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090" yWindow="170" windowWidth="4880" windowHeight="7370" tabRatio="705" firstSheet="2" activeTab="2"/>
  </bookViews>
  <sheets>
    <sheet name="Description" sheetId="17" state="hidden" r:id="rId1"/>
    <sheet name="Inputs" sheetId="15" state="hidden" r:id="rId2"/>
    <sheet name="CoverSheet" sheetId="59" r:id="rId3"/>
    <sheet name="Table of Contents" sheetId="61" r:id="rId4"/>
    <sheet name="Output - WACCs" sheetId="5" r:id="rId5"/>
    <sheet name="Risk-free rate calcs" sheetId="24" r:id="rId6"/>
    <sheet name="Average debt premium" sheetId="20" r:id="rId7"/>
    <sheet name="DPRYs" sheetId="21" state="hidden" r:id="rId8"/>
    <sheet name="Curr DPRY table" sheetId="14" r:id="rId9"/>
    <sheet name="Genesis interpolation" sheetId="46" r:id="rId10"/>
    <sheet name="Mercury interpolation" sheetId="48" r:id="rId11"/>
    <sheet name="Meridian interpolation" sheetId="49" r:id="rId12"/>
    <sheet name="Wellington interpolation" sheetId="58" r:id="rId13"/>
    <sheet name="Auckland interpolation" sheetId="53" r:id="rId14"/>
    <sheet name="Chorus interpolation" sheetId="50" r:id="rId15"/>
    <sheet name="Contact interpolation" sheetId="51" r:id="rId16"/>
    <sheet name="Fonterra interpolation" sheetId="54" r:id="rId17"/>
    <sheet name="Spark interpolation" sheetId="52" r:id="rId18"/>
    <sheet name="Christchurch interpolation" sheetId="55" r:id="rId19"/>
    <sheet name="Transpower interpolation" sheetId="44" r:id="rId20"/>
    <sheet name="Debt premium graph" sheetId="34" r:id="rId21"/>
    <sheet name="Risk-free rate data&gt;&gt;" sheetId="22" state="hidden" r:id="rId22"/>
    <sheet name="RFR govt bond yields" sheetId="23" state="hidden" r:id="rId23"/>
    <sheet name="RFR govt bond summary" sheetId="25" state="hidden" r:id="rId24"/>
    <sheet name="RFR opt args" sheetId="27" state="hidden" r:id="rId25"/>
    <sheet name="Debt premium data&gt;&gt;" sheetId="7" state="hidden" r:id="rId26"/>
    <sheet name="DP govt bond yields" sheetId="2" state="hidden" r:id="rId27"/>
    <sheet name="DP corp bond yields" sheetId="1" r:id="rId28"/>
    <sheet name="DP govt bond summary" sheetId="28" state="hidden" r:id="rId29"/>
    <sheet name="DP corp bond summary" sheetId="29" state="hidden" r:id="rId30"/>
    <sheet name="Excluded corp bonds" sheetId="30" state="hidden" r:id="rId31"/>
    <sheet name="DP opt args" sheetId="26" state="hidden" r:id="rId32"/>
    <sheet name="List of corp bond issuers" sheetId="31" state="hidden" r:id="rId33"/>
  </sheets>
  <definedNames>
    <definedName name="_xlnm.Print_Area" localSheetId="2">CoverSheet!$A$1:$D$18</definedName>
    <definedName name="_xlnm.Print_Area" localSheetId="27">'DP corp bond yields'!$C$25:$E$44</definedName>
    <definedName name="_xlnm.Print_Area" localSheetId="26">'DP govt bond yields'!#REF!</definedName>
    <definedName name="_xlnm.Print_Area" localSheetId="22">'RFR govt bond yields'!$J$25:$M$117</definedName>
    <definedName name="_xlnm.Print_Area" localSheetId="3">'Table of Contents'!$A$1:$D$8</definedName>
  </definedNames>
  <calcPr calcId="145621"/>
</workbook>
</file>

<file path=xl/calcChain.xml><?xml version="1.0" encoding="utf-8"?>
<calcChain xmlns="http://schemas.openxmlformats.org/spreadsheetml/2006/main">
  <c r="C6" i="44" l="1"/>
  <c r="C8" i="44" s="1"/>
  <c r="C6" i="55"/>
  <c r="C8" i="55" s="1"/>
  <c r="C6" i="52"/>
  <c r="C8" i="52" s="1"/>
  <c r="C6" i="54"/>
  <c r="C8" i="54" s="1"/>
  <c r="C6" i="51"/>
  <c r="C8" i="51" s="1"/>
  <c r="C6" i="50"/>
  <c r="C8" i="50" s="1"/>
  <c r="C6" i="53"/>
  <c r="C8" i="53" s="1"/>
  <c r="C6" i="58"/>
  <c r="C8" i="58" s="1"/>
  <c r="C6" i="49"/>
  <c r="C8" i="49" s="1"/>
  <c r="C6" i="48"/>
  <c r="C8" i="48" s="1"/>
  <c r="C6" i="46" l="1"/>
  <c r="C8" i="46" s="1"/>
  <c r="C11" i="5" l="1"/>
  <c r="D16" i="55" l="1"/>
  <c r="D17" i="55"/>
  <c r="D18" i="55"/>
  <c r="D19" i="55"/>
  <c r="D20" i="55"/>
  <c r="D21" i="55"/>
  <c r="D22" i="55"/>
  <c r="D23" i="55"/>
  <c r="D24" i="55"/>
  <c r="D25" i="55"/>
  <c r="D26" i="55"/>
  <c r="D27" i="55"/>
  <c r="D28" i="55"/>
  <c r="D29" i="55"/>
  <c r="D30" i="55"/>
  <c r="D31" i="55"/>
  <c r="D32" i="55"/>
  <c r="D33" i="55"/>
  <c r="D34" i="55"/>
  <c r="D35" i="55"/>
  <c r="D36" i="55"/>
  <c r="D37" i="55"/>
  <c r="D38" i="55"/>
  <c r="D39" i="55"/>
  <c r="D40" i="55"/>
  <c r="D41" i="55"/>
  <c r="D42" i="55"/>
  <c r="D43" i="55"/>
  <c r="D44" i="55"/>
  <c r="D45" i="55"/>
  <c r="D46" i="55"/>
  <c r="D47" i="55"/>
  <c r="D48" i="55"/>
  <c r="D49" i="55"/>
  <c r="D50" i="55"/>
  <c r="D51" i="55"/>
  <c r="D52" i="55"/>
  <c r="D53" i="55"/>
  <c r="D54" i="55"/>
  <c r="D55" i="55"/>
  <c r="D56" i="55"/>
  <c r="D57" i="55"/>
  <c r="D58" i="55"/>
  <c r="D59" i="55"/>
  <c r="D60" i="55"/>
  <c r="D61" i="55"/>
  <c r="D62" i="55"/>
  <c r="D63" i="55"/>
  <c r="D64" i="55"/>
  <c r="D65" i="55"/>
  <c r="D66" i="55"/>
  <c r="D67" i="55"/>
  <c r="D68" i="55"/>
  <c r="D69" i="55"/>
  <c r="D70" i="55"/>
  <c r="D71" i="55"/>
  <c r="D72" i="55"/>
  <c r="D73" i="55"/>
  <c r="D74" i="55"/>
  <c r="D75" i="55"/>
  <c r="D76" i="55"/>
  <c r="D77" i="55"/>
  <c r="D78" i="55"/>
  <c r="D79" i="55"/>
  <c r="D80" i="55"/>
  <c r="D81" i="55"/>
  <c r="D82" i="55"/>
  <c r="D83" i="55"/>
  <c r="D84" i="55"/>
  <c r="D85" i="55"/>
  <c r="D86" i="55"/>
  <c r="D87" i="55"/>
  <c r="D88" i="55"/>
  <c r="D89" i="55"/>
  <c r="D90" i="55"/>
  <c r="D91" i="55"/>
  <c r="D92" i="55"/>
  <c r="D93" i="55"/>
  <c r="D94" i="55"/>
  <c r="D95" i="55"/>
  <c r="D96" i="55"/>
  <c r="D97" i="55"/>
  <c r="D98" i="55"/>
  <c r="D99" i="55"/>
  <c r="D100" i="55"/>
  <c r="D101" i="55"/>
  <c r="D102" i="55"/>
  <c r="D103" i="55"/>
  <c r="D104" i="55"/>
  <c r="D105" i="55"/>
  <c r="D106" i="55"/>
  <c r="D107" i="55"/>
  <c r="D108" i="55"/>
  <c r="D109" i="55"/>
  <c r="D110" i="55"/>
  <c r="D111" i="55"/>
  <c r="D112" i="55"/>
  <c r="D113" i="55"/>
  <c r="D114" i="55"/>
  <c r="D115" i="55"/>
  <c r="D116" i="55"/>
  <c r="D117" i="55"/>
  <c r="D118" i="55"/>
  <c r="D119" i="55"/>
  <c r="D120" i="55"/>
  <c r="D121" i="55"/>
  <c r="D122" i="55"/>
  <c r="D123" i="55"/>
  <c r="D124" i="55"/>
  <c r="D125" i="55"/>
  <c r="D126" i="55"/>
  <c r="D127" i="55"/>
  <c r="D128" i="55"/>
  <c r="D129" i="55"/>
  <c r="D130" i="55"/>
  <c r="D131" i="55"/>
  <c r="D132" i="55"/>
  <c r="D133" i="55"/>
  <c r="D134" i="55"/>
  <c r="D135" i="55"/>
  <c r="D136" i="55"/>
  <c r="D137" i="55"/>
  <c r="D138" i="55"/>
  <c r="D139" i="55"/>
  <c r="D140" i="55"/>
  <c r="D141" i="55"/>
  <c r="D142" i="55"/>
  <c r="D143" i="55"/>
  <c r="D144" i="55"/>
  <c r="D145" i="55"/>
  <c r="D146" i="55"/>
  <c r="D147" i="55"/>
  <c r="D148" i="55"/>
  <c r="D149" i="55"/>
  <c r="D150" i="55"/>
  <c r="D151" i="55"/>
  <c r="D152" i="55"/>
  <c r="D153" i="55"/>
  <c r="D154" i="55"/>
  <c r="D155" i="55"/>
  <c r="D156" i="55"/>
  <c r="D157" i="55"/>
  <c r="D158" i="55"/>
  <c r="D159" i="55"/>
  <c r="D160" i="55"/>
  <c r="D161" i="55"/>
  <c r="D162" i="55"/>
  <c r="D163" i="55"/>
  <c r="D164" i="55"/>
  <c r="D165" i="55"/>
  <c r="D166" i="55"/>
  <c r="D167" i="55"/>
  <c r="D168" i="55"/>
  <c r="D169" i="55"/>
  <c r="D170" i="55"/>
  <c r="D171" i="55"/>
  <c r="D172" i="55"/>
  <c r="D173" i="55"/>
  <c r="D174" i="55"/>
  <c r="D175" i="55"/>
  <c r="D176" i="55"/>
  <c r="D177" i="55"/>
  <c r="D178" i="55"/>
  <c r="D179" i="55"/>
  <c r="D180" i="55"/>
  <c r="D181" i="55"/>
  <c r="D182" i="55"/>
  <c r="D183" i="55"/>
  <c r="D184" i="55"/>
  <c r="D185" i="55"/>
  <c r="D186" i="55"/>
  <c r="D187" i="55"/>
  <c r="D188" i="55"/>
  <c r="D189" i="55"/>
  <c r="D190" i="55"/>
  <c r="D191" i="55"/>
  <c r="D192" i="55"/>
  <c r="D193" i="55"/>
  <c r="D194" i="55"/>
  <c r="D195" i="55"/>
  <c r="D196" i="55"/>
  <c r="D197" i="55"/>
  <c r="D198" i="55"/>
  <c r="D199" i="55"/>
  <c r="D200" i="55"/>
  <c r="D201" i="55"/>
  <c r="D202" i="55"/>
  <c r="D203" i="55"/>
  <c r="D204" i="55"/>
  <c r="D205" i="55"/>
  <c r="D206" i="55"/>
  <c r="D207" i="55"/>
  <c r="D208" i="55"/>
  <c r="D209" i="55"/>
  <c r="D210" i="55"/>
  <c r="D211" i="55"/>
  <c r="D212" i="55"/>
  <c r="D213" i="55"/>
  <c r="D214" i="55"/>
  <c r="D215" i="55"/>
  <c r="D216" i="55"/>
  <c r="D217" i="55"/>
  <c r="D218" i="55"/>
  <c r="D219" i="55"/>
  <c r="D220" i="55"/>
  <c r="D221" i="55"/>
  <c r="D222" i="55"/>
  <c r="D223" i="55"/>
  <c r="D224" i="55"/>
  <c r="D225" i="55"/>
  <c r="D226" i="55"/>
  <c r="D227" i="55"/>
  <c r="D228" i="55"/>
  <c r="D229" i="55"/>
  <c r="D230" i="55"/>
  <c r="D231" i="55"/>
  <c r="D232" i="55"/>
  <c r="D233" i="55"/>
  <c r="D234" i="55"/>
  <c r="D235" i="55"/>
  <c r="D236" i="55"/>
  <c r="D237" i="55"/>
  <c r="D238" i="55"/>
  <c r="D239" i="55"/>
  <c r="D240" i="55"/>
  <c r="D241" i="55"/>
  <c r="D242" i="55"/>
  <c r="D243" i="55"/>
  <c r="D244" i="55"/>
  <c r="D245" i="55"/>
  <c r="D246" i="55"/>
  <c r="D247" i="55"/>
  <c r="D248" i="55"/>
  <c r="D249" i="55"/>
  <c r="D250" i="55"/>
  <c r="D251" i="55"/>
  <c r="D252" i="55"/>
  <c r="D253" i="55"/>
  <c r="D254" i="55"/>
  <c r="D255" i="55"/>
  <c r="D256" i="55"/>
  <c r="D257" i="55"/>
  <c r="D258" i="55"/>
  <c r="D259" i="55"/>
  <c r="D260" i="55"/>
  <c r="D261" i="55"/>
  <c r="D262" i="55"/>
  <c r="D263" i="55"/>
  <c r="D264" i="55"/>
  <c r="D265" i="55"/>
  <c r="D266" i="55"/>
  <c r="D267" i="55"/>
  <c r="D268" i="55"/>
  <c r="D269" i="55"/>
  <c r="D270" i="55"/>
  <c r="D271" i="55"/>
  <c r="D272" i="55"/>
  <c r="D273" i="55"/>
  <c r="D274" i="55"/>
  <c r="D275" i="55"/>
  <c r="D15" i="55"/>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1"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97" i="51"/>
  <c r="D198" i="51"/>
  <c r="D199" i="51"/>
  <c r="D200" i="51"/>
  <c r="D201" i="51"/>
  <c r="D202" i="51"/>
  <c r="D203" i="51"/>
  <c r="D204" i="51"/>
  <c r="D205" i="51"/>
  <c r="D206" i="51"/>
  <c r="D207" i="51"/>
  <c r="D208" i="51"/>
  <c r="D209" i="51"/>
  <c r="D210" i="51"/>
  <c r="D211" i="51"/>
  <c r="D212" i="51"/>
  <c r="D213" i="51"/>
  <c r="D214" i="51"/>
  <c r="D215" i="51"/>
  <c r="D216" i="51"/>
  <c r="D217" i="51"/>
  <c r="D218" i="51"/>
  <c r="D219" i="51"/>
  <c r="D220" i="51"/>
  <c r="D221" i="51"/>
  <c r="D222" i="51"/>
  <c r="D223" i="51"/>
  <c r="D224" i="51"/>
  <c r="D225" i="51"/>
  <c r="D226" i="51"/>
  <c r="D227" i="51"/>
  <c r="D228" i="51"/>
  <c r="D229" i="51"/>
  <c r="D230" i="51"/>
  <c r="D231" i="51"/>
  <c r="D232" i="51"/>
  <c r="D233" i="51"/>
  <c r="D234" i="51"/>
  <c r="D235" i="51"/>
  <c r="D236" i="51"/>
  <c r="D237" i="51"/>
  <c r="D238" i="51"/>
  <c r="D239" i="51"/>
  <c r="D240" i="51"/>
  <c r="D241" i="51"/>
  <c r="D242" i="51"/>
  <c r="D243" i="51"/>
  <c r="D244" i="51"/>
  <c r="D245" i="51"/>
  <c r="D246" i="51"/>
  <c r="D247" i="51"/>
  <c r="D248" i="51"/>
  <c r="D249" i="51"/>
  <c r="D250" i="51"/>
  <c r="D251" i="51"/>
  <c r="D252" i="51"/>
  <c r="D253" i="51"/>
  <c r="D254" i="51"/>
  <c r="D255" i="51"/>
  <c r="D256" i="51"/>
  <c r="D257" i="51"/>
  <c r="D258" i="51"/>
  <c r="D259" i="51"/>
  <c r="D260" i="51"/>
  <c r="D261" i="51"/>
  <c r="D262" i="51"/>
  <c r="D263" i="51"/>
  <c r="D264" i="51"/>
  <c r="D265" i="51"/>
  <c r="D266" i="51"/>
  <c r="D267" i="51"/>
  <c r="D268" i="51"/>
  <c r="D269" i="51"/>
  <c r="D270" i="51"/>
  <c r="D271" i="51"/>
  <c r="D272" i="51"/>
  <c r="D273" i="51"/>
  <c r="D274" i="51"/>
  <c r="D275" i="51"/>
  <c r="D15" i="51"/>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D132" i="50"/>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D258" i="50"/>
  <c r="D259" i="50"/>
  <c r="D260" i="50"/>
  <c r="D261" i="50"/>
  <c r="D262" i="50"/>
  <c r="D263" i="50"/>
  <c r="D264" i="50"/>
  <c r="D265" i="50"/>
  <c r="D266" i="50"/>
  <c r="D267" i="50"/>
  <c r="D268" i="50"/>
  <c r="D269" i="50"/>
  <c r="D270" i="50"/>
  <c r="D271" i="50"/>
  <c r="D272" i="50"/>
  <c r="D273" i="50"/>
  <c r="D274" i="50"/>
  <c r="D275" i="50"/>
  <c r="D15" i="50"/>
  <c r="E275" i="58"/>
  <c r="E274" i="58"/>
  <c r="E273" i="58"/>
  <c r="E272" i="58"/>
  <c r="E271" i="58"/>
  <c r="E270" i="58"/>
  <c r="E269" i="58"/>
  <c r="E268" i="58"/>
  <c r="E267" i="58"/>
  <c r="E266" i="58"/>
  <c r="E265" i="58"/>
  <c r="E264" i="58"/>
  <c r="E263" i="58"/>
  <c r="E262" i="58"/>
  <c r="E261" i="58"/>
  <c r="E260" i="58"/>
  <c r="E259" i="58"/>
  <c r="E258" i="58"/>
  <c r="E257" i="58"/>
  <c r="E256" i="58"/>
  <c r="E255" i="58"/>
  <c r="E254" i="58"/>
  <c r="E253" i="58"/>
  <c r="E252" i="58"/>
  <c r="E251" i="58"/>
  <c r="E250" i="58"/>
  <c r="E249" i="58"/>
  <c r="E248" i="58"/>
  <c r="E247" i="58"/>
  <c r="E246" i="58"/>
  <c r="E245" i="58"/>
  <c r="E244" i="58"/>
  <c r="E243" i="58"/>
  <c r="E242" i="58"/>
  <c r="E241" i="58"/>
  <c r="E240" i="58"/>
  <c r="E239" i="58"/>
  <c r="E238" i="58"/>
  <c r="E237" i="58"/>
  <c r="E236" i="58"/>
  <c r="E235" i="58"/>
  <c r="E234" i="58"/>
  <c r="E233" i="58"/>
  <c r="E232" i="58"/>
  <c r="E231" i="58"/>
  <c r="E230" i="58"/>
  <c r="E229" i="58"/>
  <c r="E228" i="58"/>
  <c r="E227" i="58"/>
  <c r="E226" i="58"/>
  <c r="E225" i="58"/>
  <c r="E224" i="58"/>
  <c r="E223" i="58"/>
  <c r="E222" i="58"/>
  <c r="E221" i="58"/>
  <c r="E220" i="58"/>
  <c r="E219" i="58"/>
  <c r="E218" i="58"/>
  <c r="E217" i="58"/>
  <c r="E216" i="58"/>
  <c r="E215" i="58"/>
  <c r="E214" i="58"/>
  <c r="E213" i="58"/>
  <c r="E212" i="58"/>
  <c r="E211" i="58"/>
  <c r="E210" i="58"/>
  <c r="E209" i="58"/>
  <c r="E208" i="58"/>
  <c r="E207" i="58"/>
  <c r="E206" i="58"/>
  <c r="E205" i="58"/>
  <c r="E204" i="58"/>
  <c r="E203" i="58"/>
  <c r="E202" i="58"/>
  <c r="E201" i="58"/>
  <c r="E200" i="58"/>
  <c r="E199" i="58"/>
  <c r="E198" i="58"/>
  <c r="E197" i="58"/>
  <c r="E196" i="58"/>
  <c r="E195" i="58"/>
  <c r="E194" i="58"/>
  <c r="E193" i="58"/>
  <c r="E192" i="58"/>
  <c r="E191" i="58"/>
  <c r="E190" i="58"/>
  <c r="E189" i="58"/>
  <c r="E188" i="58"/>
  <c r="E187" i="58"/>
  <c r="E186" i="58"/>
  <c r="E185" i="58"/>
  <c r="E184" i="58"/>
  <c r="E183" i="58"/>
  <c r="E182" i="58"/>
  <c r="E181" i="58"/>
  <c r="E180" i="58"/>
  <c r="E179" i="58"/>
  <c r="E178" i="58"/>
  <c r="E177" i="58"/>
  <c r="E176" i="58"/>
  <c r="E175" i="58"/>
  <c r="E174" i="58"/>
  <c r="E173" i="58"/>
  <c r="E172" i="58"/>
  <c r="E171" i="58"/>
  <c r="E170" i="58"/>
  <c r="E169" i="58"/>
  <c r="E168" i="58"/>
  <c r="E167" i="58"/>
  <c r="E166" i="58"/>
  <c r="E165" i="58"/>
  <c r="E164"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3" i="58"/>
  <c r="E122" i="58"/>
  <c r="E121" i="58"/>
  <c r="E120" i="58"/>
  <c r="E119" i="58"/>
  <c r="E118" i="58"/>
  <c r="E117" i="58"/>
  <c r="E116" i="58"/>
  <c r="E115" i="58"/>
  <c r="E114" i="58"/>
  <c r="E113" i="58"/>
  <c r="E112" i="58"/>
  <c r="E111" i="58"/>
  <c r="E110" i="58"/>
  <c r="E109" i="58"/>
  <c r="E108" i="58"/>
  <c r="E107" i="58"/>
  <c r="E106" i="58"/>
  <c r="E105" i="58"/>
  <c r="E104" i="58"/>
  <c r="E103" i="58"/>
  <c r="E102" i="58"/>
  <c r="E101" i="58"/>
  <c r="E100" i="58"/>
  <c r="E99" i="58"/>
  <c r="E98" i="58"/>
  <c r="E97" i="58"/>
  <c r="E96" i="58"/>
  <c r="E95" i="58"/>
  <c r="E94" i="58"/>
  <c r="E93" i="58"/>
  <c r="E92" i="58"/>
  <c r="E91" i="58"/>
  <c r="E90" i="58"/>
  <c r="E89" i="58"/>
  <c r="E88" i="58"/>
  <c r="E87" i="58"/>
  <c r="E86" i="58"/>
  <c r="E85" i="58"/>
  <c r="E84" i="58"/>
  <c r="E83" i="58"/>
  <c r="E82" i="58"/>
  <c r="E81" i="58"/>
  <c r="E80" i="58"/>
  <c r="E79" i="58"/>
  <c r="E78" i="58"/>
  <c r="E77" i="58"/>
  <c r="E76" i="58"/>
  <c r="E75" i="58"/>
  <c r="E74" i="58"/>
  <c r="E73" i="58"/>
  <c r="E72" i="58"/>
  <c r="E71" i="58"/>
  <c r="E70" i="58"/>
  <c r="E69" i="58"/>
  <c r="E68" i="58"/>
  <c r="E67" i="58"/>
  <c r="E66" i="58"/>
  <c r="E65" i="58"/>
  <c r="E64" i="58"/>
  <c r="E63" i="58"/>
  <c r="E62" i="58"/>
  <c r="E61" i="58"/>
  <c r="E60" i="58"/>
  <c r="E59" i="58"/>
  <c r="E58" i="58"/>
  <c r="E57" i="58"/>
  <c r="E56" i="58"/>
  <c r="E55" i="58"/>
  <c r="E54" i="58"/>
  <c r="E53" i="58"/>
  <c r="E52" i="58"/>
  <c r="E51" i="58"/>
  <c r="E50" i="58"/>
  <c r="E49" i="58"/>
  <c r="E48" i="58"/>
  <c r="E47" i="58"/>
  <c r="E46" i="58"/>
  <c r="E45" i="58"/>
  <c r="E44" i="58"/>
  <c r="E43" i="58"/>
  <c r="E42" i="58"/>
  <c r="E41" i="58"/>
  <c r="E40" i="58"/>
  <c r="E39" i="58"/>
  <c r="E38" i="58"/>
  <c r="E37" i="58"/>
  <c r="E36" i="58"/>
  <c r="E35" i="58"/>
  <c r="E34" i="58"/>
  <c r="E33" i="58"/>
  <c r="E32" i="58"/>
  <c r="E31" i="58"/>
  <c r="E30" i="58"/>
  <c r="E29" i="58"/>
  <c r="E28" i="58"/>
  <c r="E27" i="58"/>
  <c r="E26" i="58"/>
  <c r="E25" i="58"/>
  <c r="E24" i="58"/>
  <c r="E23" i="58"/>
  <c r="E22" i="58"/>
  <c r="E21" i="58"/>
  <c r="E20" i="58"/>
  <c r="E19" i="58"/>
  <c r="E18" i="58"/>
  <c r="E17" i="58"/>
  <c r="E16" i="58"/>
  <c r="E15" i="58"/>
  <c r="E275" i="49"/>
  <c r="E274" i="49"/>
  <c r="E273" i="49"/>
  <c r="E272" i="49"/>
  <c r="E271" i="49"/>
  <c r="E270" i="49"/>
  <c r="E269" i="49"/>
  <c r="E268" i="49"/>
  <c r="E267" i="49"/>
  <c r="E266" i="49"/>
  <c r="E265" i="49"/>
  <c r="E264" i="49"/>
  <c r="E263" i="49"/>
  <c r="E262" i="49"/>
  <c r="E261" i="49"/>
  <c r="E260" i="49"/>
  <c r="E259" i="49"/>
  <c r="E258" i="49"/>
  <c r="E257" i="49"/>
  <c r="E256" i="49"/>
  <c r="E255" i="49"/>
  <c r="E254" i="49"/>
  <c r="E253" i="49"/>
  <c r="E252" i="49"/>
  <c r="E251" i="49"/>
  <c r="E250" i="49"/>
  <c r="E249" i="49"/>
  <c r="E248" i="49"/>
  <c r="E247" i="49"/>
  <c r="E246" i="49"/>
  <c r="E245" i="49"/>
  <c r="E244" i="49"/>
  <c r="E243" i="49"/>
  <c r="E242" i="49"/>
  <c r="E241" i="49"/>
  <c r="E240" i="49"/>
  <c r="E239" i="49"/>
  <c r="E238" i="49"/>
  <c r="E237" i="49"/>
  <c r="E236" i="49"/>
  <c r="E235" i="49"/>
  <c r="E234" i="49"/>
  <c r="E233" i="49"/>
  <c r="E232" i="49"/>
  <c r="E231" i="49"/>
  <c r="E230" i="49"/>
  <c r="E229" i="49"/>
  <c r="E228" i="49"/>
  <c r="E227" i="49"/>
  <c r="E226" i="49"/>
  <c r="E225" i="49"/>
  <c r="E224" i="49"/>
  <c r="E223" i="49"/>
  <c r="E222" i="49"/>
  <c r="E221" i="49"/>
  <c r="E220" i="49"/>
  <c r="E219" i="49"/>
  <c r="E218" i="49"/>
  <c r="E217" i="49"/>
  <c r="E216" i="49"/>
  <c r="E215" i="49"/>
  <c r="E214" i="49"/>
  <c r="E213" i="49"/>
  <c r="E212" i="49"/>
  <c r="E211" i="49"/>
  <c r="E210" i="49"/>
  <c r="E209" i="49"/>
  <c r="E208" i="49"/>
  <c r="E207" i="49"/>
  <c r="E206" i="49"/>
  <c r="E205" i="49"/>
  <c r="E204" i="49"/>
  <c r="E203" i="49"/>
  <c r="E202" i="49"/>
  <c r="E201" i="49"/>
  <c r="E200" i="49"/>
  <c r="E199" i="49"/>
  <c r="E198" i="49"/>
  <c r="E197" i="49"/>
  <c r="E196" i="49"/>
  <c r="E195" i="49"/>
  <c r="E194" i="49"/>
  <c r="E193" i="49"/>
  <c r="E192" i="49"/>
  <c r="E191" i="49"/>
  <c r="E190" i="49"/>
  <c r="E189" i="49"/>
  <c r="E188" i="49"/>
  <c r="E187" i="49"/>
  <c r="E186" i="49"/>
  <c r="E185" i="49"/>
  <c r="E184" i="49"/>
  <c r="E183" i="49"/>
  <c r="E182" i="49"/>
  <c r="E181" i="49"/>
  <c r="E180" i="49"/>
  <c r="E179" i="49"/>
  <c r="E178" i="49"/>
  <c r="E177" i="49"/>
  <c r="E176" i="49"/>
  <c r="E175" i="49"/>
  <c r="E174" i="49"/>
  <c r="E173" i="49"/>
  <c r="E172" i="49"/>
  <c r="E171" i="49"/>
  <c r="E170" i="49"/>
  <c r="E169" i="49"/>
  <c r="E168" i="49"/>
  <c r="E167" i="49"/>
  <c r="E166" i="49"/>
  <c r="E165" i="49"/>
  <c r="E164" i="49"/>
  <c r="E163" i="49"/>
  <c r="E162" i="49"/>
  <c r="E161" i="49"/>
  <c r="E160" i="49"/>
  <c r="E159" i="49"/>
  <c r="E158" i="49"/>
  <c r="E157" i="49"/>
  <c r="E156" i="49"/>
  <c r="E155" i="49"/>
  <c r="E154" i="49"/>
  <c r="E153" i="49"/>
  <c r="E152" i="49"/>
  <c r="E151" i="49"/>
  <c r="E150" i="49"/>
  <c r="E149" i="49"/>
  <c r="E148" i="49"/>
  <c r="E147" i="49"/>
  <c r="E146" i="49"/>
  <c r="E145" i="49"/>
  <c r="E144" i="49"/>
  <c r="E143" i="49"/>
  <c r="E142" i="49"/>
  <c r="E141" i="49"/>
  <c r="E140" i="49"/>
  <c r="E139" i="49"/>
  <c r="E138" i="49"/>
  <c r="E137" i="49"/>
  <c r="E136" i="49"/>
  <c r="E135" i="49"/>
  <c r="E134" i="49"/>
  <c r="E133" i="49"/>
  <c r="E132" i="49"/>
  <c r="E131" i="49"/>
  <c r="E130" i="49"/>
  <c r="E129" i="49"/>
  <c r="E128" i="49"/>
  <c r="E127" i="49"/>
  <c r="E126" i="49"/>
  <c r="E125" i="49"/>
  <c r="E124" i="49"/>
  <c r="E123" i="49"/>
  <c r="E122" i="49"/>
  <c r="E121" i="49"/>
  <c r="E120" i="49"/>
  <c r="E119" i="49"/>
  <c r="E118" i="49"/>
  <c r="E117" i="49"/>
  <c r="E116" i="49"/>
  <c r="E115" i="49"/>
  <c r="E114" i="49"/>
  <c r="E113" i="49"/>
  <c r="E112" i="49"/>
  <c r="E111" i="49"/>
  <c r="E110" i="49"/>
  <c r="E109" i="49"/>
  <c r="E108" i="49"/>
  <c r="E107" i="49"/>
  <c r="E106" i="49"/>
  <c r="E105" i="49"/>
  <c r="E104" i="49"/>
  <c r="E103" i="49"/>
  <c r="E102" i="49"/>
  <c r="E101" i="49"/>
  <c r="E100" i="49"/>
  <c r="E99" i="49"/>
  <c r="E98" i="49"/>
  <c r="E97" i="49"/>
  <c r="E96" i="49"/>
  <c r="E95" i="49"/>
  <c r="E94" i="49"/>
  <c r="E93" i="49"/>
  <c r="E92" i="49"/>
  <c r="E91" i="49"/>
  <c r="E90" i="49"/>
  <c r="E89" i="49"/>
  <c r="E88" i="49"/>
  <c r="E87" i="49"/>
  <c r="E86" i="49"/>
  <c r="E85" i="49"/>
  <c r="E84" i="49"/>
  <c r="E83" i="49"/>
  <c r="E82" i="49"/>
  <c r="E81" i="49"/>
  <c r="E80" i="49"/>
  <c r="E79" i="49"/>
  <c r="E78" i="49"/>
  <c r="E77" i="49"/>
  <c r="E76" i="49"/>
  <c r="E75" i="49"/>
  <c r="E74" i="49"/>
  <c r="E73" i="49"/>
  <c r="E72" i="49"/>
  <c r="E71" i="49"/>
  <c r="E70" i="49"/>
  <c r="E69" i="49"/>
  <c r="E68" i="49"/>
  <c r="E67" i="49"/>
  <c r="E66" i="49"/>
  <c r="E65" i="49"/>
  <c r="E64" i="49"/>
  <c r="E63" i="49"/>
  <c r="E62" i="49"/>
  <c r="E61" i="49"/>
  <c r="E60" i="49"/>
  <c r="E59" i="49"/>
  <c r="E58" i="49"/>
  <c r="E57" i="49"/>
  <c r="E56" i="49"/>
  <c r="E55" i="49"/>
  <c r="E54" i="49"/>
  <c r="E53" i="49"/>
  <c r="E52" i="49"/>
  <c r="E51" i="49"/>
  <c r="E50" i="49"/>
  <c r="E49" i="49"/>
  <c r="E48" i="49"/>
  <c r="E47" i="49"/>
  <c r="E46" i="49"/>
  <c r="E45" i="49"/>
  <c r="E44" i="49"/>
  <c r="E43" i="49"/>
  <c r="E42" i="49"/>
  <c r="E41" i="49"/>
  <c r="E40" i="49"/>
  <c r="E39" i="49"/>
  <c r="E38" i="49"/>
  <c r="E37" i="49"/>
  <c r="E36" i="49"/>
  <c r="E35" i="49"/>
  <c r="E34" i="49"/>
  <c r="E33" i="49"/>
  <c r="E32" i="49"/>
  <c r="E31" i="49"/>
  <c r="E30" i="49"/>
  <c r="E29" i="49"/>
  <c r="E28" i="49"/>
  <c r="E27" i="49"/>
  <c r="E26" i="49"/>
  <c r="E25" i="49"/>
  <c r="E24" i="49"/>
  <c r="E23" i="49"/>
  <c r="E22" i="49"/>
  <c r="E21" i="49"/>
  <c r="E20" i="49"/>
  <c r="E276" i="49" l="1"/>
  <c r="N28" i="55"/>
  <c r="M31" i="50"/>
  <c r="M31" i="58"/>
  <c r="M51" i="49" l="1"/>
  <c r="M72" i="49"/>
  <c r="M15" i="49"/>
  <c r="M15" i="58"/>
  <c r="I285" i="58"/>
  <c r="J285" i="58"/>
  <c r="I286" i="58"/>
  <c r="J286" i="58"/>
  <c r="I287" i="58"/>
  <c r="J287" i="58"/>
  <c r="I288" i="58"/>
  <c r="J288" i="58"/>
  <c r="I289" i="58"/>
  <c r="J289" i="58"/>
  <c r="I290" i="58"/>
  <c r="J290" i="58"/>
  <c r="I291" i="58"/>
  <c r="J291" i="58"/>
  <c r="I292" i="58"/>
  <c r="J292" i="58"/>
  <c r="I293" i="58"/>
  <c r="J293" i="58"/>
  <c r="I294" i="58"/>
  <c r="J294" i="58"/>
  <c r="I295" i="58"/>
  <c r="J295" i="58"/>
  <c r="I296" i="58"/>
  <c r="J296" i="58"/>
  <c r="I297" i="58"/>
  <c r="J297" i="58"/>
  <c r="I298" i="58"/>
  <c r="J298" i="58"/>
  <c r="I299" i="58"/>
  <c r="J299" i="58"/>
  <c r="I300" i="58"/>
  <c r="J300" i="58"/>
  <c r="I301" i="58"/>
  <c r="J301" i="58"/>
  <c r="I302" i="58"/>
  <c r="J302" i="58"/>
  <c r="I303" i="58"/>
  <c r="J303" i="58"/>
  <c r="I304" i="58"/>
  <c r="J304" i="58"/>
  <c r="I305" i="58"/>
  <c r="J305" i="58"/>
  <c r="I306" i="58"/>
  <c r="J306" i="58"/>
  <c r="I307" i="58"/>
  <c r="J307" i="58"/>
  <c r="I308" i="58"/>
  <c r="J308" i="58"/>
  <c r="I309" i="58"/>
  <c r="J309" i="58"/>
  <c r="I310" i="58"/>
  <c r="J310" i="58"/>
  <c r="I311" i="58"/>
  <c r="J311" i="58"/>
  <c r="I312" i="58"/>
  <c r="J312" i="58"/>
  <c r="I313" i="58"/>
  <c r="J313" i="58"/>
  <c r="I314" i="58"/>
  <c r="J314" i="58"/>
  <c r="I315" i="58"/>
  <c r="J315" i="58"/>
  <c r="I316" i="58"/>
  <c r="J316" i="58"/>
  <c r="I317" i="58"/>
  <c r="J317" i="58"/>
  <c r="I318" i="58"/>
  <c r="J318" i="58"/>
  <c r="I319" i="58"/>
  <c r="J319" i="58"/>
  <c r="I320" i="58"/>
  <c r="J320" i="58"/>
  <c r="I321" i="58"/>
  <c r="J321" i="58"/>
  <c r="I322" i="58"/>
  <c r="J322" i="58"/>
  <c r="I323" i="58"/>
  <c r="J323" i="58"/>
  <c r="I324" i="58"/>
  <c r="J324" i="58"/>
  <c r="I325" i="58"/>
  <c r="J325" i="58"/>
  <c r="I326" i="58"/>
  <c r="J326" i="58"/>
  <c r="I327" i="58"/>
  <c r="J327" i="58"/>
  <c r="I328" i="58"/>
  <c r="J328" i="58"/>
  <c r="I329" i="58"/>
  <c r="J329" i="58"/>
  <c r="I330" i="58"/>
  <c r="J330" i="58"/>
  <c r="I331" i="58"/>
  <c r="J331" i="58"/>
  <c r="I332" i="58"/>
  <c r="J332" i="58"/>
  <c r="I333" i="58"/>
  <c r="J333" i="58"/>
  <c r="I334" i="58"/>
  <c r="J334" i="58"/>
  <c r="I335" i="58"/>
  <c r="J335" i="58"/>
  <c r="I336" i="58"/>
  <c r="J336" i="58"/>
  <c r="I337" i="58"/>
  <c r="J337" i="58"/>
  <c r="I338" i="58"/>
  <c r="J338" i="58"/>
  <c r="I339" i="58"/>
  <c r="J339" i="58"/>
  <c r="I340" i="58"/>
  <c r="J340" i="58"/>
  <c r="I341" i="58"/>
  <c r="J341" i="58"/>
  <c r="I342" i="58"/>
  <c r="J342" i="58"/>
  <c r="I343" i="58"/>
  <c r="J343" i="58"/>
  <c r="I344" i="58"/>
  <c r="J344" i="58"/>
  <c r="I345" i="58"/>
  <c r="J345" i="58"/>
  <c r="I346" i="58"/>
  <c r="J346" i="58"/>
  <c r="I347" i="58"/>
  <c r="J347" i="58"/>
  <c r="I348" i="58"/>
  <c r="J348" i="58"/>
  <c r="I349" i="58"/>
  <c r="J349" i="58"/>
  <c r="I350" i="58"/>
  <c r="J350" i="58"/>
  <c r="I351" i="58"/>
  <c r="J351" i="58"/>
  <c r="I352" i="58"/>
  <c r="J352" i="58"/>
  <c r="I353" i="58"/>
  <c r="J353" i="58"/>
  <c r="I354" i="58"/>
  <c r="J354" i="58"/>
  <c r="I355" i="58"/>
  <c r="J355" i="58"/>
  <c r="I356" i="58"/>
  <c r="J356" i="58"/>
  <c r="I357" i="58"/>
  <c r="J357" i="58"/>
  <c r="I358" i="58"/>
  <c r="J358" i="58"/>
  <c r="I359" i="58"/>
  <c r="J359" i="58"/>
  <c r="I360" i="58"/>
  <c r="J360" i="58"/>
  <c r="I361" i="58"/>
  <c r="J361" i="58"/>
  <c r="I362" i="58"/>
  <c r="J362" i="58"/>
  <c r="I363" i="58"/>
  <c r="J363" i="58"/>
  <c r="I364" i="58"/>
  <c r="J364" i="58"/>
  <c r="I365" i="58"/>
  <c r="J365" i="58"/>
  <c r="I366" i="58"/>
  <c r="J366" i="58"/>
  <c r="I367" i="58"/>
  <c r="J367" i="58"/>
  <c r="I368" i="58"/>
  <c r="J368" i="58"/>
  <c r="I369" i="58"/>
  <c r="J369" i="58"/>
  <c r="I370" i="58"/>
  <c r="J370" i="58"/>
  <c r="I371" i="58"/>
  <c r="J371" i="58"/>
  <c r="I372" i="58"/>
  <c r="J372" i="58"/>
  <c r="I373" i="58"/>
  <c r="J373" i="58"/>
  <c r="I374" i="58"/>
  <c r="J374" i="58"/>
  <c r="I375" i="58"/>
  <c r="J375" i="58"/>
  <c r="I376" i="58"/>
  <c r="J376" i="58"/>
  <c r="I377" i="58"/>
  <c r="J377" i="58"/>
  <c r="I378" i="58"/>
  <c r="J378" i="58"/>
  <c r="I379" i="58"/>
  <c r="J379" i="58"/>
  <c r="I380" i="58"/>
  <c r="J380" i="58"/>
  <c r="I381" i="58"/>
  <c r="J381" i="58"/>
  <c r="I382" i="58"/>
  <c r="J382" i="58"/>
  <c r="I383" i="58"/>
  <c r="J383" i="58"/>
  <c r="I384" i="58"/>
  <c r="J384" i="58"/>
  <c r="I385" i="58"/>
  <c r="J385" i="58"/>
  <c r="I386" i="58"/>
  <c r="J386" i="58"/>
  <c r="I387" i="58"/>
  <c r="J387" i="58"/>
  <c r="I388" i="58"/>
  <c r="J388" i="58"/>
  <c r="I389" i="58"/>
  <c r="J389" i="58"/>
  <c r="I390" i="58"/>
  <c r="J390" i="58"/>
  <c r="I391" i="58"/>
  <c r="J391" i="58"/>
  <c r="I392" i="58"/>
  <c r="J392" i="58"/>
  <c r="I393" i="58"/>
  <c r="J393" i="58"/>
  <c r="I394" i="58"/>
  <c r="J394" i="58"/>
  <c r="I395" i="58"/>
  <c r="J395" i="58"/>
  <c r="I396" i="58"/>
  <c r="J396" i="58"/>
  <c r="I397" i="58"/>
  <c r="J397" i="58"/>
  <c r="I398" i="58"/>
  <c r="J398" i="58"/>
  <c r="I399" i="58"/>
  <c r="J399" i="58"/>
  <c r="I400" i="58"/>
  <c r="J400" i="58"/>
  <c r="I401" i="58"/>
  <c r="J401" i="58"/>
  <c r="I402" i="58"/>
  <c r="J402" i="58"/>
  <c r="I403" i="58"/>
  <c r="J403" i="58"/>
  <c r="I404" i="58"/>
  <c r="J404" i="58"/>
  <c r="I405" i="58"/>
  <c r="J405" i="58"/>
  <c r="I406" i="58"/>
  <c r="J406" i="58"/>
  <c r="I407" i="58"/>
  <c r="J407" i="58"/>
  <c r="I408" i="58"/>
  <c r="J408" i="58"/>
  <c r="I409" i="58"/>
  <c r="J409" i="58"/>
  <c r="I410" i="58"/>
  <c r="J410" i="58"/>
  <c r="I411" i="58"/>
  <c r="J411" i="58"/>
  <c r="I412" i="58"/>
  <c r="J412" i="58"/>
  <c r="I413" i="58"/>
  <c r="J413" i="58"/>
  <c r="I414" i="58"/>
  <c r="J414" i="58"/>
  <c r="I415" i="58"/>
  <c r="J415" i="58"/>
  <c r="I416" i="58"/>
  <c r="J416" i="58"/>
  <c r="I417" i="58"/>
  <c r="J417" i="58"/>
  <c r="I418" i="58"/>
  <c r="J418" i="58"/>
  <c r="I419" i="58"/>
  <c r="J419" i="58"/>
  <c r="I420" i="58"/>
  <c r="J420" i="58"/>
  <c r="I421" i="58"/>
  <c r="J421" i="58"/>
  <c r="I422" i="58"/>
  <c r="J422" i="58"/>
  <c r="I423" i="58"/>
  <c r="J423" i="58"/>
  <c r="I424" i="58"/>
  <c r="J424" i="58"/>
  <c r="I425" i="58"/>
  <c r="J425" i="58"/>
  <c r="I426" i="58"/>
  <c r="J426" i="58"/>
  <c r="I427" i="58"/>
  <c r="J427" i="58"/>
  <c r="I428" i="58"/>
  <c r="J428" i="58"/>
  <c r="I429" i="58"/>
  <c r="J429" i="58"/>
  <c r="I430" i="58"/>
  <c r="J430" i="58"/>
  <c r="I431" i="58"/>
  <c r="J431" i="58"/>
  <c r="I432" i="58"/>
  <c r="J432" i="58"/>
  <c r="I433" i="58"/>
  <c r="J433" i="58"/>
  <c r="I434" i="58"/>
  <c r="J434" i="58"/>
  <c r="I435" i="58"/>
  <c r="J435" i="58"/>
  <c r="I436" i="58"/>
  <c r="J436" i="58"/>
  <c r="I437" i="58"/>
  <c r="J437" i="58"/>
  <c r="I438" i="58"/>
  <c r="J438" i="58"/>
  <c r="I439" i="58"/>
  <c r="J439" i="58"/>
  <c r="I440" i="58"/>
  <c r="J440" i="58"/>
  <c r="I441" i="58"/>
  <c r="J441" i="58"/>
  <c r="I442" i="58"/>
  <c r="J442" i="58"/>
  <c r="I443" i="58"/>
  <c r="J443" i="58"/>
  <c r="I444" i="58"/>
  <c r="J444" i="58"/>
  <c r="I445" i="58"/>
  <c r="J445" i="58"/>
  <c r="I446" i="58"/>
  <c r="J446" i="58"/>
  <c r="I447" i="58"/>
  <c r="J447" i="58"/>
  <c r="I448" i="58"/>
  <c r="J448" i="58"/>
  <c r="I449" i="58"/>
  <c r="J449" i="58"/>
  <c r="I450" i="58"/>
  <c r="J450" i="58"/>
  <c r="I451" i="58"/>
  <c r="J451" i="58"/>
  <c r="I452" i="58"/>
  <c r="J452" i="58"/>
  <c r="I453" i="58"/>
  <c r="J453" i="58"/>
  <c r="I454" i="58"/>
  <c r="J454" i="58"/>
  <c r="I455" i="58"/>
  <c r="J455" i="58"/>
  <c r="I456" i="58"/>
  <c r="J456" i="58"/>
  <c r="I457" i="58"/>
  <c r="J457" i="58"/>
  <c r="I458" i="58"/>
  <c r="J458" i="58"/>
  <c r="I459" i="58"/>
  <c r="J459" i="58"/>
  <c r="I460" i="58"/>
  <c r="J460" i="58"/>
  <c r="I461" i="58"/>
  <c r="J461" i="58"/>
  <c r="I462" i="58"/>
  <c r="J462" i="58"/>
  <c r="I463" i="58"/>
  <c r="J463" i="58"/>
  <c r="I464" i="58"/>
  <c r="J464" i="58"/>
  <c r="I465" i="58"/>
  <c r="J465" i="58"/>
  <c r="I466" i="58"/>
  <c r="J466" i="58"/>
  <c r="I467" i="58"/>
  <c r="J467" i="58"/>
  <c r="I468" i="58"/>
  <c r="J468" i="58"/>
  <c r="I469" i="58"/>
  <c r="J469" i="58"/>
  <c r="I470" i="58"/>
  <c r="J470" i="58"/>
  <c r="I471" i="58"/>
  <c r="J471" i="58"/>
  <c r="I472" i="58"/>
  <c r="J472" i="58"/>
  <c r="I473" i="58"/>
  <c r="J473" i="58"/>
  <c r="I474" i="58"/>
  <c r="J474" i="58"/>
  <c r="I475" i="58"/>
  <c r="J475" i="58"/>
  <c r="I476" i="58"/>
  <c r="J476" i="58"/>
  <c r="I477" i="58"/>
  <c r="J477" i="58"/>
  <c r="I478" i="58"/>
  <c r="J478" i="58"/>
  <c r="I479" i="58"/>
  <c r="J479" i="58"/>
  <c r="I480" i="58"/>
  <c r="J480" i="58"/>
  <c r="I481" i="58"/>
  <c r="J481" i="58"/>
  <c r="I482" i="58"/>
  <c r="J482" i="58"/>
  <c r="I483" i="58"/>
  <c r="J483" i="58"/>
  <c r="I484" i="58"/>
  <c r="J484" i="58"/>
  <c r="I485" i="58"/>
  <c r="J485" i="58"/>
  <c r="I486" i="58"/>
  <c r="J486" i="58"/>
  <c r="I487" i="58"/>
  <c r="J487" i="58"/>
  <c r="I488" i="58"/>
  <c r="J488" i="58"/>
  <c r="I489" i="58"/>
  <c r="J489" i="58"/>
  <c r="I490" i="58"/>
  <c r="J490" i="58"/>
  <c r="I491" i="58"/>
  <c r="J491" i="58"/>
  <c r="I492" i="58"/>
  <c r="J492" i="58"/>
  <c r="I493" i="58"/>
  <c r="J493" i="58"/>
  <c r="I494" i="58"/>
  <c r="J494" i="58"/>
  <c r="I495" i="58"/>
  <c r="J495" i="58"/>
  <c r="I496" i="58"/>
  <c r="J496" i="58"/>
  <c r="I497" i="58"/>
  <c r="J497" i="58"/>
  <c r="I498" i="58"/>
  <c r="J498" i="58"/>
  <c r="I499" i="58"/>
  <c r="J499" i="58"/>
  <c r="I500" i="58"/>
  <c r="J500" i="58"/>
  <c r="I501" i="58"/>
  <c r="J501" i="58"/>
  <c r="I502" i="58"/>
  <c r="J502" i="58"/>
  <c r="I503" i="58"/>
  <c r="J503" i="58"/>
  <c r="I504" i="58"/>
  <c r="J504" i="58"/>
  <c r="I505" i="58"/>
  <c r="J505" i="58"/>
  <c r="I506" i="58"/>
  <c r="J506" i="58"/>
  <c r="I507" i="58"/>
  <c r="J507" i="58"/>
  <c r="I508" i="58"/>
  <c r="J508" i="58"/>
  <c r="I509" i="58"/>
  <c r="J509" i="58"/>
  <c r="I510" i="58"/>
  <c r="J510" i="58"/>
  <c r="I511" i="58"/>
  <c r="J511" i="58"/>
  <c r="I512" i="58"/>
  <c r="J512" i="58"/>
  <c r="I513" i="58"/>
  <c r="J513" i="58"/>
  <c r="I514" i="58"/>
  <c r="J514" i="58"/>
  <c r="I515" i="58"/>
  <c r="J515" i="58"/>
  <c r="I516" i="58"/>
  <c r="J516" i="58"/>
  <c r="I517" i="58"/>
  <c r="J517" i="58"/>
  <c r="I518" i="58"/>
  <c r="J518" i="58"/>
  <c r="I519" i="58"/>
  <c r="J519" i="58"/>
  <c r="I520" i="58"/>
  <c r="J520" i="58"/>
  <c r="I521" i="58"/>
  <c r="J521" i="58"/>
  <c r="I522" i="58"/>
  <c r="J522" i="58"/>
  <c r="I523" i="58"/>
  <c r="J523" i="58"/>
  <c r="I524" i="58"/>
  <c r="J524" i="58"/>
  <c r="I525" i="58"/>
  <c r="J525" i="58"/>
  <c r="I526" i="58"/>
  <c r="J526" i="58"/>
  <c r="I527" i="58"/>
  <c r="J527" i="58"/>
  <c r="I528" i="58"/>
  <c r="J528" i="58"/>
  <c r="I529" i="58"/>
  <c r="J529" i="58"/>
  <c r="I530" i="58"/>
  <c r="J530" i="58"/>
  <c r="I531" i="58"/>
  <c r="J531" i="58"/>
  <c r="I532" i="58"/>
  <c r="J532" i="58"/>
  <c r="I533" i="58"/>
  <c r="J533" i="58"/>
  <c r="I534" i="58"/>
  <c r="J534" i="58"/>
  <c r="I535" i="58"/>
  <c r="J535" i="58"/>
  <c r="I536" i="58"/>
  <c r="J536" i="58"/>
  <c r="I537" i="58"/>
  <c r="J537" i="58"/>
  <c r="I538" i="58"/>
  <c r="J538" i="58"/>
  <c r="I539" i="58"/>
  <c r="J539" i="58"/>
  <c r="I540" i="58"/>
  <c r="J540" i="58"/>
  <c r="I541" i="58"/>
  <c r="J541" i="58"/>
  <c r="I542" i="58"/>
  <c r="J542" i="58"/>
  <c r="I543" i="58"/>
  <c r="J543" i="58"/>
  <c r="I544" i="58"/>
  <c r="J544" i="58"/>
  <c r="I545" i="58"/>
  <c r="J545" i="58"/>
  <c r="K15" i="58"/>
  <c r="L545" i="58" l="1"/>
  <c r="K545" i="58"/>
  <c r="D545" i="58"/>
  <c r="E545" i="58"/>
  <c r="L544" i="58"/>
  <c r="K544" i="58"/>
  <c r="D544" i="58"/>
  <c r="E544" i="58"/>
  <c r="L543" i="58"/>
  <c r="K543" i="58"/>
  <c r="D543" i="58"/>
  <c r="E543" i="58"/>
  <c r="L542" i="58"/>
  <c r="K542" i="58"/>
  <c r="D542" i="58"/>
  <c r="E542" i="58"/>
  <c r="L541" i="58"/>
  <c r="K541" i="58"/>
  <c r="D541" i="58"/>
  <c r="E541" i="58"/>
  <c r="L540" i="58"/>
  <c r="K540" i="58"/>
  <c r="D540" i="58"/>
  <c r="E540" i="58"/>
  <c r="L539" i="58"/>
  <c r="K539" i="58"/>
  <c r="D539" i="58"/>
  <c r="E539" i="58"/>
  <c r="L538" i="58"/>
  <c r="K538" i="58"/>
  <c r="D538" i="58"/>
  <c r="E538" i="58"/>
  <c r="L537" i="58"/>
  <c r="K537" i="58"/>
  <c r="D537" i="58"/>
  <c r="E537" i="58"/>
  <c r="L536" i="58"/>
  <c r="K536" i="58"/>
  <c r="D536" i="58"/>
  <c r="E536" i="58"/>
  <c r="L535" i="58"/>
  <c r="K535" i="58"/>
  <c r="D535" i="58"/>
  <c r="E535" i="58"/>
  <c r="L534" i="58"/>
  <c r="K534" i="58"/>
  <c r="D534" i="58"/>
  <c r="E534" i="58"/>
  <c r="L533" i="58"/>
  <c r="K533" i="58"/>
  <c r="D533" i="58"/>
  <c r="E533" i="58"/>
  <c r="L532" i="58"/>
  <c r="K532" i="58"/>
  <c r="D532" i="58"/>
  <c r="E532" i="58"/>
  <c r="L531" i="58"/>
  <c r="K531" i="58"/>
  <c r="D531" i="58"/>
  <c r="E531" i="58"/>
  <c r="L530" i="58"/>
  <c r="K530" i="58"/>
  <c r="M530" i="58"/>
  <c r="D530" i="58"/>
  <c r="E530" i="58"/>
  <c r="L529" i="58"/>
  <c r="K529" i="58"/>
  <c r="M529" i="58"/>
  <c r="D529" i="58"/>
  <c r="E529" i="58"/>
  <c r="L528" i="58"/>
  <c r="K528" i="58"/>
  <c r="M528" i="58"/>
  <c r="D528" i="58"/>
  <c r="E528" i="58"/>
  <c r="L527" i="58"/>
  <c r="K527" i="58"/>
  <c r="D527" i="58"/>
  <c r="E527" i="58"/>
  <c r="L526" i="58"/>
  <c r="K526" i="58"/>
  <c r="M526" i="58"/>
  <c r="D526" i="58"/>
  <c r="E526" i="58"/>
  <c r="L525" i="58"/>
  <c r="K525" i="58"/>
  <c r="D525" i="58"/>
  <c r="E525" i="58"/>
  <c r="L524" i="58"/>
  <c r="K524" i="58"/>
  <c r="M524" i="58"/>
  <c r="D524" i="58"/>
  <c r="E524" i="58"/>
  <c r="L523" i="58"/>
  <c r="K523" i="58"/>
  <c r="M523" i="58"/>
  <c r="D523" i="58"/>
  <c r="E523" i="58"/>
  <c r="L522" i="58"/>
  <c r="K522" i="58"/>
  <c r="D522" i="58"/>
  <c r="E522" i="58"/>
  <c r="L521" i="58"/>
  <c r="K521" i="58"/>
  <c r="D521" i="58"/>
  <c r="E521" i="58"/>
  <c r="L520" i="58"/>
  <c r="K520" i="58"/>
  <c r="M520" i="58"/>
  <c r="D520" i="58"/>
  <c r="E520" i="58"/>
  <c r="L519" i="58"/>
  <c r="K519" i="58"/>
  <c r="M519" i="58"/>
  <c r="D519" i="58"/>
  <c r="E519" i="58"/>
  <c r="L518" i="58"/>
  <c r="K518" i="58"/>
  <c r="M518" i="58"/>
  <c r="D518" i="58"/>
  <c r="E518" i="58"/>
  <c r="L517" i="58"/>
  <c r="K517" i="58"/>
  <c r="D517" i="58"/>
  <c r="E517" i="58"/>
  <c r="L516" i="58"/>
  <c r="K516" i="58"/>
  <c r="D516" i="58"/>
  <c r="E516" i="58"/>
  <c r="L515" i="58"/>
  <c r="K515" i="58"/>
  <c r="M515" i="58"/>
  <c r="D515" i="58"/>
  <c r="E515" i="58"/>
  <c r="L514" i="58"/>
  <c r="K514" i="58"/>
  <c r="D514" i="58"/>
  <c r="E514" i="58"/>
  <c r="L513" i="58"/>
  <c r="K513" i="58"/>
  <c r="D513" i="58"/>
  <c r="E513" i="58"/>
  <c r="L512" i="58"/>
  <c r="K512" i="58"/>
  <c r="M512" i="58"/>
  <c r="D512" i="58"/>
  <c r="E512" i="58"/>
  <c r="L511" i="58"/>
  <c r="K511" i="58"/>
  <c r="D511" i="58"/>
  <c r="E511" i="58"/>
  <c r="L510" i="58"/>
  <c r="K510" i="58"/>
  <c r="M510" i="58"/>
  <c r="D510" i="58"/>
  <c r="E510" i="58"/>
  <c r="L509" i="58"/>
  <c r="K509" i="58"/>
  <c r="D509" i="58"/>
  <c r="E509" i="58"/>
  <c r="L508" i="58"/>
  <c r="K508" i="58"/>
  <c r="D508" i="58"/>
  <c r="E508" i="58"/>
  <c r="L507" i="58"/>
  <c r="K507" i="58"/>
  <c r="M507" i="58"/>
  <c r="D507" i="58"/>
  <c r="E507" i="58"/>
  <c r="L506" i="58"/>
  <c r="K506" i="58"/>
  <c r="D506" i="58"/>
  <c r="E506" i="58"/>
  <c r="L505" i="58"/>
  <c r="K505" i="58"/>
  <c r="M505" i="58"/>
  <c r="D505" i="58"/>
  <c r="E505" i="58"/>
  <c r="L504" i="58"/>
  <c r="K504" i="58"/>
  <c r="M504" i="58"/>
  <c r="D504" i="58"/>
  <c r="E504" i="58"/>
  <c r="L503" i="58"/>
  <c r="K503" i="58"/>
  <c r="D503" i="58"/>
  <c r="E503" i="58"/>
  <c r="L502" i="58"/>
  <c r="K502" i="58"/>
  <c r="D502" i="58"/>
  <c r="E502" i="58"/>
  <c r="L501" i="58"/>
  <c r="K501" i="58"/>
  <c r="D501" i="58"/>
  <c r="E501" i="58"/>
  <c r="L500" i="58"/>
  <c r="K500" i="58"/>
  <c r="M500" i="58"/>
  <c r="D500" i="58"/>
  <c r="E500" i="58"/>
  <c r="L499" i="58"/>
  <c r="K499" i="58"/>
  <c r="Q499" i="58"/>
  <c r="D499" i="58"/>
  <c r="E499" i="58"/>
  <c r="L498" i="58"/>
  <c r="K498" i="58"/>
  <c r="D498" i="58"/>
  <c r="E498" i="58"/>
  <c r="L497" i="58"/>
  <c r="K497" i="58"/>
  <c r="D497" i="58"/>
  <c r="E497" i="58"/>
  <c r="L496" i="58"/>
  <c r="K496" i="58"/>
  <c r="D496" i="58"/>
  <c r="E496" i="58"/>
  <c r="L495" i="58"/>
  <c r="K495" i="58"/>
  <c r="D495" i="58"/>
  <c r="E495" i="58"/>
  <c r="L494" i="58"/>
  <c r="K494" i="58"/>
  <c r="D494" i="58"/>
  <c r="E494" i="58"/>
  <c r="L493" i="58"/>
  <c r="K493" i="58"/>
  <c r="D493" i="58"/>
  <c r="E493" i="58"/>
  <c r="L492" i="58"/>
  <c r="K492" i="58"/>
  <c r="D492" i="58"/>
  <c r="E492" i="58"/>
  <c r="L491" i="58"/>
  <c r="K491" i="58"/>
  <c r="D491" i="58"/>
  <c r="F491" i="58" s="1"/>
  <c r="E491" i="58"/>
  <c r="L490" i="58"/>
  <c r="K490" i="58"/>
  <c r="D490" i="58"/>
  <c r="E490" i="58"/>
  <c r="L489" i="58"/>
  <c r="K489" i="58"/>
  <c r="D489" i="58"/>
  <c r="F489" i="58" s="1"/>
  <c r="E489" i="58"/>
  <c r="L488" i="58"/>
  <c r="K488" i="58"/>
  <c r="D488" i="58"/>
  <c r="E488" i="58"/>
  <c r="L487" i="58"/>
  <c r="K487" i="58"/>
  <c r="D487" i="58"/>
  <c r="F487" i="58" s="1"/>
  <c r="E487" i="58"/>
  <c r="L486" i="58"/>
  <c r="K486" i="58"/>
  <c r="D486" i="58"/>
  <c r="E486" i="58"/>
  <c r="L485" i="58"/>
  <c r="K485" i="58"/>
  <c r="D485" i="58"/>
  <c r="F485" i="58" s="1"/>
  <c r="E485" i="58"/>
  <c r="L484" i="58"/>
  <c r="K484" i="58"/>
  <c r="D484" i="58"/>
  <c r="E484" i="58"/>
  <c r="L483" i="58"/>
  <c r="K483" i="58"/>
  <c r="D483" i="58"/>
  <c r="F483" i="58" s="1"/>
  <c r="E483" i="58"/>
  <c r="L482" i="58"/>
  <c r="K482" i="58"/>
  <c r="D482" i="58"/>
  <c r="E482" i="58"/>
  <c r="L481" i="58"/>
  <c r="K481" i="58"/>
  <c r="D481" i="58"/>
  <c r="F481" i="58" s="1"/>
  <c r="E481" i="58"/>
  <c r="L480" i="58"/>
  <c r="K480" i="58"/>
  <c r="D480" i="58"/>
  <c r="E480" i="58"/>
  <c r="L479" i="58"/>
  <c r="K479" i="58"/>
  <c r="D479" i="58"/>
  <c r="F479" i="58" s="1"/>
  <c r="E479" i="58"/>
  <c r="L478" i="58"/>
  <c r="K478" i="58"/>
  <c r="D478" i="58"/>
  <c r="E478" i="58"/>
  <c r="L477" i="58"/>
  <c r="K477" i="58"/>
  <c r="D477" i="58"/>
  <c r="F477" i="58" s="1"/>
  <c r="E477" i="58"/>
  <c r="L476" i="58"/>
  <c r="K476" i="58"/>
  <c r="D476" i="58"/>
  <c r="E476" i="58"/>
  <c r="L475" i="58"/>
  <c r="K475" i="58"/>
  <c r="D475" i="58"/>
  <c r="F475" i="58" s="1"/>
  <c r="E475" i="58"/>
  <c r="L474" i="58"/>
  <c r="K474" i="58"/>
  <c r="N474" i="58" s="1"/>
  <c r="D474" i="58"/>
  <c r="E474" i="58"/>
  <c r="L473" i="58"/>
  <c r="K473" i="58"/>
  <c r="D473" i="58"/>
  <c r="F473" i="58" s="1"/>
  <c r="E473" i="58"/>
  <c r="L472" i="58"/>
  <c r="K472" i="58"/>
  <c r="D472" i="58"/>
  <c r="E472" i="58"/>
  <c r="L471" i="58"/>
  <c r="K471" i="58"/>
  <c r="D471" i="58"/>
  <c r="F471" i="58" s="1"/>
  <c r="E471" i="58"/>
  <c r="L470" i="58"/>
  <c r="K470" i="58"/>
  <c r="D470" i="58"/>
  <c r="E470" i="58"/>
  <c r="L469" i="58"/>
  <c r="K469" i="58"/>
  <c r="D469" i="58"/>
  <c r="E469" i="58"/>
  <c r="L468" i="58"/>
  <c r="K468" i="58"/>
  <c r="D468" i="58"/>
  <c r="E468" i="58"/>
  <c r="L467" i="58"/>
  <c r="K467" i="58"/>
  <c r="D467" i="58"/>
  <c r="F467" i="58" s="1"/>
  <c r="E467" i="58"/>
  <c r="L466" i="58"/>
  <c r="K466" i="58"/>
  <c r="D466" i="58"/>
  <c r="E466" i="58"/>
  <c r="L465" i="58"/>
  <c r="K465" i="58"/>
  <c r="F465" i="58"/>
  <c r="D465" i="58"/>
  <c r="E465" i="58"/>
  <c r="L464" i="58"/>
  <c r="K464" i="58"/>
  <c r="D464" i="58"/>
  <c r="E464" i="58"/>
  <c r="L463" i="58"/>
  <c r="K463" i="58"/>
  <c r="D463" i="58"/>
  <c r="F463" i="58" s="1"/>
  <c r="E463" i="58"/>
  <c r="L462" i="58"/>
  <c r="K462" i="58"/>
  <c r="D462" i="58"/>
  <c r="E462" i="58"/>
  <c r="L461" i="58"/>
  <c r="K461" i="58"/>
  <c r="D461" i="58"/>
  <c r="F461" i="58" s="1"/>
  <c r="E461" i="58"/>
  <c r="L460" i="58"/>
  <c r="K460" i="58"/>
  <c r="O460" i="58" s="1"/>
  <c r="D460" i="58"/>
  <c r="E460" i="58"/>
  <c r="L459" i="58"/>
  <c r="K459" i="58"/>
  <c r="D459" i="58"/>
  <c r="F459" i="58" s="1"/>
  <c r="E459" i="58"/>
  <c r="L458" i="58"/>
  <c r="K458" i="58"/>
  <c r="D458" i="58"/>
  <c r="E458" i="58"/>
  <c r="L457" i="58"/>
  <c r="K457" i="58"/>
  <c r="D457" i="58"/>
  <c r="F457" i="58" s="1"/>
  <c r="E457" i="58"/>
  <c r="L456" i="58"/>
  <c r="K456" i="58"/>
  <c r="D456" i="58"/>
  <c r="E456" i="58"/>
  <c r="L455" i="58"/>
  <c r="K455" i="58"/>
  <c r="M455" i="58"/>
  <c r="D455" i="58"/>
  <c r="F455" i="58" s="1"/>
  <c r="E455" i="58"/>
  <c r="L454" i="58"/>
  <c r="K454" i="58"/>
  <c r="D454" i="58"/>
  <c r="E454" i="58"/>
  <c r="L453" i="58"/>
  <c r="K453" i="58"/>
  <c r="D453" i="58"/>
  <c r="F453" i="58" s="1"/>
  <c r="E453" i="58"/>
  <c r="L452" i="58"/>
  <c r="K452" i="58"/>
  <c r="D452" i="58"/>
  <c r="E452" i="58"/>
  <c r="L451" i="58"/>
  <c r="K451" i="58"/>
  <c r="D451" i="58"/>
  <c r="F451" i="58" s="1"/>
  <c r="E451" i="58"/>
  <c r="L450" i="58"/>
  <c r="K450" i="58"/>
  <c r="D450" i="58"/>
  <c r="F450" i="58" s="1"/>
  <c r="E450" i="58"/>
  <c r="L449" i="58"/>
  <c r="K449" i="58"/>
  <c r="D449" i="58"/>
  <c r="F449" i="58" s="1"/>
  <c r="E449" i="58"/>
  <c r="L448" i="58"/>
  <c r="K448" i="58"/>
  <c r="D448" i="58"/>
  <c r="F448" i="58" s="1"/>
  <c r="E448" i="58"/>
  <c r="L447" i="58"/>
  <c r="K447" i="58"/>
  <c r="D447" i="58"/>
  <c r="F447" i="58" s="1"/>
  <c r="E447" i="58"/>
  <c r="L446" i="58"/>
  <c r="K446" i="58"/>
  <c r="D446" i="58"/>
  <c r="F446" i="58" s="1"/>
  <c r="E446" i="58"/>
  <c r="L445" i="58"/>
  <c r="K445" i="58"/>
  <c r="D445" i="58"/>
  <c r="F445" i="58" s="1"/>
  <c r="E445" i="58"/>
  <c r="L444" i="58"/>
  <c r="K444" i="58"/>
  <c r="D444" i="58"/>
  <c r="E444" i="58"/>
  <c r="L443" i="58"/>
  <c r="K443" i="58"/>
  <c r="D443" i="58"/>
  <c r="F443" i="58" s="1"/>
  <c r="E443" i="58"/>
  <c r="L442" i="58"/>
  <c r="K442" i="58"/>
  <c r="D442" i="58"/>
  <c r="F442" i="58" s="1"/>
  <c r="E442" i="58"/>
  <c r="L441" i="58"/>
  <c r="K441" i="58"/>
  <c r="D441" i="58"/>
  <c r="E441" i="58"/>
  <c r="L440" i="58"/>
  <c r="K440" i="58"/>
  <c r="D440" i="58"/>
  <c r="F440" i="58" s="1"/>
  <c r="E440" i="58"/>
  <c r="L439" i="58"/>
  <c r="K439" i="58"/>
  <c r="D439" i="58"/>
  <c r="F439" i="58" s="1"/>
  <c r="E439" i="58"/>
  <c r="L438" i="58"/>
  <c r="K438" i="58"/>
  <c r="D438" i="58"/>
  <c r="F438" i="58" s="1"/>
  <c r="E438" i="58"/>
  <c r="L437" i="58"/>
  <c r="K437" i="58"/>
  <c r="D437" i="58"/>
  <c r="F437" i="58" s="1"/>
  <c r="E437" i="58"/>
  <c r="L436" i="58"/>
  <c r="K436" i="58"/>
  <c r="D436" i="58"/>
  <c r="F436" i="58" s="1"/>
  <c r="E436" i="58"/>
  <c r="L435" i="58"/>
  <c r="K435" i="58"/>
  <c r="D435" i="58"/>
  <c r="F435" i="58" s="1"/>
  <c r="E435" i="58"/>
  <c r="L434" i="58"/>
  <c r="K434" i="58"/>
  <c r="D434" i="58"/>
  <c r="F434" i="58" s="1"/>
  <c r="E434" i="58"/>
  <c r="L433" i="58"/>
  <c r="K433" i="58"/>
  <c r="D433" i="58"/>
  <c r="F433" i="58" s="1"/>
  <c r="E433" i="58"/>
  <c r="L432" i="58"/>
  <c r="K432" i="58"/>
  <c r="D432" i="58"/>
  <c r="F432" i="58" s="1"/>
  <c r="E432" i="58"/>
  <c r="L431" i="58"/>
  <c r="K431" i="58"/>
  <c r="D431" i="58"/>
  <c r="E431" i="58"/>
  <c r="L430" i="58"/>
  <c r="K430" i="58"/>
  <c r="D430" i="58"/>
  <c r="E430" i="58"/>
  <c r="L429" i="58"/>
  <c r="K429" i="58"/>
  <c r="D429" i="58"/>
  <c r="F429" i="58" s="1"/>
  <c r="E429" i="58"/>
  <c r="L428" i="58"/>
  <c r="K428" i="58"/>
  <c r="D428" i="58"/>
  <c r="E428" i="58"/>
  <c r="L427" i="58"/>
  <c r="K427" i="58"/>
  <c r="D427" i="58"/>
  <c r="F427" i="58" s="1"/>
  <c r="E427" i="58"/>
  <c r="L426" i="58"/>
  <c r="K426" i="58"/>
  <c r="D426" i="58"/>
  <c r="E426" i="58"/>
  <c r="L425" i="58"/>
  <c r="K425" i="58"/>
  <c r="D425" i="58"/>
  <c r="F425" i="58" s="1"/>
  <c r="E425" i="58"/>
  <c r="L424" i="58"/>
  <c r="K424" i="58"/>
  <c r="D424" i="58"/>
  <c r="E424" i="58"/>
  <c r="L423" i="58"/>
  <c r="K423" i="58"/>
  <c r="D423" i="58"/>
  <c r="F423" i="58" s="1"/>
  <c r="E423" i="58"/>
  <c r="L422" i="58"/>
  <c r="K422" i="58"/>
  <c r="D422" i="58"/>
  <c r="E422" i="58"/>
  <c r="L421" i="58"/>
  <c r="K421" i="58"/>
  <c r="D421" i="58"/>
  <c r="F421" i="58" s="1"/>
  <c r="E421" i="58"/>
  <c r="L420" i="58"/>
  <c r="K420" i="58"/>
  <c r="D420" i="58"/>
  <c r="E420" i="58"/>
  <c r="L419" i="58"/>
  <c r="K419" i="58"/>
  <c r="D419" i="58"/>
  <c r="F419" i="58" s="1"/>
  <c r="E419" i="58"/>
  <c r="L418" i="58"/>
  <c r="K418" i="58"/>
  <c r="D418" i="58"/>
  <c r="E418" i="58"/>
  <c r="L417" i="58"/>
  <c r="K417" i="58"/>
  <c r="D417" i="58"/>
  <c r="F417" i="58" s="1"/>
  <c r="E417" i="58"/>
  <c r="L416" i="58"/>
  <c r="K416" i="58"/>
  <c r="D416" i="58"/>
  <c r="E416" i="58"/>
  <c r="L415" i="58"/>
  <c r="K415" i="58"/>
  <c r="D415" i="58"/>
  <c r="F415" i="58" s="1"/>
  <c r="E415" i="58"/>
  <c r="L414" i="58"/>
  <c r="K414" i="58"/>
  <c r="D414" i="58"/>
  <c r="E414" i="58"/>
  <c r="L413" i="58"/>
  <c r="K413" i="58"/>
  <c r="D413" i="58"/>
  <c r="F413" i="58" s="1"/>
  <c r="E413" i="58"/>
  <c r="L412" i="58"/>
  <c r="K412" i="58"/>
  <c r="D412" i="58"/>
  <c r="E412" i="58"/>
  <c r="L411" i="58"/>
  <c r="K411" i="58"/>
  <c r="D411" i="58"/>
  <c r="F411" i="58" s="1"/>
  <c r="E411" i="58"/>
  <c r="L410" i="58"/>
  <c r="K410" i="58"/>
  <c r="D410" i="58"/>
  <c r="E410" i="58"/>
  <c r="L409" i="58"/>
  <c r="K409" i="58"/>
  <c r="D409" i="58"/>
  <c r="F409" i="58" s="1"/>
  <c r="E409" i="58"/>
  <c r="L408" i="58"/>
  <c r="K408" i="58"/>
  <c r="D408" i="58"/>
  <c r="E408" i="58"/>
  <c r="L407" i="58"/>
  <c r="K407" i="58"/>
  <c r="D407" i="58"/>
  <c r="F407" i="58" s="1"/>
  <c r="E407" i="58"/>
  <c r="L406" i="58"/>
  <c r="K406" i="58"/>
  <c r="D406" i="58"/>
  <c r="E406" i="58"/>
  <c r="L405" i="58"/>
  <c r="K405" i="58"/>
  <c r="D405" i="58"/>
  <c r="E405" i="58"/>
  <c r="L404" i="58"/>
  <c r="K404" i="58"/>
  <c r="D404" i="58"/>
  <c r="E404" i="58"/>
  <c r="L403" i="58"/>
  <c r="K403" i="58"/>
  <c r="D403" i="58"/>
  <c r="E403" i="58"/>
  <c r="L402" i="58"/>
  <c r="K402" i="58"/>
  <c r="D402" i="58"/>
  <c r="E402" i="58"/>
  <c r="L401" i="58"/>
  <c r="K401" i="58"/>
  <c r="D401" i="58"/>
  <c r="F401" i="58" s="1"/>
  <c r="E401" i="58"/>
  <c r="L400" i="58"/>
  <c r="K400" i="58"/>
  <c r="D400" i="58"/>
  <c r="E400" i="58"/>
  <c r="L399" i="58"/>
  <c r="K399" i="58"/>
  <c r="D399" i="58"/>
  <c r="F399" i="58" s="1"/>
  <c r="E399" i="58"/>
  <c r="L398" i="58"/>
  <c r="K398" i="58"/>
  <c r="D398" i="58"/>
  <c r="E398" i="58"/>
  <c r="L397" i="58"/>
  <c r="K397" i="58"/>
  <c r="D397" i="58"/>
  <c r="F397" i="58" s="1"/>
  <c r="E397" i="58"/>
  <c r="L396" i="58"/>
  <c r="K396" i="58"/>
  <c r="D396" i="58"/>
  <c r="E396" i="58"/>
  <c r="L395" i="58"/>
  <c r="K395" i="58"/>
  <c r="D395" i="58"/>
  <c r="F395" i="58" s="1"/>
  <c r="E395" i="58"/>
  <c r="L394" i="58"/>
  <c r="K394" i="58"/>
  <c r="D394" i="58"/>
  <c r="E394" i="58"/>
  <c r="L393" i="58"/>
  <c r="K393" i="58"/>
  <c r="D393" i="58"/>
  <c r="F393" i="58" s="1"/>
  <c r="E393" i="58"/>
  <c r="L392" i="58"/>
  <c r="K392" i="58"/>
  <c r="D392" i="58"/>
  <c r="E392" i="58"/>
  <c r="L391" i="58"/>
  <c r="K391" i="58"/>
  <c r="D391" i="58"/>
  <c r="F391" i="58" s="1"/>
  <c r="E391" i="58"/>
  <c r="L390" i="58"/>
  <c r="K390" i="58"/>
  <c r="D390" i="58"/>
  <c r="E390" i="58"/>
  <c r="L389" i="58"/>
  <c r="K389" i="58"/>
  <c r="D389" i="58"/>
  <c r="E389" i="58"/>
  <c r="L388" i="58"/>
  <c r="K388" i="58"/>
  <c r="D388" i="58"/>
  <c r="E388" i="58"/>
  <c r="L387" i="58"/>
  <c r="K387" i="58"/>
  <c r="D387" i="58"/>
  <c r="F387" i="58" s="1"/>
  <c r="E387" i="58"/>
  <c r="L386" i="58"/>
  <c r="K386" i="58"/>
  <c r="D386" i="58"/>
  <c r="E386" i="58"/>
  <c r="L385" i="58"/>
  <c r="K385" i="58"/>
  <c r="D385" i="58"/>
  <c r="E385" i="58"/>
  <c r="L384" i="58"/>
  <c r="K384" i="58"/>
  <c r="D384" i="58"/>
  <c r="E384" i="58"/>
  <c r="L383" i="58"/>
  <c r="K383" i="58"/>
  <c r="M383" i="58"/>
  <c r="D383" i="58"/>
  <c r="F383" i="58" s="1"/>
  <c r="E383" i="58"/>
  <c r="L382" i="58"/>
  <c r="K382" i="58"/>
  <c r="D382" i="58"/>
  <c r="E382" i="58"/>
  <c r="L381" i="58"/>
  <c r="K381" i="58"/>
  <c r="D381" i="58"/>
  <c r="E381" i="58"/>
  <c r="L380" i="58"/>
  <c r="K380" i="58"/>
  <c r="M380" i="58"/>
  <c r="D380" i="58"/>
  <c r="E380" i="58"/>
  <c r="L379" i="58"/>
  <c r="K379" i="58"/>
  <c r="D379" i="58"/>
  <c r="E379" i="58"/>
  <c r="L378" i="58"/>
  <c r="K378" i="58"/>
  <c r="D378" i="58"/>
  <c r="E378" i="58"/>
  <c r="L377" i="58"/>
  <c r="K377" i="58"/>
  <c r="D377" i="58"/>
  <c r="E377" i="58"/>
  <c r="L376" i="58"/>
  <c r="K376" i="58"/>
  <c r="D376" i="58"/>
  <c r="E376" i="58"/>
  <c r="L375" i="58"/>
  <c r="K375" i="58"/>
  <c r="D375" i="58"/>
  <c r="F375" i="58" s="1"/>
  <c r="E375" i="58"/>
  <c r="L374" i="58"/>
  <c r="K374" i="58"/>
  <c r="D374" i="58"/>
  <c r="E374" i="58"/>
  <c r="L373" i="58"/>
  <c r="K373" i="58"/>
  <c r="D373" i="58"/>
  <c r="F373" i="58" s="1"/>
  <c r="E373" i="58"/>
  <c r="L372" i="58"/>
  <c r="K372" i="58"/>
  <c r="D372" i="58"/>
  <c r="E372" i="58"/>
  <c r="L371" i="58"/>
  <c r="K371" i="58"/>
  <c r="D371" i="58"/>
  <c r="F371" i="58" s="1"/>
  <c r="E371" i="58"/>
  <c r="L370" i="58"/>
  <c r="K370" i="58"/>
  <c r="D370" i="58"/>
  <c r="E370" i="58"/>
  <c r="L369" i="58"/>
  <c r="K369" i="58"/>
  <c r="D369" i="58"/>
  <c r="E369" i="58"/>
  <c r="L368" i="58"/>
  <c r="K368" i="58"/>
  <c r="M368" i="58"/>
  <c r="D368" i="58"/>
  <c r="E368" i="58"/>
  <c r="L367" i="58"/>
  <c r="K367" i="58"/>
  <c r="D367" i="58"/>
  <c r="E367" i="58"/>
  <c r="L366" i="58"/>
  <c r="K366" i="58"/>
  <c r="M366" i="58"/>
  <c r="D366" i="58"/>
  <c r="E366" i="58"/>
  <c r="L365" i="58"/>
  <c r="K365" i="58"/>
  <c r="D365" i="58"/>
  <c r="F365" i="58" s="1"/>
  <c r="E365" i="58"/>
  <c r="L364" i="58"/>
  <c r="K364" i="58"/>
  <c r="D364" i="58"/>
  <c r="E364" i="58"/>
  <c r="L363" i="58"/>
  <c r="K363" i="58"/>
  <c r="D363" i="58"/>
  <c r="F363" i="58" s="1"/>
  <c r="E363" i="58"/>
  <c r="L362" i="58"/>
  <c r="K362" i="58"/>
  <c r="D362" i="58"/>
  <c r="E362" i="58"/>
  <c r="L361" i="58"/>
  <c r="K361" i="58"/>
  <c r="M361" i="58"/>
  <c r="D361" i="58"/>
  <c r="E361" i="58"/>
  <c r="L360" i="58"/>
  <c r="K360" i="58"/>
  <c r="D360" i="58"/>
  <c r="E360" i="58"/>
  <c r="L359" i="58"/>
  <c r="K359" i="58"/>
  <c r="D359" i="58"/>
  <c r="F359" i="58" s="1"/>
  <c r="E359" i="58"/>
  <c r="L358" i="58"/>
  <c r="K358" i="58"/>
  <c r="D358" i="58"/>
  <c r="E358" i="58"/>
  <c r="L357" i="58"/>
  <c r="K357" i="58"/>
  <c r="D357" i="58"/>
  <c r="F357" i="58" s="1"/>
  <c r="E357" i="58"/>
  <c r="L356" i="58"/>
  <c r="K356" i="58"/>
  <c r="D356" i="58"/>
  <c r="E356" i="58"/>
  <c r="L355" i="58"/>
  <c r="K355" i="58"/>
  <c r="D355" i="58"/>
  <c r="F355" i="58" s="1"/>
  <c r="E355" i="58"/>
  <c r="L354" i="58"/>
  <c r="K354" i="58"/>
  <c r="D354" i="58"/>
  <c r="E354" i="58"/>
  <c r="L353" i="58"/>
  <c r="K353" i="58"/>
  <c r="D353" i="58"/>
  <c r="F353" i="58" s="1"/>
  <c r="E353" i="58"/>
  <c r="L352" i="58"/>
  <c r="K352" i="58"/>
  <c r="D352" i="58"/>
  <c r="E352" i="58"/>
  <c r="L351" i="58"/>
  <c r="K351" i="58"/>
  <c r="D351" i="58"/>
  <c r="F351" i="58" s="1"/>
  <c r="E351" i="58"/>
  <c r="L350" i="58"/>
  <c r="K350" i="58"/>
  <c r="D350" i="58"/>
  <c r="E350" i="58"/>
  <c r="L349" i="58"/>
  <c r="K349" i="58"/>
  <c r="D349" i="58"/>
  <c r="F349" i="58" s="1"/>
  <c r="E349" i="58"/>
  <c r="L348" i="58"/>
  <c r="K348" i="58"/>
  <c r="D348" i="58"/>
  <c r="E348" i="58"/>
  <c r="L347" i="58"/>
  <c r="K347" i="58"/>
  <c r="D347" i="58"/>
  <c r="F347" i="58" s="1"/>
  <c r="E347" i="58"/>
  <c r="L346" i="58"/>
  <c r="K346" i="58"/>
  <c r="D346" i="58"/>
  <c r="E346" i="58"/>
  <c r="L345" i="58"/>
  <c r="K345" i="58"/>
  <c r="D345" i="58"/>
  <c r="F345" i="58" s="1"/>
  <c r="E345" i="58"/>
  <c r="L344" i="58"/>
  <c r="K344" i="58"/>
  <c r="D344" i="58"/>
  <c r="E344" i="58"/>
  <c r="L343" i="58"/>
  <c r="K343" i="58"/>
  <c r="D343" i="58"/>
  <c r="F343" i="58" s="1"/>
  <c r="E343" i="58"/>
  <c r="L342" i="58"/>
  <c r="K342" i="58"/>
  <c r="D342" i="58"/>
  <c r="E342" i="58"/>
  <c r="L341" i="58"/>
  <c r="K341" i="58"/>
  <c r="D341" i="58"/>
  <c r="F341" i="58" s="1"/>
  <c r="E341" i="58"/>
  <c r="L340" i="58"/>
  <c r="K340" i="58"/>
  <c r="D340" i="58"/>
  <c r="E340" i="58"/>
  <c r="L339" i="58"/>
  <c r="K339" i="58"/>
  <c r="D339" i="58"/>
  <c r="F339" i="58" s="1"/>
  <c r="E339" i="58"/>
  <c r="L338" i="58"/>
  <c r="K338" i="58"/>
  <c r="M338" i="58"/>
  <c r="D338" i="58"/>
  <c r="E338" i="58"/>
  <c r="L337" i="58"/>
  <c r="K337" i="58"/>
  <c r="D337" i="58"/>
  <c r="F337" i="58" s="1"/>
  <c r="E337" i="58"/>
  <c r="L336" i="58"/>
  <c r="K336" i="58"/>
  <c r="D336" i="58"/>
  <c r="E336" i="58"/>
  <c r="L335" i="58"/>
  <c r="K335" i="58"/>
  <c r="M335" i="58"/>
  <c r="D335" i="58"/>
  <c r="E335" i="58"/>
  <c r="L334" i="58"/>
  <c r="K334" i="58"/>
  <c r="D334" i="58"/>
  <c r="E334" i="58"/>
  <c r="L333" i="58"/>
  <c r="K333" i="58"/>
  <c r="M333" i="58"/>
  <c r="D333" i="58"/>
  <c r="F333" i="58" s="1"/>
  <c r="E333" i="58"/>
  <c r="L332" i="58"/>
  <c r="K332" i="58"/>
  <c r="M332" i="58"/>
  <c r="D332" i="58"/>
  <c r="E332" i="58"/>
  <c r="L331" i="58"/>
  <c r="K331" i="58"/>
  <c r="M331" i="58"/>
  <c r="D331" i="58"/>
  <c r="F331" i="58" s="1"/>
  <c r="E331" i="58"/>
  <c r="L330" i="58"/>
  <c r="K330" i="58"/>
  <c r="D330" i="58"/>
  <c r="E330" i="58"/>
  <c r="L329" i="58"/>
  <c r="K329" i="58"/>
  <c r="D329" i="58"/>
  <c r="F329" i="58" s="1"/>
  <c r="E329" i="58"/>
  <c r="L328" i="58"/>
  <c r="K328" i="58"/>
  <c r="M328" i="58"/>
  <c r="D328" i="58"/>
  <c r="E328" i="58"/>
  <c r="L327" i="58"/>
  <c r="K327" i="58"/>
  <c r="D327" i="58"/>
  <c r="E327" i="58"/>
  <c r="L326" i="58"/>
  <c r="K326" i="58"/>
  <c r="M326" i="58"/>
  <c r="D326" i="58"/>
  <c r="E326" i="58"/>
  <c r="L325" i="58"/>
  <c r="K325" i="58"/>
  <c r="M325" i="58"/>
  <c r="D325" i="58"/>
  <c r="E325" i="58"/>
  <c r="L324" i="58"/>
  <c r="K324" i="58"/>
  <c r="D324" i="58"/>
  <c r="E324" i="58"/>
  <c r="L323" i="58"/>
  <c r="K323" i="58"/>
  <c r="D323" i="58"/>
  <c r="F323" i="58" s="1"/>
  <c r="E323" i="58"/>
  <c r="L322" i="58"/>
  <c r="K322" i="58"/>
  <c r="D322" i="58"/>
  <c r="E322" i="58"/>
  <c r="L321" i="58"/>
  <c r="K321" i="58"/>
  <c r="D321" i="58"/>
  <c r="F321" i="58" s="1"/>
  <c r="E321" i="58"/>
  <c r="L320" i="58"/>
  <c r="K320" i="58"/>
  <c r="D320" i="58"/>
  <c r="E320" i="58"/>
  <c r="L319" i="58"/>
  <c r="K319" i="58"/>
  <c r="D319" i="58"/>
  <c r="F319" i="58" s="1"/>
  <c r="E319" i="58"/>
  <c r="L318" i="58"/>
  <c r="K318" i="58"/>
  <c r="M318" i="58"/>
  <c r="D318" i="58"/>
  <c r="E318" i="58"/>
  <c r="L317" i="58"/>
  <c r="K317" i="58"/>
  <c r="D317" i="58"/>
  <c r="E317" i="58"/>
  <c r="L316" i="58"/>
  <c r="K316" i="58"/>
  <c r="M316" i="58"/>
  <c r="D316" i="58"/>
  <c r="E316" i="58"/>
  <c r="L315" i="58"/>
  <c r="K315" i="58"/>
  <c r="M315" i="58"/>
  <c r="D315" i="58"/>
  <c r="E315" i="58"/>
  <c r="L314" i="58"/>
  <c r="K314" i="58"/>
  <c r="D314" i="58"/>
  <c r="E314" i="58"/>
  <c r="L313" i="58"/>
  <c r="K313" i="58"/>
  <c r="D313" i="58"/>
  <c r="F313" i="58" s="1"/>
  <c r="E313" i="58"/>
  <c r="L312" i="58"/>
  <c r="K312" i="58"/>
  <c r="D312" i="58"/>
  <c r="E312" i="58"/>
  <c r="L311" i="58"/>
  <c r="K311" i="58"/>
  <c r="D311" i="58"/>
  <c r="F311" i="58" s="1"/>
  <c r="E311" i="58"/>
  <c r="L310" i="58"/>
  <c r="K310" i="58"/>
  <c r="M310" i="58"/>
  <c r="D310" i="58"/>
  <c r="E310" i="58"/>
  <c r="L309" i="58"/>
  <c r="K309" i="58"/>
  <c r="M309" i="58"/>
  <c r="D309" i="58"/>
  <c r="F309" i="58" s="1"/>
  <c r="E309" i="58"/>
  <c r="L308" i="58"/>
  <c r="K308" i="58"/>
  <c r="D308" i="58"/>
  <c r="E308" i="58"/>
  <c r="L307" i="58"/>
  <c r="K307" i="58"/>
  <c r="D307" i="58"/>
  <c r="F307" i="58" s="1"/>
  <c r="E307" i="58"/>
  <c r="L306" i="58"/>
  <c r="K306" i="58"/>
  <c r="M306" i="58"/>
  <c r="D306" i="58"/>
  <c r="E306" i="58"/>
  <c r="L305" i="58"/>
  <c r="K305" i="58"/>
  <c r="M305" i="58"/>
  <c r="D305" i="58"/>
  <c r="F305" i="58" s="1"/>
  <c r="E305" i="58"/>
  <c r="L304" i="58"/>
  <c r="K304" i="58"/>
  <c r="D304" i="58"/>
  <c r="E304" i="58"/>
  <c r="L303" i="58"/>
  <c r="K303" i="58"/>
  <c r="D303" i="58"/>
  <c r="F303" i="58" s="1"/>
  <c r="E303" i="58"/>
  <c r="L302" i="58"/>
  <c r="K302" i="58"/>
  <c r="D302" i="58"/>
  <c r="E302" i="58"/>
  <c r="L301" i="58"/>
  <c r="K301" i="58"/>
  <c r="D301" i="58"/>
  <c r="F301" i="58" s="1"/>
  <c r="E301" i="58"/>
  <c r="L300" i="58"/>
  <c r="K300" i="58"/>
  <c r="D300" i="58"/>
  <c r="E300" i="58"/>
  <c r="L299" i="58"/>
  <c r="K299" i="58"/>
  <c r="D299" i="58"/>
  <c r="F299" i="58" s="1"/>
  <c r="E299" i="58"/>
  <c r="L298" i="58"/>
  <c r="K298" i="58"/>
  <c r="D298" i="58"/>
  <c r="E298" i="58"/>
  <c r="L297" i="58"/>
  <c r="K297" i="58"/>
  <c r="M297" i="58"/>
  <c r="D297" i="58"/>
  <c r="F297" i="58" s="1"/>
  <c r="E297" i="58"/>
  <c r="L296" i="58"/>
  <c r="K296" i="58"/>
  <c r="D296" i="58"/>
  <c r="E296" i="58"/>
  <c r="L295" i="58"/>
  <c r="K295" i="58"/>
  <c r="D295" i="58"/>
  <c r="F295" i="58" s="1"/>
  <c r="E295" i="58"/>
  <c r="L294" i="58"/>
  <c r="K294" i="58"/>
  <c r="D294" i="58"/>
  <c r="E294" i="58"/>
  <c r="L293" i="58"/>
  <c r="K293" i="58"/>
  <c r="M293" i="58"/>
  <c r="D293" i="58"/>
  <c r="F293" i="58" s="1"/>
  <c r="E293" i="58"/>
  <c r="L292" i="58"/>
  <c r="K292" i="58"/>
  <c r="D292" i="58"/>
  <c r="F292" i="58" s="1"/>
  <c r="E292" i="58"/>
  <c r="L291" i="58"/>
  <c r="K291" i="58"/>
  <c r="D291" i="58"/>
  <c r="F291" i="58" s="1"/>
  <c r="E291" i="58"/>
  <c r="L290" i="58"/>
  <c r="K290" i="58"/>
  <c r="M290" i="58"/>
  <c r="D290" i="58"/>
  <c r="F290" i="58" s="1"/>
  <c r="E290" i="58"/>
  <c r="L289" i="58"/>
  <c r="K289" i="58"/>
  <c r="M289" i="58"/>
  <c r="D289" i="58"/>
  <c r="F289" i="58" s="1"/>
  <c r="E289" i="58"/>
  <c r="L288" i="58"/>
  <c r="K288" i="58"/>
  <c r="D288" i="58"/>
  <c r="E288" i="58"/>
  <c r="L287" i="58"/>
  <c r="K287" i="58"/>
  <c r="M287" i="58"/>
  <c r="D287" i="58"/>
  <c r="F287" i="58" s="1"/>
  <c r="E287" i="58"/>
  <c r="L286" i="58"/>
  <c r="K286" i="58"/>
  <c r="M286" i="58"/>
  <c r="D286" i="58"/>
  <c r="E286" i="58"/>
  <c r="L285" i="58"/>
  <c r="K285" i="58"/>
  <c r="D285" i="58"/>
  <c r="E285" i="58"/>
  <c r="M275" i="58"/>
  <c r="L275" i="58"/>
  <c r="K275" i="58"/>
  <c r="D275" i="58"/>
  <c r="F275" i="58" s="1"/>
  <c r="M274" i="58"/>
  <c r="L274" i="58"/>
  <c r="K274" i="58"/>
  <c r="D274" i="58"/>
  <c r="F274" i="58" s="1"/>
  <c r="M273" i="58"/>
  <c r="L273" i="58"/>
  <c r="K273" i="58"/>
  <c r="D273" i="58"/>
  <c r="F273" i="58" s="1"/>
  <c r="M272" i="58"/>
  <c r="L272" i="58"/>
  <c r="K272" i="58"/>
  <c r="D272" i="58"/>
  <c r="M271" i="58"/>
  <c r="L271" i="58"/>
  <c r="K271" i="58"/>
  <c r="D271" i="58"/>
  <c r="F271" i="58" s="1"/>
  <c r="M270" i="58"/>
  <c r="L270" i="58"/>
  <c r="K270" i="58"/>
  <c r="D270" i="58"/>
  <c r="F270" i="58" s="1"/>
  <c r="M269" i="58"/>
  <c r="L269" i="58"/>
  <c r="K269" i="58"/>
  <c r="D269" i="58"/>
  <c r="F269" i="58" s="1"/>
  <c r="M268" i="58"/>
  <c r="L268" i="58"/>
  <c r="K268" i="58"/>
  <c r="D268" i="58"/>
  <c r="M267" i="58"/>
  <c r="L267" i="58"/>
  <c r="K267" i="58"/>
  <c r="D267" i="58"/>
  <c r="F267" i="58" s="1"/>
  <c r="M266" i="58"/>
  <c r="L266" i="58"/>
  <c r="K266" i="58"/>
  <c r="D266" i="58"/>
  <c r="F266" i="58" s="1"/>
  <c r="M265" i="58"/>
  <c r="L265" i="58"/>
  <c r="K265" i="58"/>
  <c r="D265" i="58"/>
  <c r="F265" i="58" s="1"/>
  <c r="M264" i="58"/>
  <c r="L264" i="58"/>
  <c r="K264" i="58"/>
  <c r="D264" i="58"/>
  <c r="F264" i="58" s="1"/>
  <c r="M263" i="58"/>
  <c r="L263" i="58"/>
  <c r="K263" i="58"/>
  <c r="D263" i="58"/>
  <c r="F263" i="58" s="1"/>
  <c r="M262" i="58"/>
  <c r="L262" i="58"/>
  <c r="K262" i="58"/>
  <c r="D262" i="58"/>
  <c r="F262" i="58" s="1"/>
  <c r="M261" i="58"/>
  <c r="L261" i="58"/>
  <c r="K261" i="58"/>
  <c r="D261" i="58"/>
  <c r="F261" i="58" s="1"/>
  <c r="M260" i="58"/>
  <c r="L260" i="58"/>
  <c r="K260" i="58"/>
  <c r="D260" i="58"/>
  <c r="Q259" i="58"/>
  <c r="R259" i="58" s="1"/>
  <c r="S259" i="58" s="1"/>
  <c r="M259" i="58"/>
  <c r="L259" i="58"/>
  <c r="K259" i="58"/>
  <c r="D259" i="58"/>
  <c r="F259" i="58" s="1"/>
  <c r="M258" i="58"/>
  <c r="L258" i="58"/>
  <c r="K258" i="58"/>
  <c r="D258" i="58"/>
  <c r="F258" i="58" s="1"/>
  <c r="M257" i="58"/>
  <c r="L257" i="58"/>
  <c r="K257" i="58"/>
  <c r="D257" i="58"/>
  <c r="F257" i="58" s="1"/>
  <c r="M256" i="58"/>
  <c r="L256" i="58"/>
  <c r="K256" i="58"/>
  <c r="D256" i="58"/>
  <c r="F256" i="58" s="1"/>
  <c r="M255" i="58"/>
  <c r="L255" i="58"/>
  <c r="K255" i="58"/>
  <c r="D255" i="58"/>
  <c r="F255" i="58" s="1"/>
  <c r="Q254" i="58"/>
  <c r="R254" i="58" s="1"/>
  <c r="S254" i="58" s="1"/>
  <c r="M254" i="58"/>
  <c r="L254" i="58"/>
  <c r="K254" i="58"/>
  <c r="D254" i="58"/>
  <c r="F254" i="58" s="1"/>
  <c r="M253" i="58"/>
  <c r="L253" i="58"/>
  <c r="K253" i="58"/>
  <c r="D253" i="58"/>
  <c r="F253" i="58" s="1"/>
  <c r="M252" i="58"/>
  <c r="L252" i="58"/>
  <c r="K252" i="58"/>
  <c r="D252" i="58"/>
  <c r="M251" i="58"/>
  <c r="L251" i="58"/>
  <c r="K251" i="58"/>
  <c r="D251" i="58"/>
  <c r="F251" i="58" s="1"/>
  <c r="M250" i="58"/>
  <c r="L250" i="58"/>
  <c r="K250" i="58"/>
  <c r="D250" i="58"/>
  <c r="Q249" i="58"/>
  <c r="R249" i="58" s="1"/>
  <c r="S249" i="58" s="1"/>
  <c r="M249" i="58"/>
  <c r="L249" i="58"/>
  <c r="K249" i="58"/>
  <c r="D249" i="58"/>
  <c r="F249" i="58" s="1"/>
  <c r="M248" i="58"/>
  <c r="L248" i="58"/>
  <c r="K248" i="58"/>
  <c r="D248" i="58"/>
  <c r="M247" i="58"/>
  <c r="L247" i="58"/>
  <c r="K247" i="58"/>
  <c r="D247" i="58"/>
  <c r="F247" i="58" s="1"/>
  <c r="M246" i="58"/>
  <c r="L246" i="58"/>
  <c r="K246" i="58"/>
  <c r="D246" i="58"/>
  <c r="F246" i="58" s="1"/>
  <c r="M245" i="58"/>
  <c r="L245" i="58"/>
  <c r="K245" i="58"/>
  <c r="D245" i="58"/>
  <c r="F245" i="58" s="1"/>
  <c r="M244" i="58"/>
  <c r="L244" i="58"/>
  <c r="K244" i="58"/>
  <c r="D244" i="58"/>
  <c r="F244" i="58" s="1"/>
  <c r="M243" i="58"/>
  <c r="L243" i="58"/>
  <c r="K243" i="58"/>
  <c r="D243" i="58"/>
  <c r="F243" i="58" s="1"/>
  <c r="M242" i="58"/>
  <c r="L242" i="58"/>
  <c r="K242" i="58"/>
  <c r="D242" i="58"/>
  <c r="F242" i="58" s="1"/>
  <c r="M241" i="58"/>
  <c r="L241" i="58"/>
  <c r="K241" i="58"/>
  <c r="D241" i="58"/>
  <c r="F241" i="58" s="1"/>
  <c r="M240" i="58"/>
  <c r="L240" i="58"/>
  <c r="K240" i="58"/>
  <c r="D240" i="58"/>
  <c r="F240" i="58" s="1"/>
  <c r="M239" i="58"/>
  <c r="L239" i="58"/>
  <c r="K239" i="58"/>
  <c r="D239" i="58"/>
  <c r="F239" i="58" s="1"/>
  <c r="M238" i="58"/>
  <c r="L238" i="58"/>
  <c r="K238" i="58"/>
  <c r="D238" i="58"/>
  <c r="F238" i="58" s="1"/>
  <c r="M237" i="58"/>
  <c r="L237" i="58"/>
  <c r="K237" i="58"/>
  <c r="D237" i="58"/>
  <c r="F237" i="58" s="1"/>
  <c r="M236" i="58"/>
  <c r="L236" i="58"/>
  <c r="K236" i="58"/>
  <c r="D236" i="58"/>
  <c r="F236" i="58" s="1"/>
  <c r="Q235" i="58"/>
  <c r="R235" i="58" s="1"/>
  <c r="S235" i="58" s="1"/>
  <c r="M235" i="58"/>
  <c r="L235" i="58"/>
  <c r="K235" i="58"/>
  <c r="D235" i="58"/>
  <c r="F235" i="58" s="1"/>
  <c r="Q234" i="58"/>
  <c r="R234" i="58" s="1"/>
  <c r="S234" i="58" s="1"/>
  <c r="M234" i="58"/>
  <c r="L234" i="58"/>
  <c r="K234" i="58"/>
  <c r="D234" i="58"/>
  <c r="F234" i="58" s="1"/>
  <c r="M233" i="58"/>
  <c r="L233" i="58"/>
  <c r="K233" i="58"/>
  <c r="D233" i="58"/>
  <c r="F233" i="58" s="1"/>
  <c r="M232" i="58"/>
  <c r="L232" i="58"/>
  <c r="K232" i="58"/>
  <c r="D232" i="58"/>
  <c r="F232" i="58" s="1"/>
  <c r="M231" i="58"/>
  <c r="L231" i="58"/>
  <c r="K231" i="58"/>
  <c r="D231" i="58"/>
  <c r="F231" i="58" s="1"/>
  <c r="Q230" i="58"/>
  <c r="R230" i="58" s="1"/>
  <c r="S230" i="58" s="1"/>
  <c r="M230" i="58"/>
  <c r="L230" i="58"/>
  <c r="K230" i="58"/>
  <c r="D230" i="58"/>
  <c r="F230" i="58" s="1"/>
  <c r="Q229" i="58"/>
  <c r="R229" i="58" s="1"/>
  <c r="S229" i="58" s="1"/>
  <c r="M229" i="58"/>
  <c r="L229" i="58"/>
  <c r="K229" i="58"/>
  <c r="D229" i="58"/>
  <c r="F229" i="58" s="1"/>
  <c r="M228" i="58"/>
  <c r="L228" i="58"/>
  <c r="K228" i="58"/>
  <c r="D228" i="58"/>
  <c r="F228" i="58" s="1"/>
  <c r="M227" i="58"/>
  <c r="L227" i="58"/>
  <c r="K227" i="58"/>
  <c r="D227" i="58"/>
  <c r="F227" i="58" s="1"/>
  <c r="M226" i="58"/>
  <c r="L226" i="58"/>
  <c r="K226" i="58"/>
  <c r="D226" i="58"/>
  <c r="F226" i="58" s="1"/>
  <c r="M225" i="58"/>
  <c r="L225" i="58"/>
  <c r="K225" i="58"/>
  <c r="D225" i="58"/>
  <c r="F225" i="58" s="1"/>
  <c r="M224" i="58"/>
  <c r="L224" i="58"/>
  <c r="K224" i="58"/>
  <c r="D224" i="58"/>
  <c r="F224" i="58" s="1"/>
  <c r="M223" i="58"/>
  <c r="L223" i="58"/>
  <c r="K223" i="58"/>
  <c r="D223" i="58"/>
  <c r="F223" i="58" s="1"/>
  <c r="M222" i="58"/>
  <c r="L222" i="58"/>
  <c r="K222" i="58"/>
  <c r="D222" i="58"/>
  <c r="M221" i="58"/>
  <c r="L221" i="58"/>
  <c r="K221" i="58"/>
  <c r="D221" i="58"/>
  <c r="M220" i="58"/>
  <c r="L220" i="58"/>
  <c r="K220" i="58"/>
  <c r="D220" i="58"/>
  <c r="M219" i="58"/>
  <c r="L219" i="58"/>
  <c r="K219" i="58"/>
  <c r="D219" i="58"/>
  <c r="M218" i="58"/>
  <c r="L218" i="58"/>
  <c r="K218" i="58"/>
  <c r="D218" i="58"/>
  <c r="M217" i="58"/>
  <c r="L217" i="58"/>
  <c r="K217" i="58"/>
  <c r="D217" i="58"/>
  <c r="M216" i="58"/>
  <c r="L216" i="58"/>
  <c r="K216" i="58"/>
  <c r="D216" i="58"/>
  <c r="M215" i="58"/>
  <c r="L215" i="58"/>
  <c r="K215" i="58"/>
  <c r="D215" i="58"/>
  <c r="M214" i="58"/>
  <c r="L214" i="58"/>
  <c r="K214" i="58"/>
  <c r="D214" i="58"/>
  <c r="M213" i="58"/>
  <c r="L213" i="58"/>
  <c r="K213" i="58"/>
  <c r="D213" i="58"/>
  <c r="M212" i="58"/>
  <c r="L212" i="58"/>
  <c r="K212" i="58"/>
  <c r="D212" i="58"/>
  <c r="F212" i="58" s="1"/>
  <c r="M211" i="58"/>
  <c r="L211" i="58"/>
  <c r="K211" i="58"/>
  <c r="D211" i="58"/>
  <c r="M210" i="58"/>
  <c r="L210" i="58"/>
  <c r="K210" i="58"/>
  <c r="D210" i="58"/>
  <c r="F210" i="58" s="1"/>
  <c r="M209" i="58"/>
  <c r="L209" i="58"/>
  <c r="K209" i="58"/>
  <c r="D209" i="58"/>
  <c r="M208" i="58"/>
  <c r="L208" i="58"/>
  <c r="K208" i="58"/>
  <c r="D208" i="58"/>
  <c r="F208" i="58" s="1"/>
  <c r="M207" i="58"/>
  <c r="L207" i="58"/>
  <c r="K207" i="58"/>
  <c r="D207" i="58"/>
  <c r="M206" i="58"/>
  <c r="L206" i="58"/>
  <c r="K206" i="58"/>
  <c r="D206" i="58"/>
  <c r="F206" i="58" s="1"/>
  <c r="M205" i="58"/>
  <c r="L205" i="58"/>
  <c r="K205" i="58"/>
  <c r="D205" i="58"/>
  <c r="M204" i="58"/>
  <c r="L204" i="58"/>
  <c r="K204" i="58"/>
  <c r="D204" i="58"/>
  <c r="F204" i="58" s="1"/>
  <c r="M203" i="58"/>
  <c r="L203" i="58"/>
  <c r="K203" i="58"/>
  <c r="D203" i="58"/>
  <c r="M202" i="58"/>
  <c r="L202" i="58"/>
  <c r="K202" i="58"/>
  <c r="D202" i="58"/>
  <c r="F202" i="58" s="1"/>
  <c r="M201" i="58"/>
  <c r="L201" i="58"/>
  <c r="K201" i="58"/>
  <c r="D201" i="58"/>
  <c r="M200" i="58"/>
  <c r="L200" i="58"/>
  <c r="K200" i="58"/>
  <c r="D200" i="58"/>
  <c r="F200" i="58" s="1"/>
  <c r="M199" i="58"/>
  <c r="L199" i="58"/>
  <c r="K199" i="58"/>
  <c r="D199" i="58"/>
  <c r="M198" i="58"/>
  <c r="L198" i="58"/>
  <c r="K198" i="58"/>
  <c r="D198" i="58"/>
  <c r="M197" i="58"/>
  <c r="L197" i="58"/>
  <c r="K197" i="58"/>
  <c r="D197" i="58"/>
  <c r="M196" i="58"/>
  <c r="L196" i="58"/>
  <c r="K196" i="58"/>
  <c r="D196" i="58"/>
  <c r="M195" i="58"/>
  <c r="L195" i="58"/>
  <c r="K195" i="58"/>
  <c r="D195" i="58"/>
  <c r="M194" i="58"/>
  <c r="L194" i="58"/>
  <c r="K194" i="58"/>
  <c r="D194" i="58"/>
  <c r="M193" i="58"/>
  <c r="L193" i="58"/>
  <c r="K193" i="58"/>
  <c r="D193" i="58"/>
  <c r="M192" i="58"/>
  <c r="L192" i="58"/>
  <c r="K192" i="58"/>
  <c r="D192" i="58"/>
  <c r="M191" i="58"/>
  <c r="L191" i="58"/>
  <c r="K191" i="58"/>
  <c r="D191" i="58"/>
  <c r="M190" i="58"/>
  <c r="L190" i="58"/>
  <c r="K190" i="58"/>
  <c r="D190" i="58"/>
  <c r="M189" i="58"/>
  <c r="L189" i="58"/>
  <c r="K189" i="58"/>
  <c r="D189" i="58"/>
  <c r="M188" i="58"/>
  <c r="L188" i="58"/>
  <c r="K188" i="58"/>
  <c r="D188" i="58"/>
  <c r="M187" i="58"/>
  <c r="L187" i="58"/>
  <c r="K187" i="58"/>
  <c r="D187" i="58"/>
  <c r="M186" i="58"/>
  <c r="L186" i="58"/>
  <c r="K186" i="58"/>
  <c r="D186" i="58"/>
  <c r="M185" i="58"/>
  <c r="L185" i="58"/>
  <c r="K185" i="58"/>
  <c r="D185" i="58"/>
  <c r="M184" i="58"/>
  <c r="L184" i="58"/>
  <c r="K184" i="58"/>
  <c r="D184" i="58"/>
  <c r="M183" i="58"/>
  <c r="L183" i="58"/>
  <c r="K183" i="58"/>
  <c r="D183" i="58"/>
  <c r="M182" i="58"/>
  <c r="L182" i="58"/>
  <c r="K182" i="58"/>
  <c r="D182" i="58"/>
  <c r="M181" i="58"/>
  <c r="L181" i="58"/>
  <c r="K181" i="58"/>
  <c r="D181" i="58"/>
  <c r="M180" i="58"/>
  <c r="L180" i="58"/>
  <c r="K180" i="58"/>
  <c r="D180" i="58"/>
  <c r="M179" i="58"/>
  <c r="L179" i="58"/>
  <c r="K179" i="58"/>
  <c r="D179" i="58"/>
  <c r="F179" i="58" s="1"/>
  <c r="M178" i="58"/>
  <c r="L178" i="58"/>
  <c r="K178" i="58"/>
  <c r="D178" i="58"/>
  <c r="F178" i="58" s="1"/>
  <c r="M177" i="58"/>
  <c r="L177" i="58"/>
  <c r="K177" i="58"/>
  <c r="D177" i="58"/>
  <c r="F177" i="58" s="1"/>
  <c r="M176" i="58"/>
  <c r="L176" i="58"/>
  <c r="K176" i="58"/>
  <c r="D176" i="58"/>
  <c r="F176" i="58" s="1"/>
  <c r="M175" i="58"/>
  <c r="L175" i="58"/>
  <c r="K175" i="58"/>
  <c r="D175" i="58"/>
  <c r="F175" i="58" s="1"/>
  <c r="M174" i="58"/>
  <c r="L174" i="58"/>
  <c r="K174" i="58"/>
  <c r="D174" i="58"/>
  <c r="F174" i="58" s="1"/>
  <c r="M173" i="58"/>
  <c r="L173" i="58"/>
  <c r="K173" i="58"/>
  <c r="D173" i="58"/>
  <c r="F173" i="58" s="1"/>
  <c r="M172" i="58"/>
  <c r="L172" i="58"/>
  <c r="K172" i="58"/>
  <c r="D172" i="58"/>
  <c r="F172" i="58" s="1"/>
  <c r="M171" i="58"/>
  <c r="L171" i="58"/>
  <c r="K171" i="58"/>
  <c r="D171" i="58"/>
  <c r="F171" i="58" s="1"/>
  <c r="M170" i="58"/>
  <c r="L170" i="58"/>
  <c r="K170" i="58"/>
  <c r="D170" i="58"/>
  <c r="F170" i="58" s="1"/>
  <c r="M169" i="58"/>
  <c r="L169" i="58"/>
  <c r="K169" i="58"/>
  <c r="D169" i="58"/>
  <c r="F169" i="58" s="1"/>
  <c r="M168" i="58"/>
  <c r="L168" i="58"/>
  <c r="K168" i="58"/>
  <c r="D168" i="58"/>
  <c r="F168" i="58" s="1"/>
  <c r="M167" i="58"/>
  <c r="L167" i="58"/>
  <c r="K167" i="58"/>
  <c r="D167" i="58"/>
  <c r="F167" i="58" s="1"/>
  <c r="M166" i="58"/>
  <c r="L166" i="58"/>
  <c r="K166" i="58"/>
  <c r="D166" i="58"/>
  <c r="F166" i="58" s="1"/>
  <c r="M165" i="58"/>
  <c r="L165" i="58"/>
  <c r="K165" i="58"/>
  <c r="D165" i="58"/>
  <c r="F165" i="58" s="1"/>
  <c r="M164" i="58"/>
  <c r="L164" i="58"/>
  <c r="K164" i="58"/>
  <c r="D164" i="58"/>
  <c r="F164" i="58" s="1"/>
  <c r="M163" i="58"/>
  <c r="L163" i="58"/>
  <c r="K163" i="58"/>
  <c r="D163" i="58"/>
  <c r="F163" i="58" s="1"/>
  <c r="M162" i="58"/>
  <c r="L162" i="58"/>
  <c r="K162" i="58"/>
  <c r="D162" i="58"/>
  <c r="F162" i="58" s="1"/>
  <c r="M161" i="58"/>
  <c r="L161" i="58"/>
  <c r="K161" i="58"/>
  <c r="D161" i="58"/>
  <c r="F161" i="58" s="1"/>
  <c r="M160" i="58"/>
  <c r="L160" i="58"/>
  <c r="K160" i="58"/>
  <c r="D160" i="58"/>
  <c r="M159" i="58"/>
  <c r="L159" i="58"/>
  <c r="K159" i="58"/>
  <c r="D159" i="58"/>
  <c r="M158" i="58"/>
  <c r="L158" i="58"/>
  <c r="K158" i="58"/>
  <c r="D158" i="58"/>
  <c r="M157" i="58"/>
  <c r="L157" i="58"/>
  <c r="K157" i="58"/>
  <c r="D157" i="58"/>
  <c r="M156" i="58"/>
  <c r="L156" i="58"/>
  <c r="K156" i="58"/>
  <c r="D156" i="58"/>
  <c r="F156" i="58" s="1"/>
  <c r="M155" i="58"/>
  <c r="L155" i="58"/>
  <c r="K155" i="58"/>
  <c r="D155" i="58"/>
  <c r="M154" i="58"/>
  <c r="L154" i="58"/>
  <c r="K154" i="58"/>
  <c r="D154" i="58"/>
  <c r="F154" i="58" s="1"/>
  <c r="M153" i="58"/>
  <c r="L153" i="58"/>
  <c r="K153" i="58"/>
  <c r="D153" i="58"/>
  <c r="M152" i="58"/>
  <c r="L152" i="58"/>
  <c r="K152" i="58"/>
  <c r="D152" i="58"/>
  <c r="F152" i="58" s="1"/>
  <c r="M151" i="58"/>
  <c r="L151" i="58"/>
  <c r="K151" i="58"/>
  <c r="D151" i="58"/>
  <c r="F151" i="58" s="1"/>
  <c r="M150" i="58"/>
  <c r="L150" i="58"/>
  <c r="K150" i="58"/>
  <c r="D150" i="58"/>
  <c r="M149" i="58"/>
  <c r="L149" i="58"/>
  <c r="K149" i="58"/>
  <c r="D149" i="58"/>
  <c r="M148" i="58"/>
  <c r="L148" i="58"/>
  <c r="K148" i="58"/>
  <c r="D148" i="58"/>
  <c r="F148" i="58" s="1"/>
  <c r="M147" i="58"/>
  <c r="L147" i="58"/>
  <c r="K147" i="58"/>
  <c r="D147" i="58"/>
  <c r="M146" i="58"/>
  <c r="L146" i="58"/>
  <c r="K146" i="58"/>
  <c r="D146" i="58"/>
  <c r="M145" i="58"/>
  <c r="L145" i="58"/>
  <c r="K145" i="58"/>
  <c r="D145" i="58"/>
  <c r="M144" i="58"/>
  <c r="L144" i="58"/>
  <c r="K144" i="58"/>
  <c r="D144" i="58"/>
  <c r="F144" i="58" s="1"/>
  <c r="M143" i="58"/>
  <c r="L143" i="58"/>
  <c r="K143" i="58"/>
  <c r="D143" i="58"/>
  <c r="F143" i="58" s="1"/>
  <c r="M142" i="58"/>
  <c r="L142" i="58"/>
  <c r="K142" i="58"/>
  <c r="D142" i="58"/>
  <c r="M141" i="58"/>
  <c r="L141" i="58"/>
  <c r="K141" i="58"/>
  <c r="D141" i="58"/>
  <c r="M140" i="58"/>
  <c r="L140" i="58"/>
  <c r="K140" i="58"/>
  <c r="D140" i="58"/>
  <c r="F140" i="58" s="1"/>
  <c r="M139" i="58"/>
  <c r="L139" i="58"/>
  <c r="K139" i="58"/>
  <c r="D139" i="58"/>
  <c r="M138" i="58"/>
  <c r="L138" i="58"/>
  <c r="K138" i="58"/>
  <c r="D138" i="58"/>
  <c r="F138" i="58" s="1"/>
  <c r="M137" i="58"/>
  <c r="L137" i="58"/>
  <c r="K137" i="58"/>
  <c r="D137" i="58"/>
  <c r="M136" i="58"/>
  <c r="L136" i="58"/>
  <c r="K136" i="58"/>
  <c r="D136" i="58"/>
  <c r="F136" i="58" s="1"/>
  <c r="M135" i="58"/>
  <c r="L135" i="58"/>
  <c r="K135" i="58"/>
  <c r="D135" i="58"/>
  <c r="F135" i="58" s="1"/>
  <c r="M134" i="58"/>
  <c r="L134" i="58"/>
  <c r="K134" i="58"/>
  <c r="D134" i="58"/>
  <c r="F134" i="58" s="1"/>
  <c r="M133" i="58"/>
  <c r="L133" i="58"/>
  <c r="K133" i="58"/>
  <c r="D133" i="58"/>
  <c r="F133" i="58" s="1"/>
  <c r="M132" i="58"/>
  <c r="L132" i="58"/>
  <c r="K132" i="58"/>
  <c r="D132" i="58"/>
  <c r="F132" i="58" s="1"/>
  <c r="M131" i="58"/>
  <c r="L131" i="58"/>
  <c r="K131" i="58"/>
  <c r="D131" i="58"/>
  <c r="F131" i="58" s="1"/>
  <c r="M130" i="58"/>
  <c r="L130" i="58"/>
  <c r="K130" i="58"/>
  <c r="D130" i="58"/>
  <c r="F130" i="58" s="1"/>
  <c r="M129" i="58"/>
  <c r="L129" i="58"/>
  <c r="K129" i="58"/>
  <c r="D129" i="58"/>
  <c r="F129" i="58" s="1"/>
  <c r="M128" i="58"/>
  <c r="L128" i="58"/>
  <c r="K128" i="58"/>
  <c r="D128" i="58"/>
  <c r="F128" i="58" s="1"/>
  <c r="M127" i="58"/>
  <c r="L127" i="58"/>
  <c r="K127" i="58"/>
  <c r="D127" i="58"/>
  <c r="F127" i="58" s="1"/>
  <c r="M126" i="58"/>
  <c r="L126" i="58"/>
  <c r="K126" i="58"/>
  <c r="D126" i="58"/>
  <c r="F126" i="58" s="1"/>
  <c r="M125" i="58"/>
  <c r="L125" i="58"/>
  <c r="K125" i="58"/>
  <c r="D125" i="58"/>
  <c r="F125" i="58" s="1"/>
  <c r="M124" i="58"/>
  <c r="L124" i="58"/>
  <c r="K124" i="58"/>
  <c r="D124" i="58"/>
  <c r="F124" i="58" s="1"/>
  <c r="M123" i="58"/>
  <c r="L123" i="58"/>
  <c r="K123" i="58"/>
  <c r="D123" i="58"/>
  <c r="F123" i="58" s="1"/>
  <c r="M122" i="58"/>
  <c r="L122" i="58"/>
  <c r="K122" i="58"/>
  <c r="D122" i="58"/>
  <c r="F122" i="58" s="1"/>
  <c r="M121" i="58"/>
  <c r="L121" i="58"/>
  <c r="K121" i="58"/>
  <c r="D121" i="58"/>
  <c r="F121" i="58" s="1"/>
  <c r="M120" i="58"/>
  <c r="L120" i="58"/>
  <c r="K120" i="58"/>
  <c r="D120" i="58"/>
  <c r="F120" i="58" s="1"/>
  <c r="M119" i="58"/>
  <c r="L119" i="58"/>
  <c r="K119" i="58"/>
  <c r="D119" i="58"/>
  <c r="F119" i="58" s="1"/>
  <c r="M118" i="58"/>
  <c r="L118" i="58"/>
  <c r="K118" i="58"/>
  <c r="D118" i="58"/>
  <c r="F118" i="58" s="1"/>
  <c r="M117" i="58"/>
  <c r="L117" i="58"/>
  <c r="K117" i="58"/>
  <c r="D117" i="58"/>
  <c r="F117" i="58" s="1"/>
  <c r="M116" i="58"/>
  <c r="L116" i="58"/>
  <c r="K116" i="58"/>
  <c r="D116" i="58"/>
  <c r="F116" i="58" s="1"/>
  <c r="M115" i="58"/>
  <c r="L115" i="58"/>
  <c r="K115" i="58"/>
  <c r="D115" i="58"/>
  <c r="F115" i="58" s="1"/>
  <c r="M114" i="58"/>
  <c r="L114" i="58"/>
  <c r="K114" i="58"/>
  <c r="D114" i="58"/>
  <c r="F114" i="58" s="1"/>
  <c r="M113" i="58"/>
  <c r="L113" i="58"/>
  <c r="K113" i="58"/>
  <c r="D113" i="58"/>
  <c r="F113" i="58" s="1"/>
  <c r="M112" i="58"/>
  <c r="L112" i="58"/>
  <c r="K112" i="58"/>
  <c r="D112" i="58"/>
  <c r="F112" i="58" s="1"/>
  <c r="M111" i="58"/>
  <c r="L111" i="58"/>
  <c r="K111" i="58"/>
  <c r="D111" i="58"/>
  <c r="F111" i="58" s="1"/>
  <c r="M110" i="58"/>
  <c r="L110" i="58"/>
  <c r="K110" i="58"/>
  <c r="D110" i="58"/>
  <c r="F110" i="58" s="1"/>
  <c r="M109" i="58"/>
  <c r="L109" i="58"/>
  <c r="K109" i="58"/>
  <c r="D109" i="58"/>
  <c r="F109" i="58" s="1"/>
  <c r="M108" i="58"/>
  <c r="L108" i="58"/>
  <c r="K108" i="58"/>
  <c r="D108" i="58"/>
  <c r="F108" i="58" s="1"/>
  <c r="M107" i="58"/>
  <c r="L107" i="58"/>
  <c r="K107" i="58"/>
  <c r="D107" i="58"/>
  <c r="F107" i="58" s="1"/>
  <c r="M106" i="58"/>
  <c r="L106" i="58"/>
  <c r="K106" i="58"/>
  <c r="D106" i="58"/>
  <c r="F106" i="58" s="1"/>
  <c r="M105" i="58"/>
  <c r="L105" i="58"/>
  <c r="K105" i="58"/>
  <c r="D105" i="58"/>
  <c r="F105" i="58" s="1"/>
  <c r="M104" i="58"/>
  <c r="L104" i="58"/>
  <c r="K104" i="58"/>
  <c r="D104" i="58"/>
  <c r="F104" i="58" s="1"/>
  <c r="M103" i="58"/>
  <c r="L103" i="58"/>
  <c r="K103" i="58"/>
  <c r="D103" i="58"/>
  <c r="F103" i="58" s="1"/>
  <c r="M102" i="58"/>
  <c r="L102" i="58"/>
  <c r="K102" i="58"/>
  <c r="D102" i="58"/>
  <c r="F102" i="58" s="1"/>
  <c r="M101" i="58"/>
  <c r="L101" i="58"/>
  <c r="K101" i="58"/>
  <c r="D101" i="58"/>
  <c r="F101" i="58" s="1"/>
  <c r="M100" i="58"/>
  <c r="L100" i="58"/>
  <c r="K100" i="58"/>
  <c r="D100" i="58"/>
  <c r="F100" i="58" s="1"/>
  <c r="M99" i="58"/>
  <c r="L99" i="58"/>
  <c r="K99" i="58"/>
  <c r="D99" i="58"/>
  <c r="F99" i="58" s="1"/>
  <c r="M98" i="58"/>
  <c r="L98" i="58"/>
  <c r="K98" i="58"/>
  <c r="D98" i="58"/>
  <c r="F98" i="58" s="1"/>
  <c r="M97" i="58"/>
  <c r="L97" i="58"/>
  <c r="K97" i="58"/>
  <c r="D97" i="58"/>
  <c r="F97" i="58" s="1"/>
  <c r="M96" i="58"/>
  <c r="L96" i="58"/>
  <c r="K96" i="58"/>
  <c r="D96" i="58"/>
  <c r="F96" i="58" s="1"/>
  <c r="M95" i="58"/>
  <c r="L95" i="58"/>
  <c r="K95" i="58"/>
  <c r="D95" i="58"/>
  <c r="F95" i="58" s="1"/>
  <c r="M94" i="58"/>
  <c r="L94" i="58"/>
  <c r="K94" i="58"/>
  <c r="D94" i="58"/>
  <c r="F94" i="58" s="1"/>
  <c r="M93" i="58"/>
  <c r="L93" i="58"/>
  <c r="K93" i="58"/>
  <c r="D93" i="58"/>
  <c r="F93" i="58" s="1"/>
  <c r="M92" i="58"/>
  <c r="L92" i="58"/>
  <c r="K92" i="58"/>
  <c r="D92" i="58"/>
  <c r="F92" i="58" s="1"/>
  <c r="M91" i="58"/>
  <c r="L91" i="58"/>
  <c r="K91" i="58"/>
  <c r="D91" i="58"/>
  <c r="F91" i="58" s="1"/>
  <c r="M90" i="58"/>
  <c r="L90" i="58"/>
  <c r="K90" i="58"/>
  <c r="D90" i="58"/>
  <c r="F90" i="58" s="1"/>
  <c r="M89" i="58"/>
  <c r="L89" i="58"/>
  <c r="K89" i="58"/>
  <c r="D89" i="58"/>
  <c r="F89" i="58" s="1"/>
  <c r="M88" i="58"/>
  <c r="L88" i="58"/>
  <c r="K88" i="58"/>
  <c r="D88" i="58"/>
  <c r="F88" i="58" s="1"/>
  <c r="M87" i="58"/>
  <c r="L87" i="58"/>
  <c r="K87" i="58"/>
  <c r="D87" i="58"/>
  <c r="F87" i="58" s="1"/>
  <c r="M86" i="58"/>
  <c r="L86" i="58"/>
  <c r="K86" i="58"/>
  <c r="D86" i="58"/>
  <c r="M85" i="58"/>
  <c r="L85" i="58"/>
  <c r="K85" i="58"/>
  <c r="D85" i="58"/>
  <c r="F85" i="58" s="1"/>
  <c r="M84" i="58"/>
  <c r="L84" i="58"/>
  <c r="K84" i="58"/>
  <c r="D84" i="58"/>
  <c r="F84" i="58" s="1"/>
  <c r="M83" i="58"/>
  <c r="L83" i="58"/>
  <c r="K83" i="58"/>
  <c r="D83" i="58"/>
  <c r="F83" i="58" s="1"/>
  <c r="M82" i="58"/>
  <c r="L82" i="58"/>
  <c r="K82" i="58"/>
  <c r="D82" i="58"/>
  <c r="F82" i="58" s="1"/>
  <c r="M81" i="58"/>
  <c r="L81" i="58"/>
  <c r="K81" i="58"/>
  <c r="D81" i="58"/>
  <c r="M80" i="58"/>
  <c r="L80" i="58"/>
  <c r="K80" i="58"/>
  <c r="D80" i="58"/>
  <c r="F80" i="58" s="1"/>
  <c r="M79" i="58"/>
  <c r="L79" i="58"/>
  <c r="K79" i="58"/>
  <c r="D79" i="58"/>
  <c r="F79" i="58" s="1"/>
  <c r="M78" i="58"/>
  <c r="L78" i="58"/>
  <c r="K78" i="58"/>
  <c r="D78" i="58"/>
  <c r="F78" i="58" s="1"/>
  <c r="M77" i="58"/>
  <c r="L77" i="58"/>
  <c r="K77" i="58"/>
  <c r="D77" i="58"/>
  <c r="F77" i="58" s="1"/>
  <c r="M76" i="58"/>
  <c r="L76" i="58"/>
  <c r="K76" i="58"/>
  <c r="D76" i="58"/>
  <c r="F76" i="58" s="1"/>
  <c r="M75" i="58"/>
  <c r="L75" i="58"/>
  <c r="K75" i="58"/>
  <c r="D75" i="58"/>
  <c r="F75" i="58" s="1"/>
  <c r="M74" i="58"/>
  <c r="L74" i="58"/>
  <c r="K74" i="58"/>
  <c r="D74" i="58"/>
  <c r="F74" i="58" s="1"/>
  <c r="M73" i="58"/>
  <c r="L73" i="58"/>
  <c r="K73" i="58"/>
  <c r="D73" i="58"/>
  <c r="F73" i="58" s="1"/>
  <c r="M72" i="58"/>
  <c r="L72" i="58"/>
  <c r="K72" i="58"/>
  <c r="D72" i="58"/>
  <c r="F72" i="58" s="1"/>
  <c r="M71" i="58"/>
  <c r="L71" i="58"/>
  <c r="K71" i="58"/>
  <c r="D71" i="58"/>
  <c r="F71" i="58" s="1"/>
  <c r="M70" i="58"/>
  <c r="L70" i="58"/>
  <c r="K70" i="58"/>
  <c r="D70" i="58"/>
  <c r="F70" i="58" s="1"/>
  <c r="M69" i="58"/>
  <c r="L69" i="58"/>
  <c r="K69" i="58"/>
  <c r="D69" i="58"/>
  <c r="F69" i="58" s="1"/>
  <c r="M68" i="58"/>
  <c r="L68" i="58"/>
  <c r="K68" i="58"/>
  <c r="D68" i="58"/>
  <c r="F68" i="58" s="1"/>
  <c r="M67" i="58"/>
  <c r="L67" i="58"/>
  <c r="K67" i="58"/>
  <c r="D67" i="58"/>
  <c r="F67" i="58" s="1"/>
  <c r="M66" i="58"/>
  <c r="L66" i="58"/>
  <c r="K66" i="58"/>
  <c r="D66" i="58"/>
  <c r="F66" i="58" s="1"/>
  <c r="M65" i="58"/>
  <c r="L65" i="58"/>
  <c r="K65" i="58"/>
  <c r="D65" i="58"/>
  <c r="F65" i="58" s="1"/>
  <c r="M64" i="58"/>
  <c r="L64" i="58"/>
  <c r="K64" i="58"/>
  <c r="D64" i="58"/>
  <c r="F64" i="58" s="1"/>
  <c r="M63" i="58"/>
  <c r="L63" i="58"/>
  <c r="K63" i="58"/>
  <c r="D63" i="58"/>
  <c r="F63" i="58" s="1"/>
  <c r="M62" i="58"/>
  <c r="L62" i="58"/>
  <c r="K62" i="58"/>
  <c r="D62" i="58"/>
  <c r="F62" i="58" s="1"/>
  <c r="M61" i="58"/>
  <c r="L61" i="58"/>
  <c r="K61" i="58"/>
  <c r="D61" i="58"/>
  <c r="F61" i="58" s="1"/>
  <c r="M60" i="58"/>
  <c r="L60" i="58"/>
  <c r="K60" i="58"/>
  <c r="D60" i="58"/>
  <c r="F60" i="58" s="1"/>
  <c r="M59" i="58"/>
  <c r="L59" i="58"/>
  <c r="K59" i="58"/>
  <c r="D59" i="58"/>
  <c r="F59" i="58" s="1"/>
  <c r="M58" i="58"/>
  <c r="L58" i="58"/>
  <c r="K58" i="58"/>
  <c r="D58" i="58"/>
  <c r="F58" i="58" s="1"/>
  <c r="M57" i="58"/>
  <c r="L57" i="58"/>
  <c r="K57" i="58"/>
  <c r="D57" i="58"/>
  <c r="F57" i="58" s="1"/>
  <c r="M56" i="58"/>
  <c r="L56" i="58"/>
  <c r="K56" i="58"/>
  <c r="D56" i="58"/>
  <c r="F56" i="58" s="1"/>
  <c r="M55" i="58"/>
  <c r="L55" i="58"/>
  <c r="K55" i="58"/>
  <c r="D55" i="58"/>
  <c r="F55" i="58" s="1"/>
  <c r="M54" i="58"/>
  <c r="L54" i="58"/>
  <c r="K54" i="58"/>
  <c r="D54" i="58"/>
  <c r="F54" i="58" s="1"/>
  <c r="M53" i="58"/>
  <c r="L53" i="58"/>
  <c r="K53" i="58"/>
  <c r="D53" i="58"/>
  <c r="F53" i="58" s="1"/>
  <c r="M52" i="58"/>
  <c r="L52" i="58"/>
  <c r="K52" i="58"/>
  <c r="D52" i="58"/>
  <c r="F52" i="58" s="1"/>
  <c r="M51" i="58"/>
  <c r="L51" i="58"/>
  <c r="K51" i="58"/>
  <c r="D51" i="58"/>
  <c r="F51" i="58" s="1"/>
  <c r="M50" i="58"/>
  <c r="L50" i="58"/>
  <c r="K50" i="58"/>
  <c r="D50" i="58"/>
  <c r="M49" i="58"/>
  <c r="L49" i="58"/>
  <c r="K49" i="58"/>
  <c r="D49" i="58"/>
  <c r="M48" i="58"/>
  <c r="L48" i="58"/>
  <c r="K48" i="58"/>
  <c r="D48" i="58"/>
  <c r="F48" i="58" s="1"/>
  <c r="M47" i="58"/>
  <c r="L47" i="58"/>
  <c r="K47" i="58"/>
  <c r="D47" i="58"/>
  <c r="F47" i="58" s="1"/>
  <c r="M46" i="58"/>
  <c r="L46" i="58"/>
  <c r="K46" i="58"/>
  <c r="D46" i="58"/>
  <c r="F46" i="58" s="1"/>
  <c r="M45" i="58"/>
  <c r="L45" i="58"/>
  <c r="K45" i="58"/>
  <c r="D45" i="58"/>
  <c r="F45" i="58" s="1"/>
  <c r="M44" i="58"/>
  <c r="L44" i="58"/>
  <c r="K44" i="58"/>
  <c r="D44" i="58"/>
  <c r="F44" i="58" s="1"/>
  <c r="M43" i="58"/>
  <c r="L43" i="58"/>
  <c r="K43" i="58"/>
  <c r="D43" i="58"/>
  <c r="F43" i="58" s="1"/>
  <c r="M42" i="58"/>
  <c r="L42" i="58"/>
  <c r="K42" i="58"/>
  <c r="D42" i="58"/>
  <c r="F42" i="58" s="1"/>
  <c r="M41" i="58"/>
  <c r="L41" i="58"/>
  <c r="K41" i="58"/>
  <c r="D41" i="58"/>
  <c r="F41" i="58" s="1"/>
  <c r="M40" i="58"/>
  <c r="L40" i="58"/>
  <c r="K40" i="58"/>
  <c r="D40" i="58"/>
  <c r="F40" i="58" s="1"/>
  <c r="M39" i="58"/>
  <c r="L39" i="58"/>
  <c r="K39" i="58"/>
  <c r="D39" i="58"/>
  <c r="F39" i="58" s="1"/>
  <c r="M38" i="58"/>
  <c r="L38" i="58"/>
  <c r="K38" i="58"/>
  <c r="D38" i="58"/>
  <c r="F38" i="58" s="1"/>
  <c r="M37" i="58"/>
  <c r="L37" i="58"/>
  <c r="K37" i="58"/>
  <c r="D37" i="58"/>
  <c r="F37" i="58" s="1"/>
  <c r="M36" i="58"/>
  <c r="L36" i="58"/>
  <c r="K36" i="58"/>
  <c r="D36" i="58"/>
  <c r="F36" i="58" s="1"/>
  <c r="M35" i="58"/>
  <c r="L35" i="58"/>
  <c r="K35" i="58"/>
  <c r="D35" i="58"/>
  <c r="F35" i="58" s="1"/>
  <c r="M34" i="58"/>
  <c r="L34" i="58"/>
  <c r="K34" i="58"/>
  <c r="D34" i="58"/>
  <c r="M33" i="58"/>
  <c r="L33" i="58"/>
  <c r="K33" i="58"/>
  <c r="D33" i="58"/>
  <c r="M32" i="58"/>
  <c r="L32" i="58"/>
  <c r="K32" i="58"/>
  <c r="D32" i="58"/>
  <c r="F32" i="58" s="1"/>
  <c r="L31" i="58"/>
  <c r="K31" i="58"/>
  <c r="D31" i="58"/>
  <c r="F31" i="58" s="1"/>
  <c r="M30" i="58"/>
  <c r="L30" i="58"/>
  <c r="K30" i="58"/>
  <c r="D30" i="58"/>
  <c r="F30" i="58" s="1"/>
  <c r="M29" i="58"/>
  <c r="L29" i="58"/>
  <c r="K29" i="58"/>
  <c r="D29" i="58"/>
  <c r="F29" i="58" s="1"/>
  <c r="M28" i="58"/>
  <c r="L28" i="58"/>
  <c r="K28" i="58"/>
  <c r="D28" i="58"/>
  <c r="F28" i="58" s="1"/>
  <c r="M27" i="58"/>
  <c r="L27" i="58"/>
  <c r="K27" i="58"/>
  <c r="D27" i="58"/>
  <c r="F27" i="58" s="1"/>
  <c r="M26" i="58"/>
  <c r="L26" i="58"/>
  <c r="K26" i="58"/>
  <c r="D26" i="58"/>
  <c r="M25" i="58"/>
  <c r="L25" i="58"/>
  <c r="K25" i="58"/>
  <c r="D25" i="58"/>
  <c r="F25" i="58" s="1"/>
  <c r="M24" i="58"/>
  <c r="L24" i="58"/>
  <c r="K24" i="58"/>
  <c r="D24" i="58"/>
  <c r="M23" i="58"/>
  <c r="L23" i="58"/>
  <c r="K23" i="58"/>
  <c r="D23" i="58"/>
  <c r="M22" i="58"/>
  <c r="L22" i="58"/>
  <c r="K22" i="58"/>
  <c r="D22" i="58"/>
  <c r="M21" i="58"/>
  <c r="L21" i="58"/>
  <c r="K21" i="58"/>
  <c r="D21" i="58"/>
  <c r="F21" i="58" s="1"/>
  <c r="M20" i="58"/>
  <c r="L20" i="58"/>
  <c r="K20" i="58"/>
  <c r="D20" i="58"/>
  <c r="M19" i="58"/>
  <c r="L19" i="58"/>
  <c r="K19" i="58"/>
  <c r="D19" i="58"/>
  <c r="M18" i="58"/>
  <c r="L18" i="58"/>
  <c r="K18" i="58"/>
  <c r="D18" i="58"/>
  <c r="M17" i="58"/>
  <c r="L17" i="58"/>
  <c r="K17" i="58"/>
  <c r="D17" i="58"/>
  <c r="F17" i="58" s="1"/>
  <c r="M16" i="58"/>
  <c r="L16" i="58"/>
  <c r="K16" i="58"/>
  <c r="D16" i="58"/>
  <c r="L15" i="58"/>
  <c r="D15" i="58"/>
  <c r="M287" i="55"/>
  <c r="M288" i="55"/>
  <c r="M289" i="55"/>
  <c r="M290" i="55"/>
  <c r="M291" i="55"/>
  <c r="M292" i="55"/>
  <c r="M293" i="55"/>
  <c r="M294" i="55"/>
  <c r="M295" i="55"/>
  <c r="M296" i="55"/>
  <c r="M297" i="55"/>
  <c r="M298" i="55"/>
  <c r="M299" i="55"/>
  <c r="M300" i="55"/>
  <c r="M301" i="55"/>
  <c r="M302" i="55"/>
  <c r="M303" i="55"/>
  <c r="M304" i="55"/>
  <c r="M305" i="55"/>
  <c r="M306" i="55"/>
  <c r="M307" i="55"/>
  <c r="M308" i="55"/>
  <c r="M309" i="55"/>
  <c r="M310" i="55"/>
  <c r="M311" i="55"/>
  <c r="M312" i="55"/>
  <c r="M313" i="55"/>
  <c r="M314" i="55"/>
  <c r="M315" i="55"/>
  <c r="M316" i="55"/>
  <c r="M317" i="55"/>
  <c r="M318" i="55"/>
  <c r="M319" i="55"/>
  <c r="M320" i="55"/>
  <c r="M321" i="55"/>
  <c r="M322" i="55"/>
  <c r="M323" i="55"/>
  <c r="M324" i="55"/>
  <c r="M325" i="55"/>
  <c r="M326" i="55"/>
  <c r="M327" i="55"/>
  <c r="M328" i="55"/>
  <c r="M329" i="55"/>
  <c r="M330" i="55"/>
  <c r="M331" i="55"/>
  <c r="M332" i="55"/>
  <c r="M333" i="55"/>
  <c r="M334" i="55"/>
  <c r="M335" i="55"/>
  <c r="M336" i="55"/>
  <c r="M337" i="55"/>
  <c r="M338" i="55"/>
  <c r="M339" i="55"/>
  <c r="M340" i="55"/>
  <c r="M341" i="55"/>
  <c r="M342" i="55"/>
  <c r="M343" i="55"/>
  <c r="M344" i="55"/>
  <c r="M345" i="55"/>
  <c r="M346" i="55"/>
  <c r="M347" i="55"/>
  <c r="M348" i="55"/>
  <c r="M349" i="55"/>
  <c r="M350" i="55"/>
  <c r="M351" i="55"/>
  <c r="M352" i="55"/>
  <c r="M353" i="55"/>
  <c r="M354" i="55"/>
  <c r="M355" i="55"/>
  <c r="M356" i="55"/>
  <c r="M357" i="55"/>
  <c r="M358" i="55"/>
  <c r="M359" i="55"/>
  <c r="M360" i="55"/>
  <c r="M361" i="55"/>
  <c r="M362" i="55"/>
  <c r="M363" i="55"/>
  <c r="M364" i="55"/>
  <c r="M365" i="55"/>
  <c r="M366" i="55"/>
  <c r="M367" i="55"/>
  <c r="M368" i="55"/>
  <c r="M369" i="55"/>
  <c r="M370" i="55"/>
  <c r="M371" i="55"/>
  <c r="M372" i="55"/>
  <c r="M373" i="55"/>
  <c r="M374" i="55"/>
  <c r="M375" i="55"/>
  <c r="M376" i="55"/>
  <c r="M377" i="55"/>
  <c r="M378" i="55"/>
  <c r="M379" i="55"/>
  <c r="M380" i="55"/>
  <c r="M381" i="55"/>
  <c r="M382" i="55"/>
  <c r="M383" i="55"/>
  <c r="M384" i="55"/>
  <c r="M385" i="55"/>
  <c r="M386" i="55"/>
  <c r="M387" i="55"/>
  <c r="M388" i="55"/>
  <c r="M389" i="55"/>
  <c r="M390" i="55"/>
  <c r="M391" i="55"/>
  <c r="M392" i="55"/>
  <c r="M393" i="55"/>
  <c r="M394" i="55"/>
  <c r="M395" i="55"/>
  <c r="M396" i="55"/>
  <c r="M397" i="55"/>
  <c r="M398" i="55"/>
  <c r="M399" i="55"/>
  <c r="M400" i="55"/>
  <c r="M401" i="55"/>
  <c r="M402" i="55"/>
  <c r="M403" i="55"/>
  <c r="M404" i="55"/>
  <c r="M405" i="55"/>
  <c r="M406" i="55"/>
  <c r="M407" i="55"/>
  <c r="M408" i="55"/>
  <c r="M409" i="55"/>
  <c r="M410" i="55"/>
  <c r="M411" i="55"/>
  <c r="M412" i="55"/>
  <c r="M413" i="55"/>
  <c r="M414" i="55"/>
  <c r="M415" i="55"/>
  <c r="M416" i="55"/>
  <c r="M417" i="55"/>
  <c r="M418" i="55"/>
  <c r="M419" i="55"/>
  <c r="M420" i="55"/>
  <c r="M421" i="55"/>
  <c r="M422" i="55"/>
  <c r="M423" i="55"/>
  <c r="M424" i="55"/>
  <c r="M425" i="55"/>
  <c r="M426" i="55"/>
  <c r="M427" i="55"/>
  <c r="M428" i="55"/>
  <c r="M429" i="55"/>
  <c r="M430" i="55"/>
  <c r="M431" i="55"/>
  <c r="M432" i="55"/>
  <c r="M433" i="55"/>
  <c r="M434" i="55"/>
  <c r="M435" i="55"/>
  <c r="M436" i="55"/>
  <c r="M437" i="55"/>
  <c r="M438" i="55"/>
  <c r="M439" i="55"/>
  <c r="M440" i="55"/>
  <c r="M441" i="55"/>
  <c r="M442" i="55"/>
  <c r="M443" i="55"/>
  <c r="M444" i="55"/>
  <c r="M445" i="55"/>
  <c r="M446" i="55"/>
  <c r="M447" i="55"/>
  <c r="M448" i="55"/>
  <c r="M449" i="55"/>
  <c r="M450" i="55"/>
  <c r="M451" i="55"/>
  <c r="M452" i="55"/>
  <c r="M453" i="55"/>
  <c r="M454" i="55"/>
  <c r="M455" i="55"/>
  <c r="M456" i="55"/>
  <c r="M457" i="55"/>
  <c r="M458" i="55"/>
  <c r="M459" i="55"/>
  <c r="M460" i="55"/>
  <c r="M461" i="55"/>
  <c r="M462" i="55"/>
  <c r="M463" i="55"/>
  <c r="M464" i="55"/>
  <c r="M465" i="55"/>
  <c r="M466" i="55"/>
  <c r="M467" i="55"/>
  <c r="M468" i="55"/>
  <c r="M469" i="55"/>
  <c r="M470" i="55"/>
  <c r="M471" i="55"/>
  <c r="M472" i="55"/>
  <c r="M473" i="55"/>
  <c r="M474" i="55"/>
  <c r="M475" i="55"/>
  <c r="M476" i="55"/>
  <c r="M477" i="55"/>
  <c r="M478" i="55"/>
  <c r="M479" i="55"/>
  <c r="M480" i="55"/>
  <c r="M481" i="55"/>
  <c r="M482" i="55"/>
  <c r="M483" i="55"/>
  <c r="M484" i="55"/>
  <c r="M485" i="55"/>
  <c r="M486" i="55"/>
  <c r="M487" i="55"/>
  <c r="M488" i="55"/>
  <c r="M489" i="55"/>
  <c r="M490" i="55"/>
  <c r="M491" i="55"/>
  <c r="M492" i="55"/>
  <c r="M493" i="55"/>
  <c r="M494" i="55"/>
  <c r="M495" i="55"/>
  <c r="M496" i="55"/>
  <c r="M497" i="55"/>
  <c r="M498" i="55"/>
  <c r="M499" i="55"/>
  <c r="M500" i="55"/>
  <c r="M501" i="55"/>
  <c r="M502" i="55"/>
  <c r="M503" i="55"/>
  <c r="M504" i="55"/>
  <c r="M505" i="55"/>
  <c r="M506" i="55"/>
  <c r="M507" i="55"/>
  <c r="M508" i="55"/>
  <c r="M509" i="55"/>
  <c r="M510" i="55"/>
  <c r="M511" i="55"/>
  <c r="M512" i="55"/>
  <c r="M513" i="55"/>
  <c r="M514" i="55"/>
  <c r="M515" i="55"/>
  <c r="M516" i="55"/>
  <c r="M517" i="55"/>
  <c r="M518" i="55"/>
  <c r="M519" i="55"/>
  <c r="M520" i="55"/>
  <c r="M521" i="55"/>
  <c r="M522" i="55"/>
  <c r="M523" i="55"/>
  <c r="M524" i="55"/>
  <c r="M525" i="55"/>
  <c r="M526" i="55"/>
  <c r="M527" i="55"/>
  <c r="M528" i="55"/>
  <c r="M529" i="55"/>
  <c r="M530" i="55"/>
  <c r="M531" i="55"/>
  <c r="M532" i="55"/>
  <c r="M533" i="55"/>
  <c r="M534" i="55"/>
  <c r="M535" i="55"/>
  <c r="M536" i="55"/>
  <c r="M537" i="55"/>
  <c r="M538" i="55"/>
  <c r="M539" i="55"/>
  <c r="M540" i="55"/>
  <c r="M541" i="55"/>
  <c r="M542" i="55"/>
  <c r="M543" i="55"/>
  <c r="M544" i="55"/>
  <c r="M545" i="55"/>
  <c r="M546" i="55"/>
  <c r="M286" i="55"/>
  <c r="N16" i="55"/>
  <c r="N17" i="55"/>
  <c r="N18" i="55"/>
  <c r="N19" i="55"/>
  <c r="N20" i="55"/>
  <c r="N21" i="55"/>
  <c r="N22" i="55"/>
  <c r="N23" i="55"/>
  <c r="N24" i="55"/>
  <c r="N25" i="55"/>
  <c r="N26" i="55"/>
  <c r="N27" i="55"/>
  <c r="N29" i="55"/>
  <c r="N30" i="55"/>
  <c r="N31" i="55"/>
  <c r="N32" i="55"/>
  <c r="N33" i="55"/>
  <c r="N34" i="55"/>
  <c r="N35" i="55"/>
  <c r="N36" i="55"/>
  <c r="N37" i="55"/>
  <c r="N38" i="55"/>
  <c r="N39" i="55"/>
  <c r="N40" i="55"/>
  <c r="N41" i="55"/>
  <c r="N42" i="55"/>
  <c r="N43" i="55"/>
  <c r="N44" i="55"/>
  <c r="N45" i="55"/>
  <c r="N46" i="55"/>
  <c r="N47" i="55"/>
  <c r="N48" i="55"/>
  <c r="N49" i="55"/>
  <c r="N50" i="55"/>
  <c r="N51" i="55"/>
  <c r="N52" i="55"/>
  <c r="N53" i="55"/>
  <c r="N54" i="55"/>
  <c r="N55" i="55"/>
  <c r="N56" i="55"/>
  <c r="N57" i="55"/>
  <c r="N58" i="55"/>
  <c r="N59" i="55"/>
  <c r="N60" i="55"/>
  <c r="N61" i="55"/>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101" i="55"/>
  <c r="N102" i="55"/>
  <c r="N103" i="55"/>
  <c r="N104" i="55"/>
  <c r="N105" i="55"/>
  <c r="N106" i="55"/>
  <c r="N107" i="55"/>
  <c r="N108" i="55"/>
  <c r="N109" i="55"/>
  <c r="N110" i="55"/>
  <c r="N111" i="55"/>
  <c r="N112" i="55"/>
  <c r="N113" i="55"/>
  <c r="N114" i="55"/>
  <c r="N115" i="55"/>
  <c r="N116" i="55"/>
  <c r="N117" i="55"/>
  <c r="N118" i="55"/>
  <c r="N119" i="55"/>
  <c r="N120" i="55"/>
  <c r="N121" i="55"/>
  <c r="N122" i="55"/>
  <c r="N123" i="55"/>
  <c r="N124" i="55"/>
  <c r="N125" i="55"/>
  <c r="N126" i="55"/>
  <c r="N127" i="55"/>
  <c r="N128" i="55"/>
  <c r="N129" i="55"/>
  <c r="N130" i="55"/>
  <c r="N131" i="55"/>
  <c r="N132" i="55"/>
  <c r="N133" i="55"/>
  <c r="N134" i="55"/>
  <c r="N135" i="55"/>
  <c r="N136" i="55"/>
  <c r="N137" i="55"/>
  <c r="N138" i="55"/>
  <c r="N139" i="55"/>
  <c r="N140" i="55"/>
  <c r="N141" i="55"/>
  <c r="N142" i="55"/>
  <c r="N143" i="55"/>
  <c r="N144" i="55"/>
  <c r="N145" i="55"/>
  <c r="N146" i="55"/>
  <c r="N147" i="55"/>
  <c r="N148" i="55"/>
  <c r="N149" i="55"/>
  <c r="N150" i="55"/>
  <c r="N151" i="55"/>
  <c r="N152" i="55"/>
  <c r="N153" i="55"/>
  <c r="N154" i="55"/>
  <c r="N155" i="55"/>
  <c r="N156" i="55"/>
  <c r="N157" i="55"/>
  <c r="N158" i="55"/>
  <c r="N159" i="55"/>
  <c r="N160" i="55"/>
  <c r="N161" i="55"/>
  <c r="N162" i="55"/>
  <c r="N163" i="55"/>
  <c r="N164" i="55"/>
  <c r="N165" i="55"/>
  <c r="N166" i="55"/>
  <c r="N167" i="55"/>
  <c r="N168" i="55"/>
  <c r="N169" i="55"/>
  <c r="N170" i="55"/>
  <c r="N171" i="55"/>
  <c r="N172" i="55"/>
  <c r="N173" i="55"/>
  <c r="N174" i="55"/>
  <c r="N175" i="55"/>
  <c r="N176" i="55"/>
  <c r="N177" i="55"/>
  <c r="N178" i="55"/>
  <c r="N179" i="55"/>
  <c r="N180" i="55"/>
  <c r="N181" i="55"/>
  <c r="N182" i="55"/>
  <c r="N183" i="55"/>
  <c r="N184" i="55"/>
  <c r="N185" i="55"/>
  <c r="N186" i="55"/>
  <c r="N187" i="55"/>
  <c r="N188" i="55"/>
  <c r="N189" i="55"/>
  <c r="N190" i="55"/>
  <c r="N191" i="55"/>
  <c r="N192" i="55"/>
  <c r="N193" i="55"/>
  <c r="N194" i="55"/>
  <c r="N195" i="55"/>
  <c r="N196" i="55"/>
  <c r="N197" i="55"/>
  <c r="N198" i="55"/>
  <c r="N199" i="55"/>
  <c r="N200" i="55"/>
  <c r="N201" i="55"/>
  <c r="N202" i="55"/>
  <c r="N203" i="55"/>
  <c r="N204" i="55"/>
  <c r="N205" i="55"/>
  <c r="N206" i="55"/>
  <c r="N207" i="55"/>
  <c r="N208" i="55"/>
  <c r="N209" i="55"/>
  <c r="N210" i="55"/>
  <c r="N211" i="55"/>
  <c r="N212" i="55"/>
  <c r="N213" i="55"/>
  <c r="N214" i="55"/>
  <c r="N215" i="55"/>
  <c r="N216" i="55"/>
  <c r="N217" i="55"/>
  <c r="N218" i="55"/>
  <c r="N219" i="55"/>
  <c r="N220" i="55"/>
  <c r="N221" i="55"/>
  <c r="N222" i="55"/>
  <c r="N223" i="55"/>
  <c r="N224" i="55"/>
  <c r="N225" i="55"/>
  <c r="N226" i="55"/>
  <c r="N227" i="55"/>
  <c r="N228" i="55"/>
  <c r="N229" i="55"/>
  <c r="N230" i="55"/>
  <c r="N231" i="55"/>
  <c r="N232" i="55"/>
  <c r="N233" i="55"/>
  <c r="N234" i="55"/>
  <c r="N235" i="55"/>
  <c r="N236" i="55"/>
  <c r="N237" i="55"/>
  <c r="N238" i="55"/>
  <c r="N239" i="55"/>
  <c r="N240" i="55"/>
  <c r="N241" i="55"/>
  <c r="N242" i="55"/>
  <c r="N243" i="55"/>
  <c r="N244" i="55"/>
  <c r="N245" i="55"/>
  <c r="N246" i="55"/>
  <c r="N247" i="55"/>
  <c r="N248" i="55"/>
  <c r="N249" i="55"/>
  <c r="N250" i="55"/>
  <c r="N251" i="55"/>
  <c r="N252" i="55"/>
  <c r="N253" i="55"/>
  <c r="N254" i="55"/>
  <c r="N255" i="55"/>
  <c r="N256" i="55"/>
  <c r="N257" i="55"/>
  <c r="N258" i="55"/>
  <c r="N259" i="55"/>
  <c r="N260" i="55"/>
  <c r="N261" i="55"/>
  <c r="N262" i="55"/>
  <c r="N263" i="55"/>
  <c r="N264" i="55"/>
  <c r="N265" i="55"/>
  <c r="N266" i="55"/>
  <c r="N267" i="55"/>
  <c r="N268" i="55"/>
  <c r="N269" i="55"/>
  <c r="N270" i="55"/>
  <c r="N271" i="55"/>
  <c r="N272" i="55"/>
  <c r="N273" i="55"/>
  <c r="N274" i="55"/>
  <c r="N275" i="55"/>
  <c r="N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258" i="55"/>
  <c r="M259" i="55"/>
  <c r="M260" i="55"/>
  <c r="M261" i="55"/>
  <c r="M262" i="55"/>
  <c r="M263" i="55"/>
  <c r="M264" i="55"/>
  <c r="M265" i="55"/>
  <c r="M266" i="55"/>
  <c r="M267" i="55"/>
  <c r="M268" i="55"/>
  <c r="M269" i="55"/>
  <c r="M270" i="55"/>
  <c r="M271" i="55"/>
  <c r="M272" i="55"/>
  <c r="M273" i="55"/>
  <c r="M274" i="55"/>
  <c r="M275" i="55"/>
  <c r="M15" i="55"/>
  <c r="E287" i="55"/>
  <c r="E288" i="55"/>
  <c r="E289" i="55"/>
  <c r="E290" i="55"/>
  <c r="E291" i="55"/>
  <c r="E292" i="55"/>
  <c r="E293" i="55"/>
  <c r="E294" i="55"/>
  <c r="E295" i="55"/>
  <c r="E296" i="55"/>
  <c r="E297" i="55"/>
  <c r="E298" i="55"/>
  <c r="E299" i="55"/>
  <c r="E300" i="55"/>
  <c r="E301" i="55"/>
  <c r="E302" i="55"/>
  <c r="E303" i="55"/>
  <c r="E304" i="55"/>
  <c r="E305" i="55"/>
  <c r="E306" i="55"/>
  <c r="E307" i="55"/>
  <c r="E308" i="55"/>
  <c r="E309" i="55"/>
  <c r="E310" i="55"/>
  <c r="E311" i="55"/>
  <c r="E312" i="55"/>
  <c r="E313" i="55"/>
  <c r="E314" i="55"/>
  <c r="E315" i="55"/>
  <c r="E316" i="55"/>
  <c r="E317" i="55"/>
  <c r="E318" i="55"/>
  <c r="E319" i="55"/>
  <c r="E320" i="55"/>
  <c r="E321" i="55"/>
  <c r="E322" i="55"/>
  <c r="E323" i="55"/>
  <c r="E324" i="55"/>
  <c r="E325" i="55"/>
  <c r="E326" i="55"/>
  <c r="E327" i="55"/>
  <c r="E328" i="55"/>
  <c r="E329" i="55"/>
  <c r="E330" i="55"/>
  <c r="E331" i="55"/>
  <c r="E332" i="55"/>
  <c r="E333" i="55"/>
  <c r="E334" i="55"/>
  <c r="E335" i="55"/>
  <c r="E336" i="55"/>
  <c r="E337" i="55"/>
  <c r="E338" i="55"/>
  <c r="E339" i="55"/>
  <c r="E340" i="55"/>
  <c r="E341" i="55"/>
  <c r="E342" i="55"/>
  <c r="E343" i="55"/>
  <c r="E344" i="55"/>
  <c r="E345" i="55"/>
  <c r="E346" i="55"/>
  <c r="E347" i="55"/>
  <c r="E348" i="55"/>
  <c r="E349" i="55"/>
  <c r="E350" i="55"/>
  <c r="E351" i="55"/>
  <c r="E352" i="55"/>
  <c r="E353" i="55"/>
  <c r="E354" i="55"/>
  <c r="E355" i="55"/>
  <c r="E356" i="55"/>
  <c r="E357" i="55"/>
  <c r="E358" i="55"/>
  <c r="E359" i="55"/>
  <c r="E360" i="55"/>
  <c r="E361" i="55"/>
  <c r="E362" i="55"/>
  <c r="E363" i="55"/>
  <c r="E364" i="55"/>
  <c r="E365" i="55"/>
  <c r="E366" i="55"/>
  <c r="E367" i="55"/>
  <c r="E368" i="55"/>
  <c r="E369" i="55"/>
  <c r="E370" i="55"/>
  <c r="E371" i="55"/>
  <c r="E372" i="55"/>
  <c r="E373" i="55"/>
  <c r="E374" i="55"/>
  <c r="E375" i="55"/>
  <c r="E376" i="55"/>
  <c r="E377" i="55"/>
  <c r="E378" i="55"/>
  <c r="E379" i="55"/>
  <c r="E380" i="55"/>
  <c r="E381" i="55"/>
  <c r="E382" i="55"/>
  <c r="E383" i="55"/>
  <c r="E384" i="55"/>
  <c r="E385" i="55"/>
  <c r="E386" i="55"/>
  <c r="E387" i="55"/>
  <c r="E388" i="55"/>
  <c r="E389" i="55"/>
  <c r="E390" i="55"/>
  <c r="E391" i="55"/>
  <c r="E392" i="55"/>
  <c r="E393" i="55"/>
  <c r="E394" i="55"/>
  <c r="E395" i="55"/>
  <c r="E396" i="55"/>
  <c r="E397" i="55"/>
  <c r="E398" i="55"/>
  <c r="E399" i="55"/>
  <c r="E400" i="55"/>
  <c r="E401" i="55"/>
  <c r="E402" i="55"/>
  <c r="E403" i="55"/>
  <c r="E404" i="55"/>
  <c r="E405" i="55"/>
  <c r="E406" i="55"/>
  <c r="E407" i="55"/>
  <c r="E408" i="55"/>
  <c r="E409" i="55"/>
  <c r="E410" i="55"/>
  <c r="E411" i="55"/>
  <c r="E412" i="55"/>
  <c r="E413" i="55"/>
  <c r="E414" i="55"/>
  <c r="E415" i="55"/>
  <c r="E416" i="55"/>
  <c r="E417" i="55"/>
  <c r="E418" i="55"/>
  <c r="E419" i="55"/>
  <c r="E420" i="55"/>
  <c r="E421" i="55"/>
  <c r="E422" i="55"/>
  <c r="E423" i="55"/>
  <c r="E424" i="55"/>
  <c r="E425" i="55"/>
  <c r="E426" i="55"/>
  <c r="E427" i="55"/>
  <c r="E428" i="55"/>
  <c r="E429" i="55"/>
  <c r="E430" i="55"/>
  <c r="E431" i="55"/>
  <c r="E432" i="55"/>
  <c r="E433" i="55"/>
  <c r="E434" i="55"/>
  <c r="E435" i="55"/>
  <c r="E436" i="55"/>
  <c r="E437" i="55"/>
  <c r="E438" i="55"/>
  <c r="E439" i="55"/>
  <c r="E440" i="55"/>
  <c r="E441" i="55"/>
  <c r="E442" i="55"/>
  <c r="E443" i="55"/>
  <c r="E444" i="55"/>
  <c r="E445" i="55"/>
  <c r="E446" i="55"/>
  <c r="E447" i="55"/>
  <c r="E448" i="55"/>
  <c r="E449" i="55"/>
  <c r="E450" i="55"/>
  <c r="E451" i="55"/>
  <c r="E452" i="55"/>
  <c r="E453" i="55"/>
  <c r="E454" i="55"/>
  <c r="E455" i="55"/>
  <c r="E456" i="55"/>
  <c r="E457" i="55"/>
  <c r="E458" i="55"/>
  <c r="E459" i="55"/>
  <c r="E460" i="55"/>
  <c r="E461" i="55"/>
  <c r="E462" i="55"/>
  <c r="E463" i="55"/>
  <c r="E464" i="55"/>
  <c r="E465" i="55"/>
  <c r="E466" i="55"/>
  <c r="E467" i="55"/>
  <c r="E468" i="55"/>
  <c r="E469" i="55"/>
  <c r="E470" i="55"/>
  <c r="E471" i="55"/>
  <c r="E472" i="55"/>
  <c r="E473" i="55"/>
  <c r="E474" i="55"/>
  <c r="E475" i="55"/>
  <c r="E476" i="55"/>
  <c r="E477" i="55"/>
  <c r="E478" i="55"/>
  <c r="E479" i="55"/>
  <c r="E480" i="55"/>
  <c r="E481" i="55"/>
  <c r="E482" i="55"/>
  <c r="E483" i="55"/>
  <c r="E484" i="55"/>
  <c r="E485" i="55"/>
  <c r="E486" i="55"/>
  <c r="E487" i="55"/>
  <c r="E488" i="55"/>
  <c r="E489" i="55"/>
  <c r="E490" i="55"/>
  <c r="E491" i="55"/>
  <c r="E492" i="55"/>
  <c r="E493" i="55"/>
  <c r="E494" i="55"/>
  <c r="E495" i="55"/>
  <c r="E496" i="55"/>
  <c r="E497" i="55"/>
  <c r="E498" i="55"/>
  <c r="E499" i="55"/>
  <c r="E500" i="55"/>
  <c r="E501" i="55"/>
  <c r="E502" i="55"/>
  <c r="E503" i="55"/>
  <c r="E504" i="55"/>
  <c r="E505" i="55"/>
  <c r="E506" i="55"/>
  <c r="E507" i="55"/>
  <c r="E508" i="55"/>
  <c r="E509" i="55"/>
  <c r="E510" i="55"/>
  <c r="E511" i="55"/>
  <c r="E512" i="55"/>
  <c r="E513" i="55"/>
  <c r="E514" i="55"/>
  <c r="E515" i="55"/>
  <c r="E516" i="55"/>
  <c r="E517" i="55"/>
  <c r="E518" i="55"/>
  <c r="E519" i="55"/>
  <c r="E520" i="55"/>
  <c r="E521" i="55"/>
  <c r="E522" i="55"/>
  <c r="E523" i="55"/>
  <c r="E524" i="55"/>
  <c r="E525" i="55"/>
  <c r="E526" i="55"/>
  <c r="E527" i="55"/>
  <c r="E528" i="55"/>
  <c r="E529" i="55"/>
  <c r="E530" i="55"/>
  <c r="E531" i="55"/>
  <c r="E532" i="55"/>
  <c r="E533" i="55"/>
  <c r="E534" i="55"/>
  <c r="E535" i="55"/>
  <c r="E536" i="55"/>
  <c r="E537" i="55"/>
  <c r="E538" i="55"/>
  <c r="E539" i="55"/>
  <c r="E540" i="55"/>
  <c r="E541" i="55"/>
  <c r="E542" i="55"/>
  <c r="E543" i="55"/>
  <c r="E544" i="55"/>
  <c r="E545" i="55"/>
  <c r="E546" i="55"/>
  <c r="E286" i="55"/>
  <c r="E16" i="55"/>
  <c r="E17" i="55"/>
  <c r="E18" i="55"/>
  <c r="E19" i="55"/>
  <c r="E20" i="55"/>
  <c r="E21" i="55"/>
  <c r="E22" i="55"/>
  <c r="E23" i="55"/>
  <c r="E24" i="55"/>
  <c r="E25" i="55"/>
  <c r="E26" i="55"/>
  <c r="E27" i="55"/>
  <c r="E28" i="55"/>
  <c r="E29" i="55"/>
  <c r="E30" i="55"/>
  <c r="E31" i="55"/>
  <c r="E32" i="55"/>
  <c r="E33" i="55"/>
  <c r="E34" i="55"/>
  <c r="E35" i="55"/>
  <c r="E36" i="55"/>
  <c r="E37" i="55"/>
  <c r="E38" i="55"/>
  <c r="E39" i="55"/>
  <c r="E40" i="55"/>
  <c r="E41" i="55"/>
  <c r="E42" i="55"/>
  <c r="E43" i="55"/>
  <c r="E44" i="55"/>
  <c r="E45" i="55"/>
  <c r="E46" i="55"/>
  <c r="E47" i="55"/>
  <c r="E48" i="55"/>
  <c r="E49" i="55"/>
  <c r="E50" i="55"/>
  <c r="E51" i="55"/>
  <c r="E52" i="55"/>
  <c r="E53" i="55"/>
  <c r="E54" i="55"/>
  <c r="E55" i="55"/>
  <c r="E56" i="55"/>
  <c r="E57" i="55"/>
  <c r="E58" i="55"/>
  <c r="E59" i="55"/>
  <c r="E60" i="55"/>
  <c r="E61" i="55"/>
  <c r="E62" i="55"/>
  <c r="E63" i="55"/>
  <c r="E64" i="55"/>
  <c r="E65" i="55"/>
  <c r="E66" i="55"/>
  <c r="E67" i="55"/>
  <c r="E68" i="55"/>
  <c r="E69" i="55"/>
  <c r="E70" i="55"/>
  <c r="E71" i="55"/>
  <c r="E72" i="55"/>
  <c r="E73" i="55"/>
  <c r="E74" i="55"/>
  <c r="E75" i="55"/>
  <c r="E76" i="55"/>
  <c r="E77" i="55"/>
  <c r="E78" i="55"/>
  <c r="E79" i="55"/>
  <c r="E80" i="55"/>
  <c r="E81" i="55"/>
  <c r="E82" i="55"/>
  <c r="E83" i="55"/>
  <c r="E84" i="55"/>
  <c r="E85" i="55"/>
  <c r="E86" i="55"/>
  <c r="E87" i="55"/>
  <c r="E88" i="55"/>
  <c r="E89" i="55"/>
  <c r="E90" i="55"/>
  <c r="E91" i="55"/>
  <c r="E92" i="55"/>
  <c r="E93" i="55"/>
  <c r="E94" i="55"/>
  <c r="E95" i="55"/>
  <c r="E96" i="55"/>
  <c r="E97" i="55"/>
  <c r="E98" i="55"/>
  <c r="E99" i="55"/>
  <c r="E100" i="55"/>
  <c r="E101" i="55"/>
  <c r="E102" i="55"/>
  <c r="E103" i="55"/>
  <c r="E104" i="55"/>
  <c r="E105" i="55"/>
  <c r="E106" i="55"/>
  <c r="E107" i="55"/>
  <c r="E108" i="55"/>
  <c r="E109" i="55"/>
  <c r="E110" i="55"/>
  <c r="E111" i="55"/>
  <c r="E112" i="55"/>
  <c r="E113" i="55"/>
  <c r="E114" i="55"/>
  <c r="E115" i="55"/>
  <c r="E116" i="55"/>
  <c r="E117" i="55"/>
  <c r="E118" i="55"/>
  <c r="E119" i="55"/>
  <c r="E120" i="55"/>
  <c r="E121" i="55"/>
  <c r="E122" i="55"/>
  <c r="E123" i="55"/>
  <c r="E124" i="55"/>
  <c r="E125" i="55"/>
  <c r="E126" i="55"/>
  <c r="E127" i="55"/>
  <c r="E128" i="55"/>
  <c r="E129" i="55"/>
  <c r="E130" i="55"/>
  <c r="E131" i="55"/>
  <c r="E132" i="55"/>
  <c r="E133" i="55"/>
  <c r="E134" i="55"/>
  <c r="E135" i="55"/>
  <c r="E136" i="55"/>
  <c r="E137" i="55"/>
  <c r="E138" i="55"/>
  <c r="E139" i="55"/>
  <c r="E140" i="55"/>
  <c r="E141" i="55"/>
  <c r="E142" i="55"/>
  <c r="E143" i="55"/>
  <c r="E144" i="55"/>
  <c r="E145" i="55"/>
  <c r="E146" i="55"/>
  <c r="E147" i="55"/>
  <c r="E148" i="55"/>
  <c r="E149" i="55"/>
  <c r="E150" i="55"/>
  <c r="E151" i="55"/>
  <c r="E152" i="55"/>
  <c r="E153" i="55"/>
  <c r="E154" i="55"/>
  <c r="E155" i="55"/>
  <c r="E156" i="55"/>
  <c r="E157" i="55"/>
  <c r="E158" i="55"/>
  <c r="E159" i="55"/>
  <c r="E160" i="55"/>
  <c r="E161" i="55"/>
  <c r="E162" i="55"/>
  <c r="E163" i="55"/>
  <c r="E164" i="55"/>
  <c r="E165" i="55"/>
  <c r="E166" i="55"/>
  <c r="E167" i="55"/>
  <c r="E168" i="55"/>
  <c r="E169" i="55"/>
  <c r="E170" i="55"/>
  <c r="E171" i="55"/>
  <c r="E172" i="55"/>
  <c r="E173" i="55"/>
  <c r="E174" i="55"/>
  <c r="E175" i="55"/>
  <c r="E176" i="55"/>
  <c r="E177" i="55"/>
  <c r="E178" i="55"/>
  <c r="E179" i="55"/>
  <c r="E180" i="55"/>
  <c r="E181" i="55"/>
  <c r="E182" i="55"/>
  <c r="E183" i="55"/>
  <c r="E184" i="55"/>
  <c r="E185" i="55"/>
  <c r="E186" i="55"/>
  <c r="E187" i="55"/>
  <c r="E188" i="55"/>
  <c r="E189" i="55"/>
  <c r="E190" i="55"/>
  <c r="E191" i="55"/>
  <c r="E192" i="55"/>
  <c r="E193" i="55"/>
  <c r="E194" i="55"/>
  <c r="E195" i="55"/>
  <c r="E196" i="55"/>
  <c r="E197" i="55"/>
  <c r="E198" i="55"/>
  <c r="E199" i="55"/>
  <c r="E200" i="55"/>
  <c r="E201" i="55"/>
  <c r="E202" i="55"/>
  <c r="E203" i="55"/>
  <c r="E204" i="55"/>
  <c r="E205" i="55"/>
  <c r="E206" i="55"/>
  <c r="E207" i="55"/>
  <c r="E208" i="55"/>
  <c r="E209" i="55"/>
  <c r="E210" i="55"/>
  <c r="E211" i="55"/>
  <c r="E212" i="55"/>
  <c r="E213" i="55"/>
  <c r="E214" i="55"/>
  <c r="E215" i="55"/>
  <c r="E216" i="55"/>
  <c r="E217" i="55"/>
  <c r="E218" i="55"/>
  <c r="E219" i="55"/>
  <c r="E220" i="55"/>
  <c r="E221" i="55"/>
  <c r="E222" i="55"/>
  <c r="E223" i="55"/>
  <c r="E224" i="55"/>
  <c r="E225" i="55"/>
  <c r="E226" i="55"/>
  <c r="E227" i="55"/>
  <c r="E228" i="55"/>
  <c r="E229" i="55"/>
  <c r="E230" i="55"/>
  <c r="E231" i="55"/>
  <c r="E232" i="55"/>
  <c r="E233" i="55"/>
  <c r="E234" i="55"/>
  <c r="E235" i="55"/>
  <c r="E236" i="55"/>
  <c r="E237" i="55"/>
  <c r="E238" i="55"/>
  <c r="E239" i="55"/>
  <c r="E240" i="55"/>
  <c r="E241" i="55"/>
  <c r="E242" i="55"/>
  <c r="E243" i="55"/>
  <c r="E244" i="55"/>
  <c r="E245" i="55"/>
  <c r="E246" i="55"/>
  <c r="E247" i="55"/>
  <c r="E248" i="55"/>
  <c r="E249" i="55"/>
  <c r="E250" i="55"/>
  <c r="E251" i="55"/>
  <c r="E252" i="55"/>
  <c r="E253" i="55"/>
  <c r="E254" i="55"/>
  <c r="E255" i="55"/>
  <c r="E256" i="55"/>
  <c r="E257" i="55"/>
  <c r="E258" i="55"/>
  <c r="E259" i="55"/>
  <c r="E260" i="55"/>
  <c r="E261" i="55"/>
  <c r="E262" i="55"/>
  <c r="E263" i="55"/>
  <c r="E264" i="55"/>
  <c r="E265" i="55"/>
  <c r="E266" i="55"/>
  <c r="E267" i="55"/>
  <c r="E268" i="55"/>
  <c r="E269" i="55"/>
  <c r="E270" i="55"/>
  <c r="E271" i="55"/>
  <c r="E272" i="55"/>
  <c r="E273" i="55"/>
  <c r="E274" i="55"/>
  <c r="E275" i="55"/>
  <c r="E15" i="55"/>
  <c r="M287" i="51"/>
  <c r="M288" i="51"/>
  <c r="M289" i="51"/>
  <c r="M290" i="51"/>
  <c r="M291" i="51"/>
  <c r="M292" i="51"/>
  <c r="M293" i="51"/>
  <c r="M294" i="51"/>
  <c r="M295" i="51"/>
  <c r="M296" i="51"/>
  <c r="M297" i="51"/>
  <c r="M298" i="51"/>
  <c r="M299" i="51"/>
  <c r="M300" i="51"/>
  <c r="M301" i="51"/>
  <c r="M302" i="51"/>
  <c r="M303" i="51"/>
  <c r="M304" i="51"/>
  <c r="M305" i="51"/>
  <c r="M306" i="51"/>
  <c r="M307" i="51"/>
  <c r="M308" i="51"/>
  <c r="M309" i="51"/>
  <c r="M310" i="51"/>
  <c r="M311" i="51"/>
  <c r="M312" i="51"/>
  <c r="M313" i="51"/>
  <c r="M314" i="51"/>
  <c r="M315" i="51"/>
  <c r="M316" i="51"/>
  <c r="M317" i="51"/>
  <c r="M318" i="51"/>
  <c r="M319" i="51"/>
  <c r="M320" i="51"/>
  <c r="M321" i="51"/>
  <c r="M322" i="51"/>
  <c r="M323" i="51"/>
  <c r="M324" i="51"/>
  <c r="M325" i="51"/>
  <c r="M326" i="51"/>
  <c r="M327" i="51"/>
  <c r="M328" i="51"/>
  <c r="M329" i="51"/>
  <c r="M330" i="51"/>
  <c r="M331" i="51"/>
  <c r="M332" i="51"/>
  <c r="M333" i="51"/>
  <c r="M334" i="51"/>
  <c r="M335" i="51"/>
  <c r="M336" i="51"/>
  <c r="M337" i="51"/>
  <c r="M338" i="51"/>
  <c r="M339" i="51"/>
  <c r="M340" i="51"/>
  <c r="M341" i="51"/>
  <c r="M342" i="51"/>
  <c r="M343" i="51"/>
  <c r="M344" i="51"/>
  <c r="M345" i="51"/>
  <c r="M346" i="51"/>
  <c r="M347" i="51"/>
  <c r="M348" i="51"/>
  <c r="M349" i="51"/>
  <c r="M350" i="51"/>
  <c r="M351" i="51"/>
  <c r="M352" i="51"/>
  <c r="M353" i="51"/>
  <c r="M354" i="51"/>
  <c r="M355" i="51"/>
  <c r="M356" i="51"/>
  <c r="M357" i="51"/>
  <c r="M358" i="51"/>
  <c r="M359" i="51"/>
  <c r="M360" i="51"/>
  <c r="M361" i="51"/>
  <c r="M362" i="51"/>
  <c r="M363" i="51"/>
  <c r="M364" i="51"/>
  <c r="M365" i="51"/>
  <c r="M366" i="51"/>
  <c r="M367" i="51"/>
  <c r="M368" i="51"/>
  <c r="M369" i="51"/>
  <c r="M370" i="51"/>
  <c r="M371" i="51"/>
  <c r="M372" i="51"/>
  <c r="M373" i="51"/>
  <c r="M374" i="51"/>
  <c r="M375" i="51"/>
  <c r="M376" i="51"/>
  <c r="M377" i="51"/>
  <c r="M378" i="51"/>
  <c r="M379" i="51"/>
  <c r="M380" i="51"/>
  <c r="M381" i="51"/>
  <c r="M382" i="51"/>
  <c r="M383" i="51"/>
  <c r="M384" i="51"/>
  <c r="M385" i="51"/>
  <c r="M386" i="51"/>
  <c r="M387" i="51"/>
  <c r="M388" i="51"/>
  <c r="M389" i="51"/>
  <c r="M390" i="51"/>
  <c r="M391" i="51"/>
  <c r="M392" i="51"/>
  <c r="M393" i="51"/>
  <c r="M394" i="51"/>
  <c r="M395" i="51"/>
  <c r="M396" i="51"/>
  <c r="M397" i="51"/>
  <c r="M398" i="51"/>
  <c r="M399" i="51"/>
  <c r="M400" i="51"/>
  <c r="M401" i="51"/>
  <c r="M402" i="51"/>
  <c r="M403" i="51"/>
  <c r="M404" i="51"/>
  <c r="M405" i="51"/>
  <c r="M406" i="51"/>
  <c r="M407" i="51"/>
  <c r="M408" i="51"/>
  <c r="M409" i="51"/>
  <c r="M410" i="51"/>
  <c r="M411" i="51"/>
  <c r="M412" i="51"/>
  <c r="M413" i="51"/>
  <c r="M414" i="51"/>
  <c r="M415" i="51"/>
  <c r="M416" i="51"/>
  <c r="M417" i="51"/>
  <c r="M418" i="51"/>
  <c r="M419" i="51"/>
  <c r="M420" i="51"/>
  <c r="M421" i="51"/>
  <c r="M422" i="51"/>
  <c r="M423" i="51"/>
  <c r="M424" i="51"/>
  <c r="M425" i="51"/>
  <c r="M426" i="51"/>
  <c r="M427" i="51"/>
  <c r="M428" i="51"/>
  <c r="M429" i="51"/>
  <c r="M430" i="51"/>
  <c r="M431" i="51"/>
  <c r="M432" i="51"/>
  <c r="M433" i="51"/>
  <c r="M434" i="51"/>
  <c r="M435" i="51"/>
  <c r="M436" i="51"/>
  <c r="M437" i="51"/>
  <c r="M438" i="51"/>
  <c r="M439" i="51"/>
  <c r="M440" i="51"/>
  <c r="M441" i="51"/>
  <c r="M442" i="51"/>
  <c r="M443" i="51"/>
  <c r="M444" i="51"/>
  <c r="M445" i="51"/>
  <c r="M446" i="51"/>
  <c r="M447" i="51"/>
  <c r="M448" i="51"/>
  <c r="M449" i="51"/>
  <c r="M450" i="51"/>
  <c r="M451" i="51"/>
  <c r="M452" i="51"/>
  <c r="M453" i="51"/>
  <c r="M454" i="51"/>
  <c r="M455" i="51"/>
  <c r="M456" i="51"/>
  <c r="M457" i="51"/>
  <c r="M458" i="51"/>
  <c r="M459" i="51"/>
  <c r="M460" i="51"/>
  <c r="M461" i="51"/>
  <c r="M462" i="51"/>
  <c r="M463" i="51"/>
  <c r="M464" i="51"/>
  <c r="M465" i="51"/>
  <c r="M466" i="51"/>
  <c r="M467" i="51"/>
  <c r="M468" i="51"/>
  <c r="M469" i="51"/>
  <c r="M470" i="51"/>
  <c r="M471" i="51"/>
  <c r="M472" i="51"/>
  <c r="M473" i="51"/>
  <c r="M474" i="51"/>
  <c r="M475" i="51"/>
  <c r="M476" i="51"/>
  <c r="M477" i="51"/>
  <c r="M478" i="51"/>
  <c r="M479" i="51"/>
  <c r="M480" i="51"/>
  <c r="M481" i="51"/>
  <c r="M482" i="51"/>
  <c r="M483" i="51"/>
  <c r="M484" i="51"/>
  <c r="M485" i="51"/>
  <c r="M486" i="51"/>
  <c r="M487" i="51"/>
  <c r="M488" i="51"/>
  <c r="M489" i="51"/>
  <c r="M490" i="51"/>
  <c r="M491" i="51"/>
  <c r="M492" i="51"/>
  <c r="M493" i="51"/>
  <c r="M494" i="51"/>
  <c r="M495" i="51"/>
  <c r="M496" i="51"/>
  <c r="M497" i="51"/>
  <c r="M498" i="51"/>
  <c r="M499" i="51"/>
  <c r="M500" i="51"/>
  <c r="M501" i="51"/>
  <c r="M502" i="51"/>
  <c r="M503" i="51"/>
  <c r="M504" i="51"/>
  <c r="M505" i="51"/>
  <c r="M506" i="51"/>
  <c r="M507" i="51"/>
  <c r="M508" i="51"/>
  <c r="M509" i="51"/>
  <c r="M510" i="51"/>
  <c r="M511" i="51"/>
  <c r="M512" i="51"/>
  <c r="M513" i="51"/>
  <c r="M514" i="51"/>
  <c r="M515" i="51"/>
  <c r="M516" i="51"/>
  <c r="M517" i="51"/>
  <c r="M518" i="51"/>
  <c r="M519" i="51"/>
  <c r="M520" i="51"/>
  <c r="M521" i="51"/>
  <c r="M522" i="51"/>
  <c r="M523" i="51"/>
  <c r="M524" i="51"/>
  <c r="M525" i="51"/>
  <c r="M526" i="51"/>
  <c r="M527" i="51"/>
  <c r="M528" i="51"/>
  <c r="M529" i="51"/>
  <c r="M530" i="51"/>
  <c r="M531" i="51"/>
  <c r="M532" i="51"/>
  <c r="M533" i="51"/>
  <c r="M534" i="51"/>
  <c r="M535" i="51"/>
  <c r="M536" i="51"/>
  <c r="M537" i="51"/>
  <c r="M538" i="51"/>
  <c r="M539" i="51"/>
  <c r="M540" i="51"/>
  <c r="M541" i="51"/>
  <c r="M542" i="51"/>
  <c r="M543" i="51"/>
  <c r="M544" i="51"/>
  <c r="M545" i="51"/>
  <c r="M546" i="51"/>
  <c r="M286" i="51"/>
  <c r="N16"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2"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72" i="51"/>
  <c r="N73" i="51"/>
  <c r="N74" i="51"/>
  <c r="N75" i="51"/>
  <c r="N76" i="51"/>
  <c r="N77" i="51"/>
  <c r="N78" i="51"/>
  <c r="N79" i="51"/>
  <c r="N80" i="51"/>
  <c r="N81" i="51"/>
  <c r="N82" i="51"/>
  <c r="N83" i="51"/>
  <c r="N84" i="51"/>
  <c r="N85" i="51"/>
  <c r="N86" i="51"/>
  <c r="N87" i="51"/>
  <c r="N88" i="51"/>
  <c r="N89" i="51"/>
  <c r="N90" i="51"/>
  <c r="N91" i="51"/>
  <c r="N92" i="51"/>
  <c r="N93" i="51"/>
  <c r="N94" i="51"/>
  <c r="N95" i="51"/>
  <c r="N96" i="51"/>
  <c r="N97" i="51"/>
  <c r="N98" i="51"/>
  <c r="N99" i="51"/>
  <c r="N100" i="51"/>
  <c r="N101" i="51"/>
  <c r="N102" i="51"/>
  <c r="N103" i="51"/>
  <c r="N104" i="51"/>
  <c r="N105" i="51"/>
  <c r="N106" i="51"/>
  <c r="N107" i="51"/>
  <c r="N108" i="51"/>
  <c r="N109" i="51"/>
  <c r="N110" i="51"/>
  <c r="N111" i="51"/>
  <c r="N112" i="51"/>
  <c r="N113" i="51"/>
  <c r="N114" i="51"/>
  <c r="N115" i="51"/>
  <c r="N116" i="51"/>
  <c r="N117" i="51"/>
  <c r="N118" i="51"/>
  <c r="N119" i="51"/>
  <c r="N120" i="51"/>
  <c r="N121" i="51"/>
  <c r="N122" i="51"/>
  <c r="N123" i="51"/>
  <c r="N124" i="51"/>
  <c r="N125" i="51"/>
  <c r="N126" i="51"/>
  <c r="N127" i="51"/>
  <c r="N128" i="51"/>
  <c r="N129" i="51"/>
  <c r="N130" i="51"/>
  <c r="N131" i="51"/>
  <c r="N132" i="51"/>
  <c r="N133" i="51"/>
  <c r="N134" i="51"/>
  <c r="N135" i="51"/>
  <c r="N136" i="51"/>
  <c r="N137" i="51"/>
  <c r="N138" i="51"/>
  <c r="N139" i="51"/>
  <c r="N140" i="51"/>
  <c r="N141" i="51"/>
  <c r="N142" i="51"/>
  <c r="N143" i="51"/>
  <c r="N144" i="51"/>
  <c r="N145" i="51"/>
  <c r="N146" i="51"/>
  <c r="N147" i="51"/>
  <c r="N148" i="51"/>
  <c r="N149" i="51"/>
  <c r="N150" i="51"/>
  <c r="N151" i="51"/>
  <c r="N152" i="51"/>
  <c r="N153" i="51"/>
  <c r="N154" i="51"/>
  <c r="N155" i="51"/>
  <c r="N156" i="51"/>
  <c r="N157" i="51"/>
  <c r="N158" i="51"/>
  <c r="N159" i="51"/>
  <c r="N160" i="51"/>
  <c r="N161" i="51"/>
  <c r="N162" i="51"/>
  <c r="N163" i="51"/>
  <c r="N164" i="51"/>
  <c r="N165" i="51"/>
  <c r="N166" i="51"/>
  <c r="N167" i="51"/>
  <c r="N168" i="51"/>
  <c r="N169" i="51"/>
  <c r="N170" i="51"/>
  <c r="N171" i="51"/>
  <c r="N172" i="51"/>
  <c r="N173" i="51"/>
  <c r="N174" i="51"/>
  <c r="N175" i="51"/>
  <c r="N176" i="51"/>
  <c r="N177" i="51"/>
  <c r="N178" i="51"/>
  <c r="N179" i="51"/>
  <c r="N180" i="51"/>
  <c r="N181" i="51"/>
  <c r="N182" i="51"/>
  <c r="N183" i="51"/>
  <c r="N184" i="51"/>
  <c r="N185" i="51"/>
  <c r="N186" i="51"/>
  <c r="N187" i="51"/>
  <c r="N188" i="51"/>
  <c r="N189" i="51"/>
  <c r="N190" i="51"/>
  <c r="N191" i="51"/>
  <c r="N192" i="51"/>
  <c r="N193" i="51"/>
  <c r="N194" i="51"/>
  <c r="N195" i="51"/>
  <c r="N196" i="51"/>
  <c r="N197" i="51"/>
  <c r="N198" i="51"/>
  <c r="N199" i="51"/>
  <c r="N200" i="51"/>
  <c r="N201" i="51"/>
  <c r="N202" i="51"/>
  <c r="N203" i="51"/>
  <c r="N204" i="51"/>
  <c r="N205" i="51"/>
  <c r="N206" i="51"/>
  <c r="N207" i="51"/>
  <c r="N208" i="51"/>
  <c r="N209" i="51"/>
  <c r="N210" i="51"/>
  <c r="N211" i="51"/>
  <c r="N212" i="51"/>
  <c r="N213" i="51"/>
  <c r="N214" i="51"/>
  <c r="N215" i="51"/>
  <c r="N216" i="51"/>
  <c r="N217" i="51"/>
  <c r="N218" i="51"/>
  <c r="N219" i="51"/>
  <c r="N220" i="51"/>
  <c r="N221" i="51"/>
  <c r="N222" i="51"/>
  <c r="N223" i="51"/>
  <c r="N224" i="51"/>
  <c r="N225" i="51"/>
  <c r="N226" i="51"/>
  <c r="N227" i="51"/>
  <c r="N228" i="51"/>
  <c r="N229" i="51"/>
  <c r="N230" i="51"/>
  <c r="N231" i="51"/>
  <c r="N232" i="51"/>
  <c r="N233" i="51"/>
  <c r="N234" i="51"/>
  <c r="N235" i="51"/>
  <c r="N236" i="51"/>
  <c r="N237" i="51"/>
  <c r="N238" i="51"/>
  <c r="N239" i="51"/>
  <c r="N240" i="51"/>
  <c r="N241" i="51"/>
  <c r="N242" i="51"/>
  <c r="N243" i="51"/>
  <c r="N244" i="51"/>
  <c r="N245" i="51"/>
  <c r="N246" i="51"/>
  <c r="N247" i="51"/>
  <c r="N248" i="51"/>
  <c r="N249" i="51"/>
  <c r="N250" i="51"/>
  <c r="N251" i="51"/>
  <c r="N252" i="51"/>
  <c r="N253" i="51"/>
  <c r="N254" i="51"/>
  <c r="N255" i="51"/>
  <c r="N256" i="51"/>
  <c r="N257" i="51"/>
  <c r="N258" i="51"/>
  <c r="N259" i="51"/>
  <c r="N260" i="51"/>
  <c r="N261" i="51"/>
  <c r="N262" i="51"/>
  <c r="N263" i="51"/>
  <c r="N264" i="51"/>
  <c r="N265" i="51"/>
  <c r="N266" i="51"/>
  <c r="N267" i="51"/>
  <c r="N268" i="51"/>
  <c r="N269" i="51"/>
  <c r="N270" i="51"/>
  <c r="N271" i="51"/>
  <c r="N272" i="51"/>
  <c r="N273" i="51"/>
  <c r="N274" i="51"/>
  <c r="N275" i="51"/>
  <c r="N15" i="51"/>
  <c r="M16" i="51"/>
  <c r="M17" i="51"/>
  <c r="M18" i="51"/>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1" i="51"/>
  <c r="M152" i="51"/>
  <c r="M153" i="51"/>
  <c r="M154" i="51"/>
  <c r="M155" i="51"/>
  <c r="M156" i="51"/>
  <c r="M157" i="51"/>
  <c r="M158" i="51"/>
  <c r="M159" i="51"/>
  <c r="M160" i="51"/>
  <c r="M161" i="51"/>
  <c r="M162" i="51"/>
  <c r="M163" i="51"/>
  <c r="M164" i="51"/>
  <c r="M165" i="51"/>
  <c r="M166" i="51"/>
  <c r="M167" i="51"/>
  <c r="M168" i="51"/>
  <c r="M169" i="51"/>
  <c r="M170" i="51"/>
  <c r="M171" i="51"/>
  <c r="M172" i="51"/>
  <c r="M173" i="51"/>
  <c r="M174" i="51"/>
  <c r="M175" i="51"/>
  <c r="M176" i="51"/>
  <c r="M177" i="51"/>
  <c r="M178" i="51"/>
  <c r="M179" i="51"/>
  <c r="M180" i="51"/>
  <c r="M181" i="51"/>
  <c r="M182" i="51"/>
  <c r="M183" i="51"/>
  <c r="M184" i="51"/>
  <c r="M185" i="51"/>
  <c r="M186" i="51"/>
  <c r="M187" i="51"/>
  <c r="M188" i="51"/>
  <c r="M189" i="51"/>
  <c r="M190" i="51"/>
  <c r="M191" i="51"/>
  <c r="M192" i="51"/>
  <c r="M193" i="51"/>
  <c r="M194" i="51"/>
  <c r="M195" i="51"/>
  <c r="M196" i="51"/>
  <c r="M197" i="51"/>
  <c r="M198" i="51"/>
  <c r="M199" i="51"/>
  <c r="M200" i="51"/>
  <c r="M201" i="51"/>
  <c r="M202" i="51"/>
  <c r="M203" i="51"/>
  <c r="M204" i="51"/>
  <c r="M205" i="51"/>
  <c r="M206" i="51"/>
  <c r="M207" i="51"/>
  <c r="M208" i="51"/>
  <c r="M209" i="51"/>
  <c r="M210" i="51"/>
  <c r="M211" i="51"/>
  <c r="M212" i="51"/>
  <c r="M213" i="51"/>
  <c r="M214" i="51"/>
  <c r="M215" i="51"/>
  <c r="M216" i="51"/>
  <c r="M217" i="51"/>
  <c r="M218" i="51"/>
  <c r="M219" i="51"/>
  <c r="M220" i="51"/>
  <c r="M221" i="51"/>
  <c r="M222" i="51"/>
  <c r="M223" i="51"/>
  <c r="M224" i="51"/>
  <c r="M225" i="51"/>
  <c r="M226" i="51"/>
  <c r="M227" i="51"/>
  <c r="M228" i="51"/>
  <c r="M229" i="51"/>
  <c r="M230" i="51"/>
  <c r="M231" i="51"/>
  <c r="M232" i="51"/>
  <c r="M233" i="51"/>
  <c r="M234" i="51"/>
  <c r="M235" i="51"/>
  <c r="M236" i="51"/>
  <c r="M237" i="51"/>
  <c r="M238" i="51"/>
  <c r="M239" i="51"/>
  <c r="M240" i="51"/>
  <c r="M241" i="51"/>
  <c r="M242" i="51"/>
  <c r="M243" i="51"/>
  <c r="M244" i="51"/>
  <c r="M245" i="51"/>
  <c r="M246" i="51"/>
  <c r="M247" i="51"/>
  <c r="M248" i="51"/>
  <c r="M249" i="51"/>
  <c r="M250" i="51"/>
  <c r="M251" i="51"/>
  <c r="M252" i="51"/>
  <c r="M253" i="51"/>
  <c r="M254" i="51"/>
  <c r="M255" i="51"/>
  <c r="M256" i="51"/>
  <c r="M257" i="51"/>
  <c r="M258" i="51"/>
  <c r="M259" i="51"/>
  <c r="M260" i="51"/>
  <c r="M261" i="51"/>
  <c r="M262" i="51"/>
  <c r="M263" i="51"/>
  <c r="M264" i="51"/>
  <c r="M265" i="51"/>
  <c r="M266" i="51"/>
  <c r="M267" i="51"/>
  <c r="M268" i="51"/>
  <c r="M269" i="51"/>
  <c r="M270" i="51"/>
  <c r="M271" i="51"/>
  <c r="M272" i="51"/>
  <c r="M273" i="51"/>
  <c r="M274" i="51"/>
  <c r="M275" i="51"/>
  <c r="M15"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286"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15" i="51"/>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285" i="50"/>
  <c r="E286" i="50"/>
  <c r="E287" i="50"/>
  <c r="E288" i="50"/>
  <c r="E289" i="50"/>
  <c r="E290" i="50"/>
  <c r="E291" i="50"/>
  <c r="E292" i="50"/>
  <c r="E293" i="50"/>
  <c r="E294" i="50"/>
  <c r="E295" i="50"/>
  <c r="E296" i="50"/>
  <c r="E297" i="50"/>
  <c r="E298" i="50"/>
  <c r="E299" i="50"/>
  <c r="E300" i="50"/>
  <c r="E301" i="50"/>
  <c r="E302" i="50"/>
  <c r="E303" i="50"/>
  <c r="E304" i="50"/>
  <c r="E305" i="50"/>
  <c r="E306" i="50"/>
  <c r="E307" i="50"/>
  <c r="E308" i="50"/>
  <c r="E309" i="50"/>
  <c r="E310" i="50"/>
  <c r="E311" i="50"/>
  <c r="E312" i="50"/>
  <c r="E313" i="50"/>
  <c r="E314" i="50"/>
  <c r="E315" i="50"/>
  <c r="E316" i="50"/>
  <c r="E317" i="50"/>
  <c r="E318" i="50"/>
  <c r="E319" i="50"/>
  <c r="E320" i="50"/>
  <c r="E321" i="50"/>
  <c r="E322" i="50"/>
  <c r="E323" i="50"/>
  <c r="E324" i="50"/>
  <c r="E325" i="50"/>
  <c r="E326" i="50"/>
  <c r="E327" i="50"/>
  <c r="E328" i="50"/>
  <c r="E329" i="50"/>
  <c r="E330" i="50"/>
  <c r="E331" i="50"/>
  <c r="E332" i="50"/>
  <c r="E333" i="50"/>
  <c r="E334" i="50"/>
  <c r="E335" i="50"/>
  <c r="E336" i="50"/>
  <c r="E337" i="50"/>
  <c r="E338" i="50"/>
  <c r="E339" i="50"/>
  <c r="E340" i="50"/>
  <c r="E341" i="50"/>
  <c r="E342" i="50"/>
  <c r="E343" i="50"/>
  <c r="E344" i="50"/>
  <c r="E345" i="50"/>
  <c r="E346" i="50"/>
  <c r="E347" i="50"/>
  <c r="E348" i="50"/>
  <c r="E349" i="50"/>
  <c r="E350" i="50"/>
  <c r="E351" i="50"/>
  <c r="E352" i="50"/>
  <c r="E353" i="50"/>
  <c r="E354" i="50"/>
  <c r="E355" i="50"/>
  <c r="E356" i="50"/>
  <c r="E357" i="50"/>
  <c r="E358" i="50"/>
  <c r="E359" i="50"/>
  <c r="E360" i="50"/>
  <c r="E361" i="50"/>
  <c r="E362" i="50"/>
  <c r="E363" i="50"/>
  <c r="E364" i="50"/>
  <c r="E365" i="50"/>
  <c r="E366" i="50"/>
  <c r="E367" i="50"/>
  <c r="E368" i="50"/>
  <c r="E369" i="50"/>
  <c r="E370" i="50"/>
  <c r="E371" i="50"/>
  <c r="E372" i="50"/>
  <c r="E373" i="50"/>
  <c r="E374" i="50"/>
  <c r="E375" i="50"/>
  <c r="E376" i="50"/>
  <c r="E377" i="50"/>
  <c r="E378" i="50"/>
  <c r="E379" i="50"/>
  <c r="E380" i="50"/>
  <c r="E381" i="50"/>
  <c r="E382" i="50"/>
  <c r="E383" i="50"/>
  <c r="E384" i="50"/>
  <c r="E385" i="50"/>
  <c r="E386" i="50"/>
  <c r="E387" i="50"/>
  <c r="E388" i="50"/>
  <c r="E389" i="50"/>
  <c r="E390" i="50"/>
  <c r="E391" i="50"/>
  <c r="E392" i="50"/>
  <c r="E393" i="50"/>
  <c r="E394" i="50"/>
  <c r="E395" i="50"/>
  <c r="E396" i="50"/>
  <c r="E397" i="50"/>
  <c r="E398" i="50"/>
  <c r="E399" i="50"/>
  <c r="E400" i="50"/>
  <c r="E401" i="50"/>
  <c r="E402" i="50"/>
  <c r="E403" i="50"/>
  <c r="E404" i="50"/>
  <c r="E405" i="50"/>
  <c r="E406" i="50"/>
  <c r="E407" i="50"/>
  <c r="E408" i="50"/>
  <c r="E409" i="50"/>
  <c r="E410" i="50"/>
  <c r="E411" i="50"/>
  <c r="E412" i="50"/>
  <c r="E413" i="50"/>
  <c r="E414" i="50"/>
  <c r="E415" i="50"/>
  <c r="E416" i="50"/>
  <c r="E417" i="50"/>
  <c r="E418" i="50"/>
  <c r="E419" i="50"/>
  <c r="E420" i="50"/>
  <c r="E421" i="50"/>
  <c r="E422" i="50"/>
  <c r="E423" i="50"/>
  <c r="E424" i="50"/>
  <c r="E425" i="50"/>
  <c r="E426" i="50"/>
  <c r="E427" i="50"/>
  <c r="E428" i="50"/>
  <c r="E429" i="50"/>
  <c r="E430" i="50"/>
  <c r="E431" i="50"/>
  <c r="E432" i="50"/>
  <c r="E433" i="50"/>
  <c r="E434" i="50"/>
  <c r="E435" i="50"/>
  <c r="E436" i="50"/>
  <c r="E437" i="50"/>
  <c r="E438" i="50"/>
  <c r="E439" i="50"/>
  <c r="E440" i="50"/>
  <c r="E441" i="50"/>
  <c r="E442" i="50"/>
  <c r="E443" i="50"/>
  <c r="E444" i="50"/>
  <c r="E445" i="50"/>
  <c r="E446" i="50"/>
  <c r="E447" i="50"/>
  <c r="E448" i="50"/>
  <c r="E449" i="50"/>
  <c r="E450" i="50"/>
  <c r="E451" i="50"/>
  <c r="E452" i="50"/>
  <c r="E453" i="50"/>
  <c r="E454" i="50"/>
  <c r="E455" i="50"/>
  <c r="E456" i="50"/>
  <c r="E457" i="50"/>
  <c r="E458" i="50"/>
  <c r="E459" i="50"/>
  <c r="E460" i="50"/>
  <c r="E461" i="50"/>
  <c r="E462" i="50"/>
  <c r="E463" i="50"/>
  <c r="E464" i="50"/>
  <c r="E465" i="50"/>
  <c r="E466" i="50"/>
  <c r="E467" i="50"/>
  <c r="E468" i="50"/>
  <c r="E469" i="50"/>
  <c r="E470" i="50"/>
  <c r="E471" i="50"/>
  <c r="E472" i="50"/>
  <c r="E473" i="50"/>
  <c r="E474" i="50"/>
  <c r="E475" i="50"/>
  <c r="E476" i="50"/>
  <c r="E477" i="50"/>
  <c r="E478" i="50"/>
  <c r="E479" i="50"/>
  <c r="E480" i="50"/>
  <c r="E481" i="50"/>
  <c r="E482" i="50"/>
  <c r="E483" i="50"/>
  <c r="E484" i="50"/>
  <c r="E485" i="50"/>
  <c r="E486" i="50"/>
  <c r="E487" i="50"/>
  <c r="E488" i="50"/>
  <c r="E489" i="50"/>
  <c r="E490" i="50"/>
  <c r="E491" i="50"/>
  <c r="E492" i="50"/>
  <c r="E493" i="50"/>
  <c r="E494" i="50"/>
  <c r="E495" i="50"/>
  <c r="E496" i="50"/>
  <c r="E497" i="50"/>
  <c r="E498" i="50"/>
  <c r="E499" i="50"/>
  <c r="E500" i="50"/>
  <c r="E501" i="50"/>
  <c r="E502" i="50"/>
  <c r="E503" i="50"/>
  <c r="E504" i="50"/>
  <c r="E505" i="50"/>
  <c r="E506" i="50"/>
  <c r="E507" i="50"/>
  <c r="E508" i="50"/>
  <c r="E509" i="50"/>
  <c r="E510" i="50"/>
  <c r="E511" i="50"/>
  <c r="E512" i="50"/>
  <c r="E513" i="50"/>
  <c r="E514" i="50"/>
  <c r="E515" i="50"/>
  <c r="E516" i="50"/>
  <c r="E517" i="50"/>
  <c r="E518" i="50"/>
  <c r="E519" i="50"/>
  <c r="E520" i="50"/>
  <c r="E521" i="50"/>
  <c r="E522" i="50"/>
  <c r="E523" i="50"/>
  <c r="E524" i="50"/>
  <c r="E525" i="50"/>
  <c r="E526" i="50"/>
  <c r="E527" i="50"/>
  <c r="E528" i="50"/>
  <c r="E529" i="50"/>
  <c r="E530" i="50"/>
  <c r="E531" i="50"/>
  <c r="E532" i="50"/>
  <c r="E533" i="50"/>
  <c r="E534" i="50"/>
  <c r="E535" i="50"/>
  <c r="E536" i="50"/>
  <c r="E537" i="50"/>
  <c r="E538" i="50"/>
  <c r="E539" i="50"/>
  <c r="E540" i="50"/>
  <c r="E541" i="50"/>
  <c r="E542" i="50"/>
  <c r="E543" i="50"/>
  <c r="E544" i="50"/>
  <c r="E545" i="50"/>
  <c r="E285" i="50"/>
  <c r="K16" i="50"/>
  <c r="K17" i="50"/>
  <c r="K18" i="50"/>
  <c r="K19" i="50"/>
  <c r="K20" i="50"/>
  <c r="K21" i="50"/>
  <c r="K22" i="50"/>
  <c r="K23" i="50"/>
  <c r="K24" i="50"/>
  <c r="K25" i="50"/>
  <c r="K26" i="50"/>
  <c r="K27" i="50"/>
  <c r="K28" i="50"/>
  <c r="K29" i="50"/>
  <c r="K30" i="50"/>
  <c r="K31" i="50"/>
  <c r="K32" i="50"/>
  <c r="K33" i="50"/>
  <c r="K34" i="50"/>
  <c r="K35" i="50"/>
  <c r="K36" i="50"/>
  <c r="K37" i="50"/>
  <c r="K38" i="50"/>
  <c r="K39" i="50"/>
  <c r="K40" i="50"/>
  <c r="K41" i="50"/>
  <c r="K42" i="50"/>
  <c r="K43" i="50"/>
  <c r="K44" i="50"/>
  <c r="K45" i="50"/>
  <c r="K46" i="50"/>
  <c r="K47" i="50"/>
  <c r="K48" i="50"/>
  <c r="K49" i="50"/>
  <c r="K50" i="50"/>
  <c r="K51" i="50"/>
  <c r="K52" i="50"/>
  <c r="K53" i="50"/>
  <c r="K54" i="50"/>
  <c r="K55" i="50"/>
  <c r="K56" i="50"/>
  <c r="K57" i="50"/>
  <c r="K58" i="50"/>
  <c r="K59" i="50"/>
  <c r="K60" i="50"/>
  <c r="K61" i="50"/>
  <c r="K62" i="50"/>
  <c r="K63" i="50"/>
  <c r="K64" i="50"/>
  <c r="K65" i="50"/>
  <c r="K66" i="50"/>
  <c r="K67" i="50"/>
  <c r="K68" i="50"/>
  <c r="K69" i="50"/>
  <c r="K70" i="50"/>
  <c r="K71" i="50"/>
  <c r="K72" i="50"/>
  <c r="K73" i="50"/>
  <c r="K74" i="50"/>
  <c r="K75" i="50"/>
  <c r="K76" i="50"/>
  <c r="K77" i="50"/>
  <c r="K78" i="50"/>
  <c r="K79" i="50"/>
  <c r="K80" i="50"/>
  <c r="K81" i="50"/>
  <c r="K82" i="50"/>
  <c r="K83" i="50"/>
  <c r="K84" i="50"/>
  <c r="K85" i="50"/>
  <c r="K86" i="50"/>
  <c r="K87" i="50"/>
  <c r="K88" i="50"/>
  <c r="K89" i="50"/>
  <c r="K90" i="50"/>
  <c r="K91" i="50"/>
  <c r="K92" i="50"/>
  <c r="K93" i="50"/>
  <c r="K94" i="50"/>
  <c r="K95" i="50"/>
  <c r="K96" i="50"/>
  <c r="K97" i="50"/>
  <c r="K98" i="50"/>
  <c r="K99" i="50"/>
  <c r="K100" i="50"/>
  <c r="K101" i="50"/>
  <c r="K102" i="50"/>
  <c r="K103" i="50"/>
  <c r="K104" i="50"/>
  <c r="K105" i="50"/>
  <c r="K106" i="50"/>
  <c r="K107" i="50"/>
  <c r="K108" i="50"/>
  <c r="K109" i="50"/>
  <c r="K110" i="50"/>
  <c r="K111" i="50"/>
  <c r="K112" i="50"/>
  <c r="K113" i="50"/>
  <c r="K114" i="50"/>
  <c r="K115" i="50"/>
  <c r="K116" i="50"/>
  <c r="K117" i="50"/>
  <c r="K118" i="50"/>
  <c r="K119" i="50"/>
  <c r="K120" i="50"/>
  <c r="K121" i="50"/>
  <c r="K122" i="50"/>
  <c r="K123" i="50"/>
  <c r="K124" i="50"/>
  <c r="K125" i="50"/>
  <c r="K126" i="50"/>
  <c r="K127" i="50"/>
  <c r="K128" i="50"/>
  <c r="K129" i="50"/>
  <c r="K130" i="50"/>
  <c r="K131"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K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2" i="50"/>
  <c r="E73"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1" i="50"/>
  <c r="E142" i="50"/>
  <c r="E143" i="50"/>
  <c r="E144"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257" i="50"/>
  <c r="E258" i="50"/>
  <c r="E259" i="50"/>
  <c r="E260" i="50"/>
  <c r="E261" i="50"/>
  <c r="E262" i="50"/>
  <c r="E263" i="50"/>
  <c r="E264" i="50"/>
  <c r="E265" i="50"/>
  <c r="E266" i="50"/>
  <c r="E267" i="50"/>
  <c r="E268" i="50"/>
  <c r="E269" i="50"/>
  <c r="E270" i="50"/>
  <c r="E271" i="50"/>
  <c r="E272" i="50"/>
  <c r="E273" i="50"/>
  <c r="E274" i="50"/>
  <c r="E275" i="50"/>
  <c r="E15" i="50"/>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D315" i="49"/>
  <c r="D316" i="49"/>
  <c r="D317" i="49"/>
  <c r="D318" i="49"/>
  <c r="D319" i="49"/>
  <c r="D320" i="49"/>
  <c r="D321" i="49"/>
  <c r="D322" i="49"/>
  <c r="D323" i="49"/>
  <c r="D324" i="49"/>
  <c r="D325" i="49"/>
  <c r="D326" i="49"/>
  <c r="D327" i="49"/>
  <c r="D328" i="49"/>
  <c r="D329" i="49"/>
  <c r="D330" i="49"/>
  <c r="D331" i="49"/>
  <c r="D332" i="49"/>
  <c r="D333" i="49"/>
  <c r="D334" i="49"/>
  <c r="D335" i="49"/>
  <c r="D336" i="49"/>
  <c r="D337" i="49"/>
  <c r="D338" i="49"/>
  <c r="D339" i="49"/>
  <c r="D340" i="49"/>
  <c r="D341" i="49"/>
  <c r="D342" i="49"/>
  <c r="D343" i="49"/>
  <c r="D344" i="49"/>
  <c r="D345" i="49"/>
  <c r="D346" i="49"/>
  <c r="D347" i="49"/>
  <c r="D348" i="49"/>
  <c r="D349" i="49"/>
  <c r="D350" i="49"/>
  <c r="D351" i="49"/>
  <c r="D352" i="49"/>
  <c r="D353" i="49"/>
  <c r="D354" i="49"/>
  <c r="D355" i="49"/>
  <c r="D356" i="49"/>
  <c r="D357" i="49"/>
  <c r="D358" i="49"/>
  <c r="D359" i="49"/>
  <c r="D360" i="49"/>
  <c r="D361" i="49"/>
  <c r="D362" i="49"/>
  <c r="D363" i="49"/>
  <c r="D364" i="49"/>
  <c r="D365" i="49"/>
  <c r="D366" i="49"/>
  <c r="D367" i="49"/>
  <c r="D368" i="49"/>
  <c r="D369" i="49"/>
  <c r="D370" i="49"/>
  <c r="D371" i="49"/>
  <c r="D372" i="49"/>
  <c r="D373" i="49"/>
  <c r="D374" i="49"/>
  <c r="D375" i="49"/>
  <c r="D376" i="49"/>
  <c r="D377" i="49"/>
  <c r="D378" i="49"/>
  <c r="D379" i="49"/>
  <c r="D380" i="49"/>
  <c r="D381" i="49"/>
  <c r="D382" i="49"/>
  <c r="D383" i="49"/>
  <c r="D384" i="49"/>
  <c r="D385" i="49"/>
  <c r="D386" i="49"/>
  <c r="D387" i="49"/>
  <c r="D388" i="49"/>
  <c r="D389" i="49"/>
  <c r="D390" i="49"/>
  <c r="D391" i="49"/>
  <c r="D392" i="49"/>
  <c r="D393" i="49"/>
  <c r="D394" i="49"/>
  <c r="D395" i="49"/>
  <c r="D396" i="49"/>
  <c r="D397" i="49"/>
  <c r="D398" i="49"/>
  <c r="D399" i="49"/>
  <c r="D400" i="49"/>
  <c r="D401" i="49"/>
  <c r="D402" i="49"/>
  <c r="D403" i="49"/>
  <c r="D404" i="49"/>
  <c r="D405" i="49"/>
  <c r="D406" i="49"/>
  <c r="D407" i="49"/>
  <c r="D408" i="49"/>
  <c r="D409" i="49"/>
  <c r="D410" i="49"/>
  <c r="D411" i="49"/>
  <c r="D412" i="49"/>
  <c r="D413" i="49"/>
  <c r="D414" i="49"/>
  <c r="D415" i="49"/>
  <c r="D416" i="49"/>
  <c r="D417" i="49"/>
  <c r="D418" i="49"/>
  <c r="D419" i="49"/>
  <c r="D420" i="49"/>
  <c r="D421" i="49"/>
  <c r="D422" i="49"/>
  <c r="D423" i="49"/>
  <c r="D424" i="49"/>
  <c r="D425" i="49"/>
  <c r="D426" i="49"/>
  <c r="D427" i="49"/>
  <c r="D428" i="49"/>
  <c r="D429" i="49"/>
  <c r="D430" i="49"/>
  <c r="D431" i="49"/>
  <c r="D432" i="49"/>
  <c r="D433" i="49"/>
  <c r="D434" i="49"/>
  <c r="D435" i="49"/>
  <c r="D436" i="49"/>
  <c r="D437" i="49"/>
  <c r="D438" i="49"/>
  <c r="D439" i="49"/>
  <c r="D440" i="49"/>
  <c r="D441" i="49"/>
  <c r="D442" i="49"/>
  <c r="D443" i="49"/>
  <c r="D444" i="49"/>
  <c r="D445" i="49"/>
  <c r="D446" i="49"/>
  <c r="D447" i="49"/>
  <c r="D448" i="49"/>
  <c r="D449" i="49"/>
  <c r="D450" i="49"/>
  <c r="D451" i="49"/>
  <c r="D452" i="49"/>
  <c r="D453" i="49"/>
  <c r="D454" i="49"/>
  <c r="D455" i="49"/>
  <c r="D456" i="49"/>
  <c r="D457" i="49"/>
  <c r="D458" i="49"/>
  <c r="D459" i="49"/>
  <c r="D460" i="49"/>
  <c r="D461" i="49"/>
  <c r="D462" i="49"/>
  <c r="D463" i="49"/>
  <c r="D464" i="49"/>
  <c r="D465" i="49"/>
  <c r="D466" i="49"/>
  <c r="D467" i="49"/>
  <c r="D468" i="49"/>
  <c r="D469" i="49"/>
  <c r="D470" i="49"/>
  <c r="D471" i="49"/>
  <c r="D472" i="49"/>
  <c r="D473" i="49"/>
  <c r="D474" i="49"/>
  <c r="D475" i="49"/>
  <c r="D476" i="49"/>
  <c r="D477" i="49"/>
  <c r="D478" i="49"/>
  <c r="D479" i="49"/>
  <c r="D480" i="49"/>
  <c r="D481" i="49"/>
  <c r="D482" i="49"/>
  <c r="D483" i="49"/>
  <c r="D484" i="49"/>
  <c r="D485" i="49"/>
  <c r="D486" i="49"/>
  <c r="D487" i="49"/>
  <c r="D488" i="49"/>
  <c r="D489" i="49"/>
  <c r="D490" i="49"/>
  <c r="D491" i="49"/>
  <c r="D492" i="49"/>
  <c r="D493" i="49"/>
  <c r="D494" i="49"/>
  <c r="D495" i="49"/>
  <c r="D496" i="49"/>
  <c r="D497" i="49"/>
  <c r="D498" i="49"/>
  <c r="D499" i="49"/>
  <c r="D500" i="49"/>
  <c r="D501" i="49"/>
  <c r="D502" i="49"/>
  <c r="D503" i="49"/>
  <c r="D504" i="49"/>
  <c r="D505" i="49"/>
  <c r="D506" i="49"/>
  <c r="D507" i="49"/>
  <c r="D508" i="49"/>
  <c r="D509" i="49"/>
  <c r="D510" i="49"/>
  <c r="D511" i="49"/>
  <c r="D512" i="49"/>
  <c r="D513" i="49"/>
  <c r="D514" i="49"/>
  <c r="D515" i="49"/>
  <c r="D516" i="49"/>
  <c r="D517" i="49"/>
  <c r="D518" i="49"/>
  <c r="D519" i="49"/>
  <c r="D520" i="49"/>
  <c r="D521" i="49"/>
  <c r="D522" i="49"/>
  <c r="D523" i="49"/>
  <c r="D524" i="49"/>
  <c r="D525" i="49"/>
  <c r="D526" i="49"/>
  <c r="D527" i="49"/>
  <c r="D528" i="49"/>
  <c r="D529" i="49"/>
  <c r="D530" i="49"/>
  <c r="D531" i="49"/>
  <c r="D532" i="49"/>
  <c r="D533" i="49"/>
  <c r="D534" i="49"/>
  <c r="D535" i="49"/>
  <c r="D536" i="49"/>
  <c r="D537" i="49"/>
  <c r="D538" i="49"/>
  <c r="D539" i="49"/>
  <c r="D540" i="49"/>
  <c r="D541" i="49"/>
  <c r="D542" i="49"/>
  <c r="D543" i="49"/>
  <c r="D544" i="49"/>
  <c r="D545" i="49"/>
  <c r="D285"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0"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19"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4"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15" i="49"/>
  <c r="O476" i="58" l="1"/>
  <c r="O513" i="58"/>
  <c r="O521" i="58"/>
  <c r="O96" i="58"/>
  <c r="O97" i="58"/>
  <c r="O420" i="58"/>
  <c r="O422" i="58"/>
  <c r="O424" i="58"/>
  <c r="N90" i="58"/>
  <c r="O119" i="58"/>
  <c r="O124" i="58"/>
  <c r="P122" i="58"/>
  <c r="P125" i="58"/>
  <c r="N127" i="58"/>
  <c r="N128" i="58"/>
  <c r="N133" i="58"/>
  <c r="N138" i="58"/>
  <c r="N146" i="58"/>
  <c r="N42" i="58"/>
  <c r="P534" i="58"/>
  <c r="P535" i="58"/>
  <c r="P536" i="58"/>
  <c r="P537" i="58"/>
  <c r="P538" i="58"/>
  <c r="P539" i="58"/>
  <c r="P540" i="58"/>
  <c r="P541" i="58"/>
  <c r="P542" i="58"/>
  <c r="P543" i="58"/>
  <c r="P544" i="58"/>
  <c r="P545" i="58"/>
  <c r="O33" i="58"/>
  <c r="Q33" i="58" s="1"/>
  <c r="R33" i="58" s="1"/>
  <c r="S33" i="58" s="1"/>
  <c r="N117" i="58"/>
  <c r="N126" i="58"/>
  <c r="O136" i="58"/>
  <c r="Q136" i="58" s="1"/>
  <c r="R136" i="58" s="1"/>
  <c r="S136" i="58" s="1"/>
  <c r="O137" i="58"/>
  <c r="P325" i="58"/>
  <c r="O492" i="58"/>
  <c r="O239" i="58"/>
  <c r="Q239" i="58" s="1"/>
  <c r="R239" i="58" s="1"/>
  <c r="S239" i="58" s="1"/>
  <c r="N263" i="58"/>
  <c r="O383" i="58"/>
  <c r="N458" i="58"/>
  <c r="N200" i="58"/>
  <c r="O204" i="58"/>
  <c r="O210" i="58"/>
  <c r="P294" i="58"/>
  <c r="P296" i="58"/>
  <c r="O317" i="58"/>
  <c r="P320" i="58"/>
  <c r="O340" i="58"/>
  <c r="P344" i="58"/>
  <c r="P346" i="58"/>
  <c r="P348" i="58"/>
  <c r="P350" i="58"/>
  <c r="P352" i="58"/>
  <c r="P354" i="58"/>
  <c r="P356" i="58"/>
  <c r="P358" i="58"/>
  <c r="O368" i="58"/>
  <c r="O369" i="58"/>
  <c r="P445" i="58"/>
  <c r="P482" i="58"/>
  <c r="O520" i="58"/>
  <c r="O524" i="58"/>
  <c r="O530" i="58"/>
  <c r="N106" i="58"/>
  <c r="O212" i="58"/>
  <c r="Q212" i="58" s="1"/>
  <c r="R212" i="58" s="1"/>
  <c r="S212" i="58" s="1"/>
  <c r="N250" i="58"/>
  <c r="N287" i="58"/>
  <c r="N293" i="58"/>
  <c r="P314" i="58"/>
  <c r="O315" i="58"/>
  <c r="Q315" i="58" s="1"/>
  <c r="N318" i="58"/>
  <c r="O322" i="58"/>
  <c r="F325" i="58"/>
  <c r="P330" i="58"/>
  <c r="P334" i="58"/>
  <c r="P335" i="58"/>
  <c r="N338" i="58"/>
  <c r="N358" i="58"/>
  <c r="N420" i="58"/>
  <c r="N460" i="58"/>
  <c r="O468" i="58"/>
  <c r="N470" i="58"/>
  <c r="O484" i="58"/>
  <c r="O488" i="58"/>
  <c r="N516" i="58"/>
  <c r="N529" i="58"/>
  <c r="P33" i="58"/>
  <c r="P34" i="58"/>
  <c r="P47" i="58"/>
  <c r="O64" i="58"/>
  <c r="O202" i="58"/>
  <c r="O273" i="58"/>
  <c r="Q273" i="58" s="1"/>
  <c r="R273" i="58" s="1"/>
  <c r="S273" i="58" s="1"/>
  <c r="P318" i="58"/>
  <c r="N382" i="58"/>
  <c r="O384" i="58"/>
  <c r="O385" i="58"/>
  <c r="O443" i="58"/>
  <c r="O458" i="58"/>
  <c r="P227" i="58"/>
  <c r="N241" i="58"/>
  <c r="N243" i="58"/>
  <c r="P51" i="58"/>
  <c r="O72" i="58"/>
  <c r="O82" i="58"/>
  <c r="Q82" i="58" s="1"/>
  <c r="R82" i="58" s="1"/>
  <c r="S82" i="58" s="1"/>
  <c r="P96" i="58"/>
  <c r="P97" i="58"/>
  <c r="O104" i="58"/>
  <c r="P160" i="58"/>
  <c r="O253" i="58"/>
  <c r="N255" i="58"/>
  <c r="P259" i="58"/>
  <c r="O265" i="58"/>
  <c r="Q265" i="58" s="1"/>
  <c r="R265" i="58" s="1"/>
  <c r="S265" i="58" s="1"/>
  <c r="O361" i="58"/>
  <c r="N372" i="58"/>
  <c r="O394" i="58"/>
  <c r="O406" i="58"/>
  <c r="O408" i="58"/>
  <c r="O409" i="58"/>
  <c r="P435" i="58"/>
  <c r="O32" i="58"/>
  <c r="Q32" i="58" s="1"/>
  <c r="R32" i="58" s="1"/>
  <c r="S32" i="58" s="1"/>
  <c r="F33" i="58"/>
  <c r="N38" i="58"/>
  <c r="O40" i="58"/>
  <c r="Q40" i="58" s="1"/>
  <c r="P71" i="58"/>
  <c r="O73" i="58"/>
  <c r="Q73" i="58" s="1"/>
  <c r="R73" i="58" s="1"/>
  <c r="S73" i="58" s="1"/>
  <c r="O74" i="58"/>
  <c r="Q74" i="58" s="1"/>
  <c r="R74" i="58" s="1"/>
  <c r="S74" i="58" s="1"/>
  <c r="P82" i="58"/>
  <c r="O227" i="58"/>
  <c r="Q227" i="58" s="1"/>
  <c r="R227" i="58" s="1"/>
  <c r="S227" i="58" s="1"/>
  <c r="P265" i="58"/>
  <c r="O365" i="58"/>
  <c r="O367" i="58"/>
  <c r="P407" i="58"/>
  <c r="N426" i="58"/>
  <c r="P428" i="58"/>
  <c r="P430" i="58"/>
  <c r="P431" i="58"/>
  <c r="O20" i="58"/>
  <c r="Q20" i="58" s="1"/>
  <c r="P24" i="58"/>
  <c r="P31" i="58"/>
  <c r="P39" i="58"/>
  <c r="O43" i="58"/>
  <c r="P65" i="58"/>
  <c r="P66" i="58"/>
  <c r="O67" i="58"/>
  <c r="Q67" i="58" s="1"/>
  <c r="R67" i="58" s="1"/>
  <c r="S67" i="58" s="1"/>
  <c r="P75" i="58"/>
  <c r="N77" i="58"/>
  <c r="P98" i="58"/>
  <c r="P104" i="58"/>
  <c r="P108" i="58"/>
  <c r="P109" i="58"/>
  <c r="N110" i="58"/>
  <c r="O112" i="58"/>
  <c r="Q112" i="58" s="1"/>
  <c r="R112" i="58" s="1"/>
  <c r="S112" i="58" s="1"/>
  <c r="O113" i="58"/>
  <c r="N130" i="58"/>
  <c r="N149" i="58"/>
  <c r="O151" i="58"/>
  <c r="Q151" i="58" s="1"/>
  <c r="R151" i="58" s="1"/>
  <c r="S151" i="58" s="1"/>
  <c r="O156" i="58"/>
  <c r="O157" i="58"/>
  <c r="N159" i="58"/>
  <c r="F160" i="58"/>
  <c r="N208" i="58"/>
  <c r="N230" i="58"/>
  <c r="N232" i="58"/>
  <c r="N234" i="58"/>
  <c r="P239" i="58"/>
  <c r="N245" i="58"/>
  <c r="N246" i="58"/>
  <c r="N248" i="58"/>
  <c r="O255" i="58"/>
  <c r="N271" i="58"/>
  <c r="P273" i="58"/>
  <c r="N286" i="58"/>
  <c r="P295" i="58"/>
  <c r="O298" i="58"/>
  <c r="O300" i="58"/>
  <c r="O302" i="58"/>
  <c r="N310" i="58"/>
  <c r="N320" i="58"/>
  <c r="P323" i="58"/>
  <c r="P326" i="58"/>
  <c r="N328" i="58"/>
  <c r="P336" i="58"/>
  <c r="N352" i="58"/>
  <c r="F367" i="58"/>
  <c r="O375" i="58"/>
  <c r="O376" i="58"/>
  <c r="O377" i="58"/>
  <c r="O402" i="58"/>
  <c r="P403" i="58"/>
  <c r="P405" i="58"/>
  <c r="P410" i="58"/>
  <c r="O428" i="58"/>
  <c r="O430" i="58"/>
  <c r="P450" i="58"/>
  <c r="N452" i="58"/>
  <c r="O474" i="58"/>
  <c r="N483" i="58"/>
  <c r="N485" i="58"/>
  <c r="O512" i="58"/>
  <c r="O35" i="58"/>
  <c r="Q35" i="58" s="1"/>
  <c r="P43" i="58"/>
  <c r="P50" i="58"/>
  <c r="P57" i="58"/>
  <c r="O58" i="58"/>
  <c r="Q58" i="58" s="1"/>
  <c r="R58" i="58" s="1"/>
  <c r="S58" i="58" s="1"/>
  <c r="P67" i="58"/>
  <c r="P112" i="58"/>
  <c r="N114" i="58"/>
  <c r="P130" i="58"/>
  <c r="O132" i="58"/>
  <c r="N213" i="58"/>
  <c r="N215" i="58"/>
  <c r="N217" i="58"/>
  <c r="N219" i="58"/>
  <c r="N221" i="58"/>
  <c r="N223" i="58"/>
  <c r="N226" i="58"/>
  <c r="P231" i="58"/>
  <c r="P249" i="58"/>
  <c r="N259" i="58"/>
  <c r="N305" i="58"/>
  <c r="P327" i="58"/>
  <c r="N376" i="58"/>
  <c r="O380" i="58"/>
  <c r="P385" i="58"/>
  <c r="P412" i="58"/>
  <c r="P414" i="58"/>
  <c r="P416" i="58"/>
  <c r="P418" i="58"/>
  <c r="N500" i="58"/>
  <c r="N511" i="58"/>
  <c r="P35" i="58"/>
  <c r="N94" i="58"/>
  <c r="N228" i="58"/>
  <c r="N236" i="58"/>
  <c r="N316" i="58"/>
  <c r="P359" i="58"/>
  <c r="N390" i="58"/>
  <c r="N448" i="58"/>
  <c r="N478" i="58"/>
  <c r="O25" i="58"/>
  <c r="Q25" i="58" s="1"/>
  <c r="R25" i="58" s="1"/>
  <c r="S25" i="58" s="1"/>
  <c r="Q43" i="58"/>
  <c r="R43" i="58" s="1"/>
  <c r="S43" i="58" s="1"/>
  <c r="O50" i="58"/>
  <c r="Q50" i="58" s="1"/>
  <c r="R50" i="58" s="1"/>
  <c r="S50" i="58" s="1"/>
  <c r="O57" i="58"/>
  <c r="Q57" i="58" s="1"/>
  <c r="R57" i="58" s="1"/>
  <c r="S57" i="58" s="1"/>
  <c r="N57" i="58"/>
  <c r="Q64" i="58"/>
  <c r="P81" i="58"/>
  <c r="F81" i="58"/>
  <c r="P89" i="58"/>
  <c r="O144" i="58"/>
  <c r="Q144" i="58" s="1"/>
  <c r="R144" i="58" s="1"/>
  <c r="S144" i="58" s="1"/>
  <c r="N144" i="58"/>
  <c r="O16" i="58"/>
  <c r="Q16" i="58" s="1"/>
  <c r="R16" i="58" s="1"/>
  <c r="S16" i="58" s="1"/>
  <c r="O51" i="58"/>
  <c r="Q51" i="58" s="1"/>
  <c r="R51" i="58" s="1"/>
  <c r="S51" i="58" s="1"/>
  <c r="P55" i="58"/>
  <c r="O66" i="58"/>
  <c r="Q66" i="58" s="1"/>
  <c r="O105" i="58"/>
  <c r="Q105" i="58" s="1"/>
  <c r="R105" i="58" s="1"/>
  <c r="S105" i="58" s="1"/>
  <c r="N105" i="58"/>
  <c r="N118" i="58"/>
  <c r="P49" i="58"/>
  <c r="F49" i="58"/>
  <c r="N20" i="58"/>
  <c r="N22" i="58"/>
  <c r="O24" i="58"/>
  <c r="Q24" i="58" s="1"/>
  <c r="R24" i="58" s="1"/>
  <c r="S24" i="58" s="1"/>
  <c r="F34" i="58"/>
  <c r="O41" i="58"/>
  <c r="Q41" i="58" s="1"/>
  <c r="R41" i="58" s="1"/>
  <c r="S41" i="58" s="1"/>
  <c r="O49" i="58"/>
  <c r="Q49" i="58" s="1"/>
  <c r="R49" i="58" s="1"/>
  <c r="S49" i="58" s="1"/>
  <c r="F50" i="58"/>
  <c r="P59" i="58"/>
  <c r="N62" i="58"/>
  <c r="N86" i="58"/>
  <c r="N111" i="58"/>
  <c r="P146" i="58"/>
  <c r="F146" i="58"/>
  <c r="O80" i="58"/>
  <c r="Q80" i="58" s="1"/>
  <c r="R80" i="58" s="1"/>
  <c r="S80" i="58" s="1"/>
  <c r="O83" i="58"/>
  <c r="P86" i="58"/>
  <c r="O88" i="58"/>
  <c r="Q88" i="58" s="1"/>
  <c r="R88" i="58" s="1"/>
  <c r="S88" i="58" s="1"/>
  <c r="O100" i="58"/>
  <c r="Q100" i="58" s="1"/>
  <c r="R100" i="58" s="1"/>
  <c r="S100" i="58" s="1"/>
  <c r="P113" i="58"/>
  <c r="O120" i="58"/>
  <c r="Q120" i="58" s="1"/>
  <c r="R120" i="58" s="1"/>
  <c r="S120" i="58" s="1"/>
  <c r="O121" i="58"/>
  <c r="Q121" i="58" s="1"/>
  <c r="R121" i="58" s="1"/>
  <c r="S121" i="58" s="1"/>
  <c r="O128" i="58"/>
  <c r="Q128" i="58" s="1"/>
  <c r="R128" i="58" s="1"/>
  <c r="S128" i="58" s="1"/>
  <c r="O140" i="58"/>
  <c r="N145" i="58"/>
  <c r="O152" i="58"/>
  <c r="Q152" i="58" s="1"/>
  <c r="R152" i="58" s="1"/>
  <c r="S152" i="58" s="1"/>
  <c r="O153" i="58"/>
  <c r="Q153" i="58" s="1"/>
  <c r="R153" i="58" s="1"/>
  <c r="S153" i="58" s="1"/>
  <c r="O174" i="58"/>
  <c r="Q174" i="58" s="1"/>
  <c r="R174" i="58" s="1"/>
  <c r="S174" i="58" s="1"/>
  <c r="O178" i="58"/>
  <c r="Q178" i="58" s="1"/>
  <c r="R178" i="58" s="1"/>
  <c r="S178" i="58" s="1"/>
  <c r="N204" i="58"/>
  <c r="O206" i="58"/>
  <c r="Q206" i="58" s="1"/>
  <c r="R206" i="58" s="1"/>
  <c r="S206" i="58" s="1"/>
  <c r="O247" i="58"/>
  <c r="Q247" i="58" s="1"/>
  <c r="R247" i="58" s="1"/>
  <c r="S247" i="58" s="1"/>
  <c r="P257" i="58"/>
  <c r="N267" i="58"/>
  <c r="O269" i="58"/>
  <c r="Q269" i="58" s="1"/>
  <c r="R269" i="58" s="1"/>
  <c r="S269" i="58" s="1"/>
  <c r="P288" i="58"/>
  <c r="O312" i="58"/>
  <c r="F315" i="58"/>
  <c r="N29" i="58"/>
  <c r="O34" i="58"/>
  <c r="Q34" i="58" s="1"/>
  <c r="N41" i="58"/>
  <c r="O42" i="58"/>
  <c r="O48" i="58"/>
  <c r="Q48" i="58" s="1"/>
  <c r="R48" i="58" s="1"/>
  <c r="S48" i="58" s="1"/>
  <c r="O56" i="58"/>
  <c r="Q56" i="58" s="1"/>
  <c r="R56" i="58" s="1"/>
  <c r="S56" i="58" s="1"/>
  <c r="P58" i="58"/>
  <c r="O59" i="58"/>
  <c r="Q59" i="58" s="1"/>
  <c r="R59" i="58" s="1"/>
  <c r="S59" i="58" s="1"/>
  <c r="P62" i="58"/>
  <c r="P63" i="58"/>
  <c r="O65" i="58"/>
  <c r="Q65" i="58" s="1"/>
  <c r="N70" i="58"/>
  <c r="O75" i="58"/>
  <c r="Q75" i="58" s="1"/>
  <c r="R75" i="58" s="1"/>
  <c r="S75" i="58" s="1"/>
  <c r="P79" i="58"/>
  <c r="O81" i="58"/>
  <c r="P83" i="58"/>
  <c r="F86" i="58"/>
  <c r="P88" i="58"/>
  <c r="O91" i="58"/>
  <c r="Q91" i="58" s="1"/>
  <c r="R91" i="58" s="1"/>
  <c r="S91" i="58" s="1"/>
  <c r="P100" i="58"/>
  <c r="N101" i="58"/>
  <c r="P106" i="58"/>
  <c r="O108" i="58"/>
  <c r="P114" i="58"/>
  <c r="O116" i="58"/>
  <c r="Q116" i="58" s="1"/>
  <c r="R116" i="58" s="1"/>
  <c r="S116" i="58" s="1"/>
  <c r="P120" i="58"/>
  <c r="N122" i="58"/>
  <c r="P128" i="58"/>
  <c r="O129" i="58"/>
  <c r="N134" i="58"/>
  <c r="O135" i="58"/>
  <c r="P138" i="58"/>
  <c r="N140" i="58"/>
  <c r="N142" i="58"/>
  <c r="N143" i="58"/>
  <c r="O148" i="58"/>
  <c r="Q148" i="58" s="1"/>
  <c r="R148" i="58" s="1"/>
  <c r="S148" i="58" s="1"/>
  <c r="P151" i="58"/>
  <c r="N152" i="58"/>
  <c r="N154" i="58"/>
  <c r="P159" i="58"/>
  <c r="P170" i="58"/>
  <c r="P174" i="58"/>
  <c r="O200" i="58"/>
  <c r="O208" i="58"/>
  <c r="Q208" i="58" s="1"/>
  <c r="R208" i="58" s="1"/>
  <c r="S208" i="58" s="1"/>
  <c r="O225" i="58"/>
  <c r="P229" i="58"/>
  <c r="O237" i="58"/>
  <c r="Q237" i="58" s="1"/>
  <c r="R237" i="58" s="1"/>
  <c r="S237" i="58" s="1"/>
  <c r="P241" i="58"/>
  <c r="O245" i="58"/>
  <c r="P247" i="58"/>
  <c r="N251" i="58"/>
  <c r="O261" i="58"/>
  <c r="Q261" i="58" s="1"/>
  <c r="R261" i="58" s="1"/>
  <c r="S261" i="58" s="1"/>
  <c r="P287" i="58"/>
  <c r="P297" i="58"/>
  <c r="N136" i="58"/>
  <c r="P143" i="58"/>
  <c r="O145" i="58"/>
  <c r="N150" i="58"/>
  <c r="P154" i="58"/>
  <c r="N156" i="58"/>
  <c r="N158" i="58"/>
  <c r="P248" i="58"/>
  <c r="F248" i="58"/>
  <c r="N275" i="58"/>
  <c r="P315" i="58"/>
  <c r="P328" i="58"/>
  <c r="P332" i="58"/>
  <c r="P338" i="58"/>
  <c r="O344" i="58"/>
  <c r="O345" i="58"/>
  <c r="O346" i="58"/>
  <c r="O257" i="58"/>
  <c r="Q257" i="58" s="1"/>
  <c r="R257" i="58" s="1"/>
  <c r="S257" i="58" s="1"/>
  <c r="P269" i="58"/>
  <c r="P286" i="58"/>
  <c r="N290" i="58"/>
  <c r="N294" i="58"/>
  <c r="O296" i="58"/>
  <c r="N306" i="58"/>
  <c r="N308" i="58"/>
  <c r="N312" i="58"/>
  <c r="P316" i="58"/>
  <c r="P322" i="58"/>
  <c r="P324" i="58"/>
  <c r="O337" i="58"/>
  <c r="P343" i="58"/>
  <c r="O352" i="58"/>
  <c r="O353" i="58"/>
  <c r="P365" i="58"/>
  <c r="N384" i="58"/>
  <c r="P387" i="58"/>
  <c r="N388" i="58"/>
  <c r="O392" i="58"/>
  <c r="P395" i="58"/>
  <c r="O400" i="58"/>
  <c r="O401" i="58"/>
  <c r="F405" i="58"/>
  <c r="N408" i="58"/>
  <c r="O412" i="58"/>
  <c r="O414" i="58"/>
  <c r="O416" i="58"/>
  <c r="N418" i="58"/>
  <c r="P420" i="58"/>
  <c r="P422" i="58"/>
  <c r="P424" i="58"/>
  <c r="P426" i="58"/>
  <c r="P427" i="58"/>
  <c r="N431" i="58"/>
  <c r="O433" i="58"/>
  <c r="P436" i="58"/>
  <c r="P446" i="58"/>
  <c r="N447" i="58"/>
  <c r="P448" i="58"/>
  <c r="N451" i="58"/>
  <c r="O454" i="58"/>
  <c r="P465" i="58"/>
  <c r="P467" i="58"/>
  <c r="P475" i="58"/>
  <c r="N477" i="58"/>
  <c r="O481" i="58"/>
  <c r="P484" i="58"/>
  <c r="P486" i="58"/>
  <c r="N525" i="58"/>
  <c r="N531" i="58"/>
  <c r="N544" i="58"/>
  <c r="N297" i="58"/>
  <c r="N309" i="58"/>
  <c r="P317" i="58"/>
  <c r="P319" i="58"/>
  <c r="P331" i="58"/>
  <c r="N332" i="58"/>
  <c r="O338" i="58"/>
  <c r="Q338" i="58" s="1"/>
  <c r="P340" i="58"/>
  <c r="P342" i="58"/>
  <c r="P351" i="58"/>
  <c r="P360" i="58"/>
  <c r="P377" i="58"/>
  <c r="N380" i="58"/>
  <c r="P391" i="58"/>
  <c r="N394" i="58"/>
  <c r="P397" i="58"/>
  <c r="P406" i="58"/>
  <c r="P408" i="58"/>
  <c r="P411" i="58"/>
  <c r="P432" i="58"/>
  <c r="N439" i="58"/>
  <c r="P453" i="58"/>
  <c r="N456" i="58"/>
  <c r="P471" i="58"/>
  <c r="N496" i="58"/>
  <c r="N498" i="58"/>
  <c r="O505" i="58"/>
  <c r="N506" i="58"/>
  <c r="N519" i="58"/>
  <c r="N527" i="58"/>
  <c r="P393" i="58"/>
  <c r="P419" i="58"/>
  <c r="P434" i="58"/>
  <c r="P439" i="58"/>
  <c r="N440" i="58"/>
  <c r="N444" i="58"/>
  <c r="N445" i="58"/>
  <c r="P449" i="58"/>
  <c r="P473" i="58"/>
  <c r="O502" i="58"/>
  <c r="N508" i="58"/>
  <c r="N514" i="58"/>
  <c r="N522" i="58"/>
  <c r="N73" i="58"/>
  <c r="N137" i="58"/>
  <c r="N157" i="58"/>
  <c r="N206" i="58"/>
  <c r="N225" i="58"/>
  <c r="N235" i="58"/>
  <c r="N264" i="58"/>
  <c r="N272" i="58"/>
  <c r="N298" i="58"/>
  <c r="N302" i="58"/>
  <c r="N304" i="58"/>
  <c r="N340" i="58"/>
  <c r="N366" i="58"/>
  <c r="N396" i="58"/>
  <c r="N410" i="58"/>
  <c r="N443" i="58"/>
  <c r="N482" i="58"/>
  <c r="O497" i="58"/>
  <c r="O499" i="58"/>
  <c r="O510" i="58"/>
  <c r="O515" i="58"/>
  <c r="Q515" i="58" s="1"/>
  <c r="S515" i="58" s="1"/>
  <c r="N17" i="58"/>
  <c r="N45" i="58"/>
  <c r="N58" i="58"/>
  <c r="N61" i="58"/>
  <c r="R64" i="58"/>
  <c r="S64" i="58" s="1"/>
  <c r="N74" i="58"/>
  <c r="N85" i="58"/>
  <c r="N102" i="58"/>
  <c r="N113" i="58"/>
  <c r="N121" i="58"/>
  <c r="N141" i="58"/>
  <c r="N148" i="58"/>
  <c r="N153" i="58"/>
  <c r="N202" i="58"/>
  <c r="N210" i="58"/>
  <c r="N237" i="58"/>
  <c r="N252" i="58"/>
  <c r="N254" i="58"/>
  <c r="N260" i="58"/>
  <c r="N268" i="58"/>
  <c r="N285" i="58"/>
  <c r="N291" i="58"/>
  <c r="N296" i="58"/>
  <c r="N344" i="58"/>
  <c r="N346" i="58"/>
  <c r="N362" i="58"/>
  <c r="N412" i="58"/>
  <c r="N414" i="58"/>
  <c r="N479" i="58"/>
  <c r="N481" i="58"/>
  <c r="O507" i="58"/>
  <c r="O518" i="58"/>
  <c r="O523" i="58"/>
  <c r="Q225" i="58"/>
  <c r="R225" i="58" s="1"/>
  <c r="S225" i="58" s="1"/>
  <c r="N368" i="58"/>
  <c r="N476" i="58"/>
  <c r="Q500" i="58"/>
  <c r="S500" i="58" s="1"/>
  <c r="O531" i="58"/>
  <c r="P19" i="58"/>
  <c r="Q81" i="58"/>
  <c r="R81" i="58" s="1"/>
  <c r="S81" i="58" s="1"/>
  <c r="P20" i="58"/>
  <c r="N21" i="58"/>
  <c r="P21" i="58"/>
  <c r="N30" i="58"/>
  <c r="P37" i="58"/>
  <c r="N46" i="58"/>
  <c r="P53" i="58"/>
  <c r="N54" i="58"/>
  <c r="P69" i="58"/>
  <c r="N78" i="58"/>
  <c r="P93" i="58"/>
  <c r="N98" i="58"/>
  <c r="N107" i="58"/>
  <c r="N123" i="58"/>
  <c r="N139" i="58"/>
  <c r="N155" i="58"/>
  <c r="N182" i="58"/>
  <c r="N186" i="58"/>
  <c r="N190" i="58"/>
  <c r="N194" i="58"/>
  <c r="N198" i="58"/>
  <c r="N229" i="58"/>
  <c r="N231" i="58"/>
  <c r="N238" i="58"/>
  <c r="N240" i="58"/>
  <c r="N244" i="58"/>
  <c r="P256" i="58"/>
  <c r="P258" i="58"/>
  <c r="P262" i="58"/>
  <c r="P266" i="58"/>
  <c r="P270" i="58"/>
  <c r="P274" i="58"/>
  <c r="M300" i="58"/>
  <c r="Q300" i="58" s="1"/>
  <c r="S300" i="58" s="1"/>
  <c r="M302" i="58"/>
  <c r="M313" i="58"/>
  <c r="N314" i="58"/>
  <c r="M319" i="58"/>
  <c r="P321" i="58"/>
  <c r="M322" i="58"/>
  <c r="M324" i="58"/>
  <c r="N342" i="58"/>
  <c r="N370" i="58"/>
  <c r="M377" i="58"/>
  <c r="Q377" i="58" s="1"/>
  <c r="S377" i="58" s="1"/>
  <c r="M382" i="58"/>
  <c r="N402" i="58"/>
  <c r="M403" i="58"/>
  <c r="N404" i="58"/>
  <c r="M432" i="58"/>
  <c r="N435" i="58"/>
  <c r="N436" i="58"/>
  <c r="N450" i="58"/>
  <c r="P477" i="58"/>
  <c r="N486" i="58"/>
  <c r="N490" i="58"/>
  <c r="N501" i="58"/>
  <c r="M502" i="58"/>
  <c r="N503" i="58"/>
  <c r="Q530" i="58"/>
  <c r="S530" i="58" s="1"/>
  <c r="N532" i="58"/>
  <c r="M533" i="58"/>
  <c r="N534" i="58"/>
  <c r="N536" i="58"/>
  <c r="N538" i="58"/>
  <c r="N540" i="58"/>
  <c r="N542" i="58"/>
  <c r="P30" i="58"/>
  <c r="N37" i="58"/>
  <c r="P46" i="58"/>
  <c r="N53" i="58"/>
  <c r="N69" i="58"/>
  <c r="P70" i="58"/>
  <c r="P78" i="58"/>
  <c r="N93" i="58"/>
  <c r="Q97" i="58"/>
  <c r="R97" i="58" s="1"/>
  <c r="S97" i="58" s="1"/>
  <c r="N100" i="58"/>
  <c r="N109" i="58"/>
  <c r="N120" i="58"/>
  <c r="N125" i="58"/>
  <c r="P157" i="58"/>
  <c r="N164" i="58"/>
  <c r="N168" i="58"/>
  <c r="N172" i="58"/>
  <c r="N176" i="58"/>
  <c r="N180" i="58"/>
  <c r="N184" i="58"/>
  <c r="N188" i="58"/>
  <c r="N192" i="58"/>
  <c r="N196" i="58"/>
  <c r="N224" i="58"/>
  <c r="N233" i="58"/>
  <c r="N242" i="58"/>
  <c r="Q245" i="58"/>
  <c r="R245" i="58" s="1"/>
  <c r="S245" i="58" s="1"/>
  <c r="N249" i="58"/>
  <c r="N256" i="58"/>
  <c r="N258" i="58"/>
  <c r="N265" i="58"/>
  <c r="N269" i="58"/>
  <c r="N273" i="58"/>
  <c r="M298" i="58"/>
  <c r="N313" i="58"/>
  <c r="M314" i="58"/>
  <c r="M320" i="58"/>
  <c r="M321" i="58"/>
  <c r="N324" i="58"/>
  <c r="N350" i="58"/>
  <c r="M367" i="58"/>
  <c r="Q367" i="58" s="1"/>
  <c r="S367" i="58" s="1"/>
  <c r="P375" i="58"/>
  <c r="M376" i="58"/>
  <c r="M384" i="58"/>
  <c r="Q384" i="58" s="1"/>
  <c r="S384" i="58" s="1"/>
  <c r="M391" i="58"/>
  <c r="M395" i="58"/>
  <c r="N437" i="58"/>
  <c r="N441" i="58"/>
  <c r="N449" i="58"/>
  <c r="N459" i="58"/>
  <c r="M460" i="58"/>
  <c r="Q460" i="58" s="1"/>
  <c r="S460" i="58" s="1"/>
  <c r="M465" i="58"/>
  <c r="N466" i="58"/>
  <c r="M492" i="58"/>
  <c r="Q492" i="58" s="1"/>
  <c r="S492" i="58" s="1"/>
  <c r="Q157" i="58"/>
  <c r="R157" i="58" s="1"/>
  <c r="S157" i="58" s="1"/>
  <c r="Q255" i="58"/>
  <c r="R255" i="58" s="1"/>
  <c r="S255" i="58" s="1"/>
  <c r="P17" i="58"/>
  <c r="N18" i="58"/>
  <c r="N24" i="58"/>
  <c r="N25" i="58"/>
  <c r="N27" i="58"/>
  <c r="P29" i="58"/>
  <c r="P38" i="58"/>
  <c r="P41" i="58"/>
  <c r="P42" i="58"/>
  <c r="N49" i="58"/>
  <c r="N50" i="58"/>
  <c r="P61" i="58"/>
  <c r="P73" i="58"/>
  <c r="P74" i="58"/>
  <c r="N81" i="58"/>
  <c r="N82" i="58"/>
  <c r="O99" i="58"/>
  <c r="Q99" i="58" s="1"/>
  <c r="R99" i="58" s="1"/>
  <c r="S99" i="58" s="1"/>
  <c r="N99" i="58"/>
  <c r="P129" i="58"/>
  <c r="N129" i="58"/>
  <c r="O89" i="58"/>
  <c r="Q89" i="58" s="1"/>
  <c r="R89" i="58" s="1"/>
  <c r="S89" i="58" s="1"/>
  <c r="N89" i="58"/>
  <c r="O103" i="58"/>
  <c r="Q103" i="58" s="1"/>
  <c r="R103" i="58" s="1"/>
  <c r="S103" i="58" s="1"/>
  <c r="N103" i="58"/>
  <c r="P116" i="58"/>
  <c r="N116" i="58"/>
  <c r="P132" i="58"/>
  <c r="N132" i="58"/>
  <c r="N160" i="58"/>
  <c r="O160" i="58"/>
  <c r="Q160" i="58" s="1"/>
  <c r="R160" i="58" s="1"/>
  <c r="S160" i="58" s="1"/>
  <c r="P16" i="58"/>
  <c r="N16" i="58"/>
  <c r="R20" i="58"/>
  <c r="S20" i="58" s="1"/>
  <c r="P22" i="58"/>
  <c r="P25" i="58"/>
  <c r="N26" i="58"/>
  <c r="N33" i="58"/>
  <c r="N34" i="58"/>
  <c r="R40" i="58"/>
  <c r="S40" i="58" s="1"/>
  <c r="P45" i="58"/>
  <c r="P54" i="58"/>
  <c r="N65" i="58"/>
  <c r="N66" i="58"/>
  <c r="Q72" i="58"/>
  <c r="R72" i="58" s="1"/>
  <c r="S72" i="58" s="1"/>
  <c r="P77" i="58"/>
  <c r="P85" i="58"/>
  <c r="N104" i="58"/>
  <c r="N108" i="58"/>
  <c r="O115" i="58"/>
  <c r="Q115" i="58" s="1"/>
  <c r="R115" i="58" s="1"/>
  <c r="S115" i="58" s="1"/>
  <c r="N115" i="58"/>
  <c r="O131" i="58"/>
  <c r="Q131" i="58" s="1"/>
  <c r="R131" i="58" s="1"/>
  <c r="S131" i="58" s="1"/>
  <c r="N131" i="58"/>
  <c r="O147" i="58"/>
  <c r="Q147" i="58" s="1"/>
  <c r="R147" i="58" s="1"/>
  <c r="S147" i="58" s="1"/>
  <c r="N147" i="58"/>
  <c r="P18" i="58"/>
  <c r="P23" i="58"/>
  <c r="R34" i="58"/>
  <c r="S34" i="58" s="1"/>
  <c r="R35" i="58"/>
  <c r="S35" i="58" s="1"/>
  <c r="R65" i="58"/>
  <c r="S65" i="58" s="1"/>
  <c r="R66" i="58"/>
  <c r="S66" i="58" s="1"/>
  <c r="Q96" i="58"/>
  <c r="R96" i="58" s="1"/>
  <c r="S96" i="58" s="1"/>
  <c r="N97" i="58"/>
  <c r="N112" i="58"/>
  <c r="P124" i="58"/>
  <c r="N124" i="58"/>
  <c r="Q83" i="58"/>
  <c r="R83" i="58" s="1"/>
  <c r="S83" i="58" s="1"/>
  <c r="Q104" i="58"/>
  <c r="R104" i="58" s="1"/>
  <c r="S104" i="58" s="1"/>
  <c r="N119" i="58"/>
  <c r="N135" i="58"/>
  <c r="P140" i="58"/>
  <c r="P148" i="58"/>
  <c r="N151" i="58"/>
  <c r="P156" i="58"/>
  <c r="N163" i="58"/>
  <c r="N167" i="58"/>
  <c r="N171" i="58"/>
  <c r="N175" i="58"/>
  <c r="N179" i="58"/>
  <c r="N183" i="58"/>
  <c r="N187" i="58"/>
  <c r="N191" i="58"/>
  <c r="N195" i="58"/>
  <c r="N199" i="58"/>
  <c r="P200" i="58"/>
  <c r="N201" i="58"/>
  <c r="P202" i="58"/>
  <c r="N203" i="58"/>
  <c r="P204" i="58"/>
  <c r="N205" i="58"/>
  <c r="P206" i="58"/>
  <c r="N207" i="58"/>
  <c r="P208" i="58"/>
  <c r="N209" i="58"/>
  <c r="P210" i="58"/>
  <c r="N211" i="58"/>
  <c r="P212" i="58"/>
  <c r="N216" i="58"/>
  <c r="N220" i="58"/>
  <c r="N253" i="58"/>
  <c r="N262" i="58"/>
  <c r="N266" i="58"/>
  <c r="N270" i="58"/>
  <c r="N274" i="58"/>
  <c r="M285" i="58"/>
  <c r="N289" i="58"/>
  <c r="P292" i="58"/>
  <c r="N292" i="58"/>
  <c r="M294" i="58"/>
  <c r="M295" i="58"/>
  <c r="N295" i="58"/>
  <c r="N299" i="58"/>
  <c r="M301" i="58"/>
  <c r="N303" i="58"/>
  <c r="M304" i="58"/>
  <c r="M307" i="58"/>
  <c r="N311" i="58"/>
  <c r="M312" i="58"/>
  <c r="M329" i="58"/>
  <c r="O330" i="58"/>
  <c r="N330" i="58"/>
  <c r="O348" i="58"/>
  <c r="N348" i="58"/>
  <c r="O360" i="58"/>
  <c r="N360" i="58"/>
  <c r="Q119" i="58"/>
  <c r="R119" i="58" s="1"/>
  <c r="S119" i="58" s="1"/>
  <c r="Q135" i="58"/>
  <c r="R135" i="58" s="1"/>
  <c r="S135" i="58" s="1"/>
  <c r="P142" i="58"/>
  <c r="P150" i="58"/>
  <c r="N227" i="58"/>
  <c r="N239" i="58"/>
  <c r="N247" i="58"/>
  <c r="P250" i="58"/>
  <c r="P252" i="58"/>
  <c r="Q253" i="58"/>
  <c r="R253" i="58" s="1"/>
  <c r="S253" i="58" s="1"/>
  <c r="N257" i="58"/>
  <c r="P260" i="58"/>
  <c r="P268" i="58"/>
  <c r="P272" i="58"/>
  <c r="N300" i="58"/>
  <c r="N322" i="58"/>
  <c r="P94" i="58"/>
  <c r="Q108" i="58"/>
  <c r="R108" i="58" s="1"/>
  <c r="S108" i="58" s="1"/>
  <c r="Q113" i="58"/>
  <c r="R113" i="58" s="1"/>
  <c r="S113" i="58" s="1"/>
  <c r="Q124" i="58"/>
  <c r="R124" i="58" s="1"/>
  <c r="S124" i="58" s="1"/>
  <c r="Q129" i="58"/>
  <c r="R129" i="58" s="1"/>
  <c r="S129" i="58" s="1"/>
  <c r="Q132" i="58"/>
  <c r="R132" i="58" s="1"/>
  <c r="S132" i="58" s="1"/>
  <c r="P136" i="58"/>
  <c r="Q137" i="58"/>
  <c r="R137" i="58" s="1"/>
  <c r="S137" i="58" s="1"/>
  <c r="P139" i="58"/>
  <c r="Q140" i="58"/>
  <c r="R140" i="58" s="1"/>
  <c r="S140" i="58" s="1"/>
  <c r="P144" i="58"/>
  <c r="Q145" i="58"/>
  <c r="R145" i="58" s="1"/>
  <c r="S145" i="58" s="1"/>
  <c r="P147" i="58"/>
  <c r="P152" i="58"/>
  <c r="P155" i="58"/>
  <c r="Q156" i="58"/>
  <c r="R156" i="58" s="1"/>
  <c r="S156" i="58" s="1"/>
  <c r="N181" i="58"/>
  <c r="N185" i="58"/>
  <c r="N189" i="58"/>
  <c r="N193" i="58"/>
  <c r="N197" i="58"/>
  <c r="Q200" i="58"/>
  <c r="R200" i="58" s="1"/>
  <c r="S200" i="58" s="1"/>
  <c r="Q202" i="58"/>
  <c r="R202" i="58" s="1"/>
  <c r="S202" i="58" s="1"/>
  <c r="Q204" i="58"/>
  <c r="R204" i="58" s="1"/>
  <c r="S204" i="58" s="1"/>
  <c r="Q210" i="58"/>
  <c r="R210" i="58" s="1"/>
  <c r="S210" i="58" s="1"/>
  <c r="N212" i="58"/>
  <c r="N214" i="58"/>
  <c r="N218" i="58"/>
  <c r="N222" i="58"/>
  <c r="P254" i="58"/>
  <c r="N288" i="58"/>
  <c r="M291" i="58"/>
  <c r="P291" i="58"/>
  <c r="O292" i="58"/>
  <c r="M299" i="58"/>
  <c r="N301" i="58"/>
  <c r="M303" i="58"/>
  <c r="N307" i="58"/>
  <c r="M308" i="58"/>
  <c r="M311" i="58"/>
  <c r="M317" i="58"/>
  <c r="Q317" i="58" s="1"/>
  <c r="S317" i="58" s="1"/>
  <c r="O326" i="58"/>
  <c r="N326" i="58"/>
  <c r="O354" i="58"/>
  <c r="N354" i="58"/>
  <c r="O356" i="58"/>
  <c r="N356" i="58"/>
  <c r="O378" i="58"/>
  <c r="N378" i="58"/>
  <c r="O334" i="58"/>
  <c r="N334" i="58"/>
  <c r="O336" i="58"/>
  <c r="N336" i="58"/>
  <c r="M362" i="58"/>
  <c r="M363" i="58"/>
  <c r="N364" i="58"/>
  <c r="M372" i="58"/>
  <c r="M373" i="58"/>
  <c r="N374" i="58"/>
  <c r="O386" i="58"/>
  <c r="N386" i="58"/>
  <c r="N398" i="58"/>
  <c r="M399" i="58"/>
  <c r="M401" i="58"/>
  <c r="Q401" i="58" s="1"/>
  <c r="S401" i="58" s="1"/>
  <c r="P437" i="58"/>
  <c r="P451" i="58"/>
  <c r="M452" i="58"/>
  <c r="N457" i="58"/>
  <c r="M458" i="58"/>
  <c r="Q458" i="58" s="1"/>
  <c r="S458" i="58" s="1"/>
  <c r="M461" i="58"/>
  <c r="N462" i="58"/>
  <c r="N464" i="58"/>
  <c r="O466" i="58"/>
  <c r="N487" i="58"/>
  <c r="N491" i="58"/>
  <c r="N494" i="58"/>
  <c r="N509" i="58"/>
  <c r="M513" i="58"/>
  <c r="Q513" i="58" s="1"/>
  <c r="S513" i="58" s="1"/>
  <c r="N517" i="58"/>
  <c r="M521" i="58"/>
  <c r="Q521" i="58" s="1"/>
  <c r="S521" i="58" s="1"/>
  <c r="Q524" i="58"/>
  <c r="S524" i="58" s="1"/>
  <c r="Q504" i="58"/>
  <c r="S504" i="58" s="1"/>
  <c r="O532" i="58"/>
  <c r="N317" i="58"/>
  <c r="M323" i="58"/>
  <c r="M327" i="58"/>
  <c r="P329" i="58"/>
  <c r="M330" i="58"/>
  <c r="P333" i="58"/>
  <c r="M337" i="58"/>
  <c r="M360" i="58"/>
  <c r="M364" i="58"/>
  <c r="M365" i="58"/>
  <c r="M370" i="58"/>
  <c r="M371" i="58"/>
  <c r="P373" i="58"/>
  <c r="M374" i="58"/>
  <c r="M375" i="58"/>
  <c r="Q375" i="58" s="1"/>
  <c r="S375" i="58" s="1"/>
  <c r="M379" i="58"/>
  <c r="M387" i="58"/>
  <c r="M393" i="58"/>
  <c r="N406" i="58"/>
  <c r="N416" i="58"/>
  <c r="N422" i="58"/>
  <c r="N428" i="58"/>
  <c r="P440" i="58"/>
  <c r="M454" i="58"/>
  <c r="Q454" i="58" s="1"/>
  <c r="S454" i="58" s="1"/>
  <c r="N454" i="58"/>
  <c r="M457" i="58"/>
  <c r="N461" i="58"/>
  <c r="N468" i="58"/>
  <c r="N472" i="58"/>
  <c r="M475" i="58"/>
  <c r="N480" i="58"/>
  <c r="N484" i="58"/>
  <c r="O487" i="58"/>
  <c r="M488" i="58"/>
  <c r="N488" i="58"/>
  <c r="O491" i="58"/>
  <c r="N493" i="58"/>
  <c r="M494" i="58"/>
  <c r="O494" i="58"/>
  <c r="O496" i="58"/>
  <c r="O498" i="58"/>
  <c r="O501" i="58"/>
  <c r="O503" i="58"/>
  <c r="N505" i="58"/>
  <c r="O506" i="58"/>
  <c r="M509" i="58"/>
  <c r="O509" i="58"/>
  <c r="O511" i="58"/>
  <c r="N513" i="58"/>
  <c r="O514" i="58"/>
  <c r="M517" i="58"/>
  <c r="O517" i="58"/>
  <c r="O519" i="58"/>
  <c r="N521" i="58"/>
  <c r="O522" i="58"/>
  <c r="N524" i="58"/>
  <c r="O525" i="58"/>
  <c r="O527" i="58"/>
  <c r="O529" i="58"/>
  <c r="M532" i="58"/>
  <c r="Q532" i="58" s="1"/>
  <c r="S532" i="58" s="1"/>
  <c r="M336" i="58"/>
  <c r="P367" i="58"/>
  <c r="M369" i="58"/>
  <c r="Q369" i="58" s="1"/>
  <c r="S369" i="58" s="1"/>
  <c r="M378" i="58"/>
  <c r="M381" i="58"/>
  <c r="P383" i="58"/>
  <c r="M385" i="58"/>
  <c r="N424" i="58"/>
  <c r="N430" i="58"/>
  <c r="M453" i="58"/>
  <c r="M456" i="58"/>
  <c r="M459" i="58"/>
  <c r="M467" i="58"/>
  <c r="M473" i="58"/>
  <c r="N489" i="58"/>
  <c r="N492" i="58"/>
  <c r="N495" i="58"/>
  <c r="M496" i="58"/>
  <c r="N497" i="58"/>
  <c r="M498" i="58"/>
  <c r="N499" i="58"/>
  <c r="O500" i="58"/>
  <c r="N502" i="58"/>
  <c r="N504" i="58"/>
  <c r="M506" i="58"/>
  <c r="N507" i="58"/>
  <c r="M508" i="58"/>
  <c r="O508" i="58"/>
  <c r="N510" i="58"/>
  <c r="M511" i="58"/>
  <c r="N512" i="58"/>
  <c r="M514" i="58"/>
  <c r="N515" i="58"/>
  <c r="M516" i="58"/>
  <c r="O516" i="58"/>
  <c r="N518" i="58"/>
  <c r="N520" i="58"/>
  <c r="M522" i="58"/>
  <c r="N523" i="58"/>
  <c r="M525" i="58"/>
  <c r="N526" i="58"/>
  <c r="M527" i="58"/>
  <c r="N528" i="58"/>
  <c r="N530" i="58"/>
  <c r="M531" i="58"/>
  <c r="O289" i="58"/>
  <c r="Q289" i="58" s="1"/>
  <c r="S289" i="58" s="1"/>
  <c r="O327" i="58"/>
  <c r="Q327" i="58" s="1"/>
  <c r="S327" i="58" s="1"/>
  <c r="O339" i="58"/>
  <c r="O355" i="58"/>
  <c r="P381" i="58"/>
  <c r="O381" i="58"/>
  <c r="Q381" i="58" s="1"/>
  <c r="S381" i="58" s="1"/>
  <c r="O403" i="58"/>
  <c r="O415" i="58"/>
  <c r="O431" i="58"/>
  <c r="F288" i="58"/>
  <c r="O291" i="58"/>
  <c r="O294" i="58"/>
  <c r="O295" i="58"/>
  <c r="O306" i="58"/>
  <c r="O310" i="58"/>
  <c r="O318" i="58"/>
  <c r="O324" i="58"/>
  <c r="Q324" i="58" s="1"/>
  <c r="O325" i="58"/>
  <c r="F327" i="58"/>
  <c r="O332" i="58"/>
  <c r="Q332" i="58" s="1"/>
  <c r="O333" i="58"/>
  <c r="Q333" i="58" s="1"/>
  <c r="F335" i="58"/>
  <c r="P339" i="58"/>
  <c r="O341" i="58"/>
  <c r="O350" i="58"/>
  <c r="O351" i="58"/>
  <c r="P355" i="58"/>
  <c r="O357" i="58"/>
  <c r="P361" i="58"/>
  <c r="F361" i="58"/>
  <c r="O364" i="58"/>
  <c r="O370" i="58"/>
  <c r="P371" i="58"/>
  <c r="O371" i="58"/>
  <c r="O373" i="58"/>
  <c r="F381" i="58"/>
  <c r="O389" i="58"/>
  <c r="F403" i="58"/>
  <c r="P415" i="58"/>
  <c r="O426" i="58"/>
  <c r="O427" i="58"/>
  <c r="F431" i="58"/>
  <c r="O441" i="58"/>
  <c r="O444" i="58"/>
  <c r="P469" i="58"/>
  <c r="F469" i="58"/>
  <c r="O288" i="58"/>
  <c r="O293" i="58"/>
  <c r="O323" i="58"/>
  <c r="O331" i="58"/>
  <c r="Q331" i="58" s="1"/>
  <c r="S331" i="58" s="1"/>
  <c r="O347" i="58"/>
  <c r="P389" i="58"/>
  <c r="F389" i="58"/>
  <c r="O399" i="58"/>
  <c r="O423" i="58"/>
  <c r="P441" i="58"/>
  <c r="F441" i="58"/>
  <c r="P444" i="58"/>
  <c r="F444" i="58"/>
  <c r="O286" i="58"/>
  <c r="Q286" i="58" s="1"/>
  <c r="O287" i="58"/>
  <c r="P293" i="58"/>
  <c r="F296" i="58"/>
  <c r="O304" i="58"/>
  <c r="O308" i="58"/>
  <c r="O314" i="58"/>
  <c r="O316" i="58"/>
  <c r="Q316" i="58" s="1"/>
  <c r="O320" i="58"/>
  <c r="O321" i="58"/>
  <c r="Q321" i="58" s="1"/>
  <c r="O328" i="58"/>
  <c r="Q328" i="58" s="1"/>
  <c r="S328" i="58" s="1"/>
  <c r="O329" i="58"/>
  <c r="O342" i="58"/>
  <c r="O343" i="58"/>
  <c r="P347" i="58"/>
  <c r="O349" i="58"/>
  <c r="O358" i="58"/>
  <c r="O359" i="58"/>
  <c r="O362" i="58"/>
  <c r="P363" i="58"/>
  <c r="O363" i="58"/>
  <c r="P369" i="58"/>
  <c r="F369" i="58"/>
  <c r="O372" i="58"/>
  <c r="P379" i="58"/>
  <c r="O379" i="58"/>
  <c r="F379" i="58"/>
  <c r="O393" i="58"/>
  <c r="P399" i="58"/>
  <c r="O418" i="58"/>
  <c r="O419" i="58"/>
  <c r="P423" i="58"/>
  <c r="O438" i="58"/>
  <c r="O469" i="58"/>
  <c r="O485" i="58"/>
  <c r="O387" i="58"/>
  <c r="O397" i="58"/>
  <c r="P401" i="58"/>
  <c r="O407" i="58"/>
  <c r="P409" i="58"/>
  <c r="O413" i="58"/>
  <c r="O417" i="58"/>
  <c r="O421" i="58"/>
  <c r="O425" i="58"/>
  <c r="O429" i="58"/>
  <c r="P438" i="58"/>
  <c r="O442" i="58"/>
  <c r="P443" i="58"/>
  <c r="O445" i="58"/>
  <c r="O447" i="58"/>
  <c r="O448" i="58"/>
  <c r="O463" i="58"/>
  <c r="O467" i="58"/>
  <c r="Q467" i="58" s="1"/>
  <c r="O477" i="58"/>
  <c r="O335" i="58"/>
  <c r="Q335" i="58" s="1"/>
  <c r="S335" i="58" s="1"/>
  <c r="P337" i="58"/>
  <c r="P341" i="58"/>
  <c r="P345" i="58"/>
  <c r="P349" i="58"/>
  <c r="P353" i="58"/>
  <c r="P357" i="58"/>
  <c r="O366" i="58"/>
  <c r="Q366" i="58" s="1"/>
  <c r="S366" i="58" s="1"/>
  <c r="O374" i="58"/>
  <c r="F377" i="58"/>
  <c r="O382" i="58"/>
  <c r="F385" i="58"/>
  <c r="O391" i="58"/>
  <c r="O395" i="58"/>
  <c r="O405" i="58"/>
  <c r="O410" i="58"/>
  <c r="O411" i="58"/>
  <c r="P413" i="58"/>
  <c r="P417" i="58"/>
  <c r="P421" i="58"/>
  <c r="P425" i="58"/>
  <c r="P429" i="58"/>
  <c r="O432" i="58"/>
  <c r="O435" i="58"/>
  <c r="O436" i="58"/>
  <c r="P442" i="58"/>
  <c r="O446" i="58"/>
  <c r="P447" i="58"/>
  <c r="O449" i="58"/>
  <c r="O452" i="58"/>
  <c r="P455" i="58"/>
  <c r="P463" i="58"/>
  <c r="O465" i="58"/>
  <c r="O471" i="58"/>
  <c r="O475" i="58"/>
  <c r="O482" i="58"/>
  <c r="O483" i="58"/>
  <c r="O486" i="58"/>
  <c r="O489" i="58"/>
  <c r="O535" i="58"/>
  <c r="O537" i="58"/>
  <c r="O539" i="58"/>
  <c r="O541" i="58"/>
  <c r="O543" i="58"/>
  <c r="O545" i="58"/>
  <c r="O434" i="58"/>
  <c r="O437" i="58"/>
  <c r="O439" i="58"/>
  <c r="O440" i="58"/>
  <c r="O450" i="58"/>
  <c r="O451" i="58"/>
  <c r="O473" i="58"/>
  <c r="O479" i="58"/>
  <c r="O490" i="58"/>
  <c r="O15" i="58"/>
  <c r="O17" i="58"/>
  <c r="O19" i="58"/>
  <c r="O21" i="58"/>
  <c r="O23" i="58"/>
  <c r="O29" i="58"/>
  <c r="O30" i="58"/>
  <c r="O31" i="58"/>
  <c r="P32" i="58"/>
  <c r="O37" i="58"/>
  <c r="O38" i="58"/>
  <c r="O39" i="58"/>
  <c r="P40" i="58"/>
  <c r="O45" i="58"/>
  <c r="O46" i="58"/>
  <c r="O47" i="58"/>
  <c r="P48" i="58"/>
  <c r="O53" i="58"/>
  <c r="O54" i="58"/>
  <c r="O55" i="58"/>
  <c r="P56" i="58"/>
  <c r="O61" i="58"/>
  <c r="O62" i="58"/>
  <c r="O63" i="58"/>
  <c r="P64" i="58"/>
  <c r="O69" i="58"/>
  <c r="O70" i="58"/>
  <c r="Q70" i="58" s="1"/>
  <c r="R70" i="58" s="1"/>
  <c r="S70" i="58" s="1"/>
  <c r="O71" i="58"/>
  <c r="Q71" i="58" s="1"/>
  <c r="R71" i="58" s="1"/>
  <c r="S71" i="58" s="1"/>
  <c r="P72" i="58"/>
  <c r="O77" i="58"/>
  <c r="Q77" i="58" s="1"/>
  <c r="R77" i="58" s="1"/>
  <c r="S77" i="58" s="1"/>
  <c r="O78" i="58"/>
  <c r="Q78" i="58" s="1"/>
  <c r="R78" i="58" s="1"/>
  <c r="S78" i="58" s="1"/>
  <c r="O79" i="58"/>
  <c r="Q79" i="58" s="1"/>
  <c r="R79" i="58" s="1"/>
  <c r="S79" i="58" s="1"/>
  <c r="P80" i="58"/>
  <c r="O85" i="58"/>
  <c r="Q85" i="58" s="1"/>
  <c r="R85" i="58" s="1"/>
  <c r="S85" i="58" s="1"/>
  <c r="O86" i="58"/>
  <c r="Q86" i="58" s="1"/>
  <c r="R86" i="58" s="1"/>
  <c r="S86" i="58" s="1"/>
  <c r="O87" i="58"/>
  <c r="Q87" i="58" s="1"/>
  <c r="R87" i="58" s="1"/>
  <c r="S87" i="58" s="1"/>
  <c r="O90" i="58"/>
  <c r="Q90" i="58" s="1"/>
  <c r="R90" i="58" s="1"/>
  <c r="S90" i="58" s="1"/>
  <c r="P90" i="58"/>
  <c r="P91" i="58"/>
  <c r="O93" i="58"/>
  <c r="Q93" i="58" s="1"/>
  <c r="R93" i="58" s="1"/>
  <c r="S93" i="58" s="1"/>
  <c r="O94" i="58"/>
  <c r="Q94" i="58" s="1"/>
  <c r="R94" i="58" s="1"/>
  <c r="S94" i="58" s="1"/>
  <c r="O95" i="58"/>
  <c r="Q95" i="58" s="1"/>
  <c r="R95" i="58" s="1"/>
  <c r="S95" i="58" s="1"/>
  <c r="O101" i="58"/>
  <c r="Q101" i="58" s="1"/>
  <c r="R101" i="58" s="1"/>
  <c r="S101" i="58" s="1"/>
  <c r="P102" i="58"/>
  <c r="P105" i="58"/>
  <c r="O111" i="58"/>
  <c r="Q111" i="58" s="1"/>
  <c r="R111" i="58" s="1"/>
  <c r="S111" i="58" s="1"/>
  <c r="O117" i="58"/>
  <c r="Q117" i="58" s="1"/>
  <c r="R117" i="58" s="1"/>
  <c r="S117" i="58" s="1"/>
  <c r="P118" i="58"/>
  <c r="P121" i="58"/>
  <c r="O127" i="58"/>
  <c r="Q127" i="58" s="1"/>
  <c r="R127" i="58" s="1"/>
  <c r="S127" i="58" s="1"/>
  <c r="O133" i="58"/>
  <c r="Q133" i="58" s="1"/>
  <c r="R133" i="58" s="1"/>
  <c r="S133" i="58" s="1"/>
  <c r="P134" i="58"/>
  <c r="F139" i="58"/>
  <c r="F142" i="58"/>
  <c r="O143" i="58"/>
  <c r="Q143" i="58" s="1"/>
  <c r="R143" i="58" s="1"/>
  <c r="S143" i="58" s="1"/>
  <c r="P145" i="58"/>
  <c r="F145" i="58"/>
  <c r="O149" i="58"/>
  <c r="Q149" i="58" s="1"/>
  <c r="R149" i="58" s="1"/>
  <c r="S149" i="58" s="1"/>
  <c r="F155" i="58"/>
  <c r="O28" i="58"/>
  <c r="O36" i="58"/>
  <c r="O44" i="58"/>
  <c r="O52" i="58"/>
  <c r="O60" i="58"/>
  <c r="O68" i="58"/>
  <c r="O76" i="58"/>
  <c r="Q76" i="58" s="1"/>
  <c r="R76" i="58" s="1"/>
  <c r="S76" i="58" s="1"/>
  <c r="O84" i="58"/>
  <c r="Q84" i="58" s="1"/>
  <c r="R84" i="58" s="1"/>
  <c r="S84" i="58" s="1"/>
  <c r="P101" i="58"/>
  <c r="O107" i="58"/>
  <c r="Q107" i="58" s="1"/>
  <c r="R107" i="58" s="1"/>
  <c r="S107" i="58" s="1"/>
  <c r="P117" i="58"/>
  <c r="O123" i="58"/>
  <c r="Q123" i="58" s="1"/>
  <c r="R123" i="58" s="1"/>
  <c r="S123" i="58" s="1"/>
  <c r="P133" i="58"/>
  <c r="O139" i="58"/>
  <c r="Q139" i="58" s="1"/>
  <c r="R139" i="58" s="1"/>
  <c r="S139" i="58" s="1"/>
  <c r="P141" i="58"/>
  <c r="F141" i="58"/>
  <c r="O155" i="58"/>
  <c r="Q155" i="58" s="1"/>
  <c r="R155" i="58" s="1"/>
  <c r="S155" i="58" s="1"/>
  <c r="F18" i="58"/>
  <c r="F22" i="58"/>
  <c r="P28" i="58"/>
  <c r="P36" i="58"/>
  <c r="P44" i="58"/>
  <c r="P52" i="58"/>
  <c r="P60" i="58"/>
  <c r="P68" i="58"/>
  <c r="P76" i="58"/>
  <c r="P84" i="58"/>
  <c r="P92" i="58"/>
  <c r="O109" i="58"/>
  <c r="Q109" i="58" s="1"/>
  <c r="R109" i="58" s="1"/>
  <c r="S109" i="58" s="1"/>
  <c r="P110" i="58"/>
  <c r="O125" i="58"/>
  <c r="Q125" i="58" s="1"/>
  <c r="R125" i="58" s="1"/>
  <c r="S125" i="58" s="1"/>
  <c r="P126" i="58"/>
  <c r="P137" i="58"/>
  <c r="F137" i="58"/>
  <c r="O141" i="58"/>
  <c r="Q141" i="58" s="1"/>
  <c r="R141" i="58" s="1"/>
  <c r="S141" i="58" s="1"/>
  <c r="F147" i="58"/>
  <c r="F150" i="58"/>
  <c r="P153" i="58"/>
  <c r="F153" i="58"/>
  <c r="F159" i="58"/>
  <c r="O162" i="58"/>
  <c r="Q162" i="58" s="1"/>
  <c r="R162" i="58" s="1"/>
  <c r="S162" i="58" s="1"/>
  <c r="P163" i="58"/>
  <c r="P149" i="58"/>
  <c r="F149" i="58"/>
  <c r="P158" i="58"/>
  <c r="F158" i="58"/>
  <c r="P179" i="58"/>
  <c r="P87" i="58"/>
  <c r="O92" i="58"/>
  <c r="Q92" i="58" s="1"/>
  <c r="R92" i="58" s="1"/>
  <c r="S92" i="58" s="1"/>
  <c r="P95" i="58"/>
  <c r="O98" i="58"/>
  <c r="Q98" i="58" s="1"/>
  <c r="R98" i="58" s="1"/>
  <c r="S98" i="58" s="1"/>
  <c r="P99" i="58"/>
  <c r="O102" i="58"/>
  <c r="Q102" i="58" s="1"/>
  <c r="R102" i="58" s="1"/>
  <c r="S102" i="58" s="1"/>
  <c r="P103" i="58"/>
  <c r="O106" i="58"/>
  <c r="Q106" i="58" s="1"/>
  <c r="R106" i="58" s="1"/>
  <c r="S106" i="58" s="1"/>
  <c r="P107" i="58"/>
  <c r="O110" i="58"/>
  <c r="Q110" i="58" s="1"/>
  <c r="R110" i="58" s="1"/>
  <c r="S110" i="58" s="1"/>
  <c r="P111" i="58"/>
  <c r="O114" i="58"/>
  <c r="Q114" i="58" s="1"/>
  <c r="R114" i="58" s="1"/>
  <c r="S114" i="58" s="1"/>
  <c r="P115" i="58"/>
  <c r="O118" i="58"/>
  <c r="Q118" i="58" s="1"/>
  <c r="R118" i="58" s="1"/>
  <c r="S118" i="58" s="1"/>
  <c r="P119" i="58"/>
  <c r="O122" i="58"/>
  <c r="Q122" i="58" s="1"/>
  <c r="R122" i="58" s="1"/>
  <c r="S122" i="58" s="1"/>
  <c r="P123" i="58"/>
  <c r="O126" i="58"/>
  <c r="Q126" i="58" s="1"/>
  <c r="R126" i="58" s="1"/>
  <c r="S126" i="58" s="1"/>
  <c r="P127" i="58"/>
  <c r="O130" i="58"/>
  <c r="Q130" i="58" s="1"/>
  <c r="R130" i="58" s="1"/>
  <c r="S130" i="58" s="1"/>
  <c r="P131" i="58"/>
  <c r="O134" i="58"/>
  <c r="Q134" i="58" s="1"/>
  <c r="R134" i="58" s="1"/>
  <c r="S134" i="58" s="1"/>
  <c r="P135" i="58"/>
  <c r="O138" i="58"/>
  <c r="Q138" i="58" s="1"/>
  <c r="R138" i="58" s="1"/>
  <c r="S138" i="58" s="1"/>
  <c r="O142" i="58"/>
  <c r="Q142" i="58" s="1"/>
  <c r="R142" i="58" s="1"/>
  <c r="S142" i="58" s="1"/>
  <c r="O146" i="58"/>
  <c r="Q146" i="58" s="1"/>
  <c r="R146" i="58" s="1"/>
  <c r="S146" i="58" s="1"/>
  <c r="O150" i="58"/>
  <c r="Q150" i="58" s="1"/>
  <c r="R150" i="58" s="1"/>
  <c r="S150" i="58" s="1"/>
  <c r="O154" i="58"/>
  <c r="Q154" i="58" s="1"/>
  <c r="R154" i="58" s="1"/>
  <c r="S154" i="58" s="1"/>
  <c r="F157" i="58"/>
  <c r="O158" i="58"/>
  <c r="Q158" i="58" s="1"/>
  <c r="R158" i="58" s="1"/>
  <c r="S158" i="58" s="1"/>
  <c r="P166" i="58"/>
  <c r="O170" i="58"/>
  <c r="Q170" i="58" s="1"/>
  <c r="R170" i="58" s="1"/>
  <c r="S170" i="58" s="1"/>
  <c r="P171" i="58"/>
  <c r="O223" i="58"/>
  <c r="Q223" i="58" s="1"/>
  <c r="R223" i="58" s="1"/>
  <c r="S223" i="58" s="1"/>
  <c r="P225" i="58"/>
  <c r="O233" i="58"/>
  <c r="Q233" i="58" s="1"/>
  <c r="R233" i="58" s="1"/>
  <c r="S233" i="58" s="1"/>
  <c r="O235" i="58"/>
  <c r="P237" i="58"/>
  <c r="O243" i="58"/>
  <c r="Q243" i="58" s="1"/>
  <c r="R243" i="58" s="1"/>
  <c r="S243" i="58" s="1"/>
  <c r="P245" i="58"/>
  <c r="F250" i="58"/>
  <c r="O251" i="58"/>
  <c r="Q251" i="58" s="1"/>
  <c r="R251" i="58" s="1"/>
  <c r="S251" i="58" s="1"/>
  <c r="P253" i="58"/>
  <c r="P255" i="58"/>
  <c r="F260" i="58"/>
  <c r="P261" i="58"/>
  <c r="O263" i="58"/>
  <c r="Q263" i="58" s="1"/>
  <c r="R263" i="58" s="1"/>
  <c r="S263" i="58" s="1"/>
  <c r="O267" i="58"/>
  <c r="Q267" i="58" s="1"/>
  <c r="R267" i="58" s="1"/>
  <c r="S267" i="58" s="1"/>
  <c r="O271" i="58"/>
  <c r="Q271" i="58" s="1"/>
  <c r="R271" i="58" s="1"/>
  <c r="S271" i="58" s="1"/>
  <c r="O275" i="58"/>
  <c r="Q275" i="58" s="1"/>
  <c r="R275" i="58" s="1"/>
  <c r="S275" i="58" s="1"/>
  <c r="P175" i="58"/>
  <c r="P223" i="58"/>
  <c r="O229" i="58"/>
  <c r="O231" i="58"/>
  <c r="Q231" i="58" s="1"/>
  <c r="R231" i="58" s="1"/>
  <c r="S231" i="58" s="1"/>
  <c r="P233" i="58"/>
  <c r="P235" i="58"/>
  <c r="O241" i="58"/>
  <c r="Q241" i="58" s="1"/>
  <c r="R241" i="58" s="1"/>
  <c r="S241" i="58" s="1"/>
  <c r="P243" i="58"/>
  <c r="O249" i="58"/>
  <c r="P251" i="58"/>
  <c r="O259" i="58"/>
  <c r="P263" i="58"/>
  <c r="P267" i="58"/>
  <c r="P271" i="58"/>
  <c r="P275" i="58"/>
  <c r="O159" i="58"/>
  <c r="Q159" i="58" s="1"/>
  <c r="R159" i="58" s="1"/>
  <c r="S159" i="58" s="1"/>
  <c r="P162" i="58"/>
  <c r="O166" i="58"/>
  <c r="Q166" i="58" s="1"/>
  <c r="R166" i="58" s="1"/>
  <c r="S166" i="58" s="1"/>
  <c r="P167" i="58"/>
  <c r="P178" i="58"/>
  <c r="F252" i="58"/>
  <c r="F268" i="58"/>
  <c r="F272" i="58"/>
  <c r="O22" i="58"/>
  <c r="P26" i="58"/>
  <c r="F26" i="58"/>
  <c r="O26" i="58"/>
  <c r="N31" i="58"/>
  <c r="N39" i="58"/>
  <c r="N43" i="58"/>
  <c r="N47" i="58"/>
  <c r="N51" i="58"/>
  <c r="N55" i="58"/>
  <c r="N59" i="58"/>
  <c r="N63" i="58"/>
  <c r="N67" i="58"/>
  <c r="N71" i="58"/>
  <c r="N75" i="58"/>
  <c r="N79" i="58"/>
  <c r="N83" i="58"/>
  <c r="N87" i="58"/>
  <c r="N91" i="58"/>
  <c r="N95" i="58"/>
  <c r="P15" i="58"/>
  <c r="F15" i="58"/>
  <c r="O18" i="58"/>
  <c r="F16" i="58"/>
  <c r="F20" i="58"/>
  <c r="F24" i="58"/>
  <c r="N35" i="58"/>
  <c r="N15" i="58"/>
  <c r="F19" i="58"/>
  <c r="N19" i="58"/>
  <c r="F23" i="58"/>
  <c r="N23" i="58"/>
  <c r="O27" i="58"/>
  <c r="P27" i="58"/>
  <c r="N28" i="58"/>
  <c r="N32" i="58"/>
  <c r="N36" i="58"/>
  <c r="N40" i="58"/>
  <c r="N44" i="58"/>
  <c r="N48" i="58"/>
  <c r="N52" i="58"/>
  <c r="N56" i="58"/>
  <c r="N60" i="58"/>
  <c r="N64" i="58"/>
  <c r="N68" i="58"/>
  <c r="N72" i="58"/>
  <c r="N76" i="58"/>
  <c r="N80" i="58"/>
  <c r="N84" i="58"/>
  <c r="N88" i="58"/>
  <c r="N92" i="58"/>
  <c r="N96" i="58"/>
  <c r="E276" i="58"/>
  <c r="N161" i="58"/>
  <c r="P161" i="58"/>
  <c r="N165" i="58"/>
  <c r="P165" i="58"/>
  <c r="N169" i="58"/>
  <c r="P169" i="58"/>
  <c r="N173" i="58"/>
  <c r="P173" i="58"/>
  <c r="N177" i="58"/>
  <c r="P177" i="58"/>
  <c r="F214" i="58"/>
  <c r="P214" i="58"/>
  <c r="O214" i="58"/>
  <c r="Q214" i="58" s="1"/>
  <c r="R214" i="58" s="1"/>
  <c r="S214" i="58" s="1"/>
  <c r="F218" i="58"/>
  <c r="P218" i="58"/>
  <c r="O218" i="58"/>
  <c r="Q218" i="58" s="1"/>
  <c r="R218" i="58" s="1"/>
  <c r="S218" i="58" s="1"/>
  <c r="F222" i="58"/>
  <c r="P222" i="58"/>
  <c r="O222" i="58"/>
  <c r="Q222" i="58" s="1"/>
  <c r="R222" i="58" s="1"/>
  <c r="S222" i="58" s="1"/>
  <c r="N162" i="58"/>
  <c r="O163" i="58"/>
  <c r="Q163" i="58" s="1"/>
  <c r="R163" i="58" s="1"/>
  <c r="S163" i="58" s="1"/>
  <c r="N166" i="58"/>
  <c r="O167" i="58"/>
  <c r="Q167" i="58" s="1"/>
  <c r="R167" i="58" s="1"/>
  <c r="S167" i="58" s="1"/>
  <c r="N170" i="58"/>
  <c r="O171" i="58"/>
  <c r="Q171" i="58" s="1"/>
  <c r="R171" i="58" s="1"/>
  <c r="S171" i="58" s="1"/>
  <c r="N174" i="58"/>
  <c r="O175" i="58"/>
  <c r="Q175" i="58" s="1"/>
  <c r="R175" i="58" s="1"/>
  <c r="S175" i="58" s="1"/>
  <c r="N178" i="58"/>
  <c r="O179" i="58"/>
  <c r="Q179" i="58" s="1"/>
  <c r="R179" i="58" s="1"/>
  <c r="S179" i="58" s="1"/>
  <c r="F213" i="58"/>
  <c r="P213" i="58"/>
  <c r="O213" i="58"/>
  <c r="Q213" i="58" s="1"/>
  <c r="R213" i="58" s="1"/>
  <c r="S213" i="58" s="1"/>
  <c r="F217" i="58"/>
  <c r="P217" i="58"/>
  <c r="O217" i="58"/>
  <c r="Q217" i="58" s="1"/>
  <c r="R217" i="58" s="1"/>
  <c r="S217" i="58" s="1"/>
  <c r="F221" i="58"/>
  <c r="P221" i="58"/>
  <c r="O221" i="58"/>
  <c r="Q221" i="58" s="1"/>
  <c r="R221" i="58" s="1"/>
  <c r="S221" i="58" s="1"/>
  <c r="O164" i="58"/>
  <c r="Q164" i="58" s="1"/>
  <c r="R164" i="58" s="1"/>
  <c r="S164" i="58" s="1"/>
  <c r="O168" i="58"/>
  <c r="Q168" i="58" s="1"/>
  <c r="R168" i="58" s="1"/>
  <c r="S168" i="58" s="1"/>
  <c r="O172" i="58"/>
  <c r="Q172" i="58" s="1"/>
  <c r="R172" i="58" s="1"/>
  <c r="S172" i="58" s="1"/>
  <c r="O176" i="58"/>
  <c r="Q176" i="58" s="1"/>
  <c r="R176" i="58" s="1"/>
  <c r="S176" i="58" s="1"/>
  <c r="F180" i="58"/>
  <c r="P180" i="58"/>
  <c r="O180" i="58"/>
  <c r="Q180" i="58" s="1"/>
  <c r="R180" i="58" s="1"/>
  <c r="S180" i="58" s="1"/>
  <c r="F181" i="58"/>
  <c r="P181" i="58"/>
  <c r="O181" i="58"/>
  <c r="Q181" i="58" s="1"/>
  <c r="R181" i="58" s="1"/>
  <c r="S181" i="58" s="1"/>
  <c r="F182" i="58"/>
  <c r="P182" i="58"/>
  <c r="O182" i="58"/>
  <c r="Q182" i="58" s="1"/>
  <c r="R182" i="58" s="1"/>
  <c r="S182" i="58" s="1"/>
  <c r="F183" i="58"/>
  <c r="P183" i="58"/>
  <c r="O183" i="58"/>
  <c r="Q183" i="58" s="1"/>
  <c r="R183" i="58" s="1"/>
  <c r="S183" i="58" s="1"/>
  <c r="F184" i="58"/>
  <c r="P184" i="58"/>
  <c r="O184" i="58"/>
  <c r="Q184" i="58" s="1"/>
  <c r="R184" i="58" s="1"/>
  <c r="S184" i="58" s="1"/>
  <c r="F185" i="58"/>
  <c r="P185" i="58"/>
  <c r="O185" i="58"/>
  <c r="Q185" i="58" s="1"/>
  <c r="R185" i="58" s="1"/>
  <c r="S185" i="58" s="1"/>
  <c r="F186" i="58"/>
  <c r="P186" i="58"/>
  <c r="O186" i="58"/>
  <c r="Q186" i="58" s="1"/>
  <c r="R186" i="58" s="1"/>
  <c r="S186" i="58" s="1"/>
  <c r="F187" i="58"/>
  <c r="P187" i="58"/>
  <c r="O187" i="58"/>
  <c r="Q187" i="58" s="1"/>
  <c r="R187" i="58" s="1"/>
  <c r="S187" i="58" s="1"/>
  <c r="F188" i="58"/>
  <c r="P188" i="58"/>
  <c r="O188" i="58"/>
  <c r="Q188" i="58" s="1"/>
  <c r="R188" i="58" s="1"/>
  <c r="S188" i="58" s="1"/>
  <c r="F189" i="58"/>
  <c r="P189" i="58"/>
  <c r="O189" i="58"/>
  <c r="Q189" i="58" s="1"/>
  <c r="R189" i="58" s="1"/>
  <c r="S189" i="58" s="1"/>
  <c r="F190" i="58"/>
  <c r="P190" i="58"/>
  <c r="O190" i="58"/>
  <c r="Q190" i="58" s="1"/>
  <c r="R190" i="58" s="1"/>
  <c r="S190" i="58" s="1"/>
  <c r="F191" i="58"/>
  <c r="P191" i="58"/>
  <c r="O191" i="58"/>
  <c r="Q191" i="58" s="1"/>
  <c r="R191" i="58" s="1"/>
  <c r="S191" i="58" s="1"/>
  <c r="F192" i="58"/>
  <c r="P192" i="58"/>
  <c r="O192" i="58"/>
  <c r="Q192" i="58" s="1"/>
  <c r="R192" i="58" s="1"/>
  <c r="S192" i="58" s="1"/>
  <c r="F193" i="58"/>
  <c r="P193" i="58"/>
  <c r="O193" i="58"/>
  <c r="Q193" i="58" s="1"/>
  <c r="R193" i="58" s="1"/>
  <c r="S193" i="58" s="1"/>
  <c r="F194" i="58"/>
  <c r="P194" i="58"/>
  <c r="O194" i="58"/>
  <c r="Q194" i="58" s="1"/>
  <c r="R194" i="58" s="1"/>
  <c r="S194" i="58" s="1"/>
  <c r="F195" i="58"/>
  <c r="P195" i="58"/>
  <c r="O195" i="58"/>
  <c r="Q195" i="58" s="1"/>
  <c r="R195" i="58" s="1"/>
  <c r="S195" i="58" s="1"/>
  <c r="F196" i="58"/>
  <c r="P196" i="58"/>
  <c r="O196" i="58"/>
  <c r="Q196" i="58" s="1"/>
  <c r="R196" i="58" s="1"/>
  <c r="S196" i="58" s="1"/>
  <c r="F197" i="58"/>
  <c r="P197" i="58"/>
  <c r="O197" i="58"/>
  <c r="Q197" i="58" s="1"/>
  <c r="R197" i="58" s="1"/>
  <c r="S197" i="58" s="1"/>
  <c r="F198" i="58"/>
  <c r="P198" i="58"/>
  <c r="O198" i="58"/>
  <c r="Q198" i="58" s="1"/>
  <c r="R198" i="58" s="1"/>
  <c r="S198" i="58" s="1"/>
  <c r="P199" i="58"/>
  <c r="F199" i="58"/>
  <c r="O199" i="58"/>
  <c r="Q199" i="58" s="1"/>
  <c r="R199" i="58" s="1"/>
  <c r="S199" i="58" s="1"/>
  <c r="P201" i="58"/>
  <c r="F201" i="58"/>
  <c r="O201" i="58"/>
  <c r="Q201" i="58" s="1"/>
  <c r="R201" i="58" s="1"/>
  <c r="S201" i="58" s="1"/>
  <c r="P203" i="58"/>
  <c r="F203" i="58"/>
  <c r="O203" i="58"/>
  <c r="Q203" i="58" s="1"/>
  <c r="R203" i="58" s="1"/>
  <c r="S203" i="58" s="1"/>
  <c r="P205" i="58"/>
  <c r="F205" i="58"/>
  <c r="O205" i="58"/>
  <c r="Q205" i="58" s="1"/>
  <c r="R205" i="58" s="1"/>
  <c r="S205" i="58" s="1"/>
  <c r="P207" i="58"/>
  <c r="F207" i="58"/>
  <c r="O207" i="58"/>
  <c r="Q207" i="58" s="1"/>
  <c r="R207" i="58" s="1"/>
  <c r="S207" i="58" s="1"/>
  <c r="P209" i="58"/>
  <c r="F209" i="58"/>
  <c r="O209" i="58"/>
  <c r="Q209" i="58" s="1"/>
  <c r="R209" i="58" s="1"/>
  <c r="S209" i="58" s="1"/>
  <c r="P211" i="58"/>
  <c r="F211" i="58"/>
  <c r="O211" i="58"/>
  <c r="Q211" i="58" s="1"/>
  <c r="R211" i="58" s="1"/>
  <c r="S211" i="58" s="1"/>
  <c r="F216" i="58"/>
  <c r="P216" i="58"/>
  <c r="O216" i="58"/>
  <c r="Q216" i="58" s="1"/>
  <c r="R216" i="58" s="1"/>
  <c r="S216" i="58" s="1"/>
  <c r="F220" i="58"/>
  <c r="P220" i="58"/>
  <c r="O220" i="58"/>
  <c r="Q220" i="58" s="1"/>
  <c r="R220" i="58" s="1"/>
  <c r="S220" i="58" s="1"/>
  <c r="O161" i="58"/>
  <c r="Q161" i="58" s="1"/>
  <c r="R161" i="58" s="1"/>
  <c r="S161" i="58" s="1"/>
  <c r="P164" i="58"/>
  <c r="O165" i="58"/>
  <c r="Q165" i="58" s="1"/>
  <c r="R165" i="58" s="1"/>
  <c r="S165" i="58" s="1"/>
  <c r="P168" i="58"/>
  <c r="O169" i="58"/>
  <c r="Q169" i="58" s="1"/>
  <c r="R169" i="58" s="1"/>
  <c r="S169" i="58" s="1"/>
  <c r="P172" i="58"/>
  <c r="O173" i="58"/>
  <c r="Q173" i="58" s="1"/>
  <c r="R173" i="58" s="1"/>
  <c r="S173" i="58" s="1"/>
  <c r="P176" i="58"/>
  <c r="O177" i="58"/>
  <c r="Q177" i="58" s="1"/>
  <c r="R177" i="58" s="1"/>
  <c r="S177" i="58" s="1"/>
  <c r="F215" i="58"/>
  <c r="P215" i="58"/>
  <c r="O215" i="58"/>
  <c r="Q215" i="58" s="1"/>
  <c r="R215" i="58" s="1"/>
  <c r="S215" i="58" s="1"/>
  <c r="F219" i="58"/>
  <c r="P219" i="58"/>
  <c r="O219" i="58"/>
  <c r="Q219" i="58" s="1"/>
  <c r="R219" i="58" s="1"/>
  <c r="S219" i="58" s="1"/>
  <c r="P264" i="58"/>
  <c r="S316" i="58"/>
  <c r="P224" i="58"/>
  <c r="P226" i="58"/>
  <c r="P228" i="58"/>
  <c r="P230" i="58"/>
  <c r="P232" i="58"/>
  <c r="P234" i="58"/>
  <c r="P236" i="58"/>
  <c r="P238" i="58"/>
  <c r="P240" i="58"/>
  <c r="P242" i="58"/>
  <c r="P244" i="58"/>
  <c r="P246" i="58"/>
  <c r="N261" i="58"/>
  <c r="O224" i="58"/>
  <c r="Q224" i="58" s="1"/>
  <c r="R224" i="58" s="1"/>
  <c r="S224" i="58" s="1"/>
  <c r="O226" i="58"/>
  <c r="Q226" i="58" s="1"/>
  <c r="R226" i="58" s="1"/>
  <c r="S226" i="58" s="1"/>
  <c r="O228" i="58"/>
  <c r="Q228" i="58" s="1"/>
  <c r="R228" i="58" s="1"/>
  <c r="S228" i="58" s="1"/>
  <c r="O230" i="58"/>
  <c r="O232" i="58"/>
  <c r="Q232" i="58" s="1"/>
  <c r="R232" i="58" s="1"/>
  <c r="S232" i="58" s="1"/>
  <c r="O234" i="58"/>
  <c r="O236" i="58"/>
  <c r="Q236" i="58" s="1"/>
  <c r="R236" i="58" s="1"/>
  <c r="S236" i="58" s="1"/>
  <c r="O238" i="58"/>
  <c r="Q238" i="58" s="1"/>
  <c r="R238" i="58" s="1"/>
  <c r="S238" i="58" s="1"/>
  <c r="O240" i="58"/>
  <c r="Q240" i="58" s="1"/>
  <c r="R240" i="58" s="1"/>
  <c r="S240" i="58" s="1"/>
  <c r="O242" i="58"/>
  <c r="Q242" i="58" s="1"/>
  <c r="R242" i="58" s="1"/>
  <c r="S242" i="58" s="1"/>
  <c r="O244" i="58"/>
  <c r="Q244" i="58" s="1"/>
  <c r="R244" i="58" s="1"/>
  <c r="S244" i="58" s="1"/>
  <c r="O246" i="58"/>
  <c r="Q246" i="58" s="1"/>
  <c r="R246" i="58" s="1"/>
  <c r="S246" i="58" s="1"/>
  <c r="O248" i="58"/>
  <c r="Q248" i="58" s="1"/>
  <c r="R248" i="58" s="1"/>
  <c r="S248" i="58" s="1"/>
  <c r="O250" i="58"/>
  <c r="Q250" i="58" s="1"/>
  <c r="R250" i="58" s="1"/>
  <c r="S250" i="58" s="1"/>
  <c r="O252" i="58"/>
  <c r="Q252" i="58" s="1"/>
  <c r="R252" i="58" s="1"/>
  <c r="S252" i="58" s="1"/>
  <c r="O254" i="58"/>
  <c r="O256" i="58"/>
  <c r="Q256" i="58" s="1"/>
  <c r="R256" i="58" s="1"/>
  <c r="S256" i="58" s="1"/>
  <c r="O258" i="58"/>
  <c r="Q258" i="58" s="1"/>
  <c r="R258" i="58" s="1"/>
  <c r="S258" i="58" s="1"/>
  <c r="O260" i="58"/>
  <c r="Q260" i="58" s="1"/>
  <c r="R260" i="58" s="1"/>
  <c r="S260" i="58" s="1"/>
  <c r="O262" i="58"/>
  <c r="Q262" i="58" s="1"/>
  <c r="R262" i="58" s="1"/>
  <c r="S262" i="58" s="1"/>
  <c r="O264" i="58"/>
  <c r="Q264" i="58" s="1"/>
  <c r="R264" i="58" s="1"/>
  <c r="S264" i="58" s="1"/>
  <c r="O266" i="58"/>
  <c r="Q266" i="58" s="1"/>
  <c r="R266" i="58" s="1"/>
  <c r="S266" i="58" s="1"/>
  <c r="O268" i="58"/>
  <c r="Q268" i="58" s="1"/>
  <c r="R268" i="58" s="1"/>
  <c r="S268" i="58" s="1"/>
  <c r="O270" i="58"/>
  <c r="Q270" i="58" s="1"/>
  <c r="R270" i="58" s="1"/>
  <c r="S270" i="58" s="1"/>
  <c r="O272" i="58"/>
  <c r="Q272" i="58" s="1"/>
  <c r="R272" i="58" s="1"/>
  <c r="S272" i="58" s="1"/>
  <c r="O274" i="58"/>
  <c r="Q274" i="58" s="1"/>
  <c r="R274" i="58" s="1"/>
  <c r="S274" i="58" s="1"/>
  <c r="F286" i="58"/>
  <c r="P289" i="58"/>
  <c r="O290" i="58"/>
  <c r="M292" i="58"/>
  <c r="F294" i="58"/>
  <c r="O297" i="58"/>
  <c r="O299" i="58"/>
  <c r="Q299" i="58" s="1"/>
  <c r="O301" i="58"/>
  <c r="Q301" i="58" s="1"/>
  <c r="O303" i="58"/>
  <c r="O305" i="58"/>
  <c r="O307" i="58"/>
  <c r="O309" i="58"/>
  <c r="O311" i="58"/>
  <c r="Q311" i="58" s="1"/>
  <c r="P313" i="58"/>
  <c r="S315" i="58"/>
  <c r="F317" i="58"/>
  <c r="N319" i="58"/>
  <c r="S333" i="58"/>
  <c r="P290" i="58"/>
  <c r="P298" i="58"/>
  <c r="F298" i="58"/>
  <c r="P299" i="58"/>
  <c r="P300" i="58"/>
  <c r="F300" i="58"/>
  <c r="P301" i="58"/>
  <c r="P302" i="58"/>
  <c r="F302" i="58"/>
  <c r="P303" i="58"/>
  <c r="P304" i="58"/>
  <c r="F304" i="58"/>
  <c r="P305" i="58"/>
  <c r="P306" i="58"/>
  <c r="F306" i="58"/>
  <c r="P307" i="58"/>
  <c r="P308" i="58"/>
  <c r="F308" i="58"/>
  <c r="P309" i="58"/>
  <c r="P310" i="58"/>
  <c r="F310" i="58"/>
  <c r="P311" i="58"/>
  <c r="P312" i="58"/>
  <c r="F312" i="58"/>
  <c r="F285" i="58"/>
  <c r="O285" i="58"/>
  <c r="P285" i="58"/>
  <c r="S286" i="58"/>
  <c r="M288" i="58"/>
  <c r="M296" i="58"/>
  <c r="N315" i="58"/>
  <c r="O319" i="58"/>
  <c r="Q319" i="58" s="1"/>
  <c r="S332" i="58"/>
  <c r="O313" i="58"/>
  <c r="M334" i="58"/>
  <c r="S338" i="58"/>
  <c r="E546" i="58"/>
  <c r="F314" i="58"/>
  <c r="F316" i="58"/>
  <c r="F318" i="58"/>
  <c r="F320" i="58"/>
  <c r="N321" i="58"/>
  <c r="F322" i="58"/>
  <c r="N323" i="58"/>
  <c r="F324" i="58"/>
  <c r="N325" i="58"/>
  <c r="F326" i="58"/>
  <c r="N327" i="58"/>
  <c r="F328" i="58"/>
  <c r="N329" i="58"/>
  <c r="F330" i="58"/>
  <c r="N331" i="58"/>
  <c r="F332" i="58"/>
  <c r="N333" i="58"/>
  <c r="F334" i="58"/>
  <c r="N335" i="58"/>
  <c r="F336" i="58"/>
  <c r="N337" i="58"/>
  <c r="F338" i="58"/>
  <c r="N339" i="58"/>
  <c r="F340" i="58"/>
  <c r="N341" i="58"/>
  <c r="F342" i="58"/>
  <c r="N343" i="58"/>
  <c r="F344" i="58"/>
  <c r="N345" i="58"/>
  <c r="F346" i="58"/>
  <c r="N347" i="58"/>
  <c r="F348" i="58"/>
  <c r="N349" i="58"/>
  <c r="F350" i="58"/>
  <c r="N351" i="58"/>
  <c r="F352" i="58"/>
  <c r="N353" i="58"/>
  <c r="F354" i="58"/>
  <c r="N355" i="58"/>
  <c r="F356" i="58"/>
  <c r="N357" i="58"/>
  <c r="F358" i="58"/>
  <c r="N359" i="58"/>
  <c r="F360" i="58"/>
  <c r="N361" i="58"/>
  <c r="P362" i="58"/>
  <c r="F362" i="58"/>
  <c r="N363" i="58"/>
  <c r="P364" i="58"/>
  <c r="F364" i="58"/>
  <c r="N365" i="58"/>
  <c r="P366" i="58"/>
  <c r="F366" i="58"/>
  <c r="N367" i="58"/>
  <c r="P368" i="58"/>
  <c r="F368" i="58"/>
  <c r="Q368" i="58"/>
  <c r="S368" i="58" s="1"/>
  <c r="N369" i="58"/>
  <c r="P370" i="58"/>
  <c r="F370" i="58"/>
  <c r="N371" i="58"/>
  <c r="P372" i="58"/>
  <c r="F372" i="58"/>
  <c r="N373" i="58"/>
  <c r="P374" i="58"/>
  <c r="F374" i="58"/>
  <c r="N375" i="58"/>
  <c r="P376" i="58"/>
  <c r="F376" i="58"/>
  <c r="N377" i="58"/>
  <c r="P378" i="58"/>
  <c r="F378" i="58"/>
  <c r="N379" i="58"/>
  <c r="P380" i="58"/>
  <c r="F380" i="58"/>
  <c r="Q380" i="58"/>
  <c r="S380" i="58" s="1"/>
  <c r="N381" i="58"/>
  <c r="P382" i="58"/>
  <c r="F382" i="58"/>
  <c r="Q382" i="58"/>
  <c r="S382" i="58" s="1"/>
  <c r="N383" i="58"/>
  <c r="P384" i="58"/>
  <c r="F384" i="58"/>
  <c r="N385" i="58"/>
  <c r="P386" i="58"/>
  <c r="F386" i="58"/>
  <c r="O390" i="58"/>
  <c r="N392" i="58"/>
  <c r="P394" i="58"/>
  <c r="F394" i="58"/>
  <c r="O398" i="58"/>
  <c r="N400" i="58"/>
  <c r="P402" i="58"/>
  <c r="F402" i="58"/>
  <c r="M340" i="58"/>
  <c r="M342" i="58"/>
  <c r="Q342" i="58" s="1"/>
  <c r="S342" i="58" s="1"/>
  <c r="M344" i="58"/>
  <c r="Q344" i="58" s="1"/>
  <c r="S344" i="58" s="1"/>
  <c r="M346" i="58"/>
  <c r="Q346" i="58" s="1"/>
  <c r="S346" i="58" s="1"/>
  <c r="M348" i="58"/>
  <c r="M350" i="58"/>
  <c r="M352" i="58"/>
  <c r="Q352" i="58" s="1"/>
  <c r="S352" i="58" s="1"/>
  <c r="M354" i="58"/>
  <c r="Q354" i="58" s="1"/>
  <c r="S354" i="58" s="1"/>
  <c r="M356" i="58"/>
  <c r="M358" i="58"/>
  <c r="Q358" i="58" s="1"/>
  <c r="S358" i="58" s="1"/>
  <c r="Q361" i="58"/>
  <c r="S361" i="58" s="1"/>
  <c r="Q383" i="58"/>
  <c r="S383" i="58" s="1"/>
  <c r="P388" i="58"/>
  <c r="F388" i="58"/>
  <c r="M389" i="58"/>
  <c r="P396" i="58"/>
  <c r="F396" i="58"/>
  <c r="M397" i="58"/>
  <c r="Q397" i="58" s="1"/>
  <c r="S397" i="58" s="1"/>
  <c r="P404" i="58"/>
  <c r="F404" i="58"/>
  <c r="M405" i="58"/>
  <c r="Q405" i="58" s="1"/>
  <c r="S405" i="58" s="1"/>
  <c r="P390" i="58"/>
  <c r="F390" i="58"/>
  <c r="P398" i="58"/>
  <c r="F398" i="58"/>
  <c r="M339" i="58"/>
  <c r="M341" i="58"/>
  <c r="Q341" i="58" s="1"/>
  <c r="S341" i="58" s="1"/>
  <c r="M343" i="58"/>
  <c r="M345" i="58"/>
  <c r="Q345" i="58" s="1"/>
  <c r="S345" i="58" s="1"/>
  <c r="M347" i="58"/>
  <c r="M349" i="58"/>
  <c r="M351" i="58"/>
  <c r="M353" i="58"/>
  <c r="Q353" i="58" s="1"/>
  <c r="S353" i="58" s="1"/>
  <c r="M355" i="58"/>
  <c r="Q355" i="58" s="1"/>
  <c r="S355" i="58" s="1"/>
  <c r="M357" i="58"/>
  <c r="Q357" i="58" s="1"/>
  <c r="S357" i="58" s="1"/>
  <c r="M359" i="58"/>
  <c r="O388" i="58"/>
  <c r="P392" i="58"/>
  <c r="F392" i="58"/>
  <c r="O396" i="58"/>
  <c r="P400" i="58"/>
  <c r="F400" i="58"/>
  <c r="O404" i="58"/>
  <c r="N387" i="58"/>
  <c r="N389" i="58"/>
  <c r="N391" i="58"/>
  <c r="N393" i="58"/>
  <c r="N395" i="58"/>
  <c r="N397" i="58"/>
  <c r="N399" i="58"/>
  <c r="N401" i="58"/>
  <c r="N403" i="58"/>
  <c r="N405" i="58"/>
  <c r="F406" i="58"/>
  <c r="N407" i="58"/>
  <c r="F408" i="58"/>
  <c r="N409" i="58"/>
  <c r="F410" i="58"/>
  <c r="N411" i="58"/>
  <c r="F412" i="58"/>
  <c r="N413" i="58"/>
  <c r="F414" i="58"/>
  <c r="N415" i="58"/>
  <c r="F416" i="58"/>
  <c r="N417" i="58"/>
  <c r="F418" i="58"/>
  <c r="N419" i="58"/>
  <c r="F420" i="58"/>
  <c r="N421" i="58"/>
  <c r="F422" i="58"/>
  <c r="N423" i="58"/>
  <c r="F424" i="58"/>
  <c r="N425" i="58"/>
  <c r="F426" i="58"/>
  <c r="N427" i="58"/>
  <c r="F428" i="58"/>
  <c r="N429" i="58"/>
  <c r="F430" i="58"/>
  <c r="N432" i="58"/>
  <c r="N433" i="58"/>
  <c r="N434" i="58"/>
  <c r="N438" i="58"/>
  <c r="N442" i="58"/>
  <c r="N446" i="58"/>
  <c r="P452" i="58"/>
  <c r="F452" i="58"/>
  <c r="N453" i="58"/>
  <c r="O453" i="58"/>
  <c r="Q453" i="58" s="1"/>
  <c r="S453" i="58" s="1"/>
  <c r="M386" i="58"/>
  <c r="Q386" i="58" s="1"/>
  <c r="S386" i="58" s="1"/>
  <c r="M388" i="58"/>
  <c r="M390" i="58"/>
  <c r="M392" i="58"/>
  <c r="M394" i="58"/>
  <c r="Q394" i="58" s="1"/>
  <c r="S394" i="58" s="1"/>
  <c r="M396" i="58"/>
  <c r="M398" i="58"/>
  <c r="M400" i="58"/>
  <c r="M402" i="58"/>
  <c r="M404" i="58"/>
  <c r="M406" i="58"/>
  <c r="M408" i="58"/>
  <c r="Q408" i="58" s="1"/>
  <c r="S408" i="58" s="1"/>
  <c r="M410" i="58"/>
  <c r="M412" i="58"/>
  <c r="M414" i="58"/>
  <c r="Q414" i="58" s="1"/>
  <c r="S414" i="58" s="1"/>
  <c r="M416" i="58"/>
  <c r="M418" i="58"/>
  <c r="M420" i="58"/>
  <c r="Q420" i="58" s="1"/>
  <c r="S420" i="58" s="1"/>
  <c r="M422" i="58"/>
  <c r="Q422" i="58" s="1"/>
  <c r="S422" i="58" s="1"/>
  <c r="M424" i="58"/>
  <c r="Q424" i="58" s="1"/>
  <c r="S424" i="58" s="1"/>
  <c r="M426" i="58"/>
  <c r="Q426" i="58" s="1"/>
  <c r="S426" i="58" s="1"/>
  <c r="M428" i="58"/>
  <c r="M430" i="58"/>
  <c r="Q430" i="58" s="1"/>
  <c r="S430" i="58" s="1"/>
  <c r="P454" i="58"/>
  <c r="F454" i="58"/>
  <c r="N455" i="58"/>
  <c r="O455" i="58"/>
  <c r="Q455" i="58" s="1"/>
  <c r="S455" i="58" s="1"/>
  <c r="O456" i="58"/>
  <c r="Q432" i="58"/>
  <c r="S432" i="58" s="1"/>
  <c r="P433" i="58"/>
  <c r="P456" i="58"/>
  <c r="F456" i="58"/>
  <c r="M407" i="58"/>
  <c r="M409" i="58"/>
  <c r="M411" i="58"/>
  <c r="M413" i="58"/>
  <c r="Q413" i="58" s="1"/>
  <c r="S413" i="58" s="1"/>
  <c r="M415" i="58"/>
  <c r="Q415" i="58" s="1"/>
  <c r="S415" i="58" s="1"/>
  <c r="M417" i="58"/>
  <c r="M419" i="58"/>
  <c r="M421" i="58"/>
  <c r="Q421" i="58" s="1"/>
  <c r="S421" i="58" s="1"/>
  <c r="M423" i="58"/>
  <c r="M425" i="58"/>
  <c r="M427" i="58"/>
  <c r="M429" i="58"/>
  <c r="Q429" i="58" s="1"/>
  <c r="S429" i="58" s="1"/>
  <c r="M431" i="58"/>
  <c r="M434" i="58"/>
  <c r="M436" i="58"/>
  <c r="M438" i="58"/>
  <c r="Q438" i="58" s="1"/>
  <c r="S438" i="58" s="1"/>
  <c r="M440" i="58"/>
  <c r="M442" i="58"/>
  <c r="M444" i="58"/>
  <c r="Q444" i="58" s="1"/>
  <c r="S444" i="58" s="1"/>
  <c r="M446" i="58"/>
  <c r="Q446" i="58" s="1"/>
  <c r="S446" i="58" s="1"/>
  <c r="M448" i="58"/>
  <c r="M450" i="58"/>
  <c r="O457" i="58"/>
  <c r="O459" i="58"/>
  <c r="O461" i="58"/>
  <c r="O464" i="58"/>
  <c r="S467" i="58"/>
  <c r="P468" i="58"/>
  <c r="F468" i="58"/>
  <c r="M469" i="58"/>
  <c r="O472" i="58"/>
  <c r="P476" i="58"/>
  <c r="F476" i="58"/>
  <c r="M477" i="58"/>
  <c r="O480" i="58"/>
  <c r="P483" i="58"/>
  <c r="M490" i="58"/>
  <c r="M491" i="58"/>
  <c r="Q491" i="58" s="1"/>
  <c r="S491" i="58" s="1"/>
  <c r="P493" i="58"/>
  <c r="F493" i="58"/>
  <c r="O493" i="58"/>
  <c r="P457" i="58"/>
  <c r="P458" i="58"/>
  <c r="F458" i="58"/>
  <c r="P459" i="58"/>
  <c r="P460" i="58"/>
  <c r="F460" i="58"/>
  <c r="P461" i="58"/>
  <c r="P462" i="58"/>
  <c r="F462" i="58"/>
  <c r="M463" i="58"/>
  <c r="P470" i="58"/>
  <c r="F470" i="58"/>
  <c r="M471" i="58"/>
  <c r="Q471" i="58" s="1"/>
  <c r="S471" i="58" s="1"/>
  <c r="P478" i="58"/>
  <c r="F478" i="58"/>
  <c r="M479" i="58"/>
  <c r="M433" i="58"/>
  <c r="Q433" i="58" s="1"/>
  <c r="S433" i="58" s="1"/>
  <c r="M435" i="58"/>
  <c r="M437" i="58"/>
  <c r="Q437" i="58" s="1"/>
  <c r="S437" i="58" s="1"/>
  <c r="M439" i="58"/>
  <c r="M441" i="58"/>
  <c r="M443" i="58"/>
  <c r="Q443" i="58" s="1"/>
  <c r="S443" i="58" s="1"/>
  <c r="M445" i="58"/>
  <c r="Q445" i="58" s="1"/>
  <c r="S445" i="58" s="1"/>
  <c r="M447" i="58"/>
  <c r="M449" i="58"/>
  <c r="M451" i="58"/>
  <c r="Q451" i="58" s="1"/>
  <c r="S451" i="58" s="1"/>
  <c r="P464" i="58"/>
  <c r="F464" i="58"/>
  <c r="P472" i="58"/>
  <c r="F472" i="58"/>
  <c r="P479" i="58"/>
  <c r="P480" i="58"/>
  <c r="F480" i="58"/>
  <c r="P481" i="58"/>
  <c r="P485" i="58"/>
  <c r="M486" i="58"/>
  <c r="Q486" i="58" s="1"/>
  <c r="S486" i="58" s="1"/>
  <c r="M487" i="58"/>
  <c r="Q487" i="58" s="1"/>
  <c r="S487" i="58" s="1"/>
  <c r="O462" i="58"/>
  <c r="P466" i="58"/>
  <c r="F466" i="58"/>
  <c r="O470" i="58"/>
  <c r="P474" i="58"/>
  <c r="F474" i="58"/>
  <c r="O478" i="58"/>
  <c r="M489" i="58"/>
  <c r="Q489" i="58" s="1"/>
  <c r="S489" i="58" s="1"/>
  <c r="P495" i="58"/>
  <c r="F495" i="58"/>
  <c r="O495" i="58"/>
  <c r="M481" i="58"/>
  <c r="Q481" i="58" s="1"/>
  <c r="S481" i="58" s="1"/>
  <c r="M483" i="58"/>
  <c r="M485" i="58"/>
  <c r="M493" i="58"/>
  <c r="M495" i="58"/>
  <c r="M497" i="58"/>
  <c r="M499" i="58"/>
  <c r="M501" i="58"/>
  <c r="Q501" i="58" s="1"/>
  <c r="S501" i="58" s="1"/>
  <c r="M503" i="58"/>
  <c r="N463" i="58"/>
  <c r="N465" i="58"/>
  <c r="N467" i="58"/>
  <c r="N469" i="58"/>
  <c r="N471" i="58"/>
  <c r="N473" i="58"/>
  <c r="N475" i="58"/>
  <c r="F482" i="58"/>
  <c r="F484" i="58"/>
  <c r="F486" i="58"/>
  <c r="P487" i="58"/>
  <c r="P488" i="58"/>
  <c r="F488" i="58"/>
  <c r="P489" i="58"/>
  <c r="P490" i="58"/>
  <c r="F490" i="58"/>
  <c r="P491" i="58"/>
  <c r="P492" i="58"/>
  <c r="F492" i="58"/>
  <c r="P494" i="58"/>
  <c r="F494" i="58"/>
  <c r="P496" i="58"/>
  <c r="F496" i="58"/>
  <c r="P498" i="58"/>
  <c r="F498" i="58"/>
  <c r="P500" i="58"/>
  <c r="F500" i="58"/>
  <c r="P502" i="58"/>
  <c r="F502" i="58"/>
  <c r="P504" i="58"/>
  <c r="F504" i="58"/>
  <c r="M462" i="58"/>
  <c r="M464" i="58"/>
  <c r="M466" i="58"/>
  <c r="M468" i="58"/>
  <c r="Q468" i="58" s="1"/>
  <c r="S468" i="58" s="1"/>
  <c r="M470" i="58"/>
  <c r="M472" i="58"/>
  <c r="M474" i="58"/>
  <c r="M476" i="58"/>
  <c r="Q476" i="58" s="1"/>
  <c r="S476" i="58" s="1"/>
  <c r="M478" i="58"/>
  <c r="M480" i="58"/>
  <c r="M482" i="58"/>
  <c r="M484" i="58"/>
  <c r="Q484" i="58" s="1"/>
  <c r="S484" i="58" s="1"/>
  <c r="S499" i="58"/>
  <c r="O504" i="58"/>
  <c r="P505" i="58"/>
  <c r="F505" i="58"/>
  <c r="P506" i="58"/>
  <c r="F506" i="58"/>
  <c r="P507" i="58"/>
  <c r="F507" i="58"/>
  <c r="P508" i="58"/>
  <c r="F508" i="58"/>
  <c r="P509" i="58"/>
  <c r="F509" i="58"/>
  <c r="P510" i="58"/>
  <c r="F510" i="58"/>
  <c r="P511" i="58"/>
  <c r="F511" i="58"/>
  <c r="P512" i="58"/>
  <c r="F512" i="58"/>
  <c r="P513" i="58"/>
  <c r="F513" i="58"/>
  <c r="P514" i="58"/>
  <c r="F514" i="58"/>
  <c r="P515" i="58"/>
  <c r="F515" i="58"/>
  <c r="P516" i="58"/>
  <c r="F516" i="58"/>
  <c r="P517" i="58"/>
  <c r="F517" i="58"/>
  <c r="P518" i="58"/>
  <c r="F518" i="58"/>
  <c r="P519" i="58"/>
  <c r="F519" i="58"/>
  <c r="P520" i="58"/>
  <c r="F520" i="58"/>
  <c r="P521" i="58"/>
  <c r="F521" i="58"/>
  <c r="P522" i="58"/>
  <c r="F522" i="58"/>
  <c r="P523" i="58"/>
  <c r="F523" i="58"/>
  <c r="P524" i="58"/>
  <c r="F524" i="58"/>
  <c r="P528" i="58"/>
  <c r="F528" i="58"/>
  <c r="O528" i="58"/>
  <c r="Q528" i="58" s="1"/>
  <c r="S528" i="58" s="1"/>
  <c r="P497" i="58"/>
  <c r="F497" i="58"/>
  <c r="P499" i="58"/>
  <c r="F499" i="58"/>
  <c r="P501" i="58"/>
  <c r="F501" i="58"/>
  <c r="P503" i="58"/>
  <c r="F503" i="58"/>
  <c r="Q506" i="58"/>
  <c r="S506" i="58" s="1"/>
  <c r="Q510" i="58"/>
  <c r="S510" i="58" s="1"/>
  <c r="Q512" i="58"/>
  <c r="S512" i="58" s="1"/>
  <c r="Q518" i="58"/>
  <c r="S518" i="58" s="1"/>
  <c r="Q520" i="58"/>
  <c r="S520" i="58" s="1"/>
  <c r="P525" i="58"/>
  <c r="F525" i="58"/>
  <c r="P526" i="58"/>
  <c r="F526" i="58"/>
  <c r="O526" i="58"/>
  <c r="Q526" i="58" s="1"/>
  <c r="S526" i="58" s="1"/>
  <c r="Q505" i="58"/>
  <c r="S505" i="58" s="1"/>
  <c r="Q507" i="58"/>
  <c r="S507" i="58" s="1"/>
  <c r="Q519" i="58"/>
  <c r="S519" i="58" s="1"/>
  <c r="Q523" i="58"/>
  <c r="S523" i="58" s="1"/>
  <c r="Q527" i="58"/>
  <c r="S527" i="58" s="1"/>
  <c r="Q529" i="58"/>
  <c r="S529" i="58" s="1"/>
  <c r="O533" i="58"/>
  <c r="N533" i="58"/>
  <c r="P527" i="58"/>
  <c r="F527" i="58"/>
  <c r="P529" i="58"/>
  <c r="F529" i="58"/>
  <c r="P531" i="58"/>
  <c r="F531" i="58"/>
  <c r="P533" i="58"/>
  <c r="F533" i="58"/>
  <c r="P530" i="58"/>
  <c r="F530" i="58"/>
  <c r="P532" i="58"/>
  <c r="F532" i="58"/>
  <c r="O534" i="58"/>
  <c r="M535" i="58"/>
  <c r="O536" i="58"/>
  <c r="M537" i="58"/>
  <c r="O538" i="58"/>
  <c r="M539" i="58"/>
  <c r="Q539" i="58" s="1"/>
  <c r="S539" i="58" s="1"/>
  <c r="O540" i="58"/>
  <c r="M541" i="58"/>
  <c r="Q541" i="58" s="1"/>
  <c r="S541" i="58" s="1"/>
  <c r="O542" i="58"/>
  <c r="M543" i="58"/>
  <c r="O544" i="58"/>
  <c r="M545" i="58"/>
  <c r="F534" i="58"/>
  <c r="N535" i="58"/>
  <c r="F536" i="58"/>
  <c r="N537" i="58"/>
  <c r="F538" i="58"/>
  <c r="N539" i="58"/>
  <c r="F540" i="58"/>
  <c r="N541" i="58"/>
  <c r="F542" i="58"/>
  <c r="N543" i="58"/>
  <c r="F544" i="58"/>
  <c r="N545" i="58"/>
  <c r="M534" i="58"/>
  <c r="Q534" i="58" s="1"/>
  <c r="S534" i="58" s="1"/>
  <c r="M536" i="58"/>
  <c r="M538" i="58"/>
  <c r="M540" i="58"/>
  <c r="M542" i="58"/>
  <c r="Q542" i="58" s="1"/>
  <c r="S542" i="58" s="1"/>
  <c r="M544" i="58"/>
  <c r="F535" i="58"/>
  <c r="F537" i="58"/>
  <c r="F539" i="58"/>
  <c r="F541" i="58"/>
  <c r="F543" i="58"/>
  <c r="F545" i="58"/>
  <c r="E18" i="20"/>
  <c r="Q525" i="58" l="1"/>
  <c r="S525" i="58" s="1"/>
  <c r="Q475" i="58"/>
  <c r="S475" i="58" s="1"/>
  <c r="Q372" i="58"/>
  <c r="S372" i="58" s="1"/>
  <c r="Q531" i="58"/>
  <c r="S531" i="58" s="1"/>
  <c r="Q431" i="58"/>
  <c r="S431" i="58" s="1"/>
  <c r="Q389" i="58"/>
  <c r="S389" i="58" s="1"/>
  <c r="Q304" i="58"/>
  <c r="S304" i="58" s="1"/>
  <c r="Q302" i="58"/>
  <c r="S302" i="58" s="1"/>
  <c r="Q464" i="58"/>
  <c r="S464" i="58" s="1"/>
  <c r="Q435" i="58"/>
  <c r="S435" i="58" s="1"/>
  <c r="Q416" i="58"/>
  <c r="S416" i="58" s="1"/>
  <c r="Q392" i="58"/>
  <c r="S392" i="58" s="1"/>
  <c r="Q350" i="58"/>
  <c r="S350" i="58" s="1"/>
  <c r="Q393" i="58"/>
  <c r="S393" i="58" s="1"/>
  <c r="Q329" i="58"/>
  <c r="S329" i="58" s="1"/>
  <c r="Q457" i="58"/>
  <c r="S457" i="58" s="1"/>
  <c r="Q427" i="58"/>
  <c r="S427" i="58" s="1"/>
  <c r="Q374" i="58"/>
  <c r="S374" i="58" s="1"/>
  <c r="Q385" i="58"/>
  <c r="S385" i="58" s="1"/>
  <c r="Q517" i="58"/>
  <c r="S517" i="58" s="1"/>
  <c r="Q502" i="58"/>
  <c r="S502" i="58" s="1"/>
  <c r="Q406" i="58"/>
  <c r="S406" i="58" s="1"/>
  <c r="Q488" i="58"/>
  <c r="S488" i="58" s="1"/>
  <c r="Q474" i="58"/>
  <c r="S474" i="58" s="1"/>
  <c r="Q485" i="58"/>
  <c r="S485" i="58" s="1"/>
  <c r="Q428" i="58"/>
  <c r="S428" i="58" s="1"/>
  <c r="Q340" i="58"/>
  <c r="S340" i="58" s="1"/>
  <c r="Q320" i="58"/>
  <c r="S320" i="58" s="1"/>
  <c r="Q402" i="58"/>
  <c r="S402" i="58" s="1"/>
  <c r="Q403" i="58"/>
  <c r="S403" i="58" s="1"/>
  <c r="Q322" i="58"/>
  <c r="S322" i="58" s="1"/>
  <c r="Q376" i="58"/>
  <c r="S376" i="58" s="1"/>
  <c r="Q365" i="58"/>
  <c r="S365" i="58" s="1"/>
  <c r="Q496" i="58"/>
  <c r="S496" i="58" s="1"/>
  <c r="Q516" i="58"/>
  <c r="S516" i="58" s="1"/>
  <c r="Q509" i="58"/>
  <c r="S509" i="58" s="1"/>
  <c r="Q494" i="58"/>
  <c r="S494" i="58" s="1"/>
  <c r="Q450" i="58"/>
  <c r="S450" i="58" s="1"/>
  <c r="Q425" i="58"/>
  <c r="S425" i="58" s="1"/>
  <c r="Q465" i="58"/>
  <c r="S465" i="58" s="1"/>
  <c r="Q490" i="58"/>
  <c r="S490" i="58" s="1"/>
  <c r="Q412" i="58"/>
  <c r="S412" i="58" s="1"/>
  <c r="Q423" i="58"/>
  <c r="S423" i="58" s="1"/>
  <c r="Q349" i="58"/>
  <c r="S349" i="58" s="1"/>
  <c r="Q348" i="58"/>
  <c r="S348" i="58" s="1"/>
  <c r="Q379" i="58"/>
  <c r="S379" i="58" s="1"/>
  <c r="Q295" i="58"/>
  <c r="S295" i="58" s="1"/>
  <c r="Q298" i="58"/>
  <c r="S298" i="58" s="1"/>
  <c r="Q472" i="58"/>
  <c r="S472" i="58" s="1"/>
  <c r="Q434" i="58"/>
  <c r="S434" i="58" s="1"/>
  <c r="Q409" i="58"/>
  <c r="S409" i="58" s="1"/>
  <c r="Q463" i="58"/>
  <c r="S463" i="58" s="1"/>
  <c r="Q400" i="58"/>
  <c r="S400" i="58" s="1"/>
  <c r="Q347" i="58"/>
  <c r="S347" i="58" s="1"/>
  <c r="Q294" i="58"/>
  <c r="S294" i="58" s="1"/>
  <c r="Q390" i="58"/>
  <c r="S390" i="58" s="1"/>
  <c r="Q364" i="58"/>
  <c r="S364" i="58" s="1"/>
  <c r="Q291" i="58"/>
  <c r="Q498" i="58"/>
  <c r="S498" i="58" s="1"/>
  <c r="Q378" i="58"/>
  <c r="S378" i="58" s="1"/>
  <c r="Q296" i="58"/>
  <c r="S296" i="58" s="1"/>
  <c r="Q522" i="58"/>
  <c r="S522" i="58" s="1"/>
  <c r="Q370" i="58"/>
  <c r="S370" i="58" s="1"/>
  <c r="Q292" i="58"/>
  <c r="S292" i="58" s="1"/>
  <c r="Q360" i="58"/>
  <c r="S360" i="58" s="1"/>
  <c r="Q330" i="58"/>
  <c r="Q46" i="58"/>
  <c r="R46" i="58" s="1"/>
  <c r="S46" i="58" s="1"/>
  <c r="Q306" i="58"/>
  <c r="S306" i="58" s="1"/>
  <c r="Q326" i="58"/>
  <c r="S326" i="58" s="1"/>
  <c r="Q52" i="58"/>
  <c r="R52" i="58" s="1"/>
  <c r="S52" i="58" s="1"/>
  <c r="Q54" i="58"/>
  <c r="R54" i="58" s="1"/>
  <c r="S54" i="58" s="1"/>
  <c r="Q19" i="58"/>
  <c r="R19" i="58" s="1"/>
  <c r="S19" i="58" s="1"/>
  <c r="Q497" i="58"/>
  <c r="S497" i="58" s="1"/>
  <c r="Q483" i="58"/>
  <c r="S483" i="58" s="1"/>
  <c r="Q479" i="58"/>
  <c r="S479" i="58" s="1"/>
  <c r="Q436" i="58"/>
  <c r="S436" i="58" s="1"/>
  <c r="Q419" i="58"/>
  <c r="S419" i="58" s="1"/>
  <c r="Q411" i="58"/>
  <c r="S411" i="58" s="1"/>
  <c r="Q303" i="58"/>
  <c r="S303" i="58" s="1"/>
  <c r="Q18" i="58"/>
  <c r="R18" i="58" s="1"/>
  <c r="S18" i="58" s="1"/>
  <c r="Q44" i="58"/>
  <c r="R44" i="58" s="1"/>
  <c r="S44" i="58" s="1"/>
  <c r="Q69" i="58"/>
  <c r="R69" i="58" s="1"/>
  <c r="S69" i="58" s="1"/>
  <c r="Q61" i="58"/>
  <c r="R61" i="58" s="1"/>
  <c r="S61" i="58" s="1"/>
  <c r="Q53" i="58"/>
  <c r="R53" i="58" s="1"/>
  <c r="S53" i="58" s="1"/>
  <c r="Q45" i="58"/>
  <c r="R45" i="58" s="1"/>
  <c r="S45" i="58" s="1"/>
  <c r="Q37" i="58"/>
  <c r="R37" i="58" s="1"/>
  <c r="S37" i="58" s="1"/>
  <c r="Q29" i="58"/>
  <c r="R29" i="58" s="1"/>
  <c r="S29" i="58" s="1"/>
  <c r="Q17" i="58"/>
  <c r="R17" i="58" s="1"/>
  <c r="S17" i="58" s="1"/>
  <c r="Q308" i="58"/>
  <c r="S308" i="58" s="1"/>
  <c r="Q287" i="58"/>
  <c r="S287" i="58" s="1"/>
  <c r="Q323" i="58"/>
  <c r="S323" i="58" s="1"/>
  <c r="Q337" i="58"/>
  <c r="S337" i="58" s="1"/>
  <c r="Q312" i="58"/>
  <c r="Q305" i="58"/>
  <c r="S305" i="58" s="1"/>
  <c r="Q26" i="58"/>
  <c r="R26" i="58" s="1"/>
  <c r="S26" i="58" s="1"/>
  <c r="Q38" i="58"/>
  <c r="R38" i="58" s="1"/>
  <c r="S38" i="58" s="1"/>
  <c r="Q314" i="58"/>
  <c r="S314" i="58" s="1"/>
  <c r="Q334" i="58"/>
  <c r="S334" i="58" s="1"/>
  <c r="Q42" i="58"/>
  <c r="R42" i="58" s="1"/>
  <c r="S42" i="58" s="1"/>
  <c r="Q545" i="58"/>
  <c r="S545" i="58" s="1"/>
  <c r="Q537" i="58"/>
  <c r="S537" i="58" s="1"/>
  <c r="Q503" i="58"/>
  <c r="S503" i="58" s="1"/>
  <c r="Q442" i="58"/>
  <c r="S442" i="58" s="1"/>
  <c r="Q351" i="58"/>
  <c r="S351" i="58" s="1"/>
  <c r="Q309" i="58"/>
  <c r="S309" i="58" s="1"/>
  <c r="Q68" i="58"/>
  <c r="R68" i="58" s="1"/>
  <c r="S68" i="58" s="1"/>
  <c r="Q36" i="58"/>
  <c r="R36" i="58" s="1"/>
  <c r="S36" i="58" s="1"/>
  <c r="Q23" i="58"/>
  <c r="R23" i="58" s="1"/>
  <c r="S23" i="58" s="1"/>
  <c r="Q15" i="58"/>
  <c r="R15" i="58" s="1"/>
  <c r="S15" i="58" s="1"/>
  <c r="Q293" i="58"/>
  <c r="S293" i="58" s="1"/>
  <c r="Q318" i="58"/>
  <c r="S318" i="58" s="1"/>
  <c r="Q387" i="58"/>
  <c r="S387" i="58" s="1"/>
  <c r="S330" i="58"/>
  <c r="Q336" i="58"/>
  <c r="S336" i="58" s="1"/>
  <c r="S291" i="58"/>
  <c r="S312" i="58"/>
  <c r="Q297" i="58"/>
  <c r="S297" i="58" s="1"/>
  <c r="Q62" i="58"/>
  <c r="R62" i="58" s="1"/>
  <c r="S62" i="58" s="1"/>
  <c r="Q30" i="58"/>
  <c r="R30" i="58" s="1"/>
  <c r="S30" i="58" s="1"/>
  <c r="Q325" i="58"/>
  <c r="S325" i="58" s="1"/>
  <c r="Q449" i="58"/>
  <c r="S449" i="58" s="1"/>
  <c r="Q461" i="58"/>
  <c r="S461" i="58" s="1"/>
  <c r="Q448" i="58"/>
  <c r="S448" i="58" s="1"/>
  <c r="Q440" i="58"/>
  <c r="S440" i="58" s="1"/>
  <c r="Q407" i="58"/>
  <c r="S407" i="58" s="1"/>
  <c r="Q313" i="58"/>
  <c r="S313" i="58" s="1"/>
  <c r="Q285" i="58"/>
  <c r="S285" i="58" s="1"/>
  <c r="Q307" i="58"/>
  <c r="S307" i="58" s="1"/>
  <c r="Q290" i="58"/>
  <c r="S290" i="58" s="1"/>
  <c r="Q27" i="58"/>
  <c r="R27" i="58" s="1"/>
  <c r="S27" i="58" s="1"/>
  <c r="Q22" i="58"/>
  <c r="R22" i="58" s="1"/>
  <c r="S22" i="58" s="1"/>
  <c r="Q60" i="58"/>
  <c r="R60" i="58" s="1"/>
  <c r="S60" i="58" s="1"/>
  <c r="Q28" i="58"/>
  <c r="R28" i="58" s="1"/>
  <c r="S28" i="58" s="1"/>
  <c r="Q63" i="58"/>
  <c r="R63" i="58" s="1"/>
  <c r="S63" i="58" s="1"/>
  <c r="Q55" i="58"/>
  <c r="R55" i="58" s="1"/>
  <c r="S55" i="58" s="1"/>
  <c r="Q47" i="58"/>
  <c r="R47" i="58" s="1"/>
  <c r="S47" i="58" s="1"/>
  <c r="Q39" i="58"/>
  <c r="R39" i="58" s="1"/>
  <c r="S39" i="58" s="1"/>
  <c r="Q31" i="58"/>
  <c r="R31" i="58" s="1"/>
  <c r="S31" i="58" s="1"/>
  <c r="Q21" i="58"/>
  <c r="R21" i="58" s="1"/>
  <c r="S21" i="58" s="1"/>
  <c r="Q288" i="58"/>
  <c r="S288" i="58" s="1"/>
  <c r="Q373" i="58"/>
  <c r="S373" i="58" s="1"/>
  <c r="Q310" i="58"/>
  <c r="S310" i="58" s="1"/>
  <c r="Q514" i="58"/>
  <c r="S514" i="58" s="1"/>
  <c r="Q473" i="58"/>
  <c r="S473" i="58" s="1"/>
  <c r="S321" i="58"/>
  <c r="S311" i="58"/>
  <c r="Q459" i="58"/>
  <c r="S459" i="58" s="1"/>
  <c r="S319" i="58"/>
  <c r="Q395" i="58"/>
  <c r="S395" i="58" s="1"/>
  <c r="Q477" i="58"/>
  <c r="S477" i="58" s="1"/>
  <c r="Q371" i="58"/>
  <c r="S371" i="58" s="1"/>
  <c r="Q399" i="58"/>
  <c r="S399" i="58" s="1"/>
  <c r="Q363" i="58"/>
  <c r="S363" i="58" s="1"/>
  <c r="Q391" i="58"/>
  <c r="S391" i="58" s="1"/>
  <c r="S324" i="58"/>
  <c r="Q362" i="58"/>
  <c r="S362" i="58" s="1"/>
  <c r="Q398" i="58"/>
  <c r="S398" i="58" s="1"/>
  <c r="Q439" i="58"/>
  <c r="S439" i="58" s="1"/>
  <c r="Q456" i="58"/>
  <c r="S456" i="58" s="1"/>
  <c r="Q404" i="58"/>
  <c r="S404" i="58" s="1"/>
  <c r="Q447" i="58"/>
  <c r="S447" i="58" s="1"/>
  <c r="Q533" i="58"/>
  <c r="S533" i="58" s="1"/>
  <c r="Q544" i="58"/>
  <c r="S544" i="58" s="1"/>
  <c r="Q540" i="58"/>
  <c r="S540" i="58" s="1"/>
  <c r="Q536" i="58"/>
  <c r="S536" i="58" s="1"/>
  <c r="S301" i="58"/>
  <c r="Q452" i="58"/>
  <c r="S452" i="58" s="1"/>
  <c r="Q418" i="58"/>
  <c r="S418" i="58" s="1"/>
  <c r="S299" i="58"/>
  <c r="Q508" i="58"/>
  <c r="S508" i="58" s="1"/>
  <c r="Q511" i="58"/>
  <c r="S511" i="58" s="1"/>
  <c r="Q480" i="58"/>
  <c r="S480" i="58" s="1"/>
  <c r="Q543" i="58"/>
  <c r="S543" i="58" s="1"/>
  <c r="Q495" i="58"/>
  <c r="S495" i="58" s="1"/>
  <c r="Q470" i="58"/>
  <c r="S470" i="58" s="1"/>
  <c r="Q441" i="58"/>
  <c r="S441" i="58" s="1"/>
  <c r="Q359" i="58"/>
  <c r="S359" i="58" s="1"/>
  <c r="Q343" i="58"/>
  <c r="S343" i="58" s="1"/>
  <c r="Q356" i="58"/>
  <c r="S356" i="58" s="1"/>
  <c r="Q535" i="58"/>
  <c r="S535" i="58" s="1"/>
  <c r="Q478" i="58"/>
  <c r="S478" i="58" s="1"/>
  <c r="Q538" i="58"/>
  <c r="S538" i="58" s="1"/>
  <c r="Q462" i="58"/>
  <c r="S462" i="58" s="1"/>
  <c r="Q469" i="58"/>
  <c r="S469" i="58" s="1"/>
  <c r="Q396" i="58"/>
  <c r="S396" i="58" s="1"/>
  <c r="Q388" i="58"/>
  <c r="S388" i="58" s="1"/>
  <c r="Q482" i="58"/>
  <c r="S482" i="58" s="1"/>
  <c r="Q466" i="58"/>
  <c r="S466" i="58" s="1"/>
  <c r="Q493" i="58"/>
  <c r="S493" i="58" s="1"/>
  <c r="Q417" i="58"/>
  <c r="S417" i="58" s="1"/>
  <c r="Q410" i="58"/>
  <c r="S410" i="58" s="1"/>
  <c r="Q339" i="58"/>
  <c r="S339" i="58" s="1"/>
  <c r="C287" i="51"/>
  <c r="C288" i="51"/>
  <c r="C289" i="51"/>
  <c r="C290" i="51"/>
  <c r="C291" i="51"/>
  <c r="C292" i="51"/>
  <c r="C293" i="51"/>
  <c r="C294" i="51"/>
  <c r="C295" i="51"/>
  <c r="C296" i="51"/>
  <c r="C297" i="51"/>
  <c r="C298" i="51"/>
  <c r="C299" i="51"/>
  <c r="C300" i="51"/>
  <c r="C301" i="51"/>
  <c r="C302" i="51"/>
  <c r="C303" i="51"/>
  <c r="C304" i="51"/>
  <c r="C305" i="51"/>
  <c r="C306" i="51"/>
  <c r="C307" i="51"/>
  <c r="C308" i="51"/>
  <c r="C309" i="51"/>
  <c r="C310" i="51"/>
  <c r="C311" i="51"/>
  <c r="C312" i="51"/>
  <c r="C313" i="51"/>
  <c r="C314" i="51"/>
  <c r="C315" i="51"/>
  <c r="C316" i="51"/>
  <c r="C317" i="51"/>
  <c r="C318" i="51"/>
  <c r="C319" i="51"/>
  <c r="C320" i="51"/>
  <c r="C321" i="51"/>
  <c r="C322" i="51"/>
  <c r="C323" i="51"/>
  <c r="C324" i="51"/>
  <c r="C325" i="51"/>
  <c r="C326" i="51"/>
  <c r="C327" i="51"/>
  <c r="C328" i="51"/>
  <c r="C329" i="51"/>
  <c r="C330" i="51"/>
  <c r="C331" i="51"/>
  <c r="C332" i="51"/>
  <c r="C333" i="51"/>
  <c r="C334" i="51"/>
  <c r="C335" i="51"/>
  <c r="C336" i="51"/>
  <c r="C337" i="51"/>
  <c r="C338" i="51"/>
  <c r="C339" i="51"/>
  <c r="C340" i="51"/>
  <c r="C341" i="51"/>
  <c r="C342" i="51"/>
  <c r="C343" i="51"/>
  <c r="C344" i="51"/>
  <c r="C345" i="51"/>
  <c r="C346" i="51"/>
  <c r="C347" i="51"/>
  <c r="C348" i="51"/>
  <c r="C349" i="51"/>
  <c r="C350" i="51"/>
  <c r="C351" i="51"/>
  <c r="C352" i="51"/>
  <c r="C353" i="51"/>
  <c r="C354" i="51"/>
  <c r="C355" i="51"/>
  <c r="C356" i="51"/>
  <c r="C357" i="51"/>
  <c r="C358" i="51"/>
  <c r="C359" i="51"/>
  <c r="C360" i="51"/>
  <c r="C361" i="51"/>
  <c r="C362" i="51"/>
  <c r="C363" i="51"/>
  <c r="C364" i="51"/>
  <c r="C365" i="51"/>
  <c r="C366" i="51"/>
  <c r="C367" i="51"/>
  <c r="C368" i="51"/>
  <c r="C369" i="51"/>
  <c r="C370" i="51"/>
  <c r="C371" i="51"/>
  <c r="C372" i="51"/>
  <c r="C373" i="51"/>
  <c r="C374" i="51"/>
  <c r="C375" i="51"/>
  <c r="C376" i="51"/>
  <c r="C377" i="51"/>
  <c r="C378" i="51"/>
  <c r="C379" i="51"/>
  <c r="C380" i="51"/>
  <c r="C381" i="51"/>
  <c r="C382" i="51"/>
  <c r="C383" i="51"/>
  <c r="C384" i="51"/>
  <c r="C385" i="51"/>
  <c r="C386" i="51"/>
  <c r="C387" i="51"/>
  <c r="C388" i="51"/>
  <c r="C389" i="51"/>
  <c r="C390" i="51"/>
  <c r="C391" i="51"/>
  <c r="C392" i="51"/>
  <c r="C393" i="51"/>
  <c r="C394" i="51"/>
  <c r="C395" i="51"/>
  <c r="C396" i="51"/>
  <c r="C397" i="51"/>
  <c r="C398" i="51"/>
  <c r="C399" i="51"/>
  <c r="C400" i="51"/>
  <c r="C401" i="51"/>
  <c r="C402" i="51"/>
  <c r="C403" i="51"/>
  <c r="C404" i="51"/>
  <c r="C405" i="51"/>
  <c r="C406" i="51"/>
  <c r="C407" i="51"/>
  <c r="C408" i="51"/>
  <c r="C409" i="51"/>
  <c r="C410" i="51"/>
  <c r="C411" i="51"/>
  <c r="C412" i="51"/>
  <c r="C413" i="51"/>
  <c r="C414" i="51"/>
  <c r="C415" i="51"/>
  <c r="C416" i="51"/>
  <c r="C417" i="51"/>
  <c r="C418" i="51"/>
  <c r="C419" i="51"/>
  <c r="C420" i="51"/>
  <c r="C421" i="51"/>
  <c r="C422" i="51"/>
  <c r="C423" i="51"/>
  <c r="C424" i="51"/>
  <c r="C425" i="51"/>
  <c r="C426" i="51"/>
  <c r="C427" i="51"/>
  <c r="C428" i="51"/>
  <c r="C429" i="51"/>
  <c r="C430" i="51"/>
  <c r="C431" i="51"/>
  <c r="C432" i="51"/>
  <c r="C433" i="51"/>
  <c r="C434" i="51"/>
  <c r="C435" i="51"/>
  <c r="C436" i="51"/>
  <c r="C437" i="51"/>
  <c r="C438" i="51"/>
  <c r="C439" i="51"/>
  <c r="C440" i="51"/>
  <c r="C441" i="51"/>
  <c r="C442" i="51"/>
  <c r="C443" i="51"/>
  <c r="C444" i="51"/>
  <c r="C445" i="51"/>
  <c r="C446" i="51"/>
  <c r="C447" i="51"/>
  <c r="C448" i="51"/>
  <c r="C449" i="51"/>
  <c r="C450" i="51"/>
  <c r="C451" i="51"/>
  <c r="C452" i="51"/>
  <c r="C453" i="51"/>
  <c r="C454" i="51"/>
  <c r="C455" i="51"/>
  <c r="C456" i="51"/>
  <c r="C457" i="51"/>
  <c r="C458" i="51"/>
  <c r="C459" i="51"/>
  <c r="C460" i="51"/>
  <c r="C461" i="51"/>
  <c r="C462" i="51"/>
  <c r="C463" i="51"/>
  <c r="C464" i="51"/>
  <c r="C465" i="51"/>
  <c r="C466" i="51"/>
  <c r="C467" i="51"/>
  <c r="C468" i="51"/>
  <c r="C469" i="51"/>
  <c r="C470" i="51"/>
  <c r="C471" i="51"/>
  <c r="C472" i="51"/>
  <c r="C473" i="51"/>
  <c r="C474" i="51"/>
  <c r="C475" i="51"/>
  <c r="C476" i="51"/>
  <c r="C477" i="51"/>
  <c r="C478" i="51"/>
  <c r="C479" i="51"/>
  <c r="C480" i="51"/>
  <c r="C481" i="51"/>
  <c r="C482" i="51"/>
  <c r="C483" i="51"/>
  <c r="C484" i="51"/>
  <c r="C485" i="51"/>
  <c r="C486" i="51"/>
  <c r="C487" i="51"/>
  <c r="C488" i="51"/>
  <c r="C489" i="51"/>
  <c r="C490" i="51"/>
  <c r="C491" i="51"/>
  <c r="C492" i="51"/>
  <c r="C493" i="51"/>
  <c r="C494" i="51"/>
  <c r="C495" i="51"/>
  <c r="C496" i="51"/>
  <c r="C497" i="51"/>
  <c r="C498" i="51"/>
  <c r="C499" i="51"/>
  <c r="C500" i="51"/>
  <c r="C501" i="51"/>
  <c r="C502" i="51"/>
  <c r="C503" i="51"/>
  <c r="C504" i="51"/>
  <c r="C505" i="51"/>
  <c r="C506" i="51"/>
  <c r="C507" i="51"/>
  <c r="C508" i="51"/>
  <c r="C509" i="51"/>
  <c r="C510" i="51"/>
  <c r="C511" i="51"/>
  <c r="C512" i="51"/>
  <c r="C513" i="51"/>
  <c r="C514" i="51"/>
  <c r="C515" i="51"/>
  <c r="C516" i="51"/>
  <c r="C517" i="51"/>
  <c r="C518" i="51"/>
  <c r="C519" i="51"/>
  <c r="C520" i="51"/>
  <c r="C521" i="51"/>
  <c r="C522" i="51"/>
  <c r="C523" i="51"/>
  <c r="C524" i="51"/>
  <c r="C525" i="51"/>
  <c r="C526" i="51"/>
  <c r="C527" i="51"/>
  <c r="C528" i="51"/>
  <c r="C529" i="51"/>
  <c r="C530" i="51"/>
  <c r="C531" i="51"/>
  <c r="C532" i="51"/>
  <c r="C533" i="51"/>
  <c r="C534" i="51"/>
  <c r="C535" i="51"/>
  <c r="C536" i="51"/>
  <c r="C537" i="51"/>
  <c r="C538" i="51"/>
  <c r="C539" i="51"/>
  <c r="C540" i="51"/>
  <c r="C541" i="51"/>
  <c r="C542" i="51"/>
  <c r="C543" i="51"/>
  <c r="C544" i="51"/>
  <c r="C545" i="51"/>
  <c r="C546" i="51"/>
  <c r="C286" i="51"/>
  <c r="C545" i="50"/>
  <c r="C544" i="50"/>
  <c r="C543" i="50"/>
  <c r="C542" i="50"/>
  <c r="C541" i="50"/>
  <c r="C540" i="50"/>
  <c r="C539" i="50"/>
  <c r="C538" i="50"/>
  <c r="C537" i="50"/>
  <c r="C536" i="50"/>
  <c r="C535" i="50"/>
  <c r="C534" i="50"/>
  <c r="C533" i="50"/>
  <c r="C532" i="50"/>
  <c r="C531" i="50"/>
  <c r="C530" i="50"/>
  <c r="C529" i="50"/>
  <c r="C528" i="50"/>
  <c r="C527" i="50"/>
  <c r="C526" i="50"/>
  <c r="C525" i="50"/>
  <c r="C524" i="50"/>
  <c r="C523" i="50"/>
  <c r="C522" i="50"/>
  <c r="C521" i="50"/>
  <c r="C520" i="50"/>
  <c r="C519" i="50"/>
  <c r="C518" i="50"/>
  <c r="C517" i="50"/>
  <c r="C516" i="50"/>
  <c r="C515" i="50"/>
  <c r="C514" i="50"/>
  <c r="C513" i="50"/>
  <c r="C512" i="50"/>
  <c r="C511" i="50"/>
  <c r="C510" i="50"/>
  <c r="C509" i="50"/>
  <c r="C508" i="50"/>
  <c r="C507" i="50"/>
  <c r="C506" i="50"/>
  <c r="C505" i="50"/>
  <c r="C504" i="50"/>
  <c r="C503" i="50"/>
  <c r="C502" i="50"/>
  <c r="C501" i="50"/>
  <c r="C500" i="50"/>
  <c r="C499" i="50"/>
  <c r="C498" i="50"/>
  <c r="C497" i="50"/>
  <c r="C496" i="50"/>
  <c r="C495" i="50"/>
  <c r="C494" i="50"/>
  <c r="C493" i="50"/>
  <c r="C492" i="50"/>
  <c r="C491" i="50"/>
  <c r="C490" i="50"/>
  <c r="C489" i="50"/>
  <c r="C488" i="50"/>
  <c r="C487" i="50"/>
  <c r="C486" i="50"/>
  <c r="C485" i="50"/>
  <c r="C484" i="50"/>
  <c r="C483" i="50"/>
  <c r="C482" i="50"/>
  <c r="C481" i="50"/>
  <c r="C480" i="50"/>
  <c r="C479" i="50"/>
  <c r="C478" i="50"/>
  <c r="C477" i="50"/>
  <c r="C476" i="50"/>
  <c r="C475" i="50"/>
  <c r="C474" i="50"/>
  <c r="C473" i="50"/>
  <c r="C472" i="50"/>
  <c r="C471" i="50"/>
  <c r="C470" i="50"/>
  <c r="C469" i="50"/>
  <c r="C468" i="50"/>
  <c r="C467" i="50"/>
  <c r="C466" i="50"/>
  <c r="C465" i="50"/>
  <c r="C464" i="50"/>
  <c r="C463" i="50"/>
  <c r="C462" i="50"/>
  <c r="C461" i="50"/>
  <c r="C460" i="50"/>
  <c r="C459" i="50"/>
  <c r="C458" i="50"/>
  <c r="C457" i="50"/>
  <c r="C456" i="50"/>
  <c r="C455" i="50"/>
  <c r="C454" i="50"/>
  <c r="C453" i="50"/>
  <c r="C452" i="50"/>
  <c r="C451" i="50"/>
  <c r="C450" i="50"/>
  <c r="C449" i="50"/>
  <c r="C448" i="50"/>
  <c r="C447" i="50"/>
  <c r="C446" i="50"/>
  <c r="C445" i="50"/>
  <c r="C444" i="50"/>
  <c r="C443" i="50"/>
  <c r="C442" i="50"/>
  <c r="C441" i="50"/>
  <c r="C440" i="50"/>
  <c r="C439" i="50"/>
  <c r="C438" i="50"/>
  <c r="C437" i="50"/>
  <c r="C436" i="50"/>
  <c r="C435" i="50"/>
  <c r="C434" i="50"/>
  <c r="C433" i="50"/>
  <c r="C432" i="50"/>
  <c r="C431" i="50"/>
  <c r="C430" i="50"/>
  <c r="C429" i="50"/>
  <c r="C428" i="50"/>
  <c r="C427" i="50"/>
  <c r="C426" i="50"/>
  <c r="C425" i="50"/>
  <c r="C424" i="50"/>
  <c r="C423" i="50"/>
  <c r="C422" i="50"/>
  <c r="C421" i="50"/>
  <c r="C420" i="50"/>
  <c r="C419" i="50"/>
  <c r="C418" i="50"/>
  <c r="C417" i="50"/>
  <c r="C416" i="50"/>
  <c r="C415" i="50"/>
  <c r="C414" i="50"/>
  <c r="C413" i="50"/>
  <c r="C412" i="50"/>
  <c r="C411" i="50"/>
  <c r="C410" i="50"/>
  <c r="C409" i="50"/>
  <c r="C408" i="50"/>
  <c r="C407" i="50"/>
  <c r="C406" i="50"/>
  <c r="C405" i="50"/>
  <c r="C404" i="50"/>
  <c r="C403" i="50"/>
  <c r="C402" i="50"/>
  <c r="C401" i="50"/>
  <c r="C400" i="50"/>
  <c r="C399" i="50"/>
  <c r="C398" i="50"/>
  <c r="C397" i="50"/>
  <c r="C396" i="50"/>
  <c r="C395" i="50"/>
  <c r="C394" i="50"/>
  <c r="C393" i="50"/>
  <c r="C392" i="50"/>
  <c r="C391" i="50"/>
  <c r="C390" i="50"/>
  <c r="C389" i="50"/>
  <c r="C388" i="50"/>
  <c r="C387" i="50"/>
  <c r="C386" i="50"/>
  <c r="C385" i="50"/>
  <c r="C384" i="50"/>
  <c r="C383" i="50"/>
  <c r="C382" i="50"/>
  <c r="C381" i="50"/>
  <c r="C380" i="50"/>
  <c r="C379" i="50"/>
  <c r="C378" i="50"/>
  <c r="C377" i="50"/>
  <c r="C376" i="50"/>
  <c r="C375" i="50"/>
  <c r="C374" i="50"/>
  <c r="C373" i="50"/>
  <c r="C372" i="50"/>
  <c r="C371" i="50"/>
  <c r="C370" i="50"/>
  <c r="C369" i="50"/>
  <c r="C368" i="50"/>
  <c r="C367" i="50"/>
  <c r="C366" i="50"/>
  <c r="C365" i="50"/>
  <c r="C364" i="50"/>
  <c r="C363" i="50"/>
  <c r="C362" i="50"/>
  <c r="C361" i="50"/>
  <c r="C360" i="50"/>
  <c r="C359" i="50"/>
  <c r="C358" i="50"/>
  <c r="C357" i="50"/>
  <c r="C356" i="50"/>
  <c r="C355" i="50"/>
  <c r="C354" i="50"/>
  <c r="C353" i="50"/>
  <c r="C352" i="50"/>
  <c r="C351" i="50"/>
  <c r="C350" i="50"/>
  <c r="C349" i="50"/>
  <c r="C348" i="50"/>
  <c r="C347" i="50"/>
  <c r="C346" i="50"/>
  <c r="C345" i="50"/>
  <c r="C344" i="50"/>
  <c r="C343" i="50"/>
  <c r="C342" i="50"/>
  <c r="C341" i="50"/>
  <c r="C340" i="50"/>
  <c r="C339" i="50"/>
  <c r="C338" i="50"/>
  <c r="C337" i="50"/>
  <c r="C336" i="50"/>
  <c r="C335" i="50"/>
  <c r="C334" i="50"/>
  <c r="C333" i="50"/>
  <c r="C332" i="50"/>
  <c r="C331" i="50"/>
  <c r="C330" i="50"/>
  <c r="C329" i="50"/>
  <c r="C328" i="50"/>
  <c r="C327" i="50"/>
  <c r="C326" i="50"/>
  <c r="C325" i="50"/>
  <c r="C324" i="50"/>
  <c r="C323" i="50"/>
  <c r="C322" i="50"/>
  <c r="C321" i="50"/>
  <c r="C320" i="50"/>
  <c r="C319" i="50"/>
  <c r="C318" i="50"/>
  <c r="C317" i="50"/>
  <c r="C316" i="50"/>
  <c r="C315" i="50"/>
  <c r="C314" i="50"/>
  <c r="C313" i="50"/>
  <c r="C312" i="50"/>
  <c r="C311" i="50"/>
  <c r="C310" i="50"/>
  <c r="C309" i="50"/>
  <c r="C308" i="50"/>
  <c r="C307" i="50"/>
  <c r="C306" i="50"/>
  <c r="C305" i="50"/>
  <c r="C304" i="50"/>
  <c r="C303" i="50"/>
  <c r="C302" i="50"/>
  <c r="C301" i="50"/>
  <c r="C300" i="50"/>
  <c r="C299" i="50"/>
  <c r="C298" i="50"/>
  <c r="C297" i="50"/>
  <c r="C296" i="50"/>
  <c r="C295" i="50"/>
  <c r="C294" i="50"/>
  <c r="C293" i="50"/>
  <c r="C292" i="50"/>
  <c r="C291" i="50"/>
  <c r="C290" i="50"/>
  <c r="C289" i="50"/>
  <c r="C288" i="50"/>
  <c r="C287" i="50"/>
  <c r="C286" i="50"/>
  <c r="C285" i="50"/>
  <c r="C285" i="48"/>
  <c r="C285" i="46"/>
  <c r="S276" i="58" l="1"/>
  <c r="S546" i="58"/>
  <c r="H21" i="14" s="1"/>
  <c r="N286" i="48" l="1"/>
  <c r="O286" i="48"/>
  <c r="P286" i="48"/>
  <c r="N287" i="48"/>
  <c r="O287" i="48"/>
  <c r="P287" i="48"/>
  <c r="N288" i="48"/>
  <c r="O288" i="48"/>
  <c r="P288" i="48"/>
  <c r="N289" i="48"/>
  <c r="O289" i="48"/>
  <c r="P289" i="48"/>
  <c r="N290" i="48"/>
  <c r="O290" i="48"/>
  <c r="P290" i="48"/>
  <c r="N291" i="48"/>
  <c r="O291" i="48"/>
  <c r="P291" i="48"/>
  <c r="N292" i="48"/>
  <c r="O292" i="48"/>
  <c r="P292" i="48"/>
  <c r="N293" i="48"/>
  <c r="O293" i="48"/>
  <c r="P293" i="48"/>
  <c r="N294" i="48"/>
  <c r="O294" i="48"/>
  <c r="P294" i="48"/>
  <c r="N295" i="48"/>
  <c r="O295" i="48"/>
  <c r="P295" i="48"/>
  <c r="N296" i="48"/>
  <c r="O296" i="48"/>
  <c r="P296" i="48"/>
  <c r="N297" i="48"/>
  <c r="O297" i="48"/>
  <c r="P297" i="48"/>
  <c r="N298" i="48"/>
  <c r="O298" i="48"/>
  <c r="P298" i="48"/>
  <c r="N299" i="48"/>
  <c r="O299" i="48"/>
  <c r="P299" i="48"/>
  <c r="N300" i="48"/>
  <c r="O300" i="48"/>
  <c r="P300" i="48"/>
  <c r="N301" i="48"/>
  <c r="O301" i="48"/>
  <c r="P301" i="48"/>
  <c r="N302" i="48"/>
  <c r="O302" i="48"/>
  <c r="P302" i="48"/>
  <c r="N303" i="48"/>
  <c r="O303" i="48"/>
  <c r="P303" i="48"/>
  <c r="N304" i="48"/>
  <c r="O304" i="48"/>
  <c r="P304" i="48"/>
  <c r="N305" i="48"/>
  <c r="O305" i="48"/>
  <c r="P305" i="48"/>
  <c r="N306" i="48"/>
  <c r="O306" i="48"/>
  <c r="P306" i="48"/>
  <c r="N307" i="48"/>
  <c r="O307" i="48"/>
  <c r="P307" i="48"/>
  <c r="N308" i="48"/>
  <c r="O308" i="48"/>
  <c r="P308" i="48"/>
  <c r="N309" i="48"/>
  <c r="O309" i="48"/>
  <c r="P309" i="48"/>
  <c r="N310" i="48"/>
  <c r="O310" i="48"/>
  <c r="P310" i="48"/>
  <c r="N311" i="48"/>
  <c r="O311" i="48"/>
  <c r="P311" i="48"/>
  <c r="N312" i="48"/>
  <c r="O312" i="48"/>
  <c r="P312" i="48"/>
  <c r="N313" i="48"/>
  <c r="O313" i="48"/>
  <c r="P313" i="48"/>
  <c r="N314" i="48"/>
  <c r="O314" i="48"/>
  <c r="P314" i="48"/>
  <c r="N315" i="48"/>
  <c r="O315" i="48"/>
  <c r="P315" i="48"/>
  <c r="N316" i="48"/>
  <c r="O316" i="48"/>
  <c r="P316" i="48"/>
  <c r="N317" i="48"/>
  <c r="O317" i="48"/>
  <c r="P317" i="48"/>
  <c r="N318" i="48"/>
  <c r="O318" i="48"/>
  <c r="P318" i="48"/>
  <c r="N319" i="48"/>
  <c r="O319" i="48"/>
  <c r="P319" i="48"/>
  <c r="N320" i="48"/>
  <c r="O320" i="48"/>
  <c r="P320" i="48"/>
  <c r="N321" i="48"/>
  <c r="O321" i="48"/>
  <c r="P321" i="48"/>
  <c r="N322" i="48"/>
  <c r="O322" i="48"/>
  <c r="P322" i="48"/>
  <c r="N323" i="48"/>
  <c r="O323" i="48"/>
  <c r="P323" i="48"/>
  <c r="N324" i="48"/>
  <c r="O324" i="48"/>
  <c r="P324" i="48"/>
  <c r="N325" i="48"/>
  <c r="O325" i="48"/>
  <c r="P325" i="48"/>
  <c r="N326" i="48"/>
  <c r="O326" i="48"/>
  <c r="P326" i="48"/>
  <c r="N327" i="48"/>
  <c r="O327" i="48"/>
  <c r="P327" i="48"/>
  <c r="N328" i="48"/>
  <c r="O328" i="48"/>
  <c r="P328" i="48"/>
  <c r="N329" i="48"/>
  <c r="O329" i="48"/>
  <c r="P329" i="48"/>
  <c r="N330" i="48"/>
  <c r="O330" i="48"/>
  <c r="P330" i="48"/>
  <c r="N331" i="48"/>
  <c r="O331" i="48"/>
  <c r="P331" i="48"/>
  <c r="N332" i="48"/>
  <c r="O332" i="48"/>
  <c r="P332" i="48"/>
  <c r="N333" i="48"/>
  <c r="O333" i="48"/>
  <c r="P333" i="48"/>
  <c r="N334" i="48"/>
  <c r="O334" i="48"/>
  <c r="P334" i="48"/>
  <c r="N335" i="48"/>
  <c r="O335" i="48"/>
  <c r="P335" i="48"/>
  <c r="N336" i="48"/>
  <c r="O336" i="48"/>
  <c r="P336" i="48"/>
  <c r="N337" i="48"/>
  <c r="O337" i="48"/>
  <c r="P337" i="48"/>
  <c r="N338" i="48"/>
  <c r="O338" i="48"/>
  <c r="P338" i="48"/>
  <c r="N339" i="48"/>
  <c r="O339" i="48"/>
  <c r="P339" i="48"/>
  <c r="N340" i="48"/>
  <c r="O340" i="48"/>
  <c r="P340" i="48"/>
  <c r="N341" i="48"/>
  <c r="O341" i="48"/>
  <c r="P341" i="48"/>
  <c r="N342" i="48"/>
  <c r="O342" i="48"/>
  <c r="P342" i="48"/>
  <c r="N343" i="48"/>
  <c r="O343" i="48"/>
  <c r="P343" i="48"/>
  <c r="N344" i="48"/>
  <c r="O344" i="48"/>
  <c r="P344" i="48"/>
  <c r="N345" i="48"/>
  <c r="O345" i="48"/>
  <c r="P345" i="48"/>
  <c r="N346" i="48"/>
  <c r="O346" i="48"/>
  <c r="P346" i="48"/>
  <c r="N347" i="48"/>
  <c r="O347" i="48"/>
  <c r="P347" i="48"/>
  <c r="N348" i="48"/>
  <c r="O348" i="48"/>
  <c r="P348" i="48"/>
  <c r="N349" i="48"/>
  <c r="O349" i="48"/>
  <c r="P349" i="48"/>
  <c r="N350" i="48"/>
  <c r="O350" i="48"/>
  <c r="P350" i="48"/>
  <c r="N351" i="48"/>
  <c r="O351" i="48"/>
  <c r="P351" i="48"/>
  <c r="N352" i="48"/>
  <c r="O352" i="48"/>
  <c r="P352" i="48"/>
  <c r="N353" i="48"/>
  <c r="O353" i="48"/>
  <c r="P353" i="48"/>
  <c r="N354" i="48"/>
  <c r="O354" i="48"/>
  <c r="P354" i="48"/>
  <c r="N355" i="48"/>
  <c r="O355" i="48"/>
  <c r="P355" i="48"/>
  <c r="N356" i="48"/>
  <c r="O356" i="48"/>
  <c r="P356" i="48"/>
  <c r="N357" i="48"/>
  <c r="O357" i="48"/>
  <c r="P357" i="48"/>
  <c r="N358" i="48"/>
  <c r="O358" i="48"/>
  <c r="P358" i="48"/>
  <c r="N359" i="48"/>
  <c r="O359" i="48"/>
  <c r="P359" i="48"/>
  <c r="N360" i="48"/>
  <c r="O360" i="48"/>
  <c r="P360" i="48"/>
  <c r="N361" i="48"/>
  <c r="O361" i="48"/>
  <c r="P361" i="48"/>
  <c r="N362" i="48"/>
  <c r="O362" i="48"/>
  <c r="P362" i="48"/>
  <c r="N363" i="48"/>
  <c r="O363" i="48"/>
  <c r="P363" i="48"/>
  <c r="N364" i="48"/>
  <c r="O364" i="48"/>
  <c r="P364" i="48"/>
  <c r="N365" i="48"/>
  <c r="O365" i="48"/>
  <c r="P365" i="48"/>
  <c r="N366" i="48"/>
  <c r="O366" i="48"/>
  <c r="P366" i="48"/>
  <c r="N367" i="48"/>
  <c r="O367" i="48"/>
  <c r="P367" i="48"/>
  <c r="N368" i="48"/>
  <c r="O368" i="48"/>
  <c r="P368" i="48"/>
  <c r="N369" i="48"/>
  <c r="O369" i="48"/>
  <c r="P369" i="48"/>
  <c r="N370" i="48"/>
  <c r="O370" i="48"/>
  <c r="P370" i="48"/>
  <c r="N371" i="48"/>
  <c r="O371" i="48"/>
  <c r="P371" i="48"/>
  <c r="N372" i="48"/>
  <c r="O372" i="48"/>
  <c r="P372" i="48"/>
  <c r="N373" i="48"/>
  <c r="O373" i="48"/>
  <c r="P373" i="48"/>
  <c r="N374" i="48"/>
  <c r="O374" i="48"/>
  <c r="P374" i="48"/>
  <c r="N375" i="48"/>
  <c r="O375" i="48"/>
  <c r="P375" i="48"/>
  <c r="N376" i="48"/>
  <c r="O376" i="48"/>
  <c r="P376" i="48"/>
  <c r="N377" i="48"/>
  <c r="O377" i="48"/>
  <c r="P377" i="48"/>
  <c r="N378" i="48"/>
  <c r="O378" i="48"/>
  <c r="P378" i="48"/>
  <c r="N379" i="48"/>
  <c r="O379" i="48"/>
  <c r="P379" i="48"/>
  <c r="N380" i="48"/>
  <c r="O380" i="48"/>
  <c r="P380" i="48"/>
  <c r="N381" i="48"/>
  <c r="O381" i="48"/>
  <c r="P381" i="48"/>
  <c r="N382" i="48"/>
  <c r="O382" i="48"/>
  <c r="P382" i="48"/>
  <c r="N383" i="48"/>
  <c r="O383" i="48"/>
  <c r="P383" i="48"/>
  <c r="N384" i="48"/>
  <c r="O384" i="48"/>
  <c r="P384" i="48"/>
  <c r="N385" i="48"/>
  <c r="O385" i="48"/>
  <c r="P385" i="48"/>
  <c r="N386" i="48"/>
  <c r="O386" i="48"/>
  <c r="P386" i="48"/>
  <c r="N387" i="48"/>
  <c r="O387" i="48"/>
  <c r="P387" i="48"/>
  <c r="N388" i="48"/>
  <c r="O388" i="48"/>
  <c r="P388" i="48"/>
  <c r="N389" i="48"/>
  <c r="O389" i="48"/>
  <c r="P389" i="48"/>
  <c r="N390" i="48"/>
  <c r="O390" i="48"/>
  <c r="P390" i="48"/>
  <c r="N391" i="48"/>
  <c r="O391" i="48"/>
  <c r="P391" i="48"/>
  <c r="N392" i="48"/>
  <c r="O392" i="48"/>
  <c r="P392" i="48"/>
  <c r="N393" i="48"/>
  <c r="O393" i="48"/>
  <c r="P393" i="48"/>
  <c r="N394" i="48"/>
  <c r="O394" i="48"/>
  <c r="P394" i="48"/>
  <c r="N395" i="48"/>
  <c r="O395" i="48"/>
  <c r="P395" i="48"/>
  <c r="N396" i="48"/>
  <c r="O396" i="48"/>
  <c r="P396" i="48"/>
  <c r="N397" i="48"/>
  <c r="O397" i="48"/>
  <c r="P397" i="48"/>
  <c r="N398" i="48"/>
  <c r="O398" i="48"/>
  <c r="P398" i="48"/>
  <c r="N399" i="48"/>
  <c r="O399" i="48"/>
  <c r="P399" i="48"/>
  <c r="N400" i="48"/>
  <c r="O400" i="48"/>
  <c r="P400" i="48"/>
  <c r="N401" i="48"/>
  <c r="O401" i="48"/>
  <c r="P401" i="48"/>
  <c r="N402" i="48"/>
  <c r="O402" i="48"/>
  <c r="P402" i="48"/>
  <c r="N403" i="48"/>
  <c r="O403" i="48"/>
  <c r="P403" i="48"/>
  <c r="N404" i="48"/>
  <c r="O404" i="48"/>
  <c r="P404" i="48"/>
  <c r="N405" i="48"/>
  <c r="O405" i="48"/>
  <c r="P405" i="48"/>
  <c r="N406" i="48"/>
  <c r="O406" i="48"/>
  <c r="P406" i="48"/>
  <c r="N407" i="48"/>
  <c r="O407" i="48"/>
  <c r="P407" i="48"/>
  <c r="N408" i="48"/>
  <c r="O408" i="48"/>
  <c r="P408" i="48"/>
  <c r="N409" i="48"/>
  <c r="O409" i="48"/>
  <c r="P409" i="48"/>
  <c r="N410" i="48"/>
  <c r="O410" i="48"/>
  <c r="P410" i="48"/>
  <c r="N411" i="48"/>
  <c r="O411" i="48"/>
  <c r="P411" i="48"/>
  <c r="N412" i="48"/>
  <c r="O412" i="48"/>
  <c r="P412" i="48"/>
  <c r="N413" i="48"/>
  <c r="O413" i="48"/>
  <c r="P413" i="48"/>
  <c r="N414" i="48"/>
  <c r="O414" i="48"/>
  <c r="P414" i="48"/>
  <c r="N415" i="48"/>
  <c r="O415" i="48"/>
  <c r="P415" i="48"/>
  <c r="N416" i="48"/>
  <c r="O416" i="48"/>
  <c r="P416" i="48"/>
  <c r="N417" i="48"/>
  <c r="O417" i="48"/>
  <c r="P417" i="48"/>
  <c r="N418" i="48"/>
  <c r="O418" i="48"/>
  <c r="P418" i="48"/>
  <c r="N419" i="48"/>
  <c r="O419" i="48"/>
  <c r="P419" i="48"/>
  <c r="N420" i="48"/>
  <c r="O420" i="48"/>
  <c r="P420" i="48"/>
  <c r="N421" i="48"/>
  <c r="O421" i="48"/>
  <c r="P421" i="48"/>
  <c r="N422" i="48"/>
  <c r="O422" i="48"/>
  <c r="P422" i="48"/>
  <c r="N423" i="48"/>
  <c r="O423" i="48"/>
  <c r="P423" i="48"/>
  <c r="N424" i="48"/>
  <c r="O424" i="48"/>
  <c r="P424" i="48"/>
  <c r="N425" i="48"/>
  <c r="O425" i="48"/>
  <c r="P425" i="48"/>
  <c r="N426" i="48"/>
  <c r="O426" i="48"/>
  <c r="P426" i="48"/>
  <c r="N427" i="48"/>
  <c r="O427" i="48"/>
  <c r="P427" i="48"/>
  <c r="N428" i="48"/>
  <c r="O428" i="48"/>
  <c r="P428" i="48"/>
  <c r="N429" i="48"/>
  <c r="O429" i="48"/>
  <c r="P429" i="48"/>
  <c r="N430" i="48"/>
  <c r="O430" i="48"/>
  <c r="P430" i="48"/>
  <c r="N431" i="48"/>
  <c r="O431" i="48"/>
  <c r="P431" i="48"/>
  <c r="N432" i="48"/>
  <c r="O432" i="48"/>
  <c r="P432" i="48"/>
  <c r="N433" i="48"/>
  <c r="O433" i="48"/>
  <c r="P433" i="48"/>
  <c r="N434" i="48"/>
  <c r="O434" i="48"/>
  <c r="P434" i="48"/>
  <c r="N435" i="48"/>
  <c r="O435" i="48"/>
  <c r="P435" i="48"/>
  <c r="N436" i="48"/>
  <c r="O436" i="48"/>
  <c r="P436" i="48"/>
  <c r="N437" i="48"/>
  <c r="O437" i="48"/>
  <c r="P437" i="48"/>
  <c r="N438" i="48"/>
  <c r="O438" i="48"/>
  <c r="P438" i="48"/>
  <c r="N439" i="48"/>
  <c r="O439" i="48"/>
  <c r="P439" i="48"/>
  <c r="N440" i="48"/>
  <c r="O440" i="48"/>
  <c r="P440" i="48"/>
  <c r="N441" i="48"/>
  <c r="O441" i="48"/>
  <c r="P441" i="48"/>
  <c r="N442" i="48"/>
  <c r="O442" i="48"/>
  <c r="P442" i="48"/>
  <c r="N443" i="48"/>
  <c r="O443" i="48"/>
  <c r="P443" i="48"/>
  <c r="N444" i="48"/>
  <c r="O444" i="48"/>
  <c r="P444" i="48"/>
  <c r="N445" i="48"/>
  <c r="O445" i="48"/>
  <c r="P445" i="48"/>
  <c r="N446" i="48"/>
  <c r="O446" i="48"/>
  <c r="P446" i="48"/>
  <c r="N447" i="48"/>
  <c r="O447" i="48"/>
  <c r="P447" i="48"/>
  <c r="N448" i="48"/>
  <c r="O448" i="48"/>
  <c r="P448" i="48"/>
  <c r="N449" i="48"/>
  <c r="O449" i="48"/>
  <c r="P449" i="48"/>
  <c r="N450" i="48"/>
  <c r="O450" i="48"/>
  <c r="P450" i="48"/>
  <c r="N451" i="48"/>
  <c r="O451" i="48"/>
  <c r="P451" i="48"/>
  <c r="N452" i="48"/>
  <c r="O452" i="48"/>
  <c r="P452" i="48"/>
  <c r="N453" i="48"/>
  <c r="O453" i="48"/>
  <c r="P453" i="48"/>
  <c r="N454" i="48"/>
  <c r="O454" i="48"/>
  <c r="P454" i="48"/>
  <c r="N455" i="48"/>
  <c r="O455" i="48"/>
  <c r="P455" i="48"/>
  <c r="N456" i="48"/>
  <c r="O456" i="48"/>
  <c r="P456" i="48"/>
  <c r="N457" i="48"/>
  <c r="O457" i="48"/>
  <c r="P457" i="48"/>
  <c r="N458" i="48"/>
  <c r="O458" i="48"/>
  <c r="P458" i="48"/>
  <c r="N459" i="48"/>
  <c r="O459" i="48"/>
  <c r="P459" i="48"/>
  <c r="N460" i="48"/>
  <c r="O460" i="48"/>
  <c r="P460" i="48"/>
  <c r="N461" i="48"/>
  <c r="O461" i="48"/>
  <c r="P461" i="48"/>
  <c r="N462" i="48"/>
  <c r="O462" i="48"/>
  <c r="P462" i="48"/>
  <c r="N463" i="48"/>
  <c r="O463" i="48"/>
  <c r="P463" i="48"/>
  <c r="N464" i="48"/>
  <c r="O464" i="48"/>
  <c r="P464" i="48"/>
  <c r="N465" i="48"/>
  <c r="O465" i="48"/>
  <c r="P465" i="48"/>
  <c r="N466" i="48"/>
  <c r="O466" i="48"/>
  <c r="P466" i="48"/>
  <c r="N467" i="48"/>
  <c r="O467" i="48"/>
  <c r="P467" i="48"/>
  <c r="N468" i="48"/>
  <c r="O468" i="48"/>
  <c r="P468" i="48"/>
  <c r="N469" i="48"/>
  <c r="O469" i="48"/>
  <c r="P469" i="48"/>
  <c r="N470" i="48"/>
  <c r="O470" i="48"/>
  <c r="P470" i="48"/>
  <c r="N471" i="48"/>
  <c r="O471" i="48"/>
  <c r="P471" i="48"/>
  <c r="N472" i="48"/>
  <c r="O472" i="48"/>
  <c r="P472" i="48"/>
  <c r="N473" i="48"/>
  <c r="O473" i="48"/>
  <c r="P473" i="48"/>
  <c r="N474" i="48"/>
  <c r="O474" i="48"/>
  <c r="P474" i="48"/>
  <c r="N475" i="48"/>
  <c r="O475" i="48"/>
  <c r="P475" i="48"/>
  <c r="N476" i="48"/>
  <c r="O476" i="48"/>
  <c r="P476" i="48"/>
  <c r="N477" i="48"/>
  <c r="O477" i="48"/>
  <c r="P477" i="48"/>
  <c r="N478" i="48"/>
  <c r="O478" i="48"/>
  <c r="P478" i="48"/>
  <c r="N479" i="48"/>
  <c r="O479" i="48"/>
  <c r="P479" i="48"/>
  <c r="N480" i="48"/>
  <c r="O480" i="48"/>
  <c r="P480" i="48"/>
  <c r="N481" i="48"/>
  <c r="O481" i="48"/>
  <c r="P481" i="48"/>
  <c r="N482" i="48"/>
  <c r="O482" i="48"/>
  <c r="P482" i="48"/>
  <c r="N483" i="48"/>
  <c r="O483" i="48"/>
  <c r="P483" i="48"/>
  <c r="N484" i="48"/>
  <c r="O484" i="48"/>
  <c r="P484" i="48"/>
  <c r="N485" i="48"/>
  <c r="O485" i="48"/>
  <c r="P485" i="48"/>
  <c r="N486" i="48"/>
  <c r="O486" i="48"/>
  <c r="P486" i="48"/>
  <c r="N487" i="48"/>
  <c r="O487" i="48"/>
  <c r="P487" i="48"/>
  <c r="N488" i="48"/>
  <c r="O488" i="48"/>
  <c r="P488" i="48"/>
  <c r="N489" i="48"/>
  <c r="O489" i="48"/>
  <c r="P489" i="48"/>
  <c r="N490" i="48"/>
  <c r="O490" i="48"/>
  <c r="P490" i="48"/>
  <c r="N491" i="48"/>
  <c r="O491" i="48"/>
  <c r="P491" i="48"/>
  <c r="N492" i="48"/>
  <c r="O492" i="48"/>
  <c r="P492" i="48"/>
  <c r="N493" i="48"/>
  <c r="O493" i="48"/>
  <c r="P493" i="48"/>
  <c r="N494" i="48"/>
  <c r="O494" i="48"/>
  <c r="P494" i="48"/>
  <c r="N495" i="48"/>
  <c r="O495" i="48"/>
  <c r="P495" i="48"/>
  <c r="N496" i="48"/>
  <c r="O496" i="48"/>
  <c r="P496" i="48"/>
  <c r="N497" i="48"/>
  <c r="O497" i="48"/>
  <c r="P497" i="48"/>
  <c r="N498" i="48"/>
  <c r="O498" i="48"/>
  <c r="P498" i="48"/>
  <c r="N499" i="48"/>
  <c r="O499" i="48"/>
  <c r="P499" i="48"/>
  <c r="N500" i="48"/>
  <c r="O500" i="48"/>
  <c r="P500" i="48"/>
  <c r="N501" i="48"/>
  <c r="O501" i="48"/>
  <c r="P501" i="48"/>
  <c r="N502" i="48"/>
  <c r="O502" i="48"/>
  <c r="P502" i="48"/>
  <c r="N503" i="48"/>
  <c r="O503" i="48"/>
  <c r="P503" i="48"/>
  <c r="N504" i="48"/>
  <c r="O504" i="48"/>
  <c r="P504" i="48"/>
  <c r="N505" i="48"/>
  <c r="O505" i="48"/>
  <c r="P505" i="48"/>
  <c r="N506" i="48"/>
  <c r="O506" i="48"/>
  <c r="P506" i="48"/>
  <c r="N507" i="48"/>
  <c r="O507" i="48"/>
  <c r="P507" i="48"/>
  <c r="N508" i="48"/>
  <c r="O508" i="48"/>
  <c r="P508" i="48"/>
  <c r="N509" i="48"/>
  <c r="O509" i="48"/>
  <c r="P509" i="48"/>
  <c r="N510" i="48"/>
  <c r="O510" i="48"/>
  <c r="P510" i="48"/>
  <c r="N511" i="48"/>
  <c r="O511" i="48"/>
  <c r="P511" i="48"/>
  <c r="N512" i="48"/>
  <c r="O512" i="48"/>
  <c r="P512" i="48"/>
  <c r="N513" i="48"/>
  <c r="O513" i="48"/>
  <c r="P513" i="48"/>
  <c r="N514" i="48"/>
  <c r="O514" i="48"/>
  <c r="P514" i="48"/>
  <c r="N515" i="48"/>
  <c r="O515" i="48"/>
  <c r="P515" i="48"/>
  <c r="N516" i="48"/>
  <c r="O516" i="48"/>
  <c r="P516" i="48"/>
  <c r="N517" i="48"/>
  <c r="O517" i="48"/>
  <c r="P517" i="48"/>
  <c r="N518" i="48"/>
  <c r="O518" i="48"/>
  <c r="P518" i="48"/>
  <c r="N519" i="48"/>
  <c r="O519" i="48"/>
  <c r="P519" i="48"/>
  <c r="N520" i="48"/>
  <c r="O520" i="48"/>
  <c r="P520" i="48"/>
  <c r="N521" i="48"/>
  <c r="O521" i="48"/>
  <c r="P521" i="48"/>
  <c r="N522" i="48"/>
  <c r="O522" i="48"/>
  <c r="P522" i="48"/>
  <c r="N523" i="48"/>
  <c r="O523" i="48"/>
  <c r="P523" i="48"/>
  <c r="N524" i="48"/>
  <c r="O524" i="48"/>
  <c r="P524" i="48"/>
  <c r="N525" i="48"/>
  <c r="O525" i="48"/>
  <c r="P525" i="48"/>
  <c r="N526" i="48"/>
  <c r="O526" i="48"/>
  <c r="P526" i="48"/>
  <c r="N527" i="48"/>
  <c r="O527" i="48"/>
  <c r="P527" i="48"/>
  <c r="N528" i="48"/>
  <c r="O528" i="48"/>
  <c r="P528" i="48"/>
  <c r="N529" i="48"/>
  <c r="O529" i="48"/>
  <c r="P529" i="48"/>
  <c r="N530" i="48"/>
  <c r="O530" i="48"/>
  <c r="P530" i="48"/>
  <c r="N531" i="48"/>
  <c r="O531" i="48"/>
  <c r="P531" i="48"/>
  <c r="N532" i="48"/>
  <c r="O532" i="48"/>
  <c r="P532" i="48"/>
  <c r="N533" i="48"/>
  <c r="O533" i="48"/>
  <c r="P533" i="48"/>
  <c r="N534" i="48"/>
  <c r="O534" i="48"/>
  <c r="P534" i="48"/>
  <c r="N535" i="48"/>
  <c r="O535" i="48"/>
  <c r="P535" i="48"/>
  <c r="N536" i="48"/>
  <c r="O536" i="48"/>
  <c r="P536" i="48"/>
  <c r="N537" i="48"/>
  <c r="O537" i="48"/>
  <c r="P537" i="48"/>
  <c r="N538" i="48"/>
  <c r="O538" i="48"/>
  <c r="P538" i="48"/>
  <c r="N539" i="48"/>
  <c r="O539" i="48"/>
  <c r="P539" i="48"/>
  <c r="N540" i="48"/>
  <c r="O540" i="48"/>
  <c r="P540" i="48"/>
  <c r="N541" i="48"/>
  <c r="O541" i="48"/>
  <c r="P541" i="48"/>
  <c r="N542" i="48"/>
  <c r="O542" i="48"/>
  <c r="P542" i="48"/>
  <c r="N543" i="48"/>
  <c r="O543" i="48"/>
  <c r="P543" i="48"/>
  <c r="N544" i="48"/>
  <c r="O544" i="48"/>
  <c r="P544" i="48"/>
  <c r="N545" i="48"/>
  <c r="O545" i="48"/>
  <c r="P545" i="48"/>
  <c r="O285" i="48"/>
  <c r="P285" i="48"/>
  <c r="N285" i="48"/>
  <c r="P286" i="53"/>
  <c r="Q286" i="53"/>
  <c r="R286" i="53"/>
  <c r="P287" i="53"/>
  <c r="Q287" i="53"/>
  <c r="R287" i="53"/>
  <c r="P288" i="53"/>
  <c r="Q288" i="53"/>
  <c r="R288" i="53"/>
  <c r="P289" i="53"/>
  <c r="Q289" i="53"/>
  <c r="R289" i="53"/>
  <c r="P290" i="53"/>
  <c r="Q290" i="53"/>
  <c r="R290" i="53"/>
  <c r="P291" i="53"/>
  <c r="Q291" i="53"/>
  <c r="R291" i="53"/>
  <c r="P292" i="53"/>
  <c r="Q292" i="53"/>
  <c r="R292" i="53"/>
  <c r="P293" i="53"/>
  <c r="Q293" i="53"/>
  <c r="R293" i="53"/>
  <c r="P294" i="53"/>
  <c r="Q294" i="53"/>
  <c r="R294" i="53"/>
  <c r="P295" i="53"/>
  <c r="Q295" i="53"/>
  <c r="R295" i="53"/>
  <c r="P296" i="53"/>
  <c r="Q296" i="53"/>
  <c r="R296" i="53"/>
  <c r="P297" i="53"/>
  <c r="Q297" i="53"/>
  <c r="R297" i="53"/>
  <c r="P298" i="53"/>
  <c r="Q298" i="53"/>
  <c r="R298" i="53"/>
  <c r="P299" i="53"/>
  <c r="Q299" i="53"/>
  <c r="R299" i="53"/>
  <c r="P300" i="53"/>
  <c r="Q300" i="53"/>
  <c r="R300" i="53"/>
  <c r="P301" i="53"/>
  <c r="Q301" i="53"/>
  <c r="R301" i="53"/>
  <c r="P302" i="53"/>
  <c r="Q302" i="53"/>
  <c r="R302" i="53"/>
  <c r="P303" i="53"/>
  <c r="Q303" i="53"/>
  <c r="R303" i="53"/>
  <c r="P304" i="53"/>
  <c r="Q304" i="53"/>
  <c r="R304" i="53"/>
  <c r="P305" i="53"/>
  <c r="Q305" i="53"/>
  <c r="R305" i="53"/>
  <c r="P306" i="53"/>
  <c r="Q306" i="53"/>
  <c r="R306" i="53"/>
  <c r="P307" i="53"/>
  <c r="Q307" i="53"/>
  <c r="R307" i="53"/>
  <c r="P308" i="53"/>
  <c r="Q308" i="53"/>
  <c r="R308" i="53"/>
  <c r="P309" i="53"/>
  <c r="Q309" i="53"/>
  <c r="R309" i="53"/>
  <c r="P310" i="53"/>
  <c r="Q310" i="53"/>
  <c r="R310" i="53"/>
  <c r="P311" i="53"/>
  <c r="Q311" i="53"/>
  <c r="R311" i="53"/>
  <c r="P312" i="53"/>
  <c r="Q312" i="53"/>
  <c r="R312" i="53"/>
  <c r="P313" i="53"/>
  <c r="Q313" i="53"/>
  <c r="R313" i="53"/>
  <c r="P314" i="53"/>
  <c r="Q314" i="53"/>
  <c r="R314" i="53"/>
  <c r="P315" i="53"/>
  <c r="Q315" i="53"/>
  <c r="R315" i="53"/>
  <c r="P316" i="53"/>
  <c r="Q316" i="53"/>
  <c r="R316" i="53"/>
  <c r="P317" i="53"/>
  <c r="Q317" i="53"/>
  <c r="R317" i="53"/>
  <c r="P318" i="53"/>
  <c r="Q318" i="53"/>
  <c r="R318" i="53"/>
  <c r="P319" i="53"/>
  <c r="Q319" i="53"/>
  <c r="R319" i="53"/>
  <c r="P320" i="53"/>
  <c r="Q320" i="53"/>
  <c r="R320" i="53"/>
  <c r="P321" i="53"/>
  <c r="Q321" i="53"/>
  <c r="R321" i="53"/>
  <c r="P322" i="53"/>
  <c r="Q322" i="53"/>
  <c r="R322" i="53"/>
  <c r="P323" i="53"/>
  <c r="Q323" i="53"/>
  <c r="R323" i="53"/>
  <c r="P324" i="53"/>
  <c r="Q324" i="53"/>
  <c r="R324" i="53"/>
  <c r="P325" i="53"/>
  <c r="Q325" i="53"/>
  <c r="R325" i="53"/>
  <c r="P326" i="53"/>
  <c r="Q326" i="53"/>
  <c r="R326" i="53"/>
  <c r="P327" i="53"/>
  <c r="Q327" i="53"/>
  <c r="R327" i="53"/>
  <c r="P328" i="53"/>
  <c r="Q328" i="53"/>
  <c r="R328" i="53"/>
  <c r="P329" i="53"/>
  <c r="Q329" i="53"/>
  <c r="R329" i="53"/>
  <c r="P330" i="53"/>
  <c r="Q330" i="53"/>
  <c r="R330" i="53"/>
  <c r="P331" i="53"/>
  <c r="Q331" i="53"/>
  <c r="R331" i="53"/>
  <c r="P332" i="53"/>
  <c r="Q332" i="53"/>
  <c r="R332" i="53"/>
  <c r="P333" i="53"/>
  <c r="Q333" i="53"/>
  <c r="R333" i="53"/>
  <c r="P334" i="53"/>
  <c r="Q334" i="53"/>
  <c r="R334" i="53"/>
  <c r="P335" i="53"/>
  <c r="Q335" i="53"/>
  <c r="R335" i="53"/>
  <c r="P336" i="53"/>
  <c r="Q336" i="53"/>
  <c r="R336" i="53"/>
  <c r="P337" i="53"/>
  <c r="Q337" i="53"/>
  <c r="R337" i="53"/>
  <c r="P338" i="53"/>
  <c r="Q338" i="53"/>
  <c r="R338" i="53"/>
  <c r="P339" i="53"/>
  <c r="Q339" i="53"/>
  <c r="R339" i="53"/>
  <c r="P340" i="53"/>
  <c r="Q340" i="53"/>
  <c r="R340" i="53"/>
  <c r="P341" i="53"/>
  <c r="Q341" i="53"/>
  <c r="R341" i="53"/>
  <c r="P342" i="53"/>
  <c r="Q342" i="53"/>
  <c r="R342" i="53"/>
  <c r="P343" i="53"/>
  <c r="Q343" i="53"/>
  <c r="R343" i="53"/>
  <c r="P344" i="53"/>
  <c r="Q344" i="53"/>
  <c r="R344" i="53"/>
  <c r="P345" i="53"/>
  <c r="Q345" i="53"/>
  <c r="R345" i="53"/>
  <c r="P346" i="53"/>
  <c r="Q346" i="53"/>
  <c r="R346" i="53"/>
  <c r="P347" i="53"/>
  <c r="Q347" i="53"/>
  <c r="R347" i="53"/>
  <c r="P348" i="53"/>
  <c r="Q348" i="53"/>
  <c r="R348" i="53"/>
  <c r="P349" i="53"/>
  <c r="Q349" i="53"/>
  <c r="R349" i="53"/>
  <c r="P350" i="53"/>
  <c r="Q350" i="53"/>
  <c r="R350" i="53"/>
  <c r="P351" i="53"/>
  <c r="Q351" i="53"/>
  <c r="R351" i="53"/>
  <c r="P352" i="53"/>
  <c r="Q352" i="53"/>
  <c r="R352" i="53"/>
  <c r="P353" i="53"/>
  <c r="Q353" i="53"/>
  <c r="R353" i="53"/>
  <c r="P354" i="53"/>
  <c r="Q354" i="53"/>
  <c r="R354" i="53"/>
  <c r="P355" i="53"/>
  <c r="Q355" i="53"/>
  <c r="R355" i="53"/>
  <c r="P356" i="53"/>
  <c r="Q356" i="53"/>
  <c r="R356" i="53"/>
  <c r="P357" i="53"/>
  <c r="Q357" i="53"/>
  <c r="R357" i="53"/>
  <c r="P358" i="53"/>
  <c r="Q358" i="53"/>
  <c r="R358" i="53"/>
  <c r="P359" i="53"/>
  <c r="Q359" i="53"/>
  <c r="R359" i="53"/>
  <c r="P360" i="53"/>
  <c r="Q360" i="53"/>
  <c r="R360" i="53"/>
  <c r="P361" i="53"/>
  <c r="Q361" i="53"/>
  <c r="R361" i="53"/>
  <c r="P362" i="53"/>
  <c r="Q362" i="53"/>
  <c r="R362" i="53"/>
  <c r="P363" i="53"/>
  <c r="Q363" i="53"/>
  <c r="R363" i="53"/>
  <c r="P364" i="53"/>
  <c r="Q364" i="53"/>
  <c r="R364" i="53"/>
  <c r="P365" i="53"/>
  <c r="Q365" i="53"/>
  <c r="R365" i="53"/>
  <c r="P366" i="53"/>
  <c r="Q366" i="53"/>
  <c r="R366" i="53"/>
  <c r="P367" i="53"/>
  <c r="Q367" i="53"/>
  <c r="R367" i="53"/>
  <c r="P368" i="53"/>
  <c r="Q368" i="53"/>
  <c r="R368" i="53"/>
  <c r="P369" i="53"/>
  <c r="Q369" i="53"/>
  <c r="R369" i="53"/>
  <c r="P370" i="53"/>
  <c r="Q370" i="53"/>
  <c r="R370" i="53"/>
  <c r="P371" i="53"/>
  <c r="Q371" i="53"/>
  <c r="R371" i="53"/>
  <c r="P372" i="53"/>
  <c r="Q372" i="53"/>
  <c r="R372" i="53"/>
  <c r="P373" i="53"/>
  <c r="Q373" i="53"/>
  <c r="R373" i="53"/>
  <c r="P374" i="53"/>
  <c r="Q374" i="53"/>
  <c r="R374" i="53"/>
  <c r="P375" i="53"/>
  <c r="Q375" i="53"/>
  <c r="R375" i="53"/>
  <c r="P376" i="53"/>
  <c r="Q376" i="53"/>
  <c r="R376" i="53"/>
  <c r="P377" i="53"/>
  <c r="Q377" i="53"/>
  <c r="R377" i="53"/>
  <c r="P378" i="53"/>
  <c r="Q378" i="53"/>
  <c r="R378" i="53"/>
  <c r="P379" i="53"/>
  <c r="Q379" i="53"/>
  <c r="R379" i="53"/>
  <c r="P380" i="53"/>
  <c r="Q380" i="53"/>
  <c r="R380" i="53"/>
  <c r="P381" i="53"/>
  <c r="Q381" i="53"/>
  <c r="R381" i="53"/>
  <c r="P382" i="53"/>
  <c r="Q382" i="53"/>
  <c r="R382" i="53"/>
  <c r="P383" i="53"/>
  <c r="Q383" i="53"/>
  <c r="R383" i="53"/>
  <c r="P384" i="53"/>
  <c r="Q384" i="53"/>
  <c r="R384" i="53"/>
  <c r="P385" i="53"/>
  <c r="Q385" i="53"/>
  <c r="R385" i="53"/>
  <c r="P386" i="53"/>
  <c r="Q386" i="53"/>
  <c r="R386" i="53"/>
  <c r="P387" i="53"/>
  <c r="Q387" i="53"/>
  <c r="R387" i="53"/>
  <c r="P388" i="53"/>
  <c r="Q388" i="53"/>
  <c r="R388" i="53"/>
  <c r="P389" i="53"/>
  <c r="Q389" i="53"/>
  <c r="R389" i="53"/>
  <c r="P390" i="53"/>
  <c r="Q390" i="53"/>
  <c r="R390" i="53"/>
  <c r="P391" i="53"/>
  <c r="Q391" i="53"/>
  <c r="R391" i="53"/>
  <c r="P392" i="53"/>
  <c r="Q392" i="53"/>
  <c r="R392" i="53"/>
  <c r="P393" i="53"/>
  <c r="Q393" i="53"/>
  <c r="R393" i="53"/>
  <c r="P394" i="53"/>
  <c r="Q394" i="53"/>
  <c r="R394" i="53"/>
  <c r="P395" i="53"/>
  <c r="Q395" i="53"/>
  <c r="R395" i="53"/>
  <c r="P396" i="53"/>
  <c r="Q396" i="53"/>
  <c r="R396" i="53"/>
  <c r="P397" i="53"/>
  <c r="Q397" i="53"/>
  <c r="R397" i="53"/>
  <c r="P398" i="53"/>
  <c r="Q398" i="53"/>
  <c r="R398" i="53"/>
  <c r="P399" i="53"/>
  <c r="Q399" i="53"/>
  <c r="R399" i="53"/>
  <c r="P400" i="53"/>
  <c r="Q400" i="53"/>
  <c r="R400" i="53"/>
  <c r="P401" i="53"/>
  <c r="Q401" i="53"/>
  <c r="R401" i="53"/>
  <c r="P402" i="53"/>
  <c r="Q402" i="53"/>
  <c r="R402" i="53"/>
  <c r="P403" i="53"/>
  <c r="Q403" i="53"/>
  <c r="R403" i="53"/>
  <c r="P404" i="53"/>
  <c r="Q404" i="53"/>
  <c r="R404" i="53"/>
  <c r="P405" i="53"/>
  <c r="Q405" i="53"/>
  <c r="R405" i="53"/>
  <c r="P406" i="53"/>
  <c r="Q406" i="53"/>
  <c r="R406" i="53"/>
  <c r="P407" i="53"/>
  <c r="Q407" i="53"/>
  <c r="R407" i="53"/>
  <c r="P408" i="53"/>
  <c r="Q408" i="53"/>
  <c r="R408" i="53"/>
  <c r="P409" i="53"/>
  <c r="Q409" i="53"/>
  <c r="R409" i="53"/>
  <c r="P410" i="53"/>
  <c r="Q410" i="53"/>
  <c r="R410" i="53"/>
  <c r="P411" i="53"/>
  <c r="Q411" i="53"/>
  <c r="R411" i="53"/>
  <c r="P412" i="53"/>
  <c r="Q412" i="53"/>
  <c r="R412" i="53"/>
  <c r="P413" i="53"/>
  <c r="Q413" i="53"/>
  <c r="R413" i="53"/>
  <c r="P414" i="53"/>
  <c r="Q414" i="53"/>
  <c r="R414" i="53"/>
  <c r="P415" i="53"/>
  <c r="Q415" i="53"/>
  <c r="R415" i="53"/>
  <c r="P416" i="53"/>
  <c r="Q416" i="53"/>
  <c r="R416" i="53"/>
  <c r="P417" i="53"/>
  <c r="Q417" i="53"/>
  <c r="R417" i="53"/>
  <c r="P418" i="53"/>
  <c r="Q418" i="53"/>
  <c r="R418" i="53"/>
  <c r="P419" i="53"/>
  <c r="Q419" i="53"/>
  <c r="R419" i="53"/>
  <c r="P420" i="53"/>
  <c r="Q420" i="53"/>
  <c r="R420" i="53"/>
  <c r="P421" i="53"/>
  <c r="Q421" i="53"/>
  <c r="R421" i="53"/>
  <c r="P422" i="53"/>
  <c r="Q422" i="53"/>
  <c r="R422" i="53"/>
  <c r="P423" i="53"/>
  <c r="Q423" i="53"/>
  <c r="R423" i="53"/>
  <c r="P424" i="53"/>
  <c r="Q424" i="53"/>
  <c r="R424" i="53"/>
  <c r="P425" i="53"/>
  <c r="Q425" i="53"/>
  <c r="R425" i="53"/>
  <c r="P426" i="53"/>
  <c r="Q426" i="53"/>
  <c r="R426" i="53"/>
  <c r="P427" i="53"/>
  <c r="Q427" i="53"/>
  <c r="R427" i="53"/>
  <c r="P428" i="53"/>
  <c r="Q428" i="53"/>
  <c r="R428" i="53"/>
  <c r="P429" i="53"/>
  <c r="Q429" i="53"/>
  <c r="R429" i="53"/>
  <c r="P430" i="53"/>
  <c r="Q430" i="53"/>
  <c r="R430" i="53"/>
  <c r="P431" i="53"/>
  <c r="Q431" i="53"/>
  <c r="R431" i="53"/>
  <c r="P432" i="53"/>
  <c r="Q432" i="53"/>
  <c r="R432" i="53"/>
  <c r="P433" i="53"/>
  <c r="Q433" i="53"/>
  <c r="R433" i="53"/>
  <c r="P434" i="53"/>
  <c r="Q434" i="53"/>
  <c r="R434" i="53"/>
  <c r="P435" i="53"/>
  <c r="Q435" i="53"/>
  <c r="R435" i="53"/>
  <c r="P436" i="53"/>
  <c r="Q436" i="53"/>
  <c r="R436" i="53"/>
  <c r="P437" i="53"/>
  <c r="Q437" i="53"/>
  <c r="R437" i="53"/>
  <c r="P438" i="53"/>
  <c r="Q438" i="53"/>
  <c r="R438" i="53"/>
  <c r="P439" i="53"/>
  <c r="Q439" i="53"/>
  <c r="R439" i="53"/>
  <c r="P440" i="53"/>
  <c r="Q440" i="53"/>
  <c r="R440" i="53"/>
  <c r="P441" i="53"/>
  <c r="Q441" i="53"/>
  <c r="R441" i="53"/>
  <c r="P442" i="53"/>
  <c r="Q442" i="53"/>
  <c r="R442" i="53"/>
  <c r="P443" i="53"/>
  <c r="Q443" i="53"/>
  <c r="R443" i="53"/>
  <c r="P444" i="53"/>
  <c r="Q444" i="53"/>
  <c r="R444" i="53"/>
  <c r="P445" i="53"/>
  <c r="Q445" i="53"/>
  <c r="R445" i="53"/>
  <c r="P446" i="53"/>
  <c r="Q446" i="53"/>
  <c r="R446" i="53"/>
  <c r="P447" i="53"/>
  <c r="Q447" i="53"/>
  <c r="R447" i="53"/>
  <c r="P448" i="53"/>
  <c r="Q448" i="53"/>
  <c r="R448" i="53"/>
  <c r="P449" i="53"/>
  <c r="Q449" i="53"/>
  <c r="R449" i="53"/>
  <c r="P450" i="53"/>
  <c r="Q450" i="53"/>
  <c r="R450" i="53"/>
  <c r="P451" i="53"/>
  <c r="Q451" i="53"/>
  <c r="R451" i="53"/>
  <c r="P452" i="53"/>
  <c r="Q452" i="53"/>
  <c r="R452" i="53"/>
  <c r="P453" i="53"/>
  <c r="Q453" i="53"/>
  <c r="R453" i="53"/>
  <c r="P454" i="53"/>
  <c r="Q454" i="53"/>
  <c r="R454" i="53"/>
  <c r="P455" i="53"/>
  <c r="Q455" i="53"/>
  <c r="R455" i="53"/>
  <c r="P456" i="53"/>
  <c r="Q456" i="53"/>
  <c r="R456" i="53"/>
  <c r="P457" i="53"/>
  <c r="Q457" i="53"/>
  <c r="R457" i="53"/>
  <c r="P458" i="53"/>
  <c r="Q458" i="53"/>
  <c r="R458" i="53"/>
  <c r="P459" i="53"/>
  <c r="Q459" i="53"/>
  <c r="R459" i="53"/>
  <c r="P460" i="53"/>
  <c r="Q460" i="53"/>
  <c r="R460" i="53"/>
  <c r="P461" i="53"/>
  <c r="Q461" i="53"/>
  <c r="R461" i="53"/>
  <c r="P462" i="53"/>
  <c r="Q462" i="53"/>
  <c r="R462" i="53"/>
  <c r="P463" i="53"/>
  <c r="Q463" i="53"/>
  <c r="R463" i="53"/>
  <c r="P464" i="53"/>
  <c r="Q464" i="53"/>
  <c r="R464" i="53"/>
  <c r="P465" i="53"/>
  <c r="Q465" i="53"/>
  <c r="R465" i="53"/>
  <c r="P466" i="53"/>
  <c r="Q466" i="53"/>
  <c r="R466" i="53"/>
  <c r="P467" i="53"/>
  <c r="Q467" i="53"/>
  <c r="R467" i="53"/>
  <c r="P468" i="53"/>
  <c r="Q468" i="53"/>
  <c r="R468" i="53"/>
  <c r="P469" i="53"/>
  <c r="Q469" i="53"/>
  <c r="R469" i="53"/>
  <c r="P470" i="53"/>
  <c r="Q470" i="53"/>
  <c r="R470" i="53"/>
  <c r="P471" i="53"/>
  <c r="Q471" i="53"/>
  <c r="R471" i="53"/>
  <c r="P472" i="53"/>
  <c r="Q472" i="53"/>
  <c r="R472" i="53"/>
  <c r="P473" i="53"/>
  <c r="Q473" i="53"/>
  <c r="R473" i="53"/>
  <c r="P474" i="53"/>
  <c r="Q474" i="53"/>
  <c r="R474" i="53"/>
  <c r="P475" i="53"/>
  <c r="Q475" i="53"/>
  <c r="R475" i="53"/>
  <c r="P476" i="53"/>
  <c r="Q476" i="53"/>
  <c r="R476" i="53"/>
  <c r="P477" i="53"/>
  <c r="Q477" i="53"/>
  <c r="R477" i="53"/>
  <c r="P478" i="53"/>
  <c r="Q478" i="53"/>
  <c r="R478" i="53"/>
  <c r="P479" i="53"/>
  <c r="Q479" i="53"/>
  <c r="R479" i="53"/>
  <c r="P480" i="53"/>
  <c r="Q480" i="53"/>
  <c r="R480" i="53"/>
  <c r="P481" i="53"/>
  <c r="Q481" i="53"/>
  <c r="R481" i="53"/>
  <c r="P482" i="53"/>
  <c r="Q482" i="53"/>
  <c r="R482" i="53"/>
  <c r="P483" i="53"/>
  <c r="Q483" i="53"/>
  <c r="R483" i="53"/>
  <c r="P484" i="53"/>
  <c r="Q484" i="53"/>
  <c r="R484" i="53"/>
  <c r="P485" i="53"/>
  <c r="Q485" i="53"/>
  <c r="R485" i="53"/>
  <c r="P486" i="53"/>
  <c r="Q486" i="53"/>
  <c r="R486" i="53"/>
  <c r="P487" i="53"/>
  <c r="Q487" i="53"/>
  <c r="R487" i="53"/>
  <c r="P488" i="53"/>
  <c r="Q488" i="53"/>
  <c r="R488" i="53"/>
  <c r="P489" i="53"/>
  <c r="Q489" i="53"/>
  <c r="R489" i="53"/>
  <c r="P490" i="53"/>
  <c r="Q490" i="53"/>
  <c r="R490" i="53"/>
  <c r="P491" i="53"/>
  <c r="Q491" i="53"/>
  <c r="R491" i="53"/>
  <c r="P492" i="53"/>
  <c r="Q492" i="53"/>
  <c r="R492" i="53"/>
  <c r="P493" i="53"/>
  <c r="Q493" i="53"/>
  <c r="R493" i="53"/>
  <c r="P494" i="53"/>
  <c r="Q494" i="53"/>
  <c r="R494" i="53"/>
  <c r="P495" i="53"/>
  <c r="Q495" i="53"/>
  <c r="R495" i="53"/>
  <c r="P496" i="53"/>
  <c r="Q496" i="53"/>
  <c r="R496" i="53"/>
  <c r="P497" i="53"/>
  <c r="Q497" i="53"/>
  <c r="R497" i="53"/>
  <c r="P498" i="53"/>
  <c r="Q498" i="53"/>
  <c r="R498" i="53"/>
  <c r="P499" i="53"/>
  <c r="Q499" i="53"/>
  <c r="R499" i="53"/>
  <c r="P500" i="53"/>
  <c r="Q500" i="53"/>
  <c r="R500" i="53"/>
  <c r="P501" i="53"/>
  <c r="Q501" i="53"/>
  <c r="R501" i="53"/>
  <c r="P502" i="53"/>
  <c r="Q502" i="53"/>
  <c r="R502" i="53"/>
  <c r="P503" i="53"/>
  <c r="Q503" i="53"/>
  <c r="R503" i="53"/>
  <c r="P504" i="53"/>
  <c r="Q504" i="53"/>
  <c r="R504" i="53"/>
  <c r="P505" i="53"/>
  <c r="Q505" i="53"/>
  <c r="R505" i="53"/>
  <c r="P506" i="53"/>
  <c r="Q506" i="53"/>
  <c r="R506" i="53"/>
  <c r="P507" i="53"/>
  <c r="Q507" i="53"/>
  <c r="R507" i="53"/>
  <c r="P508" i="53"/>
  <c r="Q508" i="53"/>
  <c r="R508" i="53"/>
  <c r="P509" i="53"/>
  <c r="Q509" i="53"/>
  <c r="R509" i="53"/>
  <c r="P510" i="53"/>
  <c r="Q510" i="53"/>
  <c r="R510" i="53"/>
  <c r="P511" i="53"/>
  <c r="Q511" i="53"/>
  <c r="R511" i="53"/>
  <c r="P512" i="53"/>
  <c r="Q512" i="53"/>
  <c r="R512" i="53"/>
  <c r="P513" i="53"/>
  <c r="Q513" i="53"/>
  <c r="R513" i="53"/>
  <c r="P514" i="53"/>
  <c r="Q514" i="53"/>
  <c r="R514" i="53"/>
  <c r="P515" i="53"/>
  <c r="Q515" i="53"/>
  <c r="R515" i="53"/>
  <c r="P516" i="53"/>
  <c r="Q516" i="53"/>
  <c r="R516" i="53"/>
  <c r="P517" i="53"/>
  <c r="Q517" i="53"/>
  <c r="R517" i="53"/>
  <c r="P518" i="53"/>
  <c r="Q518" i="53"/>
  <c r="R518" i="53"/>
  <c r="P519" i="53"/>
  <c r="Q519" i="53"/>
  <c r="R519" i="53"/>
  <c r="P520" i="53"/>
  <c r="Q520" i="53"/>
  <c r="R520" i="53"/>
  <c r="P521" i="53"/>
  <c r="Q521" i="53"/>
  <c r="R521" i="53"/>
  <c r="P522" i="53"/>
  <c r="Q522" i="53"/>
  <c r="R522" i="53"/>
  <c r="P523" i="53"/>
  <c r="Q523" i="53"/>
  <c r="R523" i="53"/>
  <c r="P524" i="53"/>
  <c r="Q524" i="53"/>
  <c r="R524" i="53"/>
  <c r="P525" i="53"/>
  <c r="Q525" i="53"/>
  <c r="R525" i="53"/>
  <c r="P526" i="53"/>
  <c r="Q526" i="53"/>
  <c r="R526" i="53"/>
  <c r="P527" i="53"/>
  <c r="Q527" i="53"/>
  <c r="R527" i="53"/>
  <c r="P528" i="53"/>
  <c r="Q528" i="53"/>
  <c r="R528" i="53"/>
  <c r="P529" i="53"/>
  <c r="Q529" i="53"/>
  <c r="R529" i="53"/>
  <c r="P530" i="53"/>
  <c r="Q530" i="53"/>
  <c r="R530" i="53"/>
  <c r="P531" i="53"/>
  <c r="Q531" i="53"/>
  <c r="R531" i="53"/>
  <c r="P532" i="53"/>
  <c r="Q532" i="53"/>
  <c r="R532" i="53"/>
  <c r="P533" i="53"/>
  <c r="Q533" i="53"/>
  <c r="R533" i="53"/>
  <c r="P534" i="53"/>
  <c r="Q534" i="53"/>
  <c r="R534" i="53"/>
  <c r="P535" i="53"/>
  <c r="Q535" i="53"/>
  <c r="R535" i="53"/>
  <c r="P536" i="53"/>
  <c r="Q536" i="53"/>
  <c r="R536" i="53"/>
  <c r="P537" i="53"/>
  <c r="Q537" i="53"/>
  <c r="R537" i="53"/>
  <c r="P538" i="53"/>
  <c r="Q538" i="53"/>
  <c r="R538" i="53"/>
  <c r="P539" i="53"/>
  <c r="Q539" i="53"/>
  <c r="R539" i="53"/>
  <c r="P540" i="53"/>
  <c r="Q540" i="53"/>
  <c r="R540" i="53"/>
  <c r="P541" i="53"/>
  <c r="Q541" i="53"/>
  <c r="R541" i="53"/>
  <c r="P542" i="53"/>
  <c r="Q542" i="53"/>
  <c r="R542" i="53"/>
  <c r="P543" i="53"/>
  <c r="Q543" i="53"/>
  <c r="R543" i="53"/>
  <c r="P544" i="53"/>
  <c r="Q544" i="53"/>
  <c r="R544" i="53"/>
  <c r="P545" i="53"/>
  <c r="Q545" i="53"/>
  <c r="R545" i="53"/>
  <c r="Q285" i="53"/>
  <c r="R285" i="53"/>
  <c r="P285" i="53"/>
  <c r="R286" i="54"/>
  <c r="S286" i="54"/>
  <c r="T286" i="54"/>
  <c r="R287" i="54"/>
  <c r="S287" i="54"/>
  <c r="T287" i="54"/>
  <c r="R288" i="54"/>
  <c r="S288" i="54"/>
  <c r="T288" i="54"/>
  <c r="R289" i="54"/>
  <c r="S289" i="54"/>
  <c r="T289" i="54"/>
  <c r="R290" i="54"/>
  <c r="S290" i="54"/>
  <c r="T290" i="54"/>
  <c r="R291" i="54"/>
  <c r="S291" i="54"/>
  <c r="T291" i="54"/>
  <c r="R292" i="54"/>
  <c r="S292" i="54"/>
  <c r="T292" i="54"/>
  <c r="R293" i="54"/>
  <c r="S293" i="54"/>
  <c r="T293" i="54"/>
  <c r="R294" i="54"/>
  <c r="S294" i="54"/>
  <c r="T294" i="54"/>
  <c r="R295" i="54"/>
  <c r="S295" i="54"/>
  <c r="T295" i="54"/>
  <c r="R296" i="54"/>
  <c r="S296" i="54"/>
  <c r="T296" i="54"/>
  <c r="R297" i="54"/>
  <c r="S297" i="54"/>
  <c r="T297" i="54"/>
  <c r="R298" i="54"/>
  <c r="S298" i="54"/>
  <c r="T298" i="54"/>
  <c r="R299" i="54"/>
  <c r="S299" i="54"/>
  <c r="T299" i="54"/>
  <c r="R300" i="54"/>
  <c r="S300" i="54"/>
  <c r="T300" i="54"/>
  <c r="R301" i="54"/>
  <c r="S301" i="54"/>
  <c r="T301" i="54"/>
  <c r="R302" i="54"/>
  <c r="S302" i="54"/>
  <c r="T302" i="54"/>
  <c r="R303" i="54"/>
  <c r="S303" i="54"/>
  <c r="T303" i="54"/>
  <c r="R304" i="54"/>
  <c r="S304" i="54"/>
  <c r="T304" i="54"/>
  <c r="R305" i="54"/>
  <c r="S305" i="54"/>
  <c r="T305" i="54"/>
  <c r="R306" i="54"/>
  <c r="S306" i="54"/>
  <c r="T306" i="54"/>
  <c r="R307" i="54"/>
  <c r="S307" i="54"/>
  <c r="T307" i="54"/>
  <c r="R308" i="54"/>
  <c r="S308" i="54"/>
  <c r="T308" i="54"/>
  <c r="R309" i="54"/>
  <c r="S309" i="54"/>
  <c r="T309" i="54"/>
  <c r="R310" i="54"/>
  <c r="S310" i="54"/>
  <c r="T310" i="54"/>
  <c r="R311" i="54"/>
  <c r="S311" i="54"/>
  <c r="T311" i="54"/>
  <c r="R312" i="54"/>
  <c r="S312" i="54"/>
  <c r="T312" i="54"/>
  <c r="R313" i="54"/>
  <c r="S313" i="54"/>
  <c r="T313" i="54"/>
  <c r="R314" i="54"/>
  <c r="S314" i="54"/>
  <c r="T314" i="54"/>
  <c r="R315" i="54"/>
  <c r="S315" i="54"/>
  <c r="T315" i="54"/>
  <c r="R316" i="54"/>
  <c r="S316" i="54"/>
  <c r="T316" i="54"/>
  <c r="R317" i="54"/>
  <c r="S317" i="54"/>
  <c r="T317" i="54"/>
  <c r="R318" i="54"/>
  <c r="S318" i="54"/>
  <c r="T318" i="54"/>
  <c r="R319" i="54"/>
  <c r="S319" i="54"/>
  <c r="T319" i="54"/>
  <c r="R320" i="54"/>
  <c r="S320" i="54"/>
  <c r="T320" i="54"/>
  <c r="R321" i="54"/>
  <c r="S321" i="54"/>
  <c r="T321" i="54"/>
  <c r="R322" i="54"/>
  <c r="S322" i="54"/>
  <c r="T322" i="54"/>
  <c r="R323" i="54"/>
  <c r="S323" i="54"/>
  <c r="T323" i="54"/>
  <c r="R324" i="54"/>
  <c r="S324" i="54"/>
  <c r="T324" i="54"/>
  <c r="R325" i="54"/>
  <c r="S325" i="54"/>
  <c r="T325" i="54"/>
  <c r="R326" i="54"/>
  <c r="S326" i="54"/>
  <c r="T326" i="54"/>
  <c r="R327" i="54"/>
  <c r="S327" i="54"/>
  <c r="T327" i="54"/>
  <c r="R328" i="54"/>
  <c r="S328" i="54"/>
  <c r="T328" i="54"/>
  <c r="R329" i="54"/>
  <c r="S329" i="54"/>
  <c r="T329" i="54"/>
  <c r="R330" i="54"/>
  <c r="S330" i="54"/>
  <c r="T330" i="54"/>
  <c r="R331" i="54"/>
  <c r="S331" i="54"/>
  <c r="T331" i="54"/>
  <c r="R332" i="54"/>
  <c r="S332" i="54"/>
  <c r="T332" i="54"/>
  <c r="R333" i="54"/>
  <c r="S333" i="54"/>
  <c r="T333" i="54"/>
  <c r="R334" i="54"/>
  <c r="S334" i="54"/>
  <c r="T334" i="54"/>
  <c r="R335" i="54"/>
  <c r="S335" i="54"/>
  <c r="T335" i="54"/>
  <c r="R336" i="54"/>
  <c r="S336" i="54"/>
  <c r="T336" i="54"/>
  <c r="R337" i="54"/>
  <c r="S337" i="54"/>
  <c r="T337" i="54"/>
  <c r="R338" i="54"/>
  <c r="S338" i="54"/>
  <c r="T338" i="54"/>
  <c r="R339" i="54"/>
  <c r="S339" i="54"/>
  <c r="T339" i="54"/>
  <c r="R340" i="54"/>
  <c r="S340" i="54"/>
  <c r="T340" i="54"/>
  <c r="R341" i="54"/>
  <c r="S341" i="54"/>
  <c r="T341" i="54"/>
  <c r="R342" i="54"/>
  <c r="S342" i="54"/>
  <c r="T342" i="54"/>
  <c r="R343" i="54"/>
  <c r="S343" i="54"/>
  <c r="T343" i="54"/>
  <c r="R344" i="54"/>
  <c r="S344" i="54"/>
  <c r="T344" i="54"/>
  <c r="R345" i="54"/>
  <c r="S345" i="54"/>
  <c r="T345" i="54"/>
  <c r="R346" i="54"/>
  <c r="S346" i="54"/>
  <c r="T346" i="54"/>
  <c r="R347" i="54"/>
  <c r="S347" i="54"/>
  <c r="T347" i="54"/>
  <c r="R348" i="54"/>
  <c r="S348" i="54"/>
  <c r="T348" i="54"/>
  <c r="R349" i="54"/>
  <c r="S349" i="54"/>
  <c r="T349" i="54"/>
  <c r="R350" i="54"/>
  <c r="S350" i="54"/>
  <c r="T350" i="54"/>
  <c r="R351" i="54"/>
  <c r="S351" i="54"/>
  <c r="T351" i="54"/>
  <c r="R352" i="54"/>
  <c r="S352" i="54"/>
  <c r="T352" i="54"/>
  <c r="R353" i="54"/>
  <c r="S353" i="54"/>
  <c r="T353" i="54"/>
  <c r="R354" i="54"/>
  <c r="S354" i="54"/>
  <c r="T354" i="54"/>
  <c r="R355" i="54"/>
  <c r="S355" i="54"/>
  <c r="T355" i="54"/>
  <c r="R356" i="54"/>
  <c r="S356" i="54"/>
  <c r="T356" i="54"/>
  <c r="R357" i="54"/>
  <c r="S357" i="54"/>
  <c r="T357" i="54"/>
  <c r="R358" i="54"/>
  <c r="S358" i="54"/>
  <c r="T358" i="54"/>
  <c r="R359" i="54"/>
  <c r="S359" i="54"/>
  <c r="T359" i="54"/>
  <c r="R360" i="54"/>
  <c r="S360" i="54"/>
  <c r="T360" i="54"/>
  <c r="R361" i="54"/>
  <c r="S361" i="54"/>
  <c r="T361" i="54"/>
  <c r="R362" i="54"/>
  <c r="S362" i="54"/>
  <c r="T362" i="54"/>
  <c r="R363" i="54"/>
  <c r="S363" i="54"/>
  <c r="T363" i="54"/>
  <c r="R364" i="54"/>
  <c r="S364" i="54"/>
  <c r="T364" i="54"/>
  <c r="R365" i="54"/>
  <c r="S365" i="54"/>
  <c r="T365" i="54"/>
  <c r="R366" i="54"/>
  <c r="S366" i="54"/>
  <c r="T366" i="54"/>
  <c r="R367" i="54"/>
  <c r="S367" i="54"/>
  <c r="T367" i="54"/>
  <c r="R368" i="54"/>
  <c r="S368" i="54"/>
  <c r="T368" i="54"/>
  <c r="R369" i="54"/>
  <c r="S369" i="54"/>
  <c r="T369" i="54"/>
  <c r="R370" i="54"/>
  <c r="S370" i="54"/>
  <c r="T370" i="54"/>
  <c r="R371" i="54"/>
  <c r="S371" i="54"/>
  <c r="T371" i="54"/>
  <c r="R372" i="54"/>
  <c r="S372" i="54"/>
  <c r="T372" i="54"/>
  <c r="R373" i="54"/>
  <c r="S373" i="54"/>
  <c r="T373" i="54"/>
  <c r="R374" i="54"/>
  <c r="S374" i="54"/>
  <c r="T374" i="54"/>
  <c r="R375" i="54"/>
  <c r="S375" i="54"/>
  <c r="T375" i="54"/>
  <c r="R376" i="54"/>
  <c r="S376" i="54"/>
  <c r="T376" i="54"/>
  <c r="R377" i="54"/>
  <c r="S377" i="54"/>
  <c r="T377" i="54"/>
  <c r="R378" i="54"/>
  <c r="S378" i="54"/>
  <c r="T378" i="54"/>
  <c r="R379" i="54"/>
  <c r="S379" i="54"/>
  <c r="T379" i="54"/>
  <c r="R380" i="54"/>
  <c r="S380" i="54"/>
  <c r="T380" i="54"/>
  <c r="R381" i="54"/>
  <c r="S381" i="54"/>
  <c r="T381" i="54"/>
  <c r="R382" i="54"/>
  <c r="S382" i="54"/>
  <c r="T382" i="54"/>
  <c r="R383" i="54"/>
  <c r="S383" i="54"/>
  <c r="T383" i="54"/>
  <c r="R384" i="54"/>
  <c r="S384" i="54"/>
  <c r="T384" i="54"/>
  <c r="R385" i="54"/>
  <c r="S385" i="54"/>
  <c r="T385" i="54"/>
  <c r="R386" i="54"/>
  <c r="S386" i="54"/>
  <c r="T386" i="54"/>
  <c r="R387" i="54"/>
  <c r="S387" i="54"/>
  <c r="T387" i="54"/>
  <c r="R388" i="54"/>
  <c r="S388" i="54"/>
  <c r="T388" i="54"/>
  <c r="R389" i="54"/>
  <c r="S389" i="54"/>
  <c r="T389" i="54"/>
  <c r="R390" i="54"/>
  <c r="S390" i="54"/>
  <c r="T390" i="54"/>
  <c r="R391" i="54"/>
  <c r="S391" i="54"/>
  <c r="T391" i="54"/>
  <c r="R392" i="54"/>
  <c r="S392" i="54"/>
  <c r="T392" i="54"/>
  <c r="R393" i="54"/>
  <c r="S393" i="54"/>
  <c r="T393" i="54"/>
  <c r="R394" i="54"/>
  <c r="S394" i="54"/>
  <c r="T394" i="54"/>
  <c r="R395" i="54"/>
  <c r="S395" i="54"/>
  <c r="T395" i="54"/>
  <c r="R396" i="54"/>
  <c r="S396" i="54"/>
  <c r="T396" i="54"/>
  <c r="R397" i="54"/>
  <c r="S397" i="54"/>
  <c r="T397" i="54"/>
  <c r="R398" i="54"/>
  <c r="S398" i="54"/>
  <c r="T398" i="54"/>
  <c r="R399" i="54"/>
  <c r="S399" i="54"/>
  <c r="T399" i="54"/>
  <c r="R400" i="54"/>
  <c r="S400" i="54"/>
  <c r="T400" i="54"/>
  <c r="R401" i="54"/>
  <c r="S401" i="54"/>
  <c r="T401" i="54"/>
  <c r="R402" i="54"/>
  <c r="S402" i="54"/>
  <c r="T402" i="54"/>
  <c r="R403" i="54"/>
  <c r="S403" i="54"/>
  <c r="T403" i="54"/>
  <c r="R404" i="54"/>
  <c r="S404" i="54"/>
  <c r="T404" i="54"/>
  <c r="R405" i="54"/>
  <c r="S405" i="54"/>
  <c r="T405" i="54"/>
  <c r="R406" i="54"/>
  <c r="S406" i="54"/>
  <c r="T406" i="54"/>
  <c r="R407" i="54"/>
  <c r="S407" i="54"/>
  <c r="T407" i="54"/>
  <c r="R408" i="54"/>
  <c r="S408" i="54"/>
  <c r="T408" i="54"/>
  <c r="R409" i="54"/>
  <c r="S409" i="54"/>
  <c r="T409" i="54"/>
  <c r="R410" i="54"/>
  <c r="S410" i="54"/>
  <c r="T410" i="54"/>
  <c r="R411" i="54"/>
  <c r="S411" i="54"/>
  <c r="T411" i="54"/>
  <c r="R412" i="54"/>
  <c r="S412" i="54"/>
  <c r="T412" i="54"/>
  <c r="R413" i="54"/>
  <c r="S413" i="54"/>
  <c r="T413" i="54"/>
  <c r="R414" i="54"/>
  <c r="S414" i="54"/>
  <c r="T414" i="54"/>
  <c r="R415" i="54"/>
  <c r="S415" i="54"/>
  <c r="T415" i="54"/>
  <c r="R416" i="54"/>
  <c r="S416" i="54"/>
  <c r="T416" i="54"/>
  <c r="R417" i="54"/>
  <c r="S417" i="54"/>
  <c r="T417" i="54"/>
  <c r="R418" i="54"/>
  <c r="S418" i="54"/>
  <c r="T418" i="54"/>
  <c r="R419" i="54"/>
  <c r="S419" i="54"/>
  <c r="T419" i="54"/>
  <c r="R420" i="54"/>
  <c r="S420" i="54"/>
  <c r="T420" i="54"/>
  <c r="R421" i="54"/>
  <c r="S421" i="54"/>
  <c r="T421" i="54"/>
  <c r="R422" i="54"/>
  <c r="S422" i="54"/>
  <c r="T422" i="54"/>
  <c r="R423" i="54"/>
  <c r="S423" i="54"/>
  <c r="T423" i="54"/>
  <c r="R424" i="54"/>
  <c r="S424" i="54"/>
  <c r="T424" i="54"/>
  <c r="R425" i="54"/>
  <c r="S425" i="54"/>
  <c r="T425" i="54"/>
  <c r="R426" i="54"/>
  <c r="S426" i="54"/>
  <c r="T426" i="54"/>
  <c r="R427" i="54"/>
  <c r="S427" i="54"/>
  <c r="T427" i="54"/>
  <c r="R428" i="54"/>
  <c r="S428" i="54"/>
  <c r="T428" i="54"/>
  <c r="R429" i="54"/>
  <c r="S429" i="54"/>
  <c r="T429" i="54"/>
  <c r="R430" i="54"/>
  <c r="S430" i="54"/>
  <c r="T430" i="54"/>
  <c r="R431" i="54"/>
  <c r="S431" i="54"/>
  <c r="T431" i="54"/>
  <c r="R432" i="54"/>
  <c r="S432" i="54"/>
  <c r="T432" i="54"/>
  <c r="R433" i="54"/>
  <c r="S433" i="54"/>
  <c r="T433" i="54"/>
  <c r="R434" i="54"/>
  <c r="S434" i="54"/>
  <c r="T434" i="54"/>
  <c r="R435" i="54"/>
  <c r="S435" i="54"/>
  <c r="T435" i="54"/>
  <c r="R436" i="54"/>
  <c r="S436" i="54"/>
  <c r="T436" i="54"/>
  <c r="R437" i="54"/>
  <c r="S437" i="54"/>
  <c r="T437" i="54"/>
  <c r="R438" i="54"/>
  <c r="S438" i="54"/>
  <c r="T438" i="54"/>
  <c r="R439" i="54"/>
  <c r="S439" i="54"/>
  <c r="T439" i="54"/>
  <c r="R440" i="54"/>
  <c r="S440" i="54"/>
  <c r="T440" i="54"/>
  <c r="R441" i="54"/>
  <c r="S441" i="54"/>
  <c r="T441" i="54"/>
  <c r="R442" i="54"/>
  <c r="S442" i="54"/>
  <c r="T442" i="54"/>
  <c r="R443" i="54"/>
  <c r="S443" i="54"/>
  <c r="T443" i="54"/>
  <c r="R444" i="54"/>
  <c r="S444" i="54"/>
  <c r="T444" i="54"/>
  <c r="R445" i="54"/>
  <c r="S445" i="54"/>
  <c r="T445" i="54"/>
  <c r="R446" i="54"/>
  <c r="S446" i="54"/>
  <c r="T446" i="54"/>
  <c r="R447" i="54"/>
  <c r="S447" i="54"/>
  <c r="T447" i="54"/>
  <c r="R448" i="54"/>
  <c r="S448" i="54"/>
  <c r="T448" i="54"/>
  <c r="R449" i="54"/>
  <c r="S449" i="54"/>
  <c r="T449" i="54"/>
  <c r="R450" i="54"/>
  <c r="S450" i="54"/>
  <c r="T450" i="54"/>
  <c r="R451" i="54"/>
  <c r="S451" i="54"/>
  <c r="T451" i="54"/>
  <c r="R452" i="54"/>
  <c r="S452" i="54"/>
  <c r="T452" i="54"/>
  <c r="R453" i="54"/>
  <c r="S453" i="54"/>
  <c r="T453" i="54"/>
  <c r="R454" i="54"/>
  <c r="S454" i="54"/>
  <c r="T454" i="54"/>
  <c r="R455" i="54"/>
  <c r="S455" i="54"/>
  <c r="T455" i="54"/>
  <c r="R456" i="54"/>
  <c r="S456" i="54"/>
  <c r="T456" i="54"/>
  <c r="R457" i="54"/>
  <c r="S457" i="54"/>
  <c r="T457" i="54"/>
  <c r="R458" i="54"/>
  <c r="S458" i="54"/>
  <c r="T458" i="54"/>
  <c r="R459" i="54"/>
  <c r="S459" i="54"/>
  <c r="T459" i="54"/>
  <c r="R460" i="54"/>
  <c r="S460" i="54"/>
  <c r="T460" i="54"/>
  <c r="R461" i="54"/>
  <c r="S461" i="54"/>
  <c r="T461" i="54"/>
  <c r="R462" i="54"/>
  <c r="S462" i="54"/>
  <c r="T462" i="54"/>
  <c r="R463" i="54"/>
  <c r="S463" i="54"/>
  <c r="T463" i="54"/>
  <c r="R464" i="54"/>
  <c r="S464" i="54"/>
  <c r="T464" i="54"/>
  <c r="R465" i="54"/>
  <c r="S465" i="54"/>
  <c r="T465" i="54"/>
  <c r="R466" i="54"/>
  <c r="S466" i="54"/>
  <c r="T466" i="54"/>
  <c r="R467" i="54"/>
  <c r="S467" i="54"/>
  <c r="T467" i="54"/>
  <c r="R468" i="54"/>
  <c r="S468" i="54"/>
  <c r="T468" i="54"/>
  <c r="R469" i="54"/>
  <c r="S469" i="54"/>
  <c r="T469" i="54"/>
  <c r="R470" i="54"/>
  <c r="S470" i="54"/>
  <c r="T470" i="54"/>
  <c r="R471" i="54"/>
  <c r="S471" i="54"/>
  <c r="T471" i="54"/>
  <c r="R472" i="54"/>
  <c r="S472" i="54"/>
  <c r="T472" i="54"/>
  <c r="R473" i="54"/>
  <c r="S473" i="54"/>
  <c r="T473" i="54"/>
  <c r="R474" i="54"/>
  <c r="S474" i="54"/>
  <c r="T474" i="54"/>
  <c r="R475" i="54"/>
  <c r="S475" i="54"/>
  <c r="T475" i="54"/>
  <c r="R476" i="54"/>
  <c r="S476" i="54"/>
  <c r="T476" i="54"/>
  <c r="R477" i="54"/>
  <c r="S477" i="54"/>
  <c r="T477" i="54"/>
  <c r="R478" i="54"/>
  <c r="S478" i="54"/>
  <c r="T478" i="54"/>
  <c r="R479" i="54"/>
  <c r="S479" i="54"/>
  <c r="T479" i="54"/>
  <c r="R480" i="54"/>
  <c r="S480" i="54"/>
  <c r="T480" i="54"/>
  <c r="R481" i="54"/>
  <c r="S481" i="54"/>
  <c r="T481" i="54"/>
  <c r="R482" i="54"/>
  <c r="S482" i="54"/>
  <c r="T482" i="54"/>
  <c r="R483" i="54"/>
  <c r="S483" i="54"/>
  <c r="T483" i="54"/>
  <c r="R484" i="54"/>
  <c r="S484" i="54"/>
  <c r="T484" i="54"/>
  <c r="R485" i="54"/>
  <c r="S485" i="54"/>
  <c r="T485" i="54"/>
  <c r="R486" i="54"/>
  <c r="S486" i="54"/>
  <c r="T486" i="54"/>
  <c r="R487" i="54"/>
  <c r="S487" i="54"/>
  <c r="T487" i="54"/>
  <c r="R488" i="54"/>
  <c r="S488" i="54"/>
  <c r="T488" i="54"/>
  <c r="R489" i="54"/>
  <c r="S489" i="54"/>
  <c r="T489" i="54"/>
  <c r="R490" i="54"/>
  <c r="S490" i="54"/>
  <c r="T490" i="54"/>
  <c r="R491" i="54"/>
  <c r="S491" i="54"/>
  <c r="T491" i="54"/>
  <c r="R492" i="54"/>
  <c r="S492" i="54"/>
  <c r="T492" i="54"/>
  <c r="R493" i="54"/>
  <c r="S493" i="54"/>
  <c r="T493" i="54"/>
  <c r="R494" i="54"/>
  <c r="S494" i="54"/>
  <c r="T494" i="54"/>
  <c r="R495" i="54"/>
  <c r="S495" i="54"/>
  <c r="T495" i="54"/>
  <c r="R496" i="54"/>
  <c r="S496" i="54"/>
  <c r="T496" i="54"/>
  <c r="R497" i="54"/>
  <c r="S497" i="54"/>
  <c r="T497" i="54"/>
  <c r="R498" i="54"/>
  <c r="S498" i="54"/>
  <c r="T498" i="54"/>
  <c r="R499" i="54"/>
  <c r="S499" i="54"/>
  <c r="T499" i="54"/>
  <c r="R500" i="54"/>
  <c r="S500" i="54"/>
  <c r="T500" i="54"/>
  <c r="R501" i="54"/>
  <c r="S501" i="54"/>
  <c r="T501" i="54"/>
  <c r="R502" i="54"/>
  <c r="S502" i="54"/>
  <c r="T502" i="54"/>
  <c r="R503" i="54"/>
  <c r="S503" i="54"/>
  <c r="T503" i="54"/>
  <c r="R504" i="54"/>
  <c r="S504" i="54"/>
  <c r="T504" i="54"/>
  <c r="R505" i="54"/>
  <c r="S505" i="54"/>
  <c r="T505" i="54"/>
  <c r="R506" i="54"/>
  <c r="S506" i="54"/>
  <c r="T506" i="54"/>
  <c r="R507" i="54"/>
  <c r="S507" i="54"/>
  <c r="T507" i="54"/>
  <c r="R508" i="54"/>
  <c r="S508" i="54"/>
  <c r="T508" i="54"/>
  <c r="R509" i="54"/>
  <c r="S509" i="54"/>
  <c r="T509" i="54"/>
  <c r="R510" i="54"/>
  <c r="S510" i="54"/>
  <c r="T510" i="54"/>
  <c r="R511" i="54"/>
  <c r="S511" i="54"/>
  <c r="T511" i="54"/>
  <c r="R512" i="54"/>
  <c r="S512" i="54"/>
  <c r="T512" i="54"/>
  <c r="R513" i="54"/>
  <c r="S513" i="54"/>
  <c r="T513" i="54"/>
  <c r="R514" i="54"/>
  <c r="S514" i="54"/>
  <c r="T514" i="54"/>
  <c r="R515" i="54"/>
  <c r="S515" i="54"/>
  <c r="T515" i="54"/>
  <c r="R516" i="54"/>
  <c r="S516" i="54"/>
  <c r="T516" i="54"/>
  <c r="R517" i="54"/>
  <c r="S517" i="54"/>
  <c r="T517" i="54"/>
  <c r="R518" i="54"/>
  <c r="S518" i="54"/>
  <c r="T518" i="54"/>
  <c r="R519" i="54"/>
  <c r="S519" i="54"/>
  <c r="T519" i="54"/>
  <c r="R520" i="54"/>
  <c r="S520" i="54"/>
  <c r="T520" i="54"/>
  <c r="R521" i="54"/>
  <c r="S521" i="54"/>
  <c r="T521" i="54"/>
  <c r="R522" i="54"/>
  <c r="S522" i="54"/>
  <c r="T522" i="54"/>
  <c r="R523" i="54"/>
  <c r="S523" i="54"/>
  <c r="T523" i="54"/>
  <c r="R524" i="54"/>
  <c r="S524" i="54"/>
  <c r="T524" i="54"/>
  <c r="R525" i="54"/>
  <c r="S525" i="54"/>
  <c r="T525" i="54"/>
  <c r="R526" i="54"/>
  <c r="S526" i="54"/>
  <c r="T526" i="54"/>
  <c r="R527" i="54"/>
  <c r="S527" i="54"/>
  <c r="T527" i="54"/>
  <c r="R528" i="54"/>
  <c r="S528" i="54"/>
  <c r="T528" i="54"/>
  <c r="R529" i="54"/>
  <c r="S529" i="54"/>
  <c r="T529" i="54"/>
  <c r="R530" i="54"/>
  <c r="S530" i="54"/>
  <c r="T530" i="54"/>
  <c r="R531" i="54"/>
  <c r="S531" i="54"/>
  <c r="T531" i="54"/>
  <c r="R532" i="54"/>
  <c r="S532" i="54"/>
  <c r="T532" i="54"/>
  <c r="R533" i="54"/>
  <c r="S533" i="54"/>
  <c r="T533" i="54"/>
  <c r="R534" i="54"/>
  <c r="S534" i="54"/>
  <c r="T534" i="54"/>
  <c r="R535" i="54"/>
  <c r="S535" i="54"/>
  <c r="T535" i="54"/>
  <c r="R536" i="54"/>
  <c r="S536" i="54"/>
  <c r="T536" i="54"/>
  <c r="R537" i="54"/>
  <c r="S537" i="54"/>
  <c r="T537" i="54"/>
  <c r="R538" i="54"/>
  <c r="S538" i="54"/>
  <c r="T538" i="54"/>
  <c r="R539" i="54"/>
  <c r="S539" i="54"/>
  <c r="T539" i="54"/>
  <c r="R540" i="54"/>
  <c r="S540" i="54"/>
  <c r="T540" i="54"/>
  <c r="R541" i="54"/>
  <c r="S541" i="54"/>
  <c r="T541" i="54"/>
  <c r="R542" i="54"/>
  <c r="S542" i="54"/>
  <c r="T542" i="54"/>
  <c r="R543" i="54"/>
  <c r="S543" i="54"/>
  <c r="T543" i="54"/>
  <c r="R544" i="54"/>
  <c r="S544" i="54"/>
  <c r="T544" i="54"/>
  <c r="R545" i="54"/>
  <c r="S545" i="54"/>
  <c r="T545" i="54"/>
  <c r="S285" i="54"/>
  <c r="T285" i="54"/>
  <c r="R285" i="54"/>
  <c r="C286" i="54"/>
  <c r="D286" i="54"/>
  <c r="E286" i="54"/>
  <c r="F286" i="54"/>
  <c r="C287" i="54"/>
  <c r="D287" i="54"/>
  <c r="E287" i="54"/>
  <c r="F287" i="54"/>
  <c r="C288" i="54"/>
  <c r="D288" i="54"/>
  <c r="E288" i="54"/>
  <c r="F288" i="54"/>
  <c r="C289" i="54"/>
  <c r="D289" i="54"/>
  <c r="E289" i="54"/>
  <c r="F289" i="54"/>
  <c r="C290" i="54"/>
  <c r="D290" i="54"/>
  <c r="E290" i="54"/>
  <c r="F290" i="54"/>
  <c r="C291" i="54"/>
  <c r="D291" i="54"/>
  <c r="E291" i="54"/>
  <c r="F291" i="54"/>
  <c r="C292" i="54"/>
  <c r="D292" i="54"/>
  <c r="E292" i="54"/>
  <c r="F292" i="54"/>
  <c r="C293" i="54"/>
  <c r="D293" i="54"/>
  <c r="E293" i="54"/>
  <c r="F293" i="54"/>
  <c r="C294" i="54"/>
  <c r="D294" i="54"/>
  <c r="E294" i="54"/>
  <c r="F294" i="54"/>
  <c r="C295" i="54"/>
  <c r="D295" i="54"/>
  <c r="E295" i="54"/>
  <c r="F295" i="54"/>
  <c r="C296" i="54"/>
  <c r="D296" i="54"/>
  <c r="E296" i="54"/>
  <c r="F296" i="54"/>
  <c r="C297" i="54"/>
  <c r="D297" i="54"/>
  <c r="E297" i="54"/>
  <c r="F297" i="54"/>
  <c r="C298" i="54"/>
  <c r="D298" i="54"/>
  <c r="E298" i="54"/>
  <c r="F298" i="54"/>
  <c r="C299" i="54"/>
  <c r="D299" i="54"/>
  <c r="E299" i="54"/>
  <c r="F299" i="54"/>
  <c r="C300" i="54"/>
  <c r="D300" i="54"/>
  <c r="E300" i="54"/>
  <c r="F300" i="54"/>
  <c r="C301" i="54"/>
  <c r="D301" i="54"/>
  <c r="E301" i="54"/>
  <c r="F301" i="54"/>
  <c r="C302" i="54"/>
  <c r="D302" i="54"/>
  <c r="E302" i="54"/>
  <c r="F302" i="54"/>
  <c r="C303" i="54"/>
  <c r="D303" i="54"/>
  <c r="E303" i="54"/>
  <c r="O303" i="54" s="1"/>
  <c r="F303" i="54"/>
  <c r="C304" i="54"/>
  <c r="D304" i="54"/>
  <c r="E304" i="54"/>
  <c r="O304" i="54" s="1"/>
  <c r="F304" i="54"/>
  <c r="C305" i="54"/>
  <c r="D305" i="54"/>
  <c r="E305" i="54"/>
  <c r="F305" i="54"/>
  <c r="C306" i="54"/>
  <c r="D306" i="54"/>
  <c r="E306" i="54"/>
  <c r="F306" i="54"/>
  <c r="C307" i="54"/>
  <c r="D307" i="54"/>
  <c r="E307" i="54"/>
  <c r="F307" i="54"/>
  <c r="C308" i="54"/>
  <c r="D308" i="54"/>
  <c r="E308" i="54"/>
  <c r="F308" i="54"/>
  <c r="C309" i="54"/>
  <c r="D309" i="54"/>
  <c r="E309" i="54"/>
  <c r="F309" i="54"/>
  <c r="C310" i="54"/>
  <c r="D310" i="54"/>
  <c r="E310" i="54"/>
  <c r="F310" i="54"/>
  <c r="C311" i="54"/>
  <c r="D311" i="54"/>
  <c r="E311" i="54"/>
  <c r="F311" i="54"/>
  <c r="C312" i="54"/>
  <c r="D312" i="54"/>
  <c r="E312" i="54"/>
  <c r="F312" i="54"/>
  <c r="C313" i="54"/>
  <c r="D313" i="54"/>
  <c r="E313" i="54"/>
  <c r="F313" i="54"/>
  <c r="C314" i="54"/>
  <c r="D314" i="54"/>
  <c r="E314" i="54"/>
  <c r="F314" i="54"/>
  <c r="C315" i="54"/>
  <c r="D315" i="54"/>
  <c r="E315" i="54"/>
  <c r="F315" i="54"/>
  <c r="C316" i="54"/>
  <c r="D316" i="54"/>
  <c r="E316" i="54"/>
  <c r="F316" i="54"/>
  <c r="C317" i="54"/>
  <c r="D317" i="54"/>
  <c r="E317" i="54"/>
  <c r="F317" i="54"/>
  <c r="C318" i="54"/>
  <c r="D318" i="54"/>
  <c r="E318" i="54"/>
  <c r="F318" i="54"/>
  <c r="C319" i="54"/>
  <c r="D319" i="54"/>
  <c r="E319" i="54"/>
  <c r="F319" i="54"/>
  <c r="C320" i="54"/>
  <c r="D320" i="54"/>
  <c r="E320" i="54"/>
  <c r="F320" i="54"/>
  <c r="C321" i="54"/>
  <c r="D321" i="54"/>
  <c r="E321" i="54"/>
  <c r="F321" i="54"/>
  <c r="C322" i="54"/>
  <c r="D322" i="54"/>
  <c r="E322" i="54"/>
  <c r="F322" i="54"/>
  <c r="C323" i="54"/>
  <c r="D323" i="54"/>
  <c r="E323" i="54"/>
  <c r="F323" i="54"/>
  <c r="C324" i="54"/>
  <c r="D324" i="54"/>
  <c r="E324" i="54"/>
  <c r="O324" i="54" s="1"/>
  <c r="F324" i="54"/>
  <c r="C325" i="54"/>
  <c r="D325" i="54"/>
  <c r="E325" i="54"/>
  <c r="F325" i="54"/>
  <c r="C326" i="54"/>
  <c r="D326" i="54"/>
  <c r="E326" i="54"/>
  <c r="F326" i="54"/>
  <c r="C327" i="54"/>
  <c r="D327" i="54"/>
  <c r="E327" i="54"/>
  <c r="F327" i="54"/>
  <c r="C328" i="54"/>
  <c r="D328" i="54"/>
  <c r="E328" i="54"/>
  <c r="F328" i="54"/>
  <c r="C329" i="54"/>
  <c r="D329" i="54"/>
  <c r="E329" i="54"/>
  <c r="F329" i="54"/>
  <c r="C330" i="54"/>
  <c r="D330" i="54"/>
  <c r="E330" i="54"/>
  <c r="F330" i="54"/>
  <c r="C331" i="54"/>
  <c r="D331" i="54"/>
  <c r="E331" i="54"/>
  <c r="F331" i="54"/>
  <c r="C332" i="54"/>
  <c r="D332" i="54"/>
  <c r="E332" i="54"/>
  <c r="F332" i="54"/>
  <c r="C333" i="54"/>
  <c r="D333" i="54"/>
  <c r="E333" i="54"/>
  <c r="F333" i="54"/>
  <c r="C334" i="54"/>
  <c r="D334" i="54"/>
  <c r="E334" i="54"/>
  <c r="F334" i="54"/>
  <c r="C335" i="54"/>
  <c r="D335" i="54"/>
  <c r="E335" i="54"/>
  <c r="F335" i="54"/>
  <c r="C336" i="54"/>
  <c r="D336" i="54"/>
  <c r="E336" i="54"/>
  <c r="F336" i="54"/>
  <c r="C337" i="54"/>
  <c r="D337" i="54"/>
  <c r="E337" i="54"/>
  <c r="F337" i="54"/>
  <c r="C338" i="54"/>
  <c r="D338" i="54"/>
  <c r="E338" i="54"/>
  <c r="F338" i="54"/>
  <c r="C339" i="54"/>
  <c r="D339" i="54"/>
  <c r="E339" i="54"/>
  <c r="F339" i="54"/>
  <c r="C340" i="54"/>
  <c r="D340" i="54"/>
  <c r="E340" i="54"/>
  <c r="F340" i="54"/>
  <c r="C341" i="54"/>
  <c r="D341" i="54"/>
  <c r="E341" i="54"/>
  <c r="F341" i="54"/>
  <c r="C342" i="54"/>
  <c r="D342" i="54"/>
  <c r="E342" i="54"/>
  <c r="F342" i="54"/>
  <c r="C343" i="54"/>
  <c r="D343" i="54"/>
  <c r="E343" i="54"/>
  <c r="F343" i="54"/>
  <c r="C344" i="54"/>
  <c r="D344" i="54"/>
  <c r="E344" i="54"/>
  <c r="F344" i="54"/>
  <c r="C345" i="54"/>
  <c r="D345" i="54"/>
  <c r="E345" i="54"/>
  <c r="F345" i="54"/>
  <c r="C346" i="54"/>
  <c r="D346" i="54"/>
  <c r="E346" i="54"/>
  <c r="F346" i="54"/>
  <c r="C347" i="54"/>
  <c r="D347" i="54"/>
  <c r="E347" i="54"/>
  <c r="F347" i="54"/>
  <c r="C348" i="54"/>
  <c r="D348" i="54"/>
  <c r="E348" i="54"/>
  <c r="F348" i="54"/>
  <c r="C349" i="54"/>
  <c r="D349" i="54"/>
  <c r="E349" i="54"/>
  <c r="F349" i="54"/>
  <c r="C350" i="54"/>
  <c r="D350" i="54"/>
  <c r="E350" i="54"/>
  <c r="F350" i="54"/>
  <c r="C351" i="54"/>
  <c r="D351" i="54"/>
  <c r="E351" i="54"/>
  <c r="F351" i="54"/>
  <c r="C352" i="54"/>
  <c r="D352" i="54"/>
  <c r="E352" i="54"/>
  <c r="F352" i="54"/>
  <c r="C353" i="54"/>
  <c r="D353" i="54"/>
  <c r="E353" i="54"/>
  <c r="F353" i="54"/>
  <c r="C354" i="54"/>
  <c r="D354" i="54"/>
  <c r="E354" i="54"/>
  <c r="O354" i="54" s="1"/>
  <c r="F354" i="54"/>
  <c r="C355" i="54"/>
  <c r="D355" i="54"/>
  <c r="E355" i="54"/>
  <c r="F355" i="54"/>
  <c r="C356" i="54"/>
  <c r="D356" i="54"/>
  <c r="E356" i="54"/>
  <c r="F356" i="54"/>
  <c r="C357" i="54"/>
  <c r="D357" i="54"/>
  <c r="E357" i="54"/>
  <c r="F357" i="54"/>
  <c r="C358" i="54"/>
  <c r="D358" i="54"/>
  <c r="E358" i="54"/>
  <c r="F358" i="54"/>
  <c r="C359" i="54"/>
  <c r="D359" i="54"/>
  <c r="E359" i="54"/>
  <c r="F359" i="54"/>
  <c r="C360" i="54"/>
  <c r="D360" i="54"/>
  <c r="E360" i="54"/>
  <c r="F360" i="54"/>
  <c r="C361" i="54"/>
  <c r="D361" i="54"/>
  <c r="E361" i="54"/>
  <c r="F361" i="54"/>
  <c r="C362" i="54"/>
  <c r="D362" i="54"/>
  <c r="E362" i="54"/>
  <c r="F362" i="54"/>
  <c r="C363" i="54"/>
  <c r="D363" i="54"/>
  <c r="E363" i="54"/>
  <c r="F363" i="54"/>
  <c r="C364" i="54"/>
  <c r="D364" i="54"/>
  <c r="E364" i="54"/>
  <c r="F364" i="54"/>
  <c r="C365" i="54"/>
  <c r="D365" i="54"/>
  <c r="E365" i="54"/>
  <c r="F365" i="54"/>
  <c r="C366" i="54"/>
  <c r="D366" i="54"/>
  <c r="E366" i="54"/>
  <c r="F366" i="54"/>
  <c r="C367" i="54"/>
  <c r="D367" i="54"/>
  <c r="E367" i="54"/>
  <c r="F367" i="54"/>
  <c r="C368" i="54"/>
  <c r="D368" i="54"/>
  <c r="E368" i="54"/>
  <c r="F368" i="54"/>
  <c r="C369" i="54"/>
  <c r="D369" i="54"/>
  <c r="E369" i="54"/>
  <c r="F369" i="54"/>
  <c r="C370" i="54"/>
  <c r="D370" i="54"/>
  <c r="E370" i="54"/>
  <c r="F370" i="54"/>
  <c r="C371" i="54"/>
  <c r="D371" i="54"/>
  <c r="E371" i="54"/>
  <c r="F371" i="54"/>
  <c r="C372" i="54"/>
  <c r="D372" i="54"/>
  <c r="E372" i="54"/>
  <c r="F372" i="54"/>
  <c r="C373" i="54"/>
  <c r="D373" i="54"/>
  <c r="E373" i="54"/>
  <c r="F373" i="54"/>
  <c r="C374" i="54"/>
  <c r="D374" i="54"/>
  <c r="E374" i="54"/>
  <c r="F374" i="54"/>
  <c r="C375" i="54"/>
  <c r="D375" i="54"/>
  <c r="E375" i="54"/>
  <c r="F375" i="54"/>
  <c r="C376" i="54"/>
  <c r="D376" i="54"/>
  <c r="E376" i="54"/>
  <c r="F376" i="54"/>
  <c r="C377" i="54"/>
  <c r="D377" i="54"/>
  <c r="E377" i="54"/>
  <c r="F377" i="54"/>
  <c r="C378" i="54"/>
  <c r="D378" i="54"/>
  <c r="E378" i="54"/>
  <c r="F378" i="54"/>
  <c r="C379" i="54"/>
  <c r="D379" i="54"/>
  <c r="E379" i="54"/>
  <c r="F379" i="54"/>
  <c r="C380" i="54"/>
  <c r="D380" i="54"/>
  <c r="E380" i="54"/>
  <c r="F380" i="54"/>
  <c r="C381" i="54"/>
  <c r="D381" i="54"/>
  <c r="E381" i="54"/>
  <c r="F381" i="54"/>
  <c r="C382" i="54"/>
  <c r="D382" i="54"/>
  <c r="E382" i="54"/>
  <c r="F382" i="54"/>
  <c r="C383" i="54"/>
  <c r="D383" i="54"/>
  <c r="E383" i="54"/>
  <c r="F383" i="54"/>
  <c r="C384" i="54"/>
  <c r="D384" i="54"/>
  <c r="E384" i="54"/>
  <c r="F384" i="54"/>
  <c r="C385" i="54"/>
  <c r="D385" i="54"/>
  <c r="E385" i="54"/>
  <c r="F385" i="54"/>
  <c r="C386" i="54"/>
  <c r="D386" i="54"/>
  <c r="E386" i="54"/>
  <c r="F386" i="54"/>
  <c r="C387" i="54"/>
  <c r="D387" i="54"/>
  <c r="E387" i="54"/>
  <c r="F387" i="54"/>
  <c r="C388" i="54"/>
  <c r="D388" i="54"/>
  <c r="E388" i="54"/>
  <c r="F388" i="54"/>
  <c r="C389" i="54"/>
  <c r="D389" i="54"/>
  <c r="E389" i="54"/>
  <c r="F389" i="54"/>
  <c r="C390" i="54"/>
  <c r="D390" i="54"/>
  <c r="E390" i="54"/>
  <c r="F390" i="54"/>
  <c r="C391" i="54"/>
  <c r="D391" i="54"/>
  <c r="E391" i="54"/>
  <c r="F391" i="54"/>
  <c r="C392" i="54"/>
  <c r="D392" i="54"/>
  <c r="E392" i="54"/>
  <c r="F392" i="54"/>
  <c r="C393" i="54"/>
  <c r="D393" i="54"/>
  <c r="E393" i="54"/>
  <c r="F393" i="54"/>
  <c r="C394" i="54"/>
  <c r="D394" i="54"/>
  <c r="E394" i="54"/>
  <c r="F394" i="54"/>
  <c r="C395" i="54"/>
  <c r="D395" i="54"/>
  <c r="E395" i="54"/>
  <c r="F395" i="54"/>
  <c r="C396" i="54"/>
  <c r="D396" i="54"/>
  <c r="E396" i="54"/>
  <c r="F396" i="54"/>
  <c r="C397" i="54"/>
  <c r="D397" i="54"/>
  <c r="E397" i="54"/>
  <c r="F397" i="54"/>
  <c r="C398" i="54"/>
  <c r="D398" i="54"/>
  <c r="E398" i="54"/>
  <c r="F398" i="54"/>
  <c r="C399" i="54"/>
  <c r="D399" i="54"/>
  <c r="E399" i="54"/>
  <c r="F399" i="54"/>
  <c r="C400" i="54"/>
  <c r="D400" i="54"/>
  <c r="E400" i="54"/>
  <c r="F400" i="54"/>
  <c r="C401" i="54"/>
  <c r="D401" i="54"/>
  <c r="E401" i="54"/>
  <c r="F401" i="54"/>
  <c r="C402" i="54"/>
  <c r="D402" i="54"/>
  <c r="E402" i="54"/>
  <c r="F402" i="54"/>
  <c r="C403" i="54"/>
  <c r="D403" i="54"/>
  <c r="E403" i="54"/>
  <c r="F403" i="54"/>
  <c r="C404" i="54"/>
  <c r="D404" i="54"/>
  <c r="E404" i="54"/>
  <c r="F404" i="54"/>
  <c r="C405" i="54"/>
  <c r="D405" i="54"/>
  <c r="E405" i="54"/>
  <c r="F405" i="54"/>
  <c r="C406" i="54"/>
  <c r="D406" i="54"/>
  <c r="E406" i="54"/>
  <c r="F406" i="54"/>
  <c r="C407" i="54"/>
  <c r="D407" i="54"/>
  <c r="E407" i="54"/>
  <c r="F407" i="54"/>
  <c r="C408" i="54"/>
  <c r="D408" i="54"/>
  <c r="E408" i="54"/>
  <c r="F408" i="54"/>
  <c r="C409" i="54"/>
  <c r="D409" i="54"/>
  <c r="E409" i="54"/>
  <c r="F409" i="54"/>
  <c r="C410" i="54"/>
  <c r="D410" i="54"/>
  <c r="E410" i="54"/>
  <c r="F410" i="54"/>
  <c r="C411" i="54"/>
  <c r="D411" i="54"/>
  <c r="E411" i="54"/>
  <c r="F411" i="54"/>
  <c r="C412" i="54"/>
  <c r="D412" i="54"/>
  <c r="E412" i="54"/>
  <c r="F412" i="54"/>
  <c r="C413" i="54"/>
  <c r="D413" i="54"/>
  <c r="E413" i="54"/>
  <c r="F413" i="54"/>
  <c r="C414" i="54"/>
  <c r="D414" i="54"/>
  <c r="E414" i="54"/>
  <c r="F414" i="54"/>
  <c r="C415" i="54"/>
  <c r="D415" i="54"/>
  <c r="E415" i="54"/>
  <c r="F415" i="54"/>
  <c r="C416" i="54"/>
  <c r="D416" i="54"/>
  <c r="E416" i="54"/>
  <c r="F416" i="54"/>
  <c r="C417" i="54"/>
  <c r="D417" i="54"/>
  <c r="E417" i="54"/>
  <c r="F417" i="54"/>
  <c r="C418" i="54"/>
  <c r="D418" i="54"/>
  <c r="E418" i="54"/>
  <c r="F418" i="54"/>
  <c r="C419" i="54"/>
  <c r="D419" i="54"/>
  <c r="E419" i="54"/>
  <c r="F419" i="54"/>
  <c r="C420" i="54"/>
  <c r="D420" i="54"/>
  <c r="E420" i="54"/>
  <c r="F420" i="54"/>
  <c r="C421" i="54"/>
  <c r="D421" i="54"/>
  <c r="E421" i="54"/>
  <c r="F421" i="54"/>
  <c r="C422" i="54"/>
  <c r="D422" i="54"/>
  <c r="E422" i="54"/>
  <c r="F422" i="54"/>
  <c r="C423" i="54"/>
  <c r="D423" i="54"/>
  <c r="E423" i="54"/>
  <c r="F423" i="54"/>
  <c r="C424" i="54"/>
  <c r="D424" i="54"/>
  <c r="E424" i="54"/>
  <c r="F424" i="54"/>
  <c r="C425" i="54"/>
  <c r="D425" i="54"/>
  <c r="E425" i="54"/>
  <c r="F425" i="54"/>
  <c r="C426" i="54"/>
  <c r="D426" i="54"/>
  <c r="E426" i="54"/>
  <c r="F426" i="54"/>
  <c r="C427" i="54"/>
  <c r="D427" i="54"/>
  <c r="E427" i="54"/>
  <c r="F427" i="54"/>
  <c r="C428" i="54"/>
  <c r="D428" i="54"/>
  <c r="E428" i="54"/>
  <c r="F428" i="54"/>
  <c r="C429" i="54"/>
  <c r="D429" i="54"/>
  <c r="E429" i="54"/>
  <c r="F429" i="54"/>
  <c r="C430" i="54"/>
  <c r="D430" i="54"/>
  <c r="E430" i="54"/>
  <c r="F430" i="54"/>
  <c r="C431" i="54"/>
  <c r="D431" i="54"/>
  <c r="E431" i="54"/>
  <c r="F431" i="54"/>
  <c r="C432" i="54"/>
  <c r="D432" i="54"/>
  <c r="E432" i="54"/>
  <c r="F432" i="54"/>
  <c r="C433" i="54"/>
  <c r="D433" i="54"/>
  <c r="E433" i="54"/>
  <c r="F433" i="54"/>
  <c r="C434" i="54"/>
  <c r="D434" i="54"/>
  <c r="E434" i="54"/>
  <c r="F434" i="54"/>
  <c r="C435" i="54"/>
  <c r="D435" i="54"/>
  <c r="E435" i="54"/>
  <c r="F435" i="54"/>
  <c r="C436" i="54"/>
  <c r="D436" i="54"/>
  <c r="E436" i="54"/>
  <c r="F436" i="54"/>
  <c r="C437" i="54"/>
  <c r="D437" i="54"/>
  <c r="E437" i="54"/>
  <c r="F437" i="54"/>
  <c r="C438" i="54"/>
  <c r="D438" i="54"/>
  <c r="E438" i="54"/>
  <c r="F438" i="54"/>
  <c r="C439" i="54"/>
  <c r="D439" i="54"/>
  <c r="E439" i="54"/>
  <c r="F439" i="54"/>
  <c r="C440" i="54"/>
  <c r="D440" i="54"/>
  <c r="E440" i="54"/>
  <c r="F440" i="54"/>
  <c r="C441" i="54"/>
  <c r="D441" i="54"/>
  <c r="E441" i="54"/>
  <c r="F441" i="54"/>
  <c r="C442" i="54"/>
  <c r="D442" i="54"/>
  <c r="E442" i="54"/>
  <c r="F442" i="54"/>
  <c r="C443" i="54"/>
  <c r="D443" i="54"/>
  <c r="E443" i="54"/>
  <c r="F443" i="54"/>
  <c r="C444" i="54"/>
  <c r="D444" i="54"/>
  <c r="E444" i="54"/>
  <c r="F444" i="54"/>
  <c r="C445" i="54"/>
  <c r="D445" i="54"/>
  <c r="E445" i="54"/>
  <c r="F445" i="54"/>
  <c r="C446" i="54"/>
  <c r="D446" i="54"/>
  <c r="E446" i="54"/>
  <c r="F446" i="54"/>
  <c r="C447" i="54"/>
  <c r="D447" i="54"/>
  <c r="E447" i="54"/>
  <c r="F447" i="54"/>
  <c r="C448" i="54"/>
  <c r="D448" i="54"/>
  <c r="E448" i="54"/>
  <c r="F448" i="54"/>
  <c r="C449" i="54"/>
  <c r="D449" i="54"/>
  <c r="E449" i="54"/>
  <c r="F449" i="54"/>
  <c r="C450" i="54"/>
  <c r="D450" i="54"/>
  <c r="E450" i="54"/>
  <c r="F450" i="54"/>
  <c r="C451" i="54"/>
  <c r="D451" i="54"/>
  <c r="E451" i="54"/>
  <c r="F451" i="54"/>
  <c r="C452" i="54"/>
  <c r="D452" i="54"/>
  <c r="E452" i="54"/>
  <c r="F452" i="54"/>
  <c r="C453" i="54"/>
  <c r="D453" i="54"/>
  <c r="E453" i="54"/>
  <c r="F453" i="54"/>
  <c r="C454" i="54"/>
  <c r="D454" i="54"/>
  <c r="O454" i="54" s="1"/>
  <c r="E454" i="54"/>
  <c r="F454" i="54"/>
  <c r="C455" i="54"/>
  <c r="D455" i="54"/>
  <c r="E455" i="54"/>
  <c r="F455" i="54"/>
  <c r="C456" i="54"/>
  <c r="D456" i="54"/>
  <c r="E456" i="54"/>
  <c r="F456" i="54"/>
  <c r="C457" i="54"/>
  <c r="D457" i="54"/>
  <c r="E457" i="54"/>
  <c r="F457" i="54"/>
  <c r="C458" i="54"/>
  <c r="D458" i="54"/>
  <c r="E458" i="54"/>
  <c r="F458" i="54"/>
  <c r="C459" i="54"/>
  <c r="D459" i="54"/>
  <c r="E459" i="54"/>
  <c r="F459" i="54"/>
  <c r="C460" i="54"/>
  <c r="D460" i="54"/>
  <c r="E460" i="54"/>
  <c r="F460" i="54"/>
  <c r="C461" i="54"/>
  <c r="D461" i="54"/>
  <c r="E461" i="54"/>
  <c r="F461" i="54"/>
  <c r="C462" i="54"/>
  <c r="D462" i="54"/>
  <c r="E462" i="54"/>
  <c r="F462" i="54"/>
  <c r="C463" i="54"/>
  <c r="D463" i="54"/>
  <c r="E463" i="54"/>
  <c r="F463" i="54"/>
  <c r="C464" i="54"/>
  <c r="D464" i="54"/>
  <c r="E464" i="54"/>
  <c r="F464" i="54"/>
  <c r="C465" i="54"/>
  <c r="D465" i="54"/>
  <c r="E465" i="54"/>
  <c r="F465" i="54"/>
  <c r="C466" i="54"/>
  <c r="D466" i="54"/>
  <c r="E466" i="54"/>
  <c r="F466" i="54"/>
  <c r="C467" i="54"/>
  <c r="D467" i="54"/>
  <c r="E467" i="54"/>
  <c r="F467" i="54"/>
  <c r="C468" i="54"/>
  <c r="D468" i="54"/>
  <c r="E468" i="54"/>
  <c r="F468" i="54"/>
  <c r="C469" i="54"/>
  <c r="D469" i="54"/>
  <c r="E469" i="54"/>
  <c r="F469" i="54"/>
  <c r="C470" i="54"/>
  <c r="D470" i="54"/>
  <c r="E470" i="54"/>
  <c r="F470" i="54"/>
  <c r="C471" i="54"/>
  <c r="D471" i="54"/>
  <c r="E471" i="54"/>
  <c r="F471" i="54"/>
  <c r="C472" i="54"/>
  <c r="D472" i="54"/>
  <c r="E472" i="54"/>
  <c r="F472" i="54"/>
  <c r="C473" i="54"/>
  <c r="D473" i="54"/>
  <c r="E473" i="54"/>
  <c r="F473" i="54"/>
  <c r="C474" i="54"/>
  <c r="D474" i="54"/>
  <c r="E474" i="54"/>
  <c r="F474" i="54"/>
  <c r="C475" i="54"/>
  <c r="D475" i="54"/>
  <c r="E475" i="54"/>
  <c r="F475" i="54"/>
  <c r="C476" i="54"/>
  <c r="D476" i="54"/>
  <c r="E476" i="54"/>
  <c r="F476" i="54"/>
  <c r="C477" i="54"/>
  <c r="D477" i="54"/>
  <c r="E477" i="54"/>
  <c r="F477" i="54"/>
  <c r="C478" i="54"/>
  <c r="D478" i="54"/>
  <c r="E478" i="54"/>
  <c r="F478" i="54"/>
  <c r="C479" i="54"/>
  <c r="D479" i="54"/>
  <c r="E479" i="54"/>
  <c r="F479" i="54"/>
  <c r="C480" i="54"/>
  <c r="D480" i="54"/>
  <c r="E480" i="54"/>
  <c r="F480" i="54"/>
  <c r="C481" i="54"/>
  <c r="D481" i="54"/>
  <c r="E481" i="54"/>
  <c r="F481" i="54"/>
  <c r="C482" i="54"/>
  <c r="D482" i="54"/>
  <c r="E482" i="54"/>
  <c r="F482" i="54"/>
  <c r="C483" i="54"/>
  <c r="D483" i="54"/>
  <c r="E483" i="54"/>
  <c r="F483" i="54"/>
  <c r="C484" i="54"/>
  <c r="D484" i="54"/>
  <c r="E484" i="54"/>
  <c r="F484" i="54"/>
  <c r="C485" i="54"/>
  <c r="D485" i="54"/>
  <c r="E485" i="54"/>
  <c r="F485" i="54"/>
  <c r="C486" i="54"/>
  <c r="D486" i="54"/>
  <c r="E486" i="54"/>
  <c r="F486" i="54"/>
  <c r="C487" i="54"/>
  <c r="D487" i="54"/>
  <c r="E487" i="54"/>
  <c r="F487" i="54"/>
  <c r="C488" i="54"/>
  <c r="D488" i="54"/>
  <c r="E488" i="54"/>
  <c r="F488" i="54"/>
  <c r="C489" i="54"/>
  <c r="D489" i="54"/>
  <c r="E489" i="54"/>
  <c r="F489" i="54"/>
  <c r="C490" i="54"/>
  <c r="D490" i="54"/>
  <c r="E490" i="54"/>
  <c r="F490" i="54"/>
  <c r="C491" i="54"/>
  <c r="D491" i="54"/>
  <c r="E491" i="54"/>
  <c r="F491" i="54"/>
  <c r="C492" i="54"/>
  <c r="D492" i="54"/>
  <c r="E492" i="54"/>
  <c r="F492" i="54"/>
  <c r="C493" i="54"/>
  <c r="D493" i="54"/>
  <c r="E493" i="54"/>
  <c r="F493" i="54"/>
  <c r="C494" i="54"/>
  <c r="D494" i="54"/>
  <c r="E494" i="54"/>
  <c r="F494" i="54"/>
  <c r="C495" i="54"/>
  <c r="D495" i="54"/>
  <c r="E495" i="54"/>
  <c r="F495" i="54"/>
  <c r="C496" i="54"/>
  <c r="D496" i="54"/>
  <c r="E496" i="54"/>
  <c r="F496" i="54"/>
  <c r="C497" i="54"/>
  <c r="D497" i="54"/>
  <c r="E497" i="54"/>
  <c r="F497" i="54"/>
  <c r="C498" i="54"/>
  <c r="D498" i="54"/>
  <c r="E498" i="54"/>
  <c r="F498" i="54"/>
  <c r="C499" i="54"/>
  <c r="D499" i="54"/>
  <c r="O499" i="54" s="1"/>
  <c r="E499" i="54"/>
  <c r="F499" i="54"/>
  <c r="C500" i="54"/>
  <c r="D500" i="54"/>
  <c r="O500" i="54" s="1"/>
  <c r="E500" i="54"/>
  <c r="F500" i="54"/>
  <c r="C501" i="54"/>
  <c r="D501" i="54"/>
  <c r="E501" i="54"/>
  <c r="F501" i="54"/>
  <c r="C502" i="54"/>
  <c r="D502" i="54"/>
  <c r="E502" i="54"/>
  <c r="F502" i="54"/>
  <c r="C503" i="54"/>
  <c r="D503" i="54"/>
  <c r="E503" i="54"/>
  <c r="F503" i="54"/>
  <c r="C504" i="54"/>
  <c r="D504" i="54"/>
  <c r="O504" i="54" s="1"/>
  <c r="E504" i="54"/>
  <c r="F504" i="54"/>
  <c r="C505" i="54"/>
  <c r="D505" i="54"/>
  <c r="O505" i="54" s="1"/>
  <c r="E505" i="54"/>
  <c r="F505" i="54"/>
  <c r="C506" i="54"/>
  <c r="D506" i="54"/>
  <c r="E506" i="54"/>
  <c r="F506" i="54"/>
  <c r="C507" i="54"/>
  <c r="D507" i="54"/>
  <c r="E507" i="54"/>
  <c r="F507" i="54"/>
  <c r="C508" i="54"/>
  <c r="D508" i="54"/>
  <c r="E508" i="54"/>
  <c r="F508" i="54"/>
  <c r="C509" i="54"/>
  <c r="D509" i="54"/>
  <c r="E509" i="54"/>
  <c r="F509" i="54"/>
  <c r="C510" i="54"/>
  <c r="D510" i="54"/>
  <c r="E510" i="54"/>
  <c r="F510" i="54"/>
  <c r="C511" i="54"/>
  <c r="D511" i="54"/>
  <c r="E511" i="54"/>
  <c r="F511" i="54"/>
  <c r="C512" i="54"/>
  <c r="D512" i="54"/>
  <c r="E512" i="54"/>
  <c r="F512" i="54"/>
  <c r="C513" i="54"/>
  <c r="D513" i="54"/>
  <c r="E513" i="54"/>
  <c r="F513" i="54"/>
  <c r="C514" i="54"/>
  <c r="D514" i="54"/>
  <c r="E514" i="54"/>
  <c r="F514" i="54"/>
  <c r="C515" i="54"/>
  <c r="D515" i="54"/>
  <c r="E515" i="54"/>
  <c r="F515" i="54"/>
  <c r="C516" i="54"/>
  <c r="D516" i="54"/>
  <c r="E516" i="54"/>
  <c r="F516" i="54"/>
  <c r="C517" i="54"/>
  <c r="D517" i="54"/>
  <c r="E517" i="54"/>
  <c r="F517" i="54"/>
  <c r="C518" i="54"/>
  <c r="D518" i="54"/>
  <c r="E518" i="54"/>
  <c r="F518" i="54"/>
  <c r="C519" i="54"/>
  <c r="D519" i="54"/>
  <c r="O519" i="54" s="1"/>
  <c r="E519" i="54"/>
  <c r="F519" i="54"/>
  <c r="C520" i="54"/>
  <c r="D520" i="54"/>
  <c r="E520" i="54"/>
  <c r="F520" i="54"/>
  <c r="C521" i="54"/>
  <c r="D521" i="54"/>
  <c r="E521" i="54"/>
  <c r="F521" i="54"/>
  <c r="C522" i="54"/>
  <c r="D522" i="54"/>
  <c r="E522" i="54"/>
  <c r="F522" i="54"/>
  <c r="C523" i="54"/>
  <c r="D523" i="54"/>
  <c r="E523" i="54"/>
  <c r="F523" i="54"/>
  <c r="C524" i="54"/>
  <c r="D524" i="54"/>
  <c r="O524" i="54" s="1"/>
  <c r="E524" i="54"/>
  <c r="F524" i="54"/>
  <c r="C525" i="54"/>
  <c r="D525" i="54"/>
  <c r="E525" i="54"/>
  <c r="F525" i="54"/>
  <c r="C526" i="54"/>
  <c r="D526" i="54"/>
  <c r="E526" i="54"/>
  <c r="F526" i="54"/>
  <c r="C527" i="54"/>
  <c r="D527" i="54"/>
  <c r="E527" i="54"/>
  <c r="F527" i="54"/>
  <c r="C528" i="54"/>
  <c r="D528" i="54"/>
  <c r="E528" i="54"/>
  <c r="F528" i="54"/>
  <c r="C529" i="54"/>
  <c r="D529" i="54"/>
  <c r="O529" i="54" s="1"/>
  <c r="E529" i="54"/>
  <c r="F529" i="54"/>
  <c r="C530" i="54"/>
  <c r="D530" i="54"/>
  <c r="E530" i="54"/>
  <c r="F530" i="54"/>
  <c r="C531" i="54"/>
  <c r="D531" i="54"/>
  <c r="E531" i="54"/>
  <c r="F531" i="54"/>
  <c r="C532" i="54"/>
  <c r="D532" i="54"/>
  <c r="E532" i="54"/>
  <c r="F532" i="54"/>
  <c r="C533" i="54"/>
  <c r="D533" i="54"/>
  <c r="E533" i="54"/>
  <c r="F533" i="54"/>
  <c r="C534" i="54"/>
  <c r="D534" i="54"/>
  <c r="E534" i="54"/>
  <c r="F534" i="54"/>
  <c r="C535" i="54"/>
  <c r="D535" i="54"/>
  <c r="E535" i="54"/>
  <c r="F535" i="54"/>
  <c r="C536" i="54"/>
  <c r="D536" i="54"/>
  <c r="E536" i="54"/>
  <c r="F536" i="54"/>
  <c r="C537" i="54"/>
  <c r="D537" i="54"/>
  <c r="E537" i="54"/>
  <c r="F537" i="54"/>
  <c r="C538" i="54"/>
  <c r="D538" i="54"/>
  <c r="E538" i="54"/>
  <c r="F538" i="54"/>
  <c r="C539" i="54"/>
  <c r="D539" i="54"/>
  <c r="E539" i="54"/>
  <c r="F539" i="54"/>
  <c r="C540" i="54"/>
  <c r="D540" i="54"/>
  <c r="E540" i="54"/>
  <c r="F540" i="54"/>
  <c r="C541" i="54"/>
  <c r="D541" i="54"/>
  <c r="E541" i="54"/>
  <c r="F541" i="54"/>
  <c r="C542" i="54"/>
  <c r="D542" i="54"/>
  <c r="E542" i="54"/>
  <c r="F542" i="54"/>
  <c r="C543" i="54"/>
  <c r="D543" i="54"/>
  <c r="E543" i="54"/>
  <c r="F543" i="54"/>
  <c r="C544" i="54"/>
  <c r="D544" i="54"/>
  <c r="E544" i="54"/>
  <c r="F544" i="54"/>
  <c r="C545" i="54"/>
  <c r="D545" i="54"/>
  <c r="E545" i="54"/>
  <c r="F545" i="54"/>
  <c r="D285" i="54"/>
  <c r="E285" i="54"/>
  <c r="F285" i="54"/>
  <c r="C285" i="54"/>
  <c r="C286" i="48"/>
  <c r="D286" i="48"/>
  <c r="C287" i="48"/>
  <c r="D287" i="48"/>
  <c r="C288" i="48"/>
  <c r="D288" i="48"/>
  <c r="C289" i="48"/>
  <c r="D289" i="48"/>
  <c r="C290" i="48"/>
  <c r="D290" i="48"/>
  <c r="C291" i="48"/>
  <c r="D291" i="48"/>
  <c r="C292" i="48"/>
  <c r="D292" i="48"/>
  <c r="C293" i="48"/>
  <c r="D293" i="48"/>
  <c r="C294" i="48"/>
  <c r="D294" i="48"/>
  <c r="C295" i="48"/>
  <c r="D295" i="48"/>
  <c r="C296" i="48"/>
  <c r="D296" i="48"/>
  <c r="C297" i="48"/>
  <c r="D297" i="48"/>
  <c r="C298" i="48"/>
  <c r="D298" i="48"/>
  <c r="C299" i="48"/>
  <c r="D299" i="48"/>
  <c r="C300" i="48"/>
  <c r="D300" i="48"/>
  <c r="C301" i="48"/>
  <c r="D301" i="48"/>
  <c r="C302" i="48"/>
  <c r="D302" i="48"/>
  <c r="C303" i="48"/>
  <c r="D303" i="48"/>
  <c r="C304" i="48"/>
  <c r="D304" i="48"/>
  <c r="C305" i="48"/>
  <c r="D305" i="48"/>
  <c r="C306" i="48"/>
  <c r="D306" i="48"/>
  <c r="C307" i="48"/>
  <c r="D307" i="48"/>
  <c r="C308" i="48"/>
  <c r="D308" i="48"/>
  <c r="C309" i="48"/>
  <c r="D309" i="48"/>
  <c r="C310" i="48"/>
  <c r="D310" i="48"/>
  <c r="C311" i="48"/>
  <c r="D311" i="48"/>
  <c r="C312" i="48"/>
  <c r="D312" i="48"/>
  <c r="C313" i="48"/>
  <c r="D313" i="48"/>
  <c r="C314" i="48"/>
  <c r="D314" i="48"/>
  <c r="C315" i="48"/>
  <c r="D315" i="48"/>
  <c r="C316" i="48"/>
  <c r="D316" i="48"/>
  <c r="C317" i="48"/>
  <c r="D317" i="48"/>
  <c r="C318" i="48"/>
  <c r="D318" i="48"/>
  <c r="C319" i="48"/>
  <c r="D319" i="48"/>
  <c r="C320" i="48"/>
  <c r="D320" i="48"/>
  <c r="C321" i="48"/>
  <c r="D321" i="48"/>
  <c r="C322" i="48"/>
  <c r="D322" i="48"/>
  <c r="C323" i="48"/>
  <c r="D323" i="48"/>
  <c r="C324" i="48"/>
  <c r="D324" i="48"/>
  <c r="C325" i="48"/>
  <c r="D325" i="48"/>
  <c r="C326" i="48"/>
  <c r="D326" i="48"/>
  <c r="C327" i="48"/>
  <c r="D327" i="48"/>
  <c r="C328" i="48"/>
  <c r="D328" i="48"/>
  <c r="C329" i="48"/>
  <c r="D329" i="48"/>
  <c r="C330" i="48"/>
  <c r="D330" i="48"/>
  <c r="C331" i="48"/>
  <c r="D331" i="48"/>
  <c r="C332" i="48"/>
  <c r="D332" i="48"/>
  <c r="C333" i="48"/>
  <c r="D333" i="48"/>
  <c r="C334" i="48"/>
  <c r="D334" i="48"/>
  <c r="C335" i="48"/>
  <c r="D335" i="48"/>
  <c r="C336" i="48"/>
  <c r="D336" i="48"/>
  <c r="C337" i="48"/>
  <c r="D337" i="48"/>
  <c r="C338" i="48"/>
  <c r="D338" i="48"/>
  <c r="C339" i="48"/>
  <c r="D339" i="48"/>
  <c r="C340" i="48"/>
  <c r="D340" i="48"/>
  <c r="C341" i="48"/>
  <c r="D341" i="48"/>
  <c r="C342" i="48"/>
  <c r="D342" i="48"/>
  <c r="C343" i="48"/>
  <c r="D343" i="48"/>
  <c r="C344" i="48"/>
  <c r="D344" i="48"/>
  <c r="C345" i="48"/>
  <c r="D345" i="48"/>
  <c r="C346" i="48"/>
  <c r="D346" i="48"/>
  <c r="C347" i="48"/>
  <c r="D347" i="48"/>
  <c r="C348" i="48"/>
  <c r="D348" i="48"/>
  <c r="C349" i="48"/>
  <c r="D349" i="48"/>
  <c r="C350" i="48"/>
  <c r="D350" i="48"/>
  <c r="C351" i="48"/>
  <c r="D351" i="48"/>
  <c r="C352" i="48"/>
  <c r="D352" i="48"/>
  <c r="C353" i="48"/>
  <c r="D353" i="48"/>
  <c r="C354" i="48"/>
  <c r="D354" i="48"/>
  <c r="C355" i="48"/>
  <c r="D355" i="48"/>
  <c r="C356" i="48"/>
  <c r="D356" i="48"/>
  <c r="C357" i="48"/>
  <c r="D357" i="48"/>
  <c r="C358" i="48"/>
  <c r="D358" i="48"/>
  <c r="C359" i="48"/>
  <c r="D359" i="48"/>
  <c r="C360" i="48"/>
  <c r="D360" i="48"/>
  <c r="C361" i="48"/>
  <c r="D361" i="48"/>
  <c r="C362" i="48"/>
  <c r="D362" i="48"/>
  <c r="C363" i="48"/>
  <c r="D363" i="48"/>
  <c r="C364" i="48"/>
  <c r="D364" i="48"/>
  <c r="C365" i="48"/>
  <c r="D365" i="48"/>
  <c r="C366" i="48"/>
  <c r="D366" i="48"/>
  <c r="C367" i="48"/>
  <c r="D367" i="48"/>
  <c r="C368" i="48"/>
  <c r="D368" i="48"/>
  <c r="C369" i="48"/>
  <c r="D369" i="48"/>
  <c r="C370" i="48"/>
  <c r="D370" i="48"/>
  <c r="C371" i="48"/>
  <c r="D371" i="48"/>
  <c r="C372" i="48"/>
  <c r="D372" i="48"/>
  <c r="C373" i="48"/>
  <c r="D373" i="48"/>
  <c r="C374" i="48"/>
  <c r="D374" i="48"/>
  <c r="C375" i="48"/>
  <c r="D375" i="48"/>
  <c r="C376" i="48"/>
  <c r="D376" i="48"/>
  <c r="C377" i="48"/>
  <c r="D377" i="48"/>
  <c r="C378" i="48"/>
  <c r="D378" i="48"/>
  <c r="C379" i="48"/>
  <c r="D379" i="48"/>
  <c r="C380" i="48"/>
  <c r="D380" i="48"/>
  <c r="C381" i="48"/>
  <c r="D381" i="48"/>
  <c r="C382" i="48"/>
  <c r="D382" i="48"/>
  <c r="C383" i="48"/>
  <c r="D383" i="48"/>
  <c r="C384" i="48"/>
  <c r="D384" i="48"/>
  <c r="C385" i="48"/>
  <c r="D385" i="48"/>
  <c r="C386" i="48"/>
  <c r="D386" i="48"/>
  <c r="C387" i="48"/>
  <c r="D387" i="48"/>
  <c r="C388" i="48"/>
  <c r="D388" i="48"/>
  <c r="C389" i="48"/>
  <c r="D389" i="48"/>
  <c r="C390" i="48"/>
  <c r="D390" i="48"/>
  <c r="C391" i="48"/>
  <c r="D391" i="48"/>
  <c r="C392" i="48"/>
  <c r="D392" i="48"/>
  <c r="C393" i="48"/>
  <c r="D393" i="48"/>
  <c r="C394" i="48"/>
  <c r="D394" i="48"/>
  <c r="C395" i="48"/>
  <c r="D395" i="48"/>
  <c r="C396" i="48"/>
  <c r="D396" i="48"/>
  <c r="C397" i="48"/>
  <c r="D397" i="48"/>
  <c r="C398" i="48"/>
  <c r="D398" i="48"/>
  <c r="C399" i="48"/>
  <c r="D399" i="48"/>
  <c r="C400" i="48"/>
  <c r="D400" i="48"/>
  <c r="C401" i="48"/>
  <c r="D401" i="48"/>
  <c r="C402" i="48"/>
  <c r="D402" i="48"/>
  <c r="C403" i="48"/>
  <c r="D403" i="48"/>
  <c r="C404" i="48"/>
  <c r="D404" i="48"/>
  <c r="C405" i="48"/>
  <c r="D405" i="48"/>
  <c r="C406" i="48"/>
  <c r="D406" i="48"/>
  <c r="C407" i="48"/>
  <c r="D407" i="48"/>
  <c r="C408" i="48"/>
  <c r="D408" i="48"/>
  <c r="C409" i="48"/>
  <c r="D409" i="48"/>
  <c r="C410" i="48"/>
  <c r="D410" i="48"/>
  <c r="C411" i="48"/>
  <c r="D411" i="48"/>
  <c r="C412" i="48"/>
  <c r="D412" i="48"/>
  <c r="C413" i="48"/>
  <c r="D413" i="48"/>
  <c r="C414" i="48"/>
  <c r="D414" i="48"/>
  <c r="C415" i="48"/>
  <c r="D415" i="48"/>
  <c r="C416" i="48"/>
  <c r="D416" i="48"/>
  <c r="C417" i="48"/>
  <c r="D417" i="48"/>
  <c r="C418" i="48"/>
  <c r="D418" i="48"/>
  <c r="C419" i="48"/>
  <c r="D419" i="48"/>
  <c r="C420" i="48"/>
  <c r="D420" i="48"/>
  <c r="C421" i="48"/>
  <c r="D421" i="48"/>
  <c r="C422" i="48"/>
  <c r="D422" i="48"/>
  <c r="C423" i="48"/>
  <c r="D423" i="48"/>
  <c r="C424" i="48"/>
  <c r="D424" i="48"/>
  <c r="C425" i="48"/>
  <c r="D425" i="48"/>
  <c r="C426" i="48"/>
  <c r="D426" i="48"/>
  <c r="C427" i="48"/>
  <c r="D427" i="48"/>
  <c r="C428" i="48"/>
  <c r="D428" i="48"/>
  <c r="C429" i="48"/>
  <c r="D429" i="48"/>
  <c r="C430" i="48"/>
  <c r="D430" i="48"/>
  <c r="C431" i="48"/>
  <c r="D431" i="48"/>
  <c r="C432" i="48"/>
  <c r="D432" i="48"/>
  <c r="C433" i="48"/>
  <c r="D433" i="48"/>
  <c r="C434" i="48"/>
  <c r="D434" i="48"/>
  <c r="C435" i="48"/>
  <c r="D435" i="48"/>
  <c r="C436" i="48"/>
  <c r="D436" i="48"/>
  <c r="C437" i="48"/>
  <c r="D437" i="48"/>
  <c r="C438" i="48"/>
  <c r="D438" i="48"/>
  <c r="C439" i="48"/>
  <c r="D439" i="48"/>
  <c r="C440" i="48"/>
  <c r="D440" i="48"/>
  <c r="C441" i="48"/>
  <c r="D441" i="48"/>
  <c r="C442" i="48"/>
  <c r="D442" i="48"/>
  <c r="C443" i="48"/>
  <c r="D443" i="48"/>
  <c r="C444" i="48"/>
  <c r="D444" i="48"/>
  <c r="C445" i="48"/>
  <c r="D445" i="48"/>
  <c r="C446" i="48"/>
  <c r="D446" i="48"/>
  <c r="C447" i="48"/>
  <c r="D447" i="48"/>
  <c r="C448" i="48"/>
  <c r="D448" i="48"/>
  <c r="C449" i="48"/>
  <c r="D449" i="48"/>
  <c r="C450" i="48"/>
  <c r="D450" i="48"/>
  <c r="C451" i="48"/>
  <c r="D451" i="48"/>
  <c r="C452" i="48"/>
  <c r="D452" i="48"/>
  <c r="C453" i="48"/>
  <c r="D453" i="48"/>
  <c r="C454" i="48"/>
  <c r="D454" i="48"/>
  <c r="C455" i="48"/>
  <c r="D455" i="48"/>
  <c r="C456" i="48"/>
  <c r="D456" i="48"/>
  <c r="C457" i="48"/>
  <c r="D457" i="48"/>
  <c r="C458" i="48"/>
  <c r="D458" i="48"/>
  <c r="C459" i="48"/>
  <c r="D459" i="48"/>
  <c r="C460" i="48"/>
  <c r="D460" i="48"/>
  <c r="C461" i="48"/>
  <c r="D461" i="48"/>
  <c r="C462" i="48"/>
  <c r="D462" i="48"/>
  <c r="C463" i="48"/>
  <c r="D463" i="48"/>
  <c r="C464" i="48"/>
  <c r="D464" i="48"/>
  <c r="C465" i="48"/>
  <c r="D465" i="48"/>
  <c r="C466" i="48"/>
  <c r="D466" i="48"/>
  <c r="C467" i="48"/>
  <c r="D467" i="48"/>
  <c r="C468" i="48"/>
  <c r="D468" i="48"/>
  <c r="C469" i="48"/>
  <c r="D469" i="48"/>
  <c r="C470" i="48"/>
  <c r="D470" i="48"/>
  <c r="C471" i="48"/>
  <c r="D471" i="48"/>
  <c r="C472" i="48"/>
  <c r="D472" i="48"/>
  <c r="C473" i="48"/>
  <c r="D473" i="48"/>
  <c r="C474" i="48"/>
  <c r="D474" i="48"/>
  <c r="C475" i="48"/>
  <c r="D475" i="48"/>
  <c r="C476" i="48"/>
  <c r="D476" i="48"/>
  <c r="C477" i="48"/>
  <c r="D477" i="48"/>
  <c r="C478" i="48"/>
  <c r="D478" i="48"/>
  <c r="C479" i="48"/>
  <c r="D479" i="48"/>
  <c r="C480" i="48"/>
  <c r="D480" i="48"/>
  <c r="C481" i="48"/>
  <c r="D481" i="48"/>
  <c r="C482" i="48"/>
  <c r="D482" i="48"/>
  <c r="C483" i="48"/>
  <c r="D483" i="48"/>
  <c r="C484" i="48"/>
  <c r="D484" i="48"/>
  <c r="C485" i="48"/>
  <c r="D485" i="48"/>
  <c r="C486" i="48"/>
  <c r="D486" i="48"/>
  <c r="C487" i="48"/>
  <c r="D487" i="48"/>
  <c r="C488" i="48"/>
  <c r="D488" i="48"/>
  <c r="C489" i="48"/>
  <c r="D489" i="48"/>
  <c r="C490" i="48"/>
  <c r="D490" i="48"/>
  <c r="C491" i="48"/>
  <c r="D491" i="48"/>
  <c r="C492" i="48"/>
  <c r="D492" i="48"/>
  <c r="C493" i="48"/>
  <c r="D493" i="48"/>
  <c r="C494" i="48"/>
  <c r="D494" i="48"/>
  <c r="C495" i="48"/>
  <c r="D495" i="48"/>
  <c r="C496" i="48"/>
  <c r="D496" i="48"/>
  <c r="C497" i="48"/>
  <c r="D497" i="48"/>
  <c r="C498" i="48"/>
  <c r="D498" i="48"/>
  <c r="C499" i="48"/>
  <c r="D499" i="48"/>
  <c r="C500" i="48"/>
  <c r="D500" i="48"/>
  <c r="C501" i="48"/>
  <c r="D501" i="48"/>
  <c r="C502" i="48"/>
  <c r="D502" i="48"/>
  <c r="C503" i="48"/>
  <c r="D503" i="48"/>
  <c r="C504" i="48"/>
  <c r="D504" i="48"/>
  <c r="C505" i="48"/>
  <c r="D505" i="48"/>
  <c r="C506" i="48"/>
  <c r="D506" i="48"/>
  <c r="C507" i="48"/>
  <c r="D507" i="48"/>
  <c r="C508" i="48"/>
  <c r="D508" i="48"/>
  <c r="C509" i="48"/>
  <c r="D509" i="48"/>
  <c r="C510" i="48"/>
  <c r="D510" i="48"/>
  <c r="C511" i="48"/>
  <c r="D511" i="48"/>
  <c r="C512" i="48"/>
  <c r="D512" i="48"/>
  <c r="C513" i="48"/>
  <c r="D513" i="48"/>
  <c r="C514" i="48"/>
  <c r="D514" i="48"/>
  <c r="C515" i="48"/>
  <c r="D515" i="48"/>
  <c r="C516" i="48"/>
  <c r="D516" i="48"/>
  <c r="C517" i="48"/>
  <c r="D517" i="48"/>
  <c r="C518" i="48"/>
  <c r="D518" i="48"/>
  <c r="C519" i="48"/>
  <c r="D519" i="48"/>
  <c r="C520" i="48"/>
  <c r="D520" i="48"/>
  <c r="C521" i="48"/>
  <c r="D521" i="48"/>
  <c r="C522" i="48"/>
  <c r="D522" i="48"/>
  <c r="C523" i="48"/>
  <c r="D523" i="48"/>
  <c r="C524" i="48"/>
  <c r="D524" i="48"/>
  <c r="C525" i="48"/>
  <c r="D525" i="48"/>
  <c r="C526" i="48"/>
  <c r="D526" i="48"/>
  <c r="C527" i="48"/>
  <c r="D527" i="48"/>
  <c r="C528" i="48"/>
  <c r="D528" i="48"/>
  <c r="C529" i="48"/>
  <c r="D529" i="48"/>
  <c r="C530" i="48"/>
  <c r="D530" i="48"/>
  <c r="C531" i="48"/>
  <c r="D531" i="48"/>
  <c r="C532" i="48"/>
  <c r="D532" i="48"/>
  <c r="C533" i="48"/>
  <c r="D533" i="48"/>
  <c r="C534" i="48"/>
  <c r="D534" i="48"/>
  <c r="C535" i="48"/>
  <c r="D535" i="48"/>
  <c r="C536" i="48"/>
  <c r="D536" i="48"/>
  <c r="C537" i="48"/>
  <c r="D537" i="48"/>
  <c r="C538" i="48"/>
  <c r="D538" i="48"/>
  <c r="C539" i="48"/>
  <c r="D539" i="48"/>
  <c r="C540" i="48"/>
  <c r="D540" i="48"/>
  <c r="C541" i="48"/>
  <c r="D541" i="48"/>
  <c r="C542" i="48"/>
  <c r="D542" i="48"/>
  <c r="C543" i="48"/>
  <c r="D543" i="48"/>
  <c r="C544" i="48"/>
  <c r="D544" i="48"/>
  <c r="C545" i="48"/>
  <c r="D545" i="48"/>
  <c r="C546" i="48"/>
  <c r="D546" i="48"/>
  <c r="D285" i="48"/>
  <c r="I545" i="53"/>
  <c r="I275" i="53"/>
  <c r="D286" i="53"/>
  <c r="E286" i="53"/>
  <c r="D287" i="53"/>
  <c r="E287" i="53"/>
  <c r="D288" i="53"/>
  <c r="E288" i="53"/>
  <c r="D289" i="53"/>
  <c r="E289" i="53"/>
  <c r="D290" i="53"/>
  <c r="E290" i="53"/>
  <c r="D291" i="53"/>
  <c r="E291" i="53"/>
  <c r="D292" i="53"/>
  <c r="E292" i="53"/>
  <c r="D293" i="53"/>
  <c r="E293" i="53"/>
  <c r="D294" i="53"/>
  <c r="E294" i="53"/>
  <c r="D295" i="53"/>
  <c r="E295" i="53"/>
  <c r="D296" i="53"/>
  <c r="E296" i="53"/>
  <c r="D297" i="53"/>
  <c r="E297" i="53"/>
  <c r="D298" i="53"/>
  <c r="E298" i="53"/>
  <c r="D299" i="53"/>
  <c r="E299" i="53"/>
  <c r="D300" i="53"/>
  <c r="E300" i="53"/>
  <c r="D301" i="53"/>
  <c r="E301" i="53"/>
  <c r="D302" i="53"/>
  <c r="E302" i="53"/>
  <c r="D303" i="53"/>
  <c r="E303" i="53"/>
  <c r="D304" i="53"/>
  <c r="E304" i="53"/>
  <c r="D305" i="53"/>
  <c r="E305" i="53"/>
  <c r="D306" i="53"/>
  <c r="E306" i="53"/>
  <c r="D307" i="53"/>
  <c r="E307" i="53"/>
  <c r="D308" i="53"/>
  <c r="E308" i="53"/>
  <c r="D309" i="53"/>
  <c r="E309" i="53"/>
  <c r="D310" i="53"/>
  <c r="E310" i="53"/>
  <c r="D311" i="53"/>
  <c r="E311" i="53"/>
  <c r="D312" i="53"/>
  <c r="E312" i="53"/>
  <c r="D313" i="53"/>
  <c r="E313" i="53"/>
  <c r="D314" i="53"/>
  <c r="E314" i="53"/>
  <c r="D315" i="53"/>
  <c r="E315" i="53"/>
  <c r="D316" i="53"/>
  <c r="E316" i="53"/>
  <c r="D317" i="53"/>
  <c r="E317" i="53"/>
  <c r="D318" i="53"/>
  <c r="E318" i="53"/>
  <c r="D319" i="53"/>
  <c r="E319" i="53"/>
  <c r="D320" i="53"/>
  <c r="E320" i="53"/>
  <c r="D321" i="53"/>
  <c r="E321" i="53"/>
  <c r="D322" i="53"/>
  <c r="E322" i="53"/>
  <c r="D323" i="53"/>
  <c r="E323" i="53"/>
  <c r="D324" i="53"/>
  <c r="E324" i="53"/>
  <c r="D325" i="53"/>
  <c r="E325" i="53"/>
  <c r="D326" i="53"/>
  <c r="E326" i="53"/>
  <c r="D327" i="53"/>
  <c r="E327" i="53"/>
  <c r="D328" i="53"/>
  <c r="E328" i="53"/>
  <c r="D329" i="53"/>
  <c r="E329" i="53"/>
  <c r="D330" i="53"/>
  <c r="E330" i="53"/>
  <c r="D331" i="53"/>
  <c r="E331" i="53"/>
  <c r="D332" i="53"/>
  <c r="E332" i="53"/>
  <c r="D333" i="53"/>
  <c r="E333" i="53"/>
  <c r="D334" i="53"/>
  <c r="E334" i="53"/>
  <c r="D335" i="53"/>
  <c r="E335" i="53"/>
  <c r="D336" i="53"/>
  <c r="E336" i="53"/>
  <c r="D337" i="53"/>
  <c r="E337" i="53"/>
  <c r="D338" i="53"/>
  <c r="E338" i="53"/>
  <c r="D339" i="53"/>
  <c r="E339" i="53"/>
  <c r="D340" i="53"/>
  <c r="E340" i="53"/>
  <c r="D341" i="53"/>
  <c r="E341" i="53"/>
  <c r="D342" i="53"/>
  <c r="E342" i="53"/>
  <c r="D343" i="53"/>
  <c r="E343" i="53"/>
  <c r="D344" i="53"/>
  <c r="E344" i="53"/>
  <c r="D345" i="53"/>
  <c r="E345" i="53"/>
  <c r="D346" i="53"/>
  <c r="E346" i="53"/>
  <c r="D347" i="53"/>
  <c r="E347" i="53"/>
  <c r="D348" i="53"/>
  <c r="E348" i="53"/>
  <c r="D349" i="53"/>
  <c r="E349" i="53"/>
  <c r="D350" i="53"/>
  <c r="E350" i="53"/>
  <c r="D351" i="53"/>
  <c r="E351" i="53"/>
  <c r="D352" i="53"/>
  <c r="E352" i="53"/>
  <c r="D353" i="53"/>
  <c r="E353" i="53"/>
  <c r="D354" i="53"/>
  <c r="E354" i="53"/>
  <c r="D355" i="53"/>
  <c r="E355" i="53"/>
  <c r="D356" i="53"/>
  <c r="E356" i="53"/>
  <c r="D357" i="53"/>
  <c r="E357" i="53"/>
  <c r="D358" i="53"/>
  <c r="E358" i="53"/>
  <c r="D359" i="53"/>
  <c r="E359" i="53"/>
  <c r="D360" i="53"/>
  <c r="E360" i="53"/>
  <c r="D361" i="53"/>
  <c r="E361" i="53"/>
  <c r="D362" i="53"/>
  <c r="E362" i="53"/>
  <c r="D363" i="53"/>
  <c r="E363" i="53"/>
  <c r="D364" i="53"/>
  <c r="E364" i="53"/>
  <c r="D365" i="53"/>
  <c r="E365" i="53"/>
  <c r="D366" i="53"/>
  <c r="E366" i="53"/>
  <c r="D367" i="53"/>
  <c r="E367" i="53"/>
  <c r="D368" i="53"/>
  <c r="E368" i="53"/>
  <c r="D369" i="53"/>
  <c r="E369" i="53"/>
  <c r="D370" i="53"/>
  <c r="E370" i="53"/>
  <c r="D371" i="53"/>
  <c r="E371" i="53"/>
  <c r="D372" i="53"/>
  <c r="E372" i="53"/>
  <c r="D373" i="53"/>
  <c r="E373" i="53"/>
  <c r="D374" i="53"/>
  <c r="E374" i="53"/>
  <c r="D375" i="53"/>
  <c r="E375" i="53"/>
  <c r="D376" i="53"/>
  <c r="E376" i="53"/>
  <c r="D377" i="53"/>
  <c r="E377" i="53"/>
  <c r="D378" i="53"/>
  <c r="E378" i="53"/>
  <c r="D379" i="53"/>
  <c r="E379" i="53"/>
  <c r="D380" i="53"/>
  <c r="E380" i="53"/>
  <c r="D381" i="53"/>
  <c r="E381" i="53"/>
  <c r="D382" i="53"/>
  <c r="E382" i="53"/>
  <c r="D383" i="53"/>
  <c r="E383" i="53"/>
  <c r="D384" i="53"/>
  <c r="E384" i="53"/>
  <c r="D385" i="53"/>
  <c r="E385" i="53"/>
  <c r="D386" i="53"/>
  <c r="E386" i="53"/>
  <c r="D387" i="53"/>
  <c r="E387" i="53"/>
  <c r="D388" i="53"/>
  <c r="E388" i="53"/>
  <c r="D389" i="53"/>
  <c r="E389" i="53"/>
  <c r="D390" i="53"/>
  <c r="E390" i="53"/>
  <c r="D391" i="53"/>
  <c r="E391" i="53"/>
  <c r="D392" i="53"/>
  <c r="E392" i="53"/>
  <c r="D393" i="53"/>
  <c r="E393" i="53"/>
  <c r="D394" i="53"/>
  <c r="E394" i="53"/>
  <c r="D395" i="53"/>
  <c r="E395" i="53"/>
  <c r="D396" i="53"/>
  <c r="E396" i="53"/>
  <c r="D397" i="53"/>
  <c r="E397" i="53"/>
  <c r="D398" i="53"/>
  <c r="E398" i="53"/>
  <c r="D399" i="53"/>
  <c r="E399" i="53"/>
  <c r="D400" i="53"/>
  <c r="E400" i="53"/>
  <c r="D401" i="53"/>
  <c r="E401" i="53"/>
  <c r="D402" i="53"/>
  <c r="E402" i="53"/>
  <c r="D403" i="53"/>
  <c r="E403" i="53"/>
  <c r="D404" i="53"/>
  <c r="E404" i="53"/>
  <c r="D405" i="53"/>
  <c r="E405" i="53"/>
  <c r="D406" i="53"/>
  <c r="E406" i="53"/>
  <c r="D407" i="53"/>
  <c r="E407" i="53"/>
  <c r="D408" i="53"/>
  <c r="E408" i="53"/>
  <c r="D409" i="53"/>
  <c r="E409" i="53"/>
  <c r="D410" i="53"/>
  <c r="E410" i="53"/>
  <c r="D411" i="53"/>
  <c r="E411" i="53"/>
  <c r="D412" i="53"/>
  <c r="E412" i="53"/>
  <c r="D413" i="53"/>
  <c r="E413" i="53"/>
  <c r="D414" i="53"/>
  <c r="E414" i="53"/>
  <c r="D415" i="53"/>
  <c r="E415" i="53"/>
  <c r="D416" i="53"/>
  <c r="E416" i="53"/>
  <c r="D417" i="53"/>
  <c r="E417" i="53"/>
  <c r="D418" i="53"/>
  <c r="E418" i="53"/>
  <c r="D419" i="53"/>
  <c r="E419" i="53"/>
  <c r="D420" i="53"/>
  <c r="E420" i="53"/>
  <c r="D421" i="53"/>
  <c r="E421" i="53"/>
  <c r="D422" i="53"/>
  <c r="E422" i="53"/>
  <c r="D423" i="53"/>
  <c r="E423" i="53"/>
  <c r="D424" i="53"/>
  <c r="E424" i="53"/>
  <c r="D425" i="53"/>
  <c r="E425" i="53"/>
  <c r="D426" i="53"/>
  <c r="E426" i="53"/>
  <c r="D427" i="53"/>
  <c r="E427" i="53"/>
  <c r="D428" i="53"/>
  <c r="E428" i="53"/>
  <c r="D429" i="53"/>
  <c r="E429" i="53"/>
  <c r="D430" i="53"/>
  <c r="E430" i="53"/>
  <c r="D431" i="53"/>
  <c r="E431" i="53"/>
  <c r="D432" i="53"/>
  <c r="E432" i="53"/>
  <c r="D433" i="53"/>
  <c r="E433" i="53"/>
  <c r="D434" i="53"/>
  <c r="E434" i="53"/>
  <c r="D435" i="53"/>
  <c r="E435" i="53"/>
  <c r="D436" i="53"/>
  <c r="E436" i="53"/>
  <c r="D437" i="53"/>
  <c r="E437" i="53"/>
  <c r="D438" i="53"/>
  <c r="E438" i="53"/>
  <c r="D439" i="53"/>
  <c r="E439" i="53"/>
  <c r="D440" i="53"/>
  <c r="E440" i="53"/>
  <c r="D441" i="53"/>
  <c r="E441" i="53"/>
  <c r="D442" i="53"/>
  <c r="E442" i="53"/>
  <c r="D443" i="53"/>
  <c r="E443" i="53"/>
  <c r="D444" i="53"/>
  <c r="E444" i="53"/>
  <c r="D445" i="53"/>
  <c r="E445" i="53"/>
  <c r="D446" i="53"/>
  <c r="E446" i="53"/>
  <c r="D447" i="53"/>
  <c r="E447" i="53"/>
  <c r="D448" i="53"/>
  <c r="E448" i="53"/>
  <c r="D449" i="53"/>
  <c r="E449" i="53"/>
  <c r="D450" i="53"/>
  <c r="E450" i="53"/>
  <c r="D451" i="53"/>
  <c r="E451" i="53"/>
  <c r="D452" i="53"/>
  <c r="E452" i="53"/>
  <c r="D453" i="53"/>
  <c r="E453" i="53"/>
  <c r="D454" i="53"/>
  <c r="E454" i="53"/>
  <c r="D455" i="53"/>
  <c r="E455" i="53"/>
  <c r="D456" i="53"/>
  <c r="E456" i="53"/>
  <c r="D457" i="53"/>
  <c r="E457" i="53"/>
  <c r="D458" i="53"/>
  <c r="E458" i="53"/>
  <c r="D459" i="53"/>
  <c r="E459" i="53"/>
  <c r="D460" i="53"/>
  <c r="E460" i="53"/>
  <c r="D461" i="53"/>
  <c r="E461" i="53"/>
  <c r="D462" i="53"/>
  <c r="E462" i="53"/>
  <c r="D463" i="53"/>
  <c r="E463" i="53"/>
  <c r="D464" i="53"/>
  <c r="E464" i="53"/>
  <c r="D465" i="53"/>
  <c r="E465" i="53"/>
  <c r="D466" i="53"/>
  <c r="E466" i="53"/>
  <c r="D467" i="53"/>
  <c r="E467" i="53"/>
  <c r="D468" i="53"/>
  <c r="E468" i="53"/>
  <c r="D469" i="53"/>
  <c r="E469" i="53"/>
  <c r="D470" i="53"/>
  <c r="E470" i="53"/>
  <c r="D471" i="53"/>
  <c r="E471" i="53"/>
  <c r="D472" i="53"/>
  <c r="E472" i="53"/>
  <c r="D473" i="53"/>
  <c r="E473" i="53"/>
  <c r="D474" i="53"/>
  <c r="E474" i="53"/>
  <c r="D475" i="53"/>
  <c r="E475" i="53"/>
  <c r="D476" i="53"/>
  <c r="E476" i="53"/>
  <c r="D477" i="53"/>
  <c r="E477" i="53"/>
  <c r="D478" i="53"/>
  <c r="E478" i="53"/>
  <c r="D479" i="53"/>
  <c r="E479" i="53"/>
  <c r="D480" i="53"/>
  <c r="E480" i="53"/>
  <c r="D481" i="53"/>
  <c r="E481" i="53"/>
  <c r="D482" i="53"/>
  <c r="E482" i="53"/>
  <c r="D483" i="53"/>
  <c r="E483" i="53"/>
  <c r="D484" i="53"/>
  <c r="E484" i="53"/>
  <c r="D485" i="53"/>
  <c r="E485" i="53"/>
  <c r="D486" i="53"/>
  <c r="E486" i="53"/>
  <c r="D487" i="53"/>
  <c r="E487" i="53"/>
  <c r="D488" i="53"/>
  <c r="E488" i="53"/>
  <c r="D489" i="53"/>
  <c r="E489" i="53"/>
  <c r="D490" i="53"/>
  <c r="E490" i="53"/>
  <c r="D491" i="53"/>
  <c r="E491" i="53"/>
  <c r="D492" i="53"/>
  <c r="E492" i="53"/>
  <c r="D493" i="53"/>
  <c r="E493" i="53"/>
  <c r="D494" i="53"/>
  <c r="E494" i="53"/>
  <c r="D495" i="53"/>
  <c r="E495" i="53"/>
  <c r="D496" i="53"/>
  <c r="E496" i="53"/>
  <c r="D497" i="53"/>
  <c r="E497" i="53"/>
  <c r="D498" i="53"/>
  <c r="E498" i="53"/>
  <c r="D499" i="53"/>
  <c r="E499" i="53"/>
  <c r="D500" i="53"/>
  <c r="E500" i="53"/>
  <c r="D501" i="53"/>
  <c r="E501" i="53"/>
  <c r="D502" i="53"/>
  <c r="E502" i="53"/>
  <c r="D503" i="53"/>
  <c r="E503" i="53"/>
  <c r="D504" i="53"/>
  <c r="E504" i="53"/>
  <c r="D505" i="53"/>
  <c r="E505" i="53"/>
  <c r="D506" i="53"/>
  <c r="E506" i="53"/>
  <c r="D507" i="53"/>
  <c r="E507" i="53"/>
  <c r="D508" i="53"/>
  <c r="E508" i="53"/>
  <c r="D509" i="53"/>
  <c r="E509" i="53"/>
  <c r="D510" i="53"/>
  <c r="E510" i="53"/>
  <c r="D511" i="53"/>
  <c r="E511" i="53"/>
  <c r="D512" i="53"/>
  <c r="E512" i="53"/>
  <c r="D513" i="53"/>
  <c r="E513" i="53"/>
  <c r="D514" i="53"/>
  <c r="E514" i="53"/>
  <c r="D515" i="53"/>
  <c r="E515" i="53"/>
  <c r="D516" i="53"/>
  <c r="E516" i="53"/>
  <c r="D517" i="53"/>
  <c r="E517" i="53"/>
  <c r="D518" i="53"/>
  <c r="E518" i="53"/>
  <c r="D519" i="53"/>
  <c r="E519" i="53"/>
  <c r="D520" i="53"/>
  <c r="E520" i="53"/>
  <c r="D521" i="53"/>
  <c r="E521" i="53"/>
  <c r="D522" i="53"/>
  <c r="E522" i="53"/>
  <c r="D523" i="53"/>
  <c r="E523" i="53"/>
  <c r="D524" i="53"/>
  <c r="E524" i="53"/>
  <c r="D525" i="53"/>
  <c r="E525" i="53"/>
  <c r="D526" i="53"/>
  <c r="E526" i="53"/>
  <c r="D527" i="53"/>
  <c r="E527" i="53"/>
  <c r="D528" i="53"/>
  <c r="E528" i="53"/>
  <c r="D529" i="53"/>
  <c r="E529" i="53"/>
  <c r="D530" i="53"/>
  <c r="E530" i="53"/>
  <c r="D531" i="53"/>
  <c r="E531" i="53"/>
  <c r="D532" i="53"/>
  <c r="E532" i="53"/>
  <c r="D533" i="53"/>
  <c r="E533" i="53"/>
  <c r="D534" i="53"/>
  <c r="E534" i="53"/>
  <c r="D535" i="53"/>
  <c r="E535" i="53"/>
  <c r="D536" i="53"/>
  <c r="E536" i="53"/>
  <c r="D537" i="53"/>
  <c r="E537" i="53"/>
  <c r="D538" i="53"/>
  <c r="E538" i="53"/>
  <c r="D539" i="53"/>
  <c r="E539" i="53"/>
  <c r="D540" i="53"/>
  <c r="E540" i="53"/>
  <c r="D541" i="53"/>
  <c r="E541" i="53"/>
  <c r="D542" i="53"/>
  <c r="E542" i="53"/>
  <c r="D543" i="53"/>
  <c r="E543" i="53"/>
  <c r="D544" i="53"/>
  <c r="E544" i="53"/>
  <c r="D545" i="53"/>
  <c r="E545" i="53"/>
  <c r="E285" i="53"/>
  <c r="D285" i="53"/>
  <c r="C286" i="53"/>
  <c r="C287" i="53"/>
  <c r="C288" i="53"/>
  <c r="C289" i="53"/>
  <c r="C290" i="53"/>
  <c r="C291" i="53"/>
  <c r="C292" i="53"/>
  <c r="C293" i="53"/>
  <c r="C294" i="53"/>
  <c r="C295" i="53"/>
  <c r="C296" i="53"/>
  <c r="C297" i="53"/>
  <c r="C298" i="53"/>
  <c r="C299" i="53"/>
  <c r="C300" i="53"/>
  <c r="C301" i="53"/>
  <c r="C302" i="53"/>
  <c r="C303" i="53"/>
  <c r="C304" i="53"/>
  <c r="C305" i="53"/>
  <c r="C306" i="53"/>
  <c r="C307" i="53"/>
  <c r="C308" i="53"/>
  <c r="C309" i="53"/>
  <c r="C310" i="53"/>
  <c r="C311" i="53"/>
  <c r="C312" i="53"/>
  <c r="C313" i="53"/>
  <c r="C314" i="53"/>
  <c r="C315" i="53"/>
  <c r="C316" i="53"/>
  <c r="C317" i="53"/>
  <c r="C318" i="53"/>
  <c r="C319" i="53"/>
  <c r="C320" i="53"/>
  <c r="C321" i="53"/>
  <c r="C322" i="53"/>
  <c r="C323" i="53"/>
  <c r="C324" i="53"/>
  <c r="C325" i="53"/>
  <c r="C326" i="53"/>
  <c r="C327" i="53"/>
  <c r="C328" i="53"/>
  <c r="C329" i="53"/>
  <c r="C330" i="53"/>
  <c r="C331" i="53"/>
  <c r="C332" i="53"/>
  <c r="C333" i="53"/>
  <c r="C334" i="53"/>
  <c r="C335" i="53"/>
  <c r="C336" i="53"/>
  <c r="C337" i="53"/>
  <c r="C338" i="53"/>
  <c r="C339" i="53"/>
  <c r="C340" i="53"/>
  <c r="C341" i="53"/>
  <c r="C342" i="53"/>
  <c r="C343" i="53"/>
  <c r="C344" i="53"/>
  <c r="C345" i="53"/>
  <c r="C346" i="53"/>
  <c r="C347" i="53"/>
  <c r="C348" i="53"/>
  <c r="C349" i="53"/>
  <c r="C350" i="53"/>
  <c r="C351" i="53"/>
  <c r="C352" i="53"/>
  <c r="C353" i="53"/>
  <c r="C354" i="53"/>
  <c r="C355" i="53"/>
  <c r="C356" i="53"/>
  <c r="C357" i="53"/>
  <c r="C358" i="53"/>
  <c r="C359" i="53"/>
  <c r="C360" i="53"/>
  <c r="C361" i="53"/>
  <c r="C362" i="53"/>
  <c r="C363" i="53"/>
  <c r="C364" i="53"/>
  <c r="C365" i="53"/>
  <c r="C366" i="53"/>
  <c r="C367" i="53"/>
  <c r="C368" i="53"/>
  <c r="C369" i="53"/>
  <c r="C370" i="53"/>
  <c r="C371" i="53"/>
  <c r="C372" i="53"/>
  <c r="C373" i="53"/>
  <c r="C374" i="53"/>
  <c r="C375" i="53"/>
  <c r="C376" i="53"/>
  <c r="C377" i="53"/>
  <c r="C378" i="53"/>
  <c r="C379" i="53"/>
  <c r="C380" i="53"/>
  <c r="C381" i="53"/>
  <c r="C382" i="53"/>
  <c r="C383" i="53"/>
  <c r="C384" i="53"/>
  <c r="C385" i="53"/>
  <c r="C386" i="53"/>
  <c r="C387" i="53"/>
  <c r="C388" i="53"/>
  <c r="C389" i="53"/>
  <c r="C390" i="53"/>
  <c r="C391" i="53"/>
  <c r="C392" i="53"/>
  <c r="C393" i="53"/>
  <c r="C394" i="53"/>
  <c r="C395" i="53"/>
  <c r="C396" i="53"/>
  <c r="C397" i="53"/>
  <c r="C398" i="53"/>
  <c r="C399" i="53"/>
  <c r="C400" i="53"/>
  <c r="C401" i="53"/>
  <c r="C402" i="53"/>
  <c r="C403" i="53"/>
  <c r="C404" i="53"/>
  <c r="C405" i="53"/>
  <c r="C406" i="53"/>
  <c r="C407" i="53"/>
  <c r="C408" i="53"/>
  <c r="C409" i="53"/>
  <c r="C410" i="53"/>
  <c r="C411" i="53"/>
  <c r="C412" i="53"/>
  <c r="C413" i="53"/>
  <c r="C414" i="53"/>
  <c r="C415" i="53"/>
  <c r="C416" i="53"/>
  <c r="C417" i="53"/>
  <c r="C418" i="53"/>
  <c r="C419" i="53"/>
  <c r="C420" i="53"/>
  <c r="C421" i="53"/>
  <c r="C422" i="53"/>
  <c r="C423" i="53"/>
  <c r="C424" i="53"/>
  <c r="C425" i="53"/>
  <c r="C426" i="53"/>
  <c r="C427" i="53"/>
  <c r="C428" i="53"/>
  <c r="C429" i="53"/>
  <c r="C430" i="53"/>
  <c r="C431" i="53"/>
  <c r="C432" i="53"/>
  <c r="C433" i="53"/>
  <c r="C434" i="53"/>
  <c r="C435" i="53"/>
  <c r="C436" i="53"/>
  <c r="C437" i="53"/>
  <c r="C438" i="53"/>
  <c r="C439" i="53"/>
  <c r="C440" i="53"/>
  <c r="C441" i="53"/>
  <c r="C442" i="53"/>
  <c r="C443" i="53"/>
  <c r="C444" i="53"/>
  <c r="C445" i="53"/>
  <c r="C446" i="53"/>
  <c r="C447" i="53"/>
  <c r="C448" i="53"/>
  <c r="C449" i="53"/>
  <c r="C450" i="53"/>
  <c r="C451" i="53"/>
  <c r="C452" i="53"/>
  <c r="C453" i="53"/>
  <c r="C454" i="53"/>
  <c r="C455" i="53"/>
  <c r="C456" i="53"/>
  <c r="C457" i="53"/>
  <c r="C458" i="53"/>
  <c r="C459" i="53"/>
  <c r="C460" i="53"/>
  <c r="C461" i="53"/>
  <c r="C462" i="53"/>
  <c r="C463" i="53"/>
  <c r="C464" i="53"/>
  <c r="C465" i="53"/>
  <c r="C466" i="53"/>
  <c r="C467" i="53"/>
  <c r="C468" i="53"/>
  <c r="C469" i="53"/>
  <c r="C470" i="53"/>
  <c r="C471" i="53"/>
  <c r="C472" i="53"/>
  <c r="C473" i="53"/>
  <c r="C474" i="53"/>
  <c r="C475" i="53"/>
  <c r="C476" i="53"/>
  <c r="C477" i="53"/>
  <c r="C478" i="53"/>
  <c r="C479" i="53"/>
  <c r="C480" i="53"/>
  <c r="C481" i="53"/>
  <c r="C482" i="53"/>
  <c r="C483" i="53"/>
  <c r="C484" i="53"/>
  <c r="C485" i="53"/>
  <c r="C486" i="53"/>
  <c r="C487" i="53"/>
  <c r="C488" i="53"/>
  <c r="C489" i="53"/>
  <c r="C490" i="53"/>
  <c r="C491" i="53"/>
  <c r="C492" i="53"/>
  <c r="C493" i="53"/>
  <c r="C494" i="53"/>
  <c r="C495" i="53"/>
  <c r="C496" i="53"/>
  <c r="C497" i="53"/>
  <c r="C498" i="53"/>
  <c r="C499" i="53"/>
  <c r="C500" i="53"/>
  <c r="C501" i="53"/>
  <c r="C502" i="53"/>
  <c r="C503" i="53"/>
  <c r="C504" i="53"/>
  <c r="C505" i="53"/>
  <c r="C506" i="53"/>
  <c r="C507" i="53"/>
  <c r="C508" i="53"/>
  <c r="C509" i="53"/>
  <c r="C510" i="53"/>
  <c r="C511" i="53"/>
  <c r="C512" i="53"/>
  <c r="C513" i="53"/>
  <c r="C514" i="53"/>
  <c r="C515" i="53"/>
  <c r="C516" i="53"/>
  <c r="C517" i="53"/>
  <c r="C518" i="53"/>
  <c r="C519" i="53"/>
  <c r="C520" i="53"/>
  <c r="C521" i="53"/>
  <c r="C522" i="53"/>
  <c r="C523" i="53"/>
  <c r="C524" i="53"/>
  <c r="C525" i="53"/>
  <c r="C526" i="53"/>
  <c r="C527" i="53"/>
  <c r="C528" i="53"/>
  <c r="C529" i="53"/>
  <c r="C530" i="53"/>
  <c r="C531" i="53"/>
  <c r="C532" i="53"/>
  <c r="C533" i="53"/>
  <c r="C534" i="53"/>
  <c r="C535" i="53"/>
  <c r="C536" i="53"/>
  <c r="C537" i="53"/>
  <c r="C538" i="53"/>
  <c r="C539" i="53"/>
  <c r="C540" i="53"/>
  <c r="C541" i="53"/>
  <c r="C542" i="53"/>
  <c r="C543" i="53"/>
  <c r="C544" i="53"/>
  <c r="C545" i="53"/>
  <c r="C546" i="53"/>
  <c r="C285" i="53"/>
  <c r="J524" i="53"/>
  <c r="K546" i="55" l="1"/>
  <c r="K545" i="55"/>
  <c r="K544" i="55"/>
  <c r="K543" i="55"/>
  <c r="K542" i="55"/>
  <c r="K541" i="55"/>
  <c r="K540" i="55"/>
  <c r="K539" i="55"/>
  <c r="K538" i="55"/>
  <c r="K537" i="55"/>
  <c r="K536" i="55"/>
  <c r="K535" i="55"/>
  <c r="K534" i="55"/>
  <c r="K533" i="55"/>
  <c r="K532" i="55"/>
  <c r="K531" i="55"/>
  <c r="K530" i="55"/>
  <c r="K529" i="55"/>
  <c r="K528" i="55"/>
  <c r="K527" i="55"/>
  <c r="K526" i="55"/>
  <c r="K525" i="55"/>
  <c r="K524" i="55"/>
  <c r="K523" i="55"/>
  <c r="K522" i="55"/>
  <c r="K521" i="55"/>
  <c r="K520" i="55"/>
  <c r="K519" i="55"/>
  <c r="K518" i="55"/>
  <c r="K517" i="55"/>
  <c r="K516" i="55"/>
  <c r="K515" i="55"/>
  <c r="K514" i="55"/>
  <c r="K513" i="55"/>
  <c r="K512" i="55"/>
  <c r="K511" i="55"/>
  <c r="K510" i="55"/>
  <c r="K509" i="55"/>
  <c r="K508" i="55"/>
  <c r="K507" i="55"/>
  <c r="K506" i="55"/>
  <c r="K505" i="55"/>
  <c r="K504" i="55"/>
  <c r="K503" i="55"/>
  <c r="K502" i="55"/>
  <c r="K501" i="55"/>
  <c r="K500" i="55"/>
  <c r="K499" i="55"/>
  <c r="K498" i="55"/>
  <c r="K497" i="55"/>
  <c r="K496" i="55"/>
  <c r="K495" i="55"/>
  <c r="K494" i="55"/>
  <c r="K493" i="55"/>
  <c r="K492" i="55"/>
  <c r="K491" i="55"/>
  <c r="K490" i="55"/>
  <c r="K489" i="55"/>
  <c r="K488" i="55"/>
  <c r="K487" i="55"/>
  <c r="K486" i="55"/>
  <c r="K485" i="55"/>
  <c r="K484" i="55"/>
  <c r="K483" i="55"/>
  <c r="K482" i="55"/>
  <c r="K481" i="55"/>
  <c r="K480" i="55"/>
  <c r="K479" i="55"/>
  <c r="K478" i="55"/>
  <c r="K477" i="55"/>
  <c r="K476" i="55"/>
  <c r="K475" i="55"/>
  <c r="K474" i="55"/>
  <c r="K473" i="55"/>
  <c r="K472" i="55"/>
  <c r="K471" i="55"/>
  <c r="K470" i="55"/>
  <c r="K469" i="55"/>
  <c r="K468" i="55"/>
  <c r="K467" i="55"/>
  <c r="K466" i="55"/>
  <c r="K465" i="55"/>
  <c r="K464" i="55"/>
  <c r="K463" i="55"/>
  <c r="K462" i="55"/>
  <c r="K461" i="55"/>
  <c r="K460" i="55"/>
  <c r="K459" i="55"/>
  <c r="K458" i="55"/>
  <c r="K457" i="55"/>
  <c r="K456" i="55"/>
  <c r="K455" i="55"/>
  <c r="K454" i="55"/>
  <c r="K453" i="55"/>
  <c r="K452" i="55"/>
  <c r="K451" i="55"/>
  <c r="K450" i="55"/>
  <c r="K449" i="55"/>
  <c r="K448" i="55"/>
  <c r="K447" i="55"/>
  <c r="K446" i="55"/>
  <c r="K445" i="55"/>
  <c r="K444" i="55"/>
  <c r="K443" i="55"/>
  <c r="K442" i="55"/>
  <c r="K441" i="55"/>
  <c r="K440" i="55"/>
  <c r="K439" i="55"/>
  <c r="K438" i="55"/>
  <c r="K437" i="55"/>
  <c r="K436" i="55"/>
  <c r="K435" i="55"/>
  <c r="K434" i="55"/>
  <c r="K433" i="55"/>
  <c r="K432" i="55"/>
  <c r="K431" i="55"/>
  <c r="K430" i="55"/>
  <c r="K429" i="55"/>
  <c r="K428" i="55"/>
  <c r="K427" i="55"/>
  <c r="K426" i="55"/>
  <c r="K425" i="55"/>
  <c r="K424" i="55"/>
  <c r="K423" i="55"/>
  <c r="K422" i="55"/>
  <c r="K421" i="55"/>
  <c r="K420" i="55"/>
  <c r="K419" i="55"/>
  <c r="K418" i="55"/>
  <c r="K417" i="55"/>
  <c r="K416" i="55"/>
  <c r="K415" i="55"/>
  <c r="K414" i="55"/>
  <c r="K413" i="55"/>
  <c r="K412" i="55"/>
  <c r="K411" i="55"/>
  <c r="K410" i="55"/>
  <c r="K409" i="55"/>
  <c r="K408" i="55"/>
  <c r="K407" i="55"/>
  <c r="K406" i="55"/>
  <c r="K405" i="55"/>
  <c r="K404" i="55"/>
  <c r="K403" i="55"/>
  <c r="K402" i="55"/>
  <c r="K401" i="55"/>
  <c r="K400" i="55"/>
  <c r="K399" i="55"/>
  <c r="K398" i="55"/>
  <c r="K397" i="55"/>
  <c r="K396" i="55"/>
  <c r="K395" i="55"/>
  <c r="K394" i="55"/>
  <c r="K393" i="55"/>
  <c r="K392" i="55"/>
  <c r="K391" i="55"/>
  <c r="K390" i="55"/>
  <c r="K389" i="55"/>
  <c r="K388" i="55"/>
  <c r="K387" i="55"/>
  <c r="K386" i="55"/>
  <c r="K385" i="55"/>
  <c r="K384" i="55"/>
  <c r="K383" i="55"/>
  <c r="K382" i="55"/>
  <c r="K381" i="55"/>
  <c r="K380" i="55"/>
  <c r="K379" i="55"/>
  <c r="K378" i="55"/>
  <c r="K377" i="55"/>
  <c r="K376" i="55"/>
  <c r="K375" i="55"/>
  <c r="K374" i="55"/>
  <c r="K373" i="55"/>
  <c r="K372" i="55"/>
  <c r="K371" i="55"/>
  <c r="K370" i="55"/>
  <c r="K369" i="55"/>
  <c r="K368" i="55"/>
  <c r="K367" i="55"/>
  <c r="K366" i="55"/>
  <c r="K365" i="55"/>
  <c r="K364" i="55"/>
  <c r="K363" i="55"/>
  <c r="K362" i="55"/>
  <c r="K361" i="55"/>
  <c r="K360" i="55"/>
  <c r="K359" i="55"/>
  <c r="K358" i="55"/>
  <c r="K357" i="55"/>
  <c r="K356" i="55"/>
  <c r="K355" i="55"/>
  <c r="K354" i="55"/>
  <c r="K353" i="55"/>
  <c r="K352" i="55"/>
  <c r="K351" i="55"/>
  <c r="K350" i="55"/>
  <c r="K349" i="55"/>
  <c r="K348" i="55"/>
  <c r="K347" i="55"/>
  <c r="K346" i="55"/>
  <c r="K345" i="55"/>
  <c r="K344" i="55"/>
  <c r="K343" i="55"/>
  <c r="K342" i="55"/>
  <c r="K341" i="55"/>
  <c r="K340" i="55"/>
  <c r="K339" i="55"/>
  <c r="K338" i="55"/>
  <c r="K337" i="55"/>
  <c r="K336" i="55"/>
  <c r="K335" i="55"/>
  <c r="K334" i="55"/>
  <c r="K333" i="55"/>
  <c r="K332" i="55"/>
  <c r="K331" i="55"/>
  <c r="K330" i="55"/>
  <c r="K329" i="55"/>
  <c r="K328" i="55"/>
  <c r="K327" i="55"/>
  <c r="K326" i="55"/>
  <c r="K325" i="55"/>
  <c r="K324" i="55"/>
  <c r="K323" i="55"/>
  <c r="K322" i="55"/>
  <c r="K321" i="55"/>
  <c r="K320" i="55"/>
  <c r="K319" i="55"/>
  <c r="K318" i="55"/>
  <c r="K317" i="55"/>
  <c r="K316" i="55"/>
  <c r="K315" i="55"/>
  <c r="K314" i="55"/>
  <c r="K313" i="55"/>
  <c r="K312" i="55"/>
  <c r="K311" i="55"/>
  <c r="K310" i="55"/>
  <c r="K309" i="55"/>
  <c r="K308" i="55"/>
  <c r="K307" i="55"/>
  <c r="K306" i="55"/>
  <c r="K305" i="55"/>
  <c r="K304" i="55"/>
  <c r="K303" i="55"/>
  <c r="K302" i="55"/>
  <c r="K301" i="55"/>
  <c r="K300" i="55"/>
  <c r="K299" i="55"/>
  <c r="K298" i="55"/>
  <c r="K297" i="55"/>
  <c r="K296" i="55"/>
  <c r="K295" i="55"/>
  <c r="K294" i="55"/>
  <c r="K293" i="55"/>
  <c r="K292" i="55"/>
  <c r="K291" i="55"/>
  <c r="K290" i="55"/>
  <c r="K289" i="55"/>
  <c r="K288" i="55"/>
  <c r="K287" i="55"/>
  <c r="K286" i="55"/>
  <c r="J546" i="55"/>
  <c r="J545" i="55"/>
  <c r="J544" i="55"/>
  <c r="J543" i="55"/>
  <c r="J542" i="55"/>
  <c r="J541" i="55"/>
  <c r="J540" i="55"/>
  <c r="J539" i="55"/>
  <c r="J538" i="55"/>
  <c r="J537" i="55"/>
  <c r="J536" i="55"/>
  <c r="J535" i="55"/>
  <c r="J534" i="55"/>
  <c r="J533" i="55"/>
  <c r="J532" i="55"/>
  <c r="J531" i="55"/>
  <c r="J530" i="55"/>
  <c r="J529" i="55"/>
  <c r="J528" i="55"/>
  <c r="J527" i="55"/>
  <c r="J526" i="55"/>
  <c r="J525" i="55"/>
  <c r="J524" i="55"/>
  <c r="J523" i="55"/>
  <c r="J522" i="55"/>
  <c r="J521" i="55"/>
  <c r="J520" i="55"/>
  <c r="J519" i="55"/>
  <c r="J518" i="55"/>
  <c r="J517" i="55"/>
  <c r="J516" i="55"/>
  <c r="J515" i="55"/>
  <c r="J514" i="55"/>
  <c r="J513" i="55"/>
  <c r="J512" i="55"/>
  <c r="J511" i="55"/>
  <c r="J510" i="55"/>
  <c r="J509" i="55"/>
  <c r="J508" i="55"/>
  <c r="J507" i="55"/>
  <c r="J506" i="55"/>
  <c r="J505" i="55"/>
  <c r="J504" i="55"/>
  <c r="J503" i="55"/>
  <c r="J502" i="55"/>
  <c r="J501" i="55"/>
  <c r="J500" i="55"/>
  <c r="J499" i="55"/>
  <c r="J498" i="55"/>
  <c r="J497" i="55"/>
  <c r="J496" i="55"/>
  <c r="J495" i="55"/>
  <c r="J494" i="55"/>
  <c r="J493" i="55"/>
  <c r="J492" i="55"/>
  <c r="J491" i="55"/>
  <c r="J490" i="55"/>
  <c r="J489" i="55"/>
  <c r="J488" i="55"/>
  <c r="J487" i="55"/>
  <c r="J486" i="55"/>
  <c r="J485" i="55"/>
  <c r="J484" i="55"/>
  <c r="J483" i="55"/>
  <c r="J482" i="55"/>
  <c r="J481" i="55"/>
  <c r="J480" i="55"/>
  <c r="J479" i="55"/>
  <c r="J478" i="55"/>
  <c r="J477" i="55"/>
  <c r="J476" i="55"/>
  <c r="J475" i="55"/>
  <c r="J474" i="55"/>
  <c r="J473" i="55"/>
  <c r="J472" i="55"/>
  <c r="J471" i="55"/>
  <c r="J470" i="55"/>
  <c r="J469" i="55"/>
  <c r="J468" i="55"/>
  <c r="J467" i="55"/>
  <c r="J466" i="55"/>
  <c r="J465" i="55"/>
  <c r="J464" i="55"/>
  <c r="J463" i="55"/>
  <c r="J462" i="55"/>
  <c r="J461" i="55"/>
  <c r="J460" i="55"/>
  <c r="J459" i="55"/>
  <c r="J458" i="55"/>
  <c r="J457" i="55"/>
  <c r="J456" i="55"/>
  <c r="J455" i="55"/>
  <c r="J454" i="55"/>
  <c r="J453" i="55"/>
  <c r="J452" i="55"/>
  <c r="J451" i="55"/>
  <c r="J450" i="55"/>
  <c r="J449" i="55"/>
  <c r="J448" i="55"/>
  <c r="J447" i="55"/>
  <c r="J446" i="55"/>
  <c r="J445" i="55"/>
  <c r="J444" i="55"/>
  <c r="J443" i="55"/>
  <c r="J442" i="55"/>
  <c r="J441" i="55"/>
  <c r="J440" i="55"/>
  <c r="J439" i="55"/>
  <c r="J438" i="55"/>
  <c r="J437" i="55"/>
  <c r="J436" i="55"/>
  <c r="J435" i="55"/>
  <c r="J434" i="55"/>
  <c r="J433" i="55"/>
  <c r="J432" i="55"/>
  <c r="J431" i="55"/>
  <c r="J430" i="55"/>
  <c r="J429" i="55"/>
  <c r="J428" i="55"/>
  <c r="J427" i="55"/>
  <c r="J426" i="55"/>
  <c r="J425" i="55"/>
  <c r="J424" i="55"/>
  <c r="J423" i="55"/>
  <c r="J422" i="55"/>
  <c r="J421" i="55"/>
  <c r="J420" i="55"/>
  <c r="J419" i="55"/>
  <c r="J418" i="55"/>
  <c r="J417" i="55"/>
  <c r="J416" i="55"/>
  <c r="J415" i="55"/>
  <c r="J414" i="55"/>
  <c r="J413" i="55"/>
  <c r="J412" i="55"/>
  <c r="J411" i="55"/>
  <c r="J410" i="55"/>
  <c r="J409" i="55"/>
  <c r="J408" i="55"/>
  <c r="J407" i="55"/>
  <c r="J406" i="55"/>
  <c r="J405" i="55"/>
  <c r="J404" i="55"/>
  <c r="J403" i="55"/>
  <c r="J402" i="55"/>
  <c r="J401" i="55"/>
  <c r="J400" i="55"/>
  <c r="J399" i="55"/>
  <c r="J398" i="55"/>
  <c r="J397" i="55"/>
  <c r="J396" i="55"/>
  <c r="J395" i="55"/>
  <c r="J394" i="55"/>
  <c r="J393" i="55"/>
  <c r="J392" i="55"/>
  <c r="J391" i="55"/>
  <c r="J390" i="55"/>
  <c r="J389" i="55"/>
  <c r="J388" i="55"/>
  <c r="J387" i="55"/>
  <c r="J386" i="55"/>
  <c r="J385" i="55"/>
  <c r="J384" i="55"/>
  <c r="J383" i="55"/>
  <c r="J382" i="55"/>
  <c r="J381" i="55"/>
  <c r="J380" i="55"/>
  <c r="J379" i="55"/>
  <c r="J378" i="55"/>
  <c r="J377" i="55"/>
  <c r="J376" i="55"/>
  <c r="J375" i="55"/>
  <c r="J374" i="55"/>
  <c r="J373" i="55"/>
  <c r="J372" i="55"/>
  <c r="J371" i="55"/>
  <c r="J370" i="55"/>
  <c r="J369" i="55"/>
  <c r="J368" i="55"/>
  <c r="J367" i="55"/>
  <c r="J366" i="55"/>
  <c r="J365" i="55"/>
  <c r="J364" i="55"/>
  <c r="J363" i="55"/>
  <c r="J362" i="55"/>
  <c r="J361" i="55"/>
  <c r="J360" i="55"/>
  <c r="J359" i="55"/>
  <c r="J358" i="55"/>
  <c r="J357" i="55"/>
  <c r="J356" i="55"/>
  <c r="J355" i="55"/>
  <c r="J354" i="55"/>
  <c r="J353" i="55"/>
  <c r="J352" i="55"/>
  <c r="J351" i="55"/>
  <c r="J350" i="55"/>
  <c r="J349" i="55"/>
  <c r="J348" i="55"/>
  <c r="J347" i="55"/>
  <c r="J346" i="55"/>
  <c r="J345" i="55"/>
  <c r="J344" i="55"/>
  <c r="J343" i="55"/>
  <c r="J342" i="55"/>
  <c r="J341" i="55"/>
  <c r="J340" i="55"/>
  <c r="J339" i="55"/>
  <c r="J338" i="55"/>
  <c r="J337" i="55"/>
  <c r="J336" i="55"/>
  <c r="J335" i="55"/>
  <c r="J334" i="55"/>
  <c r="J333" i="55"/>
  <c r="J332" i="55"/>
  <c r="J331" i="55"/>
  <c r="J330" i="55"/>
  <c r="J329" i="55"/>
  <c r="J328" i="55"/>
  <c r="J327" i="55"/>
  <c r="J326" i="55"/>
  <c r="J325" i="55"/>
  <c r="J324" i="55"/>
  <c r="J323" i="55"/>
  <c r="J322" i="55"/>
  <c r="J321" i="55"/>
  <c r="J320" i="55"/>
  <c r="J319" i="55"/>
  <c r="J318" i="55"/>
  <c r="J317" i="55"/>
  <c r="J316" i="55"/>
  <c r="J315" i="55"/>
  <c r="J314" i="55"/>
  <c r="J313" i="55"/>
  <c r="J312" i="55"/>
  <c r="J311" i="55"/>
  <c r="J310" i="55"/>
  <c r="J309" i="55"/>
  <c r="J308" i="55"/>
  <c r="J307" i="55"/>
  <c r="J306" i="55"/>
  <c r="J305" i="55"/>
  <c r="J304" i="55"/>
  <c r="J303" i="55"/>
  <c r="J302" i="55"/>
  <c r="J301" i="55"/>
  <c r="J300" i="55"/>
  <c r="J299" i="55"/>
  <c r="J298" i="55"/>
  <c r="J297" i="55"/>
  <c r="J296" i="55"/>
  <c r="J295" i="55"/>
  <c r="J294" i="55"/>
  <c r="J293" i="55"/>
  <c r="J292" i="55"/>
  <c r="J291" i="55"/>
  <c r="J290" i="55"/>
  <c r="J289" i="55"/>
  <c r="J288" i="55"/>
  <c r="J287" i="55"/>
  <c r="J286" i="55"/>
  <c r="I546" i="55"/>
  <c r="I545" i="55"/>
  <c r="N545" i="55" s="1"/>
  <c r="I544" i="55"/>
  <c r="I543" i="55"/>
  <c r="I542" i="55"/>
  <c r="I541" i="55"/>
  <c r="N541" i="55" s="1"/>
  <c r="I540" i="55"/>
  <c r="I539" i="55"/>
  <c r="I538" i="55"/>
  <c r="I537" i="55"/>
  <c r="N537" i="55" s="1"/>
  <c r="I536" i="55"/>
  <c r="I535" i="55"/>
  <c r="I534" i="55"/>
  <c r="I533" i="55"/>
  <c r="N533" i="55" s="1"/>
  <c r="I532" i="55"/>
  <c r="I531" i="55"/>
  <c r="I530" i="55"/>
  <c r="N530" i="55" s="1"/>
  <c r="I529" i="55"/>
  <c r="N529" i="55" s="1"/>
  <c r="I528" i="55"/>
  <c r="I527" i="55"/>
  <c r="I526" i="55"/>
  <c r="I525" i="55"/>
  <c r="N525" i="55" s="1"/>
  <c r="I524" i="55"/>
  <c r="I523" i="55"/>
  <c r="I522" i="55"/>
  <c r="I521" i="55"/>
  <c r="N521" i="55" s="1"/>
  <c r="I520" i="55"/>
  <c r="N520" i="55" s="1"/>
  <c r="I519" i="55"/>
  <c r="I518" i="55"/>
  <c r="I517" i="55"/>
  <c r="N517" i="55" s="1"/>
  <c r="I516" i="55"/>
  <c r="I515" i="55"/>
  <c r="I514" i="55"/>
  <c r="I513" i="55"/>
  <c r="N513" i="55" s="1"/>
  <c r="I512" i="55"/>
  <c r="I511" i="55"/>
  <c r="I510" i="55"/>
  <c r="I509" i="55"/>
  <c r="N509" i="55" s="1"/>
  <c r="I508" i="55"/>
  <c r="I507" i="55"/>
  <c r="I506" i="55"/>
  <c r="N506" i="55" s="1"/>
  <c r="I505" i="55"/>
  <c r="N505" i="55" s="1"/>
  <c r="I504" i="55"/>
  <c r="I503" i="55"/>
  <c r="I502" i="55"/>
  <c r="I501" i="55"/>
  <c r="N501" i="55" s="1"/>
  <c r="I500" i="55"/>
  <c r="N500" i="55" s="1"/>
  <c r="I499" i="55"/>
  <c r="I498" i="55"/>
  <c r="I497" i="55"/>
  <c r="N497" i="55" s="1"/>
  <c r="I496" i="55"/>
  <c r="I495" i="55"/>
  <c r="I494" i="55"/>
  <c r="I493" i="55"/>
  <c r="N493" i="55" s="1"/>
  <c r="I492" i="55"/>
  <c r="I491" i="55"/>
  <c r="I490" i="55"/>
  <c r="I489" i="55"/>
  <c r="N489" i="55" s="1"/>
  <c r="I488" i="55"/>
  <c r="I487" i="55"/>
  <c r="I486" i="55"/>
  <c r="I485" i="55"/>
  <c r="N485" i="55" s="1"/>
  <c r="I484" i="55"/>
  <c r="I483" i="55"/>
  <c r="I482" i="55"/>
  <c r="I481" i="55"/>
  <c r="N481" i="55" s="1"/>
  <c r="I480" i="55"/>
  <c r="I479" i="55"/>
  <c r="I478" i="55"/>
  <c r="I477" i="55"/>
  <c r="N477" i="55" s="1"/>
  <c r="I476" i="55"/>
  <c r="I475" i="55"/>
  <c r="I474" i="55"/>
  <c r="I473" i="55"/>
  <c r="N473" i="55" s="1"/>
  <c r="I472" i="55"/>
  <c r="I471" i="55"/>
  <c r="I470" i="55"/>
  <c r="I469" i="55"/>
  <c r="N469" i="55" s="1"/>
  <c r="I468" i="55"/>
  <c r="I467" i="55"/>
  <c r="I466" i="55"/>
  <c r="I465" i="55"/>
  <c r="N465" i="55" s="1"/>
  <c r="I464" i="55"/>
  <c r="I463" i="55"/>
  <c r="I462" i="55"/>
  <c r="I461" i="55"/>
  <c r="N461" i="55" s="1"/>
  <c r="I460" i="55"/>
  <c r="I459" i="55"/>
  <c r="I458" i="55"/>
  <c r="I457" i="55"/>
  <c r="N457" i="55" s="1"/>
  <c r="I456" i="55"/>
  <c r="I455" i="55"/>
  <c r="I454" i="55"/>
  <c r="I453" i="55"/>
  <c r="N453" i="55" s="1"/>
  <c r="I452" i="55"/>
  <c r="I451" i="55"/>
  <c r="I450" i="55"/>
  <c r="I449" i="55"/>
  <c r="N449" i="55" s="1"/>
  <c r="I448" i="55"/>
  <c r="I447" i="55"/>
  <c r="I446" i="55"/>
  <c r="I445" i="55"/>
  <c r="N445" i="55" s="1"/>
  <c r="I444" i="55"/>
  <c r="I443" i="55"/>
  <c r="I442" i="55"/>
  <c r="I441" i="55"/>
  <c r="I440" i="55"/>
  <c r="I439" i="55"/>
  <c r="I438" i="55"/>
  <c r="I437" i="55"/>
  <c r="I436" i="55"/>
  <c r="I435" i="55"/>
  <c r="I434" i="55"/>
  <c r="I433" i="55"/>
  <c r="I432" i="55"/>
  <c r="I431" i="55"/>
  <c r="I430" i="55"/>
  <c r="I429" i="55"/>
  <c r="I428" i="55"/>
  <c r="I427" i="55"/>
  <c r="I426" i="55"/>
  <c r="I425" i="55"/>
  <c r="I424" i="55"/>
  <c r="I423" i="55"/>
  <c r="I422" i="55"/>
  <c r="I421" i="55"/>
  <c r="I420" i="55"/>
  <c r="I419" i="55"/>
  <c r="I418" i="55"/>
  <c r="I417" i="55"/>
  <c r="I416" i="55"/>
  <c r="I415" i="55"/>
  <c r="I414" i="55"/>
  <c r="I413" i="55"/>
  <c r="I412" i="55"/>
  <c r="I411" i="55"/>
  <c r="I410" i="55"/>
  <c r="I409" i="55"/>
  <c r="I408" i="55"/>
  <c r="I407" i="55"/>
  <c r="I406" i="55"/>
  <c r="I405" i="55"/>
  <c r="I404" i="55"/>
  <c r="I403" i="55"/>
  <c r="I402" i="55"/>
  <c r="I401" i="55"/>
  <c r="I400" i="55"/>
  <c r="I399" i="55"/>
  <c r="I398" i="55"/>
  <c r="I397" i="55"/>
  <c r="I396" i="55"/>
  <c r="I395" i="55"/>
  <c r="I394" i="55"/>
  <c r="I393" i="55"/>
  <c r="I392" i="55"/>
  <c r="I391" i="55"/>
  <c r="I390" i="55"/>
  <c r="I389" i="55"/>
  <c r="I388" i="55"/>
  <c r="I387" i="55"/>
  <c r="I386" i="55"/>
  <c r="I385" i="55"/>
  <c r="I384" i="55"/>
  <c r="I383" i="55"/>
  <c r="I382" i="55"/>
  <c r="I381" i="55"/>
  <c r="I380" i="55"/>
  <c r="I379" i="55"/>
  <c r="I378" i="55"/>
  <c r="I377" i="55"/>
  <c r="I376" i="55"/>
  <c r="I375" i="55"/>
  <c r="I374" i="55"/>
  <c r="I373" i="55"/>
  <c r="I372" i="55"/>
  <c r="I371" i="55"/>
  <c r="I370" i="55"/>
  <c r="I369" i="55"/>
  <c r="I368" i="55"/>
  <c r="I367" i="55"/>
  <c r="I366" i="55"/>
  <c r="I365" i="55"/>
  <c r="I364" i="55"/>
  <c r="I363" i="55"/>
  <c r="I362" i="55"/>
  <c r="I361" i="55"/>
  <c r="I360" i="55"/>
  <c r="I359" i="55"/>
  <c r="I358" i="55"/>
  <c r="I357" i="55"/>
  <c r="I356" i="55"/>
  <c r="I355" i="55"/>
  <c r="I354" i="55"/>
  <c r="I353" i="55"/>
  <c r="I352" i="55"/>
  <c r="I351" i="55"/>
  <c r="I350" i="55"/>
  <c r="I349" i="55"/>
  <c r="I348" i="55"/>
  <c r="I347" i="55"/>
  <c r="I346" i="55"/>
  <c r="I345" i="55"/>
  <c r="I344" i="55"/>
  <c r="I343" i="55"/>
  <c r="I342" i="55"/>
  <c r="I341" i="55"/>
  <c r="I340" i="55"/>
  <c r="I339" i="55"/>
  <c r="I338" i="55"/>
  <c r="I337" i="55"/>
  <c r="I336" i="55"/>
  <c r="I335" i="55"/>
  <c r="I334" i="55"/>
  <c r="I333" i="55"/>
  <c r="I332" i="55"/>
  <c r="I331" i="55"/>
  <c r="I330" i="55"/>
  <c r="I329" i="55"/>
  <c r="I328" i="55"/>
  <c r="I327" i="55"/>
  <c r="I326" i="55"/>
  <c r="I325" i="55"/>
  <c r="I324" i="55"/>
  <c r="I323" i="55"/>
  <c r="I322" i="55"/>
  <c r="I321" i="55"/>
  <c r="I320" i="55"/>
  <c r="I319" i="55"/>
  <c r="I318" i="55"/>
  <c r="I317" i="55"/>
  <c r="I316" i="55"/>
  <c r="I315" i="55"/>
  <c r="I314" i="55"/>
  <c r="I313" i="55"/>
  <c r="I312" i="55"/>
  <c r="I311" i="55"/>
  <c r="I310" i="55"/>
  <c r="I309" i="55"/>
  <c r="I308" i="55"/>
  <c r="I307" i="55"/>
  <c r="I306" i="55"/>
  <c r="I305" i="55"/>
  <c r="I304" i="55"/>
  <c r="I303" i="55"/>
  <c r="I302" i="55"/>
  <c r="I301" i="55"/>
  <c r="I300" i="55"/>
  <c r="I299" i="55"/>
  <c r="I298" i="55"/>
  <c r="I297" i="55"/>
  <c r="I296" i="55"/>
  <c r="I295" i="55"/>
  <c r="I294" i="55"/>
  <c r="I293" i="55"/>
  <c r="I292" i="55"/>
  <c r="I291" i="55"/>
  <c r="I290" i="55"/>
  <c r="I289" i="55"/>
  <c r="I288" i="55"/>
  <c r="I287" i="55"/>
  <c r="I286" i="55"/>
  <c r="C287" i="55"/>
  <c r="C288" i="55"/>
  <c r="C289" i="55"/>
  <c r="C290" i="55"/>
  <c r="C291" i="55"/>
  <c r="C292" i="55"/>
  <c r="C293" i="55"/>
  <c r="C294" i="55"/>
  <c r="C295" i="55"/>
  <c r="C296" i="55"/>
  <c r="C297" i="55"/>
  <c r="C298" i="55"/>
  <c r="C299" i="55"/>
  <c r="C300" i="55"/>
  <c r="C301" i="55"/>
  <c r="C302" i="55"/>
  <c r="C303" i="55"/>
  <c r="C304" i="55"/>
  <c r="C305" i="55"/>
  <c r="C306" i="55"/>
  <c r="C307" i="55"/>
  <c r="C308" i="55"/>
  <c r="C309" i="55"/>
  <c r="C310" i="55"/>
  <c r="C311" i="55"/>
  <c r="C312" i="55"/>
  <c r="C313" i="55"/>
  <c r="C314" i="55"/>
  <c r="C315" i="55"/>
  <c r="C316" i="55"/>
  <c r="C317" i="55"/>
  <c r="C318" i="55"/>
  <c r="C319" i="55"/>
  <c r="C320" i="55"/>
  <c r="C321" i="55"/>
  <c r="C322" i="55"/>
  <c r="C323" i="55"/>
  <c r="C324" i="55"/>
  <c r="C325" i="55"/>
  <c r="C326" i="55"/>
  <c r="C327" i="55"/>
  <c r="C328" i="55"/>
  <c r="C329" i="55"/>
  <c r="C330" i="55"/>
  <c r="C331" i="55"/>
  <c r="C332" i="55"/>
  <c r="C333" i="55"/>
  <c r="C334" i="55"/>
  <c r="C335" i="55"/>
  <c r="C336" i="55"/>
  <c r="C337" i="55"/>
  <c r="C338" i="55"/>
  <c r="C339" i="55"/>
  <c r="C340" i="55"/>
  <c r="C341" i="55"/>
  <c r="C342" i="55"/>
  <c r="C343" i="55"/>
  <c r="C344" i="55"/>
  <c r="C345" i="55"/>
  <c r="C346" i="55"/>
  <c r="C347" i="55"/>
  <c r="C348" i="55"/>
  <c r="C349" i="55"/>
  <c r="C350" i="55"/>
  <c r="C351" i="55"/>
  <c r="C352" i="55"/>
  <c r="C353" i="55"/>
  <c r="C354" i="55"/>
  <c r="C355" i="55"/>
  <c r="C356" i="55"/>
  <c r="C357" i="55"/>
  <c r="C358" i="55"/>
  <c r="C359" i="55"/>
  <c r="C360" i="55"/>
  <c r="C361" i="55"/>
  <c r="C362" i="55"/>
  <c r="C363" i="55"/>
  <c r="C364" i="55"/>
  <c r="C365" i="55"/>
  <c r="C366" i="55"/>
  <c r="C367" i="55"/>
  <c r="C368" i="55"/>
  <c r="C369" i="55"/>
  <c r="C370" i="55"/>
  <c r="C371" i="55"/>
  <c r="C372" i="55"/>
  <c r="C373" i="55"/>
  <c r="C374" i="55"/>
  <c r="C375" i="55"/>
  <c r="C376" i="55"/>
  <c r="C377" i="55"/>
  <c r="C378" i="55"/>
  <c r="C379" i="55"/>
  <c r="C380" i="55"/>
  <c r="C381" i="55"/>
  <c r="C382" i="55"/>
  <c r="C383" i="55"/>
  <c r="C384" i="55"/>
  <c r="C385" i="55"/>
  <c r="C386" i="55"/>
  <c r="C387" i="55"/>
  <c r="C388" i="55"/>
  <c r="C389" i="55"/>
  <c r="C390" i="55"/>
  <c r="C391" i="55"/>
  <c r="C392" i="55"/>
  <c r="C393" i="55"/>
  <c r="C394" i="55"/>
  <c r="C395" i="55"/>
  <c r="C396" i="55"/>
  <c r="C397" i="55"/>
  <c r="C398" i="55"/>
  <c r="C399" i="55"/>
  <c r="C400" i="55"/>
  <c r="C401" i="55"/>
  <c r="C402" i="55"/>
  <c r="C403" i="55"/>
  <c r="C404" i="55"/>
  <c r="C405" i="55"/>
  <c r="C406" i="55"/>
  <c r="C407" i="55"/>
  <c r="C408" i="55"/>
  <c r="C409" i="55"/>
  <c r="C410" i="55"/>
  <c r="C411" i="55"/>
  <c r="C412" i="55"/>
  <c r="C413" i="55"/>
  <c r="C414" i="55"/>
  <c r="C415" i="55"/>
  <c r="C416" i="55"/>
  <c r="C417" i="55"/>
  <c r="C418" i="55"/>
  <c r="C419" i="55"/>
  <c r="C420" i="55"/>
  <c r="C421" i="55"/>
  <c r="C422" i="55"/>
  <c r="C423" i="55"/>
  <c r="C424" i="55"/>
  <c r="C425" i="55"/>
  <c r="C426" i="55"/>
  <c r="C427" i="55"/>
  <c r="C428" i="55"/>
  <c r="C429" i="55"/>
  <c r="C430" i="55"/>
  <c r="C431" i="55"/>
  <c r="C432" i="55"/>
  <c r="C433" i="55"/>
  <c r="C434" i="55"/>
  <c r="C435" i="55"/>
  <c r="C436" i="55"/>
  <c r="C437" i="55"/>
  <c r="C438" i="55"/>
  <c r="C439" i="55"/>
  <c r="C440" i="55"/>
  <c r="C441" i="55"/>
  <c r="C442" i="55"/>
  <c r="C443" i="55"/>
  <c r="C444" i="55"/>
  <c r="C445" i="55"/>
  <c r="C446" i="55"/>
  <c r="C447" i="55"/>
  <c r="C448" i="55"/>
  <c r="C449" i="55"/>
  <c r="C450" i="55"/>
  <c r="C451" i="55"/>
  <c r="C452" i="55"/>
  <c r="C453" i="55"/>
  <c r="C454" i="55"/>
  <c r="C455" i="55"/>
  <c r="C456" i="55"/>
  <c r="C457" i="55"/>
  <c r="C458" i="55"/>
  <c r="C459" i="55"/>
  <c r="C460" i="55"/>
  <c r="C461" i="55"/>
  <c r="C462" i="55"/>
  <c r="C463" i="55"/>
  <c r="C464" i="55"/>
  <c r="C465" i="55"/>
  <c r="C466" i="55"/>
  <c r="C467" i="55"/>
  <c r="C468" i="55"/>
  <c r="C469" i="55"/>
  <c r="C470" i="55"/>
  <c r="C471" i="55"/>
  <c r="C472" i="55"/>
  <c r="C473" i="55"/>
  <c r="C474" i="55"/>
  <c r="C475" i="55"/>
  <c r="C476" i="55"/>
  <c r="C477" i="55"/>
  <c r="C478" i="55"/>
  <c r="C479" i="55"/>
  <c r="C480" i="55"/>
  <c r="C481" i="55"/>
  <c r="C482" i="55"/>
  <c r="C483" i="55"/>
  <c r="C484" i="55"/>
  <c r="C485" i="55"/>
  <c r="C486" i="55"/>
  <c r="C487" i="55"/>
  <c r="C488" i="55"/>
  <c r="C489" i="55"/>
  <c r="C490" i="55"/>
  <c r="C491" i="55"/>
  <c r="C492" i="55"/>
  <c r="C493" i="55"/>
  <c r="C494" i="55"/>
  <c r="C495" i="55"/>
  <c r="C496" i="55"/>
  <c r="C497" i="55"/>
  <c r="C498" i="55"/>
  <c r="C499" i="55"/>
  <c r="C500" i="55"/>
  <c r="C501" i="55"/>
  <c r="C502" i="55"/>
  <c r="C503" i="55"/>
  <c r="C504" i="55"/>
  <c r="C505" i="55"/>
  <c r="C506" i="55"/>
  <c r="C507" i="55"/>
  <c r="C508" i="55"/>
  <c r="C509" i="55"/>
  <c r="C510" i="55"/>
  <c r="C511" i="55"/>
  <c r="C512" i="55"/>
  <c r="C513" i="55"/>
  <c r="C514" i="55"/>
  <c r="C515" i="55"/>
  <c r="C516" i="55"/>
  <c r="C517" i="55"/>
  <c r="C518" i="55"/>
  <c r="C519" i="55"/>
  <c r="C520" i="55"/>
  <c r="C521" i="55"/>
  <c r="C522" i="55"/>
  <c r="C523" i="55"/>
  <c r="C524" i="55"/>
  <c r="C525" i="55"/>
  <c r="C526" i="55"/>
  <c r="C527" i="55"/>
  <c r="C528" i="55"/>
  <c r="C529" i="55"/>
  <c r="C530" i="55"/>
  <c r="C531" i="55"/>
  <c r="C532" i="55"/>
  <c r="C533" i="55"/>
  <c r="C534" i="55"/>
  <c r="C535" i="55"/>
  <c r="C536" i="55"/>
  <c r="C537" i="55"/>
  <c r="C538" i="55"/>
  <c r="C539" i="55"/>
  <c r="C540" i="55"/>
  <c r="C541" i="55"/>
  <c r="C542" i="55"/>
  <c r="C543" i="55"/>
  <c r="C544" i="55"/>
  <c r="C545" i="55"/>
  <c r="C546" i="55"/>
  <c r="D548" i="55"/>
  <c r="C286" i="55"/>
  <c r="F546" i="55"/>
  <c r="D546" i="55"/>
  <c r="Q545" i="55"/>
  <c r="F545" i="55"/>
  <c r="L545" i="55"/>
  <c r="P545" i="55" s="1"/>
  <c r="D545" i="55"/>
  <c r="Q544" i="55"/>
  <c r="F544" i="55"/>
  <c r="L544" i="55"/>
  <c r="P544" i="55" s="1"/>
  <c r="D544" i="55"/>
  <c r="Q543" i="55"/>
  <c r="F543" i="55"/>
  <c r="L543" i="55"/>
  <c r="P543" i="55" s="1"/>
  <c r="D543" i="55"/>
  <c r="Q542" i="55"/>
  <c r="F542" i="55"/>
  <c r="L542" i="55"/>
  <c r="P542" i="55" s="1"/>
  <c r="D542" i="55"/>
  <c r="Q541" i="55"/>
  <c r="F541" i="55"/>
  <c r="L541" i="55"/>
  <c r="P541" i="55" s="1"/>
  <c r="D541" i="55"/>
  <c r="Q540" i="55"/>
  <c r="F540" i="55"/>
  <c r="L540" i="55"/>
  <c r="P540" i="55" s="1"/>
  <c r="D540" i="55"/>
  <c r="Q539" i="55"/>
  <c r="F539" i="55"/>
  <c r="L539" i="55"/>
  <c r="P539" i="55" s="1"/>
  <c r="D539" i="55"/>
  <c r="Q538" i="55"/>
  <c r="F538" i="55"/>
  <c r="L538" i="55"/>
  <c r="P538" i="55" s="1"/>
  <c r="D538" i="55"/>
  <c r="Q537" i="55"/>
  <c r="F537" i="55"/>
  <c r="L537" i="55"/>
  <c r="P537" i="55" s="1"/>
  <c r="D537" i="55"/>
  <c r="Q536" i="55"/>
  <c r="F536" i="55"/>
  <c r="L536" i="55"/>
  <c r="P536" i="55" s="1"/>
  <c r="D536" i="55"/>
  <c r="Q535" i="55"/>
  <c r="F535" i="55"/>
  <c r="L535" i="55"/>
  <c r="P535" i="55" s="1"/>
  <c r="D535" i="55"/>
  <c r="Q534" i="55"/>
  <c r="F534" i="55"/>
  <c r="L534" i="55"/>
  <c r="P534" i="55" s="1"/>
  <c r="D534" i="55"/>
  <c r="L533" i="55"/>
  <c r="P533" i="55" s="1"/>
  <c r="D533" i="55"/>
  <c r="D532" i="55"/>
  <c r="D531" i="55"/>
  <c r="R530" i="55"/>
  <c r="T530" i="55" s="1"/>
  <c r="Q530" i="55"/>
  <c r="F530" i="55"/>
  <c r="L530" i="55"/>
  <c r="P530" i="55" s="1"/>
  <c r="D530" i="55"/>
  <c r="L529" i="55"/>
  <c r="P529" i="55" s="1"/>
  <c r="D529" i="55"/>
  <c r="D528" i="55"/>
  <c r="D527" i="55"/>
  <c r="Q526" i="55"/>
  <c r="F526" i="55"/>
  <c r="L526" i="55"/>
  <c r="P526" i="55" s="1"/>
  <c r="D526" i="55"/>
  <c r="L525" i="55"/>
  <c r="P525" i="55" s="1"/>
  <c r="D525" i="55"/>
  <c r="D524" i="55"/>
  <c r="D523" i="55"/>
  <c r="Q522" i="55"/>
  <c r="F522" i="55"/>
  <c r="L522" i="55"/>
  <c r="P522" i="55" s="1"/>
  <c r="D522" i="55"/>
  <c r="L521" i="55"/>
  <c r="P521" i="55" s="1"/>
  <c r="D521" i="55"/>
  <c r="D520" i="55"/>
  <c r="F519" i="55"/>
  <c r="D519" i="55"/>
  <c r="D518" i="55"/>
  <c r="Q517" i="55"/>
  <c r="D517" i="55"/>
  <c r="D516" i="55"/>
  <c r="Q515" i="55"/>
  <c r="D515" i="55"/>
  <c r="Q514" i="55"/>
  <c r="F514" i="55"/>
  <c r="L514" i="55"/>
  <c r="P514" i="55" s="1"/>
  <c r="D514" i="55"/>
  <c r="L513" i="55"/>
  <c r="P513" i="55" s="1"/>
  <c r="D513" i="55"/>
  <c r="L512" i="55"/>
  <c r="P512" i="55" s="1"/>
  <c r="D512" i="55"/>
  <c r="D511" i="55"/>
  <c r="Q510" i="55"/>
  <c r="F510" i="55"/>
  <c r="L510" i="55"/>
  <c r="P510" i="55" s="1"/>
  <c r="D510" i="55"/>
  <c r="L509" i="55"/>
  <c r="P509" i="55" s="1"/>
  <c r="D509" i="55"/>
  <c r="L508" i="55"/>
  <c r="P508" i="55" s="1"/>
  <c r="D508" i="55"/>
  <c r="D507" i="55"/>
  <c r="Q506" i="55"/>
  <c r="F506" i="55"/>
  <c r="L506" i="55"/>
  <c r="P506" i="55" s="1"/>
  <c r="D506" i="55"/>
  <c r="L505" i="55"/>
  <c r="P505" i="55" s="1"/>
  <c r="D505" i="55"/>
  <c r="L504" i="55"/>
  <c r="P504" i="55" s="1"/>
  <c r="D504" i="55"/>
  <c r="D503" i="55"/>
  <c r="Q502" i="55"/>
  <c r="L502" i="55"/>
  <c r="D502" i="55"/>
  <c r="Q501" i="55"/>
  <c r="L501" i="55"/>
  <c r="D501" i="55"/>
  <c r="R500" i="55"/>
  <c r="T500" i="55" s="1"/>
  <c r="Q500" i="55"/>
  <c r="L500" i="55"/>
  <c r="D500" i="55"/>
  <c r="Q499" i="55"/>
  <c r="L499" i="55"/>
  <c r="D499" i="55"/>
  <c r="Q498" i="55"/>
  <c r="L498" i="55"/>
  <c r="D498" i="55"/>
  <c r="Q497" i="55"/>
  <c r="D497" i="55"/>
  <c r="Q496" i="55"/>
  <c r="D496" i="55"/>
  <c r="Q495" i="55"/>
  <c r="D495" i="55"/>
  <c r="Q494" i="55"/>
  <c r="D494" i="55"/>
  <c r="Q493" i="55"/>
  <c r="D493" i="55"/>
  <c r="Q492" i="55"/>
  <c r="D492" i="55"/>
  <c r="D491" i="55"/>
  <c r="L490" i="55"/>
  <c r="F490" i="55"/>
  <c r="D490" i="55"/>
  <c r="F489" i="55"/>
  <c r="D489" i="55"/>
  <c r="Q488" i="55"/>
  <c r="L488" i="55"/>
  <c r="F488" i="55"/>
  <c r="D488" i="55"/>
  <c r="D487" i="55"/>
  <c r="L486" i="55"/>
  <c r="F486" i="55"/>
  <c r="D486" i="55"/>
  <c r="F485" i="55"/>
  <c r="D485" i="55"/>
  <c r="Q484" i="55"/>
  <c r="F484" i="55"/>
  <c r="L484" i="55"/>
  <c r="P484" i="55" s="1"/>
  <c r="D484" i="55"/>
  <c r="Q483" i="55"/>
  <c r="F483" i="55"/>
  <c r="L483" i="55"/>
  <c r="P483" i="55" s="1"/>
  <c r="D483" i="55"/>
  <c r="Q482" i="55"/>
  <c r="F482" i="55"/>
  <c r="L482" i="55"/>
  <c r="P482" i="55" s="1"/>
  <c r="D482" i="55"/>
  <c r="Q481" i="55"/>
  <c r="F481" i="55"/>
  <c r="L481" i="55"/>
  <c r="P481" i="55" s="1"/>
  <c r="D481" i="55"/>
  <c r="Q480" i="55"/>
  <c r="F480" i="55"/>
  <c r="L480" i="55"/>
  <c r="P480" i="55" s="1"/>
  <c r="D480" i="55"/>
  <c r="Q479" i="55"/>
  <c r="F479" i="55"/>
  <c r="L479" i="55"/>
  <c r="P479" i="55" s="1"/>
  <c r="D479" i="55"/>
  <c r="Q478" i="55"/>
  <c r="F478" i="55"/>
  <c r="L478" i="55"/>
  <c r="P478" i="55" s="1"/>
  <c r="D478" i="55"/>
  <c r="Q477" i="55"/>
  <c r="F477" i="55"/>
  <c r="L477" i="55"/>
  <c r="P477" i="55" s="1"/>
  <c r="D477" i="55"/>
  <c r="Q476" i="55"/>
  <c r="F476" i="55"/>
  <c r="L476" i="55"/>
  <c r="P476" i="55" s="1"/>
  <c r="D476" i="55"/>
  <c r="Q475" i="55"/>
  <c r="F475" i="55"/>
  <c r="L475" i="55"/>
  <c r="P475" i="55" s="1"/>
  <c r="D475" i="55"/>
  <c r="Q474" i="55"/>
  <c r="F474" i="55"/>
  <c r="L474" i="55"/>
  <c r="P474" i="55" s="1"/>
  <c r="D474" i="55"/>
  <c r="Q473" i="55"/>
  <c r="F473" i="55"/>
  <c r="L473" i="55"/>
  <c r="P473" i="55" s="1"/>
  <c r="D473" i="55"/>
  <c r="Q472" i="55"/>
  <c r="L472" i="55"/>
  <c r="P472" i="55" s="1"/>
  <c r="F472" i="55"/>
  <c r="D472" i="55"/>
  <c r="Q471" i="55"/>
  <c r="L471" i="55"/>
  <c r="P471" i="55" s="1"/>
  <c r="F471" i="55"/>
  <c r="D471" i="55"/>
  <c r="Q470" i="55"/>
  <c r="L470" i="55"/>
  <c r="P470" i="55" s="1"/>
  <c r="F470" i="55"/>
  <c r="D470" i="55"/>
  <c r="Q469" i="55"/>
  <c r="L469" i="55"/>
  <c r="P469" i="55" s="1"/>
  <c r="F469" i="55"/>
  <c r="D469" i="55"/>
  <c r="Q468" i="55"/>
  <c r="L468" i="55"/>
  <c r="P468" i="55" s="1"/>
  <c r="F468" i="55"/>
  <c r="D468" i="55"/>
  <c r="Q467" i="55"/>
  <c r="L467" i="55"/>
  <c r="P467" i="55" s="1"/>
  <c r="F467" i="55"/>
  <c r="D467" i="55"/>
  <c r="Q466" i="55"/>
  <c r="L466" i="55"/>
  <c r="P466" i="55" s="1"/>
  <c r="F466" i="55"/>
  <c r="D466" i="55"/>
  <c r="Q465" i="55"/>
  <c r="F465" i="55"/>
  <c r="L465" i="55"/>
  <c r="P465" i="55" s="1"/>
  <c r="D465" i="55"/>
  <c r="Q464" i="55"/>
  <c r="F464" i="55"/>
  <c r="L464" i="55"/>
  <c r="P464" i="55" s="1"/>
  <c r="D464" i="55"/>
  <c r="Q463" i="55"/>
  <c r="F463" i="55"/>
  <c r="L463" i="55"/>
  <c r="P463" i="55" s="1"/>
  <c r="D463" i="55"/>
  <c r="Q462" i="55"/>
  <c r="F462" i="55"/>
  <c r="L462" i="55"/>
  <c r="P462" i="55" s="1"/>
  <c r="D462" i="55"/>
  <c r="Q461" i="55"/>
  <c r="F461" i="55"/>
  <c r="L461" i="55"/>
  <c r="P461" i="55" s="1"/>
  <c r="D461" i="55"/>
  <c r="Q460" i="55"/>
  <c r="F460" i="55"/>
  <c r="L460" i="55"/>
  <c r="P460" i="55" s="1"/>
  <c r="D460" i="55"/>
  <c r="Q459" i="55"/>
  <c r="F459" i="55"/>
  <c r="L459" i="55"/>
  <c r="P459" i="55" s="1"/>
  <c r="D459" i="55"/>
  <c r="Q458" i="55"/>
  <c r="F458" i="55"/>
  <c r="L458" i="55"/>
  <c r="P458" i="55" s="1"/>
  <c r="D458" i="55"/>
  <c r="Q457" i="55"/>
  <c r="F457" i="55"/>
  <c r="L457" i="55"/>
  <c r="P457" i="55" s="1"/>
  <c r="D457" i="55"/>
  <c r="Q456" i="55"/>
  <c r="F456" i="55"/>
  <c r="L456" i="55"/>
  <c r="P456" i="55" s="1"/>
  <c r="D456" i="55"/>
  <c r="Q455" i="55"/>
  <c r="F455" i="55"/>
  <c r="L455" i="55"/>
  <c r="P455" i="55" s="1"/>
  <c r="D455" i="55"/>
  <c r="Q454" i="55"/>
  <c r="F454" i="55"/>
  <c r="L454" i="55"/>
  <c r="P454" i="55" s="1"/>
  <c r="D454" i="55"/>
  <c r="Q453" i="55"/>
  <c r="F453" i="55"/>
  <c r="L453" i="55"/>
  <c r="P453" i="55" s="1"/>
  <c r="D453" i="55"/>
  <c r="Q452" i="55"/>
  <c r="F452" i="55"/>
  <c r="L452" i="55"/>
  <c r="P452" i="55" s="1"/>
  <c r="D452" i="55"/>
  <c r="Q451" i="55"/>
  <c r="F451" i="55"/>
  <c r="L451" i="55"/>
  <c r="P451" i="55" s="1"/>
  <c r="D451" i="55"/>
  <c r="Q450" i="55"/>
  <c r="F450" i="55"/>
  <c r="L450" i="55"/>
  <c r="P450" i="55" s="1"/>
  <c r="D450" i="55"/>
  <c r="Q449" i="55"/>
  <c r="F449" i="55"/>
  <c r="L449" i="55"/>
  <c r="P449" i="55" s="1"/>
  <c r="D449" i="55"/>
  <c r="Q448" i="55"/>
  <c r="F448" i="55"/>
  <c r="L448" i="55"/>
  <c r="P448" i="55" s="1"/>
  <c r="D448" i="55"/>
  <c r="Q447" i="55"/>
  <c r="F447" i="55"/>
  <c r="L447" i="55"/>
  <c r="P447" i="55" s="1"/>
  <c r="D447" i="55"/>
  <c r="Q446" i="55"/>
  <c r="F446" i="55"/>
  <c r="L446" i="55"/>
  <c r="P446" i="55" s="1"/>
  <c r="D446" i="55"/>
  <c r="Q445" i="55"/>
  <c r="F445" i="55"/>
  <c r="L445" i="55"/>
  <c r="P445" i="55" s="1"/>
  <c r="D445" i="55"/>
  <c r="Q444" i="55"/>
  <c r="F444" i="55"/>
  <c r="L444" i="55"/>
  <c r="P444" i="55" s="1"/>
  <c r="D444" i="55"/>
  <c r="L443" i="55"/>
  <c r="P443" i="55" s="1"/>
  <c r="D443" i="55"/>
  <c r="F442" i="55"/>
  <c r="L442" i="55"/>
  <c r="P442" i="55" s="1"/>
  <c r="D442" i="55"/>
  <c r="Q441" i="55"/>
  <c r="F441" i="55"/>
  <c r="L441" i="55"/>
  <c r="P441" i="55" s="1"/>
  <c r="D441" i="55"/>
  <c r="L440" i="55"/>
  <c r="P440" i="55" s="1"/>
  <c r="D440" i="55"/>
  <c r="L439" i="55"/>
  <c r="P439" i="55" s="1"/>
  <c r="D439" i="55"/>
  <c r="F438" i="55"/>
  <c r="L438" i="55"/>
  <c r="P438" i="55" s="1"/>
  <c r="D438" i="55"/>
  <c r="Q437" i="55"/>
  <c r="F437" i="55"/>
  <c r="L437" i="55"/>
  <c r="P437" i="55" s="1"/>
  <c r="D437" i="55"/>
  <c r="L436" i="55"/>
  <c r="P436" i="55" s="1"/>
  <c r="D436" i="55"/>
  <c r="L435" i="55"/>
  <c r="P435" i="55" s="1"/>
  <c r="D435" i="55"/>
  <c r="L434" i="55"/>
  <c r="P434" i="55" s="1"/>
  <c r="D434" i="55"/>
  <c r="Q433" i="55"/>
  <c r="F433" i="55"/>
  <c r="L433" i="55"/>
  <c r="P433" i="55" s="1"/>
  <c r="D433" i="55"/>
  <c r="Q432" i="55"/>
  <c r="D432" i="55"/>
  <c r="Q431" i="55"/>
  <c r="L431" i="55"/>
  <c r="D431" i="55"/>
  <c r="Q430" i="55"/>
  <c r="L430" i="55"/>
  <c r="D430" i="55"/>
  <c r="Q429" i="55"/>
  <c r="L429" i="55"/>
  <c r="D429" i="55"/>
  <c r="Q428" i="55"/>
  <c r="L428" i="55"/>
  <c r="D428" i="55"/>
  <c r="Q427" i="55"/>
  <c r="L427" i="55"/>
  <c r="D427" i="55"/>
  <c r="Q426" i="55"/>
  <c r="L426" i="55"/>
  <c r="D426" i="55"/>
  <c r="Q425" i="55"/>
  <c r="L425" i="55"/>
  <c r="D425" i="55"/>
  <c r="Q424" i="55"/>
  <c r="L424" i="55"/>
  <c r="D424" i="55"/>
  <c r="Q423" i="55"/>
  <c r="L423" i="55"/>
  <c r="D423" i="55"/>
  <c r="Q422" i="55"/>
  <c r="L422" i="55"/>
  <c r="D422" i="55"/>
  <c r="Q421" i="55"/>
  <c r="L421" i="55"/>
  <c r="D421" i="55"/>
  <c r="Q420" i="55"/>
  <c r="L420" i="55"/>
  <c r="D420" i="55"/>
  <c r="Q419" i="55"/>
  <c r="L419" i="55"/>
  <c r="D419" i="55"/>
  <c r="Q418" i="55"/>
  <c r="L418" i="55"/>
  <c r="D418" i="55"/>
  <c r="Q417" i="55"/>
  <c r="L417" i="55"/>
  <c r="D417" i="55"/>
  <c r="D416" i="55"/>
  <c r="D415" i="55"/>
  <c r="D414" i="55"/>
  <c r="D413" i="55"/>
  <c r="D412" i="55"/>
  <c r="D411" i="55"/>
  <c r="D410" i="55"/>
  <c r="D409" i="55"/>
  <c r="D408" i="55"/>
  <c r="D407" i="55"/>
  <c r="D406" i="55"/>
  <c r="D405" i="55"/>
  <c r="D404" i="55"/>
  <c r="D403" i="55"/>
  <c r="D402" i="55"/>
  <c r="D401" i="55"/>
  <c r="F400" i="55"/>
  <c r="L400" i="55"/>
  <c r="P400" i="55" s="1"/>
  <c r="D400" i="55"/>
  <c r="L399" i="55"/>
  <c r="P399" i="55" s="1"/>
  <c r="D399" i="55"/>
  <c r="F398" i="55"/>
  <c r="L398" i="55"/>
  <c r="P398" i="55" s="1"/>
  <c r="D398" i="55"/>
  <c r="L397" i="55"/>
  <c r="P397" i="55" s="1"/>
  <c r="D397" i="55"/>
  <c r="F396" i="55"/>
  <c r="L396" i="55"/>
  <c r="P396" i="55" s="1"/>
  <c r="D396" i="55"/>
  <c r="L395" i="55"/>
  <c r="P395" i="55" s="1"/>
  <c r="D395" i="55"/>
  <c r="F394" i="55"/>
  <c r="L394" i="55"/>
  <c r="P394" i="55" s="1"/>
  <c r="D394" i="55"/>
  <c r="L393" i="55"/>
  <c r="P393" i="55" s="1"/>
  <c r="D393" i="55"/>
  <c r="F392" i="55"/>
  <c r="L392" i="55"/>
  <c r="P392" i="55" s="1"/>
  <c r="D392" i="55"/>
  <c r="L391" i="55"/>
  <c r="D391" i="55"/>
  <c r="L390" i="55"/>
  <c r="D390" i="55"/>
  <c r="L389" i="55"/>
  <c r="D389" i="55"/>
  <c r="L388" i="55"/>
  <c r="D388" i="55"/>
  <c r="L387" i="55"/>
  <c r="D387" i="55"/>
  <c r="L386" i="55"/>
  <c r="D386" i="55"/>
  <c r="L385" i="55"/>
  <c r="D385" i="55"/>
  <c r="L384" i="55"/>
  <c r="D384" i="55"/>
  <c r="L383" i="55"/>
  <c r="D383" i="55"/>
  <c r="L382" i="55"/>
  <c r="D382" i="55"/>
  <c r="L381" i="55"/>
  <c r="D381" i="55"/>
  <c r="L380" i="55"/>
  <c r="D380" i="55"/>
  <c r="L379" i="55"/>
  <c r="D379" i="55"/>
  <c r="L378" i="55"/>
  <c r="D378" i="55"/>
  <c r="L377" i="55"/>
  <c r="D377" i="55"/>
  <c r="L376" i="55"/>
  <c r="D376" i="55"/>
  <c r="D375" i="55"/>
  <c r="D374" i="55"/>
  <c r="D373" i="55"/>
  <c r="D372" i="55"/>
  <c r="D371" i="55"/>
  <c r="D370" i="55"/>
  <c r="L369" i="55"/>
  <c r="D369" i="55"/>
  <c r="D368" i="55"/>
  <c r="L367" i="55"/>
  <c r="P367" i="55" s="1"/>
  <c r="D367" i="55"/>
  <c r="L366" i="55"/>
  <c r="D366" i="55"/>
  <c r="L365" i="55"/>
  <c r="D365" i="55"/>
  <c r="L364" i="55"/>
  <c r="O364" i="55" s="1"/>
  <c r="D364" i="55"/>
  <c r="F363" i="55"/>
  <c r="D363" i="55"/>
  <c r="L362" i="55"/>
  <c r="P362" i="55" s="1"/>
  <c r="F362" i="55"/>
  <c r="D362" i="55"/>
  <c r="F361" i="55"/>
  <c r="D361" i="55"/>
  <c r="Q360" i="55"/>
  <c r="L360" i="55"/>
  <c r="F360" i="55"/>
  <c r="D360" i="55"/>
  <c r="F359" i="55"/>
  <c r="D359" i="55"/>
  <c r="L358" i="55"/>
  <c r="P358" i="55" s="1"/>
  <c r="F358" i="55"/>
  <c r="D358" i="55"/>
  <c r="F357" i="55"/>
  <c r="D357" i="55"/>
  <c r="Q356" i="55"/>
  <c r="L356" i="55"/>
  <c r="F356" i="55"/>
  <c r="D356" i="55"/>
  <c r="F355" i="55"/>
  <c r="D355" i="55"/>
  <c r="L354" i="55"/>
  <c r="P354" i="55" s="1"/>
  <c r="F354" i="55"/>
  <c r="D354" i="55"/>
  <c r="F353" i="55"/>
  <c r="D353" i="55"/>
  <c r="Q352" i="55"/>
  <c r="L352" i="55"/>
  <c r="F352" i="55"/>
  <c r="D352" i="55"/>
  <c r="F351" i="55"/>
  <c r="D351" i="55"/>
  <c r="Q350" i="55"/>
  <c r="L350" i="55"/>
  <c r="P350" i="55" s="1"/>
  <c r="F350" i="55"/>
  <c r="D350" i="55"/>
  <c r="Q349" i="55"/>
  <c r="F349" i="55"/>
  <c r="L349" i="55"/>
  <c r="D349" i="55"/>
  <c r="Q348" i="55"/>
  <c r="F348" i="55"/>
  <c r="L348" i="55"/>
  <c r="D348" i="55"/>
  <c r="Q347" i="55"/>
  <c r="F347" i="55"/>
  <c r="L347" i="55"/>
  <c r="D347" i="55"/>
  <c r="Q346" i="55"/>
  <c r="F346" i="55"/>
  <c r="L346" i="55"/>
  <c r="D346" i="55"/>
  <c r="Q345" i="55"/>
  <c r="F345" i="55"/>
  <c r="L345" i="55"/>
  <c r="D345" i="55"/>
  <c r="Q344" i="55"/>
  <c r="F344" i="55"/>
  <c r="L344" i="55"/>
  <c r="D344" i="55"/>
  <c r="Q343" i="55"/>
  <c r="F343" i="55"/>
  <c r="L343" i="55"/>
  <c r="D343" i="55"/>
  <c r="Q342" i="55"/>
  <c r="F342" i="55"/>
  <c r="L342" i="55"/>
  <c r="D342" i="55"/>
  <c r="Q341" i="55"/>
  <c r="F341" i="55"/>
  <c r="L341" i="55"/>
  <c r="D341" i="55"/>
  <c r="Q340" i="55"/>
  <c r="F340" i="55"/>
  <c r="L340" i="55"/>
  <c r="D340" i="55"/>
  <c r="Q339" i="55"/>
  <c r="F339" i="55"/>
  <c r="L339" i="55"/>
  <c r="D339" i="55"/>
  <c r="Q338" i="55"/>
  <c r="F338" i="55"/>
  <c r="L338" i="55"/>
  <c r="D338" i="55"/>
  <c r="Q337" i="55"/>
  <c r="F337" i="55"/>
  <c r="L337" i="55"/>
  <c r="D337" i="55"/>
  <c r="Q336" i="55"/>
  <c r="F336" i="55"/>
  <c r="L336" i="55"/>
  <c r="D336" i="55"/>
  <c r="Q335" i="55"/>
  <c r="F335" i="55"/>
  <c r="L335" i="55"/>
  <c r="D335" i="55"/>
  <c r="Q334" i="55"/>
  <c r="F334" i="55"/>
  <c r="L334" i="55"/>
  <c r="D334" i="55"/>
  <c r="Q333" i="55"/>
  <c r="L333" i="55"/>
  <c r="P333" i="55" s="1"/>
  <c r="F333" i="55"/>
  <c r="D333" i="55"/>
  <c r="Q332" i="55"/>
  <c r="F332" i="55"/>
  <c r="L332" i="55"/>
  <c r="D332" i="55"/>
  <c r="Q331" i="55"/>
  <c r="F331" i="55"/>
  <c r="L331" i="55"/>
  <c r="D331" i="55"/>
  <c r="Q330" i="55"/>
  <c r="F330" i="55"/>
  <c r="L330" i="55"/>
  <c r="D330" i="55"/>
  <c r="Q329" i="55"/>
  <c r="F329" i="55"/>
  <c r="L329" i="55"/>
  <c r="D329" i="55"/>
  <c r="Q328" i="55"/>
  <c r="F328" i="55"/>
  <c r="L328" i="55"/>
  <c r="D328" i="55"/>
  <c r="Q327" i="55"/>
  <c r="F327" i="55"/>
  <c r="L327" i="55"/>
  <c r="D327" i="55"/>
  <c r="Q326" i="55"/>
  <c r="F326" i="55"/>
  <c r="L326" i="55"/>
  <c r="D326" i="55"/>
  <c r="Q325" i="55"/>
  <c r="F325" i="55"/>
  <c r="L325" i="55"/>
  <c r="D325" i="55"/>
  <c r="Q324" i="55"/>
  <c r="F324" i="55"/>
  <c r="L324" i="55"/>
  <c r="D324" i="55"/>
  <c r="Q323" i="55"/>
  <c r="F323" i="55"/>
  <c r="L323" i="55"/>
  <c r="D323" i="55"/>
  <c r="Q322" i="55"/>
  <c r="F322" i="55"/>
  <c r="L322" i="55"/>
  <c r="D322" i="55"/>
  <c r="Q321" i="55"/>
  <c r="F321" i="55"/>
  <c r="L321" i="55"/>
  <c r="D321" i="55"/>
  <c r="Q320" i="55"/>
  <c r="F320" i="55"/>
  <c r="L320" i="55"/>
  <c r="D320" i="55"/>
  <c r="Q319" i="55"/>
  <c r="F319" i="55"/>
  <c r="L319" i="55"/>
  <c r="D319" i="55"/>
  <c r="Q318" i="55"/>
  <c r="F318" i="55"/>
  <c r="L318" i="55"/>
  <c r="D318" i="55"/>
  <c r="Q317" i="55"/>
  <c r="F317" i="55"/>
  <c r="L317" i="55"/>
  <c r="D317" i="55"/>
  <c r="Q316" i="55"/>
  <c r="F316" i="55"/>
  <c r="L316" i="55"/>
  <c r="D316" i="55"/>
  <c r="Q315" i="55"/>
  <c r="F315" i="55"/>
  <c r="L315" i="55"/>
  <c r="D315" i="55"/>
  <c r="Q314" i="55"/>
  <c r="F314" i="55"/>
  <c r="L314" i="55"/>
  <c r="D314" i="55"/>
  <c r="Q313" i="55"/>
  <c r="F313" i="55"/>
  <c r="L313" i="55"/>
  <c r="D313" i="55"/>
  <c r="Q312" i="55"/>
  <c r="F312" i="55"/>
  <c r="L312" i="55"/>
  <c r="D312" i="55"/>
  <c r="Q311" i="55"/>
  <c r="F311" i="55"/>
  <c r="L311" i="55"/>
  <c r="D311" i="55"/>
  <c r="Q310" i="55"/>
  <c r="F310" i="55"/>
  <c r="L310" i="55"/>
  <c r="D310" i="55"/>
  <c r="Q309" i="55"/>
  <c r="F309" i="55"/>
  <c r="L309" i="55"/>
  <c r="D309" i="55"/>
  <c r="Q308" i="55"/>
  <c r="F308" i="55"/>
  <c r="L308" i="55"/>
  <c r="D308" i="55"/>
  <c r="Q307" i="55"/>
  <c r="F307" i="55"/>
  <c r="L307" i="55"/>
  <c r="D307" i="55"/>
  <c r="Q306" i="55"/>
  <c r="F306" i="55"/>
  <c r="L306" i="55"/>
  <c r="D306" i="55"/>
  <c r="Q305" i="55"/>
  <c r="F305" i="55"/>
  <c r="L305" i="55"/>
  <c r="D305" i="55"/>
  <c r="Q304" i="55"/>
  <c r="F304" i="55"/>
  <c r="L304" i="55"/>
  <c r="D304" i="55"/>
  <c r="Q303" i="55"/>
  <c r="F303" i="55"/>
  <c r="L303" i="55"/>
  <c r="D303" i="55"/>
  <c r="Q302" i="55"/>
  <c r="F302" i="55"/>
  <c r="L302" i="55"/>
  <c r="D302" i="55"/>
  <c r="Q301" i="55"/>
  <c r="F301" i="55"/>
  <c r="L301" i="55"/>
  <c r="D301" i="55"/>
  <c r="Q300" i="55"/>
  <c r="F300" i="55"/>
  <c r="L300" i="55"/>
  <c r="D300" i="55"/>
  <c r="Q299" i="55"/>
  <c r="F299" i="55"/>
  <c r="L299" i="55"/>
  <c r="D299" i="55"/>
  <c r="Q298" i="55"/>
  <c r="F298" i="55"/>
  <c r="L298" i="55"/>
  <c r="D298" i="55"/>
  <c r="Q297" i="55"/>
  <c r="F297" i="55"/>
  <c r="L297" i="55"/>
  <c r="D297" i="55"/>
  <c r="Q296" i="55"/>
  <c r="F296" i="55"/>
  <c r="L296" i="55"/>
  <c r="D296" i="55"/>
  <c r="Q295" i="55"/>
  <c r="F295" i="55"/>
  <c r="L295" i="55"/>
  <c r="D295" i="55"/>
  <c r="Q294" i="55"/>
  <c r="F294" i="55"/>
  <c r="L294" i="55"/>
  <c r="D294" i="55"/>
  <c r="Q293" i="55"/>
  <c r="F293" i="55"/>
  <c r="L293" i="55"/>
  <c r="D293" i="55"/>
  <c r="Q292" i="55"/>
  <c r="F292" i="55"/>
  <c r="L292" i="55"/>
  <c r="D292" i="55"/>
  <c r="Q291" i="55"/>
  <c r="F291" i="55"/>
  <c r="L291" i="55"/>
  <c r="D291" i="55"/>
  <c r="Q290" i="55"/>
  <c r="F290" i="55"/>
  <c r="L290" i="55"/>
  <c r="D290" i="55"/>
  <c r="Q289" i="55"/>
  <c r="F289" i="55"/>
  <c r="L289" i="55"/>
  <c r="D289" i="55"/>
  <c r="Q288" i="55"/>
  <c r="F288" i="55"/>
  <c r="L288" i="55"/>
  <c r="D288" i="55"/>
  <c r="Q287" i="55"/>
  <c r="F287" i="55"/>
  <c r="L287" i="55"/>
  <c r="D287" i="55"/>
  <c r="Q286" i="55"/>
  <c r="F286" i="55"/>
  <c r="L286" i="55"/>
  <c r="D286" i="55"/>
  <c r="D276" i="55"/>
  <c r="K546" i="51"/>
  <c r="K545" i="51"/>
  <c r="K544" i="51"/>
  <c r="K543" i="51"/>
  <c r="K542" i="51"/>
  <c r="K541" i="51"/>
  <c r="K540" i="51"/>
  <c r="K539" i="51"/>
  <c r="K538" i="51"/>
  <c r="K537" i="51"/>
  <c r="K536" i="51"/>
  <c r="K535" i="51"/>
  <c r="K534" i="51"/>
  <c r="K533" i="51"/>
  <c r="K532" i="51"/>
  <c r="K531" i="51"/>
  <c r="K530" i="51"/>
  <c r="K529" i="51"/>
  <c r="K528" i="51"/>
  <c r="K527" i="51"/>
  <c r="K526" i="51"/>
  <c r="K525" i="51"/>
  <c r="K524" i="51"/>
  <c r="K523" i="51"/>
  <c r="K522" i="51"/>
  <c r="K521" i="51"/>
  <c r="K520" i="51"/>
  <c r="K519" i="51"/>
  <c r="K518" i="51"/>
  <c r="K517" i="51"/>
  <c r="K516" i="51"/>
  <c r="K515" i="51"/>
  <c r="K514" i="51"/>
  <c r="K513" i="51"/>
  <c r="K512" i="51"/>
  <c r="K511" i="51"/>
  <c r="K510" i="51"/>
  <c r="K509" i="51"/>
  <c r="K508" i="51"/>
  <c r="K507" i="51"/>
  <c r="K506" i="51"/>
  <c r="K505" i="51"/>
  <c r="K504" i="51"/>
  <c r="K503" i="51"/>
  <c r="K502" i="51"/>
  <c r="K501" i="51"/>
  <c r="K500" i="51"/>
  <c r="K499" i="51"/>
  <c r="K498" i="51"/>
  <c r="K497" i="51"/>
  <c r="K496" i="51"/>
  <c r="K495" i="51"/>
  <c r="K494" i="51"/>
  <c r="K493" i="51"/>
  <c r="K492" i="51"/>
  <c r="K491" i="51"/>
  <c r="K490" i="51"/>
  <c r="K489" i="51"/>
  <c r="K488" i="51"/>
  <c r="K487" i="51"/>
  <c r="K486" i="51"/>
  <c r="K485" i="51"/>
  <c r="K484" i="51"/>
  <c r="K483" i="51"/>
  <c r="K482" i="51"/>
  <c r="K481" i="51"/>
  <c r="K480" i="51"/>
  <c r="K479" i="51"/>
  <c r="K478" i="51"/>
  <c r="K477" i="51"/>
  <c r="K476" i="51"/>
  <c r="K475" i="51"/>
  <c r="K474" i="51"/>
  <c r="K473" i="51"/>
  <c r="K472" i="51"/>
  <c r="K471" i="51"/>
  <c r="K470" i="51"/>
  <c r="K469" i="51"/>
  <c r="K468" i="51"/>
  <c r="K467" i="51"/>
  <c r="K466" i="51"/>
  <c r="K465" i="51"/>
  <c r="K464" i="51"/>
  <c r="K463" i="51"/>
  <c r="K462" i="51"/>
  <c r="K461" i="51"/>
  <c r="K460" i="51"/>
  <c r="K459" i="51"/>
  <c r="K458" i="51"/>
  <c r="K457" i="51"/>
  <c r="K456" i="51"/>
  <c r="K455" i="51"/>
  <c r="K454" i="51"/>
  <c r="K453" i="51"/>
  <c r="K452" i="51"/>
  <c r="K451" i="51"/>
  <c r="K450" i="51"/>
  <c r="K449" i="51"/>
  <c r="K448" i="51"/>
  <c r="K447" i="51"/>
  <c r="K446" i="51"/>
  <c r="K445" i="51"/>
  <c r="K444" i="51"/>
  <c r="K443" i="51"/>
  <c r="K442" i="51"/>
  <c r="K441" i="51"/>
  <c r="K440" i="51"/>
  <c r="K439" i="51"/>
  <c r="K438" i="51"/>
  <c r="K437" i="51"/>
  <c r="K436" i="51"/>
  <c r="K435" i="51"/>
  <c r="K434" i="51"/>
  <c r="K433" i="51"/>
  <c r="K432" i="51"/>
  <c r="K431" i="51"/>
  <c r="K430" i="51"/>
  <c r="K429" i="51"/>
  <c r="K428" i="51"/>
  <c r="K427" i="51"/>
  <c r="K426" i="51"/>
  <c r="K425" i="51"/>
  <c r="K424" i="51"/>
  <c r="K423" i="51"/>
  <c r="K422" i="51"/>
  <c r="K421" i="51"/>
  <c r="K420" i="51"/>
  <c r="K419" i="51"/>
  <c r="K418" i="51"/>
  <c r="K417" i="51"/>
  <c r="K416" i="51"/>
  <c r="K415" i="51"/>
  <c r="K414" i="51"/>
  <c r="K413" i="51"/>
  <c r="K412" i="51"/>
  <c r="K411" i="51"/>
  <c r="K410" i="51"/>
  <c r="K409" i="51"/>
  <c r="K408" i="51"/>
  <c r="K407" i="51"/>
  <c r="K406" i="51"/>
  <c r="K405" i="51"/>
  <c r="K404" i="51"/>
  <c r="K403" i="51"/>
  <c r="K402" i="51"/>
  <c r="K401" i="51"/>
  <c r="K400" i="51"/>
  <c r="K399" i="51"/>
  <c r="K398" i="51"/>
  <c r="K397" i="51"/>
  <c r="K396" i="51"/>
  <c r="K395" i="51"/>
  <c r="K394" i="51"/>
  <c r="K393" i="51"/>
  <c r="K392" i="51"/>
  <c r="K391" i="51"/>
  <c r="K390" i="51"/>
  <c r="K389" i="51"/>
  <c r="K388" i="51"/>
  <c r="K387" i="51"/>
  <c r="K386" i="51"/>
  <c r="K385" i="51"/>
  <c r="K384" i="51"/>
  <c r="K383" i="51"/>
  <c r="K382" i="51"/>
  <c r="K381" i="51"/>
  <c r="K380" i="51"/>
  <c r="K379" i="51"/>
  <c r="K378" i="51"/>
  <c r="K377" i="51"/>
  <c r="K376" i="51"/>
  <c r="K375" i="51"/>
  <c r="K374" i="51"/>
  <c r="K373" i="51"/>
  <c r="K372" i="51"/>
  <c r="K371" i="51"/>
  <c r="K370" i="51"/>
  <c r="K369" i="51"/>
  <c r="K368" i="51"/>
  <c r="K367" i="51"/>
  <c r="K366" i="51"/>
  <c r="K365" i="51"/>
  <c r="K364" i="51"/>
  <c r="K363" i="51"/>
  <c r="K362" i="51"/>
  <c r="K361" i="51"/>
  <c r="K360" i="51"/>
  <c r="K359" i="51"/>
  <c r="K358" i="51"/>
  <c r="K357" i="51"/>
  <c r="K356" i="51"/>
  <c r="K355" i="51"/>
  <c r="K354" i="51"/>
  <c r="K353" i="51"/>
  <c r="K352" i="51"/>
  <c r="K351" i="51"/>
  <c r="K350" i="51"/>
  <c r="K349" i="51"/>
  <c r="K348" i="51"/>
  <c r="K347" i="51"/>
  <c r="K346" i="51"/>
  <c r="K345" i="51"/>
  <c r="K344" i="51"/>
  <c r="K343" i="51"/>
  <c r="K342" i="51"/>
  <c r="K341" i="51"/>
  <c r="K340" i="51"/>
  <c r="K339" i="51"/>
  <c r="K338" i="51"/>
  <c r="K337" i="51"/>
  <c r="K336" i="51"/>
  <c r="K335" i="51"/>
  <c r="K334" i="51"/>
  <c r="K333" i="51"/>
  <c r="K332" i="51"/>
  <c r="K331" i="51"/>
  <c r="K330" i="51"/>
  <c r="K329" i="51"/>
  <c r="K328" i="51"/>
  <c r="K327" i="51"/>
  <c r="K326" i="51"/>
  <c r="K325" i="51"/>
  <c r="K324" i="51"/>
  <c r="K323" i="51"/>
  <c r="K322" i="51"/>
  <c r="K321" i="51"/>
  <c r="K320" i="51"/>
  <c r="K319" i="51"/>
  <c r="K318" i="51"/>
  <c r="K317" i="51"/>
  <c r="K316" i="51"/>
  <c r="K315" i="51"/>
  <c r="K314" i="51"/>
  <c r="K313" i="51"/>
  <c r="K312" i="51"/>
  <c r="K311" i="51"/>
  <c r="K310" i="51"/>
  <c r="K309" i="51"/>
  <c r="K308" i="51"/>
  <c r="K307" i="51"/>
  <c r="K306" i="51"/>
  <c r="K305" i="51"/>
  <c r="K304" i="51"/>
  <c r="K303" i="51"/>
  <c r="K302" i="51"/>
  <c r="K301" i="51"/>
  <c r="K300" i="51"/>
  <c r="K299" i="51"/>
  <c r="K298" i="51"/>
  <c r="K297" i="51"/>
  <c r="K296" i="51"/>
  <c r="K295" i="51"/>
  <c r="K294" i="51"/>
  <c r="K293" i="51"/>
  <c r="K292" i="51"/>
  <c r="K291" i="51"/>
  <c r="K290" i="51"/>
  <c r="K289" i="51"/>
  <c r="K288" i="51"/>
  <c r="K287" i="51"/>
  <c r="K286" i="51"/>
  <c r="J546" i="51"/>
  <c r="J545" i="51"/>
  <c r="J544" i="51"/>
  <c r="J543" i="51"/>
  <c r="J542" i="51"/>
  <c r="J541" i="51"/>
  <c r="J540" i="51"/>
  <c r="J539" i="51"/>
  <c r="J538" i="51"/>
  <c r="J537" i="51"/>
  <c r="J536" i="51"/>
  <c r="J535" i="51"/>
  <c r="J534" i="51"/>
  <c r="J533" i="51"/>
  <c r="J532" i="51"/>
  <c r="J531" i="51"/>
  <c r="J530" i="51"/>
  <c r="J529" i="51"/>
  <c r="J528" i="51"/>
  <c r="J527" i="51"/>
  <c r="J526" i="51"/>
  <c r="J525" i="51"/>
  <c r="J524" i="51"/>
  <c r="J523" i="51"/>
  <c r="J522" i="51"/>
  <c r="J521" i="51"/>
  <c r="J520" i="51"/>
  <c r="J519" i="51"/>
  <c r="J518" i="51"/>
  <c r="J517" i="51"/>
  <c r="J516" i="51"/>
  <c r="J515" i="51"/>
  <c r="J514" i="51"/>
  <c r="J513" i="51"/>
  <c r="J512" i="51"/>
  <c r="J511" i="51"/>
  <c r="J510" i="51"/>
  <c r="J509" i="51"/>
  <c r="J508" i="51"/>
  <c r="J507" i="51"/>
  <c r="J506" i="51"/>
  <c r="J505" i="51"/>
  <c r="J504" i="51"/>
  <c r="J503" i="51"/>
  <c r="J502" i="51"/>
  <c r="J501" i="51"/>
  <c r="J500" i="51"/>
  <c r="J499" i="51"/>
  <c r="J498" i="51"/>
  <c r="J497" i="51"/>
  <c r="J496" i="51"/>
  <c r="J495" i="51"/>
  <c r="J494" i="51"/>
  <c r="J493" i="51"/>
  <c r="J492" i="51"/>
  <c r="J491" i="51"/>
  <c r="J490" i="51"/>
  <c r="J489" i="51"/>
  <c r="J488" i="51"/>
  <c r="J487" i="51"/>
  <c r="J486" i="51"/>
  <c r="J485" i="51"/>
  <c r="J484" i="51"/>
  <c r="J483" i="51"/>
  <c r="J482" i="51"/>
  <c r="J481" i="51"/>
  <c r="J480" i="51"/>
  <c r="J479" i="51"/>
  <c r="J478" i="51"/>
  <c r="J477" i="51"/>
  <c r="J476" i="51"/>
  <c r="J475" i="51"/>
  <c r="J474" i="51"/>
  <c r="J473" i="51"/>
  <c r="J472" i="51"/>
  <c r="J471" i="51"/>
  <c r="J470" i="51"/>
  <c r="J469" i="51"/>
  <c r="J468" i="51"/>
  <c r="J467" i="51"/>
  <c r="J466" i="51"/>
  <c r="J465" i="51"/>
  <c r="J464" i="51"/>
  <c r="J463" i="51"/>
  <c r="J462" i="51"/>
  <c r="J461" i="51"/>
  <c r="J460" i="51"/>
  <c r="J459" i="51"/>
  <c r="J458" i="51"/>
  <c r="J457" i="51"/>
  <c r="J456" i="51"/>
  <c r="J455" i="51"/>
  <c r="J454" i="51"/>
  <c r="J453" i="51"/>
  <c r="J452" i="51"/>
  <c r="J451" i="51"/>
  <c r="J450" i="51"/>
  <c r="J449" i="51"/>
  <c r="J448" i="51"/>
  <c r="J447" i="51"/>
  <c r="J446" i="51"/>
  <c r="J445" i="51"/>
  <c r="J444" i="51"/>
  <c r="J443" i="51"/>
  <c r="J442" i="51"/>
  <c r="J441" i="51"/>
  <c r="J440" i="51"/>
  <c r="J439" i="51"/>
  <c r="J438" i="51"/>
  <c r="J437" i="51"/>
  <c r="J436" i="51"/>
  <c r="J435" i="51"/>
  <c r="J434" i="51"/>
  <c r="J433" i="51"/>
  <c r="J432" i="51"/>
  <c r="J431" i="51"/>
  <c r="J430" i="51"/>
  <c r="J429" i="51"/>
  <c r="J428" i="51"/>
  <c r="J427" i="51"/>
  <c r="J426" i="51"/>
  <c r="J425" i="51"/>
  <c r="J424" i="51"/>
  <c r="J423" i="51"/>
  <c r="J422" i="51"/>
  <c r="J421" i="51"/>
  <c r="J420" i="51"/>
  <c r="J419" i="51"/>
  <c r="J418" i="51"/>
  <c r="J417" i="51"/>
  <c r="J416" i="51"/>
  <c r="J415" i="51"/>
  <c r="J414" i="51"/>
  <c r="J413" i="51"/>
  <c r="J412" i="51"/>
  <c r="J411" i="51"/>
  <c r="J410" i="51"/>
  <c r="J409" i="51"/>
  <c r="J408" i="51"/>
  <c r="J407" i="51"/>
  <c r="J406" i="51"/>
  <c r="J405" i="51"/>
  <c r="J404" i="51"/>
  <c r="J403" i="51"/>
  <c r="J402" i="51"/>
  <c r="J401" i="51"/>
  <c r="J400" i="51"/>
  <c r="J399" i="51"/>
  <c r="J398" i="51"/>
  <c r="J397" i="51"/>
  <c r="J396" i="51"/>
  <c r="J395" i="51"/>
  <c r="J394" i="51"/>
  <c r="J393" i="51"/>
  <c r="J392" i="51"/>
  <c r="J391" i="51"/>
  <c r="J390" i="51"/>
  <c r="J389" i="51"/>
  <c r="J388" i="51"/>
  <c r="J387" i="51"/>
  <c r="J386" i="51"/>
  <c r="J385" i="51"/>
  <c r="J384" i="51"/>
  <c r="J383" i="51"/>
  <c r="J382" i="51"/>
  <c r="J381" i="51"/>
  <c r="J380" i="51"/>
  <c r="J379" i="51"/>
  <c r="J378" i="51"/>
  <c r="J377" i="51"/>
  <c r="J376" i="51"/>
  <c r="J375" i="51"/>
  <c r="J374" i="51"/>
  <c r="J373" i="51"/>
  <c r="J372" i="51"/>
  <c r="J371" i="51"/>
  <c r="J370" i="51"/>
  <c r="J369" i="51"/>
  <c r="J368" i="51"/>
  <c r="J367" i="51"/>
  <c r="J366" i="51"/>
  <c r="J365" i="51"/>
  <c r="J364" i="51"/>
  <c r="J363" i="51"/>
  <c r="J362" i="51"/>
  <c r="J361" i="51"/>
  <c r="J360" i="51"/>
  <c r="J359" i="51"/>
  <c r="J358" i="51"/>
  <c r="J357" i="51"/>
  <c r="J356" i="51"/>
  <c r="J355" i="51"/>
  <c r="J354" i="51"/>
  <c r="J353" i="51"/>
  <c r="J352" i="51"/>
  <c r="J351" i="51"/>
  <c r="J350" i="51"/>
  <c r="J349" i="51"/>
  <c r="J348" i="51"/>
  <c r="J347" i="51"/>
  <c r="J346" i="51"/>
  <c r="J345" i="51"/>
  <c r="J344" i="51"/>
  <c r="J343" i="51"/>
  <c r="J342" i="51"/>
  <c r="J341" i="51"/>
  <c r="J340" i="51"/>
  <c r="J339" i="51"/>
  <c r="J338" i="51"/>
  <c r="J337" i="51"/>
  <c r="J336" i="51"/>
  <c r="J335" i="51"/>
  <c r="J334" i="51"/>
  <c r="J333" i="51"/>
  <c r="J332" i="51"/>
  <c r="J331" i="51"/>
  <c r="J330" i="51"/>
  <c r="J329" i="51"/>
  <c r="J328" i="51"/>
  <c r="J327" i="51"/>
  <c r="J326" i="51"/>
  <c r="J325" i="51"/>
  <c r="J324" i="51"/>
  <c r="J323" i="51"/>
  <c r="J322" i="51"/>
  <c r="J321" i="51"/>
  <c r="J320" i="51"/>
  <c r="J319" i="51"/>
  <c r="J318" i="51"/>
  <c r="J317" i="51"/>
  <c r="J316" i="51"/>
  <c r="J315" i="51"/>
  <c r="J314" i="51"/>
  <c r="J313" i="51"/>
  <c r="J312" i="51"/>
  <c r="J311" i="51"/>
  <c r="J310" i="51"/>
  <c r="J309" i="51"/>
  <c r="J308" i="51"/>
  <c r="J307" i="51"/>
  <c r="J306" i="51"/>
  <c r="J305" i="51"/>
  <c r="J304" i="51"/>
  <c r="J303" i="51"/>
  <c r="J302" i="51"/>
  <c r="J301" i="51"/>
  <c r="J300" i="51"/>
  <c r="J299" i="51"/>
  <c r="J298" i="51"/>
  <c r="J297" i="51"/>
  <c r="J296" i="51"/>
  <c r="J295" i="51"/>
  <c r="J294" i="51"/>
  <c r="J293" i="51"/>
  <c r="J292" i="51"/>
  <c r="J291" i="51"/>
  <c r="J290" i="51"/>
  <c r="J289" i="51"/>
  <c r="J288" i="51"/>
  <c r="J287" i="51"/>
  <c r="J286" i="51"/>
  <c r="I546" i="51"/>
  <c r="I545" i="51"/>
  <c r="N545" i="51" s="1"/>
  <c r="I544" i="51"/>
  <c r="I543" i="51"/>
  <c r="N543" i="51" s="1"/>
  <c r="I542" i="51"/>
  <c r="I541" i="51"/>
  <c r="N541" i="51" s="1"/>
  <c r="I540" i="51"/>
  <c r="I539" i="51"/>
  <c r="N539" i="51" s="1"/>
  <c r="I538" i="51"/>
  <c r="I537" i="51"/>
  <c r="N537" i="51" s="1"/>
  <c r="I536" i="51"/>
  <c r="I535" i="51"/>
  <c r="N535" i="51" s="1"/>
  <c r="I534" i="51"/>
  <c r="I533" i="51"/>
  <c r="N533" i="51" s="1"/>
  <c r="I532" i="51"/>
  <c r="I531" i="51"/>
  <c r="N531" i="51" s="1"/>
  <c r="I530" i="51"/>
  <c r="N530" i="51" s="1"/>
  <c r="I529" i="51"/>
  <c r="N529" i="51" s="1"/>
  <c r="I528" i="51"/>
  <c r="I527" i="51"/>
  <c r="N527" i="51" s="1"/>
  <c r="I526" i="51"/>
  <c r="I525" i="51"/>
  <c r="N525" i="51" s="1"/>
  <c r="I524" i="51"/>
  <c r="I523" i="51"/>
  <c r="N523" i="51" s="1"/>
  <c r="I522" i="51"/>
  <c r="I521" i="51"/>
  <c r="N521" i="51" s="1"/>
  <c r="I520" i="51"/>
  <c r="N520" i="51" s="1"/>
  <c r="I519" i="51"/>
  <c r="N519" i="51" s="1"/>
  <c r="I518" i="51"/>
  <c r="I517" i="51"/>
  <c r="N517" i="51" s="1"/>
  <c r="I516" i="51"/>
  <c r="I515" i="51"/>
  <c r="N515" i="51" s="1"/>
  <c r="I514" i="51"/>
  <c r="I513" i="51"/>
  <c r="N513" i="51" s="1"/>
  <c r="I512" i="51"/>
  <c r="I511" i="51"/>
  <c r="N511" i="51" s="1"/>
  <c r="I510" i="51"/>
  <c r="I509" i="51"/>
  <c r="N509" i="51" s="1"/>
  <c r="I508" i="51"/>
  <c r="I507" i="51"/>
  <c r="N507" i="51" s="1"/>
  <c r="I506" i="51"/>
  <c r="N506" i="51" s="1"/>
  <c r="I505" i="51"/>
  <c r="N505" i="51" s="1"/>
  <c r="I504" i="51"/>
  <c r="I503" i="51"/>
  <c r="N503" i="51" s="1"/>
  <c r="I502" i="51"/>
  <c r="I501" i="51"/>
  <c r="N501" i="51" s="1"/>
  <c r="I500" i="51"/>
  <c r="N500" i="51" s="1"/>
  <c r="I499" i="51"/>
  <c r="N499" i="51" s="1"/>
  <c r="I498" i="51"/>
  <c r="I497" i="51"/>
  <c r="N497" i="51" s="1"/>
  <c r="I496" i="51"/>
  <c r="I495" i="51"/>
  <c r="N495" i="51" s="1"/>
  <c r="I494" i="51"/>
  <c r="I493" i="51"/>
  <c r="N493" i="51" s="1"/>
  <c r="I492" i="51"/>
  <c r="I491" i="51"/>
  <c r="N491" i="51" s="1"/>
  <c r="I490" i="51"/>
  <c r="I489" i="51"/>
  <c r="N489" i="51" s="1"/>
  <c r="I488" i="51"/>
  <c r="I487" i="51"/>
  <c r="N487" i="51" s="1"/>
  <c r="I486" i="51"/>
  <c r="I485" i="51"/>
  <c r="N485" i="51" s="1"/>
  <c r="I484" i="51"/>
  <c r="I483" i="51"/>
  <c r="N483" i="51" s="1"/>
  <c r="I482" i="51"/>
  <c r="I481" i="51"/>
  <c r="N481" i="51" s="1"/>
  <c r="I480" i="51"/>
  <c r="I479" i="51"/>
  <c r="N479" i="51" s="1"/>
  <c r="I478" i="51"/>
  <c r="I477" i="51"/>
  <c r="N477" i="51" s="1"/>
  <c r="I476" i="51"/>
  <c r="I475" i="51"/>
  <c r="N475" i="51" s="1"/>
  <c r="I474" i="51"/>
  <c r="I473" i="51"/>
  <c r="N473" i="51" s="1"/>
  <c r="I472" i="51"/>
  <c r="I471" i="51"/>
  <c r="N471" i="51" s="1"/>
  <c r="I470" i="51"/>
  <c r="I469" i="51"/>
  <c r="N469" i="51" s="1"/>
  <c r="I468" i="51"/>
  <c r="I467" i="51"/>
  <c r="N467" i="51" s="1"/>
  <c r="I466" i="51"/>
  <c r="I465" i="51"/>
  <c r="N465" i="51" s="1"/>
  <c r="I464" i="51"/>
  <c r="I463" i="51"/>
  <c r="N463" i="51" s="1"/>
  <c r="I462" i="51"/>
  <c r="I461" i="51"/>
  <c r="N461" i="51" s="1"/>
  <c r="I460" i="51"/>
  <c r="I459" i="51"/>
  <c r="N459" i="51" s="1"/>
  <c r="I458" i="51"/>
  <c r="I457" i="51"/>
  <c r="N457" i="51" s="1"/>
  <c r="I456" i="51"/>
  <c r="I455" i="51"/>
  <c r="N455" i="51" s="1"/>
  <c r="I454" i="51"/>
  <c r="I453" i="51"/>
  <c r="N453" i="51" s="1"/>
  <c r="I452" i="51"/>
  <c r="I451" i="51"/>
  <c r="N451" i="51" s="1"/>
  <c r="I450" i="51"/>
  <c r="I449" i="51"/>
  <c r="N449" i="51" s="1"/>
  <c r="I448" i="51"/>
  <c r="I447" i="51"/>
  <c r="N447" i="51" s="1"/>
  <c r="I446" i="51"/>
  <c r="I445" i="51"/>
  <c r="N445" i="51" s="1"/>
  <c r="I444" i="51"/>
  <c r="I443" i="51"/>
  <c r="N443" i="51" s="1"/>
  <c r="I442" i="51"/>
  <c r="I441" i="51"/>
  <c r="N441" i="51" s="1"/>
  <c r="I440" i="51"/>
  <c r="I439" i="51"/>
  <c r="N439" i="51" s="1"/>
  <c r="I438" i="51"/>
  <c r="I437" i="51"/>
  <c r="N437" i="51" s="1"/>
  <c r="I436" i="51"/>
  <c r="I435" i="51"/>
  <c r="N435" i="51" s="1"/>
  <c r="I434" i="51"/>
  <c r="I433" i="51"/>
  <c r="N433" i="51" s="1"/>
  <c r="I432" i="51"/>
  <c r="I431" i="51"/>
  <c r="N431" i="51" s="1"/>
  <c r="I430" i="51"/>
  <c r="I429" i="51"/>
  <c r="N429" i="51" s="1"/>
  <c r="I428" i="51"/>
  <c r="I427" i="51"/>
  <c r="N427" i="51" s="1"/>
  <c r="I426" i="51"/>
  <c r="I425" i="51"/>
  <c r="N425" i="51" s="1"/>
  <c r="I424" i="51"/>
  <c r="I423" i="51"/>
  <c r="N423" i="51" s="1"/>
  <c r="I422" i="51"/>
  <c r="I421" i="51"/>
  <c r="N421" i="51" s="1"/>
  <c r="I420" i="51"/>
  <c r="I419" i="51"/>
  <c r="N419" i="51" s="1"/>
  <c r="I418" i="51"/>
  <c r="I417" i="51"/>
  <c r="N417" i="51" s="1"/>
  <c r="I416" i="51"/>
  <c r="I415" i="51"/>
  <c r="N415" i="51" s="1"/>
  <c r="I414" i="51"/>
  <c r="I413" i="51"/>
  <c r="N413" i="51" s="1"/>
  <c r="I412" i="51"/>
  <c r="I411" i="51"/>
  <c r="N411" i="51" s="1"/>
  <c r="I410" i="51"/>
  <c r="I409" i="51"/>
  <c r="N409" i="51" s="1"/>
  <c r="I408" i="51"/>
  <c r="I407" i="51"/>
  <c r="N407" i="51" s="1"/>
  <c r="I406" i="51"/>
  <c r="I405" i="51"/>
  <c r="N405" i="51" s="1"/>
  <c r="I404" i="51"/>
  <c r="I403" i="51"/>
  <c r="N403" i="51" s="1"/>
  <c r="I402" i="51"/>
  <c r="I401" i="51"/>
  <c r="N401" i="51" s="1"/>
  <c r="I400" i="51"/>
  <c r="I399" i="51"/>
  <c r="N399" i="51" s="1"/>
  <c r="I398" i="51"/>
  <c r="I397" i="51"/>
  <c r="N397" i="51" s="1"/>
  <c r="I396" i="51"/>
  <c r="I395" i="51"/>
  <c r="N395" i="51" s="1"/>
  <c r="I394" i="51"/>
  <c r="I393" i="51"/>
  <c r="N393" i="51" s="1"/>
  <c r="I392" i="51"/>
  <c r="I391" i="51"/>
  <c r="N391" i="51" s="1"/>
  <c r="I390" i="51"/>
  <c r="I389" i="51"/>
  <c r="N389" i="51" s="1"/>
  <c r="I388" i="51"/>
  <c r="I387" i="51"/>
  <c r="N387" i="51" s="1"/>
  <c r="I386" i="51"/>
  <c r="I385" i="51"/>
  <c r="N385" i="51" s="1"/>
  <c r="I384" i="51"/>
  <c r="I383" i="51"/>
  <c r="N383" i="51" s="1"/>
  <c r="I382" i="51"/>
  <c r="I381" i="51"/>
  <c r="N381" i="51" s="1"/>
  <c r="I380" i="51"/>
  <c r="I379" i="51"/>
  <c r="N379" i="51" s="1"/>
  <c r="I378" i="51"/>
  <c r="I377" i="51"/>
  <c r="N377" i="51" s="1"/>
  <c r="I376" i="51"/>
  <c r="I375" i="51"/>
  <c r="N375" i="51" s="1"/>
  <c r="I374" i="51"/>
  <c r="I373" i="51"/>
  <c r="N373" i="51" s="1"/>
  <c r="I372" i="51"/>
  <c r="I371" i="51"/>
  <c r="N371" i="51" s="1"/>
  <c r="I370" i="51"/>
  <c r="I369" i="51"/>
  <c r="N369" i="51" s="1"/>
  <c r="I368" i="51"/>
  <c r="I367" i="51"/>
  <c r="N367" i="51" s="1"/>
  <c r="I366" i="51"/>
  <c r="I365" i="51"/>
  <c r="N365" i="51" s="1"/>
  <c r="I364" i="51"/>
  <c r="I363" i="51"/>
  <c r="N363" i="51" s="1"/>
  <c r="I362" i="51"/>
  <c r="I361" i="51"/>
  <c r="N361" i="51" s="1"/>
  <c r="I360" i="51"/>
  <c r="I359" i="51"/>
  <c r="N359" i="51" s="1"/>
  <c r="I358" i="51"/>
  <c r="I357" i="51"/>
  <c r="N357" i="51" s="1"/>
  <c r="I356" i="51"/>
  <c r="I355" i="51"/>
  <c r="N355" i="51" s="1"/>
  <c r="I354" i="51"/>
  <c r="I353" i="51"/>
  <c r="N353" i="51" s="1"/>
  <c r="I352" i="51"/>
  <c r="I351" i="51"/>
  <c r="N351" i="51" s="1"/>
  <c r="I350" i="51"/>
  <c r="I349" i="51"/>
  <c r="N349" i="51" s="1"/>
  <c r="I348" i="51"/>
  <c r="I347" i="51"/>
  <c r="I346" i="51"/>
  <c r="I345" i="51"/>
  <c r="I344" i="51"/>
  <c r="I343" i="51"/>
  <c r="I342" i="51"/>
  <c r="I341" i="51"/>
  <c r="I340" i="51"/>
  <c r="I339" i="51"/>
  <c r="I338" i="51"/>
  <c r="I337" i="51"/>
  <c r="I336" i="51"/>
  <c r="I335" i="51"/>
  <c r="I334" i="51"/>
  <c r="I333" i="51"/>
  <c r="I332" i="51"/>
  <c r="I331" i="51"/>
  <c r="I330" i="51"/>
  <c r="I329" i="51"/>
  <c r="I328" i="51"/>
  <c r="I327" i="51"/>
  <c r="I326" i="51"/>
  <c r="I325" i="51"/>
  <c r="I324" i="51"/>
  <c r="I323" i="51"/>
  <c r="I322" i="51"/>
  <c r="I321" i="51"/>
  <c r="I320" i="51"/>
  <c r="I319" i="51"/>
  <c r="I318" i="51"/>
  <c r="I317" i="51"/>
  <c r="I316" i="51"/>
  <c r="I315" i="51"/>
  <c r="I314" i="51"/>
  <c r="I313" i="51"/>
  <c r="I312" i="51"/>
  <c r="I311" i="51"/>
  <c r="I310" i="51"/>
  <c r="I309" i="51"/>
  <c r="I308" i="51"/>
  <c r="I307" i="51"/>
  <c r="I306" i="51"/>
  <c r="I305" i="51"/>
  <c r="I304" i="51"/>
  <c r="I303" i="51"/>
  <c r="I302" i="51"/>
  <c r="I301" i="51"/>
  <c r="I300" i="51"/>
  <c r="I299" i="51"/>
  <c r="I298" i="51"/>
  <c r="I297" i="51"/>
  <c r="I296" i="51"/>
  <c r="I295" i="51"/>
  <c r="I294" i="51"/>
  <c r="I293" i="51"/>
  <c r="I292" i="51"/>
  <c r="I291" i="51"/>
  <c r="I290" i="51"/>
  <c r="I289" i="51"/>
  <c r="I288" i="51"/>
  <c r="I287" i="51"/>
  <c r="I286" i="51"/>
  <c r="D546" i="51"/>
  <c r="Q545" i="51"/>
  <c r="L545" i="51"/>
  <c r="D545" i="51"/>
  <c r="Q544" i="51"/>
  <c r="L544" i="51"/>
  <c r="D544" i="51"/>
  <c r="Q543" i="51"/>
  <c r="L543" i="51"/>
  <c r="D543" i="51"/>
  <c r="Q542" i="51"/>
  <c r="L542" i="51"/>
  <c r="D542" i="51"/>
  <c r="Q541" i="51"/>
  <c r="L541" i="51"/>
  <c r="D541" i="51"/>
  <c r="Q540" i="51"/>
  <c r="L540" i="51"/>
  <c r="D540" i="51"/>
  <c r="Q539" i="51"/>
  <c r="L539" i="51"/>
  <c r="D539" i="51"/>
  <c r="Q538" i="51"/>
  <c r="L538" i="51"/>
  <c r="D538" i="51"/>
  <c r="Q537" i="51"/>
  <c r="L537" i="51"/>
  <c r="D537" i="51"/>
  <c r="Q536" i="51"/>
  <c r="D536" i="51"/>
  <c r="Q535" i="51"/>
  <c r="D535" i="51"/>
  <c r="Q534" i="51"/>
  <c r="D534" i="51"/>
  <c r="Q533" i="51"/>
  <c r="D533" i="51"/>
  <c r="Q532" i="51"/>
  <c r="D532" i="51"/>
  <c r="Q531" i="51"/>
  <c r="D531" i="51"/>
  <c r="R530" i="51"/>
  <c r="T530" i="51" s="1"/>
  <c r="D530" i="51"/>
  <c r="Q529" i="51"/>
  <c r="D529" i="51"/>
  <c r="Q528" i="51"/>
  <c r="D528" i="51"/>
  <c r="Q527" i="51"/>
  <c r="D527" i="51"/>
  <c r="Q526" i="51"/>
  <c r="D526" i="51"/>
  <c r="D525" i="51"/>
  <c r="Q524" i="51"/>
  <c r="D524" i="51"/>
  <c r="Q523" i="51"/>
  <c r="D523" i="51"/>
  <c r="Q522" i="51"/>
  <c r="D522" i="51"/>
  <c r="Q521" i="51"/>
  <c r="D521" i="51"/>
  <c r="Q520" i="51"/>
  <c r="D520" i="51"/>
  <c r="Q519" i="51"/>
  <c r="D519" i="51"/>
  <c r="F518" i="51"/>
  <c r="D518" i="51"/>
  <c r="Q517" i="51"/>
  <c r="F517" i="51"/>
  <c r="L517" i="51"/>
  <c r="D517" i="51"/>
  <c r="Q516" i="51"/>
  <c r="F516" i="51"/>
  <c r="L516" i="51"/>
  <c r="D516" i="51"/>
  <c r="Q515" i="51"/>
  <c r="F515" i="51"/>
  <c r="L515" i="51"/>
  <c r="D515" i="51"/>
  <c r="Q514" i="51"/>
  <c r="F514" i="51"/>
  <c r="L514" i="51"/>
  <c r="D514" i="51"/>
  <c r="Q513" i="51"/>
  <c r="F513" i="51"/>
  <c r="L513" i="51"/>
  <c r="D513" i="51"/>
  <c r="Q512" i="51"/>
  <c r="F512" i="51"/>
  <c r="L512" i="51"/>
  <c r="D512" i="51"/>
  <c r="Q511" i="51"/>
  <c r="F511" i="51"/>
  <c r="L511" i="51"/>
  <c r="D511" i="51"/>
  <c r="Q510" i="51"/>
  <c r="F510" i="51"/>
  <c r="L510" i="51"/>
  <c r="D510" i="51"/>
  <c r="Q509" i="51"/>
  <c r="F509" i="51"/>
  <c r="L509" i="51"/>
  <c r="D509" i="51"/>
  <c r="Q508" i="51"/>
  <c r="F508" i="51"/>
  <c r="L508" i="51"/>
  <c r="D508" i="51"/>
  <c r="Q507" i="51"/>
  <c r="F507" i="51"/>
  <c r="L507" i="51"/>
  <c r="D507" i="51"/>
  <c r="R506" i="51"/>
  <c r="T506" i="51" s="1"/>
  <c r="Q506" i="51"/>
  <c r="F506" i="51"/>
  <c r="L506" i="51"/>
  <c r="P506" i="51" s="1"/>
  <c r="D506" i="51"/>
  <c r="Q505" i="51"/>
  <c r="F505" i="51"/>
  <c r="L505" i="51"/>
  <c r="P505" i="51" s="1"/>
  <c r="D505" i="51"/>
  <c r="Q504" i="51"/>
  <c r="F504" i="51"/>
  <c r="L504" i="51"/>
  <c r="P504" i="51" s="1"/>
  <c r="D504" i="51"/>
  <c r="Q503" i="51"/>
  <c r="F503" i="51"/>
  <c r="L503" i="51"/>
  <c r="P503" i="51" s="1"/>
  <c r="D503" i="51"/>
  <c r="Q502" i="51"/>
  <c r="F502" i="51"/>
  <c r="L502" i="51"/>
  <c r="P502" i="51" s="1"/>
  <c r="D502" i="51"/>
  <c r="Q501" i="51"/>
  <c r="F501" i="51"/>
  <c r="L501" i="51"/>
  <c r="P501" i="51" s="1"/>
  <c r="D501" i="51"/>
  <c r="Q500" i="51"/>
  <c r="F500" i="51"/>
  <c r="L500" i="51"/>
  <c r="P500" i="51" s="1"/>
  <c r="D500" i="51"/>
  <c r="Q499" i="51"/>
  <c r="F499" i="51"/>
  <c r="L499" i="51"/>
  <c r="P499" i="51" s="1"/>
  <c r="D499" i="51"/>
  <c r="Q498" i="51"/>
  <c r="F498" i="51"/>
  <c r="L498" i="51"/>
  <c r="P498" i="51" s="1"/>
  <c r="D498" i="51"/>
  <c r="Q497" i="51"/>
  <c r="F497" i="51"/>
  <c r="L497" i="51"/>
  <c r="P497" i="51" s="1"/>
  <c r="D497" i="51"/>
  <c r="Q496" i="51"/>
  <c r="F496" i="51"/>
  <c r="L496" i="51"/>
  <c r="P496" i="51" s="1"/>
  <c r="D496" i="51"/>
  <c r="Q495" i="51"/>
  <c r="F495" i="51"/>
  <c r="L495" i="51"/>
  <c r="P495" i="51" s="1"/>
  <c r="D495" i="51"/>
  <c r="Q494" i="51"/>
  <c r="F494" i="51"/>
  <c r="L494" i="51"/>
  <c r="P494" i="51" s="1"/>
  <c r="D494" i="51"/>
  <c r="L493" i="51"/>
  <c r="P493" i="51" s="1"/>
  <c r="R493" i="51" s="1"/>
  <c r="T493" i="51" s="1"/>
  <c r="D493" i="51"/>
  <c r="Q492" i="51"/>
  <c r="F492" i="51"/>
  <c r="L492" i="51"/>
  <c r="P492" i="51" s="1"/>
  <c r="D492" i="51"/>
  <c r="L491" i="51"/>
  <c r="P491" i="51" s="1"/>
  <c r="D491" i="51"/>
  <c r="F490" i="51"/>
  <c r="L490" i="51"/>
  <c r="P490" i="51" s="1"/>
  <c r="D490" i="51"/>
  <c r="L489" i="51"/>
  <c r="P489" i="51" s="1"/>
  <c r="D489" i="51"/>
  <c r="Q488" i="51"/>
  <c r="F488" i="51"/>
  <c r="L488" i="51"/>
  <c r="P488" i="51" s="1"/>
  <c r="D488" i="51"/>
  <c r="L487" i="51"/>
  <c r="P487" i="51" s="1"/>
  <c r="D487" i="51"/>
  <c r="F486" i="51"/>
  <c r="L486" i="51"/>
  <c r="P486" i="51" s="1"/>
  <c r="D486" i="51"/>
  <c r="L485" i="51"/>
  <c r="P485" i="51" s="1"/>
  <c r="D485" i="51"/>
  <c r="Q484" i="51"/>
  <c r="F484" i="51"/>
  <c r="L484" i="51"/>
  <c r="P484" i="51" s="1"/>
  <c r="D484" i="51"/>
  <c r="L483" i="51"/>
  <c r="P483" i="51" s="1"/>
  <c r="D483" i="51"/>
  <c r="F482" i="51"/>
  <c r="L482" i="51"/>
  <c r="P482" i="51" s="1"/>
  <c r="D482" i="51"/>
  <c r="L481" i="51"/>
  <c r="P481" i="51" s="1"/>
  <c r="D481" i="51"/>
  <c r="Q480" i="51"/>
  <c r="F480" i="51"/>
  <c r="L480" i="51"/>
  <c r="P480" i="51" s="1"/>
  <c r="D480" i="51"/>
  <c r="L479" i="51"/>
  <c r="P479" i="51" s="1"/>
  <c r="D479" i="51"/>
  <c r="F478" i="51"/>
  <c r="L478" i="51"/>
  <c r="P478" i="51" s="1"/>
  <c r="D478" i="51"/>
  <c r="L477" i="51"/>
  <c r="P477" i="51" s="1"/>
  <c r="R477" i="51" s="1"/>
  <c r="T477" i="51" s="1"/>
  <c r="D477" i="51"/>
  <c r="Q476" i="51"/>
  <c r="F476" i="51"/>
  <c r="L476" i="51"/>
  <c r="P476" i="51" s="1"/>
  <c r="D476" i="51"/>
  <c r="L475" i="51"/>
  <c r="P475" i="51" s="1"/>
  <c r="D475" i="51"/>
  <c r="F474" i="51"/>
  <c r="L474" i="51"/>
  <c r="P474" i="51" s="1"/>
  <c r="D474" i="51"/>
  <c r="L473" i="51"/>
  <c r="P473" i="51" s="1"/>
  <c r="R473" i="51" s="1"/>
  <c r="T473" i="51" s="1"/>
  <c r="D473" i="51"/>
  <c r="Q472" i="51"/>
  <c r="F472" i="51"/>
  <c r="L472" i="51"/>
  <c r="P472" i="51" s="1"/>
  <c r="D472" i="51"/>
  <c r="L471" i="51"/>
  <c r="P471" i="51" s="1"/>
  <c r="D471" i="51"/>
  <c r="F470" i="51"/>
  <c r="L470" i="51"/>
  <c r="P470" i="51" s="1"/>
  <c r="D470" i="51"/>
  <c r="L469" i="51"/>
  <c r="P469" i="51" s="1"/>
  <c r="R469" i="51" s="1"/>
  <c r="T469" i="51" s="1"/>
  <c r="D469" i="51"/>
  <c r="Q468" i="51"/>
  <c r="F468" i="51"/>
  <c r="L468" i="51"/>
  <c r="P468" i="51" s="1"/>
  <c r="D468" i="51"/>
  <c r="L467" i="51"/>
  <c r="P467" i="51" s="1"/>
  <c r="D467" i="51"/>
  <c r="L466" i="51"/>
  <c r="P466" i="51" s="1"/>
  <c r="F466" i="51"/>
  <c r="D466" i="51"/>
  <c r="L465" i="51"/>
  <c r="P465" i="51" s="1"/>
  <c r="R465" i="51" s="1"/>
  <c r="T465" i="51" s="1"/>
  <c r="F465" i="51"/>
  <c r="D465" i="51"/>
  <c r="L464" i="51"/>
  <c r="P464" i="51" s="1"/>
  <c r="F464" i="51"/>
  <c r="D464" i="51"/>
  <c r="Q463" i="51"/>
  <c r="L463" i="51"/>
  <c r="P463" i="51" s="1"/>
  <c r="F463" i="51"/>
  <c r="D463" i="51"/>
  <c r="Q462" i="51"/>
  <c r="L462" i="51"/>
  <c r="P462" i="51" s="1"/>
  <c r="F462" i="51"/>
  <c r="D462" i="51"/>
  <c r="L461" i="51"/>
  <c r="P461" i="51" s="1"/>
  <c r="F461" i="51"/>
  <c r="D461" i="51"/>
  <c r="Q460" i="51"/>
  <c r="L460" i="51"/>
  <c r="P460" i="51" s="1"/>
  <c r="F460" i="51"/>
  <c r="D460" i="51"/>
  <c r="Q459" i="51"/>
  <c r="L459" i="51"/>
  <c r="P459" i="51" s="1"/>
  <c r="F459" i="51"/>
  <c r="D459" i="51"/>
  <c r="Q458" i="51"/>
  <c r="L458" i="51"/>
  <c r="P458" i="51" s="1"/>
  <c r="F458" i="51"/>
  <c r="D458" i="51"/>
  <c r="L457" i="51"/>
  <c r="P457" i="51" s="1"/>
  <c r="F457" i="51"/>
  <c r="D457" i="51"/>
  <c r="Q456" i="51"/>
  <c r="L456" i="51"/>
  <c r="P456" i="51" s="1"/>
  <c r="F456" i="51"/>
  <c r="D456" i="51"/>
  <c r="Q455" i="51"/>
  <c r="L455" i="51"/>
  <c r="P455" i="51" s="1"/>
  <c r="F455" i="51"/>
  <c r="D455" i="51"/>
  <c r="Q454" i="51"/>
  <c r="L454" i="51"/>
  <c r="P454" i="51" s="1"/>
  <c r="F454" i="51"/>
  <c r="D454" i="51"/>
  <c r="L453" i="51"/>
  <c r="P453" i="51" s="1"/>
  <c r="F453" i="51"/>
  <c r="D453" i="51"/>
  <c r="Q452" i="51"/>
  <c r="L452" i="51"/>
  <c r="P452" i="51" s="1"/>
  <c r="F452" i="51"/>
  <c r="D452" i="51"/>
  <c r="Q451" i="51"/>
  <c r="L451" i="51"/>
  <c r="P451" i="51" s="1"/>
  <c r="F451" i="51"/>
  <c r="D451" i="51"/>
  <c r="Q450" i="51"/>
  <c r="L450" i="51"/>
  <c r="P450" i="51" s="1"/>
  <c r="F450" i="51"/>
  <c r="D450" i="51"/>
  <c r="L449" i="51"/>
  <c r="P449" i="51" s="1"/>
  <c r="F449" i="51"/>
  <c r="D449" i="51"/>
  <c r="Q448" i="51"/>
  <c r="L448" i="51"/>
  <c r="P448" i="51" s="1"/>
  <c r="F448" i="51"/>
  <c r="D448" i="51"/>
  <c r="Q447" i="51"/>
  <c r="L447" i="51"/>
  <c r="P447" i="51" s="1"/>
  <c r="F447" i="51"/>
  <c r="D447" i="51"/>
  <c r="Q446" i="51"/>
  <c r="L446" i="51"/>
  <c r="P446" i="51" s="1"/>
  <c r="F446" i="51"/>
  <c r="D446" i="51"/>
  <c r="Q445" i="51"/>
  <c r="L445" i="51"/>
  <c r="P445" i="51" s="1"/>
  <c r="F445" i="51"/>
  <c r="D445" i="51"/>
  <c r="Q444" i="51"/>
  <c r="L444" i="51"/>
  <c r="P444" i="51" s="1"/>
  <c r="F444" i="51"/>
  <c r="D444" i="51"/>
  <c r="Q443" i="51"/>
  <c r="L443" i="51"/>
  <c r="P443" i="51" s="1"/>
  <c r="F443" i="51"/>
  <c r="D443" i="51"/>
  <c r="Q442" i="51"/>
  <c r="L442" i="51"/>
  <c r="P442" i="51" s="1"/>
  <c r="F442" i="51"/>
  <c r="D442" i="51"/>
  <c r="Q441" i="51"/>
  <c r="L441" i="51"/>
  <c r="P441" i="51" s="1"/>
  <c r="F441" i="51"/>
  <c r="D441" i="51"/>
  <c r="Q440" i="51"/>
  <c r="L440" i="51"/>
  <c r="P440" i="51" s="1"/>
  <c r="F440" i="51"/>
  <c r="D440" i="51"/>
  <c r="Q439" i="51"/>
  <c r="L439" i="51"/>
  <c r="P439" i="51" s="1"/>
  <c r="F439" i="51"/>
  <c r="D439" i="51"/>
  <c r="Q438" i="51"/>
  <c r="L438" i="51"/>
  <c r="P438" i="51" s="1"/>
  <c r="F438" i="51"/>
  <c r="D438" i="51"/>
  <c r="Q437" i="51"/>
  <c r="L437" i="51"/>
  <c r="P437" i="51" s="1"/>
  <c r="F437" i="51"/>
  <c r="D437" i="51"/>
  <c r="Q436" i="51"/>
  <c r="L436" i="51"/>
  <c r="P436" i="51" s="1"/>
  <c r="F436" i="51"/>
  <c r="D436" i="51"/>
  <c r="Q435" i="51"/>
  <c r="L435" i="51"/>
  <c r="P435" i="51" s="1"/>
  <c r="F435" i="51"/>
  <c r="D435" i="51"/>
  <c r="Q434" i="51"/>
  <c r="L434" i="51"/>
  <c r="P434" i="51" s="1"/>
  <c r="F434" i="51"/>
  <c r="D434" i="51"/>
  <c r="Q433" i="51"/>
  <c r="L433" i="51"/>
  <c r="P433" i="51" s="1"/>
  <c r="F433" i="51"/>
  <c r="D433" i="51"/>
  <c r="Q432" i="51"/>
  <c r="L432" i="51"/>
  <c r="P432" i="51" s="1"/>
  <c r="F432" i="51"/>
  <c r="D432" i="51"/>
  <c r="L431" i="51"/>
  <c r="P431" i="51" s="1"/>
  <c r="F431" i="51"/>
  <c r="D431" i="51"/>
  <c r="L430" i="51"/>
  <c r="P430" i="51" s="1"/>
  <c r="F430" i="51"/>
  <c r="D430" i="51"/>
  <c r="L429" i="51"/>
  <c r="P429" i="51" s="1"/>
  <c r="F429" i="51"/>
  <c r="D429" i="51"/>
  <c r="Q428" i="51"/>
  <c r="L428" i="51"/>
  <c r="P428" i="51" s="1"/>
  <c r="F428" i="51"/>
  <c r="D428" i="51"/>
  <c r="L427" i="51"/>
  <c r="P427" i="51" s="1"/>
  <c r="F427" i="51"/>
  <c r="D427" i="51"/>
  <c r="Q426" i="51"/>
  <c r="L426" i="51"/>
  <c r="P426" i="51" s="1"/>
  <c r="F426" i="51"/>
  <c r="D426" i="51"/>
  <c r="Q425" i="51"/>
  <c r="L425" i="51"/>
  <c r="P425" i="51" s="1"/>
  <c r="F425" i="51"/>
  <c r="D425" i="51"/>
  <c r="L424" i="51"/>
  <c r="P424" i="51" s="1"/>
  <c r="F424" i="51"/>
  <c r="D424" i="51"/>
  <c r="L423" i="51"/>
  <c r="P423" i="51" s="1"/>
  <c r="F423" i="51"/>
  <c r="D423" i="51"/>
  <c r="Q422" i="51"/>
  <c r="L422" i="51"/>
  <c r="P422" i="51" s="1"/>
  <c r="F422" i="51"/>
  <c r="D422" i="51"/>
  <c r="Q421" i="51"/>
  <c r="L421" i="51"/>
  <c r="P421" i="51" s="1"/>
  <c r="F421" i="51"/>
  <c r="D421" i="51"/>
  <c r="L420" i="51"/>
  <c r="P420" i="51" s="1"/>
  <c r="F420" i="51"/>
  <c r="D420" i="51"/>
  <c r="L419" i="51"/>
  <c r="P419" i="51" s="1"/>
  <c r="F419" i="51"/>
  <c r="D419" i="51"/>
  <c r="Q418" i="51"/>
  <c r="L418" i="51"/>
  <c r="P418" i="51" s="1"/>
  <c r="F418" i="51"/>
  <c r="D418" i="51"/>
  <c r="Q417" i="51"/>
  <c r="L417" i="51"/>
  <c r="P417" i="51" s="1"/>
  <c r="F417" i="51"/>
  <c r="D417" i="51"/>
  <c r="Q416" i="51"/>
  <c r="L416" i="51"/>
  <c r="P416" i="51" s="1"/>
  <c r="F416" i="51"/>
  <c r="D416" i="51"/>
  <c r="L415" i="51"/>
  <c r="P415" i="51" s="1"/>
  <c r="F415" i="51"/>
  <c r="D415" i="51"/>
  <c r="Q414" i="51"/>
  <c r="L414" i="51"/>
  <c r="P414" i="51" s="1"/>
  <c r="F414" i="51"/>
  <c r="D414" i="51"/>
  <c r="Q413" i="51"/>
  <c r="L413" i="51"/>
  <c r="P413" i="51" s="1"/>
  <c r="F413" i="51"/>
  <c r="D413" i="51"/>
  <c r="Q412" i="51"/>
  <c r="L412" i="51"/>
  <c r="P412" i="51" s="1"/>
  <c r="F412" i="51"/>
  <c r="D412" i="51"/>
  <c r="L411" i="51"/>
  <c r="P411" i="51" s="1"/>
  <c r="F411" i="51"/>
  <c r="D411" i="51"/>
  <c r="Q410" i="51"/>
  <c r="L410" i="51"/>
  <c r="P410" i="51" s="1"/>
  <c r="F410" i="51"/>
  <c r="D410" i="51"/>
  <c r="Q409" i="51"/>
  <c r="L409" i="51"/>
  <c r="P409" i="51" s="1"/>
  <c r="R409" i="51" s="1"/>
  <c r="T409" i="51" s="1"/>
  <c r="F409" i="51"/>
  <c r="D409" i="51"/>
  <c r="Q408" i="51"/>
  <c r="L408" i="51"/>
  <c r="P408" i="51" s="1"/>
  <c r="F408" i="51"/>
  <c r="D408" i="51"/>
  <c r="L407" i="51"/>
  <c r="P407" i="51" s="1"/>
  <c r="F407" i="51"/>
  <c r="D407" i="51"/>
  <c r="Q406" i="51"/>
  <c r="L406" i="51"/>
  <c r="P406" i="51" s="1"/>
  <c r="F406" i="51"/>
  <c r="D406" i="51"/>
  <c r="Q405" i="51"/>
  <c r="L405" i="51"/>
  <c r="P405" i="51" s="1"/>
  <c r="F405" i="51"/>
  <c r="D405" i="51"/>
  <c r="Q404" i="51"/>
  <c r="L404" i="51"/>
  <c r="P404" i="51" s="1"/>
  <c r="F404" i="51"/>
  <c r="D404" i="51"/>
  <c r="D403" i="51"/>
  <c r="D402" i="51"/>
  <c r="D401" i="51"/>
  <c r="D400" i="51"/>
  <c r="D399" i="51"/>
  <c r="D398" i="51"/>
  <c r="D397" i="51"/>
  <c r="Q396" i="51"/>
  <c r="L396" i="51"/>
  <c r="D396" i="51"/>
  <c r="Q395" i="51"/>
  <c r="L395" i="51"/>
  <c r="D395" i="51"/>
  <c r="Q394" i="51"/>
  <c r="L394" i="51"/>
  <c r="D394" i="51"/>
  <c r="Q393" i="51"/>
  <c r="L393" i="51"/>
  <c r="D393" i="51"/>
  <c r="Q392" i="51"/>
  <c r="L392" i="51"/>
  <c r="D392" i="51"/>
  <c r="Q391" i="51"/>
  <c r="L391" i="51"/>
  <c r="D391" i="51"/>
  <c r="Q390" i="51"/>
  <c r="L390" i="51"/>
  <c r="D390" i="51"/>
  <c r="Q389" i="51"/>
  <c r="L389" i="51"/>
  <c r="D389" i="51"/>
  <c r="Q388" i="51"/>
  <c r="L388" i="51"/>
  <c r="D388" i="51"/>
  <c r="Q387" i="51"/>
  <c r="L387" i="51"/>
  <c r="D387" i="51"/>
  <c r="Q386" i="51"/>
  <c r="L386" i="51"/>
  <c r="D386" i="51"/>
  <c r="Q385" i="51"/>
  <c r="L385" i="51"/>
  <c r="D385" i="51"/>
  <c r="Q384" i="51"/>
  <c r="L384" i="51"/>
  <c r="D384" i="51"/>
  <c r="Q383" i="51"/>
  <c r="L383" i="51"/>
  <c r="D383" i="51"/>
  <c r="Q382" i="51"/>
  <c r="L382" i="51"/>
  <c r="D382" i="51"/>
  <c r="Q381" i="51"/>
  <c r="L381" i="51"/>
  <c r="D381" i="51"/>
  <c r="Q380" i="51"/>
  <c r="L380" i="51"/>
  <c r="D380" i="51"/>
  <c r="Q379" i="51"/>
  <c r="L379" i="51"/>
  <c r="D379" i="51"/>
  <c r="Q378" i="51"/>
  <c r="L378" i="51"/>
  <c r="D378" i="51"/>
  <c r="Q377" i="51"/>
  <c r="L377" i="51"/>
  <c r="D377" i="51"/>
  <c r="Q376" i="51"/>
  <c r="L376" i="51"/>
  <c r="D376" i="51"/>
  <c r="Q375" i="51"/>
  <c r="L375" i="51"/>
  <c r="D375" i="51"/>
  <c r="Q374" i="51"/>
  <c r="L374" i="51"/>
  <c r="D374" i="51"/>
  <c r="Q373" i="51"/>
  <c r="L373" i="51"/>
  <c r="D373" i="51"/>
  <c r="Q372" i="51"/>
  <c r="L372" i="51"/>
  <c r="D372" i="51"/>
  <c r="Q371" i="51"/>
  <c r="L371" i="51"/>
  <c r="D371" i="51"/>
  <c r="Q370" i="51"/>
  <c r="L370" i="51"/>
  <c r="D370" i="51"/>
  <c r="Q369" i="51"/>
  <c r="L369" i="51"/>
  <c r="D369" i="51"/>
  <c r="Q368" i="51"/>
  <c r="D368" i="51"/>
  <c r="D367" i="51"/>
  <c r="Q366" i="51"/>
  <c r="D366" i="51"/>
  <c r="D365" i="51"/>
  <c r="Q364" i="51"/>
  <c r="D364" i="51"/>
  <c r="Q363" i="51"/>
  <c r="D363" i="51"/>
  <c r="Q362" i="51"/>
  <c r="D362" i="51"/>
  <c r="Q361" i="51"/>
  <c r="D361" i="51"/>
  <c r="Q360" i="51"/>
  <c r="D360" i="51"/>
  <c r="Q359" i="51"/>
  <c r="D359" i="51"/>
  <c r="Q358" i="51"/>
  <c r="D358" i="51"/>
  <c r="Q357" i="51"/>
  <c r="D357" i="51"/>
  <c r="Q356" i="51"/>
  <c r="D356" i="51"/>
  <c r="Q355" i="51"/>
  <c r="D355" i="51"/>
  <c r="Q354" i="51"/>
  <c r="D354" i="51"/>
  <c r="Q353" i="51"/>
  <c r="D353" i="51"/>
  <c r="Q352" i="51"/>
  <c r="D352" i="51"/>
  <c r="L351" i="51"/>
  <c r="D351" i="51"/>
  <c r="Q350" i="51"/>
  <c r="F350" i="51"/>
  <c r="L350" i="51"/>
  <c r="P350" i="51" s="1"/>
  <c r="D350" i="51"/>
  <c r="L349" i="51"/>
  <c r="P349" i="51" s="1"/>
  <c r="D349" i="51"/>
  <c r="F348" i="51"/>
  <c r="D348" i="51"/>
  <c r="F347" i="51"/>
  <c r="D347" i="51"/>
  <c r="F346" i="51"/>
  <c r="D346" i="51"/>
  <c r="F345" i="51"/>
  <c r="D345" i="51"/>
  <c r="F344" i="51"/>
  <c r="D344" i="51"/>
  <c r="F343" i="51"/>
  <c r="D343" i="51"/>
  <c r="F342" i="51"/>
  <c r="D342" i="51"/>
  <c r="F341" i="51"/>
  <c r="D341" i="51"/>
  <c r="D340" i="51"/>
  <c r="D339" i="51"/>
  <c r="D338" i="51"/>
  <c r="D337" i="51"/>
  <c r="D336" i="51"/>
  <c r="D335" i="51"/>
  <c r="D334" i="51"/>
  <c r="D333" i="51"/>
  <c r="D332" i="51"/>
  <c r="D331" i="51"/>
  <c r="D330" i="51"/>
  <c r="D329" i="51"/>
  <c r="D328" i="51"/>
  <c r="F327" i="51"/>
  <c r="D327" i="51"/>
  <c r="L326" i="51"/>
  <c r="P326" i="51" s="1"/>
  <c r="D326" i="51"/>
  <c r="L325" i="51"/>
  <c r="P325" i="51" s="1"/>
  <c r="D325" i="51"/>
  <c r="F324" i="51"/>
  <c r="L324" i="51"/>
  <c r="P324" i="51" s="1"/>
  <c r="D324" i="51"/>
  <c r="Q323" i="51"/>
  <c r="F323" i="51"/>
  <c r="L323" i="51"/>
  <c r="P323" i="51" s="1"/>
  <c r="D323" i="51"/>
  <c r="L322" i="51"/>
  <c r="P322" i="51" s="1"/>
  <c r="D322" i="51"/>
  <c r="L321" i="51"/>
  <c r="P321" i="51" s="1"/>
  <c r="D321" i="51"/>
  <c r="Q320" i="51"/>
  <c r="L320" i="51"/>
  <c r="P320" i="51" s="1"/>
  <c r="F320" i="51"/>
  <c r="D320" i="51"/>
  <c r="Q319" i="51"/>
  <c r="L319" i="51"/>
  <c r="P319" i="51" s="1"/>
  <c r="F319" i="51"/>
  <c r="D319" i="51"/>
  <c r="Q318" i="51"/>
  <c r="L318" i="51"/>
  <c r="P318" i="51" s="1"/>
  <c r="F318" i="51"/>
  <c r="D318" i="51"/>
  <c r="Q317" i="51"/>
  <c r="L317" i="51"/>
  <c r="P317" i="51" s="1"/>
  <c r="F317" i="51"/>
  <c r="D317" i="51"/>
  <c r="Q316" i="51"/>
  <c r="L316" i="51"/>
  <c r="P316" i="51" s="1"/>
  <c r="F316" i="51"/>
  <c r="D316" i="51"/>
  <c r="Q315" i="51"/>
  <c r="L315" i="51"/>
  <c r="P315" i="51" s="1"/>
  <c r="F315" i="51"/>
  <c r="D315" i="51"/>
  <c r="Q314" i="51"/>
  <c r="L314" i="51"/>
  <c r="P314" i="51" s="1"/>
  <c r="F314" i="51"/>
  <c r="D314" i="51"/>
  <c r="Q313" i="51"/>
  <c r="L313" i="51"/>
  <c r="P313" i="51" s="1"/>
  <c r="F313" i="51"/>
  <c r="D313" i="51"/>
  <c r="Q312" i="51"/>
  <c r="L312" i="51"/>
  <c r="P312" i="51" s="1"/>
  <c r="F312" i="51"/>
  <c r="D312" i="51"/>
  <c r="Q311" i="51"/>
  <c r="L311" i="51"/>
  <c r="P311" i="51" s="1"/>
  <c r="F311" i="51"/>
  <c r="D311" i="51"/>
  <c r="Q310" i="51"/>
  <c r="L310" i="51"/>
  <c r="D310" i="51"/>
  <c r="Q309" i="51"/>
  <c r="L309" i="51"/>
  <c r="D309" i="51"/>
  <c r="Q308" i="51"/>
  <c r="L308" i="51"/>
  <c r="D308" i="51"/>
  <c r="Q307" i="51"/>
  <c r="L307" i="51"/>
  <c r="D307" i="51"/>
  <c r="Q306" i="51"/>
  <c r="L306" i="51"/>
  <c r="D306" i="51"/>
  <c r="Q305" i="51"/>
  <c r="L305" i="51"/>
  <c r="D305" i="51"/>
  <c r="Q304" i="51"/>
  <c r="L304" i="51"/>
  <c r="D304" i="51"/>
  <c r="Q303" i="51"/>
  <c r="L303" i="51"/>
  <c r="D303" i="51"/>
  <c r="Q302" i="51"/>
  <c r="L302" i="51"/>
  <c r="D302" i="51"/>
  <c r="Q301" i="51"/>
  <c r="L301" i="51"/>
  <c r="D301" i="51"/>
  <c r="Q300" i="51"/>
  <c r="L300" i="51"/>
  <c r="D300" i="51"/>
  <c r="Q299" i="51"/>
  <c r="L299" i="51"/>
  <c r="D299" i="51"/>
  <c r="Q298" i="51"/>
  <c r="L298" i="51"/>
  <c r="D298" i="51"/>
  <c r="Q297" i="51"/>
  <c r="L297" i="51"/>
  <c r="D297" i="51"/>
  <c r="Q296" i="51"/>
  <c r="L296" i="51"/>
  <c r="D296" i="51"/>
  <c r="Q295" i="51"/>
  <c r="L295" i="51"/>
  <c r="D295" i="51"/>
  <c r="Q294" i="51"/>
  <c r="L294" i="51"/>
  <c r="D294" i="51"/>
  <c r="Q293" i="51"/>
  <c r="L293" i="51"/>
  <c r="D293" i="51"/>
  <c r="Q292" i="51"/>
  <c r="L292" i="51"/>
  <c r="D292" i="51"/>
  <c r="Q291" i="51"/>
  <c r="L291" i="51"/>
  <c r="D291" i="51"/>
  <c r="Q290" i="51"/>
  <c r="L290" i="51"/>
  <c r="D290" i="51"/>
  <c r="Q289" i="51"/>
  <c r="L289" i="51"/>
  <c r="D289" i="51"/>
  <c r="Q288" i="51"/>
  <c r="L288" i="51"/>
  <c r="D288" i="51"/>
  <c r="Q287" i="51"/>
  <c r="L287" i="51"/>
  <c r="D287" i="51"/>
  <c r="Q286" i="51"/>
  <c r="L286" i="51"/>
  <c r="D286" i="51"/>
  <c r="D547" i="51" s="1"/>
  <c r="L143" i="51"/>
  <c r="D276" i="51"/>
  <c r="J545" i="50"/>
  <c r="J544" i="50"/>
  <c r="J543" i="50"/>
  <c r="J542" i="50"/>
  <c r="J541" i="50"/>
  <c r="J540" i="50"/>
  <c r="J539" i="50"/>
  <c r="J538" i="50"/>
  <c r="J537" i="50"/>
  <c r="J536" i="50"/>
  <c r="J535" i="50"/>
  <c r="J534" i="50"/>
  <c r="J533" i="50"/>
  <c r="J532" i="50"/>
  <c r="J531" i="50"/>
  <c r="J530" i="50"/>
  <c r="J529" i="50"/>
  <c r="J528" i="50"/>
  <c r="J527" i="50"/>
  <c r="J526" i="50"/>
  <c r="J525" i="50"/>
  <c r="J524" i="50"/>
  <c r="J523" i="50"/>
  <c r="J522" i="50"/>
  <c r="J521" i="50"/>
  <c r="J520" i="50"/>
  <c r="J519" i="50"/>
  <c r="J518" i="50"/>
  <c r="J517" i="50"/>
  <c r="J516" i="50"/>
  <c r="J515" i="50"/>
  <c r="J514" i="50"/>
  <c r="J513" i="50"/>
  <c r="J512" i="50"/>
  <c r="J511" i="50"/>
  <c r="J510" i="50"/>
  <c r="J509" i="50"/>
  <c r="J508" i="50"/>
  <c r="J507" i="50"/>
  <c r="J506" i="50"/>
  <c r="J505" i="50"/>
  <c r="J504" i="50"/>
  <c r="J503" i="50"/>
  <c r="J502" i="50"/>
  <c r="J501" i="50"/>
  <c r="J500" i="50"/>
  <c r="J499" i="50"/>
  <c r="J498" i="50"/>
  <c r="J497" i="50"/>
  <c r="J496" i="50"/>
  <c r="J495" i="50"/>
  <c r="J494" i="50"/>
  <c r="J493" i="50"/>
  <c r="J492" i="50"/>
  <c r="J491" i="50"/>
  <c r="J490" i="50"/>
  <c r="J489" i="50"/>
  <c r="J488" i="50"/>
  <c r="J487" i="50"/>
  <c r="J486" i="50"/>
  <c r="J485" i="50"/>
  <c r="J484" i="50"/>
  <c r="J483" i="50"/>
  <c r="J482" i="50"/>
  <c r="J481" i="50"/>
  <c r="J480" i="50"/>
  <c r="J479" i="50"/>
  <c r="J478" i="50"/>
  <c r="J477" i="50"/>
  <c r="J476" i="50"/>
  <c r="J475" i="50"/>
  <c r="J474" i="50"/>
  <c r="J473" i="50"/>
  <c r="J472" i="50"/>
  <c r="J471" i="50"/>
  <c r="J470" i="50"/>
  <c r="J469" i="50"/>
  <c r="J468" i="50"/>
  <c r="J467" i="50"/>
  <c r="J466" i="50"/>
  <c r="J465" i="50"/>
  <c r="J464" i="50"/>
  <c r="J463" i="50"/>
  <c r="J462" i="50"/>
  <c r="J461" i="50"/>
  <c r="J460" i="50"/>
  <c r="J459" i="50"/>
  <c r="J458" i="50"/>
  <c r="J457" i="50"/>
  <c r="J456" i="50"/>
  <c r="J455" i="50"/>
  <c r="J454" i="50"/>
  <c r="J453" i="50"/>
  <c r="J452" i="50"/>
  <c r="J451" i="50"/>
  <c r="J450" i="50"/>
  <c r="J449" i="50"/>
  <c r="J448" i="50"/>
  <c r="J447"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J410" i="50"/>
  <c r="J409" i="50"/>
  <c r="J408" i="50"/>
  <c r="J407" i="50"/>
  <c r="J406" i="50"/>
  <c r="J405" i="50"/>
  <c r="J404" i="50"/>
  <c r="J403" i="50"/>
  <c r="J402" i="50"/>
  <c r="J401" i="50"/>
  <c r="J400" i="50"/>
  <c r="J399" i="50"/>
  <c r="J398"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J364" i="50"/>
  <c r="J363" i="50"/>
  <c r="J362" i="50"/>
  <c r="J361" i="50"/>
  <c r="J360" i="50"/>
  <c r="J359" i="50"/>
  <c r="J358" i="50"/>
  <c r="J357"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J319" i="50"/>
  <c r="J318" i="50"/>
  <c r="J317" i="50"/>
  <c r="J316" i="50"/>
  <c r="J315" i="50"/>
  <c r="J314" i="50"/>
  <c r="J313" i="50"/>
  <c r="J312"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I545" i="50"/>
  <c r="I544" i="50"/>
  <c r="I543" i="50"/>
  <c r="I542" i="50"/>
  <c r="I541" i="50"/>
  <c r="I540" i="50"/>
  <c r="I539" i="50"/>
  <c r="I538" i="50"/>
  <c r="I537" i="50"/>
  <c r="I536" i="50"/>
  <c r="I535" i="50"/>
  <c r="I534" i="50"/>
  <c r="I533" i="50"/>
  <c r="I532" i="50"/>
  <c r="I531" i="50"/>
  <c r="I530" i="50"/>
  <c r="I529" i="50"/>
  <c r="Q529" i="50" s="1"/>
  <c r="I528" i="50"/>
  <c r="I527" i="50"/>
  <c r="I526" i="50"/>
  <c r="I525" i="50"/>
  <c r="I524" i="50"/>
  <c r="Q524" i="50" s="1"/>
  <c r="I523" i="50"/>
  <c r="I522" i="50"/>
  <c r="I521" i="50"/>
  <c r="I520" i="50"/>
  <c r="I519" i="50"/>
  <c r="I518" i="50"/>
  <c r="I517" i="50"/>
  <c r="I516" i="50"/>
  <c r="I515" i="50"/>
  <c r="I514" i="50"/>
  <c r="I513" i="50"/>
  <c r="I512" i="50"/>
  <c r="I511" i="50"/>
  <c r="I510" i="50"/>
  <c r="I509" i="50"/>
  <c r="I508" i="50"/>
  <c r="I507" i="50"/>
  <c r="I506" i="50"/>
  <c r="I505" i="50"/>
  <c r="Q505" i="50" s="1"/>
  <c r="I504" i="50"/>
  <c r="I503" i="50"/>
  <c r="I502" i="50"/>
  <c r="I501" i="50"/>
  <c r="M501" i="50" s="1"/>
  <c r="I500" i="50"/>
  <c r="Q500" i="50" s="1"/>
  <c r="I499" i="50"/>
  <c r="I498" i="50"/>
  <c r="I497" i="50"/>
  <c r="M497" i="50" s="1"/>
  <c r="I496" i="50"/>
  <c r="I495" i="50"/>
  <c r="I494" i="50"/>
  <c r="I493" i="50"/>
  <c r="M493" i="50" s="1"/>
  <c r="I492" i="50"/>
  <c r="I491" i="50"/>
  <c r="I490" i="50"/>
  <c r="I489" i="50"/>
  <c r="M489" i="50" s="1"/>
  <c r="I488" i="50"/>
  <c r="I487" i="50"/>
  <c r="I486" i="50"/>
  <c r="I485" i="50"/>
  <c r="M485" i="50" s="1"/>
  <c r="I484" i="50"/>
  <c r="I483" i="50"/>
  <c r="I482" i="50"/>
  <c r="I481" i="50"/>
  <c r="M481" i="50" s="1"/>
  <c r="I480" i="50"/>
  <c r="I479" i="50"/>
  <c r="I478" i="50"/>
  <c r="I477" i="50"/>
  <c r="M477" i="50" s="1"/>
  <c r="I476" i="50"/>
  <c r="I475" i="50"/>
  <c r="I474" i="50"/>
  <c r="I473" i="50"/>
  <c r="M473" i="50" s="1"/>
  <c r="I472" i="50"/>
  <c r="I471" i="50"/>
  <c r="I470" i="50"/>
  <c r="I469" i="50"/>
  <c r="M469" i="50" s="1"/>
  <c r="I468" i="50"/>
  <c r="I467" i="50"/>
  <c r="I466" i="50"/>
  <c r="I465" i="50"/>
  <c r="M465" i="50" s="1"/>
  <c r="I464" i="50"/>
  <c r="I463" i="50"/>
  <c r="I462" i="50"/>
  <c r="I461" i="50"/>
  <c r="M461" i="50" s="1"/>
  <c r="I460" i="50"/>
  <c r="I459" i="50"/>
  <c r="I458" i="50"/>
  <c r="I457" i="50"/>
  <c r="M457" i="50" s="1"/>
  <c r="I456" i="50"/>
  <c r="I455" i="50"/>
  <c r="I454" i="50"/>
  <c r="I453" i="50"/>
  <c r="M453" i="50" s="1"/>
  <c r="I452" i="50"/>
  <c r="I451" i="50"/>
  <c r="I450" i="50"/>
  <c r="I449" i="50"/>
  <c r="M449" i="50" s="1"/>
  <c r="I448" i="50"/>
  <c r="I447" i="50"/>
  <c r="I446" i="50"/>
  <c r="I445" i="50"/>
  <c r="M445" i="50" s="1"/>
  <c r="I444" i="50"/>
  <c r="I443" i="50"/>
  <c r="I442" i="50"/>
  <c r="I441" i="50"/>
  <c r="M441" i="50" s="1"/>
  <c r="I440" i="50"/>
  <c r="I439" i="50"/>
  <c r="I438" i="50"/>
  <c r="I437" i="50"/>
  <c r="M437" i="50" s="1"/>
  <c r="I436" i="50"/>
  <c r="I435" i="50"/>
  <c r="I434" i="50"/>
  <c r="I433" i="50"/>
  <c r="M433" i="50" s="1"/>
  <c r="I432" i="50"/>
  <c r="I431" i="50"/>
  <c r="I430" i="50"/>
  <c r="I429" i="50"/>
  <c r="M429" i="50" s="1"/>
  <c r="I428" i="50"/>
  <c r="I427" i="50"/>
  <c r="I426" i="50"/>
  <c r="I425" i="50"/>
  <c r="M425" i="50" s="1"/>
  <c r="I424" i="50"/>
  <c r="I423" i="50"/>
  <c r="I422" i="50"/>
  <c r="I421" i="50"/>
  <c r="M421" i="50" s="1"/>
  <c r="I420" i="50"/>
  <c r="I419" i="50"/>
  <c r="I418" i="50"/>
  <c r="I417" i="50"/>
  <c r="M417" i="50" s="1"/>
  <c r="I416" i="50"/>
  <c r="I415" i="50"/>
  <c r="I414" i="50"/>
  <c r="I413" i="50"/>
  <c r="M413" i="50" s="1"/>
  <c r="I412" i="50"/>
  <c r="I411" i="50"/>
  <c r="I410" i="50"/>
  <c r="I409" i="50"/>
  <c r="M409" i="50" s="1"/>
  <c r="I408" i="50"/>
  <c r="I407" i="50"/>
  <c r="I406" i="50"/>
  <c r="I405" i="50"/>
  <c r="M405" i="50" s="1"/>
  <c r="I404" i="50"/>
  <c r="I403" i="50"/>
  <c r="I402" i="50"/>
  <c r="I401" i="50"/>
  <c r="M401" i="50" s="1"/>
  <c r="I400" i="50"/>
  <c r="I399" i="50"/>
  <c r="I398" i="50"/>
  <c r="I397" i="50"/>
  <c r="M397" i="50" s="1"/>
  <c r="I396" i="50"/>
  <c r="I395" i="50"/>
  <c r="I394" i="50"/>
  <c r="I393" i="50"/>
  <c r="M393" i="50" s="1"/>
  <c r="I392" i="50"/>
  <c r="I391" i="50"/>
  <c r="I390" i="50"/>
  <c r="I389" i="50"/>
  <c r="M389" i="50" s="1"/>
  <c r="I388" i="50"/>
  <c r="I387" i="50"/>
  <c r="I386" i="50"/>
  <c r="I385" i="50"/>
  <c r="M385" i="50" s="1"/>
  <c r="I384" i="50"/>
  <c r="I383" i="50"/>
  <c r="I382" i="50"/>
  <c r="I381" i="50"/>
  <c r="M381" i="50" s="1"/>
  <c r="I380" i="50"/>
  <c r="I379" i="50"/>
  <c r="I378" i="50"/>
  <c r="I377" i="50"/>
  <c r="M377" i="50" s="1"/>
  <c r="I376" i="50"/>
  <c r="I375" i="50"/>
  <c r="I374" i="50"/>
  <c r="I373" i="50"/>
  <c r="M373" i="50" s="1"/>
  <c r="I372" i="50"/>
  <c r="I371" i="50"/>
  <c r="I370" i="50"/>
  <c r="I369" i="50"/>
  <c r="M369" i="50" s="1"/>
  <c r="I368" i="50"/>
  <c r="I367" i="50"/>
  <c r="I366" i="50"/>
  <c r="I365" i="50"/>
  <c r="M365" i="50" s="1"/>
  <c r="I364" i="50"/>
  <c r="I363" i="50"/>
  <c r="I362" i="50"/>
  <c r="I361" i="50"/>
  <c r="M361" i="50" s="1"/>
  <c r="I360" i="50"/>
  <c r="I359" i="50"/>
  <c r="I358" i="50"/>
  <c r="I357" i="50"/>
  <c r="M357" i="50" s="1"/>
  <c r="I356" i="50"/>
  <c r="I355" i="50"/>
  <c r="I354" i="50"/>
  <c r="I353" i="50"/>
  <c r="M353" i="50" s="1"/>
  <c r="I352" i="50"/>
  <c r="I351" i="50"/>
  <c r="I350" i="50"/>
  <c r="I349" i="50"/>
  <c r="M349" i="50" s="1"/>
  <c r="I348" i="50"/>
  <c r="I347" i="50"/>
  <c r="I346" i="50"/>
  <c r="I345" i="50"/>
  <c r="M345" i="50" s="1"/>
  <c r="I344" i="50"/>
  <c r="I343" i="50"/>
  <c r="I342" i="50"/>
  <c r="I341" i="50"/>
  <c r="M341" i="50" s="1"/>
  <c r="I340" i="50"/>
  <c r="I339" i="50"/>
  <c r="I338" i="50"/>
  <c r="I337" i="50"/>
  <c r="M337" i="50" s="1"/>
  <c r="I336" i="50"/>
  <c r="I335" i="50"/>
  <c r="I334" i="50"/>
  <c r="I333" i="50"/>
  <c r="M333" i="50" s="1"/>
  <c r="I332" i="50"/>
  <c r="I331" i="50"/>
  <c r="I330" i="50"/>
  <c r="I329" i="50"/>
  <c r="M329" i="50" s="1"/>
  <c r="I328" i="50"/>
  <c r="I327" i="50"/>
  <c r="I326" i="50"/>
  <c r="I325" i="50"/>
  <c r="M325" i="50" s="1"/>
  <c r="I324" i="50"/>
  <c r="I323" i="50"/>
  <c r="I322" i="50"/>
  <c r="I321" i="50"/>
  <c r="M321" i="50" s="1"/>
  <c r="I320" i="50"/>
  <c r="I319" i="50"/>
  <c r="I318" i="50"/>
  <c r="I317" i="50"/>
  <c r="M317" i="50" s="1"/>
  <c r="I316" i="50"/>
  <c r="I315" i="50"/>
  <c r="I314" i="50"/>
  <c r="I313" i="50"/>
  <c r="M313" i="50" s="1"/>
  <c r="I312" i="50"/>
  <c r="I311" i="50"/>
  <c r="I310" i="50"/>
  <c r="I309" i="50"/>
  <c r="M309" i="50" s="1"/>
  <c r="I308" i="50"/>
  <c r="I307" i="50"/>
  <c r="I306" i="50"/>
  <c r="I305" i="50"/>
  <c r="M305" i="50" s="1"/>
  <c r="I304" i="50"/>
  <c r="I303" i="50"/>
  <c r="I302" i="50"/>
  <c r="I301" i="50"/>
  <c r="M301" i="50" s="1"/>
  <c r="I300" i="50"/>
  <c r="I299" i="50"/>
  <c r="I298" i="50"/>
  <c r="I297" i="50"/>
  <c r="M297" i="50" s="1"/>
  <c r="I296" i="50"/>
  <c r="I295" i="50"/>
  <c r="I294" i="50"/>
  <c r="I293" i="50"/>
  <c r="M293" i="50" s="1"/>
  <c r="I292" i="50"/>
  <c r="I291" i="50"/>
  <c r="I290" i="50"/>
  <c r="I289" i="50"/>
  <c r="M289" i="50" s="1"/>
  <c r="I288" i="50"/>
  <c r="I287" i="50"/>
  <c r="I286" i="50"/>
  <c r="I285" i="50"/>
  <c r="M285" i="50" s="1"/>
  <c r="L545" i="50"/>
  <c r="P545" i="50" s="1"/>
  <c r="D545" i="50"/>
  <c r="L544" i="50"/>
  <c r="P544" i="50" s="1"/>
  <c r="D544" i="50"/>
  <c r="L543" i="50"/>
  <c r="P543" i="50" s="1"/>
  <c r="D543" i="50"/>
  <c r="M542" i="50"/>
  <c r="L542" i="50"/>
  <c r="P542" i="50" s="1"/>
  <c r="D542" i="50"/>
  <c r="L541" i="50"/>
  <c r="P541" i="50" s="1"/>
  <c r="D541" i="50"/>
  <c r="L540" i="50"/>
  <c r="P540" i="50" s="1"/>
  <c r="D540" i="50"/>
  <c r="L539" i="50"/>
  <c r="P539" i="50" s="1"/>
  <c r="D539" i="50"/>
  <c r="M538" i="50"/>
  <c r="L538" i="50"/>
  <c r="P538" i="50" s="1"/>
  <c r="D538" i="50"/>
  <c r="L537" i="50"/>
  <c r="P537" i="50" s="1"/>
  <c r="D537" i="50"/>
  <c r="L536" i="50"/>
  <c r="P536" i="50" s="1"/>
  <c r="D536" i="50"/>
  <c r="L535" i="50"/>
  <c r="P535" i="50" s="1"/>
  <c r="D535" i="50"/>
  <c r="M534" i="50"/>
  <c r="L534" i="50"/>
  <c r="P534" i="50" s="1"/>
  <c r="D534" i="50"/>
  <c r="L533" i="50"/>
  <c r="P533" i="50" s="1"/>
  <c r="D533" i="50"/>
  <c r="L532" i="50"/>
  <c r="P532" i="50" s="1"/>
  <c r="D532" i="50"/>
  <c r="L531" i="50"/>
  <c r="P531" i="50" s="1"/>
  <c r="D531" i="50"/>
  <c r="M530" i="50"/>
  <c r="L530" i="50"/>
  <c r="P530" i="50" s="1"/>
  <c r="D530" i="50"/>
  <c r="S529" i="50"/>
  <c r="L529" i="50"/>
  <c r="P529" i="50" s="1"/>
  <c r="D529" i="50"/>
  <c r="L528" i="50"/>
  <c r="P528" i="50" s="1"/>
  <c r="D528" i="50"/>
  <c r="L527" i="50"/>
  <c r="P527" i="50" s="1"/>
  <c r="F527" i="50"/>
  <c r="O527" i="50"/>
  <c r="D527" i="50"/>
  <c r="M526" i="50"/>
  <c r="L526" i="50"/>
  <c r="F526" i="50"/>
  <c r="O526" i="50"/>
  <c r="D526" i="50"/>
  <c r="L525" i="50"/>
  <c r="O525" i="50"/>
  <c r="D525" i="50"/>
  <c r="S524" i="50"/>
  <c r="L524" i="50"/>
  <c r="O524" i="50"/>
  <c r="D524" i="50"/>
  <c r="L523" i="50"/>
  <c r="P523" i="50" s="1"/>
  <c r="F523" i="50"/>
  <c r="O523" i="50"/>
  <c r="D523" i="50"/>
  <c r="M522" i="50"/>
  <c r="L522" i="50"/>
  <c r="P522" i="50" s="1"/>
  <c r="F522" i="50"/>
  <c r="O522" i="50"/>
  <c r="D522" i="50"/>
  <c r="L521" i="50"/>
  <c r="O521" i="50"/>
  <c r="D521" i="50"/>
  <c r="L520" i="50"/>
  <c r="O520" i="50"/>
  <c r="D520" i="50"/>
  <c r="S519" i="50"/>
  <c r="Q519" i="50"/>
  <c r="M519" i="50"/>
  <c r="L519" i="50"/>
  <c r="P519" i="50" s="1"/>
  <c r="F519" i="50"/>
  <c r="O519" i="50"/>
  <c r="D519" i="50"/>
  <c r="M518" i="50"/>
  <c r="L518" i="50"/>
  <c r="P518" i="50" s="1"/>
  <c r="F518" i="50"/>
  <c r="O518" i="50"/>
  <c r="D518" i="50"/>
  <c r="L517" i="50"/>
  <c r="P517" i="50" s="1"/>
  <c r="O517" i="50"/>
  <c r="F517" i="50"/>
  <c r="D517" i="50"/>
  <c r="L516" i="50"/>
  <c r="P516" i="50" s="1"/>
  <c r="O516" i="50"/>
  <c r="F516" i="50"/>
  <c r="D516" i="50"/>
  <c r="L515" i="50"/>
  <c r="N515" i="50" s="1"/>
  <c r="O515" i="50"/>
  <c r="F515" i="50"/>
  <c r="D515" i="50"/>
  <c r="M514" i="50"/>
  <c r="L514" i="50"/>
  <c r="P514" i="50" s="1"/>
  <c r="O514" i="50"/>
  <c r="F514" i="50"/>
  <c r="D514" i="50"/>
  <c r="L513" i="50"/>
  <c r="N513" i="50" s="1"/>
  <c r="O513" i="50"/>
  <c r="F513" i="50"/>
  <c r="D513" i="50"/>
  <c r="L512" i="50"/>
  <c r="P512" i="50" s="1"/>
  <c r="O512" i="50"/>
  <c r="F512" i="50"/>
  <c r="D512" i="50"/>
  <c r="L511" i="50"/>
  <c r="P511" i="50" s="1"/>
  <c r="O511" i="50"/>
  <c r="F511" i="50"/>
  <c r="D511" i="50"/>
  <c r="M510" i="50"/>
  <c r="L510" i="50"/>
  <c r="P510" i="50" s="1"/>
  <c r="O510" i="50"/>
  <c r="F510" i="50"/>
  <c r="D510" i="50"/>
  <c r="L509" i="50"/>
  <c r="P509" i="50" s="1"/>
  <c r="O509" i="50"/>
  <c r="F509" i="50"/>
  <c r="D509" i="50"/>
  <c r="L508" i="50"/>
  <c r="P508" i="50" s="1"/>
  <c r="O508" i="50"/>
  <c r="F508" i="50"/>
  <c r="D508" i="50"/>
  <c r="L507" i="50"/>
  <c r="P507" i="50" s="1"/>
  <c r="O507" i="50"/>
  <c r="F507" i="50"/>
  <c r="D507" i="50"/>
  <c r="M506" i="50"/>
  <c r="L506" i="50"/>
  <c r="P506" i="50" s="1"/>
  <c r="O506" i="50"/>
  <c r="F506" i="50"/>
  <c r="D506" i="50"/>
  <c r="S505" i="50"/>
  <c r="L505" i="50"/>
  <c r="O505" i="50"/>
  <c r="F505" i="50"/>
  <c r="D505" i="50"/>
  <c r="S504" i="50"/>
  <c r="L504" i="50"/>
  <c r="O504" i="50"/>
  <c r="F504" i="50"/>
  <c r="D504" i="50"/>
  <c r="L503" i="50"/>
  <c r="P503" i="50" s="1"/>
  <c r="O503" i="50"/>
  <c r="F503" i="50"/>
  <c r="D503" i="50"/>
  <c r="M502" i="50"/>
  <c r="L502" i="50"/>
  <c r="P502" i="50" s="1"/>
  <c r="O502" i="50"/>
  <c r="F502" i="50"/>
  <c r="D502" i="50"/>
  <c r="L501" i="50"/>
  <c r="P501" i="50" s="1"/>
  <c r="O501" i="50"/>
  <c r="F501" i="50"/>
  <c r="D501" i="50"/>
  <c r="S500" i="50"/>
  <c r="L500" i="50"/>
  <c r="P500" i="50" s="1"/>
  <c r="O500" i="50"/>
  <c r="F500" i="50"/>
  <c r="D500" i="50"/>
  <c r="S499" i="50"/>
  <c r="Q499" i="50"/>
  <c r="M499" i="50"/>
  <c r="L499" i="50"/>
  <c r="P499" i="50" s="1"/>
  <c r="F499" i="50"/>
  <c r="O499" i="50"/>
  <c r="D499" i="50"/>
  <c r="M498" i="50"/>
  <c r="L498" i="50"/>
  <c r="P498" i="50" s="1"/>
  <c r="F498" i="50"/>
  <c r="O498" i="50"/>
  <c r="D498" i="50"/>
  <c r="L497" i="50"/>
  <c r="P497" i="50" s="1"/>
  <c r="F497" i="50"/>
  <c r="O497" i="50"/>
  <c r="D497" i="50"/>
  <c r="L496" i="50"/>
  <c r="P496" i="50" s="1"/>
  <c r="F496" i="50"/>
  <c r="O496" i="50"/>
  <c r="D496" i="50"/>
  <c r="L495" i="50"/>
  <c r="P495" i="50" s="1"/>
  <c r="F495" i="50"/>
  <c r="O495" i="50"/>
  <c r="D495" i="50"/>
  <c r="M494" i="50"/>
  <c r="L494" i="50"/>
  <c r="P494" i="50" s="1"/>
  <c r="F494" i="50"/>
  <c r="O494" i="50"/>
  <c r="D494" i="50"/>
  <c r="L493" i="50"/>
  <c r="P493" i="50" s="1"/>
  <c r="F493" i="50"/>
  <c r="O493" i="50"/>
  <c r="D493" i="50"/>
  <c r="L492" i="50"/>
  <c r="P492" i="50" s="1"/>
  <c r="F492" i="50"/>
  <c r="O492" i="50"/>
  <c r="D492" i="50"/>
  <c r="L491" i="50"/>
  <c r="P491" i="50" s="1"/>
  <c r="F491" i="50"/>
  <c r="O491" i="50"/>
  <c r="D491" i="50"/>
  <c r="M490" i="50"/>
  <c r="L490" i="50"/>
  <c r="P490" i="50" s="1"/>
  <c r="F490" i="50"/>
  <c r="O490" i="50"/>
  <c r="D490" i="50"/>
  <c r="L489" i="50"/>
  <c r="O489" i="50"/>
  <c r="D489" i="50"/>
  <c r="L488" i="50"/>
  <c r="P488" i="50" s="1"/>
  <c r="O488" i="50"/>
  <c r="F488" i="50"/>
  <c r="D488" i="50"/>
  <c r="L487" i="50"/>
  <c r="P487" i="50" s="1"/>
  <c r="O487" i="50"/>
  <c r="F487" i="50"/>
  <c r="D487" i="50"/>
  <c r="M486" i="50"/>
  <c r="L486" i="50"/>
  <c r="P486" i="50" s="1"/>
  <c r="O486" i="50"/>
  <c r="F486" i="50"/>
  <c r="D486" i="50"/>
  <c r="L485" i="50"/>
  <c r="P485" i="50" s="1"/>
  <c r="O485" i="50"/>
  <c r="F485" i="50"/>
  <c r="D485" i="50"/>
  <c r="L484" i="50"/>
  <c r="N484" i="50" s="1"/>
  <c r="O484" i="50"/>
  <c r="F484" i="50"/>
  <c r="D484" i="50"/>
  <c r="L483" i="50"/>
  <c r="P483" i="50" s="1"/>
  <c r="O483" i="50"/>
  <c r="F483" i="50"/>
  <c r="D483" i="50"/>
  <c r="M482" i="50"/>
  <c r="L482" i="50"/>
  <c r="N482" i="50" s="1"/>
  <c r="O482" i="50"/>
  <c r="F482" i="50"/>
  <c r="D482" i="50"/>
  <c r="L481" i="50"/>
  <c r="P481" i="50" s="1"/>
  <c r="O481" i="50"/>
  <c r="F481" i="50"/>
  <c r="D481" i="50"/>
  <c r="L480" i="50"/>
  <c r="N480" i="50" s="1"/>
  <c r="O480" i="50"/>
  <c r="F480" i="50"/>
  <c r="D480" i="50"/>
  <c r="L479" i="50"/>
  <c r="P479" i="50" s="1"/>
  <c r="O479" i="50"/>
  <c r="F479" i="50"/>
  <c r="D479" i="50"/>
  <c r="M478" i="50"/>
  <c r="L478" i="50"/>
  <c r="N478" i="50" s="1"/>
  <c r="O478" i="50"/>
  <c r="F478" i="50"/>
  <c r="D478" i="50"/>
  <c r="L477" i="50"/>
  <c r="P477" i="50" s="1"/>
  <c r="O477" i="50"/>
  <c r="F477" i="50"/>
  <c r="D477" i="50"/>
  <c r="L476" i="50"/>
  <c r="N476" i="50" s="1"/>
  <c r="O476" i="50"/>
  <c r="F476" i="50"/>
  <c r="D476" i="50"/>
  <c r="L475" i="50"/>
  <c r="P475" i="50" s="1"/>
  <c r="O475" i="50"/>
  <c r="F475" i="50"/>
  <c r="D475" i="50"/>
  <c r="M474" i="50"/>
  <c r="L474" i="50"/>
  <c r="N474" i="50" s="1"/>
  <c r="O474" i="50"/>
  <c r="F474" i="50"/>
  <c r="D474" i="50"/>
  <c r="L473" i="50"/>
  <c r="P473" i="50" s="1"/>
  <c r="O473" i="50"/>
  <c r="F473" i="50"/>
  <c r="D473" i="50"/>
  <c r="L472" i="50"/>
  <c r="P472" i="50" s="1"/>
  <c r="O472" i="50"/>
  <c r="F472" i="50"/>
  <c r="D472" i="50"/>
  <c r="L471" i="50"/>
  <c r="P471" i="50" s="1"/>
  <c r="O471" i="50"/>
  <c r="F471" i="50"/>
  <c r="D471" i="50"/>
  <c r="M470" i="50"/>
  <c r="L470" i="50"/>
  <c r="P470" i="50" s="1"/>
  <c r="O470" i="50"/>
  <c r="F470" i="50"/>
  <c r="D470" i="50"/>
  <c r="L469" i="50"/>
  <c r="P469" i="50" s="1"/>
  <c r="O469" i="50"/>
  <c r="F469" i="50"/>
  <c r="D469" i="50"/>
  <c r="L468" i="50"/>
  <c r="P468" i="50" s="1"/>
  <c r="O468" i="50"/>
  <c r="F468" i="50"/>
  <c r="D468" i="50"/>
  <c r="L467" i="50"/>
  <c r="P467" i="50" s="1"/>
  <c r="O467" i="50"/>
  <c r="F467" i="50"/>
  <c r="D467" i="50"/>
  <c r="M466" i="50"/>
  <c r="L466" i="50"/>
  <c r="P466" i="50" s="1"/>
  <c r="O466" i="50"/>
  <c r="F466" i="50"/>
  <c r="D466" i="50"/>
  <c r="L465" i="50"/>
  <c r="P465" i="50" s="1"/>
  <c r="O465" i="50"/>
  <c r="F465" i="50"/>
  <c r="D465" i="50"/>
  <c r="L464" i="50"/>
  <c r="P464" i="50" s="1"/>
  <c r="O464" i="50"/>
  <c r="F464" i="50"/>
  <c r="D464" i="50"/>
  <c r="L463" i="50"/>
  <c r="P463" i="50" s="1"/>
  <c r="O463" i="50"/>
  <c r="F463" i="50"/>
  <c r="D463" i="50"/>
  <c r="M462" i="50"/>
  <c r="L462" i="50"/>
  <c r="P462" i="50" s="1"/>
  <c r="O462" i="50"/>
  <c r="F462" i="50"/>
  <c r="D462" i="50"/>
  <c r="L461" i="50"/>
  <c r="P461" i="50" s="1"/>
  <c r="O461" i="50"/>
  <c r="F461" i="50"/>
  <c r="D461" i="50"/>
  <c r="L460" i="50"/>
  <c r="P460" i="50" s="1"/>
  <c r="O460" i="50"/>
  <c r="F460" i="50"/>
  <c r="D460" i="50"/>
  <c r="L459" i="50"/>
  <c r="P459" i="50" s="1"/>
  <c r="O459" i="50"/>
  <c r="F459" i="50"/>
  <c r="D459" i="50"/>
  <c r="M458" i="50"/>
  <c r="L458" i="50"/>
  <c r="P458" i="50" s="1"/>
  <c r="O458" i="50"/>
  <c r="F458" i="50"/>
  <c r="D458" i="50"/>
  <c r="L457" i="50"/>
  <c r="P457" i="50" s="1"/>
  <c r="O457" i="50"/>
  <c r="F457" i="50"/>
  <c r="D457" i="50"/>
  <c r="L456" i="50"/>
  <c r="P456" i="50" s="1"/>
  <c r="O456" i="50"/>
  <c r="F456" i="50"/>
  <c r="D456" i="50"/>
  <c r="L455" i="50"/>
  <c r="P455" i="50" s="1"/>
  <c r="O455" i="50"/>
  <c r="F455" i="50"/>
  <c r="D455" i="50"/>
  <c r="S454" i="50"/>
  <c r="M454" i="50"/>
  <c r="L454" i="50"/>
  <c r="P454" i="50" s="1"/>
  <c r="O454" i="50"/>
  <c r="F454" i="50"/>
  <c r="D454" i="50"/>
  <c r="L453" i="50"/>
  <c r="P453" i="50" s="1"/>
  <c r="O453" i="50"/>
  <c r="F453" i="50"/>
  <c r="D453" i="50"/>
  <c r="L452" i="50"/>
  <c r="P452" i="50" s="1"/>
  <c r="O452" i="50"/>
  <c r="F452" i="50"/>
  <c r="D452" i="50"/>
  <c r="L451" i="50"/>
  <c r="P451" i="50" s="1"/>
  <c r="O451" i="50"/>
  <c r="F451" i="50"/>
  <c r="D451" i="50"/>
  <c r="M450" i="50"/>
  <c r="L450" i="50"/>
  <c r="P450" i="50" s="1"/>
  <c r="O450" i="50"/>
  <c r="F450" i="50"/>
  <c r="D450" i="50"/>
  <c r="L449" i="50"/>
  <c r="P449" i="50" s="1"/>
  <c r="O449" i="50"/>
  <c r="F449" i="50"/>
  <c r="D449" i="50"/>
  <c r="L448" i="50"/>
  <c r="P448" i="50" s="1"/>
  <c r="O448" i="50"/>
  <c r="F448" i="50"/>
  <c r="D448" i="50"/>
  <c r="L447" i="50"/>
  <c r="P447" i="50" s="1"/>
  <c r="O447" i="50"/>
  <c r="F447" i="50"/>
  <c r="D447" i="50"/>
  <c r="M446" i="50"/>
  <c r="L446" i="50"/>
  <c r="P446" i="50" s="1"/>
  <c r="O446" i="50"/>
  <c r="F446" i="50"/>
  <c r="D446" i="50"/>
  <c r="L445" i="50"/>
  <c r="P445" i="50" s="1"/>
  <c r="O445" i="50"/>
  <c r="F445" i="50"/>
  <c r="D445" i="50"/>
  <c r="L444" i="50"/>
  <c r="P444" i="50" s="1"/>
  <c r="O444" i="50"/>
  <c r="F444" i="50"/>
  <c r="D444" i="50"/>
  <c r="L443" i="50"/>
  <c r="P443" i="50" s="1"/>
  <c r="O443" i="50"/>
  <c r="F443" i="50"/>
  <c r="D443" i="50"/>
  <c r="M442" i="50"/>
  <c r="L442" i="50"/>
  <c r="P442" i="50" s="1"/>
  <c r="O442" i="50"/>
  <c r="F442" i="50"/>
  <c r="D442" i="50"/>
  <c r="L441" i="50"/>
  <c r="P441" i="50" s="1"/>
  <c r="O441" i="50"/>
  <c r="F441" i="50"/>
  <c r="D441" i="50"/>
  <c r="L440" i="50"/>
  <c r="P440" i="50" s="1"/>
  <c r="O440" i="50"/>
  <c r="F440" i="50"/>
  <c r="D440" i="50"/>
  <c r="L439" i="50"/>
  <c r="P439" i="50" s="1"/>
  <c r="O439" i="50"/>
  <c r="F439" i="50"/>
  <c r="D439" i="50"/>
  <c r="M438" i="50"/>
  <c r="L438" i="50"/>
  <c r="P438" i="50" s="1"/>
  <c r="O438" i="50"/>
  <c r="F438" i="50"/>
  <c r="D438" i="50"/>
  <c r="L437" i="50"/>
  <c r="P437" i="50" s="1"/>
  <c r="O437" i="50"/>
  <c r="F437" i="50"/>
  <c r="D437" i="50"/>
  <c r="L436" i="50"/>
  <c r="P436" i="50" s="1"/>
  <c r="O436" i="50"/>
  <c r="F436" i="50"/>
  <c r="D436" i="50"/>
  <c r="L435" i="50"/>
  <c r="P435" i="50" s="1"/>
  <c r="O435" i="50"/>
  <c r="F435" i="50"/>
  <c r="D435" i="50"/>
  <c r="M434" i="50"/>
  <c r="L434" i="50"/>
  <c r="P434" i="50" s="1"/>
  <c r="O434" i="50"/>
  <c r="F434" i="50"/>
  <c r="D434" i="50"/>
  <c r="L433" i="50"/>
  <c r="N433" i="50" s="1"/>
  <c r="O433" i="50"/>
  <c r="F433" i="50"/>
  <c r="D433" i="50"/>
  <c r="L432" i="50"/>
  <c r="P432" i="50" s="1"/>
  <c r="O432" i="50"/>
  <c r="F432" i="50"/>
  <c r="D432" i="50"/>
  <c r="L431" i="50"/>
  <c r="N431" i="50" s="1"/>
  <c r="O431" i="50"/>
  <c r="F431" i="50"/>
  <c r="D431" i="50"/>
  <c r="M430" i="50"/>
  <c r="L430" i="50"/>
  <c r="P430" i="50" s="1"/>
  <c r="O430" i="50"/>
  <c r="F430" i="50"/>
  <c r="D430" i="50"/>
  <c r="L429" i="50"/>
  <c r="P429" i="50" s="1"/>
  <c r="O429" i="50"/>
  <c r="F429" i="50"/>
  <c r="D429" i="50"/>
  <c r="L428" i="50"/>
  <c r="P428" i="50" s="1"/>
  <c r="O428" i="50"/>
  <c r="F428" i="50"/>
  <c r="D428" i="50"/>
  <c r="L427" i="50"/>
  <c r="P427" i="50" s="1"/>
  <c r="O427" i="50"/>
  <c r="F427" i="50"/>
  <c r="D427" i="50"/>
  <c r="M426" i="50"/>
  <c r="L426" i="50"/>
  <c r="P426" i="50" s="1"/>
  <c r="O426" i="50"/>
  <c r="F426" i="50"/>
  <c r="D426" i="50"/>
  <c r="L425" i="50"/>
  <c r="N425" i="50" s="1"/>
  <c r="O425" i="50"/>
  <c r="F425" i="50"/>
  <c r="D425" i="50"/>
  <c r="L424" i="50"/>
  <c r="P424" i="50" s="1"/>
  <c r="O424" i="50"/>
  <c r="F424" i="50"/>
  <c r="D424" i="50"/>
  <c r="L423" i="50"/>
  <c r="N423" i="50" s="1"/>
  <c r="O423" i="50"/>
  <c r="F423" i="50"/>
  <c r="D423" i="50"/>
  <c r="M422" i="50"/>
  <c r="L422" i="50"/>
  <c r="P422" i="50" s="1"/>
  <c r="O422" i="50"/>
  <c r="F422" i="50"/>
  <c r="D422" i="50"/>
  <c r="L421" i="50"/>
  <c r="P421" i="50" s="1"/>
  <c r="O421" i="50"/>
  <c r="F421" i="50"/>
  <c r="D421" i="50"/>
  <c r="L420" i="50"/>
  <c r="P420" i="50" s="1"/>
  <c r="O420" i="50"/>
  <c r="F420" i="50"/>
  <c r="D420" i="50"/>
  <c r="L419" i="50"/>
  <c r="P419" i="50" s="1"/>
  <c r="O419" i="50"/>
  <c r="F419" i="50"/>
  <c r="D419" i="50"/>
  <c r="M418" i="50"/>
  <c r="L418" i="50"/>
  <c r="P418" i="50" s="1"/>
  <c r="O418" i="50"/>
  <c r="F418" i="50"/>
  <c r="D418" i="50"/>
  <c r="L417" i="50"/>
  <c r="N417" i="50" s="1"/>
  <c r="O417" i="50"/>
  <c r="F417" i="50"/>
  <c r="D417" i="50"/>
  <c r="L416" i="50"/>
  <c r="O416" i="50"/>
  <c r="F416" i="50"/>
  <c r="D416" i="50"/>
  <c r="L415" i="50"/>
  <c r="P415" i="50" s="1"/>
  <c r="O415" i="50"/>
  <c r="F415" i="50"/>
  <c r="D415" i="50"/>
  <c r="M414" i="50"/>
  <c r="L414" i="50"/>
  <c r="P414" i="50" s="1"/>
  <c r="O414" i="50"/>
  <c r="F414" i="50"/>
  <c r="D414" i="50"/>
  <c r="L413" i="50"/>
  <c r="P413" i="50" s="1"/>
  <c r="O413" i="50"/>
  <c r="F413" i="50"/>
  <c r="D413" i="50"/>
  <c r="L412" i="50"/>
  <c r="O412" i="50"/>
  <c r="F412" i="50"/>
  <c r="D412" i="50"/>
  <c r="L411" i="50"/>
  <c r="P411" i="50" s="1"/>
  <c r="O411" i="50"/>
  <c r="F411" i="50"/>
  <c r="D411" i="50"/>
  <c r="M410" i="50"/>
  <c r="L410" i="50"/>
  <c r="P410" i="50" s="1"/>
  <c r="O410" i="50"/>
  <c r="F410" i="50"/>
  <c r="D410" i="50"/>
  <c r="L409" i="50"/>
  <c r="N409" i="50" s="1"/>
  <c r="O409" i="50"/>
  <c r="F409" i="50"/>
  <c r="D409" i="50"/>
  <c r="L408" i="50"/>
  <c r="O408" i="50"/>
  <c r="F408" i="50"/>
  <c r="D408" i="50"/>
  <c r="L407" i="50"/>
  <c r="N407" i="50" s="1"/>
  <c r="O407" i="50"/>
  <c r="F407" i="50"/>
  <c r="D407" i="50"/>
  <c r="M406" i="50"/>
  <c r="L406" i="50"/>
  <c r="P406" i="50" s="1"/>
  <c r="O406" i="50"/>
  <c r="F406" i="50"/>
  <c r="D406" i="50"/>
  <c r="L405" i="50"/>
  <c r="N405" i="50" s="1"/>
  <c r="O405" i="50"/>
  <c r="F405" i="50"/>
  <c r="D405" i="50"/>
  <c r="L404" i="50"/>
  <c r="O404" i="50"/>
  <c r="F404" i="50"/>
  <c r="D404" i="50"/>
  <c r="O403" i="50"/>
  <c r="L403" i="50"/>
  <c r="P403" i="50" s="1"/>
  <c r="F403" i="50"/>
  <c r="D403" i="50"/>
  <c r="M402" i="50"/>
  <c r="L402" i="50"/>
  <c r="P402" i="50" s="1"/>
  <c r="F402" i="50"/>
  <c r="D402" i="50"/>
  <c r="L401" i="50"/>
  <c r="P401" i="50" s="1"/>
  <c r="O401" i="50"/>
  <c r="F401" i="50"/>
  <c r="D401" i="50"/>
  <c r="L400" i="50"/>
  <c r="O400" i="50"/>
  <c r="F400" i="50"/>
  <c r="D400" i="50"/>
  <c r="L399" i="50"/>
  <c r="D399" i="50"/>
  <c r="M398" i="50"/>
  <c r="L398" i="50"/>
  <c r="P398" i="50" s="1"/>
  <c r="D398" i="50"/>
  <c r="L397" i="50"/>
  <c r="P397" i="50" s="1"/>
  <c r="D397" i="50"/>
  <c r="L396" i="50"/>
  <c r="P396" i="50" s="1"/>
  <c r="D396" i="50"/>
  <c r="L395" i="50"/>
  <c r="D395" i="50"/>
  <c r="M394" i="50"/>
  <c r="L394" i="50"/>
  <c r="P394" i="50" s="1"/>
  <c r="D394" i="50"/>
  <c r="L393" i="50"/>
  <c r="P393" i="50" s="1"/>
  <c r="D393" i="50"/>
  <c r="L392" i="50"/>
  <c r="P392" i="50" s="1"/>
  <c r="D392" i="50"/>
  <c r="L391" i="50"/>
  <c r="D391" i="50"/>
  <c r="M390" i="50"/>
  <c r="L390" i="50"/>
  <c r="P390" i="50" s="1"/>
  <c r="D390" i="50"/>
  <c r="L389" i="50"/>
  <c r="P389" i="50" s="1"/>
  <c r="D389" i="50"/>
  <c r="L388" i="50"/>
  <c r="P388" i="50" s="1"/>
  <c r="D388" i="50"/>
  <c r="L387" i="50"/>
  <c r="P387" i="50" s="1"/>
  <c r="F387" i="50"/>
  <c r="D387" i="50"/>
  <c r="M386" i="50"/>
  <c r="L386" i="50"/>
  <c r="P386" i="50" s="1"/>
  <c r="O386" i="50"/>
  <c r="F386" i="50"/>
  <c r="D386" i="50"/>
  <c r="L385" i="50"/>
  <c r="F385" i="50"/>
  <c r="D385" i="50"/>
  <c r="L384" i="50"/>
  <c r="D384" i="50"/>
  <c r="L383" i="50"/>
  <c r="P383" i="50" s="1"/>
  <c r="F383" i="50"/>
  <c r="D383" i="50"/>
  <c r="M382" i="50"/>
  <c r="L382" i="50"/>
  <c r="P382" i="50" s="1"/>
  <c r="O382" i="50"/>
  <c r="F382" i="50"/>
  <c r="D382" i="50"/>
  <c r="L381" i="50"/>
  <c r="F381" i="50"/>
  <c r="D381" i="50"/>
  <c r="L380" i="50"/>
  <c r="D380" i="50"/>
  <c r="L379" i="50"/>
  <c r="P379" i="50" s="1"/>
  <c r="F379" i="50"/>
  <c r="D379" i="50"/>
  <c r="M378" i="50"/>
  <c r="L378" i="50"/>
  <c r="P378" i="50" s="1"/>
  <c r="O378" i="50"/>
  <c r="F378" i="50"/>
  <c r="D378" i="50"/>
  <c r="L377" i="50"/>
  <c r="P377" i="50" s="1"/>
  <c r="O377" i="50"/>
  <c r="F377" i="50"/>
  <c r="D377" i="50"/>
  <c r="L376" i="50"/>
  <c r="P376" i="50" s="1"/>
  <c r="O376" i="50"/>
  <c r="F376" i="50"/>
  <c r="D376" i="50"/>
  <c r="L375" i="50"/>
  <c r="P375" i="50" s="1"/>
  <c r="O375" i="50"/>
  <c r="F375" i="50"/>
  <c r="D375" i="50"/>
  <c r="M374" i="50"/>
  <c r="L374" i="50"/>
  <c r="P374" i="50" s="1"/>
  <c r="O374" i="50"/>
  <c r="F374" i="50"/>
  <c r="D374" i="50"/>
  <c r="L373" i="50"/>
  <c r="P373" i="50" s="1"/>
  <c r="O373" i="50"/>
  <c r="F373" i="50"/>
  <c r="D373" i="50"/>
  <c r="L372" i="50"/>
  <c r="P372" i="50" s="1"/>
  <c r="O372" i="50"/>
  <c r="F372" i="50"/>
  <c r="D372" i="50"/>
  <c r="L371" i="50"/>
  <c r="P371" i="50" s="1"/>
  <c r="O371" i="50"/>
  <c r="F371" i="50"/>
  <c r="D371" i="50"/>
  <c r="M370" i="50"/>
  <c r="L370" i="50"/>
  <c r="P370" i="50" s="1"/>
  <c r="O370" i="50"/>
  <c r="F370" i="50"/>
  <c r="D370" i="50"/>
  <c r="L369" i="50"/>
  <c r="P369" i="50" s="1"/>
  <c r="O369" i="50"/>
  <c r="F369" i="50"/>
  <c r="D369" i="50"/>
  <c r="L368" i="50"/>
  <c r="P368" i="50" s="1"/>
  <c r="F368" i="50"/>
  <c r="D368" i="50"/>
  <c r="L367" i="50"/>
  <c r="N367" i="50" s="1"/>
  <c r="F367" i="50"/>
  <c r="D367" i="50"/>
  <c r="M366" i="50"/>
  <c r="L366" i="50"/>
  <c r="N366" i="50" s="1"/>
  <c r="F366" i="50"/>
  <c r="D366" i="50"/>
  <c r="L365" i="50"/>
  <c r="P365" i="50" s="1"/>
  <c r="F365" i="50"/>
  <c r="D365" i="50"/>
  <c r="L364" i="50"/>
  <c r="N364" i="50" s="1"/>
  <c r="F364" i="50"/>
  <c r="D364" i="50"/>
  <c r="L363" i="50"/>
  <c r="N363" i="50" s="1"/>
  <c r="F363" i="50"/>
  <c r="D363" i="50"/>
  <c r="M362" i="50"/>
  <c r="L362" i="50"/>
  <c r="N362" i="50" s="1"/>
  <c r="F362" i="50"/>
  <c r="D362" i="50"/>
  <c r="L361" i="50"/>
  <c r="F361" i="50"/>
  <c r="D361" i="50"/>
  <c r="L360" i="50"/>
  <c r="P360" i="50" s="1"/>
  <c r="F360" i="50"/>
  <c r="D360" i="50"/>
  <c r="L359" i="50"/>
  <c r="F359" i="50"/>
  <c r="D359" i="50"/>
  <c r="M358" i="50"/>
  <c r="L358" i="50"/>
  <c r="N358" i="50" s="1"/>
  <c r="F358" i="50"/>
  <c r="D358" i="50"/>
  <c r="L357" i="50"/>
  <c r="F357" i="50"/>
  <c r="D357" i="50"/>
  <c r="L356" i="50"/>
  <c r="N356" i="50" s="1"/>
  <c r="F356" i="50"/>
  <c r="D356" i="50"/>
  <c r="L355" i="50"/>
  <c r="N355" i="50" s="1"/>
  <c r="F355" i="50"/>
  <c r="D355" i="50"/>
  <c r="S354" i="50"/>
  <c r="M354" i="50"/>
  <c r="L354" i="50"/>
  <c r="N354" i="50" s="1"/>
  <c r="F354" i="50"/>
  <c r="D354" i="50"/>
  <c r="L353" i="50"/>
  <c r="N353" i="50" s="1"/>
  <c r="F353" i="50"/>
  <c r="D353" i="50"/>
  <c r="L352" i="50"/>
  <c r="N352" i="50" s="1"/>
  <c r="F352" i="50"/>
  <c r="D352" i="50"/>
  <c r="L351" i="50"/>
  <c r="N351" i="50" s="1"/>
  <c r="F351" i="50"/>
  <c r="D351" i="50"/>
  <c r="M350" i="50"/>
  <c r="L350" i="50"/>
  <c r="N350" i="50" s="1"/>
  <c r="F350" i="50"/>
  <c r="D350" i="50"/>
  <c r="L349" i="50"/>
  <c r="N349" i="50" s="1"/>
  <c r="F349" i="50"/>
  <c r="D349" i="50"/>
  <c r="L348" i="50"/>
  <c r="N348" i="50" s="1"/>
  <c r="F348" i="50"/>
  <c r="D348" i="50"/>
  <c r="L347" i="50"/>
  <c r="N347" i="50" s="1"/>
  <c r="F347" i="50"/>
  <c r="D347" i="50"/>
  <c r="M346" i="50"/>
  <c r="L346" i="50"/>
  <c r="N346" i="50" s="1"/>
  <c r="F346" i="50"/>
  <c r="D346" i="50"/>
  <c r="L345" i="50"/>
  <c r="N345" i="50" s="1"/>
  <c r="F345" i="50"/>
  <c r="D345" i="50"/>
  <c r="L344" i="50"/>
  <c r="N344" i="50" s="1"/>
  <c r="F344" i="50"/>
  <c r="D344" i="50"/>
  <c r="L343" i="50"/>
  <c r="N343" i="50" s="1"/>
  <c r="F343" i="50"/>
  <c r="D343" i="50"/>
  <c r="M342" i="50"/>
  <c r="L342" i="50"/>
  <c r="N342" i="50" s="1"/>
  <c r="F342" i="50"/>
  <c r="D342" i="50"/>
  <c r="L341" i="50"/>
  <c r="N341" i="50" s="1"/>
  <c r="F341" i="50"/>
  <c r="D341" i="50"/>
  <c r="L340" i="50"/>
  <c r="N340" i="50" s="1"/>
  <c r="F340" i="50"/>
  <c r="D340" i="50"/>
  <c r="L339" i="50"/>
  <c r="N339" i="50" s="1"/>
  <c r="F339" i="50"/>
  <c r="D339" i="50"/>
  <c r="M338" i="50"/>
  <c r="L338" i="50"/>
  <c r="N338" i="50" s="1"/>
  <c r="F338" i="50"/>
  <c r="D338" i="50"/>
  <c r="L337" i="50"/>
  <c r="N337" i="50" s="1"/>
  <c r="F337" i="50"/>
  <c r="D337" i="50"/>
  <c r="L336" i="50"/>
  <c r="N336" i="50" s="1"/>
  <c r="F336" i="50"/>
  <c r="D336" i="50"/>
  <c r="L335" i="50"/>
  <c r="N335" i="50" s="1"/>
  <c r="F335" i="50"/>
  <c r="D335" i="50"/>
  <c r="M334" i="50"/>
  <c r="L334" i="50"/>
  <c r="P334" i="50" s="1"/>
  <c r="F334" i="50"/>
  <c r="D334" i="50"/>
  <c r="L333" i="50"/>
  <c r="P333" i="50" s="1"/>
  <c r="F333" i="50"/>
  <c r="D333" i="50"/>
  <c r="L332" i="50"/>
  <c r="P332" i="50" s="1"/>
  <c r="F332" i="50"/>
  <c r="D332" i="50"/>
  <c r="L331" i="50"/>
  <c r="P331" i="50" s="1"/>
  <c r="F331" i="50"/>
  <c r="D331" i="50"/>
  <c r="M330" i="50"/>
  <c r="L330" i="50"/>
  <c r="P330" i="50" s="1"/>
  <c r="F330" i="50"/>
  <c r="D330" i="50"/>
  <c r="L329" i="50"/>
  <c r="P329" i="50" s="1"/>
  <c r="F329" i="50"/>
  <c r="D329" i="50"/>
  <c r="L328" i="50"/>
  <c r="P328" i="50" s="1"/>
  <c r="F328" i="50"/>
  <c r="D328" i="50"/>
  <c r="L327" i="50"/>
  <c r="P327" i="50" s="1"/>
  <c r="F327" i="50"/>
  <c r="D327" i="50"/>
  <c r="M326" i="50"/>
  <c r="L326" i="50"/>
  <c r="P326" i="50" s="1"/>
  <c r="F326" i="50"/>
  <c r="D326" i="50"/>
  <c r="L325" i="50"/>
  <c r="P325" i="50" s="1"/>
  <c r="F325" i="50"/>
  <c r="D325" i="50"/>
  <c r="S324" i="50"/>
  <c r="L324" i="50"/>
  <c r="P324" i="50" s="1"/>
  <c r="F324" i="50"/>
  <c r="D324" i="50"/>
  <c r="L323" i="50"/>
  <c r="P323" i="50" s="1"/>
  <c r="F323" i="50"/>
  <c r="D323" i="50"/>
  <c r="M322" i="50"/>
  <c r="L322" i="50"/>
  <c r="P322" i="50" s="1"/>
  <c r="F322" i="50"/>
  <c r="D322" i="50"/>
  <c r="L321" i="50"/>
  <c r="P321" i="50" s="1"/>
  <c r="F321" i="50"/>
  <c r="D321" i="50"/>
  <c r="L320" i="50"/>
  <c r="P320" i="50" s="1"/>
  <c r="F320" i="50"/>
  <c r="D320" i="50"/>
  <c r="L319" i="50"/>
  <c r="P319" i="50" s="1"/>
  <c r="F319" i="50"/>
  <c r="D319" i="50"/>
  <c r="M318" i="50"/>
  <c r="L318" i="50"/>
  <c r="P318" i="50" s="1"/>
  <c r="F318" i="50"/>
  <c r="D318" i="50"/>
  <c r="L317" i="50"/>
  <c r="P317" i="50" s="1"/>
  <c r="F317" i="50"/>
  <c r="D317" i="50"/>
  <c r="S316" i="50"/>
  <c r="L316" i="50"/>
  <c r="P316" i="50" s="1"/>
  <c r="F316" i="50"/>
  <c r="D316" i="50"/>
  <c r="S315" i="50"/>
  <c r="L315" i="50"/>
  <c r="P315" i="50" s="1"/>
  <c r="F315" i="50"/>
  <c r="D315" i="50"/>
  <c r="S314" i="50"/>
  <c r="M314" i="50"/>
  <c r="L314" i="50"/>
  <c r="P314" i="50" s="1"/>
  <c r="F314" i="50"/>
  <c r="D314" i="50"/>
  <c r="S313" i="50"/>
  <c r="L313" i="50"/>
  <c r="P313" i="50" s="1"/>
  <c r="F313" i="50"/>
  <c r="D313" i="50"/>
  <c r="S312" i="50"/>
  <c r="L312" i="50"/>
  <c r="P312" i="50" s="1"/>
  <c r="F312" i="50"/>
  <c r="D312" i="50"/>
  <c r="S311" i="50"/>
  <c r="L311" i="50"/>
  <c r="P311" i="50" s="1"/>
  <c r="F311" i="50"/>
  <c r="D311" i="50"/>
  <c r="S310" i="50"/>
  <c r="M310" i="50"/>
  <c r="L310" i="50"/>
  <c r="P310" i="50" s="1"/>
  <c r="F310" i="50"/>
  <c r="D310" i="50"/>
  <c r="S309" i="50"/>
  <c r="L309" i="50"/>
  <c r="P309" i="50" s="1"/>
  <c r="F309" i="50"/>
  <c r="D309" i="50"/>
  <c r="S308" i="50"/>
  <c r="L308" i="50"/>
  <c r="P308" i="50" s="1"/>
  <c r="F308" i="50"/>
  <c r="D308" i="50"/>
  <c r="S307" i="50"/>
  <c r="L307" i="50"/>
  <c r="P307" i="50" s="1"/>
  <c r="F307" i="50"/>
  <c r="D307" i="50"/>
  <c r="S306" i="50"/>
  <c r="M306" i="50"/>
  <c r="L306" i="50"/>
  <c r="P306" i="50" s="1"/>
  <c r="F306" i="50"/>
  <c r="D306" i="50"/>
  <c r="S305" i="50"/>
  <c r="L305" i="50"/>
  <c r="F305" i="50"/>
  <c r="D305" i="50"/>
  <c r="S304" i="50"/>
  <c r="L304" i="50"/>
  <c r="P304" i="50" s="1"/>
  <c r="F304" i="50"/>
  <c r="D304" i="50"/>
  <c r="S303" i="50"/>
  <c r="M303" i="50"/>
  <c r="L303" i="50"/>
  <c r="P303" i="50" s="1"/>
  <c r="F303" i="50"/>
  <c r="D303" i="50"/>
  <c r="S302" i="50"/>
  <c r="M302" i="50"/>
  <c r="L302" i="50"/>
  <c r="P302" i="50" s="1"/>
  <c r="F302" i="50"/>
  <c r="D302" i="50"/>
  <c r="S301" i="50"/>
  <c r="L301" i="50"/>
  <c r="P301" i="50" s="1"/>
  <c r="F301" i="50"/>
  <c r="D301" i="50"/>
  <c r="S300" i="50"/>
  <c r="L300" i="50"/>
  <c r="P300" i="50" s="1"/>
  <c r="F300" i="50"/>
  <c r="D300" i="50"/>
  <c r="S299" i="50"/>
  <c r="L299" i="50"/>
  <c r="P299" i="50" s="1"/>
  <c r="F299" i="50"/>
  <c r="D299" i="50"/>
  <c r="S298" i="50"/>
  <c r="M298" i="50"/>
  <c r="L298" i="50"/>
  <c r="P298" i="50" s="1"/>
  <c r="F298" i="50"/>
  <c r="D298" i="50"/>
  <c r="S297" i="50"/>
  <c r="L297" i="50"/>
  <c r="N297" i="50" s="1"/>
  <c r="F297" i="50"/>
  <c r="D297" i="50"/>
  <c r="S296" i="50"/>
  <c r="L296" i="50"/>
  <c r="P296" i="50" s="1"/>
  <c r="D296" i="50"/>
  <c r="S295" i="50"/>
  <c r="L295" i="50"/>
  <c r="P295" i="50" s="1"/>
  <c r="D295" i="50"/>
  <c r="S294" i="50"/>
  <c r="M294" i="50"/>
  <c r="L294" i="50"/>
  <c r="P294" i="50" s="1"/>
  <c r="D294" i="50"/>
  <c r="S293" i="50"/>
  <c r="L293" i="50"/>
  <c r="P293" i="50" s="1"/>
  <c r="D293" i="50"/>
  <c r="S292" i="50"/>
  <c r="L292" i="50"/>
  <c r="P292" i="50" s="1"/>
  <c r="D292" i="50"/>
  <c r="S291" i="50"/>
  <c r="L291" i="50"/>
  <c r="P291" i="50" s="1"/>
  <c r="D291" i="50"/>
  <c r="S290" i="50"/>
  <c r="M290" i="50"/>
  <c r="L290" i="50"/>
  <c r="P290" i="50" s="1"/>
  <c r="D290" i="50"/>
  <c r="S289" i="50"/>
  <c r="L289" i="50"/>
  <c r="P289" i="50" s="1"/>
  <c r="D289" i="50"/>
  <c r="S288" i="50"/>
  <c r="L288" i="50"/>
  <c r="P288" i="50" s="1"/>
  <c r="D288" i="50"/>
  <c r="S287" i="50"/>
  <c r="L287" i="50"/>
  <c r="P287" i="50" s="1"/>
  <c r="D287" i="50"/>
  <c r="S286" i="50"/>
  <c r="M286" i="50"/>
  <c r="L286" i="50"/>
  <c r="P286" i="50" s="1"/>
  <c r="D286" i="50"/>
  <c r="S285" i="50"/>
  <c r="L285" i="50"/>
  <c r="P285" i="50" s="1"/>
  <c r="F285" i="50"/>
  <c r="D285" i="50"/>
  <c r="R16" i="50"/>
  <c r="R17" i="50"/>
  <c r="R18" i="50"/>
  <c r="R19" i="50"/>
  <c r="R20" i="50"/>
  <c r="R21" i="50"/>
  <c r="R22" i="50"/>
  <c r="R23" i="50"/>
  <c r="R24" i="50"/>
  <c r="R25" i="50"/>
  <c r="R26" i="50"/>
  <c r="R27" i="50"/>
  <c r="R28" i="50"/>
  <c r="R29" i="50"/>
  <c r="R30" i="50"/>
  <c r="R31" i="50"/>
  <c r="R32" i="50"/>
  <c r="R33" i="50"/>
  <c r="R34" i="50"/>
  <c r="R35" i="50"/>
  <c r="R36" i="50"/>
  <c r="R37" i="50"/>
  <c r="R38" i="50"/>
  <c r="R39" i="50"/>
  <c r="R40" i="50"/>
  <c r="R41" i="50"/>
  <c r="R42" i="50"/>
  <c r="R43" i="50"/>
  <c r="R44" i="50"/>
  <c r="R45" i="50"/>
  <c r="R46" i="50"/>
  <c r="R54" i="50"/>
  <c r="R84" i="50"/>
  <c r="R184" i="50"/>
  <c r="R229" i="50"/>
  <c r="R230" i="50"/>
  <c r="R234" i="50"/>
  <c r="R235" i="50"/>
  <c r="R249" i="50"/>
  <c r="R254" i="50"/>
  <c r="R259" i="50"/>
  <c r="R15" i="50"/>
  <c r="S15" i="50" s="1"/>
  <c r="Q229" i="50"/>
  <c r="Q230" i="50"/>
  <c r="Q234" i="50"/>
  <c r="Q235" i="50"/>
  <c r="Q249" i="50"/>
  <c r="Q254" i="50"/>
  <c r="Q259" i="50"/>
  <c r="M69" i="50"/>
  <c r="M70" i="50"/>
  <c r="M71" i="50"/>
  <c r="M72" i="50"/>
  <c r="M73" i="50"/>
  <c r="M74" i="50"/>
  <c r="M75" i="50"/>
  <c r="M76" i="50"/>
  <c r="M77" i="50"/>
  <c r="M78" i="50"/>
  <c r="M79" i="50"/>
  <c r="M80" i="50"/>
  <c r="M81" i="50"/>
  <c r="M82" i="50"/>
  <c r="M83" i="50"/>
  <c r="M84" i="50"/>
  <c r="M85" i="50"/>
  <c r="M86" i="50"/>
  <c r="M87" i="50"/>
  <c r="M88" i="50"/>
  <c r="M89" i="50"/>
  <c r="M90" i="50"/>
  <c r="M91" i="50"/>
  <c r="M92" i="50"/>
  <c r="M93" i="50"/>
  <c r="M94" i="50"/>
  <c r="M95" i="50"/>
  <c r="M96" i="50"/>
  <c r="M97" i="50"/>
  <c r="M98" i="50"/>
  <c r="M99" i="50"/>
  <c r="M100" i="50"/>
  <c r="M101" i="50"/>
  <c r="M102" i="50"/>
  <c r="M103" i="50"/>
  <c r="M104" i="50"/>
  <c r="M105" i="50"/>
  <c r="M106" i="50"/>
  <c r="M107" i="50"/>
  <c r="M108" i="50"/>
  <c r="M109" i="50"/>
  <c r="M110" i="50"/>
  <c r="M111" i="50"/>
  <c r="M112" i="50"/>
  <c r="M113" i="50"/>
  <c r="M114" i="50"/>
  <c r="M115" i="50"/>
  <c r="M116" i="50"/>
  <c r="M117" i="50"/>
  <c r="M118" i="50"/>
  <c r="M119" i="50"/>
  <c r="M120" i="50"/>
  <c r="M121" i="50"/>
  <c r="M122" i="50"/>
  <c r="M123" i="50"/>
  <c r="M124" i="50"/>
  <c r="M125" i="50"/>
  <c r="M126" i="50"/>
  <c r="M127" i="50"/>
  <c r="M128" i="50"/>
  <c r="M129" i="50"/>
  <c r="M130" i="50"/>
  <c r="M131"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M47" i="50"/>
  <c r="L16" i="50"/>
  <c r="L17" i="50"/>
  <c r="L18" i="50"/>
  <c r="L19" i="50"/>
  <c r="L20" i="50"/>
  <c r="L21" i="50"/>
  <c r="L22" i="50"/>
  <c r="L23" i="50"/>
  <c r="L24" i="50"/>
  <c r="L25" i="50"/>
  <c r="P25" i="50" s="1"/>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15" i="50"/>
  <c r="M15" i="50"/>
  <c r="D276" i="50"/>
  <c r="F543" i="49"/>
  <c r="J545" i="49"/>
  <c r="J544" i="49"/>
  <c r="J543" i="49"/>
  <c r="J542" i="49"/>
  <c r="J541" i="49"/>
  <c r="J540" i="49"/>
  <c r="J539" i="49"/>
  <c r="J538" i="49"/>
  <c r="J537" i="49"/>
  <c r="J536" i="49"/>
  <c r="J535" i="49"/>
  <c r="J534" i="49"/>
  <c r="J533" i="49"/>
  <c r="J532" i="49"/>
  <c r="J531" i="49"/>
  <c r="J530" i="49"/>
  <c r="J529" i="49"/>
  <c r="J528" i="49"/>
  <c r="J527" i="49"/>
  <c r="J526" i="49"/>
  <c r="J525" i="49"/>
  <c r="J524" i="49"/>
  <c r="J523" i="49"/>
  <c r="J522" i="49"/>
  <c r="J521" i="49"/>
  <c r="J520" i="49"/>
  <c r="J519" i="49"/>
  <c r="J518" i="49"/>
  <c r="J517" i="49"/>
  <c r="J516" i="49"/>
  <c r="J515" i="49"/>
  <c r="J514" i="49"/>
  <c r="J513" i="49"/>
  <c r="J512" i="49"/>
  <c r="J511" i="49"/>
  <c r="J510" i="49"/>
  <c r="J509" i="49"/>
  <c r="J508" i="49"/>
  <c r="J507" i="49"/>
  <c r="J506" i="49"/>
  <c r="J505" i="49"/>
  <c r="J504" i="49"/>
  <c r="J503" i="49"/>
  <c r="J502" i="49"/>
  <c r="J501" i="49"/>
  <c r="J500" i="49"/>
  <c r="J499" i="49"/>
  <c r="J498" i="49"/>
  <c r="J497" i="49"/>
  <c r="J496" i="49"/>
  <c r="J495" i="49"/>
  <c r="J494" i="49"/>
  <c r="J493" i="49"/>
  <c r="J492" i="49"/>
  <c r="J491" i="49"/>
  <c r="J490" i="49"/>
  <c r="J489" i="49"/>
  <c r="J488" i="49"/>
  <c r="J487" i="49"/>
  <c r="J486" i="49"/>
  <c r="J485" i="49"/>
  <c r="J484" i="49"/>
  <c r="J483" i="49"/>
  <c r="J482" i="49"/>
  <c r="J481" i="49"/>
  <c r="J480" i="49"/>
  <c r="J479" i="49"/>
  <c r="J478" i="49"/>
  <c r="J477" i="49"/>
  <c r="J476" i="49"/>
  <c r="J475" i="49"/>
  <c r="J474" i="49"/>
  <c r="J473" i="49"/>
  <c r="J472" i="49"/>
  <c r="J471" i="49"/>
  <c r="J470" i="49"/>
  <c r="J469" i="49"/>
  <c r="J468" i="49"/>
  <c r="J467" i="49"/>
  <c r="J466" i="49"/>
  <c r="J465" i="49"/>
  <c r="J464" i="49"/>
  <c r="J463" i="49"/>
  <c r="J462" i="49"/>
  <c r="J461" i="49"/>
  <c r="J460" i="49"/>
  <c r="J459" i="49"/>
  <c r="J458" i="49"/>
  <c r="J457" i="49"/>
  <c r="J456" i="49"/>
  <c r="J455" i="49"/>
  <c r="J454" i="49"/>
  <c r="J453" i="49"/>
  <c r="J452" i="49"/>
  <c r="J451" i="49"/>
  <c r="J450" i="49"/>
  <c r="J449" i="49"/>
  <c r="J448" i="49"/>
  <c r="J447" i="49"/>
  <c r="J446" i="49"/>
  <c r="J445" i="49"/>
  <c r="J444" i="49"/>
  <c r="J443" i="49"/>
  <c r="J442" i="49"/>
  <c r="J441" i="49"/>
  <c r="J440" i="49"/>
  <c r="J439" i="49"/>
  <c r="J438" i="49"/>
  <c r="J437" i="49"/>
  <c r="J436" i="49"/>
  <c r="J435" i="49"/>
  <c r="J434" i="49"/>
  <c r="J433" i="49"/>
  <c r="J432" i="49"/>
  <c r="J431" i="49"/>
  <c r="J430" i="49"/>
  <c r="J429" i="49"/>
  <c r="J428" i="49"/>
  <c r="J427" i="49"/>
  <c r="J426" i="49"/>
  <c r="J425" i="49"/>
  <c r="J424" i="49"/>
  <c r="J423" i="49"/>
  <c r="J422" i="49"/>
  <c r="J421" i="49"/>
  <c r="J420" i="49"/>
  <c r="J419" i="49"/>
  <c r="J418" i="49"/>
  <c r="J417" i="49"/>
  <c r="J416" i="49"/>
  <c r="J415" i="49"/>
  <c r="J414" i="49"/>
  <c r="J413" i="49"/>
  <c r="J412" i="49"/>
  <c r="J411" i="49"/>
  <c r="J410" i="49"/>
  <c r="J409" i="49"/>
  <c r="J408" i="49"/>
  <c r="J407" i="49"/>
  <c r="J406" i="49"/>
  <c r="J405" i="49"/>
  <c r="J404" i="49"/>
  <c r="J403" i="49"/>
  <c r="J402" i="49"/>
  <c r="J401" i="49"/>
  <c r="J400" i="49"/>
  <c r="J399" i="49"/>
  <c r="J398" i="49"/>
  <c r="J397" i="49"/>
  <c r="J396" i="49"/>
  <c r="J395" i="49"/>
  <c r="J394" i="49"/>
  <c r="J393" i="49"/>
  <c r="J392" i="49"/>
  <c r="J391" i="49"/>
  <c r="J390" i="49"/>
  <c r="J389" i="49"/>
  <c r="J388" i="49"/>
  <c r="J387" i="49"/>
  <c r="J386" i="49"/>
  <c r="J385" i="49"/>
  <c r="J384" i="49"/>
  <c r="J383" i="49"/>
  <c r="J382" i="49"/>
  <c r="J381" i="49"/>
  <c r="J380" i="49"/>
  <c r="J379" i="49"/>
  <c r="J378" i="49"/>
  <c r="J377" i="49"/>
  <c r="J376" i="49"/>
  <c r="J375" i="49"/>
  <c r="J374" i="49"/>
  <c r="J373" i="49"/>
  <c r="J372" i="49"/>
  <c r="J371" i="49"/>
  <c r="J370" i="49"/>
  <c r="J369" i="49"/>
  <c r="J368" i="49"/>
  <c r="J367" i="49"/>
  <c r="J366" i="49"/>
  <c r="J365" i="49"/>
  <c r="J364" i="49"/>
  <c r="J363" i="49"/>
  <c r="J362" i="49"/>
  <c r="J361" i="49"/>
  <c r="J360" i="49"/>
  <c r="J359" i="49"/>
  <c r="J358" i="49"/>
  <c r="J357" i="49"/>
  <c r="J356" i="49"/>
  <c r="J355" i="49"/>
  <c r="J354" i="49"/>
  <c r="J353" i="49"/>
  <c r="J352" i="49"/>
  <c r="J351" i="49"/>
  <c r="J350" i="49"/>
  <c r="J349" i="49"/>
  <c r="J348" i="49"/>
  <c r="J347" i="49"/>
  <c r="J346" i="49"/>
  <c r="J345" i="49"/>
  <c r="J344" i="49"/>
  <c r="J343" i="49"/>
  <c r="J342" i="49"/>
  <c r="J341" i="49"/>
  <c r="J340" i="49"/>
  <c r="J339" i="49"/>
  <c r="J338" i="49"/>
  <c r="J337" i="49"/>
  <c r="J336" i="49"/>
  <c r="J335" i="49"/>
  <c r="J334" i="49"/>
  <c r="J333" i="49"/>
  <c r="J332" i="49"/>
  <c r="J331" i="49"/>
  <c r="J330" i="49"/>
  <c r="J329" i="49"/>
  <c r="J328" i="49"/>
  <c r="J327" i="49"/>
  <c r="J326" i="49"/>
  <c r="J325" i="49"/>
  <c r="J324" i="49"/>
  <c r="J323" i="49"/>
  <c r="J322" i="49"/>
  <c r="J321" i="49"/>
  <c r="J320" i="49"/>
  <c r="J319" i="49"/>
  <c r="J318" i="49"/>
  <c r="J317" i="49"/>
  <c r="J316" i="49"/>
  <c r="J315" i="49"/>
  <c r="J314" i="49"/>
  <c r="J313" i="49"/>
  <c r="J312" i="49"/>
  <c r="J311" i="49"/>
  <c r="J310" i="49"/>
  <c r="J309" i="49"/>
  <c r="J308" i="49"/>
  <c r="J307" i="49"/>
  <c r="J306" i="49"/>
  <c r="J305" i="49"/>
  <c r="J304" i="49"/>
  <c r="J303" i="49"/>
  <c r="J302" i="49"/>
  <c r="J301" i="49"/>
  <c r="J300" i="49"/>
  <c r="J299" i="49"/>
  <c r="J298" i="49"/>
  <c r="J297" i="49"/>
  <c r="J296" i="49"/>
  <c r="J295" i="49"/>
  <c r="J294" i="49"/>
  <c r="J293" i="49"/>
  <c r="J292" i="49"/>
  <c r="J291" i="49"/>
  <c r="J290" i="49"/>
  <c r="J289" i="49"/>
  <c r="J288" i="49"/>
  <c r="J287" i="49"/>
  <c r="J286" i="49"/>
  <c r="J285" i="49"/>
  <c r="I545" i="49"/>
  <c r="M545" i="49" s="1"/>
  <c r="I544" i="49"/>
  <c r="I543" i="49"/>
  <c r="I542" i="49"/>
  <c r="I541" i="49"/>
  <c r="M541" i="49" s="1"/>
  <c r="I540" i="49"/>
  <c r="I539" i="49"/>
  <c r="I538" i="49"/>
  <c r="I537" i="49"/>
  <c r="M537" i="49" s="1"/>
  <c r="I536" i="49"/>
  <c r="I535" i="49"/>
  <c r="I534" i="49"/>
  <c r="I533" i="49"/>
  <c r="M533" i="49" s="1"/>
  <c r="I532" i="49"/>
  <c r="I531" i="49"/>
  <c r="I530" i="49"/>
  <c r="I529" i="49"/>
  <c r="I528" i="49"/>
  <c r="I527" i="49"/>
  <c r="I526" i="49"/>
  <c r="I525" i="49"/>
  <c r="M525" i="49" s="1"/>
  <c r="I524" i="49"/>
  <c r="Q524" i="49" s="1"/>
  <c r="I523" i="49"/>
  <c r="I522" i="49"/>
  <c r="I521" i="49"/>
  <c r="M521" i="49" s="1"/>
  <c r="I520" i="49"/>
  <c r="I519" i="49"/>
  <c r="I518" i="49"/>
  <c r="I517" i="49"/>
  <c r="M517" i="49" s="1"/>
  <c r="I516" i="49"/>
  <c r="I515" i="49"/>
  <c r="I514" i="49"/>
  <c r="I513" i="49"/>
  <c r="M513" i="49" s="1"/>
  <c r="I512" i="49"/>
  <c r="I511" i="49"/>
  <c r="I510" i="49"/>
  <c r="I509" i="49"/>
  <c r="M509" i="49" s="1"/>
  <c r="I508" i="49"/>
  <c r="I507" i="49"/>
  <c r="I506" i="49"/>
  <c r="I505" i="49"/>
  <c r="I504" i="49"/>
  <c r="Q504" i="49" s="1"/>
  <c r="I503" i="49"/>
  <c r="I502" i="49"/>
  <c r="I501" i="49"/>
  <c r="M501" i="49" s="1"/>
  <c r="I500" i="49"/>
  <c r="Q500" i="49" s="1"/>
  <c r="I499" i="49"/>
  <c r="I498" i="49"/>
  <c r="I497" i="49"/>
  <c r="M497" i="49" s="1"/>
  <c r="I496" i="49"/>
  <c r="I495" i="49"/>
  <c r="I494" i="49"/>
  <c r="I493" i="49"/>
  <c r="M493" i="49" s="1"/>
  <c r="I492" i="49"/>
  <c r="I491" i="49"/>
  <c r="I490" i="49"/>
  <c r="I489" i="49"/>
  <c r="M489" i="49" s="1"/>
  <c r="I488" i="49"/>
  <c r="I487" i="49"/>
  <c r="I486" i="49"/>
  <c r="I485" i="49"/>
  <c r="M485" i="49" s="1"/>
  <c r="I484" i="49"/>
  <c r="I483" i="49"/>
  <c r="I482" i="49"/>
  <c r="I481" i="49"/>
  <c r="M481" i="49" s="1"/>
  <c r="I480" i="49"/>
  <c r="I479" i="49"/>
  <c r="I478" i="49"/>
  <c r="I477" i="49"/>
  <c r="M477" i="49" s="1"/>
  <c r="I476" i="49"/>
  <c r="I475" i="49"/>
  <c r="I474" i="49"/>
  <c r="I473" i="49"/>
  <c r="M473" i="49" s="1"/>
  <c r="I472" i="49"/>
  <c r="I471" i="49"/>
  <c r="I470" i="49"/>
  <c r="I469" i="49"/>
  <c r="M469" i="49" s="1"/>
  <c r="I468" i="49"/>
  <c r="I467" i="49"/>
  <c r="I466" i="49"/>
  <c r="I465" i="49"/>
  <c r="M465" i="49" s="1"/>
  <c r="I464" i="49"/>
  <c r="I463" i="49"/>
  <c r="I462" i="49"/>
  <c r="I461" i="49"/>
  <c r="M461" i="49" s="1"/>
  <c r="I460" i="49"/>
  <c r="I459" i="49"/>
  <c r="I458" i="49"/>
  <c r="I457" i="49"/>
  <c r="M457" i="49" s="1"/>
  <c r="I456" i="49"/>
  <c r="I455" i="49"/>
  <c r="I454" i="49"/>
  <c r="I453" i="49"/>
  <c r="M453" i="49" s="1"/>
  <c r="I452" i="49"/>
  <c r="I451" i="49"/>
  <c r="I450" i="49"/>
  <c r="I449" i="49"/>
  <c r="M449" i="49" s="1"/>
  <c r="I448" i="49"/>
  <c r="I447" i="49"/>
  <c r="I446" i="49"/>
  <c r="I445" i="49"/>
  <c r="M445" i="49" s="1"/>
  <c r="I444" i="49"/>
  <c r="I443" i="49"/>
  <c r="I442" i="49"/>
  <c r="I441" i="49"/>
  <c r="M441" i="49" s="1"/>
  <c r="I440" i="49"/>
  <c r="I439" i="49"/>
  <c r="I438" i="49"/>
  <c r="I437" i="49"/>
  <c r="M437" i="49" s="1"/>
  <c r="I436" i="49"/>
  <c r="I435" i="49"/>
  <c r="I434" i="49"/>
  <c r="I433" i="49"/>
  <c r="M433" i="49" s="1"/>
  <c r="I432" i="49"/>
  <c r="I431" i="49"/>
  <c r="I430" i="49"/>
  <c r="I429" i="49"/>
  <c r="M429" i="49" s="1"/>
  <c r="I428" i="49"/>
  <c r="I427" i="49"/>
  <c r="I426" i="49"/>
  <c r="I425" i="49"/>
  <c r="M425" i="49" s="1"/>
  <c r="I424" i="49"/>
  <c r="I423" i="49"/>
  <c r="I422" i="49"/>
  <c r="I421" i="49"/>
  <c r="M421" i="49" s="1"/>
  <c r="I420" i="49"/>
  <c r="I419" i="49"/>
  <c r="I418" i="49"/>
  <c r="I417" i="49"/>
  <c r="M417" i="49" s="1"/>
  <c r="I416" i="49"/>
  <c r="I415" i="49"/>
  <c r="I414" i="49"/>
  <c r="I413" i="49"/>
  <c r="M413" i="49" s="1"/>
  <c r="I412" i="49"/>
  <c r="I411" i="49"/>
  <c r="I410" i="49"/>
  <c r="I409" i="49"/>
  <c r="M409" i="49" s="1"/>
  <c r="I408" i="49"/>
  <c r="I407" i="49"/>
  <c r="I406" i="49"/>
  <c r="I405" i="49"/>
  <c r="M405" i="49" s="1"/>
  <c r="I404" i="49"/>
  <c r="I403" i="49"/>
  <c r="I402" i="49"/>
  <c r="I401" i="49"/>
  <c r="M401" i="49" s="1"/>
  <c r="I400" i="49"/>
  <c r="I399" i="49"/>
  <c r="I398" i="49"/>
  <c r="I397" i="49"/>
  <c r="M397" i="49" s="1"/>
  <c r="I396" i="49"/>
  <c r="I395" i="49"/>
  <c r="I394" i="49"/>
  <c r="I393" i="49"/>
  <c r="M393" i="49" s="1"/>
  <c r="I392" i="49"/>
  <c r="I391" i="49"/>
  <c r="I390" i="49"/>
  <c r="I389" i="49"/>
  <c r="M389" i="49" s="1"/>
  <c r="I388" i="49"/>
  <c r="I387" i="49"/>
  <c r="I386" i="49"/>
  <c r="I385" i="49"/>
  <c r="M385" i="49" s="1"/>
  <c r="I384" i="49"/>
  <c r="M384" i="49" s="1"/>
  <c r="I383" i="49"/>
  <c r="I382" i="49"/>
  <c r="I381" i="49"/>
  <c r="M381" i="49" s="1"/>
  <c r="I380" i="49"/>
  <c r="I379" i="49"/>
  <c r="I378" i="49"/>
  <c r="I377" i="49"/>
  <c r="M377" i="49" s="1"/>
  <c r="I376" i="49"/>
  <c r="I375" i="49"/>
  <c r="I374" i="49"/>
  <c r="I373" i="49"/>
  <c r="M373" i="49" s="1"/>
  <c r="I372" i="49"/>
  <c r="I371" i="49"/>
  <c r="I370" i="49"/>
  <c r="I369" i="49"/>
  <c r="M369" i="49" s="1"/>
  <c r="I368" i="49"/>
  <c r="I367" i="49"/>
  <c r="I366" i="49"/>
  <c r="I365" i="49"/>
  <c r="I364" i="49"/>
  <c r="I363" i="49"/>
  <c r="I362" i="49"/>
  <c r="I361" i="49"/>
  <c r="M361" i="49" s="1"/>
  <c r="I360" i="49"/>
  <c r="I359" i="49"/>
  <c r="I358" i="49"/>
  <c r="I357" i="49"/>
  <c r="M357" i="49" s="1"/>
  <c r="I356" i="49"/>
  <c r="I355" i="49"/>
  <c r="I354" i="49"/>
  <c r="I353" i="49"/>
  <c r="M353" i="49" s="1"/>
  <c r="I352" i="49"/>
  <c r="I351" i="49"/>
  <c r="I350" i="49"/>
  <c r="I349" i="49"/>
  <c r="M349" i="49" s="1"/>
  <c r="I348" i="49"/>
  <c r="I347" i="49"/>
  <c r="I346" i="49"/>
  <c r="I345" i="49"/>
  <c r="M345" i="49" s="1"/>
  <c r="I344" i="49"/>
  <c r="I343" i="49"/>
  <c r="I342" i="49"/>
  <c r="I341" i="49"/>
  <c r="M341" i="49" s="1"/>
  <c r="I340" i="49"/>
  <c r="I339" i="49"/>
  <c r="I338" i="49"/>
  <c r="I337" i="49"/>
  <c r="I336" i="49"/>
  <c r="I335" i="49"/>
  <c r="I334" i="49"/>
  <c r="I333" i="49"/>
  <c r="I332" i="49"/>
  <c r="M332" i="49" s="1"/>
  <c r="I331" i="49"/>
  <c r="I330" i="49"/>
  <c r="I329" i="49"/>
  <c r="I328" i="49"/>
  <c r="I327" i="49"/>
  <c r="I326" i="49"/>
  <c r="I325" i="49"/>
  <c r="I324" i="49"/>
  <c r="I323" i="49"/>
  <c r="I322" i="49"/>
  <c r="I321" i="49"/>
  <c r="M321" i="49" s="1"/>
  <c r="I320" i="49"/>
  <c r="I319" i="49"/>
  <c r="I318" i="49"/>
  <c r="I317" i="49"/>
  <c r="M317" i="49" s="1"/>
  <c r="I316" i="49"/>
  <c r="I315" i="49"/>
  <c r="I314" i="49"/>
  <c r="I313" i="49"/>
  <c r="I312" i="49"/>
  <c r="I311" i="49"/>
  <c r="I310" i="49"/>
  <c r="I309" i="49"/>
  <c r="I308" i="49"/>
  <c r="I307" i="49"/>
  <c r="I306" i="49"/>
  <c r="I305" i="49"/>
  <c r="I304" i="49"/>
  <c r="I303" i="49"/>
  <c r="I302" i="49"/>
  <c r="I301" i="49"/>
  <c r="I300" i="49"/>
  <c r="I299" i="49"/>
  <c r="I298" i="49"/>
  <c r="I297" i="49"/>
  <c r="I296" i="49"/>
  <c r="I295" i="49"/>
  <c r="I294" i="49"/>
  <c r="I293" i="49"/>
  <c r="I292" i="49"/>
  <c r="I291" i="49"/>
  <c r="I290" i="49"/>
  <c r="I289" i="49"/>
  <c r="I288" i="49"/>
  <c r="I287" i="49"/>
  <c r="I286" i="49"/>
  <c r="I285" i="49"/>
  <c r="M285" i="49" s="1"/>
  <c r="C286" i="49"/>
  <c r="C287" i="49"/>
  <c r="C288" i="49"/>
  <c r="C289" i="49"/>
  <c r="C290" i="49"/>
  <c r="C291" i="49"/>
  <c r="C292" i="49"/>
  <c r="C293" i="49"/>
  <c r="C294" i="49"/>
  <c r="C295" i="49"/>
  <c r="C296" i="49"/>
  <c r="C297" i="49"/>
  <c r="C298" i="49"/>
  <c r="C299" i="49"/>
  <c r="C300" i="49"/>
  <c r="C301" i="49"/>
  <c r="C302" i="49"/>
  <c r="C303" i="49"/>
  <c r="C304" i="49"/>
  <c r="C305" i="49"/>
  <c r="C306" i="49"/>
  <c r="C307" i="49"/>
  <c r="C308" i="49"/>
  <c r="C309" i="49"/>
  <c r="C310" i="49"/>
  <c r="C311" i="49"/>
  <c r="C312" i="49"/>
  <c r="C313" i="49"/>
  <c r="C314" i="49"/>
  <c r="C315" i="49"/>
  <c r="C316" i="49"/>
  <c r="C317" i="49"/>
  <c r="C318" i="49"/>
  <c r="C319" i="49"/>
  <c r="C320" i="49"/>
  <c r="C321" i="49"/>
  <c r="C322" i="49"/>
  <c r="C323" i="49"/>
  <c r="C324" i="49"/>
  <c r="C325" i="49"/>
  <c r="C326" i="49"/>
  <c r="C327" i="49"/>
  <c r="C328" i="49"/>
  <c r="C329" i="49"/>
  <c r="C330" i="49"/>
  <c r="C331" i="49"/>
  <c r="C332" i="49"/>
  <c r="C333" i="49"/>
  <c r="C334" i="49"/>
  <c r="C335" i="49"/>
  <c r="C336" i="49"/>
  <c r="C337" i="49"/>
  <c r="C338" i="49"/>
  <c r="C339" i="49"/>
  <c r="C340" i="49"/>
  <c r="C341" i="49"/>
  <c r="C342" i="49"/>
  <c r="C343" i="49"/>
  <c r="C344" i="49"/>
  <c r="C345" i="49"/>
  <c r="C346" i="49"/>
  <c r="C347" i="49"/>
  <c r="C348" i="49"/>
  <c r="C349" i="49"/>
  <c r="C350" i="49"/>
  <c r="C351" i="49"/>
  <c r="C352" i="49"/>
  <c r="C353" i="49"/>
  <c r="C354" i="49"/>
  <c r="C355" i="49"/>
  <c r="C356" i="49"/>
  <c r="C357" i="49"/>
  <c r="C358" i="49"/>
  <c r="C359" i="49"/>
  <c r="C360" i="49"/>
  <c r="C361" i="49"/>
  <c r="C362" i="49"/>
  <c r="C363" i="49"/>
  <c r="C364" i="49"/>
  <c r="C365" i="49"/>
  <c r="C366" i="49"/>
  <c r="C367" i="49"/>
  <c r="C368" i="49"/>
  <c r="C369" i="49"/>
  <c r="C370" i="49"/>
  <c r="C371" i="49"/>
  <c r="C372" i="49"/>
  <c r="C373" i="49"/>
  <c r="C374" i="49"/>
  <c r="C375" i="49"/>
  <c r="C376" i="49"/>
  <c r="C377" i="49"/>
  <c r="C378" i="49"/>
  <c r="C379" i="49"/>
  <c r="C380" i="49"/>
  <c r="C381" i="49"/>
  <c r="C382" i="49"/>
  <c r="C383" i="49"/>
  <c r="C384" i="49"/>
  <c r="C385" i="49"/>
  <c r="C386" i="49"/>
  <c r="C387" i="49"/>
  <c r="C388" i="49"/>
  <c r="C389" i="49"/>
  <c r="C390" i="49"/>
  <c r="C391" i="49"/>
  <c r="C392" i="49"/>
  <c r="C393" i="49"/>
  <c r="C394" i="49"/>
  <c r="C395" i="49"/>
  <c r="C396" i="49"/>
  <c r="C397" i="49"/>
  <c r="C398" i="49"/>
  <c r="C399" i="49"/>
  <c r="C400" i="49"/>
  <c r="C401" i="49"/>
  <c r="C402" i="49"/>
  <c r="C403" i="49"/>
  <c r="C404" i="49"/>
  <c r="C405" i="49"/>
  <c r="C406" i="49"/>
  <c r="C407" i="49"/>
  <c r="C408" i="49"/>
  <c r="C409" i="49"/>
  <c r="C410" i="49"/>
  <c r="C411" i="49"/>
  <c r="C412" i="49"/>
  <c r="C413" i="49"/>
  <c r="C414" i="49"/>
  <c r="C415" i="49"/>
  <c r="C416" i="49"/>
  <c r="C417" i="49"/>
  <c r="C418" i="49"/>
  <c r="C419" i="49"/>
  <c r="C420" i="49"/>
  <c r="C421" i="49"/>
  <c r="C422" i="49"/>
  <c r="C423" i="49"/>
  <c r="C424" i="49"/>
  <c r="C425" i="49"/>
  <c r="C426" i="49"/>
  <c r="C427" i="49"/>
  <c r="C428" i="49"/>
  <c r="C429" i="49"/>
  <c r="C430" i="49"/>
  <c r="C431" i="49"/>
  <c r="C432" i="49"/>
  <c r="C433" i="49"/>
  <c r="C434" i="49"/>
  <c r="C435" i="49"/>
  <c r="C436" i="49"/>
  <c r="C437" i="49"/>
  <c r="C438" i="49"/>
  <c r="C439" i="49"/>
  <c r="C440" i="49"/>
  <c r="C441" i="49"/>
  <c r="C442" i="49"/>
  <c r="C443" i="49"/>
  <c r="C444" i="49"/>
  <c r="C445" i="49"/>
  <c r="C446" i="49"/>
  <c r="C447" i="49"/>
  <c r="C448" i="49"/>
  <c r="C449" i="49"/>
  <c r="C450" i="49"/>
  <c r="C451" i="49"/>
  <c r="C452" i="49"/>
  <c r="C453" i="49"/>
  <c r="C454" i="49"/>
  <c r="C455" i="49"/>
  <c r="C456" i="49"/>
  <c r="C457" i="49"/>
  <c r="C458" i="49"/>
  <c r="C459" i="49"/>
  <c r="C460" i="49"/>
  <c r="C461" i="49"/>
  <c r="C462" i="49"/>
  <c r="C463" i="49"/>
  <c r="C464" i="49"/>
  <c r="C465" i="49"/>
  <c r="C466" i="49"/>
  <c r="C467" i="49"/>
  <c r="C468" i="49"/>
  <c r="C469" i="49"/>
  <c r="C470" i="49"/>
  <c r="C471" i="49"/>
  <c r="C472" i="49"/>
  <c r="C473" i="49"/>
  <c r="C474" i="49"/>
  <c r="C475" i="49"/>
  <c r="C476" i="49"/>
  <c r="C477" i="49"/>
  <c r="C478" i="49"/>
  <c r="C479" i="49"/>
  <c r="C480" i="49"/>
  <c r="C481" i="49"/>
  <c r="C482" i="49"/>
  <c r="C483" i="49"/>
  <c r="C484" i="49"/>
  <c r="C485" i="49"/>
  <c r="C486" i="49"/>
  <c r="C487" i="49"/>
  <c r="C488" i="49"/>
  <c r="C489" i="49"/>
  <c r="C490" i="49"/>
  <c r="C491" i="49"/>
  <c r="C492" i="49"/>
  <c r="C493" i="49"/>
  <c r="C494" i="49"/>
  <c r="C495" i="49"/>
  <c r="C496" i="49"/>
  <c r="C497" i="49"/>
  <c r="C498" i="49"/>
  <c r="C499" i="49"/>
  <c r="C500" i="49"/>
  <c r="C501" i="49"/>
  <c r="C502" i="49"/>
  <c r="C503" i="49"/>
  <c r="C504" i="49"/>
  <c r="C505" i="49"/>
  <c r="C506" i="49"/>
  <c r="C507" i="49"/>
  <c r="C508" i="49"/>
  <c r="C509" i="49"/>
  <c r="C510" i="49"/>
  <c r="C511" i="49"/>
  <c r="C512" i="49"/>
  <c r="C513" i="49"/>
  <c r="C514" i="49"/>
  <c r="C515" i="49"/>
  <c r="C516" i="49"/>
  <c r="C517" i="49"/>
  <c r="C518" i="49"/>
  <c r="C519" i="49"/>
  <c r="C520" i="49"/>
  <c r="C521" i="49"/>
  <c r="C522" i="49"/>
  <c r="C523" i="49"/>
  <c r="C524" i="49"/>
  <c r="C525" i="49"/>
  <c r="C526" i="49"/>
  <c r="C527" i="49"/>
  <c r="C528" i="49"/>
  <c r="C529" i="49"/>
  <c r="C530" i="49"/>
  <c r="C531" i="49"/>
  <c r="C532" i="49"/>
  <c r="C533" i="49"/>
  <c r="C534" i="49"/>
  <c r="C535" i="49"/>
  <c r="C536" i="49"/>
  <c r="C537" i="49"/>
  <c r="C538" i="49"/>
  <c r="C539" i="49"/>
  <c r="C540" i="49"/>
  <c r="C541" i="49"/>
  <c r="C542" i="49"/>
  <c r="C543" i="49"/>
  <c r="C544" i="49"/>
  <c r="C545" i="49"/>
  <c r="C285" i="49"/>
  <c r="L545" i="49"/>
  <c r="K545" i="49"/>
  <c r="E545" i="49"/>
  <c r="L544" i="49"/>
  <c r="K544" i="49"/>
  <c r="F544" i="49"/>
  <c r="E544" i="49"/>
  <c r="M543" i="49"/>
  <c r="L543" i="49"/>
  <c r="K543" i="49"/>
  <c r="E543" i="49"/>
  <c r="M542" i="49"/>
  <c r="L542" i="49"/>
  <c r="K542" i="49"/>
  <c r="E542" i="49"/>
  <c r="L541" i="49"/>
  <c r="K541" i="49"/>
  <c r="F541" i="49"/>
  <c r="E541" i="49"/>
  <c r="L540" i="49"/>
  <c r="K540" i="49"/>
  <c r="E540" i="49"/>
  <c r="L539" i="49"/>
  <c r="K539" i="49"/>
  <c r="E539" i="49"/>
  <c r="M538" i="49"/>
  <c r="L538" i="49"/>
  <c r="K538" i="49"/>
  <c r="E538" i="49"/>
  <c r="L537" i="49"/>
  <c r="K537" i="49"/>
  <c r="E537" i="49"/>
  <c r="L536" i="49"/>
  <c r="K536" i="49"/>
  <c r="F536" i="49"/>
  <c r="E536" i="49"/>
  <c r="L535" i="49"/>
  <c r="K535" i="49"/>
  <c r="E535" i="49"/>
  <c r="M534" i="49"/>
  <c r="L534" i="49"/>
  <c r="K534" i="49"/>
  <c r="E534" i="49"/>
  <c r="L533" i="49"/>
  <c r="K533" i="49"/>
  <c r="F533" i="49"/>
  <c r="E533" i="49"/>
  <c r="L532" i="49"/>
  <c r="K532" i="49"/>
  <c r="E532" i="49"/>
  <c r="L531" i="49"/>
  <c r="K531" i="49"/>
  <c r="E531" i="49"/>
  <c r="M530" i="49"/>
  <c r="L530" i="49"/>
  <c r="K530" i="49"/>
  <c r="E530" i="49"/>
  <c r="L529" i="49"/>
  <c r="K529" i="49"/>
  <c r="F529" i="49"/>
  <c r="E529" i="49"/>
  <c r="L528" i="49"/>
  <c r="K528" i="49"/>
  <c r="E528" i="49"/>
  <c r="L527" i="49"/>
  <c r="K527" i="49"/>
  <c r="E527" i="49"/>
  <c r="M526" i="49"/>
  <c r="L526" i="49"/>
  <c r="K526" i="49"/>
  <c r="F526" i="49"/>
  <c r="E526" i="49"/>
  <c r="L525" i="49"/>
  <c r="K525" i="49"/>
  <c r="O525" i="49" s="1"/>
  <c r="F525" i="49"/>
  <c r="E525" i="49"/>
  <c r="L524" i="49"/>
  <c r="K524" i="49"/>
  <c r="F524" i="49"/>
  <c r="E524" i="49"/>
  <c r="L523" i="49"/>
  <c r="K523" i="49"/>
  <c r="F523" i="49"/>
  <c r="E523" i="49"/>
  <c r="M522" i="49"/>
  <c r="L522" i="49"/>
  <c r="K522" i="49"/>
  <c r="F522" i="49"/>
  <c r="E522" i="49"/>
  <c r="L521" i="49"/>
  <c r="K521" i="49"/>
  <c r="O521" i="49" s="1"/>
  <c r="F521" i="49"/>
  <c r="E521" i="49"/>
  <c r="L520" i="49"/>
  <c r="K520" i="49"/>
  <c r="F520" i="49"/>
  <c r="E520" i="49"/>
  <c r="Q519" i="49"/>
  <c r="S519" i="49" s="1"/>
  <c r="M519" i="49"/>
  <c r="L519" i="49"/>
  <c r="K519" i="49"/>
  <c r="F519" i="49"/>
  <c r="E519" i="49"/>
  <c r="M518" i="49"/>
  <c r="L518" i="49"/>
  <c r="K518" i="49"/>
  <c r="F518" i="49"/>
  <c r="E518" i="49"/>
  <c r="L517" i="49"/>
  <c r="P517" i="49" s="1"/>
  <c r="K517" i="49"/>
  <c r="E517" i="49"/>
  <c r="L516" i="49"/>
  <c r="P516" i="49" s="1"/>
  <c r="K516" i="49"/>
  <c r="E516" i="49"/>
  <c r="L515" i="49"/>
  <c r="P515" i="49" s="1"/>
  <c r="K515" i="49"/>
  <c r="O515" i="49" s="1"/>
  <c r="E515" i="49"/>
  <c r="M514" i="49"/>
  <c r="L514" i="49"/>
  <c r="P514" i="49" s="1"/>
  <c r="K514" i="49"/>
  <c r="E514" i="49"/>
  <c r="L513" i="49"/>
  <c r="K513" i="49"/>
  <c r="F513" i="49"/>
  <c r="E513" i="49"/>
  <c r="L512" i="49"/>
  <c r="K512" i="49"/>
  <c r="F512" i="49"/>
  <c r="E512" i="49"/>
  <c r="L511" i="49"/>
  <c r="P511" i="49" s="1"/>
  <c r="K511" i="49"/>
  <c r="F511" i="49"/>
  <c r="E511" i="49"/>
  <c r="M510" i="49"/>
  <c r="L510" i="49"/>
  <c r="P510" i="49" s="1"/>
  <c r="K510" i="49"/>
  <c r="F510" i="49"/>
  <c r="E510" i="49"/>
  <c r="L509" i="49"/>
  <c r="K509" i="49"/>
  <c r="F509" i="49"/>
  <c r="E509" i="49"/>
  <c r="L508" i="49"/>
  <c r="K508" i="49"/>
  <c r="F508" i="49"/>
  <c r="E508" i="49"/>
  <c r="M507" i="49"/>
  <c r="L507" i="49"/>
  <c r="P507" i="49" s="1"/>
  <c r="K507" i="49"/>
  <c r="O507" i="49" s="1"/>
  <c r="F507" i="49"/>
  <c r="E507" i="49"/>
  <c r="M506" i="49"/>
  <c r="L506" i="49"/>
  <c r="K506" i="49"/>
  <c r="F506" i="49"/>
  <c r="E506" i="49"/>
  <c r="L505" i="49"/>
  <c r="K505" i="49"/>
  <c r="O505" i="49" s="1"/>
  <c r="F505" i="49"/>
  <c r="E505" i="49"/>
  <c r="L504" i="49"/>
  <c r="K504" i="49"/>
  <c r="O504" i="49" s="1"/>
  <c r="F504" i="49"/>
  <c r="E504" i="49"/>
  <c r="L503" i="49"/>
  <c r="K503" i="49"/>
  <c r="F503" i="49"/>
  <c r="E503" i="49"/>
  <c r="M502" i="49"/>
  <c r="L502" i="49"/>
  <c r="P502" i="49" s="1"/>
  <c r="K502" i="49"/>
  <c r="F502" i="49"/>
  <c r="E502" i="49"/>
  <c r="L501" i="49"/>
  <c r="K501" i="49"/>
  <c r="F501" i="49"/>
  <c r="E501" i="49"/>
  <c r="L500" i="49"/>
  <c r="K500" i="49"/>
  <c r="F500" i="49"/>
  <c r="E500" i="49"/>
  <c r="Q499" i="49"/>
  <c r="M499" i="49"/>
  <c r="L499" i="49"/>
  <c r="P499" i="49" s="1"/>
  <c r="K499" i="49"/>
  <c r="F499" i="49"/>
  <c r="E499" i="49"/>
  <c r="M498" i="49"/>
  <c r="L498" i="49"/>
  <c r="K498" i="49"/>
  <c r="O498" i="49" s="1"/>
  <c r="F498" i="49"/>
  <c r="E498" i="49"/>
  <c r="L497" i="49"/>
  <c r="K497" i="49"/>
  <c r="O497" i="49" s="1"/>
  <c r="F497" i="49"/>
  <c r="E497" i="49"/>
  <c r="L496" i="49"/>
  <c r="K496" i="49"/>
  <c r="F496" i="49"/>
  <c r="E496" i="49"/>
  <c r="L495" i="49"/>
  <c r="P495" i="49" s="1"/>
  <c r="K495" i="49"/>
  <c r="F495" i="49"/>
  <c r="E495" i="49"/>
  <c r="M494" i="49"/>
  <c r="L494" i="49"/>
  <c r="K494" i="49"/>
  <c r="F494" i="49"/>
  <c r="E494" i="49"/>
  <c r="L493" i="49"/>
  <c r="K493" i="49"/>
  <c r="F493" i="49"/>
  <c r="E493" i="49"/>
  <c r="L492" i="49"/>
  <c r="K492" i="49"/>
  <c r="F492" i="49"/>
  <c r="E492" i="49"/>
  <c r="L491" i="49"/>
  <c r="K491" i="49"/>
  <c r="F491" i="49"/>
  <c r="E491" i="49"/>
  <c r="M490" i="49"/>
  <c r="L490" i="49"/>
  <c r="P490" i="49" s="1"/>
  <c r="K490" i="49"/>
  <c r="O490" i="49" s="1"/>
  <c r="F490" i="49"/>
  <c r="E490" i="49"/>
  <c r="L489" i="49"/>
  <c r="P489" i="49" s="1"/>
  <c r="K489" i="49"/>
  <c r="O489" i="49" s="1"/>
  <c r="F489" i="49"/>
  <c r="E489" i="49"/>
  <c r="L488" i="49"/>
  <c r="K488" i="49"/>
  <c r="O488" i="49" s="1"/>
  <c r="F488" i="49"/>
  <c r="E488" i="49"/>
  <c r="L487" i="49"/>
  <c r="P487" i="49" s="1"/>
  <c r="K487" i="49"/>
  <c r="E487" i="49"/>
  <c r="M486" i="49"/>
  <c r="L486" i="49"/>
  <c r="P486" i="49" s="1"/>
  <c r="K486" i="49"/>
  <c r="O486" i="49" s="1"/>
  <c r="F486" i="49"/>
  <c r="E486" i="49"/>
  <c r="L485" i="49"/>
  <c r="K485" i="49"/>
  <c r="F485" i="49"/>
  <c r="E485" i="49"/>
  <c r="L484" i="49"/>
  <c r="P484" i="49" s="1"/>
  <c r="K484" i="49"/>
  <c r="F484" i="49"/>
  <c r="E484" i="49"/>
  <c r="L483" i="49"/>
  <c r="K483" i="49"/>
  <c r="E483" i="49"/>
  <c r="M482" i="49"/>
  <c r="L482" i="49"/>
  <c r="K482" i="49"/>
  <c r="F482" i="49"/>
  <c r="E482" i="49"/>
  <c r="L481" i="49"/>
  <c r="K481" i="49"/>
  <c r="F481" i="49"/>
  <c r="E481" i="49"/>
  <c r="L480" i="49"/>
  <c r="K480" i="49"/>
  <c r="F480" i="49"/>
  <c r="E480" i="49"/>
  <c r="L479" i="49"/>
  <c r="K479" i="49"/>
  <c r="F479" i="49"/>
  <c r="E479" i="49"/>
  <c r="M478" i="49"/>
  <c r="L478" i="49"/>
  <c r="K478" i="49"/>
  <c r="F478" i="49"/>
  <c r="E478" i="49"/>
  <c r="L477" i="49"/>
  <c r="K477" i="49"/>
  <c r="O477" i="49" s="1"/>
  <c r="F477" i="49"/>
  <c r="E477" i="49"/>
  <c r="L476" i="49"/>
  <c r="P476" i="49" s="1"/>
  <c r="K476" i="49"/>
  <c r="E476" i="49"/>
  <c r="L475" i="49"/>
  <c r="K475" i="49"/>
  <c r="O475" i="49" s="1"/>
  <c r="F475" i="49"/>
  <c r="E475" i="49"/>
  <c r="M474" i="49"/>
  <c r="L474" i="49"/>
  <c r="K474" i="49"/>
  <c r="E474" i="49"/>
  <c r="L473" i="49"/>
  <c r="K473" i="49"/>
  <c r="F473" i="49"/>
  <c r="E473" i="49"/>
  <c r="L472" i="49"/>
  <c r="P472" i="49" s="1"/>
  <c r="K472" i="49"/>
  <c r="E472" i="49"/>
  <c r="L471" i="49"/>
  <c r="K471" i="49"/>
  <c r="F471" i="49"/>
  <c r="E471" i="49"/>
  <c r="M470" i="49"/>
  <c r="L470" i="49"/>
  <c r="K470" i="49"/>
  <c r="E470" i="49"/>
  <c r="L469" i="49"/>
  <c r="K469" i="49"/>
  <c r="F469" i="49"/>
  <c r="E469" i="49"/>
  <c r="L468" i="49"/>
  <c r="P468" i="49" s="1"/>
  <c r="K468" i="49"/>
  <c r="E468" i="49"/>
  <c r="L467" i="49"/>
  <c r="K467" i="49"/>
  <c r="O467" i="49" s="1"/>
  <c r="F467" i="49"/>
  <c r="E467" i="49"/>
  <c r="M466" i="49"/>
  <c r="L466" i="49"/>
  <c r="P466" i="49" s="1"/>
  <c r="K466" i="49"/>
  <c r="F466" i="49"/>
  <c r="E466" i="49"/>
  <c r="L465" i="49"/>
  <c r="K465" i="49"/>
  <c r="F465" i="49"/>
  <c r="E465" i="49"/>
  <c r="L464" i="49"/>
  <c r="P464" i="49" s="1"/>
  <c r="K464" i="49"/>
  <c r="E464" i="49"/>
  <c r="L463" i="49"/>
  <c r="K463" i="49"/>
  <c r="F463" i="49"/>
  <c r="E463" i="49"/>
  <c r="M462" i="49"/>
  <c r="L462" i="49"/>
  <c r="P462" i="49" s="1"/>
  <c r="K462" i="49"/>
  <c r="E462" i="49"/>
  <c r="L461" i="49"/>
  <c r="K461" i="49"/>
  <c r="O461" i="49" s="1"/>
  <c r="F461" i="49"/>
  <c r="E461" i="49"/>
  <c r="L460" i="49"/>
  <c r="K460" i="49"/>
  <c r="E460" i="49"/>
  <c r="L459" i="49"/>
  <c r="K459" i="49"/>
  <c r="F459" i="49"/>
  <c r="E459" i="49"/>
  <c r="M458" i="49"/>
  <c r="L458" i="49"/>
  <c r="P458" i="49" s="1"/>
  <c r="K458" i="49"/>
  <c r="E458" i="49"/>
  <c r="L457" i="49"/>
  <c r="K457" i="49"/>
  <c r="F457" i="49"/>
  <c r="E457" i="49"/>
  <c r="L456" i="49"/>
  <c r="P456" i="49" s="1"/>
  <c r="K456" i="49"/>
  <c r="E456" i="49"/>
  <c r="L455" i="49"/>
  <c r="K455" i="49"/>
  <c r="O455" i="49" s="1"/>
  <c r="F455" i="49"/>
  <c r="E455" i="49"/>
  <c r="M454" i="49"/>
  <c r="L454" i="49"/>
  <c r="P454" i="49" s="1"/>
  <c r="K454" i="49"/>
  <c r="E454" i="49"/>
  <c r="L453" i="49"/>
  <c r="K453" i="49"/>
  <c r="F453" i="49"/>
  <c r="E453" i="49"/>
  <c r="L452" i="49"/>
  <c r="K452" i="49"/>
  <c r="E452" i="49"/>
  <c r="L451" i="49"/>
  <c r="K451" i="49"/>
  <c r="F451" i="49"/>
  <c r="E451" i="49"/>
  <c r="M450" i="49"/>
  <c r="L450" i="49"/>
  <c r="P450" i="49" s="1"/>
  <c r="K450" i="49"/>
  <c r="F450" i="49"/>
  <c r="E450" i="49"/>
  <c r="L449" i="49"/>
  <c r="K449" i="49"/>
  <c r="F449" i="49"/>
  <c r="E449" i="49"/>
  <c r="L448" i="49"/>
  <c r="P448" i="49" s="1"/>
  <c r="K448" i="49"/>
  <c r="E448" i="49"/>
  <c r="L447" i="49"/>
  <c r="K447" i="49"/>
  <c r="F447" i="49"/>
  <c r="E447" i="49"/>
  <c r="M446" i="49"/>
  <c r="L446" i="49"/>
  <c r="P446" i="49" s="1"/>
  <c r="K446" i="49"/>
  <c r="F446" i="49"/>
  <c r="E446" i="49"/>
  <c r="L445" i="49"/>
  <c r="K445" i="49"/>
  <c r="F445" i="49"/>
  <c r="E445" i="49"/>
  <c r="L444" i="49"/>
  <c r="P444" i="49" s="1"/>
  <c r="K444" i="49"/>
  <c r="E444" i="49"/>
  <c r="L443" i="49"/>
  <c r="K443" i="49"/>
  <c r="F443" i="49"/>
  <c r="E443" i="49"/>
  <c r="M442" i="49"/>
  <c r="L442" i="49"/>
  <c r="P442" i="49" s="1"/>
  <c r="K442" i="49"/>
  <c r="F442" i="49"/>
  <c r="E442" i="49"/>
  <c r="L441" i="49"/>
  <c r="K441" i="49"/>
  <c r="E441" i="49"/>
  <c r="L440" i="49"/>
  <c r="K440" i="49"/>
  <c r="E440" i="49"/>
  <c r="L439" i="49"/>
  <c r="K439" i="49"/>
  <c r="E439" i="49"/>
  <c r="M438" i="49"/>
  <c r="L438" i="49"/>
  <c r="K438" i="49"/>
  <c r="E438" i="49"/>
  <c r="L437" i="49"/>
  <c r="K437" i="49"/>
  <c r="E437" i="49"/>
  <c r="L436" i="49"/>
  <c r="K436" i="49"/>
  <c r="E436" i="49"/>
  <c r="L435" i="49"/>
  <c r="K435" i="49"/>
  <c r="E435" i="49"/>
  <c r="M434" i="49"/>
  <c r="L434" i="49"/>
  <c r="K434" i="49"/>
  <c r="E434" i="49"/>
  <c r="L433" i="49"/>
  <c r="K433" i="49"/>
  <c r="F433" i="49"/>
  <c r="E433" i="49"/>
  <c r="L432" i="49"/>
  <c r="K432" i="49"/>
  <c r="O432" i="49" s="1"/>
  <c r="F432" i="49"/>
  <c r="E432" i="49"/>
  <c r="L431" i="49"/>
  <c r="K431" i="49"/>
  <c r="F431" i="49"/>
  <c r="E431" i="49"/>
  <c r="M430" i="49"/>
  <c r="L430" i="49"/>
  <c r="K430" i="49"/>
  <c r="F430" i="49"/>
  <c r="E430" i="49"/>
  <c r="L429" i="49"/>
  <c r="K429" i="49"/>
  <c r="F429" i="49"/>
  <c r="E429" i="49"/>
  <c r="L428" i="49"/>
  <c r="K428" i="49"/>
  <c r="F428" i="49"/>
  <c r="E428" i="49"/>
  <c r="L427" i="49"/>
  <c r="K427" i="49"/>
  <c r="F427" i="49"/>
  <c r="E427" i="49"/>
  <c r="M426" i="49"/>
  <c r="L426" i="49"/>
  <c r="K426" i="49"/>
  <c r="F426" i="49"/>
  <c r="E426" i="49"/>
  <c r="L425" i="49"/>
  <c r="K425" i="49"/>
  <c r="F425" i="49"/>
  <c r="E425" i="49"/>
  <c r="L424" i="49"/>
  <c r="K424" i="49"/>
  <c r="F424" i="49"/>
  <c r="E424" i="49"/>
  <c r="L423" i="49"/>
  <c r="K423" i="49"/>
  <c r="F423" i="49"/>
  <c r="E423" i="49"/>
  <c r="M422" i="49"/>
  <c r="L422" i="49"/>
  <c r="K422" i="49"/>
  <c r="F422" i="49"/>
  <c r="E422" i="49"/>
  <c r="L421" i="49"/>
  <c r="K421" i="49"/>
  <c r="F421" i="49"/>
  <c r="E421" i="49"/>
  <c r="L420" i="49"/>
  <c r="K420" i="49"/>
  <c r="O420" i="49" s="1"/>
  <c r="F420" i="49"/>
  <c r="E420" i="49"/>
  <c r="L419" i="49"/>
  <c r="P419" i="49" s="1"/>
  <c r="K419" i="49"/>
  <c r="F419" i="49"/>
  <c r="E419" i="49"/>
  <c r="M418" i="49"/>
  <c r="L418" i="49"/>
  <c r="K418" i="49"/>
  <c r="F418" i="49"/>
  <c r="E418" i="49"/>
  <c r="L417" i="49"/>
  <c r="K417" i="49"/>
  <c r="F417" i="49"/>
  <c r="E417" i="49"/>
  <c r="L416" i="49"/>
  <c r="P416" i="49" s="1"/>
  <c r="K416" i="49"/>
  <c r="O416" i="49" s="1"/>
  <c r="F416" i="49"/>
  <c r="E416" i="49"/>
  <c r="L415" i="49"/>
  <c r="P415" i="49" s="1"/>
  <c r="K415" i="49"/>
  <c r="F415" i="49"/>
  <c r="E415" i="49"/>
  <c r="M414" i="49"/>
  <c r="L414" i="49"/>
  <c r="K414" i="49"/>
  <c r="F414" i="49"/>
  <c r="E414" i="49"/>
  <c r="L413" i="49"/>
  <c r="K413" i="49"/>
  <c r="F413" i="49"/>
  <c r="E413" i="49"/>
  <c r="L412" i="49"/>
  <c r="P412" i="49" s="1"/>
  <c r="K412" i="49"/>
  <c r="O412" i="49" s="1"/>
  <c r="F412" i="49"/>
  <c r="E412" i="49"/>
  <c r="L411" i="49"/>
  <c r="K411" i="49"/>
  <c r="F411" i="49"/>
  <c r="E411" i="49"/>
  <c r="M410" i="49"/>
  <c r="L410" i="49"/>
  <c r="K410" i="49"/>
  <c r="F410" i="49"/>
  <c r="E410" i="49"/>
  <c r="L409" i="49"/>
  <c r="K409" i="49"/>
  <c r="F409" i="49"/>
  <c r="E409" i="49"/>
  <c r="L408" i="49"/>
  <c r="K408" i="49"/>
  <c r="F408" i="49"/>
  <c r="E408" i="49"/>
  <c r="L407" i="49"/>
  <c r="P407" i="49" s="1"/>
  <c r="K407" i="49"/>
  <c r="F407" i="49"/>
  <c r="E407" i="49"/>
  <c r="M406" i="49"/>
  <c r="L406" i="49"/>
  <c r="K406" i="49"/>
  <c r="F406" i="49"/>
  <c r="E406" i="49"/>
  <c r="L405" i="49"/>
  <c r="P405" i="49" s="1"/>
  <c r="K405" i="49"/>
  <c r="O405" i="49" s="1"/>
  <c r="F405" i="49"/>
  <c r="E405" i="49"/>
  <c r="L404" i="49"/>
  <c r="K404" i="49"/>
  <c r="F404" i="49"/>
  <c r="E404" i="49"/>
  <c r="L403" i="49"/>
  <c r="K403" i="49"/>
  <c r="F403" i="49"/>
  <c r="E403" i="49"/>
  <c r="M402" i="49"/>
  <c r="L402" i="49"/>
  <c r="K402" i="49"/>
  <c r="F402" i="49"/>
  <c r="E402" i="49"/>
  <c r="L401" i="49"/>
  <c r="P401" i="49" s="1"/>
  <c r="K401" i="49"/>
  <c r="F401" i="49"/>
  <c r="E401" i="49"/>
  <c r="L400" i="49"/>
  <c r="P400" i="49" s="1"/>
  <c r="K400" i="49"/>
  <c r="O400" i="49" s="1"/>
  <c r="F400" i="49"/>
  <c r="E400" i="49"/>
  <c r="L399" i="49"/>
  <c r="P399" i="49" s="1"/>
  <c r="K399" i="49"/>
  <c r="E399" i="49"/>
  <c r="M398" i="49"/>
  <c r="L398" i="49"/>
  <c r="K398" i="49"/>
  <c r="O398" i="49" s="1"/>
  <c r="F398" i="49"/>
  <c r="E398" i="49"/>
  <c r="L397" i="49"/>
  <c r="K397" i="49"/>
  <c r="F397" i="49"/>
  <c r="E397" i="49"/>
  <c r="L396" i="49"/>
  <c r="K396" i="49"/>
  <c r="E396" i="49"/>
  <c r="L395" i="49"/>
  <c r="P395" i="49" s="1"/>
  <c r="K395" i="49"/>
  <c r="O395" i="49" s="1"/>
  <c r="E395" i="49"/>
  <c r="M394" i="49"/>
  <c r="L394" i="49"/>
  <c r="K394" i="49"/>
  <c r="F394" i="49"/>
  <c r="E394" i="49"/>
  <c r="L393" i="49"/>
  <c r="K393" i="49"/>
  <c r="F393" i="49"/>
  <c r="E393" i="49"/>
  <c r="L392" i="49"/>
  <c r="P392" i="49" s="1"/>
  <c r="K392" i="49"/>
  <c r="O392" i="49" s="1"/>
  <c r="F392" i="49"/>
  <c r="E392" i="49"/>
  <c r="M391" i="49"/>
  <c r="L391" i="49"/>
  <c r="P391" i="49" s="1"/>
  <c r="K391" i="49"/>
  <c r="F391" i="49"/>
  <c r="E391" i="49"/>
  <c r="M390" i="49"/>
  <c r="L390" i="49"/>
  <c r="K390" i="49"/>
  <c r="F390" i="49"/>
  <c r="E390" i="49"/>
  <c r="L389" i="49"/>
  <c r="K389" i="49"/>
  <c r="F389" i="49"/>
  <c r="E389" i="49"/>
  <c r="L388" i="49"/>
  <c r="P388" i="49" s="1"/>
  <c r="K388" i="49"/>
  <c r="E388" i="49"/>
  <c r="L387" i="49"/>
  <c r="P387" i="49" s="1"/>
  <c r="K387" i="49"/>
  <c r="O387" i="49" s="1"/>
  <c r="F387" i="49"/>
  <c r="E387" i="49"/>
  <c r="M386" i="49"/>
  <c r="L386" i="49"/>
  <c r="P386" i="49" s="1"/>
  <c r="K386" i="49"/>
  <c r="F386" i="49"/>
  <c r="E386" i="49"/>
  <c r="L385" i="49"/>
  <c r="K385" i="49"/>
  <c r="F385" i="49"/>
  <c r="E385" i="49"/>
  <c r="L384" i="49"/>
  <c r="P384" i="49" s="1"/>
  <c r="K384" i="49"/>
  <c r="F384" i="49"/>
  <c r="E384" i="49"/>
  <c r="L383" i="49"/>
  <c r="P383" i="49" s="1"/>
  <c r="K383" i="49"/>
  <c r="F383" i="49"/>
  <c r="E383" i="49"/>
  <c r="M382" i="49"/>
  <c r="L382" i="49"/>
  <c r="K382" i="49"/>
  <c r="F382" i="49"/>
  <c r="E382" i="49"/>
  <c r="L381" i="49"/>
  <c r="P381" i="49" s="1"/>
  <c r="K381" i="49"/>
  <c r="F381" i="49"/>
  <c r="E381" i="49"/>
  <c r="L380" i="49"/>
  <c r="K380" i="49"/>
  <c r="E380" i="49"/>
  <c r="L379" i="49"/>
  <c r="K379" i="49"/>
  <c r="O379" i="49" s="1"/>
  <c r="F379" i="49"/>
  <c r="E379" i="49"/>
  <c r="M378" i="49"/>
  <c r="L378" i="49"/>
  <c r="P378" i="49" s="1"/>
  <c r="K378" i="49"/>
  <c r="F378" i="49"/>
  <c r="E378" i="49"/>
  <c r="L377" i="49"/>
  <c r="K377" i="49"/>
  <c r="F377" i="49"/>
  <c r="E377" i="49"/>
  <c r="L376" i="49"/>
  <c r="K376" i="49"/>
  <c r="F376" i="49"/>
  <c r="E376" i="49"/>
  <c r="L375" i="49"/>
  <c r="K375" i="49"/>
  <c r="F375" i="49"/>
  <c r="E375" i="49"/>
  <c r="M374" i="49"/>
  <c r="L374" i="49"/>
  <c r="K374" i="49"/>
  <c r="F374" i="49"/>
  <c r="E374" i="49"/>
  <c r="L373" i="49"/>
  <c r="K373" i="49"/>
  <c r="F373" i="49"/>
  <c r="E373" i="49"/>
  <c r="L372" i="49"/>
  <c r="K372" i="49"/>
  <c r="F372" i="49"/>
  <c r="E372" i="49"/>
  <c r="L371" i="49"/>
  <c r="K371" i="49"/>
  <c r="O371" i="49" s="1"/>
  <c r="F371" i="49"/>
  <c r="E371" i="49"/>
  <c r="M370" i="49"/>
  <c r="L370" i="49"/>
  <c r="K370" i="49"/>
  <c r="F370" i="49"/>
  <c r="E370" i="49"/>
  <c r="L369" i="49"/>
  <c r="K369" i="49"/>
  <c r="O369" i="49" s="1"/>
  <c r="F369" i="49"/>
  <c r="E369" i="49"/>
  <c r="L368" i="49"/>
  <c r="P368" i="49" s="1"/>
  <c r="K368" i="49"/>
  <c r="F368" i="49"/>
  <c r="E368" i="49"/>
  <c r="L367" i="49"/>
  <c r="K367" i="49"/>
  <c r="F367" i="49"/>
  <c r="E367" i="49"/>
  <c r="M366" i="49"/>
  <c r="L366" i="49"/>
  <c r="P366" i="49" s="1"/>
  <c r="K366" i="49"/>
  <c r="F366" i="49"/>
  <c r="E366" i="49"/>
  <c r="M365" i="49"/>
  <c r="L365" i="49"/>
  <c r="K365" i="49"/>
  <c r="F365" i="49"/>
  <c r="E365" i="49"/>
  <c r="L364" i="49"/>
  <c r="K364" i="49"/>
  <c r="F364" i="49"/>
  <c r="E364" i="49"/>
  <c r="L363" i="49"/>
  <c r="K363" i="49"/>
  <c r="O363" i="49" s="1"/>
  <c r="F363" i="49"/>
  <c r="E363" i="49"/>
  <c r="M362" i="49"/>
  <c r="L362" i="49"/>
  <c r="K362" i="49"/>
  <c r="F362" i="49"/>
  <c r="E362" i="49"/>
  <c r="L361" i="49"/>
  <c r="K361" i="49"/>
  <c r="O361" i="49" s="1"/>
  <c r="F361" i="49"/>
  <c r="E361" i="49"/>
  <c r="L360" i="49"/>
  <c r="P360" i="49" s="1"/>
  <c r="K360" i="49"/>
  <c r="F360" i="49"/>
  <c r="E360" i="49"/>
  <c r="L359" i="49"/>
  <c r="K359" i="49"/>
  <c r="F359" i="49"/>
  <c r="E359" i="49"/>
  <c r="M358" i="49"/>
  <c r="L358" i="49"/>
  <c r="P358" i="49" s="1"/>
  <c r="K358" i="49"/>
  <c r="F358" i="49"/>
  <c r="E358" i="49"/>
  <c r="L357" i="49"/>
  <c r="K357" i="49"/>
  <c r="F357" i="49"/>
  <c r="E357" i="49"/>
  <c r="L356" i="49"/>
  <c r="K356" i="49"/>
  <c r="F356" i="49"/>
  <c r="E356" i="49"/>
  <c r="L355" i="49"/>
  <c r="K355" i="49"/>
  <c r="O355" i="49" s="1"/>
  <c r="F355" i="49"/>
  <c r="E355" i="49"/>
  <c r="M354" i="49"/>
  <c r="L354" i="49"/>
  <c r="K354" i="49"/>
  <c r="F354" i="49"/>
  <c r="E354" i="49"/>
  <c r="L353" i="49"/>
  <c r="K353" i="49"/>
  <c r="O353" i="49" s="1"/>
  <c r="F353" i="49"/>
  <c r="E353" i="49"/>
  <c r="L352" i="49"/>
  <c r="P352" i="49" s="1"/>
  <c r="K352" i="49"/>
  <c r="F352" i="49"/>
  <c r="E352" i="49"/>
  <c r="M351" i="49"/>
  <c r="L351" i="49"/>
  <c r="K351" i="49"/>
  <c r="F351" i="49"/>
  <c r="E351" i="49"/>
  <c r="M350" i="49"/>
  <c r="L350" i="49"/>
  <c r="P350" i="49" s="1"/>
  <c r="K350" i="49"/>
  <c r="F350" i="49"/>
  <c r="E350" i="49"/>
  <c r="L349" i="49"/>
  <c r="K349" i="49"/>
  <c r="F349" i="49"/>
  <c r="E349" i="49"/>
  <c r="L348" i="49"/>
  <c r="K348" i="49"/>
  <c r="F348" i="49"/>
  <c r="E348" i="49"/>
  <c r="L347" i="49"/>
  <c r="K347" i="49"/>
  <c r="O347" i="49" s="1"/>
  <c r="F347" i="49"/>
  <c r="E347" i="49"/>
  <c r="M346" i="49"/>
  <c r="L346" i="49"/>
  <c r="K346" i="49"/>
  <c r="F346" i="49"/>
  <c r="E346" i="49"/>
  <c r="L345" i="49"/>
  <c r="K345" i="49"/>
  <c r="O345" i="49" s="1"/>
  <c r="F345" i="49"/>
  <c r="E345" i="49"/>
  <c r="L344" i="49"/>
  <c r="P344" i="49" s="1"/>
  <c r="K344" i="49"/>
  <c r="F344" i="49"/>
  <c r="E344" i="49"/>
  <c r="L343" i="49"/>
  <c r="K343" i="49"/>
  <c r="F343" i="49"/>
  <c r="E343" i="49"/>
  <c r="M342" i="49"/>
  <c r="L342" i="49"/>
  <c r="P342" i="49" s="1"/>
  <c r="K342" i="49"/>
  <c r="F342" i="49"/>
  <c r="E342" i="49"/>
  <c r="L341" i="49"/>
  <c r="P341" i="49" s="1"/>
  <c r="K341" i="49"/>
  <c r="E341" i="49"/>
  <c r="L340" i="49"/>
  <c r="K340" i="49"/>
  <c r="O340" i="49" s="1"/>
  <c r="F340" i="49"/>
  <c r="E340" i="49"/>
  <c r="L339" i="49"/>
  <c r="K339" i="49"/>
  <c r="F339" i="49"/>
  <c r="E339" i="49"/>
  <c r="M338" i="49"/>
  <c r="L338" i="49"/>
  <c r="K338" i="49"/>
  <c r="F338" i="49"/>
  <c r="E338" i="49"/>
  <c r="L337" i="49"/>
  <c r="K337" i="49"/>
  <c r="E337" i="49"/>
  <c r="L336" i="49"/>
  <c r="P336" i="49" s="1"/>
  <c r="K336" i="49"/>
  <c r="E336" i="49"/>
  <c r="L335" i="49"/>
  <c r="K335" i="49"/>
  <c r="F335" i="49"/>
  <c r="E335" i="49"/>
  <c r="M334" i="49"/>
  <c r="L334" i="49"/>
  <c r="K334" i="49"/>
  <c r="E334" i="49"/>
  <c r="L333" i="49"/>
  <c r="K333" i="49"/>
  <c r="F333" i="49"/>
  <c r="E333" i="49"/>
  <c r="L332" i="49"/>
  <c r="P332" i="49" s="1"/>
  <c r="K332" i="49"/>
  <c r="F332" i="49"/>
  <c r="E332" i="49"/>
  <c r="L331" i="49"/>
  <c r="K331" i="49"/>
  <c r="F331" i="49"/>
  <c r="E331" i="49"/>
  <c r="M330" i="49"/>
  <c r="L330" i="49"/>
  <c r="K330" i="49"/>
  <c r="E330" i="49"/>
  <c r="L329" i="49"/>
  <c r="K329" i="49"/>
  <c r="F329" i="49"/>
  <c r="E329" i="49"/>
  <c r="L328" i="49"/>
  <c r="P328" i="49" s="1"/>
  <c r="K328" i="49"/>
  <c r="O328" i="49" s="1"/>
  <c r="F328" i="49"/>
  <c r="E328" i="49"/>
  <c r="L327" i="49"/>
  <c r="K327" i="49"/>
  <c r="F327" i="49"/>
  <c r="E327" i="49"/>
  <c r="M326" i="49"/>
  <c r="L326" i="49"/>
  <c r="K326" i="49"/>
  <c r="E326" i="49"/>
  <c r="M325" i="49"/>
  <c r="L325" i="49"/>
  <c r="K325" i="49"/>
  <c r="F325" i="49"/>
  <c r="E325" i="49"/>
  <c r="L324" i="49"/>
  <c r="P324" i="49" s="1"/>
  <c r="K324" i="49"/>
  <c r="O324" i="49" s="1"/>
  <c r="F324" i="49"/>
  <c r="E324" i="49"/>
  <c r="L323" i="49"/>
  <c r="K323" i="49"/>
  <c r="F323" i="49"/>
  <c r="E323" i="49"/>
  <c r="M322" i="49"/>
  <c r="L322" i="49"/>
  <c r="K322" i="49"/>
  <c r="E322" i="49"/>
  <c r="L321" i="49"/>
  <c r="K321" i="49"/>
  <c r="F321" i="49"/>
  <c r="E321" i="49"/>
  <c r="L320" i="49"/>
  <c r="P320" i="49" s="1"/>
  <c r="K320" i="49"/>
  <c r="O320" i="49" s="1"/>
  <c r="F320" i="49"/>
  <c r="E320" i="49"/>
  <c r="L319" i="49"/>
  <c r="K319" i="49"/>
  <c r="F319" i="49"/>
  <c r="E319" i="49"/>
  <c r="M318" i="49"/>
  <c r="L318" i="49"/>
  <c r="K318" i="49"/>
  <c r="E318" i="49"/>
  <c r="L317" i="49"/>
  <c r="K317" i="49"/>
  <c r="F317" i="49"/>
  <c r="E317" i="49"/>
  <c r="L316" i="49"/>
  <c r="P316" i="49" s="1"/>
  <c r="K316" i="49"/>
  <c r="O316" i="49" s="1"/>
  <c r="F316" i="49"/>
  <c r="E316" i="49"/>
  <c r="L315" i="49"/>
  <c r="K315" i="49"/>
  <c r="F315" i="49"/>
  <c r="E315" i="49"/>
  <c r="M314" i="49"/>
  <c r="L314" i="49"/>
  <c r="K314" i="49"/>
  <c r="E314" i="49"/>
  <c r="L313" i="49"/>
  <c r="K313" i="49"/>
  <c r="F313" i="49"/>
  <c r="E313" i="49"/>
  <c r="L312" i="49"/>
  <c r="P312" i="49" s="1"/>
  <c r="K312" i="49"/>
  <c r="O312" i="49" s="1"/>
  <c r="F312" i="49"/>
  <c r="E312" i="49"/>
  <c r="L311" i="49"/>
  <c r="K311" i="49"/>
  <c r="O311" i="49" s="1"/>
  <c r="F311" i="49"/>
  <c r="E311" i="49"/>
  <c r="M310" i="49"/>
  <c r="L310" i="49"/>
  <c r="K310" i="49"/>
  <c r="E310" i="49"/>
  <c r="M309" i="49"/>
  <c r="L309" i="49"/>
  <c r="K309" i="49"/>
  <c r="F309" i="49"/>
  <c r="E309" i="49"/>
  <c r="L308" i="49"/>
  <c r="P308" i="49" s="1"/>
  <c r="K308" i="49"/>
  <c r="O308" i="49" s="1"/>
  <c r="F308" i="49"/>
  <c r="E308" i="49"/>
  <c r="L307" i="49"/>
  <c r="K307" i="49"/>
  <c r="O307" i="49" s="1"/>
  <c r="F307" i="49"/>
  <c r="E307" i="49"/>
  <c r="M306" i="49"/>
  <c r="L306" i="49"/>
  <c r="K306" i="49"/>
  <c r="E306" i="49"/>
  <c r="L305" i="49"/>
  <c r="K305" i="49"/>
  <c r="F305" i="49"/>
  <c r="E305" i="49"/>
  <c r="L304" i="49"/>
  <c r="P304" i="49" s="1"/>
  <c r="K304" i="49"/>
  <c r="O304" i="49" s="1"/>
  <c r="F304" i="49"/>
  <c r="E304" i="49"/>
  <c r="L303" i="49"/>
  <c r="K303" i="49"/>
  <c r="O303" i="49" s="1"/>
  <c r="F303" i="49"/>
  <c r="E303" i="49"/>
  <c r="M302" i="49"/>
  <c r="L302" i="49"/>
  <c r="K302" i="49"/>
  <c r="F302" i="49"/>
  <c r="E302" i="49"/>
  <c r="L301" i="49"/>
  <c r="P301" i="49" s="1"/>
  <c r="K301" i="49"/>
  <c r="E301" i="49"/>
  <c r="L300" i="49"/>
  <c r="K300" i="49"/>
  <c r="F300" i="49"/>
  <c r="E300" i="49"/>
  <c r="L299" i="49"/>
  <c r="P299" i="49" s="1"/>
  <c r="K299" i="49"/>
  <c r="E299" i="49"/>
  <c r="M298" i="49"/>
  <c r="L298" i="49"/>
  <c r="K298" i="49"/>
  <c r="F298" i="49"/>
  <c r="E298" i="49"/>
  <c r="M297" i="49"/>
  <c r="L297" i="49"/>
  <c r="P297" i="49" s="1"/>
  <c r="K297" i="49"/>
  <c r="E297" i="49"/>
  <c r="L296" i="49"/>
  <c r="P296" i="49" s="1"/>
  <c r="K296" i="49"/>
  <c r="E296" i="49"/>
  <c r="L295" i="49"/>
  <c r="K295" i="49"/>
  <c r="E295" i="49"/>
  <c r="M294" i="49"/>
  <c r="L294" i="49"/>
  <c r="P294" i="49" s="1"/>
  <c r="K294" i="49"/>
  <c r="E294" i="49"/>
  <c r="L293" i="49"/>
  <c r="P293" i="49" s="1"/>
  <c r="K293" i="49"/>
  <c r="E293" i="49"/>
  <c r="L292" i="49"/>
  <c r="P292" i="49" s="1"/>
  <c r="K292" i="49"/>
  <c r="E292" i="49"/>
  <c r="L291" i="49"/>
  <c r="K291" i="49"/>
  <c r="O291" i="49" s="1"/>
  <c r="F291" i="49"/>
  <c r="E291" i="49"/>
  <c r="M290" i="49"/>
  <c r="L290" i="49"/>
  <c r="K290" i="49"/>
  <c r="F290" i="49"/>
  <c r="E290" i="49"/>
  <c r="L289" i="49"/>
  <c r="K289" i="49"/>
  <c r="O289" i="49" s="1"/>
  <c r="F289" i="49"/>
  <c r="E289" i="49"/>
  <c r="L288" i="49"/>
  <c r="K288" i="49"/>
  <c r="F288" i="49"/>
  <c r="E288" i="49"/>
  <c r="L287" i="49"/>
  <c r="K287" i="49"/>
  <c r="O287" i="49" s="1"/>
  <c r="F287" i="49"/>
  <c r="E287" i="49"/>
  <c r="M286" i="49"/>
  <c r="L286" i="49"/>
  <c r="K286" i="49"/>
  <c r="F286" i="49"/>
  <c r="E286" i="49"/>
  <c r="L285" i="49"/>
  <c r="K285" i="49"/>
  <c r="E285" i="49"/>
  <c r="K15" i="49"/>
  <c r="P545" i="44"/>
  <c r="P544" i="44"/>
  <c r="P543" i="44"/>
  <c r="P542" i="44"/>
  <c r="P541" i="44"/>
  <c r="P540" i="44"/>
  <c r="P539" i="44"/>
  <c r="P538" i="44"/>
  <c r="P537" i="44"/>
  <c r="P536" i="44"/>
  <c r="P535" i="44"/>
  <c r="P534" i="44"/>
  <c r="P533" i="44"/>
  <c r="P532" i="44"/>
  <c r="P531" i="44"/>
  <c r="P530" i="44"/>
  <c r="P529" i="44"/>
  <c r="P528" i="44"/>
  <c r="P527" i="44"/>
  <c r="P526" i="44"/>
  <c r="P525" i="44"/>
  <c r="P524" i="44"/>
  <c r="P523" i="44"/>
  <c r="P522" i="44"/>
  <c r="P521" i="44"/>
  <c r="P520" i="44"/>
  <c r="P519" i="44"/>
  <c r="P518" i="44"/>
  <c r="P517" i="44"/>
  <c r="P516" i="44"/>
  <c r="P515" i="44"/>
  <c r="P514" i="44"/>
  <c r="P513" i="44"/>
  <c r="P512" i="44"/>
  <c r="P511" i="44"/>
  <c r="P510" i="44"/>
  <c r="P509" i="44"/>
  <c r="P508" i="44"/>
  <c r="P507" i="44"/>
  <c r="P506" i="44"/>
  <c r="P505" i="44"/>
  <c r="P504" i="44"/>
  <c r="P503" i="44"/>
  <c r="P502" i="44"/>
  <c r="P501" i="44"/>
  <c r="P500" i="44"/>
  <c r="P499" i="44"/>
  <c r="P498" i="44"/>
  <c r="P497" i="44"/>
  <c r="P496" i="44"/>
  <c r="P495" i="44"/>
  <c r="P494" i="44"/>
  <c r="P493" i="44"/>
  <c r="P492" i="44"/>
  <c r="P491" i="44"/>
  <c r="P490" i="44"/>
  <c r="P489" i="44"/>
  <c r="P488" i="44"/>
  <c r="P487" i="44"/>
  <c r="P486" i="44"/>
  <c r="P485" i="44"/>
  <c r="P484" i="44"/>
  <c r="P483" i="44"/>
  <c r="P482" i="44"/>
  <c r="P481" i="44"/>
  <c r="P480" i="44"/>
  <c r="P479" i="44"/>
  <c r="P478" i="44"/>
  <c r="P477" i="44"/>
  <c r="P476" i="44"/>
  <c r="P475" i="44"/>
  <c r="P474" i="44"/>
  <c r="P473" i="44"/>
  <c r="P472" i="44"/>
  <c r="P471" i="44"/>
  <c r="P470" i="44"/>
  <c r="P469" i="44"/>
  <c r="P468" i="44"/>
  <c r="P467" i="44"/>
  <c r="P466" i="44"/>
  <c r="P465" i="44"/>
  <c r="P464" i="44"/>
  <c r="P463" i="44"/>
  <c r="P462" i="44"/>
  <c r="P461" i="44"/>
  <c r="P460" i="44"/>
  <c r="P459" i="44"/>
  <c r="P458" i="44"/>
  <c r="P457" i="44"/>
  <c r="P456" i="44"/>
  <c r="P455" i="44"/>
  <c r="P454" i="44"/>
  <c r="P453" i="44"/>
  <c r="P452" i="44"/>
  <c r="P451" i="44"/>
  <c r="P450" i="44"/>
  <c r="P449" i="44"/>
  <c r="P448" i="44"/>
  <c r="P447" i="44"/>
  <c r="P446" i="44"/>
  <c r="P445" i="44"/>
  <c r="P444" i="44"/>
  <c r="P443" i="44"/>
  <c r="P442" i="44"/>
  <c r="P441" i="44"/>
  <c r="P440" i="44"/>
  <c r="P439" i="44"/>
  <c r="P438" i="44"/>
  <c r="P437" i="44"/>
  <c r="P436" i="44"/>
  <c r="P435" i="44"/>
  <c r="P434" i="44"/>
  <c r="P433" i="44"/>
  <c r="P432" i="44"/>
  <c r="P431" i="44"/>
  <c r="P430" i="44"/>
  <c r="P429" i="44"/>
  <c r="P428" i="44"/>
  <c r="P427" i="44"/>
  <c r="P426" i="44"/>
  <c r="P425" i="44"/>
  <c r="P424" i="44"/>
  <c r="P423" i="44"/>
  <c r="P422" i="44"/>
  <c r="P421" i="44"/>
  <c r="P420" i="44"/>
  <c r="P419" i="44"/>
  <c r="P418" i="44"/>
  <c r="P417" i="44"/>
  <c r="P416" i="44"/>
  <c r="P415" i="44"/>
  <c r="P414" i="44"/>
  <c r="P413" i="44"/>
  <c r="P412" i="44"/>
  <c r="P411" i="44"/>
  <c r="P410" i="44"/>
  <c r="P409" i="44"/>
  <c r="P408" i="44"/>
  <c r="P407" i="44"/>
  <c r="P406" i="44"/>
  <c r="P405" i="44"/>
  <c r="P404" i="44"/>
  <c r="P403" i="44"/>
  <c r="P402" i="44"/>
  <c r="P401" i="44"/>
  <c r="P400" i="44"/>
  <c r="P399" i="44"/>
  <c r="P398" i="44"/>
  <c r="P397" i="44"/>
  <c r="P396" i="44"/>
  <c r="P395" i="44"/>
  <c r="P394" i="44"/>
  <c r="P393" i="44"/>
  <c r="P392" i="44"/>
  <c r="P391" i="44"/>
  <c r="P390" i="44"/>
  <c r="P389" i="44"/>
  <c r="P388" i="44"/>
  <c r="P387" i="44"/>
  <c r="P386" i="44"/>
  <c r="P385" i="44"/>
  <c r="P384" i="44"/>
  <c r="P383" i="44"/>
  <c r="P382" i="44"/>
  <c r="P381" i="44"/>
  <c r="P380" i="44"/>
  <c r="P379" i="44"/>
  <c r="P378" i="44"/>
  <c r="P377" i="44"/>
  <c r="P376" i="44"/>
  <c r="P375" i="44"/>
  <c r="P374" i="44"/>
  <c r="P373" i="44"/>
  <c r="P372" i="44"/>
  <c r="P371" i="44"/>
  <c r="P370" i="44"/>
  <c r="P369" i="44"/>
  <c r="P368" i="44"/>
  <c r="P367" i="44"/>
  <c r="P366" i="44"/>
  <c r="P365" i="44"/>
  <c r="P364" i="44"/>
  <c r="P363" i="44"/>
  <c r="P362" i="44"/>
  <c r="P361" i="44"/>
  <c r="P360" i="44"/>
  <c r="P359" i="44"/>
  <c r="P358" i="44"/>
  <c r="P357" i="44"/>
  <c r="P356" i="44"/>
  <c r="P355" i="44"/>
  <c r="P354" i="44"/>
  <c r="P353" i="44"/>
  <c r="P352" i="44"/>
  <c r="P351" i="44"/>
  <c r="P350" i="44"/>
  <c r="P349" i="44"/>
  <c r="P348" i="44"/>
  <c r="P347" i="44"/>
  <c r="P346" i="44"/>
  <c r="P345" i="44"/>
  <c r="P344" i="44"/>
  <c r="P343" i="44"/>
  <c r="P342" i="44"/>
  <c r="P341" i="44"/>
  <c r="P340" i="44"/>
  <c r="P339" i="44"/>
  <c r="P338" i="44"/>
  <c r="P337" i="44"/>
  <c r="P336" i="44"/>
  <c r="P335" i="44"/>
  <c r="P334" i="44"/>
  <c r="P333" i="44"/>
  <c r="P332" i="44"/>
  <c r="P331" i="44"/>
  <c r="P330" i="44"/>
  <c r="P329" i="44"/>
  <c r="P328" i="44"/>
  <c r="P327" i="44"/>
  <c r="P326" i="44"/>
  <c r="P325" i="44"/>
  <c r="P324" i="44"/>
  <c r="P323" i="44"/>
  <c r="P322" i="44"/>
  <c r="P321" i="44"/>
  <c r="P320" i="44"/>
  <c r="P319" i="44"/>
  <c r="P318" i="44"/>
  <c r="P317" i="44"/>
  <c r="P316" i="44"/>
  <c r="P315" i="44"/>
  <c r="P314" i="44"/>
  <c r="P313" i="44"/>
  <c r="P312" i="44"/>
  <c r="P311" i="44"/>
  <c r="P310" i="44"/>
  <c r="P309" i="44"/>
  <c r="P308" i="44"/>
  <c r="P307" i="44"/>
  <c r="P306" i="44"/>
  <c r="P305" i="44"/>
  <c r="P304" i="44"/>
  <c r="P303" i="44"/>
  <c r="P302" i="44"/>
  <c r="P301" i="44"/>
  <c r="P300" i="44"/>
  <c r="P299" i="44"/>
  <c r="P298" i="44"/>
  <c r="P297" i="44"/>
  <c r="P296" i="44"/>
  <c r="P295" i="44"/>
  <c r="P294" i="44"/>
  <c r="P293" i="44"/>
  <c r="P292" i="44"/>
  <c r="P291" i="44"/>
  <c r="P290" i="44"/>
  <c r="P289" i="44"/>
  <c r="P288" i="44"/>
  <c r="P287" i="44"/>
  <c r="P286" i="44"/>
  <c r="P285" i="44"/>
  <c r="O545" i="44"/>
  <c r="O544" i="44"/>
  <c r="O543" i="44"/>
  <c r="O542" i="44"/>
  <c r="O541" i="44"/>
  <c r="O540" i="44"/>
  <c r="O539" i="44"/>
  <c r="O538" i="44"/>
  <c r="O537" i="44"/>
  <c r="O536" i="44"/>
  <c r="O535" i="44"/>
  <c r="O534" i="44"/>
  <c r="O533" i="44"/>
  <c r="O532" i="44"/>
  <c r="O531" i="44"/>
  <c r="O530" i="44"/>
  <c r="O529" i="44"/>
  <c r="O528" i="44"/>
  <c r="O527" i="44"/>
  <c r="O526" i="44"/>
  <c r="O525" i="44"/>
  <c r="O524" i="44"/>
  <c r="O523" i="44"/>
  <c r="O522" i="44"/>
  <c r="O521" i="44"/>
  <c r="O520" i="44"/>
  <c r="O519" i="44"/>
  <c r="O518" i="44"/>
  <c r="O517" i="44"/>
  <c r="O516" i="44"/>
  <c r="O515" i="44"/>
  <c r="O514" i="44"/>
  <c r="O513" i="44"/>
  <c r="O512" i="44"/>
  <c r="O511" i="44"/>
  <c r="O510" i="44"/>
  <c r="O509" i="44"/>
  <c r="O508" i="44"/>
  <c r="O507" i="44"/>
  <c r="O506" i="44"/>
  <c r="O505" i="44"/>
  <c r="O504" i="44"/>
  <c r="O503" i="44"/>
  <c r="O502" i="44"/>
  <c r="O501" i="44"/>
  <c r="O500" i="44"/>
  <c r="O499" i="44"/>
  <c r="O498" i="44"/>
  <c r="O497" i="44"/>
  <c r="O496" i="44"/>
  <c r="O495" i="44"/>
  <c r="O494" i="44"/>
  <c r="O493" i="44"/>
  <c r="O492" i="44"/>
  <c r="O491" i="44"/>
  <c r="O490" i="44"/>
  <c r="O489" i="44"/>
  <c r="O488" i="44"/>
  <c r="O487" i="44"/>
  <c r="O486" i="44"/>
  <c r="O485" i="44"/>
  <c r="O484" i="44"/>
  <c r="O483" i="44"/>
  <c r="O482" i="44"/>
  <c r="O481" i="44"/>
  <c r="O480" i="44"/>
  <c r="O479" i="44"/>
  <c r="O478" i="44"/>
  <c r="O477" i="44"/>
  <c r="O476" i="44"/>
  <c r="O475" i="44"/>
  <c r="O474" i="44"/>
  <c r="O473" i="44"/>
  <c r="O472" i="44"/>
  <c r="O471" i="44"/>
  <c r="O470" i="44"/>
  <c r="O469" i="44"/>
  <c r="O468" i="44"/>
  <c r="O467" i="44"/>
  <c r="O466" i="44"/>
  <c r="O465" i="44"/>
  <c r="O464" i="44"/>
  <c r="O463" i="44"/>
  <c r="O462" i="44"/>
  <c r="O461" i="44"/>
  <c r="O460" i="44"/>
  <c r="O459" i="44"/>
  <c r="O458" i="44"/>
  <c r="O457" i="44"/>
  <c r="O456" i="44"/>
  <c r="O455" i="44"/>
  <c r="O454" i="44"/>
  <c r="O453" i="44"/>
  <c r="O452" i="44"/>
  <c r="O451" i="44"/>
  <c r="O450" i="44"/>
  <c r="O449" i="44"/>
  <c r="O448" i="44"/>
  <c r="O447" i="44"/>
  <c r="O446" i="44"/>
  <c r="O445" i="44"/>
  <c r="O444" i="44"/>
  <c r="O443" i="44"/>
  <c r="O442" i="44"/>
  <c r="O441" i="44"/>
  <c r="O440" i="44"/>
  <c r="O439" i="44"/>
  <c r="O438" i="44"/>
  <c r="O437" i="44"/>
  <c r="O436" i="44"/>
  <c r="O435" i="44"/>
  <c r="O434" i="44"/>
  <c r="O433" i="44"/>
  <c r="O432" i="44"/>
  <c r="O431" i="44"/>
  <c r="O430" i="44"/>
  <c r="O429" i="44"/>
  <c r="O428" i="44"/>
  <c r="O427" i="44"/>
  <c r="O426" i="44"/>
  <c r="O425" i="44"/>
  <c r="O424" i="44"/>
  <c r="O423" i="44"/>
  <c r="O422" i="44"/>
  <c r="O421" i="44"/>
  <c r="O420" i="44"/>
  <c r="O419" i="44"/>
  <c r="O418" i="44"/>
  <c r="O417" i="44"/>
  <c r="O416" i="44"/>
  <c r="O415" i="44"/>
  <c r="O414" i="44"/>
  <c r="O413" i="44"/>
  <c r="O412" i="44"/>
  <c r="O411" i="44"/>
  <c r="O410" i="44"/>
  <c r="O409" i="44"/>
  <c r="O408" i="44"/>
  <c r="O407" i="44"/>
  <c r="O406" i="44"/>
  <c r="O405" i="44"/>
  <c r="O404" i="44"/>
  <c r="O403" i="44"/>
  <c r="O402" i="44"/>
  <c r="O401" i="44"/>
  <c r="O400" i="44"/>
  <c r="O399" i="44"/>
  <c r="O398" i="44"/>
  <c r="O397" i="44"/>
  <c r="O396" i="44"/>
  <c r="O395" i="44"/>
  <c r="O394" i="44"/>
  <c r="O393" i="44"/>
  <c r="O392" i="44"/>
  <c r="O391" i="44"/>
  <c r="O390" i="44"/>
  <c r="O389" i="44"/>
  <c r="O388" i="44"/>
  <c r="O387" i="44"/>
  <c r="O386" i="44"/>
  <c r="O385" i="44"/>
  <c r="O384" i="44"/>
  <c r="O383" i="44"/>
  <c r="O382" i="44"/>
  <c r="O381" i="44"/>
  <c r="O380" i="44"/>
  <c r="O379" i="44"/>
  <c r="O378" i="44"/>
  <c r="O377" i="44"/>
  <c r="O376" i="44"/>
  <c r="O375" i="44"/>
  <c r="O374" i="44"/>
  <c r="O373" i="44"/>
  <c r="O372" i="44"/>
  <c r="O371" i="44"/>
  <c r="O370" i="44"/>
  <c r="O369" i="44"/>
  <c r="O368" i="44"/>
  <c r="O367" i="44"/>
  <c r="O366" i="44"/>
  <c r="O365" i="44"/>
  <c r="O364" i="44"/>
  <c r="O363" i="44"/>
  <c r="O362" i="44"/>
  <c r="O361" i="44"/>
  <c r="O360" i="44"/>
  <c r="O359" i="44"/>
  <c r="O358" i="44"/>
  <c r="O357" i="44"/>
  <c r="O356" i="44"/>
  <c r="O355" i="44"/>
  <c r="O354" i="44"/>
  <c r="O353" i="44"/>
  <c r="O352" i="44"/>
  <c r="O351" i="44"/>
  <c r="O350" i="44"/>
  <c r="O349" i="44"/>
  <c r="O348" i="44"/>
  <c r="O347" i="44"/>
  <c r="O346" i="44"/>
  <c r="O345" i="44"/>
  <c r="O344" i="44"/>
  <c r="O343" i="44"/>
  <c r="O342" i="44"/>
  <c r="O341" i="44"/>
  <c r="O340" i="44"/>
  <c r="O339" i="44"/>
  <c r="O338" i="44"/>
  <c r="O337" i="44"/>
  <c r="O336" i="44"/>
  <c r="O335" i="44"/>
  <c r="O334" i="44"/>
  <c r="O333" i="44"/>
  <c r="O332" i="44"/>
  <c r="O331" i="44"/>
  <c r="O330" i="44"/>
  <c r="O329" i="44"/>
  <c r="O328" i="44"/>
  <c r="O327" i="44"/>
  <c r="O326" i="44"/>
  <c r="S326" i="44" s="1"/>
  <c r="O325" i="44"/>
  <c r="O324" i="44"/>
  <c r="O323" i="44"/>
  <c r="O322" i="44"/>
  <c r="O321" i="44"/>
  <c r="O320" i="44"/>
  <c r="S320" i="44" s="1"/>
  <c r="O319" i="44"/>
  <c r="O318" i="44"/>
  <c r="S318" i="44" s="1"/>
  <c r="O317" i="44"/>
  <c r="O316" i="44"/>
  <c r="S316" i="44" s="1"/>
  <c r="O315" i="44"/>
  <c r="O314" i="44"/>
  <c r="O313" i="44"/>
  <c r="O312" i="44"/>
  <c r="S312" i="44" s="1"/>
  <c r="O311" i="44"/>
  <c r="O310" i="44"/>
  <c r="O309" i="44"/>
  <c r="O308" i="44"/>
  <c r="S308" i="44" s="1"/>
  <c r="O307" i="44"/>
  <c r="O306" i="44"/>
  <c r="O305" i="44"/>
  <c r="O304" i="44"/>
  <c r="S304" i="44" s="1"/>
  <c r="O303" i="44"/>
  <c r="O302" i="44"/>
  <c r="O301" i="44"/>
  <c r="O300" i="44"/>
  <c r="O299" i="44"/>
  <c r="O298" i="44"/>
  <c r="O297" i="44"/>
  <c r="O296" i="44"/>
  <c r="O295" i="44"/>
  <c r="O294" i="44"/>
  <c r="S294" i="44" s="1"/>
  <c r="O293" i="44"/>
  <c r="O292" i="44"/>
  <c r="S292" i="44" s="1"/>
  <c r="O291" i="44"/>
  <c r="O290" i="44"/>
  <c r="O289" i="44"/>
  <c r="O288" i="44"/>
  <c r="S288" i="44" s="1"/>
  <c r="O287" i="44"/>
  <c r="O286" i="44"/>
  <c r="O285" i="44"/>
  <c r="N545" i="44"/>
  <c r="S545" i="44" s="1"/>
  <c r="N544" i="44"/>
  <c r="N543" i="44"/>
  <c r="N542" i="44"/>
  <c r="N541" i="44"/>
  <c r="S541" i="44" s="1"/>
  <c r="N540" i="44"/>
  <c r="N539" i="44"/>
  <c r="N538" i="44"/>
  <c r="N537" i="44"/>
  <c r="S537" i="44" s="1"/>
  <c r="N536" i="44"/>
  <c r="N535" i="44"/>
  <c r="N534" i="44"/>
  <c r="N533" i="44"/>
  <c r="S533" i="44" s="1"/>
  <c r="N532" i="44"/>
  <c r="N531" i="44"/>
  <c r="N530" i="44"/>
  <c r="N529" i="44"/>
  <c r="S529" i="44" s="1"/>
  <c r="W529" i="44" s="1"/>
  <c r="N528" i="44"/>
  <c r="N527" i="44"/>
  <c r="S527" i="44" s="1"/>
  <c r="N526" i="44"/>
  <c r="N525" i="44"/>
  <c r="S525" i="44" s="1"/>
  <c r="N524" i="44"/>
  <c r="S524" i="44" s="1"/>
  <c r="W524" i="44" s="1"/>
  <c r="N523" i="44"/>
  <c r="N522" i="44"/>
  <c r="N521" i="44"/>
  <c r="N520" i="44"/>
  <c r="N519" i="44"/>
  <c r="S519" i="44" s="1"/>
  <c r="W519" i="44" s="1"/>
  <c r="N518" i="44"/>
  <c r="N517" i="44"/>
  <c r="S517" i="44" s="1"/>
  <c r="N516" i="44"/>
  <c r="N515" i="44"/>
  <c r="N514" i="44"/>
  <c r="N513" i="44"/>
  <c r="S513" i="44" s="1"/>
  <c r="N512" i="44"/>
  <c r="N511" i="44"/>
  <c r="N510" i="44"/>
  <c r="N509" i="44"/>
  <c r="N508" i="44"/>
  <c r="N507" i="44"/>
  <c r="N506" i="44"/>
  <c r="N505" i="44"/>
  <c r="S505" i="44" s="1"/>
  <c r="W505" i="44" s="1"/>
  <c r="N504" i="44"/>
  <c r="N503" i="44"/>
  <c r="N502" i="44"/>
  <c r="N501" i="44"/>
  <c r="S501" i="44" s="1"/>
  <c r="N500" i="44"/>
  <c r="S500" i="44" s="1"/>
  <c r="W500" i="44" s="1"/>
  <c r="N499" i="44"/>
  <c r="W499" i="44" s="1"/>
  <c r="N498" i="44"/>
  <c r="N497" i="44"/>
  <c r="S497" i="44" s="1"/>
  <c r="N496" i="44"/>
  <c r="N495" i="44"/>
  <c r="N494" i="44"/>
  <c r="N493" i="44"/>
  <c r="S493" i="44" s="1"/>
  <c r="N492" i="44"/>
  <c r="N491" i="44"/>
  <c r="N490" i="44"/>
  <c r="N489" i="44"/>
  <c r="S489" i="44" s="1"/>
  <c r="N488" i="44"/>
  <c r="N487" i="44"/>
  <c r="N486" i="44"/>
  <c r="N485" i="44"/>
  <c r="S485" i="44" s="1"/>
  <c r="N484" i="44"/>
  <c r="N483" i="44"/>
  <c r="N482" i="44"/>
  <c r="N481" i="44"/>
  <c r="S481" i="44" s="1"/>
  <c r="N480" i="44"/>
  <c r="N479" i="44"/>
  <c r="N478" i="44"/>
  <c r="N477" i="44"/>
  <c r="S477" i="44" s="1"/>
  <c r="N476" i="44"/>
  <c r="N475" i="44"/>
  <c r="N474" i="44"/>
  <c r="N473" i="44"/>
  <c r="S473" i="44" s="1"/>
  <c r="N472" i="44"/>
  <c r="N471" i="44"/>
  <c r="S471" i="44" s="1"/>
  <c r="N470" i="44"/>
  <c r="N469" i="44"/>
  <c r="S469" i="44" s="1"/>
  <c r="N468" i="44"/>
  <c r="N467" i="44"/>
  <c r="N466" i="44"/>
  <c r="N465" i="44"/>
  <c r="S465" i="44" s="1"/>
  <c r="N464" i="44"/>
  <c r="N463" i="44"/>
  <c r="N462" i="44"/>
  <c r="N461" i="44"/>
  <c r="S461" i="44" s="1"/>
  <c r="N460" i="44"/>
  <c r="N459" i="44"/>
  <c r="S459" i="44" s="1"/>
  <c r="N458" i="44"/>
  <c r="N457" i="44"/>
  <c r="S457" i="44" s="1"/>
  <c r="N456" i="44"/>
  <c r="N455" i="44"/>
  <c r="N454" i="44"/>
  <c r="N453" i="44"/>
  <c r="S453" i="44" s="1"/>
  <c r="N452" i="44"/>
  <c r="N451" i="44"/>
  <c r="N450" i="44"/>
  <c r="N449" i="44"/>
  <c r="S449" i="44" s="1"/>
  <c r="N448" i="44"/>
  <c r="N447" i="44"/>
  <c r="N446" i="44"/>
  <c r="N445" i="44"/>
  <c r="N444" i="44"/>
  <c r="N443" i="44"/>
  <c r="S443" i="44" s="1"/>
  <c r="N442" i="44"/>
  <c r="N441" i="44"/>
  <c r="S441" i="44" s="1"/>
  <c r="N440" i="44"/>
  <c r="N439" i="44"/>
  <c r="S439" i="44" s="1"/>
  <c r="N438" i="44"/>
  <c r="N437" i="44"/>
  <c r="S437" i="44" s="1"/>
  <c r="N436" i="44"/>
  <c r="N435" i="44"/>
  <c r="S435" i="44" s="1"/>
  <c r="N434" i="44"/>
  <c r="N433" i="44"/>
  <c r="N432" i="44"/>
  <c r="N431" i="44"/>
  <c r="S431" i="44" s="1"/>
  <c r="N430" i="44"/>
  <c r="N429" i="44"/>
  <c r="S429" i="44" s="1"/>
  <c r="N428" i="44"/>
  <c r="N427" i="44"/>
  <c r="S427" i="44" s="1"/>
  <c r="N426" i="44"/>
  <c r="N425" i="44"/>
  <c r="S425" i="44" s="1"/>
  <c r="N424" i="44"/>
  <c r="N423" i="44"/>
  <c r="S423" i="44" s="1"/>
  <c r="N422" i="44"/>
  <c r="N421" i="44"/>
  <c r="S421" i="44" s="1"/>
  <c r="N420" i="44"/>
  <c r="N419" i="44"/>
  <c r="S419" i="44" s="1"/>
  <c r="N418" i="44"/>
  <c r="N417" i="44"/>
  <c r="S417" i="44" s="1"/>
  <c r="N416" i="44"/>
  <c r="N415" i="44"/>
  <c r="S415" i="44" s="1"/>
  <c r="N414" i="44"/>
  <c r="N413" i="44"/>
  <c r="S413" i="44" s="1"/>
  <c r="N412" i="44"/>
  <c r="N411" i="44"/>
  <c r="S411" i="44" s="1"/>
  <c r="N410" i="44"/>
  <c r="N409" i="44"/>
  <c r="S409" i="44" s="1"/>
  <c r="N408" i="44"/>
  <c r="N407" i="44"/>
  <c r="S407" i="44" s="1"/>
  <c r="N406" i="44"/>
  <c r="N405" i="44"/>
  <c r="N404" i="44"/>
  <c r="N403" i="44"/>
  <c r="S403" i="44" s="1"/>
  <c r="N402" i="44"/>
  <c r="N401" i="44"/>
  <c r="N400" i="44"/>
  <c r="N399" i="44"/>
  <c r="S399" i="44" s="1"/>
  <c r="N398" i="44"/>
  <c r="N397" i="44"/>
  <c r="N396" i="44"/>
  <c r="N395" i="44"/>
  <c r="S395" i="44" s="1"/>
  <c r="N394" i="44"/>
  <c r="N393" i="44"/>
  <c r="N392" i="44"/>
  <c r="N391" i="44"/>
  <c r="S391" i="44" s="1"/>
  <c r="N390" i="44"/>
  <c r="N389" i="44"/>
  <c r="S389" i="44" s="1"/>
  <c r="N388" i="44"/>
  <c r="N387" i="44"/>
  <c r="S387" i="44" s="1"/>
  <c r="N386" i="44"/>
  <c r="N385" i="44"/>
  <c r="S385" i="44" s="1"/>
  <c r="N384" i="44"/>
  <c r="N383" i="44"/>
  <c r="S383" i="44" s="1"/>
  <c r="N382" i="44"/>
  <c r="N381" i="44"/>
  <c r="S381" i="44" s="1"/>
  <c r="N380" i="44"/>
  <c r="N379" i="44"/>
  <c r="S379" i="44" s="1"/>
  <c r="N378" i="44"/>
  <c r="N377" i="44"/>
  <c r="S377" i="44" s="1"/>
  <c r="N376" i="44"/>
  <c r="N375" i="44"/>
  <c r="S375" i="44" s="1"/>
  <c r="N374" i="44"/>
  <c r="N373" i="44"/>
  <c r="S373" i="44" s="1"/>
  <c r="N372" i="44"/>
  <c r="N371" i="44"/>
  <c r="S371" i="44" s="1"/>
  <c r="N370" i="44"/>
  <c r="N369" i="44"/>
  <c r="S369" i="44" s="1"/>
  <c r="N368" i="44"/>
  <c r="N367" i="44"/>
  <c r="S367" i="44" s="1"/>
  <c r="N366" i="44"/>
  <c r="N365" i="44"/>
  <c r="S365" i="44" s="1"/>
  <c r="N364" i="44"/>
  <c r="N363" i="44"/>
  <c r="S363" i="44" s="1"/>
  <c r="N362" i="44"/>
  <c r="N361" i="44"/>
  <c r="S361" i="44" s="1"/>
  <c r="N360" i="44"/>
  <c r="N359" i="44"/>
  <c r="S359" i="44" s="1"/>
  <c r="N358" i="44"/>
  <c r="N357" i="44"/>
  <c r="N356" i="44"/>
  <c r="N355" i="44"/>
  <c r="S355" i="44" s="1"/>
  <c r="N354" i="44"/>
  <c r="N353" i="44"/>
  <c r="N352" i="44"/>
  <c r="N351" i="44"/>
  <c r="N350" i="44"/>
  <c r="N349" i="44"/>
  <c r="S349" i="44" s="1"/>
  <c r="N348" i="44"/>
  <c r="N347" i="44"/>
  <c r="S347" i="44" s="1"/>
  <c r="N346" i="44"/>
  <c r="N345" i="44"/>
  <c r="S345" i="44" s="1"/>
  <c r="N344" i="44"/>
  <c r="N343" i="44"/>
  <c r="S343" i="44" s="1"/>
  <c r="N342" i="44"/>
  <c r="N341" i="44"/>
  <c r="S341" i="44" s="1"/>
  <c r="N340" i="44"/>
  <c r="N339" i="44"/>
  <c r="S339" i="44" s="1"/>
  <c r="N338" i="44"/>
  <c r="N337" i="44"/>
  <c r="N336" i="44"/>
  <c r="N335" i="44"/>
  <c r="N334" i="44"/>
  <c r="N333" i="44"/>
  <c r="N332" i="44"/>
  <c r="N331" i="44"/>
  <c r="N330" i="44"/>
  <c r="N329" i="44"/>
  <c r="N328" i="44"/>
  <c r="N327" i="44"/>
  <c r="N326" i="44"/>
  <c r="N325" i="44"/>
  <c r="N324" i="44"/>
  <c r="N323" i="44"/>
  <c r="N322" i="44"/>
  <c r="N321" i="44"/>
  <c r="N320" i="44"/>
  <c r="N319" i="44"/>
  <c r="N318" i="44"/>
  <c r="N317" i="44"/>
  <c r="N316" i="44"/>
  <c r="N315" i="44"/>
  <c r="N314" i="44"/>
  <c r="N313" i="44"/>
  <c r="N312" i="44"/>
  <c r="N311" i="44"/>
  <c r="N310" i="44"/>
  <c r="N309" i="44"/>
  <c r="N308" i="44"/>
  <c r="N307" i="44"/>
  <c r="N306" i="44"/>
  <c r="N305" i="44"/>
  <c r="N304" i="44"/>
  <c r="N303" i="44"/>
  <c r="N302" i="44"/>
  <c r="N301" i="44"/>
  <c r="N300" i="44"/>
  <c r="N299" i="44"/>
  <c r="N298" i="44"/>
  <c r="N297" i="44"/>
  <c r="N296" i="44"/>
  <c r="N295" i="44"/>
  <c r="N294" i="44"/>
  <c r="N293" i="44"/>
  <c r="N292" i="44"/>
  <c r="N291" i="44"/>
  <c r="N290" i="44"/>
  <c r="N289" i="44"/>
  <c r="N288" i="44"/>
  <c r="N287" i="44"/>
  <c r="N286" i="44"/>
  <c r="N285" i="44"/>
  <c r="D545" i="44"/>
  <c r="D285" i="44"/>
  <c r="D286" i="44"/>
  <c r="D287" i="44"/>
  <c r="D288" i="44"/>
  <c r="D289" i="44"/>
  <c r="D290" i="44"/>
  <c r="D291" i="44"/>
  <c r="D292" i="44"/>
  <c r="D293" i="44"/>
  <c r="D294" i="44"/>
  <c r="D295" i="44"/>
  <c r="D296" i="44"/>
  <c r="D297" i="44"/>
  <c r="D298" i="44"/>
  <c r="D299" i="44"/>
  <c r="D300" i="44"/>
  <c r="D301" i="44"/>
  <c r="D302" i="44"/>
  <c r="D303" i="44"/>
  <c r="D304" i="44"/>
  <c r="D305" i="44"/>
  <c r="D306" i="44"/>
  <c r="D307" i="44"/>
  <c r="D308"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3" i="44"/>
  <c r="D354" i="44"/>
  <c r="D355" i="44"/>
  <c r="D356" i="44"/>
  <c r="D357" i="44"/>
  <c r="D358" i="44"/>
  <c r="D359" i="44"/>
  <c r="D360" i="44"/>
  <c r="D361" i="44"/>
  <c r="D362" i="44"/>
  <c r="D363" i="44"/>
  <c r="D364" i="44"/>
  <c r="D365" i="44"/>
  <c r="D366" i="44"/>
  <c r="D367" i="44"/>
  <c r="D368" i="44"/>
  <c r="D369" i="44"/>
  <c r="D370" i="44"/>
  <c r="D371" i="44"/>
  <c r="D372" i="44"/>
  <c r="D373" i="44"/>
  <c r="D374" i="44"/>
  <c r="D375" i="44"/>
  <c r="D376" i="44"/>
  <c r="D377" i="44"/>
  <c r="D378" i="44"/>
  <c r="D379" i="44"/>
  <c r="D380" i="44"/>
  <c r="D381" i="44"/>
  <c r="D382" i="44"/>
  <c r="D383" i="44"/>
  <c r="D384" i="44"/>
  <c r="D385" i="44"/>
  <c r="D386" i="44"/>
  <c r="D387" i="44"/>
  <c r="D388" i="44"/>
  <c r="D389" i="44"/>
  <c r="D390" i="44"/>
  <c r="D391" i="44"/>
  <c r="D392" i="44"/>
  <c r="D393" i="44"/>
  <c r="D394" i="44"/>
  <c r="D395" i="44"/>
  <c r="D396" i="44"/>
  <c r="D397" i="44"/>
  <c r="D398" i="44"/>
  <c r="D399" i="44"/>
  <c r="D400" i="44"/>
  <c r="D401" i="44"/>
  <c r="D402" i="44"/>
  <c r="D403" i="44"/>
  <c r="D404" i="44"/>
  <c r="D405" i="44"/>
  <c r="D406" i="44"/>
  <c r="D407" i="44"/>
  <c r="D408" i="44"/>
  <c r="D409" i="44"/>
  <c r="D410" i="44"/>
  <c r="D411" i="44"/>
  <c r="D412" i="44"/>
  <c r="D413" i="44"/>
  <c r="D414" i="44"/>
  <c r="D415" i="44"/>
  <c r="D416" i="44"/>
  <c r="D417" i="44"/>
  <c r="D418" i="44"/>
  <c r="D419" i="44"/>
  <c r="D420" i="44"/>
  <c r="D421" i="44"/>
  <c r="D422" i="44"/>
  <c r="D423" i="44"/>
  <c r="D424" i="44"/>
  <c r="D425" i="44"/>
  <c r="D426" i="44"/>
  <c r="D427" i="44"/>
  <c r="D428" i="44"/>
  <c r="D429" i="44"/>
  <c r="D430" i="44"/>
  <c r="D431" i="44"/>
  <c r="D432" i="44"/>
  <c r="D433" i="44"/>
  <c r="D434" i="44"/>
  <c r="D435" i="44"/>
  <c r="D436" i="44"/>
  <c r="D437" i="44"/>
  <c r="D438" i="44"/>
  <c r="D439" i="44"/>
  <c r="D440" i="44"/>
  <c r="D441" i="44"/>
  <c r="D442" i="44"/>
  <c r="D443" i="44"/>
  <c r="D444" i="44"/>
  <c r="D445" i="44"/>
  <c r="D446" i="44"/>
  <c r="D447" i="44"/>
  <c r="D448" i="44"/>
  <c r="D449" i="44"/>
  <c r="D450" i="44"/>
  <c r="D451" i="44"/>
  <c r="D452" i="44"/>
  <c r="D453" i="44"/>
  <c r="D454" i="44"/>
  <c r="D455" i="44"/>
  <c r="D456" i="44"/>
  <c r="D457" i="44"/>
  <c r="D458" i="44"/>
  <c r="D459" i="44"/>
  <c r="D460" i="44"/>
  <c r="D461" i="44"/>
  <c r="D462" i="44"/>
  <c r="D463" i="44"/>
  <c r="D464" i="44"/>
  <c r="D465" i="44"/>
  <c r="D466" i="44"/>
  <c r="D467" i="44"/>
  <c r="D468" i="44"/>
  <c r="D469" i="44"/>
  <c r="D470" i="44"/>
  <c r="D471" i="44"/>
  <c r="D472" i="44"/>
  <c r="D473" i="44"/>
  <c r="D474" i="44"/>
  <c r="D475" i="44"/>
  <c r="D476" i="44"/>
  <c r="D477" i="44"/>
  <c r="D478" i="44"/>
  <c r="D479" i="44"/>
  <c r="D480" i="44"/>
  <c r="D481" i="44"/>
  <c r="D482" i="44"/>
  <c r="D483" i="44"/>
  <c r="D484" i="44"/>
  <c r="D485" i="44"/>
  <c r="D486" i="44"/>
  <c r="D487" i="44"/>
  <c r="D488" i="44"/>
  <c r="D489" i="44"/>
  <c r="D490" i="44"/>
  <c r="D491" i="44"/>
  <c r="D492" i="44"/>
  <c r="D493" i="44"/>
  <c r="D494" i="44"/>
  <c r="D495" i="44"/>
  <c r="D496" i="44"/>
  <c r="D497" i="44"/>
  <c r="D498" i="44"/>
  <c r="D499" i="44"/>
  <c r="D500" i="44"/>
  <c r="D501" i="44"/>
  <c r="D502" i="44"/>
  <c r="D503" i="44"/>
  <c r="D504" i="44"/>
  <c r="D505" i="44"/>
  <c r="D506" i="44"/>
  <c r="D507" i="44"/>
  <c r="D508" i="44"/>
  <c r="D509" i="44"/>
  <c r="D510" i="44"/>
  <c r="D511" i="44"/>
  <c r="D512" i="44"/>
  <c r="D513" i="44"/>
  <c r="D514" i="44"/>
  <c r="D515" i="44"/>
  <c r="D516" i="44"/>
  <c r="D517" i="44"/>
  <c r="D518" i="44"/>
  <c r="D519" i="44"/>
  <c r="D520" i="44"/>
  <c r="D521" i="44"/>
  <c r="D522" i="44"/>
  <c r="D523" i="44"/>
  <c r="D524" i="44"/>
  <c r="D525" i="44"/>
  <c r="D526" i="44"/>
  <c r="D527" i="44"/>
  <c r="D528" i="44"/>
  <c r="D529" i="44"/>
  <c r="D530" i="44"/>
  <c r="D531" i="44"/>
  <c r="D532" i="44"/>
  <c r="D533" i="44"/>
  <c r="D534" i="44"/>
  <c r="D535" i="44"/>
  <c r="D536" i="44"/>
  <c r="D537" i="44"/>
  <c r="D538" i="44"/>
  <c r="D539" i="44"/>
  <c r="D540" i="44"/>
  <c r="D541" i="44"/>
  <c r="D542" i="44"/>
  <c r="D543" i="44"/>
  <c r="D544" i="44"/>
  <c r="C286" i="44"/>
  <c r="E286" i="44" s="1"/>
  <c r="C287" i="44"/>
  <c r="C288" i="44"/>
  <c r="E288" i="44" s="1"/>
  <c r="C289" i="44"/>
  <c r="C290" i="44"/>
  <c r="E290" i="44" s="1"/>
  <c r="C291" i="44"/>
  <c r="C292" i="44"/>
  <c r="C293" i="44"/>
  <c r="C294" i="44"/>
  <c r="E294" i="44" s="1"/>
  <c r="C295" i="44"/>
  <c r="C296" i="44"/>
  <c r="E296" i="44" s="1"/>
  <c r="C297" i="44"/>
  <c r="C298" i="44"/>
  <c r="E298" i="44" s="1"/>
  <c r="C299" i="44"/>
  <c r="C300" i="44"/>
  <c r="E300" i="44" s="1"/>
  <c r="C301" i="44"/>
  <c r="C302" i="44"/>
  <c r="E302" i="44" s="1"/>
  <c r="C303" i="44"/>
  <c r="C304" i="44"/>
  <c r="E304" i="44" s="1"/>
  <c r="K304" i="44" s="1"/>
  <c r="C305" i="44"/>
  <c r="C306" i="44"/>
  <c r="E306" i="44" s="1"/>
  <c r="C307" i="44"/>
  <c r="C308" i="44"/>
  <c r="E308" i="44" s="1"/>
  <c r="C309" i="44"/>
  <c r="C310" i="44"/>
  <c r="E310" i="44" s="1"/>
  <c r="C311" i="44"/>
  <c r="C312" i="44"/>
  <c r="E312" i="44" s="1"/>
  <c r="C313" i="44"/>
  <c r="C314" i="44"/>
  <c r="E314" i="44" s="1"/>
  <c r="C315" i="44"/>
  <c r="C316" i="44"/>
  <c r="E316" i="44" s="1"/>
  <c r="C317" i="44"/>
  <c r="C318" i="44"/>
  <c r="E318" i="44" s="1"/>
  <c r="C319" i="44"/>
  <c r="C320" i="44"/>
  <c r="C321" i="44"/>
  <c r="C322" i="44"/>
  <c r="E322" i="44" s="1"/>
  <c r="C323" i="44"/>
  <c r="C324" i="44"/>
  <c r="E324" i="44" s="1"/>
  <c r="K324" i="44" s="1"/>
  <c r="C325" i="44"/>
  <c r="C326" i="44"/>
  <c r="E326" i="44" s="1"/>
  <c r="C327" i="44"/>
  <c r="C328" i="44"/>
  <c r="E328" i="44" s="1"/>
  <c r="C329" i="44"/>
  <c r="C330" i="44"/>
  <c r="E330" i="44" s="1"/>
  <c r="C331" i="44"/>
  <c r="C332" i="44"/>
  <c r="E332" i="44" s="1"/>
  <c r="C333" i="44"/>
  <c r="C334" i="44"/>
  <c r="E334" i="44" s="1"/>
  <c r="C335" i="44"/>
  <c r="C336" i="44"/>
  <c r="E336" i="44" s="1"/>
  <c r="C337" i="44"/>
  <c r="C338" i="44"/>
  <c r="E338" i="44" s="1"/>
  <c r="C339" i="44"/>
  <c r="C340" i="44"/>
  <c r="E340" i="44" s="1"/>
  <c r="C341" i="44"/>
  <c r="C342" i="44"/>
  <c r="E342" i="44" s="1"/>
  <c r="C343" i="44"/>
  <c r="C344" i="44"/>
  <c r="E344" i="44" s="1"/>
  <c r="C345" i="44"/>
  <c r="C346" i="44"/>
  <c r="E346" i="44" s="1"/>
  <c r="C347" i="44"/>
  <c r="C348" i="44"/>
  <c r="E348" i="44" s="1"/>
  <c r="C349" i="44"/>
  <c r="C350" i="44"/>
  <c r="E350" i="44" s="1"/>
  <c r="C351" i="44"/>
  <c r="C352" i="44"/>
  <c r="E352" i="44" s="1"/>
  <c r="C353" i="44"/>
  <c r="C354" i="44"/>
  <c r="C355" i="44"/>
  <c r="C356" i="44"/>
  <c r="E356" i="44" s="1"/>
  <c r="C357" i="44"/>
  <c r="C358" i="44"/>
  <c r="E358" i="44" s="1"/>
  <c r="C359" i="44"/>
  <c r="C360" i="44"/>
  <c r="C361" i="44"/>
  <c r="C362" i="44"/>
  <c r="E362" i="44" s="1"/>
  <c r="C363" i="44"/>
  <c r="C364" i="44"/>
  <c r="C365" i="44"/>
  <c r="C366" i="44"/>
  <c r="E366" i="44" s="1"/>
  <c r="C367" i="44"/>
  <c r="C368" i="44"/>
  <c r="C369" i="44"/>
  <c r="C370" i="44"/>
  <c r="E370" i="44" s="1"/>
  <c r="C371" i="44"/>
  <c r="C372" i="44"/>
  <c r="E372" i="44" s="1"/>
  <c r="C373" i="44"/>
  <c r="C374" i="44"/>
  <c r="E374" i="44" s="1"/>
  <c r="C375" i="44"/>
  <c r="C376" i="44"/>
  <c r="E376" i="44" s="1"/>
  <c r="C377" i="44"/>
  <c r="C378" i="44"/>
  <c r="E378" i="44" s="1"/>
  <c r="C379" i="44"/>
  <c r="C380" i="44"/>
  <c r="E380" i="44" s="1"/>
  <c r="C381" i="44"/>
  <c r="C382" i="44"/>
  <c r="E382" i="44" s="1"/>
  <c r="C383" i="44"/>
  <c r="C384" i="44"/>
  <c r="E384" i="44" s="1"/>
  <c r="C385" i="44"/>
  <c r="C386" i="44"/>
  <c r="E386" i="44" s="1"/>
  <c r="C387" i="44"/>
  <c r="C388" i="44"/>
  <c r="E388" i="44" s="1"/>
  <c r="C389" i="44"/>
  <c r="C390" i="44"/>
  <c r="E390" i="44" s="1"/>
  <c r="C391" i="44"/>
  <c r="C392" i="44"/>
  <c r="E392" i="44" s="1"/>
  <c r="C393" i="44"/>
  <c r="C394" i="44"/>
  <c r="E394" i="44" s="1"/>
  <c r="C395" i="44"/>
  <c r="C396" i="44"/>
  <c r="E396" i="44" s="1"/>
  <c r="C397" i="44"/>
  <c r="C398" i="44"/>
  <c r="E398" i="44" s="1"/>
  <c r="C399" i="44"/>
  <c r="C400" i="44"/>
  <c r="E400" i="44" s="1"/>
  <c r="C401" i="44"/>
  <c r="C402" i="44"/>
  <c r="E402" i="44" s="1"/>
  <c r="C403" i="44"/>
  <c r="C404" i="44"/>
  <c r="E404" i="44" s="1"/>
  <c r="C405" i="44"/>
  <c r="C406" i="44"/>
  <c r="E406" i="44" s="1"/>
  <c r="C407" i="44"/>
  <c r="C408" i="44"/>
  <c r="E408" i="44" s="1"/>
  <c r="C409" i="44"/>
  <c r="C410" i="44"/>
  <c r="E410" i="44" s="1"/>
  <c r="C411" i="44"/>
  <c r="C412" i="44"/>
  <c r="E412" i="44" s="1"/>
  <c r="C413" i="44"/>
  <c r="C414" i="44"/>
  <c r="E414" i="44" s="1"/>
  <c r="C415" i="44"/>
  <c r="C416" i="44"/>
  <c r="E416" i="44" s="1"/>
  <c r="C417" i="44"/>
  <c r="C418" i="44"/>
  <c r="E418" i="44" s="1"/>
  <c r="C419" i="44"/>
  <c r="C420" i="44"/>
  <c r="C421" i="44"/>
  <c r="C422" i="44"/>
  <c r="E422" i="44" s="1"/>
  <c r="C423" i="44"/>
  <c r="C424" i="44"/>
  <c r="C425" i="44"/>
  <c r="C426" i="44"/>
  <c r="E426" i="44" s="1"/>
  <c r="C427" i="44"/>
  <c r="C428" i="44"/>
  <c r="C429" i="44"/>
  <c r="C430" i="44"/>
  <c r="E430" i="44" s="1"/>
  <c r="C431" i="44"/>
  <c r="C432" i="44"/>
  <c r="C433" i="44"/>
  <c r="C434" i="44"/>
  <c r="E434" i="44" s="1"/>
  <c r="C435" i="44"/>
  <c r="C436" i="44"/>
  <c r="C437" i="44"/>
  <c r="C438" i="44"/>
  <c r="E438" i="44" s="1"/>
  <c r="C439" i="44"/>
  <c r="C440" i="44"/>
  <c r="C441" i="44"/>
  <c r="C442" i="44"/>
  <c r="E442" i="44" s="1"/>
  <c r="C443" i="44"/>
  <c r="C444" i="44"/>
  <c r="C445" i="44"/>
  <c r="C446" i="44"/>
  <c r="E446" i="44" s="1"/>
  <c r="C447" i="44"/>
  <c r="C448" i="44"/>
  <c r="C449" i="44"/>
  <c r="C450" i="44"/>
  <c r="E450" i="44" s="1"/>
  <c r="C451" i="44"/>
  <c r="C452" i="44"/>
  <c r="C453" i="44"/>
  <c r="C454" i="44"/>
  <c r="E454" i="44" s="1"/>
  <c r="C455" i="44"/>
  <c r="C456" i="44"/>
  <c r="C457" i="44"/>
  <c r="C458" i="44"/>
  <c r="E458" i="44" s="1"/>
  <c r="C459" i="44"/>
  <c r="C460" i="44"/>
  <c r="C461" i="44"/>
  <c r="C462" i="44"/>
  <c r="E462" i="44" s="1"/>
  <c r="C463" i="44"/>
  <c r="C464" i="44"/>
  <c r="C465" i="44"/>
  <c r="C466" i="44"/>
  <c r="E466" i="44" s="1"/>
  <c r="C467" i="44"/>
  <c r="C468" i="44"/>
  <c r="C469" i="44"/>
  <c r="C470" i="44"/>
  <c r="E470" i="44" s="1"/>
  <c r="C471" i="44"/>
  <c r="C472" i="44"/>
  <c r="C473" i="44"/>
  <c r="C474" i="44"/>
  <c r="E474" i="44" s="1"/>
  <c r="C475" i="44"/>
  <c r="C476" i="44"/>
  <c r="C477" i="44"/>
  <c r="C478" i="44"/>
  <c r="E478" i="44" s="1"/>
  <c r="C479" i="44"/>
  <c r="C480" i="44"/>
  <c r="C481" i="44"/>
  <c r="C482" i="44"/>
  <c r="E482" i="44" s="1"/>
  <c r="C483" i="44"/>
  <c r="C484" i="44"/>
  <c r="C485" i="44"/>
  <c r="C486" i="44"/>
  <c r="E486" i="44" s="1"/>
  <c r="C487" i="44"/>
  <c r="C488" i="44"/>
  <c r="C489" i="44"/>
  <c r="C490" i="44"/>
  <c r="E490" i="44" s="1"/>
  <c r="C491" i="44"/>
  <c r="C492" i="44"/>
  <c r="C493" i="44"/>
  <c r="C494" i="44"/>
  <c r="E494" i="44" s="1"/>
  <c r="C495" i="44"/>
  <c r="C496" i="44"/>
  <c r="C497" i="44"/>
  <c r="C498" i="44"/>
  <c r="E498" i="44" s="1"/>
  <c r="C499" i="44"/>
  <c r="C500" i="44"/>
  <c r="C501" i="44"/>
  <c r="C502" i="44"/>
  <c r="E502" i="44" s="1"/>
  <c r="C503" i="44"/>
  <c r="C504" i="44"/>
  <c r="E504" i="44" s="1"/>
  <c r="C505" i="44"/>
  <c r="E505" i="44" s="1"/>
  <c r="K505" i="44" s="1"/>
  <c r="C506" i="44"/>
  <c r="E506" i="44" s="1"/>
  <c r="C507" i="44"/>
  <c r="C508" i="44"/>
  <c r="C509" i="44"/>
  <c r="C510" i="44"/>
  <c r="E510" i="44" s="1"/>
  <c r="C511" i="44"/>
  <c r="C512" i="44"/>
  <c r="C513" i="44"/>
  <c r="C514" i="44"/>
  <c r="E514" i="44" s="1"/>
  <c r="C515" i="44"/>
  <c r="C516" i="44"/>
  <c r="C517" i="44"/>
  <c r="C518" i="44"/>
  <c r="E518" i="44" s="1"/>
  <c r="C519" i="44"/>
  <c r="C520" i="44"/>
  <c r="C521" i="44"/>
  <c r="C522" i="44"/>
  <c r="E522" i="44" s="1"/>
  <c r="C523" i="44"/>
  <c r="C524" i="44"/>
  <c r="E524" i="44" s="1"/>
  <c r="K524" i="44" s="1"/>
  <c r="C525" i="44"/>
  <c r="C526" i="44"/>
  <c r="E526" i="44" s="1"/>
  <c r="C527" i="44"/>
  <c r="C528" i="44"/>
  <c r="C529" i="44"/>
  <c r="E529" i="44" s="1"/>
  <c r="K529" i="44" s="1"/>
  <c r="C530" i="44"/>
  <c r="E530" i="44" s="1"/>
  <c r="C531" i="44"/>
  <c r="C532" i="44"/>
  <c r="C533" i="44"/>
  <c r="C534" i="44"/>
  <c r="E534" i="44" s="1"/>
  <c r="C535" i="44"/>
  <c r="C536" i="44"/>
  <c r="E536" i="44" s="1"/>
  <c r="C537" i="44"/>
  <c r="C538" i="44"/>
  <c r="E538" i="44" s="1"/>
  <c r="C539" i="44"/>
  <c r="C540" i="44"/>
  <c r="C541" i="44"/>
  <c r="C542" i="44"/>
  <c r="E542" i="44" s="1"/>
  <c r="C543" i="44"/>
  <c r="C544" i="44"/>
  <c r="C545" i="44"/>
  <c r="E545" i="44" s="1"/>
  <c r="C285" i="44"/>
  <c r="E285" i="44" s="1"/>
  <c r="H545" i="44"/>
  <c r="F545" i="44"/>
  <c r="Q545" i="44" s="1"/>
  <c r="H544" i="44"/>
  <c r="F544" i="44"/>
  <c r="H543" i="44"/>
  <c r="F543" i="44"/>
  <c r="H542" i="44"/>
  <c r="F542" i="44"/>
  <c r="J542" i="44" s="1"/>
  <c r="H541" i="44"/>
  <c r="F541" i="44"/>
  <c r="H540" i="44"/>
  <c r="F540" i="44"/>
  <c r="Q540" i="44" s="1"/>
  <c r="H539" i="44"/>
  <c r="F539" i="44"/>
  <c r="Q539" i="44" s="1"/>
  <c r="H538" i="44"/>
  <c r="F538" i="44"/>
  <c r="J538" i="44" s="1"/>
  <c r="H537" i="44"/>
  <c r="F537" i="44"/>
  <c r="Q537" i="44" s="1"/>
  <c r="U537" i="44" s="1"/>
  <c r="H536" i="44"/>
  <c r="F536" i="44"/>
  <c r="Q536" i="44" s="1"/>
  <c r="H535" i="44"/>
  <c r="F535" i="44"/>
  <c r="Q535" i="44" s="1"/>
  <c r="E535" i="44"/>
  <c r="H534" i="44"/>
  <c r="F534" i="44"/>
  <c r="J534" i="44" s="1"/>
  <c r="H533" i="44"/>
  <c r="F533" i="44"/>
  <c r="Q533" i="44" s="1"/>
  <c r="U533" i="44" s="1"/>
  <c r="H532" i="44"/>
  <c r="F532" i="44"/>
  <c r="Q532" i="44" s="1"/>
  <c r="H531" i="44"/>
  <c r="F531" i="44"/>
  <c r="J531" i="44" s="1"/>
  <c r="H530" i="44"/>
  <c r="F530" i="44"/>
  <c r="J530" i="44" s="1"/>
  <c r="H529" i="44"/>
  <c r="F529" i="44"/>
  <c r="H528" i="44"/>
  <c r="F528" i="44"/>
  <c r="H527" i="44"/>
  <c r="F527" i="44"/>
  <c r="H526" i="44"/>
  <c r="F526" i="44"/>
  <c r="J526" i="44" s="1"/>
  <c r="H525" i="44"/>
  <c r="F525" i="44"/>
  <c r="Q525" i="44" s="1"/>
  <c r="U525" i="44" s="1"/>
  <c r="H524" i="44"/>
  <c r="F524" i="44"/>
  <c r="Q524" i="44" s="1"/>
  <c r="H523" i="44"/>
  <c r="F523" i="44"/>
  <c r="H522" i="44"/>
  <c r="F522" i="44"/>
  <c r="S521" i="44"/>
  <c r="H521" i="44"/>
  <c r="F521" i="44"/>
  <c r="R521" i="44" s="1"/>
  <c r="V521" i="44" s="1"/>
  <c r="H520" i="44"/>
  <c r="F520" i="44"/>
  <c r="Q520" i="44" s="1"/>
  <c r="K519" i="44"/>
  <c r="H519" i="44"/>
  <c r="F519" i="44"/>
  <c r="Q519" i="44" s="1"/>
  <c r="E519" i="44"/>
  <c r="H518" i="44"/>
  <c r="F518" i="44"/>
  <c r="H517" i="44"/>
  <c r="F517" i="44"/>
  <c r="Q517" i="44" s="1"/>
  <c r="U517" i="44" s="1"/>
  <c r="H516" i="44"/>
  <c r="F516" i="44"/>
  <c r="J516" i="44" s="1"/>
  <c r="H515" i="44"/>
  <c r="F515" i="44"/>
  <c r="H514" i="44"/>
  <c r="F514" i="44"/>
  <c r="Q514" i="44" s="1"/>
  <c r="U514" i="44" s="1"/>
  <c r="H513" i="44"/>
  <c r="F513" i="44"/>
  <c r="H512" i="44"/>
  <c r="F512" i="44"/>
  <c r="Q512" i="44" s="1"/>
  <c r="U512" i="44" s="1"/>
  <c r="H511" i="44"/>
  <c r="F511" i="44"/>
  <c r="H510" i="44"/>
  <c r="F510" i="44"/>
  <c r="Q510" i="44" s="1"/>
  <c r="U510" i="44" s="1"/>
  <c r="S509" i="44"/>
  <c r="H509" i="44"/>
  <c r="F509" i="44"/>
  <c r="H508" i="44"/>
  <c r="F508" i="44"/>
  <c r="H507" i="44"/>
  <c r="F507" i="44"/>
  <c r="J507" i="44" s="1"/>
  <c r="H506" i="44"/>
  <c r="F506" i="44"/>
  <c r="Q506" i="44" s="1"/>
  <c r="U506" i="44" s="1"/>
  <c r="H505" i="44"/>
  <c r="F505" i="44"/>
  <c r="H504" i="44"/>
  <c r="F504" i="44"/>
  <c r="Q504" i="44" s="1"/>
  <c r="U504" i="44" s="1"/>
  <c r="H503" i="44"/>
  <c r="F503" i="44"/>
  <c r="J503" i="44" s="1"/>
  <c r="H502" i="44"/>
  <c r="F502" i="44"/>
  <c r="Q502" i="44" s="1"/>
  <c r="U502" i="44" s="1"/>
  <c r="H501" i="44"/>
  <c r="F501" i="44"/>
  <c r="H500" i="44"/>
  <c r="F500" i="44"/>
  <c r="E500" i="44"/>
  <c r="K500" i="44" s="1"/>
  <c r="K499" i="44"/>
  <c r="H499" i="44"/>
  <c r="F499" i="44"/>
  <c r="R499" i="44" s="1"/>
  <c r="V499" i="44" s="1"/>
  <c r="E499" i="44"/>
  <c r="H498" i="44"/>
  <c r="F498" i="44"/>
  <c r="Q498" i="44" s="1"/>
  <c r="H497" i="44"/>
  <c r="F497" i="44"/>
  <c r="H496" i="44"/>
  <c r="F496" i="44"/>
  <c r="H495" i="44"/>
  <c r="F495" i="44"/>
  <c r="I495" i="44" s="1"/>
  <c r="H494" i="44"/>
  <c r="F494" i="44"/>
  <c r="H493" i="44"/>
  <c r="F493" i="44"/>
  <c r="J493" i="44" s="1"/>
  <c r="H492" i="44"/>
  <c r="F492" i="44"/>
  <c r="J492" i="44" s="1"/>
  <c r="H491" i="44"/>
  <c r="F491" i="44"/>
  <c r="J491" i="44" s="1"/>
  <c r="H490" i="44"/>
  <c r="F490" i="44"/>
  <c r="Q490" i="44" s="1"/>
  <c r="U490" i="44" s="1"/>
  <c r="H489" i="44"/>
  <c r="F489" i="44"/>
  <c r="H488" i="44"/>
  <c r="F488" i="44"/>
  <c r="J488" i="44" s="1"/>
  <c r="H487" i="44"/>
  <c r="F487" i="44"/>
  <c r="R487" i="44" s="1"/>
  <c r="V487" i="44" s="1"/>
  <c r="E487" i="44"/>
  <c r="H486" i="44"/>
  <c r="F486" i="44"/>
  <c r="R486" i="44" s="1"/>
  <c r="V486" i="44" s="1"/>
  <c r="H485" i="44"/>
  <c r="F485" i="44"/>
  <c r="J485" i="44" s="1"/>
  <c r="H484" i="44"/>
  <c r="F484" i="44"/>
  <c r="J484" i="44" s="1"/>
  <c r="H483" i="44"/>
  <c r="F483" i="44"/>
  <c r="Q483" i="44" s="1"/>
  <c r="H482" i="44"/>
  <c r="F482" i="44"/>
  <c r="Q482" i="44" s="1"/>
  <c r="U482" i="44" s="1"/>
  <c r="H481" i="44"/>
  <c r="F481" i="44"/>
  <c r="J481" i="44" s="1"/>
  <c r="H480" i="44"/>
  <c r="F480" i="44"/>
  <c r="J480" i="44" s="1"/>
  <c r="H479" i="44"/>
  <c r="F479" i="44"/>
  <c r="E479" i="44"/>
  <c r="H478" i="44"/>
  <c r="F478" i="44"/>
  <c r="I478" i="44" s="1"/>
  <c r="H477" i="44"/>
  <c r="F477" i="44"/>
  <c r="J477" i="44" s="1"/>
  <c r="H476" i="44"/>
  <c r="F476" i="44"/>
  <c r="J476" i="44" s="1"/>
  <c r="H475" i="44"/>
  <c r="F475" i="44"/>
  <c r="J475" i="44" s="1"/>
  <c r="H474" i="44"/>
  <c r="F474" i="44"/>
  <c r="H473" i="44"/>
  <c r="F473" i="44"/>
  <c r="Q473" i="44" s="1"/>
  <c r="H472" i="44"/>
  <c r="F472" i="44"/>
  <c r="J472" i="44" s="1"/>
  <c r="H471" i="44"/>
  <c r="F471" i="44"/>
  <c r="Q471" i="44" s="1"/>
  <c r="E471" i="44"/>
  <c r="H470" i="44"/>
  <c r="F470" i="44"/>
  <c r="H469" i="44"/>
  <c r="F469" i="44"/>
  <c r="J469" i="44" s="1"/>
  <c r="H468" i="44"/>
  <c r="F468" i="44"/>
  <c r="H467" i="44"/>
  <c r="F467" i="44"/>
  <c r="Q467" i="44" s="1"/>
  <c r="U467" i="44" s="1"/>
  <c r="H466" i="44"/>
  <c r="F466" i="44"/>
  <c r="Q466" i="44" s="1"/>
  <c r="H465" i="44"/>
  <c r="F465" i="44"/>
  <c r="J465" i="44" s="1"/>
  <c r="H464" i="44"/>
  <c r="F464" i="44"/>
  <c r="H463" i="44"/>
  <c r="F463" i="44"/>
  <c r="R463" i="44" s="1"/>
  <c r="V463" i="44" s="1"/>
  <c r="E463" i="44"/>
  <c r="H462" i="44"/>
  <c r="F462" i="44"/>
  <c r="H461" i="44"/>
  <c r="F461" i="44"/>
  <c r="H460" i="44"/>
  <c r="F460" i="44"/>
  <c r="Q460" i="44" s="1"/>
  <c r="H459" i="44"/>
  <c r="F459" i="44"/>
  <c r="J459" i="44" s="1"/>
  <c r="H458" i="44"/>
  <c r="F458" i="44"/>
  <c r="J458" i="44" s="1"/>
  <c r="H457" i="44"/>
  <c r="F457" i="44"/>
  <c r="H456" i="44"/>
  <c r="F456" i="44"/>
  <c r="H455" i="44"/>
  <c r="F455" i="44"/>
  <c r="E455" i="44"/>
  <c r="H454" i="44"/>
  <c r="F454" i="44"/>
  <c r="H453" i="44"/>
  <c r="F453" i="44"/>
  <c r="H452" i="44"/>
  <c r="F452" i="44"/>
  <c r="R452" i="44" s="1"/>
  <c r="V452" i="44" s="1"/>
  <c r="H451" i="44"/>
  <c r="F451" i="44"/>
  <c r="H450" i="44"/>
  <c r="F450" i="44"/>
  <c r="Q450" i="44" s="1"/>
  <c r="H449" i="44"/>
  <c r="F449" i="44"/>
  <c r="J449" i="44" s="1"/>
  <c r="H448" i="44"/>
  <c r="F448" i="44"/>
  <c r="H447" i="44"/>
  <c r="F447" i="44"/>
  <c r="J447" i="44" s="1"/>
  <c r="H446" i="44"/>
  <c r="F446" i="44"/>
  <c r="Q446" i="44" s="1"/>
  <c r="U446" i="44" s="1"/>
  <c r="S445" i="44"/>
  <c r="H445" i="44"/>
  <c r="F445" i="44"/>
  <c r="J445" i="44" s="1"/>
  <c r="H444" i="44"/>
  <c r="F444" i="44"/>
  <c r="H443" i="44"/>
  <c r="F443" i="44"/>
  <c r="I443" i="44" s="1"/>
  <c r="H442" i="44"/>
  <c r="F442" i="44"/>
  <c r="H441" i="44"/>
  <c r="F441" i="44"/>
  <c r="H440" i="44"/>
  <c r="F440" i="44"/>
  <c r="J440" i="44" s="1"/>
  <c r="H439" i="44"/>
  <c r="F439" i="44"/>
  <c r="J439" i="44" s="1"/>
  <c r="H438" i="44"/>
  <c r="F438" i="44"/>
  <c r="J438" i="44" s="1"/>
  <c r="H437" i="44"/>
  <c r="F437" i="44"/>
  <c r="S436" i="44"/>
  <c r="H436" i="44"/>
  <c r="F436" i="44"/>
  <c r="H435" i="44"/>
  <c r="F435" i="44"/>
  <c r="H434" i="44"/>
  <c r="F434" i="44"/>
  <c r="J434" i="44" s="1"/>
  <c r="S433" i="44"/>
  <c r="H433" i="44"/>
  <c r="F433" i="44"/>
  <c r="H432" i="44"/>
  <c r="F432" i="44"/>
  <c r="H431" i="44"/>
  <c r="F431" i="44"/>
  <c r="E431" i="44"/>
  <c r="H430" i="44"/>
  <c r="F430" i="44"/>
  <c r="J430" i="44" s="1"/>
  <c r="H429" i="44"/>
  <c r="F429" i="44"/>
  <c r="H428" i="44"/>
  <c r="F428" i="44"/>
  <c r="J428" i="44" s="1"/>
  <c r="H427" i="44"/>
  <c r="F427" i="44"/>
  <c r="H426" i="44"/>
  <c r="F426" i="44"/>
  <c r="H425" i="44"/>
  <c r="F425" i="44"/>
  <c r="H424" i="44"/>
  <c r="F424" i="44"/>
  <c r="E424" i="44"/>
  <c r="H423" i="44"/>
  <c r="F423" i="44"/>
  <c r="J423" i="44" s="1"/>
  <c r="H422" i="44"/>
  <c r="F422" i="44"/>
  <c r="J422" i="44" s="1"/>
  <c r="H421" i="44"/>
  <c r="F421" i="44"/>
  <c r="H420" i="44"/>
  <c r="F420" i="44"/>
  <c r="J420" i="44" s="1"/>
  <c r="H419" i="44"/>
  <c r="F419" i="44"/>
  <c r="R419" i="44" s="1"/>
  <c r="V419" i="44" s="1"/>
  <c r="H418" i="44"/>
  <c r="F418" i="44"/>
  <c r="H417" i="44"/>
  <c r="F417" i="44"/>
  <c r="S416" i="44"/>
  <c r="H416" i="44"/>
  <c r="F416" i="44"/>
  <c r="H415" i="44"/>
  <c r="F415" i="44"/>
  <c r="J415" i="44" s="1"/>
  <c r="H414" i="44"/>
  <c r="F414" i="44"/>
  <c r="J414" i="44" s="1"/>
  <c r="H413" i="44"/>
  <c r="F413" i="44"/>
  <c r="H412" i="44"/>
  <c r="F412" i="44"/>
  <c r="J412" i="44" s="1"/>
  <c r="H411" i="44"/>
  <c r="F411" i="44"/>
  <c r="E411" i="44"/>
  <c r="H410" i="44"/>
  <c r="F410" i="44"/>
  <c r="H409" i="44"/>
  <c r="F409" i="44"/>
  <c r="H408" i="44"/>
  <c r="F408" i="44"/>
  <c r="R408" i="44" s="1"/>
  <c r="V408" i="44" s="1"/>
  <c r="H407" i="44"/>
  <c r="F407" i="44"/>
  <c r="Q407" i="44" s="1"/>
  <c r="H406" i="44"/>
  <c r="F406" i="44"/>
  <c r="S405" i="44"/>
  <c r="H405" i="44"/>
  <c r="F405" i="44"/>
  <c r="H404" i="44"/>
  <c r="F404" i="44"/>
  <c r="R404" i="44" s="1"/>
  <c r="V404" i="44" s="1"/>
  <c r="H403" i="44"/>
  <c r="F403" i="44"/>
  <c r="R403" i="44" s="1"/>
  <c r="V403" i="44" s="1"/>
  <c r="H402" i="44"/>
  <c r="F402" i="44"/>
  <c r="S401" i="44"/>
  <c r="H401" i="44"/>
  <c r="F401" i="44"/>
  <c r="H400" i="44"/>
  <c r="F400" i="44"/>
  <c r="H399" i="44"/>
  <c r="F399" i="44"/>
  <c r="R399" i="44" s="1"/>
  <c r="V399" i="44" s="1"/>
  <c r="H398" i="44"/>
  <c r="F398" i="44"/>
  <c r="S397" i="44"/>
  <c r="H397" i="44"/>
  <c r="F397" i="44"/>
  <c r="J397" i="44" s="1"/>
  <c r="H396" i="44"/>
  <c r="F396" i="44"/>
  <c r="H395" i="44"/>
  <c r="F395" i="44"/>
  <c r="R395" i="44" s="1"/>
  <c r="H394" i="44"/>
  <c r="F394" i="44"/>
  <c r="Q394" i="44" s="1"/>
  <c r="S393" i="44"/>
  <c r="H393" i="44"/>
  <c r="F393" i="44"/>
  <c r="J393" i="44" s="1"/>
  <c r="H392" i="44"/>
  <c r="F392" i="44"/>
  <c r="Q392" i="44" s="1"/>
  <c r="U392" i="44" s="1"/>
  <c r="H391" i="44"/>
  <c r="F391" i="44"/>
  <c r="J391" i="44" s="1"/>
  <c r="H390" i="44"/>
  <c r="F390" i="44"/>
  <c r="Q390" i="44" s="1"/>
  <c r="H389" i="44"/>
  <c r="F389" i="44"/>
  <c r="Q389" i="44" s="1"/>
  <c r="U389" i="44" s="1"/>
  <c r="H388" i="44"/>
  <c r="F388" i="44"/>
  <c r="R388" i="44" s="1"/>
  <c r="H387" i="44"/>
  <c r="F387" i="44"/>
  <c r="J387" i="44" s="1"/>
  <c r="H386" i="44"/>
  <c r="F386" i="44"/>
  <c r="J386" i="44" s="1"/>
  <c r="H385" i="44"/>
  <c r="F385" i="44"/>
  <c r="S384" i="44"/>
  <c r="H384" i="44"/>
  <c r="F384" i="44"/>
  <c r="Q384" i="44" s="1"/>
  <c r="H383" i="44"/>
  <c r="F383" i="44"/>
  <c r="H382" i="44"/>
  <c r="F382" i="44"/>
  <c r="Q382" i="44" s="1"/>
  <c r="U382" i="44" s="1"/>
  <c r="H381" i="44"/>
  <c r="F381" i="44"/>
  <c r="S380" i="44"/>
  <c r="H380" i="44"/>
  <c r="F380" i="44"/>
  <c r="H379" i="44"/>
  <c r="F379" i="44"/>
  <c r="H378" i="44"/>
  <c r="F378" i="44"/>
  <c r="Q378" i="44" s="1"/>
  <c r="U378" i="44" s="1"/>
  <c r="H377" i="44"/>
  <c r="F377" i="44"/>
  <c r="S376" i="44"/>
  <c r="H376" i="44"/>
  <c r="F376" i="44"/>
  <c r="H375" i="44"/>
  <c r="F375" i="44"/>
  <c r="Q375" i="44" s="1"/>
  <c r="H374" i="44"/>
  <c r="F374" i="44"/>
  <c r="H373" i="44"/>
  <c r="F373" i="44"/>
  <c r="S372" i="44"/>
  <c r="H372" i="44"/>
  <c r="F372" i="44"/>
  <c r="H371" i="44"/>
  <c r="F371" i="44"/>
  <c r="Q371" i="44" s="1"/>
  <c r="H370" i="44"/>
  <c r="F370" i="44"/>
  <c r="Q370" i="44" s="1"/>
  <c r="U370" i="44" s="1"/>
  <c r="H369" i="44"/>
  <c r="F369" i="44"/>
  <c r="H368" i="44"/>
  <c r="F368" i="44"/>
  <c r="Q368" i="44" s="1"/>
  <c r="E368" i="44"/>
  <c r="H367" i="44"/>
  <c r="F367" i="44"/>
  <c r="H366" i="44"/>
  <c r="F366" i="44"/>
  <c r="Q366" i="44" s="1"/>
  <c r="U366" i="44" s="1"/>
  <c r="H365" i="44"/>
  <c r="F365" i="44"/>
  <c r="H364" i="44"/>
  <c r="F364" i="44"/>
  <c r="E364" i="44"/>
  <c r="H363" i="44"/>
  <c r="F363" i="44"/>
  <c r="H362" i="44"/>
  <c r="F362" i="44"/>
  <c r="H361" i="44"/>
  <c r="F361" i="44"/>
  <c r="H360" i="44"/>
  <c r="F360" i="44"/>
  <c r="E360" i="44"/>
  <c r="H359" i="44"/>
  <c r="F359" i="44"/>
  <c r="Q359" i="44" s="1"/>
  <c r="E359" i="44"/>
  <c r="H358" i="44"/>
  <c r="F358" i="44"/>
  <c r="Q358" i="44" s="1"/>
  <c r="U358" i="44" s="1"/>
  <c r="S357" i="44"/>
  <c r="H357" i="44"/>
  <c r="F357" i="44"/>
  <c r="H356" i="44"/>
  <c r="F356" i="44"/>
  <c r="H355" i="44"/>
  <c r="F355" i="44"/>
  <c r="Q355" i="44" s="1"/>
  <c r="H354" i="44"/>
  <c r="F354" i="44"/>
  <c r="R354" i="44" s="1"/>
  <c r="V354" i="44" s="1"/>
  <c r="S353" i="44"/>
  <c r="H353" i="44"/>
  <c r="F353" i="44"/>
  <c r="H352" i="44"/>
  <c r="F352" i="44"/>
  <c r="Q352" i="44" s="1"/>
  <c r="S351" i="44"/>
  <c r="H351" i="44"/>
  <c r="F351" i="44"/>
  <c r="Q351" i="44" s="1"/>
  <c r="H350" i="44"/>
  <c r="F350" i="44"/>
  <c r="H349" i="44"/>
  <c r="F349" i="44"/>
  <c r="Q349" i="44" s="1"/>
  <c r="U349" i="44" s="1"/>
  <c r="S348" i="44"/>
  <c r="H348" i="44"/>
  <c r="F348" i="44"/>
  <c r="J348" i="44" s="1"/>
  <c r="H347" i="44"/>
  <c r="F347" i="44"/>
  <c r="H346" i="44"/>
  <c r="F346" i="44"/>
  <c r="H345" i="44"/>
  <c r="F345" i="44"/>
  <c r="Q345" i="44" s="1"/>
  <c r="U345" i="44" s="1"/>
  <c r="S344" i="44"/>
  <c r="H344" i="44"/>
  <c r="F344" i="44"/>
  <c r="J344" i="44" s="1"/>
  <c r="H343" i="44"/>
  <c r="F343" i="44"/>
  <c r="Q343" i="44" s="1"/>
  <c r="H342" i="44"/>
  <c r="F342" i="44"/>
  <c r="H341" i="44"/>
  <c r="F341" i="44"/>
  <c r="J341" i="44" s="1"/>
  <c r="S340" i="44"/>
  <c r="H340" i="44"/>
  <c r="F340" i="44"/>
  <c r="J340" i="44" s="1"/>
  <c r="H339" i="44"/>
  <c r="F339" i="44"/>
  <c r="J339" i="44" s="1"/>
  <c r="H338" i="44"/>
  <c r="F338" i="44"/>
  <c r="H337" i="44"/>
  <c r="F337" i="44"/>
  <c r="J337" i="44" s="1"/>
  <c r="S336" i="44"/>
  <c r="H336" i="44"/>
  <c r="F336" i="44"/>
  <c r="S335" i="44"/>
  <c r="H335" i="44"/>
  <c r="F335" i="44"/>
  <c r="Q335" i="44" s="1"/>
  <c r="U335" i="44" s="1"/>
  <c r="H334" i="44"/>
  <c r="F334" i="44"/>
  <c r="H333" i="44"/>
  <c r="F333" i="44"/>
  <c r="R333" i="44" s="1"/>
  <c r="V333" i="44" s="1"/>
  <c r="S332" i="44"/>
  <c r="H332" i="44"/>
  <c r="F332" i="44"/>
  <c r="R332" i="44" s="1"/>
  <c r="V332" i="44" s="1"/>
  <c r="S331" i="44"/>
  <c r="H331" i="44"/>
  <c r="F331" i="44"/>
  <c r="H330" i="44"/>
  <c r="F330" i="44"/>
  <c r="H329" i="44"/>
  <c r="F329" i="44"/>
  <c r="S328" i="44"/>
  <c r="H328" i="44"/>
  <c r="F328" i="44"/>
  <c r="S327" i="44"/>
  <c r="H327" i="44"/>
  <c r="F327" i="44"/>
  <c r="J327" i="44" s="1"/>
  <c r="H326" i="44"/>
  <c r="F326" i="44"/>
  <c r="H325" i="44"/>
  <c r="F325" i="44"/>
  <c r="S324" i="44"/>
  <c r="H324" i="44"/>
  <c r="F324" i="44"/>
  <c r="R324" i="44" s="1"/>
  <c r="V324" i="44" s="1"/>
  <c r="S323" i="44"/>
  <c r="H323" i="44"/>
  <c r="F323" i="44"/>
  <c r="J323" i="44" s="1"/>
  <c r="E323" i="44"/>
  <c r="H322" i="44"/>
  <c r="F322" i="44"/>
  <c r="H321" i="44"/>
  <c r="F321" i="44"/>
  <c r="R321" i="44" s="1"/>
  <c r="V321" i="44" s="1"/>
  <c r="H320" i="44"/>
  <c r="F320" i="44"/>
  <c r="J320" i="44" s="1"/>
  <c r="E320" i="44"/>
  <c r="H319" i="44"/>
  <c r="F319" i="44"/>
  <c r="J319" i="44" s="1"/>
  <c r="E319" i="44"/>
  <c r="H318" i="44"/>
  <c r="F318" i="44"/>
  <c r="H317" i="44"/>
  <c r="F317" i="44"/>
  <c r="H316" i="44"/>
  <c r="F316" i="44"/>
  <c r="Q316" i="44" s="1"/>
  <c r="H315" i="44"/>
  <c r="F315" i="44"/>
  <c r="J315" i="44" s="1"/>
  <c r="H314" i="44"/>
  <c r="F314" i="44"/>
  <c r="H313" i="44"/>
  <c r="F313" i="44"/>
  <c r="J313" i="44" s="1"/>
  <c r="H312" i="44"/>
  <c r="F312" i="44"/>
  <c r="Q312" i="44" s="1"/>
  <c r="H311" i="44"/>
  <c r="F311" i="44"/>
  <c r="J311" i="44" s="1"/>
  <c r="H310" i="44"/>
  <c r="F310" i="44"/>
  <c r="H309" i="44"/>
  <c r="F309" i="44"/>
  <c r="R309" i="44" s="1"/>
  <c r="V309" i="44" s="1"/>
  <c r="H308" i="44"/>
  <c r="F308" i="44"/>
  <c r="Q308" i="44" s="1"/>
  <c r="H307" i="44"/>
  <c r="F307" i="44"/>
  <c r="J307" i="44" s="1"/>
  <c r="H306" i="44"/>
  <c r="F306" i="44"/>
  <c r="H305" i="44"/>
  <c r="F305" i="44"/>
  <c r="J305" i="44" s="1"/>
  <c r="H304" i="44"/>
  <c r="F304" i="44"/>
  <c r="Q304" i="44" s="1"/>
  <c r="K303" i="44"/>
  <c r="H303" i="44"/>
  <c r="F303" i="44"/>
  <c r="J303" i="44" s="1"/>
  <c r="E303" i="44"/>
  <c r="H302" i="44"/>
  <c r="F302" i="44"/>
  <c r="H301" i="44"/>
  <c r="F301" i="44"/>
  <c r="J301" i="44" s="1"/>
  <c r="S300" i="44"/>
  <c r="H300" i="44"/>
  <c r="F300" i="44"/>
  <c r="S299" i="44"/>
  <c r="H299" i="44"/>
  <c r="F299" i="44"/>
  <c r="H298" i="44"/>
  <c r="F298" i="44"/>
  <c r="H297" i="44"/>
  <c r="F297" i="44"/>
  <c r="S296" i="44"/>
  <c r="H296" i="44"/>
  <c r="F296" i="44"/>
  <c r="J296" i="44" s="1"/>
  <c r="S295" i="44"/>
  <c r="H295" i="44"/>
  <c r="F295" i="44"/>
  <c r="J295" i="44" s="1"/>
  <c r="H294" i="44"/>
  <c r="F294" i="44"/>
  <c r="H293" i="44"/>
  <c r="F293" i="44"/>
  <c r="Q293" i="44" s="1"/>
  <c r="H292" i="44"/>
  <c r="F292" i="44"/>
  <c r="J292" i="44" s="1"/>
  <c r="E292" i="44"/>
  <c r="H291" i="44"/>
  <c r="F291" i="44"/>
  <c r="E291" i="44"/>
  <c r="H290" i="44"/>
  <c r="F290" i="44"/>
  <c r="H289" i="44"/>
  <c r="F289" i="44"/>
  <c r="H288" i="44"/>
  <c r="F288" i="44"/>
  <c r="J288" i="44" s="1"/>
  <c r="H287" i="44"/>
  <c r="F287" i="44"/>
  <c r="J287" i="44" s="1"/>
  <c r="H286" i="44"/>
  <c r="F286" i="44"/>
  <c r="H285" i="44"/>
  <c r="F285" i="44"/>
  <c r="Q285" i="44" s="1"/>
  <c r="P545" i="52"/>
  <c r="P544" i="52"/>
  <c r="P543" i="52"/>
  <c r="P542" i="52"/>
  <c r="P541" i="52"/>
  <c r="P540" i="52"/>
  <c r="P539" i="52"/>
  <c r="P538" i="52"/>
  <c r="P537" i="52"/>
  <c r="P536" i="52"/>
  <c r="P535" i="52"/>
  <c r="P534" i="52"/>
  <c r="P533" i="52"/>
  <c r="P532" i="52"/>
  <c r="P531" i="52"/>
  <c r="P530" i="52"/>
  <c r="P529" i="52"/>
  <c r="P528" i="52"/>
  <c r="P527" i="52"/>
  <c r="P526" i="52"/>
  <c r="P525" i="52"/>
  <c r="P524" i="52"/>
  <c r="P523" i="52"/>
  <c r="P522" i="52"/>
  <c r="P521" i="52"/>
  <c r="P520" i="52"/>
  <c r="P519" i="52"/>
  <c r="P518" i="52"/>
  <c r="P517" i="52"/>
  <c r="P516" i="52"/>
  <c r="P515" i="52"/>
  <c r="P514" i="52"/>
  <c r="P513" i="52"/>
  <c r="P512" i="52"/>
  <c r="P511" i="52"/>
  <c r="P510" i="52"/>
  <c r="P509" i="52"/>
  <c r="P508" i="52"/>
  <c r="P507" i="52"/>
  <c r="P506" i="52"/>
  <c r="P505" i="52"/>
  <c r="P504" i="52"/>
  <c r="P503" i="52"/>
  <c r="P502" i="52"/>
  <c r="P501" i="52"/>
  <c r="P500" i="52"/>
  <c r="P499" i="52"/>
  <c r="P498" i="52"/>
  <c r="P497" i="52"/>
  <c r="P496" i="52"/>
  <c r="P495" i="52"/>
  <c r="P494" i="52"/>
  <c r="P493" i="52"/>
  <c r="P492" i="52"/>
  <c r="P491" i="52"/>
  <c r="P490" i="52"/>
  <c r="P489" i="52"/>
  <c r="P488" i="52"/>
  <c r="P487" i="52"/>
  <c r="P486" i="52"/>
  <c r="P485" i="52"/>
  <c r="P484" i="52"/>
  <c r="P483" i="52"/>
  <c r="P482" i="52"/>
  <c r="P481" i="52"/>
  <c r="P480" i="52"/>
  <c r="P479" i="52"/>
  <c r="P478" i="52"/>
  <c r="P477" i="52"/>
  <c r="P476" i="52"/>
  <c r="P475" i="52"/>
  <c r="P474" i="52"/>
  <c r="P473" i="52"/>
  <c r="P472" i="52"/>
  <c r="P471" i="52"/>
  <c r="P470" i="52"/>
  <c r="P469" i="52"/>
  <c r="P468" i="52"/>
  <c r="P467" i="52"/>
  <c r="P466" i="52"/>
  <c r="P465" i="52"/>
  <c r="P464" i="52"/>
  <c r="P463" i="52"/>
  <c r="P462" i="52"/>
  <c r="P461" i="52"/>
  <c r="P460" i="52"/>
  <c r="P459" i="52"/>
  <c r="P458" i="52"/>
  <c r="P457" i="52"/>
  <c r="P456" i="52"/>
  <c r="P455" i="52"/>
  <c r="P454" i="52"/>
  <c r="P453" i="52"/>
  <c r="P452" i="52"/>
  <c r="P451" i="52"/>
  <c r="P450" i="52"/>
  <c r="P449" i="52"/>
  <c r="P448" i="52"/>
  <c r="P447" i="52"/>
  <c r="P446" i="52"/>
  <c r="P445" i="52"/>
  <c r="P444" i="52"/>
  <c r="P443" i="52"/>
  <c r="P442" i="52"/>
  <c r="P441" i="52"/>
  <c r="P440" i="52"/>
  <c r="P439" i="52"/>
  <c r="P438" i="52"/>
  <c r="P437" i="52"/>
  <c r="P436" i="52"/>
  <c r="P435" i="52"/>
  <c r="P434" i="52"/>
  <c r="P433" i="52"/>
  <c r="P432" i="52"/>
  <c r="P431" i="52"/>
  <c r="P430" i="52"/>
  <c r="P429" i="52"/>
  <c r="P428" i="52"/>
  <c r="P427" i="52"/>
  <c r="P426" i="52"/>
  <c r="P425" i="52"/>
  <c r="P424" i="52"/>
  <c r="P423" i="52"/>
  <c r="P422" i="52"/>
  <c r="P421" i="52"/>
  <c r="P420" i="52"/>
  <c r="P419" i="52"/>
  <c r="P418" i="52"/>
  <c r="P417" i="52"/>
  <c r="P416" i="52"/>
  <c r="P415" i="52"/>
  <c r="P414" i="52"/>
  <c r="P413" i="52"/>
  <c r="P412" i="52"/>
  <c r="P411" i="52"/>
  <c r="P410" i="52"/>
  <c r="P409" i="52"/>
  <c r="P408" i="52"/>
  <c r="P407" i="52"/>
  <c r="P406" i="52"/>
  <c r="P405" i="52"/>
  <c r="P404" i="52"/>
  <c r="P403" i="52"/>
  <c r="P402" i="52"/>
  <c r="P401" i="52"/>
  <c r="P400" i="52"/>
  <c r="P399" i="52"/>
  <c r="P398" i="52"/>
  <c r="P397" i="52"/>
  <c r="P396" i="52"/>
  <c r="P395" i="52"/>
  <c r="P394" i="52"/>
  <c r="P393" i="52"/>
  <c r="P392" i="52"/>
  <c r="P391" i="52"/>
  <c r="P390" i="52"/>
  <c r="P389" i="52"/>
  <c r="P388" i="52"/>
  <c r="P387" i="52"/>
  <c r="P386" i="52"/>
  <c r="P385" i="52"/>
  <c r="P384" i="52"/>
  <c r="P383" i="52"/>
  <c r="P382" i="52"/>
  <c r="P381" i="52"/>
  <c r="P380" i="52"/>
  <c r="P379" i="52"/>
  <c r="P378" i="52"/>
  <c r="P377" i="52"/>
  <c r="P376" i="52"/>
  <c r="P375" i="52"/>
  <c r="P374" i="52"/>
  <c r="P373" i="52"/>
  <c r="P372" i="52"/>
  <c r="P371" i="52"/>
  <c r="P370" i="52"/>
  <c r="P369" i="52"/>
  <c r="P368" i="52"/>
  <c r="P367" i="52"/>
  <c r="P366" i="52"/>
  <c r="P365" i="52"/>
  <c r="P364" i="52"/>
  <c r="P363" i="52"/>
  <c r="P362" i="52"/>
  <c r="P361" i="52"/>
  <c r="P360" i="52"/>
  <c r="P359" i="52"/>
  <c r="P358" i="52"/>
  <c r="P357" i="52"/>
  <c r="P356" i="52"/>
  <c r="P355" i="52"/>
  <c r="P354" i="52"/>
  <c r="P353" i="52"/>
  <c r="P352" i="52"/>
  <c r="P351" i="52"/>
  <c r="P350" i="52"/>
  <c r="P349" i="52"/>
  <c r="P348" i="52"/>
  <c r="P347" i="52"/>
  <c r="P346" i="52"/>
  <c r="P345" i="52"/>
  <c r="P344" i="52"/>
  <c r="P343" i="52"/>
  <c r="P342" i="52"/>
  <c r="P341" i="52"/>
  <c r="P340" i="52"/>
  <c r="P339" i="52"/>
  <c r="P338" i="52"/>
  <c r="P337" i="52"/>
  <c r="P336" i="52"/>
  <c r="P335" i="52"/>
  <c r="S335" i="52" s="1"/>
  <c r="P334" i="52"/>
  <c r="P333" i="52"/>
  <c r="P332" i="52"/>
  <c r="P331" i="52"/>
  <c r="S331" i="52" s="1"/>
  <c r="P330" i="52"/>
  <c r="P329" i="52"/>
  <c r="P328" i="52"/>
  <c r="P327" i="52"/>
  <c r="S327" i="52" s="1"/>
  <c r="P326" i="52"/>
  <c r="P325" i="52"/>
  <c r="P324" i="52"/>
  <c r="P323" i="52"/>
  <c r="S323" i="52" s="1"/>
  <c r="P322" i="52"/>
  <c r="P321" i="52"/>
  <c r="P320" i="52"/>
  <c r="P319" i="52"/>
  <c r="S319" i="52" s="1"/>
  <c r="P318" i="52"/>
  <c r="P317" i="52"/>
  <c r="P316" i="52"/>
  <c r="P315" i="52"/>
  <c r="S315" i="52" s="1"/>
  <c r="P314" i="52"/>
  <c r="P313" i="52"/>
  <c r="P312" i="52"/>
  <c r="P311" i="52"/>
  <c r="S311" i="52" s="1"/>
  <c r="P310" i="52"/>
  <c r="P309" i="52"/>
  <c r="P308" i="52"/>
  <c r="P307" i="52"/>
  <c r="S307" i="52" s="1"/>
  <c r="P306" i="52"/>
  <c r="P305" i="52"/>
  <c r="P304" i="52"/>
  <c r="P303" i="52"/>
  <c r="S303" i="52" s="1"/>
  <c r="P302" i="52"/>
  <c r="P301" i="52"/>
  <c r="P300" i="52"/>
  <c r="P299" i="52"/>
  <c r="S299" i="52" s="1"/>
  <c r="P298" i="52"/>
  <c r="P297" i="52"/>
  <c r="P296" i="52"/>
  <c r="P295" i="52"/>
  <c r="P294" i="52"/>
  <c r="P293" i="52"/>
  <c r="P292" i="52"/>
  <c r="P291" i="52"/>
  <c r="S291" i="52" s="1"/>
  <c r="P290" i="52"/>
  <c r="P289" i="52"/>
  <c r="P288" i="52"/>
  <c r="P287" i="52"/>
  <c r="S287" i="52" s="1"/>
  <c r="P286" i="52"/>
  <c r="P285" i="52"/>
  <c r="O545" i="52"/>
  <c r="O544" i="52"/>
  <c r="O543" i="52"/>
  <c r="O542" i="52"/>
  <c r="O541" i="52"/>
  <c r="O540" i="52"/>
  <c r="O539" i="52"/>
  <c r="O538" i="52"/>
  <c r="O537" i="52"/>
  <c r="O536" i="52"/>
  <c r="O535" i="52"/>
  <c r="O534" i="52"/>
  <c r="O533" i="52"/>
  <c r="O532" i="52"/>
  <c r="O531" i="52"/>
  <c r="O530" i="52"/>
  <c r="O529" i="52"/>
  <c r="O528" i="52"/>
  <c r="O527" i="52"/>
  <c r="O526" i="52"/>
  <c r="O525" i="52"/>
  <c r="O524" i="52"/>
  <c r="O523" i="52"/>
  <c r="O522" i="52"/>
  <c r="O521" i="52"/>
  <c r="O520" i="52"/>
  <c r="S520" i="52" s="1"/>
  <c r="O519" i="52"/>
  <c r="O518" i="52"/>
  <c r="O517" i="52"/>
  <c r="O516" i="52"/>
  <c r="O515" i="52"/>
  <c r="O514" i="52"/>
  <c r="O513" i="52"/>
  <c r="O512" i="52"/>
  <c r="O511" i="52"/>
  <c r="O510" i="52"/>
  <c r="O509" i="52"/>
  <c r="O508" i="52"/>
  <c r="S508" i="52" s="1"/>
  <c r="O507" i="52"/>
  <c r="O506" i="52"/>
  <c r="O505" i="52"/>
  <c r="O504" i="52"/>
  <c r="O503" i="52"/>
  <c r="O502" i="52"/>
  <c r="O501" i="52"/>
  <c r="O500" i="52"/>
  <c r="O499" i="52"/>
  <c r="O498" i="52"/>
  <c r="O497" i="52"/>
  <c r="O496" i="52"/>
  <c r="O495" i="52"/>
  <c r="O494" i="52"/>
  <c r="O493" i="52"/>
  <c r="O492" i="52"/>
  <c r="S492" i="52" s="1"/>
  <c r="O491" i="52"/>
  <c r="O490" i="52"/>
  <c r="O489" i="52"/>
  <c r="O488" i="52"/>
  <c r="O487" i="52"/>
  <c r="O486" i="52"/>
  <c r="O485" i="52"/>
  <c r="O484" i="52"/>
  <c r="O483" i="52"/>
  <c r="O482" i="52"/>
  <c r="O481" i="52"/>
  <c r="O480" i="52"/>
  <c r="O479" i="52"/>
  <c r="O478" i="52"/>
  <c r="O477" i="52"/>
  <c r="O476" i="52"/>
  <c r="S476" i="52" s="1"/>
  <c r="O475" i="52"/>
  <c r="O474" i="52"/>
  <c r="O473" i="52"/>
  <c r="O472" i="52"/>
  <c r="O471" i="52"/>
  <c r="O470" i="52"/>
  <c r="O469" i="52"/>
  <c r="O468" i="52"/>
  <c r="S468" i="52" s="1"/>
  <c r="O467" i="52"/>
  <c r="O466" i="52"/>
  <c r="O465" i="52"/>
  <c r="O464" i="52"/>
  <c r="O463" i="52"/>
  <c r="O462" i="52"/>
  <c r="O461" i="52"/>
  <c r="O460" i="52"/>
  <c r="S460" i="52" s="1"/>
  <c r="O459" i="52"/>
  <c r="O458" i="52"/>
  <c r="O457" i="52"/>
  <c r="O456" i="52"/>
  <c r="O455" i="52"/>
  <c r="O454" i="52"/>
  <c r="O453" i="52"/>
  <c r="O452" i="52"/>
  <c r="O451" i="52"/>
  <c r="O450" i="52"/>
  <c r="O449" i="52"/>
  <c r="O448" i="52"/>
  <c r="S448" i="52" s="1"/>
  <c r="O447" i="52"/>
  <c r="O446" i="52"/>
  <c r="O445" i="52"/>
  <c r="O444" i="52"/>
  <c r="S444" i="52" s="1"/>
  <c r="O443" i="52"/>
  <c r="O442" i="52"/>
  <c r="O441" i="52"/>
  <c r="O440" i="52"/>
  <c r="O439" i="52"/>
  <c r="O438" i="52"/>
  <c r="O437" i="52"/>
  <c r="O436" i="52"/>
  <c r="S436" i="52" s="1"/>
  <c r="O435" i="52"/>
  <c r="O434" i="52"/>
  <c r="O433" i="52"/>
  <c r="O432" i="52"/>
  <c r="S432" i="52" s="1"/>
  <c r="O431" i="52"/>
  <c r="O430" i="52"/>
  <c r="O429" i="52"/>
  <c r="O428" i="52"/>
  <c r="O427" i="52"/>
  <c r="O426" i="52"/>
  <c r="O425" i="52"/>
  <c r="O424" i="52"/>
  <c r="S424" i="52" s="1"/>
  <c r="O423" i="52"/>
  <c r="O422" i="52"/>
  <c r="O421" i="52"/>
  <c r="O420" i="52"/>
  <c r="S420" i="52" s="1"/>
  <c r="O419" i="52"/>
  <c r="O418" i="52"/>
  <c r="O417" i="52"/>
  <c r="O416" i="52"/>
  <c r="S416" i="52" s="1"/>
  <c r="O415" i="52"/>
  <c r="O414" i="52"/>
  <c r="O413" i="52"/>
  <c r="O412" i="52"/>
  <c r="S412" i="52" s="1"/>
  <c r="O411" i="52"/>
  <c r="O410" i="52"/>
  <c r="O409" i="52"/>
  <c r="O408" i="52"/>
  <c r="S408" i="52" s="1"/>
  <c r="O407" i="52"/>
  <c r="O406" i="52"/>
  <c r="O405" i="52"/>
  <c r="O404" i="52"/>
  <c r="S404" i="52" s="1"/>
  <c r="O403" i="52"/>
  <c r="O402" i="52"/>
  <c r="O401" i="52"/>
  <c r="O400" i="52"/>
  <c r="S400" i="52" s="1"/>
  <c r="O399" i="52"/>
  <c r="O398" i="52"/>
  <c r="O397" i="52"/>
  <c r="O396" i="52"/>
  <c r="S396" i="52" s="1"/>
  <c r="O395" i="52"/>
  <c r="O394" i="52"/>
  <c r="O393" i="52"/>
  <c r="O392" i="52"/>
  <c r="S392" i="52" s="1"/>
  <c r="O391" i="52"/>
  <c r="O390" i="52"/>
  <c r="O389" i="52"/>
  <c r="O388" i="52"/>
  <c r="S388" i="52" s="1"/>
  <c r="O387" i="52"/>
  <c r="O386" i="52"/>
  <c r="O385" i="52"/>
  <c r="O384" i="52"/>
  <c r="S384" i="52" s="1"/>
  <c r="O383" i="52"/>
  <c r="O382" i="52"/>
  <c r="O381" i="52"/>
  <c r="O380" i="52"/>
  <c r="S380" i="52" s="1"/>
  <c r="O379" i="52"/>
  <c r="O378" i="52"/>
  <c r="O377" i="52"/>
  <c r="O376" i="52"/>
  <c r="S376" i="52" s="1"/>
  <c r="O375" i="52"/>
  <c r="O374" i="52"/>
  <c r="O373" i="52"/>
  <c r="O372" i="52"/>
  <c r="S372" i="52" s="1"/>
  <c r="O371" i="52"/>
  <c r="O370" i="52"/>
  <c r="O369" i="52"/>
  <c r="O368" i="52"/>
  <c r="S368" i="52" s="1"/>
  <c r="O367" i="52"/>
  <c r="O366" i="52"/>
  <c r="O365" i="52"/>
  <c r="O364" i="52"/>
  <c r="S364" i="52" s="1"/>
  <c r="O363" i="52"/>
  <c r="O362" i="52"/>
  <c r="O361" i="52"/>
  <c r="O360" i="52"/>
  <c r="S360" i="52" s="1"/>
  <c r="O359" i="52"/>
  <c r="O358" i="52"/>
  <c r="O357" i="52"/>
  <c r="O356" i="52"/>
  <c r="S356" i="52" s="1"/>
  <c r="O355" i="52"/>
  <c r="O354" i="52"/>
  <c r="O353" i="52"/>
  <c r="O352" i="52"/>
  <c r="S352" i="52" s="1"/>
  <c r="O351" i="52"/>
  <c r="O350" i="52"/>
  <c r="O349" i="52"/>
  <c r="O348" i="52"/>
  <c r="S348" i="52" s="1"/>
  <c r="O347" i="52"/>
  <c r="O346" i="52"/>
  <c r="O345" i="52"/>
  <c r="O344" i="52"/>
  <c r="S344" i="52" s="1"/>
  <c r="O343" i="52"/>
  <c r="O342" i="52"/>
  <c r="O341" i="52"/>
  <c r="O340" i="52"/>
  <c r="S340" i="52" s="1"/>
  <c r="O339" i="52"/>
  <c r="O338" i="52"/>
  <c r="O337" i="52"/>
  <c r="O336" i="52"/>
  <c r="S336" i="52" s="1"/>
  <c r="O335" i="52"/>
  <c r="O334" i="52"/>
  <c r="O333" i="52"/>
  <c r="S333" i="52" s="1"/>
  <c r="O332" i="52"/>
  <c r="S332" i="52" s="1"/>
  <c r="O331" i="52"/>
  <c r="O330" i="52"/>
  <c r="O329" i="52"/>
  <c r="O328" i="52"/>
  <c r="S328" i="52" s="1"/>
  <c r="O327" i="52"/>
  <c r="O326" i="52"/>
  <c r="S326" i="52" s="1"/>
  <c r="O325" i="52"/>
  <c r="O324" i="52"/>
  <c r="S324" i="52" s="1"/>
  <c r="O323" i="52"/>
  <c r="O322" i="52"/>
  <c r="O321" i="52"/>
  <c r="O320" i="52"/>
  <c r="S320" i="52" s="1"/>
  <c r="O319" i="52"/>
  <c r="O318" i="52"/>
  <c r="O317" i="52"/>
  <c r="O316" i="52"/>
  <c r="O315" i="52"/>
  <c r="O314" i="52"/>
  <c r="O313" i="52"/>
  <c r="O312" i="52"/>
  <c r="S312" i="52" s="1"/>
  <c r="O311" i="52"/>
  <c r="O310" i="52"/>
  <c r="O309" i="52"/>
  <c r="O308" i="52"/>
  <c r="S308" i="52" s="1"/>
  <c r="O307" i="52"/>
  <c r="O306" i="52"/>
  <c r="S306" i="52" s="1"/>
  <c r="O305" i="52"/>
  <c r="O304" i="52"/>
  <c r="S304" i="52" s="1"/>
  <c r="O303" i="52"/>
  <c r="O302" i="52"/>
  <c r="O301" i="52"/>
  <c r="O300" i="52"/>
  <c r="O299" i="52"/>
  <c r="O298" i="52"/>
  <c r="O297" i="52"/>
  <c r="S297" i="52" s="1"/>
  <c r="O296" i="52"/>
  <c r="S296" i="52" s="1"/>
  <c r="O295" i="52"/>
  <c r="O294" i="52"/>
  <c r="O293" i="52"/>
  <c r="O292" i="52"/>
  <c r="S292" i="52" s="1"/>
  <c r="O291" i="52"/>
  <c r="O290" i="52"/>
  <c r="O289" i="52"/>
  <c r="O288" i="52"/>
  <c r="S288" i="52" s="1"/>
  <c r="O287" i="52"/>
  <c r="O286" i="52"/>
  <c r="O285" i="52"/>
  <c r="N545" i="52"/>
  <c r="S545" i="52" s="1"/>
  <c r="N544" i="52"/>
  <c r="N543" i="52"/>
  <c r="S543" i="52" s="1"/>
  <c r="N542" i="52"/>
  <c r="N541" i="52"/>
  <c r="S541" i="52" s="1"/>
  <c r="N540" i="52"/>
  <c r="N539" i="52"/>
  <c r="S539" i="52" s="1"/>
  <c r="N538" i="52"/>
  <c r="N537" i="52"/>
  <c r="S537" i="52" s="1"/>
  <c r="N536" i="52"/>
  <c r="N535" i="52"/>
  <c r="S535" i="52" s="1"/>
  <c r="N534" i="52"/>
  <c r="N533" i="52"/>
  <c r="S533" i="52" s="1"/>
  <c r="N532" i="52"/>
  <c r="N531" i="52"/>
  <c r="S531" i="52" s="1"/>
  <c r="N530" i="52"/>
  <c r="N529" i="52"/>
  <c r="S529" i="52" s="1"/>
  <c r="W529" i="52" s="1"/>
  <c r="N528" i="52"/>
  <c r="N527" i="52"/>
  <c r="S527" i="52" s="1"/>
  <c r="N526" i="52"/>
  <c r="N525" i="52"/>
  <c r="S525" i="52" s="1"/>
  <c r="N524" i="52"/>
  <c r="N523" i="52"/>
  <c r="S523" i="52" s="1"/>
  <c r="N522" i="52"/>
  <c r="N521" i="52"/>
  <c r="S521" i="52" s="1"/>
  <c r="N520" i="52"/>
  <c r="N519" i="52"/>
  <c r="S519" i="52" s="1"/>
  <c r="W519" i="52" s="1"/>
  <c r="N518" i="52"/>
  <c r="N517" i="52"/>
  <c r="S517" i="52" s="1"/>
  <c r="N516" i="52"/>
  <c r="N515" i="52"/>
  <c r="S515" i="52" s="1"/>
  <c r="N514" i="52"/>
  <c r="N513" i="52"/>
  <c r="S513" i="52" s="1"/>
  <c r="N512" i="52"/>
  <c r="N511" i="52"/>
  <c r="S511" i="52" s="1"/>
  <c r="N510" i="52"/>
  <c r="N509" i="52"/>
  <c r="S509" i="52" s="1"/>
  <c r="N508" i="52"/>
  <c r="N507" i="52"/>
  <c r="S507" i="52" s="1"/>
  <c r="N506" i="52"/>
  <c r="N505" i="52"/>
  <c r="S505" i="52" s="1"/>
  <c r="N504" i="52"/>
  <c r="S504" i="52" s="1"/>
  <c r="W504" i="52" s="1"/>
  <c r="N503" i="52"/>
  <c r="S503" i="52" s="1"/>
  <c r="N502" i="52"/>
  <c r="N501" i="52"/>
  <c r="S501" i="52" s="1"/>
  <c r="N500" i="52"/>
  <c r="S500" i="52" s="1"/>
  <c r="N499" i="52"/>
  <c r="S499" i="52" s="1"/>
  <c r="W499" i="52" s="1"/>
  <c r="N498" i="52"/>
  <c r="N497" i="52"/>
  <c r="S497" i="52" s="1"/>
  <c r="N496" i="52"/>
  <c r="N495" i="52"/>
  <c r="S495" i="52" s="1"/>
  <c r="N494" i="52"/>
  <c r="N493" i="52"/>
  <c r="S493" i="52" s="1"/>
  <c r="N492" i="52"/>
  <c r="N491" i="52"/>
  <c r="S491" i="52" s="1"/>
  <c r="N490" i="52"/>
  <c r="N489" i="52"/>
  <c r="S489" i="52" s="1"/>
  <c r="N488" i="52"/>
  <c r="N487" i="52"/>
  <c r="S487" i="52" s="1"/>
  <c r="N486" i="52"/>
  <c r="N485" i="52"/>
  <c r="S485" i="52" s="1"/>
  <c r="N484" i="52"/>
  <c r="N483" i="52"/>
  <c r="S483" i="52" s="1"/>
  <c r="N482" i="52"/>
  <c r="N481" i="52"/>
  <c r="S481" i="52" s="1"/>
  <c r="N480" i="52"/>
  <c r="N479" i="52"/>
  <c r="S479" i="52" s="1"/>
  <c r="N478" i="52"/>
  <c r="N477" i="52"/>
  <c r="S477" i="52" s="1"/>
  <c r="N476" i="52"/>
  <c r="N475" i="52"/>
  <c r="S475" i="52" s="1"/>
  <c r="N474" i="52"/>
  <c r="N473" i="52"/>
  <c r="S473" i="52" s="1"/>
  <c r="N472" i="52"/>
  <c r="N471" i="52"/>
  <c r="S471" i="52" s="1"/>
  <c r="N470" i="52"/>
  <c r="N469" i="52"/>
  <c r="S469" i="52" s="1"/>
  <c r="N468" i="52"/>
  <c r="N467" i="52"/>
  <c r="S467" i="52" s="1"/>
  <c r="N466" i="52"/>
  <c r="N465" i="52"/>
  <c r="S465" i="52" s="1"/>
  <c r="N464" i="52"/>
  <c r="N463" i="52"/>
  <c r="S463" i="52" s="1"/>
  <c r="N462" i="52"/>
  <c r="N461" i="52"/>
  <c r="S461" i="52" s="1"/>
  <c r="N460" i="52"/>
  <c r="N459" i="52"/>
  <c r="S459" i="52" s="1"/>
  <c r="N458" i="52"/>
  <c r="N457" i="52"/>
  <c r="S457" i="52" s="1"/>
  <c r="N456" i="52"/>
  <c r="N455" i="52"/>
  <c r="S455" i="52" s="1"/>
  <c r="N454" i="52"/>
  <c r="N453" i="52"/>
  <c r="S453" i="52" s="1"/>
  <c r="N452" i="52"/>
  <c r="N451" i="52"/>
  <c r="S451" i="52" s="1"/>
  <c r="N450" i="52"/>
  <c r="N449" i="52"/>
  <c r="S449" i="52" s="1"/>
  <c r="N448" i="52"/>
  <c r="N447" i="52"/>
  <c r="S447" i="52" s="1"/>
  <c r="N446" i="52"/>
  <c r="N445" i="52"/>
  <c r="S445" i="52" s="1"/>
  <c r="N444" i="52"/>
  <c r="N443" i="52"/>
  <c r="S443" i="52" s="1"/>
  <c r="N442" i="52"/>
  <c r="N441" i="52"/>
  <c r="S441" i="52" s="1"/>
  <c r="N440" i="52"/>
  <c r="N439" i="52"/>
  <c r="S439" i="52" s="1"/>
  <c r="N438" i="52"/>
  <c r="N437" i="52"/>
  <c r="S437" i="52" s="1"/>
  <c r="N436" i="52"/>
  <c r="N435" i="52"/>
  <c r="S435" i="52" s="1"/>
  <c r="N434" i="52"/>
  <c r="N433" i="52"/>
  <c r="S433" i="52" s="1"/>
  <c r="N432" i="52"/>
  <c r="N431" i="52"/>
  <c r="S431" i="52" s="1"/>
  <c r="N430" i="52"/>
  <c r="N429" i="52"/>
  <c r="S429" i="52" s="1"/>
  <c r="N428" i="52"/>
  <c r="N427" i="52"/>
  <c r="S427" i="52" s="1"/>
  <c r="N426" i="52"/>
  <c r="N425" i="52"/>
  <c r="S425" i="52" s="1"/>
  <c r="N424" i="52"/>
  <c r="N423" i="52"/>
  <c r="S423" i="52" s="1"/>
  <c r="N422" i="52"/>
  <c r="N421" i="52"/>
  <c r="S421" i="52" s="1"/>
  <c r="N420" i="52"/>
  <c r="N419" i="52"/>
  <c r="S419" i="52" s="1"/>
  <c r="N418" i="52"/>
  <c r="N417" i="52"/>
  <c r="S417" i="52" s="1"/>
  <c r="N416" i="52"/>
  <c r="N415" i="52"/>
  <c r="S415" i="52" s="1"/>
  <c r="N414" i="52"/>
  <c r="N413" i="52"/>
  <c r="S413" i="52" s="1"/>
  <c r="N412" i="52"/>
  <c r="N411" i="52"/>
  <c r="S411" i="52" s="1"/>
  <c r="N410" i="52"/>
  <c r="N409" i="52"/>
  <c r="S409" i="52" s="1"/>
  <c r="N408" i="52"/>
  <c r="N407" i="52"/>
  <c r="S407" i="52" s="1"/>
  <c r="N406" i="52"/>
  <c r="N405" i="52"/>
  <c r="S405" i="52" s="1"/>
  <c r="N404" i="52"/>
  <c r="N403" i="52"/>
  <c r="S403" i="52" s="1"/>
  <c r="N402" i="52"/>
  <c r="N401" i="52"/>
  <c r="S401" i="52" s="1"/>
  <c r="N400" i="52"/>
  <c r="N399" i="52"/>
  <c r="S399" i="52" s="1"/>
  <c r="N398" i="52"/>
  <c r="N397" i="52"/>
  <c r="S397" i="52" s="1"/>
  <c r="N396" i="52"/>
  <c r="N395" i="52"/>
  <c r="S395" i="52" s="1"/>
  <c r="N394" i="52"/>
  <c r="N393" i="52"/>
  <c r="S393" i="52" s="1"/>
  <c r="N392" i="52"/>
  <c r="N391" i="52"/>
  <c r="S391" i="52" s="1"/>
  <c r="N390" i="52"/>
  <c r="N389" i="52"/>
  <c r="S389" i="52" s="1"/>
  <c r="N388" i="52"/>
  <c r="N387" i="52"/>
  <c r="S387" i="52" s="1"/>
  <c r="N386" i="52"/>
  <c r="N385" i="52"/>
  <c r="S385" i="52" s="1"/>
  <c r="N384" i="52"/>
  <c r="N383" i="52"/>
  <c r="S383" i="52" s="1"/>
  <c r="N382" i="52"/>
  <c r="N381" i="52"/>
  <c r="S381" i="52" s="1"/>
  <c r="N380" i="52"/>
  <c r="N379" i="52"/>
  <c r="S379" i="52" s="1"/>
  <c r="N378" i="52"/>
  <c r="N377" i="52"/>
  <c r="S377" i="52" s="1"/>
  <c r="N376" i="52"/>
  <c r="N375" i="52"/>
  <c r="S375" i="52" s="1"/>
  <c r="N374" i="52"/>
  <c r="N373" i="52"/>
  <c r="S373" i="52" s="1"/>
  <c r="N372" i="52"/>
  <c r="N371" i="52"/>
  <c r="S371" i="52" s="1"/>
  <c r="N370" i="52"/>
  <c r="N369" i="52"/>
  <c r="S369" i="52" s="1"/>
  <c r="N368" i="52"/>
  <c r="N367" i="52"/>
  <c r="S367" i="52" s="1"/>
  <c r="N366" i="52"/>
  <c r="N365" i="52"/>
  <c r="S365" i="52" s="1"/>
  <c r="N364" i="52"/>
  <c r="N363" i="52"/>
  <c r="S363" i="52" s="1"/>
  <c r="N362" i="52"/>
  <c r="N361" i="52"/>
  <c r="S361" i="52" s="1"/>
  <c r="N360" i="52"/>
  <c r="N359" i="52"/>
  <c r="S359" i="52" s="1"/>
  <c r="N358" i="52"/>
  <c r="N357" i="52"/>
  <c r="S357" i="52" s="1"/>
  <c r="N356" i="52"/>
  <c r="N355" i="52"/>
  <c r="S355" i="52" s="1"/>
  <c r="N354" i="52"/>
  <c r="N353" i="52"/>
  <c r="S353" i="52" s="1"/>
  <c r="N352" i="52"/>
  <c r="N351" i="52"/>
  <c r="S351" i="52" s="1"/>
  <c r="N350" i="52"/>
  <c r="N349" i="52"/>
  <c r="S349" i="52" s="1"/>
  <c r="N348" i="52"/>
  <c r="N347" i="52"/>
  <c r="S347" i="52" s="1"/>
  <c r="N346" i="52"/>
  <c r="N345" i="52"/>
  <c r="S345" i="52" s="1"/>
  <c r="N344" i="52"/>
  <c r="N343" i="52"/>
  <c r="S343" i="52" s="1"/>
  <c r="N342" i="52"/>
  <c r="N341" i="52"/>
  <c r="S341" i="52" s="1"/>
  <c r="N340" i="52"/>
  <c r="N339" i="52"/>
  <c r="S339" i="52" s="1"/>
  <c r="N338" i="52"/>
  <c r="N337" i="52"/>
  <c r="N336" i="52"/>
  <c r="N335" i="52"/>
  <c r="N334" i="52"/>
  <c r="N333" i="52"/>
  <c r="N332" i="52"/>
  <c r="N331" i="52"/>
  <c r="N330" i="52"/>
  <c r="N329" i="52"/>
  <c r="N328" i="52"/>
  <c r="N327" i="52"/>
  <c r="N326" i="52"/>
  <c r="N325" i="52"/>
  <c r="N324" i="52"/>
  <c r="N323" i="52"/>
  <c r="N322" i="52"/>
  <c r="N321" i="52"/>
  <c r="N320" i="52"/>
  <c r="N319" i="52"/>
  <c r="N318" i="52"/>
  <c r="N317" i="52"/>
  <c r="N316" i="52"/>
  <c r="N315" i="52"/>
  <c r="N314" i="52"/>
  <c r="N313" i="52"/>
  <c r="N312" i="52"/>
  <c r="N311" i="52"/>
  <c r="N310" i="52"/>
  <c r="N309" i="52"/>
  <c r="N308" i="52"/>
  <c r="N307" i="52"/>
  <c r="N306" i="52"/>
  <c r="N305" i="52"/>
  <c r="N304" i="52"/>
  <c r="N303" i="52"/>
  <c r="N302" i="52"/>
  <c r="N301" i="52"/>
  <c r="N300" i="52"/>
  <c r="N299" i="52"/>
  <c r="N298" i="52"/>
  <c r="N297" i="52"/>
  <c r="N296" i="52"/>
  <c r="N295" i="52"/>
  <c r="N294" i="52"/>
  <c r="N293" i="52"/>
  <c r="N292" i="52"/>
  <c r="N291" i="52"/>
  <c r="N290" i="52"/>
  <c r="N289" i="52"/>
  <c r="N288" i="52"/>
  <c r="N287" i="52"/>
  <c r="N286" i="52"/>
  <c r="N285" i="52"/>
  <c r="D545" i="52"/>
  <c r="D544" i="52"/>
  <c r="D543" i="52"/>
  <c r="D542" i="52"/>
  <c r="D541" i="52"/>
  <c r="D540" i="52"/>
  <c r="D539" i="52"/>
  <c r="D538" i="52"/>
  <c r="D537" i="52"/>
  <c r="D536" i="52"/>
  <c r="D535" i="52"/>
  <c r="D534" i="52"/>
  <c r="D533" i="52"/>
  <c r="D532" i="52"/>
  <c r="D531" i="52"/>
  <c r="D530" i="52"/>
  <c r="D529" i="52"/>
  <c r="D528" i="52"/>
  <c r="D527" i="52"/>
  <c r="D526" i="52"/>
  <c r="D525" i="52"/>
  <c r="D524" i="52"/>
  <c r="D523" i="52"/>
  <c r="D522" i="52"/>
  <c r="D521" i="52"/>
  <c r="D520" i="52"/>
  <c r="D519" i="52"/>
  <c r="D518" i="52"/>
  <c r="D517" i="52"/>
  <c r="D516" i="52"/>
  <c r="D515" i="52"/>
  <c r="D514" i="52"/>
  <c r="D513" i="52"/>
  <c r="D512" i="52"/>
  <c r="D511" i="52"/>
  <c r="D510" i="52"/>
  <c r="D509" i="52"/>
  <c r="D508" i="52"/>
  <c r="D507" i="52"/>
  <c r="D506" i="52"/>
  <c r="D505" i="52"/>
  <c r="D504" i="52"/>
  <c r="D503" i="52"/>
  <c r="D502" i="52"/>
  <c r="D501" i="52"/>
  <c r="D500" i="52"/>
  <c r="D499" i="52"/>
  <c r="D498" i="52"/>
  <c r="D497" i="52"/>
  <c r="D496" i="52"/>
  <c r="D495" i="52"/>
  <c r="D494" i="52"/>
  <c r="D493" i="52"/>
  <c r="D492" i="52"/>
  <c r="D491" i="52"/>
  <c r="D490" i="52"/>
  <c r="D489" i="52"/>
  <c r="D488" i="52"/>
  <c r="D487" i="52"/>
  <c r="D486" i="52"/>
  <c r="D485" i="52"/>
  <c r="D484" i="52"/>
  <c r="D483" i="52"/>
  <c r="D482" i="52"/>
  <c r="D481" i="52"/>
  <c r="D480" i="52"/>
  <c r="D479" i="52"/>
  <c r="D478" i="52"/>
  <c r="D477" i="52"/>
  <c r="D476" i="52"/>
  <c r="D475" i="52"/>
  <c r="D474" i="52"/>
  <c r="D473" i="52"/>
  <c r="D472" i="52"/>
  <c r="D471" i="52"/>
  <c r="D470" i="52"/>
  <c r="E470" i="52" s="1"/>
  <c r="D469" i="52"/>
  <c r="D468" i="52"/>
  <c r="D467" i="52"/>
  <c r="D466" i="52"/>
  <c r="D465" i="52"/>
  <c r="D464" i="52"/>
  <c r="D463" i="52"/>
  <c r="D462" i="52"/>
  <c r="D461" i="52"/>
  <c r="D460" i="52"/>
  <c r="D459" i="52"/>
  <c r="D458" i="52"/>
  <c r="D457" i="52"/>
  <c r="D456" i="52"/>
  <c r="D455" i="52"/>
  <c r="D454" i="52"/>
  <c r="D453" i="52"/>
  <c r="D452" i="52"/>
  <c r="D451" i="52"/>
  <c r="D450" i="52"/>
  <c r="D449" i="52"/>
  <c r="D448" i="52"/>
  <c r="D447" i="52"/>
  <c r="D446" i="52"/>
  <c r="D445" i="52"/>
  <c r="D444" i="52"/>
  <c r="D443" i="52"/>
  <c r="D442" i="52"/>
  <c r="D441" i="52"/>
  <c r="D440" i="52"/>
  <c r="D439" i="52"/>
  <c r="D438" i="52"/>
  <c r="D437" i="52"/>
  <c r="D436" i="52"/>
  <c r="D435" i="52"/>
  <c r="D434" i="52"/>
  <c r="D433" i="52"/>
  <c r="D432" i="52"/>
  <c r="D431" i="52"/>
  <c r="D430" i="52"/>
  <c r="D429" i="52"/>
  <c r="D428" i="52"/>
  <c r="D427" i="52"/>
  <c r="D426" i="52"/>
  <c r="D425" i="52"/>
  <c r="D424" i="52"/>
  <c r="D423" i="52"/>
  <c r="D422" i="52"/>
  <c r="D421" i="52"/>
  <c r="D420" i="52"/>
  <c r="D419" i="52"/>
  <c r="D418" i="52"/>
  <c r="D417" i="52"/>
  <c r="D416" i="52"/>
  <c r="D415" i="52"/>
  <c r="D414" i="52"/>
  <c r="D413" i="52"/>
  <c r="D412" i="52"/>
  <c r="D411" i="52"/>
  <c r="D410" i="52"/>
  <c r="D409" i="52"/>
  <c r="D408" i="52"/>
  <c r="D407" i="52"/>
  <c r="D406" i="52"/>
  <c r="D405" i="52"/>
  <c r="D404" i="52"/>
  <c r="D403" i="52"/>
  <c r="D402" i="52"/>
  <c r="D401" i="52"/>
  <c r="D400" i="52"/>
  <c r="D399" i="52"/>
  <c r="D398" i="52"/>
  <c r="D397" i="52"/>
  <c r="D396" i="52"/>
  <c r="D395" i="52"/>
  <c r="D394" i="52"/>
  <c r="D393" i="52"/>
  <c r="D392" i="52"/>
  <c r="D391" i="52"/>
  <c r="D390" i="52"/>
  <c r="D389" i="52"/>
  <c r="D388" i="52"/>
  <c r="D387" i="52"/>
  <c r="D386" i="52"/>
  <c r="D385" i="52"/>
  <c r="D384" i="52"/>
  <c r="D383" i="52"/>
  <c r="D382" i="52"/>
  <c r="D381" i="52"/>
  <c r="D380" i="52"/>
  <c r="D379" i="52"/>
  <c r="D378" i="52"/>
  <c r="D377" i="52"/>
  <c r="D376" i="52"/>
  <c r="D375" i="52"/>
  <c r="D374" i="52"/>
  <c r="D373" i="52"/>
  <c r="D372" i="52"/>
  <c r="D371" i="52"/>
  <c r="D370" i="52"/>
  <c r="D369" i="52"/>
  <c r="D368" i="52"/>
  <c r="D367" i="52"/>
  <c r="D366" i="52"/>
  <c r="D365" i="52"/>
  <c r="D364" i="52"/>
  <c r="D363" i="52"/>
  <c r="D362" i="52"/>
  <c r="D361" i="52"/>
  <c r="D360" i="52"/>
  <c r="D359" i="52"/>
  <c r="D358" i="52"/>
  <c r="D357" i="52"/>
  <c r="D356" i="52"/>
  <c r="D355" i="52"/>
  <c r="D354" i="52"/>
  <c r="D353" i="52"/>
  <c r="D352" i="52"/>
  <c r="D351" i="52"/>
  <c r="D350" i="52"/>
  <c r="D349" i="52"/>
  <c r="D348" i="52"/>
  <c r="D347" i="52"/>
  <c r="D346" i="52"/>
  <c r="D345" i="52"/>
  <c r="D344" i="52"/>
  <c r="D343" i="52"/>
  <c r="D342" i="52"/>
  <c r="E342" i="52" s="1"/>
  <c r="D341" i="52"/>
  <c r="D340" i="52"/>
  <c r="D339" i="52"/>
  <c r="D338" i="52"/>
  <c r="D337" i="52"/>
  <c r="D336" i="52"/>
  <c r="D335" i="52"/>
  <c r="D334" i="52"/>
  <c r="D333" i="52"/>
  <c r="D332" i="52"/>
  <c r="D331" i="52"/>
  <c r="D330" i="52"/>
  <c r="D329" i="52"/>
  <c r="D328" i="52"/>
  <c r="D327" i="52"/>
  <c r="D326" i="52"/>
  <c r="D325" i="52"/>
  <c r="D324" i="52"/>
  <c r="D323" i="52"/>
  <c r="D322" i="52"/>
  <c r="D321" i="52"/>
  <c r="D320" i="52"/>
  <c r="D319" i="52"/>
  <c r="D318" i="52"/>
  <c r="D317" i="52"/>
  <c r="D316" i="52"/>
  <c r="D315" i="52"/>
  <c r="D314" i="52"/>
  <c r="D313" i="52"/>
  <c r="D312" i="52"/>
  <c r="D311" i="52"/>
  <c r="D310" i="52"/>
  <c r="D309" i="52"/>
  <c r="D308" i="52"/>
  <c r="D307" i="52"/>
  <c r="D306" i="52"/>
  <c r="E306" i="52" s="1"/>
  <c r="D305" i="52"/>
  <c r="D304" i="52"/>
  <c r="D303" i="52"/>
  <c r="D302" i="52"/>
  <c r="D301" i="52"/>
  <c r="D300" i="52"/>
  <c r="D299" i="52"/>
  <c r="D298" i="52"/>
  <c r="D297" i="52"/>
  <c r="D296" i="52"/>
  <c r="D295" i="52"/>
  <c r="D294" i="52"/>
  <c r="D293" i="52"/>
  <c r="D292" i="52"/>
  <c r="D291" i="52"/>
  <c r="D290" i="52"/>
  <c r="D289" i="52"/>
  <c r="D288" i="52"/>
  <c r="D287" i="52"/>
  <c r="D286" i="52"/>
  <c r="D285" i="52"/>
  <c r="C286" i="52"/>
  <c r="C287" i="52"/>
  <c r="C288" i="52"/>
  <c r="C289" i="52"/>
  <c r="C290" i="52"/>
  <c r="C291" i="52"/>
  <c r="E291" i="52" s="1"/>
  <c r="C292" i="52"/>
  <c r="C293" i="52"/>
  <c r="C294" i="52"/>
  <c r="C295" i="52"/>
  <c r="C296" i="52"/>
  <c r="C297" i="52"/>
  <c r="C298" i="52"/>
  <c r="C299" i="52"/>
  <c r="E299" i="52" s="1"/>
  <c r="C300" i="52"/>
  <c r="E300" i="52" s="1"/>
  <c r="C301" i="52"/>
  <c r="C302" i="52"/>
  <c r="C303" i="52"/>
  <c r="E303" i="52" s="1"/>
  <c r="K303" i="52" s="1"/>
  <c r="C304" i="52"/>
  <c r="E304" i="52" s="1"/>
  <c r="C305" i="52"/>
  <c r="C306" i="52"/>
  <c r="C307" i="52"/>
  <c r="E307" i="52" s="1"/>
  <c r="C308" i="52"/>
  <c r="C309" i="52"/>
  <c r="C310" i="52"/>
  <c r="C311" i="52"/>
  <c r="C312" i="52"/>
  <c r="E312" i="52" s="1"/>
  <c r="C313" i="52"/>
  <c r="C314" i="52"/>
  <c r="C315" i="52"/>
  <c r="E315" i="52" s="1"/>
  <c r="C316" i="52"/>
  <c r="C317" i="52"/>
  <c r="C318" i="52"/>
  <c r="C319" i="52"/>
  <c r="E319" i="52" s="1"/>
  <c r="C320" i="52"/>
  <c r="C321" i="52"/>
  <c r="C322" i="52"/>
  <c r="C323" i="52"/>
  <c r="C324" i="52"/>
  <c r="E324" i="52" s="1"/>
  <c r="C325" i="52"/>
  <c r="C326" i="52"/>
  <c r="C327" i="52"/>
  <c r="E327" i="52" s="1"/>
  <c r="C328" i="52"/>
  <c r="C329" i="52"/>
  <c r="C330" i="52"/>
  <c r="C331" i="52"/>
  <c r="C332" i="52"/>
  <c r="E332" i="52" s="1"/>
  <c r="C333" i="52"/>
  <c r="C334" i="52"/>
  <c r="C335" i="52"/>
  <c r="E335" i="52" s="1"/>
  <c r="C336" i="52"/>
  <c r="C337" i="52"/>
  <c r="C338" i="52"/>
  <c r="C339" i="52"/>
  <c r="C340" i="52"/>
  <c r="E340" i="52" s="1"/>
  <c r="C341" i="52"/>
  <c r="C342" i="52"/>
  <c r="C343" i="52"/>
  <c r="E343" i="52" s="1"/>
  <c r="C344" i="52"/>
  <c r="C345" i="52"/>
  <c r="C346" i="52"/>
  <c r="C347" i="52"/>
  <c r="E347" i="52" s="1"/>
  <c r="C348" i="52"/>
  <c r="C349" i="52"/>
  <c r="C350" i="52"/>
  <c r="C351" i="52"/>
  <c r="C352" i="52"/>
  <c r="C353" i="52"/>
  <c r="C354" i="52"/>
  <c r="E354" i="52" s="1"/>
  <c r="K354" i="52" s="1"/>
  <c r="C355" i="52"/>
  <c r="E355" i="52" s="1"/>
  <c r="C356" i="52"/>
  <c r="C357" i="52"/>
  <c r="C358" i="52"/>
  <c r="C359" i="52"/>
  <c r="E359" i="52" s="1"/>
  <c r="C360" i="52"/>
  <c r="C361" i="52"/>
  <c r="C362" i="52"/>
  <c r="C363" i="52"/>
  <c r="C364" i="52"/>
  <c r="C365" i="52"/>
  <c r="C366" i="52"/>
  <c r="C367" i="52"/>
  <c r="E367" i="52" s="1"/>
  <c r="C368" i="52"/>
  <c r="C369" i="52"/>
  <c r="C370" i="52"/>
  <c r="C371" i="52"/>
  <c r="E371" i="52" s="1"/>
  <c r="C372" i="52"/>
  <c r="C373" i="52"/>
  <c r="C374" i="52"/>
  <c r="C375" i="52"/>
  <c r="C376" i="52"/>
  <c r="C377" i="52"/>
  <c r="C378" i="52"/>
  <c r="C379" i="52"/>
  <c r="E379" i="52" s="1"/>
  <c r="C380" i="52"/>
  <c r="C381" i="52"/>
  <c r="C382" i="52"/>
  <c r="C383" i="52"/>
  <c r="C384" i="52"/>
  <c r="C385" i="52"/>
  <c r="C386" i="52"/>
  <c r="C387" i="52"/>
  <c r="E387" i="52" s="1"/>
  <c r="C388" i="52"/>
  <c r="C389" i="52"/>
  <c r="C390" i="52"/>
  <c r="C391" i="52"/>
  <c r="C392" i="52"/>
  <c r="C393" i="52"/>
  <c r="C394" i="52"/>
  <c r="C395" i="52"/>
  <c r="C396" i="52"/>
  <c r="C397" i="52"/>
  <c r="C398" i="52"/>
  <c r="C399" i="52"/>
  <c r="C400" i="52"/>
  <c r="C401" i="52"/>
  <c r="C402" i="52"/>
  <c r="C403" i="52"/>
  <c r="E403" i="52" s="1"/>
  <c r="C404" i="52"/>
  <c r="C405" i="52"/>
  <c r="E405" i="52" s="1"/>
  <c r="C406" i="52"/>
  <c r="C407" i="52"/>
  <c r="C408" i="52"/>
  <c r="C409" i="52"/>
  <c r="E409" i="52" s="1"/>
  <c r="C410" i="52"/>
  <c r="C411" i="52"/>
  <c r="C412" i="52"/>
  <c r="C413" i="52"/>
  <c r="E413" i="52" s="1"/>
  <c r="C414" i="52"/>
  <c r="C415" i="52"/>
  <c r="C416" i="52"/>
  <c r="C417" i="52"/>
  <c r="E417" i="52" s="1"/>
  <c r="C418" i="52"/>
  <c r="C419" i="52"/>
  <c r="E419" i="52" s="1"/>
  <c r="C420" i="52"/>
  <c r="E420" i="52" s="1"/>
  <c r="C421" i="52"/>
  <c r="E421" i="52" s="1"/>
  <c r="C422" i="52"/>
  <c r="C423" i="52"/>
  <c r="C424" i="52"/>
  <c r="C425" i="52"/>
  <c r="C426" i="52"/>
  <c r="C427" i="52"/>
  <c r="C428" i="52"/>
  <c r="C429" i="52"/>
  <c r="C430" i="52"/>
  <c r="C431" i="52"/>
  <c r="E431" i="52" s="1"/>
  <c r="C432" i="52"/>
  <c r="C433" i="52"/>
  <c r="E433" i="52" s="1"/>
  <c r="C434" i="52"/>
  <c r="C435" i="52"/>
  <c r="E435" i="52" s="1"/>
  <c r="C436" i="52"/>
  <c r="C437" i="52"/>
  <c r="E437" i="52" s="1"/>
  <c r="C438" i="52"/>
  <c r="C439" i="52"/>
  <c r="C440" i="52"/>
  <c r="C441" i="52"/>
  <c r="C442" i="52"/>
  <c r="C443" i="52"/>
  <c r="E443" i="52" s="1"/>
  <c r="C444" i="52"/>
  <c r="C445" i="52"/>
  <c r="E445" i="52" s="1"/>
  <c r="C446" i="52"/>
  <c r="C447" i="52"/>
  <c r="C448" i="52"/>
  <c r="C449" i="52"/>
  <c r="C450" i="52"/>
  <c r="C451" i="52"/>
  <c r="C452" i="52"/>
  <c r="C453" i="52"/>
  <c r="E453" i="52" s="1"/>
  <c r="C454" i="52"/>
  <c r="E454" i="52" s="1"/>
  <c r="K454" i="52" s="1"/>
  <c r="C455" i="52"/>
  <c r="E455" i="52" s="1"/>
  <c r="C456" i="52"/>
  <c r="C457" i="52"/>
  <c r="C458" i="52"/>
  <c r="C459" i="52"/>
  <c r="E459" i="52" s="1"/>
  <c r="C460" i="52"/>
  <c r="C461" i="52"/>
  <c r="E461" i="52" s="1"/>
  <c r="C462" i="52"/>
  <c r="C463" i="52"/>
  <c r="C464" i="52"/>
  <c r="C465" i="52"/>
  <c r="E465" i="52" s="1"/>
  <c r="C466" i="52"/>
  <c r="C467" i="52"/>
  <c r="C468" i="52"/>
  <c r="C469" i="52"/>
  <c r="E469" i="52" s="1"/>
  <c r="C470" i="52"/>
  <c r="C471" i="52"/>
  <c r="E471" i="52" s="1"/>
  <c r="C472" i="52"/>
  <c r="C473" i="52"/>
  <c r="C474" i="52"/>
  <c r="C475" i="52"/>
  <c r="E475" i="52" s="1"/>
  <c r="C476" i="52"/>
  <c r="C477" i="52"/>
  <c r="E477" i="52" s="1"/>
  <c r="C478" i="52"/>
  <c r="C479" i="52"/>
  <c r="E479" i="52" s="1"/>
  <c r="C480" i="52"/>
  <c r="C481" i="52"/>
  <c r="E481" i="52" s="1"/>
  <c r="C482" i="52"/>
  <c r="C483" i="52"/>
  <c r="C484" i="52"/>
  <c r="C485" i="52"/>
  <c r="E485" i="52" s="1"/>
  <c r="C486" i="52"/>
  <c r="C487" i="52"/>
  <c r="C488" i="52"/>
  <c r="C489" i="52"/>
  <c r="E489" i="52" s="1"/>
  <c r="C490" i="52"/>
  <c r="C491" i="52"/>
  <c r="E491" i="52" s="1"/>
  <c r="C492" i="52"/>
  <c r="C493" i="52"/>
  <c r="E493" i="52" s="1"/>
  <c r="C494" i="52"/>
  <c r="C495" i="52"/>
  <c r="C496" i="52"/>
  <c r="C497" i="52"/>
  <c r="E497" i="52" s="1"/>
  <c r="C498" i="52"/>
  <c r="C499" i="52"/>
  <c r="C500" i="52"/>
  <c r="K500" i="52" s="1"/>
  <c r="C501" i="52"/>
  <c r="E501" i="52" s="1"/>
  <c r="C502" i="52"/>
  <c r="C503" i="52"/>
  <c r="C504" i="52"/>
  <c r="E504" i="52" s="1"/>
  <c r="K504" i="52" s="1"/>
  <c r="C505" i="52"/>
  <c r="C506" i="52"/>
  <c r="C507" i="52"/>
  <c r="E507" i="52" s="1"/>
  <c r="C508" i="52"/>
  <c r="C509" i="52"/>
  <c r="E509" i="52" s="1"/>
  <c r="C510" i="52"/>
  <c r="C511" i="52"/>
  <c r="E511" i="52" s="1"/>
  <c r="C512" i="52"/>
  <c r="C513" i="52"/>
  <c r="E513" i="52" s="1"/>
  <c r="C514" i="52"/>
  <c r="C515" i="52"/>
  <c r="E515" i="52" s="1"/>
  <c r="C516" i="52"/>
  <c r="C517" i="52"/>
  <c r="E517" i="52" s="1"/>
  <c r="C518" i="52"/>
  <c r="C519" i="52"/>
  <c r="C520" i="52"/>
  <c r="C521" i="52"/>
  <c r="E521" i="52" s="1"/>
  <c r="C522" i="52"/>
  <c r="C523" i="52"/>
  <c r="E523" i="52" s="1"/>
  <c r="C524" i="52"/>
  <c r="E524" i="52" s="1"/>
  <c r="K524" i="52" s="1"/>
  <c r="C525" i="52"/>
  <c r="E525" i="52" s="1"/>
  <c r="C526" i="52"/>
  <c r="C527" i="52"/>
  <c r="E527" i="52" s="1"/>
  <c r="C528" i="52"/>
  <c r="C529" i="52"/>
  <c r="E529" i="52" s="1"/>
  <c r="K529" i="52" s="1"/>
  <c r="C530" i="52"/>
  <c r="C531" i="52"/>
  <c r="C532" i="52"/>
  <c r="C533" i="52"/>
  <c r="E533" i="52" s="1"/>
  <c r="C534" i="52"/>
  <c r="C535" i="52"/>
  <c r="E535" i="52" s="1"/>
  <c r="C536" i="52"/>
  <c r="C537" i="52"/>
  <c r="E537" i="52" s="1"/>
  <c r="C538" i="52"/>
  <c r="C539" i="52"/>
  <c r="E539" i="52" s="1"/>
  <c r="C540" i="52"/>
  <c r="C541" i="52"/>
  <c r="E541" i="52" s="1"/>
  <c r="C542" i="52"/>
  <c r="C543" i="52"/>
  <c r="C544" i="52"/>
  <c r="C545" i="52"/>
  <c r="E545" i="52" s="1"/>
  <c r="C546" i="52"/>
  <c r="C285" i="52"/>
  <c r="E298" i="52"/>
  <c r="H545" i="52"/>
  <c r="F545" i="52"/>
  <c r="J545" i="52" s="1"/>
  <c r="R544" i="52"/>
  <c r="V544" i="52" s="1"/>
  <c r="H544" i="52"/>
  <c r="F544" i="52"/>
  <c r="Q544" i="52" s="1"/>
  <c r="H543" i="52"/>
  <c r="F543" i="52"/>
  <c r="E543" i="52"/>
  <c r="H542" i="52"/>
  <c r="F542" i="52"/>
  <c r="J542" i="52" s="1"/>
  <c r="H541" i="52"/>
  <c r="F541" i="52"/>
  <c r="Q541" i="52" s="1"/>
  <c r="U541" i="52" s="1"/>
  <c r="H540" i="52"/>
  <c r="F540" i="52"/>
  <c r="R540" i="52" s="1"/>
  <c r="V540" i="52" s="1"/>
  <c r="H539" i="52"/>
  <c r="F539" i="52"/>
  <c r="Q539" i="52" s="1"/>
  <c r="H538" i="52"/>
  <c r="F538" i="52"/>
  <c r="J538" i="52" s="1"/>
  <c r="Q537" i="52"/>
  <c r="U537" i="52" s="1"/>
  <c r="H537" i="52"/>
  <c r="F537" i="52"/>
  <c r="J537" i="52" s="1"/>
  <c r="H536" i="52"/>
  <c r="F536" i="52"/>
  <c r="Q536" i="52" s="1"/>
  <c r="H535" i="52"/>
  <c r="F535" i="52"/>
  <c r="H534" i="52"/>
  <c r="F534" i="52"/>
  <c r="J534" i="52" s="1"/>
  <c r="H533" i="52"/>
  <c r="F533" i="52"/>
  <c r="R533" i="52" s="1"/>
  <c r="V533" i="52" s="1"/>
  <c r="H532" i="52"/>
  <c r="F532" i="52"/>
  <c r="H531" i="52"/>
  <c r="F531" i="52"/>
  <c r="J531" i="52" s="1"/>
  <c r="E531" i="52"/>
  <c r="H530" i="52"/>
  <c r="F530" i="52"/>
  <c r="J530" i="52" s="1"/>
  <c r="H529" i="52"/>
  <c r="F529" i="52"/>
  <c r="Q529" i="52" s="1"/>
  <c r="U529" i="52" s="1"/>
  <c r="H528" i="52"/>
  <c r="F528" i="52"/>
  <c r="H527" i="52"/>
  <c r="F527" i="52"/>
  <c r="H526" i="52"/>
  <c r="F526" i="52"/>
  <c r="H525" i="52"/>
  <c r="F525" i="52"/>
  <c r="Q525" i="52" s="1"/>
  <c r="U525" i="52" s="1"/>
  <c r="S524" i="52"/>
  <c r="W524" i="52" s="1"/>
  <c r="H524" i="52"/>
  <c r="F524" i="52"/>
  <c r="H523" i="52"/>
  <c r="F523" i="52"/>
  <c r="Q523" i="52" s="1"/>
  <c r="H522" i="52"/>
  <c r="F522" i="52"/>
  <c r="I521" i="52"/>
  <c r="H521" i="52"/>
  <c r="F521" i="52"/>
  <c r="Q521" i="52" s="1"/>
  <c r="U521" i="52" s="1"/>
  <c r="H520" i="52"/>
  <c r="F520" i="52"/>
  <c r="H519" i="52"/>
  <c r="F519" i="52"/>
  <c r="J519" i="52" s="1"/>
  <c r="E519" i="52"/>
  <c r="K519" i="52" s="1"/>
  <c r="H518" i="52"/>
  <c r="F518" i="52"/>
  <c r="J518" i="52" s="1"/>
  <c r="H517" i="52"/>
  <c r="F517" i="52"/>
  <c r="J517" i="52" s="1"/>
  <c r="H516" i="52"/>
  <c r="F516" i="52"/>
  <c r="J516" i="52" s="1"/>
  <c r="H515" i="52"/>
  <c r="F515" i="52"/>
  <c r="H514" i="52"/>
  <c r="F514" i="52"/>
  <c r="J514" i="52" s="1"/>
  <c r="H513" i="52"/>
  <c r="F513" i="52"/>
  <c r="H512" i="52"/>
  <c r="F512" i="52"/>
  <c r="R512" i="52" s="1"/>
  <c r="V512" i="52" s="1"/>
  <c r="H511" i="52"/>
  <c r="F511" i="52"/>
  <c r="Q511" i="52" s="1"/>
  <c r="H510" i="52"/>
  <c r="F510" i="52"/>
  <c r="H509" i="52"/>
  <c r="F509" i="52"/>
  <c r="H508" i="52"/>
  <c r="F508" i="52"/>
  <c r="Q508" i="52" s="1"/>
  <c r="H507" i="52"/>
  <c r="F507" i="52"/>
  <c r="Q507" i="52" s="1"/>
  <c r="H506" i="52"/>
  <c r="F506" i="52"/>
  <c r="J506" i="52" s="1"/>
  <c r="H505" i="52"/>
  <c r="F505" i="52"/>
  <c r="H504" i="52"/>
  <c r="F504" i="52"/>
  <c r="H503" i="52"/>
  <c r="F503" i="52"/>
  <c r="E503" i="52"/>
  <c r="H502" i="52"/>
  <c r="F502" i="52"/>
  <c r="H501" i="52"/>
  <c r="F501" i="52"/>
  <c r="W500" i="52"/>
  <c r="H500" i="52"/>
  <c r="F500" i="52"/>
  <c r="E500" i="52"/>
  <c r="H499" i="52"/>
  <c r="F499" i="52"/>
  <c r="J499" i="52" s="1"/>
  <c r="E499" i="52"/>
  <c r="K499" i="52" s="1"/>
  <c r="H498" i="52"/>
  <c r="F498" i="52"/>
  <c r="J498" i="52" s="1"/>
  <c r="H497" i="52"/>
  <c r="F497" i="52"/>
  <c r="S496" i="52"/>
  <c r="H496" i="52"/>
  <c r="F496" i="52"/>
  <c r="R496" i="52" s="1"/>
  <c r="V496" i="52" s="1"/>
  <c r="Q495" i="52"/>
  <c r="H495" i="52"/>
  <c r="F495" i="52"/>
  <c r="J495" i="52" s="1"/>
  <c r="E495" i="52"/>
  <c r="H494" i="52"/>
  <c r="F494" i="52"/>
  <c r="Q494" i="52" s="1"/>
  <c r="H493" i="52"/>
  <c r="F493" i="52"/>
  <c r="J493" i="52" s="1"/>
  <c r="H492" i="52"/>
  <c r="F492" i="52"/>
  <c r="H491" i="52"/>
  <c r="F491" i="52"/>
  <c r="H490" i="52"/>
  <c r="F490" i="52"/>
  <c r="Q490" i="52" s="1"/>
  <c r="H489" i="52"/>
  <c r="F489" i="52"/>
  <c r="R489" i="52" s="1"/>
  <c r="H488" i="52"/>
  <c r="F488" i="52"/>
  <c r="H487" i="52"/>
  <c r="F487" i="52"/>
  <c r="Q487" i="52" s="1"/>
  <c r="U487" i="52" s="1"/>
  <c r="E487" i="52"/>
  <c r="H486" i="52"/>
  <c r="F486" i="52"/>
  <c r="J486" i="52" s="1"/>
  <c r="H485" i="52"/>
  <c r="F485" i="52"/>
  <c r="H484" i="52"/>
  <c r="F484" i="52"/>
  <c r="Q484" i="52" s="1"/>
  <c r="H483" i="52"/>
  <c r="F483" i="52"/>
  <c r="E483" i="52"/>
  <c r="H482" i="52"/>
  <c r="F482" i="52"/>
  <c r="J482" i="52" s="1"/>
  <c r="H481" i="52"/>
  <c r="F481" i="52"/>
  <c r="H480" i="52"/>
  <c r="F480" i="52"/>
  <c r="Q480" i="52" s="1"/>
  <c r="Q479" i="52"/>
  <c r="U479" i="52" s="1"/>
  <c r="H479" i="52"/>
  <c r="F479" i="52"/>
  <c r="J479" i="52" s="1"/>
  <c r="H478" i="52"/>
  <c r="F478" i="52"/>
  <c r="J478" i="52" s="1"/>
  <c r="H477" i="52"/>
  <c r="F477" i="52"/>
  <c r="Q477" i="52" s="1"/>
  <c r="U477" i="52" s="1"/>
  <c r="H476" i="52"/>
  <c r="F476" i="52"/>
  <c r="R476" i="52" s="1"/>
  <c r="V476" i="52" s="1"/>
  <c r="H475" i="52"/>
  <c r="F475" i="52"/>
  <c r="Q475" i="52" s="1"/>
  <c r="U475" i="52" s="1"/>
  <c r="H474" i="52"/>
  <c r="F474" i="52"/>
  <c r="J474" i="52" s="1"/>
  <c r="H473" i="52"/>
  <c r="F473" i="52"/>
  <c r="Q473" i="52" s="1"/>
  <c r="U473" i="52" s="1"/>
  <c r="E473" i="52"/>
  <c r="H472" i="52"/>
  <c r="F472" i="52"/>
  <c r="Q472" i="52" s="1"/>
  <c r="H471" i="52"/>
  <c r="F471" i="52"/>
  <c r="H470" i="52"/>
  <c r="F470" i="52"/>
  <c r="H469" i="52"/>
  <c r="F469" i="52"/>
  <c r="H468" i="52"/>
  <c r="F468" i="52"/>
  <c r="H467" i="52"/>
  <c r="F467" i="52"/>
  <c r="E467" i="52"/>
  <c r="H466" i="52"/>
  <c r="F466" i="52"/>
  <c r="I466" i="52" s="1"/>
  <c r="H465" i="52"/>
  <c r="F465" i="52"/>
  <c r="Q465" i="52" s="1"/>
  <c r="H464" i="52"/>
  <c r="F464" i="52"/>
  <c r="H463" i="52"/>
  <c r="F463" i="52"/>
  <c r="J463" i="52" s="1"/>
  <c r="E463" i="52"/>
  <c r="H462" i="52"/>
  <c r="F462" i="52"/>
  <c r="J462" i="52" s="1"/>
  <c r="H461" i="52"/>
  <c r="F461" i="52"/>
  <c r="Q461" i="52" s="1"/>
  <c r="U461" i="52" s="1"/>
  <c r="H460" i="52"/>
  <c r="F460" i="52"/>
  <c r="J460" i="52" s="1"/>
  <c r="H459" i="52"/>
  <c r="F459" i="52"/>
  <c r="J459" i="52" s="1"/>
  <c r="H458" i="52"/>
  <c r="F458" i="52"/>
  <c r="R458" i="52" s="1"/>
  <c r="V458" i="52" s="1"/>
  <c r="H457" i="52"/>
  <c r="F457" i="52"/>
  <c r="J457" i="52" s="1"/>
  <c r="E457" i="52"/>
  <c r="H456" i="52"/>
  <c r="F456" i="52"/>
  <c r="J456" i="52" s="1"/>
  <c r="H455" i="52"/>
  <c r="F455" i="52"/>
  <c r="J455" i="52" s="1"/>
  <c r="H454" i="52"/>
  <c r="F454" i="52"/>
  <c r="H453" i="52"/>
  <c r="F453" i="52"/>
  <c r="I453" i="52" s="1"/>
  <c r="H452" i="52"/>
  <c r="F452" i="52"/>
  <c r="J452" i="52" s="1"/>
  <c r="H451" i="52"/>
  <c r="F451" i="52"/>
  <c r="J451" i="52" s="1"/>
  <c r="E451" i="52"/>
  <c r="H450" i="52"/>
  <c r="F450" i="52"/>
  <c r="Q450" i="52" s="1"/>
  <c r="H449" i="52"/>
  <c r="F449" i="52"/>
  <c r="R449" i="52" s="1"/>
  <c r="V449" i="52" s="1"/>
  <c r="E449" i="52"/>
  <c r="H448" i="52"/>
  <c r="F448" i="52"/>
  <c r="Q447" i="52"/>
  <c r="H447" i="52"/>
  <c r="F447" i="52"/>
  <c r="J447" i="52" s="1"/>
  <c r="E447" i="52"/>
  <c r="H446" i="52"/>
  <c r="F446" i="52"/>
  <c r="I446" i="52" s="1"/>
  <c r="H445" i="52"/>
  <c r="F445" i="52"/>
  <c r="Q445" i="52" s="1"/>
  <c r="H444" i="52"/>
  <c r="F444" i="52"/>
  <c r="I444" i="52" s="1"/>
  <c r="H443" i="52"/>
  <c r="F443" i="52"/>
  <c r="H442" i="52"/>
  <c r="F442" i="52"/>
  <c r="H441" i="52"/>
  <c r="F441" i="52"/>
  <c r="E441" i="52"/>
  <c r="H440" i="52"/>
  <c r="F440" i="52"/>
  <c r="I440" i="52" s="1"/>
  <c r="H439" i="52"/>
  <c r="F439" i="52"/>
  <c r="J439" i="52" s="1"/>
  <c r="E439" i="52"/>
  <c r="H438" i="52"/>
  <c r="F438" i="52"/>
  <c r="Q438" i="52" s="1"/>
  <c r="U438" i="52" s="1"/>
  <c r="H437" i="52"/>
  <c r="F437" i="52"/>
  <c r="Q437" i="52" s="1"/>
  <c r="U437" i="52" s="1"/>
  <c r="H436" i="52"/>
  <c r="F436" i="52"/>
  <c r="J436" i="52" s="1"/>
  <c r="H435" i="52"/>
  <c r="F435" i="52"/>
  <c r="H434" i="52"/>
  <c r="F434" i="52"/>
  <c r="H433" i="52"/>
  <c r="F433" i="52"/>
  <c r="Q433" i="52" s="1"/>
  <c r="H432" i="52"/>
  <c r="F432" i="52"/>
  <c r="R432" i="52" s="1"/>
  <c r="V432" i="52" s="1"/>
  <c r="H431" i="52"/>
  <c r="F431" i="52"/>
  <c r="J431" i="52" s="1"/>
  <c r="H430" i="52"/>
  <c r="F430" i="52"/>
  <c r="H429" i="52"/>
  <c r="F429" i="52"/>
  <c r="R429" i="52" s="1"/>
  <c r="V429" i="52" s="1"/>
  <c r="E429" i="52"/>
  <c r="H428" i="52"/>
  <c r="F428" i="52"/>
  <c r="J428" i="52" s="1"/>
  <c r="H427" i="52"/>
  <c r="F427" i="52"/>
  <c r="J427" i="52" s="1"/>
  <c r="E427" i="52"/>
  <c r="H426" i="52"/>
  <c r="F426" i="52"/>
  <c r="H425" i="52"/>
  <c r="F425" i="52"/>
  <c r="Q425" i="52" s="1"/>
  <c r="E425" i="52"/>
  <c r="H424" i="52"/>
  <c r="F424" i="52"/>
  <c r="Q424" i="52" s="1"/>
  <c r="U424" i="52" s="1"/>
  <c r="H423" i="52"/>
  <c r="F423" i="52"/>
  <c r="E423" i="52"/>
  <c r="H422" i="52"/>
  <c r="F422" i="52"/>
  <c r="H421" i="52"/>
  <c r="F421" i="52"/>
  <c r="Q421" i="52" s="1"/>
  <c r="H420" i="52"/>
  <c r="F420" i="52"/>
  <c r="R420" i="52" s="1"/>
  <c r="V420" i="52" s="1"/>
  <c r="H419" i="52"/>
  <c r="F419" i="52"/>
  <c r="H418" i="52"/>
  <c r="F418" i="52"/>
  <c r="H417" i="52"/>
  <c r="F417" i="52"/>
  <c r="Q417" i="52" s="1"/>
  <c r="H416" i="52"/>
  <c r="F416" i="52"/>
  <c r="Q416" i="52" s="1"/>
  <c r="U416" i="52" s="1"/>
  <c r="H415" i="52"/>
  <c r="F415" i="52"/>
  <c r="E415" i="52"/>
  <c r="H414" i="52"/>
  <c r="F414" i="52"/>
  <c r="H413" i="52"/>
  <c r="F413" i="52"/>
  <c r="Q413" i="52" s="1"/>
  <c r="H412" i="52"/>
  <c r="F412" i="52"/>
  <c r="Q412" i="52" s="1"/>
  <c r="U412" i="52" s="1"/>
  <c r="H411" i="52"/>
  <c r="F411" i="52"/>
  <c r="E411" i="52"/>
  <c r="H410" i="52"/>
  <c r="F410" i="52"/>
  <c r="H409" i="52"/>
  <c r="F409" i="52"/>
  <c r="Q409" i="52" s="1"/>
  <c r="H408" i="52"/>
  <c r="F408" i="52"/>
  <c r="R408" i="52" s="1"/>
  <c r="H407" i="52"/>
  <c r="F407" i="52"/>
  <c r="E407" i="52"/>
  <c r="H406" i="52"/>
  <c r="F406" i="52"/>
  <c r="H405" i="52"/>
  <c r="F405" i="52"/>
  <c r="Q405" i="52" s="1"/>
  <c r="H404" i="52"/>
  <c r="F404" i="52"/>
  <c r="R404" i="52" s="1"/>
  <c r="V404" i="52" s="1"/>
  <c r="H403" i="52"/>
  <c r="F403" i="52"/>
  <c r="H402" i="52"/>
  <c r="F402" i="52"/>
  <c r="H401" i="52"/>
  <c r="F401" i="52"/>
  <c r="Q401" i="52" s="1"/>
  <c r="E401" i="52"/>
  <c r="H400" i="52"/>
  <c r="F400" i="52"/>
  <c r="R400" i="52" s="1"/>
  <c r="V400" i="52" s="1"/>
  <c r="E400" i="52"/>
  <c r="H399" i="52"/>
  <c r="F399" i="52"/>
  <c r="E399" i="52"/>
  <c r="H398" i="52"/>
  <c r="F398" i="52"/>
  <c r="H397" i="52"/>
  <c r="F397" i="52"/>
  <c r="Q397" i="52" s="1"/>
  <c r="E397" i="52"/>
  <c r="H396" i="52"/>
  <c r="F396" i="52"/>
  <c r="R396" i="52" s="1"/>
  <c r="V396" i="52" s="1"/>
  <c r="H395" i="52"/>
  <c r="F395" i="52"/>
  <c r="Q395" i="52" s="1"/>
  <c r="U395" i="52" s="1"/>
  <c r="E395" i="52"/>
  <c r="H394" i="52"/>
  <c r="F394" i="52"/>
  <c r="J394" i="52" s="1"/>
  <c r="J393" i="52"/>
  <c r="H393" i="52"/>
  <c r="F393" i="52"/>
  <c r="Q393" i="52" s="1"/>
  <c r="E393" i="52"/>
  <c r="H392" i="52"/>
  <c r="F392" i="52"/>
  <c r="Q392" i="52" s="1"/>
  <c r="H391" i="52"/>
  <c r="F391" i="52"/>
  <c r="J391" i="52" s="1"/>
  <c r="E391" i="52"/>
  <c r="H390" i="52"/>
  <c r="F390" i="52"/>
  <c r="J390" i="52" s="1"/>
  <c r="H389" i="52"/>
  <c r="F389" i="52"/>
  <c r="Q389" i="52" s="1"/>
  <c r="U389" i="52" s="1"/>
  <c r="E389" i="52"/>
  <c r="H388" i="52"/>
  <c r="F388" i="52"/>
  <c r="R388" i="52" s="1"/>
  <c r="V388" i="52" s="1"/>
  <c r="H387" i="52"/>
  <c r="F387" i="52"/>
  <c r="Q387" i="52" s="1"/>
  <c r="H386" i="52"/>
  <c r="F386" i="52"/>
  <c r="Q386" i="52" s="1"/>
  <c r="H385" i="52"/>
  <c r="F385" i="52"/>
  <c r="E385" i="52"/>
  <c r="H384" i="52"/>
  <c r="F384" i="52"/>
  <c r="Q384" i="52" s="1"/>
  <c r="H383" i="52"/>
  <c r="F383" i="52"/>
  <c r="R383" i="52" s="1"/>
  <c r="V383" i="52" s="1"/>
  <c r="E383" i="52"/>
  <c r="H382" i="52"/>
  <c r="F382" i="52"/>
  <c r="R382" i="52" s="1"/>
  <c r="V382" i="52" s="1"/>
  <c r="H381" i="52"/>
  <c r="F381" i="52"/>
  <c r="E381" i="52"/>
  <c r="H380" i="52"/>
  <c r="F380" i="52"/>
  <c r="H379" i="52"/>
  <c r="F379" i="52"/>
  <c r="R379" i="52" s="1"/>
  <c r="V379" i="52" s="1"/>
  <c r="H378" i="52"/>
  <c r="F378" i="52"/>
  <c r="R378" i="52" s="1"/>
  <c r="H377" i="52"/>
  <c r="F377" i="52"/>
  <c r="E377" i="52"/>
  <c r="H376" i="52"/>
  <c r="F376" i="52"/>
  <c r="H375" i="52"/>
  <c r="F375" i="52"/>
  <c r="R375" i="52" s="1"/>
  <c r="V375" i="52" s="1"/>
  <c r="E375" i="52"/>
  <c r="H374" i="52"/>
  <c r="F374" i="52"/>
  <c r="R374" i="52" s="1"/>
  <c r="H373" i="52"/>
  <c r="F373" i="52"/>
  <c r="E373" i="52"/>
  <c r="H372" i="52"/>
  <c r="F372" i="52"/>
  <c r="H371" i="52"/>
  <c r="F371" i="52"/>
  <c r="R371" i="52" s="1"/>
  <c r="V371" i="52" s="1"/>
  <c r="Q370" i="52"/>
  <c r="U370" i="52" s="1"/>
  <c r="H370" i="52"/>
  <c r="F370" i="52"/>
  <c r="J370" i="52" s="1"/>
  <c r="H369" i="52"/>
  <c r="F369" i="52"/>
  <c r="E369" i="52"/>
  <c r="H368" i="52"/>
  <c r="F368" i="52"/>
  <c r="H367" i="52"/>
  <c r="F367" i="52"/>
  <c r="Q367" i="52" s="1"/>
  <c r="U367" i="52" s="1"/>
  <c r="H366" i="52"/>
  <c r="F366" i="52"/>
  <c r="J366" i="52" s="1"/>
  <c r="H365" i="52"/>
  <c r="F365" i="52"/>
  <c r="J365" i="52" s="1"/>
  <c r="E365" i="52"/>
  <c r="H364" i="52"/>
  <c r="F364" i="52"/>
  <c r="H363" i="52"/>
  <c r="F363" i="52"/>
  <c r="R363" i="52" s="1"/>
  <c r="V363" i="52" s="1"/>
  <c r="E363" i="52"/>
  <c r="H362" i="52"/>
  <c r="F362" i="52"/>
  <c r="R362" i="52" s="1"/>
  <c r="H361" i="52"/>
  <c r="F361" i="52"/>
  <c r="J361" i="52" s="1"/>
  <c r="E361" i="52"/>
  <c r="H360" i="52"/>
  <c r="F360" i="52"/>
  <c r="H359" i="52"/>
  <c r="F359" i="52"/>
  <c r="R359" i="52" s="1"/>
  <c r="V359" i="52" s="1"/>
  <c r="H358" i="52"/>
  <c r="F358" i="52"/>
  <c r="J358" i="52" s="1"/>
  <c r="H357" i="52"/>
  <c r="F357" i="52"/>
  <c r="J357" i="52" s="1"/>
  <c r="E357" i="52"/>
  <c r="H356" i="52"/>
  <c r="F356" i="52"/>
  <c r="H355" i="52"/>
  <c r="F355" i="52"/>
  <c r="R355" i="52" s="1"/>
  <c r="V355" i="52" s="1"/>
  <c r="H354" i="52"/>
  <c r="F354" i="52"/>
  <c r="R354" i="52" s="1"/>
  <c r="V354" i="52" s="1"/>
  <c r="H353" i="52"/>
  <c r="F353" i="52"/>
  <c r="J353" i="52" s="1"/>
  <c r="E353" i="52"/>
  <c r="H352" i="52"/>
  <c r="F352" i="52"/>
  <c r="J351" i="52"/>
  <c r="H351" i="52"/>
  <c r="F351" i="52"/>
  <c r="Q351" i="52" s="1"/>
  <c r="U351" i="52" s="1"/>
  <c r="E351" i="52"/>
  <c r="I350" i="52"/>
  <c r="H350" i="52"/>
  <c r="F350" i="52"/>
  <c r="R350" i="52" s="1"/>
  <c r="V350" i="52" s="1"/>
  <c r="H349" i="52"/>
  <c r="F349" i="52"/>
  <c r="Q349" i="52" s="1"/>
  <c r="U349" i="52" s="1"/>
  <c r="E349" i="52"/>
  <c r="H348" i="52"/>
  <c r="F348" i="52"/>
  <c r="H347" i="52"/>
  <c r="F347" i="52"/>
  <c r="I347" i="52" s="1"/>
  <c r="H346" i="52"/>
  <c r="F346" i="52"/>
  <c r="J346" i="52" s="1"/>
  <c r="H345" i="52"/>
  <c r="F345" i="52"/>
  <c r="Q345" i="52" s="1"/>
  <c r="E345" i="52"/>
  <c r="H344" i="52"/>
  <c r="F344" i="52"/>
  <c r="J344" i="52" s="1"/>
  <c r="H343" i="52"/>
  <c r="F343" i="52"/>
  <c r="Q343" i="52" s="1"/>
  <c r="H342" i="52"/>
  <c r="F342" i="52"/>
  <c r="J342" i="52" s="1"/>
  <c r="H341" i="52"/>
  <c r="F341" i="52"/>
  <c r="I341" i="52" s="1"/>
  <c r="E341" i="52"/>
  <c r="H340" i="52"/>
  <c r="F340" i="52"/>
  <c r="J340" i="52" s="1"/>
  <c r="H339" i="52"/>
  <c r="F339" i="52"/>
  <c r="R339" i="52" s="1"/>
  <c r="V339" i="52" s="1"/>
  <c r="E339" i="52"/>
  <c r="H338" i="52"/>
  <c r="F338" i="52"/>
  <c r="J338" i="52" s="1"/>
  <c r="H337" i="52"/>
  <c r="F337" i="52"/>
  <c r="J337" i="52" s="1"/>
  <c r="E337" i="52"/>
  <c r="H336" i="52"/>
  <c r="F336" i="52"/>
  <c r="J336" i="52" s="1"/>
  <c r="H335" i="52"/>
  <c r="F335" i="52"/>
  <c r="J335" i="52" s="1"/>
  <c r="Q334" i="52"/>
  <c r="U334" i="52" s="1"/>
  <c r="H334" i="52"/>
  <c r="F334" i="52"/>
  <c r="J334" i="52" s="1"/>
  <c r="H333" i="52"/>
  <c r="F333" i="52"/>
  <c r="J333" i="52" s="1"/>
  <c r="E333" i="52"/>
  <c r="H332" i="52"/>
  <c r="F332" i="52"/>
  <c r="J331" i="52"/>
  <c r="H331" i="52"/>
  <c r="F331" i="52"/>
  <c r="Q331" i="52" s="1"/>
  <c r="U331" i="52" s="1"/>
  <c r="E331" i="52"/>
  <c r="H330" i="52"/>
  <c r="F330" i="52"/>
  <c r="J330" i="52" s="1"/>
  <c r="H329" i="52"/>
  <c r="F329" i="52"/>
  <c r="J329" i="52" s="1"/>
  <c r="E329" i="52"/>
  <c r="H328" i="52"/>
  <c r="F328" i="52"/>
  <c r="H327" i="52"/>
  <c r="F327" i="52"/>
  <c r="J327" i="52" s="1"/>
  <c r="H326" i="52"/>
  <c r="F326" i="52"/>
  <c r="J326" i="52" s="1"/>
  <c r="S325" i="52"/>
  <c r="H325" i="52"/>
  <c r="F325" i="52"/>
  <c r="J325" i="52" s="1"/>
  <c r="E325" i="52"/>
  <c r="H324" i="52"/>
  <c r="F324" i="52"/>
  <c r="H323" i="52"/>
  <c r="F323" i="52"/>
  <c r="Q323" i="52" s="1"/>
  <c r="U323" i="52" s="1"/>
  <c r="E323" i="52"/>
  <c r="H322" i="52"/>
  <c r="F322" i="52"/>
  <c r="J322" i="52" s="1"/>
  <c r="H321" i="52"/>
  <c r="F321" i="52"/>
  <c r="J321" i="52" s="1"/>
  <c r="E321" i="52"/>
  <c r="H320" i="52"/>
  <c r="F320" i="52"/>
  <c r="H319" i="52"/>
  <c r="F319" i="52"/>
  <c r="J319" i="52" s="1"/>
  <c r="H318" i="52"/>
  <c r="F318" i="52"/>
  <c r="J318" i="52" s="1"/>
  <c r="S317" i="52"/>
  <c r="H317" i="52"/>
  <c r="F317" i="52"/>
  <c r="J317" i="52" s="1"/>
  <c r="E317" i="52"/>
  <c r="H316" i="52"/>
  <c r="F316" i="52"/>
  <c r="H315" i="52"/>
  <c r="F315" i="52"/>
  <c r="J315" i="52" s="1"/>
  <c r="H314" i="52"/>
  <c r="F314" i="52"/>
  <c r="J314" i="52" s="1"/>
  <c r="H313" i="52"/>
  <c r="F313" i="52"/>
  <c r="J313" i="52" s="1"/>
  <c r="E313" i="52"/>
  <c r="H312" i="52"/>
  <c r="F312" i="52"/>
  <c r="H311" i="52"/>
  <c r="F311" i="52"/>
  <c r="I311" i="52" s="1"/>
  <c r="E311" i="52"/>
  <c r="S310" i="52"/>
  <c r="H310" i="52"/>
  <c r="F310" i="52"/>
  <c r="J310" i="52" s="1"/>
  <c r="H309" i="52"/>
  <c r="F309" i="52"/>
  <c r="J309" i="52" s="1"/>
  <c r="E309" i="52"/>
  <c r="H308" i="52"/>
  <c r="F308" i="52"/>
  <c r="H307" i="52"/>
  <c r="F307" i="52"/>
  <c r="Q307" i="52" s="1"/>
  <c r="U307" i="52" s="1"/>
  <c r="H306" i="52"/>
  <c r="F306" i="52"/>
  <c r="J306" i="52" s="1"/>
  <c r="H305" i="52"/>
  <c r="F305" i="52"/>
  <c r="J305" i="52" s="1"/>
  <c r="E305" i="52"/>
  <c r="H304" i="52"/>
  <c r="F304" i="52"/>
  <c r="H303" i="52"/>
  <c r="F303" i="52"/>
  <c r="J303" i="52" s="1"/>
  <c r="H302" i="52"/>
  <c r="F302" i="52"/>
  <c r="J302" i="52" s="1"/>
  <c r="S301" i="52"/>
  <c r="H301" i="52"/>
  <c r="F301" i="52"/>
  <c r="J301" i="52" s="1"/>
  <c r="E301" i="52"/>
  <c r="H300" i="52"/>
  <c r="F300" i="52"/>
  <c r="H299" i="52"/>
  <c r="F299" i="52"/>
  <c r="I299" i="52" s="1"/>
  <c r="S298" i="52"/>
  <c r="H298" i="52"/>
  <c r="F298" i="52"/>
  <c r="J298" i="52" s="1"/>
  <c r="H297" i="52"/>
  <c r="F297" i="52"/>
  <c r="J297" i="52" s="1"/>
  <c r="E297" i="52"/>
  <c r="H296" i="52"/>
  <c r="F296" i="52"/>
  <c r="S295" i="52"/>
  <c r="H295" i="52"/>
  <c r="F295" i="52"/>
  <c r="J295" i="52" s="1"/>
  <c r="E295" i="52"/>
  <c r="S294" i="52"/>
  <c r="H294" i="52"/>
  <c r="F294" i="52"/>
  <c r="J294" i="52" s="1"/>
  <c r="S293" i="52"/>
  <c r="H293" i="52"/>
  <c r="F293" i="52"/>
  <c r="J293" i="52" s="1"/>
  <c r="E293" i="52"/>
  <c r="H292" i="52"/>
  <c r="F292" i="52"/>
  <c r="H291" i="52"/>
  <c r="F291" i="52"/>
  <c r="Q291" i="52" s="1"/>
  <c r="U291" i="52" s="1"/>
  <c r="Q290" i="52"/>
  <c r="U290" i="52" s="1"/>
  <c r="H290" i="52"/>
  <c r="F290" i="52"/>
  <c r="J290" i="52" s="1"/>
  <c r="H289" i="52"/>
  <c r="F289" i="52"/>
  <c r="J289" i="52" s="1"/>
  <c r="E289" i="52"/>
  <c r="H288" i="52"/>
  <c r="F288" i="52"/>
  <c r="H287" i="52"/>
  <c r="F287" i="52"/>
  <c r="I287" i="52" s="1"/>
  <c r="E287" i="52"/>
  <c r="H286" i="52"/>
  <c r="F286" i="52"/>
  <c r="J286" i="52" s="1"/>
  <c r="S285" i="52"/>
  <c r="H285" i="52"/>
  <c r="F285" i="52"/>
  <c r="J285" i="52" s="1"/>
  <c r="E285" i="52"/>
  <c r="I538" i="54"/>
  <c r="I530" i="54"/>
  <c r="I526" i="54"/>
  <c r="I522" i="54"/>
  <c r="I518" i="54"/>
  <c r="I514" i="54"/>
  <c r="I510" i="54"/>
  <c r="I506" i="54"/>
  <c r="I502" i="54"/>
  <c r="I498" i="54"/>
  <c r="I494" i="54"/>
  <c r="I490" i="54"/>
  <c r="I486" i="54"/>
  <c r="I482" i="54"/>
  <c r="I478" i="54"/>
  <c r="I470" i="54"/>
  <c r="I466" i="54"/>
  <c r="I462" i="54"/>
  <c r="I458" i="54"/>
  <c r="I454" i="54"/>
  <c r="I450" i="54"/>
  <c r="I384" i="54"/>
  <c r="I380" i="54"/>
  <c r="I378" i="54"/>
  <c r="I374" i="54"/>
  <c r="I368" i="54"/>
  <c r="I364" i="54"/>
  <c r="I358" i="54"/>
  <c r="I352" i="54"/>
  <c r="I346" i="54"/>
  <c r="I336" i="54"/>
  <c r="I334" i="54"/>
  <c r="I332" i="54"/>
  <c r="I326" i="54"/>
  <c r="I322" i="54"/>
  <c r="I318" i="54"/>
  <c r="I314" i="54"/>
  <c r="I310" i="54"/>
  <c r="I306" i="54"/>
  <c r="I304" i="54"/>
  <c r="I302" i="54"/>
  <c r="I298" i="54"/>
  <c r="I294" i="54"/>
  <c r="I290" i="54"/>
  <c r="I286" i="54"/>
  <c r="W545" i="54"/>
  <c r="L545" i="54"/>
  <c r="J545" i="54"/>
  <c r="M545" i="54" s="1"/>
  <c r="O545" i="54" s="1"/>
  <c r="I545" i="54"/>
  <c r="W544" i="54"/>
  <c r="L544" i="54"/>
  <c r="J544" i="54"/>
  <c r="N544" i="54" s="1"/>
  <c r="I544" i="54"/>
  <c r="W543" i="54"/>
  <c r="L543" i="54"/>
  <c r="J543" i="54"/>
  <c r="N543" i="54" s="1"/>
  <c r="I543" i="54"/>
  <c r="W542" i="54"/>
  <c r="L542" i="54"/>
  <c r="J542" i="54"/>
  <c r="N542" i="54" s="1"/>
  <c r="I542" i="54"/>
  <c r="W541" i="54"/>
  <c r="L541" i="54"/>
  <c r="J541" i="54"/>
  <c r="V541" i="54" s="1"/>
  <c r="Z541" i="54" s="1"/>
  <c r="I541" i="54"/>
  <c r="W540" i="54"/>
  <c r="L540" i="54"/>
  <c r="J540" i="54"/>
  <c r="N540" i="54" s="1"/>
  <c r="I540" i="54"/>
  <c r="W539" i="54"/>
  <c r="L539" i="54"/>
  <c r="J539" i="54"/>
  <c r="N539" i="54" s="1"/>
  <c r="I539" i="54"/>
  <c r="W538" i="54"/>
  <c r="L538" i="54"/>
  <c r="J538" i="54"/>
  <c r="N538" i="54" s="1"/>
  <c r="W537" i="54"/>
  <c r="L537" i="54"/>
  <c r="J537" i="54"/>
  <c r="V537" i="54" s="1"/>
  <c r="Z537" i="54" s="1"/>
  <c r="I537" i="54"/>
  <c r="W536" i="54"/>
  <c r="L536" i="54"/>
  <c r="J536" i="54"/>
  <c r="V536" i="54" s="1"/>
  <c r="Z536" i="54" s="1"/>
  <c r="I536" i="54"/>
  <c r="W535" i="54"/>
  <c r="L535" i="54"/>
  <c r="J535" i="54"/>
  <c r="N535" i="54" s="1"/>
  <c r="I535" i="54"/>
  <c r="W534" i="54"/>
  <c r="L534" i="54"/>
  <c r="J534" i="54"/>
  <c r="N534" i="54" s="1"/>
  <c r="I534" i="54"/>
  <c r="W533" i="54"/>
  <c r="L533" i="54"/>
  <c r="J533" i="54"/>
  <c r="N533" i="54" s="1"/>
  <c r="I533" i="54"/>
  <c r="W532" i="54"/>
  <c r="L532" i="54"/>
  <c r="J532" i="54"/>
  <c r="U532" i="54" s="1"/>
  <c r="I532" i="54"/>
  <c r="W531" i="54"/>
  <c r="L531" i="54"/>
  <c r="J531" i="54"/>
  <c r="N531" i="54" s="1"/>
  <c r="I531" i="54"/>
  <c r="W530" i="54"/>
  <c r="L530" i="54"/>
  <c r="J530" i="54"/>
  <c r="G530" i="54" s="1"/>
  <c r="H530" i="54" s="1"/>
  <c r="W529" i="54"/>
  <c r="AA529" i="54" s="1"/>
  <c r="L529" i="54"/>
  <c r="J529" i="54"/>
  <c r="M529" i="54" s="1"/>
  <c r="I529" i="54"/>
  <c r="W528" i="54"/>
  <c r="L528" i="54"/>
  <c r="J528" i="54"/>
  <c r="V528" i="54" s="1"/>
  <c r="Z528" i="54" s="1"/>
  <c r="I528" i="54"/>
  <c r="W527" i="54"/>
  <c r="L527" i="54"/>
  <c r="J527" i="54"/>
  <c r="I527" i="54"/>
  <c r="W526" i="54"/>
  <c r="L526" i="54"/>
  <c r="J526" i="54"/>
  <c r="N526" i="54" s="1"/>
  <c r="W525" i="54"/>
  <c r="L525" i="54"/>
  <c r="J525" i="54"/>
  <c r="U525" i="54" s="1"/>
  <c r="Y525" i="54" s="1"/>
  <c r="I525" i="54"/>
  <c r="AA524" i="54"/>
  <c r="W524" i="54"/>
  <c r="L524" i="54"/>
  <c r="J524" i="54"/>
  <c r="V524" i="54" s="1"/>
  <c r="Z524" i="54" s="1"/>
  <c r="I524" i="54"/>
  <c r="W523" i="54"/>
  <c r="L523" i="54"/>
  <c r="J523" i="54"/>
  <c r="N523" i="54" s="1"/>
  <c r="I523" i="54"/>
  <c r="W522" i="54"/>
  <c r="L522" i="54"/>
  <c r="J522" i="54"/>
  <c r="U522" i="54" s="1"/>
  <c r="W521" i="54"/>
  <c r="L521" i="54"/>
  <c r="J521" i="54"/>
  <c r="U521" i="54" s="1"/>
  <c r="Y521" i="54" s="1"/>
  <c r="I521" i="54"/>
  <c r="W520" i="54"/>
  <c r="L520" i="54"/>
  <c r="J520" i="54"/>
  <c r="M520" i="54" s="1"/>
  <c r="I520" i="54"/>
  <c r="AA519" i="54"/>
  <c r="W519" i="54"/>
  <c r="L519" i="54"/>
  <c r="J519" i="54"/>
  <c r="N519" i="54" s="1"/>
  <c r="I519" i="54"/>
  <c r="W518" i="54"/>
  <c r="L518" i="54"/>
  <c r="J518" i="54"/>
  <c r="V518" i="54" s="1"/>
  <c r="Z518" i="54" s="1"/>
  <c r="W517" i="54"/>
  <c r="L517" i="54"/>
  <c r="J517" i="54"/>
  <c r="U517" i="54" s="1"/>
  <c r="I517" i="54"/>
  <c r="W516" i="54"/>
  <c r="L516" i="54"/>
  <c r="J516" i="54"/>
  <c r="N516" i="54" s="1"/>
  <c r="I516" i="54"/>
  <c r="W515" i="54"/>
  <c r="L515" i="54"/>
  <c r="J515" i="54"/>
  <c r="I515" i="54"/>
  <c r="W514" i="54"/>
  <c r="L514" i="54"/>
  <c r="J514" i="54"/>
  <c r="V514" i="54" s="1"/>
  <c r="Z514" i="54" s="1"/>
  <c r="W513" i="54"/>
  <c r="L513" i="54"/>
  <c r="J513" i="54"/>
  <c r="V513" i="54" s="1"/>
  <c r="Z513" i="54" s="1"/>
  <c r="I513" i="54"/>
  <c r="W512" i="54"/>
  <c r="L512" i="54"/>
  <c r="J512" i="54"/>
  <c r="N512" i="54" s="1"/>
  <c r="I512" i="54"/>
  <c r="W511" i="54"/>
  <c r="L511" i="54"/>
  <c r="J511" i="54"/>
  <c r="N511" i="54" s="1"/>
  <c r="I511" i="54"/>
  <c r="W510" i="54"/>
  <c r="L510" i="54"/>
  <c r="J510" i="54"/>
  <c r="V510" i="54" s="1"/>
  <c r="Z510" i="54" s="1"/>
  <c r="W509" i="54"/>
  <c r="L509" i="54"/>
  <c r="J509" i="54"/>
  <c r="V509" i="54" s="1"/>
  <c r="Z509" i="54" s="1"/>
  <c r="I509" i="54"/>
  <c r="W508" i="54"/>
  <c r="L508" i="54"/>
  <c r="J508" i="54"/>
  <c r="I508" i="54"/>
  <c r="W507" i="54"/>
  <c r="L507" i="54"/>
  <c r="J507" i="54"/>
  <c r="N507" i="54" s="1"/>
  <c r="I507" i="54"/>
  <c r="W506" i="54"/>
  <c r="L506" i="54"/>
  <c r="J506" i="54"/>
  <c r="N506" i="54" s="1"/>
  <c r="W505" i="54"/>
  <c r="AA505" i="54" s="1"/>
  <c r="L505" i="54"/>
  <c r="J505" i="54"/>
  <c r="U505" i="54" s="1"/>
  <c r="I505" i="54"/>
  <c r="W504" i="54"/>
  <c r="AA504" i="54" s="1"/>
  <c r="L504" i="54"/>
  <c r="J504" i="54"/>
  <c r="N504" i="54" s="1"/>
  <c r="I504" i="54"/>
  <c r="W503" i="54"/>
  <c r="L503" i="54"/>
  <c r="J503" i="54"/>
  <c r="U503" i="54" s="1"/>
  <c r="I503" i="54"/>
  <c r="W502" i="54"/>
  <c r="L502" i="54"/>
  <c r="J502" i="54"/>
  <c r="N502" i="54" s="1"/>
  <c r="W501" i="54"/>
  <c r="L501" i="54"/>
  <c r="J501" i="54"/>
  <c r="U501" i="54" s="1"/>
  <c r="I501" i="54"/>
  <c r="AA500" i="54"/>
  <c r="W500" i="54"/>
  <c r="L500" i="54"/>
  <c r="J500" i="54"/>
  <c r="N500" i="54" s="1"/>
  <c r="I500" i="54"/>
  <c r="W499" i="54"/>
  <c r="AA499" i="54" s="1"/>
  <c r="L499" i="54"/>
  <c r="J499" i="54"/>
  <c r="G499" i="54" s="1"/>
  <c r="H499" i="54" s="1"/>
  <c r="I499" i="54"/>
  <c r="W498" i="54"/>
  <c r="L498" i="54"/>
  <c r="J498" i="54"/>
  <c r="G498" i="54" s="1"/>
  <c r="H498" i="54" s="1"/>
  <c r="W497" i="54"/>
  <c r="L497" i="54"/>
  <c r="J497" i="54"/>
  <c r="U497" i="54" s="1"/>
  <c r="I497" i="54"/>
  <c r="W496" i="54"/>
  <c r="L496" i="54"/>
  <c r="J496" i="54"/>
  <c r="N496" i="54" s="1"/>
  <c r="I496" i="54"/>
  <c r="W495" i="54"/>
  <c r="L495" i="54"/>
  <c r="J495" i="54"/>
  <c r="V495" i="54" s="1"/>
  <c r="Z495" i="54" s="1"/>
  <c r="I495" i="54"/>
  <c r="W494" i="54"/>
  <c r="L494" i="54"/>
  <c r="J494" i="54"/>
  <c r="N494" i="54" s="1"/>
  <c r="W493" i="54"/>
  <c r="L493" i="54"/>
  <c r="J493" i="54"/>
  <c r="U493" i="54" s="1"/>
  <c r="Y493" i="54" s="1"/>
  <c r="I493" i="54"/>
  <c r="W492" i="54"/>
  <c r="L492" i="54"/>
  <c r="J492" i="54"/>
  <c r="V492" i="54" s="1"/>
  <c r="Z492" i="54" s="1"/>
  <c r="I492" i="54"/>
  <c r="W491" i="54"/>
  <c r="L491" i="54"/>
  <c r="J491" i="54"/>
  <c r="U491" i="54" s="1"/>
  <c r="Y491" i="54" s="1"/>
  <c r="I491" i="54"/>
  <c r="W490" i="54"/>
  <c r="L490" i="54"/>
  <c r="J490" i="54"/>
  <c r="N490" i="54" s="1"/>
  <c r="W489" i="54"/>
  <c r="L489" i="54"/>
  <c r="J489" i="54"/>
  <c r="N489" i="54" s="1"/>
  <c r="I489" i="54"/>
  <c r="W488" i="54"/>
  <c r="L488" i="54"/>
  <c r="J488" i="54"/>
  <c r="I488" i="54"/>
  <c r="W487" i="54"/>
  <c r="L487" i="54"/>
  <c r="J487" i="54"/>
  <c r="N487" i="54" s="1"/>
  <c r="I487" i="54"/>
  <c r="W486" i="54"/>
  <c r="L486" i="54"/>
  <c r="J486" i="54"/>
  <c r="W485" i="54"/>
  <c r="L485" i="54"/>
  <c r="J485" i="54"/>
  <c r="U485" i="54" s="1"/>
  <c r="Y485" i="54" s="1"/>
  <c r="I485" i="54"/>
  <c r="W484" i="54"/>
  <c r="L484" i="54"/>
  <c r="J484" i="54"/>
  <c r="U484" i="54" s="1"/>
  <c r="I484" i="54"/>
  <c r="W483" i="54"/>
  <c r="L483" i="54"/>
  <c r="J483" i="54"/>
  <c r="N483" i="54" s="1"/>
  <c r="I483" i="54"/>
  <c r="W482" i="54"/>
  <c r="L482" i="54"/>
  <c r="J482" i="54"/>
  <c r="W481" i="54"/>
  <c r="L481" i="54"/>
  <c r="J481" i="54"/>
  <c r="I481" i="54"/>
  <c r="W480" i="54"/>
  <c r="L480" i="54"/>
  <c r="J480" i="54"/>
  <c r="I480" i="54"/>
  <c r="W479" i="54"/>
  <c r="L479" i="54"/>
  <c r="J479" i="54"/>
  <c r="U479" i="54" s="1"/>
  <c r="Y479" i="54" s="1"/>
  <c r="I479" i="54"/>
  <c r="W478" i="54"/>
  <c r="L478" i="54"/>
  <c r="J478" i="54"/>
  <c r="W477" i="54"/>
  <c r="L477" i="54"/>
  <c r="J477" i="54"/>
  <c r="N477" i="54" s="1"/>
  <c r="I477" i="54"/>
  <c r="W476" i="54"/>
  <c r="L476" i="54"/>
  <c r="J476" i="54"/>
  <c r="M476" i="54" s="1"/>
  <c r="I476" i="54"/>
  <c r="W475" i="54"/>
  <c r="L475" i="54"/>
  <c r="J475" i="54"/>
  <c r="N475" i="54" s="1"/>
  <c r="I475" i="54"/>
  <c r="W474" i="54"/>
  <c r="L474" i="54"/>
  <c r="J474" i="54"/>
  <c r="M474" i="54" s="1"/>
  <c r="I474" i="54"/>
  <c r="W473" i="54"/>
  <c r="L473" i="54"/>
  <c r="J473" i="54"/>
  <c r="U473" i="54" s="1"/>
  <c r="Y473" i="54" s="1"/>
  <c r="I473" i="54"/>
  <c r="W472" i="54"/>
  <c r="L472" i="54"/>
  <c r="J472" i="54"/>
  <c r="I472" i="54"/>
  <c r="W471" i="54"/>
  <c r="L471" i="54"/>
  <c r="J471" i="54"/>
  <c r="U471" i="54" s="1"/>
  <c r="Y471" i="54" s="1"/>
  <c r="I471" i="54"/>
  <c r="W470" i="54"/>
  <c r="L470" i="54"/>
  <c r="J470" i="54"/>
  <c r="N470" i="54" s="1"/>
  <c r="W469" i="54"/>
  <c r="L469" i="54"/>
  <c r="J469" i="54"/>
  <c r="U469" i="54" s="1"/>
  <c r="Y469" i="54" s="1"/>
  <c r="I469" i="54"/>
  <c r="W468" i="54"/>
  <c r="L468" i="54"/>
  <c r="J468" i="54"/>
  <c r="M468" i="54" s="1"/>
  <c r="I468" i="54"/>
  <c r="W467" i="54"/>
  <c r="L467" i="54"/>
  <c r="J467" i="54"/>
  <c r="U467" i="54" s="1"/>
  <c r="Y467" i="54" s="1"/>
  <c r="I467" i="54"/>
  <c r="W466" i="54"/>
  <c r="L466" i="54"/>
  <c r="J466" i="54"/>
  <c r="N466" i="54" s="1"/>
  <c r="W465" i="54"/>
  <c r="L465" i="54"/>
  <c r="J465" i="54"/>
  <c r="V465" i="54" s="1"/>
  <c r="Z465" i="54" s="1"/>
  <c r="I465" i="54"/>
  <c r="W464" i="54"/>
  <c r="L464" i="54"/>
  <c r="J464" i="54"/>
  <c r="U464" i="54" s="1"/>
  <c r="I464" i="54"/>
  <c r="W463" i="54"/>
  <c r="L463" i="54"/>
  <c r="J463" i="54"/>
  <c r="U463" i="54" s="1"/>
  <c r="Y463" i="54" s="1"/>
  <c r="I463" i="54"/>
  <c r="W462" i="54"/>
  <c r="L462" i="54"/>
  <c r="J462" i="54"/>
  <c r="N462" i="54" s="1"/>
  <c r="W461" i="54"/>
  <c r="L461" i="54"/>
  <c r="J461" i="54"/>
  <c r="U461" i="54" s="1"/>
  <c r="Y461" i="54" s="1"/>
  <c r="I461" i="54"/>
  <c r="W460" i="54"/>
  <c r="L460" i="54"/>
  <c r="J460" i="54"/>
  <c r="U460" i="54" s="1"/>
  <c r="I460" i="54"/>
  <c r="W459" i="54"/>
  <c r="L459" i="54"/>
  <c r="J459" i="54"/>
  <c r="U459" i="54" s="1"/>
  <c r="Y459" i="54" s="1"/>
  <c r="I459" i="54"/>
  <c r="W458" i="54"/>
  <c r="L458" i="54"/>
  <c r="J458" i="54"/>
  <c r="N458" i="54" s="1"/>
  <c r="W457" i="54"/>
  <c r="L457" i="54"/>
  <c r="J457" i="54"/>
  <c r="N457" i="54" s="1"/>
  <c r="I457" i="54"/>
  <c r="W456" i="54"/>
  <c r="L456" i="54"/>
  <c r="J456" i="54"/>
  <c r="I456" i="54"/>
  <c r="W455" i="54"/>
  <c r="L455" i="54"/>
  <c r="J455" i="54"/>
  <c r="U455" i="54" s="1"/>
  <c r="Y455" i="54" s="1"/>
  <c r="I455" i="54"/>
  <c r="W454" i="54"/>
  <c r="L454" i="54"/>
  <c r="J454" i="54"/>
  <c r="N454" i="54" s="1"/>
  <c r="W453" i="54"/>
  <c r="L453" i="54"/>
  <c r="J453" i="54"/>
  <c r="U453" i="54" s="1"/>
  <c r="Y453" i="54" s="1"/>
  <c r="I453" i="54"/>
  <c r="W452" i="54"/>
  <c r="L452" i="54"/>
  <c r="J452" i="54"/>
  <c r="M452" i="54" s="1"/>
  <c r="I452" i="54"/>
  <c r="W451" i="54"/>
  <c r="L451" i="54"/>
  <c r="J451" i="54"/>
  <c r="U451" i="54" s="1"/>
  <c r="Y451" i="54" s="1"/>
  <c r="I451" i="54"/>
  <c r="W450" i="54"/>
  <c r="L450" i="54"/>
  <c r="J450" i="54"/>
  <c r="W449" i="54"/>
  <c r="L449" i="54"/>
  <c r="J449" i="54"/>
  <c r="U449" i="54" s="1"/>
  <c r="I449" i="54"/>
  <c r="W448" i="54"/>
  <c r="L448" i="54"/>
  <c r="J448" i="54"/>
  <c r="I448" i="54"/>
  <c r="W447" i="54"/>
  <c r="L447" i="54"/>
  <c r="J447" i="54"/>
  <c r="U447" i="54" s="1"/>
  <c r="I447" i="54"/>
  <c r="W446" i="54"/>
  <c r="L446" i="54"/>
  <c r="J446" i="54"/>
  <c r="M446" i="54" s="1"/>
  <c r="I446" i="54"/>
  <c r="W445" i="54"/>
  <c r="N445" i="54"/>
  <c r="L445" i="54"/>
  <c r="J445" i="54"/>
  <c r="U445" i="54" s="1"/>
  <c r="I445" i="54"/>
  <c r="W444" i="54"/>
  <c r="L444" i="54"/>
  <c r="J444" i="54"/>
  <c r="I444" i="54"/>
  <c r="W443" i="54"/>
  <c r="L443" i="54"/>
  <c r="J443" i="54"/>
  <c r="U443" i="54" s="1"/>
  <c r="I443" i="54"/>
  <c r="W442" i="54"/>
  <c r="L442" i="54"/>
  <c r="J442" i="54"/>
  <c r="M442" i="54" s="1"/>
  <c r="W441" i="54"/>
  <c r="L441" i="54"/>
  <c r="J441" i="54"/>
  <c r="V441" i="54" s="1"/>
  <c r="Z441" i="54" s="1"/>
  <c r="I441" i="54"/>
  <c r="W440" i="54"/>
  <c r="L440" i="54"/>
  <c r="J440" i="54"/>
  <c r="I440" i="54"/>
  <c r="W439" i="54"/>
  <c r="L439" i="54"/>
  <c r="J439" i="54"/>
  <c r="U439" i="54" s="1"/>
  <c r="I439" i="54"/>
  <c r="G439" i="54"/>
  <c r="H439" i="54" s="1"/>
  <c r="W438" i="54"/>
  <c r="L438" i="54"/>
  <c r="J438" i="54"/>
  <c r="M438" i="54" s="1"/>
  <c r="I438" i="54"/>
  <c r="W437" i="54"/>
  <c r="L437" i="54"/>
  <c r="J437" i="54"/>
  <c r="N437" i="54" s="1"/>
  <c r="I437" i="54"/>
  <c r="W436" i="54"/>
  <c r="L436" i="54"/>
  <c r="J436" i="54"/>
  <c r="I436" i="54"/>
  <c r="W435" i="54"/>
  <c r="L435" i="54"/>
  <c r="J435" i="54"/>
  <c r="U435" i="54" s="1"/>
  <c r="I435" i="54"/>
  <c r="W434" i="54"/>
  <c r="L434" i="54"/>
  <c r="J434" i="54"/>
  <c r="M434" i="54" s="1"/>
  <c r="W433" i="54"/>
  <c r="L433" i="54"/>
  <c r="J433" i="54"/>
  <c r="U433" i="54" s="1"/>
  <c r="I433" i="54"/>
  <c r="W432" i="54"/>
  <c r="L432" i="54"/>
  <c r="J432" i="54"/>
  <c r="I432" i="54"/>
  <c r="W431" i="54"/>
  <c r="L431" i="54"/>
  <c r="J431" i="54"/>
  <c r="U431" i="54" s="1"/>
  <c r="I431" i="54"/>
  <c r="W430" i="54"/>
  <c r="L430" i="54"/>
  <c r="J430" i="54"/>
  <c r="M430" i="54" s="1"/>
  <c r="I430" i="54"/>
  <c r="W429" i="54"/>
  <c r="L429" i="54"/>
  <c r="J429" i="54"/>
  <c r="U429" i="54" s="1"/>
  <c r="I429" i="54"/>
  <c r="W428" i="54"/>
  <c r="L428" i="54"/>
  <c r="J428" i="54"/>
  <c r="V428" i="54" s="1"/>
  <c r="I428" i="54"/>
  <c r="W427" i="54"/>
  <c r="L427" i="54"/>
  <c r="J427" i="54"/>
  <c r="N427" i="54" s="1"/>
  <c r="I427" i="54"/>
  <c r="W426" i="54"/>
  <c r="L426" i="54"/>
  <c r="J426" i="54"/>
  <c r="N426" i="54" s="1"/>
  <c r="I426" i="54"/>
  <c r="W425" i="54"/>
  <c r="L425" i="54"/>
  <c r="J425" i="54"/>
  <c r="V425" i="54" s="1"/>
  <c r="Z425" i="54" s="1"/>
  <c r="I425" i="54"/>
  <c r="W424" i="54"/>
  <c r="L424" i="54"/>
  <c r="J424" i="54"/>
  <c r="U424" i="54" s="1"/>
  <c r="I424" i="54"/>
  <c r="W423" i="54"/>
  <c r="L423" i="54"/>
  <c r="J423" i="54"/>
  <c r="U423" i="54" s="1"/>
  <c r="Y423" i="54" s="1"/>
  <c r="I423" i="54"/>
  <c r="W422" i="54"/>
  <c r="L422" i="54"/>
  <c r="J422" i="54"/>
  <c r="N422" i="54" s="1"/>
  <c r="I422" i="54"/>
  <c r="W421" i="54"/>
  <c r="L421" i="54"/>
  <c r="J421" i="54"/>
  <c r="N421" i="54" s="1"/>
  <c r="I421" i="54"/>
  <c r="W420" i="54"/>
  <c r="L420" i="54"/>
  <c r="J420" i="54"/>
  <c r="V420" i="54" s="1"/>
  <c r="Z420" i="54" s="1"/>
  <c r="I420" i="54"/>
  <c r="W419" i="54"/>
  <c r="L419" i="54"/>
  <c r="J419" i="54"/>
  <c r="U419" i="54" s="1"/>
  <c r="Y419" i="54" s="1"/>
  <c r="I419" i="54"/>
  <c r="W418" i="54"/>
  <c r="L418" i="54"/>
  <c r="J418" i="54"/>
  <c r="N418" i="54" s="1"/>
  <c r="I418" i="54"/>
  <c r="W417" i="54"/>
  <c r="L417" i="54"/>
  <c r="J417" i="54"/>
  <c r="V417" i="54" s="1"/>
  <c r="Z417" i="54" s="1"/>
  <c r="I417" i="54"/>
  <c r="W416" i="54"/>
  <c r="L416" i="54"/>
  <c r="J416" i="54"/>
  <c r="U416" i="54" s="1"/>
  <c r="I416" i="54"/>
  <c r="W415" i="54"/>
  <c r="L415" i="54"/>
  <c r="J415" i="54"/>
  <c r="U415" i="54" s="1"/>
  <c r="Y415" i="54" s="1"/>
  <c r="I415" i="54"/>
  <c r="W414" i="54"/>
  <c r="L414" i="54"/>
  <c r="J414" i="54"/>
  <c r="N414" i="54" s="1"/>
  <c r="I414" i="54"/>
  <c r="W413" i="54"/>
  <c r="L413" i="54"/>
  <c r="J413" i="54"/>
  <c r="N413" i="54" s="1"/>
  <c r="I413" i="54"/>
  <c r="W412" i="54"/>
  <c r="L412" i="54"/>
  <c r="J412" i="54"/>
  <c r="V412" i="54" s="1"/>
  <c r="Z412" i="54" s="1"/>
  <c r="I412" i="54"/>
  <c r="W411" i="54"/>
  <c r="L411" i="54"/>
  <c r="J411" i="54"/>
  <c r="N411" i="54" s="1"/>
  <c r="I411" i="54"/>
  <c r="W410" i="54"/>
  <c r="L410" i="54"/>
  <c r="J410" i="54"/>
  <c r="N410" i="54" s="1"/>
  <c r="I410" i="54"/>
  <c r="W409" i="54"/>
  <c r="L409" i="54"/>
  <c r="J409" i="54"/>
  <c r="V409" i="54" s="1"/>
  <c r="Z409" i="54" s="1"/>
  <c r="I409" i="54"/>
  <c r="W408" i="54"/>
  <c r="L408" i="54"/>
  <c r="J408" i="54"/>
  <c r="U408" i="54" s="1"/>
  <c r="I408" i="54"/>
  <c r="W407" i="54"/>
  <c r="L407" i="54"/>
  <c r="J407" i="54"/>
  <c r="I407" i="54"/>
  <c r="W406" i="54"/>
  <c r="L406" i="54"/>
  <c r="J406" i="54"/>
  <c r="N406" i="54" s="1"/>
  <c r="I406" i="54"/>
  <c r="W405" i="54"/>
  <c r="L405" i="54"/>
  <c r="J405" i="54"/>
  <c r="N405" i="54" s="1"/>
  <c r="I405" i="54"/>
  <c r="W404" i="54"/>
  <c r="L404" i="54"/>
  <c r="J404" i="54"/>
  <c r="V404" i="54" s="1"/>
  <c r="Z404" i="54" s="1"/>
  <c r="I404" i="54"/>
  <c r="W403" i="54"/>
  <c r="L403" i="54"/>
  <c r="J403" i="54"/>
  <c r="U403" i="54" s="1"/>
  <c r="Y403" i="54" s="1"/>
  <c r="I403" i="54"/>
  <c r="W402" i="54"/>
  <c r="L402" i="54"/>
  <c r="J402" i="54"/>
  <c r="I402" i="54"/>
  <c r="W401" i="54"/>
  <c r="L401" i="54"/>
  <c r="J401" i="54"/>
  <c r="V401" i="54" s="1"/>
  <c r="Z401" i="54" s="1"/>
  <c r="I401" i="54"/>
  <c r="W400" i="54"/>
  <c r="L400" i="54"/>
  <c r="J400" i="54"/>
  <c r="U400" i="54" s="1"/>
  <c r="I400" i="54"/>
  <c r="W399" i="54"/>
  <c r="L399" i="54"/>
  <c r="J399" i="54"/>
  <c r="U399" i="54" s="1"/>
  <c r="Y399" i="54" s="1"/>
  <c r="I399" i="54"/>
  <c r="W398" i="54"/>
  <c r="L398" i="54"/>
  <c r="J398" i="54"/>
  <c r="M398" i="54" s="1"/>
  <c r="I398" i="54"/>
  <c r="W397" i="54"/>
  <c r="L397" i="54"/>
  <c r="J397" i="54"/>
  <c r="V397" i="54" s="1"/>
  <c r="Z397" i="54" s="1"/>
  <c r="I397" i="54"/>
  <c r="W396" i="54"/>
  <c r="L396" i="54"/>
  <c r="J396" i="54"/>
  <c r="I396" i="54"/>
  <c r="W395" i="54"/>
  <c r="L395" i="54"/>
  <c r="J395" i="54"/>
  <c r="N395" i="54" s="1"/>
  <c r="I395" i="54"/>
  <c r="W394" i="54"/>
  <c r="L394" i="54"/>
  <c r="J394" i="54"/>
  <c r="M394" i="54" s="1"/>
  <c r="W393" i="54"/>
  <c r="L393" i="54"/>
  <c r="J393" i="54"/>
  <c r="U393" i="54" s="1"/>
  <c r="I393" i="54"/>
  <c r="W392" i="54"/>
  <c r="L392" i="54"/>
  <c r="J392" i="54"/>
  <c r="I392" i="54"/>
  <c r="W391" i="54"/>
  <c r="L391" i="54"/>
  <c r="J391" i="54"/>
  <c r="U391" i="54" s="1"/>
  <c r="I391" i="54"/>
  <c r="W390" i="54"/>
  <c r="L390" i="54"/>
  <c r="J390" i="54"/>
  <c r="M390" i="54" s="1"/>
  <c r="I390" i="54"/>
  <c r="W389" i="54"/>
  <c r="L389" i="54"/>
  <c r="J389" i="54"/>
  <c r="U389" i="54" s="1"/>
  <c r="Y389" i="54" s="1"/>
  <c r="I389" i="54"/>
  <c r="W388" i="54"/>
  <c r="L388" i="54"/>
  <c r="J388" i="54"/>
  <c r="I388" i="54"/>
  <c r="W387" i="54"/>
  <c r="L387" i="54"/>
  <c r="J387" i="54"/>
  <c r="I387" i="54"/>
  <c r="W386" i="54"/>
  <c r="L386" i="54"/>
  <c r="J386" i="54"/>
  <c r="M386" i="54" s="1"/>
  <c r="W385" i="54"/>
  <c r="L385" i="54"/>
  <c r="J385" i="54"/>
  <c r="V385" i="54" s="1"/>
  <c r="Z385" i="54" s="1"/>
  <c r="I385" i="54"/>
  <c r="W384" i="54"/>
  <c r="L384" i="54"/>
  <c r="J384" i="54"/>
  <c r="W383" i="54"/>
  <c r="L383" i="54"/>
  <c r="J383" i="54"/>
  <c r="U383" i="54" s="1"/>
  <c r="I383" i="54"/>
  <c r="W382" i="54"/>
  <c r="L382" i="54"/>
  <c r="J382" i="54"/>
  <c r="M382" i="54" s="1"/>
  <c r="I382" i="54"/>
  <c r="W381" i="54"/>
  <c r="L381" i="54"/>
  <c r="J381" i="54"/>
  <c r="I381" i="54"/>
  <c r="W380" i="54"/>
  <c r="L380" i="54"/>
  <c r="J380" i="54"/>
  <c r="M380" i="54" s="1"/>
  <c r="O380" i="54" s="1"/>
  <c r="W379" i="54"/>
  <c r="L379" i="54"/>
  <c r="J379" i="54"/>
  <c r="I379" i="54"/>
  <c r="W378" i="54"/>
  <c r="L378" i="54"/>
  <c r="J378" i="54"/>
  <c r="U378" i="54" s="1"/>
  <c r="Y378" i="54" s="1"/>
  <c r="W377" i="54"/>
  <c r="L377" i="54"/>
  <c r="J377" i="54"/>
  <c r="I377" i="54"/>
  <c r="W376" i="54"/>
  <c r="L376" i="54"/>
  <c r="J376" i="54"/>
  <c r="U376" i="54" s="1"/>
  <c r="Y376" i="54" s="1"/>
  <c r="I376" i="54"/>
  <c r="W375" i="54"/>
  <c r="L375" i="54"/>
  <c r="J375" i="54"/>
  <c r="N375" i="54" s="1"/>
  <c r="I375" i="54"/>
  <c r="W374" i="54"/>
  <c r="L374" i="54"/>
  <c r="J374" i="54"/>
  <c r="U374" i="54" s="1"/>
  <c r="Y374" i="54" s="1"/>
  <c r="W373" i="54"/>
  <c r="L373" i="54"/>
  <c r="J373" i="54"/>
  <c r="I373" i="54"/>
  <c r="W372" i="54"/>
  <c r="L372" i="54"/>
  <c r="J372" i="54"/>
  <c r="U372" i="54" s="1"/>
  <c r="Y372" i="54" s="1"/>
  <c r="I372" i="54"/>
  <c r="W371" i="54"/>
  <c r="L371" i="54"/>
  <c r="J371" i="54"/>
  <c r="N371" i="54" s="1"/>
  <c r="I371" i="54"/>
  <c r="W370" i="54"/>
  <c r="L370" i="54"/>
  <c r="J370" i="54"/>
  <c r="U370" i="54" s="1"/>
  <c r="Y370" i="54" s="1"/>
  <c r="I370" i="54"/>
  <c r="W369" i="54"/>
  <c r="L369" i="54"/>
  <c r="J369" i="54"/>
  <c r="I369" i="54"/>
  <c r="W368" i="54"/>
  <c r="L368" i="54"/>
  <c r="J368" i="54"/>
  <c r="U368" i="54" s="1"/>
  <c r="Y368" i="54" s="1"/>
  <c r="W367" i="54"/>
  <c r="L367" i="54"/>
  <c r="J367" i="54"/>
  <c r="N367" i="54" s="1"/>
  <c r="I367" i="54"/>
  <c r="W366" i="54"/>
  <c r="L366" i="54"/>
  <c r="J366" i="54"/>
  <c r="V366" i="54" s="1"/>
  <c r="Z366" i="54" s="1"/>
  <c r="I366" i="54"/>
  <c r="W365" i="54"/>
  <c r="L365" i="54"/>
  <c r="J365" i="54"/>
  <c r="I365" i="54"/>
  <c r="W364" i="54"/>
  <c r="L364" i="54"/>
  <c r="J364" i="54"/>
  <c r="N364" i="54" s="1"/>
  <c r="W363" i="54"/>
  <c r="L363" i="54"/>
  <c r="J363" i="54"/>
  <c r="N363" i="54" s="1"/>
  <c r="I363" i="54"/>
  <c r="W362" i="54"/>
  <c r="L362" i="54"/>
  <c r="J362" i="54"/>
  <c r="U362" i="54" s="1"/>
  <c r="Y362" i="54" s="1"/>
  <c r="I362" i="54"/>
  <c r="W361" i="54"/>
  <c r="L361" i="54"/>
  <c r="J361" i="54"/>
  <c r="M361" i="54" s="1"/>
  <c r="I361" i="54"/>
  <c r="W360" i="54"/>
  <c r="L360" i="54"/>
  <c r="J360" i="54"/>
  <c r="N360" i="54" s="1"/>
  <c r="I360" i="54"/>
  <c r="W359" i="54"/>
  <c r="L359" i="54"/>
  <c r="J359" i="54"/>
  <c r="N359" i="54" s="1"/>
  <c r="I359" i="54"/>
  <c r="W358" i="54"/>
  <c r="L358" i="54"/>
  <c r="J358" i="54"/>
  <c r="V358" i="54" s="1"/>
  <c r="Z358" i="54" s="1"/>
  <c r="W357" i="54"/>
  <c r="L357" i="54"/>
  <c r="J357" i="54"/>
  <c r="I357" i="54"/>
  <c r="W356" i="54"/>
  <c r="L356" i="54"/>
  <c r="J356" i="54"/>
  <c r="U356" i="54" s="1"/>
  <c r="Y356" i="54" s="1"/>
  <c r="I356" i="54"/>
  <c r="W355" i="54"/>
  <c r="L355" i="54"/>
  <c r="J355" i="54"/>
  <c r="N355" i="54" s="1"/>
  <c r="I355" i="54"/>
  <c r="W354" i="54"/>
  <c r="L354" i="54"/>
  <c r="J354" i="54"/>
  <c r="M354" i="54" s="1"/>
  <c r="I354" i="54"/>
  <c r="W353" i="54"/>
  <c r="L353" i="54"/>
  <c r="J353" i="54"/>
  <c r="I353" i="54"/>
  <c r="W352" i="54"/>
  <c r="L352" i="54"/>
  <c r="J352" i="54"/>
  <c r="U352" i="54" s="1"/>
  <c r="Y352" i="54" s="1"/>
  <c r="W351" i="54"/>
  <c r="L351" i="54"/>
  <c r="J351" i="54"/>
  <c r="M351" i="54" s="1"/>
  <c r="I351" i="54"/>
  <c r="W350" i="54"/>
  <c r="L350" i="54"/>
  <c r="J350" i="54"/>
  <c r="I350" i="54"/>
  <c r="W349" i="54"/>
  <c r="L349" i="54"/>
  <c r="J349" i="54"/>
  <c r="M349" i="54" s="1"/>
  <c r="I349" i="54"/>
  <c r="W348" i="54"/>
  <c r="L348" i="54"/>
  <c r="J348" i="54"/>
  <c r="I348" i="54"/>
  <c r="W347" i="54"/>
  <c r="L347" i="54"/>
  <c r="J347" i="54"/>
  <c r="M347" i="54" s="1"/>
  <c r="I347" i="54"/>
  <c r="W346" i="54"/>
  <c r="L346" i="54"/>
  <c r="J346" i="54"/>
  <c r="U346" i="54" s="1"/>
  <c r="W345" i="54"/>
  <c r="L345" i="54"/>
  <c r="J345" i="54"/>
  <c r="M345" i="54" s="1"/>
  <c r="I345" i="54"/>
  <c r="W344" i="54"/>
  <c r="L344" i="54"/>
  <c r="J344" i="54"/>
  <c r="N344" i="54" s="1"/>
  <c r="I344" i="54"/>
  <c r="W343" i="54"/>
  <c r="L343" i="54"/>
  <c r="J343" i="54"/>
  <c r="M343" i="54" s="1"/>
  <c r="I343" i="54"/>
  <c r="W342" i="54"/>
  <c r="L342" i="54"/>
  <c r="J342" i="54"/>
  <c r="N342" i="54" s="1"/>
  <c r="I342" i="54"/>
  <c r="W341" i="54"/>
  <c r="L341" i="54"/>
  <c r="J341" i="54"/>
  <c r="M341" i="54" s="1"/>
  <c r="I341" i="54"/>
  <c r="W340" i="54"/>
  <c r="L340" i="54"/>
  <c r="J340" i="54"/>
  <c r="U340" i="54" s="1"/>
  <c r="Y340" i="54" s="1"/>
  <c r="I340" i="54"/>
  <c r="W339" i="54"/>
  <c r="L339" i="54"/>
  <c r="J339" i="54"/>
  <c r="I339" i="54"/>
  <c r="W338" i="54"/>
  <c r="L338" i="54"/>
  <c r="J338" i="54"/>
  <c r="U338" i="54" s="1"/>
  <c r="Y338" i="54" s="1"/>
  <c r="I338" i="54"/>
  <c r="W337" i="54"/>
  <c r="L337" i="54"/>
  <c r="J337" i="54"/>
  <c r="M337" i="54" s="1"/>
  <c r="I337" i="54"/>
  <c r="W336" i="54"/>
  <c r="L336" i="54"/>
  <c r="J336" i="54"/>
  <c r="U336" i="54" s="1"/>
  <c r="Y336" i="54" s="1"/>
  <c r="W335" i="54"/>
  <c r="L335" i="54"/>
  <c r="J335" i="54"/>
  <c r="M335" i="54" s="1"/>
  <c r="I335" i="54"/>
  <c r="W334" i="54"/>
  <c r="L334" i="54"/>
  <c r="J334" i="54"/>
  <c r="U334" i="54" s="1"/>
  <c r="Y334" i="54" s="1"/>
  <c r="W333" i="54"/>
  <c r="L333" i="54"/>
  <c r="J333" i="54"/>
  <c r="M333" i="54" s="1"/>
  <c r="I333" i="54"/>
  <c r="W332" i="54"/>
  <c r="L332" i="54"/>
  <c r="J332" i="54"/>
  <c r="U332" i="54" s="1"/>
  <c r="Y332" i="54" s="1"/>
  <c r="W331" i="54"/>
  <c r="L331" i="54"/>
  <c r="J331" i="54"/>
  <c r="I331" i="54"/>
  <c r="W330" i="54"/>
  <c r="L330" i="54"/>
  <c r="J330" i="54"/>
  <c r="N330" i="54" s="1"/>
  <c r="I330" i="54"/>
  <c r="W329" i="54"/>
  <c r="L329" i="54"/>
  <c r="J329" i="54"/>
  <c r="M329" i="54" s="1"/>
  <c r="I329" i="54"/>
  <c r="W328" i="54"/>
  <c r="L328" i="54"/>
  <c r="J328" i="54"/>
  <c r="U328" i="54" s="1"/>
  <c r="Y328" i="54" s="1"/>
  <c r="I328" i="54"/>
  <c r="W327" i="54"/>
  <c r="L327" i="54"/>
  <c r="J327" i="54"/>
  <c r="N327" i="54" s="1"/>
  <c r="I327" i="54"/>
  <c r="W326" i="54"/>
  <c r="L326" i="54"/>
  <c r="J326" i="54"/>
  <c r="U326" i="54" s="1"/>
  <c r="Y326" i="54" s="1"/>
  <c r="W325" i="54"/>
  <c r="L325" i="54"/>
  <c r="J325" i="54"/>
  <c r="M325" i="54" s="1"/>
  <c r="I325" i="54"/>
  <c r="W324" i="54"/>
  <c r="L324" i="54"/>
  <c r="J324" i="54"/>
  <c r="U324" i="54" s="1"/>
  <c r="Y324" i="54" s="1"/>
  <c r="I324" i="54"/>
  <c r="W323" i="54"/>
  <c r="L323" i="54"/>
  <c r="J323" i="54"/>
  <c r="N323" i="54" s="1"/>
  <c r="I323" i="54"/>
  <c r="W322" i="54"/>
  <c r="L322" i="54"/>
  <c r="J322" i="54"/>
  <c r="U322" i="54" s="1"/>
  <c r="Y322" i="54" s="1"/>
  <c r="W321" i="54"/>
  <c r="L321" i="54"/>
  <c r="J321" i="54"/>
  <c r="U321" i="54" s="1"/>
  <c r="I321" i="54"/>
  <c r="W320" i="54"/>
  <c r="L320" i="54"/>
  <c r="J320" i="54"/>
  <c r="V320" i="54" s="1"/>
  <c r="Z320" i="54" s="1"/>
  <c r="I320" i="54"/>
  <c r="W319" i="54"/>
  <c r="L319" i="54"/>
  <c r="J319" i="54"/>
  <c r="N319" i="54" s="1"/>
  <c r="I319" i="54"/>
  <c r="W318" i="54"/>
  <c r="L318" i="54"/>
  <c r="J318" i="54"/>
  <c r="U318" i="54" s="1"/>
  <c r="Y318" i="54" s="1"/>
  <c r="W317" i="54"/>
  <c r="L317" i="54"/>
  <c r="J317" i="54"/>
  <c r="U317" i="54" s="1"/>
  <c r="I317" i="54"/>
  <c r="W316" i="54"/>
  <c r="L316" i="54"/>
  <c r="J316" i="54"/>
  <c r="M316" i="54" s="1"/>
  <c r="I316" i="54"/>
  <c r="W315" i="54"/>
  <c r="L315" i="54"/>
  <c r="J315" i="54"/>
  <c r="N315" i="54" s="1"/>
  <c r="I315" i="54"/>
  <c r="W314" i="54"/>
  <c r="L314" i="54"/>
  <c r="J314" i="54"/>
  <c r="U314" i="54" s="1"/>
  <c r="Y314" i="54" s="1"/>
  <c r="W313" i="54"/>
  <c r="L313" i="54"/>
  <c r="J313" i="54"/>
  <c r="U313" i="54" s="1"/>
  <c r="I313" i="54"/>
  <c r="W312" i="54"/>
  <c r="L312" i="54"/>
  <c r="J312" i="54"/>
  <c r="N312" i="54" s="1"/>
  <c r="I312" i="54"/>
  <c r="W311" i="54"/>
  <c r="L311" i="54"/>
  <c r="J311" i="54"/>
  <c r="N311" i="54" s="1"/>
  <c r="I311" i="54"/>
  <c r="W310" i="54"/>
  <c r="L310" i="54"/>
  <c r="J310" i="54"/>
  <c r="N310" i="54" s="1"/>
  <c r="W309" i="54"/>
  <c r="L309" i="54"/>
  <c r="J309" i="54"/>
  <c r="U309" i="54" s="1"/>
  <c r="I309" i="54"/>
  <c r="W308" i="54"/>
  <c r="L308" i="54"/>
  <c r="J308" i="54"/>
  <c r="U308" i="54" s="1"/>
  <c r="Y308" i="54" s="1"/>
  <c r="I308" i="54"/>
  <c r="W307" i="54"/>
  <c r="L307" i="54"/>
  <c r="J307" i="54"/>
  <c r="N307" i="54" s="1"/>
  <c r="I307" i="54"/>
  <c r="W306" i="54"/>
  <c r="L306" i="54"/>
  <c r="J306" i="54"/>
  <c r="U306" i="54" s="1"/>
  <c r="Y306" i="54" s="1"/>
  <c r="W305" i="54"/>
  <c r="L305" i="54"/>
  <c r="J305" i="54"/>
  <c r="U305" i="54" s="1"/>
  <c r="I305" i="54"/>
  <c r="W304" i="54"/>
  <c r="L304" i="54"/>
  <c r="J304" i="54"/>
  <c r="V304" i="54" s="1"/>
  <c r="Z304" i="54" s="1"/>
  <c r="W303" i="54"/>
  <c r="L303" i="54"/>
  <c r="J303" i="54"/>
  <c r="N303" i="54" s="1"/>
  <c r="I303" i="54"/>
  <c r="W302" i="54"/>
  <c r="L302" i="54"/>
  <c r="J302" i="54"/>
  <c r="U302" i="54" s="1"/>
  <c r="Y302" i="54" s="1"/>
  <c r="W301" i="54"/>
  <c r="L301" i="54"/>
  <c r="J301" i="54"/>
  <c r="U301" i="54" s="1"/>
  <c r="I301" i="54"/>
  <c r="W300" i="54"/>
  <c r="L300" i="54"/>
  <c r="J300" i="54"/>
  <c r="U300" i="54" s="1"/>
  <c r="Y300" i="54" s="1"/>
  <c r="I300" i="54"/>
  <c r="W299" i="54"/>
  <c r="L299" i="54"/>
  <c r="J299" i="54"/>
  <c r="N299" i="54" s="1"/>
  <c r="I299" i="54"/>
  <c r="W298" i="54"/>
  <c r="L298" i="54"/>
  <c r="J298" i="54"/>
  <c r="N298" i="54" s="1"/>
  <c r="W297" i="54"/>
  <c r="L297" i="54"/>
  <c r="J297" i="54"/>
  <c r="U297" i="54" s="1"/>
  <c r="I297" i="54"/>
  <c r="W296" i="54"/>
  <c r="L296" i="54"/>
  <c r="J296" i="54"/>
  <c r="N296" i="54" s="1"/>
  <c r="I296" i="54"/>
  <c r="W295" i="54"/>
  <c r="L295" i="54"/>
  <c r="J295" i="54"/>
  <c r="N295" i="54" s="1"/>
  <c r="I295" i="54"/>
  <c r="W294" i="54"/>
  <c r="L294" i="54"/>
  <c r="J294" i="54"/>
  <c r="N294" i="54" s="1"/>
  <c r="G294" i="54"/>
  <c r="H294" i="54" s="1"/>
  <c r="W293" i="54"/>
  <c r="L293" i="54"/>
  <c r="J293" i="54"/>
  <c r="U293" i="54" s="1"/>
  <c r="I293" i="54"/>
  <c r="W292" i="54"/>
  <c r="L292" i="54"/>
  <c r="J292" i="54"/>
  <c r="N292" i="54" s="1"/>
  <c r="I292" i="54"/>
  <c r="W291" i="54"/>
  <c r="L291" i="54"/>
  <c r="J291" i="54"/>
  <c r="N291" i="54" s="1"/>
  <c r="I291" i="54"/>
  <c r="W290" i="54"/>
  <c r="L290" i="54"/>
  <c r="J290" i="54"/>
  <c r="U290" i="54" s="1"/>
  <c r="Y290" i="54" s="1"/>
  <c r="W289" i="54"/>
  <c r="L289" i="54"/>
  <c r="J289" i="54"/>
  <c r="U289" i="54" s="1"/>
  <c r="I289" i="54"/>
  <c r="W288" i="54"/>
  <c r="L288" i="54"/>
  <c r="J288" i="54"/>
  <c r="U288" i="54" s="1"/>
  <c r="Y288" i="54" s="1"/>
  <c r="I288" i="54"/>
  <c r="W287" i="54"/>
  <c r="L287" i="54"/>
  <c r="J287" i="54"/>
  <c r="N287" i="54" s="1"/>
  <c r="I287" i="54"/>
  <c r="W286" i="54"/>
  <c r="L286" i="54"/>
  <c r="J286" i="54"/>
  <c r="U286" i="54" s="1"/>
  <c r="Y286" i="54" s="1"/>
  <c r="W285" i="54"/>
  <c r="L285" i="54"/>
  <c r="J285" i="54"/>
  <c r="U285" i="54" s="1"/>
  <c r="I285" i="54"/>
  <c r="U338" i="53"/>
  <c r="U330" i="53"/>
  <c r="U326" i="53"/>
  <c r="U322" i="53"/>
  <c r="U318" i="53"/>
  <c r="U314" i="53"/>
  <c r="U310" i="53"/>
  <c r="U302" i="53"/>
  <c r="U298" i="53"/>
  <c r="U294" i="53"/>
  <c r="U290" i="53"/>
  <c r="U286" i="53"/>
  <c r="U534" i="53"/>
  <c r="U526" i="53"/>
  <c r="U522" i="53"/>
  <c r="U518" i="53"/>
  <c r="U510" i="53"/>
  <c r="U506" i="53"/>
  <c r="U502" i="53"/>
  <c r="U482" i="53"/>
  <c r="U466" i="53"/>
  <c r="U462" i="53"/>
  <c r="U458" i="53"/>
  <c r="U454" i="53"/>
  <c r="U450" i="53"/>
  <c r="U446" i="53"/>
  <c r="U442" i="53"/>
  <c r="U438" i="53"/>
  <c r="U434" i="53"/>
  <c r="U430" i="53"/>
  <c r="U426" i="53"/>
  <c r="U422" i="53"/>
  <c r="U414" i="53"/>
  <c r="U410" i="53"/>
  <c r="U402" i="53"/>
  <c r="U398" i="53"/>
  <c r="U394" i="53"/>
  <c r="U390" i="53"/>
  <c r="U386" i="53"/>
  <c r="U382" i="53"/>
  <c r="U378" i="53"/>
  <c r="U370" i="53"/>
  <c r="U366" i="53"/>
  <c r="U362" i="53"/>
  <c r="U358" i="53"/>
  <c r="U354" i="53"/>
  <c r="U346" i="53"/>
  <c r="U342" i="53"/>
  <c r="U334" i="53"/>
  <c r="U306" i="53"/>
  <c r="U545" i="53"/>
  <c r="S545" i="53"/>
  <c r="J545" i="53"/>
  <c r="H545" i="53"/>
  <c r="F545" i="53"/>
  <c r="U544" i="53"/>
  <c r="J544" i="53"/>
  <c r="I544" i="53"/>
  <c r="L544" i="53" s="1"/>
  <c r="H544" i="53"/>
  <c r="F544" i="53"/>
  <c r="U543" i="53"/>
  <c r="J543" i="53"/>
  <c r="I543" i="53"/>
  <c r="K543" i="53" s="1"/>
  <c r="H543" i="53"/>
  <c r="U542" i="53"/>
  <c r="J542" i="53"/>
  <c r="I542" i="53"/>
  <c r="H542" i="53"/>
  <c r="U541" i="53"/>
  <c r="J541" i="53"/>
  <c r="I541" i="53"/>
  <c r="S541" i="53" s="1"/>
  <c r="H541" i="53"/>
  <c r="U540" i="53"/>
  <c r="J540" i="53"/>
  <c r="I540" i="53"/>
  <c r="L540" i="53" s="1"/>
  <c r="H540" i="53"/>
  <c r="U539" i="53"/>
  <c r="J539" i="53"/>
  <c r="I539" i="53"/>
  <c r="H539" i="53"/>
  <c r="U538" i="53"/>
  <c r="J538" i="53"/>
  <c r="I538" i="53"/>
  <c r="H538" i="53"/>
  <c r="U537" i="53"/>
  <c r="J537" i="53"/>
  <c r="I537" i="53"/>
  <c r="S537" i="53" s="1"/>
  <c r="H537" i="53"/>
  <c r="U536" i="53"/>
  <c r="J536" i="53"/>
  <c r="I536" i="53"/>
  <c r="T536" i="53" s="1"/>
  <c r="H536" i="53"/>
  <c r="U535" i="53"/>
  <c r="J535" i="53"/>
  <c r="I535" i="53"/>
  <c r="T535" i="53" s="1"/>
  <c r="X535" i="53" s="1"/>
  <c r="H535" i="53"/>
  <c r="J534" i="53"/>
  <c r="I534" i="53"/>
  <c r="H534" i="53"/>
  <c r="U533" i="53"/>
  <c r="J533" i="53"/>
  <c r="I533" i="53"/>
  <c r="H533" i="53"/>
  <c r="U532" i="53"/>
  <c r="J532" i="53"/>
  <c r="I532" i="53"/>
  <c r="L532" i="53" s="1"/>
  <c r="H532" i="53"/>
  <c r="U531" i="53"/>
  <c r="J531" i="53"/>
  <c r="I531" i="53"/>
  <c r="K531" i="53" s="1"/>
  <c r="H531" i="53"/>
  <c r="U530" i="53"/>
  <c r="J530" i="53"/>
  <c r="I530" i="53"/>
  <c r="H530" i="53"/>
  <c r="U529" i="53"/>
  <c r="Y529" i="53" s="1"/>
  <c r="J529" i="53"/>
  <c r="I529" i="53"/>
  <c r="L529" i="53" s="1"/>
  <c r="H529" i="53"/>
  <c r="M529" i="53" s="1"/>
  <c r="U528" i="53"/>
  <c r="J528" i="53"/>
  <c r="I528" i="53"/>
  <c r="L528" i="53" s="1"/>
  <c r="H528" i="53"/>
  <c r="U527" i="53"/>
  <c r="J527" i="53"/>
  <c r="I527" i="53"/>
  <c r="S527" i="53" s="1"/>
  <c r="H527" i="53"/>
  <c r="J526" i="53"/>
  <c r="I526" i="53"/>
  <c r="H526" i="53"/>
  <c r="U525" i="53"/>
  <c r="J525" i="53"/>
  <c r="I525" i="53"/>
  <c r="S525" i="53" s="1"/>
  <c r="W525" i="53" s="1"/>
  <c r="H525" i="53"/>
  <c r="F525" i="53"/>
  <c r="Y524" i="53"/>
  <c r="U524" i="53"/>
  <c r="M524" i="53"/>
  <c r="I524" i="53"/>
  <c r="L524" i="53" s="1"/>
  <c r="H524" i="53"/>
  <c r="U523" i="53"/>
  <c r="J523" i="53"/>
  <c r="I523" i="53"/>
  <c r="K523" i="53" s="1"/>
  <c r="H523" i="53"/>
  <c r="J522" i="53"/>
  <c r="I522" i="53"/>
  <c r="K522" i="53" s="1"/>
  <c r="H522" i="53"/>
  <c r="U521" i="53"/>
  <c r="J521" i="53"/>
  <c r="I521" i="53"/>
  <c r="L521" i="53" s="1"/>
  <c r="H521" i="53"/>
  <c r="U520" i="53"/>
  <c r="J520" i="53"/>
  <c r="I520" i="53"/>
  <c r="S520" i="53" s="1"/>
  <c r="H520" i="53"/>
  <c r="Y519" i="53"/>
  <c r="U519" i="53"/>
  <c r="M519" i="53"/>
  <c r="J519" i="53"/>
  <c r="I519" i="53"/>
  <c r="H519" i="53"/>
  <c r="J518" i="53"/>
  <c r="I518" i="53"/>
  <c r="L518" i="53" s="1"/>
  <c r="H518" i="53"/>
  <c r="U517" i="53"/>
  <c r="J517" i="53"/>
  <c r="I517" i="53"/>
  <c r="T517" i="53" s="1"/>
  <c r="H517" i="53"/>
  <c r="U516" i="53"/>
  <c r="J516" i="53"/>
  <c r="I516" i="53"/>
  <c r="T516" i="53" s="1"/>
  <c r="X516" i="53" s="1"/>
  <c r="H516" i="53"/>
  <c r="U515" i="53"/>
  <c r="J515" i="53"/>
  <c r="I515" i="53"/>
  <c r="H515" i="53"/>
  <c r="U514" i="53"/>
  <c r="J514" i="53"/>
  <c r="I514" i="53"/>
  <c r="L514" i="53" s="1"/>
  <c r="H514" i="53"/>
  <c r="U513" i="53"/>
  <c r="J513" i="53"/>
  <c r="I513" i="53"/>
  <c r="L513" i="53" s="1"/>
  <c r="H513" i="53"/>
  <c r="U512" i="53"/>
  <c r="J512" i="53"/>
  <c r="I512" i="53"/>
  <c r="S512" i="53" s="1"/>
  <c r="W512" i="53" s="1"/>
  <c r="H512" i="53"/>
  <c r="U511" i="53"/>
  <c r="J511" i="53"/>
  <c r="I511" i="53"/>
  <c r="H511" i="53"/>
  <c r="J510" i="53"/>
  <c r="I510" i="53"/>
  <c r="H510" i="53"/>
  <c r="U509" i="53"/>
  <c r="J509" i="53"/>
  <c r="I509" i="53"/>
  <c r="L509" i="53" s="1"/>
  <c r="H509" i="53"/>
  <c r="U508" i="53"/>
  <c r="J508" i="53"/>
  <c r="I508" i="53"/>
  <c r="K508" i="53" s="1"/>
  <c r="H508" i="53"/>
  <c r="U507" i="53"/>
  <c r="J507" i="53"/>
  <c r="I507" i="53"/>
  <c r="H507" i="53"/>
  <c r="J506" i="53"/>
  <c r="I506" i="53"/>
  <c r="S506" i="53" s="1"/>
  <c r="W506" i="53" s="1"/>
  <c r="H506" i="53"/>
  <c r="U505" i="53"/>
  <c r="Y505" i="53" s="1"/>
  <c r="M505" i="53"/>
  <c r="J505" i="53"/>
  <c r="I505" i="53"/>
  <c r="S505" i="53" s="1"/>
  <c r="W505" i="53" s="1"/>
  <c r="H505" i="53"/>
  <c r="U504" i="53"/>
  <c r="Y504" i="53" s="1"/>
  <c r="M504" i="53"/>
  <c r="J504" i="53"/>
  <c r="I504" i="53"/>
  <c r="F504" i="53" s="1"/>
  <c r="H504" i="53"/>
  <c r="U503" i="53"/>
  <c r="J503" i="53"/>
  <c r="I503" i="53"/>
  <c r="H503" i="53"/>
  <c r="J502" i="53"/>
  <c r="I502" i="53"/>
  <c r="H502" i="53"/>
  <c r="U501" i="53"/>
  <c r="J501" i="53"/>
  <c r="I501" i="53"/>
  <c r="S501" i="53" s="1"/>
  <c r="H501" i="53"/>
  <c r="Y500" i="53"/>
  <c r="U500" i="53"/>
  <c r="M500" i="53"/>
  <c r="J500" i="53"/>
  <c r="I500" i="53"/>
  <c r="K500" i="53" s="1"/>
  <c r="H500" i="53"/>
  <c r="Y499" i="53"/>
  <c r="U499" i="53"/>
  <c r="M499" i="53"/>
  <c r="J499" i="53"/>
  <c r="I499" i="53"/>
  <c r="H499" i="53"/>
  <c r="U498" i="53"/>
  <c r="J498" i="53"/>
  <c r="I498" i="53"/>
  <c r="L498" i="53" s="1"/>
  <c r="H498" i="53"/>
  <c r="U497" i="53"/>
  <c r="J497" i="53"/>
  <c r="I497" i="53"/>
  <c r="H497" i="53"/>
  <c r="U496" i="53"/>
  <c r="J496" i="53"/>
  <c r="I496" i="53"/>
  <c r="T496" i="53" s="1"/>
  <c r="X496" i="53" s="1"/>
  <c r="H496" i="53"/>
  <c r="U495" i="53"/>
  <c r="J495" i="53"/>
  <c r="I495" i="53"/>
  <c r="H495" i="53"/>
  <c r="U494" i="53"/>
  <c r="J494" i="53"/>
  <c r="I494" i="53"/>
  <c r="H494" i="53"/>
  <c r="U493" i="53"/>
  <c r="J493" i="53"/>
  <c r="I493" i="53"/>
  <c r="S493" i="53" s="1"/>
  <c r="W493" i="53" s="1"/>
  <c r="H493" i="53"/>
  <c r="U492" i="53"/>
  <c r="J492" i="53"/>
  <c r="I492" i="53"/>
  <c r="S492" i="53" s="1"/>
  <c r="H492" i="53"/>
  <c r="U491" i="53"/>
  <c r="J491" i="53"/>
  <c r="I491" i="53"/>
  <c r="L491" i="53" s="1"/>
  <c r="H491" i="53"/>
  <c r="U490" i="53"/>
  <c r="J490" i="53"/>
  <c r="I490" i="53"/>
  <c r="H490" i="53"/>
  <c r="U489" i="53"/>
  <c r="J489" i="53"/>
  <c r="I489" i="53"/>
  <c r="T489" i="53" s="1"/>
  <c r="H489" i="53"/>
  <c r="U488" i="53"/>
  <c r="J488" i="53"/>
  <c r="I488" i="53"/>
  <c r="S488" i="53" s="1"/>
  <c r="H488" i="53"/>
  <c r="U487" i="53"/>
  <c r="J487" i="53"/>
  <c r="I487" i="53"/>
  <c r="L487" i="53" s="1"/>
  <c r="H487" i="53"/>
  <c r="U486" i="53"/>
  <c r="J486" i="53"/>
  <c r="I486" i="53"/>
  <c r="S486" i="53" s="1"/>
  <c r="H486" i="53"/>
  <c r="U485" i="53"/>
  <c r="J485" i="53"/>
  <c r="I485" i="53"/>
  <c r="T485" i="53" s="1"/>
  <c r="X485" i="53" s="1"/>
  <c r="H485" i="53"/>
  <c r="U484" i="53"/>
  <c r="J484" i="53"/>
  <c r="I484" i="53"/>
  <c r="S484" i="53" s="1"/>
  <c r="W484" i="53" s="1"/>
  <c r="H484" i="53"/>
  <c r="U483" i="53"/>
  <c r="J483" i="53"/>
  <c r="I483" i="53"/>
  <c r="L483" i="53" s="1"/>
  <c r="H483" i="53"/>
  <c r="J482" i="53"/>
  <c r="I482" i="53"/>
  <c r="H482" i="53"/>
  <c r="U481" i="53"/>
  <c r="J481" i="53"/>
  <c r="I481" i="53"/>
  <c r="S481" i="53" s="1"/>
  <c r="W481" i="53" s="1"/>
  <c r="H481" i="53"/>
  <c r="U480" i="53"/>
  <c r="J480" i="53"/>
  <c r="I480" i="53"/>
  <c r="T480" i="53" s="1"/>
  <c r="H480" i="53"/>
  <c r="U479" i="53"/>
  <c r="J479" i="53"/>
  <c r="I479" i="53"/>
  <c r="L479" i="53" s="1"/>
  <c r="H479" i="53"/>
  <c r="U478" i="53"/>
  <c r="J478" i="53"/>
  <c r="I478" i="53"/>
  <c r="S478" i="53" s="1"/>
  <c r="W478" i="53" s="1"/>
  <c r="H478" i="53"/>
  <c r="U477" i="53"/>
  <c r="T477" i="53"/>
  <c r="X477" i="53" s="1"/>
  <c r="J477" i="53"/>
  <c r="I477" i="53"/>
  <c r="H477" i="53"/>
  <c r="U476" i="53"/>
  <c r="J476" i="53"/>
  <c r="I476" i="53"/>
  <c r="H476" i="53"/>
  <c r="U475" i="53"/>
  <c r="J475" i="53"/>
  <c r="I475" i="53"/>
  <c r="L475" i="53" s="1"/>
  <c r="H475" i="53"/>
  <c r="F475" i="53"/>
  <c r="U474" i="53"/>
  <c r="J474" i="53"/>
  <c r="I474" i="53"/>
  <c r="S474" i="53" s="1"/>
  <c r="W474" i="53" s="1"/>
  <c r="H474" i="53"/>
  <c r="U473" i="53"/>
  <c r="J473" i="53"/>
  <c r="I473" i="53"/>
  <c r="H473" i="53"/>
  <c r="U472" i="53"/>
  <c r="J472" i="53"/>
  <c r="I472" i="53"/>
  <c r="H472" i="53"/>
  <c r="U471" i="53"/>
  <c r="J471" i="53"/>
  <c r="I471" i="53"/>
  <c r="L471" i="53" s="1"/>
  <c r="H471" i="53"/>
  <c r="U470" i="53"/>
  <c r="J470" i="53"/>
  <c r="I470" i="53"/>
  <c r="H470" i="53"/>
  <c r="U469" i="53"/>
  <c r="J469" i="53"/>
  <c r="I469" i="53"/>
  <c r="T469" i="53" s="1"/>
  <c r="X469" i="53" s="1"/>
  <c r="H469" i="53"/>
  <c r="U468" i="53"/>
  <c r="J468" i="53"/>
  <c r="I468" i="53"/>
  <c r="H468" i="53"/>
  <c r="U467" i="53"/>
  <c r="J467" i="53"/>
  <c r="I467" i="53"/>
  <c r="L467" i="53" s="1"/>
  <c r="H467" i="53"/>
  <c r="J466" i="53"/>
  <c r="I466" i="53"/>
  <c r="H466" i="53"/>
  <c r="U465" i="53"/>
  <c r="J465" i="53"/>
  <c r="I465" i="53"/>
  <c r="T465" i="53" s="1"/>
  <c r="X465" i="53" s="1"/>
  <c r="H465" i="53"/>
  <c r="U464" i="53"/>
  <c r="J464" i="53"/>
  <c r="I464" i="53"/>
  <c r="H464" i="53"/>
  <c r="U463" i="53"/>
  <c r="J463" i="53"/>
  <c r="I463" i="53"/>
  <c r="S463" i="53" s="1"/>
  <c r="W463" i="53" s="1"/>
  <c r="H463" i="53"/>
  <c r="J462" i="53"/>
  <c r="I462" i="53"/>
  <c r="H462" i="53"/>
  <c r="U461" i="53"/>
  <c r="J461" i="53"/>
  <c r="I461" i="53"/>
  <c r="S461" i="53" s="1"/>
  <c r="H461" i="53"/>
  <c r="U460" i="53"/>
  <c r="J460" i="53"/>
  <c r="I460" i="53"/>
  <c r="L460" i="53" s="1"/>
  <c r="H460" i="53"/>
  <c r="U459" i="53"/>
  <c r="J459" i="53"/>
  <c r="I459" i="53"/>
  <c r="H459" i="53"/>
  <c r="J458" i="53"/>
  <c r="I458" i="53"/>
  <c r="S458" i="53" s="1"/>
  <c r="W458" i="53" s="1"/>
  <c r="H458" i="53"/>
  <c r="U457" i="53"/>
  <c r="J457" i="53"/>
  <c r="I457" i="53"/>
  <c r="L457" i="53" s="1"/>
  <c r="H457" i="53"/>
  <c r="U456" i="53"/>
  <c r="J456" i="53"/>
  <c r="I456" i="53"/>
  <c r="L456" i="53" s="1"/>
  <c r="H456" i="53"/>
  <c r="U455" i="53"/>
  <c r="J455" i="53"/>
  <c r="I455" i="53"/>
  <c r="L455" i="53" s="1"/>
  <c r="H455" i="53"/>
  <c r="T454" i="53"/>
  <c r="M454" i="53"/>
  <c r="J454" i="53"/>
  <c r="I454" i="53"/>
  <c r="S454" i="53" s="1"/>
  <c r="H454" i="53"/>
  <c r="U453" i="53"/>
  <c r="J453" i="53"/>
  <c r="I453" i="53"/>
  <c r="L453" i="53" s="1"/>
  <c r="H453" i="53"/>
  <c r="U452" i="53"/>
  <c r="J452" i="53"/>
  <c r="I452" i="53"/>
  <c r="L452" i="53" s="1"/>
  <c r="H452" i="53"/>
  <c r="U451" i="53"/>
  <c r="J451" i="53"/>
  <c r="I451" i="53"/>
  <c r="L451" i="53" s="1"/>
  <c r="H451" i="53"/>
  <c r="J450" i="53"/>
  <c r="I450" i="53"/>
  <c r="T450" i="53" s="1"/>
  <c r="H450" i="53"/>
  <c r="U449" i="53"/>
  <c r="J449" i="53"/>
  <c r="I449" i="53"/>
  <c r="H449" i="53"/>
  <c r="U448" i="53"/>
  <c r="J448" i="53"/>
  <c r="I448" i="53"/>
  <c r="H448" i="53"/>
  <c r="U447" i="53"/>
  <c r="J447" i="53"/>
  <c r="I447" i="53"/>
  <c r="T447" i="53" s="1"/>
  <c r="X447" i="53" s="1"/>
  <c r="H447" i="53"/>
  <c r="J446" i="53"/>
  <c r="I446" i="53"/>
  <c r="S446" i="53" s="1"/>
  <c r="H446" i="53"/>
  <c r="U445" i="53"/>
  <c r="J445" i="53"/>
  <c r="I445" i="53"/>
  <c r="L445" i="53" s="1"/>
  <c r="H445" i="53"/>
  <c r="U444" i="53"/>
  <c r="J444" i="53"/>
  <c r="I444" i="53"/>
  <c r="L444" i="53" s="1"/>
  <c r="H444" i="53"/>
  <c r="U443" i="53"/>
  <c r="J443" i="53"/>
  <c r="I443" i="53"/>
  <c r="L443" i="53" s="1"/>
  <c r="H443" i="53"/>
  <c r="K442" i="53"/>
  <c r="J442" i="53"/>
  <c r="I442" i="53"/>
  <c r="S442" i="53" s="1"/>
  <c r="H442" i="53"/>
  <c r="G442" i="53"/>
  <c r="U441" i="53"/>
  <c r="J441" i="53"/>
  <c r="I441" i="53"/>
  <c r="L441" i="53" s="1"/>
  <c r="H441" i="53"/>
  <c r="U440" i="53"/>
  <c r="J440" i="53"/>
  <c r="I440" i="53"/>
  <c r="L440" i="53" s="1"/>
  <c r="H440" i="53"/>
  <c r="U439" i="53"/>
  <c r="J439" i="53"/>
  <c r="I439" i="53"/>
  <c r="T439" i="53" s="1"/>
  <c r="X439" i="53" s="1"/>
  <c r="H439" i="53"/>
  <c r="J438" i="53"/>
  <c r="I438" i="53"/>
  <c r="T438" i="53" s="1"/>
  <c r="X438" i="53" s="1"/>
  <c r="H438" i="53"/>
  <c r="U437" i="53"/>
  <c r="J437" i="53"/>
  <c r="I437" i="53"/>
  <c r="L437" i="53" s="1"/>
  <c r="H437" i="53"/>
  <c r="U436" i="53"/>
  <c r="J436" i="53"/>
  <c r="I436" i="53"/>
  <c r="L436" i="53" s="1"/>
  <c r="H436" i="53"/>
  <c r="U435" i="53"/>
  <c r="J435" i="53"/>
  <c r="I435" i="53"/>
  <c r="L435" i="53" s="1"/>
  <c r="H435" i="53"/>
  <c r="J434" i="53"/>
  <c r="I434" i="53"/>
  <c r="T434" i="53" s="1"/>
  <c r="X434" i="53" s="1"/>
  <c r="H434" i="53"/>
  <c r="U433" i="53"/>
  <c r="J433" i="53"/>
  <c r="I433" i="53"/>
  <c r="L433" i="53" s="1"/>
  <c r="H433" i="53"/>
  <c r="U432" i="53"/>
  <c r="J432" i="53"/>
  <c r="I432" i="53"/>
  <c r="L432" i="53" s="1"/>
  <c r="H432" i="53"/>
  <c r="U431" i="53"/>
  <c r="J431" i="53"/>
  <c r="I431" i="53"/>
  <c r="L431" i="53" s="1"/>
  <c r="H431" i="53"/>
  <c r="F431" i="53"/>
  <c r="L430" i="53"/>
  <c r="J430" i="53"/>
  <c r="I430" i="53"/>
  <c r="S430" i="53" s="1"/>
  <c r="W430" i="53" s="1"/>
  <c r="H430" i="53"/>
  <c r="F430" i="53"/>
  <c r="U429" i="53"/>
  <c r="J429" i="53"/>
  <c r="I429" i="53"/>
  <c r="L429" i="53" s="1"/>
  <c r="H429" i="53"/>
  <c r="U428" i="53"/>
  <c r="J428" i="53"/>
  <c r="I428" i="53"/>
  <c r="L428" i="53" s="1"/>
  <c r="H428" i="53"/>
  <c r="U427" i="53"/>
  <c r="J427" i="53"/>
  <c r="I427" i="53"/>
  <c r="T427" i="53" s="1"/>
  <c r="X427" i="53" s="1"/>
  <c r="H427" i="53"/>
  <c r="J426" i="53"/>
  <c r="I426" i="53"/>
  <c r="S426" i="53" s="1"/>
  <c r="W426" i="53" s="1"/>
  <c r="H426" i="53"/>
  <c r="U425" i="53"/>
  <c r="J425" i="53"/>
  <c r="I425" i="53"/>
  <c r="L425" i="53" s="1"/>
  <c r="H425" i="53"/>
  <c r="U424" i="53"/>
  <c r="J424" i="53"/>
  <c r="I424" i="53"/>
  <c r="L424" i="53" s="1"/>
  <c r="H424" i="53"/>
  <c r="U423" i="53"/>
  <c r="J423" i="53"/>
  <c r="I423" i="53"/>
  <c r="L423" i="53" s="1"/>
  <c r="H423" i="53"/>
  <c r="J422" i="53"/>
  <c r="I422" i="53"/>
  <c r="S422" i="53" s="1"/>
  <c r="W422" i="53" s="1"/>
  <c r="H422" i="53"/>
  <c r="U421" i="53"/>
  <c r="J421" i="53"/>
  <c r="I421" i="53"/>
  <c r="L421" i="53" s="1"/>
  <c r="H421" i="53"/>
  <c r="U420" i="53"/>
  <c r="J420" i="53"/>
  <c r="I420" i="53"/>
  <c r="L420" i="53" s="1"/>
  <c r="H420" i="53"/>
  <c r="U419" i="53"/>
  <c r="J419" i="53"/>
  <c r="I419" i="53"/>
  <c r="L419" i="53" s="1"/>
  <c r="H419" i="53"/>
  <c r="G419" i="53"/>
  <c r="U418" i="53"/>
  <c r="J418" i="53"/>
  <c r="I418" i="53"/>
  <c r="S418" i="53" s="1"/>
  <c r="W418" i="53" s="1"/>
  <c r="H418" i="53"/>
  <c r="U417" i="53"/>
  <c r="J417" i="53"/>
  <c r="I417" i="53"/>
  <c r="L417" i="53" s="1"/>
  <c r="H417" i="53"/>
  <c r="U416" i="53"/>
  <c r="J416" i="53"/>
  <c r="I416" i="53"/>
  <c r="H416" i="53"/>
  <c r="U415" i="53"/>
  <c r="J415" i="53"/>
  <c r="I415" i="53"/>
  <c r="L415" i="53" s="1"/>
  <c r="H415" i="53"/>
  <c r="J414" i="53"/>
  <c r="I414" i="53"/>
  <c r="S414" i="53" s="1"/>
  <c r="W414" i="53" s="1"/>
  <c r="H414" i="53"/>
  <c r="U413" i="53"/>
  <c r="J413" i="53"/>
  <c r="I413" i="53"/>
  <c r="H413" i="53"/>
  <c r="U412" i="53"/>
  <c r="J412" i="53"/>
  <c r="I412" i="53"/>
  <c r="S412" i="53" s="1"/>
  <c r="W412" i="53" s="1"/>
  <c r="H412" i="53"/>
  <c r="U411" i="53"/>
  <c r="J411" i="53"/>
  <c r="I411" i="53"/>
  <c r="L411" i="53" s="1"/>
  <c r="H411" i="53"/>
  <c r="J410" i="53"/>
  <c r="I410" i="53"/>
  <c r="T410" i="53" s="1"/>
  <c r="X410" i="53" s="1"/>
  <c r="H410" i="53"/>
  <c r="U409" i="53"/>
  <c r="J409" i="53"/>
  <c r="I409" i="53"/>
  <c r="H409" i="53"/>
  <c r="U408" i="53"/>
  <c r="J408" i="53"/>
  <c r="I408" i="53"/>
  <c r="H408" i="53"/>
  <c r="U407" i="53"/>
  <c r="J407" i="53"/>
  <c r="I407" i="53"/>
  <c r="S407" i="53" s="1"/>
  <c r="W407" i="53" s="1"/>
  <c r="H407" i="53"/>
  <c r="U406" i="53"/>
  <c r="J406" i="53"/>
  <c r="I406" i="53"/>
  <c r="H406" i="53"/>
  <c r="U405" i="53"/>
  <c r="J405" i="53"/>
  <c r="I405" i="53"/>
  <c r="S405" i="53" s="1"/>
  <c r="W405" i="53" s="1"/>
  <c r="H405" i="53"/>
  <c r="U404" i="53"/>
  <c r="J404" i="53"/>
  <c r="I404" i="53"/>
  <c r="H404" i="53"/>
  <c r="U403" i="53"/>
  <c r="J403" i="53"/>
  <c r="I403" i="53"/>
  <c r="S403" i="53" s="1"/>
  <c r="W403" i="53" s="1"/>
  <c r="H403" i="53"/>
  <c r="J402" i="53"/>
  <c r="I402" i="53"/>
  <c r="L402" i="53" s="1"/>
  <c r="H402" i="53"/>
  <c r="U401" i="53"/>
  <c r="K401" i="53"/>
  <c r="J401" i="53"/>
  <c r="I401" i="53"/>
  <c r="T401" i="53" s="1"/>
  <c r="X401" i="53" s="1"/>
  <c r="H401" i="53"/>
  <c r="G401" i="53"/>
  <c r="U400" i="53"/>
  <c r="J400" i="53"/>
  <c r="I400" i="53"/>
  <c r="H400" i="53"/>
  <c r="U399" i="53"/>
  <c r="J399" i="53"/>
  <c r="I399" i="53"/>
  <c r="S399" i="53" s="1"/>
  <c r="W399" i="53" s="1"/>
  <c r="H399" i="53"/>
  <c r="J398" i="53"/>
  <c r="I398" i="53"/>
  <c r="L398" i="53" s="1"/>
  <c r="H398" i="53"/>
  <c r="U397" i="53"/>
  <c r="J397" i="53"/>
  <c r="I397" i="53"/>
  <c r="S397" i="53" s="1"/>
  <c r="W397" i="53" s="1"/>
  <c r="H397" i="53"/>
  <c r="U396" i="53"/>
  <c r="J396" i="53"/>
  <c r="I396" i="53"/>
  <c r="H396" i="53"/>
  <c r="U395" i="53"/>
  <c r="J395" i="53"/>
  <c r="I395" i="53"/>
  <c r="S395" i="53" s="1"/>
  <c r="W395" i="53" s="1"/>
  <c r="H395" i="53"/>
  <c r="J394" i="53"/>
  <c r="I394" i="53"/>
  <c r="H394" i="53"/>
  <c r="U393" i="53"/>
  <c r="J393" i="53"/>
  <c r="I393" i="53"/>
  <c r="S393" i="53" s="1"/>
  <c r="W393" i="53" s="1"/>
  <c r="H393" i="53"/>
  <c r="U392" i="53"/>
  <c r="J392" i="53"/>
  <c r="I392" i="53"/>
  <c r="H392" i="53"/>
  <c r="U391" i="53"/>
  <c r="J391" i="53"/>
  <c r="I391" i="53"/>
  <c r="S391" i="53" s="1"/>
  <c r="W391" i="53" s="1"/>
  <c r="H391" i="53"/>
  <c r="J390" i="53"/>
  <c r="I390" i="53"/>
  <c r="L390" i="53" s="1"/>
  <c r="H390" i="53"/>
  <c r="U389" i="53"/>
  <c r="J389" i="53"/>
  <c r="I389" i="53"/>
  <c r="S389" i="53" s="1"/>
  <c r="W389" i="53" s="1"/>
  <c r="H389" i="53"/>
  <c r="U388" i="53"/>
  <c r="J388" i="53"/>
  <c r="I388" i="53"/>
  <c r="H388" i="53"/>
  <c r="U387" i="53"/>
  <c r="J387" i="53"/>
  <c r="I387" i="53"/>
  <c r="S387" i="53" s="1"/>
  <c r="W387" i="53" s="1"/>
  <c r="H387" i="53"/>
  <c r="J386" i="53"/>
  <c r="I386" i="53"/>
  <c r="H386" i="53"/>
  <c r="U385" i="53"/>
  <c r="J385" i="53"/>
  <c r="I385" i="53"/>
  <c r="S385" i="53" s="1"/>
  <c r="H385" i="53"/>
  <c r="U384" i="53"/>
  <c r="J384" i="53"/>
  <c r="I384" i="53"/>
  <c r="H384" i="53"/>
  <c r="U383" i="53"/>
  <c r="J383" i="53"/>
  <c r="I383" i="53"/>
  <c r="S383" i="53" s="1"/>
  <c r="W383" i="53" s="1"/>
  <c r="H383" i="53"/>
  <c r="J382" i="53"/>
  <c r="I382" i="53"/>
  <c r="K382" i="53" s="1"/>
  <c r="H382" i="53"/>
  <c r="U381" i="53"/>
  <c r="J381" i="53"/>
  <c r="I381" i="53"/>
  <c r="S381" i="53" s="1"/>
  <c r="H381" i="53"/>
  <c r="U380" i="53"/>
  <c r="J380" i="53"/>
  <c r="I380" i="53"/>
  <c r="K380" i="53" s="1"/>
  <c r="H380" i="53"/>
  <c r="U379" i="53"/>
  <c r="J379" i="53"/>
  <c r="I379" i="53"/>
  <c r="S379" i="53" s="1"/>
  <c r="W379" i="53" s="1"/>
  <c r="H379" i="53"/>
  <c r="J378" i="53"/>
  <c r="I378" i="53"/>
  <c r="H378" i="53"/>
  <c r="U377" i="53"/>
  <c r="J377" i="53"/>
  <c r="I377" i="53"/>
  <c r="S377" i="53" s="1"/>
  <c r="H377" i="53"/>
  <c r="F377" i="53"/>
  <c r="U376" i="53"/>
  <c r="J376" i="53"/>
  <c r="I376" i="53"/>
  <c r="H376" i="53"/>
  <c r="U375" i="53"/>
  <c r="J375" i="53"/>
  <c r="I375" i="53"/>
  <c r="S375" i="53" s="1"/>
  <c r="W375" i="53" s="1"/>
  <c r="H375" i="53"/>
  <c r="U374" i="53"/>
  <c r="J374" i="53"/>
  <c r="I374" i="53"/>
  <c r="K374" i="53" s="1"/>
  <c r="H374" i="53"/>
  <c r="U373" i="53"/>
  <c r="J373" i="53"/>
  <c r="I373" i="53"/>
  <c r="S373" i="53" s="1"/>
  <c r="H373" i="53"/>
  <c r="U372" i="53"/>
  <c r="J372" i="53"/>
  <c r="I372" i="53"/>
  <c r="K372" i="53" s="1"/>
  <c r="H372" i="53"/>
  <c r="U371" i="53"/>
  <c r="J371" i="53"/>
  <c r="I371" i="53"/>
  <c r="S371" i="53" s="1"/>
  <c r="W371" i="53" s="1"/>
  <c r="H371" i="53"/>
  <c r="J370" i="53"/>
  <c r="I370" i="53"/>
  <c r="H370" i="53"/>
  <c r="U369" i="53"/>
  <c r="J369" i="53"/>
  <c r="I369" i="53"/>
  <c r="S369" i="53" s="1"/>
  <c r="H369" i="53"/>
  <c r="U368" i="53"/>
  <c r="J368" i="53"/>
  <c r="I368" i="53"/>
  <c r="H368" i="53"/>
  <c r="U367" i="53"/>
  <c r="J367" i="53"/>
  <c r="I367" i="53"/>
  <c r="L367" i="53" s="1"/>
  <c r="H367" i="53"/>
  <c r="J366" i="53"/>
  <c r="I366" i="53"/>
  <c r="K366" i="53" s="1"/>
  <c r="H366" i="53"/>
  <c r="U365" i="53"/>
  <c r="J365" i="53"/>
  <c r="I365" i="53"/>
  <c r="H365" i="53"/>
  <c r="U364" i="53"/>
  <c r="J364" i="53"/>
  <c r="I364" i="53"/>
  <c r="T364" i="53" s="1"/>
  <c r="H364" i="53"/>
  <c r="U363" i="53"/>
  <c r="J363" i="53"/>
  <c r="I363" i="53"/>
  <c r="L363" i="53" s="1"/>
  <c r="H363" i="53"/>
  <c r="J362" i="53"/>
  <c r="I362" i="53"/>
  <c r="L362" i="53" s="1"/>
  <c r="H362" i="53"/>
  <c r="U361" i="53"/>
  <c r="J361" i="53"/>
  <c r="I361" i="53"/>
  <c r="T361" i="53" s="1"/>
  <c r="X361" i="53" s="1"/>
  <c r="H361" i="53"/>
  <c r="U360" i="53"/>
  <c r="J360" i="53"/>
  <c r="I360" i="53"/>
  <c r="L360" i="53" s="1"/>
  <c r="H360" i="53"/>
  <c r="U359" i="53"/>
  <c r="J359" i="53"/>
  <c r="I359" i="53"/>
  <c r="S359" i="53" s="1"/>
  <c r="W359" i="53" s="1"/>
  <c r="H359" i="53"/>
  <c r="J358" i="53"/>
  <c r="I358" i="53"/>
  <c r="H358" i="53"/>
  <c r="U357" i="53"/>
  <c r="J357" i="53"/>
  <c r="I357" i="53"/>
  <c r="S357" i="53" s="1"/>
  <c r="W357" i="53" s="1"/>
  <c r="Y357" i="53" s="1"/>
  <c r="H357" i="53"/>
  <c r="U356" i="53"/>
  <c r="J356" i="53"/>
  <c r="I356" i="53"/>
  <c r="L356" i="53" s="1"/>
  <c r="H356" i="53"/>
  <c r="U355" i="53"/>
  <c r="J355" i="53"/>
  <c r="I355" i="53"/>
  <c r="H355" i="53"/>
  <c r="M354" i="53"/>
  <c r="J354" i="53"/>
  <c r="I354" i="53"/>
  <c r="H354" i="53"/>
  <c r="U353" i="53"/>
  <c r="J353" i="53"/>
  <c r="I353" i="53"/>
  <c r="H353" i="53"/>
  <c r="U352" i="53"/>
  <c r="J352" i="53"/>
  <c r="I352" i="53"/>
  <c r="L352" i="53" s="1"/>
  <c r="H352" i="53"/>
  <c r="U351" i="53"/>
  <c r="J351" i="53"/>
  <c r="I351" i="53"/>
  <c r="S351" i="53" s="1"/>
  <c r="W351" i="53" s="1"/>
  <c r="H351" i="53"/>
  <c r="U350" i="53"/>
  <c r="J350" i="53"/>
  <c r="I350" i="53"/>
  <c r="H350" i="53"/>
  <c r="U349" i="53"/>
  <c r="J349" i="53"/>
  <c r="I349" i="53"/>
  <c r="H349" i="53"/>
  <c r="U348" i="53"/>
  <c r="J348" i="53"/>
  <c r="I348" i="53"/>
  <c r="T348" i="53" s="1"/>
  <c r="X348" i="53" s="1"/>
  <c r="H348" i="53"/>
  <c r="U347" i="53"/>
  <c r="J347" i="53"/>
  <c r="I347" i="53"/>
  <c r="S347" i="53" s="1"/>
  <c r="W347" i="53" s="1"/>
  <c r="H347" i="53"/>
  <c r="J346" i="53"/>
  <c r="I346" i="53"/>
  <c r="H346" i="53"/>
  <c r="U345" i="53"/>
  <c r="J345" i="53"/>
  <c r="I345" i="53"/>
  <c r="H345" i="53"/>
  <c r="U344" i="53"/>
  <c r="J344" i="53"/>
  <c r="I344" i="53"/>
  <c r="T344" i="53" s="1"/>
  <c r="X344" i="53" s="1"/>
  <c r="H344" i="53"/>
  <c r="U343" i="53"/>
  <c r="L343" i="53"/>
  <c r="J343" i="53"/>
  <c r="I343" i="53"/>
  <c r="S343" i="53" s="1"/>
  <c r="W343" i="53" s="1"/>
  <c r="H343" i="53"/>
  <c r="F343" i="53"/>
  <c r="J342" i="53"/>
  <c r="I342" i="53"/>
  <c r="H342" i="53"/>
  <c r="U341" i="53"/>
  <c r="J341" i="53"/>
  <c r="I341" i="53"/>
  <c r="F341" i="53" s="1"/>
  <c r="H341" i="53"/>
  <c r="U340" i="53"/>
  <c r="J340" i="53"/>
  <c r="I340" i="53"/>
  <c r="L340" i="53" s="1"/>
  <c r="H340" i="53"/>
  <c r="U339" i="53"/>
  <c r="J339" i="53"/>
  <c r="I339" i="53"/>
  <c r="L339" i="53" s="1"/>
  <c r="H339" i="53"/>
  <c r="J338" i="53"/>
  <c r="I338" i="53"/>
  <c r="K338" i="53" s="1"/>
  <c r="H338" i="53"/>
  <c r="U337" i="53"/>
  <c r="J337" i="53"/>
  <c r="I337" i="53"/>
  <c r="S337" i="53" s="1"/>
  <c r="W337" i="53" s="1"/>
  <c r="H337" i="53"/>
  <c r="U336" i="53"/>
  <c r="J336" i="53"/>
  <c r="I336" i="53"/>
  <c r="H336" i="53"/>
  <c r="U335" i="53"/>
  <c r="L335" i="53"/>
  <c r="J335" i="53"/>
  <c r="I335" i="53"/>
  <c r="S335" i="53" s="1"/>
  <c r="W335" i="53" s="1"/>
  <c r="H335" i="53"/>
  <c r="F335" i="53"/>
  <c r="J334" i="53"/>
  <c r="I334" i="53"/>
  <c r="K334" i="53" s="1"/>
  <c r="H334" i="53"/>
  <c r="U333" i="53"/>
  <c r="J333" i="53"/>
  <c r="I333" i="53"/>
  <c r="S333" i="53" s="1"/>
  <c r="H333" i="53"/>
  <c r="U332" i="53"/>
  <c r="J332" i="53"/>
  <c r="I332" i="53"/>
  <c r="K332" i="53" s="1"/>
  <c r="H332" i="53"/>
  <c r="U331" i="53"/>
  <c r="J331" i="53"/>
  <c r="I331" i="53"/>
  <c r="S331" i="53" s="1"/>
  <c r="W331" i="53" s="1"/>
  <c r="H331" i="53"/>
  <c r="J330" i="53"/>
  <c r="I330" i="53"/>
  <c r="K330" i="53" s="1"/>
  <c r="H330" i="53"/>
  <c r="U329" i="53"/>
  <c r="J329" i="53"/>
  <c r="I329" i="53"/>
  <c r="L329" i="53" s="1"/>
  <c r="H329" i="53"/>
  <c r="U328" i="53"/>
  <c r="J328" i="53"/>
  <c r="I328" i="53"/>
  <c r="H328" i="53"/>
  <c r="U327" i="53"/>
  <c r="J327" i="53"/>
  <c r="I327" i="53"/>
  <c r="S327" i="53" s="1"/>
  <c r="W327" i="53" s="1"/>
  <c r="H327" i="53"/>
  <c r="J326" i="53"/>
  <c r="I326" i="53"/>
  <c r="K326" i="53" s="1"/>
  <c r="H326" i="53"/>
  <c r="U325" i="53"/>
  <c r="J325" i="53"/>
  <c r="I325" i="53"/>
  <c r="S325" i="53" s="1"/>
  <c r="H325" i="53"/>
  <c r="U324" i="53"/>
  <c r="J324" i="53"/>
  <c r="I324" i="53"/>
  <c r="K324" i="53" s="1"/>
  <c r="H324" i="53"/>
  <c r="M324" i="53" s="1"/>
  <c r="U323" i="53"/>
  <c r="J323" i="53"/>
  <c r="I323" i="53"/>
  <c r="L323" i="53" s="1"/>
  <c r="H323" i="53"/>
  <c r="J322" i="53"/>
  <c r="I322" i="53"/>
  <c r="K322" i="53" s="1"/>
  <c r="H322" i="53"/>
  <c r="U321" i="53"/>
  <c r="J321" i="53"/>
  <c r="I321" i="53"/>
  <c r="T321" i="53" s="1"/>
  <c r="H321" i="53"/>
  <c r="U320" i="53"/>
  <c r="J320" i="53"/>
  <c r="I320" i="53"/>
  <c r="L320" i="53" s="1"/>
  <c r="H320" i="53"/>
  <c r="U319" i="53"/>
  <c r="J319" i="53"/>
  <c r="I319" i="53"/>
  <c r="L319" i="53" s="1"/>
  <c r="H319" i="53"/>
  <c r="J318" i="53"/>
  <c r="I318" i="53"/>
  <c r="H318" i="53"/>
  <c r="U317" i="53"/>
  <c r="J317" i="53"/>
  <c r="I317" i="53"/>
  <c r="L317" i="53" s="1"/>
  <c r="H317" i="53"/>
  <c r="U316" i="53"/>
  <c r="J316" i="53"/>
  <c r="I316" i="53"/>
  <c r="L316" i="53" s="1"/>
  <c r="H316" i="53"/>
  <c r="U315" i="53"/>
  <c r="J315" i="53"/>
  <c r="I315" i="53"/>
  <c r="S315" i="53" s="1"/>
  <c r="W315" i="53" s="1"/>
  <c r="H315" i="53"/>
  <c r="J314" i="53"/>
  <c r="I314" i="53"/>
  <c r="H314" i="53"/>
  <c r="U313" i="53"/>
  <c r="J313" i="53"/>
  <c r="I313" i="53"/>
  <c r="S313" i="53" s="1"/>
  <c r="W313" i="53" s="1"/>
  <c r="H313" i="53"/>
  <c r="U312" i="53"/>
  <c r="J312" i="53"/>
  <c r="I312" i="53"/>
  <c r="L312" i="53" s="1"/>
  <c r="H312" i="53"/>
  <c r="U311" i="53"/>
  <c r="S311" i="53"/>
  <c r="W311" i="53" s="1"/>
  <c r="J311" i="53"/>
  <c r="I311" i="53"/>
  <c r="L311" i="53" s="1"/>
  <c r="H311" i="53"/>
  <c r="J310" i="53"/>
  <c r="I310" i="53"/>
  <c r="T310" i="53" s="1"/>
  <c r="H310" i="53"/>
  <c r="U309" i="53"/>
  <c r="J309" i="53"/>
  <c r="I309" i="53"/>
  <c r="S309" i="53" s="1"/>
  <c r="W309" i="53" s="1"/>
  <c r="H309" i="53"/>
  <c r="U308" i="53"/>
  <c r="J308" i="53"/>
  <c r="I308" i="53"/>
  <c r="L308" i="53" s="1"/>
  <c r="H308" i="53"/>
  <c r="U307" i="53"/>
  <c r="S307" i="53"/>
  <c r="W307" i="53" s="1"/>
  <c r="J307" i="53"/>
  <c r="I307" i="53"/>
  <c r="L307" i="53" s="1"/>
  <c r="H307" i="53"/>
  <c r="J306" i="53"/>
  <c r="I306" i="53"/>
  <c r="S306" i="53" s="1"/>
  <c r="H306" i="53"/>
  <c r="U305" i="53"/>
  <c r="J305" i="53"/>
  <c r="I305" i="53"/>
  <c r="L305" i="53" s="1"/>
  <c r="H305" i="53"/>
  <c r="U304" i="53"/>
  <c r="J304" i="53"/>
  <c r="I304" i="53"/>
  <c r="L304" i="53" s="1"/>
  <c r="H304" i="53"/>
  <c r="M304" i="53" s="1"/>
  <c r="U303" i="53"/>
  <c r="J303" i="53"/>
  <c r="I303" i="53"/>
  <c r="T303" i="53" s="1"/>
  <c r="X303" i="53" s="1"/>
  <c r="H303" i="53"/>
  <c r="M303" i="53" s="1"/>
  <c r="J302" i="53"/>
  <c r="I302" i="53"/>
  <c r="S302" i="53" s="1"/>
  <c r="H302" i="53"/>
  <c r="U301" i="53"/>
  <c r="J301" i="53"/>
  <c r="I301" i="53"/>
  <c r="L301" i="53" s="1"/>
  <c r="H301" i="53"/>
  <c r="U300" i="53"/>
  <c r="J300" i="53"/>
  <c r="I300" i="53"/>
  <c r="L300" i="53" s="1"/>
  <c r="H300" i="53"/>
  <c r="U299" i="53"/>
  <c r="J299" i="53"/>
  <c r="I299" i="53"/>
  <c r="S299" i="53" s="1"/>
  <c r="W299" i="53" s="1"/>
  <c r="H299" i="53"/>
  <c r="J298" i="53"/>
  <c r="I298" i="53"/>
  <c r="S298" i="53" s="1"/>
  <c r="H298" i="53"/>
  <c r="U297" i="53"/>
  <c r="J297" i="53"/>
  <c r="I297" i="53"/>
  <c r="L297" i="53" s="1"/>
  <c r="H297" i="53"/>
  <c r="U296" i="53"/>
  <c r="J296" i="53"/>
  <c r="I296" i="53"/>
  <c r="L296" i="53" s="1"/>
  <c r="H296" i="53"/>
  <c r="U295" i="53"/>
  <c r="J295" i="53"/>
  <c r="I295" i="53"/>
  <c r="L295" i="53" s="1"/>
  <c r="H295" i="53"/>
  <c r="J294" i="53"/>
  <c r="I294" i="53"/>
  <c r="S294" i="53" s="1"/>
  <c r="H294" i="53"/>
  <c r="U293" i="53"/>
  <c r="J293" i="53"/>
  <c r="I293" i="53"/>
  <c r="L293" i="53" s="1"/>
  <c r="H293" i="53"/>
  <c r="U292" i="53"/>
  <c r="J292" i="53"/>
  <c r="I292" i="53"/>
  <c r="L292" i="53" s="1"/>
  <c r="H292" i="53"/>
  <c r="U291" i="53"/>
  <c r="J291" i="53"/>
  <c r="I291" i="53"/>
  <c r="K291" i="53" s="1"/>
  <c r="M291" i="53" s="1"/>
  <c r="H291" i="53"/>
  <c r="J290" i="53"/>
  <c r="I290" i="53"/>
  <c r="S290" i="53" s="1"/>
  <c r="H290" i="53"/>
  <c r="U289" i="53"/>
  <c r="J289" i="53"/>
  <c r="I289" i="53"/>
  <c r="L289" i="53" s="1"/>
  <c r="H289" i="53"/>
  <c r="U288" i="53"/>
  <c r="J288" i="53"/>
  <c r="I288" i="53"/>
  <c r="L288" i="53" s="1"/>
  <c r="H288" i="53"/>
  <c r="U287" i="53"/>
  <c r="J287" i="53"/>
  <c r="I287" i="53"/>
  <c r="T287" i="53" s="1"/>
  <c r="X287" i="53" s="1"/>
  <c r="H287" i="53"/>
  <c r="J286" i="53"/>
  <c r="I286" i="53"/>
  <c r="S286" i="53" s="1"/>
  <c r="H286" i="53"/>
  <c r="U285" i="53"/>
  <c r="J285" i="53"/>
  <c r="I285" i="53"/>
  <c r="L285" i="53" s="1"/>
  <c r="H285" i="53"/>
  <c r="S536" i="48"/>
  <c r="S512" i="48"/>
  <c r="S510" i="48"/>
  <c r="S504" i="48"/>
  <c r="W504" i="48" s="1"/>
  <c r="S502" i="48"/>
  <c r="S498" i="48"/>
  <c r="S496" i="48"/>
  <c r="S480" i="48"/>
  <c r="S478" i="48"/>
  <c r="S476" i="48"/>
  <c r="S472" i="48"/>
  <c r="S458" i="48"/>
  <c r="S456" i="48"/>
  <c r="S448" i="48"/>
  <c r="S440" i="48"/>
  <c r="S432" i="48"/>
  <c r="S416" i="48"/>
  <c r="S414" i="48"/>
  <c r="S412" i="48"/>
  <c r="S410" i="48"/>
  <c r="S406" i="48"/>
  <c r="S402" i="48"/>
  <c r="S400" i="48"/>
  <c r="S386" i="48"/>
  <c r="S384" i="48"/>
  <c r="S380" i="48"/>
  <c r="S376" i="48"/>
  <c r="S372" i="48"/>
  <c r="S364" i="48"/>
  <c r="S356" i="48"/>
  <c r="S352" i="48"/>
  <c r="S350" i="48"/>
  <c r="S348" i="48"/>
  <c r="S344" i="48"/>
  <c r="S340" i="48"/>
  <c r="S338" i="48"/>
  <c r="S332" i="48"/>
  <c r="S330" i="48"/>
  <c r="S326" i="48"/>
  <c r="S324" i="48"/>
  <c r="S322" i="48"/>
  <c r="S320" i="48"/>
  <c r="S318" i="48"/>
  <c r="S314" i="48"/>
  <c r="S312" i="48"/>
  <c r="S308" i="48"/>
  <c r="S304" i="48"/>
  <c r="S302" i="48"/>
  <c r="S298" i="48"/>
  <c r="S296" i="48"/>
  <c r="S294" i="48"/>
  <c r="S292" i="48"/>
  <c r="S288" i="48"/>
  <c r="S286" i="48"/>
  <c r="S542" i="48"/>
  <c r="E538" i="48"/>
  <c r="E534" i="48"/>
  <c r="E530" i="48"/>
  <c r="E522" i="48"/>
  <c r="E518" i="48"/>
  <c r="E510" i="48"/>
  <c r="E506" i="48"/>
  <c r="E498" i="48"/>
  <c r="E490" i="48"/>
  <c r="E482" i="48"/>
  <c r="E478" i="48"/>
  <c r="E474" i="48"/>
  <c r="E470" i="48"/>
  <c r="E466" i="48"/>
  <c r="E462" i="48"/>
  <c r="E458" i="48"/>
  <c r="E422" i="48"/>
  <c r="E418" i="48"/>
  <c r="E414" i="48"/>
  <c r="E410" i="48"/>
  <c r="E406" i="48"/>
  <c r="E398" i="48"/>
  <c r="E394" i="48"/>
  <c r="E390" i="48"/>
  <c r="E386" i="48"/>
  <c r="E382" i="48"/>
  <c r="E378" i="48"/>
  <c r="E374" i="48"/>
  <c r="E366" i="48"/>
  <c r="E362" i="48"/>
  <c r="E358" i="48"/>
  <c r="E350" i="48"/>
  <c r="E346" i="48"/>
  <c r="E342" i="48"/>
  <c r="E338" i="48"/>
  <c r="E334" i="48"/>
  <c r="E330" i="48"/>
  <c r="E326" i="48"/>
  <c r="E322" i="48"/>
  <c r="E310" i="48"/>
  <c r="E306" i="48"/>
  <c r="E302" i="48"/>
  <c r="E294" i="48"/>
  <c r="E290" i="48"/>
  <c r="S545" i="48"/>
  <c r="H545" i="48"/>
  <c r="F545" i="48"/>
  <c r="J545" i="48" s="1"/>
  <c r="E545" i="48"/>
  <c r="S544" i="48"/>
  <c r="H544" i="48"/>
  <c r="F544" i="48"/>
  <c r="Q544" i="48" s="1"/>
  <c r="E544" i="48"/>
  <c r="S543" i="48"/>
  <c r="H543" i="48"/>
  <c r="F543" i="48"/>
  <c r="J543" i="48" s="1"/>
  <c r="E543" i="48"/>
  <c r="H542" i="48"/>
  <c r="F542" i="48"/>
  <c r="J542" i="48" s="1"/>
  <c r="E542" i="48"/>
  <c r="S541" i="48"/>
  <c r="H541" i="48"/>
  <c r="F541" i="48"/>
  <c r="I541" i="48" s="1"/>
  <c r="E541" i="48"/>
  <c r="S540" i="48"/>
  <c r="H540" i="48"/>
  <c r="F540" i="48"/>
  <c r="Q540" i="48" s="1"/>
  <c r="E540" i="48"/>
  <c r="S539" i="48"/>
  <c r="H539" i="48"/>
  <c r="F539" i="48"/>
  <c r="J539" i="48" s="1"/>
  <c r="E539" i="48"/>
  <c r="H538" i="48"/>
  <c r="F538" i="48"/>
  <c r="J538" i="48" s="1"/>
  <c r="S537" i="48"/>
  <c r="H537" i="48"/>
  <c r="F537" i="48"/>
  <c r="Q537" i="48" s="1"/>
  <c r="U537" i="48" s="1"/>
  <c r="E537" i="48"/>
  <c r="H536" i="48"/>
  <c r="F536" i="48"/>
  <c r="Q536" i="48" s="1"/>
  <c r="E536" i="48"/>
  <c r="S535" i="48"/>
  <c r="H535" i="48"/>
  <c r="F535" i="48"/>
  <c r="J535" i="48" s="1"/>
  <c r="E535" i="48"/>
  <c r="H534" i="48"/>
  <c r="F534" i="48"/>
  <c r="J534" i="48" s="1"/>
  <c r="S533" i="48"/>
  <c r="H533" i="48"/>
  <c r="F533" i="48"/>
  <c r="Q533" i="48" s="1"/>
  <c r="U533" i="48" s="1"/>
  <c r="E533" i="48"/>
  <c r="S532" i="48"/>
  <c r="H532" i="48"/>
  <c r="F532" i="48"/>
  <c r="J532" i="48" s="1"/>
  <c r="E532" i="48"/>
  <c r="S531" i="48"/>
  <c r="H531" i="48"/>
  <c r="F531" i="48"/>
  <c r="J531" i="48" s="1"/>
  <c r="E531" i="48"/>
  <c r="H530" i="48"/>
  <c r="F530" i="48"/>
  <c r="J530" i="48" s="1"/>
  <c r="S529" i="48"/>
  <c r="W529" i="48" s="1"/>
  <c r="H529" i="48"/>
  <c r="F529" i="48"/>
  <c r="Q529" i="48" s="1"/>
  <c r="U529" i="48" s="1"/>
  <c r="E529" i="48"/>
  <c r="K529" i="48" s="1"/>
  <c r="S528" i="48"/>
  <c r="H528" i="48"/>
  <c r="F528" i="48"/>
  <c r="J528" i="48" s="1"/>
  <c r="E528" i="48"/>
  <c r="S527" i="48"/>
  <c r="H527" i="48"/>
  <c r="F527" i="48"/>
  <c r="J527" i="48" s="1"/>
  <c r="E527" i="48"/>
  <c r="H526" i="48"/>
  <c r="F526" i="48"/>
  <c r="J526" i="48" s="1"/>
  <c r="E526" i="48"/>
  <c r="S525" i="48"/>
  <c r="H525" i="48"/>
  <c r="F525" i="48"/>
  <c r="Q525" i="48" s="1"/>
  <c r="U525" i="48" s="1"/>
  <c r="E525" i="48"/>
  <c r="W524" i="48"/>
  <c r="S524" i="48"/>
  <c r="K524" i="48"/>
  <c r="H524" i="48"/>
  <c r="F524" i="48"/>
  <c r="J524" i="48" s="1"/>
  <c r="E524" i="48"/>
  <c r="S523" i="48"/>
  <c r="H523" i="48"/>
  <c r="F523" i="48"/>
  <c r="J523" i="48" s="1"/>
  <c r="E523" i="48"/>
  <c r="H522" i="48"/>
  <c r="F522" i="48"/>
  <c r="S521" i="48"/>
  <c r="H521" i="48"/>
  <c r="F521" i="48"/>
  <c r="Q521" i="48" s="1"/>
  <c r="U521" i="48" s="1"/>
  <c r="E521" i="48"/>
  <c r="S520" i="48"/>
  <c r="H520" i="48"/>
  <c r="F520" i="48"/>
  <c r="J520" i="48" s="1"/>
  <c r="E520" i="48"/>
  <c r="W519" i="48"/>
  <c r="S519" i="48"/>
  <c r="K519" i="48"/>
  <c r="H519" i="48"/>
  <c r="F519" i="48"/>
  <c r="Q519" i="48" s="1"/>
  <c r="U519" i="48" s="1"/>
  <c r="E519" i="48"/>
  <c r="H518" i="48"/>
  <c r="F518" i="48"/>
  <c r="J518" i="48" s="1"/>
  <c r="S517" i="48"/>
  <c r="H517" i="48"/>
  <c r="F517" i="48"/>
  <c r="Q517" i="48" s="1"/>
  <c r="U517" i="48" s="1"/>
  <c r="E517" i="48"/>
  <c r="S516" i="48"/>
  <c r="H516" i="48"/>
  <c r="F516" i="48"/>
  <c r="J516" i="48" s="1"/>
  <c r="E516" i="48"/>
  <c r="S515" i="48"/>
  <c r="H515" i="48"/>
  <c r="F515" i="48"/>
  <c r="E515" i="48"/>
  <c r="S514" i="48"/>
  <c r="H514" i="48"/>
  <c r="F514" i="48"/>
  <c r="J514" i="48" s="1"/>
  <c r="E514" i="48"/>
  <c r="S513" i="48"/>
  <c r="H513" i="48"/>
  <c r="F513" i="48"/>
  <c r="Q513" i="48" s="1"/>
  <c r="U513" i="48" s="1"/>
  <c r="E513" i="48"/>
  <c r="H512" i="48"/>
  <c r="F512" i="48"/>
  <c r="E512" i="48"/>
  <c r="S511" i="48"/>
  <c r="H511" i="48"/>
  <c r="F511" i="48"/>
  <c r="Q511" i="48" s="1"/>
  <c r="U511" i="48" s="1"/>
  <c r="E511" i="48"/>
  <c r="H510" i="48"/>
  <c r="F510" i="48"/>
  <c r="J510" i="48" s="1"/>
  <c r="S509" i="48"/>
  <c r="H509" i="48"/>
  <c r="F509" i="48"/>
  <c r="J509" i="48" s="1"/>
  <c r="E509" i="48"/>
  <c r="S508" i="48"/>
  <c r="H508" i="48"/>
  <c r="F508" i="48"/>
  <c r="E508" i="48"/>
  <c r="S507" i="48"/>
  <c r="H507" i="48"/>
  <c r="F507" i="48"/>
  <c r="Q507" i="48" s="1"/>
  <c r="U507" i="48" s="1"/>
  <c r="E507" i="48"/>
  <c r="H506" i="48"/>
  <c r="F506" i="48"/>
  <c r="J506" i="48" s="1"/>
  <c r="W505" i="48"/>
  <c r="S505" i="48"/>
  <c r="H505" i="48"/>
  <c r="F505" i="48"/>
  <c r="Q505" i="48" s="1"/>
  <c r="U505" i="48" s="1"/>
  <c r="E505" i="48"/>
  <c r="K505" i="48" s="1"/>
  <c r="H504" i="48"/>
  <c r="F504" i="48"/>
  <c r="E504" i="48"/>
  <c r="K504" i="48" s="1"/>
  <c r="S503" i="48"/>
  <c r="H503" i="48"/>
  <c r="F503" i="48"/>
  <c r="Q503" i="48" s="1"/>
  <c r="U503" i="48" s="1"/>
  <c r="E503" i="48"/>
  <c r="H502" i="48"/>
  <c r="F502" i="48"/>
  <c r="J502" i="48" s="1"/>
  <c r="E502" i="48"/>
  <c r="S501" i="48"/>
  <c r="J501" i="48"/>
  <c r="H501" i="48"/>
  <c r="F501" i="48"/>
  <c r="Q501" i="48" s="1"/>
  <c r="U501" i="48" s="1"/>
  <c r="E501" i="48"/>
  <c r="W500" i="48"/>
  <c r="S500" i="48"/>
  <c r="K500" i="48"/>
  <c r="H500" i="48"/>
  <c r="F500" i="48"/>
  <c r="E500" i="48"/>
  <c r="W499" i="48"/>
  <c r="S499" i="48"/>
  <c r="K499" i="48"/>
  <c r="H499" i="48"/>
  <c r="F499" i="48"/>
  <c r="Q499" i="48" s="1"/>
  <c r="U499" i="48" s="1"/>
  <c r="E499" i="48"/>
  <c r="H498" i="48"/>
  <c r="F498" i="48"/>
  <c r="R498" i="48" s="1"/>
  <c r="V498" i="48" s="1"/>
  <c r="S497" i="48"/>
  <c r="H497" i="48"/>
  <c r="F497" i="48"/>
  <c r="J497" i="48" s="1"/>
  <c r="E497" i="48"/>
  <c r="H496" i="48"/>
  <c r="F496" i="48"/>
  <c r="E496" i="48"/>
  <c r="S495" i="48"/>
  <c r="H495" i="48"/>
  <c r="F495" i="48"/>
  <c r="Q495" i="48" s="1"/>
  <c r="E495" i="48"/>
  <c r="S494" i="48"/>
  <c r="H494" i="48"/>
  <c r="F494" i="48"/>
  <c r="E494" i="48"/>
  <c r="S493" i="48"/>
  <c r="H493" i="48"/>
  <c r="F493" i="48"/>
  <c r="J493" i="48" s="1"/>
  <c r="E493" i="48"/>
  <c r="S492" i="48"/>
  <c r="H492" i="48"/>
  <c r="F492" i="48"/>
  <c r="E492" i="48"/>
  <c r="S491" i="48"/>
  <c r="H491" i="48"/>
  <c r="F491" i="48"/>
  <c r="Q491" i="48" s="1"/>
  <c r="E491" i="48"/>
  <c r="H490" i="48"/>
  <c r="F490" i="48"/>
  <c r="J490" i="48" s="1"/>
  <c r="S489" i="48"/>
  <c r="H489" i="48"/>
  <c r="F489" i="48"/>
  <c r="J489" i="48" s="1"/>
  <c r="E489" i="48"/>
  <c r="S488" i="48"/>
  <c r="H488" i="48"/>
  <c r="F488" i="48"/>
  <c r="Q488" i="48" s="1"/>
  <c r="E488" i="48"/>
  <c r="S487" i="48"/>
  <c r="H487" i="48"/>
  <c r="F487" i="48"/>
  <c r="J487" i="48" s="1"/>
  <c r="E487" i="48"/>
  <c r="H486" i="48"/>
  <c r="F486" i="48"/>
  <c r="J486" i="48" s="1"/>
  <c r="E486" i="48"/>
  <c r="S485" i="48"/>
  <c r="H485" i="48"/>
  <c r="F485" i="48"/>
  <c r="J485" i="48" s="1"/>
  <c r="E485" i="48"/>
  <c r="S484" i="48"/>
  <c r="H484" i="48"/>
  <c r="F484" i="48"/>
  <c r="Q484" i="48" s="1"/>
  <c r="E484" i="48"/>
  <c r="S483" i="48"/>
  <c r="H483" i="48"/>
  <c r="F483" i="48"/>
  <c r="J483" i="48" s="1"/>
  <c r="E483" i="48"/>
  <c r="H482" i="48"/>
  <c r="F482" i="48"/>
  <c r="J482" i="48" s="1"/>
  <c r="S481" i="48"/>
  <c r="H481" i="48"/>
  <c r="F481" i="48"/>
  <c r="J481" i="48" s="1"/>
  <c r="E481" i="48"/>
  <c r="H480" i="48"/>
  <c r="F480" i="48"/>
  <c r="Q480" i="48" s="1"/>
  <c r="E480" i="48"/>
  <c r="S479" i="48"/>
  <c r="Q479" i="48"/>
  <c r="U479" i="48" s="1"/>
  <c r="H479" i="48"/>
  <c r="F479" i="48"/>
  <c r="J479" i="48" s="1"/>
  <c r="E479" i="48"/>
  <c r="H478" i="48"/>
  <c r="F478" i="48"/>
  <c r="J478" i="48" s="1"/>
  <c r="S477" i="48"/>
  <c r="H477" i="48"/>
  <c r="F477" i="48"/>
  <c r="J477" i="48" s="1"/>
  <c r="E477" i="48"/>
  <c r="H476" i="48"/>
  <c r="F476" i="48"/>
  <c r="Q476" i="48" s="1"/>
  <c r="E476" i="48"/>
  <c r="S475" i="48"/>
  <c r="H475" i="48"/>
  <c r="F475" i="48"/>
  <c r="J475" i="48" s="1"/>
  <c r="E475" i="48"/>
  <c r="H474" i="48"/>
  <c r="F474" i="48"/>
  <c r="J474" i="48" s="1"/>
  <c r="S473" i="48"/>
  <c r="H473" i="48"/>
  <c r="F473" i="48"/>
  <c r="E473" i="48"/>
  <c r="H472" i="48"/>
  <c r="F472" i="48"/>
  <c r="Q472" i="48" s="1"/>
  <c r="E472" i="48"/>
  <c r="S471" i="48"/>
  <c r="H471" i="48"/>
  <c r="F471" i="48"/>
  <c r="J471" i="48" s="1"/>
  <c r="E471" i="48"/>
  <c r="H470" i="48"/>
  <c r="F470" i="48"/>
  <c r="Q470" i="48" s="1"/>
  <c r="S469" i="48"/>
  <c r="H469" i="48"/>
  <c r="F469" i="48"/>
  <c r="J469" i="48" s="1"/>
  <c r="E469" i="48"/>
  <c r="S468" i="48"/>
  <c r="H468" i="48"/>
  <c r="F468" i="48"/>
  <c r="Q468" i="48" s="1"/>
  <c r="E468" i="48"/>
  <c r="S467" i="48"/>
  <c r="H467" i="48"/>
  <c r="F467" i="48"/>
  <c r="J467" i="48" s="1"/>
  <c r="E467" i="48"/>
  <c r="H466" i="48"/>
  <c r="F466" i="48"/>
  <c r="Q466" i="48" s="1"/>
  <c r="U466" i="48" s="1"/>
  <c r="S465" i="48"/>
  <c r="H465" i="48"/>
  <c r="F465" i="48"/>
  <c r="J465" i="48" s="1"/>
  <c r="E465" i="48"/>
  <c r="S464" i="48"/>
  <c r="H464" i="48"/>
  <c r="F464" i="48"/>
  <c r="Q464" i="48" s="1"/>
  <c r="E464" i="48"/>
  <c r="S463" i="48"/>
  <c r="J463" i="48"/>
  <c r="H463" i="48"/>
  <c r="F463" i="48"/>
  <c r="Q463" i="48" s="1"/>
  <c r="U463" i="48" s="1"/>
  <c r="E463" i="48"/>
  <c r="H462" i="48"/>
  <c r="F462" i="48"/>
  <c r="J462" i="48" s="1"/>
  <c r="S461" i="48"/>
  <c r="H461" i="48"/>
  <c r="F461" i="48"/>
  <c r="J461" i="48" s="1"/>
  <c r="E461" i="48"/>
  <c r="S460" i="48"/>
  <c r="H460" i="48"/>
  <c r="F460" i="48"/>
  <c r="Q460" i="48" s="1"/>
  <c r="E460" i="48"/>
  <c r="S459" i="48"/>
  <c r="H459" i="48"/>
  <c r="F459" i="48"/>
  <c r="Q459" i="48" s="1"/>
  <c r="U459" i="48" s="1"/>
  <c r="E459" i="48"/>
  <c r="H458" i="48"/>
  <c r="F458" i="48"/>
  <c r="J458" i="48" s="1"/>
  <c r="S457" i="48"/>
  <c r="H457" i="48"/>
  <c r="F457" i="48"/>
  <c r="J457" i="48" s="1"/>
  <c r="E457" i="48"/>
  <c r="H456" i="48"/>
  <c r="F456" i="48"/>
  <c r="Q456" i="48" s="1"/>
  <c r="E456" i="48"/>
  <c r="S455" i="48"/>
  <c r="H455" i="48"/>
  <c r="F455" i="48"/>
  <c r="R455" i="48" s="1"/>
  <c r="V455" i="48" s="1"/>
  <c r="E455" i="48"/>
  <c r="H454" i="48"/>
  <c r="F454" i="48"/>
  <c r="J454" i="48" s="1"/>
  <c r="E454" i="48"/>
  <c r="K454" i="48" s="1"/>
  <c r="S453" i="48"/>
  <c r="H453" i="48"/>
  <c r="F453" i="48"/>
  <c r="J453" i="48" s="1"/>
  <c r="E453" i="48"/>
  <c r="S452" i="48"/>
  <c r="H452" i="48"/>
  <c r="F452" i="48"/>
  <c r="Q452" i="48" s="1"/>
  <c r="E452" i="48"/>
  <c r="S451" i="48"/>
  <c r="H451" i="48"/>
  <c r="F451" i="48"/>
  <c r="Q451" i="48" s="1"/>
  <c r="U451" i="48" s="1"/>
  <c r="E451" i="48"/>
  <c r="H450" i="48"/>
  <c r="F450" i="48"/>
  <c r="J450" i="48" s="1"/>
  <c r="E450" i="48"/>
  <c r="S449" i="48"/>
  <c r="H449" i="48"/>
  <c r="F449" i="48"/>
  <c r="J449" i="48" s="1"/>
  <c r="E449" i="48"/>
  <c r="H448" i="48"/>
  <c r="F448" i="48"/>
  <c r="Q448" i="48" s="1"/>
  <c r="E448" i="48"/>
  <c r="S447" i="48"/>
  <c r="J447" i="48"/>
  <c r="H447" i="48"/>
  <c r="F447" i="48"/>
  <c r="Q447" i="48" s="1"/>
  <c r="U447" i="48" s="1"/>
  <c r="E447" i="48"/>
  <c r="H446" i="48"/>
  <c r="F446" i="48"/>
  <c r="J446" i="48" s="1"/>
  <c r="E446" i="48"/>
  <c r="S445" i="48"/>
  <c r="H445" i="48"/>
  <c r="F445" i="48"/>
  <c r="J445" i="48" s="1"/>
  <c r="E445" i="48"/>
  <c r="S444" i="48"/>
  <c r="H444" i="48"/>
  <c r="F444" i="48"/>
  <c r="Q444" i="48" s="1"/>
  <c r="E444" i="48"/>
  <c r="S443" i="48"/>
  <c r="H443" i="48"/>
  <c r="F443" i="48"/>
  <c r="R443" i="48" s="1"/>
  <c r="V443" i="48" s="1"/>
  <c r="E443" i="48"/>
  <c r="H442" i="48"/>
  <c r="F442" i="48"/>
  <c r="J442" i="48" s="1"/>
  <c r="E442" i="48"/>
  <c r="S441" i="48"/>
  <c r="H441" i="48"/>
  <c r="F441" i="48"/>
  <c r="J441" i="48" s="1"/>
  <c r="E441" i="48"/>
  <c r="H440" i="48"/>
  <c r="F440" i="48"/>
  <c r="Q440" i="48" s="1"/>
  <c r="E440" i="48"/>
  <c r="S439" i="48"/>
  <c r="H439" i="48"/>
  <c r="F439" i="48"/>
  <c r="R439" i="48" s="1"/>
  <c r="V439" i="48" s="1"/>
  <c r="E439" i="48"/>
  <c r="H438" i="48"/>
  <c r="F438" i="48"/>
  <c r="J438" i="48" s="1"/>
  <c r="E438" i="48"/>
  <c r="S437" i="48"/>
  <c r="H437" i="48"/>
  <c r="F437" i="48"/>
  <c r="J437" i="48" s="1"/>
  <c r="E437" i="48"/>
  <c r="S436" i="48"/>
  <c r="H436" i="48"/>
  <c r="F436" i="48"/>
  <c r="Q436" i="48" s="1"/>
  <c r="E436" i="48"/>
  <c r="S435" i="48"/>
  <c r="H435" i="48"/>
  <c r="F435" i="48"/>
  <c r="Q435" i="48" s="1"/>
  <c r="U435" i="48" s="1"/>
  <c r="E435" i="48"/>
  <c r="H434" i="48"/>
  <c r="F434" i="48"/>
  <c r="J434" i="48" s="1"/>
  <c r="E434" i="48"/>
  <c r="S433" i="48"/>
  <c r="H433" i="48"/>
  <c r="F433" i="48"/>
  <c r="J433" i="48" s="1"/>
  <c r="E433" i="48"/>
  <c r="H432" i="48"/>
  <c r="F432" i="48"/>
  <c r="Q432" i="48" s="1"/>
  <c r="E432" i="48"/>
  <c r="S431" i="48"/>
  <c r="H431" i="48"/>
  <c r="F431" i="48"/>
  <c r="Q431" i="48" s="1"/>
  <c r="U431" i="48" s="1"/>
  <c r="E431" i="48"/>
  <c r="H430" i="48"/>
  <c r="F430" i="48"/>
  <c r="J430" i="48" s="1"/>
  <c r="E430" i="48"/>
  <c r="S429" i="48"/>
  <c r="H429" i="48"/>
  <c r="F429" i="48"/>
  <c r="E429" i="48"/>
  <c r="S428" i="48"/>
  <c r="H428" i="48"/>
  <c r="F428" i="48"/>
  <c r="Q428" i="48" s="1"/>
  <c r="E428" i="48"/>
  <c r="S427" i="48"/>
  <c r="H427" i="48"/>
  <c r="F427" i="48"/>
  <c r="Q427" i="48" s="1"/>
  <c r="U427" i="48" s="1"/>
  <c r="E427" i="48"/>
  <c r="S426" i="48"/>
  <c r="H426" i="48"/>
  <c r="F426" i="48"/>
  <c r="Q426" i="48" s="1"/>
  <c r="E426" i="48"/>
  <c r="S425" i="48"/>
  <c r="H425" i="48"/>
  <c r="F425" i="48"/>
  <c r="J425" i="48" s="1"/>
  <c r="E425" i="48"/>
  <c r="S424" i="48"/>
  <c r="H424" i="48"/>
  <c r="F424" i="48"/>
  <c r="Q424" i="48" s="1"/>
  <c r="E424" i="48"/>
  <c r="S423" i="48"/>
  <c r="H423" i="48"/>
  <c r="F423" i="48"/>
  <c r="Q423" i="48" s="1"/>
  <c r="U423" i="48" s="1"/>
  <c r="E423" i="48"/>
  <c r="H422" i="48"/>
  <c r="F422" i="48"/>
  <c r="Q422" i="48" s="1"/>
  <c r="U422" i="48" s="1"/>
  <c r="S421" i="48"/>
  <c r="H421" i="48"/>
  <c r="F421" i="48"/>
  <c r="J421" i="48" s="1"/>
  <c r="E421" i="48"/>
  <c r="S420" i="48"/>
  <c r="H420" i="48"/>
  <c r="F420" i="48"/>
  <c r="R420" i="48" s="1"/>
  <c r="E420" i="48"/>
  <c r="S419" i="48"/>
  <c r="H419" i="48"/>
  <c r="F419" i="48"/>
  <c r="Q419" i="48" s="1"/>
  <c r="E419" i="48"/>
  <c r="H418" i="48"/>
  <c r="F418" i="48"/>
  <c r="Q418" i="48" s="1"/>
  <c r="U418" i="48" s="1"/>
  <c r="S417" i="48"/>
  <c r="H417" i="48"/>
  <c r="F417" i="48"/>
  <c r="J417" i="48" s="1"/>
  <c r="E417" i="48"/>
  <c r="H416" i="48"/>
  <c r="F416" i="48"/>
  <c r="Q416" i="48" s="1"/>
  <c r="E416" i="48"/>
  <c r="S415" i="48"/>
  <c r="H415" i="48"/>
  <c r="F415" i="48"/>
  <c r="E415" i="48"/>
  <c r="H414" i="48"/>
  <c r="F414" i="48"/>
  <c r="J414" i="48" s="1"/>
  <c r="S413" i="48"/>
  <c r="H413" i="48"/>
  <c r="F413" i="48"/>
  <c r="J413" i="48" s="1"/>
  <c r="E413" i="48"/>
  <c r="H412" i="48"/>
  <c r="F412" i="48"/>
  <c r="Q412" i="48" s="1"/>
  <c r="U412" i="48" s="1"/>
  <c r="E412" i="48"/>
  <c r="S411" i="48"/>
  <c r="H411" i="48"/>
  <c r="F411" i="48"/>
  <c r="R411" i="48" s="1"/>
  <c r="V411" i="48" s="1"/>
  <c r="E411" i="48"/>
  <c r="H410" i="48"/>
  <c r="F410" i="48"/>
  <c r="S409" i="48"/>
  <c r="H409" i="48"/>
  <c r="F409" i="48"/>
  <c r="J409" i="48" s="1"/>
  <c r="E409" i="48"/>
  <c r="S408" i="48"/>
  <c r="H408" i="48"/>
  <c r="F408" i="48"/>
  <c r="Q408" i="48" s="1"/>
  <c r="U408" i="48" s="1"/>
  <c r="E408" i="48"/>
  <c r="S407" i="48"/>
  <c r="H407" i="48"/>
  <c r="F407" i="48"/>
  <c r="Q407" i="48" s="1"/>
  <c r="U407" i="48" s="1"/>
  <c r="E407" i="48"/>
  <c r="H406" i="48"/>
  <c r="F406" i="48"/>
  <c r="J406" i="48" s="1"/>
  <c r="S405" i="48"/>
  <c r="H405" i="48"/>
  <c r="F405" i="48"/>
  <c r="J405" i="48" s="1"/>
  <c r="E405" i="48"/>
  <c r="S404" i="48"/>
  <c r="H404" i="48"/>
  <c r="F404" i="48"/>
  <c r="Q404" i="48" s="1"/>
  <c r="E404" i="48"/>
  <c r="S403" i="48"/>
  <c r="H403" i="48"/>
  <c r="F403" i="48"/>
  <c r="J403" i="48" s="1"/>
  <c r="E403" i="48"/>
  <c r="H402" i="48"/>
  <c r="F402" i="48"/>
  <c r="Q402" i="48" s="1"/>
  <c r="E402" i="48"/>
  <c r="S401" i="48"/>
  <c r="H401" i="48"/>
  <c r="F401" i="48"/>
  <c r="R401" i="48" s="1"/>
  <c r="V401" i="48" s="1"/>
  <c r="E401" i="48"/>
  <c r="H400" i="48"/>
  <c r="F400" i="48"/>
  <c r="Q400" i="48" s="1"/>
  <c r="E400" i="48"/>
  <c r="S399" i="48"/>
  <c r="H399" i="48"/>
  <c r="F399" i="48"/>
  <c r="J399" i="48" s="1"/>
  <c r="E399" i="48"/>
  <c r="H398" i="48"/>
  <c r="F398" i="48"/>
  <c r="J398" i="48" s="1"/>
  <c r="S397" i="48"/>
  <c r="H397" i="48"/>
  <c r="F397" i="48"/>
  <c r="R397" i="48" s="1"/>
  <c r="V397" i="48" s="1"/>
  <c r="E397" i="48"/>
  <c r="S396" i="48"/>
  <c r="H396" i="48"/>
  <c r="F396" i="48"/>
  <c r="E396" i="48"/>
  <c r="S395" i="48"/>
  <c r="H395" i="48"/>
  <c r="F395" i="48"/>
  <c r="J395" i="48" s="1"/>
  <c r="E395" i="48"/>
  <c r="H394" i="48"/>
  <c r="F394" i="48"/>
  <c r="Q394" i="48" s="1"/>
  <c r="S393" i="48"/>
  <c r="H393" i="48"/>
  <c r="F393" i="48"/>
  <c r="J393" i="48" s="1"/>
  <c r="E393" i="48"/>
  <c r="S392" i="48"/>
  <c r="H392" i="48"/>
  <c r="F392" i="48"/>
  <c r="J392" i="48" s="1"/>
  <c r="E392" i="48"/>
  <c r="S391" i="48"/>
  <c r="H391" i="48"/>
  <c r="F391" i="48"/>
  <c r="J391" i="48" s="1"/>
  <c r="E391" i="48"/>
  <c r="H390" i="48"/>
  <c r="F390" i="48"/>
  <c r="R390" i="48" s="1"/>
  <c r="V390" i="48" s="1"/>
  <c r="S389" i="48"/>
  <c r="H389" i="48"/>
  <c r="F389" i="48"/>
  <c r="R389" i="48" s="1"/>
  <c r="V389" i="48" s="1"/>
  <c r="E389" i="48"/>
  <c r="S388" i="48"/>
  <c r="H388" i="48"/>
  <c r="F388" i="48"/>
  <c r="E388" i="48"/>
  <c r="S387" i="48"/>
  <c r="H387" i="48"/>
  <c r="F387" i="48"/>
  <c r="J387" i="48" s="1"/>
  <c r="E387" i="48"/>
  <c r="H386" i="48"/>
  <c r="F386" i="48"/>
  <c r="I386" i="48" s="1"/>
  <c r="S385" i="48"/>
  <c r="H385" i="48"/>
  <c r="F385" i="48"/>
  <c r="I385" i="48" s="1"/>
  <c r="E385" i="48"/>
  <c r="H384" i="48"/>
  <c r="F384" i="48"/>
  <c r="J384" i="48" s="1"/>
  <c r="E384" i="48"/>
  <c r="S383" i="48"/>
  <c r="H383" i="48"/>
  <c r="F383" i="48"/>
  <c r="J383" i="48" s="1"/>
  <c r="E383" i="48"/>
  <c r="H382" i="48"/>
  <c r="F382" i="48"/>
  <c r="Q382" i="48" s="1"/>
  <c r="S381" i="48"/>
  <c r="J381" i="48"/>
  <c r="I381" i="48"/>
  <c r="H381" i="48"/>
  <c r="F381" i="48"/>
  <c r="Q381" i="48" s="1"/>
  <c r="U381" i="48" s="1"/>
  <c r="E381" i="48"/>
  <c r="Q380" i="48"/>
  <c r="U380" i="48" s="1"/>
  <c r="H380" i="48"/>
  <c r="F380" i="48"/>
  <c r="J380" i="48" s="1"/>
  <c r="E380" i="48"/>
  <c r="S379" i="48"/>
  <c r="H379" i="48"/>
  <c r="F379" i="48"/>
  <c r="J379" i="48" s="1"/>
  <c r="E379" i="48"/>
  <c r="J378" i="48"/>
  <c r="H378" i="48"/>
  <c r="F378" i="48"/>
  <c r="Q378" i="48" s="1"/>
  <c r="S377" i="48"/>
  <c r="I377" i="48"/>
  <c r="H377" i="48"/>
  <c r="F377" i="48"/>
  <c r="Q377" i="48" s="1"/>
  <c r="U377" i="48" s="1"/>
  <c r="E377" i="48"/>
  <c r="Q376" i="48"/>
  <c r="U376" i="48" s="1"/>
  <c r="H376" i="48"/>
  <c r="F376" i="48"/>
  <c r="J376" i="48" s="1"/>
  <c r="E376" i="48"/>
  <c r="S375" i="48"/>
  <c r="H375" i="48"/>
  <c r="F375" i="48"/>
  <c r="E375" i="48"/>
  <c r="H374" i="48"/>
  <c r="F374" i="48"/>
  <c r="Q374" i="48" s="1"/>
  <c r="S373" i="48"/>
  <c r="R373" i="48"/>
  <c r="V373" i="48" s="1"/>
  <c r="J373" i="48"/>
  <c r="H373" i="48"/>
  <c r="F373" i="48"/>
  <c r="Q373" i="48" s="1"/>
  <c r="U373" i="48" s="1"/>
  <c r="E373" i="48"/>
  <c r="H372" i="48"/>
  <c r="F372" i="48"/>
  <c r="Q372" i="48" s="1"/>
  <c r="E372" i="48"/>
  <c r="S371" i="48"/>
  <c r="H371" i="48"/>
  <c r="F371" i="48"/>
  <c r="J371" i="48" s="1"/>
  <c r="E371" i="48"/>
  <c r="H370" i="48"/>
  <c r="F370" i="48"/>
  <c r="Q370" i="48" s="1"/>
  <c r="E370" i="48"/>
  <c r="S369" i="48"/>
  <c r="H369" i="48"/>
  <c r="F369" i="48"/>
  <c r="Q369" i="48" s="1"/>
  <c r="E369" i="48"/>
  <c r="S368" i="48"/>
  <c r="H368" i="48"/>
  <c r="F368" i="48"/>
  <c r="Q368" i="48" s="1"/>
  <c r="E368" i="48"/>
  <c r="S367" i="48"/>
  <c r="H367" i="48"/>
  <c r="F367" i="48"/>
  <c r="J367" i="48" s="1"/>
  <c r="E367" i="48"/>
  <c r="H366" i="48"/>
  <c r="F366" i="48"/>
  <c r="Q366" i="48" s="1"/>
  <c r="S365" i="48"/>
  <c r="H365" i="48"/>
  <c r="F365" i="48"/>
  <c r="Q365" i="48" s="1"/>
  <c r="U365" i="48" s="1"/>
  <c r="E365" i="48"/>
  <c r="H364" i="48"/>
  <c r="F364" i="48"/>
  <c r="Q364" i="48" s="1"/>
  <c r="U364" i="48" s="1"/>
  <c r="E364" i="48"/>
  <c r="S363" i="48"/>
  <c r="H363" i="48"/>
  <c r="F363" i="48"/>
  <c r="J363" i="48" s="1"/>
  <c r="E363" i="48"/>
  <c r="H362" i="48"/>
  <c r="F362" i="48"/>
  <c r="Q362" i="48" s="1"/>
  <c r="S361" i="48"/>
  <c r="H361" i="48"/>
  <c r="F361" i="48"/>
  <c r="I361" i="48" s="1"/>
  <c r="E361" i="48"/>
  <c r="S360" i="48"/>
  <c r="H360" i="48"/>
  <c r="F360" i="48"/>
  <c r="Q360" i="48" s="1"/>
  <c r="E360" i="48"/>
  <c r="S359" i="48"/>
  <c r="H359" i="48"/>
  <c r="F359" i="48"/>
  <c r="J359" i="48" s="1"/>
  <c r="E359" i="48"/>
  <c r="H358" i="48"/>
  <c r="F358" i="48"/>
  <c r="Q358" i="48" s="1"/>
  <c r="S357" i="48"/>
  <c r="H357" i="48"/>
  <c r="F357" i="48"/>
  <c r="Q357" i="48" s="1"/>
  <c r="U357" i="48" s="1"/>
  <c r="E357" i="48"/>
  <c r="H356" i="48"/>
  <c r="F356" i="48"/>
  <c r="J356" i="48" s="1"/>
  <c r="E356" i="48"/>
  <c r="S355" i="48"/>
  <c r="H355" i="48"/>
  <c r="F355" i="48"/>
  <c r="J355" i="48" s="1"/>
  <c r="E355" i="48"/>
  <c r="H354" i="48"/>
  <c r="F354" i="48"/>
  <c r="Q354" i="48" s="1"/>
  <c r="U354" i="48" s="1"/>
  <c r="E354" i="48"/>
  <c r="K354" i="48" s="1"/>
  <c r="S353" i="48"/>
  <c r="H353" i="48"/>
  <c r="F353" i="48"/>
  <c r="Q353" i="48" s="1"/>
  <c r="E353" i="48"/>
  <c r="H352" i="48"/>
  <c r="F352" i="48"/>
  <c r="J352" i="48" s="1"/>
  <c r="E352" i="48"/>
  <c r="S351" i="48"/>
  <c r="H351" i="48"/>
  <c r="F351" i="48"/>
  <c r="J351" i="48" s="1"/>
  <c r="E351" i="48"/>
  <c r="H350" i="48"/>
  <c r="F350" i="48"/>
  <c r="Q350" i="48" s="1"/>
  <c r="U350" i="48" s="1"/>
  <c r="S349" i="48"/>
  <c r="H349" i="48"/>
  <c r="F349" i="48"/>
  <c r="R349" i="48" s="1"/>
  <c r="E349" i="48"/>
  <c r="H348" i="48"/>
  <c r="F348" i="48"/>
  <c r="J348" i="48" s="1"/>
  <c r="E348" i="48"/>
  <c r="S347" i="48"/>
  <c r="H347" i="48"/>
  <c r="F347" i="48"/>
  <c r="Q347" i="48" s="1"/>
  <c r="U347" i="48" s="1"/>
  <c r="E347" i="48"/>
  <c r="H346" i="48"/>
  <c r="F346" i="48"/>
  <c r="Q346" i="48" s="1"/>
  <c r="S345" i="48"/>
  <c r="H345" i="48"/>
  <c r="F345" i="48"/>
  <c r="J345" i="48" s="1"/>
  <c r="E345" i="48"/>
  <c r="H344" i="48"/>
  <c r="F344" i="48"/>
  <c r="J344" i="48" s="1"/>
  <c r="E344" i="48"/>
  <c r="S343" i="48"/>
  <c r="H343" i="48"/>
  <c r="F343" i="48"/>
  <c r="I343" i="48" s="1"/>
  <c r="E343" i="48"/>
  <c r="H342" i="48"/>
  <c r="F342" i="48"/>
  <c r="Q342" i="48" s="1"/>
  <c r="S341" i="48"/>
  <c r="H341" i="48"/>
  <c r="F341" i="48"/>
  <c r="Q341" i="48" s="1"/>
  <c r="U341" i="48" s="1"/>
  <c r="E341" i="48"/>
  <c r="H340" i="48"/>
  <c r="F340" i="48"/>
  <c r="J340" i="48" s="1"/>
  <c r="E340" i="48"/>
  <c r="S339" i="48"/>
  <c r="H339" i="48"/>
  <c r="F339" i="48"/>
  <c r="Q339" i="48" s="1"/>
  <c r="U339" i="48" s="1"/>
  <c r="E339" i="48"/>
  <c r="H338" i="48"/>
  <c r="F338" i="48"/>
  <c r="Q338" i="48" s="1"/>
  <c r="S337" i="48"/>
  <c r="H337" i="48"/>
  <c r="F337" i="48"/>
  <c r="J337" i="48" s="1"/>
  <c r="E337" i="48"/>
  <c r="S336" i="48"/>
  <c r="H336" i="48"/>
  <c r="F336" i="48"/>
  <c r="J336" i="48" s="1"/>
  <c r="E336" i="48"/>
  <c r="S335" i="48"/>
  <c r="H335" i="48"/>
  <c r="F335" i="48"/>
  <c r="Q335" i="48" s="1"/>
  <c r="U335" i="48" s="1"/>
  <c r="E335" i="48"/>
  <c r="S334" i="48"/>
  <c r="H334" i="48"/>
  <c r="F334" i="48"/>
  <c r="Q334" i="48" s="1"/>
  <c r="S333" i="48"/>
  <c r="H333" i="48"/>
  <c r="F333" i="48"/>
  <c r="Q333" i="48" s="1"/>
  <c r="U333" i="48" s="1"/>
  <c r="E333" i="48"/>
  <c r="H332" i="48"/>
  <c r="F332" i="48"/>
  <c r="J332" i="48" s="1"/>
  <c r="E332" i="48"/>
  <c r="S331" i="48"/>
  <c r="H331" i="48"/>
  <c r="F331" i="48"/>
  <c r="Q331" i="48" s="1"/>
  <c r="U331" i="48" s="1"/>
  <c r="E331" i="48"/>
  <c r="H330" i="48"/>
  <c r="F330" i="48"/>
  <c r="Q330" i="48" s="1"/>
  <c r="S329" i="48"/>
  <c r="H329" i="48"/>
  <c r="F329" i="48"/>
  <c r="J329" i="48" s="1"/>
  <c r="E329" i="48"/>
  <c r="S328" i="48"/>
  <c r="H328" i="48"/>
  <c r="F328" i="48"/>
  <c r="E328" i="48"/>
  <c r="S327" i="48"/>
  <c r="H327" i="48"/>
  <c r="F327" i="48"/>
  <c r="Q327" i="48" s="1"/>
  <c r="U327" i="48" s="1"/>
  <c r="E327" i="48"/>
  <c r="H326" i="48"/>
  <c r="F326" i="48"/>
  <c r="Q326" i="48" s="1"/>
  <c r="S325" i="48"/>
  <c r="H325" i="48"/>
  <c r="F325" i="48"/>
  <c r="J325" i="48" s="1"/>
  <c r="E325" i="48"/>
  <c r="K324" i="48"/>
  <c r="H324" i="48"/>
  <c r="F324" i="48"/>
  <c r="E324" i="48"/>
  <c r="S323" i="48"/>
  <c r="H323" i="48"/>
  <c r="F323" i="48"/>
  <c r="Q323" i="48" s="1"/>
  <c r="U323" i="48" s="1"/>
  <c r="E323" i="48"/>
  <c r="H322" i="48"/>
  <c r="F322" i="48"/>
  <c r="Q322" i="48" s="1"/>
  <c r="S321" i="48"/>
  <c r="H321" i="48"/>
  <c r="F321" i="48"/>
  <c r="J321" i="48" s="1"/>
  <c r="E321" i="48"/>
  <c r="H320" i="48"/>
  <c r="F320" i="48"/>
  <c r="E320" i="48"/>
  <c r="S319" i="48"/>
  <c r="H319" i="48"/>
  <c r="F319" i="48"/>
  <c r="Q319" i="48" s="1"/>
  <c r="U319" i="48" s="1"/>
  <c r="E319" i="48"/>
  <c r="H318" i="48"/>
  <c r="F318" i="48"/>
  <c r="R318" i="48" s="1"/>
  <c r="E318" i="48"/>
  <c r="S317" i="48"/>
  <c r="H317" i="48"/>
  <c r="F317" i="48"/>
  <c r="J317" i="48" s="1"/>
  <c r="E317" i="48"/>
  <c r="S316" i="48"/>
  <c r="H316" i="48"/>
  <c r="F316" i="48"/>
  <c r="I316" i="48" s="1"/>
  <c r="E316" i="48"/>
  <c r="S315" i="48"/>
  <c r="H315" i="48"/>
  <c r="F315" i="48"/>
  <c r="Q315" i="48" s="1"/>
  <c r="E315" i="48"/>
  <c r="H314" i="48"/>
  <c r="F314" i="48"/>
  <c r="E314" i="48"/>
  <c r="S313" i="48"/>
  <c r="H313" i="48"/>
  <c r="F313" i="48"/>
  <c r="J313" i="48" s="1"/>
  <c r="E313" i="48"/>
  <c r="H312" i="48"/>
  <c r="F312" i="48"/>
  <c r="Q312" i="48" s="1"/>
  <c r="U312" i="48" s="1"/>
  <c r="E312" i="48"/>
  <c r="S311" i="48"/>
  <c r="H311" i="48"/>
  <c r="F311" i="48"/>
  <c r="I311" i="48" s="1"/>
  <c r="E311" i="48"/>
  <c r="S310" i="48"/>
  <c r="H310" i="48"/>
  <c r="F310" i="48"/>
  <c r="J310" i="48" s="1"/>
  <c r="S309" i="48"/>
  <c r="H309" i="48"/>
  <c r="F309" i="48"/>
  <c r="J309" i="48" s="1"/>
  <c r="E309" i="48"/>
  <c r="H308" i="48"/>
  <c r="F308" i="48"/>
  <c r="Q308" i="48" s="1"/>
  <c r="U308" i="48" s="1"/>
  <c r="E308" i="48"/>
  <c r="S307" i="48"/>
  <c r="H307" i="48"/>
  <c r="F307" i="48"/>
  <c r="Q307" i="48" s="1"/>
  <c r="E307" i="48"/>
  <c r="S306" i="48"/>
  <c r="H306" i="48"/>
  <c r="F306" i="48"/>
  <c r="J306" i="48" s="1"/>
  <c r="S305" i="48"/>
  <c r="H305" i="48"/>
  <c r="F305" i="48"/>
  <c r="J305" i="48" s="1"/>
  <c r="E305" i="48"/>
  <c r="H304" i="48"/>
  <c r="F304" i="48"/>
  <c r="Q304" i="48" s="1"/>
  <c r="U304" i="48" s="1"/>
  <c r="E304" i="48"/>
  <c r="K304" i="48" s="1"/>
  <c r="S303" i="48"/>
  <c r="H303" i="48"/>
  <c r="F303" i="48"/>
  <c r="I303" i="48" s="1"/>
  <c r="E303" i="48"/>
  <c r="K303" i="48" s="1"/>
  <c r="H302" i="48"/>
  <c r="F302" i="48"/>
  <c r="J302" i="48" s="1"/>
  <c r="S301" i="48"/>
  <c r="H301" i="48"/>
  <c r="F301" i="48"/>
  <c r="J301" i="48" s="1"/>
  <c r="E301" i="48"/>
  <c r="S300" i="48"/>
  <c r="H300" i="48"/>
  <c r="F300" i="48"/>
  <c r="J300" i="48" s="1"/>
  <c r="E300" i="48"/>
  <c r="S299" i="48"/>
  <c r="H299" i="48"/>
  <c r="F299" i="48"/>
  <c r="Q299" i="48" s="1"/>
  <c r="E299" i="48"/>
  <c r="H298" i="48"/>
  <c r="F298" i="48"/>
  <c r="J298" i="48" s="1"/>
  <c r="E298" i="48"/>
  <c r="S297" i="48"/>
  <c r="H297" i="48"/>
  <c r="F297" i="48"/>
  <c r="Q297" i="48" s="1"/>
  <c r="E297" i="48"/>
  <c r="H296" i="48"/>
  <c r="F296" i="48"/>
  <c r="J296" i="48" s="1"/>
  <c r="E296" i="48"/>
  <c r="S295" i="48"/>
  <c r="H295" i="48"/>
  <c r="F295" i="48"/>
  <c r="Q295" i="48" s="1"/>
  <c r="E295" i="48"/>
  <c r="H294" i="48"/>
  <c r="F294" i="48"/>
  <c r="J294" i="48" s="1"/>
  <c r="S293" i="48"/>
  <c r="H293" i="48"/>
  <c r="F293" i="48"/>
  <c r="Q293" i="48" s="1"/>
  <c r="E293" i="48"/>
  <c r="H292" i="48"/>
  <c r="F292" i="48"/>
  <c r="J292" i="48" s="1"/>
  <c r="E292" i="48"/>
  <c r="S291" i="48"/>
  <c r="H291" i="48"/>
  <c r="F291" i="48"/>
  <c r="Q291" i="48" s="1"/>
  <c r="E291" i="48"/>
  <c r="S290" i="48"/>
  <c r="H290" i="48"/>
  <c r="F290" i="48"/>
  <c r="J290" i="48" s="1"/>
  <c r="S289" i="48"/>
  <c r="H289" i="48"/>
  <c r="F289" i="48"/>
  <c r="Q289" i="48" s="1"/>
  <c r="E289" i="48"/>
  <c r="H288" i="48"/>
  <c r="F288" i="48"/>
  <c r="J288" i="48" s="1"/>
  <c r="E288" i="48"/>
  <c r="S287" i="48"/>
  <c r="H287" i="48"/>
  <c r="F287" i="48"/>
  <c r="Q287" i="48" s="1"/>
  <c r="E287" i="48"/>
  <c r="H286" i="48"/>
  <c r="F286" i="48"/>
  <c r="J286" i="48" s="1"/>
  <c r="E286" i="48"/>
  <c r="S285" i="48"/>
  <c r="H285" i="48"/>
  <c r="F285" i="48"/>
  <c r="Q285" i="48" s="1"/>
  <c r="U285" i="48" s="1"/>
  <c r="E285" i="48"/>
  <c r="P546" i="46"/>
  <c r="P545" i="46"/>
  <c r="P544" i="46"/>
  <c r="P543" i="46"/>
  <c r="P542" i="46"/>
  <c r="P541" i="46"/>
  <c r="P540" i="46"/>
  <c r="P539" i="46"/>
  <c r="P538" i="46"/>
  <c r="P537" i="46"/>
  <c r="P536" i="46"/>
  <c r="P535" i="46"/>
  <c r="P534" i="46"/>
  <c r="P533" i="46"/>
  <c r="P532" i="46"/>
  <c r="P531" i="46"/>
  <c r="P530" i="46"/>
  <c r="P529" i="46"/>
  <c r="P528" i="46"/>
  <c r="P527" i="46"/>
  <c r="P526" i="46"/>
  <c r="P525" i="46"/>
  <c r="P524" i="46"/>
  <c r="P523" i="46"/>
  <c r="P522" i="46"/>
  <c r="P521" i="46"/>
  <c r="P520" i="46"/>
  <c r="P519" i="46"/>
  <c r="P518" i="46"/>
  <c r="P517" i="46"/>
  <c r="P516" i="46"/>
  <c r="P515" i="46"/>
  <c r="P514" i="46"/>
  <c r="P513" i="46"/>
  <c r="P512" i="46"/>
  <c r="P511" i="46"/>
  <c r="P510" i="46"/>
  <c r="P509" i="46"/>
  <c r="P508" i="46"/>
  <c r="P507" i="46"/>
  <c r="P506" i="46"/>
  <c r="P505" i="46"/>
  <c r="P504" i="46"/>
  <c r="P503" i="46"/>
  <c r="P502" i="46"/>
  <c r="P501" i="46"/>
  <c r="P500" i="46"/>
  <c r="P499" i="46"/>
  <c r="P498" i="46"/>
  <c r="P497" i="46"/>
  <c r="P496" i="46"/>
  <c r="P495" i="46"/>
  <c r="P494" i="46"/>
  <c r="P493" i="46"/>
  <c r="P492" i="46"/>
  <c r="P491" i="46"/>
  <c r="P490" i="46"/>
  <c r="P489" i="46"/>
  <c r="P488" i="46"/>
  <c r="P487" i="46"/>
  <c r="P486" i="46"/>
  <c r="P485" i="46"/>
  <c r="P484" i="46"/>
  <c r="P483" i="46"/>
  <c r="P482" i="46"/>
  <c r="P481" i="46"/>
  <c r="P480" i="46"/>
  <c r="P479" i="46"/>
  <c r="P478" i="46"/>
  <c r="P477" i="46"/>
  <c r="P476" i="46"/>
  <c r="P475" i="46"/>
  <c r="P474" i="46"/>
  <c r="P473" i="46"/>
  <c r="P472" i="46"/>
  <c r="P471" i="46"/>
  <c r="P470" i="46"/>
  <c r="P469" i="46"/>
  <c r="P468" i="46"/>
  <c r="P467" i="46"/>
  <c r="P466" i="46"/>
  <c r="P465" i="46"/>
  <c r="P464" i="46"/>
  <c r="P463" i="46"/>
  <c r="P462" i="46"/>
  <c r="P461" i="46"/>
  <c r="P460" i="46"/>
  <c r="P459" i="46"/>
  <c r="P458" i="46"/>
  <c r="P457" i="46"/>
  <c r="P456" i="46"/>
  <c r="P455" i="46"/>
  <c r="P454" i="46"/>
  <c r="P453" i="46"/>
  <c r="P452" i="46"/>
  <c r="P451" i="46"/>
  <c r="P450" i="46"/>
  <c r="P449" i="46"/>
  <c r="P448" i="46"/>
  <c r="P447" i="46"/>
  <c r="P446" i="46"/>
  <c r="P445" i="46"/>
  <c r="P444" i="46"/>
  <c r="P443" i="46"/>
  <c r="P442" i="46"/>
  <c r="P441" i="46"/>
  <c r="P440" i="46"/>
  <c r="P439" i="46"/>
  <c r="P438" i="46"/>
  <c r="P437" i="46"/>
  <c r="P436" i="46"/>
  <c r="P435" i="46"/>
  <c r="P434" i="46"/>
  <c r="P433" i="46"/>
  <c r="P432" i="46"/>
  <c r="P431" i="46"/>
  <c r="P430" i="46"/>
  <c r="P429" i="46"/>
  <c r="P428" i="46"/>
  <c r="P427" i="46"/>
  <c r="P426" i="46"/>
  <c r="P425" i="46"/>
  <c r="P424" i="46"/>
  <c r="P423" i="46"/>
  <c r="P422" i="46"/>
  <c r="P421" i="46"/>
  <c r="P420" i="46"/>
  <c r="P419" i="46"/>
  <c r="P418" i="46"/>
  <c r="P417" i="46"/>
  <c r="P416" i="46"/>
  <c r="P415" i="46"/>
  <c r="P414" i="46"/>
  <c r="P413" i="46"/>
  <c r="P412" i="46"/>
  <c r="P411" i="46"/>
  <c r="P410" i="46"/>
  <c r="P409" i="46"/>
  <c r="P408" i="46"/>
  <c r="P407" i="46"/>
  <c r="P406" i="46"/>
  <c r="P405" i="46"/>
  <c r="P404" i="46"/>
  <c r="P403" i="46"/>
  <c r="P402" i="46"/>
  <c r="P401" i="46"/>
  <c r="P400" i="46"/>
  <c r="P399" i="46"/>
  <c r="P398" i="46"/>
  <c r="P397" i="46"/>
  <c r="P396" i="46"/>
  <c r="P395" i="46"/>
  <c r="P394" i="46"/>
  <c r="P393" i="46"/>
  <c r="P392" i="46"/>
  <c r="P391" i="46"/>
  <c r="P390" i="46"/>
  <c r="P389" i="46"/>
  <c r="P388" i="46"/>
  <c r="P387" i="46"/>
  <c r="P386" i="46"/>
  <c r="P385" i="46"/>
  <c r="P384" i="46"/>
  <c r="P383" i="46"/>
  <c r="P382" i="46"/>
  <c r="P381" i="46"/>
  <c r="P380" i="46"/>
  <c r="P379" i="46"/>
  <c r="P378" i="46"/>
  <c r="P377" i="46"/>
  <c r="P376" i="46"/>
  <c r="P375" i="46"/>
  <c r="P374" i="46"/>
  <c r="P373" i="46"/>
  <c r="P372" i="46"/>
  <c r="P371" i="46"/>
  <c r="P370" i="46"/>
  <c r="P369" i="46"/>
  <c r="P368" i="46"/>
  <c r="P367" i="46"/>
  <c r="P366" i="46"/>
  <c r="P365" i="46"/>
  <c r="P364" i="46"/>
  <c r="P363" i="46"/>
  <c r="P362" i="46"/>
  <c r="P361" i="46"/>
  <c r="P360" i="46"/>
  <c r="P359" i="46"/>
  <c r="P358" i="46"/>
  <c r="P357" i="46"/>
  <c r="P356" i="46"/>
  <c r="P355" i="46"/>
  <c r="P354" i="46"/>
  <c r="P353" i="46"/>
  <c r="P352" i="46"/>
  <c r="P351" i="46"/>
  <c r="P350" i="46"/>
  <c r="P349" i="46"/>
  <c r="P348" i="46"/>
  <c r="P347" i="46"/>
  <c r="P346" i="46"/>
  <c r="P345" i="46"/>
  <c r="P344" i="46"/>
  <c r="P343" i="46"/>
  <c r="P342" i="46"/>
  <c r="P341" i="46"/>
  <c r="P340" i="46"/>
  <c r="P339" i="46"/>
  <c r="P338" i="46"/>
  <c r="P337" i="46"/>
  <c r="P336" i="46"/>
  <c r="P335" i="46"/>
  <c r="P334" i="46"/>
  <c r="P333" i="46"/>
  <c r="P332" i="46"/>
  <c r="P331" i="46"/>
  <c r="P330" i="46"/>
  <c r="P329" i="46"/>
  <c r="P328" i="46"/>
  <c r="P327" i="46"/>
  <c r="P326" i="46"/>
  <c r="P325" i="46"/>
  <c r="P324" i="46"/>
  <c r="P323" i="46"/>
  <c r="P322" i="46"/>
  <c r="P321" i="46"/>
  <c r="P320" i="46"/>
  <c r="P319" i="46"/>
  <c r="P318" i="46"/>
  <c r="P317" i="46"/>
  <c r="P316" i="46"/>
  <c r="P315" i="46"/>
  <c r="P314" i="46"/>
  <c r="P313" i="46"/>
  <c r="P312" i="46"/>
  <c r="P311" i="46"/>
  <c r="P310" i="46"/>
  <c r="P309" i="46"/>
  <c r="P308" i="46"/>
  <c r="P307" i="46"/>
  <c r="P306" i="46"/>
  <c r="P305" i="46"/>
  <c r="P304" i="46"/>
  <c r="P303" i="46"/>
  <c r="P302" i="46"/>
  <c r="P301" i="46"/>
  <c r="P300" i="46"/>
  <c r="P299" i="46"/>
  <c r="P298" i="46"/>
  <c r="P297" i="46"/>
  <c r="P296" i="46"/>
  <c r="P295" i="46"/>
  <c r="P294" i="46"/>
  <c r="P293" i="46"/>
  <c r="P292" i="46"/>
  <c r="P291" i="46"/>
  <c r="P290" i="46"/>
  <c r="P289" i="46"/>
  <c r="P288" i="46"/>
  <c r="P287" i="46"/>
  <c r="P286" i="46"/>
  <c r="P285" i="46"/>
  <c r="O546" i="46"/>
  <c r="O545" i="46"/>
  <c r="O544" i="46"/>
  <c r="O543" i="46"/>
  <c r="O542" i="46"/>
  <c r="O541" i="46"/>
  <c r="O540" i="46"/>
  <c r="O539" i="46"/>
  <c r="O538" i="46"/>
  <c r="O537" i="46"/>
  <c r="O536" i="46"/>
  <c r="O535" i="46"/>
  <c r="O534" i="46"/>
  <c r="O533" i="46"/>
  <c r="O532" i="46"/>
  <c r="O531" i="46"/>
  <c r="O530" i="46"/>
  <c r="O529" i="46"/>
  <c r="O528" i="46"/>
  <c r="O527" i="46"/>
  <c r="O526" i="46"/>
  <c r="O525" i="46"/>
  <c r="O524" i="46"/>
  <c r="O523" i="46"/>
  <c r="O522" i="46"/>
  <c r="O521" i="46"/>
  <c r="O520" i="46"/>
  <c r="O519" i="46"/>
  <c r="O518" i="46"/>
  <c r="O517" i="46"/>
  <c r="O516" i="46"/>
  <c r="O515" i="46"/>
  <c r="O514" i="46"/>
  <c r="O513" i="46"/>
  <c r="O512" i="46"/>
  <c r="O511" i="46"/>
  <c r="O510" i="46"/>
  <c r="O509" i="46"/>
  <c r="O508" i="46"/>
  <c r="O507" i="46"/>
  <c r="O506" i="46"/>
  <c r="O505" i="46"/>
  <c r="O504" i="46"/>
  <c r="O503" i="46"/>
  <c r="O502" i="46"/>
  <c r="O501" i="46"/>
  <c r="O500" i="46"/>
  <c r="O499" i="46"/>
  <c r="O498" i="46"/>
  <c r="O497" i="46"/>
  <c r="O496" i="46"/>
  <c r="O495" i="46"/>
  <c r="O494" i="46"/>
  <c r="O493" i="46"/>
  <c r="O492" i="46"/>
  <c r="O491" i="46"/>
  <c r="O490" i="46"/>
  <c r="O489" i="46"/>
  <c r="O488" i="46"/>
  <c r="O487" i="46"/>
  <c r="O486" i="46"/>
  <c r="O485" i="46"/>
  <c r="O484" i="46"/>
  <c r="O483" i="46"/>
  <c r="O482" i="46"/>
  <c r="O481" i="46"/>
  <c r="O480" i="46"/>
  <c r="O479" i="46"/>
  <c r="O478" i="46"/>
  <c r="O477" i="46"/>
  <c r="O476" i="46"/>
  <c r="O475" i="46"/>
  <c r="O474" i="46"/>
  <c r="O473" i="46"/>
  <c r="O472" i="46"/>
  <c r="O471" i="46"/>
  <c r="O470" i="46"/>
  <c r="O469" i="46"/>
  <c r="O468" i="46"/>
  <c r="O467" i="46"/>
  <c r="O466" i="46"/>
  <c r="O465" i="46"/>
  <c r="O464" i="46"/>
  <c r="O463" i="46"/>
  <c r="O462" i="46"/>
  <c r="O461" i="46"/>
  <c r="O460" i="46"/>
  <c r="O459" i="46"/>
  <c r="O458" i="46"/>
  <c r="O457" i="46"/>
  <c r="O456" i="46"/>
  <c r="O455" i="46"/>
  <c r="O454" i="46"/>
  <c r="O453" i="46"/>
  <c r="O452" i="46"/>
  <c r="O451" i="46"/>
  <c r="O450" i="46"/>
  <c r="O449" i="46"/>
  <c r="O448" i="46"/>
  <c r="O447" i="46"/>
  <c r="O446" i="46"/>
  <c r="O445" i="46"/>
  <c r="O444" i="46"/>
  <c r="O443" i="46"/>
  <c r="O442" i="46"/>
  <c r="O441" i="46"/>
  <c r="O440" i="46"/>
  <c r="O439" i="46"/>
  <c r="O438" i="46"/>
  <c r="O437" i="46"/>
  <c r="O436" i="46"/>
  <c r="O435" i="46"/>
  <c r="O434" i="46"/>
  <c r="O433" i="46"/>
  <c r="O432" i="46"/>
  <c r="O431" i="46"/>
  <c r="O430" i="46"/>
  <c r="O429" i="46"/>
  <c r="O428" i="46"/>
  <c r="O427" i="46"/>
  <c r="O426" i="46"/>
  <c r="O425" i="46"/>
  <c r="O424" i="46"/>
  <c r="O423" i="46"/>
  <c r="O422" i="46"/>
  <c r="O421" i="46"/>
  <c r="O420" i="46"/>
  <c r="O419" i="46"/>
  <c r="O418" i="46"/>
  <c r="O417" i="46"/>
  <c r="O416" i="46"/>
  <c r="O415" i="46"/>
  <c r="O414" i="46"/>
  <c r="O413" i="46"/>
  <c r="O412" i="46"/>
  <c r="O411" i="46"/>
  <c r="O410" i="46"/>
  <c r="O409" i="46"/>
  <c r="O408" i="46"/>
  <c r="O407" i="46"/>
  <c r="O406" i="46"/>
  <c r="O405" i="46"/>
  <c r="O404" i="46"/>
  <c r="O403" i="46"/>
  <c r="O402" i="46"/>
  <c r="O401" i="46"/>
  <c r="O400" i="46"/>
  <c r="O399" i="46"/>
  <c r="O398" i="46"/>
  <c r="O397" i="46"/>
  <c r="O396" i="46"/>
  <c r="O395" i="46"/>
  <c r="O394" i="46"/>
  <c r="O393" i="46"/>
  <c r="O392" i="46"/>
  <c r="O391" i="46"/>
  <c r="O390" i="46"/>
  <c r="O389" i="46"/>
  <c r="O388" i="46"/>
  <c r="O387" i="46"/>
  <c r="O386" i="46"/>
  <c r="O385" i="46"/>
  <c r="O384" i="46"/>
  <c r="O383" i="46"/>
  <c r="O382" i="46"/>
  <c r="O381" i="46"/>
  <c r="O380" i="46"/>
  <c r="O379" i="46"/>
  <c r="O378" i="46"/>
  <c r="O377" i="46"/>
  <c r="O376" i="46"/>
  <c r="O375" i="46"/>
  <c r="O374" i="46"/>
  <c r="O373" i="46"/>
  <c r="O372" i="46"/>
  <c r="O371" i="46"/>
  <c r="O370" i="46"/>
  <c r="O369" i="46"/>
  <c r="O368" i="46"/>
  <c r="O367" i="46"/>
  <c r="O366" i="46"/>
  <c r="O365" i="46"/>
  <c r="O364" i="46"/>
  <c r="O363" i="46"/>
  <c r="O362" i="46"/>
  <c r="O361" i="46"/>
  <c r="O360" i="46"/>
  <c r="O359" i="46"/>
  <c r="O358" i="46"/>
  <c r="O357" i="46"/>
  <c r="O356" i="46"/>
  <c r="O355" i="46"/>
  <c r="O354" i="46"/>
  <c r="O353" i="46"/>
  <c r="O352" i="46"/>
  <c r="O351" i="46"/>
  <c r="O350" i="46"/>
  <c r="O349" i="46"/>
  <c r="O348" i="46"/>
  <c r="O347" i="46"/>
  <c r="O346" i="46"/>
  <c r="O345" i="46"/>
  <c r="O344" i="46"/>
  <c r="O343" i="46"/>
  <c r="O342" i="46"/>
  <c r="O341" i="46"/>
  <c r="O340" i="46"/>
  <c r="O339" i="46"/>
  <c r="O338" i="46"/>
  <c r="O337" i="46"/>
  <c r="S337" i="46" s="1"/>
  <c r="O336" i="46"/>
  <c r="O335" i="46"/>
  <c r="O334" i="46"/>
  <c r="O333" i="46"/>
  <c r="O332" i="46"/>
  <c r="O331" i="46"/>
  <c r="O330" i="46"/>
  <c r="O329" i="46"/>
  <c r="S329" i="46" s="1"/>
  <c r="O328" i="46"/>
  <c r="O327" i="46"/>
  <c r="O326" i="46"/>
  <c r="O325" i="46"/>
  <c r="S325" i="46" s="1"/>
  <c r="O324" i="46"/>
  <c r="O323" i="46"/>
  <c r="O322" i="46"/>
  <c r="O321" i="46"/>
  <c r="S321" i="46" s="1"/>
  <c r="O320" i="46"/>
  <c r="O319" i="46"/>
  <c r="O318" i="46"/>
  <c r="O317" i="46"/>
  <c r="S317" i="46" s="1"/>
  <c r="O316" i="46"/>
  <c r="O315" i="46"/>
  <c r="O314" i="46"/>
  <c r="O313" i="46"/>
  <c r="S313" i="46" s="1"/>
  <c r="O312" i="46"/>
  <c r="O311" i="46"/>
  <c r="O310" i="46"/>
  <c r="O309" i="46"/>
  <c r="S309" i="46" s="1"/>
  <c r="O308" i="46"/>
  <c r="O307" i="46"/>
  <c r="O306" i="46"/>
  <c r="O305" i="46"/>
  <c r="S305" i="46" s="1"/>
  <c r="O304" i="46"/>
  <c r="O303" i="46"/>
  <c r="O302" i="46"/>
  <c r="O301" i="46"/>
  <c r="S301" i="46" s="1"/>
  <c r="O300" i="46"/>
  <c r="O299" i="46"/>
  <c r="O298" i="46"/>
  <c r="O297" i="46"/>
  <c r="S297" i="46" s="1"/>
  <c r="O296" i="46"/>
  <c r="O295" i="46"/>
  <c r="O294" i="46"/>
  <c r="O293" i="46"/>
  <c r="O292" i="46"/>
  <c r="O291" i="46"/>
  <c r="O290" i="46"/>
  <c r="O289" i="46"/>
  <c r="S289" i="46" s="1"/>
  <c r="O288" i="46"/>
  <c r="O287" i="46"/>
  <c r="O286" i="46"/>
  <c r="O285" i="46"/>
  <c r="S285" i="46" s="1"/>
  <c r="N546" i="46"/>
  <c r="N545" i="46"/>
  <c r="N544" i="46"/>
  <c r="N543" i="46"/>
  <c r="S543" i="46" s="1"/>
  <c r="N542" i="46"/>
  <c r="N541" i="46"/>
  <c r="N540" i="46"/>
  <c r="N539" i="46"/>
  <c r="S539" i="46" s="1"/>
  <c r="N538" i="46"/>
  <c r="N537" i="46"/>
  <c r="N536" i="46"/>
  <c r="N535" i="46"/>
  <c r="S535" i="46" s="1"/>
  <c r="N534" i="46"/>
  <c r="N533" i="46"/>
  <c r="N532" i="46"/>
  <c r="N531" i="46"/>
  <c r="S531" i="46" s="1"/>
  <c r="N530" i="46"/>
  <c r="N529" i="46"/>
  <c r="S529" i="46" s="1"/>
  <c r="N528" i="46"/>
  <c r="N527" i="46"/>
  <c r="S527" i="46" s="1"/>
  <c r="N526" i="46"/>
  <c r="N525" i="46"/>
  <c r="N524" i="46"/>
  <c r="W524" i="46" s="1"/>
  <c r="N523" i="46"/>
  <c r="S523" i="46" s="1"/>
  <c r="N522" i="46"/>
  <c r="N521" i="46"/>
  <c r="N520" i="46"/>
  <c r="N519" i="46"/>
  <c r="W519" i="46" s="1"/>
  <c r="N518" i="46"/>
  <c r="N517" i="46"/>
  <c r="N516" i="46"/>
  <c r="N515" i="46"/>
  <c r="S515" i="46" s="1"/>
  <c r="N514" i="46"/>
  <c r="N513" i="46"/>
  <c r="N512" i="46"/>
  <c r="N511" i="46"/>
  <c r="S511" i="46" s="1"/>
  <c r="N510" i="46"/>
  <c r="N509" i="46"/>
  <c r="N508" i="46"/>
  <c r="N507" i="46"/>
  <c r="S507" i="46" s="1"/>
  <c r="N506" i="46"/>
  <c r="N505" i="46"/>
  <c r="N504" i="46"/>
  <c r="N503" i="46"/>
  <c r="S503" i="46" s="1"/>
  <c r="N502" i="46"/>
  <c r="N501" i="46"/>
  <c r="N500" i="46"/>
  <c r="W500" i="46" s="1"/>
  <c r="N499" i="46"/>
  <c r="W499" i="46" s="1"/>
  <c r="N498" i="46"/>
  <c r="N497" i="46"/>
  <c r="N496" i="46"/>
  <c r="N495" i="46"/>
  <c r="S495" i="46" s="1"/>
  <c r="N494" i="46"/>
  <c r="N493" i="46"/>
  <c r="N492" i="46"/>
  <c r="N491" i="46"/>
  <c r="N490" i="46"/>
  <c r="N489" i="46"/>
  <c r="N488" i="46"/>
  <c r="N487" i="46"/>
  <c r="S487" i="46" s="1"/>
  <c r="N486" i="46"/>
  <c r="N485" i="46"/>
  <c r="N484" i="46"/>
  <c r="N483" i="46"/>
  <c r="S483" i="46" s="1"/>
  <c r="N482" i="46"/>
  <c r="N481" i="46"/>
  <c r="N480" i="46"/>
  <c r="N479" i="46"/>
  <c r="S479" i="46" s="1"/>
  <c r="N478" i="46"/>
  <c r="N477" i="46"/>
  <c r="N476" i="46"/>
  <c r="N475" i="46"/>
  <c r="S475" i="46" s="1"/>
  <c r="N474" i="46"/>
  <c r="N473" i="46"/>
  <c r="N472" i="46"/>
  <c r="N471" i="46"/>
  <c r="S471" i="46" s="1"/>
  <c r="N470" i="46"/>
  <c r="N469" i="46"/>
  <c r="N468" i="46"/>
  <c r="N467" i="46"/>
  <c r="S467" i="46" s="1"/>
  <c r="N466" i="46"/>
  <c r="N465" i="46"/>
  <c r="N464" i="46"/>
  <c r="N463" i="46"/>
  <c r="S463" i="46" s="1"/>
  <c r="N462" i="46"/>
  <c r="N461" i="46"/>
  <c r="N460" i="46"/>
  <c r="N459" i="46"/>
  <c r="S459" i="46" s="1"/>
  <c r="N458" i="46"/>
  <c r="N457" i="46"/>
  <c r="N456" i="46"/>
  <c r="N455" i="46"/>
  <c r="S455" i="46" s="1"/>
  <c r="N454" i="46"/>
  <c r="N453" i="46"/>
  <c r="N452" i="46"/>
  <c r="N451" i="46"/>
  <c r="S451" i="46" s="1"/>
  <c r="N450" i="46"/>
  <c r="N449" i="46"/>
  <c r="N448" i="46"/>
  <c r="N447" i="46"/>
  <c r="S447" i="46" s="1"/>
  <c r="N446" i="46"/>
  <c r="N445" i="46"/>
  <c r="N444" i="46"/>
  <c r="N443" i="46"/>
  <c r="S443" i="46" s="1"/>
  <c r="N442" i="46"/>
  <c r="N441" i="46"/>
  <c r="N440" i="46"/>
  <c r="N439" i="46"/>
  <c r="N438" i="46"/>
  <c r="N437" i="46"/>
  <c r="N436" i="46"/>
  <c r="N435" i="46"/>
  <c r="S435" i="46" s="1"/>
  <c r="N434" i="46"/>
  <c r="N433" i="46"/>
  <c r="N432" i="46"/>
  <c r="N431" i="46"/>
  <c r="S431" i="46" s="1"/>
  <c r="N430" i="46"/>
  <c r="N429" i="46"/>
  <c r="N428" i="46"/>
  <c r="N427" i="46"/>
  <c r="S427" i="46" s="1"/>
  <c r="N426" i="46"/>
  <c r="N425" i="46"/>
  <c r="N424" i="46"/>
  <c r="N423" i="46"/>
  <c r="S423" i="46" s="1"/>
  <c r="N422" i="46"/>
  <c r="N421" i="46"/>
  <c r="N420" i="46"/>
  <c r="N419" i="46"/>
  <c r="S419" i="46" s="1"/>
  <c r="N418" i="46"/>
  <c r="N417" i="46"/>
  <c r="N416" i="46"/>
  <c r="N415" i="46"/>
  <c r="S415" i="46" s="1"/>
  <c r="N414" i="46"/>
  <c r="N413" i="46"/>
  <c r="N412" i="46"/>
  <c r="N411" i="46"/>
  <c r="S411" i="46" s="1"/>
  <c r="N410" i="46"/>
  <c r="N409" i="46"/>
  <c r="N408" i="46"/>
  <c r="N407" i="46"/>
  <c r="S407" i="46" s="1"/>
  <c r="N406" i="46"/>
  <c r="N405" i="46"/>
  <c r="N404" i="46"/>
  <c r="N403" i="46"/>
  <c r="S403" i="46" s="1"/>
  <c r="N402" i="46"/>
  <c r="N401" i="46"/>
  <c r="N400" i="46"/>
  <c r="N399" i="46"/>
  <c r="S399" i="46" s="1"/>
  <c r="N398" i="46"/>
  <c r="N397" i="46"/>
  <c r="N396" i="46"/>
  <c r="N395" i="46"/>
  <c r="S395" i="46" s="1"/>
  <c r="N394" i="46"/>
  <c r="N393" i="46"/>
  <c r="N392" i="46"/>
  <c r="N391" i="46"/>
  <c r="S391" i="46" s="1"/>
  <c r="N390" i="46"/>
  <c r="N389" i="46"/>
  <c r="N388" i="46"/>
  <c r="N387" i="46"/>
  <c r="S387" i="46" s="1"/>
  <c r="N386" i="46"/>
  <c r="N385" i="46"/>
  <c r="N384" i="46"/>
  <c r="N383" i="46"/>
  <c r="S383" i="46" s="1"/>
  <c r="N382" i="46"/>
  <c r="N381" i="46"/>
  <c r="N380" i="46"/>
  <c r="N379" i="46"/>
  <c r="S379" i="46" s="1"/>
  <c r="N378" i="46"/>
  <c r="N377" i="46"/>
  <c r="N376" i="46"/>
  <c r="N375" i="46"/>
  <c r="S375" i="46" s="1"/>
  <c r="N374" i="46"/>
  <c r="N373" i="46"/>
  <c r="N372" i="46"/>
  <c r="N371" i="46"/>
  <c r="S371" i="46" s="1"/>
  <c r="N370" i="46"/>
  <c r="N369" i="46"/>
  <c r="N368" i="46"/>
  <c r="N367" i="46"/>
  <c r="S367" i="46" s="1"/>
  <c r="N366" i="46"/>
  <c r="N365" i="46"/>
  <c r="N364" i="46"/>
  <c r="N363" i="46"/>
  <c r="S363" i="46" s="1"/>
  <c r="N362" i="46"/>
  <c r="N361" i="46"/>
  <c r="N360" i="46"/>
  <c r="N359" i="46"/>
  <c r="S359" i="46" s="1"/>
  <c r="N358" i="46"/>
  <c r="N357" i="46"/>
  <c r="N356" i="46"/>
  <c r="N355" i="46"/>
  <c r="S355" i="46" s="1"/>
  <c r="N354" i="46"/>
  <c r="N353" i="46"/>
  <c r="N352" i="46"/>
  <c r="N351" i="46"/>
  <c r="S351" i="46" s="1"/>
  <c r="N350" i="46"/>
  <c r="N349" i="46"/>
  <c r="N348" i="46"/>
  <c r="N347" i="46"/>
  <c r="S347" i="46" s="1"/>
  <c r="N346" i="46"/>
  <c r="N345" i="46"/>
  <c r="N344" i="46"/>
  <c r="N343" i="46"/>
  <c r="S343" i="46" s="1"/>
  <c r="N342" i="46"/>
  <c r="N341" i="46"/>
  <c r="N340" i="46"/>
  <c r="N339" i="46"/>
  <c r="S339" i="46" s="1"/>
  <c r="N338" i="46"/>
  <c r="N337" i="46"/>
  <c r="N336" i="46"/>
  <c r="N335" i="46"/>
  <c r="N334" i="46"/>
  <c r="N333" i="46"/>
  <c r="N332" i="46"/>
  <c r="N331" i="46"/>
  <c r="N330" i="46"/>
  <c r="N329" i="46"/>
  <c r="N328" i="46"/>
  <c r="N327" i="46"/>
  <c r="N326" i="46"/>
  <c r="N325" i="46"/>
  <c r="N324" i="46"/>
  <c r="N323" i="46"/>
  <c r="N322" i="46"/>
  <c r="N321" i="46"/>
  <c r="N320" i="46"/>
  <c r="N319" i="46"/>
  <c r="N318" i="46"/>
  <c r="N317" i="46"/>
  <c r="N316" i="46"/>
  <c r="N315" i="46"/>
  <c r="N314" i="46"/>
  <c r="N313" i="46"/>
  <c r="N312" i="46"/>
  <c r="N311" i="46"/>
  <c r="N310" i="46"/>
  <c r="N309" i="46"/>
  <c r="N308" i="46"/>
  <c r="N307" i="46"/>
  <c r="N306" i="46"/>
  <c r="N305" i="46"/>
  <c r="N304" i="46"/>
  <c r="N303" i="46"/>
  <c r="N302" i="46"/>
  <c r="N301" i="46"/>
  <c r="N300" i="46"/>
  <c r="N299" i="46"/>
  <c r="N298" i="46"/>
  <c r="N297" i="46"/>
  <c r="N296" i="46"/>
  <c r="N295" i="46"/>
  <c r="N294" i="46"/>
  <c r="N293" i="46"/>
  <c r="N292" i="46"/>
  <c r="N291" i="46"/>
  <c r="N290" i="46"/>
  <c r="N289" i="46"/>
  <c r="N288" i="46"/>
  <c r="N287" i="46"/>
  <c r="N286" i="46"/>
  <c r="N285" i="46"/>
  <c r="D285" i="46"/>
  <c r="D286" i="46"/>
  <c r="D287" i="46"/>
  <c r="D288" i="46"/>
  <c r="D289" i="46"/>
  <c r="D290" i="46"/>
  <c r="D291" i="46"/>
  <c r="D292" i="46"/>
  <c r="D293" i="46"/>
  <c r="D294" i="46"/>
  <c r="D295" i="46"/>
  <c r="D296" i="46"/>
  <c r="D297" i="46"/>
  <c r="D298" i="46"/>
  <c r="D299" i="46"/>
  <c r="D300" i="46"/>
  <c r="D301" i="46"/>
  <c r="D302" i="46"/>
  <c r="D303" i="46"/>
  <c r="D304" i="46"/>
  <c r="D305" i="46"/>
  <c r="D306" i="46"/>
  <c r="D307" i="46"/>
  <c r="D308" i="46"/>
  <c r="D309" i="46"/>
  <c r="D310" i="46"/>
  <c r="D311" i="46"/>
  <c r="D312" i="46"/>
  <c r="D313" i="46"/>
  <c r="D314" i="46"/>
  <c r="D315" i="46"/>
  <c r="D316" i="46"/>
  <c r="D317" i="46"/>
  <c r="D318" i="46"/>
  <c r="D319" i="46"/>
  <c r="D320" i="46"/>
  <c r="D321" i="46"/>
  <c r="D322" i="46"/>
  <c r="D323" i="46"/>
  <c r="D324" i="46"/>
  <c r="D325" i="46"/>
  <c r="D326" i="46"/>
  <c r="D327" i="46"/>
  <c r="D328" i="46"/>
  <c r="D329" i="46"/>
  <c r="D330" i="46"/>
  <c r="D331" i="46"/>
  <c r="D332" i="46"/>
  <c r="D333" i="46"/>
  <c r="D334" i="46"/>
  <c r="D335" i="46"/>
  <c r="D336" i="46"/>
  <c r="D337" i="46"/>
  <c r="D338" i="46"/>
  <c r="D339" i="46"/>
  <c r="D340" i="46"/>
  <c r="D341" i="46"/>
  <c r="D342" i="46"/>
  <c r="D343" i="46"/>
  <c r="D344" i="46"/>
  <c r="D345" i="46"/>
  <c r="D346" i="46"/>
  <c r="D347" i="46"/>
  <c r="D348" i="46"/>
  <c r="D349" i="46"/>
  <c r="D350" i="46"/>
  <c r="D351" i="46"/>
  <c r="D352" i="46"/>
  <c r="D353" i="46"/>
  <c r="D354" i="46"/>
  <c r="D355" i="46"/>
  <c r="D356" i="46"/>
  <c r="D357" i="46"/>
  <c r="D358" i="46"/>
  <c r="D359" i="46"/>
  <c r="D360" i="46"/>
  <c r="D361" i="46"/>
  <c r="D362" i="46"/>
  <c r="D363" i="46"/>
  <c r="D364" i="46"/>
  <c r="D365" i="46"/>
  <c r="D366" i="46"/>
  <c r="D367" i="46"/>
  <c r="D368" i="46"/>
  <c r="D369" i="46"/>
  <c r="D370" i="46"/>
  <c r="D371" i="46"/>
  <c r="D372" i="46"/>
  <c r="D373" i="46"/>
  <c r="D374" i="46"/>
  <c r="D375" i="46"/>
  <c r="D376" i="46"/>
  <c r="D377" i="46"/>
  <c r="D378" i="46"/>
  <c r="D379" i="46"/>
  <c r="D380" i="46"/>
  <c r="D381" i="46"/>
  <c r="D382" i="46"/>
  <c r="D383" i="46"/>
  <c r="D384" i="46"/>
  <c r="D385" i="46"/>
  <c r="D386" i="46"/>
  <c r="D387" i="46"/>
  <c r="D388" i="46"/>
  <c r="D389" i="46"/>
  <c r="D390" i="46"/>
  <c r="D391" i="46"/>
  <c r="D392" i="46"/>
  <c r="D393" i="46"/>
  <c r="D394" i="46"/>
  <c r="D395" i="46"/>
  <c r="D396" i="46"/>
  <c r="D397" i="46"/>
  <c r="D398" i="46"/>
  <c r="D399" i="46"/>
  <c r="D400" i="46"/>
  <c r="D401" i="46"/>
  <c r="D402" i="46"/>
  <c r="D403" i="46"/>
  <c r="D404" i="46"/>
  <c r="D405" i="46"/>
  <c r="D406" i="46"/>
  <c r="D407" i="46"/>
  <c r="D408" i="46"/>
  <c r="D409" i="46"/>
  <c r="D410" i="46"/>
  <c r="D411" i="46"/>
  <c r="D412" i="46"/>
  <c r="D413" i="46"/>
  <c r="D414" i="46"/>
  <c r="D415" i="46"/>
  <c r="D416" i="46"/>
  <c r="D417" i="46"/>
  <c r="D418" i="46"/>
  <c r="D419" i="46"/>
  <c r="D420" i="46"/>
  <c r="D421" i="46"/>
  <c r="D422" i="46"/>
  <c r="D423" i="46"/>
  <c r="D424" i="46"/>
  <c r="D425" i="46"/>
  <c r="D426" i="46"/>
  <c r="D427" i="46"/>
  <c r="D428" i="46"/>
  <c r="D429" i="46"/>
  <c r="D430" i="46"/>
  <c r="D431" i="46"/>
  <c r="D432" i="46"/>
  <c r="D433" i="46"/>
  <c r="D434" i="46"/>
  <c r="D435" i="46"/>
  <c r="D436" i="46"/>
  <c r="D437" i="46"/>
  <c r="D438" i="46"/>
  <c r="D439" i="46"/>
  <c r="D440" i="46"/>
  <c r="D441" i="46"/>
  <c r="D442" i="46"/>
  <c r="D443" i="46"/>
  <c r="D444" i="46"/>
  <c r="D445" i="46"/>
  <c r="D446" i="46"/>
  <c r="D447" i="46"/>
  <c r="D448" i="46"/>
  <c r="D449" i="46"/>
  <c r="D450" i="46"/>
  <c r="D451" i="46"/>
  <c r="D452" i="46"/>
  <c r="D453" i="46"/>
  <c r="D454" i="46"/>
  <c r="D455" i="46"/>
  <c r="D456" i="46"/>
  <c r="D457" i="46"/>
  <c r="D458" i="46"/>
  <c r="D459" i="46"/>
  <c r="D460" i="46"/>
  <c r="D461" i="46"/>
  <c r="D462" i="46"/>
  <c r="D463" i="46"/>
  <c r="D464" i="46"/>
  <c r="D465" i="46"/>
  <c r="D466" i="46"/>
  <c r="D467" i="46"/>
  <c r="D468" i="46"/>
  <c r="D469" i="46"/>
  <c r="D470" i="46"/>
  <c r="D471" i="46"/>
  <c r="D472" i="46"/>
  <c r="D473" i="46"/>
  <c r="D474" i="46"/>
  <c r="D475" i="46"/>
  <c r="D476" i="46"/>
  <c r="D477" i="46"/>
  <c r="D478" i="46"/>
  <c r="D479" i="46"/>
  <c r="D480" i="46"/>
  <c r="D481" i="46"/>
  <c r="D482" i="46"/>
  <c r="D483" i="46"/>
  <c r="D484" i="46"/>
  <c r="D485" i="46"/>
  <c r="D486" i="46"/>
  <c r="D487" i="46"/>
  <c r="D488" i="46"/>
  <c r="D489" i="46"/>
  <c r="D490" i="46"/>
  <c r="D491" i="46"/>
  <c r="D492" i="46"/>
  <c r="D493" i="46"/>
  <c r="D494" i="46"/>
  <c r="D495" i="46"/>
  <c r="D496" i="46"/>
  <c r="D497" i="46"/>
  <c r="D498" i="46"/>
  <c r="D499" i="46"/>
  <c r="D500" i="46"/>
  <c r="D501" i="46"/>
  <c r="D502" i="46"/>
  <c r="D503" i="46"/>
  <c r="D504" i="46"/>
  <c r="D505" i="46"/>
  <c r="D506" i="46"/>
  <c r="D507" i="46"/>
  <c r="D508" i="46"/>
  <c r="D509" i="46"/>
  <c r="D510" i="46"/>
  <c r="D511" i="46"/>
  <c r="D512" i="46"/>
  <c r="D513" i="46"/>
  <c r="D514" i="46"/>
  <c r="D515" i="46"/>
  <c r="D516" i="46"/>
  <c r="D517" i="46"/>
  <c r="D518" i="46"/>
  <c r="D519" i="46"/>
  <c r="D520" i="46"/>
  <c r="D521" i="46"/>
  <c r="D522" i="46"/>
  <c r="D523" i="46"/>
  <c r="D524" i="46"/>
  <c r="D525" i="46"/>
  <c r="D526" i="46"/>
  <c r="D527" i="46"/>
  <c r="D528" i="46"/>
  <c r="D529" i="46"/>
  <c r="D530" i="46"/>
  <c r="D531" i="46"/>
  <c r="D532" i="46"/>
  <c r="D533" i="46"/>
  <c r="D534" i="46"/>
  <c r="D535" i="46"/>
  <c r="D536" i="46"/>
  <c r="D537" i="46"/>
  <c r="D538" i="46"/>
  <c r="D539" i="46"/>
  <c r="D540" i="46"/>
  <c r="D541" i="46"/>
  <c r="D542" i="46"/>
  <c r="D543" i="46"/>
  <c r="D544" i="46"/>
  <c r="D545" i="46"/>
  <c r="E285" i="46"/>
  <c r="C286" i="46"/>
  <c r="E286" i="46" s="1"/>
  <c r="C287" i="46"/>
  <c r="E287" i="46" s="1"/>
  <c r="C288" i="46"/>
  <c r="E288" i="46" s="1"/>
  <c r="C289" i="46"/>
  <c r="E289" i="46" s="1"/>
  <c r="C290" i="46"/>
  <c r="E290" i="46" s="1"/>
  <c r="C291" i="46"/>
  <c r="E291" i="46" s="1"/>
  <c r="C292" i="46"/>
  <c r="E292" i="46" s="1"/>
  <c r="C293" i="46"/>
  <c r="E293" i="46" s="1"/>
  <c r="C294" i="46"/>
  <c r="E294" i="46" s="1"/>
  <c r="C295" i="46"/>
  <c r="C296" i="46"/>
  <c r="C297" i="46"/>
  <c r="C298" i="46"/>
  <c r="C299" i="46"/>
  <c r="C300" i="46"/>
  <c r="C301" i="46"/>
  <c r="C302" i="46"/>
  <c r="C303" i="46"/>
  <c r="E303" i="46" s="1"/>
  <c r="C304" i="46"/>
  <c r="E304" i="46" s="1"/>
  <c r="C305" i="46"/>
  <c r="C306" i="46"/>
  <c r="C307" i="46"/>
  <c r="C308" i="46"/>
  <c r="C309" i="46"/>
  <c r="C310" i="46"/>
  <c r="C311" i="46"/>
  <c r="C312" i="46"/>
  <c r="C313" i="46"/>
  <c r="C314" i="46"/>
  <c r="C315" i="46"/>
  <c r="C316" i="46"/>
  <c r="C317" i="46"/>
  <c r="C318" i="46"/>
  <c r="C319" i="46"/>
  <c r="C320" i="46"/>
  <c r="C321" i="46"/>
  <c r="C322" i="46"/>
  <c r="C323" i="46"/>
  <c r="C324" i="46"/>
  <c r="E324" i="46" s="1"/>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E354" i="46" s="1"/>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E454" i="46" s="1"/>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E499" i="46" s="1"/>
  <c r="C500" i="46"/>
  <c r="C501" i="46"/>
  <c r="C502" i="46"/>
  <c r="C503" i="46"/>
  <c r="C504" i="46"/>
  <c r="E504" i="46" s="1"/>
  <c r="C505" i="46"/>
  <c r="E505" i="46" s="1"/>
  <c r="C506" i="46"/>
  <c r="C507" i="46"/>
  <c r="C508" i="46"/>
  <c r="C509" i="46"/>
  <c r="C510" i="46"/>
  <c r="C511" i="46"/>
  <c r="C512" i="46"/>
  <c r="C513" i="46"/>
  <c r="C514" i="46"/>
  <c r="C515" i="46"/>
  <c r="C516" i="46"/>
  <c r="C517" i="46"/>
  <c r="C518" i="46"/>
  <c r="C519" i="46"/>
  <c r="E519" i="46" s="1"/>
  <c r="C520" i="46"/>
  <c r="C521" i="46"/>
  <c r="C522" i="46"/>
  <c r="C523" i="46"/>
  <c r="C524" i="46"/>
  <c r="C525" i="46"/>
  <c r="C526" i="46"/>
  <c r="C527" i="46"/>
  <c r="C528" i="46"/>
  <c r="C529" i="46"/>
  <c r="E529" i="46" s="1"/>
  <c r="C530" i="46"/>
  <c r="C531" i="46"/>
  <c r="C532" i="46"/>
  <c r="C533" i="46"/>
  <c r="C534" i="46"/>
  <c r="C535" i="46"/>
  <c r="C536" i="46"/>
  <c r="C537" i="46"/>
  <c r="C538" i="46"/>
  <c r="C539" i="46"/>
  <c r="C540" i="46"/>
  <c r="C541" i="46"/>
  <c r="C542" i="46"/>
  <c r="C543" i="46"/>
  <c r="C544" i="46"/>
  <c r="C545" i="46"/>
  <c r="C546" i="46"/>
  <c r="H545" i="46"/>
  <c r="F545" i="46"/>
  <c r="Q545" i="46" s="1"/>
  <c r="H544" i="46"/>
  <c r="F544" i="46"/>
  <c r="Q544" i="46" s="1"/>
  <c r="H543" i="46"/>
  <c r="F543" i="46"/>
  <c r="J543" i="46" s="1"/>
  <c r="H542" i="46"/>
  <c r="F542" i="46"/>
  <c r="J542" i="46" s="1"/>
  <c r="H541" i="46"/>
  <c r="F541" i="46"/>
  <c r="H540" i="46"/>
  <c r="F540" i="46"/>
  <c r="Q540" i="46" s="1"/>
  <c r="H539" i="46"/>
  <c r="F539" i="46"/>
  <c r="J539" i="46" s="1"/>
  <c r="S538" i="46"/>
  <c r="H538" i="46"/>
  <c r="F538" i="46"/>
  <c r="H537" i="46"/>
  <c r="F537" i="46"/>
  <c r="I537" i="46" s="1"/>
  <c r="H536" i="46"/>
  <c r="F536" i="46"/>
  <c r="Q536" i="46" s="1"/>
  <c r="H535" i="46"/>
  <c r="F535" i="46"/>
  <c r="J535" i="46" s="1"/>
  <c r="H534" i="46"/>
  <c r="F534" i="46"/>
  <c r="H533" i="46"/>
  <c r="F533" i="46"/>
  <c r="Q533" i="46" s="1"/>
  <c r="U533" i="46" s="1"/>
  <c r="H532" i="46"/>
  <c r="F532" i="46"/>
  <c r="Q532" i="46" s="1"/>
  <c r="H531" i="46"/>
  <c r="F531" i="46"/>
  <c r="J531" i="46" s="1"/>
  <c r="H530" i="46"/>
  <c r="F530" i="46"/>
  <c r="W529" i="46"/>
  <c r="H529" i="46"/>
  <c r="F529" i="46"/>
  <c r="R529" i="46" s="1"/>
  <c r="V529" i="46" s="1"/>
  <c r="H528" i="46"/>
  <c r="F528" i="46"/>
  <c r="Q528" i="46" s="1"/>
  <c r="H527" i="46"/>
  <c r="F527" i="46"/>
  <c r="J527" i="46" s="1"/>
  <c r="H526" i="46"/>
  <c r="F526" i="46"/>
  <c r="H525" i="46"/>
  <c r="F525" i="46"/>
  <c r="J525" i="46" s="1"/>
  <c r="S524" i="46"/>
  <c r="H524" i="46"/>
  <c r="F524" i="46"/>
  <c r="Q524" i="46" s="1"/>
  <c r="H523" i="46"/>
  <c r="F523" i="46"/>
  <c r="J523" i="46" s="1"/>
  <c r="H522" i="46"/>
  <c r="F522" i="46"/>
  <c r="H521" i="46"/>
  <c r="F521" i="46"/>
  <c r="H520" i="46"/>
  <c r="F520" i="46"/>
  <c r="H519" i="46"/>
  <c r="F519" i="46"/>
  <c r="J519" i="46" s="1"/>
  <c r="H518" i="46"/>
  <c r="F518" i="46"/>
  <c r="Q518" i="46" s="1"/>
  <c r="U518" i="46" s="1"/>
  <c r="H517" i="46"/>
  <c r="F517" i="46"/>
  <c r="R517" i="46" s="1"/>
  <c r="H516" i="46"/>
  <c r="F516" i="46"/>
  <c r="J516" i="46" s="1"/>
  <c r="H515" i="46"/>
  <c r="F515" i="46"/>
  <c r="J515" i="46" s="1"/>
  <c r="H514" i="46"/>
  <c r="F514" i="46"/>
  <c r="R514" i="46" s="1"/>
  <c r="V514" i="46" s="1"/>
  <c r="H513" i="46"/>
  <c r="F513" i="46"/>
  <c r="H512" i="46"/>
  <c r="F512" i="46"/>
  <c r="Q512" i="46" s="1"/>
  <c r="H511" i="46"/>
  <c r="F511" i="46"/>
  <c r="J511" i="46" s="1"/>
  <c r="H510" i="46"/>
  <c r="F510" i="46"/>
  <c r="R510" i="46" s="1"/>
  <c r="V510" i="46" s="1"/>
  <c r="H509" i="46"/>
  <c r="F509" i="46"/>
  <c r="R509" i="46" s="1"/>
  <c r="V509" i="46" s="1"/>
  <c r="S508" i="46"/>
  <c r="H508" i="46"/>
  <c r="F508" i="46"/>
  <c r="Q508" i="46" s="1"/>
  <c r="H507" i="46"/>
  <c r="F507" i="46"/>
  <c r="J507" i="46" s="1"/>
  <c r="S506" i="46"/>
  <c r="H506" i="46"/>
  <c r="F506" i="46"/>
  <c r="W505" i="46"/>
  <c r="S505" i="46"/>
  <c r="H505" i="46"/>
  <c r="F505" i="46"/>
  <c r="W504" i="46"/>
  <c r="S504" i="46"/>
  <c r="H504" i="46"/>
  <c r="F504" i="46"/>
  <c r="Q504" i="46" s="1"/>
  <c r="K504" i="46"/>
  <c r="Y504" i="46" s="1"/>
  <c r="H503" i="46"/>
  <c r="F503" i="46"/>
  <c r="J503" i="46" s="1"/>
  <c r="H502" i="46"/>
  <c r="F502" i="46"/>
  <c r="H501" i="46"/>
  <c r="F501" i="46"/>
  <c r="J501" i="46" s="1"/>
  <c r="S500" i="46"/>
  <c r="H500" i="46"/>
  <c r="F500" i="46"/>
  <c r="Q500" i="46" s="1"/>
  <c r="U500" i="46" s="1"/>
  <c r="H499" i="46"/>
  <c r="F499" i="46"/>
  <c r="J499" i="46" s="1"/>
  <c r="Q498" i="46"/>
  <c r="U498" i="46" s="1"/>
  <c r="H498" i="46"/>
  <c r="F498" i="46"/>
  <c r="I498" i="46" s="1"/>
  <c r="H497" i="46"/>
  <c r="F497" i="46"/>
  <c r="J497" i="46" s="1"/>
  <c r="S496" i="46"/>
  <c r="H496" i="46"/>
  <c r="F496" i="46"/>
  <c r="Q496" i="46" s="1"/>
  <c r="U496" i="46" s="1"/>
  <c r="H495" i="46"/>
  <c r="F495" i="46"/>
  <c r="J495" i="46" s="1"/>
  <c r="H494" i="46"/>
  <c r="F494" i="46"/>
  <c r="H493" i="46"/>
  <c r="F493" i="46"/>
  <c r="J493" i="46" s="1"/>
  <c r="H492" i="46"/>
  <c r="F492" i="46"/>
  <c r="J492" i="46" s="1"/>
  <c r="H491" i="46"/>
  <c r="F491" i="46"/>
  <c r="Q491" i="46" s="1"/>
  <c r="U491" i="46" s="1"/>
  <c r="H490" i="46"/>
  <c r="F490" i="46"/>
  <c r="H489" i="46"/>
  <c r="F489" i="46"/>
  <c r="Q489" i="46" s="1"/>
  <c r="S488" i="46"/>
  <c r="H488" i="46"/>
  <c r="F488" i="46"/>
  <c r="J488" i="46" s="1"/>
  <c r="H487" i="46"/>
  <c r="F487" i="46"/>
  <c r="R487" i="46" s="1"/>
  <c r="V487" i="46" s="1"/>
  <c r="J486" i="46"/>
  <c r="H486" i="46"/>
  <c r="F486" i="46"/>
  <c r="I486" i="46" s="1"/>
  <c r="H485" i="46"/>
  <c r="F485" i="46"/>
  <c r="Q485" i="46" s="1"/>
  <c r="H484" i="46"/>
  <c r="F484" i="46"/>
  <c r="J484" i="46" s="1"/>
  <c r="H483" i="46"/>
  <c r="F483" i="46"/>
  <c r="H482" i="46"/>
  <c r="F482" i="46"/>
  <c r="R482" i="46" s="1"/>
  <c r="V482" i="46" s="1"/>
  <c r="H481" i="46"/>
  <c r="F481" i="46"/>
  <c r="Q481" i="46" s="1"/>
  <c r="S480" i="46"/>
  <c r="H480" i="46"/>
  <c r="F480" i="46"/>
  <c r="J480" i="46" s="1"/>
  <c r="H479" i="46"/>
  <c r="F479" i="46"/>
  <c r="H478" i="46"/>
  <c r="F478" i="46"/>
  <c r="I478" i="46" s="1"/>
  <c r="H477" i="46"/>
  <c r="F477" i="46"/>
  <c r="Q477" i="46" s="1"/>
  <c r="S476" i="46"/>
  <c r="H476" i="46"/>
  <c r="F476" i="46"/>
  <c r="J476" i="46" s="1"/>
  <c r="H475" i="46"/>
  <c r="F475" i="46"/>
  <c r="J475" i="46" s="1"/>
  <c r="H474" i="46"/>
  <c r="F474" i="46"/>
  <c r="H473" i="46"/>
  <c r="F473" i="46"/>
  <c r="Q473" i="46" s="1"/>
  <c r="H472" i="46"/>
  <c r="F472" i="46"/>
  <c r="J472" i="46" s="1"/>
  <c r="H471" i="46"/>
  <c r="F471" i="46"/>
  <c r="R471" i="46" s="1"/>
  <c r="V471" i="46" s="1"/>
  <c r="H470" i="46"/>
  <c r="F470" i="46"/>
  <c r="Q470" i="46" s="1"/>
  <c r="U470" i="46" s="1"/>
  <c r="H469" i="46"/>
  <c r="F469" i="46"/>
  <c r="Q469" i="46" s="1"/>
  <c r="S468" i="46"/>
  <c r="H468" i="46"/>
  <c r="F468" i="46"/>
  <c r="J468" i="46" s="1"/>
  <c r="H467" i="46"/>
  <c r="F467" i="46"/>
  <c r="H466" i="46"/>
  <c r="F466" i="46"/>
  <c r="R466" i="46" s="1"/>
  <c r="V466" i="46" s="1"/>
  <c r="H465" i="46"/>
  <c r="F465" i="46"/>
  <c r="Q465" i="46" s="1"/>
  <c r="H464" i="46"/>
  <c r="F464" i="46"/>
  <c r="J464" i="46" s="1"/>
  <c r="H463" i="46"/>
  <c r="F463" i="46"/>
  <c r="Q463" i="46" s="1"/>
  <c r="S462" i="46"/>
  <c r="H462" i="46"/>
  <c r="F462" i="46"/>
  <c r="Q462" i="46" s="1"/>
  <c r="U462" i="46" s="1"/>
  <c r="H461" i="46"/>
  <c r="F461" i="46"/>
  <c r="Q461" i="46" s="1"/>
  <c r="H460" i="46"/>
  <c r="F460" i="46"/>
  <c r="J460" i="46" s="1"/>
  <c r="H459" i="46"/>
  <c r="F459" i="46"/>
  <c r="I459" i="46" s="1"/>
  <c r="S458" i="46"/>
  <c r="H458" i="46"/>
  <c r="F458" i="46"/>
  <c r="Q458" i="46" s="1"/>
  <c r="U458" i="46" s="1"/>
  <c r="H457" i="46"/>
  <c r="F457" i="46"/>
  <c r="H456" i="46"/>
  <c r="F456" i="46"/>
  <c r="J456" i="46" s="1"/>
  <c r="H455" i="46"/>
  <c r="F455" i="46"/>
  <c r="R455" i="46" s="1"/>
  <c r="V455" i="46" s="1"/>
  <c r="H454" i="46"/>
  <c r="F454" i="46"/>
  <c r="J454" i="46" s="1"/>
  <c r="H453" i="46"/>
  <c r="F453" i="46"/>
  <c r="Q453" i="46" s="1"/>
  <c r="U453" i="46" s="1"/>
  <c r="H452" i="46"/>
  <c r="F452" i="46"/>
  <c r="J452" i="46" s="1"/>
  <c r="H451" i="46"/>
  <c r="F451" i="46"/>
  <c r="Q451" i="46" s="1"/>
  <c r="S450" i="46"/>
  <c r="H450" i="46"/>
  <c r="F450" i="46"/>
  <c r="H449" i="46"/>
  <c r="F449" i="46"/>
  <c r="Q449" i="46" s="1"/>
  <c r="H448" i="46"/>
  <c r="F448" i="46"/>
  <c r="J448" i="46" s="1"/>
  <c r="H447" i="46"/>
  <c r="F447" i="46"/>
  <c r="Q447" i="46" s="1"/>
  <c r="H446" i="46"/>
  <c r="F446" i="46"/>
  <c r="J446" i="46" s="1"/>
  <c r="H445" i="46"/>
  <c r="F445" i="46"/>
  <c r="J445" i="46" s="1"/>
  <c r="H444" i="46"/>
  <c r="F444" i="46"/>
  <c r="J444" i="46" s="1"/>
  <c r="H443" i="46"/>
  <c r="F443" i="46"/>
  <c r="Q443" i="46" s="1"/>
  <c r="U443" i="46" s="1"/>
  <c r="S442" i="46"/>
  <c r="H442" i="46"/>
  <c r="F442" i="46"/>
  <c r="I442" i="46" s="1"/>
  <c r="H441" i="46"/>
  <c r="F441" i="46"/>
  <c r="H440" i="46"/>
  <c r="F440" i="46"/>
  <c r="J440" i="46" s="1"/>
  <c r="H439" i="46"/>
  <c r="F439" i="46"/>
  <c r="Q439" i="46" s="1"/>
  <c r="U439" i="46" s="1"/>
  <c r="H438" i="46"/>
  <c r="F438" i="46"/>
  <c r="J438" i="46" s="1"/>
  <c r="H437" i="46"/>
  <c r="F437" i="46"/>
  <c r="I437" i="46" s="1"/>
  <c r="S436" i="46"/>
  <c r="H436" i="46"/>
  <c r="F436" i="46"/>
  <c r="J436" i="46" s="1"/>
  <c r="H435" i="46"/>
  <c r="F435" i="46"/>
  <c r="J435" i="46" s="1"/>
  <c r="H434" i="46"/>
  <c r="F434" i="46"/>
  <c r="R434" i="46" s="1"/>
  <c r="V434" i="46" s="1"/>
  <c r="H433" i="46"/>
  <c r="F433" i="46"/>
  <c r="R433" i="46" s="1"/>
  <c r="V433" i="46" s="1"/>
  <c r="H432" i="46"/>
  <c r="F432" i="46"/>
  <c r="J432" i="46" s="1"/>
  <c r="H431" i="46"/>
  <c r="F431" i="46"/>
  <c r="J431" i="46" s="1"/>
  <c r="H430" i="46"/>
  <c r="F430" i="46"/>
  <c r="Q430" i="46" s="1"/>
  <c r="U430" i="46" s="1"/>
  <c r="H429" i="46"/>
  <c r="F429" i="46"/>
  <c r="R429" i="46" s="1"/>
  <c r="V429" i="46" s="1"/>
  <c r="H428" i="46"/>
  <c r="F428" i="46"/>
  <c r="H427" i="46"/>
  <c r="F427" i="46"/>
  <c r="J427" i="46" s="1"/>
  <c r="H426" i="46"/>
  <c r="F426" i="46"/>
  <c r="J426" i="46" s="1"/>
  <c r="H425" i="46"/>
  <c r="F425" i="46"/>
  <c r="J425" i="46" s="1"/>
  <c r="S424" i="46"/>
  <c r="H424" i="46"/>
  <c r="F424" i="46"/>
  <c r="J424" i="46" s="1"/>
  <c r="H423" i="46"/>
  <c r="F423" i="46"/>
  <c r="J423" i="46" s="1"/>
  <c r="H422" i="46"/>
  <c r="F422" i="46"/>
  <c r="I422" i="46" s="1"/>
  <c r="H421" i="46"/>
  <c r="F421" i="46"/>
  <c r="J421" i="46" s="1"/>
  <c r="S420" i="46"/>
  <c r="H420" i="46"/>
  <c r="F420" i="46"/>
  <c r="J420" i="46" s="1"/>
  <c r="H419" i="46"/>
  <c r="F419" i="46"/>
  <c r="J419" i="46" s="1"/>
  <c r="H418" i="46"/>
  <c r="F418" i="46"/>
  <c r="H417" i="46"/>
  <c r="F417" i="46"/>
  <c r="R417" i="46" s="1"/>
  <c r="V417" i="46" s="1"/>
  <c r="S416" i="46"/>
  <c r="H416" i="46"/>
  <c r="F416" i="46"/>
  <c r="J416" i="46" s="1"/>
  <c r="H415" i="46"/>
  <c r="F415" i="46"/>
  <c r="H414" i="46"/>
  <c r="F414" i="46"/>
  <c r="Q414" i="46" s="1"/>
  <c r="U414" i="46" s="1"/>
  <c r="H413" i="46"/>
  <c r="F413" i="46"/>
  <c r="R413" i="46" s="1"/>
  <c r="V413" i="46" s="1"/>
  <c r="H412" i="46"/>
  <c r="F412" i="46"/>
  <c r="Q412" i="46" s="1"/>
  <c r="U412" i="46" s="1"/>
  <c r="H411" i="46"/>
  <c r="F411" i="46"/>
  <c r="J411" i="46" s="1"/>
  <c r="S410" i="46"/>
  <c r="H410" i="46"/>
  <c r="F410" i="46"/>
  <c r="R410" i="46" s="1"/>
  <c r="V410" i="46" s="1"/>
  <c r="H409" i="46"/>
  <c r="F409" i="46"/>
  <c r="I409" i="46" s="1"/>
  <c r="S408" i="46"/>
  <c r="H408" i="46"/>
  <c r="F408" i="46"/>
  <c r="Q408" i="46" s="1"/>
  <c r="H407" i="46"/>
  <c r="F407" i="46"/>
  <c r="J407" i="46" s="1"/>
  <c r="H406" i="46"/>
  <c r="F406" i="46"/>
  <c r="H405" i="46"/>
  <c r="F405" i="46"/>
  <c r="H404" i="46"/>
  <c r="F404" i="46"/>
  <c r="Q404" i="46" s="1"/>
  <c r="H403" i="46"/>
  <c r="F403" i="46"/>
  <c r="J403" i="46" s="1"/>
  <c r="H402" i="46"/>
  <c r="F402" i="46"/>
  <c r="Q402" i="46" s="1"/>
  <c r="U402" i="46" s="1"/>
  <c r="H401" i="46"/>
  <c r="F401" i="46"/>
  <c r="Q401" i="46" s="1"/>
  <c r="U401" i="46" s="1"/>
  <c r="S400" i="46"/>
  <c r="H400" i="46"/>
  <c r="F400" i="46"/>
  <c r="Q400" i="46" s="1"/>
  <c r="U400" i="46" s="1"/>
  <c r="H399" i="46"/>
  <c r="F399" i="46"/>
  <c r="J399" i="46" s="1"/>
  <c r="H398" i="46"/>
  <c r="F398" i="46"/>
  <c r="I398" i="46" s="1"/>
  <c r="H397" i="46"/>
  <c r="F397" i="46"/>
  <c r="J397" i="46" s="1"/>
  <c r="H396" i="46"/>
  <c r="F396" i="46"/>
  <c r="J396" i="46" s="1"/>
  <c r="H395" i="46"/>
  <c r="F395" i="46"/>
  <c r="R395" i="46" s="1"/>
  <c r="V395" i="46" s="1"/>
  <c r="H394" i="46"/>
  <c r="F394" i="46"/>
  <c r="J394" i="46" s="1"/>
  <c r="H393" i="46"/>
  <c r="F393" i="46"/>
  <c r="J393" i="46" s="1"/>
  <c r="S392" i="46"/>
  <c r="H392" i="46"/>
  <c r="F392" i="46"/>
  <c r="Q392" i="46" s="1"/>
  <c r="H391" i="46"/>
  <c r="F391" i="46"/>
  <c r="S390" i="46"/>
  <c r="H390" i="46"/>
  <c r="F390" i="46"/>
  <c r="H389" i="46"/>
  <c r="F389" i="46"/>
  <c r="J389" i="46" s="1"/>
  <c r="H388" i="46"/>
  <c r="F388" i="46"/>
  <c r="Q388" i="46" s="1"/>
  <c r="H387" i="46"/>
  <c r="F387" i="46"/>
  <c r="J387" i="46" s="1"/>
  <c r="S386" i="46"/>
  <c r="H386" i="46"/>
  <c r="F386" i="46"/>
  <c r="H385" i="46"/>
  <c r="F385" i="46"/>
  <c r="J385" i="46" s="1"/>
  <c r="S384" i="46"/>
  <c r="H384" i="46"/>
  <c r="F384" i="46"/>
  <c r="Q384" i="46" s="1"/>
  <c r="H383" i="46"/>
  <c r="F383" i="46"/>
  <c r="J383" i="46" s="1"/>
  <c r="H382" i="46"/>
  <c r="F382" i="46"/>
  <c r="J382" i="46" s="1"/>
  <c r="H381" i="46"/>
  <c r="F381" i="46"/>
  <c r="J381" i="46" s="1"/>
  <c r="H380" i="46"/>
  <c r="F380" i="46"/>
  <c r="H379" i="46"/>
  <c r="F379" i="46"/>
  <c r="R379" i="46" s="1"/>
  <c r="V379" i="46" s="1"/>
  <c r="H378" i="46"/>
  <c r="F378" i="46"/>
  <c r="J378" i="46" s="1"/>
  <c r="H377" i="46"/>
  <c r="F377" i="46"/>
  <c r="J377" i="46" s="1"/>
  <c r="S376" i="46"/>
  <c r="H376" i="46"/>
  <c r="F376" i="46"/>
  <c r="Q376" i="46" s="1"/>
  <c r="H375" i="46"/>
  <c r="F375" i="46"/>
  <c r="H374" i="46"/>
  <c r="F374" i="46"/>
  <c r="H373" i="46"/>
  <c r="F373" i="46"/>
  <c r="J373" i="46" s="1"/>
  <c r="S372" i="46"/>
  <c r="H372" i="46"/>
  <c r="F372" i="46"/>
  <c r="Q372" i="46" s="1"/>
  <c r="H371" i="46"/>
  <c r="F371" i="46"/>
  <c r="R371" i="46" s="1"/>
  <c r="V371" i="46" s="1"/>
  <c r="H370" i="46"/>
  <c r="F370" i="46"/>
  <c r="J370" i="46" s="1"/>
  <c r="H369" i="46"/>
  <c r="F369" i="46"/>
  <c r="J369" i="46" s="1"/>
  <c r="S368" i="46"/>
  <c r="H368" i="46"/>
  <c r="F368" i="46"/>
  <c r="Q368" i="46" s="1"/>
  <c r="H367" i="46"/>
  <c r="F367" i="46"/>
  <c r="J367" i="46" s="1"/>
  <c r="S366" i="46"/>
  <c r="H366" i="46"/>
  <c r="F366" i="46"/>
  <c r="J366" i="46" s="1"/>
  <c r="H365" i="46"/>
  <c r="F365" i="46"/>
  <c r="J365" i="46" s="1"/>
  <c r="H364" i="46"/>
  <c r="F364" i="46"/>
  <c r="Q364" i="46" s="1"/>
  <c r="H363" i="46"/>
  <c r="F363" i="46"/>
  <c r="I363" i="46" s="1"/>
  <c r="S362" i="46"/>
  <c r="H362" i="46"/>
  <c r="F362" i="46"/>
  <c r="J362" i="46" s="1"/>
  <c r="H361" i="46"/>
  <c r="F361" i="46"/>
  <c r="J361" i="46" s="1"/>
  <c r="S360" i="46"/>
  <c r="H360" i="46"/>
  <c r="F360" i="46"/>
  <c r="Q360" i="46" s="1"/>
  <c r="H359" i="46"/>
  <c r="F359" i="46"/>
  <c r="R359" i="46" s="1"/>
  <c r="V359" i="46" s="1"/>
  <c r="H358" i="46"/>
  <c r="F358" i="46"/>
  <c r="J358" i="46" s="1"/>
  <c r="S357" i="46"/>
  <c r="H357" i="46"/>
  <c r="F357" i="46"/>
  <c r="S356" i="46"/>
  <c r="H356" i="46"/>
  <c r="F356" i="46"/>
  <c r="Q356" i="46" s="1"/>
  <c r="H355" i="46"/>
  <c r="F355" i="46"/>
  <c r="J355" i="46" s="1"/>
  <c r="H354" i="46"/>
  <c r="F354" i="46"/>
  <c r="J354" i="46" s="1"/>
  <c r="H353" i="46"/>
  <c r="F353" i="46"/>
  <c r="S352" i="46"/>
  <c r="H352" i="46"/>
  <c r="F352" i="46"/>
  <c r="H351" i="46"/>
  <c r="F351" i="46"/>
  <c r="J351" i="46" s="1"/>
  <c r="H350" i="46"/>
  <c r="F350" i="46"/>
  <c r="Q350" i="46" s="1"/>
  <c r="U350" i="46" s="1"/>
  <c r="H349" i="46"/>
  <c r="F349" i="46"/>
  <c r="J349" i="46" s="1"/>
  <c r="H348" i="46"/>
  <c r="F348" i="46"/>
  <c r="Q348" i="46" s="1"/>
  <c r="H347" i="46"/>
  <c r="F347" i="46"/>
  <c r="R347" i="46" s="1"/>
  <c r="S346" i="46"/>
  <c r="H346" i="46"/>
  <c r="F346" i="46"/>
  <c r="Q346" i="46" s="1"/>
  <c r="S345" i="46"/>
  <c r="H345" i="46"/>
  <c r="F345" i="46"/>
  <c r="J345" i="46" s="1"/>
  <c r="H344" i="46"/>
  <c r="F344" i="46"/>
  <c r="Q344" i="46" s="1"/>
  <c r="H343" i="46"/>
  <c r="F343" i="46"/>
  <c r="R343" i="46" s="1"/>
  <c r="V343" i="46" s="1"/>
  <c r="S342" i="46"/>
  <c r="H342" i="46"/>
  <c r="F342" i="46"/>
  <c r="Q342" i="46" s="1"/>
  <c r="H341" i="46"/>
  <c r="F341" i="46"/>
  <c r="J341" i="46" s="1"/>
  <c r="H340" i="46"/>
  <c r="F340" i="46"/>
  <c r="Q340" i="46" s="1"/>
  <c r="H339" i="46"/>
  <c r="F339" i="46"/>
  <c r="R339" i="46" s="1"/>
  <c r="V339" i="46" s="1"/>
  <c r="H338" i="46"/>
  <c r="F338" i="46"/>
  <c r="J338" i="46" s="1"/>
  <c r="H337" i="46"/>
  <c r="F337" i="46"/>
  <c r="I337" i="46" s="1"/>
  <c r="S336" i="46"/>
  <c r="H336" i="46"/>
  <c r="F336" i="46"/>
  <c r="Q336" i="46" s="1"/>
  <c r="H335" i="46"/>
  <c r="F335" i="46"/>
  <c r="J335" i="46" s="1"/>
  <c r="H334" i="46"/>
  <c r="F334" i="46"/>
  <c r="S333" i="46"/>
  <c r="H333" i="46"/>
  <c r="F333" i="46"/>
  <c r="S332" i="46"/>
  <c r="H332" i="46"/>
  <c r="F332" i="46"/>
  <c r="Q332" i="46" s="1"/>
  <c r="H331" i="46"/>
  <c r="F331" i="46"/>
  <c r="J331" i="46" s="1"/>
  <c r="S330" i="46"/>
  <c r="H330" i="46"/>
  <c r="F330" i="46"/>
  <c r="R330" i="46" s="1"/>
  <c r="V330" i="46" s="1"/>
  <c r="H329" i="46"/>
  <c r="F329" i="46"/>
  <c r="I329" i="46" s="1"/>
  <c r="H328" i="46"/>
  <c r="F328" i="46"/>
  <c r="Q328" i="46" s="1"/>
  <c r="S327" i="46"/>
  <c r="H327" i="46"/>
  <c r="F327" i="46"/>
  <c r="J327" i="46" s="1"/>
  <c r="S326" i="46"/>
  <c r="H326" i="46"/>
  <c r="F326" i="46"/>
  <c r="R326" i="46" s="1"/>
  <c r="V326" i="46" s="1"/>
  <c r="H325" i="46"/>
  <c r="F325" i="46"/>
  <c r="I325" i="46" s="1"/>
  <c r="S324" i="46"/>
  <c r="H324" i="46"/>
  <c r="F324" i="46"/>
  <c r="Q324" i="46" s="1"/>
  <c r="K324" i="46"/>
  <c r="H323" i="46"/>
  <c r="F323" i="46"/>
  <c r="J323" i="46" s="1"/>
  <c r="H322" i="46"/>
  <c r="F322" i="46"/>
  <c r="J322" i="46" s="1"/>
  <c r="H321" i="46"/>
  <c r="F321" i="46"/>
  <c r="S320" i="46"/>
  <c r="H320" i="46"/>
  <c r="F320" i="46"/>
  <c r="Q320" i="46" s="1"/>
  <c r="S319" i="46"/>
  <c r="H319" i="46"/>
  <c r="F319" i="46"/>
  <c r="J319" i="46" s="1"/>
  <c r="H318" i="46"/>
  <c r="F318" i="46"/>
  <c r="J318" i="46" s="1"/>
  <c r="H317" i="46"/>
  <c r="F317" i="46"/>
  <c r="J317" i="46" s="1"/>
  <c r="S316" i="46"/>
  <c r="H316" i="46"/>
  <c r="F316" i="46"/>
  <c r="Q316" i="46" s="1"/>
  <c r="H315" i="46"/>
  <c r="F315" i="46"/>
  <c r="J315" i="46" s="1"/>
  <c r="S314" i="46"/>
  <c r="H314" i="46"/>
  <c r="F314" i="46"/>
  <c r="J314" i="46" s="1"/>
  <c r="H313" i="46"/>
  <c r="F313" i="46"/>
  <c r="H312" i="46"/>
  <c r="F312" i="46"/>
  <c r="Q312" i="46" s="1"/>
  <c r="S311" i="46"/>
  <c r="H311" i="46"/>
  <c r="F311" i="46"/>
  <c r="J311" i="46" s="1"/>
  <c r="S310" i="46"/>
  <c r="H310" i="46"/>
  <c r="F310" i="46"/>
  <c r="J310" i="46" s="1"/>
  <c r="H309" i="46"/>
  <c r="F309" i="46"/>
  <c r="J309" i="46" s="1"/>
  <c r="H308" i="46"/>
  <c r="F308" i="46"/>
  <c r="Q308" i="46" s="1"/>
  <c r="H307" i="46"/>
  <c r="F307" i="46"/>
  <c r="J307" i="46" s="1"/>
  <c r="H306" i="46"/>
  <c r="F306" i="46"/>
  <c r="J306" i="46" s="1"/>
  <c r="H305" i="46"/>
  <c r="F305" i="46"/>
  <c r="J305" i="46" s="1"/>
  <c r="S304" i="46"/>
  <c r="H304" i="46"/>
  <c r="F304" i="46"/>
  <c r="Q304" i="46" s="1"/>
  <c r="K304" i="46"/>
  <c r="H303" i="46"/>
  <c r="F303" i="46"/>
  <c r="J303" i="46" s="1"/>
  <c r="K303" i="46"/>
  <c r="S302" i="46"/>
  <c r="H302" i="46"/>
  <c r="F302" i="46"/>
  <c r="R302" i="46" s="1"/>
  <c r="V302" i="46" s="1"/>
  <c r="H301" i="46"/>
  <c r="F301" i="46"/>
  <c r="J301" i="46" s="1"/>
  <c r="H300" i="46"/>
  <c r="F300" i="46"/>
  <c r="S299" i="46"/>
  <c r="H299" i="46"/>
  <c r="F299" i="46"/>
  <c r="J299" i="46" s="1"/>
  <c r="S298" i="46"/>
  <c r="H298" i="46"/>
  <c r="F298" i="46"/>
  <c r="R298" i="46" s="1"/>
  <c r="V298" i="46" s="1"/>
  <c r="H297" i="46"/>
  <c r="F297" i="46"/>
  <c r="S296" i="46"/>
  <c r="H296" i="46"/>
  <c r="F296" i="46"/>
  <c r="S295" i="46"/>
  <c r="H295" i="46"/>
  <c r="F295" i="46"/>
  <c r="J295" i="46" s="1"/>
  <c r="H294" i="46"/>
  <c r="F294" i="46"/>
  <c r="I294" i="46" s="1"/>
  <c r="S293" i="46"/>
  <c r="H293" i="46"/>
  <c r="F293" i="46"/>
  <c r="H292" i="46"/>
  <c r="F292" i="46"/>
  <c r="Q292" i="46" s="1"/>
  <c r="K292" i="46"/>
  <c r="H291" i="46"/>
  <c r="F291" i="46"/>
  <c r="J291" i="46" s="1"/>
  <c r="K291" i="46"/>
  <c r="H290" i="46"/>
  <c r="F290" i="46"/>
  <c r="J290" i="46" s="1"/>
  <c r="K290" i="46"/>
  <c r="H289" i="46"/>
  <c r="F289" i="46"/>
  <c r="J289" i="46" s="1"/>
  <c r="S288" i="46"/>
  <c r="H288" i="46"/>
  <c r="F288" i="46"/>
  <c r="Q288" i="46" s="1"/>
  <c r="U288" i="46" s="1"/>
  <c r="K288" i="46"/>
  <c r="H287" i="46"/>
  <c r="F287" i="46"/>
  <c r="J287" i="46" s="1"/>
  <c r="K287" i="46"/>
  <c r="H286" i="46"/>
  <c r="F286" i="46"/>
  <c r="R286" i="46" s="1"/>
  <c r="V286" i="46" s="1"/>
  <c r="Q285" i="46"/>
  <c r="U285" i="46" s="1"/>
  <c r="H285" i="46"/>
  <c r="F285" i="46"/>
  <c r="K285" i="46"/>
  <c r="Q136" i="24"/>
  <c r="Q131" i="24"/>
  <c r="Q126" i="24"/>
  <c r="Q112" i="24"/>
  <c r="Q111" i="24"/>
  <c r="Q107" i="24"/>
  <c r="Q106" i="24"/>
  <c r="H83" i="53"/>
  <c r="H65" i="53"/>
  <c r="R387" i="46" l="1"/>
  <c r="V387" i="46" s="1"/>
  <c r="Q486" i="46"/>
  <c r="U486" i="46" s="1"/>
  <c r="R363" i="46"/>
  <c r="V363" i="46" s="1"/>
  <c r="I319" i="48"/>
  <c r="Q321" i="48"/>
  <c r="U321" i="48" s="1"/>
  <c r="I322" i="48"/>
  <c r="Q325" i="48"/>
  <c r="U325" i="48" s="1"/>
  <c r="I326" i="48"/>
  <c r="J327" i="48"/>
  <c r="J416" i="48"/>
  <c r="J419" i="48"/>
  <c r="J541" i="48"/>
  <c r="I544" i="48"/>
  <c r="R544" i="48"/>
  <c r="V544" i="48" s="1"/>
  <c r="J331" i="48"/>
  <c r="J333" i="48"/>
  <c r="I334" i="48"/>
  <c r="I416" i="48"/>
  <c r="I419" i="48"/>
  <c r="J423" i="48"/>
  <c r="G509" i="53"/>
  <c r="K509" i="53"/>
  <c r="G532" i="53"/>
  <c r="G535" i="53"/>
  <c r="K535" i="53"/>
  <c r="L286" i="53"/>
  <c r="L287" i="53"/>
  <c r="G298" i="53"/>
  <c r="K298" i="53"/>
  <c r="M298" i="53" s="1"/>
  <c r="F347" i="53"/>
  <c r="L347" i="53"/>
  <c r="F405" i="53"/>
  <c r="T405" i="53"/>
  <c r="X405" i="53" s="1"/>
  <c r="G418" i="53"/>
  <c r="K418" i="53"/>
  <c r="G458" i="53"/>
  <c r="G480" i="53"/>
  <c r="K480" i="53"/>
  <c r="L492" i="53"/>
  <c r="T522" i="53"/>
  <c r="L523" i="53"/>
  <c r="G326" i="53"/>
  <c r="G360" i="53"/>
  <c r="K360" i="53"/>
  <c r="F369" i="53"/>
  <c r="T369" i="53"/>
  <c r="X369" i="53" s="1"/>
  <c r="F383" i="53"/>
  <c r="L383" i="53"/>
  <c r="F451" i="53"/>
  <c r="T451" i="53"/>
  <c r="X451" i="53" s="1"/>
  <c r="K419" i="53"/>
  <c r="F509" i="53"/>
  <c r="M509" i="50"/>
  <c r="M513" i="50"/>
  <c r="M517" i="50"/>
  <c r="M521" i="50"/>
  <c r="M525" i="50"/>
  <c r="M533" i="50"/>
  <c r="M537" i="50"/>
  <c r="M541" i="50"/>
  <c r="M545" i="50"/>
  <c r="N352" i="54"/>
  <c r="N439" i="54"/>
  <c r="U364" i="54"/>
  <c r="Y364" i="54" s="1"/>
  <c r="AA364" i="54" s="1"/>
  <c r="N389" i="54"/>
  <c r="V400" i="54"/>
  <c r="Z400" i="54" s="1"/>
  <c r="U475" i="54"/>
  <c r="Y475" i="54" s="1"/>
  <c r="G483" i="54"/>
  <c r="H483" i="54" s="1"/>
  <c r="M483" i="54"/>
  <c r="O483" i="54" s="1"/>
  <c r="I339" i="52"/>
  <c r="I291" i="52"/>
  <c r="I358" i="52"/>
  <c r="J449" i="52"/>
  <c r="J508" i="52"/>
  <c r="I517" i="52"/>
  <c r="I525" i="52"/>
  <c r="R536" i="52"/>
  <c r="V536" i="52" s="1"/>
  <c r="W525" i="52"/>
  <c r="K304" i="52"/>
  <c r="Q357" i="52"/>
  <c r="U357" i="52" s="1"/>
  <c r="I401" i="52"/>
  <c r="I408" i="52"/>
  <c r="R472" i="52"/>
  <c r="V472" i="52" s="1"/>
  <c r="I489" i="52"/>
  <c r="W505" i="52"/>
  <c r="Q514" i="52"/>
  <c r="U514" i="52" s="1"/>
  <c r="J389" i="44"/>
  <c r="Q414" i="44"/>
  <c r="U414" i="44" s="1"/>
  <c r="E543" i="44"/>
  <c r="E539" i="44"/>
  <c r="E531" i="44"/>
  <c r="E527" i="44"/>
  <c r="E523" i="44"/>
  <c r="E515" i="44"/>
  <c r="E511" i="44"/>
  <c r="E507" i="44"/>
  <c r="E503" i="44"/>
  <c r="E495" i="44"/>
  <c r="E491" i="44"/>
  <c r="E483" i="44"/>
  <c r="E475" i="44"/>
  <c r="E467" i="44"/>
  <c r="E459" i="44"/>
  <c r="E451" i="44"/>
  <c r="E447" i="44"/>
  <c r="E443" i="44"/>
  <c r="E439" i="44"/>
  <c r="E435" i="44"/>
  <c r="E427" i="44"/>
  <c r="E423" i="44"/>
  <c r="E419" i="44"/>
  <c r="E415" i="44"/>
  <c r="E407" i="44"/>
  <c r="E403" i="44"/>
  <c r="E399" i="44"/>
  <c r="E395" i="44"/>
  <c r="E391" i="44"/>
  <c r="E387" i="44"/>
  <c r="E383" i="44"/>
  <c r="E379" i="44"/>
  <c r="E375" i="44"/>
  <c r="E371" i="44"/>
  <c r="E367" i="44"/>
  <c r="E363" i="44"/>
  <c r="E355" i="44"/>
  <c r="E351" i="44"/>
  <c r="E347" i="44"/>
  <c r="E343" i="44"/>
  <c r="E339" i="44"/>
  <c r="E335" i="44"/>
  <c r="E331" i="44"/>
  <c r="E327" i="44"/>
  <c r="E315" i="44"/>
  <c r="E311" i="44"/>
  <c r="E307" i="44"/>
  <c r="E299" i="44"/>
  <c r="E295" i="44"/>
  <c r="E287" i="44"/>
  <c r="S352" i="44"/>
  <c r="S356" i="44"/>
  <c r="S360" i="44"/>
  <c r="S364" i="44"/>
  <c r="S368" i="44"/>
  <c r="S388" i="44"/>
  <c r="S392" i="44"/>
  <c r="S396" i="44"/>
  <c r="S400" i="44"/>
  <c r="S404" i="44"/>
  <c r="S408" i="44"/>
  <c r="S412" i="44"/>
  <c r="S420" i="44"/>
  <c r="S424" i="44"/>
  <c r="S428" i="44"/>
  <c r="S432" i="44"/>
  <c r="S440" i="44"/>
  <c r="S287" i="44"/>
  <c r="S291" i="44"/>
  <c r="S303" i="44"/>
  <c r="S307" i="44"/>
  <c r="S311" i="44"/>
  <c r="S315" i="44"/>
  <c r="S319" i="44"/>
  <c r="Q323" i="44"/>
  <c r="U323" i="44" s="1"/>
  <c r="J388" i="44"/>
  <c r="J392" i="44"/>
  <c r="I288" i="44"/>
  <c r="I391" i="44"/>
  <c r="I415" i="44"/>
  <c r="R510" i="44"/>
  <c r="V510" i="44" s="1"/>
  <c r="I533" i="44"/>
  <c r="Q288" i="44"/>
  <c r="I359" i="44"/>
  <c r="J533" i="44"/>
  <c r="I370" i="44"/>
  <c r="J408" i="44"/>
  <c r="I293" i="44"/>
  <c r="Q447" i="44"/>
  <c r="U447" i="44" s="1"/>
  <c r="J490" i="44"/>
  <c r="K504" i="44"/>
  <c r="R536" i="44"/>
  <c r="V536" i="44" s="1"/>
  <c r="Q301" i="44"/>
  <c r="U301" i="44" s="1"/>
  <c r="S444" i="44"/>
  <c r="S448" i="44"/>
  <c r="S452" i="44"/>
  <c r="S456" i="44"/>
  <c r="S460" i="44"/>
  <c r="S464" i="44"/>
  <c r="S468" i="44"/>
  <c r="S472" i="44"/>
  <c r="S476" i="44"/>
  <c r="S480" i="44"/>
  <c r="S484" i="44"/>
  <c r="S488" i="44"/>
  <c r="S492" i="44"/>
  <c r="S496" i="44"/>
  <c r="S508" i="44"/>
  <c r="S512" i="44"/>
  <c r="W512" i="44" s="1"/>
  <c r="S516" i="44"/>
  <c r="S520" i="44"/>
  <c r="S528" i="44"/>
  <c r="S532" i="44"/>
  <c r="S536" i="44"/>
  <c r="S540" i="44"/>
  <c r="S544" i="44"/>
  <c r="R506" i="55"/>
  <c r="T506" i="55" s="1"/>
  <c r="R477" i="55"/>
  <c r="T477" i="55" s="1"/>
  <c r="R501" i="55"/>
  <c r="T501" i="55" s="1"/>
  <c r="R520" i="55"/>
  <c r="T520" i="55" s="1"/>
  <c r="N447" i="55"/>
  <c r="R447" i="55" s="1"/>
  <c r="T447" i="55" s="1"/>
  <c r="N451" i="55"/>
  <c r="N455" i="55"/>
  <c r="R455" i="55" s="1"/>
  <c r="T455" i="55" s="1"/>
  <c r="N459" i="55"/>
  <c r="N463" i="55"/>
  <c r="R463" i="55" s="1"/>
  <c r="T463" i="55" s="1"/>
  <c r="N467" i="55"/>
  <c r="N471" i="55"/>
  <c r="R471" i="55" s="1"/>
  <c r="T471" i="55" s="1"/>
  <c r="N475" i="55"/>
  <c r="N479" i="55"/>
  <c r="N483" i="55"/>
  <c r="N487" i="55"/>
  <c r="N491" i="55"/>
  <c r="N495" i="55"/>
  <c r="N499" i="55"/>
  <c r="N503" i="55"/>
  <c r="N507" i="55"/>
  <c r="N511" i="55"/>
  <c r="N515" i="55"/>
  <c r="N519" i="55"/>
  <c r="N523" i="55"/>
  <c r="N527" i="55"/>
  <c r="N531" i="55"/>
  <c r="N535" i="55"/>
  <c r="R535" i="55" s="1"/>
  <c r="T535" i="55" s="1"/>
  <c r="N539" i="55"/>
  <c r="N543" i="55"/>
  <c r="R543" i="55" s="1"/>
  <c r="T543" i="55" s="1"/>
  <c r="R469" i="55"/>
  <c r="T469" i="55" s="1"/>
  <c r="Q306" i="52"/>
  <c r="U306" i="52" s="1"/>
  <c r="I307" i="52"/>
  <c r="I310" i="52"/>
  <c r="Q317" i="52"/>
  <c r="U317" i="52" s="1"/>
  <c r="Q342" i="52"/>
  <c r="U342" i="52" s="1"/>
  <c r="Q353" i="52"/>
  <c r="U353" i="52" s="1"/>
  <c r="I354" i="52"/>
  <c r="I355" i="52"/>
  <c r="I397" i="52"/>
  <c r="J408" i="52"/>
  <c r="I421" i="52"/>
  <c r="J433" i="52"/>
  <c r="J445" i="52"/>
  <c r="J475" i="52"/>
  <c r="I477" i="52"/>
  <c r="J523" i="52"/>
  <c r="J539" i="52"/>
  <c r="Q294" i="52"/>
  <c r="U294" i="52" s="1"/>
  <c r="R323" i="52"/>
  <c r="V323" i="52" s="1"/>
  <c r="K324" i="52"/>
  <c r="I331" i="52"/>
  <c r="I383" i="52"/>
  <c r="J389" i="52"/>
  <c r="I391" i="52"/>
  <c r="J400" i="52"/>
  <c r="V408" i="52"/>
  <c r="J420" i="52"/>
  <c r="I449" i="52"/>
  <c r="I450" i="52"/>
  <c r="Q453" i="52"/>
  <c r="U453" i="52" s="1"/>
  <c r="I472" i="52"/>
  <c r="J477" i="52"/>
  <c r="I495" i="52"/>
  <c r="I496" i="52"/>
  <c r="J512" i="52"/>
  <c r="I536" i="52"/>
  <c r="J307" i="52"/>
  <c r="Q309" i="52"/>
  <c r="W323" i="52"/>
  <c r="Q366" i="52"/>
  <c r="U366" i="52" s="1"/>
  <c r="J367" i="52"/>
  <c r="J397" i="52"/>
  <c r="I404" i="52"/>
  <c r="I412" i="52"/>
  <c r="J421" i="52"/>
  <c r="Q428" i="52"/>
  <c r="U428" i="52" s="1"/>
  <c r="J429" i="52"/>
  <c r="Q431" i="52"/>
  <c r="U431" i="52" s="1"/>
  <c r="I462" i="52"/>
  <c r="I463" i="52"/>
  <c r="J489" i="52"/>
  <c r="J521" i="52"/>
  <c r="J525" i="52"/>
  <c r="Q286" i="52"/>
  <c r="U286" i="52" s="1"/>
  <c r="J287" i="52"/>
  <c r="W291" i="52"/>
  <c r="Q298" i="52"/>
  <c r="U298" i="52" s="1"/>
  <c r="Q346" i="52"/>
  <c r="U346" i="52" s="1"/>
  <c r="J347" i="52"/>
  <c r="Q378" i="52"/>
  <c r="U378" i="52" s="1"/>
  <c r="I388" i="52"/>
  <c r="J392" i="52"/>
  <c r="J404" i="52"/>
  <c r="I405" i="52"/>
  <c r="J412" i="52"/>
  <c r="I416" i="52"/>
  <c r="J417" i="52"/>
  <c r="I425" i="52"/>
  <c r="Q427" i="52"/>
  <c r="U427" i="52" s="1"/>
  <c r="I438" i="52"/>
  <c r="I480" i="52"/>
  <c r="I484" i="52"/>
  <c r="Q498" i="52"/>
  <c r="U498" i="52" s="1"/>
  <c r="I499" i="52"/>
  <c r="Q531" i="52"/>
  <c r="I541" i="52"/>
  <c r="E542" i="52"/>
  <c r="E538" i="52"/>
  <c r="E534" i="52"/>
  <c r="E530" i="52"/>
  <c r="E526" i="52"/>
  <c r="E522" i="52"/>
  <c r="E518" i="52"/>
  <c r="E514" i="52"/>
  <c r="E510" i="52"/>
  <c r="E506" i="52"/>
  <c r="E502" i="52"/>
  <c r="E498" i="52"/>
  <c r="E494" i="52"/>
  <c r="E490" i="52"/>
  <c r="E486" i="52"/>
  <c r="E482" i="52"/>
  <c r="E478" i="52"/>
  <c r="E474" i="52"/>
  <c r="E466" i="52"/>
  <c r="E462" i="52"/>
  <c r="E458" i="52"/>
  <c r="E450" i="52"/>
  <c r="E446" i="52"/>
  <c r="E442" i="52"/>
  <c r="E438" i="52"/>
  <c r="E434" i="52"/>
  <c r="E430" i="52"/>
  <c r="E426" i="52"/>
  <c r="E422" i="52"/>
  <c r="E418" i="52"/>
  <c r="E414" i="52"/>
  <c r="E410" i="52"/>
  <c r="E406" i="52"/>
  <c r="E402" i="52"/>
  <c r="E398" i="52"/>
  <c r="E394" i="52"/>
  <c r="E390" i="52"/>
  <c r="E386" i="52"/>
  <c r="E382" i="52"/>
  <c r="E378" i="52"/>
  <c r="E374" i="52"/>
  <c r="E370" i="52"/>
  <c r="E366" i="52"/>
  <c r="E362" i="52"/>
  <c r="E358" i="52"/>
  <c r="E350" i="52"/>
  <c r="E346" i="52"/>
  <c r="E338" i="52"/>
  <c r="E334" i="52"/>
  <c r="E330" i="52"/>
  <c r="E326" i="52"/>
  <c r="E322" i="52"/>
  <c r="E318" i="52"/>
  <c r="E314" i="52"/>
  <c r="E310" i="52"/>
  <c r="E302" i="52"/>
  <c r="E294" i="52"/>
  <c r="E290" i="52"/>
  <c r="E286" i="52"/>
  <c r="E288" i="52"/>
  <c r="E292" i="52"/>
  <c r="E296" i="52"/>
  <c r="E308" i="52"/>
  <c r="E316" i="52"/>
  <c r="E320" i="52"/>
  <c r="E328" i="52"/>
  <c r="E336" i="52"/>
  <c r="E344" i="52"/>
  <c r="E348" i="52"/>
  <c r="E352" i="52"/>
  <c r="E356" i="52"/>
  <c r="E360" i="52"/>
  <c r="E364" i="52"/>
  <c r="E368" i="52"/>
  <c r="E372" i="52"/>
  <c r="E376" i="52"/>
  <c r="E380" i="52"/>
  <c r="E384" i="52"/>
  <c r="E388" i="52"/>
  <c r="E392" i="52"/>
  <c r="E396" i="52"/>
  <c r="E404" i="52"/>
  <c r="E408" i="52"/>
  <c r="E412" i="52"/>
  <c r="E416" i="52"/>
  <c r="E424" i="52"/>
  <c r="W349" i="52"/>
  <c r="J425" i="52"/>
  <c r="R438" i="52"/>
  <c r="R480" i="52"/>
  <c r="V480" i="52" s="1"/>
  <c r="R484" i="52"/>
  <c r="V484" i="52" s="1"/>
  <c r="Q499" i="52"/>
  <c r="J541" i="52"/>
  <c r="E428" i="52"/>
  <c r="E432" i="52"/>
  <c r="E436" i="52"/>
  <c r="E440" i="52"/>
  <c r="E444" i="52"/>
  <c r="E448" i="52"/>
  <c r="E452" i="52"/>
  <c r="E456" i="52"/>
  <c r="E460" i="52"/>
  <c r="E464" i="52"/>
  <c r="E468" i="52"/>
  <c r="E472" i="52"/>
  <c r="E476" i="52"/>
  <c r="E480" i="52"/>
  <c r="E484" i="52"/>
  <c r="E488" i="52"/>
  <c r="E492" i="52"/>
  <c r="E496" i="52"/>
  <c r="E508" i="52"/>
  <c r="E512" i="52"/>
  <c r="E516" i="52"/>
  <c r="E520" i="52"/>
  <c r="E528" i="52"/>
  <c r="E532" i="52"/>
  <c r="E536" i="52"/>
  <c r="E540" i="52"/>
  <c r="E544" i="52"/>
  <c r="S342" i="52"/>
  <c r="S346" i="52"/>
  <c r="S350" i="52"/>
  <c r="S354" i="52"/>
  <c r="S358" i="52"/>
  <c r="S362" i="52"/>
  <c r="S366" i="52"/>
  <c r="S370" i="52"/>
  <c r="S374" i="52"/>
  <c r="S378" i="52"/>
  <c r="S382" i="52"/>
  <c r="S386" i="52"/>
  <c r="S390" i="52"/>
  <c r="S394" i="52"/>
  <c r="S398" i="52"/>
  <c r="S402" i="52"/>
  <c r="S406" i="52"/>
  <c r="S410" i="52"/>
  <c r="S414" i="52"/>
  <c r="S418" i="52"/>
  <c r="S422" i="52"/>
  <c r="S426" i="52"/>
  <c r="S430" i="52"/>
  <c r="S434" i="52"/>
  <c r="S438" i="52"/>
  <c r="W438" i="52" s="1"/>
  <c r="S442" i="52"/>
  <c r="S446" i="52"/>
  <c r="S450" i="52"/>
  <c r="S454" i="52"/>
  <c r="S458" i="52"/>
  <c r="S462" i="52"/>
  <c r="S466" i="52"/>
  <c r="S470" i="52"/>
  <c r="S474" i="52"/>
  <c r="S478" i="52"/>
  <c r="S482" i="52"/>
  <c r="S486" i="52"/>
  <c r="S490" i="52"/>
  <c r="S494" i="52"/>
  <c r="S498" i="52"/>
  <c r="S502" i="52"/>
  <c r="S506" i="52"/>
  <c r="S510" i="52"/>
  <c r="S514" i="52"/>
  <c r="S518" i="52"/>
  <c r="S522" i="52"/>
  <c r="S526" i="52"/>
  <c r="S530" i="52"/>
  <c r="S534" i="52"/>
  <c r="S538" i="52"/>
  <c r="S542" i="52"/>
  <c r="S289" i="52"/>
  <c r="S305" i="52"/>
  <c r="S309" i="52"/>
  <c r="S313" i="52"/>
  <c r="S321" i="52"/>
  <c r="S329" i="52"/>
  <c r="S337" i="52"/>
  <c r="S428" i="52"/>
  <c r="S440" i="52"/>
  <c r="S452" i="52"/>
  <c r="S456" i="52"/>
  <c r="S464" i="52"/>
  <c r="S472" i="52"/>
  <c r="S480" i="52"/>
  <c r="S484" i="52"/>
  <c r="S488" i="52"/>
  <c r="S512" i="52"/>
  <c r="S516" i="52"/>
  <c r="S528" i="52"/>
  <c r="S532" i="52"/>
  <c r="S536" i="52"/>
  <c r="S540" i="52"/>
  <c r="S544" i="52"/>
  <c r="G324" i="54"/>
  <c r="H324" i="54" s="1"/>
  <c r="M324" i="54"/>
  <c r="G364" i="54"/>
  <c r="H364" i="54" s="1"/>
  <c r="G507" i="54"/>
  <c r="H507" i="54" s="1"/>
  <c r="U507" i="54"/>
  <c r="Y507" i="54" s="1"/>
  <c r="M510" i="54"/>
  <c r="O510" i="54" s="1"/>
  <c r="G519" i="54"/>
  <c r="H519" i="54" s="1"/>
  <c r="U519" i="54"/>
  <c r="Y519" i="54" s="1"/>
  <c r="O520" i="54"/>
  <c r="G409" i="54"/>
  <c r="H409" i="54" s="1"/>
  <c r="M409" i="54"/>
  <c r="O468" i="54"/>
  <c r="U529" i="54"/>
  <c r="Y529" i="54" s="1"/>
  <c r="M532" i="54"/>
  <c r="U294" i="54"/>
  <c r="Y294" i="54" s="1"/>
  <c r="G344" i="54"/>
  <c r="H344" i="54" s="1"/>
  <c r="U344" i="54"/>
  <c r="Y344" i="54" s="1"/>
  <c r="M346" i="54"/>
  <c r="O346" i="54" s="1"/>
  <c r="O390" i="54"/>
  <c r="U413" i="54"/>
  <c r="Y413" i="54" s="1"/>
  <c r="AA413" i="54" s="1"/>
  <c r="G340" i="54"/>
  <c r="H340" i="54" s="1"/>
  <c r="N340" i="54"/>
  <c r="G370" i="54"/>
  <c r="H370" i="54" s="1"/>
  <c r="M370" i="54"/>
  <c r="G405" i="54"/>
  <c r="H405" i="54" s="1"/>
  <c r="M405" i="54"/>
  <c r="O405" i="54" s="1"/>
  <c r="G425" i="54"/>
  <c r="H425" i="54" s="1"/>
  <c r="M425" i="54"/>
  <c r="O425" i="54" s="1"/>
  <c r="O430" i="54"/>
  <c r="O452" i="54"/>
  <c r="V460" i="54"/>
  <c r="Z460" i="54" s="1"/>
  <c r="G467" i="54"/>
  <c r="H467" i="54" s="1"/>
  <c r="N467" i="54"/>
  <c r="O474" i="54"/>
  <c r="U538" i="54"/>
  <c r="Y538" i="54" s="1"/>
  <c r="G288" i="54"/>
  <c r="H288" i="54" s="1"/>
  <c r="N288" i="54"/>
  <c r="G308" i="54"/>
  <c r="H308" i="54" s="1"/>
  <c r="M308" i="54"/>
  <c r="G320" i="54"/>
  <c r="H320" i="54" s="1"/>
  <c r="M320" i="54"/>
  <c r="O320" i="54" s="1"/>
  <c r="O325" i="54"/>
  <c r="N370" i="54"/>
  <c r="AA403" i="54"/>
  <c r="M424" i="54"/>
  <c r="O424" i="54" s="1"/>
  <c r="N425" i="54"/>
  <c r="G471" i="54"/>
  <c r="H471" i="54" s="1"/>
  <c r="N471" i="54"/>
  <c r="O476" i="54"/>
  <c r="V498" i="54"/>
  <c r="Z498" i="54" s="1"/>
  <c r="G537" i="54"/>
  <c r="H537" i="54" s="1"/>
  <c r="N308" i="54"/>
  <c r="AA372" i="54"/>
  <c r="V424" i="54"/>
  <c r="Z424" i="54" s="1"/>
  <c r="AA525" i="54"/>
  <c r="O429" i="51"/>
  <c r="O416" i="51"/>
  <c r="R500" i="51"/>
  <c r="T500" i="51" s="1"/>
  <c r="R520" i="51"/>
  <c r="T520" i="51" s="1"/>
  <c r="N350" i="51"/>
  <c r="R350" i="51" s="1"/>
  <c r="T350" i="51" s="1"/>
  <c r="N354" i="51"/>
  <c r="N358" i="51"/>
  <c r="N362" i="51"/>
  <c r="N366" i="51"/>
  <c r="N370" i="51"/>
  <c r="N374" i="51"/>
  <c r="N378" i="51"/>
  <c r="N382" i="51"/>
  <c r="N386" i="51"/>
  <c r="N390" i="51"/>
  <c r="N394" i="51"/>
  <c r="N398" i="51"/>
  <c r="N402" i="51"/>
  <c r="N406" i="51"/>
  <c r="N410" i="51"/>
  <c r="R410" i="51" s="1"/>
  <c r="T410" i="51" s="1"/>
  <c r="N414" i="51"/>
  <c r="R414" i="51" s="1"/>
  <c r="T414" i="51" s="1"/>
  <c r="N418" i="51"/>
  <c r="R418" i="51" s="1"/>
  <c r="T418" i="51" s="1"/>
  <c r="N422" i="51"/>
  <c r="N426" i="51"/>
  <c r="R426" i="51" s="1"/>
  <c r="T426" i="51" s="1"/>
  <c r="N430" i="51"/>
  <c r="N434" i="51"/>
  <c r="R434" i="51" s="1"/>
  <c r="T434" i="51" s="1"/>
  <c r="N438" i="51"/>
  <c r="N442" i="51"/>
  <c r="R442" i="51" s="1"/>
  <c r="T442" i="51" s="1"/>
  <c r="N446" i="51"/>
  <c r="N450" i="51"/>
  <c r="R450" i="51" s="1"/>
  <c r="T450" i="51" s="1"/>
  <c r="N454" i="51"/>
  <c r="N458" i="51"/>
  <c r="R458" i="51" s="1"/>
  <c r="T458" i="51" s="1"/>
  <c r="N462" i="51"/>
  <c r="R462" i="51" s="1"/>
  <c r="T462" i="51" s="1"/>
  <c r="N466" i="51"/>
  <c r="N470" i="51"/>
  <c r="N474" i="51"/>
  <c r="R474" i="51" s="1"/>
  <c r="T474" i="51" s="1"/>
  <c r="N478" i="51"/>
  <c r="R478" i="51" s="1"/>
  <c r="T478" i="51" s="1"/>
  <c r="N482" i="51"/>
  <c r="R482" i="51" s="1"/>
  <c r="T482" i="51" s="1"/>
  <c r="N486" i="51"/>
  <c r="N490" i="51"/>
  <c r="R490" i="51" s="1"/>
  <c r="T490" i="51" s="1"/>
  <c r="N494" i="51"/>
  <c r="N498" i="51"/>
  <c r="R498" i="51" s="1"/>
  <c r="T498" i="51" s="1"/>
  <c r="N502" i="51"/>
  <c r="N510" i="51"/>
  <c r="N514" i="51"/>
  <c r="N518" i="51"/>
  <c r="N522" i="51"/>
  <c r="N526" i="51"/>
  <c r="N534" i="51"/>
  <c r="N538" i="51"/>
  <c r="N542" i="51"/>
  <c r="N546" i="51"/>
  <c r="O423" i="51"/>
  <c r="N444" i="50"/>
  <c r="M311" i="50"/>
  <c r="M355" i="50"/>
  <c r="N402" i="50"/>
  <c r="M287" i="50"/>
  <c r="M291" i="50"/>
  <c r="M295" i="50"/>
  <c r="M299" i="50"/>
  <c r="M307" i="50"/>
  <c r="M315" i="50"/>
  <c r="M319" i="50"/>
  <c r="M323" i="50"/>
  <c r="M327" i="50"/>
  <c r="M331" i="50"/>
  <c r="M335" i="50"/>
  <c r="M339" i="50"/>
  <c r="M343" i="50"/>
  <c r="M347" i="50"/>
  <c r="M351" i="50"/>
  <c r="M359" i="50"/>
  <c r="M363" i="50"/>
  <c r="M367" i="50"/>
  <c r="M371" i="50"/>
  <c r="Q371" i="50" s="1"/>
  <c r="S371" i="50" s="1"/>
  <c r="M375" i="50"/>
  <c r="Q375" i="50" s="1"/>
  <c r="S375" i="50" s="1"/>
  <c r="M379" i="50"/>
  <c r="M383" i="50"/>
  <c r="M387" i="50"/>
  <c r="M391" i="50"/>
  <c r="M395" i="50"/>
  <c r="M399" i="50"/>
  <c r="M403" i="50"/>
  <c r="Q403" i="50" s="1"/>
  <c r="S403" i="50" s="1"/>
  <c r="M407" i="50"/>
  <c r="M411" i="50"/>
  <c r="Q411" i="50" s="1"/>
  <c r="S411" i="50" s="1"/>
  <c r="M415" i="50"/>
  <c r="M419" i="50"/>
  <c r="M423" i="50"/>
  <c r="Q423" i="50" s="1"/>
  <c r="S423" i="50" s="1"/>
  <c r="M427" i="50"/>
  <c r="Q427" i="50" s="1"/>
  <c r="S427" i="50" s="1"/>
  <c r="M431" i="50"/>
  <c r="Q431" i="50" s="1"/>
  <c r="S431" i="50" s="1"/>
  <c r="M435" i="50"/>
  <c r="M439" i="50"/>
  <c r="Q439" i="50" s="1"/>
  <c r="S439" i="50" s="1"/>
  <c r="M443" i="50"/>
  <c r="M447" i="50"/>
  <c r="Q447" i="50" s="1"/>
  <c r="S447" i="50" s="1"/>
  <c r="M451" i="50"/>
  <c r="M455" i="50"/>
  <c r="Q455" i="50" s="1"/>
  <c r="S455" i="50" s="1"/>
  <c r="M459" i="50"/>
  <c r="M463" i="50"/>
  <c r="M467" i="50"/>
  <c r="Q467" i="50" s="1"/>
  <c r="S467" i="50" s="1"/>
  <c r="M471" i="50"/>
  <c r="Q471" i="50" s="1"/>
  <c r="S471" i="50" s="1"/>
  <c r="M475" i="50"/>
  <c r="Q475" i="50" s="1"/>
  <c r="S475" i="50" s="1"/>
  <c r="M479" i="50"/>
  <c r="M483" i="50"/>
  <c r="Q483" i="50" s="1"/>
  <c r="S483" i="50" s="1"/>
  <c r="M487" i="50"/>
  <c r="Q487" i="50" s="1"/>
  <c r="S487" i="50" s="1"/>
  <c r="M491" i="50"/>
  <c r="Q491" i="50" s="1"/>
  <c r="S491" i="50" s="1"/>
  <c r="M495" i="50"/>
  <c r="M503" i="50"/>
  <c r="M507" i="50"/>
  <c r="Q507" i="50" s="1"/>
  <c r="S507" i="50" s="1"/>
  <c r="M511" i="50"/>
  <c r="M515" i="50"/>
  <c r="M523" i="50"/>
  <c r="Q523" i="50" s="1"/>
  <c r="S523" i="50" s="1"/>
  <c r="M527" i="50"/>
  <c r="Q527" i="50" s="1"/>
  <c r="S527" i="50" s="1"/>
  <c r="M531" i="50"/>
  <c r="M535" i="50"/>
  <c r="M539" i="50"/>
  <c r="N313" i="50"/>
  <c r="P305" i="50"/>
  <c r="N305" i="50"/>
  <c r="Q504" i="50"/>
  <c r="M504" i="50"/>
  <c r="M524" i="50"/>
  <c r="P504" i="50"/>
  <c r="N504" i="50"/>
  <c r="M500" i="50"/>
  <c r="P505" i="50"/>
  <c r="N505" i="50"/>
  <c r="Q435" i="50"/>
  <c r="S435" i="50" s="1"/>
  <c r="M288" i="50"/>
  <c r="M292" i="50"/>
  <c r="M296" i="50"/>
  <c r="M300" i="50"/>
  <c r="M304" i="50"/>
  <c r="M308" i="50"/>
  <c r="M312" i="50"/>
  <c r="M316" i="50"/>
  <c r="M320" i="50"/>
  <c r="M324" i="50"/>
  <c r="M328" i="50"/>
  <c r="M332" i="50"/>
  <c r="M336" i="50"/>
  <c r="M340" i="50"/>
  <c r="M344" i="50"/>
  <c r="M348" i="50"/>
  <c r="M352" i="50"/>
  <c r="M356" i="50"/>
  <c r="M360" i="50"/>
  <c r="M364" i="50"/>
  <c r="M368" i="50"/>
  <c r="M372" i="50"/>
  <c r="M376" i="50"/>
  <c r="M380" i="50"/>
  <c r="M384" i="50"/>
  <c r="M388" i="50"/>
  <c r="M392" i="50"/>
  <c r="M396" i="50"/>
  <c r="M400" i="50"/>
  <c r="Q400" i="50" s="1"/>
  <c r="S400" i="50" s="1"/>
  <c r="M404" i="50"/>
  <c r="M408" i="50"/>
  <c r="M412" i="50"/>
  <c r="Q412" i="50" s="1"/>
  <c r="S412" i="50" s="1"/>
  <c r="M416" i="50"/>
  <c r="Q416" i="50" s="1"/>
  <c r="S416" i="50" s="1"/>
  <c r="M420" i="50"/>
  <c r="Q420" i="50" s="1"/>
  <c r="S420" i="50" s="1"/>
  <c r="M424" i="50"/>
  <c r="M428" i="50"/>
  <c r="M432" i="50"/>
  <c r="Q432" i="50" s="1"/>
  <c r="S432" i="50" s="1"/>
  <c r="M436" i="50"/>
  <c r="M440" i="50"/>
  <c r="M444" i="50"/>
  <c r="M448" i="50"/>
  <c r="Q448" i="50" s="1"/>
  <c r="S448" i="50" s="1"/>
  <c r="M452" i="50"/>
  <c r="M456" i="50"/>
  <c r="Q456" i="50" s="1"/>
  <c r="S456" i="50" s="1"/>
  <c r="M460" i="50"/>
  <c r="M464" i="50"/>
  <c r="Q464" i="50" s="1"/>
  <c r="S464" i="50" s="1"/>
  <c r="M468" i="50"/>
  <c r="Q468" i="50" s="1"/>
  <c r="S468" i="50" s="1"/>
  <c r="M472" i="50"/>
  <c r="M476" i="50"/>
  <c r="Q476" i="50" s="1"/>
  <c r="S476" i="50" s="1"/>
  <c r="M480" i="50"/>
  <c r="Q480" i="50" s="1"/>
  <c r="S480" i="50" s="1"/>
  <c r="M484" i="50"/>
  <c r="Q484" i="50" s="1"/>
  <c r="S484" i="50" s="1"/>
  <c r="M488" i="50"/>
  <c r="M492" i="50"/>
  <c r="Q492" i="50" s="1"/>
  <c r="S492" i="50" s="1"/>
  <c r="M496" i="50"/>
  <c r="Q496" i="50" s="1"/>
  <c r="S496" i="50" s="1"/>
  <c r="M508" i="50"/>
  <c r="Q508" i="50" s="1"/>
  <c r="S508" i="50" s="1"/>
  <c r="M512" i="50"/>
  <c r="Q512" i="50" s="1"/>
  <c r="S512" i="50" s="1"/>
  <c r="M516" i="50"/>
  <c r="Q516" i="50" s="1"/>
  <c r="S516" i="50" s="1"/>
  <c r="M520" i="50"/>
  <c r="Q520" i="50" s="1"/>
  <c r="S520" i="50" s="1"/>
  <c r="M528" i="50"/>
  <c r="M532" i="50"/>
  <c r="M536" i="50"/>
  <c r="M540" i="50"/>
  <c r="M544" i="50"/>
  <c r="N486" i="50"/>
  <c r="F339" i="53"/>
  <c r="F357" i="53"/>
  <c r="F361" i="53"/>
  <c r="G369" i="53"/>
  <c r="K369" i="53"/>
  <c r="G390" i="53"/>
  <c r="K390" i="53"/>
  <c r="F399" i="53"/>
  <c r="L399" i="53"/>
  <c r="F411" i="53"/>
  <c r="T418" i="53"/>
  <c r="S419" i="53"/>
  <c r="F443" i="53"/>
  <c r="S443" i="53"/>
  <c r="W443" i="53" s="1"/>
  <c r="Y443" i="53" s="1"/>
  <c r="S509" i="53"/>
  <c r="W509" i="53" s="1"/>
  <c r="F514" i="53"/>
  <c r="S514" i="53"/>
  <c r="W514" i="53" s="1"/>
  <c r="G294" i="53"/>
  <c r="K294" i="53"/>
  <c r="F313" i="53"/>
  <c r="L313" i="53"/>
  <c r="T316" i="53"/>
  <c r="X316" i="53" s="1"/>
  <c r="S319" i="53"/>
  <c r="W319" i="53" s="1"/>
  <c r="F327" i="53"/>
  <c r="S329" i="53"/>
  <c r="W329" i="53" s="1"/>
  <c r="G339" i="53"/>
  <c r="S339" i="53"/>
  <c r="W339" i="53" s="1"/>
  <c r="G357" i="53"/>
  <c r="K357" i="53"/>
  <c r="G361" i="53"/>
  <c r="K361" i="53"/>
  <c r="S367" i="53"/>
  <c r="W367" i="53" s="1"/>
  <c r="T390" i="53"/>
  <c r="X390" i="53" s="1"/>
  <c r="G414" i="53"/>
  <c r="K414" i="53"/>
  <c r="G423" i="53"/>
  <c r="K423" i="53"/>
  <c r="G434" i="53"/>
  <c r="K434" i="53"/>
  <c r="L474" i="53"/>
  <c r="X480" i="53"/>
  <c r="F493" i="53"/>
  <c r="L500" i="53"/>
  <c r="G512" i="53"/>
  <c r="K512" i="53"/>
  <c r="M512" i="53" s="1"/>
  <c r="L516" i="53"/>
  <c r="L531" i="53"/>
  <c r="G540" i="53"/>
  <c r="K540" i="53"/>
  <c r="T500" i="53"/>
  <c r="F295" i="53"/>
  <c r="F307" i="53"/>
  <c r="L321" i="53"/>
  <c r="S323" i="53"/>
  <c r="W323" i="53" s="1"/>
  <c r="F333" i="53"/>
  <c r="L333" i="53"/>
  <c r="S341" i="53"/>
  <c r="F351" i="53"/>
  <c r="L351" i="53"/>
  <c r="L361" i="53"/>
  <c r="G372" i="53"/>
  <c r="F418" i="53"/>
  <c r="F419" i="53"/>
  <c r="S423" i="53"/>
  <c r="W423" i="53" s="1"/>
  <c r="F435" i="53"/>
  <c r="S435" i="53"/>
  <c r="W435" i="53" s="1"/>
  <c r="F454" i="53"/>
  <c r="F479" i="53"/>
  <c r="G488" i="53"/>
  <c r="K488" i="53"/>
  <c r="G493" i="53"/>
  <c r="L493" i="53"/>
  <c r="L512" i="53"/>
  <c r="N480" i="49"/>
  <c r="N481" i="49"/>
  <c r="M287" i="49"/>
  <c r="M319" i="49"/>
  <c r="M331" i="49"/>
  <c r="M359" i="49"/>
  <c r="M383" i="49"/>
  <c r="M447" i="49"/>
  <c r="M483" i="49"/>
  <c r="M503" i="49"/>
  <c r="M527" i="49"/>
  <c r="N458" i="49"/>
  <c r="S500" i="49"/>
  <c r="S504" i="49"/>
  <c r="S524" i="49"/>
  <c r="M291" i="49"/>
  <c r="Q291" i="49" s="1"/>
  <c r="S291" i="49" s="1"/>
  <c r="M295" i="49"/>
  <c r="M299" i="49"/>
  <c r="M303" i="49"/>
  <c r="Q303" i="49" s="1"/>
  <c r="S303" i="49" s="1"/>
  <c r="M307" i="49"/>
  <c r="Q307" i="49" s="1"/>
  <c r="S307" i="49" s="1"/>
  <c r="M311" i="49"/>
  <c r="M315" i="49"/>
  <c r="M323" i="49"/>
  <c r="M327" i="49"/>
  <c r="M335" i="49"/>
  <c r="M339" i="49"/>
  <c r="M343" i="49"/>
  <c r="M347" i="49"/>
  <c r="Q347" i="49" s="1"/>
  <c r="S347" i="49" s="1"/>
  <c r="M355" i="49"/>
  <c r="M363" i="49"/>
  <c r="M367" i="49"/>
  <c r="M371" i="49"/>
  <c r="Q371" i="49" s="1"/>
  <c r="S371" i="49" s="1"/>
  <c r="M375" i="49"/>
  <c r="M379" i="49"/>
  <c r="M387" i="49"/>
  <c r="Q387" i="49" s="1"/>
  <c r="S387" i="49" s="1"/>
  <c r="M395" i="49"/>
  <c r="M399" i="49"/>
  <c r="M403" i="49"/>
  <c r="M407" i="49"/>
  <c r="M411" i="49"/>
  <c r="M415" i="49"/>
  <c r="M419" i="49"/>
  <c r="M423" i="49"/>
  <c r="M427" i="49"/>
  <c r="M431" i="49"/>
  <c r="M435" i="49"/>
  <c r="M439" i="49"/>
  <c r="M443" i="49"/>
  <c r="M451" i="49"/>
  <c r="M455" i="49"/>
  <c r="M459" i="49"/>
  <c r="M463" i="49"/>
  <c r="M467" i="49"/>
  <c r="M471" i="49"/>
  <c r="M475" i="49"/>
  <c r="M479" i="49"/>
  <c r="M487" i="49"/>
  <c r="M491" i="49"/>
  <c r="M495" i="49"/>
  <c r="M511" i="49"/>
  <c r="M515" i="49"/>
  <c r="M523" i="49"/>
  <c r="M531" i="49"/>
  <c r="M535" i="49"/>
  <c r="M539" i="49"/>
  <c r="N462" i="49"/>
  <c r="N381" i="49"/>
  <c r="N493" i="49"/>
  <c r="N333" i="49"/>
  <c r="N478" i="49"/>
  <c r="M500" i="49"/>
  <c r="M504" i="49"/>
  <c r="N519" i="49"/>
  <c r="N524" i="49"/>
  <c r="N534" i="49"/>
  <c r="N535" i="49"/>
  <c r="N330" i="49"/>
  <c r="N331" i="49"/>
  <c r="M524" i="49"/>
  <c r="N299" i="49"/>
  <c r="N456" i="49"/>
  <c r="N466" i="49"/>
  <c r="E546" i="49"/>
  <c r="N311" i="49"/>
  <c r="N315" i="49"/>
  <c r="N417" i="49"/>
  <c r="N425" i="49"/>
  <c r="N327" i="49"/>
  <c r="N380" i="49"/>
  <c r="N323" i="49"/>
  <c r="N511" i="49"/>
  <c r="N514" i="49"/>
  <c r="N334" i="49"/>
  <c r="N394" i="49"/>
  <c r="N446" i="49"/>
  <c r="N494" i="49"/>
  <c r="N508" i="49"/>
  <c r="N509" i="49"/>
  <c r="N510" i="49"/>
  <c r="R327" i="48"/>
  <c r="V327" i="48" s="1"/>
  <c r="R334" i="48"/>
  <c r="V334" i="48" s="1"/>
  <c r="R342" i="48"/>
  <c r="V342" i="48" s="1"/>
  <c r="J386" i="48"/>
  <c r="I436" i="48"/>
  <c r="I448" i="48"/>
  <c r="J451" i="48"/>
  <c r="Q493" i="48"/>
  <c r="U493" i="48" s="1"/>
  <c r="W493" i="48" s="1"/>
  <c r="Q509" i="48"/>
  <c r="U509" i="48" s="1"/>
  <c r="Q337" i="48"/>
  <c r="U337" i="48" s="1"/>
  <c r="I338" i="48"/>
  <c r="K338" i="48" s="1"/>
  <c r="I339" i="48"/>
  <c r="K339" i="48" s="1"/>
  <c r="J394" i="48"/>
  <c r="J436" i="48"/>
  <c r="J440" i="48"/>
  <c r="J448" i="48"/>
  <c r="J476" i="48"/>
  <c r="Q483" i="48"/>
  <c r="U483" i="48" s="1"/>
  <c r="W483" i="48" s="1"/>
  <c r="J488" i="48"/>
  <c r="K316" i="48"/>
  <c r="R322" i="48"/>
  <c r="J339" i="48"/>
  <c r="R499" i="48"/>
  <c r="V499" i="48" s="1"/>
  <c r="R536" i="48"/>
  <c r="V536" i="48" s="1"/>
  <c r="J289" i="48"/>
  <c r="I292" i="48"/>
  <c r="Q300" i="48"/>
  <c r="U300" i="48" s="1"/>
  <c r="W300" i="48" s="1"/>
  <c r="R347" i="48"/>
  <c r="V347" i="48" s="1"/>
  <c r="R369" i="48"/>
  <c r="I408" i="48"/>
  <c r="I411" i="48"/>
  <c r="K411" i="48" s="1"/>
  <c r="I428" i="48"/>
  <c r="K428" i="48" s="1"/>
  <c r="J431" i="48"/>
  <c r="J439" i="48"/>
  <c r="J452" i="48"/>
  <c r="I499" i="48"/>
  <c r="J503" i="48"/>
  <c r="I506" i="48"/>
  <c r="I514" i="48"/>
  <c r="K514" i="48" s="1"/>
  <c r="Q532" i="48"/>
  <c r="U532" i="48" s="1"/>
  <c r="W532" i="48" s="1"/>
  <c r="R306" i="48"/>
  <c r="V306" i="48" s="1"/>
  <c r="R335" i="48"/>
  <c r="V335" i="48" s="1"/>
  <c r="Q345" i="48"/>
  <c r="U345" i="48" s="1"/>
  <c r="W345" i="48" s="1"/>
  <c r="J390" i="48"/>
  <c r="Q392" i="48"/>
  <c r="U392" i="48" s="1"/>
  <c r="I394" i="48"/>
  <c r="R408" i="48"/>
  <c r="T408" i="48" s="1"/>
  <c r="J411" i="48"/>
  <c r="I440" i="48"/>
  <c r="Q446" i="48"/>
  <c r="U446" i="48" s="1"/>
  <c r="I447" i="48"/>
  <c r="K447" i="48" s="1"/>
  <c r="Q475" i="48"/>
  <c r="U475" i="48" s="1"/>
  <c r="W475" i="48" s="1"/>
  <c r="Q478" i="48"/>
  <c r="U478" i="48" s="1"/>
  <c r="I479" i="48"/>
  <c r="K479" i="48" s="1"/>
  <c r="Q482" i="48"/>
  <c r="U482" i="48" s="1"/>
  <c r="I483" i="48"/>
  <c r="K483" i="48" s="1"/>
  <c r="Y483" i="48" s="1"/>
  <c r="J499" i="48"/>
  <c r="R506" i="48"/>
  <c r="V506" i="48" s="1"/>
  <c r="R514" i="48"/>
  <c r="V514" i="48" s="1"/>
  <c r="R529" i="48"/>
  <c r="V529" i="48" s="1"/>
  <c r="R540" i="48"/>
  <c r="V540" i="48" s="1"/>
  <c r="I302" i="46"/>
  <c r="J514" i="46"/>
  <c r="S350" i="46"/>
  <c r="S354" i="46"/>
  <c r="S358" i="46"/>
  <c r="S370" i="46"/>
  <c r="S374" i="46"/>
  <c r="S378" i="46"/>
  <c r="S382" i="46"/>
  <c r="S394" i="46"/>
  <c r="S398" i="46"/>
  <c r="S402" i="46"/>
  <c r="W402" i="46" s="1"/>
  <c r="S406" i="46"/>
  <c r="S414" i="46"/>
  <c r="S418" i="46"/>
  <c r="S422" i="46"/>
  <c r="S426" i="46"/>
  <c r="S430" i="46"/>
  <c r="S434" i="46"/>
  <c r="S438" i="46"/>
  <c r="S446" i="46"/>
  <c r="S454" i="46"/>
  <c r="S466" i="46"/>
  <c r="S470" i="46"/>
  <c r="W470" i="46" s="1"/>
  <c r="S474" i="46"/>
  <c r="S478" i="46"/>
  <c r="S482" i="46"/>
  <c r="S486" i="46"/>
  <c r="W486" i="46" s="1"/>
  <c r="S490" i="46"/>
  <c r="S494" i="46"/>
  <c r="S498" i="46"/>
  <c r="S502" i="46"/>
  <c r="S510" i="46"/>
  <c r="S514" i="46"/>
  <c r="S518" i="46"/>
  <c r="S522" i="46"/>
  <c r="S526" i="46"/>
  <c r="S530" i="46"/>
  <c r="S534" i="46"/>
  <c r="S542" i="46"/>
  <c r="S292" i="46"/>
  <c r="S300" i="46"/>
  <c r="S308" i="46"/>
  <c r="S312" i="46"/>
  <c r="S328" i="46"/>
  <c r="S340" i="46"/>
  <c r="S344" i="46"/>
  <c r="S348" i="46"/>
  <c r="S364" i="46"/>
  <c r="S380" i="46"/>
  <c r="S388" i="46"/>
  <c r="S396" i="46"/>
  <c r="S404" i="46"/>
  <c r="S412" i="46"/>
  <c r="S428" i="46"/>
  <c r="S432" i="46"/>
  <c r="S440" i="46"/>
  <c r="S444" i="46"/>
  <c r="S448" i="46"/>
  <c r="S452" i="46"/>
  <c r="S456" i="46"/>
  <c r="S460" i="46"/>
  <c r="S464" i="46"/>
  <c r="S472" i="46"/>
  <c r="S484" i="46"/>
  <c r="S492" i="46"/>
  <c r="S512" i="46"/>
  <c r="S520" i="46"/>
  <c r="S536" i="46"/>
  <c r="S286" i="46"/>
  <c r="S290" i="46"/>
  <c r="S294" i="46"/>
  <c r="S306" i="46"/>
  <c r="S318" i="46"/>
  <c r="S322" i="46"/>
  <c r="S334" i="46"/>
  <c r="S338" i="46"/>
  <c r="E545" i="46"/>
  <c r="E541" i="46"/>
  <c r="E537" i="46"/>
  <c r="K537" i="46" s="1"/>
  <c r="E533" i="46"/>
  <c r="E525" i="46"/>
  <c r="E521" i="46"/>
  <c r="E517" i="46"/>
  <c r="E513" i="46"/>
  <c r="E509" i="46"/>
  <c r="E501" i="46"/>
  <c r="E497" i="46"/>
  <c r="E493" i="46"/>
  <c r="E489" i="46"/>
  <c r="E485" i="46"/>
  <c r="E481" i="46"/>
  <c r="E477" i="46"/>
  <c r="E473" i="46"/>
  <c r="E469" i="46"/>
  <c r="E465" i="46"/>
  <c r="E461" i="46"/>
  <c r="E457" i="46"/>
  <c r="E453" i="46"/>
  <c r="E449" i="46"/>
  <c r="E445" i="46"/>
  <c r="E441" i="46"/>
  <c r="E437" i="46"/>
  <c r="E433" i="46"/>
  <c r="E429" i="46"/>
  <c r="E425" i="46"/>
  <c r="E421" i="46"/>
  <c r="E417" i="46"/>
  <c r="E413" i="46"/>
  <c r="E409" i="46"/>
  <c r="E405" i="46"/>
  <c r="E401" i="46"/>
  <c r="E397" i="46"/>
  <c r="E393" i="46"/>
  <c r="E389" i="46"/>
  <c r="E385" i="46"/>
  <c r="E381" i="46"/>
  <c r="E377" i="46"/>
  <c r="E373" i="46"/>
  <c r="E369" i="46"/>
  <c r="E365" i="46"/>
  <c r="E361" i="46"/>
  <c r="E357" i="46"/>
  <c r="E353" i="46"/>
  <c r="E349" i="46"/>
  <c r="E345" i="46"/>
  <c r="E341" i="46"/>
  <c r="E337" i="46"/>
  <c r="K337" i="46" s="1"/>
  <c r="E333" i="46"/>
  <c r="E329" i="46"/>
  <c r="E325" i="46"/>
  <c r="E321" i="46"/>
  <c r="E317" i="46"/>
  <c r="E313" i="46"/>
  <c r="E309" i="46"/>
  <c r="E305" i="46"/>
  <c r="E301" i="46"/>
  <c r="E297" i="46"/>
  <c r="J462" i="46"/>
  <c r="S341" i="46"/>
  <c r="S349" i="46"/>
  <c r="S353" i="46"/>
  <c r="S361" i="46"/>
  <c r="S365" i="46"/>
  <c r="S369" i="46"/>
  <c r="S373" i="46"/>
  <c r="S377" i="46"/>
  <c r="S381" i="46"/>
  <c r="S385" i="46"/>
  <c r="S389" i="46"/>
  <c r="S393" i="46"/>
  <c r="S397" i="46"/>
  <c r="S401" i="46"/>
  <c r="S405" i="46"/>
  <c r="S409" i="46"/>
  <c r="S413" i="46"/>
  <c r="S417" i="46"/>
  <c r="S421" i="46"/>
  <c r="S425" i="46"/>
  <c r="S429" i="46"/>
  <c r="S433" i="46"/>
  <c r="S437" i="46"/>
  <c r="S441" i="46"/>
  <c r="S445" i="46"/>
  <c r="S449" i="46"/>
  <c r="S453" i="46"/>
  <c r="S457" i="46"/>
  <c r="S461" i="46"/>
  <c r="S465" i="46"/>
  <c r="S469" i="46"/>
  <c r="S473" i="46"/>
  <c r="S477" i="46"/>
  <c r="S481" i="46"/>
  <c r="S485" i="46"/>
  <c r="S489" i="46"/>
  <c r="S493" i="46"/>
  <c r="S497" i="46"/>
  <c r="S501" i="46"/>
  <c r="S509" i="46"/>
  <c r="S513" i="46"/>
  <c r="S517" i="46"/>
  <c r="S521" i="46"/>
  <c r="S525" i="46"/>
  <c r="S533" i="46"/>
  <c r="W533" i="46" s="1"/>
  <c r="S537" i="46"/>
  <c r="S541" i="46"/>
  <c r="S545" i="46"/>
  <c r="S287" i="46"/>
  <c r="S291" i="46"/>
  <c r="S303" i="46"/>
  <c r="S307" i="46"/>
  <c r="S315" i="46"/>
  <c r="S323" i="46"/>
  <c r="S331" i="46"/>
  <c r="S335" i="46"/>
  <c r="J356" i="46"/>
  <c r="J398" i="46"/>
  <c r="I286" i="46"/>
  <c r="J294" i="46"/>
  <c r="I317" i="46"/>
  <c r="K317" i="46" s="1"/>
  <c r="I348" i="46"/>
  <c r="R398" i="46"/>
  <c r="J430" i="46"/>
  <c r="Q442" i="46"/>
  <c r="U442" i="46" s="1"/>
  <c r="W442" i="46" s="1"/>
  <c r="I482" i="46"/>
  <c r="R418" i="46"/>
  <c r="V418" i="46" s="1"/>
  <c r="I418" i="46"/>
  <c r="K354" i="46"/>
  <c r="K454" i="46"/>
  <c r="Q541" i="46"/>
  <c r="U541" i="46" s="1"/>
  <c r="I541" i="46"/>
  <c r="E534" i="46"/>
  <c r="E470" i="46"/>
  <c r="E406" i="46"/>
  <c r="E374" i="46"/>
  <c r="K286" i="46"/>
  <c r="K294" i="46"/>
  <c r="I309" i="46"/>
  <c r="J418" i="46"/>
  <c r="J458" i="46"/>
  <c r="I458" i="46"/>
  <c r="Q478" i="46"/>
  <c r="U478" i="46" s="1"/>
  <c r="J478" i="46"/>
  <c r="J505" i="46"/>
  <c r="I505" i="46"/>
  <c r="E502" i="46"/>
  <c r="E438" i="46"/>
  <c r="E342" i="46"/>
  <c r="E310" i="46"/>
  <c r="W288" i="46"/>
  <c r="I305" i="46"/>
  <c r="Q416" i="46"/>
  <c r="U416" i="46" s="1"/>
  <c r="W416" i="46" s="1"/>
  <c r="I417" i="46"/>
  <c r="I462" i="46"/>
  <c r="I470" i="46"/>
  <c r="J470" i="46"/>
  <c r="Q505" i="46"/>
  <c r="U505" i="46" s="1"/>
  <c r="R541" i="46"/>
  <c r="V541" i="46" s="1"/>
  <c r="E543" i="46"/>
  <c r="E539" i="46"/>
  <c r="E535" i="46"/>
  <c r="E531" i="46"/>
  <c r="E527" i="46"/>
  <c r="E523" i="46"/>
  <c r="E515" i="46"/>
  <c r="E511" i="46"/>
  <c r="E507" i="46"/>
  <c r="E503" i="46"/>
  <c r="E495" i="46"/>
  <c r="E491" i="46"/>
  <c r="E487" i="46"/>
  <c r="E483" i="46"/>
  <c r="E479" i="46"/>
  <c r="E475" i="46"/>
  <c r="E471" i="46"/>
  <c r="E467" i="46"/>
  <c r="E463" i="46"/>
  <c r="E459" i="46"/>
  <c r="E455" i="46"/>
  <c r="E451" i="46"/>
  <c r="E447" i="46"/>
  <c r="E443" i="46"/>
  <c r="E439" i="46"/>
  <c r="E435" i="46"/>
  <c r="E431" i="46"/>
  <c r="E427" i="46"/>
  <c r="E423" i="46"/>
  <c r="E419" i="46"/>
  <c r="E415" i="46"/>
  <c r="E411" i="46"/>
  <c r="E407" i="46"/>
  <c r="E403" i="46"/>
  <c r="E399" i="46"/>
  <c r="E395" i="46"/>
  <c r="E391" i="46"/>
  <c r="E387" i="46"/>
  <c r="E383" i="46"/>
  <c r="E379" i="46"/>
  <c r="E544" i="46"/>
  <c r="E540" i="46"/>
  <c r="E536" i="46"/>
  <c r="E532" i="46"/>
  <c r="E528" i="46"/>
  <c r="E520" i="46"/>
  <c r="E516" i="46"/>
  <c r="E512" i="46"/>
  <c r="E508" i="46"/>
  <c r="E496" i="46"/>
  <c r="E492" i="46"/>
  <c r="E488" i="46"/>
  <c r="E484" i="46"/>
  <c r="E480" i="46"/>
  <c r="E476" i="46"/>
  <c r="E472" i="46"/>
  <c r="E468" i="46"/>
  <c r="E464" i="46"/>
  <c r="E460" i="46"/>
  <c r="E456" i="46"/>
  <c r="E452" i="46"/>
  <c r="E448" i="46"/>
  <c r="E444" i="46"/>
  <c r="E440" i="46"/>
  <c r="E436" i="46"/>
  <c r="E432" i="46"/>
  <c r="E428" i="46"/>
  <c r="E424" i="46"/>
  <c r="E420" i="46"/>
  <c r="E416" i="46"/>
  <c r="E412" i="46"/>
  <c r="E408" i="46"/>
  <c r="E404" i="46"/>
  <c r="E400" i="46"/>
  <c r="E396" i="46"/>
  <c r="E392" i="46"/>
  <c r="E388" i="46"/>
  <c r="E384" i="46"/>
  <c r="E380" i="46"/>
  <c r="E376" i="46"/>
  <c r="E372" i="46"/>
  <c r="E368" i="46"/>
  <c r="E364" i="46"/>
  <c r="E360" i="46"/>
  <c r="E356" i="46"/>
  <c r="E352" i="46"/>
  <c r="E348" i="46"/>
  <c r="E344" i="46"/>
  <c r="E340" i="46"/>
  <c r="E336" i="46"/>
  <c r="E332" i="46"/>
  <c r="E328" i="46"/>
  <c r="E320" i="46"/>
  <c r="E316" i="46"/>
  <c r="E312" i="46"/>
  <c r="E308" i="46"/>
  <c r="E300" i="46"/>
  <c r="E296" i="46"/>
  <c r="E375" i="46"/>
  <c r="E371" i="46"/>
  <c r="E367" i="46"/>
  <c r="E363" i="46"/>
  <c r="E359" i="46"/>
  <c r="E355" i="46"/>
  <c r="E351" i="46"/>
  <c r="E347" i="46"/>
  <c r="E343" i="46"/>
  <c r="E339" i="46"/>
  <c r="E335" i="46"/>
  <c r="E331" i="46"/>
  <c r="E327" i="46"/>
  <c r="E323" i="46"/>
  <c r="E319" i="46"/>
  <c r="E315" i="46"/>
  <c r="E311" i="46"/>
  <c r="E307" i="46"/>
  <c r="E299" i="46"/>
  <c r="E295" i="46"/>
  <c r="W412" i="46"/>
  <c r="E425" i="44"/>
  <c r="E417" i="44"/>
  <c r="E409" i="44"/>
  <c r="E397" i="44"/>
  <c r="E381" i="44"/>
  <c r="E373" i="44"/>
  <c r="E365" i="44"/>
  <c r="E361" i="44"/>
  <c r="E357" i="44"/>
  <c r="E353" i="44"/>
  <c r="E349" i="44"/>
  <c r="E345" i="44"/>
  <c r="E341" i="44"/>
  <c r="E337" i="44"/>
  <c r="E333" i="44"/>
  <c r="E329" i="44"/>
  <c r="E325" i="44"/>
  <c r="E321" i="44"/>
  <c r="E317" i="44"/>
  <c r="E313" i="44"/>
  <c r="E309" i="44"/>
  <c r="E305" i="44"/>
  <c r="E301" i="44"/>
  <c r="E297" i="44"/>
  <c r="E293" i="44"/>
  <c r="E289" i="44"/>
  <c r="S386" i="44"/>
  <c r="S430" i="44"/>
  <c r="S542" i="44"/>
  <c r="S285" i="44"/>
  <c r="S289" i="44"/>
  <c r="S293" i="44"/>
  <c r="S297" i="44"/>
  <c r="S301" i="44"/>
  <c r="S305" i="44"/>
  <c r="S309" i="44"/>
  <c r="S313" i="44"/>
  <c r="S317" i="44"/>
  <c r="S321" i="44"/>
  <c r="S325" i="44"/>
  <c r="S329" i="44"/>
  <c r="S333" i="44"/>
  <c r="S337" i="44"/>
  <c r="J285" i="44"/>
  <c r="J333" i="44"/>
  <c r="J343" i="44"/>
  <c r="J359" i="44"/>
  <c r="I412" i="44"/>
  <c r="E456" i="44"/>
  <c r="I296" i="44"/>
  <c r="R341" i="44"/>
  <c r="V341" i="44" s="1"/>
  <c r="Q438" i="44"/>
  <c r="U438" i="44" s="1"/>
  <c r="I439" i="44"/>
  <c r="K439" i="44" s="1"/>
  <c r="I460" i="44"/>
  <c r="J478" i="44"/>
  <c r="I498" i="44"/>
  <c r="R524" i="44"/>
  <c r="V524" i="44" s="1"/>
  <c r="Q296" i="44"/>
  <c r="J375" i="44"/>
  <c r="J460" i="44"/>
  <c r="I490" i="44"/>
  <c r="K490" i="44" s="1"/>
  <c r="J498" i="44"/>
  <c r="I510" i="44"/>
  <c r="J293" i="44"/>
  <c r="J335" i="44"/>
  <c r="J354" i="44"/>
  <c r="J355" i="44"/>
  <c r="J368" i="44"/>
  <c r="J370" i="44"/>
  <c r="J371" i="44"/>
  <c r="I378" i="44"/>
  <c r="Q391" i="44"/>
  <c r="U391" i="44" s="1"/>
  <c r="R412" i="44"/>
  <c r="V412" i="44" s="1"/>
  <c r="Q415" i="44"/>
  <c r="I420" i="44"/>
  <c r="Q422" i="44"/>
  <c r="U422" i="44" s="1"/>
  <c r="I423" i="44"/>
  <c r="K423" i="44" s="1"/>
  <c r="I428" i="44"/>
  <c r="Q430" i="44"/>
  <c r="U430" i="44" s="1"/>
  <c r="R439" i="44"/>
  <c r="V439" i="44" s="1"/>
  <c r="I493" i="44"/>
  <c r="J504" i="44"/>
  <c r="J539" i="44"/>
  <c r="Q287" i="44"/>
  <c r="U287" i="44" s="1"/>
  <c r="I301" i="44"/>
  <c r="K301" i="44" s="1"/>
  <c r="Q303" i="44"/>
  <c r="U303" i="44" s="1"/>
  <c r="I320" i="44"/>
  <c r="J321" i="44"/>
  <c r="I341" i="44"/>
  <c r="I343" i="44"/>
  <c r="J351" i="44"/>
  <c r="I375" i="44"/>
  <c r="J378" i="44"/>
  <c r="J384" i="44"/>
  <c r="I392" i="44"/>
  <c r="R420" i="44"/>
  <c r="V420" i="44" s="1"/>
  <c r="Q423" i="44"/>
  <c r="U423" i="44" s="1"/>
  <c r="W423" i="44" s="1"/>
  <c r="R428" i="44"/>
  <c r="V428" i="44" s="1"/>
  <c r="R482" i="44"/>
  <c r="V482" i="44" s="1"/>
  <c r="I483" i="44"/>
  <c r="K483" i="44" s="1"/>
  <c r="R493" i="44"/>
  <c r="V493" i="44" s="1"/>
  <c r="S499" i="44"/>
  <c r="I536" i="44"/>
  <c r="R537" i="44"/>
  <c r="V537" i="44" s="1"/>
  <c r="Q289" i="44"/>
  <c r="U289" i="44" s="1"/>
  <c r="W289" i="44" s="1"/>
  <c r="Y289" i="44" s="1"/>
  <c r="I289" i="44"/>
  <c r="K289" i="44" s="1"/>
  <c r="J328" i="44"/>
  <c r="I328" i="44"/>
  <c r="Q338" i="44"/>
  <c r="U338" i="44" s="1"/>
  <c r="J338" i="44"/>
  <c r="I338" i="44"/>
  <c r="R396" i="44"/>
  <c r="V396" i="44" s="1"/>
  <c r="J396" i="44"/>
  <c r="R416" i="44"/>
  <c r="V416" i="44" s="1"/>
  <c r="J416" i="44"/>
  <c r="Q432" i="44"/>
  <c r="U432" i="44" s="1"/>
  <c r="J432" i="44"/>
  <c r="I432" i="44"/>
  <c r="Q297" i="44"/>
  <c r="J297" i="44"/>
  <c r="Q325" i="44"/>
  <c r="U325" i="44" s="1"/>
  <c r="J325" i="44"/>
  <c r="I325" i="44"/>
  <c r="Q350" i="44"/>
  <c r="U350" i="44" s="1"/>
  <c r="I350" i="44"/>
  <c r="J406" i="44"/>
  <c r="Q406" i="44"/>
  <c r="U406" i="44" s="1"/>
  <c r="Q448" i="44"/>
  <c r="I448" i="44"/>
  <c r="Q456" i="44"/>
  <c r="U456" i="44" s="1"/>
  <c r="I456" i="44"/>
  <c r="Q470" i="44"/>
  <c r="U470" i="44" s="1"/>
  <c r="R470" i="44"/>
  <c r="V470" i="44" s="1"/>
  <c r="Q494" i="44"/>
  <c r="R494" i="44"/>
  <c r="V494" i="44" s="1"/>
  <c r="I494" i="44"/>
  <c r="J511" i="44"/>
  <c r="R511" i="44"/>
  <c r="V511" i="44" s="1"/>
  <c r="I511" i="44"/>
  <c r="E533" i="44"/>
  <c r="E521" i="44"/>
  <c r="J299" i="44"/>
  <c r="Q299" i="44"/>
  <c r="U299" i="44" s="1"/>
  <c r="Q342" i="44"/>
  <c r="J342" i="44"/>
  <c r="I342" i="44"/>
  <c r="Q367" i="44"/>
  <c r="I367" i="44"/>
  <c r="J402" i="44"/>
  <c r="Q402" i="44"/>
  <c r="U402" i="44" s="1"/>
  <c r="J442" i="44"/>
  <c r="Q442" i="44"/>
  <c r="U442" i="44" s="1"/>
  <c r="R541" i="44"/>
  <c r="V541" i="44" s="1"/>
  <c r="J541" i="44"/>
  <c r="I541" i="44"/>
  <c r="J289" i="44"/>
  <c r="J331" i="44"/>
  <c r="Q331" i="44"/>
  <c r="U331" i="44" s="1"/>
  <c r="W331" i="44" s="1"/>
  <c r="J332" i="44"/>
  <c r="I332" i="44"/>
  <c r="J336" i="44"/>
  <c r="R336" i="44"/>
  <c r="V336" i="44" s="1"/>
  <c r="R342" i="44"/>
  <c r="V342" i="44" s="1"/>
  <c r="Q347" i="44"/>
  <c r="J347" i="44"/>
  <c r="Q363" i="44"/>
  <c r="U363" i="44" s="1"/>
  <c r="W363" i="44" s="1"/>
  <c r="J363" i="44"/>
  <c r="J367" i="44"/>
  <c r="Q379" i="44"/>
  <c r="U379" i="44" s="1"/>
  <c r="W379" i="44" s="1"/>
  <c r="J379" i="44"/>
  <c r="Q386" i="44"/>
  <c r="I386" i="44"/>
  <c r="J400" i="44"/>
  <c r="R400" i="44"/>
  <c r="V400" i="44" s="1"/>
  <c r="I400" i="44"/>
  <c r="J404" i="44"/>
  <c r="I404" i="44"/>
  <c r="K404" i="44" s="1"/>
  <c r="R424" i="44"/>
  <c r="V424" i="44" s="1"/>
  <c r="J424" i="44"/>
  <c r="J431" i="44"/>
  <c r="I431" i="44"/>
  <c r="K431" i="44" s="1"/>
  <c r="R432" i="44"/>
  <c r="V432" i="44" s="1"/>
  <c r="J435" i="44"/>
  <c r="Q435" i="44"/>
  <c r="J455" i="44"/>
  <c r="Q455" i="44"/>
  <c r="U455" i="44" s="1"/>
  <c r="I455" i="44"/>
  <c r="Q475" i="44"/>
  <c r="I475" i="44"/>
  <c r="K475" i="44" s="1"/>
  <c r="Q486" i="44"/>
  <c r="U486" i="44" s="1"/>
  <c r="J486" i="44"/>
  <c r="I486" i="44"/>
  <c r="R495" i="44"/>
  <c r="V495" i="44" s="1"/>
  <c r="J527" i="44"/>
  <c r="Q527" i="44"/>
  <c r="Q360" i="44"/>
  <c r="J360" i="44"/>
  <c r="J407" i="44"/>
  <c r="I407" i="44"/>
  <c r="Q528" i="44"/>
  <c r="I528" i="44"/>
  <c r="W287" i="44"/>
  <c r="J291" i="44"/>
  <c r="Q291" i="44"/>
  <c r="U291" i="44" s="1"/>
  <c r="R304" i="44"/>
  <c r="V304" i="44" s="1"/>
  <c r="J308" i="44"/>
  <c r="I308" i="44"/>
  <c r="K308" i="44" s="1"/>
  <c r="R312" i="44"/>
  <c r="V312" i="44" s="1"/>
  <c r="J316" i="44"/>
  <c r="I316" i="44"/>
  <c r="K316" i="44" s="1"/>
  <c r="R325" i="44"/>
  <c r="V325" i="44" s="1"/>
  <c r="Q339" i="44"/>
  <c r="U339" i="44" s="1"/>
  <c r="I339" i="44"/>
  <c r="K339" i="44" s="1"/>
  <c r="Q346" i="44"/>
  <c r="U346" i="44" s="1"/>
  <c r="I346" i="44"/>
  <c r="J350" i="44"/>
  <c r="Q362" i="44"/>
  <c r="U362" i="44" s="1"/>
  <c r="J362" i="44"/>
  <c r="I362" i="44"/>
  <c r="Q376" i="44"/>
  <c r="J376" i="44"/>
  <c r="Q383" i="44"/>
  <c r="J383" i="44"/>
  <c r="I383" i="44"/>
  <c r="J448" i="44"/>
  <c r="J454" i="44"/>
  <c r="Q454" i="44"/>
  <c r="U454" i="44" s="1"/>
  <c r="J456" i="44"/>
  <c r="R474" i="44"/>
  <c r="V474" i="44" s="1"/>
  <c r="J474" i="44"/>
  <c r="I474" i="44"/>
  <c r="Q491" i="44"/>
  <c r="U491" i="44" s="1"/>
  <c r="I491" i="44"/>
  <c r="K491" i="44" s="1"/>
  <c r="Q508" i="44"/>
  <c r="U508" i="44" s="1"/>
  <c r="J508" i="44"/>
  <c r="Q521" i="44"/>
  <c r="U521" i="44" s="1"/>
  <c r="J521" i="44"/>
  <c r="I521" i="44"/>
  <c r="W525" i="44"/>
  <c r="E525" i="44"/>
  <c r="R392" i="44"/>
  <c r="V392" i="44" s="1"/>
  <c r="R498" i="44"/>
  <c r="V498" i="44" s="1"/>
  <c r="E541" i="44"/>
  <c r="E537" i="44"/>
  <c r="E517" i="44"/>
  <c r="R490" i="44"/>
  <c r="V490" i="44" s="1"/>
  <c r="I524" i="44"/>
  <c r="R525" i="44"/>
  <c r="V525" i="44" s="1"/>
  <c r="Q531" i="44"/>
  <c r="U531" i="44" s="1"/>
  <c r="R533" i="44"/>
  <c r="V533" i="44" s="1"/>
  <c r="W537" i="44"/>
  <c r="Q544" i="44"/>
  <c r="I544" i="44"/>
  <c r="E513" i="44"/>
  <c r="E509" i="44"/>
  <c r="E501" i="44"/>
  <c r="E497" i="44"/>
  <c r="E493" i="44"/>
  <c r="E489" i="44"/>
  <c r="E485" i="44"/>
  <c r="E481" i="44"/>
  <c r="E477" i="44"/>
  <c r="E473" i="44"/>
  <c r="E469" i="44"/>
  <c r="E465" i="44"/>
  <c r="E461" i="44"/>
  <c r="E457" i="44"/>
  <c r="E453" i="44"/>
  <c r="E449" i="44"/>
  <c r="E445" i="44"/>
  <c r="E441" i="44"/>
  <c r="E437" i="44"/>
  <c r="E433" i="44"/>
  <c r="E429" i="44"/>
  <c r="E421" i="44"/>
  <c r="E413" i="44"/>
  <c r="E405" i="44"/>
  <c r="E401" i="44"/>
  <c r="E393" i="44"/>
  <c r="E389" i="44"/>
  <c r="E385" i="44"/>
  <c r="E377" i="44"/>
  <c r="E369" i="44"/>
  <c r="E544" i="44"/>
  <c r="E540" i="44"/>
  <c r="E532" i="44"/>
  <c r="E528" i="44"/>
  <c r="E520" i="44"/>
  <c r="E516" i="44"/>
  <c r="E512" i="44"/>
  <c r="E508" i="44"/>
  <c r="E496" i="44"/>
  <c r="E492" i="44"/>
  <c r="E488" i="44"/>
  <c r="E484" i="44"/>
  <c r="E480" i="44"/>
  <c r="E476" i="44"/>
  <c r="E472" i="44"/>
  <c r="E468" i="44"/>
  <c r="E464" i="44"/>
  <c r="E460" i="44"/>
  <c r="K460" i="44" s="1"/>
  <c r="E452" i="44"/>
  <c r="E448" i="44"/>
  <c r="E444" i="44"/>
  <c r="E440" i="44"/>
  <c r="E436" i="44"/>
  <c r="E432" i="44"/>
  <c r="E428" i="44"/>
  <c r="K428" i="44" s="1"/>
  <c r="E420" i="44"/>
  <c r="K420" i="44" s="1"/>
  <c r="S447" i="44"/>
  <c r="S451" i="44"/>
  <c r="S455" i="44"/>
  <c r="S463" i="44"/>
  <c r="S467" i="44"/>
  <c r="W467" i="44" s="1"/>
  <c r="S475" i="44"/>
  <c r="S479" i="44"/>
  <c r="S483" i="44"/>
  <c r="S487" i="44"/>
  <c r="S491" i="44"/>
  <c r="W491" i="44" s="1"/>
  <c r="S495" i="44"/>
  <c r="S503" i="44"/>
  <c r="S507" i="44"/>
  <c r="S511" i="44"/>
  <c r="S515" i="44"/>
  <c r="S523" i="44"/>
  <c r="S531" i="44"/>
  <c r="S535" i="44"/>
  <c r="S539" i="44"/>
  <c r="S543" i="44"/>
  <c r="S290" i="44"/>
  <c r="S298" i="44"/>
  <c r="S302" i="44"/>
  <c r="S306" i="44"/>
  <c r="S310" i="44"/>
  <c r="S314" i="44"/>
  <c r="S322" i="44"/>
  <c r="S334" i="44"/>
  <c r="S338" i="44"/>
  <c r="R292" i="44"/>
  <c r="V292" i="44" s="1"/>
  <c r="J300" i="44"/>
  <c r="I300" i="44"/>
  <c r="K300" i="44" s="1"/>
  <c r="R305" i="44"/>
  <c r="V305" i="44" s="1"/>
  <c r="Q309" i="44"/>
  <c r="U309" i="44" s="1"/>
  <c r="J317" i="44"/>
  <c r="R317" i="44"/>
  <c r="V317" i="44" s="1"/>
  <c r="Q356" i="44"/>
  <c r="U356" i="44" s="1"/>
  <c r="W356" i="44" s="1"/>
  <c r="J356" i="44"/>
  <c r="I374" i="44"/>
  <c r="K374" i="44" s="1"/>
  <c r="R374" i="44"/>
  <c r="V374" i="44" s="1"/>
  <c r="J374" i="44"/>
  <c r="J418" i="44"/>
  <c r="Q418" i="44"/>
  <c r="U418" i="44" s="1"/>
  <c r="J427" i="44"/>
  <c r="I427" i="44"/>
  <c r="Q427" i="44"/>
  <c r="R285" i="44"/>
  <c r="V285" i="44" s="1"/>
  <c r="R297" i="44"/>
  <c r="V297" i="44" s="1"/>
  <c r="I329" i="44"/>
  <c r="R329" i="44"/>
  <c r="V329" i="44" s="1"/>
  <c r="J329" i="44"/>
  <c r="Q372" i="44"/>
  <c r="U372" i="44" s="1"/>
  <c r="W372" i="44" s="1"/>
  <c r="J372" i="44"/>
  <c r="J411" i="44"/>
  <c r="I411" i="44"/>
  <c r="K411" i="44" s="1"/>
  <c r="Q411" i="44"/>
  <c r="U411" i="44" s="1"/>
  <c r="W411" i="44" s="1"/>
  <c r="J426" i="44"/>
  <c r="Q426" i="44"/>
  <c r="U426" i="44" s="1"/>
  <c r="Q436" i="44"/>
  <c r="U436" i="44" s="1"/>
  <c r="I436" i="44"/>
  <c r="J436" i="44"/>
  <c r="Q500" i="44"/>
  <c r="U500" i="44" s="1"/>
  <c r="J500" i="44"/>
  <c r="J529" i="44"/>
  <c r="I529" i="44"/>
  <c r="R529" i="44"/>
  <c r="V529" i="44" s="1"/>
  <c r="Q529" i="44"/>
  <c r="U529" i="44" s="1"/>
  <c r="R313" i="44"/>
  <c r="V313" i="44" s="1"/>
  <c r="R289" i="44"/>
  <c r="V289" i="44" s="1"/>
  <c r="I292" i="44"/>
  <c r="R296" i="44"/>
  <c r="V296" i="44" s="1"/>
  <c r="Q300" i="44"/>
  <c r="R301" i="44"/>
  <c r="V301" i="44" s="1"/>
  <c r="J304" i="44"/>
  <c r="I304" i="44"/>
  <c r="I305" i="44"/>
  <c r="K305" i="44" s="1"/>
  <c r="I309" i="44"/>
  <c r="J312" i="44"/>
  <c r="I312" i="44"/>
  <c r="I313" i="44"/>
  <c r="K313" i="44" s="1"/>
  <c r="I317" i="44"/>
  <c r="K317" i="44" s="1"/>
  <c r="J324" i="44"/>
  <c r="I324" i="44"/>
  <c r="Q324" i="44"/>
  <c r="T324" i="44" s="1"/>
  <c r="I366" i="44"/>
  <c r="K366" i="44" s="1"/>
  <c r="R366" i="44"/>
  <c r="V366" i="44" s="1"/>
  <c r="J366" i="44"/>
  <c r="Q374" i="44"/>
  <c r="U374" i="44" s="1"/>
  <c r="I382" i="44"/>
  <c r="K382" i="44" s="1"/>
  <c r="R382" i="44"/>
  <c r="V382" i="44" s="1"/>
  <c r="J382" i="44"/>
  <c r="J395" i="44"/>
  <c r="I395" i="44"/>
  <c r="K395" i="44" s="1"/>
  <c r="V395" i="44"/>
  <c r="Q395" i="44"/>
  <c r="J399" i="44"/>
  <c r="I399" i="44"/>
  <c r="K399" i="44" s="1"/>
  <c r="Q399" i="44"/>
  <c r="T399" i="44" s="1"/>
  <c r="J410" i="44"/>
  <c r="Q410" i="44"/>
  <c r="U410" i="44" s="1"/>
  <c r="R427" i="44"/>
  <c r="V427" i="44" s="1"/>
  <c r="I285" i="44"/>
  <c r="R288" i="44"/>
  <c r="V288" i="44" s="1"/>
  <c r="Q292" i="44"/>
  <c r="T292" i="44" s="1"/>
  <c r="R293" i="44"/>
  <c r="V293" i="44" s="1"/>
  <c r="Q295" i="44"/>
  <c r="U295" i="44" s="1"/>
  <c r="W295" i="44" s="1"/>
  <c r="I297" i="44"/>
  <c r="K297" i="44" s="1"/>
  <c r="R300" i="44"/>
  <c r="V300" i="44" s="1"/>
  <c r="Q305" i="44"/>
  <c r="U305" i="44" s="1"/>
  <c r="W305" i="44" s="1"/>
  <c r="Q307" i="44"/>
  <c r="U307" i="44" s="1"/>
  <c r="J309" i="44"/>
  <c r="Q311" i="44"/>
  <c r="U311" i="44" s="1"/>
  <c r="W311" i="44" s="1"/>
  <c r="Q313" i="44"/>
  <c r="U313" i="44" s="1"/>
  <c r="Q315" i="44"/>
  <c r="U315" i="44" s="1"/>
  <c r="W315" i="44" s="1"/>
  <c r="Q317" i="44"/>
  <c r="U317" i="44" s="1"/>
  <c r="Q329" i="44"/>
  <c r="U329" i="44" s="1"/>
  <c r="W329" i="44" s="1"/>
  <c r="I358" i="44"/>
  <c r="K358" i="44" s="1"/>
  <c r="R358" i="44"/>
  <c r="V358" i="44" s="1"/>
  <c r="J358" i="44"/>
  <c r="Q364" i="44"/>
  <c r="J364" i="44"/>
  <c r="Q380" i="44"/>
  <c r="J380" i="44"/>
  <c r="J403" i="44"/>
  <c r="I403" i="44"/>
  <c r="K403" i="44" s="1"/>
  <c r="Q403" i="44"/>
  <c r="R411" i="44"/>
  <c r="V411" i="44" s="1"/>
  <c r="J419" i="44"/>
  <c r="I419" i="44"/>
  <c r="K419" i="44" s="1"/>
  <c r="Q419" i="44"/>
  <c r="T419" i="44" s="1"/>
  <c r="R436" i="44"/>
  <c r="V436" i="44" s="1"/>
  <c r="Q444" i="44"/>
  <c r="U444" i="44" s="1"/>
  <c r="W444" i="44" s="1"/>
  <c r="I444" i="44"/>
  <c r="K444" i="44" s="1"/>
  <c r="Q543" i="44"/>
  <c r="J543" i="44"/>
  <c r="R308" i="44"/>
  <c r="V308" i="44" s="1"/>
  <c r="R316" i="44"/>
  <c r="V316" i="44" s="1"/>
  <c r="Q319" i="44"/>
  <c r="U319" i="44" s="1"/>
  <c r="W319" i="44" s="1"/>
  <c r="I321" i="44"/>
  <c r="K321" i="44" s="1"/>
  <c r="Q327" i="44"/>
  <c r="U327" i="44" s="1"/>
  <c r="W327" i="44" s="1"/>
  <c r="I333" i="44"/>
  <c r="K333" i="44" s="1"/>
  <c r="I336" i="44"/>
  <c r="R338" i="44"/>
  <c r="V338" i="44" s="1"/>
  <c r="W339" i="44"/>
  <c r="R343" i="44"/>
  <c r="V343" i="44" s="1"/>
  <c r="R346" i="44"/>
  <c r="V346" i="44" s="1"/>
  <c r="I347" i="44"/>
  <c r="K347" i="44" s="1"/>
  <c r="R350" i="44"/>
  <c r="V350" i="44" s="1"/>
  <c r="I351" i="44"/>
  <c r="K351" i="44" s="1"/>
  <c r="J352" i="44"/>
  <c r="I354" i="44"/>
  <c r="I355" i="44"/>
  <c r="K355" i="44" s="1"/>
  <c r="R359" i="44"/>
  <c r="V359" i="44" s="1"/>
  <c r="R362" i="44"/>
  <c r="V362" i="44" s="1"/>
  <c r="I363" i="44"/>
  <c r="R367" i="44"/>
  <c r="V367" i="44" s="1"/>
  <c r="R370" i="44"/>
  <c r="V370" i="44" s="1"/>
  <c r="I371" i="44"/>
  <c r="R375" i="44"/>
  <c r="V375" i="44" s="1"/>
  <c r="R378" i="44"/>
  <c r="V378" i="44" s="1"/>
  <c r="I379" i="44"/>
  <c r="K379" i="44" s="1"/>
  <c r="R383" i="44"/>
  <c r="V383" i="44" s="1"/>
  <c r="I388" i="44"/>
  <c r="R391" i="44"/>
  <c r="V391" i="44" s="1"/>
  <c r="I396" i="44"/>
  <c r="K396" i="44" s="1"/>
  <c r="Q400" i="44"/>
  <c r="U400" i="44" s="1"/>
  <c r="W400" i="44" s="1"/>
  <c r="Q404" i="44"/>
  <c r="U404" i="44" s="1"/>
  <c r="W404" i="44" s="1"/>
  <c r="I408" i="44"/>
  <c r="K408" i="44" s="1"/>
  <c r="Q412" i="44"/>
  <c r="U412" i="44" s="1"/>
  <c r="W412" i="44" s="1"/>
  <c r="I416" i="44"/>
  <c r="Q420" i="44"/>
  <c r="U420" i="44" s="1"/>
  <c r="I424" i="44"/>
  <c r="K424" i="44" s="1"/>
  <c r="Q428" i="44"/>
  <c r="U428" i="44" s="1"/>
  <c r="W428" i="44" s="1"/>
  <c r="R431" i="44"/>
  <c r="V431" i="44" s="1"/>
  <c r="Q434" i="44"/>
  <c r="U434" i="44" s="1"/>
  <c r="I435" i="44"/>
  <c r="K435" i="44" s="1"/>
  <c r="R440" i="44"/>
  <c r="V440" i="44" s="1"/>
  <c r="J451" i="44"/>
  <c r="I451" i="44"/>
  <c r="R451" i="44"/>
  <c r="V451" i="44" s="1"/>
  <c r="Q479" i="44"/>
  <c r="U479" i="44" s="1"/>
  <c r="J479" i="44"/>
  <c r="I479" i="44"/>
  <c r="J523" i="44"/>
  <c r="Q523" i="44"/>
  <c r="W504" i="44"/>
  <c r="S504" i="44"/>
  <c r="Q320" i="44"/>
  <c r="Q321" i="44"/>
  <c r="U321" i="44" s="1"/>
  <c r="R328" i="44"/>
  <c r="V328" i="44" s="1"/>
  <c r="Q333" i="44"/>
  <c r="U333" i="44" s="1"/>
  <c r="K341" i="44"/>
  <c r="J346" i="44"/>
  <c r="R347" i="44"/>
  <c r="V347" i="44" s="1"/>
  <c r="R351" i="44"/>
  <c r="V351" i="44" s="1"/>
  <c r="Q354" i="44"/>
  <c r="R355" i="44"/>
  <c r="V355" i="44" s="1"/>
  <c r="R363" i="44"/>
  <c r="V363" i="44" s="1"/>
  <c r="R371" i="44"/>
  <c r="V371" i="44" s="1"/>
  <c r="R379" i="44"/>
  <c r="V379" i="44" s="1"/>
  <c r="Q388" i="44"/>
  <c r="V388" i="44"/>
  <c r="W391" i="44"/>
  <c r="Q396" i="44"/>
  <c r="U396" i="44" s="1"/>
  <c r="W396" i="44" s="1"/>
  <c r="Q408" i="44"/>
  <c r="U408" i="44" s="1"/>
  <c r="Q416" i="44"/>
  <c r="U416" i="44" s="1"/>
  <c r="Q424" i="44"/>
  <c r="U424" i="44" s="1"/>
  <c r="W424" i="44" s="1"/>
  <c r="R435" i="44"/>
  <c r="V435" i="44" s="1"/>
  <c r="I440" i="44"/>
  <c r="Q451" i="44"/>
  <c r="J463" i="44"/>
  <c r="Q463" i="44"/>
  <c r="U463" i="44" s="1"/>
  <c r="W463" i="44" s="1"/>
  <c r="I463" i="44"/>
  <c r="K463" i="44" s="1"/>
  <c r="R479" i="44"/>
  <c r="V479" i="44" s="1"/>
  <c r="Q487" i="44"/>
  <c r="J487" i="44"/>
  <c r="I487" i="44"/>
  <c r="Q496" i="44"/>
  <c r="U496" i="44" s="1"/>
  <c r="J496" i="44"/>
  <c r="J499" i="44"/>
  <c r="I499" i="44"/>
  <c r="J506" i="44"/>
  <c r="I506" i="44"/>
  <c r="R506" i="44"/>
  <c r="V506" i="44" s="1"/>
  <c r="R320" i="44"/>
  <c r="V320" i="44" s="1"/>
  <c r="R339" i="44"/>
  <c r="T339" i="44" s="1"/>
  <c r="R407" i="44"/>
  <c r="V407" i="44" s="1"/>
  <c r="R415" i="44"/>
  <c r="V415" i="44" s="1"/>
  <c r="R423" i="44"/>
  <c r="V423" i="44" s="1"/>
  <c r="Q431" i="44"/>
  <c r="T431" i="44" s="1"/>
  <c r="Q440" i="44"/>
  <c r="U440" i="44" s="1"/>
  <c r="I447" i="44"/>
  <c r="K447" i="44" s="1"/>
  <c r="R447" i="44"/>
  <c r="V447" i="44" s="1"/>
  <c r="Q452" i="44"/>
  <c r="J452" i="44"/>
  <c r="I452" i="44"/>
  <c r="K452" i="44" s="1"/>
  <c r="J462" i="44"/>
  <c r="Q462" i="44"/>
  <c r="U462" i="44" s="1"/>
  <c r="J466" i="44"/>
  <c r="V466" i="44"/>
  <c r="I466" i="44"/>
  <c r="R466" i="44"/>
  <c r="T466" i="44" s="1"/>
  <c r="J489" i="44"/>
  <c r="I489" i="44"/>
  <c r="K489" i="44" s="1"/>
  <c r="J502" i="44"/>
  <c r="I502" i="44"/>
  <c r="R502" i="44"/>
  <c r="V502" i="44" s="1"/>
  <c r="J514" i="44"/>
  <c r="I514" i="44"/>
  <c r="R514" i="44"/>
  <c r="V514" i="44" s="1"/>
  <c r="J517" i="44"/>
  <c r="I517" i="44"/>
  <c r="K517" i="44" s="1"/>
  <c r="R517" i="44"/>
  <c r="V517" i="44" s="1"/>
  <c r="Q518" i="44"/>
  <c r="U518" i="44" s="1"/>
  <c r="R518" i="44"/>
  <c r="T518" i="44" s="1"/>
  <c r="J518" i="44"/>
  <c r="R448" i="44"/>
  <c r="V448" i="44" s="1"/>
  <c r="R456" i="44"/>
  <c r="V456" i="44" s="1"/>
  <c r="Q458" i="44"/>
  <c r="U458" i="44" s="1"/>
  <c r="I459" i="44"/>
  <c r="K459" i="44" s="1"/>
  <c r="R465" i="44"/>
  <c r="V465" i="44" s="1"/>
  <c r="I470" i="44"/>
  <c r="I471" i="44"/>
  <c r="Q474" i="44"/>
  <c r="U474" i="44" s="1"/>
  <c r="R475" i="44"/>
  <c r="V475" i="44" s="1"/>
  <c r="Q478" i="44"/>
  <c r="U478" i="44" s="1"/>
  <c r="I482" i="44"/>
  <c r="K482" i="44" s="1"/>
  <c r="J483" i="44"/>
  <c r="R491" i="44"/>
  <c r="T491" i="44" s="1"/>
  <c r="J494" i="44"/>
  <c r="I503" i="44"/>
  <c r="K503" i="44" s="1"/>
  <c r="I507" i="44"/>
  <c r="J510" i="44"/>
  <c r="J512" i="44"/>
  <c r="I520" i="44"/>
  <c r="I525" i="44"/>
  <c r="K525" i="44" s="1"/>
  <c r="Y525" i="44" s="1"/>
  <c r="R528" i="44"/>
  <c r="V528" i="44" s="1"/>
  <c r="I532" i="44"/>
  <c r="K532" i="44" s="1"/>
  <c r="J535" i="44"/>
  <c r="I537" i="44"/>
  <c r="I540" i="44"/>
  <c r="Q541" i="44"/>
  <c r="U541" i="44" s="1"/>
  <c r="W541" i="44" s="1"/>
  <c r="I545" i="44"/>
  <c r="K545" i="44" s="1"/>
  <c r="R455" i="44"/>
  <c r="V455" i="44" s="1"/>
  <c r="Q459" i="44"/>
  <c r="R460" i="44"/>
  <c r="V460" i="44" s="1"/>
  <c r="J470" i="44"/>
  <c r="J471" i="44"/>
  <c r="R478" i="44"/>
  <c r="V478" i="44" s="1"/>
  <c r="J482" i="44"/>
  <c r="R483" i="44"/>
  <c r="V483" i="44" s="1"/>
  <c r="R503" i="44"/>
  <c r="V503" i="44" s="1"/>
  <c r="R507" i="44"/>
  <c r="V507" i="44" s="1"/>
  <c r="R520" i="44"/>
  <c r="V520" i="44" s="1"/>
  <c r="J525" i="44"/>
  <c r="R532" i="44"/>
  <c r="V532" i="44" s="1"/>
  <c r="J537" i="44"/>
  <c r="R540" i="44"/>
  <c r="V540" i="44" s="1"/>
  <c r="J545" i="44"/>
  <c r="R459" i="44"/>
  <c r="V459" i="44" s="1"/>
  <c r="R471" i="44"/>
  <c r="V471" i="44" s="1"/>
  <c r="R545" i="44"/>
  <c r="V545" i="44" s="1"/>
  <c r="S286" i="44"/>
  <c r="S330" i="44"/>
  <c r="S350" i="44"/>
  <c r="S354" i="44"/>
  <c r="S358" i="44"/>
  <c r="W358" i="44" s="1"/>
  <c r="S374" i="44"/>
  <c r="S414" i="44"/>
  <c r="S442" i="44"/>
  <c r="W442" i="44" s="1"/>
  <c r="S450" i="44"/>
  <c r="S466" i="44"/>
  <c r="S470" i="44"/>
  <c r="S478" i="44"/>
  <c r="S514" i="44"/>
  <c r="W514" i="44" s="1"/>
  <c r="S522" i="44"/>
  <c r="S530" i="44"/>
  <c r="D547" i="55"/>
  <c r="R505" i="55"/>
  <c r="T505" i="55" s="1"/>
  <c r="R513" i="55"/>
  <c r="T513" i="55" s="1"/>
  <c r="R545" i="55"/>
  <c r="T545" i="55" s="1"/>
  <c r="O469" i="55"/>
  <c r="R525" i="55"/>
  <c r="T525" i="55" s="1"/>
  <c r="R453" i="55"/>
  <c r="T453" i="55" s="1"/>
  <c r="R533" i="55"/>
  <c r="T533" i="55" s="1"/>
  <c r="N289" i="55"/>
  <c r="N293" i="55"/>
  <c r="N297" i="55"/>
  <c r="N301" i="55"/>
  <c r="N305" i="55"/>
  <c r="N309" i="55"/>
  <c r="N313" i="55"/>
  <c r="N317" i="55"/>
  <c r="N321" i="55"/>
  <c r="N325" i="55"/>
  <c r="N329" i="55"/>
  <c r="N333" i="55"/>
  <c r="R333" i="55" s="1"/>
  <c r="T333" i="55" s="1"/>
  <c r="N337" i="55"/>
  <c r="N341" i="55"/>
  <c r="N345" i="55"/>
  <c r="N349" i="55"/>
  <c r="N353" i="55"/>
  <c r="N357" i="55"/>
  <c r="N361" i="55"/>
  <c r="N365" i="55"/>
  <c r="N369" i="55"/>
  <c r="N373" i="55"/>
  <c r="N377" i="55"/>
  <c r="N381" i="55"/>
  <c r="N385" i="55"/>
  <c r="N389" i="55"/>
  <c r="N393" i="55"/>
  <c r="R393" i="55" s="1"/>
  <c r="T393" i="55" s="1"/>
  <c r="N397" i="55"/>
  <c r="R397" i="55" s="1"/>
  <c r="T397" i="55" s="1"/>
  <c r="N401" i="55"/>
  <c r="N405" i="55"/>
  <c r="N409" i="55"/>
  <c r="N413" i="55"/>
  <c r="N417" i="55"/>
  <c r="N421" i="55"/>
  <c r="N425" i="55"/>
  <c r="N429" i="55"/>
  <c r="N433" i="55"/>
  <c r="R433" i="55" s="1"/>
  <c r="T433" i="55" s="1"/>
  <c r="N437" i="55"/>
  <c r="R437" i="55" s="1"/>
  <c r="T437" i="55" s="1"/>
  <c r="N441" i="55"/>
  <c r="R441" i="55" s="1"/>
  <c r="T441" i="55" s="1"/>
  <c r="O472" i="55"/>
  <c r="N286" i="55"/>
  <c r="N290" i="55"/>
  <c r="N294" i="55"/>
  <c r="N298" i="55"/>
  <c r="N302" i="55"/>
  <c r="N306" i="55"/>
  <c r="N310" i="55"/>
  <c r="N314" i="55"/>
  <c r="N318" i="55"/>
  <c r="N322" i="55"/>
  <c r="N326" i="55"/>
  <c r="N330" i="55"/>
  <c r="N334" i="55"/>
  <c r="N338" i="55"/>
  <c r="N342" i="55"/>
  <c r="N346" i="55"/>
  <c r="N350" i="55"/>
  <c r="R350" i="55" s="1"/>
  <c r="T350" i="55" s="1"/>
  <c r="N354" i="55"/>
  <c r="R354" i="55" s="1"/>
  <c r="T354" i="55" s="1"/>
  <c r="N358" i="55"/>
  <c r="R358" i="55" s="1"/>
  <c r="T358" i="55" s="1"/>
  <c r="N362" i="55"/>
  <c r="R362" i="55" s="1"/>
  <c r="T362" i="55" s="1"/>
  <c r="N366" i="55"/>
  <c r="N370" i="55"/>
  <c r="N374" i="55"/>
  <c r="N378" i="55"/>
  <c r="N382" i="55"/>
  <c r="N386" i="55"/>
  <c r="N390" i="55"/>
  <c r="N394" i="55"/>
  <c r="R394" i="55" s="1"/>
  <c r="T394" i="55" s="1"/>
  <c r="N398" i="55"/>
  <c r="R398" i="55" s="1"/>
  <c r="T398" i="55" s="1"/>
  <c r="N402" i="55"/>
  <c r="N406" i="55"/>
  <c r="N410" i="55"/>
  <c r="N414" i="55"/>
  <c r="N418" i="55"/>
  <c r="N422" i="55"/>
  <c r="N426" i="55"/>
  <c r="N430" i="55"/>
  <c r="N434" i="55"/>
  <c r="R434" i="55" s="1"/>
  <c r="T434" i="55" s="1"/>
  <c r="N438" i="55"/>
  <c r="R438" i="55" s="1"/>
  <c r="T438" i="55" s="1"/>
  <c r="N442" i="55"/>
  <c r="R442" i="55" s="1"/>
  <c r="T442" i="55" s="1"/>
  <c r="N446" i="55"/>
  <c r="R446" i="55" s="1"/>
  <c r="T446" i="55" s="1"/>
  <c r="N450" i="55"/>
  <c r="R450" i="55" s="1"/>
  <c r="T450" i="55" s="1"/>
  <c r="N454" i="55"/>
  <c r="R454" i="55" s="1"/>
  <c r="T454" i="55" s="1"/>
  <c r="N458" i="55"/>
  <c r="R458" i="55" s="1"/>
  <c r="T458" i="55" s="1"/>
  <c r="N462" i="55"/>
  <c r="R462" i="55" s="1"/>
  <c r="T462" i="55" s="1"/>
  <c r="N466" i="55"/>
  <c r="R466" i="55" s="1"/>
  <c r="T466" i="55" s="1"/>
  <c r="N470" i="55"/>
  <c r="R470" i="55" s="1"/>
  <c r="T470" i="55" s="1"/>
  <c r="N474" i="55"/>
  <c r="R474" i="55" s="1"/>
  <c r="T474" i="55" s="1"/>
  <c r="N478" i="55"/>
  <c r="R478" i="55" s="1"/>
  <c r="T478" i="55" s="1"/>
  <c r="N482" i="55"/>
  <c r="N486" i="55"/>
  <c r="N490" i="55"/>
  <c r="N494" i="55"/>
  <c r="N498" i="55"/>
  <c r="N502" i="55"/>
  <c r="N510" i="55"/>
  <c r="N514" i="55"/>
  <c r="R514" i="55" s="1"/>
  <c r="T514" i="55" s="1"/>
  <c r="N518" i="55"/>
  <c r="N522" i="55"/>
  <c r="R522" i="55" s="1"/>
  <c r="T522" i="55" s="1"/>
  <c r="N526" i="55"/>
  <c r="N534" i="55"/>
  <c r="R534" i="55" s="1"/>
  <c r="T534" i="55" s="1"/>
  <c r="N538" i="55"/>
  <c r="R538" i="55" s="1"/>
  <c r="T538" i="55" s="1"/>
  <c r="N542" i="55"/>
  <c r="R542" i="55" s="1"/>
  <c r="T542" i="55" s="1"/>
  <c r="N546" i="55"/>
  <c r="N287" i="55"/>
  <c r="N291" i="55"/>
  <c r="N295" i="55"/>
  <c r="N299" i="55"/>
  <c r="N303" i="55"/>
  <c r="N307" i="55"/>
  <c r="N311" i="55"/>
  <c r="N315" i="55"/>
  <c r="N319" i="55"/>
  <c r="N323" i="55"/>
  <c r="N327" i="55"/>
  <c r="N331" i="55"/>
  <c r="N335" i="55"/>
  <c r="N339" i="55"/>
  <c r="N343" i="55"/>
  <c r="N347" i="55"/>
  <c r="N351" i="55"/>
  <c r="N355" i="55"/>
  <c r="N359" i="55"/>
  <c r="N363" i="55"/>
  <c r="N367" i="55"/>
  <c r="R367" i="55" s="1"/>
  <c r="T367" i="55" s="1"/>
  <c r="N371" i="55"/>
  <c r="N375" i="55"/>
  <c r="N379" i="55"/>
  <c r="N383" i="55"/>
  <c r="N387" i="55"/>
  <c r="N391" i="55"/>
  <c r="N395" i="55"/>
  <c r="R395" i="55" s="1"/>
  <c r="T395" i="55" s="1"/>
  <c r="N399" i="55"/>
  <c r="R399" i="55" s="1"/>
  <c r="T399" i="55" s="1"/>
  <c r="N403" i="55"/>
  <c r="N407" i="55"/>
  <c r="N411" i="55"/>
  <c r="N415" i="55"/>
  <c r="N419" i="55"/>
  <c r="N423" i="55"/>
  <c r="N427" i="55"/>
  <c r="N431" i="55"/>
  <c r="N435" i="55"/>
  <c r="R435" i="55" s="1"/>
  <c r="T435" i="55" s="1"/>
  <c r="N439" i="55"/>
  <c r="R439" i="55" s="1"/>
  <c r="T439" i="55" s="1"/>
  <c r="N443" i="55"/>
  <c r="R443" i="55" s="1"/>
  <c r="T443" i="55" s="1"/>
  <c r="N288" i="55"/>
  <c r="N292" i="55"/>
  <c r="N296" i="55"/>
  <c r="N300" i="55"/>
  <c r="N304" i="55"/>
  <c r="N308" i="55"/>
  <c r="N312" i="55"/>
  <c r="N316" i="55"/>
  <c r="N320" i="55"/>
  <c r="N324" i="55"/>
  <c r="N328" i="55"/>
  <c r="N332" i="55"/>
  <c r="N336" i="55"/>
  <c r="N340" i="55"/>
  <c r="N344" i="55"/>
  <c r="N348" i="55"/>
  <c r="N352" i="55"/>
  <c r="N356" i="55"/>
  <c r="N360" i="55"/>
  <c r="N364" i="55"/>
  <c r="N368" i="55"/>
  <c r="N372" i="55"/>
  <c r="N376" i="55"/>
  <c r="N380" i="55"/>
  <c r="N384" i="55"/>
  <c r="N388" i="55"/>
  <c r="N392" i="55"/>
  <c r="R392" i="55" s="1"/>
  <c r="T392" i="55" s="1"/>
  <c r="N396" i="55"/>
  <c r="R396" i="55" s="1"/>
  <c r="T396" i="55" s="1"/>
  <c r="N400" i="55"/>
  <c r="R400" i="55" s="1"/>
  <c r="T400" i="55" s="1"/>
  <c r="N404" i="55"/>
  <c r="N408" i="55"/>
  <c r="N412" i="55"/>
  <c r="N416" i="55"/>
  <c r="N420" i="55"/>
  <c r="N424" i="55"/>
  <c r="N428" i="55"/>
  <c r="N432" i="55"/>
  <c r="N436" i="55"/>
  <c r="R436" i="55" s="1"/>
  <c r="T436" i="55" s="1"/>
  <c r="N440" i="55"/>
  <c r="R440" i="55" s="1"/>
  <c r="T440" i="55" s="1"/>
  <c r="N444" i="55"/>
  <c r="R444" i="55" s="1"/>
  <c r="T444" i="55" s="1"/>
  <c r="N448" i="55"/>
  <c r="N452" i="55"/>
  <c r="R452" i="55" s="1"/>
  <c r="T452" i="55" s="1"/>
  <c r="N456" i="55"/>
  <c r="R456" i="55" s="1"/>
  <c r="T456" i="55" s="1"/>
  <c r="N460" i="55"/>
  <c r="R460" i="55" s="1"/>
  <c r="T460" i="55" s="1"/>
  <c r="N464" i="55"/>
  <c r="R464" i="55" s="1"/>
  <c r="T464" i="55" s="1"/>
  <c r="N468" i="55"/>
  <c r="R468" i="55" s="1"/>
  <c r="T468" i="55" s="1"/>
  <c r="N472" i="55"/>
  <c r="R472" i="55" s="1"/>
  <c r="T472" i="55" s="1"/>
  <c r="N476" i="55"/>
  <c r="N480" i="55"/>
  <c r="N484" i="55"/>
  <c r="N488" i="55"/>
  <c r="N492" i="55"/>
  <c r="N496" i="55"/>
  <c r="N504" i="55"/>
  <c r="R504" i="55" s="1"/>
  <c r="T504" i="55" s="1"/>
  <c r="N508" i="55"/>
  <c r="R508" i="55" s="1"/>
  <c r="T508" i="55" s="1"/>
  <c r="N512" i="55"/>
  <c r="R512" i="55" s="1"/>
  <c r="T512" i="55" s="1"/>
  <c r="N516" i="55"/>
  <c r="N524" i="55"/>
  <c r="N528" i="55"/>
  <c r="N532" i="55"/>
  <c r="N536" i="55"/>
  <c r="R536" i="55" s="1"/>
  <c r="T536" i="55" s="1"/>
  <c r="N540" i="55"/>
  <c r="R540" i="55" s="1"/>
  <c r="T540" i="55" s="1"/>
  <c r="N544" i="55"/>
  <c r="R544" i="55" s="1"/>
  <c r="T544" i="55" s="1"/>
  <c r="R437" i="52"/>
  <c r="V437" i="52" s="1"/>
  <c r="R461" i="52"/>
  <c r="V461" i="52" s="1"/>
  <c r="R529" i="52"/>
  <c r="V529" i="52" s="1"/>
  <c r="R507" i="52"/>
  <c r="V507" i="52" s="1"/>
  <c r="R291" i="52"/>
  <c r="V291" i="52" s="1"/>
  <c r="Q310" i="52"/>
  <c r="R351" i="52"/>
  <c r="V351" i="52" s="1"/>
  <c r="W389" i="52"/>
  <c r="R445" i="52"/>
  <c r="V445" i="52" s="1"/>
  <c r="R331" i="52"/>
  <c r="J339" i="52"/>
  <c r="I343" i="52"/>
  <c r="Q358" i="52"/>
  <c r="U358" i="52" s="1"/>
  <c r="Q361" i="52"/>
  <c r="U361" i="52" s="1"/>
  <c r="W361" i="52" s="1"/>
  <c r="Q362" i="52"/>
  <c r="U362" i="52" s="1"/>
  <c r="Q375" i="52"/>
  <c r="U375" i="52" s="1"/>
  <c r="W375" i="52" s="1"/>
  <c r="Q379" i="52"/>
  <c r="U379" i="52" s="1"/>
  <c r="W379" i="52" s="1"/>
  <c r="J383" i="52"/>
  <c r="J388" i="52"/>
  <c r="R391" i="52"/>
  <c r="V391" i="52" s="1"/>
  <c r="I396" i="52"/>
  <c r="K396" i="52" s="1"/>
  <c r="J401" i="52"/>
  <c r="J405" i="52"/>
  <c r="I409" i="52"/>
  <c r="R412" i="52"/>
  <c r="V412" i="52" s="1"/>
  <c r="I413" i="52"/>
  <c r="J416" i="52"/>
  <c r="J424" i="52"/>
  <c r="I436" i="52"/>
  <c r="K436" i="52" s="1"/>
  <c r="I437" i="52"/>
  <c r="R450" i="52"/>
  <c r="V450" i="52" s="1"/>
  <c r="I461" i="52"/>
  <c r="J465" i="52"/>
  <c r="R477" i="52"/>
  <c r="J487" i="52"/>
  <c r="J496" i="52"/>
  <c r="Q506" i="52"/>
  <c r="U506" i="52" s="1"/>
  <c r="I507" i="52"/>
  <c r="K507" i="52" s="1"/>
  <c r="R517" i="52"/>
  <c r="V517" i="52" s="1"/>
  <c r="R521" i="52"/>
  <c r="V521" i="52" s="1"/>
  <c r="I529" i="52"/>
  <c r="I533" i="52"/>
  <c r="R541" i="52"/>
  <c r="V541" i="52" s="1"/>
  <c r="J299" i="52"/>
  <c r="Q302" i="52"/>
  <c r="J311" i="52"/>
  <c r="I314" i="52"/>
  <c r="Q318" i="52"/>
  <c r="U318" i="52" s="1"/>
  <c r="Q326" i="52"/>
  <c r="Q285" i="52"/>
  <c r="U285" i="52" s="1"/>
  <c r="I286" i="52"/>
  <c r="I306" i="52"/>
  <c r="K306" i="52" s="1"/>
  <c r="R307" i="52"/>
  <c r="Q314" i="52"/>
  <c r="U314" i="52" s="1"/>
  <c r="I323" i="52"/>
  <c r="K323" i="52" s="1"/>
  <c r="Q333" i="52"/>
  <c r="U333" i="52" s="1"/>
  <c r="W333" i="52" s="1"/>
  <c r="I334" i="52"/>
  <c r="K334" i="52" s="1"/>
  <c r="I342" i="52"/>
  <c r="J343" i="52"/>
  <c r="I346" i="52"/>
  <c r="K346" i="52" s="1"/>
  <c r="I351" i="52"/>
  <c r="K351" i="52" s="1"/>
  <c r="Q365" i="52"/>
  <c r="U365" i="52" s="1"/>
  <c r="I366" i="52"/>
  <c r="I370" i="52"/>
  <c r="K370" i="52" s="1"/>
  <c r="I389" i="52"/>
  <c r="I393" i="52"/>
  <c r="J396" i="52"/>
  <c r="I400" i="52"/>
  <c r="K400" i="52" s="1"/>
  <c r="J409" i="52"/>
  <c r="J413" i="52"/>
  <c r="R416" i="52"/>
  <c r="V416" i="52" s="1"/>
  <c r="I417" i="52"/>
  <c r="K417" i="52" s="1"/>
  <c r="I420" i="52"/>
  <c r="K420" i="52" s="1"/>
  <c r="I433" i="52"/>
  <c r="J437" i="52"/>
  <c r="I445" i="52"/>
  <c r="K445" i="52" s="1"/>
  <c r="J453" i="52"/>
  <c r="J461" i="52"/>
  <c r="J507" i="52"/>
  <c r="I508" i="52"/>
  <c r="R525" i="52"/>
  <c r="J529" i="52"/>
  <c r="J533" i="52"/>
  <c r="I544" i="52"/>
  <c r="K544" i="52" s="1"/>
  <c r="Q315" i="52"/>
  <c r="U315" i="52" s="1"/>
  <c r="W315" i="52" s="1"/>
  <c r="Q319" i="52"/>
  <c r="U319" i="52" s="1"/>
  <c r="R322" i="52"/>
  <c r="Q327" i="52"/>
  <c r="U327" i="52" s="1"/>
  <c r="W327" i="52" s="1"/>
  <c r="R330" i="52"/>
  <c r="V330" i="52" s="1"/>
  <c r="Q335" i="52"/>
  <c r="U335" i="52" s="1"/>
  <c r="R338" i="52"/>
  <c r="V338" i="52" s="1"/>
  <c r="J369" i="52"/>
  <c r="Q369" i="52"/>
  <c r="U369" i="52" s="1"/>
  <c r="J423" i="52"/>
  <c r="Q423" i="52"/>
  <c r="I441" i="52"/>
  <c r="K441" i="52" s="1"/>
  <c r="R441" i="52"/>
  <c r="V441" i="52" s="1"/>
  <c r="Q443" i="52"/>
  <c r="J443" i="52"/>
  <c r="J471" i="52"/>
  <c r="Q471" i="52"/>
  <c r="U471" i="52" s="1"/>
  <c r="W471" i="52" s="1"/>
  <c r="J491" i="52"/>
  <c r="Q491" i="52"/>
  <c r="U491" i="52" s="1"/>
  <c r="I491" i="52"/>
  <c r="K491" i="52" s="1"/>
  <c r="R491" i="52"/>
  <c r="Q504" i="52"/>
  <c r="I504" i="52"/>
  <c r="J504" i="52"/>
  <c r="K466" i="52"/>
  <c r="Q287" i="52"/>
  <c r="U287" i="52" s="1"/>
  <c r="W287" i="52" s="1"/>
  <c r="R290" i="52"/>
  <c r="V290" i="52" s="1"/>
  <c r="R294" i="52"/>
  <c r="V294" i="52" s="1"/>
  <c r="R295" i="52"/>
  <c r="V295" i="52" s="1"/>
  <c r="R298" i="52"/>
  <c r="T298" i="52" s="1"/>
  <c r="Q299" i="52"/>
  <c r="U299" i="52" s="1"/>
  <c r="W299" i="52" s="1"/>
  <c r="R302" i="52"/>
  <c r="V302" i="52" s="1"/>
  <c r="R303" i="52"/>
  <c r="V303" i="52" s="1"/>
  <c r="Q311" i="52"/>
  <c r="U311" i="52" s="1"/>
  <c r="W311" i="52" s="1"/>
  <c r="R315" i="52"/>
  <c r="V315" i="52" s="1"/>
  <c r="R318" i="52"/>
  <c r="V318" i="52" s="1"/>
  <c r="R319" i="52"/>
  <c r="V319" i="52" s="1"/>
  <c r="V322" i="52"/>
  <c r="R326" i="52"/>
  <c r="V326" i="52" s="1"/>
  <c r="R327" i="52"/>
  <c r="V327" i="52" s="1"/>
  <c r="R335" i="52"/>
  <c r="V335" i="52" s="1"/>
  <c r="Q347" i="52"/>
  <c r="U347" i="52" s="1"/>
  <c r="Q359" i="52"/>
  <c r="I359" i="52"/>
  <c r="K359" i="52" s="1"/>
  <c r="Q363" i="52"/>
  <c r="J363" i="52"/>
  <c r="J371" i="52"/>
  <c r="I371" i="52"/>
  <c r="K371" i="52" s="1"/>
  <c r="J373" i="52"/>
  <c r="Q373" i="52"/>
  <c r="U373" i="52" s="1"/>
  <c r="W373" i="52" s="1"/>
  <c r="J374" i="52"/>
  <c r="I374" i="52"/>
  <c r="K374" i="52" s="1"/>
  <c r="V374" i="52"/>
  <c r="J403" i="52"/>
  <c r="Q403" i="52"/>
  <c r="J411" i="52"/>
  <c r="Q411" i="52"/>
  <c r="U411" i="52" s="1"/>
  <c r="W411" i="52" s="1"/>
  <c r="J448" i="52"/>
  <c r="R448" i="52"/>
  <c r="V448" i="52" s="1"/>
  <c r="I448" i="52"/>
  <c r="K448" i="52" s="1"/>
  <c r="Q469" i="52"/>
  <c r="U469" i="52" s="1"/>
  <c r="J469" i="52"/>
  <c r="K480" i="52"/>
  <c r="Q483" i="52"/>
  <c r="U483" i="52" s="1"/>
  <c r="W483" i="52" s="1"/>
  <c r="J483" i="52"/>
  <c r="Q488" i="52"/>
  <c r="U488" i="52" s="1"/>
  <c r="W488" i="52" s="1"/>
  <c r="R488" i="52"/>
  <c r="V488" i="52" s="1"/>
  <c r="I488" i="52"/>
  <c r="K488" i="52" s="1"/>
  <c r="I503" i="52"/>
  <c r="R503" i="52"/>
  <c r="V503" i="52" s="1"/>
  <c r="Q503" i="52"/>
  <c r="U503" i="52" s="1"/>
  <c r="W503" i="52" s="1"/>
  <c r="J503" i="52"/>
  <c r="J527" i="52"/>
  <c r="Q527" i="52"/>
  <c r="U527" i="52" s="1"/>
  <c r="J535" i="52"/>
  <c r="Q535" i="52"/>
  <c r="U535" i="52" s="1"/>
  <c r="W535" i="52" s="1"/>
  <c r="J543" i="52"/>
  <c r="Q543" i="52"/>
  <c r="Q295" i="52"/>
  <c r="U295" i="52" s="1"/>
  <c r="W295" i="52" s="1"/>
  <c r="Q303" i="52"/>
  <c r="R286" i="52"/>
  <c r="V286" i="52" s="1"/>
  <c r="R287" i="52"/>
  <c r="V287" i="52" s="1"/>
  <c r="J291" i="52"/>
  <c r="Q293" i="52"/>
  <c r="U293" i="52" s="1"/>
  <c r="I295" i="52"/>
  <c r="K295" i="52" s="1"/>
  <c r="Q297" i="52"/>
  <c r="U297" i="52" s="1"/>
  <c r="R299" i="52"/>
  <c r="V299" i="52" s="1"/>
  <c r="Q301" i="52"/>
  <c r="U301" i="52" s="1"/>
  <c r="W301" i="52" s="1"/>
  <c r="I303" i="52"/>
  <c r="R306" i="52"/>
  <c r="R310" i="52"/>
  <c r="V310" i="52" s="1"/>
  <c r="R311" i="52"/>
  <c r="V311" i="52" s="1"/>
  <c r="R314" i="52"/>
  <c r="V314" i="52" s="1"/>
  <c r="I315" i="52"/>
  <c r="I319" i="52"/>
  <c r="W319" i="52"/>
  <c r="Q321" i="52"/>
  <c r="U321" i="52" s="1"/>
  <c r="W321" i="52" s="1"/>
  <c r="I322" i="52"/>
  <c r="K322" i="52" s="1"/>
  <c r="J323" i="52"/>
  <c r="Q325" i="52"/>
  <c r="I327" i="52"/>
  <c r="K327" i="52" s="1"/>
  <c r="Q329" i="52"/>
  <c r="I330" i="52"/>
  <c r="R334" i="52"/>
  <c r="V334" i="52" s="1"/>
  <c r="I335" i="52"/>
  <c r="Q337" i="52"/>
  <c r="I338" i="52"/>
  <c r="K338" i="52" s="1"/>
  <c r="Q339" i="52"/>
  <c r="R342" i="52"/>
  <c r="V342" i="52" s="1"/>
  <c r="R343" i="52"/>
  <c r="V343" i="52" s="1"/>
  <c r="R346" i="52"/>
  <c r="V346" i="52" s="1"/>
  <c r="R347" i="52"/>
  <c r="J350" i="52"/>
  <c r="Q350" i="52"/>
  <c r="U350" i="52" s="1"/>
  <c r="Q355" i="52"/>
  <c r="U355" i="52" s="1"/>
  <c r="W355" i="52" s="1"/>
  <c r="J355" i="52"/>
  <c r="J375" i="52"/>
  <c r="I375" i="52"/>
  <c r="J377" i="52"/>
  <c r="Q377" i="52"/>
  <c r="U377" i="52" s="1"/>
  <c r="J378" i="52"/>
  <c r="I378" i="52"/>
  <c r="V378" i="52"/>
  <c r="J382" i="52"/>
  <c r="Q382" i="52"/>
  <c r="U382" i="52" s="1"/>
  <c r="W382" i="52" s="1"/>
  <c r="I382" i="52"/>
  <c r="J399" i="52"/>
  <c r="Q399" i="52"/>
  <c r="U399" i="52" s="1"/>
  <c r="J419" i="52"/>
  <c r="Q419" i="52"/>
  <c r="I428" i="52"/>
  <c r="R428" i="52"/>
  <c r="V428" i="52" s="1"/>
  <c r="J441" i="52"/>
  <c r="Q454" i="52"/>
  <c r="R454" i="52"/>
  <c r="V454" i="52" s="1"/>
  <c r="I454" i="52"/>
  <c r="Q468" i="52"/>
  <c r="I468" i="52"/>
  <c r="R468" i="52"/>
  <c r="Q500" i="52"/>
  <c r="U500" i="52" s="1"/>
  <c r="I500" i="52"/>
  <c r="R500" i="52"/>
  <c r="V500" i="52" s="1"/>
  <c r="J500" i="52"/>
  <c r="J502" i="52"/>
  <c r="Q502" i="52"/>
  <c r="U502" i="52" s="1"/>
  <c r="R504" i="52"/>
  <c r="V504" i="52" s="1"/>
  <c r="I511" i="52"/>
  <c r="K511" i="52" s="1"/>
  <c r="R511" i="52"/>
  <c r="V511" i="52" s="1"/>
  <c r="J511" i="52"/>
  <c r="Q532" i="52"/>
  <c r="R532" i="52"/>
  <c r="V532" i="52" s="1"/>
  <c r="I532" i="52"/>
  <c r="K532" i="52" s="1"/>
  <c r="Q289" i="52"/>
  <c r="I290" i="52"/>
  <c r="K290" i="52" s="1"/>
  <c r="I294" i="52"/>
  <c r="K294" i="52" s="1"/>
  <c r="I298" i="52"/>
  <c r="K298" i="52" s="1"/>
  <c r="I302" i="52"/>
  <c r="Q305" i="52"/>
  <c r="U305" i="52" s="1"/>
  <c r="W305" i="52" s="1"/>
  <c r="Q313" i="52"/>
  <c r="U313" i="52" s="1"/>
  <c r="W313" i="52" s="1"/>
  <c r="I318" i="52"/>
  <c r="Q322" i="52"/>
  <c r="U322" i="52" s="1"/>
  <c r="I326" i="52"/>
  <c r="K326" i="52" s="1"/>
  <c r="Q330" i="52"/>
  <c r="U330" i="52" s="1"/>
  <c r="Q338" i="52"/>
  <c r="U338" i="52" s="1"/>
  <c r="J354" i="52"/>
  <c r="Q354" i="52"/>
  <c r="U354" i="52" s="1"/>
  <c r="J359" i="52"/>
  <c r="J362" i="52"/>
  <c r="I362" i="52"/>
  <c r="V362" i="52"/>
  <c r="I363" i="52"/>
  <c r="K363" i="52" s="1"/>
  <c r="I367" i="52"/>
  <c r="R367" i="52"/>
  <c r="V367" i="52" s="1"/>
  <c r="Q371" i="52"/>
  <c r="U371" i="52" s="1"/>
  <c r="W371" i="52" s="1"/>
  <c r="Q374" i="52"/>
  <c r="U374" i="52" s="1"/>
  <c r="W374" i="52" s="1"/>
  <c r="J379" i="52"/>
  <c r="I379" i="52"/>
  <c r="J381" i="52"/>
  <c r="Q381" i="52"/>
  <c r="U381" i="52" s="1"/>
  <c r="W381" i="52" s="1"/>
  <c r="I392" i="52"/>
  <c r="R392" i="52"/>
  <c r="V392" i="52" s="1"/>
  <c r="J407" i="52"/>
  <c r="Q407" i="52"/>
  <c r="U407" i="52" s="1"/>
  <c r="W407" i="52" s="1"/>
  <c r="J415" i="52"/>
  <c r="Q415" i="52"/>
  <c r="U415" i="52" s="1"/>
  <c r="W415" i="52" s="1"/>
  <c r="I424" i="52"/>
  <c r="R424" i="52"/>
  <c r="V424" i="52" s="1"/>
  <c r="Q429" i="52"/>
  <c r="I429" i="52"/>
  <c r="J432" i="52"/>
  <c r="Q432" i="52"/>
  <c r="U432" i="52" s="1"/>
  <c r="W432" i="52" s="1"/>
  <c r="I432" i="52"/>
  <c r="J435" i="52"/>
  <c r="Q435" i="52"/>
  <c r="U435" i="52" s="1"/>
  <c r="W435" i="52" s="1"/>
  <c r="Q441" i="52"/>
  <c r="T441" i="52" s="1"/>
  <c r="R457" i="52"/>
  <c r="V457" i="52" s="1"/>
  <c r="Q457" i="52"/>
  <c r="U457" i="52" s="1"/>
  <c r="I457" i="52"/>
  <c r="K457" i="52" s="1"/>
  <c r="J467" i="52"/>
  <c r="I467" i="52"/>
  <c r="R467" i="52"/>
  <c r="V467" i="52" s="1"/>
  <c r="Q467" i="52"/>
  <c r="I473" i="52"/>
  <c r="K473" i="52" s="1"/>
  <c r="R473" i="52"/>
  <c r="V473" i="52" s="1"/>
  <c r="J473" i="52"/>
  <c r="I481" i="52"/>
  <c r="K481" i="52" s="1"/>
  <c r="R481" i="52"/>
  <c r="V481" i="52" s="1"/>
  <c r="Q481" i="52"/>
  <c r="U481" i="52" s="1"/>
  <c r="J481" i="52"/>
  <c r="J485" i="52"/>
  <c r="I485" i="52"/>
  <c r="K485" i="52" s="1"/>
  <c r="R485" i="52"/>
  <c r="V485" i="52" s="1"/>
  <c r="Q485" i="52"/>
  <c r="U485" i="52" s="1"/>
  <c r="Q492" i="52"/>
  <c r="J492" i="52"/>
  <c r="I492" i="52"/>
  <c r="R492" i="52"/>
  <c r="V492" i="52" s="1"/>
  <c r="Q528" i="52"/>
  <c r="U528" i="52" s="1"/>
  <c r="W528" i="52" s="1"/>
  <c r="R528" i="52"/>
  <c r="V528" i="52" s="1"/>
  <c r="I528" i="52"/>
  <c r="E505" i="52"/>
  <c r="K505" i="52"/>
  <c r="Y505" i="52" s="1"/>
  <c r="R370" i="52"/>
  <c r="V370" i="52" s="1"/>
  <c r="Q383" i="52"/>
  <c r="U383" i="52" s="1"/>
  <c r="Q388" i="52"/>
  <c r="U388" i="52" s="1"/>
  <c r="W388" i="52" s="1"/>
  <c r="K391" i="52"/>
  <c r="R393" i="52"/>
  <c r="V393" i="52" s="1"/>
  <c r="Q396" i="52"/>
  <c r="U396" i="52" s="1"/>
  <c r="Q400" i="52"/>
  <c r="U400" i="52" s="1"/>
  <c r="W400" i="52" s="1"/>
  <c r="R401" i="52"/>
  <c r="Q404" i="52"/>
  <c r="U404" i="52" s="1"/>
  <c r="Q408" i="52"/>
  <c r="U408" i="52" s="1"/>
  <c r="Q420" i="52"/>
  <c r="U420" i="52" s="1"/>
  <c r="W420" i="52" s="1"/>
  <c r="R425" i="52"/>
  <c r="Q449" i="52"/>
  <c r="U449" i="52" s="1"/>
  <c r="Q458" i="52"/>
  <c r="I458" i="52"/>
  <c r="K458" i="52" s="1"/>
  <c r="Q476" i="52"/>
  <c r="U476" i="52" s="1"/>
  <c r="W476" i="52" s="1"/>
  <c r="I476" i="52"/>
  <c r="K489" i="52"/>
  <c r="J510" i="52"/>
  <c r="Q510" i="52"/>
  <c r="U510" i="52" s="1"/>
  <c r="Q512" i="52"/>
  <c r="I512" i="52"/>
  <c r="K512" i="52" s="1"/>
  <c r="Q518" i="52"/>
  <c r="U518" i="52" s="1"/>
  <c r="I518" i="52"/>
  <c r="W521" i="52"/>
  <c r="I537" i="52"/>
  <c r="K537" i="52" s="1"/>
  <c r="R537" i="52"/>
  <c r="V537" i="52" s="1"/>
  <c r="R358" i="52"/>
  <c r="V358" i="52" s="1"/>
  <c r="R366" i="52"/>
  <c r="V366" i="52" s="1"/>
  <c r="R389" i="52"/>
  <c r="T389" i="52" s="1"/>
  <c r="R397" i="52"/>
  <c r="R405" i="52"/>
  <c r="V405" i="52" s="1"/>
  <c r="R409" i="52"/>
  <c r="V409" i="52" s="1"/>
  <c r="R413" i="52"/>
  <c r="V413" i="52" s="1"/>
  <c r="R417" i="52"/>
  <c r="V417" i="52" s="1"/>
  <c r="R421" i="52"/>
  <c r="V421" i="52" s="1"/>
  <c r="R433" i="52"/>
  <c r="V433" i="52" s="1"/>
  <c r="R453" i="52"/>
  <c r="V453" i="52" s="1"/>
  <c r="Q524" i="52"/>
  <c r="R524" i="52"/>
  <c r="V524" i="52" s="1"/>
  <c r="I524" i="52"/>
  <c r="Q540" i="52"/>
  <c r="U540" i="52" s="1"/>
  <c r="W540" i="52" s="1"/>
  <c r="I540" i="52"/>
  <c r="Q463" i="52"/>
  <c r="Q496" i="52"/>
  <c r="U496" i="52" s="1"/>
  <c r="W496" i="52" s="1"/>
  <c r="R499" i="52"/>
  <c r="Q533" i="52"/>
  <c r="U533" i="52" s="1"/>
  <c r="W533" i="52" s="1"/>
  <c r="R463" i="52"/>
  <c r="V463" i="52" s="1"/>
  <c r="W473" i="52"/>
  <c r="R495" i="52"/>
  <c r="R508" i="52"/>
  <c r="V508" i="52" s="1"/>
  <c r="Q517" i="52"/>
  <c r="S300" i="52"/>
  <c r="S316" i="52"/>
  <c r="AA336" i="54"/>
  <c r="O343" i="54"/>
  <c r="O398" i="54"/>
  <c r="N290" i="54"/>
  <c r="M297" i="54"/>
  <c r="M304" i="54"/>
  <c r="U310" i="54"/>
  <c r="Y310" i="54" s="1"/>
  <c r="N316" i="54"/>
  <c r="G328" i="54"/>
  <c r="H328" i="54" s="1"/>
  <c r="M328" i="54"/>
  <c r="O329" i="54"/>
  <c r="O335" i="54"/>
  <c r="O337" i="54"/>
  <c r="N397" i="54"/>
  <c r="G403" i="54"/>
  <c r="H403" i="54" s="1"/>
  <c r="N403" i="54"/>
  <c r="M408" i="54"/>
  <c r="O408" i="54" s="1"/>
  <c r="N409" i="54"/>
  <c r="G419" i="54"/>
  <c r="H419" i="54" s="1"/>
  <c r="N419" i="54"/>
  <c r="G447" i="54"/>
  <c r="H447" i="54" s="1"/>
  <c r="N447" i="54"/>
  <c r="G487" i="54"/>
  <c r="H487" i="54" s="1"/>
  <c r="M487" i="54"/>
  <c r="O487" i="54" s="1"/>
  <c r="G503" i="54"/>
  <c r="H503" i="54" s="1"/>
  <c r="M505" i="54"/>
  <c r="G538" i="54"/>
  <c r="H538" i="54" s="1"/>
  <c r="G290" i="54"/>
  <c r="H290" i="54" s="1"/>
  <c r="V297" i="54"/>
  <c r="Z297" i="54" s="1"/>
  <c r="G304" i="54"/>
  <c r="H304" i="54" s="1"/>
  <c r="N304" i="54"/>
  <c r="G310" i="54"/>
  <c r="H310" i="54" s="1"/>
  <c r="V317" i="54"/>
  <c r="Z317" i="54" s="1"/>
  <c r="V328" i="54"/>
  <c r="Z328" i="54" s="1"/>
  <c r="N334" i="54"/>
  <c r="N336" i="54"/>
  <c r="O347" i="54"/>
  <c r="G356" i="54"/>
  <c r="H356" i="54" s="1"/>
  <c r="N356" i="54"/>
  <c r="M358" i="54"/>
  <c r="O358" i="54" s="1"/>
  <c r="M371" i="54"/>
  <c r="G383" i="54"/>
  <c r="H383" i="54" s="1"/>
  <c r="N383" i="54"/>
  <c r="G389" i="54"/>
  <c r="H389" i="54" s="1"/>
  <c r="M389" i="54"/>
  <c r="O389" i="54" s="1"/>
  <c r="M400" i="54"/>
  <c r="O400" i="54" s="1"/>
  <c r="V408" i="54"/>
  <c r="Z408" i="54" s="1"/>
  <c r="U411" i="54"/>
  <c r="Y411" i="54" s="1"/>
  <c r="AA415" i="54"/>
  <c r="G431" i="54"/>
  <c r="H431" i="54" s="1"/>
  <c r="N431" i="54"/>
  <c r="G445" i="54"/>
  <c r="H445" i="54" s="1"/>
  <c r="M445" i="54"/>
  <c r="O445" i="54" s="1"/>
  <c r="G457" i="54"/>
  <c r="H457" i="54" s="1"/>
  <c r="M457" i="54"/>
  <c r="O457" i="54" s="1"/>
  <c r="M460" i="54"/>
  <c r="G475" i="54"/>
  <c r="H475" i="54" s="1"/>
  <c r="G495" i="54"/>
  <c r="H495" i="54" s="1"/>
  <c r="M495" i="54"/>
  <c r="O495" i="54" s="1"/>
  <c r="N505" i="54"/>
  <c r="G534" i="54"/>
  <c r="H534" i="54" s="1"/>
  <c r="U534" i="54"/>
  <c r="Y534" i="54" s="1"/>
  <c r="AA534" i="54" s="1"/>
  <c r="V285" i="54"/>
  <c r="Z285" i="54" s="1"/>
  <c r="U292" i="54"/>
  <c r="Y292" i="54" s="1"/>
  <c r="O297" i="54"/>
  <c r="V301" i="54"/>
  <c r="Z301" i="54" s="1"/>
  <c r="O308" i="54"/>
  <c r="V309" i="54"/>
  <c r="Z309" i="54" s="1"/>
  <c r="V321" i="54"/>
  <c r="Z321" i="54" s="1"/>
  <c r="O328" i="54"/>
  <c r="O333" i="54"/>
  <c r="O349" i="54"/>
  <c r="U360" i="54"/>
  <c r="Y360" i="54" s="1"/>
  <c r="AA360" i="54" s="1"/>
  <c r="V362" i="54"/>
  <c r="Z362" i="54" s="1"/>
  <c r="V374" i="54"/>
  <c r="Z374" i="54" s="1"/>
  <c r="U395" i="54"/>
  <c r="V433" i="54"/>
  <c r="Z433" i="54" s="1"/>
  <c r="N453" i="54"/>
  <c r="O460" i="54"/>
  <c r="V464" i="54"/>
  <c r="Z464" i="54" s="1"/>
  <c r="V469" i="54"/>
  <c r="Z469" i="54" s="1"/>
  <c r="U477" i="54"/>
  <c r="Y477" i="54" s="1"/>
  <c r="AA477" i="54" s="1"/>
  <c r="V484" i="54"/>
  <c r="Z484" i="54" s="1"/>
  <c r="U489" i="54"/>
  <c r="Y489" i="54" s="1"/>
  <c r="G518" i="54"/>
  <c r="H518" i="54" s="1"/>
  <c r="N525" i="54"/>
  <c r="O532" i="54"/>
  <c r="V453" i="54"/>
  <c r="Z453" i="54" s="1"/>
  <c r="V525" i="54"/>
  <c r="Z525" i="54" s="1"/>
  <c r="AA286" i="54"/>
  <c r="U298" i="54"/>
  <c r="Y298" i="54" s="1"/>
  <c r="AA298" i="54" s="1"/>
  <c r="M305" i="54"/>
  <c r="O305" i="54" s="1"/>
  <c r="V308" i="54"/>
  <c r="Z308" i="54" s="1"/>
  <c r="N314" i="54"/>
  <c r="O316" i="54"/>
  <c r="N318" i="54"/>
  <c r="N320" i="54"/>
  <c r="V324" i="54"/>
  <c r="Z324" i="54" s="1"/>
  <c r="G336" i="54"/>
  <c r="H336" i="54" s="1"/>
  <c r="U342" i="54"/>
  <c r="Y342" i="54" s="1"/>
  <c r="AA342" i="54" s="1"/>
  <c r="G346" i="54"/>
  <c r="H346" i="54" s="1"/>
  <c r="N346" i="54"/>
  <c r="G354" i="54"/>
  <c r="H354" i="54" s="1"/>
  <c r="N354" i="54"/>
  <c r="G362" i="54"/>
  <c r="H362" i="54" s="1"/>
  <c r="M362" i="54"/>
  <c r="O362" i="54" s="1"/>
  <c r="M374" i="54"/>
  <c r="O374" i="54" s="1"/>
  <c r="O382" i="54"/>
  <c r="G385" i="54"/>
  <c r="H385" i="54" s="1"/>
  <c r="M385" i="54"/>
  <c r="O385" i="54" s="1"/>
  <c r="N393" i="54"/>
  <c r="M416" i="54"/>
  <c r="N428" i="54"/>
  <c r="G433" i="54"/>
  <c r="H433" i="54" s="1"/>
  <c r="M433" i="54"/>
  <c r="O433" i="54" s="1"/>
  <c r="G437" i="54"/>
  <c r="H437" i="54" s="1"/>
  <c r="M437" i="54"/>
  <c r="O437" i="54" s="1"/>
  <c r="N441" i="54"/>
  <c r="O446" i="54"/>
  <c r="G455" i="54"/>
  <c r="H455" i="54" s="1"/>
  <c r="N455" i="54"/>
  <c r="U457" i="54"/>
  <c r="Y457" i="54" s="1"/>
  <c r="AA457" i="54" s="1"/>
  <c r="AC457" i="54" s="1"/>
  <c r="G465" i="54"/>
  <c r="H465" i="54" s="1"/>
  <c r="M465" i="54"/>
  <c r="G469" i="54"/>
  <c r="H469" i="54" s="1"/>
  <c r="M469" i="54"/>
  <c r="O469" i="54" s="1"/>
  <c r="U483" i="54"/>
  <c r="Y483" i="54" s="1"/>
  <c r="M497" i="54"/>
  <c r="O497" i="54" s="1"/>
  <c r="M501" i="54"/>
  <c r="O501" i="54" s="1"/>
  <c r="M506" i="54"/>
  <c r="O506" i="54" s="1"/>
  <c r="N513" i="54"/>
  <c r="M517" i="54"/>
  <c r="O517" i="54" s="1"/>
  <c r="G525" i="54"/>
  <c r="H525" i="54" s="1"/>
  <c r="U526" i="54"/>
  <c r="Y526" i="54" s="1"/>
  <c r="AA526" i="54" s="1"/>
  <c r="G533" i="54"/>
  <c r="H533" i="54" s="1"/>
  <c r="M533" i="54"/>
  <c r="O533" i="54" s="1"/>
  <c r="M285" i="54"/>
  <c r="O285" i="54" s="1"/>
  <c r="V289" i="54"/>
  <c r="Z289" i="54" s="1"/>
  <c r="G292" i="54"/>
  <c r="H292" i="54" s="1"/>
  <c r="U296" i="54"/>
  <c r="Y296" i="54" s="1"/>
  <c r="AA296" i="54" s="1"/>
  <c r="G298" i="54"/>
  <c r="H298" i="54" s="1"/>
  <c r="M301" i="54"/>
  <c r="O301" i="54" s="1"/>
  <c r="V305" i="54"/>
  <c r="Z305" i="54" s="1"/>
  <c r="M309" i="54"/>
  <c r="O309" i="54" s="1"/>
  <c r="G314" i="54"/>
  <c r="H314" i="54" s="1"/>
  <c r="G318" i="54"/>
  <c r="H318" i="54" s="1"/>
  <c r="M321" i="54"/>
  <c r="O321" i="54" s="1"/>
  <c r="U330" i="54"/>
  <c r="Y330" i="54" s="1"/>
  <c r="N332" i="54"/>
  <c r="AA338" i="54"/>
  <c r="V354" i="54"/>
  <c r="Z354" i="54" s="1"/>
  <c r="G360" i="54"/>
  <c r="H360" i="54" s="1"/>
  <c r="N362" i="54"/>
  <c r="G366" i="54"/>
  <c r="H366" i="54" s="1"/>
  <c r="M366" i="54"/>
  <c r="O366" i="54" s="1"/>
  <c r="N368" i="54"/>
  <c r="V370" i="54"/>
  <c r="Z370" i="54" s="1"/>
  <c r="G374" i="54"/>
  <c r="H374" i="54" s="1"/>
  <c r="N374" i="54"/>
  <c r="N380" i="54"/>
  <c r="N385" i="54"/>
  <c r="V389" i="54"/>
  <c r="Z389" i="54" s="1"/>
  <c r="G395" i="54"/>
  <c r="H395" i="54" s="1"/>
  <c r="G401" i="54"/>
  <c r="H401" i="54" s="1"/>
  <c r="M401" i="54"/>
  <c r="O401" i="54" s="1"/>
  <c r="G411" i="54"/>
  <c r="H411" i="54" s="1"/>
  <c r="V416" i="54"/>
  <c r="Z416" i="54" s="1"/>
  <c r="N433" i="54"/>
  <c r="G443" i="54"/>
  <c r="H443" i="54" s="1"/>
  <c r="N443" i="54"/>
  <c r="V445" i="54"/>
  <c r="Z445" i="54" s="1"/>
  <c r="G453" i="54"/>
  <c r="H453" i="54" s="1"/>
  <c r="M453" i="54"/>
  <c r="O453" i="54" s="1"/>
  <c r="G459" i="54"/>
  <c r="H459" i="54" s="1"/>
  <c r="N459" i="54"/>
  <c r="M464" i="54"/>
  <c r="O464" i="54" s="1"/>
  <c r="N465" i="54"/>
  <c r="N469" i="54"/>
  <c r="G477" i="54"/>
  <c r="H477" i="54" s="1"/>
  <c r="M484" i="54"/>
  <c r="O484" i="54" s="1"/>
  <c r="G489" i="54"/>
  <c r="H489" i="54" s="1"/>
  <c r="N497" i="54"/>
  <c r="N501" i="54"/>
  <c r="G506" i="54"/>
  <c r="H506" i="54" s="1"/>
  <c r="U506" i="54"/>
  <c r="Y506" i="54" s="1"/>
  <c r="M518" i="54"/>
  <c r="O518" i="54" s="1"/>
  <c r="N521" i="54"/>
  <c r="M525" i="54"/>
  <c r="O525" i="54" s="1"/>
  <c r="G526" i="54"/>
  <c r="H526" i="54" s="1"/>
  <c r="M528" i="54"/>
  <c r="O528" i="54" s="1"/>
  <c r="U533" i="54"/>
  <c r="Y533" i="54" s="1"/>
  <c r="AA533" i="54" s="1"/>
  <c r="V312" i="54"/>
  <c r="Z312" i="54" s="1"/>
  <c r="U316" i="54"/>
  <c r="Y316" i="54" s="1"/>
  <c r="O351" i="54"/>
  <c r="O361" i="54"/>
  <c r="M381" i="54"/>
  <c r="O381" i="54" s="1"/>
  <c r="G381" i="54"/>
  <c r="H381" i="54" s="1"/>
  <c r="U381" i="54"/>
  <c r="N381" i="54"/>
  <c r="Y429" i="54"/>
  <c r="N350" i="54"/>
  <c r="M350" i="54"/>
  <c r="O350" i="54" s="1"/>
  <c r="G350" i="54"/>
  <c r="H350" i="54" s="1"/>
  <c r="V350" i="54"/>
  <c r="Z350" i="54" s="1"/>
  <c r="Y393" i="54"/>
  <c r="AA393" i="54" s="1"/>
  <c r="Y449" i="54"/>
  <c r="AA449" i="54" s="1"/>
  <c r="N286" i="54"/>
  <c r="M293" i="54"/>
  <c r="O293" i="54" s="1"/>
  <c r="G300" i="54"/>
  <c r="H300" i="54" s="1"/>
  <c r="N300" i="54"/>
  <c r="N302" i="54"/>
  <c r="U304" i="54"/>
  <c r="Y304" i="54" s="1"/>
  <c r="N306" i="54"/>
  <c r="G312" i="54"/>
  <c r="H312" i="54" s="1"/>
  <c r="M312" i="54"/>
  <c r="O312" i="54" s="1"/>
  <c r="M313" i="54"/>
  <c r="O313" i="54" s="1"/>
  <c r="V316" i="54"/>
  <c r="Z316" i="54" s="1"/>
  <c r="U320" i="54"/>
  <c r="Y320" i="54" s="1"/>
  <c r="AA320" i="54" s="1"/>
  <c r="N322" i="54"/>
  <c r="N324" i="54"/>
  <c r="N326" i="54"/>
  <c r="N328" i="54"/>
  <c r="G332" i="54"/>
  <c r="H332" i="54" s="1"/>
  <c r="G334" i="54"/>
  <c r="H334" i="54" s="1"/>
  <c r="O341" i="54"/>
  <c r="U350" i="54"/>
  <c r="V357" i="54"/>
  <c r="Z357" i="54" s="1"/>
  <c r="M357" i="54"/>
  <c r="O357" i="54" s="1"/>
  <c r="U387" i="54"/>
  <c r="N387" i="54"/>
  <c r="G387" i="54"/>
  <c r="H387" i="54" s="1"/>
  <c r="U312" i="54"/>
  <c r="Y312" i="54" s="1"/>
  <c r="V378" i="54"/>
  <c r="Z378" i="54" s="1"/>
  <c r="N378" i="54"/>
  <c r="G378" i="54"/>
  <c r="H378" i="54" s="1"/>
  <c r="M378" i="54"/>
  <c r="O378" i="54" s="1"/>
  <c r="G286" i="54"/>
  <c r="H286" i="54" s="1"/>
  <c r="M289" i="54"/>
  <c r="O289" i="54" s="1"/>
  <c r="V293" i="54"/>
  <c r="Z293" i="54" s="1"/>
  <c r="G296" i="54"/>
  <c r="H296" i="54" s="1"/>
  <c r="G302" i="54"/>
  <c r="H302" i="54" s="1"/>
  <c r="G306" i="54"/>
  <c r="H306" i="54" s="1"/>
  <c r="V313" i="54"/>
  <c r="Z313" i="54" s="1"/>
  <c r="G316" i="54"/>
  <c r="H316" i="54" s="1"/>
  <c r="M317" i="54"/>
  <c r="O317" i="54" s="1"/>
  <c r="G322" i="54"/>
  <c r="H322" i="54" s="1"/>
  <c r="G326" i="54"/>
  <c r="H326" i="54" s="1"/>
  <c r="G330" i="54"/>
  <c r="H330" i="54" s="1"/>
  <c r="G338" i="54"/>
  <c r="H338" i="54" s="1"/>
  <c r="N338" i="54"/>
  <c r="U348" i="54"/>
  <c r="Y348" i="54" s="1"/>
  <c r="N348" i="54"/>
  <c r="G348" i="54"/>
  <c r="H348" i="54" s="1"/>
  <c r="V381" i="54"/>
  <c r="Z381" i="54" s="1"/>
  <c r="G352" i="54"/>
  <c r="H352" i="54" s="1"/>
  <c r="U354" i="54"/>
  <c r="Y354" i="54" s="1"/>
  <c r="G358" i="54"/>
  <c r="H358" i="54" s="1"/>
  <c r="N358" i="54"/>
  <c r="N366" i="54"/>
  <c r="G368" i="54"/>
  <c r="H368" i="54" s="1"/>
  <c r="G376" i="54"/>
  <c r="H376" i="54" s="1"/>
  <c r="N376" i="54"/>
  <c r="V380" i="54"/>
  <c r="U397" i="54"/>
  <c r="N401" i="54"/>
  <c r="U405" i="54"/>
  <c r="Y405" i="54" s="1"/>
  <c r="AA405" i="54" s="1"/>
  <c r="N407" i="54"/>
  <c r="G407" i="54"/>
  <c r="H407" i="54" s="1"/>
  <c r="U409" i="54"/>
  <c r="Y409" i="54" s="1"/>
  <c r="V413" i="54"/>
  <c r="Z413" i="54" s="1"/>
  <c r="AA423" i="54"/>
  <c r="U437" i="54"/>
  <c r="O438" i="54"/>
  <c r="U441" i="54"/>
  <c r="U456" i="54"/>
  <c r="Y456" i="54" s="1"/>
  <c r="AA456" i="54" s="1"/>
  <c r="AC456" i="54" s="1"/>
  <c r="M456" i="54"/>
  <c r="O456" i="54" s="1"/>
  <c r="M461" i="54"/>
  <c r="O461" i="54" s="1"/>
  <c r="G461" i="54"/>
  <c r="H461" i="54" s="1"/>
  <c r="V461" i="54"/>
  <c r="Z461" i="54" s="1"/>
  <c r="O465" i="54"/>
  <c r="N481" i="54"/>
  <c r="G481" i="54"/>
  <c r="H481" i="54" s="1"/>
  <c r="U487" i="54"/>
  <c r="Y487" i="54" s="1"/>
  <c r="AA487" i="54" s="1"/>
  <c r="AC487" i="54" s="1"/>
  <c r="U488" i="54"/>
  <c r="V488" i="54"/>
  <c r="Z488" i="54" s="1"/>
  <c r="N495" i="54"/>
  <c r="N498" i="54"/>
  <c r="U498" i="54"/>
  <c r="Y498" i="54" s="1"/>
  <c r="G510" i="54"/>
  <c r="H510" i="54" s="1"/>
  <c r="N517" i="54"/>
  <c r="N518" i="54"/>
  <c r="U524" i="54"/>
  <c r="M524" i="54"/>
  <c r="V529" i="54"/>
  <c r="Z529" i="54" s="1"/>
  <c r="U536" i="54"/>
  <c r="Y536" i="54" s="1"/>
  <c r="AA536" i="54" s="1"/>
  <c r="N536" i="54"/>
  <c r="U358" i="54"/>
  <c r="Y358" i="54" s="1"/>
  <c r="AA358" i="54" s="1"/>
  <c r="U366" i="54"/>
  <c r="Y366" i="54" s="1"/>
  <c r="AA366" i="54" s="1"/>
  <c r="N372" i="54"/>
  <c r="G372" i="54"/>
  <c r="H372" i="54" s="1"/>
  <c r="G391" i="54"/>
  <c r="H391" i="54" s="1"/>
  <c r="N391" i="54"/>
  <c r="M393" i="54"/>
  <c r="O393" i="54" s="1"/>
  <c r="G393" i="54"/>
  <c r="H393" i="54" s="1"/>
  <c r="V393" i="54"/>
  <c r="Z393" i="54" s="1"/>
  <c r="N399" i="54"/>
  <c r="G399" i="54"/>
  <c r="H399" i="54" s="1"/>
  <c r="U401" i="54"/>
  <c r="X401" i="54" s="1"/>
  <c r="V405" i="54"/>
  <c r="Z405" i="54" s="1"/>
  <c r="G417" i="54"/>
  <c r="H417" i="54" s="1"/>
  <c r="M417" i="54"/>
  <c r="O417" i="54" s="1"/>
  <c r="U420" i="54"/>
  <c r="M420" i="54"/>
  <c r="O420" i="54" s="1"/>
  <c r="G421" i="54"/>
  <c r="H421" i="54" s="1"/>
  <c r="M421" i="54"/>
  <c r="O421" i="54" s="1"/>
  <c r="N429" i="54"/>
  <c r="Y433" i="54"/>
  <c r="V437" i="54"/>
  <c r="Z437" i="54" s="1"/>
  <c r="Y445" i="54"/>
  <c r="AA445" i="54" s="1"/>
  <c r="AC445" i="54" s="1"/>
  <c r="N449" i="54"/>
  <c r="G451" i="54"/>
  <c r="H451" i="54" s="1"/>
  <c r="N451" i="54"/>
  <c r="U452" i="54"/>
  <c r="Y452" i="54" s="1"/>
  <c r="AA452" i="54" s="1"/>
  <c r="AC452" i="54" s="1"/>
  <c r="V452" i="54"/>
  <c r="Z452" i="54" s="1"/>
  <c r="G473" i="54"/>
  <c r="H473" i="54" s="1"/>
  <c r="N473" i="54"/>
  <c r="G485" i="54"/>
  <c r="H485" i="54" s="1"/>
  <c r="N485" i="54"/>
  <c r="V487" i="54"/>
  <c r="Z487" i="54" s="1"/>
  <c r="N491" i="54"/>
  <c r="U495" i="54"/>
  <c r="Y495" i="54" s="1"/>
  <c r="U499" i="54"/>
  <c r="Y499" i="54" s="1"/>
  <c r="M502" i="54"/>
  <c r="O502" i="54" s="1"/>
  <c r="M509" i="54"/>
  <c r="O509" i="54" s="1"/>
  <c r="N510" i="54"/>
  <c r="U510" i="54"/>
  <c r="Y510" i="54" s="1"/>
  <c r="AA510" i="54" s="1"/>
  <c r="U513" i="54"/>
  <c r="Y513" i="54" s="1"/>
  <c r="AA513" i="54" s="1"/>
  <c r="M513" i="54"/>
  <c r="O513" i="54" s="1"/>
  <c r="U514" i="54"/>
  <c r="Y514" i="54" s="1"/>
  <c r="N515" i="54"/>
  <c r="U515" i="54"/>
  <c r="Y515" i="54" s="1"/>
  <c r="AA515" i="54" s="1"/>
  <c r="G515" i="54"/>
  <c r="H515" i="54" s="1"/>
  <c r="V517" i="54"/>
  <c r="Z517" i="54" s="1"/>
  <c r="U518" i="54"/>
  <c r="Y518" i="54" s="1"/>
  <c r="AA518" i="54" s="1"/>
  <c r="N520" i="54"/>
  <c r="M521" i="54"/>
  <c r="O521" i="54" s="1"/>
  <c r="G521" i="54"/>
  <c r="H521" i="54" s="1"/>
  <c r="V521" i="54"/>
  <c r="Z521" i="54" s="1"/>
  <c r="U528" i="54"/>
  <c r="Y528" i="54" s="1"/>
  <c r="AA528" i="54" s="1"/>
  <c r="N528" i="54"/>
  <c r="G342" i="54"/>
  <c r="H342" i="54" s="1"/>
  <c r="O345" i="54"/>
  <c r="O370" i="54"/>
  <c r="O371" i="54"/>
  <c r="U385" i="54"/>
  <c r="G397" i="54"/>
  <c r="H397" i="54" s="1"/>
  <c r="M397" i="54"/>
  <c r="O397" i="54" s="1"/>
  <c r="U407" i="54"/>
  <c r="Y407" i="54" s="1"/>
  <c r="AA407" i="54" s="1"/>
  <c r="O409" i="54"/>
  <c r="U412" i="54"/>
  <c r="M412" i="54"/>
  <c r="O412" i="54" s="1"/>
  <c r="G413" i="54"/>
  <c r="H413" i="54" s="1"/>
  <c r="M413" i="54"/>
  <c r="O413" i="54" s="1"/>
  <c r="O416" i="54"/>
  <c r="N417" i="54"/>
  <c r="U421" i="54"/>
  <c r="Y421" i="54" s="1"/>
  <c r="AA421" i="54" s="1"/>
  <c r="N423" i="54"/>
  <c r="G423" i="54"/>
  <c r="H423" i="54" s="1"/>
  <c r="U425" i="54"/>
  <c r="Y425" i="54" s="1"/>
  <c r="AA425" i="54" s="1"/>
  <c r="G441" i="54"/>
  <c r="H441" i="54" s="1"/>
  <c r="M441" i="54"/>
  <c r="O441" i="54" s="1"/>
  <c r="V456" i="54"/>
  <c r="Z456" i="54" s="1"/>
  <c r="V457" i="54"/>
  <c r="Z457" i="54" s="1"/>
  <c r="N461" i="54"/>
  <c r="N463" i="54"/>
  <c r="G463" i="54"/>
  <c r="H463" i="54" s="1"/>
  <c r="U465" i="54"/>
  <c r="Y465" i="54" s="1"/>
  <c r="AA465" i="54" s="1"/>
  <c r="AC465" i="54" s="1"/>
  <c r="N479" i="54"/>
  <c r="G479" i="54"/>
  <c r="H479" i="54" s="1"/>
  <c r="U481" i="54"/>
  <c r="Y481" i="54" s="1"/>
  <c r="M488" i="54"/>
  <c r="O488" i="54" s="1"/>
  <c r="U492" i="54"/>
  <c r="M492" i="54"/>
  <c r="O492" i="54" s="1"/>
  <c r="G493" i="54"/>
  <c r="H493" i="54" s="1"/>
  <c r="N493" i="54"/>
  <c r="M498" i="54"/>
  <c r="O498" i="54" s="1"/>
  <c r="G502" i="54"/>
  <c r="H502" i="54" s="1"/>
  <c r="U502" i="54"/>
  <c r="AA506" i="54"/>
  <c r="G511" i="54"/>
  <c r="H511" i="54" s="1"/>
  <c r="U511" i="54"/>
  <c r="Y511" i="54" s="1"/>
  <c r="V520" i="54"/>
  <c r="N524" i="54"/>
  <c r="G529" i="54"/>
  <c r="H529" i="54" s="1"/>
  <c r="N529" i="54"/>
  <c r="N532" i="54"/>
  <c r="M536" i="54"/>
  <c r="O536" i="54" s="1"/>
  <c r="U541" i="54"/>
  <c r="M541" i="54"/>
  <c r="O541" i="54" s="1"/>
  <c r="G542" i="54"/>
  <c r="H542" i="54" s="1"/>
  <c r="U542" i="54"/>
  <c r="Y542" i="54" s="1"/>
  <c r="U404" i="54"/>
  <c r="M404" i="54"/>
  <c r="O404" i="54" s="1"/>
  <c r="N415" i="54"/>
  <c r="G415" i="54"/>
  <c r="H415" i="54" s="1"/>
  <c r="U417" i="54"/>
  <c r="Y417" i="54" s="1"/>
  <c r="V421" i="54"/>
  <c r="Z421" i="54" s="1"/>
  <c r="M429" i="54"/>
  <c r="O429" i="54" s="1"/>
  <c r="G429" i="54"/>
  <c r="H429" i="54" s="1"/>
  <c r="V429" i="54"/>
  <c r="Z429" i="54" s="1"/>
  <c r="N435" i="54"/>
  <c r="G435" i="54"/>
  <c r="H435" i="54" s="1"/>
  <c r="M449" i="54"/>
  <c r="O449" i="54" s="1"/>
  <c r="G449" i="54"/>
  <c r="H449" i="54" s="1"/>
  <c r="V449" i="54"/>
  <c r="Z449" i="54" s="1"/>
  <c r="U468" i="54"/>
  <c r="Y468" i="54" s="1"/>
  <c r="AA468" i="54" s="1"/>
  <c r="AC468" i="54" s="1"/>
  <c r="V468" i="54"/>
  <c r="Z468" i="54" s="1"/>
  <c r="AA473" i="54"/>
  <c r="M491" i="54"/>
  <c r="O491" i="54" s="1"/>
  <c r="G491" i="54"/>
  <c r="H491" i="54" s="1"/>
  <c r="V491" i="54"/>
  <c r="Z491" i="54" s="1"/>
  <c r="V502" i="54"/>
  <c r="Z502" i="54" s="1"/>
  <c r="U509" i="54"/>
  <c r="N509" i="54"/>
  <c r="N514" i="54"/>
  <c r="M514" i="54"/>
  <c r="O514" i="54" s="1"/>
  <c r="G514" i="54"/>
  <c r="H514" i="54" s="1"/>
  <c r="N530" i="54"/>
  <c r="U530" i="54"/>
  <c r="Y530" i="54" s="1"/>
  <c r="V532" i="54"/>
  <c r="Z532" i="54" s="1"/>
  <c r="U537" i="54"/>
  <c r="M537" i="54"/>
  <c r="O537" i="54" s="1"/>
  <c r="N545" i="54"/>
  <c r="V497" i="54"/>
  <c r="Z497" i="54" s="1"/>
  <c r="V501" i="54"/>
  <c r="Z501" i="54" s="1"/>
  <c r="V505" i="54"/>
  <c r="Z505" i="54" s="1"/>
  <c r="V506" i="54"/>
  <c r="Z506" i="54" s="1"/>
  <c r="V533" i="54"/>
  <c r="Z533" i="54" s="1"/>
  <c r="R349" i="51"/>
  <c r="T349" i="51" s="1"/>
  <c r="O413" i="51"/>
  <c r="R445" i="51"/>
  <c r="T445" i="51" s="1"/>
  <c r="R449" i="51"/>
  <c r="T449" i="51" s="1"/>
  <c r="R489" i="51"/>
  <c r="T489" i="51" s="1"/>
  <c r="O417" i="51"/>
  <c r="R485" i="51"/>
  <c r="T485" i="51" s="1"/>
  <c r="R501" i="51"/>
  <c r="T501" i="51" s="1"/>
  <c r="R525" i="51"/>
  <c r="T525" i="51" s="1"/>
  <c r="R413" i="51"/>
  <c r="T413" i="51" s="1"/>
  <c r="O427" i="51"/>
  <c r="O428" i="51"/>
  <c r="R481" i="51"/>
  <c r="T481" i="51" s="1"/>
  <c r="R505" i="51"/>
  <c r="T505" i="51" s="1"/>
  <c r="N348" i="51"/>
  <c r="N352" i="51"/>
  <c r="N356" i="51"/>
  <c r="N360" i="51"/>
  <c r="N364" i="51"/>
  <c r="N368" i="51"/>
  <c r="N372" i="51"/>
  <c r="N376" i="51"/>
  <c r="N380" i="51"/>
  <c r="N384" i="51"/>
  <c r="N388" i="51"/>
  <c r="N392" i="51"/>
  <c r="N396" i="51"/>
  <c r="N400" i="51"/>
  <c r="N404" i="51"/>
  <c r="R404" i="51" s="1"/>
  <c r="T404" i="51" s="1"/>
  <c r="N408" i="51"/>
  <c r="R408" i="51" s="1"/>
  <c r="T408" i="51" s="1"/>
  <c r="N412" i="51"/>
  <c r="N416" i="51"/>
  <c r="R416" i="51" s="1"/>
  <c r="T416" i="51" s="1"/>
  <c r="N420" i="51"/>
  <c r="R420" i="51" s="1"/>
  <c r="T420" i="51" s="1"/>
  <c r="N424" i="51"/>
  <c r="N428" i="51"/>
  <c r="N432" i="51"/>
  <c r="R432" i="51" s="1"/>
  <c r="T432" i="51" s="1"/>
  <c r="N436" i="51"/>
  <c r="R436" i="51" s="1"/>
  <c r="T436" i="51" s="1"/>
  <c r="N440" i="51"/>
  <c r="R440" i="51" s="1"/>
  <c r="T440" i="51" s="1"/>
  <c r="N444" i="51"/>
  <c r="N448" i="51"/>
  <c r="R448" i="51" s="1"/>
  <c r="T448" i="51" s="1"/>
  <c r="N452" i="51"/>
  <c r="R452" i="51" s="1"/>
  <c r="T452" i="51" s="1"/>
  <c r="N456" i="51"/>
  <c r="R456" i="51" s="1"/>
  <c r="T456" i="51" s="1"/>
  <c r="N460" i="51"/>
  <c r="N464" i="51"/>
  <c r="R464" i="51" s="1"/>
  <c r="T464" i="51" s="1"/>
  <c r="N468" i="51"/>
  <c r="R468" i="51" s="1"/>
  <c r="T468" i="51" s="1"/>
  <c r="N472" i="51"/>
  <c r="R472" i="51" s="1"/>
  <c r="T472" i="51" s="1"/>
  <c r="N476" i="51"/>
  <c r="R476" i="51" s="1"/>
  <c r="T476" i="51" s="1"/>
  <c r="N480" i="51"/>
  <c r="R480" i="51" s="1"/>
  <c r="T480" i="51" s="1"/>
  <c r="N484" i="51"/>
  <c r="R484" i="51" s="1"/>
  <c r="T484" i="51" s="1"/>
  <c r="N488" i="51"/>
  <c r="R488" i="51" s="1"/>
  <c r="T488" i="51" s="1"/>
  <c r="N492" i="51"/>
  <c r="R492" i="51" s="1"/>
  <c r="T492" i="51" s="1"/>
  <c r="N496" i="51"/>
  <c r="R496" i="51" s="1"/>
  <c r="T496" i="51" s="1"/>
  <c r="N504" i="51"/>
  <c r="R504" i="51" s="1"/>
  <c r="T504" i="51" s="1"/>
  <c r="N508" i="51"/>
  <c r="N512" i="51"/>
  <c r="N516" i="51"/>
  <c r="N524" i="51"/>
  <c r="N528" i="51"/>
  <c r="N532" i="51"/>
  <c r="N536" i="51"/>
  <c r="N540" i="51"/>
  <c r="N544" i="51"/>
  <c r="N289" i="51"/>
  <c r="N293" i="51"/>
  <c r="N297" i="51"/>
  <c r="N301" i="51"/>
  <c r="N305" i="51"/>
  <c r="N309" i="51"/>
  <c r="N313" i="51"/>
  <c r="R313" i="51" s="1"/>
  <c r="T313" i="51" s="1"/>
  <c r="N317" i="51"/>
  <c r="R317" i="51" s="1"/>
  <c r="T317" i="51" s="1"/>
  <c r="N321" i="51"/>
  <c r="R321" i="51" s="1"/>
  <c r="T321" i="51" s="1"/>
  <c r="N325" i="51"/>
  <c r="R325" i="51" s="1"/>
  <c r="T325" i="51" s="1"/>
  <c r="N329" i="51"/>
  <c r="N333" i="51"/>
  <c r="N337" i="51"/>
  <c r="N341" i="51"/>
  <c r="N345" i="51"/>
  <c r="O408" i="51"/>
  <c r="O451" i="51"/>
  <c r="O455" i="51"/>
  <c r="O459" i="51"/>
  <c r="O464" i="51"/>
  <c r="O465" i="51"/>
  <c r="O466" i="51"/>
  <c r="N286" i="51"/>
  <c r="N290" i="51"/>
  <c r="N294" i="51"/>
  <c r="N298" i="51"/>
  <c r="N302" i="51"/>
  <c r="N306" i="51"/>
  <c r="N310" i="51"/>
  <c r="N314" i="51"/>
  <c r="R314" i="51" s="1"/>
  <c r="T314" i="51" s="1"/>
  <c r="N318" i="51"/>
  <c r="R318" i="51" s="1"/>
  <c r="T318" i="51" s="1"/>
  <c r="N322" i="51"/>
  <c r="R322" i="51" s="1"/>
  <c r="T322" i="51" s="1"/>
  <c r="N326" i="51"/>
  <c r="R326" i="51" s="1"/>
  <c r="T326" i="51" s="1"/>
  <c r="N330" i="51"/>
  <c r="N334" i="51"/>
  <c r="N338" i="51"/>
  <c r="N342" i="51"/>
  <c r="N346" i="51"/>
  <c r="O409" i="51"/>
  <c r="O412" i="51"/>
  <c r="O421" i="51"/>
  <c r="O446" i="51"/>
  <c r="N287" i="51"/>
  <c r="N291" i="51"/>
  <c r="N295" i="51"/>
  <c r="N299" i="51"/>
  <c r="N303" i="51"/>
  <c r="N307" i="51"/>
  <c r="N311" i="51"/>
  <c r="R311" i="51" s="1"/>
  <c r="T311" i="51" s="1"/>
  <c r="N315" i="51"/>
  <c r="R315" i="51" s="1"/>
  <c r="T315" i="51" s="1"/>
  <c r="N319" i="51"/>
  <c r="R319" i="51" s="1"/>
  <c r="T319" i="51" s="1"/>
  <c r="N323" i="51"/>
  <c r="R323" i="51" s="1"/>
  <c r="T323" i="51" s="1"/>
  <c r="N327" i="51"/>
  <c r="N331" i="51"/>
  <c r="N335" i="51"/>
  <c r="N339" i="51"/>
  <c r="N343" i="51"/>
  <c r="N347" i="51"/>
  <c r="N288" i="51"/>
  <c r="N292" i="51"/>
  <c r="N296" i="51"/>
  <c r="N300" i="51"/>
  <c r="N304" i="51"/>
  <c r="N308" i="51"/>
  <c r="N312" i="51"/>
  <c r="R312" i="51" s="1"/>
  <c r="T312" i="51" s="1"/>
  <c r="N316" i="51"/>
  <c r="R316" i="51" s="1"/>
  <c r="T316" i="51" s="1"/>
  <c r="N320" i="51"/>
  <c r="R320" i="51" s="1"/>
  <c r="T320" i="51" s="1"/>
  <c r="N324" i="51"/>
  <c r="R324" i="51" s="1"/>
  <c r="T324" i="51" s="1"/>
  <c r="N328" i="51"/>
  <c r="N332" i="51"/>
  <c r="N336" i="51"/>
  <c r="N340" i="51"/>
  <c r="N344" i="51"/>
  <c r="N332" i="50"/>
  <c r="N333" i="50"/>
  <c r="N434" i="50"/>
  <c r="N325" i="50"/>
  <c r="N328" i="50"/>
  <c r="N315" i="50"/>
  <c r="M543" i="50"/>
  <c r="P356" i="50"/>
  <c r="P363" i="50"/>
  <c r="N415" i="50"/>
  <c r="Q443" i="50"/>
  <c r="S443" i="50" s="1"/>
  <c r="N459" i="50"/>
  <c r="N309" i="50"/>
  <c r="P367" i="50"/>
  <c r="N403" i="50"/>
  <c r="P407" i="50"/>
  <c r="Q415" i="50"/>
  <c r="S415" i="50" s="1"/>
  <c r="P431" i="50"/>
  <c r="N436" i="50"/>
  <c r="N442" i="50"/>
  <c r="N454" i="50"/>
  <c r="N456" i="50"/>
  <c r="P480" i="50"/>
  <c r="M505" i="50"/>
  <c r="N506" i="50"/>
  <c r="N307" i="50"/>
  <c r="N317" i="50"/>
  <c r="N318" i="50"/>
  <c r="N321" i="50"/>
  <c r="N360" i="50"/>
  <c r="N365" i="50"/>
  <c r="M529" i="50"/>
  <c r="Q460" i="50"/>
  <c r="S460" i="50" s="1"/>
  <c r="Q461" i="50"/>
  <c r="S461" i="50" s="1"/>
  <c r="Q465" i="50"/>
  <c r="S465" i="50" s="1"/>
  <c r="Q469" i="50"/>
  <c r="S469" i="50" s="1"/>
  <c r="Q473" i="50"/>
  <c r="S473" i="50" s="1"/>
  <c r="Q488" i="50"/>
  <c r="S488" i="50" s="1"/>
  <c r="Q472" i="50"/>
  <c r="S472" i="50" s="1"/>
  <c r="Q421" i="50"/>
  <c r="S421" i="50" s="1"/>
  <c r="N440" i="50"/>
  <c r="Q451" i="50"/>
  <c r="S451" i="50" s="1"/>
  <c r="N452" i="50"/>
  <c r="P478" i="50"/>
  <c r="N502" i="50"/>
  <c r="N517" i="50"/>
  <c r="N303" i="50"/>
  <c r="N311" i="50"/>
  <c r="N322" i="50"/>
  <c r="N329" i="50"/>
  <c r="P409" i="50"/>
  <c r="P423" i="50"/>
  <c r="N438" i="50"/>
  <c r="N446" i="50"/>
  <c r="Q481" i="50"/>
  <c r="S481" i="50" s="1"/>
  <c r="Q517" i="50"/>
  <c r="S517" i="50" s="1"/>
  <c r="Q522" i="50"/>
  <c r="S522" i="50" s="1"/>
  <c r="N299" i="50"/>
  <c r="N301" i="50"/>
  <c r="Q405" i="50"/>
  <c r="S405" i="50" s="1"/>
  <c r="N410" i="50"/>
  <c r="N418" i="50"/>
  <c r="N426" i="50"/>
  <c r="P474" i="50"/>
  <c r="P482" i="50"/>
  <c r="P513" i="50"/>
  <c r="N298" i="50"/>
  <c r="N300" i="50"/>
  <c r="N302" i="50"/>
  <c r="N304" i="50"/>
  <c r="N306" i="50"/>
  <c r="N308" i="50"/>
  <c r="N310" i="50"/>
  <c r="N312" i="50"/>
  <c r="N314" i="50"/>
  <c r="N316" i="50"/>
  <c r="N319" i="50"/>
  <c r="N323" i="50"/>
  <c r="N326" i="50"/>
  <c r="N330" i="50"/>
  <c r="N334" i="50"/>
  <c r="P358" i="50"/>
  <c r="P362" i="50"/>
  <c r="P364" i="50"/>
  <c r="P366" i="50"/>
  <c r="Q414" i="50"/>
  <c r="S414" i="50" s="1"/>
  <c r="Q430" i="50"/>
  <c r="S430" i="50" s="1"/>
  <c r="Q436" i="50"/>
  <c r="S436" i="50" s="1"/>
  <c r="Q440" i="50"/>
  <c r="S440" i="50" s="1"/>
  <c r="Q444" i="50"/>
  <c r="S444" i="50" s="1"/>
  <c r="N450" i="50"/>
  <c r="Q452" i="50"/>
  <c r="S452" i="50" s="1"/>
  <c r="P476" i="50"/>
  <c r="P484" i="50"/>
  <c r="Q489" i="50"/>
  <c r="S489" i="50" s="1"/>
  <c r="N500" i="50"/>
  <c r="N501" i="50"/>
  <c r="N503" i="50"/>
  <c r="Q509" i="50"/>
  <c r="S509" i="50" s="1"/>
  <c r="P515" i="50"/>
  <c r="N320" i="50"/>
  <c r="N324" i="50"/>
  <c r="N327" i="50"/>
  <c r="N331" i="50"/>
  <c r="P417" i="50"/>
  <c r="P425" i="50"/>
  <c r="P433" i="50"/>
  <c r="N435" i="50"/>
  <c r="N437" i="50"/>
  <c r="N439" i="50"/>
  <c r="N441" i="50"/>
  <c r="N443" i="50"/>
  <c r="N448" i="50"/>
  <c r="Q457" i="50"/>
  <c r="S457" i="50" s="1"/>
  <c r="N458" i="50"/>
  <c r="Q477" i="50"/>
  <c r="S477" i="50" s="1"/>
  <c r="Q485" i="50"/>
  <c r="S485" i="50" s="1"/>
  <c r="Q501" i="50"/>
  <c r="S501" i="50" s="1"/>
  <c r="N508" i="50"/>
  <c r="Q513" i="50"/>
  <c r="S513" i="50" s="1"/>
  <c r="G295" i="53"/>
  <c r="K295" i="53"/>
  <c r="M295" i="53" s="1"/>
  <c r="L298" i="53"/>
  <c r="F300" i="53"/>
  <c r="S300" i="53"/>
  <c r="F311" i="53"/>
  <c r="F315" i="53"/>
  <c r="F319" i="53"/>
  <c r="M326" i="53"/>
  <c r="L327" i="53"/>
  <c r="G356" i="53"/>
  <c r="K356" i="53"/>
  <c r="T357" i="53"/>
  <c r="X357" i="53" s="1"/>
  <c r="T360" i="53"/>
  <c r="X360" i="53" s="1"/>
  <c r="V369" i="53"/>
  <c r="F371" i="53"/>
  <c r="L371" i="53"/>
  <c r="F373" i="53"/>
  <c r="T377" i="53"/>
  <c r="X377" i="53" s="1"/>
  <c r="F381" i="53"/>
  <c r="F397" i="53"/>
  <c r="L401" i="53"/>
  <c r="F410" i="53"/>
  <c r="G411" i="53"/>
  <c r="K411" i="53"/>
  <c r="T414" i="53"/>
  <c r="X414" i="53" s="1"/>
  <c r="G445" i="53"/>
  <c r="K445" i="53"/>
  <c r="G446" i="53"/>
  <c r="K446" i="53"/>
  <c r="G461" i="53"/>
  <c r="K461" i="53"/>
  <c r="M461" i="53" s="1"/>
  <c r="F471" i="53"/>
  <c r="S471" i="53"/>
  <c r="W471" i="53" s="1"/>
  <c r="S475" i="53"/>
  <c r="W475" i="53" s="1"/>
  <c r="S479" i="53"/>
  <c r="W479" i="53" s="1"/>
  <c r="L484" i="53"/>
  <c r="F489" i="53"/>
  <c r="T493" i="53"/>
  <c r="X493" i="53" s="1"/>
  <c r="S504" i="53"/>
  <c r="W504" i="53" s="1"/>
  <c r="F512" i="53"/>
  <c r="S513" i="53"/>
  <c r="W513" i="53" s="1"/>
  <c r="G516" i="53"/>
  <c r="K516" i="53"/>
  <c r="L522" i="53"/>
  <c r="S529" i="53"/>
  <c r="W529" i="53" s="1"/>
  <c r="K532" i="53"/>
  <c r="L543" i="53"/>
  <c r="F288" i="53"/>
  <c r="S288" i="53"/>
  <c r="T295" i="53"/>
  <c r="X295" i="53" s="1"/>
  <c r="G299" i="53"/>
  <c r="K299" i="53"/>
  <c r="F304" i="53"/>
  <c r="S304" i="53"/>
  <c r="G315" i="53"/>
  <c r="L315" i="53"/>
  <c r="F325" i="53"/>
  <c r="L325" i="53"/>
  <c r="F337" i="53"/>
  <c r="L337" i="53"/>
  <c r="G352" i="53"/>
  <c r="K352" i="53"/>
  <c r="F359" i="53"/>
  <c r="L359" i="53"/>
  <c r="F363" i="53"/>
  <c r="G373" i="53"/>
  <c r="K373" i="53"/>
  <c r="F375" i="53"/>
  <c r="L375" i="53"/>
  <c r="F379" i="53"/>
  <c r="L379" i="53"/>
  <c r="G381" i="53"/>
  <c r="K381" i="53"/>
  <c r="F393" i="53"/>
  <c r="T393" i="53"/>
  <c r="X393" i="53" s="1"/>
  <c r="G397" i="53"/>
  <c r="K397" i="53"/>
  <c r="M397" i="53" s="1"/>
  <c r="F407" i="53"/>
  <c r="L407" i="53"/>
  <c r="G410" i="53"/>
  <c r="K410" i="53"/>
  <c r="F415" i="53"/>
  <c r="G430" i="53"/>
  <c r="K430" i="53"/>
  <c r="G435" i="53"/>
  <c r="K435" i="53"/>
  <c r="M435" i="53" s="1"/>
  <c r="F442" i="53"/>
  <c r="G443" i="53"/>
  <c r="K443" i="53"/>
  <c r="T445" i="53"/>
  <c r="L446" i="53"/>
  <c r="G451" i="53"/>
  <c r="K451" i="53"/>
  <c r="G454" i="53"/>
  <c r="K454" i="53"/>
  <c r="F455" i="53"/>
  <c r="F458" i="53"/>
  <c r="L461" i="53"/>
  <c r="T484" i="53"/>
  <c r="X484" i="53" s="1"/>
  <c r="S540" i="53"/>
  <c r="W540" i="53" s="1"/>
  <c r="L299" i="53"/>
  <c r="T320" i="53"/>
  <c r="X320" i="53" s="1"/>
  <c r="F329" i="53"/>
  <c r="G334" i="53"/>
  <c r="T340" i="53"/>
  <c r="X340" i="53" s="1"/>
  <c r="G344" i="53"/>
  <c r="T352" i="53"/>
  <c r="X352" i="53" s="1"/>
  <c r="F367" i="53"/>
  <c r="L373" i="53"/>
  <c r="V377" i="53"/>
  <c r="L381" i="53"/>
  <c r="F385" i="53"/>
  <c r="T385" i="53"/>
  <c r="X385" i="53" s="1"/>
  <c r="F395" i="53"/>
  <c r="L395" i="53"/>
  <c r="T397" i="53"/>
  <c r="X397" i="53" s="1"/>
  <c r="F401" i="53"/>
  <c r="G402" i="53"/>
  <c r="K402" i="53"/>
  <c r="L410" i="53"/>
  <c r="F414" i="53"/>
  <c r="F426" i="53"/>
  <c r="T426" i="53"/>
  <c r="X426" i="53" s="1"/>
  <c r="T446" i="53"/>
  <c r="V446" i="53" s="1"/>
  <c r="G455" i="53"/>
  <c r="K455" i="53"/>
  <c r="M455" i="53" s="1"/>
  <c r="K458" i="53"/>
  <c r="F467" i="53"/>
  <c r="S467" i="53"/>
  <c r="L478" i="53"/>
  <c r="F484" i="53"/>
  <c r="L488" i="53"/>
  <c r="G492" i="53"/>
  <c r="K492" i="53"/>
  <c r="K493" i="53"/>
  <c r="F498" i="53"/>
  <c r="S498" i="53"/>
  <c r="W498" i="53" s="1"/>
  <c r="G500" i="53"/>
  <c r="L535" i="53"/>
  <c r="M334" i="53"/>
  <c r="T373" i="53"/>
  <c r="X373" i="53" s="1"/>
  <c r="T381" i="53"/>
  <c r="X381" i="53" s="1"/>
  <c r="M418" i="53"/>
  <c r="T430" i="53"/>
  <c r="X430" i="53" s="1"/>
  <c r="L434" i="53"/>
  <c r="L442" i="53"/>
  <c r="F446" i="53"/>
  <c r="X446" i="53"/>
  <c r="T455" i="53"/>
  <c r="X455" i="53" s="1"/>
  <c r="T458" i="53"/>
  <c r="X458" i="53" s="1"/>
  <c r="L480" i="53"/>
  <c r="G484" i="53"/>
  <c r="K484" i="53"/>
  <c r="F486" i="53"/>
  <c r="F506" i="53"/>
  <c r="L508" i="53"/>
  <c r="T512" i="53"/>
  <c r="X512" i="53" s="1"/>
  <c r="G524" i="53"/>
  <c r="T524" i="53"/>
  <c r="X524" i="53" s="1"/>
  <c r="T528" i="53"/>
  <c r="F532" i="53"/>
  <c r="F541" i="53"/>
  <c r="G544" i="53"/>
  <c r="K544" i="53"/>
  <c r="G286" i="53"/>
  <c r="K286" i="53"/>
  <c r="G287" i="53"/>
  <c r="K287" i="53"/>
  <c r="M287" i="53" s="1"/>
  <c r="L290" i="53"/>
  <c r="L291" i="53"/>
  <c r="F292" i="53"/>
  <c r="S292" i="53"/>
  <c r="T294" i="53"/>
  <c r="X294" i="53" s="1"/>
  <c r="S295" i="53"/>
  <c r="W295" i="53" s="1"/>
  <c r="F299" i="53"/>
  <c r="T299" i="53"/>
  <c r="X299" i="53" s="1"/>
  <c r="G302" i="53"/>
  <c r="K302" i="53"/>
  <c r="G303" i="53"/>
  <c r="K303" i="53"/>
  <c r="T306" i="53"/>
  <c r="X306" i="53" s="1"/>
  <c r="F309" i="53"/>
  <c r="L309" i="53"/>
  <c r="G312" i="53"/>
  <c r="K312" i="53"/>
  <c r="G316" i="53"/>
  <c r="K316" i="53"/>
  <c r="S317" i="53"/>
  <c r="W317" i="53" s="1"/>
  <c r="G320" i="53"/>
  <c r="K320" i="53"/>
  <c r="G321" i="53"/>
  <c r="K321" i="53"/>
  <c r="M321" i="53" s="1"/>
  <c r="F323" i="53"/>
  <c r="G324" i="53"/>
  <c r="F331" i="53"/>
  <c r="L331" i="53"/>
  <c r="G332" i="53"/>
  <c r="G340" i="53"/>
  <c r="K340" i="53"/>
  <c r="M340" i="53" s="1"/>
  <c r="G341" i="53"/>
  <c r="L341" i="53"/>
  <c r="S349" i="53"/>
  <c r="W349" i="53" s="1"/>
  <c r="L349" i="53"/>
  <c r="F349" i="53"/>
  <c r="K376" i="53"/>
  <c r="M376" i="53" s="1"/>
  <c r="G376" i="53"/>
  <c r="W381" i="53"/>
  <c r="W419" i="53"/>
  <c r="L422" i="53"/>
  <c r="K422" i="53"/>
  <c r="G422" i="53"/>
  <c r="T422" i="53"/>
  <c r="X422" i="53" s="1"/>
  <c r="F422" i="53"/>
  <c r="L427" i="53"/>
  <c r="S427" i="53"/>
  <c r="W427" i="53" s="1"/>
  <c r="K427" i="53"/>
  <c r="M427" i="53" s="1"/>
  <c r="G427" i="53"/>
  <c r="F427" i="53"/>
  <c r="T290" i="53"/>
  <c r="X290" i="53" s="1"/>
  <c r="S291" i="53"/>
  <c r="W291" i="53" s="1"/>
  <c r="M299" i="53"/>
  <c r="L302" i="53"/>
  <c r="L303" i="53"/>
  <c r="X310" i="53"/>
  <c r="S345" i="53"/>
  <c r="W345" i="53" s="1"/>
  <c r="L345" i="53"/>
  <c r="G345" i="53"/>
  <c r="L353" i="53"/>
  <c r="F353" i="53"/>
  <c r="L365" i="53"/>
  <c r="K365" i="53"/>
  <c r="G365" i="53"/>
  <c r="T365" i="53"/>
  <c r="X365" i="53" s="1"/>
  <c r="F365" i="53"/>
  <c r="L386" i="53"/>
  <c r="T386" i="53"/>
  <c r="X386" i="53" s="1"/>
  <c r="K386" i="53"/>
  <c r="G386" i="53"/>
  <c r="L406" i="53"/>
  <c r="G406" i="53"/>
  <c r="K462" i="53"/>
  <c r="G462" i="53"/>
  <c r="T462" i="53"/>
  <c r="X462" i="53" s="1"/>
  <c r="F462" i="53"/>
  <c r="S462" i="53"/>
  <c r="L462" i="53"/>
  <c r="S473" i="53"/>
  <c r="L473" i="53"/>
  <c r="K473" i="53"/>
  <c r="G473" i="53"/>
  <c r="T473" i="53"/>
  <c r="X473" i="53" s="1"/>
  <c r="L539" i="53"/>
  <c r="K539" i="53"/>
  <c r="G539" i="53"/>
  <c r="T539" i="53"/>
  <c r="X539" i="53" s="1"/>
  <c r="F539" i="53"/>
  <c r="S539" i="53"/>
  <c r="T286" i="53"/>
  <c r="X286" i="53" s="1"/>
  <c r="S287" i="53"/>
  <c r="W287" i="53" s="1"/>
  <c r="F291" i="53"/>
  <c r="T291" i="53"/>
  <c r="X291" i="53" s="1"/>
  <c r="T302" i="53"/>
  <c r="X302" i="53" s="1"/>
  <c r="S303" i="53"/>
  <c r="W303" i="53" s="1"/>
  <c r="S321" i="53"/>
  <c r="W321" i="53" s="1"/>
  <c r="Y323" i="53"/>
  <c r="Y331" i="53"/>
  <c r="S355" i="53"/>
  <c r="W355" i="53" s="1"/>
  <c r="L355" i="53"/>
  <c r="F355" i="53"/>
  <c r="K378" i="53"/>
  <c r="M378" i="53" s="1"/>
  <c r="G378" i="53"/>
  <c r="L389" i="53"/>
  <c r="K389" i="53"/>
  <c r="M389" i="53" s="1"/>
  <c r="G389" i="53"/>
  <c r="T389" i="53"/>
  <c r="X389" i="53" s="1"/>
  <c r="F389" i="53"/>
  <c r="L438" i="53"/>
  <c r="S438" i="53"/>
  <c r="W438" i="53" s="1"/>
  <c r="K438" i="53"/>
  <c r="G438" i="53"/>
  <c r="F438" i="53"/>
  <c r="K466" i="53"/>
  <c r="G466" i="53"/>
  <c r="T466" i="53"/>
  <c r="X466" i="53" s="1"/>
  <c r="F466" i="53"/>
  <c r="S466" i="53"/>
  <c r="W466" i="53" s="1"/>
  <c r="L466" i="53"/>
  <c r="K497" i="53"/>
  <c r="G497" i="53"/>
  <c r="T497" i="53"/>
  <c r="F497" i="53"/>
  <c r="S497" i="53"/>
  <c r="W497" i="53" s="1"/>
  <c r="L497" i="53"/>
  <c r="X497" i="53"/>
  <c r="F287" i="53"/>
  <c r="G290" i="53"/>
  <c r="K290" i="53"/>
  <c r="G291" i="53"/>
  <c r="L294" i="53"/>
  <c r="F296" i="53"/>
  <c r="S296" i="53"/>
  <c r="T298" i="53"/>
  <c r="X298" i="53" s="1"/>
  <c r="F303" i="53"/>
  <c r="G306" i="53"/>
  <c r="K306" i="53"/>
  <c r="G310" i="53"/>
  <c r="K310" i="53"/>
  <c r="F317" i="53"/>
  <c r="F321" i="53"/>
  <c r="L344" i="53"/>
  <c r="K344" i="53"/>
  <c r="F345" i="53"/>
  <c r="L348" i="53"/>
  <c r="K348" i="53"/>
  <c r="G348" i="53"/>
  <c r="S353" i="53"/>
  <c r="W353" i="53" s="1"/>
  <c r="S365" i="53"/>
  <c r="W373" i="53"/>
  <c r="L394" i="53"/>
  <c r="T394" i="53"/>
  <c r="X394" i="53" s="1"/>
  <c r="K394" i="53"/>
  <c r="G394" i="53"/>
  <c r="K470" i="53"/>
  <c r="M470" i="53" s="1"/>
  <c r="G470" i="53"/>
  <c r="T470" i="53"/>
  <c r="X470" i="53" s="1"/>
  <c r="F470" i="53"/>
  <c r="S470" i="53"/>
  <c r="W470" i="53" s="1"/>
  <c r="L470" i="53"/>
  <c r="L503" i="53"/>
  <c r="T503" i="53"/>
  <c r="T356" i="53"/>
  <c r="X356" i="53" s="1"/>
  <c r="L357" i="53"/>
  <c r="S361" i="53"/>
  <c r="W361" i="53" s="1"/>
  <c r="G364" i="53"/>
  <c r="K364" i="53"/>
  <c r="M364" i="53" s="1"/>
  <c r="Y367" i="53"/>
  <c r="L369" i="53"/>
  <c r="M372" i="53"/>
  <c r="G374" i="53"/>
  <c r="G377" i="53"/>
  <c r="K377" i="53"/>
  <c r="G385" i="53"/>
  <c r="K385" i="53"/>
  <c r="F387" i="53"/>
  <c r="L387" i="53"/>
  <c r="F391" i="53"/>
  <c r="L391" i="53"/>
  <c r="G393" i="53"/>
  <c r="K393" i="53"/>
  <c r="L397" i="53"/>
  <c r="G398" i="53"/>
  <c r="K398" i="53"/>
  <c r="S401" i="53"/>
  <c r="W401" i="53" s="1"/>
  <c r="F403" i="53"/>
  <c r="L403" i="53"/>
  <c r="G405" i="53"/>
  <c r="K405" i="53"/>
  <c r="S410" i="53"/>
  <c r="W410" i="53" s="1"/>
  <c r="S411" i="53"/>
  <c r="W411" i="53" s="1"/>
  <c r="F412" i="53"/>
  <c r="L414" i="53"/>
  <c r="G415" i="53"/>
  <c r="K415" i="53"/>
  <c r="L418" i="53"/>
  <c r="X418" i="53"/>
  <c r="T419" i="53"/>
  <c r="X419" i="53" s="1"/>
  <c r="T423" i="53"/>
  <c r="X423" i="53" s="1"/>
  <c r="G426" i="53"/>
  <c r="K426" i="53"/>
  <c r="G431" i="53"/>
  <c r="K431" i="53"/>
  <c r="M431" i="53" s="1"/>
  <c r="S434" i="53"/>
  <c r="W434" i="53" s="1"/>
  <c r="F439" i="53"/>
  <c r="L447" i="53"/>
  <c r="K447" i="53"/>
  <c r="G447" i="53"/>
  <c r="F447" i="53"/>
  <c r="F450" i="53"/>
  <c r="S450" i="53"/>
  <c r="V450" i="53" s="1"/>
  <c r="K474" i="53"/>
  <c r="G474" i="53"/>
  <c r="T474" i="53"/>
  <c r="X474" i="53" s="1"/>
  <c r="F474" i="53"/>
  <c r="S477" i="53"/>
  <c r="L477" i="53"/>
  <c r="K477" i="53"/>
  <c r="G477" i="53"/>
  <c r="S485" i="53"/>
  <c r="L489" i="53"/>
  <c r="S489" i="53"/>
  <c r="X489" i="53"/>
  <c r="K489" i="53"/>
  <c r="M489" i="53" s="1"/>
  <c r="G489" i="53"/>
  <c r="L502" i="53"/>
  <c r="F502" i="53"/>
  <c r="L504" i="53"/>
  <c r="T504" i="53"/>
  <c r="X504" i="53" s="1"/>
  <c r="K504" i="53"/>
  <c r="G504" i="53"/>
  <c r="L517" i="53"/>
  <c r="S517" i="53"/>
  <c r="W517" i="53" s="1"/>
  <c r="X517" i="53"/>
  <c r="K517" i="53"/>
  <c r="G517" i="53"/>
  <c r="F517" i="53"/>
  <c r="S533" i="53"/>
  <c r="F533" i="53"/>
  <c r="L364" i="53"/>
  <c r="M374" i="53"/>
  <c r="L377" i="53"/>
  <c r="Y383" i="53"/>
  <c r="L385" i="53"/>
  <c r="L393" i="53"/>
  <c r="T398" i="53"/>
  <c r="X398" i="53" s="1"/>
  <c r="L405" i="53"/>
  <c r="T411" i="53"/>
  <c r="X411" i="53" s="1"/>
  <c r="S415" i="53"/>
  <c r="W415" i="53" s="1"/>
  <c r="F423" i="53"/>
  <c r="L426" i="53"/>
  <c r="S431" i="53"/>
  <c r="W431" i="53" s="1"/>
  <c r="F434" i="53"/>
  <c r="T435" i="53"/>
  <c r="X435" i="53" s="1"/>
  <c r="W446" i="53"/>
  <c r="L449" i="53"/>
  <c r="K449" i="53"/>
  <c r="G449" i="53"/>
  <c r="X454" i="53"/>
  <c r="V454" i="53"/>
  <c r="K478" i="53"/>
  <c r="G478" i="53"/>
  <c r="T478" i="53"/>
  <c r="X478" i="53" s="1"/>
  <c r="F478" i="53"/>
  <c r="L481" i="53"/>
  <c r="K481" i="53"/>
  <c r="M481" i="53" s="1"/>
  <c r="G481" i="53"/>
  <c r="F481" i="53"/>
  <c r="L494" i="53"/>
  <c r="S494" i="53"/>
  <c r="W494" i="53" s="1"/>
  <c r="Y494" i="53" s="1"/>
  <c r="F494" i="53"/>
  <c r="L527" i="53"/>
  <c r="K527" i="53"/>
  <c r="G527" i="53"/>
  <c r="T527" i="53"/>
  <c r="X527" i="53" s="1"/>
  <c r="F527" i="53"/>
  <c r="T415" i="53"/>
  <c r="X415" i="53" s="1"/>
  <c r="M423" i="53"/>
  <c r="T431" i="53"/>
  <c r="X431" i="53" s="1"/>
  <c r="L439" i="53"/>
  <c r="S439" i="53"/>
  <c r="W439" i="53" s="1"/>
  <c r="K439" i="53"/>
  <c r="M439" i="53" s="1"/>
  <c r="G439" i="53"/>
  <c r="L450" i="53"/>
  <c r="X450" i="53"/>
  <c r="K450" i="53"/>
  <c r="G450" i="53"/>
  <c r="S465" i="53"/>
  <c r="L465" i="53"/>
  <c r="K465" i="53"/>
  <c r="M465" i="53" s="1"/>
  <c r="G465" i="53"/>
  <c r="S469" i="53"/>
  <c r="L469" i="53"/>
  <c r="K469" i="53"/>
  <c r="G469" i="53"/>
  <c r="S482" i="53"/>
  <c r="F482" i="53"/>
  <c r="L485" i="53"/>
  <c r="K485" i="53"/>
  <c r="G485" i="53"/>
  <c r="F485" i="53"/>
  <c r="S496" i="53"/>
  <c r="L496" i="53"/>
  <c r="K496" i="53"/>
  <c r="G496" i="53"/>
  <c r="L510" i="53"/>
  <c r="S510" i="53"/>
  <c r="W510" i="53" s="1"/>
  <c r="F510" i="53"/>
  <c r="L536" i="53"/>
  <c r="S536" i="53"/>
  <c r="W536" i="53" s="1"/>
  <c r="X536" i="53"/>
  <c r="K536" i="53"/>
  <c r="G536" i="53"/>
  <c r="F536" i="53"/>
  <c r="S508" i="53"/>
  <c r="W508" i="53" s="1"/>
  <c r="T513" i="53"/>
  <c r="S523" i="53"/>
  <c r="S531" i="53"/>
  <c r="S543" i="53"/>
  <c r="T442" i="53"/>
  <c r="X442" i="53" s="1"/>
  <c r="T443" i="53"/>
  <c r="X443" i="53" s="1"/>
  <c r="L454" i="53"/>
  <c r="L458" i="53"/>
  <c r="S480" i="53"/>
  <c r="T488" i="53"/>
  <c r="X488" i="53" s="1"/>
  <c r="T492" i="53"/>
  <c r="X492" i="53" s="1"/>
  <c r="F508" i="53"/>
  <c r="T508" i="53"/>
  <c r="X508" i="53" s="1"/>
  <c r="Y509" i="53"/>
  <c r="F513" i="53"/>
  <c r="S516" i="53"/>
  <c r="W516" i="53" s="1"/>
  <c r="F523" i="53"/>
  <c r="T523" i="53"/>
  <c r="X523" i="53" s="1"/>
  <c r="X528" i="53"/>
  <c r="F531" i="53"/>
  <c r="T531" i="53"/>
  <c r="X531" i="53" s="1"/>
  <c r="S532" i="53"/>
  <c r="W532" i="53" s="1"/>
  <c r="S535" i="53"/>
  <c r="V535" i="53" s="1"/>
  <c r="T540" i="53"/>
  <c r="X540" i="53" s="1"/>
  <c r="F543" i="53"/>
  <c r="T543" i="53"/>
  <c r="X543" i="53" s="1"/>
  <c r="S544" i="53"/>
  <c r="W544" i="53" s="1"/>
  <c r="Y544" i="53" s="1"/>
  <c r="T461" i="53"/>
  <c r="X461" i="53" s="1"/>
  <c r="F480" i="53"/>
  <c r="F488" i="53"/>
  <c r="X500" i="53"/>
  <c r="G508" i="53"/>
  <c r="T509" i="53"/>
  <c r="X509" i="53" s="1"/>
  <c r="G513" i="53"/>
  <c r="K513" i="53"/>
  <c r="X513" i="53"/>
  <c r="F516" i="53"/>
  <c r="F518" i="53"/>
  <c r="S518" i="53"/>
  <c r="W518" i="53" s="1"/>
  <c r="F521" i="53"/>
  <c r="G523" i="53"/>
  <c r="K524" i="53"/>
  <c r="G528" i="53"/>
  <c r="K528" i="53"/>
  <c r="F529" i="53"/>
  <c r="G531" i="53"/>
  <c r="T532" i="53"/>
  <c r="X532" i="53" s="1"/>
  <c r="F535" i="53"/>
  <c r="F537" i="53"/>
  <c r="F540" i="53"/>
  <c r="G543" i="53"/>
  <c r="T544" i="53"/>
  <c r="X544" i="53" s="1"/>
  <c r="N288" i="49"/>
  <c r="N295" i="49"/>
  <c r="N479" i="49"/>
  <c r="N376" i="49"/>
  <c r="N448" i="49"/>
  <c r="N474" i="49"/>
  <c r="N497" i="49"/>
  <c r="N498" i="49"/>
  <c r="N499" i="49"/>
  <c r="N501" i="49"/>
  <c r="N502" i="49"/>
  <c r="N512" i="49"/>
  <c r="N513" i="49"/>
  <c r="N516" i="49"/>
  <c r="N517" i="49"/>
  <c r="N297" i="49"/>
  <c r="N413" i="49"/>
  <c r="N421" i="49"/>
  <c r="N444" i="49"/>
  <c r="N450" i="49"/>
  <c r="N454" i="49"/>
  <c r="N476" i="49"/>
  <c r="N495" i="49"/>
  <c r="N503" i="49"/>
  <c r="N385" i="49"/>
  <c r="M288" i="49"/>
  <c r="M292" i="49"/>
  <c r="M296" i="49"/>
  <c r="M300" i="49"/>
  <c r="M304" i="49"/>
  <c r="Q304" i="49" s="1"/>
  <c r="S304" i="49" s="1"/>
  <c r="M308" i="49"/>
  <c r="Q308" i="49" s="1"/>
  <c r="S308" i="49" s="1"/>
  <c r="M312" i="49"/>
  <c r="M316" i="49"/>
  <c r="Q316" i="49" s="1"/>
  <c r="S316" i="49" s="1"/>
  <c r="M320" i="49"/>
  <c r="Q320" i="49" s="1"/>
  <c r="S320" i="49" s="1"/>
  <c r="M324" i="49"/>
  <c r="M328" i="49"/>
  <c r="Q328" i="49" s="1"/>
  <c r="S328" i="49" s="1"/>
  <c r="M336" i="49"/>
  <c r="M340" i="49"/>
  <c r="M344" i="49"/>
  <c r="M348" i="49"/>
  <c r="M352" i="49"/>
  <c r="M356" i="49"/>
  <c r="M360" i="49"/>
  <c r="M364" i="49"/>
  <c r="M368" i="49"/>
  <c r="M372" i="49"/>
  <c r="M376" i="49"/>
  <c r="M380" i="49"/>
  <c r="M388" i="49"/>
  <c r="M392" i="49"/>
  <c r="Q392" i="49" s="1"/>
  <c r="S392" i="49" s="1"/>
  <c r="M396" i="49"/>
  <c r="M400" i="49"/>
  <c r="Q400" i="49" s="1"/>
  <c r="S400" i="49" s="1"/>
  <c r="M404" i="49"/>
  <c r="M408" i="49"/>
  <c r="M412" i="49"/>
  <c r="M416" i="49"/>
  <c r="M420" i="49"/>
  <c r="M424" i="49"/>
  <c r="M428" i="49"/>
  <c r="M432" i="49"/>
  <c r="Q432" i="49" s="1"/>
  <c r="S432" i="49" s="1"/>
  <c r="M436" i="49"/>
  <c r="M440" i="49"/>
  <c r="M444" i="49"/>
  <c r="M448" i="49"/>
  <c r="M452" i="49"/>
  <c r="M456" i="49"/>
  <c r="M460" i="49"/>
  <c r="M464" i="49"/>
  <c r="M468" i="49"/>
  <c r="M472" i="49"/>
  <c r="M476" i="49"/>
  <c r="M480" i="49"/>
  <c r="M484" i="49"/>
  <c r="M488" i="49"/>
  <c r="Q488" i="49" s="1"/>
  <c r="S488" i="49" s="1"/>
  <c r="M492" i="49"/>
  <c r="M496" i="49"/>
  <c r="M508" i="49"/>
  <c r="M512" i="49"/>
  <c r="M516" i="49"/>
  <c r="M520" i="49"/>
  <c r="M528" i="49"/>
  <c r="M532" i="49"/>
  <c r="M536" i="49"/>
  <c r="M540" i="49"/>
  <c r="M544" i="49"/>
  <c r="N300" i="49"/>
  <c r="N303" i="49"/>
  <c r="N312" i="49"/>
  <c r="N319" i="49"/>
  <c r="N328" i="49"/>
  <c r="N464" i="49"/>
  <c r="N533" i="49"/>
  <c r="N293" i="49"/>
  <c r="N307" i="49"/>
  <c r="N339" i="49"/>
  <c r="N388" i="49"/>
  <c r="N389" i="49"/>
  <c r="P474" i="49"/>
  <c r="N520" i="49"/>
  <c r="N522" i="49"/>
  <c r="N525" i="49"/>
  <c r="N529" i="49"/>
  <c r="N301" i="49"/>
  <c r="N304" i="49"/>
  <c r="N320" i="49"/>
  <c r="Q379" i="49"/>
  <c r="S379" i="49" s="1"/>
  <c r="N384" i="49"/>
  <c r="N442" i="49"/>
  <c r="N468" i="49"/>
  <c r="N472" i="49"/>
  <c r="N485" i="49"/>
  <c r="N492" i="49"/>
  <c r="N496" i="49"/>
  <c r="N500" i="49"/>
  <c r="N505" i="49"/>
  <c r="R435" i="48"/>
  <c r="V435" i="48" s="1"/>
  <c r="R524" i="48"/>
  <c r="V524" i="48" s="1"/>
  <c r="R315" i="48"/>
  <c r="V315" i="48" s="1"/>
  <c r="R507" i="48"/>
  <c r="V507" i="48" s="1"/>
  <c r="R326" i="48"/>
  <c r="V326" i="48" s="1"/>
  <c r="R331" i="48"/>
  <c r="V331" i="48" s="1"/>
  <c r="T369" i="48"/>
  <c r="R423" i="48"/>
  <c r="V423" i="48" s="1"/>
  <c r="R463" i="48"/>
  <c r="V463" i="48" s="1"/>
  <c r="T307" i="48"/>
  <c r="R307" i="48"/>
  <c r="V307" i="48" s="1"/>
  <c r="R407" i="48"/>
  <c r="V407" i="48" s="1"/>
  <c r="I307" i="48"/>
  <c r="K307" i="48" s="1"/>
  <c r="I315" i="48"/>
  <c r="K315" i="48" s="1"/>
  <c r="J323" i="48"/>
  <c r="J357" i="48"/>
  <c r="V369" i="48"/>
  <c r="I370" i="48"/>
  <c r="K370" i="48" s="1"/>
  <c r="I397" i="48"/>
  <c r="J401" i="48"/>
  <c r="I405" i="48"/>
  <c r="K405" i="48" s="1"/>
  <c r="I406" i="48"/>
  <c r="K406" i="48" s="1"/>
  <c r="I407" i="48"/>
  <c r="J427" i="48"/>
  <c r="J432" i="48"/>
  <c r="Q434" i="48"/>
  <c r="U434" i="48" s="1"/>
  <c r="I435" i="48"/>
  <c r="J459" i="48"/>
  <c r="I464" i="48"/>
  <c r="K464" i="48" s="1"/>
  <c r="Q467" i="48"/>
  <c r="U467" i="48" s="1"/>
  <c r="W467" i="48" s="1"/>
  <c r="J480" i="48"/>
  <c r="J495" i="48"/>
  <c r="Q497" i="48"/>
  <c r="U497" i="48" s="1"/>
  <c r="W497" i="48" s="1"/>
  <c r="I507" i="48"/>
  <c r="K507" i="48" s="1"/>
  <c r="I521" i="48"/>
  <c r="I524" i="48"/>
  <c r="R525" i="48"/>
  <c r="V525" i="48" s="1"/>
  <c r="Q527" i="48"/>
  <c r="U527" i="48" s="1"/>
  <c r="W527" i="48" s="1"/>
  <c r="Q539" i="48"/>
  <c r="I285" i="48"/>
  <c r="Q288" i="48"/>
  <c r="U288" i="48" s="1"/>
  <c r="W288" i="48" s="1"/>
  <c r="I289" i="48"/>
  <c r="K289" i="48" s="1"/>
  <c r="I296" i="48"/>
  <c r="I300" i="48"/>
  <c r="J307" i="48"/>
  <c r="J315" i="48"/>
  <c r="R323" i="48"/>
  <c r="V323" i="48" s="1"/>
  <c r="Q329" i="48"/>
  <c r="U329" i="48" s="1"/>
  <c r="I330" i="48"/>
  <c r="K330" i="48" s="1"/>
  <c r="I331" i="48"/>
  <c r="K331" i="48" s="1"/>
  <c r="J335" i="48"/>
  <c r="R339" i="48"/>
  <c r="V339" i="48" s="1"/>
  <c r="J341" i="48"/>
  <c r="I342" i="48"/>
  <c r="K342" i="48" s="1"/>
  <c r="J347" i="48"/>
  <c r="R350" i="48"/>
  <c r="T350" i="48" s="1"/>
  <c r="R352" i="48"/>
  <c r="V352" i="48" s="1"/>
  <c r="I353" i="48"/>
  <c r="K353" i="48" s="1"/>
  <c r="R357" i="48"/>
  <c r="V357" i="48" s="1"/>
  <c r="J358" i="48"/>
  <c r="R362" i="48"/>
  <c r="V362" i="48" s="1"/>
  <c r="I365" i="48"/>
  <c r="K365" i="48" s="1"/>
  <c r="I366" i="48"/>
  <c r="J369" i="48"/>
  <c r="W381" i="48"/>
  <c r="R381" i="48"/>
  <c r="V381" i="48" s="1"/>
  <c r="I382" i="48"/>
  <c r="J397" i="48"/>
  <c r="R398" i="48"/>
  <c r="V398" i="48" s="1"/>
  <c r="J407" i="48"/>
  <c r="R412" i="48"/>
  <c r="R419" i="48"/>
  <c r="V419" i="48" s="1"/>
  <c r="I423" i="48"/>
  <c r="K423" i="48" s="1"/>
  <c r="R427" i="48"/>
  <c r="V427" i="48" s="1"/>
  <c r="J435" i="48"/>
  <c r="Q438" i="48"/>
  <c r="U438" i="48" s="1"/>
  <c r="I439" i="48"/>
  <c r="K439" i="48" s="1"/>
  <c r="R447" i="48"/>
  <c r="V447" i="48" s="1"/>
  <c r="J460" i="48"/>
  <c r="Q462" i="48"/>
  <c r="U462" i="48" s="1"/>
  <c r="I463" i="48"/>
  <c r="K463" i="48" s="1"/>
  <c r="J464" i="48"/>
  <c r="J468" i="48"/>
  <c r="I475" i="48"/>
  <c r="J484" i="48"/>
  <c r="I488" i="48"/>
  <c r="J491" i="48"/>
  <c r="Y499" i="48"/>
  <c r="J507" i="48"/>
  <c r="R521" i="48"/>
  <c r="V521" i="48" s="1"/>
  <c r="Y524" i="48"/>
  <c r="I529" i="48"/>
  <c r="I532" i="48"/>
  <c r="K532" i="48" s="1"/>
  <c r="Q535" i="48"/>
  <c r="U535" i="48" s="1"/>
  <c r="W535" i="48" s="1"/>
  <c r="I540" i="48"/>
  <c r="K409" i="46"/>
  <c r="R454" i="46"/>
  <c r="V454" i="46" s="1"/>
  <c r="I414" i="46"/>
  <c r="Q421" i="46"/>
  <c r="U421" i="46" s="1"/>
  <c r="W421" i="46" s="1"/>
  <c r="Q432" i="46"/>
  <c r="U432" i="46" s="1"/>
  <c r="I433" i="46"/>
  <c r="I434" i="46"/>
  <c r="I451" i="46"/>
  <c r="K451" i="46" s="1"/>
  <c r="I466" i="46"/>
  <c r="I497" i="46"/>
  <c r="K505" i="46"/>
  <c r="Y505" i="46" s="1"/>
  <c r="I510" i="46"/>
  <c r="J537" i="46"/>
  <c r="I545" i="46"/>
  <c r="K545" i="46" s="1"/>
  <c r="K293" i="46"/>
  <c r="K289" i="46"/>
  <c r="J364" i="46"/>
  <c r="J388" i="46"/>
  <c r="J414" i="46"/>
  <c r="I430" i="46"/>
  <c r="J434" i="46"/>
  <c r="R439" i="46"/>
  <c r="T439" i="46" s="1"/>
  <c r="J442" i="46"/>
  <c r="I447" i="46"/>
  <c r="K447" i="46" s="1"/>
  <c r="J451" i="46"/>
  <c r="K499" i="46"/>
  <c r="Y499" i="46" s="1"/>
  <c r="Q352" i="46"/>
  <c r="U352" i="46" s="1"/>
  <c r="W352" i="46" s="1"/>
  <c r="J352" i="46"/>
  <c r="J285" i="46"/>
  <c r="I285" i="46"/>
  <c r="R294" i="46"/>
  <c r="V294" i="46" s="1"/>
  <c r="J297" i="46"/>
  <c r="I297" i="46"/>
  <c r="J313" i="46"/>
  <c r="I313" i="46"/>
  <c r="K313" i="46" s="1"/>
  <c r="I379" i="46"/>
  <c r="K379" i="46" s="1"/>
  <c r="J379" i="46"/>
  <c r="Q450" i="46"/>
  <c r="U450" i="46" s="1"/>
  <c r="W450" i="46" s="1"/>
  <c r="J450" i="46"/>
  <c r="R450" i="46"/>
  <c r="V450" i="46" s="1"/>
  <c r="I450" i="46"/>
  <c r="J333" i="46"/>
  <c r="Q333" i="46"/>
  <c r="U333" i="46" s="1"/>
  <c r="I334" i="46"/>
  <c r="J334" i="46"/>
  <c r="J390" i="46"/>
  <c r="Q390" i="46"/>
  <c r="U390" i="46" s="1"/>
  <c r="J293" i="46"/>
  <c r="Q293" i="46"/>
  <c r="J329" i="46"/>
  <c r="Q329" i="46"/>
  <c r="U329" i="46" s="1"/>
  <c r="I330" i="46"/>
  <c r="J330" i="46"/>
  <c r="I333" i="46"/>
  <c r="K333" i="46" s="1"/>
  <c r="R334" i="46"/>
  <c r="V334" i="46" s="1"/>
  <c r="J337" i="46"/>
  <c r="Q337" i="46"/>
  <c r="U337" i="46" s="1"/>
  <c r="W337" i="46" s="1"/>
  <c r="I352" i="46"/>
  <c r="I355" i="46"/>
  <c r="R355" i="46"/>
  <c r="V355" i="46" s="1"/>
  <c r="I395" i="46"/>
  <c r="K395" i="46" s="1"/>
  <c r="J395" i="46"/>
  <c r="J437" i="46"/>
  <c r="R437" i="46"/>
  <c r="V437" i="46" s="1"/>
  <c r="J474" i="46"/>
  <c r="Q474" i="46"/>
  <c r="U474" i="46" s="1"/>
  <c r="W474" i="46" s="1"/>
  <c r="I474" i="46"/>
  <c r="Q479" i="46"/>
  <c r="U479" i="46" s="1"/>
  <c r="W479" i="46" s="1"/>
  <c r="I479" i="46"/>
  <c r="J494" i="46"/>
  <c r="I494" i="46"/>
  <c r="J325" i="46"/>
  <c r="Q325" i="46"/>
  <c r="U325" i="46" s="1"/>
  <c r="W325" i="46" s="1"/>
  <c r="I326" i="46"/>
  <c r="J326" i="46"/>
  <c r="Q297" i="46"/>
  <c r="U297" i="46" s="1"/>
  <c r="W297" i="46" s="1"/>
  <c r="I298" i="46"/>
  <c r="Q306" i="46"/>
  <c r="U306" i="46" s="1"/>
  <c r="W306" i="46" s="1"/>
  <c r="J321" i="46"/>
  <c r="I321" i="46"/>
  <c r="I343" i="46"/>
  <c r="I347" i="46"/>
  <c r="I368" i="46"/>
  <c r="J374" i="46"/>
  <c r="Q374" i="46"/>
  <c r="U374" i="46" s="1"/>
  <c r="W374" i="46" s="1"/>
  <c r="J386" i="46"/>
  <c r="Q386" i="46"/>
  <c r="U386" i="46" s="1"/>
  <c r="W386" i="46" s="1"/>
  <c r="I406" i="46"/>
  <c r="K406" i="46" s="1"/>
  <c r="J406" i="46"/>
  <c r="J409" i="46"/>
  <c r="Q409" i="46"/>
  <c r="U409" i="46" s="1"/>
  <c r="W409" i="46" s="1"/>
  <c r="Q521" i="46"/>
  <c r="U521" i="46" s="1"/>
  <c r="W521" i="46" s="1"/>
  <c r="J521" i="46"/>
  <c r="Q371" i="46"/>
  <c r="U371" i="46" s="1"/>
  <c r="W371" i="46" s="1"/>
  <c r="I371" i="46"/>
  <c r="K371" i="46" s="1"/>
  <c r="Q380" i="46"/>
  <c r="U380" i="46" s="1"/>
  <c r="W380" i="46" s="1"/>
  <c r="I380" i="46"/>
  <c r="R391" i="46"/>
  <c r="V391" i="46" s="1"/>
  <c r="I391" i="46"/>
  <c r="K391" i="46" s="1"/>
  <c r="Q454" i="46"/>
  <c r="U454" i="46" s="1"/>
  <c r="W454" i="46" s="1"/>
  <c r="Y454" i="46" s="1"/>
  <c r="I502" i="46"/>
  <c r="K502" i="46" s="1"/>
  <c r="Q502" i="46"/>
  <c r="U502" i="46" s="1"/>
  <c r="J502" i="46"/>
  <c r="J534" i="46"/>
  <c r="R534" i="46"/>
  <c r="V534" i="46" s="1"/>
  <c r="I534" i="46"/>
  <c r="E524" i="46"/>
  <c r="K524" i="46"/>
  <c r="Y524" i="46" s="1"/>
  <c r="E500" i="46"/>
  <c r="K500" i="46"/>
  <c r="Q459" i="46"/>
  <c r="U459" i="46" s="1"/>
  <c r="W459" i="46" s="1"/>
  <c r="J459" i="46"/>
  <c r="R490" i="46"/>
  <c r="V490" i="46" s="1"/>
  <c r="I490" i="46"/>
  <c r="R506" i="46"/>
  <c r="V506" i="46" s="1"/>
  <c r="J506" i="46"/>
  <c r="R338" i="46"/>
  <c r="V338" i="46" s="1"/>
  <c r="I339" i="46"/>
  <c r="J344" i="46"/>
  <c r="Q358" i="46"/>
  <c r="U358" i="46" s="1"/>
  <c r="W358" i="46" s="1"/>
  <c r="I359" i="46"/>
  <c r="J363" i="46"/>
  <c r="I364" i="46"/>
  <c r="Q370" i="46"/>
  <c r="U370" i="46" s="1"/>
  <c r="W370" i="46" s="1"/>
  <c r="J371" i="46"/>
  <c r="J372" i="46"/>
  <c r="R375" i="46"/>
  <c r="V375" i="46" s="1"/>
  <c r="I375" i="46"/>
  <c r="K375" i="46" s="1"/>
  <c r="J380" i="46"/>
  <c r="I384" i="46"/>
  <c r="Q387" i="46"/>
  <c r="U387" i="46" s="1"/>
  <c r="W387" i="46" s="1"/>
  <c r="I387" i="46"/>
  <c r="K387" i="46" s="1"/>
  <c r="Q420" i="46"/>
  <c r="U420" i="46" s="1"/>
  <c r="W420" i="46" s="1"/>
  <c r="I421" i="46"/>
  <c r="K421" i="46" s="1"/>
  <c r="I426" i="46"/>
  <c r="R446" i="46"/>
  <c r="V446" i="46" s="1"/>
  <c r="I446" i="46"/>
  <c r="I454" i="46"/>
  <c r="R462" i="46"/>
  <c r="V462" i="46" s="1"/>
  <c r="I463" i="46"/>
  <c r="K463" i="46" s="1"/>
  <c r="Q475" i="46"/>
  <c r="U475" i="46" s="1"/>
  <c r="W475" i="46" s="1"/>
  <c r="I475" i="46"/>
  <c r="J513" i="46"/>
  <c r="Q513" i="46"/>
  <c r="U513" i="46" s="1"/>
  <c r="W513" i="46" s="1"/>
  <c r="I513" i="46"/>
  <c r="K513" i="46" s="1"/>
  <c r="E542" i="46"/>
  <c r="E526" i="46"/>
  <c r="E518" i="46"/>
  <c r="E510" i="46"/>
  <c r="E494" i="46"/>
  <c r="E486" i="46"/>
  <c r="E478" i="46"/>
  <c r="K478" i="46" s="1"/>
  <c r="E462" i="46"/>
  <c r="K462" i="46" s="1"/>
  <c r="E446" i="46"/>
  <c r="E430" i="46"/>
  <c r="E422" i="46"/>
  <c r="K422" i="46" s="1"/>
  <c r="E414" i="46"/>
  <c r="E398" i="46"/>
  <c r="E390" i="46"/>
  <c r="E382" i="46"/>
  <c r="E366" i="46"/>
  <c r="E358" i="46"/>
  <c r="E350" i="46"/>
  <c r="E334" i="46"/>
  <c r="K334" i="46" s="1"/>
  <c r="E326" i="46"/>
  <c r="E318" i="46"/>
  <c r="E302" i="46"/>
  <c r="I493" i="46"/>
  <c r="K493" i="46" s="1"/>
  <c r="I516" i="46"/>
  <c r="Q529" i="46"/>
  <c r="U529" i="46" s="1"/>
  <c r="I533" i="46"/>
  <c r="K533" i="46" s="1"/>
  <c r="I542" i="46"/>
  <c r="K542" i="46" s="1"/>
  <c r="R414" i="46"/>
  <c r="V414" i="46" s="1"/>
  <c r="W430" i="46"/>
  <c r="R430" i="46"/>
  <c r="V430" i="46" s="1"/>
  <c r="R478" i="46"/>
  <c r="V478" i="46" s="1"/>
  <c r="R493" i="46"/>
  <c r="V493" i="46" s="1"/>
  <c r="R516" i="46"/>
  <c r="V516" i="46" s="1"/>
  <c r="K519" i="46"/>
  <c r="Y519" i="46" s="1"/>
  <c r="K529" i="46"/>
  <c r="Y529" i="46" s="1"/>
  <c r="R533" i="46"/>
  <c r="V533" i="46" s="1"/>
  <c r="W541" i="46"/>
  <c r="E538" i="46"/>
  <c r="E530" i="46"/>
  <c r="E522" i="46"/>
  <c r="E514" i="46"/>
  <c r="E506" i="46"/>
  <c r="E498" i="46"/>
  <c r="K498" i="46" s="1"/>
  <c r="E490" i="46"/>
  <c r="K490" i="46" s="1"/>
  <c r="E482" i="46"/>
  <c r="E474" i="46"/>
  <c r="E466" i="46"/>
  <c r="K466" i="46" s="1"/>
  <c r="E458" i="46"/>
  <c r="E450" i="46"/>
  <c r="E442" i="46"/>
  <c r="K442" i="46" s="1"/>
  <c r="E434" i="46"/>
  <c r="K434" i="46" s="1"/>
  <c r="E426" i="46"/>
  <c r="E418" i="46"/>
  <c r="K418" i="46" s="1"/>
  <c r="E410" i="46"/>
  <c r="E402" i="46"/>
  <c r="E394" i="46"/>
  <c r="E386" i="46"/>
  <c r="E378" i="46"/>
  <c r="E370" i="46"/>
  <c r="E362" i="46"/>
  <c r="E346" i="46"/>
  <c r="E338" i="46"/>
  <c r="E330" i="46"/>
  <c r="K330" i="46" s="1"/>
  <c r="E322" i="46"/>
  <c r="E314" i="46"/>
  <c r="E306" i="46"/>
  <c r="E298" i="46"/>
  <c r="S516" i="46"/>
  <c r="S528" i="46"/>
  <c r="S532" i="46"/>
  <c r="S540" i="46"/>
  <c r="S544" i="46"/>
  <c r="M337" i="49"/>
  <c r="N289" i="49"/>
  <c r="N306" i="49"/>
  <c r="N321" i="49"/>
  <c r="N322" i="49"/>
  <c r="N340" i="49"/>
  <c r="P340" i="49"/>
  <c r="N452" i="49"/>
  <c r="P452" i="49"/>
  <c r="N470" i="49"/>
  <c r="P470" i="49"/>
  <c r="Q529" i="49"/>
  <c r="S529" i="49" s="1"/>
  <c r="M529" i="49"/>
  <c r="N298" i="49"/>
  <c r="N314" i="49"/>
  <c r="N286" i="49"/>
  <c r="M289" i="49"/>
  <c r="Q289" i="49" s="1"/>
  <c r="S289" i="49" s="1"/>
  <c r="N290" i="49"/>
  <c r="M293" i="49"/>
  <c r="P295" i="49"/>
  <c r="M301" i="49"/>
  <c r="M305" i="49"/>
  <c r="N308" i="49"/>
  <c r="M313" i="49"/>
  <c r="N316" i="49"/>
  <c r="N324" i="49"/>
  <c r="O332" i="49"/>
  <c r="Q332" i="49" s="1"/>
  <c r="N332" i="49"/>
  <c r="M333" i="49"/>
  <c r="N335" i="49"/>
  <c r="N337" i="49"/>
  <c r="P488" i="49"/>
  <c r="N488" i="49"/>
  <c r="M329" i="49"/>
  <c r="M505" i="49"/>
  <c r="Q505" i="49"/>
  <c r="S505" i="49" s="1"/>
  <c r="N285" i="49"/>
  <c r="N305" i="49"/>
  <c r="N313" i="49"/>
  <c r="N329" i="49"/>
  <c r="N483" i="49"/>
  <c r="P483" i="49"/>
  <c r="O484" i="49"/>
  <c r="Q484" i="49" s="1"/>
  <c r="S484" i="49" s="1"/>
  <c r="N484" i="49"/>
  <c r="Q521" i="49"/>
  <c r="S521" i="49" s="1"/>
  <c r="N287" i="49"/>
  <c r="N291" i="49"/>
  <c r="N302" i="49"/>
  <c r="N309" i="49"/>
  <c r="N310" i="49"/>
  <c r="N317" i="49"/>
  <c r="N318" i="49"/>
  <c r="N325" i="49"/>
  <c r="N326" i="49"/>
  <c r="N336" i="49"/>
  <c r="N460" i="49"/>
  <c r="P460" i="49"/>
  <c r="O506" i="49"/>
  <c r="Q506" i="49" s="1"/>
  <c r="S506" i="49" s="1"/>
  <c r="N506" i="49"/>
  <c r="N338" i="49"/>
  <c r="N341" i="49"/>
  <c r="N393" i="49"/>
  <c r="Q461" i="49"/>
  <c r="S461" i="49" s="1"/>
  <c r="N489" i="49"/>
  <c r="Q490" i="49"/>
  <c r="S490" i="49" s="1"/>
  <c r="S499" i="49"/>
  <c r="N504" i="49"/>
  <c r="N507" i="49"/>
  <c r="N515" i="49"/>
  <c r="N518" i="49"/>
  <c r="N521" i="49"/>
  <c r="N530" i="49"/>
  <c r="N531" i="49"/>
  <c r="Q489" i="49"/>
  <c r="S489" i="49" s="1"/>
  <c r="Q507" i="49"/>
  <c r="S507" i="49" s="1"/>
  <c r="Q515" i="49"/>
  <c r="S515" i="49" s="1"/>
  <c r="Q287" i="49"/>
  <c r="S287" i="49" s="1"/>
  <c r="Q311" i="49"/>
  <c r="N392" i="49"/>
  <c r="N395" i="49"/>
  <c r="N477" i="49"/>
  <c r="N487" i="49"/>
  <c r="N523" i="49"/>
  <c r="N526" i="49"/>
  <c r="N527" i="49"/>
  <c r="N528" i="49"/>
  <c r="N536" i="49"/>
  <c r="N537" i="49"/>
  <c r="Q312" i="49"/>
  <c r="Q324" i="49"/>
  <c r="S324" i="49" s="1"/>
  <c r="R374" i="48"/>
  <c r="V374" i="48" s="1"/>
  <c r="J388" i="48"/>
  <c r="Q388" i="48"/>
  <c r="U388" i="48" s="1"/>
  <c r="R402" i="48"/>
  <c r="V402" i="48" s="1"/>
  <c r="R415" i="48"/>
  <c r="V415" i="48" s="1"/>
  <c r="J415" i="48"/>
  <c r="I415" i="48"/>
  <c r="I288" i="48"/>
  <c r="K288" i="48" s="1"/>
  <c r="R289" i="48"/>
  <c r="V289" i="48" s="1"/>
  <c r="J293" i="48"/>
  <c r="J297" i="48"/>
  <c r="R300" i="48"/>
  <c r="V300" i="48" s="1"/>
  <c r="J303" i="48"/>
  <c r="R304" i="48"/>
  <c r="I306" i="48"/>
  <c r="R311" i="48"/>
  <c r="V311" i="48" s="1"/>
  <c r="Q317" i="48"/>
  <c r="U317" i="48" s="1"/>
  <c r="R319" i="48"/>
  <c r="V319" i="48" s="1"/>
  <c r="V322" i="48"/>
  <c r="I323" i="48"/>
  <c r="K323" i="48" s="1"/>
  <c r="I327" i="48"/>
  <c r="K327" i="48" s="1"/>
  <c r="Y327" i="48" s="1"/>
  <c r="W327" i="48"/>
  <c r="I335" i="48"/>
  <c r="K335" i="48" s="1"/>
  <c r="J343" i="48"/>
  <c r="R346" i="48"/>
  <c r="V346" i="48" s="1"/>
  <c r="I347" i="48"/>
  <c r="J350" i="48"/>
  <c r="R353" i="48"/>
  <c r="T353" i="48" s="1"/>
  <c r="I357" i="48"/>
  <c r="K357" i="48" s="1"/>
  <c r="I358" i="48"/>
  <c r="J361" i="48"/>
  <c r="J362" i="48"/>
  <c r="R365" i="48"/>
  <c r="V365" i="48" s="1"/>
  <c r="I369" i="48"/>
  <c r="I373" i="48"/>
  <c r="K373" i="48" s="1"/>
  <c r="J374" i="48"/>
  <c r="R377" i="48"/>
  <c r="V377" i="48" s="1"/>
  <c r="I378" i="48"/>
  <c r="J385" i="48"/>
  <c r="Q386" i="48"/>
  <c r="U386" i="48" s="1"/>
  <c r="W386" i="48" s="1"/>
  <c r="R386" i="48"/>
  <c r="V386" i="48" s="1"/>
  <c r="J389" i="48"/>
  <c r="Q393" i="48"/>
  <c r="U393" i="48" s="1"/>
  <c r="W393" i="48" s="1"/>
  <c r="J396" i="48"/>
  <c r="Q396" i="48"/>
  <c r="U396" i="48" s="1"/>
  <c r="W396" i="48" s="1"/>
  <c r="Q397" i="48"/>
  <c r="U397" i="48" s="1"/>
  <c r="W397" i="48" s="1"/>
  <c r="I401" i="48"/>
  <c r="K401" i="48" s="1"/>
  <c r="J402" i="48"/>
  <c r="Q361" i="48"/>
  <c r="U361" i="48" s="1"/>
  <c r="W361" i="48" s="1"/>
  <c r="Q385" i="48"/>
  <c r="U385" i="48" s="1"/>
  <c r="Q389" i="48"/>
  <c r="U389" i="48" s="1"/>
  <c r="W389" i="48" s="1"/>
  <c r="R393" i="48"/>
  <c r="V393" i="48" s="1"/>
  <c r="J410" i="48"/>
  <c r="I410" i="48"/>
  <c r="U495" i="48"/>
  <c r="W495" i="48" s="1"/>
  <c r="J285" i="48"/>
  <c r="R288" i="48"/>
  <c r="V288" i="48" s="1"/>
  <c r="Q292" i="48"/>
  <c r="U292" i="48" s="1"/>
  <c r="Q296" i="48"/>
  <c r="U296" i="48" s="1"/>
  <c r="R303" i="48"/>
  <c r="V303" i="48" s="1"/>
  <c r="J311" i="48"/>
  <c r="J319" i="48"/>
  <c r="R330" i="48"/>
  <c r="V330" i="48" s="1"/>
  <c r="R338" i="48"/>
  <c r="V338" i="48" s="1"/>
  <c r="R343" i="48"/>
  <c r="V343" i="48" s="1"/>
  <c r="J353" i="48"/>
  <c r="R358" i="48"/>
  <c r="V358" i="48" s="1"/>
  <c r="R361" i="48"/>
  <c r="V361" i="48" s="1"/>
  <c r="J365" i="48"/>
  <c r="J366" i="48"/>
  <c r="J370" i="48"/>
  <c r="J377" i="48"/>
  <c r="R378" i="48"/>
  <c r="V378" i="48" s="1"/>
  <c r="J382" i="48"/>
  <c r="R385" i="48"/>
  <c r="V385" i="48" s="1"/>
  <c r="Q398" i="48"/>
  <c r="U398" i="48" s="1"/>
  <c r="I398" i="48"/>
  <c r="K398" i="48" s="1"/>
  <c r="Q401" i="48"/>
  <c r="U401" i="48" s="1"/>
  <c r="Q405" i="48"/>
  <c r="U405" i="48" s="1"/>
  <c r="W405" i="48" s="1"/>
  <c r="Q420" i="48"/>
  <c r="U420" i="48" s="1"/>
  <c r="W420" i="48" s="1"/>
  <c r="J420" i="48"/>
  <c r="V420" i="48"/>
  <c r="I420" i="48"/>
  <c r="K420" i="48" s="1"/>
  <c r="R293" i="48"/>
  <c r="V293" i="48" s="1"/>
  <c r="R297" i="48"/>
  <c r="V297" i="48" s="1"/>
  <c r="Q303" i="48"/>
  <c r="U303" i="48" s="1"/>
  <c r="Q343" i="48"/>
  <c r="U343" i="48" s="1"/>
  <c r="W343" i="48" s="1"/>
  <c r="V349" i="48"/>
  <c r="R285" i="48"/>
  <c r="V285" i="48" s="1"/>
  <c r="R292" i="48"/>
  <c r="V292" i="48" s="1"/>
  <c r="I293" i="48"/>
  <c r="K293" i="48" s="1"/>
  <c r="R296" i="48"/>
  <c r="V296" i="48" s="1"/>
  <c r="I297" i="48"/>
  <c r="K297" i="48" s="1"/>
  <c r="I304" i="48"/>
  <c r="Q311" i="48"/>
  <c r="J312" i="48"/>
  <c r="I346" i="48"/>
  <c r="K346" i="48" s="1"/>
  <c r="J349" i="48"/>
  <c r="I362" i="48"/>
  <c r="K362" i="48" s="1"/>
  <c r="R366" i="48"/>
  <c r="V366" i="48" s="1"/>
  <c r="R370" i="48"/>
  <c r="V370" i="48" s="1"/>
  <c r="I374" i="48"/>
  <c r="R382" i="48"/>
  <c r="V382" i="48" s="1"/>
  <c r="Q384" i="48"/>
  <c r="U384" i="48" s="1"/>
  <c r="I389" i="48"/>
  <c r="K389" i="48" s="1"/>
  <c r="Q390" i="48"/>
  <c r="I390" i="48"/>
  <c r="K390" i="48" s="1"/>
  <c r="I393" i="48"/>
  <c r="K393" i="48" s="1"/>
  <c r="I402" i="48"/>
  <c r="K402" i="48" s="1"/>
  <c r="R405" i="48"/>
  <c r="V405" i="48" s="1"/>
  <c r="R410" i="48"/>
  <c r="V410" i="48" s="1"/>
  <c r="Q415" i="48"/>
  <c r="Q411" i="48"/>
  <c r="U411" i="48" s="1"/>
  <c r="R416" i="48"/>
  <c r="V416" i="48" s="1"/>
  <c r="I424" i="48"/>
  <c r="K424" i="48" s="1"/>
  <c r="R428" i="48"/>
  <c r="V428" i="48" s="1"/>
  <c r="R431" i="48"/>
  <c r="V431" i="48" s="1"/>
  <c r="Q439" i="48"/>
  <c r="U439" i="48" s="1"/>
  <c r="R440" i="48"/>
  <c r="V440" i="48" s="1"/>
  <c r="Q442" i="48"/>
  <c r="U442" i="48" s="1"/>
  <c r="I443" i="48"/>
  <c r="K443" i="48" s="1"/>
  <c r="I444" i="48"/>
  <c r="R451" i="48"/>
  <c r="V451" i="48" s="1"/>
  <c r="Q454" i="48"/>
  <c r="U454" i="48" s="1"/>
  <c r="I455" i="48"/>
  <c r="K455" i="48" s="1"/>
  <c r="I456" i="48"/>
  <c r="R459" i="48"/>
  <c r="V459" i="48" s="1"/>
  <c r="I471" i="48"/>
  <c r="K471" i="48" s="1"/>
  <c r="I472" i="48"/>
  <c r="K472" i="48" s="1"/>
  <c r="R475" i="48"/>
  <c r="V475" i="48" s="1"/>
  <c r="R479" i="48"/>
  <c r="V479" i="48" s="1"/>
  <c r="R483" i="48"/>
  <c r="V483" i="48" s="1"/>
  <c r="Q486" i="48"/>
  <c r="U486" i="48" s="1"/>
  <c r="I487" i="48"/>
  <c r="R491" i="48"/>
  <c r="V491" i="48" s="1"/>
  <c r="R495" i="48"/>
  <c r="V495" i="48" s="1"/>
  <c r="I502" i="48"/>
  <c r="R503" i="48"/>
  <c r="V503" i="48" s="1"/>
  <c r="J505" i="48"/>
  <c r="I510" i="48"/>
  <c r="K510" i="48" s="1"/>
  <c r="R511" i="48"/>
  <c r="V511" i="48" s="1"/>
  <c r="J513" i="48"/>
  <c r="R516" i="48"/>
  <c r="V516" i="48" s="1"/>
  <c r="R517" i="48"/>
  <c r="V517" i="48" s="1"/>
  <c r="I520" i="48"/>
  <c r="K520" i="48" s="1"/>
  <c r="J521" i="48"/>
  <c r="I525" i="48"/>
  <c r="K525" i="48" s="1"/>
  <c r="I528" i="48"/>
  <c r="K528" i="48" s="1"/>
  <c r="J529" i="48"/>
  <c r="R532" i="48"/>
  <c r="V532" i="48" s="1"/>
  <c r="R533" i="48"/>
  <c r="V533" i="48" s="1"/>
  <c r="I536" i="48"/>
  <c r="K536" i="48" s="1"/>
  <c r="R537" i="48"/>
  <c r="V537" i="48" s="1"/>
  <c r="Q541" i="48"/>
  <c r="U541" i="48" s="1"/>
  <c r="W541" i="48" s="1"/>
  <c r="I545" i="48"/>
  <c r="K545" i="48" s="1"/>
  <c r="W304" i="48"/>
  <c r="R394" i="48"/>
  <c r="V394" i="48" s="1"/>
  <c r="W408" i="48"/>
  <c r="J424" i="48"/>
  <c r="I427" i="48"/>
  <c r="K427" i="48" s="1"/>
  <c r="Q430" i="48"/>
  <c r="U430" i="48" s="1"/>
  <c r="I431" i="48"/>
  <c r="K431" i="48" s="1"/>
  <c r="I432" i="48"/>
  <c r="K432" i="48" s="1"/>
  <c r="R436" i="48"/>
  <c r="V436" i="48" s="1"/>
  <c r="J443" i="48"/>
  <c r="J444" i="48"/>
  <c r="R448" i="48"/>
  <c r="V448" i="48" s="1"/>
  <c r="Q450" i="48"/>
  <c r="U450" i="48" s="1"/>
  <c r="I451" i="48"/>
  <c r="I452" i="48"/>
  <c r="K452" i="48" s="1"/>
  <c r="J455" i="48"/>
  <c r="J456" i="48"/>
  <c r="Q458" i="48"/>
  <c r="U458" i="48" s="1"/>
  <c r="I459" i="48"/>
  <c r="K459" i="48" s="1"/>
  <c r="I460" i="48"/>
  <c r="R464" i="48"/>
  <c r="V464" i="48" s="1"/>
  <c r="I467" i="48"/>
  <c r="I468" i="48"/>
  <c r="K468" i="48" s="1"/>
  <c r="Q471" i="48"/>
  <c r="U471" i="48" s="1"/>
  <c r="W471" i="48" s="1"/>
  <c r="Y471" i="48" s="1"/>
  <c r="J472" i="48"/>
  <c r="Q474" i="48"/>
  <c r="U474" i="48" s="1"/>
  <c r="I476" i="48"/>
  <c r="K476" i="48" s="1"/>
  <c r="I480" i="48"/>
  <c r="I484" i="48"/>
  <c r="K484" i="48" s="1"/>
  <c r="Q487" i="48"/>
  <c r="U487" i="48" s="1"/>
  <c r="R488" i="48"/>
  <c r="V488" i="48" s="1"/>
  <c r="R490" i="48"/>
  <c r="V490" i="48" s="1"/>
  <c r="I491" i="48"/>
  <c r="K491" i="48" s="1"/>
  <c r="I495" i="48"/>
  <c r="R502" i="48"/>
  <c r="V502" i="48" s="1"/>
  <c r="I503" i="48"/>
  <c r="K503" i="48" s="1"/>
  <c r="R510" i="48"/>
  <c r="V510" i="48" s="1"/>
  <c r="I511" i="48"/>
  <c r="I517" i="48"/>
  <c r="K517" i="48" s="1"/>
  <c r="Q520" i="48"/>
  <c r="U520" i="48" s="1"/>
  <c r="W520" i="48" s="1"/>
  <c r="Q523" i="48"/>
  <c r="U523" i="48" s="1"/>
  <c r="W523" i="48" s="1"/>
  <c r="Q524" i="48"/>
  <c r="U524" i="48" s="1"/>
  <c r="J525" i="48"/>
  <c r="Q528" i="48"/>
  <c r="U528" i="48" s="1"/>
  <c r="W528" i="48" s="1"/>
  <c r="Q531" i="48"/>
  <c r="I533" i="48"/>
  <c r="I537" i="48"/>
  <c r="K537" i="48" s="1"/>
  <c r="R541" i="48"/>
  <c r="V541" i="48" s="1"/>
  <c r="Q543" i="48"/>
  <c r="U543" i="48" s="1"/>
  <c r="W543" i="48" s="1"/>
  <c r="R424" i="48"/>
  <c r="V424" i="48" s="1"/>
  <c r="Q443" i="48"/>
  <c r="U443" i="48" s="1"/>
  <c r="W443" i="48" s="1"/>
  <c r="R444" i="48"/>
  <c r="V444" i="48" s="1"/>
  <c r="Q455" i="48"/>
  <c r="U455" i="48" s="1"/>
  <c r="W455" i="48" s="1"/>
  <c r="R456" i="48"/>
  <c r="V456" i="48" s="1"/>
  <c r="R471" i="48"/>
  <c r="V471" i="48" s="1"/>
  <c r="R472" i="48"/>
  <c r="V472" i="48" s="1"/>
  <c r="R487" i="48"/>
  <c r="V487" i="48" s="1"/>
  <c r="J511" i="48"/>
  <c r="J517" i="48"/>
  <c r="R520" i="48"/>
  <c r="V520" i="48" s="1"/>
  <c r="R528" i="48"/>
  <c r="V528" i="48" s="1"/>
  <c r="J533" i="48"/>
  <c r="J537" i="48"/>
  <c r="R545" i="48"/>
  <c r="V545" i="48" s="1"/>
  <c r="J428" i="48"/>
  <c r="R432" i="48"/>
  <c r="V432" i="48" s="1"/>
  <c r="R452" i="48"/>
  <c r="V452" i="48" s="1"/>
  <c r="R460" i="48"/>
  <c r="V460" i="48" s="1"/>
  <c r="R467" i="48"/>
  <c r="V467" i="48" s="1"/>
  <c r="R468" i="48"/>
  <c r="V468" i="48" s="1"/>
  <c r="R476" i="48"/>
  <c r="V476" i="48" s="1"/>
  <c r="R480" i="48"/>
  <c r="V480" i="48" s="1"/>
  <c r="R484" i="48"/>
  <c r="V484" i="48" s="1"/>
  <c r="R301" i="46"/>
  <c r="V301" i="46" s="1"/>
  <c r="Q351" i="46"/>
  <c r="U351" i="46" s="1"/>
  <c r="W351" i="46" s="1"/>
  <c r="R360" i="46"/>
  <c r="V360" i="46" s="1"/>
  <c r="Q367" i="46"/>
  <c r="U367" i="46" s="1"/>
  <c r="Q410" i="46"/>
  <c r="U410" i="46" s="1"/>
  <c r="W410" i="46" s="1"/>
  <c r="Q467" i="46"/>
  <c r="U467" i="46" s="1"/>
  <c r="W467" i="46" s="1"/>
  <c r="I467" i="46"/>
  <c r="J522" i="46"/>
  <c r="R522" i="46"/>
  <c r="V522" i="46" s="1"/>
  <c r="I522" i="46"/>
  <c r="J286" i="46"/>
  <c r="R290" i="46"/>
  <c r="V290" i="46" s="1"/>
  <c r="R293" i="46"/>
  <c r="V293" i="46" s="1"/>
  <c r="Q294" i="46"/>
  <c r="U294" i="46" s="1"/>
  <c r="W294" i="46" s="1"/>
  <c r="Y294" i="46" s="1"/>
  <c r="J298" i="46"/>
  <c r="J302" i="46"/>
  <c r="Q305" i="46"/>
  <c r="U305" i="46" s="1"/>
  <c r="W305" i="46" s="1"/>
  <c r="R306" i="46"/>
  <c r="V306" i="46" s="1"/>
  <c r="Q309" i="46"/>
  <c r="U309" i="46" s="1"/>
  <c r="W309" i="46" s="1"/>
  <c r="R310" i="46"/>
  <c r="V310" i="46" s="1"/>
  <c r="Q313" i="46"/>
  <c r="U313" i="46" s="1"/>
  <c r="W313" i="46" s="1"/>
  <c r="R314" i="46"/>
  <c r="V314" i="46" s="1"/>
  <c r="Q317" i="46"/>
  <c r="U317" i="46" s="1"/>
  <c r="W317" i="46" s="1"/>
  <c r="R318" i="46"/>
  <c r="V318" i="46" s="1"/>
  <c r="Q321" i="46"/>
  <c r="U321" i="46" s="1"/>
  <c r="R322" i="46"/>
  <c r="V322" i="46" s="1"/>
  <c r="Q326" i="46"/>
  <c r="U326" i="46" s="1"/>
  <c r="W326" i="46" s="1"/>
  <c r="Q330" i="46"/>
  <c r="U330" i="46" s="1"/>
  <c r="Q334" i="46"/>
  <c r="U334" i="46" s="1"/>
  <c r="J339" i="46"/>
  <c r="J343" i="46"/>
  <c r="R344" i="46"/>
  <c r="V344" i="46" s="1"/>
  <c r="J347" i="46"/>
  <c r="V347" i="46"/>
  <c r="J348" i="46"/>
  <c r="R351" i="46"/>
  <c r="V351" i="46" s="1"/>
  <c r="Q355" i="46"/>
  <c r="U355" i="46" s="1"/>
  <c r="R356" i="46"/>
  <c r="V356" i="46" s="1"/>
  <c r="J359" i="46"/>
  <c r="Q363" i="46"/>
  <c r="U363" i="46" s="1"/>
  <c r="R367" i="46"/>
  <c r="V367" i="46" s="1"/>
  <c r="J368" i="46"/>
  <c r="R372" i="46"/>
  <c r="V372" i="46" s="1"/>
  <c r="J375" i="46"/>
  <c r="Q379" i="46"/>
  <c r="U379" i="46" s="1"/>
  <c r="R383" i="46"/>
  <c r="V383" i="46" s="1"/>
  <c r="J384" i="46"/>
  <c r="R388" i="46"/>
  <c r="V388" i="46" s="1"/>
  <c r="J391" i="46"/>
  <c r="Q395" i="46"/>
  <c r="U395" i="46" s="1"/>
  <c r="W395" i="46" s="1"/>
  <c r="Q398" i="46"/>
  <c r="V398" i="46"/>
  <c r="J402" i="46"/>
  <c r="R402" i="46"/>
  <c r="V402" i="46" s="1"/>
  <c r="Q406" i="46"/>
  <c r="U406" i="46" s="1"/>
  <c r="W406" i="46" s="1"/>
  <c r="J413" i="46"/>
  <c r="I413" i="46"/>
  <c r="K413" i="46" s="1"/>
  <c r="Q426" i="46"/>
  <c r="U426" i="46" s="1"/>
  <c r="W426" i="46" s="1"/>
  <c r="J429" i="46"/>
  <c r="I429" i="46"/>
  <c r="K429" i="46" s="1"/>
  <c r="J447" i="46"/>
  <c r="Q455" i="46"/>
  <c r="U455" i="46" s="1"/>
  <c r="W455" i="46" s="1"/>
  <c r="J455" i="46"/>
  <c r="J463" i="46"/>
  <c r="J466" i="46"/>
  <c r="Q471" i="46"/>
  <c r="T471" i="46" s="1"/>
  <c r="J471" i="46"/>
  <c r="J479" i="46"/>
  <c r="J482" i="46"/>
  <c r="Q487" i="46"/>
  <c r="U487" i="46" s="1"/>
  <c r="W487" i="46" s="1"/>
  <c r="J487" i="46"/>
  <c r="Q494" i="46"/>
  <c r="U494" i="46" s="1"/>
  <c r="W494" i="46" s="1"/>
  <c r="Q497" i="46"/>
  <c r="U497" i="46" s="1"/>
  <c r="W497" i="46" s="1"/>
  <c r="R498" i="46"/>
  <c r="V498" i="46" s="1"/>
  <c r="Q506" i="46"/>
  <c r="U506" i="46" s="1"/>
  <c r="J509" i="46"/>
  <c r="Q509" i="46"/>
  <c r="U509" i="46" s="1"/>
  <c r="W509" i="46" s="1"/>
  <c r="J510" i="46"/>
  <c r="V517" i="46"/>
  <c r="J517" i="46"/>
  <c r="Q517" i="46"/>
  <c r="T517" i="46" s="1"/>
  <c r="Q314" i="46"/>
  <c r="U314" i="46" s="1"/>
  <c r="W314" i="46" s="1"/>
  <c r="Q318" i="46"/>
  <c r="U318" i="46" s="1"/>
  <c r="R340" i="46"/>
  <c r="T340" i="46" s="1"/>
  <c r="R376" i="46"/>
  <c r="V376" i="46" s="1"/>
  <c r="Q383" i="46"/>
  <c r="U383" i="46" s="1"/>
  <c r="W383" i="46" s="1"/>
  <c r="J405" i="46"/>
  <c r="I405" i="46"/>
  <c r="K405" i="46" s="1"/>
  <c r="R425" i="46"/>
  <c r="V425" i="46" s="1"/>
  <c r="J441" i="46"/>
  <c r="R441" i="46"/>
  <c r="V441" i="46" s="1"/>
  <c r="Q483" i="46"/>
  <c r="U483" i="46" s="1"/>
  <c r="W483" i="46" s="1"/>
  <c r="I483" i="46"/>
  <c r="R491" i="46"/>
  <c r="T491" i="46" s="1"/>
  <c r="R501" i="46"/>
  <c r="V501" i="46" s="1"/>
  <c r="I289" i="46"/>
  <c r="I290" i="46"/>
  <c r="Q298" i="46"/>
  <c r="U298" i="46" s="1"/>
  <c r="W298" i="46" s="1"/>
  <c r="R305" i="46"/>
  <c r="V305" i="46" s="1"/>
  <c r="I306" i="46"/>
  <c r="R313" i="46"/>
  <c r="V313" i="46" s="1"/>
  <c r="I314" i="46"/>
  <c r="K314" i="46" s="1"/>
  <c r="R321" i="46"/>
  <c r="V321" i="46" s="1"/>
  <c r="I322" i="46"/>
  <c r="W333" i="46"/>
  <c r="Q347" i="46"/>
  <c r="I351" i="46"/>
  <c r="K351" i="46" s="1"/>
  <c r="Q359" i="46"/>
  <c r="U359" i="46" s="1"/>
  <c r="I360" i="46"/>
  <c r="Q366" i="46"/>
  <c r="U366" i="46" s="1"/>
  <c r="W366" i="46" s="1"/>
  <c r="I367" i="46"/>
  <c r="Q375" i="46"/>
  <c r="U375" i="46" s="1"/>
  <c r="W375" i="46" s="1"/>
  <c r="I376" i="46"/>
  <c r="R384" i="46"/>
  <c r="V384" i="46" s="1"/>
  <c r="Q391" i="46"/>
  <c r="U391" i="46" s="1"/>
  <c r="I392" i="46"/>
  <c r="K392" i="46" s="1"/>
  <c r="Q399" i="46"/>
  <c r="U399" i="46" s="1"/>
  <c r="W399" i="46" s="1"/>
  <c r="I399" i="46"/>
  <c r="K399" i="46" s="1"/>
  <c r="Q405" i="46"/>
  <c r="R406" i="46"/>
  <c r="V406" i="46" s="1"/>
  <c r="I410" i="46"/>
  <c r="J417" i="46"/>
  <c r="Q417" i="46"/>
  <c r="U417" i="46" s="1"/>
  <c r="W417" i="46" s="1"/>
  <c r="J422" i="46"/>
  <c r="Q424" i="46"/>
  <c r="U424" i="46" s="1"/>
  <c r="W424" i="46" s="1"/>
  <c r="I425" i="46"/>
  <c r="K425" i="46" s="1"/>
  <c r="R426" i="46"/>
  <c r="V426" i="46" s="1"/>
  <c r="J428" i="46"/>
  <c r="Q428" i="46"/>
  <c r="U428" i="46" s="1"/>
  <c r="J433" i="46"/>
  <c r="Q433" i="46"/>
  <c r="U433" i="46" s="1"/>
  <c r="W433" i="46" s="1"/>
  <c r="I438" i="46"/>
  <c r="K438" i="46" s="1"/>
  <c r="R447" i="46"/>
  <c r="V447" i="46" s="1"/>
  <c r="W458" i="46"/>
  <c r="R463" i="46"/>
  <c r="V463" i="46" s="1"/>
  <c r="Q466" i="46"/>
  <c r="U466" i="46" s="1"/>
  <c r="W466" i="46" s="1"/>
  <c r="J467" i="46"/>
  <c r="R479" i="46"/>
  <c r="V479" i="46" s="1"/>
  <c r="Q482" i="46"/>
  <c r="U482" i="46" s="1"/>
  <c r="J483" i="46"/>
  <c r="I491" i="46"/>
  <c r="K491" i="46" s="1"/>
  <c r="R494" i="46"/>
  <c r="V494" i="46" s="1"/>
  <c r="R497" i="46"/>
  <c r="V497" i="46" s="1"/>
  <c r="I501" i="46"/>
  <c r="Q510" i="46"/>
  <c r="U510" i="46" s="1"/>
  <c r="W510" i="46" s="1"/>
  <c r="I525" i="46"/>
  <c r="K525" i="46" s="1"/>
  <c r="R525" i="46"/>
  <c r="V525" i="46" s="1"/>
  <c r="Q525" i="46"/>
  <c r="U525" i="46" s="1"/>
  <c r="W525" i="46" s="1"/>
  <c r="R289" i="46"/>
  <c r="V289" i="46" s="1"/>
  <c r="Q290" i="46"/>
  <c r="U290" i="46" s="1"/>
  <c r="W290" i="46" s="1"/>
  <c r="Y290" i="46" s="1"/>
  <c r="Q310" i="46"/>
  <c r="U310" i="46" s="1"/>
  <c r="Q322" i="46"/>
  <c r="U322" i="46" s="1"/>
  <c r="W322" i="46" s="1"/>
  <c r="R392" i="46"/>
  <c r="V392" i="46" s="1"/>
  <c r="J401" i="46"/>
  <c r="I401" i="46"/>
  <c r="R422" i="46"/>
  <c r="V422" i="46" s="1"/>
  <c r="R438" i="46"/>
  <c r="V438" i="46" s="1"/>
  <c r="W285" i="46"/>
  <c r="Y285" i="46" s="1"/>
  <c r="Q286" i="46"/>
  <c r="U286" i="46" s="1"/>
  <c r="W286" i="46" s="1"/>
  <c r="I301" i="46"/>
  <c r="K301" i="46" s="1"/>
  <c r="Q302" i="46"/>
  <c r="U302" i="46" s="1"/>
  <c r="R309" i="46"/>
  <c r="V309" i="46" s="1"/>
  <c r="I310" i="46"/>
  <c r="R317" i="46"/>
  <c r="V317" i="46" s="1"/>
  <c r="I318" i="46"/>
  <c r="K318" i="46" s="1"/>
  <c r="W329" i="46"/>
  <c r="Q339" i="46"/>
  <c r="U339" i="46" s="1"/>
  <c r="I340" i="46"/>
  <c r="K340" i="46" s="1"/>
  <c r="Q343" i="46"/>
  <c r="U343" i="46" s="1"/>
  <c r="W343" i="46" s="1"/>
  <c r="R348" i="46"/>
  <c r="V348" i="46" s="1"/>
  <c r="R368" i="46"/>
  <c r="V368" i="46" s="1"/>
  <c r="Q382" i="46"/>
  <c r="U382" i="46" s="1"/>
  <c r="W382" i="46" s="1"/>
  <c r="I383" i="46"/>
  <c r="R285" i="46"/>
  <c r="V285" i="46" s="1"/>
  <c r="Q289" i="46"/>
  <c r="I293" i="46"/>
  <c r="U293" i="46"/>
  <c r="W293" i="46" s="1"/>
  <c r="R297" i="46"/>
  <c r="V297" i="46" s="1"/>
  <c r="Q301" i="46"/>
  <c r="U301" i="46" s="1"/>
  <c r="R325" i="46"/>
  <c r="V325" i="46" s="1"/>
  <c r="R329" i="46"/>
  <c r="V329" i="46" s="1"/>
  <c r="R333" i="46"/>
  <c r="V333" i="46" s="1"/>
  <c r="R337" i="46"/>
  <c r="V337" i="46" s="1"/>
  <c r="I338" i="46"/>
  <c r="J340" i="46"/>
  <c r="I344" i="46"/>
  <c r="K344" i="46" s="1"/>
  <c r="R352" i="46"/>
  <c r="V352" i="46" s="1"/>
  <c r="Q354" i="46"/>
  <c r="U354" i="46" s="1"/>
  <c r="I356" i="46"/>
  <c r="K356" i="46" s="1"/>
  <c r="J360" i="46"/>
  <c r="Q362" i="46"/>
  <c r="U362" i="46" s="1"/>
  <c r="R364" i="46"/>
  <c r="V364" i="46" s="1"/>
  <c r="I372" i="46"/>
  <c r="K372" i="46" s="1"/>
  <c r="J376" i="46"/>
  <c r="Q378" i="46"/>
  <c r="U378" i="46" s="1"/>
  <c r="R380" i="46"/>
  <c r="V380" i="46" s="1"/>
  <c r="I388" i="46"/>
  <c r="K388" i="46" s="1"/>
  <c r="J392" i="46"/>
  <c r="Q394" i="46"/>
  <c r="U394" i="46" s="1"/>
  <c r="R401" i="46"/>
  <c r="V401" i="46" s="1"/>
  <c r="I402" i="46"/>
  <c r="R405" i="46"/>
  <c r="V405" i="46" s="1"/>
  <c r="J410" i="46"/>
  <c r="Q413" i="46"/>
  <c r="U413" i="46" s="1"/>
  <c r="W414" i="46"/>
  <c r="Q418" i="46"/>
  <c r="U418" i="46" s="1"/>
  <c r="W418" i="46" s="1"/>
  <c r="Q422" i="46"/>
  <c r="U422" i="46" s="1"/>
  <c r="Q425" i="46"/>
  <c r="U425" i="46" s="1"/>
  <c r="Q429" i="46"/>
  <c r="U429" i="46" s="1"/>
  <c r="Q434" i="46"/>
  <c r="U434" i="46" s="1"/>
  <c r="W434" i="46" s="1"/>
  <c r="Q438" i="46"/>
  <c r="U438" i="46" s="1"/>
  <c r="R442" i="46"/>
  <c r="V442" i="46" s="1"/>
  <c r="Q446" i="46"/>
  <c r="U446" i="46" s="1"/>
  <c r="I455" i="46"/>
  <c r="K455" i="46" s="1"/>
  <c r="R458" i="46"/>
  <c r="V458" i="46" s="1"/>
  <c r="R467" i="46"/>
  <c r="V467" i="46" s="1"/>
  <c r="R470" i="46"/>
  <c r="V470" i="46" s="1"/>
  <c r="I471" i="46"/>
  <c r="K471" i="46" s="1"/>
  <c r="R474" i="46"/>
  <c r="V474" i="46" s="1"/>
  <c r="R483" i="46"/>
  <c r="V483" i="46" s="1"/>
  <c r="R486" i="46"/>
  <c r="V486" i="46" s="1"/>
  <c r="I487" i="46"/>
  <c r="K487" i="46" s="1"/>
  <c r="J490" i="46"/>
  <c r="J491" i="46"/>
  <c r="J498" i="46"/>
  <c r="Q501" i="46"/>
  <c r="U501" i="46" s="1"/>
  <c r="W501" i="46" s="1"/>
  <c r="R502" i="46"/>
  <c r="V502" i="46" s="1"/>
  <c r="I506" i="46"/>
  <c r="I509" i="46"/>
  <c r="K509" i="46" s="1"/>
  <c r="I514" i="46"/>
  <c r="K514" i="46" s="1"/>
  <c r="Q514" i="46"/>
  <c r="U514" i="46" s="1"/>
  <c r="I517" i="46"/>
  <c r="R409" i="46"/>
  <c r="V409" i="46" s="1"/>
  <c r="R421" i="46"/>
  <c r="V421" i="46" s="1"/>
  <c r="R451" i="46"/>
  <c r="V451" i="46" s="1"/>
  <c r="R459" i="46"/>
  <c r="V459" i="46" s="1"/>
  <c r="R475" i="46"/>
  <c r="V475" i="46" s="1"/>
  <c r="R505" i="46"/>
  <c r="V505" i="46" s="1"/>
  <c r="I521" i="46"/>
  <c r="K521" i="46" s="1"/>
  <c r="R521" i="46"/>
  <c r="V521" i="46" s="1"/>
  <c r="J526" i="46"/>
  <c r="R526" i="46"/>
  <c r="V526" i="46" s="1"/>
  <c r="I526" i="46"/>
  <c r="J529" i="46"/>
  <c r="I529" i="46"/>
  <c r="K534" i="46"/>
  <c r="J538" i="46"/>
  <c r="R538" i="46"/>
  <c r="V538" i="46" s="1"/>
  <c r="I538" i="46"/>
  <c r="W514" i="46"/>
  <c r="J530" i="46"/>
  <c r="R530" i="46"/>
  <c r="V530" i="46" s="1"/>
  <c r="I530" i="46"/>
  <c r="Q537" i="46"/>
  <c r="U537" i="46" s="1"/>
  <c r="J533" i="46"/>
  <c r="R537" i="46"/>
  <c r="V537" i="46" s="1"/>
  <c r="J541" i="46"/>
  <c r="R545" i="46"/>
  <c r="V545" i="46" s="1"/>
  <c r="R513" i="46"/>
  <c r="V513" i="46" s="1"/>
  <c r="O468" i="55"/>
  <c r="O488" i="55"/>
  <c r="R509" i="55"/>
  <c r="T509" i="55" s="1"/>
  <c r="R521" i="55"/>
  <c r="T521" i="55" s="1"/>
  <c r="R526" i="55"/>
  <c r="T526" i="55" s="1"/>
  <c r="R529" i="55"/>
  <c r="T529" i="55" s="1"/>
  <c r="O352" i="55"/>
  <c r="O356" i="55"/>
  <c r="O360" i="55"/>
  <c r="R510" i="55"/>
  <c r="T510" i="55" s="1"/>
  <c r="O404" i="51"/>
  <c r="O407" i="51"/>
  <c r="O411" i="51"/>
  <c r="O415" i="51"/>
  <c r="O419" i="51"/>
  <c r="Q423" i="51"/>
  <c r="O424" i="51"/>
  <c r="Q429" i="51"/>
  <c r="O430" i="51"/>
  <c r="O448" i="51"/>
  <c r="O449" i="51"/>
  <c r="O452" i="51"/>
  <c r="O453" i="51"/>
  <c r="O456" i="51"/>
  <c r="O457" i="51"/>
  <c r="O460" i="51"/>
  <c r="O461" i="51"/>
  <c r="Q407" i="51"/>
  <c r="Q411" i="51"/>
  <c r="Q415" i="51"/>
  <c r="Q419" i="51"/>
  <c r="O420" i="51"/>
  <c r="O425" i="51"/>
  <c r="O442" i="51"/>
  <c r="Q449" i="51"/>
  <c r="Q453" i="51"/>
  <c r="Q457" i="51"/>
  <c r="Q461" i="51"/>
  <c r="O463" i="51"/>
  <c r="N401" i="50"/>
  <c r="N406" i="50"/>
  <c r="N411" i="50"/>
  <c r="N421" i="50"/>
  <c r="N422" i="50"/>
  <c r="N427" i="50"/>
  <c r="N460" i="50"/>
  <c r="N462" i="50"/>
  <c r="N464" i="50"/>
  <c r="N466" i="50"/>
  <c r="N468" i="50"/>
  <c r="N470" i="50"/>
  <c r="N472" i="50"/>
  <c r="N475" i="50"/>
  <c r="N479" i="50"/>
  <c r="N483" i="50"/>
  <c r="N445" i="50"/>
  <c r="N447" i="50"/>
  <c r="N449" i="50"/>
  <c r="N451" i="50"/>
  <c r="N453" i="50"/>
  <c r="N510" i="50"/>
  <c r="N512" i="50"/>
  <c r="N516" i="50"/>
  <c r="Q518" i="50"/>
  <c r="S518" i="50" s="1"/>
  <c r="N413" i="50"/>
  <c r="N414" i="50"/>
  <c r="N419" i="50"/>
  <c r="N429" i="50"/>
  <c r="N430" i="50"/>
  <c r="N455" i="50"/>
  <c r="N457" i="50"/>
  <c r="N461" i="50"/>
  <c r="N463" i="50"/>
  <c r="N465" i="50"/>
  <c r="N467" i="50"/>
  <c r="N469" i="50"/>
  <c r="N471" i="50"/>
  <c r="N473" i="50"/>
  <c r="N477" i="50"/>
  <c r="N481" i="50"/>
  <c r="N485" i="50"/>
  <c r="Q490" i="50"/>
  <c r="S490" i="50" s="1"/>
  <c r="N507" i="50"/>
  <c r="N509" i="50"/>
  <c r="N511" i="50"/>
  <c r="N514" i="50"/>
  <c r="Q526" i="50"/>
  <c r="S526" i="50" s="1"/>
  <c r="O483" i="49"/>
  <c r="O492" i="49"/>
  <c r="P492" i="49"/>
  <c r="O493" i="49"/>
  <c r="P493" i="49"/>
  <c r="O494" i="49"/>
  <c r="Q494" i="49" s="1"/>
  <c r="S494" i="49" s="1"/>
  <c r="P500" i="49"/>
  <c r="P501" i="49"/>
  <c r="P512" i="49"/>
  <c r="O514" i="49"/>
  <c r="Q514" i="49" s="1"/>
  <c r="S514" i="49" s="1"/>
  <c r="O403" i="49"/>
  <c r="O409" i="49"/>
  <c r="O429" i="49"/>
  <c r="Q429" i="49" s="1"/>
  <c r="S429" i="49" s="1"/>
  <c r="O433" i="49"/>
  <c r="Q433" i="49" s="1"/>
  <c r="S433" i="49" s="1"/>
  <c r="O437" i="49"/>
  <c r="O441" i="49"/>
  <c r="O479" i="49"/>
  <c r="Q479" i="49" s="1"/>
  <c r="S479" i="49" s="1"/>
  <c r="O485" i="49"/>
  <c r="Q485" i="49" s="1"/>
  <c r="S485" i="49" s="1"/>
  <c r="P485" i="49"/>
  <c r="F487" i="49"/>
  <c r="P494" i="49"/>
  <c r="O511" i="49"/>
  <c r="Q511" i="49" s="1"/>
  <c r="S511" i="49" s="1"/>
  <c r="O519" i="49"/>
  <c r="O315" i="49"/>
  <c r="Q315" i="49" s="1"/>
  <c r="S315" i="49" s="1"/>
  <c r="O319" i="49"/>
  <c r="Q319" i="49" s="1"/>
  <c r="S319" i="49" s="1"/>
  <c r="O323" i="49"/>
  <c r="Q323" i="49" s="1"/>
  <c r="S323" i="49" s="1"/>
  <c r="O327" i="49"/>
  <c r="O331" i="49"/>
  <c r="Q331" i="49" s="1"/>
  <c r="S331" i="49" s="1"/>
  <c r="O335" i="49"/>
  <c r="Q335" i="49" s="1"/>
  <c r="S335" i="49" s="1"/>
  <c r="O338" i="49"/>
  <c r="Q338" i="49" s="1"/>
  <c r="S338" i="49" s="1"/>
  <c r="O343" i="49"/>
  <c r="P348" i="49"/>
  <c r="O351" i="49"/>
  <c r="Q351" i="49" s="1"/>
  <c r="S351" i="49" s="1"/>
  <c r="P356" i="49"/>
  <c r="O359" i="49"/>
  <c r="P364" i="49"/>
  <c r="O367" i="49"/>
  <c r="Q367" i="49" s="1"/>
  <c r="S367" i="49" s="1"/>
  <c r="P372" i="49"/>
  <c r="O375" i="49"/>
  <c r="O390" i="49"/>
  <c r="P403" i="49"/>
  <c r="P409" i="49"/>
  <c r="O443" i="49"/>
  <c r="O447" i="49"/>
  <c r="Q447" i="49" s="1"/>
  <c r="S447" i="49" s="1"/>
  <c r="O451" i="49"/>
  <c r="P303" i="49"/>
  <c r="O305" i="49"/>
  <c r="P307" i="49"/>
  <c r="O309" i="49"/>
  <c r="Q309" i="49" s="1"/>
  <c r="P311" i="49"/>
  <c r="O313" i="49"/>
  <c r="Q313" i="49" s="1"/>
  <c r="S313" i="49" s="1"/>
  <c r="P315" i="49"/>
  <c r="O317" i="49"/>
  <c r="Q317" i="49" s="1"/>
  <c r="P319" i="49"/>
  <c r="O321" i="49"/>
  <c r="Q321" i="49" s="1"/>
  <c r="S321" i="49" s="1"/>
  <c r="O325" i="49"/>
  <c r="O329" i="49"/>
  <c r="Q329" i="49" s="1"/>
  <c r="S329" i="49" s="1"/>
  <c r="P331" i="49"/>
  <c r="O333" i="49"/>
  <c r="O341" i="49"/>
  <c r="P346" i="49"/>
  <c r="O349" i="49"/>
  <c r="P354" i="49"/>
  <c r="O357" i="49"/>
  <c r="P362" i="49"/>
  <c r="O365" i="49"/>
  <c r="P370" i="49"/>
  <c r="O373" i="49"/>
  <c r="O383" i="49"/>
  <c r="Q383" i="49" s="1"/>
  <c r="S383" i="49" s="1"/>
  <c r="O386" i="49"/>
  <c r="Q386" i="49" s="1"/>
  <c r="S386" i="49" s="1"/>
  <c r="O393" i="49"/>
  <c r="P398" i="49"/>
  <c r="O401" i="49"/>
  <c r="Q401" i="49" s="1"/>
  <c r="S401" i="49" s="1"/>
  <c r="O407" i="49"/>
  <c r="Q407" i="49" s="1"/>
  <c r="S407" i="49" s="1"/>
  <c r="O415" i="49"/>
  <c r="O419" i="49"/>
  <c r="O423" i="49"/>
  <c r="Q423" i="49" s="1"/>
  <c r="S423" i="49" s="1"/>
  <c r="F454" i="49"/>
  <c r="P455" i="49"/>
  <c r="F456" i="49"/>
  <c r="O457" i="49"/>
  <c r="Q457" i="49" s="1"/>
  <c r="S457" i="49" s="1"/>
  <c r="F460" i="49"/>
  <c r="P461" i="49"/>
  <c r="P467" i="49"/>
  <c r="F470" i="49"/>
  <c r="P471" i="49"/>
  <c r="F472" i="49"/>
  <c r="P473" i="49"/>
  <c r="F474" i="49"/>
  <c r="P475" i="49"/>
  <c r="F476" i="49"/>
  <c r="F483" i="49"/>
  <c r="P498" i="49"/>
  <c r="O501" i="49"/>
  <c r="Q501" i="49" s="1"/>
  <c r="S501" i="49" s="1"/>
  <c r="P505" i="49"/>
  <c r="P506" i="49"/>
  <c r="P508" i="49"/>
  <c r="O510" i="49"/>
  <c r="Q510" i="49" s="1"/>
  <c r="S510" i="49" s="1"/>
  <c r="F514" i="49"/>
  <c r="O529" i="49"/>
  <c r="Y519" i="48"/>
  <c r="W357" i="48"/>
  <c r="W341" i="48"/>
  <c r="W365" i="48"/>
  <c r="W373" i="48"/>
  <c r="W321" i="48"/>
  <c r="W325" i="48"/>
  <c r="Y514" i="53"/>
  <c r="AA288" i="54"/>
  <c r="AA334" i="54"/>
  <c r="AA453" i="54"/>
  <c r="AC453" i="54" s="1"/>
  <c r="AA469" i="54"/>
  <c r="AA463" i="54"/>
  <c r="AA542" i="54"/>
  <c r="AA495" i="54"/>
  <c r="AC495" i="54" s="1"/>
  <c r="K415" i="48"/>
  <c r="K487" i="48"/>
  <c r="K541" i="48"/>
  <c r="K544" i="48"/>
  <c r="K285" i="48"/>
  <c r="M366" i="53"/>
  <c r="M322" i="53"/>
  <c r="M522" i="53"/>
  <c r="M320" i="53"/>
  <c r="M462" i="53"/>
  <c r="M474" i="53"/>
  <c r="M478" i="53"/>
  <c r="M543" i="53"/>
  <c r="M385" i="53"/>
  <c r="M393" i="53"/>
  <c r="M509" i="53"/>
  <c r="M544" i="53"/>
  <c r="M380" i="53"/>
  <c r="M401" i="53"/>
  <c r="M449" i="53"/>
  <c r="R445" i="55"/>
  <c r="T445" i="55" s="1"/>
  <c r="R448" i="55"/>
  <c r="T448" i="55" s="1"/>
  <c r="R484" i="55"/>
  <c r="T484" i="55" s="1"/>
  <c r="R537" i="55"/>
  <c r="T537" i="55" s="1"/>
  <c r="R449" i="55"/>
  <c r="T449" i="55" s="1"/>
  <c r="R457" i="55"/>
  <c r="T457" i="55" s="1"/>
  <c r="R461" i="55"/>
  <c r="T461" i="55" s="1"/>
  <c r="R465" i="55"/>
  <c r="T465" i="55" s="1"/>
  <c r="R481" i="55"/>
  <c r="T481" i="55" s="1"/>
  <c r="R475" i="55"/>
  <c r="T475" i="55" s="1"/>
  <c r="R539" i="55"/>
  <c r="T539" i="55" s="1"/>
  <c r="R459" i="55"/>
  <c r="T459" i="55" s="1"/>
  <c r="R467" i="55"/>
  <c r="T467" i="55" s="1"/>
  <c r="R473" i="55"/>
  <c r="T473" i="55" s="1"/>
  <c r="R480" i="55"/>
  <c r="T480" i="55" s="1"/>
  <c r="R482" i="55"/>
  <c r="T482" i="55" s="1"/>
  <c r="R541" i="55"/>
  <c r="T541" i="55" s="1"/>
  <c r="R451" i="55"/>
  <c r="T451" i="55" s="1"/>
  <c r="R476" i="55"/>
  <c r="T476" i="55" s="1"/>
  <c r="R483" i="55"/>
  <c r="T483" i="55" s="1"/>
  <c r="R479" i="55"/>
  <c r="T479" i="55" s="1"/>
  <c r="P287" i="55"/>
  <c r="O287" i="55"/>
  <c r="P291" i="55"/>
  <c r="O291" i="55"/>
  <c r="P295" i="55"/>
  <c r="O295" i="55"/>
  <c r="P299" i="55"/>
  <c r="O299" i="55"/>
  <c r="P303" i="55"/>
  <c r="O303" i="55"/>
  <c r="P307" i="55"/>
  <c r="O307" i="55"/>
  <c r="P311" i="55"/>
  <c r="O311" i="55"/>
  <c r="P315" i="55"/>
  <c r="O315" i="55"/>
  <c r="P319" i="55"/>
  <c r="O319" i="55"/>
  <c r="P323" i="55"/>
  <c r="O323" i="55"/>
  <c r="P327" i="55"/>
  <c r="O327" i="55"/>
  <c r="P331" i="55"/>
  <c r="O331" i="55"/>
  <c r="P334" i="55"/>
  <c r="O334" i="55"/>
  <c r="P338" i="55"/>
  <c r="R338" i="55" s="1"/>
  <c r="O338" i="55"/>
  <c r="P342" i="55"/>
  <c r="O342" i="55"/>
  <c r="P346" i="55"/>
  <c r="O346" i="55"/>
  <c r="P288" i="55"/>
  <c r="O288" i="55"/>
  <c r="P292" i="55"/>
  <c r="O292" i="55"/>
  <c r="P296" i="55"/>
  <c r="O296" i="55"/>
  <c r="P300" i="55"/>
  <c r="O300" i="55"/>
  <c r="P304" i="55"/>
  <c r="O304" i="55"/>
  <c r="P308" i="55"/>
  <c r="O308" i="55"/>
  <c r="P312" i="55"/>
  <c r="O312" i="55"/>
  <c r="P316" i="55"/>
  <c r="O316" i="55"/>
  <c r="P320" i="55"/>
  <c r="R320" i="55" s="1"/>
  <c r="O320" i="55"/>
  <c r="P324" i="55"/>
  <c r="O324" i="55"/>
  <c r="P328" i="55"/>
  <c r="O328" i="55"/>
  <c r="P332" i="55"/>
  <c r="O332" i="55"/>
  <c r="P335" i="55"/>
  <c r="O335" i="55"/>
  <c r="P339" i="55"/>
  <c r="O339" i="55"/>
  <c r="P343" i="55"/>
  <c r="O343" i="55"/>
  <c r="P347" i="55"/>
  <c r="O347" i="55"/>
  <c r="P366" i="55"/>
  <c r="P289" i="55"/>
  <c r="O289" i="55"/>
  <c r="P293" i="55"/>
  <c r="O293" i="55"/>
  <c r="P297" i="55"/>
  <c r="O297" i="55"/>
  <c r="P301" i="55"/>
  <c r="R301" i="55" s="1"/>
  <c r="O301" i="55"/>
  <c r="P305" i="55"/>
  <c r="O305" i="55"/>
  <c r="P309" i="55"/>
  <c r="O309" i="55"/>
  <c r="P313" i="55"/>
  <c r="O313" i="55"/>
  <c r="P317" i="55"/>
  <c r="R317" i="55" s="1"/>
  <c r="O317" i="55"/>
  <c r="P321" i="55"/>
  <c r="O321" i="55"/>
  <c r="P325" i="55"/>
  <c r="O325" i="55"/>
  <c r="P329" i="55"/>
  <c r="O329" i="55"/>
  <c r="P336" i="55"/>
  <c r="O336" i="55"/>
  <c r="P340" i="55"/>
  <c r="O340" i="55"/>
  <c r="P344" i="55"/>
  <c r="O344" i="55"/>
  <c r="P348" i="55"/>
  <c r="O348" i="55"/>
  <c r="P286" i="55"/>
  <c r="O286" i="55"/>
  <c r="P290" i="55"/>
  <c r="R290" i="55" s="1"/>
  <c r="O290" i="55"/>
  <c r="P294" i="55"/>
  <c r="O294" i="55"/>
  <c r="P298" i="55"/>
  <c r="R298" i="55" s="1"/>
  <c r="O298" i="55"/>
  <c r="P302" i="55"/>
  <c r="O302" i="55"/>
  <c r="P306" i="55"/>
  <c r="R306" i="55" s="1"/>
  <c r="O306" i="55"/>
  <c r="P310" i="55"/>
  <c r="O310" i="55"/>
  <c r="P314" i="55"/>
  <c r="R314" i="55" s="1"/>
  <c r="O314" i="55"/>
  <c r="P318" i="55"/>
  <c r="O318" i="55"/>
  <c r="P322" i="55"/>
  <c r="R322" i="55" s="1"/>
  <c r="O322" i="55"/>
  <c r="P326" i="55"/>
  <c r="O326" i="55"/>
  <c r="P330" i="55"/>
  <c r="R330" i="55" s="1"/>
  <c r="O330" i="55"/>
  <c r="P337" i="55"/>
  <c r="O337" i="55"/>
  <c r="P341" i="55"/>
  <c r="R341" i="55" s="1"/>
  <c r="O341" i="55"/>
  <c r="P345" i="55"/>
  <c r="O345" i="55"/>
  <c r="P349" i="55"/>
  <c r="R349" i="55" s="1"/>
  <c r="O349" i="55"/>
  <c r="L351" i="55"/>
  <c r="P352" i="55"/>
  <c r="R352" i="55" s="1"/>
  <c r="Q354" i="55"/>
  <c r="L355" i="55"/>
  <c r="P356" i="55"/>
  <c r="Q358" i="55"/>
  <c r="L359" i="55"/>
  <c r="P360" i="55"/>
  <c r="R360" i="55" s="1"/>
  <c r="Q362" i="55"/>
  <c r="L363" i="55"/>
  <c r="F364" i="55"/>
  <c r="Q364" i="55"/>
  <c r="P364" i="55"/>
  <c r="F365" i="55"/>
  <c r="O365" i="55"/>
  <c r="F369" i="55"/>
  <c r="Q369" i="55"/>
  <c r="P378" i="55"/>
  <c r="P382" i="55"/>
  <c r="P386" i="55"/>
  <c r="P390" i="55"/>
  <c r="O333" i="55"/>
  <c r="O350" i="55"/>
  <c r="Q351" i="55"/>
  <c r="Q355" i="55"/>
  <c r="Q359" i="55"/>
  <c r="Q363" i="55"/>
  <c r="F368" i="55"/>
  <c r="Q368" i="55"/>
  <c r="P377" i="55"/>
  <c r="P381" i="55"/>
  <c r="R381" i="55" s="1"/>
  <c r="P385" i="55"/>
  <c r="P389" i="55"/>
  <c r="L353" i="55"/>
  <c r="Q353" i="55"/>
  <c r="L357" i="55"/>
  <c r="Q357" i="55"/>
  <c r="L361" i="55"/>
  <c r="Q361" i="55"/>
  <c r="F367" i="55"/>
  <c r="Q367" i="55"/>
  <c r="L368" i="55"/>
  <c r="P376" i="55"/>
  <c r="P380" i="55"/>
  <c r="P384" i="55"/>
  <c r="P388" i="55"/>
  <c r="P365" i="55"/>
  <c r="R365" i="55" s="1"/>
  <c r="F366" i="55"/>
  <c r="O366" i="55"/>
  <c r="O367" i="55"/>
  <c r="P369" i="55"/>
  <c r="L370" i="55"/>
  <c r="F370" i="55"/>
  <c r="Q370" i="55"/>
  <c r="L371" i="55"/>
  <c r="F371" i="55"/>
  <c r="Q371" i="55"/>
  <c r="L372" i="55"/>
  <c r="F372" i="55"/>
  <c r="Q372" i="55"/>
  <c r="L373" i="55"/>
  <c r="F373" i="55"/>
  <c r="Q373" i="55"/>
  <c r="L374" i="55"/>
  <c r="F374" i="55"/>
  <c r="Q374" i="55"/>
  <c r="L375" i="55"/>
  <c r="F375" i="55"/>
  <c r="Q375" i="55"/>
  <c r="P379" i="55"/>
  <c r="P383" i="55"/>
  <c r="P387" i="55"/>
  <c r="P391" i="55"/>
  <c r="O376" i="55"/>
  <c r="Q377" i="55"/>
  <c r="O378" i="55"/>
  <c r="Q378" i="55"/>
  <c r="Q379" i="55"/>
  <c r="O380" i="55"/>
  <c r="Q380" i="55"/>
  <c r="Q381" i="55"/>
  <c r="Q382" i="55"/>
  <c r="O383" i="55"/>
  <c r="O384" i="55"/>
  <c r="Q385" i="55"/>
  <c r="O386" i="55"/>
  <c r="Q386" i="55"/>
  <c r="Q387" i="55"/>
  <c r="O388" i="55"/>
  <c r="Q388" i="55"/>
  <c r="Q389" i="55"/>
  <c r="Q390" i="55"/>
  <c r="O391" i="55"/>
  <c r="Q394" i="55"/>
  <c r="F395" i="55"/>
  <c r="Q398" i="55"/>
  <c r="F399" i="55"/>
  <c r="Q399" i="55"/>
  <c r="Q402" i="55"/>
  <c r="Q404" i="55"/>
  <c r="Q406" i="55"/>
  <c r="Q408" i="55"/>
  <c r="Q410" i="55"/>
  <c r="Q412" i="55"/>
  <c r="Q414" i="55"/>
  <c r="Q416" i="55"/>
  <c r="P417" i="55"/>
  <c r="O417" i="55"/>
  <c r="P421" i="55"/>
  <c r="O421" i="55"/>
  <c r="P425" i="55"/>
  <c r="O425" i="55"/>
  <c r="O393" i="55"/>
  <c r="Q395" i="55"/>
  <c r="O397" i="55"/>
  <c r="L401" i="55"/>
  <c r="F401" i="55"/>
  <c r="L403" i="55"/>
  <c r="F403" i="55"/>
  <c r="L405" i="55"/>
  <c r="F405" i="55"/>
  <c r="L407" i="55"/>
  <c r="F407" i="55"/>
  <c r="L409" i="55"/>
  <c r="F409" i="55"/>
  <c r="L411" i="55"/>
  <c r="F411" i="55"/>
  <c r="L413" i="55"/>
  <c r="F413" i="55"/>
  <c r="L415" i="55"/>
  <c r="F415" i="55"/>
  <c r="P418" i="55"/>
  <c r="O418" i="55"/>
  <c r="P422" i="55"/>
  <c r="O422" i="55"/>
  <c r="P426" i="55"/>
  <c r="R426" i="55" s="1"/>
  <c r="O426" i="55"/>
  <c r="P427" i="55"/>
  <c r="O427" i="55"/>
  <c r="P428" i="55"/>
  <c r="O428" i="55"/>
  <c r="P429" i="55"/>
  <c r="O429" i="55"/>
  <c r="P430" i="55"/>
  <c r="O430" i="55"/>
  <c r="P431" i="55"/>
  <c r="O431" i="55"/>
  <c r="F376" i="55"/>
  <c r="F377" i="55"/>
  <c r="F378" i="55"/>
  <c r="F379" i="55"/>
  <c r="F380" i="55"/>
  <c r="F381" i="55"/>
  <c r="F382" i="55"/>
  <c r="F383" i="55"/>
  <c r="F384" i="55"/>
  <c r="F385" i="55"/>
  <c r="F386" i="55"/>
  <c r="F387" i="55"/>
  <c r="F388" i="55"/>
  <c r="F389" i="55"/>
  <c r="F390" i="55"/>
  <c r="F391" i="55"/>
  <c r="Q392" i="55"/>
  <c r="F393" i="55"/>
  <c r="Q393" i="55"/>
  <c r="O394" i="55"/>
  <c r="Q396" i="55"/>
  <c r="F397" i="55"/>
  <c r="Q397" i="55"/>
  <c r="O398" i="55"/>
  <c r="Q400" i="55"/>
  <c r="Q401" i="55"/>
  <c r="Q403" i="55"/>
  <c r="Q405" i="55"/>
  <c r="Q407" i="55"/>
  <c r="Q409" i="55"/>
  <c r="Q411" i="55"/>
  <c r="Q413" i="55"/>
  <c r="Q415" i="55"/>
  <c r="P419" i="55"/>
  <c r="O419" i="55"/>
  <c r="P423" i="55"/>
  <c r="R423" i="55" s="1"/>
  <c r="O423" i="55"/>
  <c r="O395" i="55"/>
  <c r="O399" i="55"/>
  <c r="L402" i="55"/>
  <c r="F402" i="55"/>
  <c r="L404" i="55"/>
  <c r="F404" i="55"/>
  <c r="L406" i="55"/>
  <c r="F406" i="55"/>
  <c r="L408" i="55"/>
  <c r="F408" i="55"/>
  <c r="L410" i="55"/>
  <c r="F410" i="55"/>
  <c r="L412" i="55"/>
  <c r="F412" i="55"/>
  <c r="L414" i="55"/>
  <c r="F414" i="55"/>
  <c r="L416" i="55"/>
  <c r="F416" i="55"/>
  <c r="P420" i="55"/>
  <c r="O420" i="55"/>
  <c r="P424" i="55"/>
  <c r="O424" i="55"/>
  <c r="F434" i="55"/>
  <c r="O444" i="55"/>
  <c r="O445" i="55"/>
  <c r="O446" i="55"/>
  <c r="O447" i="55"/>
  <c r="O448" i="55"/>
  <c r="O449" i="55"/>
  <c r="O450" i="55"/>
  <c r="O451" i="55"/>
  <c r="O452" i="55"/>
  <c r="O453" i="55"/>
  <c r="O454" i="55"/>
  <c r="O455" i="55"/>
  <c r="O456" i="55"/>
  <c r="O457" i="55"/>
  <c r="O458" i="55"/>
  <c r="O459" i="55"/>
  <c r="O460" i="55"/>
  <c r="O461" i="55"/>
  <c r="O462" i="55"/>
  <c r="O463" i="55"/>
  <c r="O464" i="55"/>
  <c r="O465" i="55"/>
  <c r="O474" i="55"/>
  <c r="O478" i="55"/>
  <c r="O482" i="55"/>
  <c r="P490" i="55"/>
  <c r="R490" i="55" s="1"/>
  <c r="T490" i="55" s="1"/>
  <c r="F491" i="55"/>
  <c r="Q491" i="55"/>
  <c r="L491" i="55"/>
  <c r="F417" i="55"/>
  <c r="F418" i="55"/>
  <c r="F419" i="55"/>
  <c r="F420" i="55"/>
  <c r="F421" i="55"/>
  <c r="F422" i="55"/>
  <c r="F423" i="55"/>
  <c r="F424" i="55"/>
  <c r="F425" i="55"/>
  <c r="F426" i="55"/>
  <c r="F427" i="55"/>
  <c r="F428" i="55"/>
  <c r="F429" i="55"/>
  <c r="F430" i="55"/>
  <c r="F431" i="55"/>
  <c r="F432" i="55"/>
  <c r="Q434" i="55"/>
  <c r="F435" i="55"/>
  <c r="O436" i="55"/>
  <c r="Q438" i="55"/>
  <c r="F439" i="55"/>
  <c r="O440" i="55"/>
  <c r="Q442" i="55"/>
  <c r="F443" i="55"/>
  <c r="O466" i="55"/>
  <c r="O470" i="55"/>
  <c r="O473" i="55"/>
  <c r="O477" i="55"/>
  <c r="O481" i="55"/>
  <c r="L432" i="55"/>
  <c r="O433" i="55"/>
  <c r="O435" i="55"/>
  <c r="F436" i="55"/>
  <c r="Q436" i="55"/>
  <c r="O437" i="55"/>
  <c r="O439" i="55"/>
  <c r="F440" i="55"/>
  <c r="Q440" i="55"/>
  <c r="O441" i="55"/>
  <c r="Q443" i="55"/>
  <c r="O467" i="55"/>
  <c r="O471" i="55"/>
  <c r="O476" i="55"/>
  <c r="O480" i="55"/>
  <c r="O484" i="55"/>
  <c r="P502" i="55"/>
  <c r="O502" i="55"/>
  <c r="L531" i="55"/>
  <c r="Q531" i="55"/>
  <c r="F531" i="55"/>
  <c r="O434" i="55"/>
  <c r="O438" i="55"/>
  <c r="O475" i="55"/>
  <c r="O479" i="55"/>
  <c r="O483" i="55"/>
  <c r="P486" i="55"/>
  <c r="F487" i="55"/>
  <c r="Q487" i="55"/>
  <c r="L487" i="55"/>
  <c r="P500" i="55"/>
  <c r="O500" i="55"/>
  <c r="Q486" i="55"/>
  <c r="P488" i="55"/>
  <c r="Q490" i="55"/>
  <c r="L493" i="55"/>
  <c r="F493" i="55"/>
  <c r="L495" i="55"/>
  <c r="F495" i="55"/>
  <c r="L497" i="55"/>
  <c r="F497" i="55"/>
  <c r="L503" i="55"/>
  <c r="Q503" i="55"/>
  <c r="F503" i="55"/>
  <c r="L507" i="55"/>
  <c r="Q507" i="55"/>
  <c r="F507" i="55"/>
  <c r="L511" i="55"/>
  <c r="Q511" i="55"/>
  <c r="F511" i="55"/>
  <c r="L523" i="55"/>
  <c r="Q523" i="55"/>
  <c r="F523" i="55"/>
  <c r="L527" i="55"/>
  <c r="Q527" i="55"/>
  <c r="F527" i="55"/>
  <c r="P498" i="55"/>
  <c r="O498" i="55"/>
  <c r="P501" i="55"/>
  <c r="O501" i="55"/>
  <c r="L485" i="55"/>
  <c r="Q485" i="55"/>
  <c r="L489" i="55"/>
  <c r="Q489" i="55"/>
  <c r="L492" i="55"/>
  <c r="F492" i="55"/>
  <c r="L494" i="55"/>
  <c r="F494" i="55"/>
  <c r="L496" i="55"/>
  <c r="F496" i="55"/>
  <c r="P499" i="55"/>
  <c r="R499" i="55" s="1"/>
  <c r="T499" i="55" s="1"/>
  <c r="O499" i="55"/>
  <c r="L516" i="55"/>
  <c r="F516" i="55"/>
  <c r="L518" i="55"/>
  <c r="F518" i="55"/>
  <c r="L520" i="55"/>
  <c r="Q520" i="55"/>
  <c r="F520" i="55"/>
  <c r="F498" i="55"/>
  <c r="F499" i="55"/>
  <c r="F500" i="55"/>
  <c r="F501" i="55"/>
  <c r="F502" i="55"/>
  <c r="F504" i="55"/>
  <c r="O505" i="55"/>
  <c r="F508" i="55"/>
  <c r="O509" i="55"/>
  <c r="F512" i="55"/>
  <c r="O513" i="55"/>
  <c r="Q516" i="55"/>
  <c r="Q518" i="55"/>
  <c r="L524" i="55"/>
  <c r="Q524" i="55"/>
  <c r="F524" i="55"/>
  <c r="L528" i="55"/>
  <c r="Q528" i="55"/>
  <c r="F528" i="55"/>
  <c r="L532" i="55"/>
  <c r="Q532" i="55"/>
  <c r="F532" i="55"/>
  <c r="O504" i="55"/>
  <c r="F505" i="55"/>
  <c r="Q505" i="55"/>
  <c r="O506" i="55"/>
  <c r="Q508" i="55"/>
  <c r="F509" i="55"/>
  <c r="Q509" i="55"/>
  <c r="O510" i="55"/>
  <c r="Q512" i="55"/>
  <c r="F513" i="55"/>
  <c r="Q513" i="55"/>
  <c r="O514" i="55"/>
  <c r="L515" i="55"/>
  <c r="F515" i="55"/>
  <c r="L517" i="55"/>
  <c r="F517" i="55"/>
  <c r="L519" i="55"/>
  <c r="Q519" i="55"/>
  <c r="O521" i="55"/>
  <c r="O525" i="55"/>
  <c r="O529" i="55"/>
  <c r="O533" i="55"/>
  <c r="F521" i="55"/>
  <c r="Q521" i="55"/>
  <c r="O522" i="55"/>
  <c r="F525" i="55"/>
  <c r="Q525" i="55"/>
  <c r="O526" i="55"/>
  <c r="F529" i="55"/>
  <c r="Q529" i="55"/>
  <c r="O530" i="55"/>
  <c r="F533" i="55"/>
  <c r="Q533" i="55"/>
  <c r="O534" i="55"/>
  <c r="O535" i="55"/>
  <c r="O536" i="55"/>
  <c r="O537" i="55"/>
  <c r="O538" i="55"/>
  <c r="O539" i="55"/>
  <c r="O540" i="55"/>
  <c r="O541" i="55"/>
  <c r="O542" i="55"/>
  <c r="O543" i="55"/>
  <c r="O544" i="55"/>
  <c r="O545" i="55"/>
  <c r="Q546" i="55"/>
  <c r="L546" i="55"/>
  <c r="R443" i="51"/>
  <c r="T443" i="51" s="1"/>
  <c r="R503" i="51"/>
  <c r="T503" i="51" s="1"/>
  <c r="R424" i="51"/>
  <c r="T424" i="51" s="1"/>
  <c r="R427" i="51"/>
  <c r="T427" i="51" s="1"/>
  <c r="R430" i="51"/>
  <c r="T430" i="51" s="1"/>
  <c r="R438" i="51"/>
  <c r="T438" i="51" s="1"/>
  <c r="R447" i="51"/>
  <c r="T447" i="51" s="1"/>
  <c r="R405" i="51"/>
  <c r="T405" i="51" s="1"/>
  <c r="R423" i="51"/>
  <c r="T423" i="51" s="1"/>
  <c r="R454" i="51"/>
  <c r="T454" i="51" s="1"/>
  <c r="R470" i="51"/>
  <c r="T470" i="51" s="1"/>
  <c r="R486" i="51"/>
  <c r="T486" i="51" s="1"/>
  <c r="R502" i="51"/>
  <c r="T502" i="51" s="1"/>
  <c r="R415" i="51"/>
  <c r="T415" i="51" s="1"/>
  <c r="R419" i="51"/>
  <c r="T419" i="51" s="1"/>
  <c r="R407" i="51"/>
  <c r="T407" i="51" s="1"/>
  <c r="R412" i="51"/>
  <c r="T412" i="51" s="1"/>
  <c r="R417" i="51"/>
  <c r="T417" i="51" s="1"/>
  <c r="R421" i="51"/>
  <c r="T421" i="51" s="1"/>
  <c r="R422" i="51"/>
  <c r="T422" i="51" s="1"/>
  <c r="R425" i="51"/>
  <c r="T425" i="51" s="1"/>
  <c r="R429" i="51"/>
  <c r="T429" i="51" s="1"/>
  <c r="R444" i="51"/>
  <c r="T444" i="51" s="1"/>
  <c r="R446" i="51"/>
  <c r="T446" i="51" s="1"/>
  <c r="R451" i="51"/>
  <c r="T451" i="51" s="1"/>
  <c r="R453" i="51"/>
  <c r="T453" i="51" s="1"/>
  <c r="R459" i="51"/>
  <c r="T459" i="51" s="1"/>
  <c r="R460" i="51"/>
  <c r="T460" i="51" s="1"/>
  <c r="R461" i="51"/>
  <c r="T461" i="51" s="1"/>
  <c r="R406" i="51"/>
  <c r="T406" i="51" s="1"/>
  <c r="R411" i="51"/>
  <c r="T411" i="51" s="1"/>
  <c r="R428" i="51"/>
  <c r="T428" i="51" s="1"/>
  <c r="R431" i="51"/>
  <c r="T431" i="51" s="1"/>
  <c r="R433" i="51"/>
  <c r="T433" i="51" s="1"/>
  <c r="R435" i="51"/>
  <c r="T435" i="51" s="1"/>
  <c r="R437" i="51"/>
  <c r="T437" i="51" s="1"/>
  <c r="R439" i="51"/>
  <c r="T439" i="51" s="1"/>
  <c r="R441" i="51"/>
  <c r="T441" i="51" s="1"/>
  <c r="R466" i="51"/>
  <c r="T466" i="51" s="1"/>
  <c r="R467" i="51"/>
  <c r="T467" i="51" s="1"/>
  <c r="R475" i="51"/>
  <c r="T475" i="51" s="1"/>
  <c r="R483" i="51"/>
  <c r="T483" i="51" s="1"/>
  <c r="R491" i="51"/>
  <c r="T491" i="51" s="1"/>
  <c r="R495" i="51"/>
  <c r="T495" i="51" s="1"/>
  <c r="R497" i="51"/>
  <c r="T497" i="51" s="1"/>
  <c r="R499" i="51"/>
  <c r="T499" i="51" s="1"/>
  <c r="R455" i="51"/>
  <c r="T455" i="51" s="1"/>
  <c r="R457" i="51"/>
  <c r="T457" i="51" s="1"/>
  <c r="R463" i="51"/>
  <c r="T463" i="51" s="1"/>
  <c r="R471" i="51"/>
  <c r="T471" i="51" s="1"/>
  <c r="R479" i="51"/>
  <c r="T479" i="51" s="1"/>
  <c r="R487" i="51"/>
  <c r="T487" i="51" s="1"/>
  <c r="R494" i="51"/>
  <c r="T494" i="51" s="1"/>
  <c r="P286" i="51"/>
  <c r="O286" i="51"/>
  <c r="P287" i="51"/>
  <c r="O287" i="51"/>
  <c r="P288" i="51"/>
  <c r="O288" i="51"/>
  <c r="P289" i="51"/>
  <c r="O289" i="51"/>
  <c r="P290" i="51"/>
  <c r="O290" i="51"/>
  <c r="P291" i="51"/>
  <c r="R291" i="51" s="1"/>
  <c r="O291" i="51"/>
  <c r="P292" i="51"/>
  <c r="O292" i="51"/>
  <c r="P293" i="51"/>
  <c r="O293" i="51"/>
  <c r="P294" i="51"/>
  <c r="O294" i="51"/>
  <c r="P295" i="51"/>
  <c r="O295" i="51"/>
  <c r="P296" i="51"/>
  <c r="O296" i="51"/>
  <c r="P297" i="51"/>
  <c r="O297" i="51"/>
  <c r="P298" i="51"/>
  <c r="O298" i="51"/>
  <c r="P299" i="51"/>
  <c r="O299" i="51"/>
  <c r="P300" i="51"/>
  <c r="O300" i="51"/>
  <c r="P301" i="51"/>
  <c r="R301" i="51" s="1"/>
  <c r="O301" i="51"/>
  <c r="P302" i="51"/>
  <c r="O302" i="51"/>
  <c r="P303" i="51"/>
  <c r="O303" i="51"/>
  <c r="P304" i="51"/>
  <c r="O304" i="51"/>
  <c r="P305" i="51"/>
  <c r="O305" i="51"/>
  <c r="P306" i="51"/>
  <c r="O306" i="51"/>
  <c r="P307" i="51"/>
  <c r="R307" i="51" s="1"/>
  <c r="O307" i="51"/>
  <c r="P308" i="51"/>
  <c r="O308" i="51"/>
  <c r="P309" i="51"/>
  <c r="O309" i="51"/>
  <c r="P310" i="51"/>
  <c r="O310"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O311" i="51"/>
  <c r="O312" i="51"/>
  <c r="O313" i="51"/>
  <c r="O314" i="51"/>
  <c r="O315" i="51"/>
  <c r="O316" i="51"/>
  <c r="O317" i="51"/>
  <c r="O318" i="51"/>
  <c r="O319" i="51"/>
  <c r="O320" i="51"/>
  <c r="F322" i="51"/>
  <c r="Q322" i="51"/>
  <c r="O323" i="51"/>
  <c r="F326" i="51"/>
  <c r="Q326" i="51"/>
  <c r="Q327" i="51"/>
  <c r="L327" i="51"/>
  <c r="F328" i="51"/>
  <c r="Q328" i="51"/>
  <c r="L328" i="51"/>
  <c r="F329" i="51"/>
  <c r="Q329" i="51"/>
  <c r="L329" i="51"/>
  <c r="F330" i="51"/>
  <c r="Q330" i="51"/>
  <c r="L330" i="51"/>
  <c r="F331" i="51"/>
  <c r="Q331" i="51"/>
  <c r="L331" i="51"/>
  <c r="F332" i="51"/>
  <c r="Q332" i="51"/>
  <c r="L332" i="51"/>
  <c r="F333" i="51"/>
  <c r="Q333" i="51"/>
  <c r="L333" i="51"/>
  <c r="F334" i="51"/>
  <c r="Q334" i="51"/>
  <c r="L334" i="51"/>
  <c r="F335" i="51"/>
  <c r="Q335" i="51"/>
  <c r="L335" i="51"/>
  <c r="F336" i="51"/>
  <c r="Q336" i="51"/>
  <c r="L336" i="51"/>
  <c r="F337" i="51"/>
  <c r="Q337" i="51"/>
  <c r="L337" i="51"/>
  <c r="F338" i="51"/>
  <c r="Q338" i="51"/>
  <c r="L338" i="51"/>
  <c r="F339" i="51"/>
  <c r="Q339" i="51"/>
  <c r="L339" i="51"/>
  <c r="F340" i="51"/>
  <c r="Q340" i="51"/>
  <c r="L340" i="51"/>
  <c r="O321" i="51"/>
  <c r="O325" i="51"/>
  <c r="F321" i="51"/>
  <c r="Q321" i="51"/>
  <c r="O322" i="51"/>
  <c r="Q324" i="51"/>
  <c r="F325" i="51"/>
  <c r="Q325" i="51"/>
  <c r="O326" i="51"/>
  <c r="L341" i="51"/>
  <c r="L342" i="51"/>
  <c r="L343" i="51"/>
  <c r="L344" i="51"/>
  <c r="L345" i="51"/>
  <c r="L346" i="51"/>
  <c r="L347" i="51"/>
  <c r="L348" i="51"/>
  <c r="O349" i="51"/>
  <c r="Q365" i="51"/>
  <c r="Q367" i="51"/>
  <c r="P370" i="51"/>
  <c r="O370" i="51"/>
  <c r="P374" i="51"/>
  <c r="R374" i="51" s="1"/>
  <c r="T374" i="51" s="1"/>
  <c r="O374" i="51"/>
  <c r="P378" i="51"/>
  <c r="O378" i="51"/>
  <c r="P382" i="51"/>
  <c r="R382" i="51" s="1"/>
  <c r="T382" i="51" s="1"/>
  <c r="O382" i="51"/>
  <c r="Q341" i="51"/>
  <c r="Q342" i="51"/>
  <c r="Q343" i="51"/>
  <c r="Q344" i="51"/>
  <c r="Q345" i="51"/>
  <c r="Q346" i="51"/>
  <c r="Q347" i="51"/>
  <c r="Q348" i="51"/>
  <c r="F349" i="51"/>
  <c r="Q349" i="51"/>
  <c r="O350" i="51"/>
  <c r="L352" i="51"/>
  <c r="F352" i="51"/>
  <c r="L354" i="51"/>
  <c r="F354" i="51"/>
  <c r="L356" i="51"/>
  <c r="F356" i="51"/>
  <c r="L358" i="51"/>
  <c r="F358" i="51"/>
  <c r="L360" i="51"/>
  <c r="F360" i="51"/>
  <c r="L362" i="51"/>
  <c r="F362" i="51"/>
  <c r="L364" i="51"/>
  <c r="F364" i="51"/>
  <c r="L366" i="51"/>
  <c r="F366" i="51"/>
  <c r="L368" i="51"/>
  <c r="F368" i="51"/>
  <c r="P371" i="51"/>
  <c r="R371" i="51" s="1"/>
  <c r="T371" i="51" s="1"/>
  <c r="O371" i="51"/>
  <c r="P375" i="51"/>
  <c r="R375" i="51" s="1"/>
  <c r="T375" i="51" s="1"/>
  <c r="O375" i="51"/>
  <c r="P379" i="51"/>
  <c r="R379" i="51" s="1"/>
  <c r="T379" i="51" s="1"/>
  <c r="O379" i="51"/>
  <c r="P383" i="51"/>
  <c r="R383" i="51" s="1"/>
  <c r="T383" i="51" s="1"/>
  <c r="O383" i="51"/>
  <c r="P351" i="51"/>
  <c r="R351" i="51" s="1"/>
  <c r="T351" i="51" s="1"/>
  <c r="O351" i="51"/>
  <c r="Q351" i="51"/>
  <c r="P372" i="51"/>
  <c r="O372" i="51"/>
  <c r="P376" i="51"/>
  <c r="O376" i="51"/>
  <c r="P380" i="51"/>
  <c r="R380" i="51" s="1"/>
  <c r="T380" i="51" s="1"/>
  <c r="O380" i="51"/>
  <c r="P384" i="51"/>
  <c r="R384" i="51" s="1"/>
  <c r="T384" i="51" s="1"/>
  <c r="O384" i="51"/>
  <c r="F351" i="51"/>
  <c r="L353" i="51"/>
  <c r="F353" i="51"/>
  <c r="L355" i="51"/>
  <c r="F355" i="51"/>
  <c r="L357" i="51"/>
  <c r="F357" i="51"/>
  <c r="L359" i="51"/>
  <c r="F359" i="51"/>
  <c r="L361" i="51"/>
  <c r="F361" i="51"/>
  <c r="L363" i="51"/>
  <c r="F363" i="51"/>
  <c r="L365" i="51"/>
  <c r="F365" i="51"/>
  <c r="L367" i="51"/>
  <c r="F367" i="51"/>
  <c r="P369" i="51"/>
  <c r="R369" i="51" s="1"/>
  <c r="T369" i="51" s="1"/>
  <c r="O369" i="51"/>
  <c r="P373" i="51"/>
  <c r="R373" i="51" s="1"/>
  <c r="T373" i="51" s="1"/>
  <c r="O373" i="51"/>
  <c r="P377" i="51"/>
  <c r="R377" i="51" s="1"/>
  <c r="T377" i="51" s="1"/>
  <c r="O377" i="51"/>
  <c r="P381" i="51"/>
  <c r="R381" i="51" s="1"/>
  <c r="T381" i="51" s="1"/>
  <c r="O381" i="51"/>
  <c r="P385" i="51"/>
  <c r="R385" i="51" s="1"/>
  <c r="T385" i="51" s="1"/>
  <c r="O385" i="51"/>
  <c r="P386" i="51"/>
  <c r="R386" i="51" s="1"/>
  <c r="T386" i="51" s="1"/>
  <c r="O386" i="51"/>
  <c r="P387" i="51"/>
  <c r="R387" i="51" s="1"/>
  <c r="T387" i="51" s="1"/>
  <c r="O387" i="51"/>
  <c r="P388" i="51"/>
  <c r="O388" i="51"/>
  <c r="P389" i="51"/>
  <c r="R389" i="51" s="1"/>
  <c r="T389" i="51" s="1"/>
  <c r="O389" i="51"/>
  <c r="P390" i="51"/>
  <c r="R390" i="51" s="1"/>
  <c r="T390" i="51" s="1"/>
  <c r="O390" i="51"/>
  <c r="P391" i="51"/>
  <c r="R391" i="51" s="1"/>
  <c r="T391" i="51" s="1"/>
  <c r="O391" i="51"/>
  <c r="P392" i="51"/>
  <c r="R392" i="51" s="1"/>
  <c r="T392" i="51" s="1"/>
  <c r="O392" i="51"/>
  <c r="P393" i="51"/>
  <c r="R393" i="51" s="1"/>
  <c r="T393" i="51" s="1"/>
  <c r="O393" i="51"/>
  <c r="P394" i="51"/>
  <c r="O394" i="51"/>
  <c r="P395" i="51"/>
  <c r="R395" i="51" s="1"/>
  <c r="T395" i="51" s="1"/>
  <c r="O395" i="51"/>
  <c r="P396" i="51"/>
  <c r="R396" i="51" s="1"/>
  <c r="T396" i="51" s="1"/>
  <c r="O396"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Q420" i="51"/>
  <c r="Q424" i="51"/>
  <c r="Q431" i="51"/>
  <c r="O431" i="51"/>
  <c r="L397" i="51"/>
  <c r="L398" i="51"/>
  <c r="L399" i="51"/>
  <c r="L400" i="51"/>
  <c r="L401" i="51"/>
  <c r="L402" i="51"/>
  <c r="L403" i="51"/>
  <c r="O406" i="51"/>
  <c r="O410" i="51"/>
  <c r="O414" i="51"/>
  <c r="O418" i="51"/>
  <c r="O422" i="51"/>
  <c r="O426" i="51"/>
  <c r="Q397" i="51"/>
  <c r="Q398" i="51"/>
  <c r="Q399" i="51"/>
  <c r="Q400" i="51"/>
  <c r="Q401" i="51"/>
  <c r="Q402" i="51"/>
  <c r="Q403" i="51"/>
  <c r="O405" i="51"/>
  <c r="Q427" i="51"/>
  <c r="Q430" i="51"/>
  <c r="O441" i="51"/>
  <c r="O445" i="51"/>
  <c r="O432" i="51"/>
  <c r="O433" i="51"/>
  <c r="O434" i="51"/>
  <c r="O435" i="51"/>
  <c r="O436" i="51"/>
  <c r="O437" i="51"/>
  <c r="O438" i="51"/>
  <c r="O439" i="51"/>
  <c r="O440" i="51"/>
  <c r="O444" i="51"/>
  <c r="O450" i="51"/>
  <c r="O454" i="51"/>
  <c r="O458" i="51"/>
  <c r="O462" i="51"/>
  <c r="Q464" i="51"/>
  <c r="O443" i="51"/>
  <c r="O447" i="51"/>
  <c r="F469" i="51"/>
  <c r="Q469" i="51"/>
  <c r="F473" i="51"/>
  <c r="Q473" i="51"/>
  <c r="F477" i="51"/>
  <c r="Q477" i="51"/>
  <c r="F481" i="51"/>
  <c r="Q481" i="51"/>
  <c r="F485" i="51"/>
  <c r="Q485" i="51"/>
  <c r="F489" i="51"/>
  <c r="Q489" i="51"/>
  <c r="F493" i="51"/>
  <c r="Q493" i="51"/>
  <c r="O494" i="51"/>
  <c r="O495" i="51"/>
  <c r="O496" i="51"/>
  <c r="O497" i="51"/>
  <c r="O498" i="51"/>
  <c r="O499" i="51"/>
  <c r="O500" i="51"/>
  <c r="P508" i="51"/>
  <c r="R508" i="51" s="1"/>
  <c r="T508" i="51" s="1"/>
  <c r="O508" i="51"/>
  <c r="P512" i="51"/>
  <c r="R512" i="51" s="1"/>
  <c r="T512" i="51" s="1"/>
  <c r="O512" i="51"/>
  <c r="P516" i="51"/>
  <c r="O516" i="51"/>
  <c r="Q465" i="51"/>
  <c r="Q466" i="51"/>
  <c r="O467" i="51"/>
  <c r="O501" i="51"/>
  <c r="P509" i="51"/>
  <c r="R509" i="51" s="1"/>
  <c r="T509" i="51" s="1"/>
  <c r="O509" i="51"/>
  <c r="P513" i="51"/>
  <c r="R513" i="51" s="1"/>
  <c r="T513" i="51" s="1"/>
  <c r="O513" i="51"/>
  <c r="P517" i="51"/>
  <c r="R517" i="51" s="1"/>
  <c r="T517" i="51" s="1"/>
  <c r="O517" i="51"/>
  <c r="F467" i="51"/>
  <c r="O468" i="51"/>
  <c r="Q470" i="51"/>
  <c r="F471" i="51"/>
  <c r="O472" i="51"/>
  <c r="Q474" i="51"/>
  <c r="F475" i="51"/>
  <c r="O476" i="51"/>
  <c r="Q478" i="51"/>
  <c r="F479" i="51"/>
  <c r="O480" i="51"/>
  <c r="Q482" i="51"/>
  <c r="F483" i="51"/>
  <c r="O484" i="51"/>
  <c r="Q486" i="51"/>
  <c r="F487" i="51"/>
  <c r="O488" i="51"/>
  <c r="Q490" i="51"/>
  <c r="F491" i="51"/>
  <c r="O492" i="51"/>
  <c r="O502" i="51"/>
  <c r="O503" i="51"/>
  <c r="O504" i="51"/>
  <c r="O505" i="51"/>
  <c r="P510" i="51"/>
  <c r="O510" i="51"/>
  <c r="P514" i="51"/>
  <c r="R514" i="51" s="1"/>
  <c r="T514" i="51" s="1"/>
  <c r="O514" i="51"/>
  <c r="Q467" i="51"/>
  <c r="O469" i="51"/>
  <c r="O471" i="51"/>
  <c r="O473" i="51"/>
  <c r="O475" i="51"/>
  <c r="O477" i="51"/>
  <c r="O479" i="51"/>
  <c r="O481" i="51"/>
  <c r="Q483" i="51"/>
  <c r="O485" i="51"/>
  <c r="O487" i="51"/>
  <c r="O489" i="51"/>
  <c r="O491" i="51"/>
  <c r="O493" i="51"/>
  <c r="O506" i="51"/>
  <c r="P507" i="51"/>
  <c r="R507" i="51" s="1"/>
  <c r="T507" i="51" s="1"/>
  <c r="O507" i="51"/>
  <c r="P511" i="51"/>
  <c r="R511" i="51" s="1"/>
  <c r="T511" i="51" s="1"/>
  <c r="O511" i="51"/>
  <c r="P515" i="51"/>
  <c r="R515" i="51" s="1"/>
  <c r="T515" i="51" s="1"/>
  <c r="O515" i="51"/>
  <c r="Q530" i="51"/>
  <c r="P540" i="51"/>
  <c r="O540" i="51"/>
  <c r="P544" i="51"/>
  <c r="R544" i="51" s="1"/>
  <c r="T544" i="51" s="1"/>
  <c r="O544" i="51"/>
  <c r="L518" i="51"/>
  <c r="L519" i="51"/>
  <c r="F519" i="51"/>
  <c r="L521" i="51"/>
  <c r="F521" i="51"/>
  <c r="L523" i="51"/>
  <c r="F523" i="51"/>
  <c r="L525" i="51"/>
  <c r="F525" i="51"/>
  <c r="L527" i="51"/>
  <c r="F527" i="51"/>
  <c r="L529" i="51"/>
  <c r="F529" i="51"/>
  <c r="L531" i="51"/>
  <c r="F531" i="51"/>
  <c r="L533" i="51"/>
  <c r="F533" i="51"/>
  <c r="L535" i="51"/>
  <c r="F535" i="51"/>
  <c r="P537" i="51"/>
  <c r="R537" i="51" s="1"/>
  <c r="T537" i="51" s="1"/>
  <c r="O537" i="51"/>
  <c r="P541" i="51"/>
  <c r="R541" i="51" s="1"/>
  <c r="T541" i="51" s="1"/>
  <c r="O541" i="51"/>
  <c r="P545" i="51"/>
  <c r="R545" i="51" s="1"/>
  <c r="T545" i="51" s="1"/>
  <c r="O545" i="51"/>
  <c r="Q518" i="51"/>
  <c r="Q525" i="51"/>
  <c r="P538" i="51"/>
  <c r="O538" i="51"/>
  <c r="P542" i="51"/>
  <c r="R542" i="51" s="1"/>
  <c r="T542" i="51" s="1"/>
  <c r="O542" i="51"/>
  <c r="L520" i="51"/>
  <c r="F520" i="51"/>
  <c r="L522" i="51"/>
  <c r="F522" i="51"/>
  <c r="L524" i="51"/>
  <c r="F524" i="51"/>
  <c r="L526" i="51"/>
  <c r="F526" i="51"/>
  <c r="L528" i="51"/>
  <c r="F528" i="51"/>
  <c r="L530" i="51"/>
  <c r="F530" i="51"/>
  <c r="L532" i="51"/>
  <c r="F532" i="51"/>
  <c r="L534" i="51"/>
  <c r="F534" i="51"/>
  <c r="L536" i="51"/>
  <c r="F536" i="51"/>
  <c r="P539" i="51"/>
  <c r="R539" i="51" s="1"/>
  <c r="T539" i="51" s="1"/>
  <c r="O539" i="51"/>
  <c r="P543" i="51"/>
  <c r="R543" i="51" s="1"/>
  <c r="T543" i="51" s="1"/>
  <c r="O543" i="51"/>
  <c r="F537" i="51"/>
  <c r="F538" i="51"/>
  <c r="F539" i="51"/>
  <c r="F540" i="51"/>
  <c r="F541" i="51"/>
  <c r="F542" i="51"/>
  <c r="F543" i="51"/>
  <c r="F544" i="51"/>
  <c r="F545" i="51"/>
  <c r="F546" i="51"/>
  <c r="L546" i="51"/>
  <c r="Q546" i="51"/>
  <c r="Q369" i="50"/>
  <c r="S369" i="50" s="1"/>
  <c r="Q374" i="50"/>
  <c r="S374" i="50" s="1"/>
  <c r="Q377" i="50"/>
  <c r="S377" i="50" s="1"/>
  <c r="Q386" i="50"/>
  <c r="S386" i="50" s="1"/>
  <c r="Q401" i="50"/>
  <c r="S401" i="50" s="1"/>
  <c r="Q413" i="50"/>
  <c r="S413" i="50" s="1"/>
  <c r="Q429" i="50"/>
  <c r="S429" i="50" s="1"/>
  <c r="Q372" i="50"/>
  <c r="S372" i="50" s="1"/>
  <c r="Q406" i="50"/>
  <c r="S406" i="50" s="1"/>
  <c r="Q407" i="50"/>
  <c r="S407" i="50" s="1"/>
  <c r="Q408" i="50"/>
  <c r="S408" i="50" s="1"/>
  <c r="Q422" i="50"/>
  <c r="S422" i="50" s="1"/>
  <c r="Q424" i="50"/>
  <c r="S424" i="50" s="1"/>
  <c r="Q494" i="50"/>
  <c r="S494" i="50" s="1"/>
  <c r="Q498" i="50"/>
  <c r="S498" i="50" s="1"/>
  <c r="Q382" i="50"/>
  <c r="S382" i="50" s="1"/>
  <c r="Q404" i="50"/>
  <c r="S404" i="50" s="1"/>
  <c r="Q410" i="50"/>
  <c r="S410" i="50" s="1"/>
  <c r="Q418" i="50"/>
  <c r="S418" i="50" s="1"/>
  <c r="Q419" i="50"/>
  <c r="S419" i="50" s="1"/>
  <c r="Q426" i="50"/>
  <c r="S426" i="50" s="1"/>
  <c r="Q428" i="50"/>
  <c r="S428" i="50" s="1"/>
  <c r="Q434" i="50"/>
  <c r="S434" i="50" s="1"/>
  <c r="Q438" i="50"/>
  <c r="S438" i="50" s="1"/>
  <c r="Q442" i="50"/>
  <c r="S442" i="50" s="1"/>
  <c r="Q446" i="50"/>
  <c r="S446" i="50" s="1"/>
  <c r="Q450" i="50"/>
  <c r="S450" i="50" s="1"/>
  <c r="Q454" i="50"/>
  <c r="Q459" i="50"/>
  <c r="S459" i="50" s="1"/>
  <c r="Q463" i="50"/>
  <c r="S463" i="50" s="1"/>
  <c r="Q479" i="50"/>
  <c r="S479" i="50" s="1"/>
  <c r="Q493" i="50"/>
  <c r="S493" i="50" s="1"/>
  <c r="Q495" i="50"/>
  <c r="S495" i="50" s="1"/>
  <c r="Q497" i="50"/>
  <c r="S497" i="50" s="1"/>
  <c r="Q370" i="50"/>
  <c r="S370" i="50" s="1"/>
  <c r="Q373" i="50"/>
  <c r="S373" i="50" s="1"/>
  <c r="Q378" i="50"/>
  <c r="S378" i="50" s="1"/>
  <c r="Q409" i="50"/>
  <c r="S409" i="50" s="1"/>
  <c r="Q417" i="50"/>
  <c r="S417" i="50" s="1"/>
  <c r="Q425" i="50"/>
  <c r="S425" i="50" s="1"/>
  <c r="Q433" i="50"/>
  <c r="S433" i="50" s="1"/>
  <c r="Q437" i="50"/>
  <c r="S437" i="50" s="1"/>
  <c r="Q441" i="50"/>
  <c r="S441" i="50" s="1"/>
  <c r="Q445" i="50"/>
  <c r="S445" i="50" s="1"/>
  <c r="Q449" i="50"/>
  <c r="S449" i="50" s="1"/>
  <c r="Q453" i="50"/>
  <c r="S453" i="50" s="1"/>
  <c r="Q458" i="50"/>
  <c r="S458" i="50" s="1"/>
  <c r="Q462" i="50"/>
  <c r="S462" i="50" s="1"/>
  <c r="Q466" i="50"/>
  <c r="S466" i="50" s="1"/>
  <c r="Q470" i="50"/>
  <c r="S470" i="50" s="1"/>
  <c r="Q474" i="50"/>
  <c r="S474" i="50" s="1"/>
  <c r="Q478" i="50"/>
  <c r="S478" i="50" s="1"/>
  <c r="Q482" i="50"/>
  <c r="S482" i="50" s="1"/>
  <c r="Q486" i="50"/>
  <c r="S486" i="50" s="1"/>
  <c r="Q503" i="50"/>
  <c r="S503" i="50" s="1"/>
  <c r="Q511" i="50"/>
  <c r="S511" i="50" s="1"/>
  <c r="Q515" i="50"/>
  <c r="S515" i="50" s="1"/>
  <c r="Q525" i="50"/>
  <c r="S525" i="50" s="1"/>
  <c r="Q376" i="50"/>
  <c r="S376" i="50" s="1"/>
  <c r="Q502" i="50"/>
  <c r="S502" i="50" s="1"/>
  <c r="Q506" i="50"/>
  <c r="S506" i="50" s="1"/>
  <c r="Q510" i="50"/>
  <c r="S510" i="50" s="1"/>
  <c r="Q514" i="50"/>
  <c r="S514" i="50" s="1"/>
  <c r="Q521" i="50"/>
  <c r="S521" i="50" s="1"/>
  <c r="O285" i="50"/>
  <c r="Q285" i="50" s="1"/>
  <c r="N285" i="50"/>
  <c r="O287" i="50"/>
  <c r="Q287" i="50" s="1"/>
  <c r="N287" i="50"/>
  <c r="O289" i="50"/>
  <c r="Q289" i="50" s="1"/>
  <c r="N289" i="50"/>
  <c r="O286" i="50"/>
  <c r="Q286" i="50" s="1"/>
  <c r="N286" i="50"/>
  <c r="O291" i="50"/>
  <c r="Q291" i="50" s="1"/>
  <c r="N291" i="50"/>
  <c r="O294" i="50"/>
  <c r="Q294" i="50" s="1"/>
  <c r="N294" i="50"/>
  <c r="O288" i="50"/>
  <c r="N288" i="50"/>
  <c r="O293" i="50"/>
  <c r="Q293" i="50" s="1"/>
  <c r="N293" i="50"/>
  <c r="O296" i="50"/>
  <c r="Q296" i="50" s="1"/>
  <c r="N296" i="50"/>
  <c r="O290" i="50"/>
  <c r="Q290" i="50" s="1"/>
  <c r="N290" i="50"/>
  <c r="O292" i="50"/>
  <c r="N292" i="50"/>
  <c r="O295" i="50"/>
  <c r="N295" i="50"/>
  <c r="O300" i="50"/>
  <c r="O302" i="50"/>
  <c r="Q302" i="50" s="1"/>
  <c r="O305" i="50"/>
  <c r="Q305" i="50" s="1"/>
  <c r="O314" i="50"/>
  <c r="Q314" i="50" s="1"/>
  <c r="O319" i="50"/>
  <c r="O320" i="50"/>
  <c r="O321" i="50"/>
  <c r="Q321" i="50" s="1"/>
  <c r="S321" i="50" s="1"/>
  <c r="O322" i="50"/>
  <c r="Q322" i="50" s="1"/>
  <c r="S322" i="50" s="1"/>
  <c r="O323" i="50"/>
  <c r="O324" i="50"/>
  <c r="O338" i="50"/>
  <c r="Q338" i="50" s="1"/>
  <c r="S338" i="50" s="1"/>
  <c r="O348" i="50"/>
  <c r="Q348" i="50" s="1"/>
  <c r="S348" i="50" s="1"/>
  <c r="N379" i="50"/>
  <c r="O379" i="50"/>
  <c r="O298" i="50"/>
  <c r="Q298" i="50" s="1"/>
  <c r="O304" i="50"/>
  <c r="O308" i="50"/>
  <c r="O315" i="50"/>
  <c r="Q315" i="50" s="1"/>
  <c r="O316" i="50"/>
  <c r="O318" i="50"/>
  <c r="Q318" i="50" s="1"/>
  <c r="S318" i="50" s="1"/>
  <c r="O325" i="50"/>
  <c r="Q325" i="50" s="1"/>
  <c r="S325" i="50" s="1"/>
  <c r="O328" i="50"/>
  <c r="Q328" i="50" s="1"/>
  <c r="S328" i="50" s="1"/>
  <c r="O333" i="50"/>
  <c r="Q333" i="50" s="1"/>
  <c r="S333" i="50" s="1"/>
  <c r="O334" i="50"/>
  <c r="Q334" i="50" s="1"/>
  <c r="S334" i="50" s="1"/>
  <c r="O337" i="50"/>
  <c r="Q337" i="50" s="1"/>
  <c r="S337" i="50" s="1"/>
  <c r="O339" i="50"/>
  <c r="O340" i="50"/>
  <c r="Q340" i="50" s="1"/>
  <c r="S340" i="50" s="1"/>
  <c r="O341" i="50"/>
  <c r="Q341" i="50" s="1"/>
  <c r="S341" i="50" s="1"/>
  <c r="O349" i="50"/>
  <c r="Q349" i="50" s="1"/>
  <c r="S349" i="50" s="1"/>
  <c r="O351" i="50"/>
  <c r="O352" i="50"/>
  <c r="O354" i="50"/>
  <c r="Q354" i="50" s="1"/>
  <c r="P297" i="50"/>
  <c r="P335" i="50"/>
  <c r="P336" i="50"/>
  <c r="P337" i="50"/>
  <c r="P338" i="50"/>
  <c r="P339" i="50"/>
  <c r="P340" i="50"/>
  <c r="P341" i="50"/>
  <c r="P342" i="50"/>
  <c r="P343" i="50"/>
  <c r="P344" i="50"/>
  <c r="P345" i="50"/>
  <c r="P346" i="50"/>
  <c r="P347" i="50"/>
  <c r="P348" i="50"/>
  <c r="P349" i="50"/>
  <c r="P350" i="50"/>
  <c r="P351" i="50"/>
  <c r="P352" i="50"/>
  <c r="P353" i="50"/>
  <c r="P354" i="50"/>
  <c r="P355" i="50"/>
  <c r="P357" i="50"/>
  <c r="O358" i="50"/>
  <c r="Q358" i="50" s="1"/>
  <c r="S358" i="50" s="1"/>
  <c r="P361" i="50"/>
  <c r="O362" i="50"/>
  <c r="Q362" i="50" s="1"/>
  <c r="S362" i="50" s="1"/>
  <c r="O363" i="50"/>
  <c r="Q363" i="50" s="1"/>
  <c r="S363" i="50" s="1"/>
  <c r="O364" i="50"/>
  <c r="Q364" i="50" s="1"/>
  <c r="S364" i="50" s="1"/>
  <c r="O365" i="50"/>
  <c r="Q365" i="50" s="1"/>
  <c r="S365" i="50" s="1"/>
  <c r="O366" i="50"/>
  <c r="Q366" i="50" s="1"/>
  <c r="S366" i="50" s="1"/>
  <c r="O367" i="50"/>
  <c r="Q367" i="50" s="1"/>
  <c r="S367" i="50" s="1"/>
  <c r="F380" i="50"/>
  <c r="P380" i="50"/>
  <c r="F388" i="50"/>
  <c r="P395" i="50"/>
  <c r="O297" i="50"/>
  <c r="Q297" i="50" s="1"/>
  <c r="O303" i="50"/>
  <c r="Q303" i="50" s="1"/>
  <c r="O306" i="50"/>
  <c r="Q306" i="50" s="1"/>
  <c r="O309" i="50"/>
  <c r="Q309" i="50" s="1"/>
  <c r="O310" i="50"/>
  <c r="Q310" i="50" s="1"/>
  <c r="O313" i="50"/>
  <c r="Q313" i="50" s="1"/>
  <c r="O317" i="50"/>
  <c r="Q317" i="50" s="1"/>
  <c r="S317" i="50" s="1"/>
  <c r="O326" i="50"/>
  <c r="Q326" i="50" s="1"/>
  <c r="S326" i="50" s="1"/>
  <c r="O327" i="50"/>
  <c r="O329" i="50"/>
  <c r="Q329" i="50" s="1"/>
  <c r="S329" i="50" s="1"/>
  <c r="O336" i="50"/>
  <c r="D546" i="50"/>
  <c r="F286" i="50"/>
  <c r="F287" i="50"/>
  <c r="F288" i="50"/>
  <c r="F289" i="50"/>
  <c r="F290" i="50"/>
  <c r="F291" i="50"/>
  <c r="F292" i="50"/>
  <c r="F293" i="50"/>
  <c r="F294" i="50"/>
  <c r="F295" i="50"/>
  <c r="F296" i="50"/>
  <c r="O368" i="50"/>
  <c r="N368" i="50"/>
  <c r="N383" i="50"/>
  <c r="O383" i="50"/>
  <c r="Q383" i="50" s="1"/>
  <c r="S383" i="50" s="1"/>
  <c r="N400" i="50"/>
  <c r="P400" i="50"/>
  <c r="O402" i="50"/>
  <c r="Q402" i="50" s="1"/>
  <c r="S402" i="50" s="1"/>
  <c r="O299" i="50"/>
  <c r="Q299" i="50" s="1"/>
  <c r="O301" i="50"/>
  <c r="Q301" i="50" s="1"/>
  <c r="O307" i="50"/>
  <c r="O311" i="50"/>
  <c r="Q311" i="50" s="1"/>
  <c r="O312" i="50"/>
  <c r="Q312" i="50" s="1"/>
  <c r="O330" i="50"/>
  <c r="Q330" i="50" s="1"/>
  <c r="S330" i="50" s="1"/>
  <c r="O331" i="50"/>
  <c r="Q331" i="50" s="1"/>
  <c r="S331" i="50" s="1"/>
  <c r="O332" i="50"/>
  <c r="O335" i="50"/>
  <c r="O342" i="50"/>
  <c r="Q342" i="50" s="1"/>
  <c r="S342" i="50" s="1"/>
  <c r="O343" i="50"/>
  <c r="O344" i="50"/>
  <c r="Q344" i="50" s="1"/>
  <c r="S344" i="50" s="1"/>
  <c r="O345" i="50"/>
  <c r="Q345" i="50" s="1"/>
  <c r="S345" i="50" s="1"/>
  <c r="O346" i="50"/>
  <c r="Q346" i="50" s="1"/>
  <c r="S346" i="50" s="1"/>
  <c r="O347" i="50"/>
  <c r="Q347" i="50" s="1"/>
  <c r="S347" i="50" s="1"/>
  <c r="O350" i="50"/>
  <c r="Q350" i="50" s="1"/>
  <c r="S350" i="50" s="1"/>
  <c r="O353" i="50"/>
  <c r="Q353" i="50" s="1"/>
  <c r="S353" i="50" s="1"/>
  <c r="O355" i="50"/>
  <c r="Q355" i="50" s="1"/>
  <c r="S355" i="50" s="1"/>
  <c r="N387" i="50"/>
  <c r="O387" i="50"/>
  <c r="O356" i="50"/>
  <c r="P359" i="50"/>
  <c r="O360" i="50"/>
  <c r="Q360" i="50" s="1"/>
  <c r="S360" i="50" s="1"/>
  <c r="F384" i="50"/>
  <c r="P384" i="50"/>
  <c r="P391" i="50"/>
  <c r="P399" i="50"/>
  <c r="F390" i="50"/>
  <c r="F392" i="50"/>
  <c r="F394" i="50"/>
  <c r="F396" i="50"/>
  <c r="F398" i="50"/>
  <c r="P408" i="50"/>
  <c r="N408" i="50"/>
  <c r="P416" i="50"/>
  <c r="N416" i="50"/>
  <c r="N369" i="50"/>
  <c r="N370" i="50"/>
  <c r="N371" i="50"/>
  <c r="N372" i="50"/>
  <c r="N373" i="50"/>
  <c r="N374" i="50"/>
  <c r="N375" i="50"/>
  <c r="N376" i="50"/>
  <c r="N377" i="50"/>
  <c r="P381" i="50"/>
  <c r="P385" i="50"/>
  <c r="P404" i="50"/>
  <c r="N404" i="50"/>
  <c r="N378" i="50"/>
  <c r="N382" i="50"/>
  <c r="N386" i="50"/>
  <c r="F389" i="50"/>
  <c r="F391" i="50"/>
  <c r="F393" i="50"/>
  <c r="F395" i="50"/>
  <c r="F397" i="50"/>
  <c r="F399" i="50"/>
  <c r="P405" i="50"/>
  <c r="P412" i="50"/>
  <c r="N412" i="50"/>
  <c r="N420" i="50"/>
  <c r="N424" i="50"/>
  <c r="N428" i="50"/>
  <c r="N432" i="50"/>
  <c r="F489" i="50"/>
  <c r="P489" i="50"/>
  <c r="N490" i="50"/>
  <c r="N491" i="50"/>
  <c r="N487" i="50"/>
  <c r="N488" i="50"/>
  <c r="N492" i="50"/>
  <c r="N493" i="50"/>
  <c r="N494" i="50"/>
  <c r="N495" i="50"/>
  <c r="N496" i="50"/>
  <c r="N497" i="50"/>
  <c r="N498" i="50"/>
  <c r="N499" i="50"/>
  <c r="N489" i="50"/>
  <c r="N518" i="50"/>
  <c r="F521" i="50"/>
  <c r="P521" i="50"/>
  <c r="N522" i="50"/>
  <c r="F525" i="50"/>
  <c r="P525" i="50"/>
  <c r="N526" i="50"/>
  <c r="F529" i="50"/>
  <c r="O540" i="50"/>
  <c r="Q540" i="50" s="1"/>
  <c r="S540" i="50" s="1"/>
  <c r="N540" i="50"/>
  <c r="O544" i="50"/>
  <c r="N544" i="50"/>
  <c r="N519" i="50"/>
  <c r="N523" i="50"/>
  <c r="P526" i="50"/>
  <c r="N527" i="50"/>
  <c r="F531" i="50"/>
  <c r="F533" i="50"/>
  <c r="F535" i="50"/>
  <c r="O537" i="50"/>
  <c r="Q537" i="50" s="1"/>
  <c r="S537" i="50" s="1"/>
  <c r="N537" i="50"/>
  <c r="O541" i="50"/>
  <c r="Q541" i="50" s="1"/>
  <c r="S541" i="50" s="1"/>
  <c r="N541" i="50"/>
  <c r="N520" i="50"/>
  <c r="N524" i="50"/>
  <c r="F528" i="50"/>
  <c r="O538" i="50"/>
  <c r="Q538" i="50" s="1"/>
  <c r="S538" i="50" s="1"/>
  <c r="N538" i="50"/>
  <c r="O542" i="50"/>
  <c r="Q542" i="50" s="1"/>
  <c r="S542" i="50" s="1"/>
  <c r="N542" i="50"/>
  <c r="F520" i="50"/>
  <c r="P520" i="50"/>
  <c r="N521" i="50"/>
  <c r="F524" i="50"/>
  <c r="P524" i="50"/>
  <c r="N525" i="50"/>
  <c r="F530" i="50"/>
  <c r="F532" i="50"/>
  <c r="F534" i="50"/>
  <c r="F536" i="50"/>
  <c r="O539" i="50"/>
  <c r="N539" i="50"/>
  <c r="O543" i="50"/>
  <c r="N543" i="50"/>
  <c r="F537" i="50"/>
  <c r="F538" i="50"/>
  <c r="F539" i="50"/>
  <c r="F540" i="50"/>
  <c r="F541" i="50"/>
  <c r="F542" i="50"/>
  <c r="F543" i="50"/>
  <c r="F544" i="50"/>
  <c r="F545" i="50"/>
  <c r="F15" i="49"/>
  <c r="O15" i="49"/>
  <c r="O285" i="49"/>
  <c r="Q285" i="49" s="1"/>
  <c r="S285" i="49" s="1"/>
  <c r="P306" i="49"/>
  <c r="F306" i="49"/>
  <c r="P310" i="49"/>
  <c r="F310" i="49"/>
  <c r="P314" i="49"/>
  <c r="F314" i="49"/>
  <c r="P318" i="49"/>
  <c r="F318" i="49"/>
  <c r="P322" i="49"/>
  <c r="F322" i="49"/>
  <c r="P326" i="49"/>
  <c r="F326" i="49"/>
  <c r="P330" i="49"/>
  <c r="F330" i="49"/>
  <c r="P334" i="49"/>
  <c r="F334" i="49"/>
  <c r="P337" i="49"/>
  <c r="F337" i="49"/>
  <c r="F285" i="49"/>
  <c r="O292" i="49"/>
  <c r="Q292" i="49" s="1"/>
  <c r="S292" i="49" s="1"/>
  <c r="O294" i="49"/>
  <c r="Q294" i="49" s="1"/>
  <c r="S294" i="49" s="1"/>
  <c r="O296" i="49"/>
  <c r="Q296" i="49" s="1"/>
  <c r="S296" i="49" s="1"/>
  <c r="P298" i="49"/>
  <c r="P300" i="49"/>
  <c r="P302" i="49"/>
  <c r="F380" i="49"/>
  <c r="P380" i="49"/>
  <c r="O286" i="49"/>
  <c r="Q286" i="49" s="1"/>
  <c r="S286" i="49" s="1"/>
  <c r="O288" i="49"/>
  <c r="O290" i="49"/>
  <c r="Q290" i="49" s="1"/>
  <c r="S290" i="49" s="1"/>
  <c r="F293" i="49"/>
  <c r="F295" i="49"/>
  <c r="F297" i="49"/>
  <c r="O298" i="49"/>
  <c r="Q298" i="49" s="1"/>
  <c r="S298" i="49" s="1"/>
  <c r="O300" i="49"/>
  <c r="Q300" i="49" s="1"/>
  <c r="S300" i="49" s="1"/>
  <c r="O302" i="49"/>
  <c r="Q302" i="49" s="1"/>
  <c r="S302" i="49" s="1"/>
  <c r="O306" i="49"/>
  <c r="Q306" i="49" s="1"/>
  <c r="S306" i="49" s="1"/>
  <c r="O310" i="49"/>
  <c r="Q310" i="49" s="1"/>
  <c r="S310" i="49" s="1"/>
  <c r="O314" i="49"/>
  <c r="Q314" i="49" s="1"/>
  <c r="S314" i="49" s="1"/>
  <c r="O318" i="49"/>
  <c r="Q318" i="49" s="1"/>
  <c r="S318" i="49" s="1"/>
  <c r="O322" i="49"/>
  <c r="Q322" i="49" s="1"/>
  <c r="S322" i="49" s="1"/>
  <c r="P323" i="49"/>
  <c r="O326" i="49"/>
  <c r="Q326" i="49" s="1"/>
  <c r="S326" i="49" s="1"/>
  <c r="P327" i="49"/>
  <c r="O330" i="49"/>
  <c r="Q330" i="49" s="1"/>
  <c r="S330" i="49" s="1"/>
  <c r="O334" i="49"/>
  <c r="Q334" i="49" s="1"/>
  <c r="S334" i="49" s="1"/>
  <c r="F336" i="49"/>
  <c r="O337" i="49"/>
  <c r="Q337" i="49" s="1"/>
  <c r="S337" i="49" s="1"/>
  <c r="P343" i="49"/>
  <c r="P345" i="49"/>
  <c r="P347" i="49"/>
  <c r="P349" i="49"/>
  <c r="P351" i="49"/>
  <c r="P353" i="49"/>
  <c r="P355" i="49"/>
  <c r="P357" i="49"/>
  <c r="P359" i="49"/>
  <c r="P361" i="49"/>
  <c r="P363" i="49"/>
  <c r="P365" i="49"/>
  <c r="P367" i="49"/>
  <c r="P369" i="49"/>
  <c r="P371" i="49"/>
  <c r="P373" i="49"/>
  <c r="P375" i="49"/>
  <c r="O377" i="49"/>
  <c r="Q377" i="49" s="1"/>
  <c r="S377" i="49" s="1"/>
  <c r="P396" i="49"/>
  <c r="F396" i="49"/>
  <c r="O293" i="49"/>
  <c r="O295" i="49"/>
  <c r="Q295" i="49" s="1"/>
  <c r="O297" i="49"/>
  <c r="O336" i="49"/>
  <c r="O339" i="49"/>
  <c r="Q339" i="49" s="1"/>
  <c r="S339" i="49" s="1"/>
  <c r="F341" i="49"/>
  <c r="O342" i="49"/>
  <c r="Q342" i="49" s="1"/>
  <c r="S342" i="49" s="1"/>
  <c r="O344" i="49"/>
  <c r="Q344" i="49" s="1"/>
  <c r="S344" i="49" s="1"/>
  <c r="O346" i="49"/>
  <c r="Q346" i="49" s="1"/>
  <c r="S346" i="49" s="1"/>
  <c r="O348" i="49"/>
  <c r="Q348" i="49" s="1"/>
  <c r="S348" i="49" s="1"/>
  <c r="O350" i="49"/>
  <c r="Q350" i="49" s="1"/>
  <c r="S350" i="49" s="1"/>
  <c r="O352" i="49"/>
  <c r="Q352" i="49" s="1"/>
  <c r="S352" i="49" s="1"/>
  <c r="O354" i="49"/>
  <c r="Q354" i="49" s="1"/>
  <c r="S354" i="49" s="1"/>
  <c r="O356" i="49"/>
  <c r="O358" i="49"/>
  <c r="Q358" i="49" s="1"/>
  <c r="S358" i="49" s="1"/>
  <c r="O360" i="49"/>
  <c r="Q360" i="49" s="1"/>
  <c r="S360" i="49" s="1"/>
  <c r="O362" i="49"/>
  <c r="Q362" i="49" s="1"/>
  <c r="S362" i="49" s="1"/>
  <c r="O364" i="49"/>
  <c r="Q364" i="49" s="1"/>
  <c r="S364" i="49" s="1"/>
  <c r="O366" i="49"/>
  <c r="Q366" i="49" s="1"/>
  <c r="S366" i="49" s="1"/>
  <c r="O368" i="49"/>
  <c r="Q368" i="49" s="1"/>
  <c r="S368" i="49" s="1"/>
  <c r="O370" i="49"/>
  <c r="Q370" i="49" s="1"/>
  <c r="S370" i="49" s="1"/>
  <c r="O372" i="49"/>
  <c r="O374" i="49"/>
  <c r="Q374" i="49" s="1"/>
  <c r="S374" i="49" s="1"/>
  <c r="O376" i="49"/>
  <c r="Q376" i="49" s="1"/>
  <c r="S376" i="49" s="1"/>
  <c r="P377" i="49"/>
  <c r="F388" i="49"/>
  <c r="F399" i="49"/>
  <c r="P374" i="49"/>
  <c r="P376" i="49"/>
  <c r="O378" i="49"/>
  <c r="Q378" i="49" s="1"/>
  <c r="S378" i="49" s="1"/>
  <c r="O380" i="49"/>
  <c r="Q380" i="49" s="1"/>
  <c r="S380" i="49" s="1"/>
  <c r="O381" i="49"/>
  <c r="Q381" i="49" s="1"/>
  <c r="S381" i="49" s="1"/>
  <c r="P382" i="49"/>
  <c r="P385" i="49"/>
  <c r="P389" i="49"/>
  <c r="O391" i="49"/>
  <c r="Q391" i="49" s="1"/>
  <c r="S391" i="49" s="1"/>
  <c r="F395" i="49"/>
  <c r="O396" i="49"/>
  <c r="P397" i="49"/>
  <c r="P402" i="49"/>
  <c r="P404" i="49"/>
  <c r="P406" i="49"/>
  <c r="P408" i="49"/>
  <c r="P411" i="49"/>
  <c r="P413" i="49"/>
  <c r="P424" i="49"/>
  <c r="P427" i="49"/>
  <c r="F444" i="49"/>
  <c r="O445" i="49"/>
  <c r="Q445" i="49" s="1"/>
  <c r="S445" i="49" s="1"/>
  <c r="F448" i="49"/>
  <c r="O449" i="49"/>
  <c r="Q449" i="49" s="1"/>
  <c r="S449" i="49" s="1"/>
  <c r="Q451" i="49"/>
  <c r="S451" i="49" s="1"/>
  <c r="P453" i="49"/>
  <c r="F458" i="49"/>
  <c r="O459" i="49"/>
  <c r="Q459" i="49" s="1"/>
  <c r="S459" i="49" s="1"/>
  <c r="P463" i="49"/>
  <c r="F464" i="49"/>
  <c r="O465" i="49"/>
  <c r="Q465" i="49" s="1"/>
  <c r="S465" i="49" s="1"/>
  <c r="Q467" i="49"/>
  <c r="S467" i="49" s="1"/>
  <c r="P469" i="49"/>
  <c r="O471" i="49"/>
  <c r="O473" i="49"/>
  <c r="Q473" i="49" s="1"/>
  <c r="S473" i="49" s="1"/>
  <c r="P477" i="49"/>
  <c r="P479" i="49"/>
  <c r="O480" i="49"/>
  <c r="P480" i="49"/>
  <c r="O481" i="49"/>
  <c r="P481" i="49"/>
  <c r="O482" i="49"/>
  <c r="O491" i="49"/>
  <c r="Q491" i="49" s="1"/>
  <c r="S491" i="49" s="1"/>
  <c r="O496" i="49"/>
  <c r="Q496" i="49" s="1"/>
  <c r="S496" i="49" s="1"/>
  <c r="P497" i="49"/>
  <c r="O503" i="49"/>
  <c r="P504" i="49"/>
  <c r="O509" i="49"/>
  <c r="Q509" i="49" s="1"/>
  <c r="S509" i="49" s="1"/>
  <c r="O513" i="49"/>
  <c r="Q513" i="49" s="1"/>
  <c r="S513" i="49" s="1"/>
  <c r="F516" i="49"/>
  <c r="O523" i="49"/>
  <c r="F527" i="49"/>
  <c r="F530" i="49"/>
  <c r="O533" i="49"/>
  <c r="O534" i="49"/>
  <c r="Q534" i="49" s="1"/>
  <c r="S534" i="49" s="1"/>
  <c r="O536" i="49"/>
  <c r="Q536" i="49" s="1"/>
  <c r="S536" i="49" s="1"/>
  <c r="F539" i="49"/>
  <c r="O541" i="49"/>
  <c r="P543" i="49"/>
  <c r="O544" i="49"/>
  <c r="Q544" i="49" s="1"/>
  <c r="S544" i="49" s="1"/>
  <c r="P417" i="49"/>
  <c r="P459" i="49"/>
  <c r="P465" i="49"/>
  <c r="P482" i="49"/>
  <c r="P491" i="49"/>
  <c r="O495" i="49"/>
  <c r="P496" i="49"/>
  <c r="O499" i="49"/>
  <c r="O500" i="49"/>
  <c r="O502" i="49"/>
  <c r="P503" i="49"/>
  <c r="O508" i="49"/>
  <c r="Q508" i="49" s="1"/>
  <c r="S508" i="49" s="1"/>
  <c r="P509" i="49"/>
  <c r="O512" i="49"/>
  <c r="P513" i="49"/>
  <c r="F515" i="49"/>
  <c r="O516" i="49"/>
  <c r="Q516" i="49" s="1"/>
  <c r="S516" i="49" s="1"/>
  <c r="O520" i="49"/>
  <c r="Q520" i="49" s="1"/>
  <c r="S520" i="49" s="1"/>
  <c r="O524" i="49"/>
  <c r="O527" i="49"/>
  <c r="Q527" i="49" s="1"/>
  <c r="S527" i="49" s="1"/>
  <c r="F528" i="49"/>
  <c r="F531" i="49"/>
  <c r="F537" i="49"/>
  <c r="O539" i="49"/>
  <c r="Q539" i="49" s="1"/>
  <c r="S539" i="49" s="1"/>
  <c r="O540" i="49"/>
  <c r="Q540" i="49" s="1"/>
  <c r="S540" i="49" s="1"/>
  <c r="P541" i="49"/>
  <c r="O542" i="49"/>
  <c r="P545" i="49"/>
  <c r="P421" i="49"/>
  <c r="Q471" i="49"/>
  <c r="S471" i="49" s="1"/>
  <c r="O531" i="49"/>
  <c r="F532" i="49"/>
  <c r="F535" i="49"/>
  <c r="O537" i="49"/>
  <c r="P539" i="49"/>
  <c r="O545" i="49"/>
  <c r="Q545" i="49" s="1"/>
  <c r="S545" i="49" s="1"/>
  <c r="P379" i="49"/>
  <c r="O382" i="49"/>
  <c r="O384" i="49"/>
  <c r="Q384" i="49" s="1"/>
  <c r="S384" i="49" s="1"/>
  <c r="O385" i="49"/>
  <c r="Q385" i="49" s="1"/>
  <c r="S385" i="49" s="1"/>
  <c r="O388" i="49"/>
  <c r="Q388" i="49" s="1"/>
  <c r="S388" i="49" s="1"/>
  <c r="O389" i="49"/>
  <c r="P390" i="49"/>
  <c r="O394" i="49"/>
  <c r="Q394" i="49" s="1"/>
  <c r="S394" i="49" s="1"/>
  <c r="O397" i="49"/>
  <c r="Q397" i="49" s="1"/>
  <c r="S397" i="49" s="1"/>
  <c r="O399" i="49"/>
  <c r="Q399" i="49" s="1"/>
  <c r="S399" i="49" s="1"/>
  <c r="O402" i="49"/>
  <c r="Q402" i="49" s="1"/>
  <c r="S402" i="49" s="1"/>
  <c r="O404" i="49"/>
  <c r="Q404" i="49" s="1"/>
  <c r="S404" i="49" s="1"/>
  <c r="O406" i="49"/>
  <c r="Q406" i="49" s="1"/>
  <c r="S406" i="49" s="1"/>
  <c r="O408" i="49"/>
  <c r="O411" i="49"/>
  <c r="P420" i="49"/>
  <c r="P423" i="49"/>
  <c r="O424" i="49"/>
  <c r="P425" i="49"/>
  <c r="O427" i="49"/>
  <c r="O431" i="49"/>
  <c r="Q431" i="49" s="1"/>
  <c r="S431" i="49" s="1"/>
  <c r="O435" i="49"/>
  <c r="Q435" i="49" s="1"/>
  <c r="S435" i="49" s="1"/>
  <c r="O439" i="49"/>
  <c r="F452" i="49"/>
  <c r="O453" i="49"/>
  <c r="Q453" i="49" s="1"/>
  <c r="S453" i="49" s="1"/>
  <c r="Q455" i="49"/>
  <c r="S455" i="49" s="1"/>
  <c r="P457" i="49"/>
  <c r="F462" i="49"/>
  <c r="O463" i="49"/>
  <c r="Q463" i="49" s="1"/>
  <c r="S463" i="49" s="1"/>
  <c r="F468" i="49"/>
  <c r="O469" i="49"/>
  <c r="Q469" i="49" s="1"/>
  <c r="S469" i="49" s="1"/>
  <c r="Q475" i="49"/>
  <c r="S475" i="49" s="1"/>
  <c r="O487" i="49"/>
  <c r="Q487" i="49" s="1"/>
  <c r="S487" i="49" s="1"/>
  <c r="F517" i="49"/>
  <c r="O532" i="49"/>
  <c r="O535" i="49"/>
  <c r="P536" i="49"/>
  <c r="O538" i="49"/>
  <c r="O543" i="49"/>
  <c r="Q543" i="49" s="1"/>
  <c r="S543" i="49" s="1"/>
  <c r="P544" i="49"/>
  <c r="Q420" i="49"/>
  <c r="S420" i="49" s="1"/>
  <c r="Q477" i="49"/>
  <c r="S477" i="49" s="1"/>
  <c r="Q495" i="49"/>
  <c r="S495" i="49" s="1"/>
  <c r="Q341" i="49"/>
  <c r="S341" i="49" s="1"/>
  <c r="Q480" i="49"/>
  <c r="S480" i="49" s="1"/>
  <c r="Q481" i="49"/>
  <c r="S481" i="49" s="1"/>
  <c r="Q482" i="49"/>
  <c r="S482" i="49" s="1"/>
  <c r="Q503" i="49"/>
  <c r="S503" i="49" s="1"/>
  <c r="Q382" i="49"/>
  <c r="S382" i="49" s="1"/>
  <c r="Q389" i="49"/>
  <c r="S389" i="49" s="1"/>
  <c r="Q390" i="49"/>
  <c r="S390" i="49" s="1"/>
  <c r="Q396" i="49"/>
  <c r="S396" i="49" s="1"/>
  <c r="Q412" i="49"/>
  <c r="S412" i="49" s="1"/>
  <c r="Q415" i="49"/>
  <c r="S415" i="49" s="1"/>
  <c r="Q492" i="49"/>
  <c r="S492" i="49" s="1"/>
  <c r="Q493" i="49"/>
  <c r="S493" i="49" s="1"/>
  <c r="Q498" i="49"/>
  <c r="S498" i="49" s="1"/>
  <c r="Q502" i="49"/>
  <c r="S502" i="49" s="1"/>
  <c r="Q525" i="49"/>
  <c r="S525" i="49" s="1"/>
  <c r="Q538" i="49"/>
  <c r="S538" i="49" s="1"/>
  <c r="S311" i="49"/>
  <c r="S312" i="49"/>
  <c r="Q340" i="49"/>
  <c r="S340" i="49" s="1"/>
  <c r="Q345" i="49"/>
  <c r="S345" i="49" s="1"/>
  <c r="Q349" i="49"/>
  <c r="S349" i="49" s="1"/>
  <c r="Q353" i="49"/>
  <c r="S353" i="49" s="1"/>
  <c r="Q355" i="49"/>
  <c r="S355" i="49" s="1"/>
  <c r="Q357" i="49"/>
  <c r="S357" i="49" s="1"/>
  <c r="Q359" i="49"/>
  <c r="S359" i="49" s="1"/>
  <c r="Q361" i="49"/>
  <c r="S361" i="49" s="1"/>
  <c r="Q363" i="49"/>
  <c r="S363" i="49" s="1"/>
  <c r="Q365" i="49"/>
  <c r="S365" i="49" s="1"/>
  <c r="Q369" i="49"/>
  <c r="S369" i="49" s="1"/>
  <c r="Q373" i="49"/>
  <c r="S373" i="49" s="1"/>
  <c r="Q375" i="49"/>
  <c r="S375" i="49" s="1"/>
  <c r="Q393" i="49"/>
  <c r="S393" i="49" s="1"/>
  <c r="Q395" i="49"/>
  <c r="S395" i="49" s="1"/>
  <c r="Q398" i="49"/>
  <c r="S398" i="49" s="1"/>
  <c r="Q403" i="49"/>
  <c r="S403" i="49" s="1"/>
  <c r="Q405" i="49"/>
  <c r="S405" i="49" s="1"/>
  <c r="Q409" i="49"/>
  <c r="S409" i="49" s="1"/>
  <c r="Q416" i="49"/>
  <c r="S416" i="49" s="1"/>
  <c r="Q419" i="49"/>
  <c r="S419" i="49" s="1"/>
  <c r="Q437" i="49"/>
  <c r="S437" i="49" s="1"/>
  <c r="Q441" i="49"/>
  <c r="S441" i="49" s="1"/>
  <c r="Q486" i="49"/>
  <c r="S486" i="49" s="1"/>
  <c r="Q497" i="49"/>
  <c r="S497" i="49" s="1"/>
  <c r="Q523" i="49"/>
  <c r="S523" i="49" s="1"/>
  <c r="Q533" i="49"/>
  <c r="S533" i="49" s="1"/>
  <c r="Q541" i="49"/>
  <c r="S541" i="49" s="1"/>
  <c r="Q483" i="49"/>
  <c r="S483" i="49" s="1"/>
  <c r="Q542" i="49"/>
  <c r="S542" i="49" s="1"/>
  <c r="Q537" i="49"/>
  <c r="S537" i="49" s="1"/>
  <c r="F294" i="49"/>
  <c r="N294" i="49"/>
  <c r="P305" i="49"/>
  <c r="P309" i="49"/>
  <c r="P313" i="49"/>
  <c r="P317" i="49"/>
  <c r="P321" i="49"/>
  <c r="P325" i="49"/>
  <c r="P329" i="49"/>
  <c r="P333" i="49"/>
  <c r="P338" i="49"/>
  <c r="P285" i="49"/>
  <c r="P286" i="49"/>
  <c r="P287" i="49"/>
  <c r="P288" i="49"/>
  <c r="P289" i="49"/>
  <c r="P290" i="49"/>
  <c r="P291" i="49"/>
  <c r="F292" i="49"/>
  <c r="N292" i="49"/>
  <c r="F296" i="49"/>
  <c r="N296" i="49"/>
  <c r="F299" i="49"/>
  <c r="F301" i="49"/>
  <c r="O299" i="49"/>
  <c r="O301" i="49"/>
  <c r="Q301" i="49" s="1"/>
  <c r="P335" i="49"/>
  <c r="P339" i="49"/>
  <c r="N375" i="49"/>
  <c r="N379" i="49"/>
  <c r="N382" i="49"/>
  <c r="N386" i="49"/>
  <c r="N390" i="49"/>
  <c r="P394" i="49"/>
  <c r="N342" i="49"/>
  <c r="N343" i="49"/>
  <c r="N344" i="49"/>
  <c r="N345" i="49"/>
  <c r="N346" i="49"/>
  <c r="N347" i="49"/>
  <c r="N348" i="49"/>
  <c r="N349" i="49"/>
  <c r="N350" i="49"/>
  <c r="N351" i="49"/>
  <c r="N352" i="49"/>
  <c r="N353" i="49"/>
  <c r="N354" i="49"/>
  <c r="N355" i="49"/>
  <c r="N356" i="49"/>
  <c r="N357" i="49"/>
  <c r="N358" i="49"/>
  <c r="N359" i="49"/>
  <c r="N360" i="49"/>
  <c r="N361" i="49"/>
  <c r="N362" i="49"/>
  <c r="N363" i="49"/>
  <c r="N364" i="49"/>
  <c r="N365" i="49"/>
  <c r="N366" i="49"/>
  <c r="N367" i="49"/>
  <c r="N368" i="49"/>
  <c r="N369" i="49"/>
  <c r="N370" i="49"/>
  <c r="N371" i="49"/>
  <c r="N372" i="49"/>
  <c r="N373" i="49"/>
  <c r="N374" i="49"/>
  <c r="N378" i="49"/>
  <c r="N383" i="49"/>
  <c r="N387" i="49"/>
  <c r="N391" i="49"/>
  <c r="P393" i="49"/>
  <c r="N377" i="49"/>
  <c r="N410" i="49"/>
  <c r="P410" i="49"/>
  <c r="N414" i="49"/>
  <c r="P414" i="49"/>
  <c r="N418" i="49"/>
  <c r="P418" i="49"/>
  <c r="N422" i="49"/>
  <c r="P422" i="49"/>
  <c r="N426" i="49"/>
  <c r="P426" i="49"/>
  <c r="P429" i="49"/>
  <c r="O430" i="49"/>
  <c r="Q430" i="49" s="1"/>
  <c r="S430" i="49" s="1"/>
  <c r="P433" i="49"/>
  <c r="O434" i="49"/>
  <c r="Q434" i="49" s="1"/>
  <c r="S434" i="49" s="1"/>
  <c r="O436" i="49"/>
  <c r="O438" i="49"/>
  <c r="Q438" i="49" s="1"/>
  <c r="S438" i="49" s="1"/>
  <c r="O440" i="49"/>
  <c r="Q440" i="49" s="1"/>
  <c r="S440" i="49" s="1"/>
  <c r="N396" i="49"/>
  <c r="N397" i="49"/>
  <c r="N398" i="49"/>
  <c r="N399" i="49"/>
  <c r="N400" i="49"/>
  <c r="N401" i="49"/>
  <c r="N402" i="49"/>
  <c r="N403" i="49"/>
  <c r="N404" i="49"/>
  <c r="N405" i="49"/>
  <c r="N406" i="49"/>
  <c r="N407" i="49"/>
  <c r="N408" i="49"/>
  <c r="N409" i="49"/>
  <c r="N411" i="49"/>
  <c r="N415" i="49"/>
  <c r="N419" i="49"/>
  <c r="N423" i="49"/>
  <c r="N427" i="49"/>
  <c r="P428" i="49"/>
  <c r="P432" i="49"/>
  <c r="P435" i="49"/>
  <c r="F435" i="49"/>
  <c r="P437" i="49"/>
  <c r="F437" i="49"/>
  <c r="P439" i="49"/>
  <c r="F439" i="49"/>
  <c r="P441" i="49"/>
  <c r="F441" i="49"/>
  <c r="P443" i="49"/>
  <c r="N443" i="49"/>
  <c r="P447" i="49"/>
  <c r="N447" i="49"/>
  <c r="P451" i="49"/>
  <c r="N451" i="49"/>
  <c r="N412" i="49"/>
  <c r="O413" i="49"/>
  <c r="Q413" i="49" s="1"/>
  <c r="S413" i="49" s="1"/>
  <c r="N416" i="49"/>
  <c r="O417" i="49"/>
  <c r="Q417" i="49" s="1"/>
  <c r="S417" i="49" s="1"/>
  <c r="N420" i="49"/>
  <c r="O421" i="49"/>
  <c r="Q421" i="49" s="1"/>
  <c r="S421" i="49" s="1"/>
  <c r="N424" i="49"/>
  <c r="O425" i="49"/>
  <c r="Q425" i="49" s="1"/>
  <c r="S425" i="49" s="1"/>
  <c r="O428" i="49"/>
  <c r="Q428" i="49" s="1"/>
  <c r="S428" i="49" s="1"/>
  <c r="N428" i="49"/>
  <c r="P431" i="49"/>
  <c r="O410" i="49"/>
  <c r="Q410" i="49" s="1"/>
  <c r="S410" i="49" s="1"/>
  <c r="O414" i="49"/>
  <c r="Q414" i="49" s="1"/>
  <c r="S414" i="49" s="1"/>
  <c r="O418" i="49"/>
  <c r="Q418" i="49" s="1"/>
  <c r="S418" i="49" s="1"/>
  <c r="O422" i="49"/>
  <c r="Q422" i="49" s="1"/>
  <c r="S422" i="49" s="1"/>
  <c r="O426" i="49"/>
  <c r="Q426" i="49" s="1"/>
  <c r="S426" i="49" s="1"/>
  <c r="P430" i="49"/>
  <c r="P434" i="49"/>
  <c r="F434" i="49"/>
  <c r="P436" i="49"/>
  <c r="F436" i="49"/>
  <c r="P438" i="49"/>
  <c r="F438" i="49"/>
  <c r="P440" i="49"/>
  <c r="F440" i="49"/>
  <c r="P445" i="49"/>
  <c r="N445" i="49"/>
  <c r="P449" i="49"/>
  <c r="N449" i="49"/>
  <c r="N429" i="49"/>
  <c r="N430" i="49"/>
  <c r="N431" i="49"/>
  <c r="N432" i="49"/>
  <c r="N433" i="49"/>
  <c r="N434" i="49"/>
  <c r="N435" i="49"/>
  <c r="N436" i="49"/>
  <c r="N437" i="49"/>
  <c r="N438" i="49"/>
  <c r="N439" i="49"/>
  <c r="N440" i="49"/>
  <c r="N441" i="49"/>
  <c r="O442" i="49"/>
  <c r="Q442" i="49" s="1"/>
  <c r="S442" i="49" s="1"/>
  <c r="O444" i="49"/>
  <c r="Q444" i="49" s="1"/>
  <c r="S444" i="49" s="1"/>
  <c r="O446" i="49"/>
  <c r="Q446" i="49" s="1"/>
  <c r="S446" i="49" s="1"/>
  <c r="O448" i="49"/>
  <c r="Q448" i="49" s="1"/>
  <c r="S448" i="49" s="1"/>
  <c r="O450" i="49"/>
  <c r="Q450" i="49" s="1"/>
  <c r="S450" i="49" s="1"/>
  <c r="O452" i="49"/>
  <c r="Q452" i="49" s="1"/>
  <c r="S452" i="49" s="1"/>
  <c r="O454" i="49"/>
  <c r="Q454" i="49" s="1"/>
  <c r="S454" i="49" s="1"/>
  <c r="O456" i="49"/>
  <c r="O458" i="49"/>
  <c r="Q458" i="49" s="1"/>
  <c r="S458" i="49" s="1"/>
  <c r="O460" i="49"/>
  <c r="Q460" i="49" s="1"/>
  <c r="S460" i="49" s="1"/>
  <c r="O462" i="49"/>
  <c r="Q462" i="49" s="1"/>
  <c r="S462" i="49" s="1"/>
  <c r="O464" i="49"/>
  <c r="Q464" i="49" s="1"/>
  <c r="S464" i="49" s="1"/>
  <c r="O466" i="49"/>
  <c r="Q466" i="49" s="1"/>
  <c r="S466" i="49" s="1"/>
  <c r="O468" i="49"/>
  <c r="Q468" i="49" s="1"/>
  <c r="S468" i="49" s="1"/>
  <c r="O470" i="49"/>
  <c r="Q470" i="49" s="1"/>
  <c r="S470" i="49" s="1"/>
  <c r="O472" i="49"/>
  <c r="O474" i="49"/>
  <c r="Q474" i="49" s="1"/>
  <c r="S474" i="49" s="1"/>
  <c r="O476" i="49"/>
  <c r="Q476" i="49" s="1"/>
  <c r="S476" i="49" s="1"/>
  <c r="O478" i="49"/>
  <c r="Q478" i="49" s="1"/>
  <c r="S478" i="49" s="1"/>
  <c r="P478" i="49"/>
  <c r="N482" i="49"/>
  <c r="N486" i="49"/>
  <c r="N490" i="49"/>
  <c r="N453" i="49"/>
  <c r="N455" i="49"/>
  <c r="N457" i="49"/>
  <c r="N459" i="49"/>
  <c r="N461" i="49"/>
  <c r="N463" i="49"/>
  <c r="N465" i="49"/>
  <c r="N467" i="49"/>
  <c r="N469" i="49"/>
  <c r="N471" i="49"/>
  <c r="N473" i="49"/>
  <c r="N475" i="49"/>
  <c r="N491" i="49"/>
  <c r="O517" i="49"/>
  <c r="Q517" i="49" s="1"/>
  <c r="S517" i="49" s="1"/>
  <c r="O518" i="49"/>
  <c r="Q518" i="49" s="1"/>
  <c r="S518" i="49" s="1"/>
  <c r="P521" i="49"/>
  <c r="O522" i="49"/>
  <c r="Q522" i="49" s="1"/>
  <c r="S522" i="49" s="1"/>
  <c r="P525" i="49"/>
  <c r="O526" i="49"/>
  <c r="Q526" i="49" s="1"/>
  <c r="S526" i="49" s="1"/>
  <c r="P529" i="49"/>
  <c r="O530" i="49"/>
  <c r="Q530" i="49" s="1"/>
  <c r="S530" i="49" s="1"/>
  <c r="P533" i="49"/>
  <c r="P535" i="49"/>
  <c r="P537" i="49"/>
  <c r="P520" i="49"/>
  <c r="P524" i="49"/>
  <c r="P528" i="49"/>
  <c r="P532" i="49"/>
  <c r="P519" i="49"/>
  <c r="P523" i="49"/>
  <c r="P527" i="49"/>
  <c r="O528" i="49"/>
  <c r="Q528" i="49" s="1"/>
  <c r="S528" i="49" s="1"/>
  <c r="P531" i="49"/>
  <c r="P518" i="49"/>
  <c r="P522" i="49"/>
  <c r="P526" i="49"/>
  <c r="P530" i="49"/>
  <c r="N532" i="49"/>
  <c r="N538" i="49"/>
  <c r="N539" i="49"/>
  <c r="N540" i="49"/>
  <c r="N541" i="49"/>
  <c r="N542" i="49"/>
  <c r="N543" i="49"/>
  <c r="N544" i="49"/>
  <c r="F545" i="49"/>
  <c r="N545" i="49"/>
  <c r="W420" i="44"/>
  <c r="W303" i="44"/>
  <c r="Y303" i="44" s="1"/>
  <c r="W317" i="44"/>
  <c r="W408" i="44"/>
  <c r="W436" i="44"/>
  <c r="W533" i="44"/>
  <c r="S342" i="44"/>
  <c r="S346" i="44"/>
  <c r="W346" i="44" s="1"/>
  <c r="S362" i="44"/>
  <c r="S366" i="44"/>
  <c r="W366" i="44" s="1"/>
  <c r="S370" i="44"/>
  <c r="W370" i="44" s="1"/>
  <c r="S378" i="44"/>
  <c r="W378" i="44" s="1"/>
  <c r="S382" i="44"/>
  <c r="W382" i="44" s="1"/>
  <c r="S390" i="44"/>
  <c r="S394" i="44"/>
  <c r="S398" i="44"/>
  <c r="S402" i="44"/>
  <c r="S406" i="44"/>
  <c r="S410" i="44"/>
  <c r="S418" i="44"/>
  <c r="S422" i="44"/>
  <c r="W422" i="44" s="1"/>
  <c r="S426" i="44"/>
  <c r="S434" i="44"/>
  <c r="S438" i="44"/>
  <c r="W438" i="44" s="1"/>
  <c r="S446" i="44"/>
  <c r="W446" i="44" s="1"/>
  <c r="S454" i="44"/>
  <c r="W454" i="44" s="1"/>
  <c r="S458" i="44"/>
  <c r="W458" i="44" s="1"/>
  <c r="S462" i="44"/>
  <c r="S474" i="44"/>
  <c r="S482" i="44"/>
  <c r="W482" i="44" s="1"/>
  <c r="S486" i="44"/>
  <c r="W486" i="44" s="1"/>
  <c r="S490" i="44"/>
  <c r="W490" i="44" s="1"/>
  <c r="S494" i="44"/>
  <c r="S498" i="44"/>
  <c r="S502" i="44"/>
  <c r="W502" i="44" s="1"/>
  <c r="S506" i="44"/>
  <c r="W506" i="44" s="1"/>
  <c r="S510" i="44"/>
  <c r="W510" i="44" s="1"/>
  <c r="S518" i="44"/>
  <c r="W518" i="44" s="1"/>
  <c r="S526" i="44"/>
  <c r="S534" i="44"/>
  <c r="S538" i="44"/>
  <c r="W406" i="44"/>
  <c r="W345" i="44"/>
  <c r="W414" i="44"/>
  <c r="W430" i="44"/>
  <c r="K541" i="44"/>
  <c r="Y541" i="44" s="1"/>
  <c r="K479" i="44"/>
  <c r="K495" i="44"/>
  <c r="K537" i="44"/>
  <c r="K455" i="44"/>
  <c r="W299" i="44"/>
  <c r="W307" i="44"/>
  <c r="W323" i="44"/>
  <c r="W335" i="44"/>
  <c r="W309" i="44"/>
  <c r="W325" i="44"/>
  <c r="W333" i="44"/>
  <c r="W496" i="44"/>
  <c r="W291" i="44"/>
  <c r="W321" i="44"/>
  <c r="W338" i="44"/>
  <c r="W517" i="44"/>
  <c r="Y504" i="44"/>
  <c r="Y505" i="44"/>
  <c r="W521" i="44"/>
  <c r="W392" i="44"/>
  <c r="W416" i="44"/>
  <c r="W432" i="44"/>
  <c r="W470" i="44"/>
  <c r="W508" i="44"/>
  <c r="W350" i="44"/>
  <c r="W374" i="44"/>
  <c r="W434" i="44"/>
  <c r="W440" i="44"/>
  <c r="W462" i="44"/>
  <c r="W349" i="44"/>
  <c r="Y524" i="44"/>
  <c r="W389" i="44"/>
  <c r="W447" i="44"/>
  <c r="Y499" i="44"/>
  <c r="Y500" i="44"/>
  <c r="Y519" i="44"/>
  <c r="Y529" i="44"/>
  <c r="K320" i="44"/>
  <c r="K511" i="44"/>
  <c r="K292" i="44"/>
  <c r="K312" i="44"/>
  <c r="K325" i="44"/>
  <c r="Y325" i="44" s="1"/>
  <c r="K487" i="44"/>
  <c r="K507" i="44"/>
  <c r="K533" i="44"/>
  <c r="K474" i="44"/>
  <c r="K502" i="44"/>
  <c r="K506" i="44"/>
  <c r="K510" i="44"/>
  <c r="K514" i="44"/>
  <c r="K494" i="44"/>
  <c r="K293" i="44"/>
  <c r="K296" i="44"/>
  <c r="K329" i="44"/>
  <c r="K342" i="44"/>
  <c r="E354" i="44"/>
  <c r="K354" i="44" s="1"/>
  <c r="K391" i="44"/>
  <c r="Y391" i="44" s="1"/>
  <c r="K498" i="44"/>
  <c r="K332" i="44"/>
  <c r="K336" i="44"/>
  <c r="K346" i="44"/>
  <c r="Y346" i="44" s="1"/>
  <c r="K359" i="44"/>
  <c r="K362" i="44"/>
  <c r="K363" i="44"/>
  <c r="K367" i="44"/>
  <c r="K370" i="44"/>
  <c r="K371" i="44"/>
  <c r="K375" i="44"/>
  <c r="K378" i="44"/>
  <c r="Y378" i="44" s="1"/>
  <c r="K383" i="44"/>
  <c r="K386" i="44"/>
  <c r="K412" i="44"/>
  <c r="K416" i="44"/>
  <c r="K432" i="44"/>
  <c r="K436" i="44"/>
  <c r="Y436" i="44" s="1"/>
  <c r="K443" i="44"/>
  <c r="K454" i="44"/>
  <c r="K478" i="44"/>
  <c r="K486" i="44"/>
  <c r="K536" i="44"/>
  <c r="K285" i="44"/>
  <c r="K288" i="44"/>
  <c r="K328" i="44"/>
  <c r="K350" i="44"/>
  <c r="K407" i="44"/>
  <c r="K415" i="44"/>
  <c r="K427" i="44"/>
  <c r="K451" i="44"/>
  <c r="K456" i="44"/>
  <c r="U293" i="44"/>
  <c r="W293" i="44" s="1"/>
  <c r="U285" i="44"/>
  <c r="W285" i="44" s="1"/>
  <c r="T285" i="44"/>
  <c r="U297" i="44"/>
  <c r="W297" i="44" s="1"/>
  <c r="Y297" i="44" s="1"/>
  <c r="J286" i="44"/>
  <c r="U288" i="44"/>
  <c r="W288" i="44" s="1"/>
  <c r="J290" i="44"/>
  <c r="J294" i="44"/>
  <c r="U296" i="44"/>
  <c r="W296" i="44" s="1"/>
  <c r="J298" i="44"/>
  <c r="J302" i="44"/>
  <c r="U304" i="44"/>
  <c r="W304" i="44" s="1"/>
  <c r="Y304" i="44" s="1"/>
  <c r="J306" i="44"/>
  <c r="U308" i="44"/>
  <c r="W308" i="44" s="1"/>
  <c r="Y308" i="44" s="1"/>
  <c r="J310" i="44"/>
  <c r="U312" i="44"/>
  <c r="W312" i="44" s="1"/>
  <c r="Y312" i="44" s="1"/>
  <c r="J314" i="44"/>
  <c r="U316" i="44"/>
  <c r="W316" i="44" s="1"/>
  <c r="Y316" i="44" s="1"/>
  <c r="J318" i="44"/>
  <c r="J322" i="44"/>
  <c r="J326" i="44"/>
  <c r="Q328" i="44"/>
  <c r="J330" i="44"/>
  <c r="Q332" i="44"/>
  <c r="J334" i="44"/>
  <c r="Q336" i="44"/>
  <c r="K338" i="44"/>
  <c r="K343" i="44"/>
  <c r="R345" i="44"/>
  <c r="V345" i="44" s="1"/>
  <c r="I345" i="44"/>
  <c r="K345" i="44" s="1"/>
  <c r="J345" i="44"/>
  <c r="T351" i="44"/>
  <c r="U351" i="44"/>
  <c r="W351" i="44" s="1"/>
  <c r="U352" i="44"/>
  <c r="W352" i="44" s="1"/>
  <c r="T355" i="44"/>
  <c r="U355" i="44"/>
  <c r="W355" i="44" s="1"/>
  <c r="U360" i="44"/>
  <c r="W360" i="44" s="1"/>
  <c r="U364" i="44"/>
  <c r="W364" i="44" s="1"/>
  <c r="U368" i="44"/>
  <c r="W368" i="44" s="1"/>
  <c r="U376" i="44"/>
  <c r="W376" i="44" s="1"/>
  <c r="U380" i="44"/>
  <c r="W380" i="44" s="1"/>
  <c r="U384" i="44"/>
  <c r="W384" i="44" s="1"/>
  <c r="Q337" i="44"/>
  <c r="T347" i="44"/>
  <c r="U347" i="44"/>
  <c r="W347" i="44" s="1"/>
  <c r="U359" i="44"/>
  <c r="W359" i="44" s="1"/>
  <c r="T363" i="44"/>
  <c r="U367" i="44"/>
  <c r="W367" i="44" s="1"/>
  <c r="Y367" i="44" s="1"/>
  <c r="T371" i="44"/>
  <c r="U371" i="44"/>
  <c r="W371" i="44" s="1"/>
  <c r="T375" i="44"/>
  <c r="U375" i="44"/>
  <c r="W375" i="44" s="1"/>
  <c r="T383" i="44"/>
  <c r="U383" i="44"/>
  <c r="W383" i="44" s="1"/>
  <c r="Y383" i="44" s="1"/>
  <c r="Q286" i="44"/>
  <c r="I287" i="44"/>
  <c r="K287" i="44" s="1"/>
  <c r="Y287" i="44" s="1"/>
  <c r="R287" i="44"/>
  <c r="T287" i="44" s="1"/>
  <c r="Q290" i="44"/>
  <c r="I291" i="44"/>
  <c r="K291" i="44" s="1"/>
  <c r="R291" i="44"/>
  <c r="T291" i="44" s="1"/>
  <c r="Q294" i="44"/>
  <c r="I295" i="44"/>
  <c r="K295" i="44" s="1"/>
  <c r="Y295" i="44" s="1"/>
  <c r="R295" i="44"/>
  <c r="T295" i="44" s="1"/>
  <c r="Q298" i="44"/>
  <c r="I299" i="44"/>
  <c r="K299" i="44" s="1"/>
  <c r="R299" i="44"/>
  <c r="T299" i="44" s="1"/>
  <c r="Q302" i="44"/>
  <c r="I303" i="44"/>
  <c r="R303" i="44"/>
  <c r="T303" i="44" s="1"/>
  <c r="Q306" i="44"/>
  <c r="I307" i="44"/>
  <c r="K307" i="44" s="1"/>
  <c r="R307" i="44"/>
  <c r="T307" i="44" s="1"/>
  <c r="T309" i="44"/>
  <c r="Q310" i="44"/>
  <c r="I311" i="44"/>
  <c r="K311" i="44" s="1"/>
  <c r="R311" i="44"/>
  <c r="V311" i="44" s="1"/>
  <c r="Q314" i="44"/>
  <c r="I315" i="44"/>
  <c r="K315" i="44" s="1"/>
  <c r="Y315" i="44" s="1"/>
  <c r="R315" i="44"/>
  <c r="T315" i="44" s="1"/>
  <c r="Q318" i="44"/>
  <c r="I319" i="44"/>
  <c r="K319" i="44" s="1"/>
  <c r="Y319" i="44" s="1"/>
  <c r="R319" i="44"/>
  <c r="T319" i="44" s="1"/>
  <c r="T321" i="44"/>
  <c r="Q322" i="44"/>
  <c r="I323" i="44"/>
  <c r="K323" i="44" s="1"/>
  <c r="Y323" i="44" s="1"/>
  <c r="R323" i="44"/>
  <c r="T323" i="44" s="1"/>
  <c r="Q326" i="44"/>
  <c r="I327" i="44"/>
  <c r="K327" i="44" s="1"/>
  <c r="R327" i="44"/>
  <c r="V327" i="44" s="1"/>
  <c r="Q330" i="44"/>
  <c r="I331" i="44"/>
  <c r="K331" i="44" s="1"/>
  <c r="R331" i="44"/>
  <c r="V331" i="44" s="1"/>
  <c r="T333" i="44"/>
  <c r="Q334" i="44"/>
  <c r="I335" i="44"/>
  <c r="K335" i="44" s="1"/>
  <c r="R335" i="44"/>
  <c r="T335" i="44" s="1"/>
  <c r="R337" i="44"/>
  <c r="V337" i="44" s="1"/>
  <c r="V339" i="44"/>
  <c r="R340" i="44"/>
  <c r="V340" i="44" s="1"/>
  <c r="I340" i="44"/>
  <c r="K340" i="44" s="1"/>
  <c r="Q340" i="44"/>
  <c r="Q341" i="44"/>
  <c r="U342" i="44"/>
  <c r="T343" i="44"/>
  <c r="U343" i="44"/>
  <c r="W343" i="44" s="1"/>
  <c r="T346" i="44"/>
  <c r="Q348" i="44"/>
  <c r="R348" i="44"/>
  <c r="V348" i="44" s="1"/>
  <c r="I348" i="44"/>
  <c r="K348" i="44" s="1"/>
  <c r="R353" i="44"/>
  <c r="V353" i="44" s="1"/>
  <c r="I353" i="44"/>
  <c r="K353" i="44" s="1"/>
  <c r="Q353" i="44"/>
  <c r="J353" i="44"/>
  <c r="R357" i="44"/>
  <c r="V357" i="44" s="1"/>
  <c r="I357" i="44"/>
  <c r="K357" i="44" s="1"/>
  <c r="Q357" i="44"/>
  <c r="J357" i="44"/>
  <c r="U394" i="44"/>
  <c r="I286" i="44"/>
  <c r="K286" i="44" s="1"/>
  <c r="R286" i="44"/>
  <c r="V286" i="44" s="1"/>
  <c r="I290" i="44"/>
  <c r="K290" i="44" s="1"/>
  <c r="R290" i="44"/>
  <c r="V290" i="44" s="1"/>
  <c r="I294" i="44"/>
  <c r="K294" i="44" s="1"/>
  <c r="R294" i="44"/>
  <c r="V294" i="44" s="1"/>
  <c r="I298" i="44"/>
  <c r="K298" i="44" s="1"/>
  <c r="R298" i="44"/>
  <c r="V298" i="44" s="1"/>
  <c r="I302" i="44"/>
  <c r="K302" i="44" s="1"/>
  <c r="R302" i="44"/>
  <c r="V302" i="44" s="1"/>
  <c r="I306" i="44"/>
  <c r="K306" i="44" s="1"/>
  <c r="R306" i="44"/>
  <c r="V306" i="44" s="1"/>
  <c r="I310" i="44"/>
  <c r="K310" i="44" s="1"/>
  <c r="R310" i="44"/>
  <c r="V310" i="44" s="1"/>
  <c r="I314" i="44"/>
  <c r="K314" i="44" s="1"/>
  <c r="R314" i="44"/>
  <c r="V314" i="44" s="1"/>
  <c r="I318" i="44"/>
  <c r="K318" i="44" s="1"/>
  <c r="R318" i="44"/>
  <c r="V318" i="44" s="1"/>
  <c r="I322" i="44"/>
  <c r="K322" i="44" s="1"/>
  <c r="R322" i="44"/>
  <c r="V322" i="44" s="1"/>
  <c r="I326" i="44"/>
  <c r="K326" i="44" s="1"/>
  <c r="R326" i="44"/>
  <c r="V326" i="44" s="1"/>
  <c r="I330" i="44"/>
  <c r="K330" i="44" s="1"/>
  <c r="R330" i="44"/>
  <c r="V330" i="44" s="1"/>
  <c r="I334" i="44"/>
  <c r="K334" i="44" s="1"/>
  <c r="R334" i="44"/>
  <c r="V334" i="44" s="1"/>
  <c r="I337" i="44"/>
  <c r="K337" i="44" s="1"/>
  <c r="Q344" i="44"/>
  <c r="R344" i="44"/>
  <c r="V344" i="44" s="1"/>
  <c r="I344" i="44"/>
  <c r="K344" i="44" s="1"/>
  <c r="R349" i="44"/>
  <c r="T349" i="44" s="1"/>
  <c r="I349" i="44"/>
  <c r="K349" i="44" s="1"/>
  <c r="Y349" i="44" s="1"/>
  <c r="J349" i="44"/>
  <c r="Y371" i="44"/>
  <c r="I352" i="44"/>
  <c r="K352" i="44" s="1"/>
  <c r="R352" i="44"/>
  <c r="V352" i="44" s="1"/>
  <c r="I356" i="44"/>
  <c r="K356" i="44" s="1"/>
  <c r="R356" i="44"/>
  <c r="V356" i="44" s="1"/>
  <c r="T358" i="44"/>
  <c r="I360" i="44"/>
  <c r="K360" i="44" s="1"/>
  <c r="R360" i="44"/>
  <c r="T360" i="44" s="1"/>
  <c r="J361" i="44"/>
  <c r="I364" i="44"/>
  <c r="K364" i="44" s="1"/>
  <c r="R364" i="44"/>
  <c r="V364" i="44" s="1"/>
  <c r="J365" i="44"/>
  <c r="T366" i="44"/>
  <c r="I368" i="44"/>
  <c r="K368" i="44" s="1"/>
  <c r="Y368" i="44" s="1"/>
  <c r="R368" i="44"/>
  <c r="T368" i="44" s="1"/>
  <c r="J369" i="44"/>
  <c r="I372" i="44"/>
  <c r="K372" i="44" s="1"/>
  <c r="R372" i="44"/>
  <c r="J373" i="44"/>
  <c r="I376" i="44"/>
  <c r="K376" i="44" s="1"/>
  <c r="R376" i="44"/>
  <c r="T376" i="44" s="1"/>
  <c r="J377" i="44"/>
  <c r="T378" i="44"/>
  <c r="I380" i="44"/>
  <c r="K380" i="44" s="1"/>
  <c r="R380" i="44"/>
  <c r="V380" i="44" s="1"/>
  <c r="J381" i="44"/>
  <c r="T382" i="44"/>
  <c r="I384" i="44"/>
  <c r="K384" i="44" s="1"/>
  <c r="Y384" i="44" s="1"/>
  <c r="R384" i="44"/>
  <c r="T384" i="44" s="1"/>
  <c r="J385" i="44"/>
  <c r="R386" i="44"/>
  <c r="T386" i="44" s="1"/>
  <c r="U386" i="44"/>
  <c r="W386" i="44" s="1"/>
  <c r="Y386" i="44" s="1"/>
  <c r="K388" i="44"/>
  <c r="I389" i="44"/>
  <c r="U390" i="44"/>
  <c r="K392" i="44"/>
  <c r="R393" i="44"/>
  <c r="V393" i="44" s="1"/>
  <c r="I393" i="44"/>
  <c r="K393" i="44" s="1"/>
  <c r="Q393" i="44"/>
  <c r="J398" i="44"/>
  <c r="R398" i="44"/>
  <c r="V398" i="44" s="1"/>
  <c r="I398" i="44"/>
  <c r="K398" i="44" s="1"/>
  <c r="K400" i="44"/>
  <c r="Y400" i="44" s="1"/>
  <c r="T403" i="44"/>
  <c r="Q387" i="44"/>
  <c r="J394" i="44"/>
  <c r="R394" i="44"/>
  <c r="T394" i="44" s="1"/>
  <c r="I394" i="44"/>
  <c r="K394" i="44" s="1"/>
  <c r="Q361" i="44"/>
  <c r="Q365" i="44"/>
  <c r="Q369" i="44"/>
  <c r="Q373" i="44"/>
  <c r="Q377" i="44"/>
  <c r="Q381" i="44"/>
  <c r="Q385" i="44"/>
  <c r="R387" i="44"/>
  <c r="V387" i="44" s="1"/>
  <c r="J390" i="44"/>
  <c r="R390" i="44"/>
  <c r="T390" i="44" s="1"/>
  <c r="I390" i="44"/>
  <c r="K390" i="44" s="1"/>
  <c r="U450" i="44"/>
  <c r="I361" i="44"/>
  <c r="K361" i="44" s="1"/>
  <c r="R361" i="44"/>
  <c r="V361" i="44" s="1"/>
  <c r="I365" i="44"/>
  <c r="K365" i="44" s="1"/>
  <c r="R365" i="44"/>
  <c r="V365" i="44" s="1"/>
  <c r="I369" i="44"/>
  <c r="K369" i="44" s="1"/>
  <c r="R369" i="44"/>
  <c r="V369" i="44" s="1"/>
  <c r="I373" i="44"/>
  <c r="K373" i="44" s="1"/>
  <c r="R373" i="44"/>
  <c r="V373" i="44" s="1"/>
  <c r="I377" i="44"/>
  <c r="K377" i="44" s="1"/>
  <c r="R377" i="44"/>
  <c r="V377" i="44" s="1"/>
  <c r="I381" i="44"/>
  <c r="K381" i="44" s="1"/>
  <c r="R381" i="44"/>
  <c r="V381" i="44" s="1"/>
  <c r="I385" i="44"/>
  <c r="R385" i="44"/>
  <c r="V385" i="44" s="1"/>
  <c r="I387" i="44"/>
  <c r="K387" i="44" s="1"/>
  <c r="R389" i="44"/>
  <c r="T389" i="44" s="1"/>
  <c r="R397" i="44"/>
  <c r="V397" i="44" s="1"/>
  <c r="I397" i="44"/>
  <c r="K397" i="44" s="1"/>
  <c r="Q397" i="44"/>
  <c r="Q398" i="44"/>
  <c r="R401" i="44"/>
  <c r="V401" i="44" s="1"/>
  <c r="I401" i="44"/>
  <c r="K401" i="44" s="1"/>
  <c r="Q401" i="44"/>
  <c r="J401" i="44"/>
  <c r="U399" i="44"/>
  <c r="W399" i="44" s="1"/>
  <c r="U403" i="44"/>
  <c r="W403" i="44" s="1"/>
  <c r="J405" i="44"/>
  <c r="U407" i="44"/>
  <c r="W407" i="44" s="1"/>
  <c r="J409" i="44"/>
  <c r="J413" i="44"/>
  <c r="U415" i="44"/>
  <c r="W415" i="44" s="1"/>
  <c r="Y415" i="44" s="1"/>
  <c r="J417" i="44"/>
  <c r="U419" i="44"/>
  <c r="W419" i="44" s="1"/>
  <c r="J421" i="44"/>
  <c r="J425" i="44"/>
  <c r="U427" i="44"/>
  <c r="W427" i="44" s="1"/>
  <c r="J429" i="44"/>
  <c r="U431" i="44"/>
  <c r="W431" i="44" s="1"/>
  <c r="J433" i="44"/>
  <c r="U435" i="44"/>
  <c r="W435" i="44" s="1"/>
  <c r="J437" i="44"/>
  <c r="Q439" i="44"/>
  <c r="J441" i="44"/>
  <c r="R443" i="44"/>
  <c r="V443" i="44" s="1"/>
  <c r="R444" i="44"/>
  <c r="J446" i="44"/>
  <c r="R446" i="44"/>
  <c r="V446" i="44" s="1"/>
  <c r="I446" i="44"/>
  <c r="K446" i="44" s="1"/>
  <c r="U448" i="44"/>
  <c r="W448" i="44" s="1"/>
  <c r="T448" i="44"/>
  <c r="U460" i="44"/>
  <c r="W460" i="44" s="1"/>
  <c r="T400" i="44"/>
  <c r="I402" i="44"/>
  <c r="K402" i="44" s="1"/>
  <c r="R402" i="44"/>
  <c r="T404" i="44"/>
  <c r="Q405" i="44"/>
  <c r="I406" i="44"/>
  <c r="K406" i="44" s="1"/>
  <c r="R406" i="44"/>
  <c r="T406" i="44" s="1"/>
  <c r="T408" i="44"/>
  <c r="Q409" i="44"/>
  <c r="I410" i="44"/>
  <c r="K410" i="44" s="1"/>
  <c r="R410" i="44"/>
  <c r="V410" i="44" s="1"/>
  <c r="Q413" i="44"/>
  <c r="I414" i="44"/>
  <c r="K414" i="44" s="1"/>
  <c r="Y414" i="44" s="1"/>
  <c r="R414" i="44"/>
  <c r="T414" i="44" s="1"/>
  <c r="Q417" i="44"/>
  <c r="I418" i="44"/>
  <c r="K418" i="44" s="1"/>
  <c r="R418" i="44"/>
  <c r="V418" i="44" s="1"/>
  <c r="T420" i="44"/>
  <c r="Q421" i="44"/>
  <c r="I422" i="44"/>
  <c r="K422" i="44" s="1"/>
  <c r="R422" i="44"/>
  <c r="T422" i="44" s="1"/>
  <c r="Q425" i="44"/>
  <c r="I426" i="44"/>
  <c r="K426" i="44" s="1"/>
  <c r="R426" i="44"/>
  <c r="V426" i="44" s="1"/>
  <c r="Q429" i="44"/>
  <c r="I430" i="44"/>
  <c r="K430" i="44" s="1"/>
  <c r="Y430" i="44" s="1"/>
  <c r="R430" i="44"/>
  <c r="T430" i="44" s="1"/>
  <c r="Q433" i="44"/>
  <c r="I434" i="44"/>
  <c r="K434" i="44" s="1"/>
  <c r="R434" i="44"/>
  <c r="V434" i="44" s="1"/>
  <c r="Q437" i="44"/>
  <c r="I438" i="44"/>
  <c r="K438" i="44" s="1"/>
  <c r="R438" i="44"/>
  <c r="T438" i="44" s="1"/>
  <c r="Q441" i="44"/>
  <c r="I442" i="44"/>
  <c r="K442" i="44" s="1"/>
  <c r="R442" i="44"/>
  <c r="V442" i="44" s="1"/>
  <c r="J443" i="44"/>
  <c r="J444" i="44"/>
  <c r="T447" i="44"/>
  <c r="R449" i="44"/>
  <c r="V449" i="44" s="1"/>
  <c r="I449" i="44"/>
  <c r="Q449" i="44"/>
  <c r="U452" i="44"/>
  <c r="W452" i="44" s="1"/>
  <c r="T452" i="44"/>
  <c r="R453" i="44"/>
  <c r="V453" i="44" s="1"/>
  <c r="I453" i="44"/>
  <c r="Q453" i="44"/>
  <c r="J453" i="44"/>
  <c r="I405" i="44"/>
  <c r="R405" i="44"/>
  <c r="V405" i="44" s="1"/>
  <c r="I409" i="44"/>
  <c r="K409" i="44" s="1"/>
  <c r="R409" i="44"/>
  <c r="V409" i="44" s="1"/>
  <c r="I413" i="44"/>
  <c r="K413" i="44" s="1"/>
  <c r="R413" i="44"/>
  <c r="V413" i="44" s="1"/>
  <c r="I417" i="44"/>
  <c r="K417" i="44" s="1"/>
  <c r="R417" i="44"/>
  <c r="V417" i="44" s="1"/>
  <c r="I421" i="44"/>
  <c r="K421" i="44" s="1"/>
  <c r="R421" i="44"/>
  <c r="V421" i="44" s="1"/>
  <c r="I425" i="44"/>
  <c r="K425" i="44" s="1"/>
  <c r="R425" i="44"/>
  <c r="V425" i="44" s="1"/>
  <c r="I429" i="44"/>
  <c r="K429" i="44" s="1"/>
  <c r="R429" i="44"/>
  <c r="V429" i="44" s="1"/>
  <c r="I433" i="44"/>
  <c r="K433" i="44" s="1"/>
  <c r="R433" i="44"/>
  <c r="V433" i="44" s="1"/>
  <c r="I437" i="44"/>
  <c r="K437" i="44" s="1"/>
  <c r="R437" i="44"/>
  <c r="V437" i="44" s="1"/>
  <c r="I441" i="44"/>
  <c r="K441" i="44" s="1"/>
  <c r="R441" i="44"/>
  <c r="V441" i="44" s="1"/>
  <c r="Q443" i="44"/>
  <c r="R445" i="44"/>
  <c r="V445" i="44" s="1"/>
  <c r="I445" i="44"/>
  <c r="K445" i="44" s="1"/>
  <c r="Q445" i="44"/>
  <c r="J450" i="44"/>
  <c r="R450" i="44"/>
  <c r="T450" i="44" s="1"/>
  <c r="I450" i="44"/>
  <c r="K450" i="44" s="1"/>
  <c r="U473" i="44"/>
  <c r="W473" i="44" s="1"/>
  <c r="U451" i="44"/>
  <c r="W451" i="44" s="1"/>
  <c r="J457" i="44"/>
  <c r="U459" i="44"/>
  <c r="W459" i="44" s="1"/>
  <c r="J461" i="44"/>
  <c r="R464" i="44"/>
  <c r="V464" i="44" s="1"/>
  <c r="I464" i="44"/>
  <c r="Q464" i="44"/>
  <c r="Q465" i="44"/>
  <c r="U466" i="44"/>
  <c r="J467" i="44"/>
  <c r="K470" i="44"/>
  <c r="U475" i="44"/>
  <c r="W475" i="44" s="1"/>
  <c r="T475" i="44"/>
  <c r="R468" i="44"/>
  <c r="V468" i="44" s="1"/>
  <c r="I468" i="44"/>
  <c r="K468" i="44" s="1"/>
  <c r="Q468" i="44"/>
  <c r="Q469" i="44"/>
  <c r="U471" i="44"/>
  <c r="W471" i="44" s="1"/>
  <c r="T471" i="44"/>
  <c r="T479" i="44"/>
  <c r="U483" i="44"/>
  <c r="W483" i="44" s="1"/>
  <c r="Y483" i="44" s="1"/>
  <c r="U487" i="44"/>
  <c r="W487" i="44" s="1"/>
  <c r="T487" i="44"/>
  <c r="I454" i="44"/>
  <c r="R454" i="44"/>
  <c r="V454" i="44" s="1"/>
  <c r="Q457" i="44"/>
  <c r="I458" i="44"/>
  <c r="K458" i="44" s="1"/>
  <c r="R458" i="44"/>
  <c r="V458" i="44" s="1"/>
  <c r="Q461" i="44"/>
  <c r="I462" i="44"/>
  <c r="K462" i="44" s="1"/>
  <c r="R462" i="44"/>
  <c r="T462" i="44" s="1"/>
  <c r="J464" i="44"/>
  <c r="I465" i="44"/>
  <c r="K465" i="44" s="1"/>
  <c r="R467" i="44"/>
  <c r="T467" i="44" s="1"/>
  <c r="R469" i="44"/>
  <c r="V469" i="44" s="1"/>
  <c r="R472" i="44"/>
  <c r="V472" i="44" s="1"/>
  <c r="I472" i="44"/>
  <c r="K472" i="44" s="1"/>
  <c r="Q472" i="44"/>
  <c r="I457" i="44"/>
  <c r="K457" i="44" s="1"/>
  <c r="R457" i="44"/>
  <c r="V457" i="44" s="1"/>
  <c r="I461" i="44"/>
  <c r="K461" i="44" s="1"/>
  <c r="R461" i="44"/>
  <c r="V461" i="44" s="1"/>
  <c r="K466" i="44"/>
  <c r="I467" i="44"/>
  <c r="K467" i="44" s="1"/>
  <c r="J468" i="44"/>
  <c r="I469" i="44"/>
  <c r="K471" i="44"/>
  <c r="J473" i="44"/>
  <c r="R473" i="44"/>
  <c r="T473" i="44" s="1"/>
  <c r="I473" i="44"/>
  <c r="K473" i="44" s="1"/>
  <c r="Q477" i="44"/>
  <c r="Q481" i="44"/>
  <c r="Q485" i="44"/>
  <c r="R488" i="44"/>
  <c r="V488" i="44" s="1"/>
  <c r="R497" i="44"/>
  <c r="V497" i="44" s="1"/>
  <c r="I497" i="44"/>
  <c r="K497" i="44" s="1"/>
  <c r="Q497" i="44"/>
  <c r="J497" i="44"/>
  <c r="Q476" i="44"/>
  <c r="I477" i="44"/>
  <c r="K477" i="44" s="1"/>
  <c r="R477" i="44"/>
  <c r="V477" i="44" s="1"/>
  <c r="Q480" i="44"/>
  <c r="I481" i="44"/>
  <c r="R481" i="44"/>
  <c r="V481" i="44" s="1"/>
  <c r="Q484" i="44"/>
  <c r="I485" i="44"/>
  <c r="R485" i="44"/>
  <c r="V485" i="44" s="1"/>
  <c r="Q488" i="44"/>
  <c r="Q489" i="44"/>
  <c r="I476" i="44"/>
  <c r="R476" i="44"/>
  <c r="V476" i="44" s="1"/>
  <c r="I480" i="44"/>
  <c r="R480" i="44"/>
  <c r="V480" i="44" s="1"/>
  <c r="T482" i="44"/>
  <c r="I484" i="44"/>
  <c r="K484" i="44" s="1"/>
  <c r="R484" i="44"/>
  <c r="V484" i="44" s="1"/>
  <c r="T486" i="44"/>
  <c r="I488" i="44"/>
  <c r="K488" i="44" s="1"/>
  <c r="R489" i="44"/>
  <c r="V489" i="44" s="1"/>
  <c r="T490" i="44"/>
  <c r="V491" i="44"/>
  <c r="R492" i="44"/>
  <c r="V492" i="44" s="1"/>
  <c r="I492" i="44"/>
  <c r="Q492" i="44"/>
  <c r="Q493" i="44"/>
  <c r="J495" i="44"/>
  <c r="Q495" i="44"/>
  <c r="U498" i="44"/>
  <c r="I496" i="44"/>
  <c r="R496" i="44"/>
  <c r="V496" i="44" s="1"/>
  <c r="Q499" i="44"/>
  <c r="I500" i="44"/>
  <c r="R500" i="44"/>
  <c r="V500" i="44" s="1"/>
  <c r="J501" i="44"/>
  <c r="T502" i="44"/>
  <c r="Q503" i="44"/>
  <c r="I504" i="44"/>
  <c r="R504" i="44"/>
  <c r="V504" i="44" s="1"/>
  <c r="J505" i="44"/>
  <c r="T506" i="44"/>
  <c r="Q507" i="44"/>
  <c r="I508" i="44"/>
  <c r="K508" i="44" s="1"/>
  <c r="R508" i="44"/>
  <c r="V508" i="44" s="1"/>
  <c r="J509" i="44"/>
  <c r="T510" i="44"/>
  <c r="Q511" i="44"/>
  <c r="I512" i="44"/>
  <c r="K512" i="44" s="1"/>
  <c r="R512" i="44"/>
  <c r="V512" i="44" s="1"/>
  <c r="J513" i="44"/>
  <c r="T514" i="44"/>
  <c r="I518" i="44"/>
  <c r="K518" i="44" s="1"/>
  <c r="K521" i="44"/>
  <c r="Y521" i="44" s="1"/>
  <c r="U528" i="44"/>
  <c r="W528" i="44" s="1"/>
  <c r="T528" i="44"/>
  <c r="R515" i="44"/>
  <c r="V515" i="44" s="1"/>
  <c r="I515" i="44"/>
  <c r="K515" i="44" s="1"/>
  <c r="Q515" i="44"/>
  <c r="Q516" i="44"/>
  <c r="U532" i="44"/>
  <c r="W532" i="44" s="1"/>
  <c r="T532" i="44"/>
  <c r="U536" i="44"/>
  <c r="W536" i="44" s="1"/>
  <c r="T536" i="44"/>
  <c r="Y537" i="44"/>
  <c r="U540" i="44"/>
  <c r="W540" i="44" s="1"/>
  <c r="U544" i="44"/>
  <c r="W544" i="44" s="1"/>
  <c r="Q501" i="44"/>
  <c r="Q505" i="44"/>
  <c r="Q509" i="44"/>
  <c r="Q513" i="44"/>
  <c r="R516" i="44"/>
  <c r="V516" i="44" s="1"/>
  <c r="T517" i="44"/>
  <c r="J519" i="44"/>
  <c r="R519" i="44"/>
  <c r="T519" i="44" s="1"/>
  <c r="I519" i="44"/>
  <c r="U545" i="44"/>
  <c r="W545" i="44" s="1"/>
  <c r="T545" i="44"/>
  <c r="I501" i="44"/>
  <c r="R501" i="44"/>
  <c r="V501" i="44" s="1"/>
  <c r="I505" i="44"/>
  <c r="R505" i="44"/>
  <c r="V505" i="44" s="1"/>
  <c r="I509" i="44"/>
  <c r="K509" i="44" s="1"/>
  <c r="R509" i="44"/>
  <c r="V509" i="44" s="1"/>
  <c r="I513" i="44"/>
  <c r="K513" i="44" s="1"/>
  <c r="R513" i="44"/>
  <c r="V513" i="44" s="1"/>
  <c r="J515" i="44"/>
  <c r="I516" i="44"/>
  <c r="K516" i="44" s="1"/>
  <c r="U519" i="44"/>
  <c r="U520" i="44"/>
  <c r="W520" i="44" s="1"/>
  <c r="J522" i="44"/>
  <c r="R522" i="44"/>
  <c r="V522" i="44" s="1"/>
  <c r="I522" i="44"/>
  <c r="K522" i="44" s="1"/>
  <c r="Q522" i="44"/>
  <c r="U524" i="44"/>
  <c r="T524" i="44"/>
  <c r="U523" i="44"/>
  <c r="W523" i="44" s="1"/>
  <c r="U527" i="44"/>
  <c r="W527" i="44" s="1"/>
  <c r="U535" i="44"/>
  <c r="W535" i="44" s="1"/>
  <c r="U539" i="44"/>
  <c r="W539" i="44" s="1"/>
  <c r="U543" i="44"/>
  <c r="R544" i="44"/>
  <c r="V544" i="44" s="1"/>
  <c r="J520" i="44"/>
  <c r="T521" i="44"/>
  <c r="I523" i="44"/>
  <c r="K523" i="44" s="1"/>
  <c r="R523" i="44"/>
  <c r="V523" i="44" s="1"/>
  <c r="J524" i="44"/>
  <c r="T525" i="44"/>
  <c r="Q526" i="44"/>
  <c r="I527" i="44"/>
  <c r="K527" i="44" s="1"/>
  <c r="R527" i="44"/>
  <c r="T527" i="44" s="1"/>
  <c r="J528" i="44"/>
  <c r="Q530" i="44"/>
  <c r="I531" i="44"/>
  <c r="K531" i="44" s="1"/>
  <c r="R531" i="44"/>
  <c r="T531" i="44" s="1"/>
  <c r="J532" i="44"/>
  <c r="T533" i="44"/>
  <c r="Q534" i="44"/>
  <c r="I535" i="44"/>
  <c r="K535" i="44" s="1"/>
  <c r="R535" i="44"/>
  <c r="T535" i="44" s="1"/>
  <c r="J536" i="44"/>
  <c r="T537" i="44"/>
  <c r="Q538" i="44"/>
  <c r="I539" i="44"/>
  <c r="K539" i="44" s="1"/>
  <c r="R539" i="44"/>
  <c r="V539" i="44" s="1"/>
  <c r="J540" i="44"/>
  <c r="T541" i="44"/>
  <c r="Q542" i="44"/>
  <c r="I543" i="44"/>
  <c r="K543" i="44" s="1"/>
  <c r="R543" i="44"/>
  <c r="T543" i="44" s="1"/>
  <c r="J544" i="44"/>
  <c r="I526" i="44"/>
  <c r="K526" i="44" s="1"/>
  <c r="R526" i="44"/>
  <c r="V526" i="44" s="1"/>
  <c r="I530" i="44"/>
  <c r="K530" i="44" s="1"/>
  <c r="R530" i="44"/>
  <c r="V530" i="44" s="1"/>
  <c r="I534" i="44"/>
  <c r="K534" i="44" s="1"/>
  <c r="R534" i="44"/>
  <c r="V534" i="44" s="1"/>
  <c r="I538" i="44"/>
  <c r="K538" i="44" s="1"/>
  <c r="R538" i="44"/>
  <c r="V538" i="44" s="1"/>
  <c r="I542" i="44"/>
  <c r="K542" i="44" s="1"/>
  <c r="R542" i="44"/>
  <c r="V542" i="44" s="1"/>
  <c r="S286" i="52"/>
  <c r="W286" i="52" s="1"/>
  <c r="S290" i="52"/>
  <c r="W290" i="52" s="1"/>
  <c r="S302" i="52"/>
  <c r="S314" i="52"/>
  <c r="W314" i="52" s="1"/>
  <c r="S318" i="52"/>
  <c r="S322" i="52"/>
  <c r="W322" i="52" s="1"/>
  <c r="S330" i="52"/>
  <c r="S334" i="52"/>
  <c r="W334" i="52" s="1"/>
  <c r="S338" i="52"/>
  <c r="W293" i="52"/>
  <c r="W294" i="52"/>
  <c r="W297" i="52"/>
  <c r="W298" i="52"/>
  <c r="W306" i="52"/>
  <c r="W457" i="52"/>
  <c r="W518" i="52"/>
  <c r="W537" i="52"/>
  <c r="W475" i="52"/>
  <c r="W357" i="52"/>
  <c r="W378" i="52"/>
  <c r="W469" i="52"/>
  <c r="W479" i="52"/>
  <c r="W485" i="52"/>
  <c r="W506" i="52"/>
  <c r="K355" i="52"/>
  <c r="K432" i="52"/>
  <c r="K315" i="52"/>
  <c r="Y315" i="52" s="1"/>
  <c r="K401" i="52"/>
  <c r="K404" i="52"/>
  <c r="K408" i="52"/>
  <c r="K472" i="52"/>
  <c r="K416" i="52"/>
  <c r="K424" i="52"/>
  <c r="K437" i="52"/>
  <c r="K444" i="52"/>
  <c r="K453" i="52"/>
  <c r="K468" i="52"/>
  <c r="K477" i="52"/>
  <c r="K484" i="52"/>
  <c r="K495" i="52"/>
  <c r="K528" i="52"/>
  <c r="K287" i="52"/>
  <c r="W338" i="52"/>
  <c r="W285" i="52"/>
  <c r="W335" i="52"/>
  <c r="W307" i="52"/>
  <c r="W317" i="52"/>
  <c r="W331" i="52"/>
  <c r="W383" i="52"/>
  <c r="W377" i="52"/>
  <c r="W498" i="52"/>
  <c r="W502" i="52"/>
  <c r="W514" i="52"/>
  <c r="W362" i="52"/>
  <c r="W404" i="52"/>
  <c r="W408" i="52"/>
  <c r="W366" i="52"/>
  <c r="W367" i="52"/>
  <c r="W369" i="52"/>
  <c r="W370" i="52"/>
  <c r="W396" i="52"/>
  <c r="W399" i="52"/>
  <c r="W428" i="52"/>
  <c r="W449" i="52"/>
  <c r="W477" i="52"/>
  <c r="W487" i="52"/>
  <c r="Y500" i="52"/>
  <c r="Y504" i="52"/>
  <c r="W510" i="52"/>
  <c r="Y519" i="52"/>
  <c r="Y524" i="52"/>
  <c r="W342" i="52"/>
  <c r="W353" i="52"/>
  <c r="W358" i="52"/>
  <c r="W395" i="52"/>
  <c r="W427" i="52"/>
  <c r="W431" i="52"/>
  <c r="W491" i="52"/>
  <c r="W527" i="52"/>
  <c r="Y529" i="52"/>
  <c r="W541" i="52"/>
  <c r="W346" i="52"/>
  <c r="W347" i="52"/>
  <c r="W350" i="52"/>
  <c r="W351" i="52"/>
  <c r="W354" i="52"/>
  <c r="Y354" i="52" s="1"/>
  <c r="W365" i="52"/>
  <c r="W412" i="52"/>
  <c r="W416" i="52"/>
  <c r="W424" i="52"/>
  <c r="W437" i="52"/>
  <c r="W453" i="52"/>
  <c r="W461" i="52"/>
  <c r="W481" i="52"/>
  <c r="Y499" i="52"/>
  <c r="K358" i="52"/>
  <c r="K366" i="52"/>
  <c r="K341" i="52"/>
  <c r="K438" i="52"/>
  <c r="Y438" i="52" s="1"/>
  <c r="K314" i="52"/>
  <c r="K347" i="52"/>
  <c r="K375" i="52"/>
  <c r="K362" i="52"/>
  <c r="K342" i="52"/>
  <c r="K350" i="52"/>
  <c r="K392" i="52"/>
  <c r="K397" i="52"/>
  <c r="K412" i="52"/>
  <c r="K428" i="52"/>
  <c r="K440" i="52"/>
  <c r="K449" i="52"/>
  <c r="Y449" i="52" s="1"/>
  <c r="K450" i="52"/>
  <c r="K521" i="52"/>
  <c r="K286" i="52"/>
  <c r="K382" i="52"/>
  <c r="Y382" i="52" s="1"/>
  <c r="K518" i="52"/>
  <c r="K533" i="52"/>
  <c r="Y533" i="52" s="1"/>
  <c r="K541" i="52"/>
  <c r="Y541" i="52" s="1"/>
  <c r="K302" i="52"/>
  <c r="K307" i="52"/>
  <c r="K318" i="52"/>
  <c r="K331" i="52"/>
  <c r="Y331" i="52" s="1"/>
  <c r="K335" i="52"/>
  <c r="Y335" i="52" s="1"/>
  <c r="K339" i="52"/>
  <c r="K476" i="52"/>
  <c r="K310" i="52"/>
  <c r="K330" i="52"/>
  <c r="K378" i="52"/>
  <c r="K389" i="52"/>
  <c r="Y389" i="52" s="1"/>
  <c r="K409" i="52"/>
  <c r="K425" i="52"/>
  <c r="K446" i="52"/>
  <c r="K461" i="52"/>
  <c r="K462" i="52"/>
  <c r="K492" i="52"/>
  <c r="K496" i="52"/>
  <c r="K503" i="52"/>
  <c r="K508" i="52"/>
  <c r="K536" i="52"/>
  <c r="K540" i="52"/>
  <c r="J288" i="52"/>
  <c r="R288" i="52"/>
  <c r="V288" i="52" s="1"/>
  <c r="I288" i="52"/>
  <c r="K288" i="52" s="1"/>
  <c r="Q288" i="52"/>
  <c r="K291" i="52"/>
  <c r="Y291" i="52" s="1"/>
  <c r="J308" i="52"/>
  <c r="R308" i="52"/>
  <c r="V308" i="52" s="1"/>
  <c r="I308" i="52"/>
  <c r="K308" i="52" s="1"/>
  <c r="Q308" i="52"/>
  <c r="K311" i="52"/>
  <c r="J324" i="52"/>
  <c r="R324" i="52"/>
  <c r="V324" i="52" s="1"/>
  <c r="I324" i="52"/>
  <c r="Q324" i="52"/>
  <c r="J300" i="52"/>
  <c r="R300" i="52"/>
  <c r="V300" i="52" s="1"/>
  <c r="I300" i="52"/>
  <c r="K300" i="52" s="1"/>
  <c r="Q300" i="52"/>
  <c r="J304" i="52"/>
  <c r="R304" i="52"/>
  <c r="V304" i="52" s="1"/>
  <c r="I304" i="52"/>
  <c r="Q304" i="52"/>
  <c r="J320" i="52"/>
  <c r="R320" i="52"/>
  <c r="V320" i="52" s="1"/>
  <c r="I320" i="52"/>
  <c r="K320" i="52" s="1"/>
  <c r="Q320" i="52"/>
  <c r="Y323" i="52"/>
  <c r="U345" i="52"/>
  <c r="W345" i="52" s="1"/>
  <c r="U387" i="52"/>
  <c r="W387" i="52" s="1"/>
  <c r="J296" i="52"/>
  <c r="R296" i="52"/>
  <c r="V296" i="52" s="1"/>
  <c r="I296" i="52"/>
  <c r="K296" i="52" s="1"/>
  <c r="Q296" i="52"/>
  <c r="K299" i="52"/>
  <c r="J316" i="52"/>
  <c r="R316" i="52"/>
  <c r="V316" i="52" s="1"/>
  <c r="I316" i="52"/>
  <c r="K316" i="52" s="1"/>
  <c r="Q316" i="52"/>
  <c r="K319" i="52"/>
  <c r="U329" i="52"/>
  <c r="W329" i="52" s="1"/>
  <c r="J332" i="52"/>
  <c r="R332" i="52"/>
  <c r="V332" i="52" s="1"/>
  <c r="I332" i="52"/>
  <c r="K332" i="52" s="1"/>
  <c r="Q332" i="52"/>
  <c r="U289" i="52"/>
  <c r="W289" i="52" s="1"/>
  <c r="J292" i="52"/>
  <c r="R292" i="52"/>
  <c r="V292" i="52" s="1"/>
  <c r="I292" i="52"/>
  <c r="K292" i="52" s="1"/>
  <c r="Q292" i="52"/>
  <c r="U309" i="52"/>
  <c r="W309" i="52" s="1"/>
  <c r="J312" i="52"/>
  <c r="R312" i="52"/>
  <c r="V312" i="52" s="1"/>
  <c r="I312" i="52"/>
  <c r="K312" i="52" s="1"/>
  <c r="Q312" i="52"/>
  <c r="U325" i="52"/>
  <c r="W325" i="52" s="1"/>
  <c r="J328" i="52"/>
  <c r="R328" i="52"/>
  <c r="V328" i="52" s="1"/>
  <c r="I328" i="52"/>
  <c r="K328" i="52" s="1"/>
  <c r="Q328" i="52"/>
  <c r="U337" i="52"/>
  <c r="W337" i="52" s="1"/>
  <c r="U343" i="52"/>
  <c r="W343" i="52" s="1"/>
  <c r="T343" i="52"/>
  <c r="Y347" i="52"/>
  <c r="R348" i="52"/>
  <c r="V348" i="52" s="1"/>
  <c r="I348" i="52"/>
  <c r="K348" i="52" s="1"/>
  <c r="Q348" i="52"/>
  <c r="I285" i="52"/>
  <c r="K285" i="52" s="1"/>
  <c r="R285" i="52"/>
  <c r="I289" i="52"/>
  <c r="K289" i="52" s="1"/>
  <c r="R289" i="52"/>
  <c r="T289" i="52" s="1"/>
  <c r="V289" i="52"/>
  <c r="I293" i="52"/>
  <c r="K293" i="52" s="1"/>
  <c r="R293" i="52"/>
  <c r="V293" i="52" s="1"/>
  <c r="I297" i="52"/>
  <c r="K297" i="52" s="1"/>
  <c r="R297" i="52"/>
  <c r="T297" i="52" s="1"/>
  <c r="I301" i="52"/>
  <c r="K301" i="52" s="1"/>
  <c r="R301" i="52"/>
  <c r="V301" i="52" s="1"/>
  <c r="I305" i="52"/>
  <c r="K305" i="52" s="1"/>
  <c r="R305" i="52"/>
  <c r="T305" i="52" s="1"/>
  <c r="I309" i="52"/>
  <c r="K309" i="52" s="1"/>
  <c r="Y309" i="52" s="1"/>
  <c r="R309" i="52"/>
  <c r="T309" i="52" s="1"/>
  <c r="I313" i="52"/>
  <c r="K313" i="52" s="1"/>
  <c r="R313" i="52"/>
  <c r="V313" i="52" s="1"/>
  <c r="T315" i="52"/>
  <c r="I317" i="52"/>
  <c r="K317" i="52" s="1"/>
  <c r="R317" i="52"/>
  <c r="T317" i="52" s="1"/>
  <c r="T319" i="52"/>
  <c r="I321" i="52"/>
  <c r="K321" i="52" s="1"/>
  <c r="R321" i="52"/>
  <c r="V321" i="52" s="1"/>
  <c r="T323" i="52"/>
  <c r="I325" i="52"/>
  <c r="K325" i="52" s="1"/>
  <c r="R325" i="52"/>
  <c r="V325" i="52" s="1"/>
  <c r="I329" i="52"/>
  <c r="K329" i="52" s="1"/>
  <c r="Y329" i="52" s="1"/>
  <c r="R329" i="52"/>
  <c r="T329" i="52" s="1"/>
  <c r="I333" i="52"/>
  <c r="K333" i="52" s="1"/>
  <c r="Y333" i="52" s="1"/>
  <c r="R333" i="52"/>
  <c r="V333" i="52" s="1"/>
  <c r="T335" i="52"/>
  <c r="Q336" i="52"/>
  <c r="I337" i="52"/>
  <c r="K337" i="52" s="1"/>
  <c r="R337" i="52"/>
  <c r="V337" i="52" s="1"/>
  <c r="Q340" i="52"/>
  <c r="R344" i="52"/>
  <c r="V344" i="52" s="1"/>
  <c r="I344" i="52"/>
  <c r="K344" i="52" s="1"/>
  <c r="Q344" i="52"/>
  <c r="J349" i="52"/>
  <c r="R349" i="52"/>
  <c r="T349" i="52" s="1"/>
  <c r="I349" i="52"/>
  <c r="K349" i="52" s="1"/>
  <c r="Y349" i="52" s="1"/>
  <c r="J368" i="52"/>
  <c r="R368" i="52"/>
  <c r="V368" i="52" s="1"/>
  <c r="I368" i="52"/>
  <c r="K368" i="52" s="1"/>
  <c r="Q368" i="52"/>
  <c r="J384" i="52"/>
  <c r="I384" i="52"/>
  <c r="K384" i="52" s="1"/>
  <c r="R384" i="52"/>
  <c r="R386" i="52"/>
  <c r="V386" i="52" s="1"/>
  <c r="I386" i="52"/>
  <c r="K386" i="52" s="1"/>
  <c r="J386" i="52"/>
  <c r="U423" i="52"/>
  <c r="W423" i="52" s="1"/>
  <c r="U359" i="52"/>
  <c r="W359" i="52" s="1"/>
  <c r="T359" i="52"/>
  <c r="J360" i="52"/>
  <c r="R360" i="52"/>
  <c r="V360" i="52" s="1"/>
  <c r="I360" i="52"/>
  <c r="K360" i="52" s="1"/>
  <c r="Q360" i="52"/>
  <c r="J372" i="52"/>
  <c r="R372" i="52"/>
  <c r="V372" i="52" s="1"/>
  <c r="I372" i="52"/>
  <c r="K372" i="52" s="1"/>
  <c r="Q372" i="52"/>
  <c r="U417" i="52"/>
  <c r="W417" i="52" s="1"/>
  <c r="T417" i="52"/>
  <c r="U450" i="52"/>
  <c r="W450" i="52" s="1"/>
  <c r="T450" i="52"/>
  <c r="T290" i="52"/>
  <c r="T294" i="52"/>
  <c r="T314" i="52"/>
  <c r="T322" i="52"/>
  <c r="T334" i="52"/>
  <c r="I336" i="52"/>
  <c r="K336" i="52" s="1"/>
  <c r="R336" i="52"/>
  <c r="V336" i="52" s="1"/>
  <c r="T338" i="52"/>
  <c r="I340" i="52"/>
  <c r="K340" i="52" s="1"/>
  <c r="R340" i="52"/>
  <c r="V340" i="52" s="1"/>
  <c r="K343" i="52"/>
  <c r="J345" i="52"/>
  <c r="R345" i="52"/>
  <c r="T345" i="52" s="1"/>
  <c r="I345" i="52"/>
  <c r="K345" i="52" s="1"/>
  <c r="J348" i="52"/>
  <c r="T350" i="52"/>
  <c r="T355" i="52"/>
  <c r="J356" i="52"/>
  <c r="R356" i="52"/>
  <c r="V356" i="52" s="1"/>
  <c r="I356" i="52"/>
  <c r="K356" i="52" s="1"/>
  <c r="Q356" i="52"/>
  <c r="U363" i="52"/>
  <c r="W363" i="52" s="1"/>
  <c r="T363" i="52"/>
  <c r="J364" i="52"/>
  <c r="R364" i="52"/>
  <c r="V364" i="52" s="1"/>
  <c r="I364" i="52"/>
  <c r="K364" i="52" s="1"/>
  <c r="Q364" i="52"/>
  <c r="Y366" i="52"/>
  <c r="K367" i="52"/>
  <c r="J380" i="52"/>
  <c r="R380" i="52"/>
  <c r="V380" i="52" s="1"/>
  <c r="I380" i="52"/>
  <c r="K380" i="52" s="1"/>
  <c r="Q380" i="52"/>
  <c r="K383" i="52"/>
  <c r="U397" i="52"/>
  <c r="W397" i="52" s="1"/>
  <c r="Y397" i="52" s="1"/>
  <c r="J402" i="52"/>
  <c r="R402" i="52"/>
  <c r="V402" i="52" s="1"/>
  <c r="I402" i="52"/>
  <c r="K402" i="52" s="1"/>
  <c r="Q402" i="52"/>
  <c r="Y375" i="52"/>
  <c r="J341" i="52"/>
  <c r="R341" i="52"/>
  <c r="V341" i="52" s="1"/>
  <c r="Q341" i="52"/>
  <c r="T346" i="52"/>
  <c r="J352" i="52"/>
  <c r="R352" i="52"/>
  <c r="V352" i="52" s="1"/>
  <c r="I352" i="52"/>
  <c r="K352" i="52" s="1"/>
  <c r="Q352" i="52"/>
  <c r="J376" i="52"/>
  <c r="R376" i="52"/>
  <c r="V376" i="52" s="1"/>
  <c r="I376" i="52"/>
  <c r="K376" i="52" s="1"/>
  <c r="Q376" i="52"/>
  <c r="K379" i="52"/>
  <c r="Y379" i="52" s="1"/>
  <c r="U384" i="52"/>
  <c r="W384" i="52" s="1"/>
  <c r="Q385" i="52"/>
  <c r="J385" i="52"/>
  <c r="I385" i="52"/>
  <c r="K385" i="52" s="1"/>
  <c r="R385" i="52"/>
  <c r="V385" i="52" s="1"/>
  <c r="U386" i="52"/>
  <c r="W386" i="52" s="1"/>
  <c r="T386" i="52"/>
  <c r="J387" i="52"/>
  <c r="I387" i="52"/>
  <c r="K387" i="52" s="1"/>
  <c r="R387" i="52"/>
  <c r="U401" i="52"/>
  <c r="W401" i="52" s="1"/>
  <c r="J418" i="52"/>
  <c r="R418" i="52"/>
  <c r="V418" i="52" s="1"/>
  <c r="I418" i="52"/>
  <c r="K418" i="52" s="1"/>
  <c r="Q418" i="52"/>
  <c r="T351" i="52"/>
  <c r="I353" i="52"/>
  <c r="K353" i="52" s="1"/>
  <c r="R353" i="52"/>
  <c r="T353" i="52" s="1"/>
  <c r="I357" i="52"/>
  <c r="K357" i="52" s="1"/>
  <c r="Y357" i="52" s="1"/>
  <c r="R357" i="52"/>
  <c r="T357" i="52" s="1"/>
  <c r="I361" i="52"/>
  <c r="K361" i="52" s="1"/>
  <c r="R361" i="52"/>
  <c r="I365" i="52"/>
  <c r="K365" i="52" s="1"/>
  <c r="R365" i="52"/>
  <c r="V365" i="52" s="1"/>
  <c r="T367" i="52"/>
  <c r="I369" i="52"/>
  <c r="K369" i="52" s="1"/>
  <c r="R369" i="52"/>
  <c r="T369" i="52" s="1"/>
  <c r="I373" i="52"/>
  <c r="K373" i="52" s="1"/>
  <c r="R373" i="52"/>
  <c r="V373" i="52" s="1"/>
  <c r="T375" i="52"/>
  <c r="I377" i="52"/>
  <c r="K377" i="52" s="1"/>
  <c r="R377" i="52"/>
  <c r="V377" i="52" s="1"/>
  <c r="T379" i="52"/>
  <c r="I381" i="52"/>
  <c r="K381" i="52" s="1"/>
  <c r="R381" i="52"/>
  <c r="V381" i="52" s="1"/>
  <c r="T383" i="52"/>
  <c r="R390" i="52"/>
  <c r="V390" i="52" s="1"/>
  <c r="I390" i="52"/>
  <c r="K390" i="52" s="1"/>
  <c r="Q390" i="52"/>
  <c r="Q391" i="52"/>
  <c r="U392" i="52"/>
  <c r="W392" i="52" s="1"/>
  <c r="U393" i="52"/>
  <c r="W393" i="52" s="1"/>
  <c r="T393" i="52"/>
  <c r="T396" i="52"/>
  <c r="J398" i="52"/>
  <c r="R398" i="52"/>
  <c r="V398" i="52" s="1"/>
  <c r="I398" i="52"/>
  <c r="K398" i="52" s="1"/>
  <c r="Q398" i="52"/>
  <c r="K405" i="52"/>
  <c r="U413" i="52"/>
  <c r="W413" i="52" s="1"/>
  <c r="J414" i="52"/>
  <c r="R414" i="52"/>
  <c r="V414" i="52" s="1"/>
  <c r="I414" i="52"/>
  <c r="K414" i="52" s="1"/>
  <c r="Q414" i="52"/>
  <c r="K421" i="52"/>
  <c r="U429" i="52"/>
  <c r="W429" i="52" s="1"/>
  <c r="T429" i="52"/>
  <c r="J430" i="52"/>
  <c r="R430" i="52"/>
  <c r="V430" i="52" s="1"/>
  <c r="I430" i="52"/>
  <c r="K430" i="52" s="1"/>
  <c r="Q430" i="52"/>
  <c r="K433" i="52"/>
  <c r="U443" i="52"/>
  <c r="W443" i="52" s="1"/>
  <c r="T354" i="52"/>
  <c r="T358" i="52"/>
  <c r="T362" i="52"/>
  <c r="T366" i="52"/>
  <c r="T370" i="52"/>
  <c r="T378" i="52"/>
  <c r="R394" i="52"/>
  <c r="V394" i="52" s="1"/>
  <c r="I394" i="52"/>
  <c r="K394" i="52" s="1"/>
  <c r="Q394" i="52"/>
  <c r="U409" i="52"/>
  <c r="W409" i="52" s="1"/>
  <c r="Y409" i="52" s="1"/>
  <c r="T409" i="52"/>
  <c r="J410" i="52"/>
  <c r="R410" i="52"/>
  <c r="V410" i="52" s="1"/>
  <c r="I410" i="52"/>
  <c r="K410" i="52" s="1"/>
  <c r="Q410" i="52"/>
  <c r="Y412" i="52"/>
  <c r="Y417" i="52"/>
  <c r="U425" i="52"/>
  <c r="W425" i="52" s="1"/>
  <c r="Y425" i="52" s="1"/>
  <c r="J426" i="52"/>
  <c r="R426" i="52"/>
  <c r="V426" i="52" s="1"/>
  <c r="I426" i="52"/>
  <c r="K426" i="52" s="1"/>
  <c r="Q426" i="52"/>
  <c r="K388" i="52"/>
  <c r="K393" i="52"/>
  <c r="J395" i="52"/>
  <c r="R395" i="52"/>
  <c r="T395" i="52" s="1"/>
  <c r="I395" i="52"/>
  <c r="K395" i="52" s="1"/>
  <c r="Y395" i="52" s="1"/>
  <c r="U403" i="52"/>
  <c r="W403" i="52" s="1"/>
  <c r="U405" i="52"/>
  <c r="W405" i="52" s="1"/>
  <c r="T405" i="52"/>
  <c r="J406" i="52"/>
  <c r="R406" i="52"/>
  <c r="V406" i="52" s="1"/>
  <c r="I406" i="52"/>
  <c r="K406" i="52" s="1"/>
  <c r="Q406" i="52"/>
  <c r="K413" i="52"/>
  <c r="Y413" i="52" s="1"/>
  <c r="U419" i="52"/>
  <c r="W419" i="52" s="1"/>
  <c r="U421" i="52"/>
  <c r="W421" i="52" s="1"/>
  <c r="T421" i="52"/>
  <c r="J422" i="52"/>
  <c r="R422" i="52"/>
  <c r="V422" i="52" s="1"/>
  <c r="I422" i="52"/>
  <c r="K422" i="52" s="1"/>
  <c r="Q422" i="52"/>
  <c r="K429" i="52"/>
  <c r="U433" i="52"/>
  <c r="W433" i="52" s="1"/>
  <c r="T433" i="52"/>
  <c r="J434" i="52"/>
  <c r="R434" i="52"/>
  <c r="V434" i="52" s="1"/>
  <c r="I434" i="52"/>
  <c r="K434" i="52" s="1"/>
  <c r="Q434" i="52"/>
  <c r="T445" i="52"/>
  <c r="U445" i="52"/>
  <c r="W445" i="52" s="1"/>
  <c r="U447" i="52"/>
  <c r="W447" i="52" s="1"/>
  <c r="I399" i="52"/>
  <c r="K399" i="52" s="1"/>
  <c r="R399" i="52"/>
  <c r="V399" i="52" s="1"/>
  <c r="I403" i="52"/>
  <c r="K403" i="52" s="1"/>
  <c r="R403" i="52"/>
  <c r="V403" i="52" s="1"/>
  <c r="I407" i="52"/>
  <c r="K407" i="52" s="1"/>
  <c r="R407" i="52"/>
  <c r="V407" i="52" s="1"/>
  <c r="I411" i="52"/>
  <c r="K411" i="52" s="1"/>
  <c r="Y411" i="52" s="1"/>
  <c r="R411" i="52"/>
  <c r="V411" i="52" s="1"/>
  <c r="I415" i="52"/>
  <c r="K415" i="52" s="1"/>
  <c r="Y415" i="52" s="1"/>
  <c r="R415" i="52"/>
  <c r="T415" i="52" s="1"/>
  <c r="I419" i="52"/>
  <c r="K419" i="52" s="1"/>
  <c r="Y419" i="52" s="1"/>
  <c r="R419" i="52"/>
  <c r="T419" i="52" s="1"/>
  <c r="I423" i="52"/>
  <c r="K423" i="52" s="1"/>
  <c r="Y423" i="52" s="1"/>
  <c r="R423" i="52"/>
  <c r="T423" i="52" s="1"/>
  <c r="V423" i="52"/>
  <c r="I427" i="52"/>
  <c r="K427" i="52" s="1"/>
  <c r="R427" i="52"/>
  <c r="V427" i="52" s="1"/>
  <c r="I431" i="52"/>
  <c r="K431" i="52" s="1"/>
  <c r="Y431" i="52" s="1"/>
  <c r="R431" i="52"/>
  <c r="T431" i="52" s="1"/>
  <c r="I435" i="52"/>
  <c r="K435" i="52" s="1"/>
  <c r="R435" i="52"/>
  <c r="Q436" i="52"/>
  <c r="J438" i="52"/>
  <c r="T438" i="52"/>
  <c r="I442" i="52"/>
  <c r="K442" i="52" s="1"/>
  <c r="Y453" i="52"/>
  <c r="Y457" i="52"/>
  <c r="T404" i="52"/>
  <c r="T408" i="52"/>
  <c r="T412" i="52"/>
  <c r="T416" i="52"/>
  <c r="R436" i="52"/>
  <c r="V436" i="52" s="1"/>
  <c r="T437" i="52"/>
  <c r="V438" i="52"/>
  <c r="R439" i="52"/>
  <c r="V439" i="52" s="1"/>
  <c r="I439" i="52"/>
  <c r="K439" i="52" s="1"/>
  <c r="Q439" i="52"/>
  <c r="J440" i="52"/>
  <c r="Q440" i="52"/>
  <c r="R440" i="52"/>
  <c r="V440" i="52" s="1"/>
  <c r="J444" i="52"/>
  <c r="Q444" i="52"/>
  <c r="R444" i="52"/>
  <c r="V444" i="52" s="1"/>
  <c r="Y450" i="52"/>
  <c r="V435" i="52"/>
  <c r="Q442" i="52"/>
  <c r="J442" i="52"/>
  <c r="R442" i="52"/>
  <c r="V442" i="52" s="1"/>
  <c r="Q446" i="52"/>
  <c r="J446" i="52"/>
  <c r="R446" i="52"/>
  <c r="V446" i="52" s="1"/>
  <c r="U454" i="52"/>
  <c r="W454" i="52" s="1"/>
  <c r="Y454" i="52" s="1"/>
  <c r="T454" i="52"/>
  <c r="U458" i="52"/>
  <c r="W458" i="52" s="1"/>
  <c r="T458" i="52"/>
  <c r="Q448" i="52"/>
  <c r="J450" i="52"/>
  <c r="Q452" i="52"/>
  <c r="J454" i="52"/>
  <c r="Q456" i="52"/>
  <c r="J458" i="52"/>
  <c r="Q460" i="52"/>
  <c r="J470" i="52"/>
  <c r="R470" i="52"/>
  <c r="V470" i="52" s="1"/>
  <c r="I470" i="52"/>
  <c r="K470" i="52" s="1"/>
  <c r="Q470" i="52"/>
  <c r="Q451" i="52"/>
  <c r="I452" i="52"/>
  <c r="K452" i="52" s="1"/>
  <c r="R452" i="52"/>
  <c r="V452" i="52" s="1"/>
  <c r="Q455" i="52"/>
  <c r="I456" i="52"/>
  <c r="K456" i="52" s="1"/>
  <c r="R456" i="52"/>
  <c r="V456" i="52" s="1"/>
  <c r="Q459" i="52"/>
  <c r="I460" i="52"/>
  <c r="K460" i="52" s="1"/>
  <c r="R460" i="52"/>
  <c r="V460" i="52" s="1"/>
  <c r="Q462" i="52"/>
  <c r="I464" i="52"/>
  <c r="K464" i="52" s="1"/>
  <c r="T476" i="52"/>
  <c r="U480" i="52"/>
  <c r="W480" i="52" s="1"/>
  <c r="T480" i="52"/>
  <c r="U484" i="52"/>
  <c r="W484" i="52" s="1"/>
  <c r="Y484" i="52" s="1"/>
  <c r="T484" i="52"/>
  <c r="I443" i="52"/>
  <c r="K443" i="52" s="1"/>
  <c r="Y443" i="52" s="1"/>
  <c r="R443" i="52"/>
  <c r="V443" i="52" s="1"/>
  <c r="I447" i="52"/>
  <c r="K447" i="52" s="1"/>
  <c r="Y447" i="52" s="1"/>
  <c r="R447" i="52"/>
  <c r="T447" i="52" s="1"/>
  <c r="T449" i="52"/>
  <c r="I451" i="52"/>
  <c r="K451" i="52" s="1"/>
  <c r="R451" i="52"/>
  <c r="V451" i="52" s="1"/>
  <c r="I455" i="52"/>
  <c r="K455" i="52" s="1"/>
  <c r="R455" i="52"/>
  <c r="V455" i="52" s="1"/>
  <c r="T457" i="52"/>
  <c r="I459" i="52"/>
  <c r="K459" i="52" s="1"/>
  <c r="R459" i="52"/>
  <c r="V459" i="52" s="1"/>
  <c r="T461" i="52"/>
  <c r="R462" i="52"/>
  <c r="V462" i="52" s="1"/>
  <c r="K463" i="52"/>
  <c r="U465" i="52"/>
  <c r="W465" i="52" s="1"/>
  <c r="J466" i="52"/>
  <c r="Q466" i="52"/>
  <c r="R466" i="52"/>
  <c r="V466" i="52" s="1"/>
  <c r="K467" i="52"/>
  <c r="U468" i="52"/>
  <c r="W468" i="52" s="1"/>
  <c r="U490" i="52"/>
  <c r="W490" i="52" s="1"/>
  <c r="Q464" i="52"/>
  <c r="J464" i="52"/>
  <c r="R464" i="52"/>
  <c r="V464" i="52" s="1"/>
  <c r="U472" i="52"/>
  <c r="W472" i="52" s="1"/>
  <c r="Y472" i="52" s="1"/>
  <c r="T472" i="52"/>
  <c r="U494" i="52"/>
  <c r="W494" i="52" s="1"/>
  <c r="J468" i="52"/>
  <c r="I471" i="52"/>
  <c r="K471" i="52" s="1"/>
  <c r="R471" i="52"/>
  <c r="V471" i="52" s="1"/>
  <c r="J472" i="52"/>
  <c r="T473" i="52"/>
  <c r="Q474" i="52"/>
  <c r="I475" i="52"/>
  <c r="K475" i="52" s="1"/>
  <c r="Y475" i="52" s="1"/>
  <c r="R475" i="52"/>
  <c r="V475" i="52" s="1"/>
  <c r="J476" i="52"/>
  <c r="Q478" i="52"/>
  <c r="I479" i="52"/>
  <c r="K479" i="52" s="1"/>
  <c r="Y479" i="52" s="1"/>
  <c r="R479" i="52"/>
  <c r="T479" i="52" s="1"/>
  <c r="J480" i="52"/>
  <c r="Q482" i="52"/>
  <c r="I483" i="52"/>
  <c r="K483" i="52" s="1"/>
  <c r="Y483" i="52" s="1"/>
  <c r="R483" i="52"/>
  <c r="V483" i="52" s="1"/>
  <c r="J484" i="52"/>
  <c r="T485" i="52"/>
  <c r="Q486" i="52"/>
  <c r="I487" i="52"/>
  <c r="K487" i="52" s="1"/>
  <c r="R487" i="52"/>
  <c r="V487" i="52" s="1"/>
  <c r="J488" i="52"/>
  <c r="V489" i="52"/>
  <c r="Q489" i="52"/>
  <c r="R493" i="52"/>
  <c r="V493" i="52" s="1"/>
  <c r="I493" i="52"/>
  <c r="K493" i="52" s="1"/>
  <c r="Q493" i="52"/>
  <c r="T500" i="52"/>
  <c r="I474" i="52"/>
  <c r="K474" i="52" s="1"/>
  <c r="R474" i="52"/>
  <c r="V474" i="52" s="1"/>
  <c r="I478" i="52"/>
  <c r="K478" i="52" s="1"/>
  <c r="R478" i="52"/>
  <c r="V478" i="52" s="1"/>
  <c r="I482" i="52"/>
  <c r="K482" i="52" s="1"/>
  <c r="R482" i="52"/>
  <c r="V482" i="52" s="1"/>
  <c r="I486" i="52"/>
  <c r="K486" i="52" s="1"/>
  <c r="R486" i="52"/>
  <c r="V486" i="52" s="1"/>
  <c r="J494" i="52"/>
  <c r="R494" i="52"/>
  <c r="T494" i="52" s="1"/>
  <c r="I494" i="52"/>
  <c r="K494" i="52" s="1"/>
  <c r="Y494" i="52" s="1"/>
  <c r="I465" i="52"/>
  <c r="K465" i="52" s="1"/>
  <c r="Y465" i="52" s="1"/>
  <c r="R465" i="52"/>
  <c r="V465" i="52" s="1"/>
  <c r="I469" i="52"/>
  <c r="K469" i="52" s="1"/>
  <c r="Y469" i="52" s="1"/>
  <c r="R469" i="52"/>
  <c r="V469" i="52" s="1"/>
  <c r="T475" i="52"/>
  <c r="T487" i="52"/>
  <c r="U504" i="52"/>
  <c r="T504" i="52"/>
  <c r="U508" i="52"/>
  <c r="W508" i="52" s="1"/>
  <c r="T508" i="52"/>
  <c r="U512" i="52"/>
  <c r="W512" i="52" s="1"/>
  <c r="T512" i="52"/>
  <c r="J490" i="52"/>
  <c r="R490" i="52"/>
  <c r="T490" i="52" s="1"/>
  <c r="I490" i="52"/>
  <c r="K490" i="52" s="1"/>
  <c r="U492" i="52"/>
  <c r="W492" i="52" s="1"/>
  <c r="T492" i="52"/>
  <c r="U495" i="52"/>
  <c r="W495" i="52" s="1"/>
  <c r="J497" i="52"/>
  <c r="U499" i="52"/>
  <c r="J501" i="52"/>
  <c r="J505" i="52"/>
  <c r="U507" i="52"/>
  <c r="W507" i="52" s="1"/>
  <c r="Y507" i="52" s="1"/>
  <c r="J509" i="52"/>
  <c r="U511" i="52"/>
  <c r="W511" i="52" s="1"/>
  <c r="J513" i="52"/>
  <c r="K517" i="52"/>
  <c r="Q520" i="52"/>
  <c r="J520" i="52"/>
  <c r="R520" i="52"/>
  <c r="V520" i="52" s="1"/>
  <c r="Y521" i="52"/>
  <c r="J526" i="52"/>
  <c r="R526" i="52"/>
  <c r="V526" i="52" s="1"/>
  <c r="I526" i="52"/>
  <c r="K526" i="52" s="1"/>
  <c r="Q526" i="52"/>
  <c r="R515" i="52"/>
  <c r="V515" i="52" s="1"/>
  <c r="I515" i="52"/>
  <c r="K515" i="52" s="1"/>
  <c r="Q515" i="52"/>
  <c r="Q516" i="52"/>
  <c r="K525" i="52"/>
  <c r="Y525" i="52" s="1"/>
  <c r="T496" i="52"/>
  <c r="Q497" i="52"/>
  <c r="I498" i="52"/>
  <c r="K498" i="52" s="1"/>
  <c r="R498" i="52"/>
  <c r="T498" i="52" s="1"/>
  <c r="Q501" i="52"/>
  <c r="I502" i="52"/>
  <c r="K502" i="52" s="1"/>
  <c r="R502" i="52"/>
  <c r="T502" i="52" s="1"/>
  <c r="Q505" i="52"/>
  <c r="I506" i="52"/>
  <c r="K506" i="52" s="1"/>
  <c r="R506" i="52"/>
  <c r="V506" i="52" s="1"/>
  <c r="Q509" i="52"/>
  <c r="I510" i="52"/>
  <c r="K510" i="52" s="1"/>
  <c r="R510" i="52"/>
  <c r="T510" i="52" s="1"/>
  <c r="Q513" i="52"/>
  <c r="I514" i="52"/>
  <c r="K514" i="52" s="1"/>
  <c r="R514" i="52"/>
  <c r="V514" i="52" s="1"/>
  <c r="R516" i="52"/>
  <c r="V516" i="52" s="1"/>
  <c r="R519" i="52"/>
  <c r="V519" i="52" s="1"/>
  <c r="I519" i="52"/>
  <c r="Q519" i="52"/>
  <c r="I520" i="52"/>
  <c r="K520" i="52" s="1"/>
  <c r="U532" i="52"/>
  <c r="W532" i="52" s="1"/>
  <c r="Y532" i="52" s="1"/>
  <c r="U536" i="52"/>
  <c r="W536" i="52" s="1"/>
  <c r="T536" i="52"/>
  <c r="U544" i="52"/>
  <c r="W544" i="52" s="1"/>
  <c r="T544" i="52"/>
  <c r="I497" i="52"/>
  <c r="K497" i="52" s="1"/>
  <c r="R497" i="52"/>
  <c r="V497" i="52" s="1"/>
  <c r="I501" i="52"/>
  <c r="K501" i="52" s="1"/>
  <c r="R501" i="52"/>
  <c r="V501" i="52" s="1"/>
  <c r="I505" i="52"/>
  <c r="R505" i="52"/>
  <c r="V505" i="52" s="1"/>
  <c r="I509" i="52"/>
  <c r="K509" i="52" s="1"/>
  <c r="R509" i="52"/>
  <c r="V509" i="52" s="1"/>
  <c r="I513" i="52"/>
  <c r="K513" i="52" s="1"/>
  <c r="R513" i="52"/>
  <c r="V513" i="52" s="1"/>
  <c r="J515" i="52"/>
  <c r="I516" i="52"/>
  <c r="K516" i="52" s="1"/>
  <c r="R518" i="52"/>
  <c r="T518" i="52" s="1"/>
  <c r="J522" i="52"/>
  <c r="R522" i="52"/>
  <c r="V522" i="52" s="1"/>
  <c r="I522" i="52"/>
  <c r="K522" i="52" s="1"/>
  <c r="Q522" i="52"/>
  <c r="U523" i="52"/>
  <c r="W523" i="52" s="1"/>
  <c r="U531" i="52"/>
  <c r="W531" i="52" s="1"/>
  <c r="U539" i="52"/>
  <c r="W539" i="52" s="1"/>
  <c r="U543" i="52"/>
  <c r="W543" i="52" s="1"/>
  <c r="I523" i="52"/>
  <c r="K523" i="52" s="1"/>
  <c r="R523" i="52"/>
  <c r="T523" i="52" s="1"/>
  <c r="J524" i="52"/>
  <c r="I527" i="52"/>
  <c r="K527" i="52" s="1"/>
  <c r="R527" i="52"/>
  <c r="T527" i="52" s="1"/>
  <c r="J528" i="52"/>
  <c r="Q530" i="52"/>
  <c r="I531" i="52"/>
  <c r="K531" i="52" s="1"/>
  <c r="R531" i="52"/>
  <c r="V531" i="52" s="1"/>
  <c r="J532" i="52"/>
  <c r="T533" i="52"/>
  <c r="Q534" i="52"/>
  <c r="I535" i="52"/>
  <c r="K535" i="52" s="1"/>
  <c r="Y535" i="52" s="1"/>
  <c r="R535" i="52"/>
  <c r="V535" i="52" s="1"/>
  <c r="J536" i="52"/>
  <c r="T537" i="52"/>
  <c r="Q538" i="52"/>
  <c r="I539" i="52"/>
  <c r="K539" i="52" s="1"/>
  <c r="R539" i="52"/>
  <c r="V539" i="52" s="1"/>
  <c r="J540" i="52"/>
  <c r="T541" i="52"/>
  <c r="Q542" i="52"/>
  <c r="I543" i="52"/>
  <c r="K543" i="52" s="1"/>
  <c r="R543" i="52"/>
  <c r="V543" i="52" s="1"/>
  <c r="J544" i="52"/>
  <c r="I530" i="52"/>
  <c r="K530" i="52" s="1"/>
  <c r="R530" i="52"/>
  <c r="V530" i="52" s="1"/>
  <c r="I534" i="52"/>
  <c r="K534" i="52" s="1"/>
  <c r="R534" i="52"/>
  <c r="V534" i="52" s="1"/>
  <c r="I538" i="52"/>
  <c r="K538" i="52" s="1"/>
  <c r="R538" i="52"/>
  <c r="V538" i="52" s="1"/>
  <c r="I542" i="52"/>
  <c r="K542" i="52" s="1"/>
  <c r="R542" i="52"/>
  <c r="V542" i="52" s="1"/>
  <c r="Q545" i="52"/>
  <c r="I545" i="52"/>
  <c r="K545" i="52" s="1"/>
  <c r="R545" i="52"/>
  <c r="V545" i="52" s="1"/>
  <c r="AA292" i="54"/>
  <c r="AA294" i="54"/>
  <c r="AA314" i="54"/>
  <c r="AA316" i="54"/>
  <c r="AA344" i="54"/>
  <c r="AA389" i="54"/>
  <c r="AC389" i="54" s="1"/>
  <c r="AA433" i="54"/>
  <c r="AC433" i="54" s="1"/>
  <c r="AA479" i="54"/>
  <c r="AA481" i="54"/>
  <c r="AA498" i="54"/>
  <c r="AA290" i="54"/>
  <c r="AA304" i="54"/>
  <c r="AA318" i="54"/>
  <c r="AA354" i="54"/>
  <c r="AC354" i="54" s="1"/>
  <c r="AA370" i="54"/>
  <c r="AA374" i="54"/>
  <c r="AC374" i="54" s="1"/>
  <c r="AA300" i="54"/>
  <c r="AA302" i="54"/>
  <c r="AA306" i="54"/>
  <c r="AA308" i="54"/>
  <c r="AA322" i="54"/>
  <c r="AA324" i="54"/>
  <c r="AA326" i="54"/>
  <c r="AA328" i="54"/>
  <c r="AA399" i="54"/>
  <c r="AA429" i="54"/>
  <c r="AA483" i="54"/>
  <c r="AC483" i="54" s="1"/>
  <c r="AA310" i="54"/>
  <c r="AA312" i="54"/>
  <c r="AA330" i="54"/>
  <c r="AA332" i="54"/>
  <c r="AA348" i="54"/>
  <c r="AA362" i="54"/>
  <c r="AA451" i="54"/>
  <c r="AA461" i="54"/>
  <c r="AA467" i="54"/>
  <c r="AA485" i="54"/>
  <c r="AA491" i="54"/>
  <c r="AC491" i="54" s="1"/>
  <c r="AC504" i="54"/>
  <c r="AA514" i="54"/>
  <c r="AC524" i="54"/>
  <c r="AC529" i="54"/>
  <c r="AA530" i="54"/>
  <c r="AA378" i="54"/>
  <c r="AA409" i="54"/>
  <c r="AC409" i="54" s="1"/>
  <c r="AA411" i="54"/>
  <c r="AA417" i="54"/>
  <c r="AA419" i="54"/>
  <c r="AA455" i="54"/>
  <c r="AA471" i="54"/>
  <c r="AA475" i="54"/>
  <c r="AA489" i="54"/>
  <c r="AC499" i="54"/>
  <c r="AC500" i="54"/>
  <c r="AA507" i="54"/>
  <c r="AA521" i="54"/>
  <c r="AC521" i="54" s="1"/>
  <c r="AA340" i="54"/>
  <c r="AA352" i="54"/>
  <c r="AA356" i="54"/>
  <c r="AA368" i="54"/>
  <c r="AA376" i="54"/>
  <c r="AA459" i="54"/>
  <c r="AA493" i="54"/>
  <c r="AA511" i="54"/>
  <c r="AC519" i="54"/>
  <c r="AA538" i="54"/>
  <c r="I386" i="54"/>
  <c r="O386" i="54" s="1"/>
  <c r="I434" i="54"/>
  <c r="O434" i="54" s="1"/>
  <c r="I394" i="54"/>
  <c r="O394" i="54" s="1"/>
  <c r="I442" i="54"/>
  <c r="O442" i="54" s="1"/>
  <c r="AC533" i="54"/>
  <c r="AC498" i="54"/>
  <c r="Y309" i="54"/>
  <c r="AA309" i="54" s="1"/>
  <c r="X309" i="54"/>
  <c r="Y317" i="54"/>
  <c r="AA317" i="54" s="1"/>
  <c r="X317" i="54"/>
  <c r="AC304" i="54"/>
  <c r="Y285" i="54"/>
  <c r="AA285" i="54" s="1"/>
  <c r="X285" i="54"/>
  <c r="Y289" i="54"/>
  <c r="AA289" i="54" s="1"/>
  <c r="Y293" i="54"/>
  <c r="AA293" i="54" s="1"/>
  <c r="AC293" i="54" s="1"/>
  <c r="X293" i="54"/>
  <c r="Y297" i="54"/>
  <c r="AA297" i="54" s="1"/>
  <c r="AC297" i="54" s="1"/>
  <c r="X297" i="54"/>
  <c r="Y301" i="54"/>
  <c r="AA301" i="54" s="1"/>
  <c r="X301" i="54"/>
  <c r="Y305" i="54"/>
  <c r="AA305" i="54" s="1"/>
  <c r="AC305" i="54" s="1"/>
  <c r="X305" i="54"/>
  <c r="AC308" i="54"/>
  <c r="Y313" i="54"/>
  <c r="AA313" i="54" s="1"/>
  <c r="AC313" i="54" s="1"/>
  <c r="X313" i="54"/>
  <c r="AC316" i="54"/>
  <c r="Y321" i="54"/>
  <c r="AA321" i="54" s="1"/>
  <c r="AC321" i="54" s="1"/>
  <c r="X321" i="54"/>
  <c r="N285" i="54"/>
  <c r="M286" i="54"/>
  <c r="V286" i="54"/>
  <c r="Z286" i="54" s="1"/>
  <c r="G287" i="54"/>
  <c r="H287" i="54" s="1"/>
  <c r="U287" i="54"/>
  <c r="N289" i="54"/>
  <c r="M290" i="54"/>
  <c r="O290" i="54" s="1"/>
  <c r="V290" i="54"/>
  <c r="Z290" i="54" s="1"/>
  <c r="G291" i="54"/>
  <c r="H291" i="54" s="1"/>
  <c r="U291" i="54"/>
  <c r="N293" i="54"/>
  <c r="M294" i="54"/>
  <c r="V294" i="54"/>
  <c r="Z294" i="54" s="1"/>
  <c r="G295" i="54"/>
  <c r="H295" i="54" s="1"/>
  <c r="U295" i="54"/>
  <c r="N297" i="54"/>
  <c r="M298" i="54"/>
  <c r="V298" i="54"/>
  <c r="Z298" i="54" s="1"/>
  <c r="G299" i="54"/>
  <c r="H299" i="54" s="1"/>
  <c r="U299" i="54"/>
  <c r="N301" i="54"/>
  <c r="M302" i="54"/>
  <c r="O302" i="54" s="1"/>
  <c r="V302" i="54"/>
  <c r="Z302" i="54" s="1"/>
  <c r="G303" i="54"/>
  <c r="H303" i="54" s="1"/>
  <c r="U303" i="54"/>
  <c r="X304" i="54"/>
  <c r="N305" i="54"/>
  <c r="M306" i="54"/>
  <c r="V306" i="54"/>
  <c r="Z306" i="54" s="1"/>
  <c r="G307" i="54"/>
  <c r="H307" i="54" s="1"/>
  <c r="U307" i="54"/>
  <c r="X308" i="54"/>
  <c r="N309" i="54"/>
  <c r="M310" i="54"/>
  <c r="O310" i="54" s="1"/>
  <c r="V310" i="54"/>
  <c r="Z310" i="54" s="1"/>
  <c r="G311" i="54"/>
  <c r="H311" i="54" s="1"/>
  <c r="U311" i="54"/>
  <c r="X312" i="54"/>
  <c r="N313" i="54"/>
  <c r="M314" i="54"/>
  <c r="O314" i="54" s="1"/>
  <c r="V314" i="54"/>
  <c r="Z314" i="54" s="1"/>
  <c r="G315" i="54"/>
  <c r="H315" i="54" s="1"/>
  <c r="U315" i="54"/>
  <c r="X316" i="54"/>
  <c r="N317" i="54"/>
  <c r="M318" i="54"/>
  <c r="V318" i="54"/>
  <c r="Z318" i="54" s="1"/>
  <c r="G319" i="54"/>
  <c r="H319" i="54" s="1"/>
  <c r="U319" i="54"/>
  <c r="N321" i="54"/>
  <c r="M322" i="54"/>
  <c r="O322" i="54" s="1"/>
  <c r="V322" i="54"/>
  <c r="Z322" i="54" s="1"/>
  <c r="G323" i="54"/>
  <c r="H323" i="54" s="1"/>
  <c r="U323" i="54"/>
  <c r="X324" i="54"/>
  <c r="N325" i="54"/>
  <c r="M326" i="54"/>
  <c r="V326" i="54"/>
  <c r="Z326" i="54" s="1"/>
  <c r="G327" i="54"/>
  <c r="H327" i="54" s="1"/>
  <c r="U327" i="54"/>
  <c r="N329" i="54"/>
  <c r="M330" i="54"/>
  <c r="V330" i="54"/>
  <c r="Z330" i="54" s="1"/>
  <c r="G331" i="54"/>
  <c r="H331" i="54" s="1"/>
  <c r="U333" i="54"/>
  <c r="G333" i="54"/>
  <c r="H333" i="54" s="1"/>
  <c r="N333" i="54"/>
  <c r="V333" i="54"/>
  <c r="Z333" i="54" s="1"/>
  <c r="U341" i="54"/>
  <c r="G341" i="54"/>
  <c r="H341" i="54" s="1"/>
  <c r="N341" i="54"/>
  <c r="V341" i="54"/>
  <c r="Z341" i="54" s="1"/>
  <c r="N347" i="54"/>
  <c r="U347" i="54"/>
  <c r="G347" i="54"/>
  <c r="H347" i="54" s="1"/>
  <c r="V347" i="54"/>
  <c r="Z347" i="54" s="1"/>
  <c r="N351" i="54"/>
  <c r="U351" i="54"/>
  <c r="G351" i="54"/>
  <c r="H351" i="54" s="1"/>
  <c r="V351" i="54"/>
  <c r="Z351" i="54" s="1"/>
  <c r="M287" i="54"/>
  <c r="O287" i="54" s="1"/>
  <c r="V287" i="54"/>
  <c r="Z287" i="54" s="1"/>
  <c r="M291" i="54"/>
  <c r="O291" i="54" s="1"/>
  <c r="V291" i="54"/>
  <c r="Z291" i="54" s="1"/>
  <c r="M295" i="54"/>
  <c r="O295" i="54" s="1"/>
  <c r="V295" i="54"/>
  <c r="Z295" i="54" s="1"/>
  <c r="M299" i="54"/>
  <c r="O299" i="54" s="1"/>
  <c r="V299" i="54"/>
  <c r="Z299" i="54" s="1"/>
  <c r="M303" i="54"/>
  <c r="V303" i="54"/>
  <c r="Z303" i="54" s="1"/>
  <c r="M307" i="54"/>
  <c r="O307" i="54" s="1"/>
  <c r="V307" i="54"/>
  <c r="Z307" i="54" s="1"/>
  <c r="M311" i="54"/>
  <c r="O311" i="54" s="1"/>
  <c r="V311" i="54"/>
  <c r="Z311" i="54" s="1"/>
  <c r="M315" i="54"/>
  <c r="O315" i="54" s="1"/>
  <c r="V315" i="54"/>
  <c r="Z315" i="54" s="1"/>
  <c r="M319" i="54"/>
  <c r="O319" i="54" s="1"/>
  <c r="V319" i="54"/>
  <c r="Z319" i="54" s="1"/>
  <c r="M323" i="54"/>
  <c r="O323" i="54" s="1"/>
  <c r="V323" i="54"/>
  <c r="Z323" i="54" s="1"/>
  <c r="M327" i="54"/>
  <c r="O327" i="54" s="1"/>
  <c r="V327" i="54"/>
  <c r="Z327" i="54" s="1"/>
  <c r="M331" i="54"/>
  <c r="O331" i="54" s="1"/>
  <c r="N335" i="54"/>
  <c r="U335" i="54"/>
  <c r="G335" i="54"/>
  <c r="H335" i="54" s="1"/>
  <c r="V335" i="54"/>
  <c r="Z335" i="54" s="1"/>
  <c r="M339" i="54"/>
  <c r="O339" i="54" s="1"/>
  <c r="N343" i="54"/>
  <c r="U343" i="54"/>
  <c r="G343" i="54"/>
  <c r="H343" i="54" s="1"/>
  <c r="V343" i="54"/>
  <c r="Z343" i="54" s="1"/>
  <c r="U349" i="54"/>
  <c r="G349" i="54"/>
  <c r="H349" i="54" s="1"/>
  <c r="N349" i="54"/>
  <c r="V349" i="54"/>
  <c r="Z349" i="54" s="1"/>
  <c r="AC378" i="54"/>
  <c r="G285" i="54"/>
  <c r="H285" i="54" s="1"/>
  <c r="X286" i="54"/>
  <c r="M288" i="54"/>
  <c r="V288" i="54"/>
  <c r="Z288" i="54" s="1"/>
  <c r="G289" i="54"/>
  <c r="H289" i="54" s="1"/>
  <c r="M292" i="54"/>
  <c r="V292" i="54"/>
  <c r="Z292" i="54" s="1"/>
  <c r="G293" i="54"/>
  <c r="H293" i="54" s="1"/>
  <c r="X294" i="54"/>
  <c r="M296" i="54"/>
  <c r="V296" i="54"/>
  <c r="Z296" i="54" s="1"/>
  <c r="G297" i="54"/>
  <c r="H297" i="54" s="1"/>
  <c r="M300" i="54"/>
  <c r="O300" i="54" s="1"/>
  <c r="V300" i="54"/>
  <c r="X300" i="54" s="1"/>
  <c r="G301" i="54"/>
  <c r="H301" i="54" s="1"/>
  <c r="X302" i="54"/>
  <c r="G305" i="54"/>
  <c r="H305" i="54" s="1"/>
  <c r="X306" i="54"/>
  <c r="G309" i="54"/>
  <c r="H309" i="54" s="1"/>
  <c r="G313" i="54"/>
  <c r="H313" i="54" s="1"/>
  <c r="X314" i="54"/>
  <c r="G317" i="54"/>
  <c r="H317" i="54" s="1"/>
  <c r="G321" i="54"/>
  <c r="H321" i="54" s="1"/>
  <c r="X322" i="54"/>
  <c r="G325" i="54"/>
  <c r="H325" i="54" s="1"/>
  <c r="U325" i="54"/>
  <c r="X326" i="54"/>
  <c r="G329" i="54"/>
  <c r="H329" i="54" s="1"/>
  <c r="U329" i="54"/>
  <c r="U337" i="54"/>
  <c r="G337" i="54"/>
  <c r="H337" i="54" s="1"/>
  <c r="N337" i="54"/>
  <c r="V337" i="54"/>
  <c r="Z337" i="54" s="1"/>
  <c r="U345" i="54"/>
  <c r="G345" i="54"/>
  <c r="H345" i="54" s="1"/>
  <c r="N345" i="54"/>
  <c r="V345" i="54"/>
  <c r="Z345" i="54" s="1"/>
  <c r="V325" i="54"/>
  <c r="Z325" i="54" s="1"/>
  <c r="V329" i="54"/>
  <c r="Z329" i="54" s="1"/>
  <c r="N331" i="54"/>
  <c r="U331" i="54"/>
  <c r="V331" i="54"/>
  <c r="Z331" i="54" s="1"/>
  <c r="N339" i="54"/>
  <c r="U339" i="54"/>
  <c r="G339" i="54"/>
  <c r="H339" i="54" s="1"/>
  <c r="V339" i="54"/>
  <c r="Z339" i="54" s="1"/>
  <c r="Y346" i="54"/>
  <c r="AA346" i="54" s="1"/>
  <c r="AC346" i="54" s="1"/>
  <c r="AC358" i="54"/>
  <c r="M334" i="54"/>
  <c r="V334" i="54"/>
  <c r="Z334" i="54" s="1"/>
  <c r="M338" i="54"/>
  <c r="V338" i="54"/>
  <c r="X338" i="54" s="1"/>
  <c r="M342" i="54"/>
  <c r="V342" i="54"/>
  <c r="X342" i="54" s="1"/>
  <c r="V346" i="54"/>
  <c r="Z346" i="54" s="1"/>
  <c r="N353" i="54"/>
  <c r="G355" i="54"/>
  <c r="H355" i="54" s="1"/>
  <c r="U355" i="54"/>
  <c r="N357" i="54"/>
  <c r="G359" i="54"/>
  <c r="H359" i="54" s="1"/>
  <c r="U359" i="54"/>
  <c r="N361" i="54"/>
  <c r="G363" i="54"/>
  <c r="H363" i="54" s="1"/>
  <c r="U363" i="54"/>
  <c r="N365" i="54"/>
  <c r="G367" i="54"/>
  <c r="H367" i="54" s="1"/>
  <c r="U367" i="54"/>
  <c r="N369" i="54"/>
  <c r="G371" i="54"/>
  <c r="H371" i="54" s="1"/>
  <c r="U371" i="54"/>
  <c r="N373" i="54"/>
  <c r="G375" i="54"/>
  <c r="H375" i="54" s="1"/>
  <c r="U375" i="54"/>
  <c r="N377" i="54"/>
  <c r="AC393" i="54"/>
  <c r="Y401" i="54"/>
  <c r="AA401" i="54" s="1"/>
  <c r="AC405" i="54"/>
  <c r="AC413" i="54"/>
  <c r="M355" i="54"/>
  <c r="O355" i="54" s="1"/>
  <c r="V355" i="54"/>
  <c r="Z355" i="54" s="1"/>
  <c r="M359" i="54"/>
  <c r="O359" i="54" s="1"/>
  <c r="V359" i="54"/>
  <c r="Z359" i="54" s="1"/>
  <c r="M363" i="54"/>
  <c r="O363" i="54" s="1"/>
  <c r="V363" i="54"/>
  <c r="Z363" i="54" s="1"/>
  <c r="M367" i="54"/>
  <c r="O367" i="54" s="1"/>
  <c r="V367" i="54"/>
  <c r="Z367" i="54" s="1"/>
  <c r="V371" i="54"/>
  <c r="Z371" i="54" s="1"/>
  <c r="M375" i="54"/>
  <c r="O375" i="54" s="1"/>
  <c r="V375" i="54"/>
  <c r="Z375" i="54" s="1"/>
  <c r="V379" i="54"/>
  <c r="Z379" i="54" s="1"/>
  <c r="M379" i="54"/>
  <c r="O379" i="54" s="1"/>
  <c r="U379" i="54"/>
  <c r="M384" i="54"/>
  <c r="O384" i="54" s="1"/>
  <c r="M388" i="54"/>
  <c r="O388" i="54" s="1"/>
  <c r="M392" i="54"/>
  <c r="O392" i="54" s="1"/>
  <c r="M396" i="54"/>
  <c r="O396" i="54" s="1"/>
  <c r="Y400" i="54"/>
  <c r="AA400" i="54" s="1"/>
  <c r="X400" i="54"/>
  <c r="Y408" i="54"/>
  <c r="AA408" i="54" s="1"/>
  <c r="AC408" i="54" s="1"/>
  <c r="X408" i="54"/>
  <c r="Y416" i="54"/>
  <c r="AA416" i="54" s="1"/>
  <c r="AC416" i="54" s="1"/>
  <c r="X416" i="54"/>
  <c r="Y424" i="54"/>
  <c r="AA424" i="54" s="1"/>
  <c r="AC424" i="54" s="1"/>
  <c r="X424" i="54"/>
  <c r="M332" i="54"/>
  <c r="O332" i="54" s="1"/>
  <c r="V332" i="54"/>
  <c r="X332" i="54" s="1"/>
  <c r="M336" i="54"/>
  <c r="V336" i="54"/>
  <c r="X336" i="54" s="1"/>
  <c r="M340" i="54"/>
  <c r="V340" i="54"/>
  <c r="Z340" i="54" s="1"/>
  <c r="M344" i="54"/>
  <c r="V344" i="54"/>
  <c r="Z344" i="54" s="1"/>
  <c r="M348" i="54"/>
  <c r="O348" i="54" s="1"/>
  <c r="V348" i="54"/>
  <c r="X348" i="54" s="1"/>
  <c r="M352" i="54"/>
  <c r="V352" i="54"/>
  <c r="X352" i="54" s="1"/>
  <c r="G353" i="54"/>
  <c r="H353" i="54" s="1"/>
  <c r="U353" i="54"/>
  <c r="X354" i="54"/>
  <c r="M356" i="54"/>
  <c r="V356" i="54"/>
  <c r="Z356" i="54" s="1"/>
  <c r="G357" i="54"/>
  <c r="H357" i="54" s="1"/>
  <c r="U357" i="54"/>
  <c r="X358" i="54"/>
  <c r="M360" i="54"/>
  <c r="V360" i="54"/>
  <c r="Z360" i="54" s="1"/>
  <c r="G361" i="54"/>
  <c r="H361" i="54" s="1"/>
  <c r="U361" i="54"/>
  <c r="M364" i="54"/>
  <c r="V364" i="54"/>
  <c r="Z364" i="54" s="1"/>
  <c r="G365" i="54"/>
  <c r="H365" i="54" s="1"/>
  <c r="U365" i="54"/>
  <c r="X366" i="54"/>
  <c r="M368" i="54"/>
  <c r="V368" i="54"/>
  <c r="X368" i="54" s="1"/>
  <c r="G369" i="54"/>
  <c r="H369" i="54" s="1"/>
  <c r="U369" i="54"/>
  <c r="X370" i="54"/>
  <c r="M372" i="54"/>
  <c r="V372" i="54"/>
  <c r="Z372" i="54" s="1"/>
  <c r="G373" i="54"/>
  <c r="H373" i="54" s="1"/>
  <c r="U373" i="54"/>
  <c r="X374" i="54"/>
  <c r="M376" i="54"/>
  <c r="V376" i="54"/>
  <c r="Z376" i="54" s="1"/>
  <c r="G377" i="54"/>
  <c r="H377" i="54" s="1"/>
  <c r="U377" i="54"/>
  <c r="X378" i="54"/>
  <c r="U380" i="54"/>
  <c r="G380" i="54"/>
  <c r="H380" i="54" s="1"/>
  <c r="Z380" i="54"/>
  <c r="N382" i="54"/>
  <c r="U382" i="54"/>
  <c r="G382" i="54"/>
  <c r="H382" i="54" s="1"/>
  <c r="V382" i="54"/>
  <c r="Z382" i="54" s="1"/>
  <c r="Y383" i="54"/>
  <c r="AA383" i="54" s="1"/>
  <c r="N386" i="54"/>
  <c r="U386" i="54"/>
  <c r="G386" i="54"/>
  <c r="H386" i="54" s="1"/>
  <c r="V386" i="54"/>
  <c r="Z386" i="54" s="1"/>
  <c r="Y387" i="54"/>
  <c r="AA387" i="54" s="1"/>
  <c r="N390" i="54"/>
  <c r="U390" i="54"/>
  <c r="G390" i="54"/>
  <c r="H390" i="54" s="1"/>
  <c r="V390" i="54"/>
  <c r="Z390" i="54" s="1"/>
  <c r="Y391" i="54"/>
  <c r="AA391" i="54" s="1"/>
  <c r="N394" i="54"/>
  <c r="U394" i="54"/>
  <c r="G394" i="54"/>
  <c r="H394" i="54" s="1"/>
  <c r="V394" i="54"/>
  <c r="Z394" i="54" s="1"/>
  <c r="Y395" i="54"/>
  <c r="AA395" i="54" s="1"/>
  <c r="N398" i="54"/>
  <c r="U398" i="54"/>
  <c r="G398" i="54"/>
  <c r="H398" i="54" s="1"/>
  <c r="V398" i="54"/>
  <c r="Z398" i="54" s="1"/>
  <c r="M353" i="54"/>
  <c r="O353" i="54" s="1"/>
  <c r="V353" i="54"/>
  <c r="Z353" i="54" s="1"/>
  <c r="V361" i="54"/>
  <c r="Z361" i="54" s="1"/>
  <c r="M365" i="54"/>
  <c r="O365" i="54" s="1"/>
  <c r="V365" i="54"/>
  <c r="Z365" i="54" s="1"/>
  <c r="M369" i="54"/>
  <c r="O369" i="54" s="1"/>
  <c r="V369" i="54"/>
  <c r="Z369" i="54" s="1"/>
  <c r="M373" i="54"/>
  <c r="O373" i="54" s="1"/>
  <c r="V373" i="54"/>
  <c r="Z373" i="54" s="1"/>
  <c r="M377" i="54"/>
  <c r="O377" i="54" s="1"/>
  <c r="V377" i="54"/>
  <c r="Z377" i="54" s="1"/>
  <c r="G379" i="54"/>
  <c r="H379" i="54" s="1"/>
  <c r="N379" i="54"/>
  <c r="U384" i="54"/>
  <c r="G384" i="54"/>
  <c r="H384" i="54" s="1"/>
  <c r="N384" i="54"/>
  <c r="V384" i="54"/>
  <c r="Z384" i="54" s="1"/>
  <c r="U388" i="54"/>
  <c r="G388" i="54"/>
  <c r="H388" i="54" s="1"/>
  <c r="N388" i="54"/>
  <c r="V388" i="54"/>
  <c r="Z388" i="54" s="1"/>
  <c r="U392" i="54"/>
  <c r="G392" i="54"/>
  <c r="H392" i="54" s="1"/>
  <c r="N392" i="54"/>
  <c r="V392" i="54"/>
  <c r="Z392" i="54" s="1"/>
  <c r="U396" i="54"/>
  <c r="G396" i="54"/>
  <c r="H396" i="54" s="1"/>
  <c r="N396" i="54"/>
  <c r="V396" i="54"/>
  <c r="Z396" i="54" s="1"/>
  <c r="AC401" i="54"/>
  <c r="N402" i="54"/>
  <c r="V402" i="54"/>
  <c r="Z402" i="54" s="1"/>
  <c r="M402" i="54"/>
  <c r="O402" i="54" s="1"/>
  <c r="U402" i="54"/>
  <c r="G402" i="54"/>
  <c r="H402" i="54" s="1"/>
  <c r="Y404" i="54"/>
  <c r="AA404" i="54" s="1"/>
  <c r="AC404" i="54" s="1"/>
  <c r="X404" i="54"/>
  <c r="Y412" i="54"/>
  <c r="AA412" i="54" s="1"/>
  <c r="X412" i="54"/>
  <c r="Y420" i="54"/>
  <c r="AA420" i="54" s="1"/>
  <c r="AC420" i="54" s="1"/>
  <c r="X420" i="54"/>
  <c r="N400" i="54"/>
  <c r="N404" i="54"/>
  <c r="G406" i="54"/>
  <c r="H406" i="54" s="1"/>
  <c r="U406" i="54"/>
  <c r="N408" i="54"/>
  <c r="G410" i="54"/>
  <c r="H410" i="54" s="1"/>
  <c r="U410" i="54"/>
  <c r="N412" i="54"/>
  <c r="G414" i="54"/>
  <c r="H414" i="54" s="1"/>
  <c r="U414" i="54"/>
  <c r="N416" i="54"/>
  <c r="G418" i="54"/>
  <c r="H418" i="54" s="1"/>
  <c r="U418" i="54"/>
  <c r="N420" i="54"/>
  <c r="G422" i="54"/>
  <c r="H422" i="54" s="1"/>
  <c r="U422" i="54"/>
  <c r="N424" i="54"/>
  <c r="G426" i="54"/>
  <c r="H426" i="54" s="1"/>
  <c r="U426" i="54"/>
  <c r="U428" i="54"/>
  <c r="G428" i="54"/>
  <c r="H428" i="54" s="1"/>
  <c r="Z428" i="54"/>
  <c r="AC429" i="54"/>
  <c r="AC461" i="54"/>
  <c r="M406" i="54"/>
  <c r="O406" i="54" s="1"/>
  <c r="V406" i="54"/>
  <c r="Z406" i="54" s="1"/>
  <c r="M410" i="54"/>
  <c r="O410" i="54" s="1"/>
  <c r="V410" i="54"/>
  <c r="Z410" i="54" s="1"/>
  <c r="M414" i="54"/>
  <c r="O414" i="54" s="1"/>
  <c r="V414" i="54"/>
  <c r="Z414" i="54" s="1"/>
  <c r="M418" i="54"/>
  <c r="O418" i="54" s="1"/>
  <c r="V418" i="54"/>
  <c r="Z418" i="54" s="1"/>
  <c r="M422" i="54"/>
  <c r="O422" i="54" s="1"/>
  <c r="V422" i="54"/>
  <c r="Z422" i="54" s="1"/>
  <c r="M426" i="54"/>
  <c r="O426" i="54" s="1"/>
  <c r="V426" i="54"/>
  <c r="Z426" i="54" s="1"/>
  <c r="G427" i="54"/>
  <c r="H427" i="54" s="1"/>
  <c r="M432" i="54"/>
  <c r="O432" i="54" s="1"/>
  <c r="M436" i="54"/>
  <c r="O436" i="54" s="1"/>
  <c r="M440" i="54"/>
  <c r="O440" i="54" s="1"/>
  <c r="M444" i="54"/>
  <c r="O444" i="54" s="1"/>
  <c r="M448" i="54"/>
  <c r="O448" i="54" s="1"/>
  <c r="X456" i="54"/>
  <c r="Y464" i="54"/>
  <c r="AA464" i="54" s="1"/>
  <c r="X464" i="54"/>
  <c r="M383" i="54"/>
  <c r="V383" i="54"/>
  <c r="X383" i="54" s="1"/>
  <c r="M387" i="54"/>
  <c r="V387" i="54"/>
  <c r="Z387" i="54" s="1"/>
  <c r="M391" i="54"/>
  <c r="O391" i="54" s="1"/>
  <c r="V391" i="54"/>
  <c r="X391" i="54" s="1"/>
  <c r="M395" i="54"/>
  <c r="V395" i="54"/>
  <c r="Z395" i="54" s="1"/>
  <c r="M399" i="54"/>
  <c r="V399" i="54"/>
  <c r="X399" i="54" s="1"/>
  <c r="G400" i="54"/>
  <c r="H400" i="54" s="1"/>
  <c r="M403" i="54"/>
  <c r="V403" i="54"/>
  <c r="X403" i="54" s="1"/>
  <c r="G404" i="54"/>
  <c r="H404" i="54" s="1"/>
  <c r="X405" i="54"/>
  <c r="M407" i="54"/>
  <c r="V407" i="54"/>
  <c r="X407" i="54" s="1"/>
  <c r="G408" i="54"/>
  <c r="H408" i="54" s="1"/>
  <c r="X409" i="54"/>
  <c r="M411" i="54"/>
  <c r="V411" i="54"/>
  <c r="X411" i="54" s="1"/>
  <c r="G412" i="54"/>
  <c r="H412" i="54" s="1"/>
  <c r="X413" i="54"/>
  <c r="M415" i="54"/>
  <c r="V415" i="54"/>
  <c r="X415" i="54" s="1"/>
  <c r="G416" i="54"/>
  <c r="H416" i="54" s="1"/>
  <c r="X417" i="54"/>
  <c r="M419" i="54"/>
  <c r="O419" i="54" s="1"/>
  <c r="V419" i="54"/>
  <c r="X419" i="54" s="1"/>
  <c r="G420" i="54"/>
  <c r="H420" i="54" s="1"/>
  <c r="X421" i="54"/>
  <c r="M423" i="54"/>
  <c r="V423" i="54"/>
  <c r="X423" i="54" s="1"/>
  <c r="G424" i="54"/>
  <c r="H424" i="54" s="1"/>
  <c r="M428" i="54"/>
  <c r="O428" i="54" s="1"/>
  <c r="N430" i="54"/>
  <c r="U430" i="54"/>
  <c r="G430" i="54"/>
  <c r="H430" i="54" s="1"/>
  <c r="V430" i="54"/>
  <c r="Z430" i="54" s="1"/>
  <c r="Y431" i="54"/>
  <c r="AA431" i="54" s="1"/>
  <c r="N434" i="54"/>
  <c r="U434" i="54"/>
  <c r="G434" i="54"/>
  <c r="H434" i="54" s="1"/>
  <c r="V434" i="54"/>
  <c r="Z434" i="54" s="1"/>
  <c r="Y435" i="54"/>
  <c r="AA435" i="54" s="1"/>
  <c r="N438" i="54"/>
  <c r="U438" i="54"/>
  <c r="G438" i="54"/>
  <c r="H438" i="54" s="1"/>
  <c r="V438" i="54"/>
  <c r="Z438" i="54" s="1"/>
  <c r="Y439" i="54"/>
  <c r="AA439" i="54" s="1"/>
  <c r="N442" i="54"/>
  <c r="U442" i="54"/>
  <c r="G442" i="54"/>
  <c r="H442" i="54" s="1"/>
  <c r="V442" i="54"/>
  <c r="Z442" i="54" s="1"/>
  <c r="Y443" i="54"/>
  <c r="AA443" i="54" s="1"/>
  <c r="N446" i="54"/>
  <c r="U446" i="54"/>
  <c r="G446" i="54"/>
  <c r="H446" i="54" s="1"/>
  <c r="V446" i="54"/>
  <c r="Z446" i="54" s="1"/>
  <c r="Y447" i="54"/>
  <c r="AA447" i="54" s="1"/>
  <c r="N450" i="54"/>
  <c r="V450" i="54"/>
  <c r="Z450" i="54" s="1"/>
  <c r="M450" i="54"/>
  <c r="O450" i="54" s="1"/>
  <c r="U450" i="54"/>
  <c r="G450" i="54"/>
  <c r="H450" i="54" s="1"/>
  <c r="X452" i="54"/>
  <c r="V427" i="54"/>
  <c r="Z427" i="54" s="1"/>
  <c r="M427" i="54"/>
  <c r="O427" i="54" s="1"/>
  <c r="U427" i="54"/>
  <c r="U432" i="54"/>
  <c r="G432" i="54"/>
  <c r="H432" i="54" s="1"/>
  <c r="N432" i="54"/>
  <c r="V432" i="54"/>
  <c r="Z432" i="54" s="1"/>
  <c r="U436" i="54"/>
  <c r="G436" i="54"/>
  <c r="H436" i="54" s="1"/>
  <c r="N436" i="54"/>
  <c r="V436" i="54"/>
  <c r="Z436" i="54" s="1"/>
  <c r="U440" i="54"/>
  <c r="G440" i="54"/>
  <c r="H440" i="54" s="1"/>
  <c r="N440" i="54"/>
  <c r="V440" i="54"/>
  <c r="Z440" i="54" s="1"/>
  <c r="U444" i="54"/>
  <c r="G444" i="54"/>
  <c r="H444" i="54" s="1"/>
  <c r="N444" i="54"/>
  <c r="V444" i="54"/>
  <c r="Z444" i="54" s="1"/>
  <c r="U448" i="54"/>
  <c r="G448" i="54"/>
  <c r="H448" i="54" s="1"/>
  <c r="N448" i="54"/>
  <c r="V448" i="54"/>
  <c r="Z448" i="54" s="1"/>
  <c r="Y460" i="54"/>
  <c r="AA460" i="54" s="1"/>
  <c r="AC460" i="54" s="1"/>
  <c r="X460" i="54"/>
  <c r="AC464" i="54"/>
  <c r="N452" i="54"/>
  <c r="G454" i="54"/>
  <c r="H454" i="54" s="1"/>
  <c r="U454" i="54"/>
  <c r="N456" i="54"/>
  <c r="G458" i="54"/>
  <c r="H458" i="54" s="1"/>
  <c r="U458" i="54"/>
  <c r="N460" i="54"/>
  <c r="G462" i="54"/>
  <c r="H462" i="54" s="1"/>
  <c r="U462" i="54"/>
  <c r="N464" i="54"/>
  <c r="G466" i="54"/>
  <c r="H466" i="54" s="1"/>
  <c r="U466" i="54"/>
  <c r="N468" i="54"/>
  <c r="G470" i="54"/>
  <c r="H470" i="54" s="1"/>
  <c r="U470" i="54"/>
  <c r="U472" i="54"/>
  <c r="G472" i="54"/>
  <c r="H472" i="54" s="1"/>
  <c r="N472" i="54"/>
  <c r="V472" i="54"/>
  <c r="Z472" i="54" s="1"/>
  <c r="U480" i="54"/>
  <c r="G480" i="54"/>
  <c r="H480" i="54" s="1"/>
  <c r="N480" i="54"/>
  <c r="V480" i="54"/>
  <c r="Z480" i="54" s="1"/>
  <c r="Y484" i="54"/>
  <c r="AA484" i="54" s="1"/>
  <c r="X484" i="54"/>
  <c r="N486" i="54"/>
  <c r="V486" i="54"/>
  <c r="Z486" i="54" s="1"/>
  <c r="M486" i="54"/>
  <c r="O486" i="54" s="1"/>
  <c r="U486" i="54"/>
  <c r="G486" i="54"/>
  <c r="H486" i="54" s="1"/>
  <c r="Y488" i="54"/>
  <c r="AA488" i="54" s="1"/>
  <c r="X488" i="54"/>
  <c r="M454" i="54"/>
  <c r="V454" i="54"/>
  <c r="Z454" i="54" s="1"/>
  <c r="M458" i="54"/>
  <c r="O458" i="54" s="1"/>
  <c r="V458" i="54"/>
  <c r="Z458" i="54" s="1"/>
  <c r="M462" i="54"/>
  <c r="O462" i="54" s="1"/>
  <c r="V462" i="54"/>
  <c r="Z462" i="54" s="1"/>
  <c r="M466" i="54"/>
  <c r="O466" i="54" s="1"/>
  <c r="V466" i="54"/>
  <c r="Z466" i="54" s="1"/>
  <c r="M470" i="54"/>
  <c r="O470" i="54" s="1"/>
  <c r="V470" i="54"/>
  <c r="Z470" i="54" s="1"/>
  <c r="N474" i="54"/>
  <c r="U474" i="54"/>
  <c r="G474" i="54"/>
  <c r="H474" i="54" s="1"/>
  <c r="V474" i="54"/>
  <c r="Z474" i="54" s="1"/>
  <c r="M478" i="54"/>
  <c r="O478" i="54" s="1"/>
  <c r="Y503" i="54"/>
  <c r="AA503" i="54" s="1"/>
  <c r="M431" i="54"/>
  <c r="O431" i="54" s="1"/>
  <c r="V431" i="54"/>
  <c r="X431" i="54" s="1"/>
  <c r="M435" i="54"/>
  <c r="O435" i="54" s="1"/>
  <c r="V435" i="54"/>
  <c r="X435" i="54" s="1"/>
  <c r="M439" i="54"/>
  <c r="V439" i="54"/>
  <c r="X439" i="54" s="1"/>
  <c r="M443" i="54"/>
  <c r="V443" i="54"/>
  <c r="X443" i="54" s="1"/>
  <c r="M447" i="54"/>
  <c r="O447" i="54" s="1"/>
  <c r="V447" i="54"/>
  <c r="X447" i="54" s="1"/>
  <c r="M451" i="54"/>
  <c r="V451" i="54"/>
  <c r="X451" i="54" s="1"/>
  <c r="G452" i="54"/>
  <c r="H452" i="54" s="1"/>
  <c r="X453" i="54"/>
  <c r="M455" i="54"/>
  <c r="V455" i="54"/>
  <c r="X455" i="54" s="1"/>
  <c r="G456" i="54"/>
  <c r="H456" i="54" s="1"/>
  <c r="M459" i="54"/>
  <c r="O459" i="54" s="1"/>
  <c r="V459" i="54"/>
  <c r="Z459" i="54" s="1"/>
  <c r="G460" i="54"/>
  <c r="H460" i="54" s="1"/>
  <c r="M463" i="54"/>
  <c r="V463" i="54"/>
  <c r="X463" i="54" s="1"/>
  <c r="G464" i="54"/>
  <c r="H464" i="54" s="1"/>
  <c r="M467" i="54"/>
  <c r="O467" i="54" s="1"/>
  <c r="V467" i="54"/>
  <c r="Z467" i="54" s="1"/>
  <c r="G468" i="54"/>
  <c r="H468" i="54" s="1"/>
  <c r="X469" i="54"/>
  <c r="M471" i="54"/>
  <c r="O471" i="54" s="1"/>
  <c r="V471" i="54"/>
  <c r="X471" i="54" s="1"/>
  <c r="M472" i="54"/>
  <c r="O472" i="54" s="1"/>
  <c r="U476" i="54"/>
  <c r="G476" i="54"/>
  <c r="H476" i="54" s="1"/>
  <c r="N476" i="54"/>
  <c r="V476" i="54"/>
  <c r="Z476" i="54" s="1"/>
  <c r="M480" i="54"/>
  <c r="O480" i="54" s="1"/>
  <c r="AC484" i="54"/>
  <c r="Y492" i="54"/>
  <c r="AA492" i="54" s="1"/>
  <c r="AC492" i="54" s="1"/>
  <c r="X492" i="54"/>
  <c r="N478" i="54"/>
  <c r="U478" i="54"/>
  <c r="G478" i="54"/>
  <c r="H478" i="54" s="1"/>
  <c r="V478" i="54"/>
  <c r="Z478" i="54" s="1"/>
  <c r="N482" i="54"/>
  <c r="V482" i="54"/>
  <c r="Z482" i="54" s="1"/>
  <c r="M482" i="54"/>
  <c r="O482" i="54" s="1"/>
  <c r="U482" i="54"/>
  <c r="G482" i="54"/>
  <c r="H482" i="54" s="1"/>
  <c r="M473" i="54"/>
  <c r="V473" i="54"/>
  <c r="Z473" i="54" s="1"/>
  <c r="M477" i="54"/>
  <c r="V477" i="54"/>
  <c r="M481" i="54"/>
  <c r="V481" i="54"/>
  <c r="Z481" i="54" s="1"/>
  <c r="N484" i="54"/>
  <c r="M485" i="54"/>
  <c r="V485" i="54"/>
  <c r="X485" i="54" s="1"/>
  <c r="N488" i="54"/>
  <c r="M489" i="54"/>
  <c r="V489" i="54"/>
  <c r="Z489" i="54" s="1"/>
  <c r="G490" i="54"/>
  <c r="H490" i="54" s="1"/>
  <c r="U490" i="54"/>
  <c r="X491" i="54"/>
  <c r="N492" i="54"/>
  <c r="M493" i="54"/>
  <c r="V493" i="54"/>
  <c r="Z493" i="54" s="1"/>
  <c r="G494" i="54"/>
  <c r="H494" i="54" s="1"/>
  <c r="U494" i="54"/>
  <c r="X495" i="54"/>
  <c r="Y497" i="54"/>
  <c r="AA497" i="54" s="1"/>
  <c r="AC497" i="54" s="1"/>
  <c r="X497" i="54"/>
  <c r="Y502" i="54"/>
  <c r="AA502" i="54" s="1"/>
  <c r="AC502" i="54" s="1"/>
  <c r="Y505" i="54"/>
  <c r="AC505" i="54"/>
  <c r="Y522" i="54"/>
  <c r="AA522" i="54" s="1"/>
  <c r="M490" i="54"/>
  <c r="O490" i="54" s="1"/>
  <c r="V490" i="54"/>
  <c r="Z490" i="54" s="1"/>
  <c r="M494" i="54"/>
  <c r="O494" i="54" s="1"/>
  <c r="V494" i="54"/>
  <c r="Z494" i="54" s="1"/>
  <c r="V496" i="54"/>
  <c r="Z496" i="54" s="1"/>
  <c r="M496" i="54"/>
  <c r="O496" i="54" s="1"/>
  <c r="U496" i="54"/>
  <c r="V500" i="54"/>
  <c r="Z500" i="54" s="1"/>
  <c r="M500" i="54"/>
  <c r="U500" i="54"/>
  <c r="G500" i="54"/>
  <c r="H500" i="54" s="1"/>
  <c r="N503" i="54"/>
  <c r="V503" i="54"/>
  <c r="X503" i="54" s="1"/>
  <c r="M503" i="54"/>
  <c r="O503" i="54" s="1"/>
  <c r="M475" i="54"/>
  <c r="V475" i="54"/>
  <c r="Z475" i="54" s="1"/>
  <c r="M479" i="54"/>
  <c r="V479" i="54"/>
  <c r="X479" i="54" s="1"/>
  <c r="V483" i="54"/>
  <c r="X483" i="54" s="1"/>
  <c r="G484" i="54"/>
  <c r="H484" i="54" s="1"/>
  <c r="G488" i="54"/>
  <c r="H488" i="54" s="1"/>
  <c r="G492" i="54"/>
  <c r="H492" i="54" s="1"/>
  <c r="G496" i="54"/>
  <c r="H496" i="54" s="1"/>
  <c r="X498" i="54"/>
  <c r="N499" i="54"/>
  <c r="V499" i="54"/>
  <c r="X499" i="54" s="1"/>
  <c r="M499" i="54"/>
  <c r="AC510" i="54"/>
  <c r="Y501" i="54"/>
  <c r="AA501" i="54" s="1"/>
  <c r="AC501" i="54" s="1"/>
  <c r="X501" i="54"/>
  <c r="V504" i="54"/>
  <c r="Z504" i="54" s="1"/>
  <c r="M504" i="54"/>
  <c r="U504" i="54"/>
  <c r="G504" i="54"/>
  <c r="H504" i="54" s="1"/>
  <c r="N508" i="54"/>
  <c r="V508" i="54"/>
  <c r="Z508" i="54" s="1"/>
  <c r="M508" i="54"/>
  <c r="O508" i="54" s="1"/>
  <c r="U508" i="54"/>
  <c r="G508" i="54"/>
  <c r="H508" i="54" s="1"/>
  <c r="Y509" i="54"/>
  <c r="AA509" i="54" s="1"/>
  <c r="AC509" i="54" s="1"/>
  <c r="X509" i="54"/>
  <c r="Y517" i="54"/>
  <c r="AA517" i="54" s="1"/>
  <c r="AC517" i="54" s="1"/>
  <c r="X517" i="54"/>
  <c r="M507" i="54"/>
  <c r="V507" i="54"/>
  <c r="X507" i="54" s="1"/>
  <c r="M511" i="54"/>
  <c r="V511" i="54"/>
  <c r="Z511" i="54" s="1"/>
  <c r="G512" i="54"/>
  <c r="H512" i="54" s="1"/>
  <c r="U512" i="54"/>
  <c r="M515" i="54"/>
  <c r="V515" i="54"/>
  <c r="Z515" i="54" s="1"/>
  <c r="G516" i="54"/>
  <c r="H516" i="54" s="1"/>
  <c r="U516" i="54"/>
  <c r="M519" i="54"/>
  <c r="V519" i="54"/>
  <c r="X519" i="54" s="1"/>
  <c r="G522" i="54"/>
  <c r="H522" i="54" s="1"/>
  <c r="V523" i="54"/>
  <c r="Z523" i="54" s="1"/>
  <c r="M523" i="54"/>
  <c r="O523" i="54" s="1"/>
  <c r="U523" i="54"/>
  <c r="G523" i="54"/>
  <c r="H523" i="54" s="1"/>
  <c r="AC525" i="54"/>
  <c r="G497" i="54"/>
  <c r="H497" i="54" s="1"/>
  <c r="G501" i="54"/>
  <c r="H501" i="54" s="1"/>
  <c r="G505" i="54"/>
  <c r="H505" i="54" s="1"/>
  <c r="X506" i="54"/>
  <c r="G509" i="54"/>
  <c r="H509" i="54" s="1"/>
  <c r="X510" i="54"/>
  <c r="M512" i="54"/>
  <c r="O512" i="54" s="1"/>
  <c r="V512" i="54"/>
  <c r="Z512" i="54" s="1"/>
  <c r="G513" i="54"/>
  <c r="H513" i="54" s="1"/>
  <c r="X514" i="54"/>
  <c r="M516" i="54"/>
  <c r="O516" i="54" s="1"/>
  <c r="V516" i="54"/>
  <c r="Z516" i="54" s="1"/>
  <c r="G517" i="54"/>
  <c r="H517" i="54" s="1"/>
  <c r="X518" i="54"/>
  <c r="U520" i="54"/>
  <c r="G520" i="54"/>
  <c r="H520" i="54" s="1"/>
  <c r="Z520" i="54"/>
  <c r="Z519" i="54"/>
  <c r="X521" i="54"/>
  <c r="N522" i="54"/>
  <c r="V522" i="54"/>
  <c r="X522" i="54" s="1"/>
  <c r="M522" i="54"/>
  <c r="Y524" i="54"/>
  <c r="X524" i="54"/>
  <c r="Y537" i="54"/>
  <c r="AA537" i="54" s="1"/>
  <c r="X537" i="54"/>
  <c r="N527" i="54"/>
  <c r="V527" i="54"/>
  <c r="Z527" i="54" s="1"/>
  <c r="M527" i="54"/>
  <c r="O527" i="54" s="1"/>
  <c r="U527" i="54"/>
  <c r="G527" i="54"/>
  <c r="H527" i="54" s="1"/>
  <c r="Y532" i="54"/>
  <c r="AA532" i="54" s="1"/>
  <c r="AC532" i="54" s="1"/>
  <c r="X532" i="54"/>
  <c r="Y541" i="54"/>
  <c r="AA541" i="54" s="1"/>
  <c r="AC541" i="54" s="1"/>
  <c r="X541" i="54"/>
  <c r="M526" i="54"/>
  <c r="V526" i="54"/>
  <c r="M530" i="54"/>
  <c r="V530" i="54"/>
  <c r="Z530" i="54" s="1"/>
  <c r="G531" i="54"/>
  <c r="H531" i="54" s="1"/>
  <c r="U531" i="54"/>
  <c r="M534" i="54"/>
  <c r="O534" i="54" s="1"/>
  <c r="V534" i="54"/>
  <c r="Z534" i="54" s="1"/>
  <c r="G535" i="54"/>
  <c r="H535" i="54" s="1"/>
  <c r="U535" i="54"/>
  <c r="N537" i="54"/>
  <c r="M538" i="54"/>
  <c r="V538" i="54"/>
  <c r="Z538" i="54" s="1"/>
  <c r="G539" i="54"/>
  <c r="H539" i="54" s="1"/>
  <c r="U539" i="54"/>
  <c r="N541" i="54"/>
  <c r="M542" i="54"/>
  <c r="V542" i="54"/>
  <c r="Z542" i="54" s="1"/>
  <c r="G543" i="54"/>
  <c r="H543" i="54" s="1"/>
  <c r="U543" i="54"/>
  <c r="G524" i="54"/>
  <c r="H524" i="54" s="1"/>
  <c r="X525" i="54"/>
  <c r="G528" i="54"/>
  <c r="H528" i="54" s="1"/>
  <c r="X529" i="54"/>
  <c r="M531" i="54"/>
  <c r="O531" i="54" s="1"/>
  <c r="V531" i="54"/>
  <c r="Z531" i="54" s="1"/>
  <c r="G532" i="54"/>
  <c r="H532" i="54" s="1"/>
  <c r="X533" i="54"/>
  <c r="M535" i="54"/>
  <c r="O535" i="54" s="1"/>
  <c r="V535" i="54"/>
  <c r="Z535" i="54" s="1"/>
  <c r="G536" i="54"/>
  <c r="H536" i="54" s="1"/>
  <c r="M539" i="54"/>
  <c r="O539" i="54" s="1"/>
  <c r="V539" i="54"/>
  <c r="Z539" i="54" s="1"/>
  <c r="G540" i="54"/>
  <c r="H540" i="54" s="1"/>
  <c r="U540" i="54"/>
  <c r="M543" i="54"/>
  <c r="O543" i="54" s="1"/>
  <c r="V543" i="54"/>
  <c r="Z543" i="54" s="1"/>
  <c r="G544" i="54"/>
  <c r="H544" i="54" s="1"/>
  <c r="U544" i="54"/>
  <c r="X534" i="54"/>
  <c r="M540" i="54"/>
  <c r="O540" i="54" s="1"/>
  <c r="V540" i="54"/>
  <c r="Z540" i="54" s="1"/>
  <c r="G541" i="54"/>
  <c r="H541" i="54" s="1"/>
  <c r="X542" i="54"/>
  <c r="M544" i="54"/>
  <c r="O544" i="54" s="1"/>
  <c r="V544" i="54"/>
  <c r="Z544" i="54" s="1"/>
  <c r="G545" i="54"/>
  <c r="H545" i="54" s="1"/>
  <c r="U545" i="54"/>
  <c r="V545" i="54"/>
  <c r="Z545" i="54" s="1"/>
  <c r="Y309" i="53"/>
  <c r="Y287" i="53"/>
  <c r="Y291" i="53"/>
  <c r="AA291" i="53" s="1"/>
  <c r="Y295" i="53"/>
  <c r="Y299" i="53"/>
  <c r="AA299" i="53" s="1"/>
  <c r="Y303" i="53"/>
  <c r="Y347" i="53"/>
  <c r="Y373" i="53"/>
  <c r="Y319" i="53"/>
  <c r="Y412" i="53"/>
  <c r="Y463" i="53"/>
  <c r="Y339" i="53"/>
  <c r="Y329" i="53"/>
  <c r="Y403" i="53"/>
  <c r="Y497" i="53"/>
  <c r="Y375" i="53"/>
  <c r="Y419" i="53"/>
  <c r="AA499" i="53"/>
  <c r="AA519" i="53"/>
  <c r="Y321" i="53"/>
  <c r="Y351" i="53"/>
  <c r="Y387" i="53"/>
  <c r="Y422" i="53"/>
  <c r="Y430" i="53"/>
  <c r="Y307" i="53"/>
  <c r="Y317" i="53"/>
  <c r="Y335" i="53"/>
  <c r="Y435" i="53"/>
  <c r="AA435" i="53" s="1"/>
  <c r="Y439" i="53"/>
  <c r="Y458" i="53"/>
  <c r="Y466" i="53"/>
  <c r="Y516" i="53"/>
  <c r="Y426" i="53"/>
  <c r="Y438" i="53"/>
  <c r="Y446" i="53"/>
  <c r="AA505" i="53"/>
  <c r="Y518" i="53"/>
  <c r="Y311" i="53"/>
  <c r="Y337" i="53"/>
  <c r="Y345" i="53"/>
  <c r="Y434" i="53"/>
  <c r="AA303" i="53"/>
  <c r="Y313" i="53"/>
  <c r="Y315" i="53"/>
  <c r="Y327" i="53"/>
  <c r="Y536" i="53"/>
  <c r="Y371" i="53"/>
  <c r="Y391" i="53"/>
  <c r="Y395" i="53"/>
  <c r="Y399" i="53"/>
  <c r="Y405" i="53"/>
  <c r="Y414" i="53"/>
  <c r="Y415" i="53"/>
  <c r="Y423" i="53"/>
  <c r="AA423" i="53" s="1"/>
  <c r="Y427" i="53"/>
  <c r="AA427" i="53" s="1"/>
  <c r="Y431" i="53"/>
  <c r="AA431" i="53" s="1"/>
  <c r="Y471" i="53"/>
  <c r="Y475" i="53"/>
  <c r="Y484" i="53"/>
  <c r="Y493" i="53"/>
  <c r="Y343" i="53"/>
  <c r="Y349" i="53"/>
  <c r="Y389" i="53"/>
  <c r="Y393" i="53"/>
  <c r="AA393" i="53" s="1"/>
  <c r="Y397" i="53"/>
  <c r="AA397" i="53" s="1"/>
  <c r="Y401" i="53"/>
  <c r="AA401" i="53" s="1"/>
  <c r="Y407" i="53"/>
  <c r="Y418" i="53"/>
  <c r="AA418" i="53" s="1"/>
  <c r="Y470" i="53"/>
  <c r="Y474" i="53"/>
  <c r="Y478" i="53"/>
  <c r="AA478" i="53" s="1"/>
  <c r="Y510" i="53"/>
  <c r="Y512" i="53"/>
  <c r="Y517" i="53"/>
  <c r="AA524" i="53"/>
  <c r="Y525" i="53"/>
  <c r="Y532" i="53"/>
  <c r="Y540" i="53"/>
  <c r="Y353" i="53"/>
  <c r="Y355" i="53"/>
  <c r="Y359" i="53"/>
  <c r="Y361" i="53"/>
  <c r="Y379" i="53"/>
  <c r="Y381" i="53"/>
  <c r="Y410" i="53"/>
  <c r="Y411" i="53"/>
  <c r="Y479" i="53"/>
  <c r="Y481" i="53"/>
  <c r="Y498" i="53"/>
  <c r="Y506" i="53"/>
  <c r="Y508" i="53"/>
  <c r="AA509" i="53"/>
  <c r="Y513" i="53"/>
  <c r="AA529" i="53"/>
  <c r="M312" i="53"/>
  <c r="M344" i="53"/>
  <c r="M310" i="53"/>
  <c r="M330" i="53"/>
  <c r="M348" i="53"/>
  <c r="M286" i="53"/>
  <c r="M290" i="53"/>
  <c r="M294" i="53"/>
  <c r="M302" i="53"/>
  <c r="M332" i="53"/>
  <c r="M338" i="53"/>
  <c r="M306" i="53"/>
  <c r="M316" i="53"/>
  <c r="M415" i="53"/>
  <c r="M414" i="53"/>
  <c r="M422" i="53"/>
  <c r="M426" i="53"/>
  <c r="M430" i="53"/>
  <c r="M434" i="53"/>
  <c r="M438" i="53"/>
  <c r="M442" i="53"/>
  <c r="M488" i="53"/>
  <c r="M492" i="53"/>
  <c r="M513" i="53"/>
  <c r="M528" i="53"/>
  <c r="M532" i="53"/>
  <c r="M535" i="53"/>
  <c r="M540" i="53"/>
  <c r="M352" i="53"/>
  <c r="M382" i="53"/>
  <c r="M390" i="53"/>
  <c r="M394" i="53"/>
  <c r="M398" i="53"/>
  <c r="M402" i="53"/>
  <c r="M410" i="53"/>
  <c r="AA410" i="53" s="1"/>
  <c r="M419" i="53"/>
  <c r="M443" i="53"/>
  <c r="M445" i="53"/>
  <c r="M447" i="53"/>
  <c r="M458" i="53"/>
  <c r="M466" i="53"/>
  <c r="M469" i="53"/>
  <c r="M484" i="53"/>
  <c r="AA484" i="53" s="1"/>
  <c r="M493" i="53"/>
  <c r="M531" i="53"/>
  <c r="M536" i="53"/>
  <c r="M539" i="53"/>
  <c r="M356" i="53"/>
  <c r="M357" i="53"/>
  <c r="M360" i="53"/>
  <c r="M361" i="53"/>
  <c r="M369" i="53"/>
  <c r="M377" i="53"/>
  <c r="M386" i="53"/>
  <c r="M405" i="53"/>
  <c r="AA405" i="53" s="1"/>
  <c r="M411" i="53"/>
  <c r="AA411" i="53" s="1"/>
  <c r="M451" i="53"/>
  <c r="M485" i="53"/>
  <c r="M497" i="53"/>
  <c r="M508" i="53"/>
  <c r="M517" i="53"/>
  <c r="W286" i="53"/>
  <c r="Y286" i="53" s="1"/>
  <c r="AA286" i="53" s="1"/>
  <c r="V286" i="53"/>
  <c r="W290" i="53"/>
  <c r="Y290" i="53" s="1"/>
  <c r="V290" i="53"/>
  <c r="W294" i="53"/>
  <c r="Y294" i="53" s="1"/>
  <c r="AA294" i="53" s="1"/>
  <c r="V294" i="53"/>
  <c r="W298" i="53"/>
  <c r="Y298" i="53" s="1"/>
  <c r="AA298" i="53" s="1"/>
  <c r="V298" i="53"/>
  <c r="W302" i="53"/>
  <c r="Y302" i="53" s="1"/>
  <c r="AA302" i="53" s="1"/>
  <c r="V302" i="53"/>
  <c r="W306" i="53"/>
  <c r="Y306" i="53" s="1"/>
  <c r="V306" i="53"/>
  <c r="AA295" i="53"/>
  <c r="W288" i="53"/>
  <c r="Y288" i="53" s="1"/>
  <c r="W292" i="53"/>
  <c r="Y292" i="53" s="1"/>
  <c r="W296" i="53"/>
  <c r="Y296" i="53" s="1"/>
  <c r="W300" i="53"/>
  <c r="Y300" i="53" s="1"/>
  <c r="W304" i="53"/>
  <c r="Y304" i="53" s="1"/>
  <c r="AA304" i="53" s="1"/>
  <c r="L306" i="53"/>
  <c r="G307" i="53"/>
  <c r="K307" i="53"/>
  <c r="M307" i="53" s="1"/>
  <c r="T307" i="53"/>
  <c r="X307" i="53" s="1"/>
  <c r="F308" i="53"/>
  <c r="S308" i="53"/>
  <c r="L310" i="53"/>
  <c r="G311" i="53"/>
  <c r="K311" i="53"/>
  <c r="M311" i="53" s="1"/>
  <c r="AA311" i="53" s="1"/>
  <c r="T311" i="53"/>
  <c r="X311" i="53" s="1"/>
  <c r="F312" i="53"/>
  <c r="S312" i="53"/>
  <c r="L314" i="53"/>
  <c r="K315" i="53"/>
  <c r="M315" i="53" s="1"/>
  <c r="AA315" i="53" s="1"/>
  <c r="T315" i="53"/>
  <c r="X315" i="53" s="1"/>
  <c r="F316" i="53"/>
  <c r="S316" i="53"/>
  <c r="L318" i="53"/>
  <c r="G319" i="53"/>
  <c r="K319" i="53"/>
  <c r="M319" i="53" s="1"/>
  <c r="AA319" i="53" s="1"/>
  <c r="T319" i="53"/>
  <c r="X319" i="53" s="1"/>
  <c r="F320" i="53"/>
  <c r="S320" i="53"/>
  <c r="X321" i="53"/>
  <c r="V321" i="53"/>
  <c r="G322" i="53"/>
  <c r="S326" i="53"/>
  <c r="F326" i="53"/>
  <c r="L326" i="53"/>
  <c r="T326" i="53"/>
  <c r="X326" i="53" s="1"/>
  <c r="G330" i="53"/>
  <c r="S334" i="53"/>
  <c r="F334" i="53"/>
  <c r="L334" i="53"/>
  <c r="T334" i="53"/>
  <c r="X334" i="53" s="1"/>
  <c r="G338" i="53"/>
  <c r="AA357" i="53"/>
  <c r="F285" i="53"/>
  <c r="S285" i="53"/>
  <c r="G288" i="53"/>
  <c r="K288" i="53"/>
  <c r="M288" i="53" s="1"/>
  <c r="T288" i="53"/>
  <c r="V288" i="53" s="1"/>
  <c r="F289" i="53"/>
  <c r="S289" i="53"/>
  <c r="G292" i="53"/>
  <c r="K292" i="53"/>
  <c r="M292" i="53" s="1"/>
  <c r="T292" i="53"/>
  <c r="V292" i="53" s="1"/>
  <c r="F293" i="53"/>
  <c r="S293" i="53"/>
  <c r="G296" i="53"/>
  <c r="K296" i="53"/>
  <c r="M296" i="53" s="1"/>
  <c r="T296" i="53"/>
  <c r="V296" i="53" s="1"/>
  <c r="X296" i="53"/>
  <c r="F297" i="53"/>
  <c r="S297" i="53"/>
  <c r="G300" i="53"/>
  <c r="K300" i="53"/>
  <c r="M300" i="53" s="1"/>
  <c r="AA300" i="53" s="1"/>
  <c r="T300" i="53"/>
  <c r="V300" i="53" s="1"/>
  <c r="F301" i="53"/>
  <c r="S301" i="53"/>
  <c r="G304" i="53"/>
  <c r="K304" i="53"/>
  <c r="T304" i="53"/>
  <c r="V304" i="53" s="1"/>
  <c r="F305" i="53"/>
  <c r="S305" i="53"/>
  <c r="G308" i="53"/>
  <c r="K308" i="53"/>
  <c r="M308" i="53" s="1"/>
  <c r="T308" i="53"/>
  <c r="X308" i="53" s="1"/>
  <c r="T312" i="53"/>
  <c r="X312" i="53" s="1"/>
  <c r="L328" i="53"/>
  <c r="S328" i="53"/>
  <c r="F328" i="53"/>
  <c r="T328" i="53"/>
  <c r="X328" i="53" s="1"/>
  <c r="L336" i="53"/>
  <c r="S336" i="53"/>
  <c r="F336" i="53"/>
  <c r="T336" i="53"/>
  <c r="X336" i="53" s="1"/>
  <c r="G285" i="53"/>
  <c r="K285" i="53"/>
  <c r="M285" i="53" s="1"/>
  <c r="T285" i="53"/>
  <c r="X285" i="53" s="1"/>
  <c r="F286" i="53"/>
  <c r="V287" i="53"/>
  <c r="G289" i="53"/>
  <c r="K289" i="53"/>
  <c r="M289" i="53" s="1"/>
  <c r="T289" i="53"/>
  <c r="X289" i="53" s="1"/>
  <c r="F290" i="53"/>
  <c r="V291" i="53"/>
  <c r="G293" i="53"/>
  <c r="K293" i="53"/>
  <c r="M293" i="53" s="1"/>
  <c r="T293" i="53"/>
  <c r="X293" i="53" s="1"/>
  <c r="F294" i="53"/>
  <c r="V295" i="53"/>
  <c r="G297" i="53"/>
  <c r="K297" i="53"/>
  <c r="M297" i="53" s="1"/>
  <c r="T297" i="53"/>
  <c r="X297" i="53" s="1"/>
  <c r="F298" i="53"/>
  <c r="V299" i="53"/>
  <c r="G301" i="53"/>
  <c r="K301" i="53"/>
  <c r="M301" i="53" s="1"/>
  <c r="T301" i="53"/>
  <c r="X301" i="53" s="1"/>
  <c r="F302" i="53"/>
  <c r="V303" i="53"/>
  <c r="G305" i="53"/>
  <c r="K305" i="53"/>
  <c r="M305" i="53" s="1"/>
  <c r="T305" i="53"/>
  <c r="X305" i="53" s="1"/>
  <c r="F306" i="53"/>
  <c r="V307" i="53"/>
  <c r="G309" i="53"/>
  <c r="K309" i="53"/>
  <c r="M309" i="53" s="1"/>
  <c r="T309" i="53"/>
  <c r="X309" i="53" s="1"/>
  <c r="F310" i="53"/>
  <c r="S310" i="53"/>
  <c r="V311" i="53"/>
  <c r="G313" i="53"/>
  <c r="K313" i="53"/>
  <c r="M313" i="53" s="1"/>
  <c r="AA313" i="53" s="1"/>
  <c r="T313" i="53"/>
  <c r="X313" i="53" s="1"/>
  <c r="F314" i="53"/>
  <c r="S314" i="53"/>
  <c r="V315" i="53"/>
  <c r="G317" i="53"/>
  <c r="K317" i="53"/>
  <c r="M317" i="53" s="1"/>
  <c r="AA317" i="53" s="1"/>
  <c r="T317" i="53"/>
  <c r="V317" i="53" s="1"/>
  <c r="F318" i="53"/>
  <c r="S318" i="53"/>
  <c r="V319" i="53"/>
  <c r="S322" i="53"/>
  <c r="F322" i="53"/>
  <c r="L322" i="53"/>
  <c r="T322" i="53"/>
  <c r="X322" i="53" s="1"/>
  <c r="S330" i="53"/>
  <c r="F330" i="53"/>
  <c r="L330" i="53"/>
  <c r="T330" i="53"/>
  <c r="X330" i="53" s="1"/>
  <c r="S338" i="53"/>
  <c r="F338" i="53"/>
  <c r="L338" i="53"/>
  <c r="T338" i="53"/>
  <c r="X338" i="53" s="1"/>
  <c r="W341" i="53"/>
  <c r="Y341" i="53" s="1"/>
  <c r="G314" i="53"/>
  <c r="K314" i="53"/>
  <c r="M314" i="53" s="1"/>
  <c r="T314" i="53"/>
  <c r="X314" i="53" s="1"/>
  <c r="G318" i="53"/>
  <c r="K318" i="53"/>
  <c r="M318" i="53" s="1"/>
  <c r="T318" i="53"/>
  <c r="X318" i="53" s="1"/>
  <c r="L324" i="53"/>
  <c r="S324" i="53"/>
  <c r="F324" i="53"/>
  <c r="T324" i="53"/>
  <c r="X324" i="53" s="1"/>
  <c r="W325" i="53"/>
  <c r="Y325" i="53" s="1"/>
  <c r="G328" i="53"/>
  <c r="K328" i="53"/>
  <c r="M328" i="53" s="1"/>
  <c r="L332" i="53"/>
  <c r="S332" i="53"/>
  <c r="F332" i="53"/>
  <c r="T332" i="53"/>
  <c r="X332" i="53" s="1"/>
  <c r="W333" i="53"/>
  <c r="Y333" i="53" s="1"/>
  <c r="G336" i="53"/>
  <c r="K336" i="53"/>
  <c r="M336" i="53" s="1"/>
  <c r="G323" i="53"/>
  <c r="K323" i="53"/>
  <c r="M323" i="53" s="1"/>
  <c r="AA323" i="53" s="1"/>
  <c r="T323" i="53"/>
  <c r="V323" i="53" s="1"/>
  <c r="G327" i="53"/>
  <c r="K327" i="53"/>
  <c r="M327" i="53" s="1"/>
  <c r="T327" i="53"/>
  <c r="V327" i="53" s="1"/>
  <c r="G331" i="53"/>
  <c r="K331" i="53"/>
  <c r="M331" i="53" s="1"/>
  <c r="AA331" i="53" s="1"/>
  <c r="T331" i="53"/>
  <c r="V331" i="53" s="1"/>
  <c r="G335" i="53"/>
  <c r="K335" i="53"/>
  <c r="M335" i="53" s="1"/>
  <c r="AA335" i="53" s="1"/>
  <c r="T335" i="53"/>
  <c r="X335" i="53" s="1"/>
  <c r="K339" i="53"/>
  <c r="M339" i="53" s="1"/>
  <c r="AA339" i="53" s="1"/>
  <c r="T339" i="53"/>
  <c r="X339" i="53" s="1"/>
  <c r="F340" i="53"/>
  <c r="S340" i="53"/>
  <c r="L342" i="53"/>
  <c r="G343" i="53"/>
  <c r="K343" i="53"/>
  <c r="M343" i="53" s="1"/>
  <c r="T343" i="53"/>
  <c r="X343" i="53" s="1"/>
  <c r="F344" i="53"/>
  <c r="S344" i="53"/>
  <c r="L346" i="53"/>
  <c r="G347" i="53"/>
  <c r="K347" i="53"/>
  <c r="M347" i="53" s="1"/>
  <c r="T347" i="53"/>
  <c r="X347" i="53" s="1"/>
  <c r="F348" i="53"/>
  <c r="S348" i="53"/>
  <c r="L350" i="53"/>
  <c r="G351" i="53"/>
  <c r="K351" i="53"/>
  <c r="M351" i="53" s="1"/>
  <c r="T351" i="53"/>
  <c r="X351" i="53" s="1"/>
  <c r="F352" i="53"/>
  <c r="S352" i="53"/>
  <c r="L354" i="53"/>
  <c r="G355" i="53"/>
  <c r="K355" i="53"/>
  <c r="M355" i="53" s="1"/>
  <c r="T355" i="53"/>
  <c r="X355" i="53" s="1"/>
  <c r="F356" i="53"/>
  <c r="S356" i="53"/>
  <c r="V357" i="53"/>
  <c r="L358" i="53"/>
  <c r="G359" i="53"/>
  <c r="K359" i="53"/>
  <c r="M359" i="53" s="1"/>
  <c r="T359" i="53"/>
  <c r="X359" i="53" s="1"/>
  <c r="F360" i="53"/>
  <c r="S360" i="53"/>
  <c r="V361" i="53"/>
  <c r="S364" i="53"/>
  <c r="F364" i="53"/>
  <c r="X364" i="53"/>
  <c r="M365" i="53"/>
  <c r="G366" i="53"/>
  <c r="S372" i="53"/>
  <c r="F372" i="53"/>
  <c r="L372" i="53"/>
  <c r="T372" i="53"/>
  <c r="X372" i="53" s="1"/>
  <c r="L374" i="53"/>
  <c r="S374" i="53"/>
  <c r="F374" i="53"/>
  <c r="T374" i="53"/>
  <c r="X374" i="53" s="1"/>
  <c r="W377" i="53"/>
  <c r="Y377" i="53" s="1"/>
  <c r="G380" i="53"/>
  <c r="M381" i="53"/>
  <c r="G382" i="53"/>
  <c r="S362" i="53"/>
  <c r="G368" i="53"/>
  <c r="K368" i="53"/>
  <c r="M368" i="53" s="1"/>
  <c r="G370" i="53"/>
  <c r="K370" i="53"/>
  <c r="M370" i="53" s="1"/>
  <c r="S376" i="53"/>
  <c r="F376" i="53"/>
  <c r="L376" i="53"/>
  <c r="T376" i="53"/>
  <c r="X376" i="53" s="1"/>
  <c r="L378" i="53"/>
  <c r="S378" i="53"/>
  <c r="F378" i="53"/>
  <c r="T378" i="53"/>
  <c r="X378" i="53" s="1"/>
  <c r="G384" i="53"/>
  <c r="K384" i="53"/>
  <c r="M384" i="53" s="1"/>
  <c r="T388" i="53"/>
  <c r="X388" i="53" s="1"/>
  <c r="K388" i="53"/>
  <c r="M388" i="53" s="1"/>
  <c r="G388" i="53"/>
  <c r="S388" i="53"/>
  <c r="F388" i="53"/>
  <c r="L388" i="53"/>
  <c r="AA389" i="53"/>
  <c r="G325" i="53"/>
  <c r="K325" i="53"/>
  <c r="M325" i="53" s="1"/>
  <c r="T325" i="53"/>
  <c r="V325" i="53" s="1"/>
  <c r="G329" i="53"/>
  <c r="K329" i="53"/>
  <c r="M329" i="53" s="1"/>
  <c r="AA329" i="53" s="1"/>
  <c r="T329" i="53"/>
  <c r="V329" i="53" s="1"/>
  <c r="G333" i="53"/>
  <c r="K333" i="53"/>
  <c r="M333" i="53" s="1"/>
  <c r="AA333" i="53" s="1"/>
  <c r="T333" i="53"/>
  <c r="V333" i="53" s="1"/>
  <c r="G337" i="53"/>
  <c r="K337" i="53"/>
  <c r="M337" i="53" s="1"/>
  <c r="AA337" i="53" s="1"/>
  <c r="T337" i="53"/>
  <c r="V337" i="53" s="1"/>
  <c r="V339" i="53"/>
  <c r="K341" i="53"/>
  <c r="M341" i="53" s="1"/>
  <c r="T341" i="53"/>
  <c r="V341" i="53" s="1"/>
  <c r="F342" i="53"/>
  <c r="S342" i="53"/>
  <c r="V343" i="53"/>
  <c r="K345" i="53"/>
  <c r="M345" i="53" s="1"/>
  <c r="AA345" i="53" s="1"/>
  <c r="T345" i="53"/>
  <c r="X345" i="53" s="1"/>
  <c r="F346" i="53"/>
  <c r="S346" i="53"/>
  <c r="V347" i="53"/>
  <c r="G349" i="53"/>
  <c r="K349" i="53"/>
  <c r="M349" i="53" s="1"/>
  <c r="AA349" i="53" s="1"/>
  <c r="T349" i="53"/>
  <c r="X349" i="53" s="1"/>
  <c r="F350" i="53"/>
  <c r="S350" i="53"/>
  <c r="V351" i="53"/>
  <c r="G353" i="53"/>
  <c r="K353" i="53"/>
  <c r="M353" i="53" s="1"/>
  <c r="T353" i="53"/>
  <c r="X353" i="53" s="1"/>
  <c r="F354" i="53"/>
  <c r="S354" i="53"/>
  <c r="V355" i="53"/>
  <c r="F358" i="53"/>
  <c r="S358" i="53"/>
  <c r="F362" i="53"/>
  <c r="T362" i="53"/>
  <c r="X362" i="53" s="1"/>
  <c r="L366" i="53"/>
  <c r="S366" i="53"/>
  <c r="F366" i="53"/>
  <c r="T366" i="53"/>
  <c r="X366" i="53" s="1"/>
  <c r="W369" i="53"/>
  <c r="Y369" i="53" s="1"/>
  <c r="AA369" i="53" s="1"/>
  <c r="M373" i="53"/>
  <c r="AA373" i="53" s="1"/>
  <c r="S380" i="53"/>
  <c r="F380" i="53"/>
  <c r="L380" i="53"/>
  <c r="T380" i="53"/>
  <c r="X380" i="53" s="1"/>
  <c r="L382" i="53"/>
  <c r="S382" i="53"/>
  <c r="F382" i="53"/>
  <c r="T382" i="53"/>
  <c r="X382" i="53" s="1"/>
  <c r="G342" i="53"/>
  <c r="K342" i="53"/>
  <c r="M342" i="53" s="1"/>
  <c r="T342" i="53"/>
  <c r="X342" i="53" s="1"/>
  <c r="G346" i="53"/>
  <c r="K346" i="53"/>
  <c r="M346" i="53" s="1"/>
  <c r="T346" i="53"/>
  <c r="X346" i="53" s="1"/>
  <c r="G350" i="53"/>
  <c r="K350" i="53"/>
  <c r="M350" i="53" s="1"/>
  <c r="T350" i="53"/>
  <c r="X350" i="53" s="1"/>
  <c r="G354" i="53"/>
  <c r="K354" i="53"/>
  <c r="T354" i="53"/>
  <c r="X354" i="53" s="1"/>
  <c r="G358" i="53"/>
  <c r="K358" i="53"/>
  <c r="M358" i="53" s="1"/>
  <c r="T358" i="53"/>
  <c r="X358" i="53" s="1"/>
  <c r="G362" i="53"/>
  <c r="K362" i="53"/>
  <c r="M362" i="53" s="1"/>
  <c r="T363" i="53"/>
  <c r="X363" i="53" s="1"/>
  <c r="K363" i="53"/>
  <c r="M363" i="53" s="1"/>
  <c r="G363" i="53"/>
  <c r="S363" i="53"/>
  <c r="S368" i="53"/>
  <c r="F368" i="53"/>
  <c r="L368" i="53"/>
  <c r="T368" i="53"/>
  <c r="X368" i="53" s="1"/>
  <c r="L370" i="53"/>
  <c r="S370" i="53"/>
  <c r="F370" i="53"/>
  <c r="T370" i="53"/>
  <c r="X370" i="53" s="1"/>
  <c r="AA377" i="53"/>
  <c r="S384" i="53"/>
  <c r="F384" i="53"/>
  <c r="L384" i="53"/>
  <c r="T384" i="53"/>
  <c r="X384" i="53" s="1"/>
  <c r="W385" i="53"/>
  <c r="Y385" i="53" s="1"/>
  <c r="AA385" i="53" s="1"/>
  <c r="V385" i="53"/>
  <c r="F386" i="53"/>
  <c r="S386" i="53"/>
  <c r="F390" i="53"/>
  <c r="S390" i="53"/>
  <c r="L392" i="53"/>
  <c r="F394" i="53"/>
  <c r="S394" i="53"/>
  <c r="L396" i="53"/>
  <c r="F398" i="53"/>
  <c r="S398" i="53"/>
  <c r="L400" i="53"/>
  <c r="F402" i="53"/>
  <c r="S402" i="53"/>
  <c r="L404" i="53"/>
  <c r="F406" i="53"/>
  <c r="S406" i="53"/>
  <c r="T408" i="53"/>
  <c r="X408" i="53" s="1"/>
  <c r="K408" i="53"/>
  <c r="M408" i="53" s="1"/>
  <c r="G408" i="53"/>
  <c r="S408" i="53"/>
  <c r="T409" i="53"/>
  <c r="X409" i="53" s="1"/>
  <c r="K409" i="53"/>
  <c r="M409" i="53" s="1"/>
  <c r="G409" i="53"/>
  <c r="S409" i="53"/>
  <c r="F409" i="53"/>
  <c r="T413" i="53"/>
  <c r="X413" i="53" s="1"/>
  <c r="K413" i="53"/>
  <c r="M413" i="53" s="1"/>
  <c r="G413" i="53"/>
  <c r="S413" i="53"/>
  <c r="F413" i="53"/>
  <c r="T402" i="53"/>
  <c r="X402" i="53" s="1"/>
  <c r="K406" i="53"/>
  <c r="M406" i="53" s="1"/>
  <c r="T406" i="53"/>
  <c r="X406" i="53" s="1"/>
  <c r="AA414" i="53"/>
  <c r="L416" i="53"/>
  <c r="T416" i="53"/>
  <c r="X416" i="53" s="1"/>
  <c r="K416" i="53"/>
  <c r="M416" i="53" s="1"/>
  <c r="G416" i="53"/>
  <c r="S416" i="53"/>
  <c r="F416" i="53"/>
  <c r="AA422" i="53"/>
  <c r="AA426" i="53"/>
  <c r="AA430" i="53"/>
  <c r="AA438" i="53"/>
  <c r="G367" i="53"/>
  <c r="K367" i="53"/>
  <c r="M367" i="53" s="1"/>
  <c r="AA367" i="53" s="1"/>
  <c r="T367" i="53"/>
  <c r="V367" i="53" s="1"/>
  <c r="G371" i="53"/>
  <c r="K371" i="53"/>
  <c r="M371" i="53" s="1"/>
  <c r="AA371" i="53" s="1"/>
  <c r="T371" i="53"/>
  <c r="X371" i="53" s="1"/>
  <c r="G375" i="53"/>
  <c r="K375" i="53"/>
  <c r="M375" i="53" s="1"/>
  <c r="AA375" i="53" s="1"/>
  <c r="T375" i="53"/>
  <c r="V375" i="53" s="1"/>
  <c r="G379" i="53"/>
  <c r="K379" i="53"/>
  <c r="M379" i="53" s="1"/>
  <c r="AA379" i="53" s="1"/>
  <c r="T379" i="53"/>
  <c r="V379" i="53" s="1"/>
  <c r="G383" i="53"/>
  <c r="K383" i="53"/>
  <c r="M383" i="53" s="1"/>
  <c r="AA383" i="53" s="1"/>
  <c r="T383" i="53"/>
  <c r="V383" i="53" s="1"/>
  <c r="G387" i="53"/>
  <c r="K387" i="53"/>
  <c r="M387" i="53" s="1"/>
  <c r="T387" i="53"/>
  <c r="V387" i="53" s="1"/>
  <c r="V389" i="53"/>
  <c r="G391" i="53"/>
  <c r="K391" i="53"/>
  <c r="M391" i="53" s="1"/>
  <c r="AA391" i="53" s="1"/>
  <c r="T391" i="53"/>
  <c r="X391" i="53" s="1"/>
  <c r="F392" i="53"/>
  <c r="S392" i="53"/>
  <c r="V393" i="53"/>
  <c r="G395" i="53"/>
  <c r="K395" i="53"/>
  <c r="M395" i="53" s="1"/>
  <c r="T395" i="53"/>
  <c r="X395" i="53" s="1"/>
  <c r="F396" i="53"/>
  <c r="S396" i="53"/>
  <c r="V397" i="53"/>
  <c r="G399" i="53"/>
  <c r="K399" i="53"/>
  <c r="M399" i="53" s="1"/>
  <c r="AA399" i="53" s="1"/>
  <c r="T399" i="53"/>
  <c r="X399" i="53" s="1"/>
  <c r="F400" i="53"/>
  <c r="S400" i="53"/>
  <c r="V401" i="53"/>
  <c r="G403" i="53"/>
  <c r="K403" i="53"/>
  <c r="M403" i="53" s="1"/>
  <c r="T403" i="53"/>
  <c r="X403" i="53" s="1"/>
  <c r="F404" i="53"/>
  <c r="S404" i="53"/>
  <c r="V405" i="53"/>
  <c r="G407" i="53"/>
  <c r="K407" i="53"/>
  <c r="M407" i="53" s="1"/>
  <c r="AA407" i="53" s="1"/>
  <c r="T407" i="53"/>
  <c r="X407" i="53" s="1"/>
  <c r="F408" i="53"/>
  <c r="L408" i="53"/>
  <c r="L409" i="53"/>
  <c r="V411" i="53"/>
  <c r="L412" i="53"/>
  <c r="T412" i="53"/>
  <c r="V412" i="53" s="1"/>
  <c r="K412" i="53"/>
  <c r="M412" i="53" s="1"/>
  <c r="AA412" i="53" s="1"/>
  <c r="G412" i="53"/>
  <c r="L413" i="53"/>
  <c r="V415" i="53"/>
  <c r="AA443" i="53"/>
  <c r="G392" i="53"/>
  <c r="K392" i="53"/>
  <c r="M392" i="53" s="1"/>
  <c r="T392" i="53"/>
  <c r="X392" i="53" s="1"/>
  <c r="G396" i="53"/>
  <c r="K396" i="53"/>
  <c r="M396" i="53" s="1"/>
  <c r="T396" i="53"/>
  <c r="X396" i="53" s="1"/>
  <c r="G400" i="53"/>
  <c r="K400" i="53"/>
  <c r="M400" i="53" s="1"/>
  <c r="T400" i="53"/>
  <c r="X400" i="53" s="1"/>
  <c r="G404" i="53"/>
  <c r="K404" i="53"/>
  <c r="M404" i="53" s="1"/>
  <c r="T404" i="53"/>
  <c r="X404" i="53" s="1"/>
  <c r="W442" i="53"/>
  <c r="Y442" i="53" s="1"/>
  <c r="AA442" i="53" s="1"/>
  <c r="V442" i="53"/>
  <c r="F420" i="53"/>
  <c r="S420" i="53"/>
  <c r="F424" i="53"/>
  <c r="S424" i="53"/>
  <c r="F428" i="53"/>
  <c r="S428" i="53"/>
  <c r="F432" i="53"/>
  <c r="S432" i="53"/>
  <c r="F436" i="53"/>
  <c r="S436" i="53"/>
  <c r="F440" i="53"/>
  <c r="S440" i="53"/>
  <c r="F444" i="53"/>
  <c r="S444" i="53"/>
  <c r="T448" i="53"/>
  <c r="X448" i="53" s="1"/>
  <c r="K448" i="53"/>
  <c r="M448" i="53" s="1"/>
  <c r="G448" i="53"/>
  <c r="S448" i="53"/>
  <c r="S453" i="53"/>
  <c r="F453" i="53"/>
  <c r="S457" i="53"/>
  <c r="F457" i="53"/>
  <c r="L459" i="53"/>
  <c r="T459" i="53"/>
  <c r="X459" i="53" s="1"/>
  <c r="S459" i="53"/>
  <c r="L463" i="53"/>
  <c r="T463" i="53"/>
  <c r="X463" i="53" s="1"/>
  <c r="K463" i="53"/>
  <c r="M463" i="53" s="1"/>
  <c r="G463" i="53"/>
  <c r="L472" i="53"/>
  <c r="T472" i="53"/>
  <c r="X472" i="53" s="1"/>
  <c r="K472" i="53"/>
  <c r="M472" i="53" s="1"/>
  <c r="G472" i="53"/>
  <c r="S472" i="53"/>
  <c r="F472" i="53"/>
  <c r="W473" i="53"/>
  <c r="Y473" i="53" s="1"/>
  <c r="V473" i="53"/>
  <c r="AA474" i="53"/>
  <c r="V480" i="53"/>
  <c r="W480" i="53"/>
  <c r="Y480" i="53" s="1"/>
  <c r="V410" i="53"/>
  <c r="V414" i="53"/>
  <c r="F417" i="53"/>
  <c r="S417" i="53"/>
  <c r="V418" i="53"/>
  <c r="G420" i="53"/>
  <c r="K420" i="53"/>
  <c r="M420" i="53" s="1"/>
  <c r="T420" i="53"/>
  <c r="X420" i="53" s="1"/>
  <c r="F421" i="53"/>
  <c r="S421" i="53"/>
  <c r="V422" i="53"/>
  <c r="G424" i="53"/>
  <c r="K424" i="53"/>
  <c r="M424" i="53" s="1"/>
  <c r="T424" i="53"/>
  <c r="X424" i="53" s="1"/>
  <c r="F425" i="53"/>
  <c r="S425" i="53"/>
  <c r="V426" i="53"/>
  <c r="G428" i="53"/>
  <c r="K428" i="53"/>
  <c r="M428" i="53" s="1"/>
  <c r="T428" i="53"/>
  <c r="X428" i="53" s="1"/>
  <c r="F429" i="53"/>
  <c r="S429" i="53"/>
  <c r="V430" i="53"/>
  <c r="G432" i="53"/>
  <c r="K432" i="53"/>
  <c r="M432" i="53" s="1"/>
  <c r="T432" i="53"/>
  <c r="X432" i="53" s="1"/>
  <c r="F433" i="53"/>
  <c r="S433" i="53"/>
  <c r="V434" i="53"/>
  <c r="G436" i="53"/>
  <c r="K436" i="53"/>
  <c r="M436" i="53" s="1"/>
  <c r="T436" i="53"/>
  <c r="X436" i="53" s="1"/>
  <c r="F437" i="53"/>
  <c r="S437" i="53"/>
  <c r="V438" i="53"/>
  <c r="G440" i="53"/>
  <c r="K440" i="53"/>
  <c r="M440" i="53" s="1"/>
  <c r="T440" i="53"/>
  <c r="X440" i="53" s="1"/>
  <c r="F441" i="53"/>
  <c r="S441" i="53"/>
  <c r="G444" i="53"/>
  <c r="K444" i="53"/>
  <c r="M444" i="53" s="1"/>
  <c r="T444" i="53"/>
  <c r="S449" i="53"/>
  <c r="F449" i="53"/>
  <c r="M450" i="53"/>
  <c r="S451" i="53"/>
  <c r="F452" i="53"/>
  <c r="T453" i="53"/>
  <c r="X453" i="53" s="1"/>
  <c r="S455" i="53"/>
  <c r="F456" i="53"/>
  <c r="T457" i="53"/>
  <c r="X457" i="53" s="1"/>
  <c r="F459" i="53"/>
  <c r="W461" i="53"/>
  <c r="Y461" i="53" s="1"/>
  <c r="V461" i="53"/>
  <c r="V463" i="53"/>
  <c r="L468" i="53"/>
  <c r="T468" i="53"/>
  <c r="X468" i="53" s="1"/>
  <c r="K468" i="53"/>
  <c r="M468" i="53" s="1"/>
  <c r="G468" i="53"/>
  <c r="S468" i="53"/>
  <c r="F468" i="53"/>
  <c r="W469" i="53"/>
  <c r="Y469" i="53" s="1"/>
  <c r="V469" i="53"/>
  <c r="M477" i="53"/>
  <c r="W482" i="53"/>
  <c r="Y482" i="53" s="1"/>
  <c r="W501" i="53"/>
  <c r="Y501" i="53" s="1"/>
  <c r="G417" i="53"/>
  <c r="K417" i="53"/>
  <c r="M417" i="53" s="1"/>
  <c r="T417" i="53"/>
  <c r="X417" i="53" s="1"/>
  <c r="G421" i="53"/>
  <c r="K421" i="53"/>
  <c r="M421" i="53" s="1"/>
  <c r="T421" i="53"/>
  <c r="X421" i="53" s="1"/>
  <c r="V423" i="53"/>
  <c r="G425" i="53"/>
  <c r="K425" i="53"/>
  <c r="M425" i="53" s="1"/>
  <c r="T425" i="53"/>
  <c r="X425" i="53" s="1"/>
  <c r="V427" i="53"/>
  <c r="G429" i="53"/>
  <c r="K429" i="53"/>
  <c r="M429" i="53" s="1"/>
  <c r="T429" i="53"/>
  <c r="X429" i="53" s="1"/>
  <c r="V431" i="53"/>
  <c r="G433" i="53"/>
  <c r="K433" i="53"/>
  <c r="M433" i="53" s="1"/>
  <c r="T433" i="53"/>
  <c r="X433" i="53" s="1"/>
  <c r="V435" i="53"/>
  <c r="G437" i="53"/>
  <c r="K437" i="53"/>
  <c r="M437" i="53" s="1"/>
  <c r="T437" i="53"/>
  <c r="X437" i="53" s="1"/>
  <c r="V439" i="53"/>
  <c r="G441" i="53"/>
  <c r="K441" i="53"/>
  <c r="M441" i="53" s="1"/>
  <c r="T441" i="53"/>
  <c r="X441" i="53" s="1"/>
  <c r="V443" i="53"/>
  <c r="S445" i="53"/>
  <c r="F445" i="53"/>
  <c r="X445" i="53"/>
  <c r="M446" i="53"/>
  <c r="AA446" i="53" s="1"/>
  <c r="S447" i="53"/>
  <c r="F448" i="53"/>
  <c r="L448" i="53"/>
  <c r="T449" i="53"/>
  <c r="X449" i="53" s="1"/>
  <c r="W450" i="53"/>
  <c r="Y450" i="53" s="1"/>
  <c r="G453" i="53"/>
  <c r="K453" i="53"/>
  <c r="M453" i="53" s="1"/>
  <c r="W454" i="53"/>
  <c r="Y454" i="53" s="1"/>
  <c r="AA454" i="53" s="1"/>
  <c r="G457" i="53"/>
  <c r="K457" i="53"/>
  <c r="M457" i="53" s="1"/>
  <c r="V458" i="53"/>
  <c r="G459" i="53"/>
  <c r="K459" i="53"/>
  <c r="M459" i="53" s="1"/>
  <c r="F463" i="53"/>
  <c r="L464" i="53"/>
  <c r="T464" i="53"/>
  <c r="X464" i="53" s="1"/>
  <c r="K464" i="53"/>
  <c r="M464" i="53" s="1"/>
  <c r="G464" i="53"/>
  <c r="S464" i="53"/>
  <c r="F464" i="53"/>
  <c r="W465" i="53"/>
  <c r="Y465" i="53" s="1"/>
  <c r="AA465" i="53" s="1"/>
  <c r="V465" i="53"/>
  <c r="AA466" i="53"/>
  <c r="W467" i="53"/>
  <c r="Y467" i="53" s="1"/>
  <c r="M473" i="53"/>
  <c r="W486" i="53"/>
  <c r="Y486" i="53" s="1"/>
  <c r="V489" i="53"/>
  <c r="W489" i="53"/>
  <c r="Y489" i="53" s="1"/>
  <c r="AA489" i="53" s="1"/>
  <c r="X444" i="53"/>
  <c r="T452" i="53"/>
  <c r="X452" i="53" s="1"/>
  <c r="K452" i="53"/>
  <c r="M452" i="53" s="1"/>
  <c r="G452" i="53"/>
  <c r="S452" i="53"/>
  <c r="T456" i="53"/>
  <c r="X456" i="53" s="1"/>
  <c r="K456" i="53"/>
  <c r="M456" i="53" s="1"/>
  <c r="G456" i="53"/>
  <c r="S456" i="53"/>
  <c r="T460" i="53"/>
  <c r="X460" i="53" s="1"/>
  <c r="K460" i="53"/>
  <c r="M460" i="53" s="1"/>
  <c r="G460" i="53"/>
  <c r="S460" i="53"/>
  <c r="F460" i="53"/>
  <c r="AA469" i="53"/>
  <c r="L476" i="53"/>
  <c r="T476" i="53"/>
  <c r="X476" i="53" s="1"/>
  <c r="K476" i="53"/>
  <c r="M476" i="53" s="1"/>
  <c r="G476" i="53"/>
  <c r="S476" i="53"/>
  <c r="F476" i="53"/>
  <c r="W477" i="53"/>
  <c r="Y477" i="53" s="1"/>
  <c r="V477" i="53"/>
  <c r="L490" i="53"/>
  <c r="T490" i="53"/>
  <c r="X490" i="53" s="1"/>
  <c r="K490" i="53"/>
  <c r="M490" i="53" s="1"/>
  <c r="G490" i="53"/>
  <c r="S490" i="53"/>
  <c r="F490" i="53"/>
  <c r="G467" i="53"/>
  <c r="K467" i="53"/>
  <c r="M467" i="53" s="1"/>
  <c r="T467" i="53"/>
  <c r="V467" i="53" s="1"/>
  <c r="G471" i="53"/>
  <c r="K471" i="53"/>
  <c r="M471" i="53" s="1"/>
  <c r="T471" i="53"/>
  <c r="V471" i="53" s="1"/>
  <c r="G475" i="53"/>
  <c r="K475" i="53"/>
  <c r="M475" i="53" s="1"/>
  <c r="AA475" i="53" s="1"/>
  <c r="T475" i="53"/>
  <c r="V475" i="53" s="1"/>
  <c r="G479" i="53"/>
  <c r="K479" i="53"/>
  <c r="M479" i="53" s="1"/>
  <c r="T479" i="53"/>
  <c r="V479" i="53" s="1"/>
  <c r="L482" i="53"/>
  <c r="T482" i="53"/>
  <c r="V482" i="53" s="1"/>
  <c r="K482" i="53"/>
  <c r="M482" i="53" s="1"/>
  <c r="AA482" i="53" s="1"/>
  <c r="G482" i="53"/>
  <c r="L486" i="53"/>
  <c r="T486" i="53"/>
  <c r="V486" i="53" s="1"/>
  <c r="K486" i="53"/>
  <c r="M486" i="53" s="1"/>
  <c r="AA486" i="53" s="1"/>
  <c r="G486" i="53"/>
  <c r="L499" i="53"/>
  <c r="T499" i="53"/>
  <c r="X499" i="53" s="1"/>
  <c r="K499" i="53"/>
  <c r="G499" i="53"/>
  <c r="S499" i="53"/>
  <c r="F499" i="53"/>
  <c r="W537" i="53"/>
  <c r="Y537" i="53" s="1"/>
  <c r="F461" i="53"/>
  <c r="F465" i="53"/>
  <c r="V466" i="53"/>
  <c r="F469" i="53"/>
  <c r="V470" i="53"/>
  <c r="F473" i="53"/>
  <c r="V474" i="53"/>
  <c r="F477" i="53"/>
  <c r="V478" i="53"/>
  <c r="M480" i="53"/>
  <c r="T481" i="53"/>
  <c r="X481" i="53" s="1"/>
  <c r="W488" i="53"/>
  <c r="Y488" i="53" s="1"/>
  <c r="AA488" i="53" s="1"/>
  <c r="V488" i="53"/>
  <c r="T491" i="53"/>
  <c r="X491" i="53" s="1"/>
  <c r="K491" i="53"/>
  <c r="M491" i="53" s="1"/>
  <c r="G491" i="53"/>
  <c r="S491" i="53"/>
  <c r="F491" i="53"/>
  <c r="L495" i="53"/>
  <c r="T495" i="53"/>
  <c r="X495" i="53" s="1"/>
  <c r="K495" i="53"/>
  <c r="M495" i="53" s="1"/>
  <c r="G495" i="53"/>
  <c r="S495" i="53"/>
  <c r="F495" i="53"/>
  <c r="W496" i="53"/>
  <c r="Y496" i="53" s="1"/>
  <c r="V496" i="53"/>
  <c r="AA497" i="53"/>
  <c r="L505" i="53"/>
  <c r="K505" i="53"/>
  <c r="G505" i="53"/>
  <c r="T505" i="53"/>
  <c r="V505" i="53" s="1"/>
  <c r="F505" i="53"/>
  <c r="T507" i="53"/>
  <c r="X507" i="53" s="1"/>
  <c r="K507" i="53"/>
  <c r="M507" i="53" s="1"/>
  <c r="G507" i="53"/>
  <c r="S507" i="53"/>
  <c r="F507" i="53"/>
  <c r="L507" i="53"/>
  <c r="T483" i="53"/>
  <c r="X483" i="53" s="1"/>
  <c r="K483" i="53"/>
  <c r="M483" i="53" s="1"/>
  <c r="G483" i="53"/>
  <c r="S483" i="53"/>
  <c r="F483" i="53"/>
  <c r="T487" i="53"/>
  <c r="X487" i="53" s="1"/>
  <c r="K487" i="53"/>
  <c r="M487" i="53" s="1"/>
  <c r="G487" i="53"/>
  <c r="S487" i="53"/>
  <c r="F487" i="53"/>
  <c r="W492" i="53"/>
  <c r="Y492" i="53" s="1"/>
  <c r="AA492" i="53" s="1"/>
  <c r="V492" i="53"/>
  <c r="W520" i="53"/>
  <c r="Y520" i="53" s="1"/>
  <c r="M496" i="53"/>
  <c r="L501" i="53"/>
  <c r="K501" i="53"/>
  <c r="M501" i="53" s="1"/>
  <c r="G501" i="53"/>
  <c r="T501" i="53"/>
  <c r="V501" i="53" s="1"/>
  <c r="F501" i="53"/>
  <c r="V484" i="53"/>
  <c r="G494" i="53"/>
  <c r="K494" i="53"/>
  <c r="M494" i="53" s="1"/>
  <c r="AA494" i="53" s="1"/>
  <c r="T494" i="53"/>
  <c r="V494" i="53" s="1"/>
  <c r="G498" i="53"/>
  <c r="K498" i="53"/>
  <c r="M498" i="53" s="1"/>
  <c r="AA498" i="53" s="1"/>
  <c r="T498" i="53"/>
  <c r="V498" i="53" s="1"/>
  <c r="AA500" i="53"/>
  <c r="G503" i="53"/>
  <c r="K503" i="53"/>
  <c r="M503" i="53" s="1"/>
  <c r="AA504" i="53"/>
  <c r="W541" i="53"/>
  <c r="Y541" i="53" s="1"/>
  <c r="F492" i="53"/>
  <c r="V493" i="53"/>
  <c r="F496" i="53"/>
  <c r="V497" i="53"/>
  <c r="F500" i="53"/>
  <c r="S500" i="53"/>
  <c r="T502" i="53"/>
  <c r="X502" i="53" s="1"/>
  <c r="K502" i="53"/>
  <c r="M502" i="53" s="1"/>
  <c r="G502" i="53"/>
  <c r="S502" i="53"/>
  <c r="V504" i="53"/>
  <c r="L506" i="53"/>
  <c r="T506" i="53"/>
  <c r="V506" i="53" s="1"/>
  <c r="K506" i="53"/>
  <c r="M506" i="53" s="1"/>
  <c r="AA506" i="53" s="1"/>
  <c r="G506" i="53"/>
  <c r="AA512" i="53"/>
  <c r="M516" i="53"/>
  <c r="AA516" i="53" s="1"/>
  <c r="S526" i="53"/>
  <c r="F526" i="53"/>
  <c r="L526" i="53"/>
  <c r="T526" i="53"/>
  <c r="X526" i="53" s="1"/>
  <c r="K526" i="53"/>
  <c r="M526" i="53" s="1"/>
  <c r="G526" i="53"/>
  <c r="W533" i="53"/>
  <c r="Y533" i="53" s="1"/>
  <c r="W545" i="53"/>
  <c r="Y545" i="53" s="1"/>
  <c r="S503" i="53"/>
  <c r="F503" i="53"/>
  <c r="X503" i="53"/>
  <c r="L511" i="53"/>
  <c r="T511" i="53"/>
  <c r="X511" i="53" s="1"/>
  <c r="K511" i="53"/>
  <c r="M511" i="53" s="1"/>
  <c r="G511" i="53"/>
  <c r="S511" i="53"/>
  <c r="F511" i="53"/>
  <c r="L515" i="53"/>
  <c r="T515" i="53"/>
  <c r="X515" i="53" s="1"/>
  <c r="K515" i="53"/>
  <c r="M515" i="53" s="1"/>
  <c r="G515" i="53"/>
  <c r="S515" i="53"/>
  <c r="F515" i="53"/>
  <c r="L519" i="53"/>
  <c r="T519" i="53"/>
  <c r="X519" i="53" s="1"/>
  <c r="K519" i="53"/>
  <c r="G519" i="53"/>
  <c r="S519" i="53"/>
  <c r="F519" i="53"/>
  <c r="L520" i="53"/>
  <c r="K520" i="53"/>
  <c r="M520" i="53" s="1"/>
  <c r="AA520" i="53" s="1"/>
  <c r="G520" i="53"/>
  <c r="T520" i="53"/>
  <c r="V520" i="53" s="1"/>
  <c r="F520" i="53"/>
  <c r="V508" i="53"/>
  <c r="G510" i="53"/>
  <c r="K510" i="53"/>
  <c r="M510" i="53" s="1"/>
  <c r="T510" i="53"/>
  <c r="V510" i="53" s="1"/>
  <c r="V512" i="53"/>
  <c r="G514" i="53"/>
  <c r="K514" i="53"/>
  <c r="M514" i="53" s="1"/>
  <c r="AA514" i="53" s="1"/>
  <c r="T514" i="53"/>
  <c r="V514" i="53" s="1"/>
  <c r="V516" i="53"/>
  <c r="G518" i="53"/>
  <c r="K518" i="53"/>
  <c r="M518" i="53" s="1"/>
  <c r="T518" i="53"/>
  <c r="X518" i="53" s="1"/>
  <c r="G522" i="53"/>
  <c r="V523" i="53"/>
  <c r="W523" i="53"/>
  <c r="Y523" i="53" s="1"/>
  <c r="S530" i="53"/>
  <c r="F530" i="53"/>
  <c r="L530" i="53"/>
  <c r="T530" i="53"/>
  <c r="X530" i="53" s="1"/>
  <c r="K530" i="53"/>
  <c r="M530" i="53" s="1"/>
  <c r="G530" i="53"/>
  <c r="S534" i="53"/>
  <c r="F534" i="53"/>
  <c r="L534" i="53"/>
  <c r="T534" i="53"/>
  <c r="X534" i="53" s="1"/>
  <c r="K534" i="53"/>
  <c r="M534" i="53" s="1"/>
  <c r="G534" i="53"/>
  <c r="S538" i="53"/>
  <c r="F538" i="53"/>
  <c r="L538" i="53"/>
  <c r="T538" i="53"/>
  <c r="X538" i="53" s="1"/>
  <c r="K538" i="53"/>
  <c r="M538" i="53" s="1"/>
  <c r="G538" i="53"/>
  <c r="S542" i="53"/>
  <c r="F542" i="53"/>
  <c r="L542" i="53"/>
  <c r="T542" i="53"/>
  <c r="X542" i="53" s="1"/>
  <c r="K542" i="53"/>
  <c r="M542" i="53" s="1"/>
  <c r="G542" i="53"/>
  <c r="V509" i="53"/>
  <c r="V513" i="53"/>
  <c r="V517" i="53"/>
  <c r="T521" i="53"/>
  <c r="X521" i="53" s="1"/>
  <c r="K521" i="53"/>
  <c r="M521" i="53" s="1"/>
  <c r="G521" i="53"/>
  <c r="S521" i="53"/>
  <c r="S522" i="53"/>
  <c r="F522" i="53"/>
  <c r="X522" i="53"/>
  <c r="M523" i="53"/>
  <c r="M527" i="53"/>
  <c r="AA532" i="53"/>
  <c r="AA536" i="53"/>
  <c r="AA540" i="53"/>
  <c r="L525" i="53"/>
  <c r="W527" i="53"/>
  <c r="Y527" i="53" s="1"/>
  <c r="W531" i="53"/>
  <c r="Y531" i="53" s="1"/>
  <c r="AA531" i="53" s="1"/>
  <c r="V532" i="53"/>
  <c r="L533" i="53"/>
  <c r="W535" i="53"/>
  <c r="Y535" i="53" s="1"/>
  <c r="AA535" i="53" s="1"/>
  <c r="V536" i="53"/>
  <c r="L537" i="53"/>
  <c r="W539" i="53"/>
  <c r="Y539" i="53" s="1"/>
  <c r="AA539" i="53" s="1"/>
  <c r="V540" i="53"/>
  <c r="L541" i="53"/>
  <c r="W543" i="53"/>
  <c r="Y543" i="53" s="1"/>
  <c r="AA543" i="53" s="1"/>
  <c r="V544" i="53"/>
  <c r="L545" i="53"/>
  <c r="F524" i="53"/>
  <c r="S524" i="53"/>
  <c r="F528" i="53"/>
  <c r="S528" i="53"/>
  <c r="G525" i="53"/>
  <c r="K525" i="53"/>
  <c r="M525" i="53" s="1"/>
  <c r="T525" i="53"/>
  <c r="X525" i="53" s="1"/>
  <c r="G529" i="53"/>
  <c r="K529" i="53"/>
  <c r="T529" i="53"/>
  <c r="X529" i="53" s="1"/>
  <c r="G533" i="53"/>
  <c r="K533" i="53"/>
  <c r="M533" i="53" s="1"/>
  <c r="T533" i="53"/>
  <c r="V533" i="53" s="1"/>
  <c r="G537" i="53"/>
  <c r="K537" i="53"/>
  <c r="M537" i="53" s="1"/>
  <c r="T537" i="53"/>
  <c r="X537" i="53" s="1"/>
  <c r="G541" i="53"/>
  <c r="K541" i="53"/>
  <c r="M541" i="53" s="1"/>
  <c r="T541" i="53"/>
  <c r="V541" i="53" s="1"/>
  <c r="G545" i="53"/>
  <c r="K545" i="53"/>
  <c r="M545" i="53" s="1"/>
  <c r="T545" i="53"/>
  <c r="V545" i="53" s="1"/>
  <c r="W331" i="48"/>
  <c r="W333" i="48"/>
  <c r="W364" i="48"/>
  <c r="W380" i="48"/>
  <c r="W412" i="48"/>
  <c r="W292" i="48"/>
  <c r="W303" i="48"/>
  <c r="Y303" i="48" s="1"/>
  <c r="W319" i="48"/>
  <c r="W337" i="48"/>
  <c r="W347" i="48"/>
  <c r="W385" i="48"/>
  <c r="W388" i="48"/>
  <c r="W463" i="48"/>
  <c r="W509" i="48"/>
  <c r="W525" i="48"/>
  <c r="W323" i="48"/>
  <c r="W335" i="48"/>
  <c r="W507" i="48"/>
  <c r="W517" i="48"/>
  <c r="W533" i="48"/>
  <c r="W312" i="48"/>
  <c r="W296" i="48"/>
  <c r="W308" i="48"/>
  <c r="W317" i="48"/>
  <c r="W329" i="48"/>
  <c r="S342" i="48"/>
  <c r="S346" i="48"/>
  <c r="W350" i="48"/>
  <c r="S354" i="48"/>
  <c r="W354" i="48" s="1"/>
  <c r="Y354" i="48" s="1"/>
  <c r="S358" i="48"/>
  <c r="S362" i="48"/>
  <c r="S366" i="48"/>
  <c r="S370" i="48"/>
  <c r="S374" i="48"/>
  <c r="S378" i="48"/>
  <c r="S382" i="48"/>
  <c r="S390" i="48"/>
  <c r="S394" i="48"/>
  <c r="S398" i="48"/>
  <c r="S418" i="48"/>
  <c r="W418" i="48" s="1"/>
  <c r="S422" i="48"/>
  <c r="W422" i="48" s="1"/>
  <c r="S430" i="48"/>
  <c r="W430" i="48" s="1"/>
  <c r="S434" i="48"/>
  <c r="S438" i="48"/>
  <c r="W438" i="48" s="1"/>
  <c r="S442" i="48"/>
  <c r="S446" i="48"/>
  <c r="W446" i="48" s="1"/>
  <c r="S450" i="48"/>
  <c r="W450" i="48" s="1"/>
  <c r="S454" i="48"/>
  <c r="S462" i="48"/>
  <c r="S466" i="48"/>
  <c r="W466" i="48" s="1"/>
  <c r="S470" i="48"/>
  <c r="S474" i="48"/>
  <c r="W474" i="48" s="1"/>
  <c r="S482" i="48"/>
  <c r="S486" i="48"/>
  <c r="S490" i="48"/>
  <c r="S506" i="48"/>
  <c r="S518" i="48"/>
  <c r="S522" i="48"/>
  <c r="S526" i="48"/>
  <c r="S530" i="48"/>
  <c r="S534" i="48"/>
  <c r="S538" i="48"/>
  <c r="W339" i="48"/>
  <c r="W384" i="48"/>
  <c r="W479" i="48"/>
  <c r="W501" i="48"/>
  <c r="Y504" i="48"/>
  <c r="W513" i="48"/>
  <c r="W442" i="48"/>
  <c r="Y479" i="48"/>
  <c r="W377" i="48"/>
  <c r="W407" i="48"/>
  <c r="W411" i="48"/>
  <c r="W427" i="48"/>
  <c r="W459" i="48"/>
  <c r="W462" i="48"/>
  <c r="W487" i="48"/>
  <c r="Y500" i="48"/>
  <c r="W503" i="48"/>
  <c r="Y505" i="48"/>
  <c r="W511" i="48"/>
  <c r="W521" i="48"/>
  <c r="W537" i="48"/>
  <c r="W376" i="48"/>
  <c r="W392" i="48"/>
  <c r="W401" i="48"/>
  <c r="W423" i="48"/>
  <c r="W431" i="48"/>
  <c r="W435" i="48"/>
  <c r="W439" i="48"/>
  <c r="W447" i="48"/>
  <c r="W451" i="48"/>
  <c r="W458" i="48"/>
  <c r="W478" i="48"/>
  <c r="Y529" i="48"/>
  <c r="K456" i="48"/>
  <c r="K460" i="48"/>
  <c r="K467" i="48"/>
  <c r="K322" i="48"/>
  <c r="K334" i="48"/>
  <c r="K326" i="48"/>
  <c r="K292" i="48"/>
  <c r="Y292" i="48" s="1"/>
  <c r="K407" i="48"/>
  <c r="K408" i="48"/>
  <c r="K416" i="48"/>
  <c r="K419" i="48"/>
  <c r="K358" i="48"/>
  <c r="K361" i="48"/>
  <c r="K377" i="48"/>
  <c r="Y377" i="48" s="1"/>
  <c r="K378" i="48"/>
  <c r="K381" i="48"/>
  <c r="K382" i="48"/>
  <c r="K385" i="48"/>
  <c r="Y385" i="48" s="1"/>
  <c r="K386" i="48"/>
  <c r="K394" i="48"/>
  <c r="K397" i="48"/>
  <c r="K435" i="48"/>
  <c r="K436" i="48"/>
  <c r="K440" i="48"/>
  <c r="K444" i="48"/>
  <c r="K448" i="48"/>
  <c r="K451" i="48"/>
  <c r="K475" i="48"/>
  <c r="K488" i="48"/>
  <c r="K502" i="48"/>
  <c r="K506" i="48"/>
  <c r="K521" i="48"/>
  <c r="K300" i="48"/>
  <c r="Y304" i="48"/>
  <c r="K366" i="48"/>
  <c r="K369" i="48"/>
  <c r="K410" i="48"/>
  <c r="K480" i="48"/>
  <c r="K511" i="48"/>
  <c r="K533" i="48"/>
  <c r="K540" i="48"/>
  <c r="K296" i="48"/>
  <c r="K306" i="48"/>
  <c r="K343" i="48"/>
  <c r="K347" i="48"/>
  <c r="W285" i="48"/>
  <c r="T285" i="48"/>
  <c r="U287" i="48"/>
  <c r="W287" i="48" s="1"/>
  <c r="U297" i="48"/>
  <c r="W297" i="48" s="1"/>
  <c r="U299" i="48"/>
  <c r="W299" i="48" s="1"/>
  <c r="U293" i="48"/>
  <c r="W293" i="48" s="1"/>
  <c r="U295" i="48"/>
  <c r="W295" i="48" s="1"/>
  <c r="U289" i="48"/>
  <c r="W289" i="48" s="1"/>
  <c r="U291" i="48"/>
  <c r="W291" i="48" s="1"/>
  <c r="Q286" i="48"/>
  <c r="I287" i="48"/>
  <c r="K287" i="48" s="1"/>
  <c r="R287" i="48"/>
  <c r="T287" i="48" s="1"/>
  <c r="Q290" i="48"/>
  <c r="I291" i="48"/>
  <c r="K291" i="48" s="1"/>
  <c r="R291" i="48"/>
  <c r="V291" i="48" s="1"/>
  <c r="Q294" i="48"/>
  <c r="I295" i="48"/>
  <c r="K295" i="48" s="1"/>
  <c r="R295" i="48"/>
  <c r="V295" i="48" s="1"/>
  <c r="Q298" i="48"/>
  <c r="I299" i="48"/>
  <c r="K299" i="48" s="1"/>
  <c r="R299" i="48"/>
  <c r="T299" i="48" s="1"/>
  <c r="R302" i="48"/>
  <c r="V302" i="48" s="1"/>
  <c r="J304" i="48"/>
  <c r="T304" i="48"/>
  <c r="I308" i="48"/>
  <c r="K308" i="48" s="1"/>
  <c r="Y308" i="48" s="1"/>
  <c r="I310" i="48"/>
  <c r="K310" i="48" s="1"/>
  <c r="R312" i="48"/>
  <c r="T312" i="48" s="1"/>
  <c r="U315" i="48"/>
  <c r="W315" i="48" s="1"/>
  <c r="J316" i="48"/>
  <c r="Q316" i="48"/>
  <c r="R316" i="48"/>
  <c r="V316" i="48" s="1"/>
  <c r="V318" i="48"/>
  <c r="K319" i="48"/>
  <c r="U330" i="48"/>
  <c r="W330" i="48" s="1"/>
  <c r="T330" i="48"/>
  <c r="U334" i="48"/>
  <c r="W334" i="48" s="1"/>
  <c r="T334" i="48"/>
  <c r="U338" i="48"/>
  <c r="W338" i="48" s="1"/>
  <c r="U342" i="48"/>
  <c r="T342" i="48"/>
  <c r="U346" i="48"/>
  <c r="W346" i="48" s="1"/>
  <c r="T346" i="48"/>
  <c r="I286" i="48"/>
  <c r="K286" i="48" s="1"/>
  <c r="R286" i="48"/>
  <c r="V286" i="48" s="1"/>
  <c r="J287" i="48"/>
  <c r="I290" i="48"/>
  <c r="K290" i="48" s="1"/>
  <c r="R290" i="48"/>
  <c r="V290" i="48" s="1"/>
  <c r="J291" i="48"/>
  <c r="T292" i="48"/>
  <c r="I294" i="48"/>
  <c r="K294" i="48" s="1"/>
  <c r="R294" i="48"/>
  <c r="V294" i="48" s="1"/>
  <c r="J295" i="48"/>
  <c r="I298" i="48"/>
  <c r="K298" i="48" s="1"/>
  <c r="R298" i="48"/>
  <c r="V298" i="48" s="1"/>
  <c r="J299" i="48"/>
  <c r="I302" i="48"/>
  <c r="K302" i="48" s="1"/>
  <c r="V304" i="48"/>
  <c r="R305" i="48"/>
  <c r="V305" i="48" s="1"/>
  <c r="I305" i="48"/>
  <c r="K305" i="48" s="1"/>
  <c r="Q305" i="48"/>
  <c r="Q306" i="48"/>
  <c r="U307" i="48"/>
  <c r="W307" i="48" s="1"/>
  <c r="J308" i="48"/>
  <c r="K311" i="48"/>
  <c r="I312" i="48"/>
  <c r="K312" i="48" s="1"/>
  <c r="I314" i="48"/>
  <c r="K314" i="48" s="1"/>
  <c r="I318" i="48"/>
  <c r="K318" i="48" s="1"/>
  <c r="U326" i="48"/>
  <c r="W326" i="48" s="1"/>
  <c r="Y326" i="48" s="1"/>
  <c r="J328" i="48"/>
  <c r="R328" i="48"/>
  <c r="V328" i="48" s="1"/>
  <c r="I328" i="48"/>
  <c r="K328" i="48" s="1"/>
  <c r="Q328" i="48"/>
  <c r="U368" i="48"/>
  <c r="W368" i="48" s="1"/>
  <c r="R309" i="48"/>
  <c r="V309" i="48" s="1"/>
  <c r="I309" i="48"/>
  <c r="K309" i="48" s="1"/>
  <c r="Q309" i="48"/>
  <c r="Q310" i="48"/>
  <c r="U322" i="48"/>
  <c r="W322" i="48" s="1"/>
  <c r="T322" i="48"/>
  <c r="J324" i="48"/>
  <c r="R324" i="48"/>
  <c r="V324" i="48" s="1"/>
  <c r="I324" i="48"/>
  <c r="Q324" i="48"/>
  <c r="R301" i="48"/>
  <c r="V301" i="48" s="1"/>
  <c r="I301" i="48"/>
  <c r="K301" i="48" s="1"/>
  <c r="Q301" i="48"/>
  <c r="Q302" i="48"/>
  <c r="R308" i="48"/>
  <c r="T308" i="48" s="1"/>
  <c r="R310" i="48"/>
  <c r="V310" i="48" s="1"/>
  <c r="R313" i="48"/>
  <c r="V313" i="48" s="1"/>
  <c r="I313" i="48"/>
  <c r="K313" i="48" s="1"/>
  <c r="Q313" i="48"/>
  <c r="Q314" i="48"/>
  <c r="J314" i="48"/>
  <c r="R314" i="48"/>
  <c r="V314" i="48" s="1"/>
  <c r="Q318" i="48"/>
  <c r="J318" i="48"/>
  <c r="J320" i="48"/>
  <c r="R320" i="48"/>
  <c r="V320" i="48" s="1"/>
  <c r="I320" i="48"/>
  <c r="K320" i="48" s="1"/>
  <c r="Q320" i="48"/>
  <c r="U360" i="48"/>
  <c r="W360" i="48" s="1"/>
  <c r="U372" i="48"/>
  <c r="W372" i="48" s="1"/>
  <c r="I317" i="48"/>
  <c r="K317" i="48" s="1"/>
  <c r="R317" i="48"/>
  <c r="T319" i="48"/>
  <c r="I321" i="48"/>
  <c r="K321" i="48" s="1"/>
  <c r="R321" i="48"/>
  <c r="V321" i="48" s="1"/>
  <c r="J322" i="48"/>
  <c r="T323" i="48"/>
  <c r="I325" i="48"/>
  <c r="K325" i="48" s="1"/>
  <c r="Y325" i="48" s="1"/>
  <c r="R325" i="48"/>
  <c r="T325" i="48" s="1"/>
  <c r="J326" i="48"/>
  <c r="T327" i="48"/>
  <c r="I329" i="48"/>
  <c r="K329" i="48" s="1"/>
  <c r="R329" i="48"/>
  <c r="V329" i="48" s="1"/>
  <c r="J330" i="48"/>
  <c r="Q332" i="48"/>
  <c r="I333" i="48"/>
  <c r="K333" i="48" s="1"/>
  <c r="R333" i="48"/>
  <c r="V333" i="48" s="1"/>
  <c r="J334" i="48"/>
  <c r="T335" i="48"/>
  <c r="Q336" i="48"/>
  <c r="I337" i="48"/>
  <c r="K337" i="48" s="1"/>
  <c r="Y337" i="48" s="1"/>
  <c r="R337" i="48"/>
  <c r="V337" i="48" s="1"/>
  <c r="J338" i="48"/>
  <c r="T339" i="48"/>
  <c r="Q340" i="48"/>
  <c r="I341" i="48"/>
  <c r="K341" i="48" s="1"/>
  <c r="Y341" i="48" s="1"/>
  <c r="R341" i="48"/>
  <c r="V341" i="48" s="1"/>
  <c r="J342" i="48"/>
  <c r="Q344" i="48"/>
  <c r="I345" i="48"/>
  <c r="K345" i="48" s="1"/>
  <c r="R345" i="48"/>
  <c r="V345" i="48" s="1"/>
  <c r="J346" i="48"/>
  <c r="Q348" i="48"/>
  <c r="I349" i="48"/>
  <c r="K349" i="48" s="1"/>
  <c r="I350" i="48"/>
  <c r="K350" i="48" s="1"/>
  <c r="I352" i="48"/>
  <c r="K352" i="48" s="1"/>
  <c r="R354" i="48"/>
  <c r="V354" i="48" s="1"/>
  <c r="R356" i="48"/>
  <c r="V356" i="48" s="1"/>
  <c r="T357" i="48"/>
  <c r="R359" i="48"/>
  <c r="V359" i="48" s="1"/>
  <c r="I359" i="48"/>
  <c r="K359" i="48" s="1"/>
  <c r="Q359" i="48"/>
  <c r="J364" i="48"/>
  <c r="R364" i="48"/>
  <c r="T364" i="48" s="1"/>
  <c r="I364" i="48"/>
  <c r="K364" i="48" s="1"/>
  <c r="U369" i="48"/>
  <c r="W369" i="48" s="1"/>
  <c r="Y369" i="48" s="1"/>
  <c r="U370" i="48"/>
  <c r="K374" i="48"/>
  <c r="I332" i="48"/>
  <c r="K332" i="48" s="1"/>
  <c r="R332" i="48"/>
  <c r="V332" i="48" s="1"/>
  <c r="I336" i="48"/>
  <c r="K336" i="48" s="1"/>
  <c r="R336" i="48"/>
  <c r="V336" i="48" s="1"/>
  <c r="I340" i="48"/>
  <c r="K340" i="48" s="1"/>
  <c r="R340" i="48"/>
  <c r="V340" i="48" s="1"/>
  <c r="I344" i="48"/>
  <c r="K344" i="48" s="1"/>
  <c r="R344" i="48"/>
  <c r="V344" i="48" s="1"/>
  <c r="I348" i="48"/>
  <c r="K348" i="48" s="1"/>
  <c r="R348" i="48"/>
  <c r="V348" i="48" s="1"/>
  <c r="I354" i="48"/>
  <c r="I356" i="48"/>
  <c r="K356" i="48" s="1"/>
  <c r="J360" i="48"/>
  <c r="R360" i="48"/>
  <c r="T360" i="48" s="1"/>
  <c r="I360" i="48"/>
  <c r="K360" i="48" s="1"/>
  <c r="U366" i="48"/>
  <c r="R371" i="48"/>
  <c r="V371" i="48" s="1"/>
  <c r="I371" i="48"/>
  <c r="K371" i="48" s="1"/>
  <c r="Q371" i="48"/>
  <c r="Y397" i="48"/>
  <c r="U404" i="48"/>
  <c r="W404" i="48" s="1"/>
  <c r="T341" i="48"/>
  <c r="Q349" i="48"/>
  <c r="V350" i="48"/>
  <c r="R351" i="48"/>
  <c r="V351" i="48" s="1"/>
  <c r="I351" i="48"/>
  <c r="K351" i="48" s="1"/>
  <c r="Q351" i="48"/>
  <c r="Q352" i="48"/>
  <c r="U353" i="48"/>
  <c r="W353" i="48" s="1"/>
  <c r="J354" i="48"/>
  <c r="U362" i="48"/>
  <c r="W362" i="48" s="1"/>
  <c r="R367" i="48"/>
  <c r="V367" i="48" s="1"/>
  <c r="I367" i="48"/>
  <c r="K367" i="48" s="1"/>
  <c r="Q367" i="48"/>
  <c r="J372" i="48"/>
  <c r="R372" i="48"/>
  <c r="V372" i="48" s="1"/>
  <c r="I372" i="48"/>
  <c r="K372" i="48" s="1"/>
  <c r="U374" i="48"/>
  <c r="J375" i="48"/>
  <c r="R375" i="48"/>
  <c r="V375" i="48" s="1"/>
  <c r="I375" i="48"/>
  <c r="K375" i="48" s="1"/>
  <c r="Q375" i="48"/>
  <c r="U400" i="48"/>
  <c r="W400" i="48" s="1"/>
  <c r="U402" i="48"/>
  <c r="W402" i="48" s="1"/>
  <c r="U426" i="48"/>
  <c r="W426" i="48" s="1"/>
  <c r="R355" i="48"/>
  <c r="V355" i="48" s="1"/>
  <c r="I355" i="48"/>
  <c r="K355" i="48" s="1"/>
  <c r="Q355" i="48"/>
  <c r="Q356" i="48"/>
  <c r="U358" i="48"/>
  <c r="R363" i="48"/>
  <c r="V363" i="48" s="1"/>
  <c r="I363" i="48"/>
  <c r="K363" i="48" s="1"/>
  <c r="Q363" i="48"/>
  <c r="J368" i="48"/>
  <c r="R368" i="48"/>
  <c r="T368" i="48" s="1"/>
  <c r="I368" i="48"/>
  <c r="K368" i="48" s="1"/>
  <c r="Y368" i="48" s="1"/>
  <c r="U378" i="48"/>
  <c r="W378" i="48" s="1"/>
  <c r="Y378" i="48" s="1"/>
  <c r="U382" i="48"/>
  <c r="U390" i="48"/>
  <c r="T390" i="48"/>
  <c r="U394" i="48"/>
  <c r="T394" i="48"/>
  <c r="T398" i="48"/>
  <c r="I376" i="48"/>
  <c r="K376" i="48" s="1"/>
  <c r="R376" i="48"/>
  <c r="V376" i="48" s="1"/>
  <c r="Q379" i="48"/>
  <c r="I380" i="48"/>
  <c r="K380" i="48" s="1"/>
  <c r="Y380" i="48" s="1"/>
  <c r="R380" i="48"/>
  <c r="V380" i="48" s="1"/>
  <c r="Q383" i="48"/>
  <c r="I384" i="48"/>
  <c r="K384" i="48" s="1"/>
  <c r="R384" i="48"/>
  <c r="V384" i="48" s="1"/>
  <c r="Q387" i="48"/>
  <c r="I388" i="48"/>
  <c r="K388" i="48" s="1"/>
  <c r="R388" i="48"/>
  <c r="V388" i="48" s="1"/>
  <c r="Q391" i="48"/>
  <c r="I392" i="48"/>
  <c r="K392" i="48" s="1"/>
  <c r="R392" i="48"/>
  <c r="V392" i="48" s="1"/>
  <c r="Q395" i="48"/>
  <c r="I396" i="48"/>
  <c r="K396" i="48" s="1"/>
  <c r="R396" i="48"/>
  <c r="V396" i="48" s="1"/>
  <c r="Q399" i="48"/>
  <c r="I400" i="48"/>
  <c r="K400" i="48" s="1"/>
  <c r="R400" i="48"/>
  <c r="T400" i="48" s="1"/>
  <c r="Q403" i="48"/>
  <c r="I404" i="48"/>
  <c r="K404" i="48" s="1"/>
  <c r="R404" i="48"/>
  <c r="T404" i="48" s="1"/>
  <c r="Q406" i="48"/>
  <c r="J408" i="48"/>
  <c r="I412" i="48"/>
  <c r="K412" i="48" s="1"/>
  <c r="Y412" i="48" s="1"/>
  <c r="I414" i="48"/>
  <c r="K414" i="48" s="1"/>
  <c r="J418" i="48"/>
  <c r="R418" i="48"/>
  <c r="V418" i="48" s="1"/>
  <c r="I418" i="48"/>
  <c r="K418" i="48" s="1"/>
  <c r="U424" i="48"/>
  <c r="W424" i="48" s="1"/>
  <c r="T424" i="48"/>
  <c r="U456" i="48"/>
  <c r="W456" i="48" s="1"/>
  <c r="T456" i="48"/>
  <c r="U460" i="48"/>
  <c r="W460" i="48" s="1"/>
  <c r="T373" i="48"/>
  <c r="I379" i="48"/>
  <c r="K379" i="48" s="1"/>
  <c r="R379" i="48"/>
  <c r="V379" i="48" s="1"/>
  <c r="I383" i="48"/>
  <c r="K383" i="48" s="1"/>
  <c r="R383" i="48"/>
  <c r="V383" i="48" s="1"/>
  <c r="I387" i="48"/>
  <c r="K387" i="48" s="1"/>
  <c r="R387" i="48"/>
  <c r="V387" i="48" s="1"/>
  <c r="I391" i="48"/>
  <c r="K391" i="48" s="1"/>
  <c r="R391" i="48"/>
  <c r="V391" i="48" s="1"/>
  <c r="I395" i="48"/>
  <c r="K395" i="48" s="1"/>
  <c r="R395" i="48"/>
  <c r="V395" i="48" s="1"/>
  <c r="T397" i="48"/>
  <c r="I399" i="48"/>
  <c r="K399" i="48" s="1"/>
  <c r="R399" i="48"/>
  <c r="V399" i="48" s="1"/>
  <c r="J400" i="48"/>
  <c r="T401" i="48"/>
  <c r="I403" i="48"/>
  <c r="K403" i="48" s="1"/>
  <c r="R403" i="48"/>
  <c r="V403" i="48" s="1"/>
  <c r="J404" i="48"/>
  <c r="R406" i="48"/>
  <c r="V406" i="48" s="1"/>
  <c r="T407" i="48"/>
  <c r="R409" i="48"/>
  <c r="V409" i="48" s="1"/>
  <c r="I409" i="48"/>
  <c r="K409" i="48" s="1"/>
  <c r="Q409" i="48"/>
  <c r="Q410" i="48"/>
  <c r="J412" i="48"/>
  <c r="T412" i="48"/>
  <c r="U419" i="48"/>
  <c r="W419" i="48" s="1"/>
  <c r="Y419" i="48" s="1"/>
  <c r="T420" i="48"/>
  <c r="T423" i="48"/>
  <c r="R425" i="48"/>
  <c r="V425" i="48" s="1"/>
  <c r="I425" i="48"/>
  <c r="K425" i="48" s="1"/>
  <c r="Q425" i="48"/>
  <c r="U428" i="48"/>
  <c r="W428" i="48" s="1"/>
  <c r="J429" i="48"/>
  <c r="R429" i="48"/>
  <c r="V429" i="48" s="1"/>
  <c r="I429" i="48"/>
  <c r="K429" i="48" s="1"/>
  <c r="Q429" i="48"/>
  <c r="T388" i="48"/>
  <c r="V412" i="48"/>
  <c r="R413" i="48"/>
  <c r="V413" i="48" s="1"/>
  <c r="I413" i="48"/>
  <c r="K413" i="48" s="1"/>
  <c r="Q413" i="48"/>
  <c r="Q414" i="48"/>
  <c r="U416" i="48"/>
  <c r="W416" i="48" s="1"/>
  <c r="Y416" i="48" s="1"/>
  <c r="T416" i="48"/>
  <c r="R421" i="48"/>
  <c r="V421" i="48" s="1"/>
  <c r="I421" i="48"/>
  <c r="K421" i="48" s="1"/>
  <c r="Q421" i="48"/>
  <c r="J426" i="48"/>
  <c r="R426" i="48"/>
  <c r="V426" i="48" s="1"/>
  <c r="I426" i="48"/>
  <c r="K426" i="48" s="1"/>
  <c r="Y456" i="48"/>
  <c r="U470" i="48"/>
  <c r="W470" i="48" s="1"/>
  <c r="R414" i="48"/>
  <c r="V414" i="48" s="1"/>
  <c r="R417" i="48"/>
  <c r="V417" i="48" s="1"/>
  <c r="I417" i="48"/>
  <c r="K417" i="48" s="1"/>
  <c r="Q417" i="48"/>
  <c r="J422" i="48"/>
  <c r="R422" i="48"/>
  <c r="T422" i="48" s="1"/>
  <c r="I422" i="48"/>
  <c r="K422" i="48" s="1"/>
  <c r="U432" i="48"/>
  <c r="W432" i="48" s="1"/>
  <c r="U436" i="48"/>
  <c r="W436" i="48" s="1"/>
  <c r="Y436" i="48" s="1"/>
  <c r="T436" i="48"/>
  <c r="U440" i="48"/>
  <c r="W440" i="48" s="1"/>
  <c r="U444" i="48"/>
  <c r="W444" i="48" s="1"/>
  <c r="T444" i="48"/>
  <c r="U448" i="48"/>
  <c r="W448" i="48" s="1"/>
  <c r="U452" i="48"/>
  <c r="W452" i="48" s="1"/>
  <c r="T452" i="48"/>
  <c r="I430" i="48"/>
  <c r="K430" i="48" s="1"/>
  <c r="R430" i="48"/>
  <c r="T430" i="48" s="1"/>
  <c r="Q433" i="48"/>
  <c r="I434" i="48"/>
  <c r="K434" i="48" s="1"/>
  <c r="R434" i="48"/>
  <c r="V434" i="48" s="1"/>
  <c r="Q437" i="48"/>
  <c r="I438" i="48"/>
  <c r="K438" i="48" s="1"/>
  <c r="R438" i="48"/>
  <c r="V438" i="48" s="1"/>
  <c r="Q441" i="48"/>
  <c r="I442" i="48"/>
  <c r="K442" i="48" s="1"/>
  <c r="R442" i="48"/>
  <c r="V442" i="48" s="1"/>
  <c r="Q445" i="48"/>
  <c r="I446" i="48"/>
  <c r="K446" i="48" s="1"/>
  <c r="R446" i="48"/>
  <c r="V446" i="48" s="1"/>
  <c r="Q449" i="48"/>
  <c r="I450" i="48"/>
  <c r="K450" i="48" s="1"/>
  <c r="R450" i="48"/>
  <c r="V450" i="48" s="1"/>
  <c r="Q453" i="48"/>
  <c r="I454" i="48"/>
  <c r="R454" i="48"/>
  <c r="V454" i="48" s="1"/>
  <c r="Q457" i="48"/>
  <c r="I458" i="48"/>
  <c r="K458" i="48" s="1"/>
  <c r="Y458" i="48" s="1"/>
  <c r="R458" i="48"/>
  <c r="V458" i="48" s="1"/>
  <c r="Q461" i="48"/>
  <c r="I462" i="48"/>
  <c r="K462" i="48" s="1"/>
  <c r="R462" i="48"/>
  <c r="V462" i="48" s="1"/>
  <c r="J466" i="48"/>
  <c r="R466" i="48"/>
  <c r="V466" i="48" s="1"/>
  <c r="I466" i="48"/>
  <c r="K466" i="48" s="1"/>
  <c r="U468" i="48"/>
  <c r="W468" i="48" s="1"/>
  <c r="U472" i="48"/>
  <c r="W472" i="48" s="1"/>
  <c r="J473" i="48"/>
  <c r="R473" i="48"/>
  <c r="V473" i="48" s="1"/>
  <c r="I473" i="48"/>
  <c r="K473" i="48" s="1"/>
  <c r="Q473" i="48"/>
  <c r="U484" i="48"/>
  <c r="W484" i="48" s="1"/>
  <c r="T431" i="48"/>
  <c r="I433" i="48"/>
  <c r="K433" i="48" s="1"/>
  <c r="R433" i="48"/>
  <c r="V433" i="48" s="1"/>
  <c r="I437" i="48"/>
  <c r="K437" i="48" s="1"/>
  <c r="R437" i="48"/>
  <c r="V437" i="48" s="1"/>
  <c r="T439" i="48"/>
  <c r="I441" i="48"/>
  <c r="K441" i="48" s="1"/>
  <c r="R441" i="48"/>
  <c r="V441" i="48" s="1"/>
  <c r="I445" i="48"/>
  <c r="K445" i="48" s="1"/>
  <c r="R445" i="48"/>
  <c r="V445" i="48" s="1"/>
  <c r="I449" i="48"/>
  <c r="K449" i="48" s="1"/>
  <c r="R449" i="48"/>
  <c r="V449" i="48" s="1"/>
  <c r="I453" i="48"/>
  <c r="K453" i="48" s="1"/>
  <c r="R453" i="48"/>
  <c r="V453" i="48" s="1"/>
  <c r="I457" i="48"/>
  <c r="K457" i="48" s="1"/>
  <c r="R457" i="48"/>
  <c r="V457" i="48" s="1"/>
  <c r="I461" i="48"/>
  <c r="K461" i="48" s="1"/>
  <c r="R461" i="48"/>
  <c r="V461" i="48" s="1"/>
  <c r="T466" i="48"/>
  <c r="R469" i="48"/>
  <c r="V469" i="48" s="1"/>
  <c r="I469" i="48"/>
  <c r="K469" i="48" s="1"/>
  <c r="Q469" i="48"/>
  <c r="U480" i="48"/>
  <c r="W480" i="48" s="1"/>
  <c r="Y480" i="48" s="1"/>
  <c r="U464" i="48"/>
  <c r="W464" i="48" s="1"/>
  <c r="J470" i="48"/>
  <c r="R470" i="48"/>
  <c r="V470" i="48" s="1"/>
  <c r="I470" i="48"/>
  <c r="K470" i="48" s="1"/>
  <c r="U476" i="48"/>
  <c r="W476" i="48" s="1"/>
  <c r="T476" i="48"/>
  <c r="R465" i="48"/>
  <c r="V465" i="48" s="1"/>
  <c r="I465" i="48"/>
  <c r="K465" i="48" s="1"/>
  <c r="Q465" i="48"/>
  <c r="U488" i="48"/>
  <c r="W488" i="48" s="1"/>
  <c r="I474" i="48"/>
  <c r="K474" i="48" s="1"/>
  <c r="R474" i="48"/>
  <c r="T474" i="48" s="1"/>
  <c r="Q477" i="48"/>
  <c r="I478" i="48"/>
  <c r="K478" i="48" s="1"/>
  <c r="Y478" i="48" s="1"/>
  <c r="R478" i="48"/>
  <c r="V478" i="48" s="1"/>
  <c r="Q481" i="48"/>
  <c r="I482" i="48"/>
  <c r="K482" i="48" s="1"/>
  <c r="R482" i="48"/>
  <c r="V482" i="48" s="1"/>
  <c r="Q485" i="48"/>
  <c r="I486" i="48"/>
  <c r="K486" i="48" s="1"/>
  <c r="R486" i="48"/>
  <c r="V486" i="48" s="1"/>
  <c r="I490" i="48"/>
  <c r="K490" i="48" s="1"/>
  <c r="I494" i="48"/>
  <c r="K494" i="48" s="1"/>
  <c r="I498" i="48"/>
  <c r="K498" i="48" s="1"/>
  <c r="I477" i="48"/>
  <c r="K477" i="48" s="1"/>
  <c r="R477" i="48"/>
  <c r="V477" i="48" s="1"/>
  <c r="I481" i="48"/>
  <c r="K481" i="48" s="1"/>
  <c r="R481" i="48"/>
  <c r="V481" i="48" s="1"/>
  <c r="T483" i="48"/>
  <c r="I485" i="48"/>
  <c r="K485" i="48" s="1"/>
  <c r="R485" i="48"/>
  <c r="V485" i="48" s="1"/>
  <c r="I492" i="48"/>
  <c r="K492" i="48" s="1"/>
  <c r="I496" i="48"/>
  <c r="K496" i="48" s="1"/>
  <c r="R489" i="48"/>
  <c r="V489" i="48" s="1"/>
  <c r="I489" i="48"/>
  <c r="K489" i="48" s="1"/>
  <c r="Q489" i="48"/>
  <c r="Q490" i="48"/>
  <c r="U491" i="48"/>
  <c r="W491" i="48" s="1"/>
  <c r="J494" i="48"/>
  <c r="Q494" i="48"/>
  <c r="R494" i="48"/>
  <c r="V494" i="48" s="1"/>
  <c r="K495" i="48"/>
  <c r="J498" i="48"/>
  <c r="Q498" i="48"/>
  <c r="Q492" i="48"/>
  <c r="J492" i="48"/>
  <c r="R492" i="48"/>
  <c r="V492" i="48" s="1"/>
  <c r="Q496" i="48"/>
  <c r="J496" i="48"/>
  <c r="R496" i="48"/>
  <c r="V496" i="48" s="1"/>
  <c r="R500" i="48"/>
  <c r="V500" i="48" s="1"/>
  <c r="I500" i="48"/>
  <c r="Q500" i="48"/>
  <c r="J500" i="48"/>
  <c r="Q502" i="48"/>
  <c r="J504" i="48"/>
  <c r="Q506" i="48"/>
  <c r="J508" i="48"/>
  <c r="Q510" i="48"/>
  <c r="J512" i="48"/>
  <c r="Q514" i="48"/>
  <c r="R515" i="48"/>
  <c r="V515" i="48" s="1"/>
  <c r="I515" i="48"/>
  <c r="K515" i="48" s="1"/>
  <c r="Q515" i="48"/>
  <c r="Q516" i="48"/>
  <c r="J519" i="48"/>
  <c r="R519" i="48"/>
  <c r="V519" i="48" s="1"/>
  <c r="I519" i="48"/>
  <c r="J522" i="48"/>
  <c r="R522" i="48"/>
  <c r="V522" i="48" s="1"/>
  <c r="I522" i="48"/>
  <c r="K522" i="48" s="1"/>
  <c r="Q522" i="48"/>
  <c r="U544" i="48"/>
  <c r="W544" i="48" s="1"/>
  <c r="Y544" i="48" s="1"/>
  <c r="T544" i="48"/>
  <c r="T519" i="48"/>
  <c r="U540" i="48"/>
  <c r="W540" i="48" s="1"/>
  <c r="Y540" i="48" s="1"/>
  <c r="T540" i="48"/>
  <c r="I493" i="48"/>
  <c r="K493" i="48" s="1"/>
  <c r="R493" i="48"/>
  <c r="V493" i="48" s="1"/>
  <c r="I497" i="48"/>
  <c r="K497" i="48" s="1"/>
  <c r="R497" i="48"/>
  <c r="I501" i="48"/>
  <c r="K501" i="48" s="1"/>
  <c r="Y501" i="48" s="1"/>
  <c r="R501" i="48"/>
  <c r="V501" i="48" s="1"/>
  <c r="Q504" i="48"/>
  <c r="I505" i="48"/>
  <c r="R505" i="48"/>
  <c r="V505" i="48" s="1"/>
  <c r="T507" i="48"/>
  <c r="Q508" i="48"/>
  <c r="I509" i="48"/>
  <c r="K509" i="48" s="1"/>
  <c r="R509" i="48"/>
  <c r="T509" i="48" s="1"/>
  <c r="T511" i="48"/>
  <c r="Q512" i="48"/>
  <c r="I513" i="48"/>
  <c r="K513" i="48" s="1"/>
  <c r="R513" i="48"/>
  <c r="V513" i="48" s="1"/>
  <c r="J515" i="48"/>
  <c r="I516" i="48"/>
  <c r="K516" i="48" s="1"/>
  <c r="U536" i="48"/>
  <c r="W536" i="48" s="1"/>
  <c r="I504" i="48"/>
  <c r="R504" i="48"/>
  <c r="V504" i="48" s="1"/>
  <c r="I508" i="48"/>
  <c r="K508" i="48" s="1"/>
  <c r="R508" i="48"/>
  <c r="V508" i="48" s="1"/>
  <c r="I512" i="48"/>
  <c r="K512" i="48" s="1"/>
  <c r="R512" i="48"/>
  <c r="V512" i="48" s="1"/>
  <c r="R518" i="48"/>
  <c r="V518" i="48" s="1"/>
  <c r="I518" i="48"/>
  <c r="K518" i="48" s="1"/>
  <c r="Q518" i="48"/>
  <c r="U531" i="48"/>
  <c r="W531" i="48" s="1"/>
  <c r="U539" i="48"/>
  <c r="W539" i="48" s="1"/>
  <c r="T517" i="48"/>
  <c r="I523" i="48"/>
  <c r="K523" i="48" s="1"/>
  <c r="R523" i="48"/>
  <c r="Q526" i="48"/>
  <c r="I527" i="48"/>
  <c r="K527" i="48" s="1"/>
  <c r="R527" i="48"/>
  <c r="Q530" i="48"/>
  <c r="I531" i="48"/>
  <c r="K531" i="48" s="1"/>
  <c r="R531" i="48"/>
  <c r="Q534" i="48"/>
  <c r="I535" i="48"/>
  <c r="K535" i="48" s="1"/>
  <c r="R535" i="48"/>
  <c r="V535" i="48" s="1"/>
  <c r="J536" i="48"/>
  <c r="T537" i="48"/>
  <c r="Q538" i="48"/>
  <c r="I539" i="48"/>
  <c r="K539" i="48" s="1"/>
  <c r="R539" i="48"/>
  <c r="T539" i="48" s="1"/>
  <c r="J540" i="48"/>
  <c r="Q542" i="48"/>
  <c r="I543" i="48"/>
  <c r="K543" i="48" s="1"/>
  <c r="R543" i="48"/>
  <c r="V543" i="48" s="1"/>
  <c r="J544" i="48"/>
  <c r="T524" i="48"/>
  <c r="I526" i="48"/>
  <c r="K526" i="48" s="1"/>
  <c r="R526" i="48"/>
  <c r="V526" i="48" s="1"/>
  <c r="I530" i="48"/>
  <c r="K530" i="48" s="1"/>
  <c r="R530" i="48"/>
  <c r="V530" i="48" s="1"/>
  <c r="I534" i="48"/>
  <c r="K534" i="48" s="1"/>
  <c r="R534" i="48"/>
  <c r="V534" i="48" s="1"/>
  <c r="I538" i="48"/>
  <c r="K538" i="48" s="1"/>
  <c r="R538" i="48"/>
  <c r="V538" i="48" s="1"/>
  <c r="I542" i="48"/>
  <c r="K542" i="48" s="1"/>
  <c r="R542" i="48"/>
  <c r="V542" i="48" s="1"/>
  <c r="Q545" i="48"/>
  <c r="W301" i="46"/>
  <c r="W425" i="46"/>
  <c r="W446" i="46"/>
  <c r="W310" i="46"/>
  <c r="W318" i="46"/>
  <c r="W400" i="46"/>
  <c r="W401" i="46"/>
  <c r="Y500" i="46"/>
  <c r="Y288" i="46"/>
  <c r="W321" i="46"/>
  <c r="W330" i="46"/>
  <c r="W428" i="46"/>
  <c r="W302" i="46"/>
  <c r="W362" i="46"/>
  <c r="W390" i="46"/>
  <c r="W394" i="46"/>
  <c r="S439" i="46"/>
  <c r="W439" i="46" s="1"/>
  <c r="S519" i="46"/>
  <c r="W355" i="46"/>
  <c r="W443" i="46"/>
  <c r="S491" i="46"/>
  <c r="W491" i="46" s="1"/>
  <c r="S499" i="46"/>
  <c r="W506" i="46"/>
  <c r="W537" i="46"/>
  <c r="W339" i="46"/>
  <c r="W350" i="46"/>
  <c r="W359" i="46"/>
  <c r="W363" i="46"/>
  <c r="W367" i="46"/>
  <c r="W379" i="46"/>
  <c r="W391" i="46"/>
  <c r="W453" i="46"/>
  <c r="W462" i="46"/>
  <c r="W478" i="46"/>
  <c r="W482" i="46"/>
  <c r="W496" i="46"/>
  <c r="W498" i="46"/>
  <c r="W518" i="46"/>
  <c r="K486" i="46"/>
  <c r="Y486" i="46" s="1"/>
  <c r="K501" i="46"/>
  <c r="K339" i="46"/>
  <c r="K360" i="46"/>
  <c r="K363" i="46"/>
  <c r="K367" i="46"/>
  <c r="K376" i="46"/>
  <c r="K384" i="46"/>
  <c r="K446" i="46"/>
  <c r="K459" i="46"/>
  <c r="K475" i="46"/>
  <c r="K482" i="46"/>
  <c r="Y482" i="46" s="1"/>
  <c r="K309" i="46"/>
  <c r="Y309" i="46" s="1"/>
  <c r="K321" i="46"/>
  <c r="K437" i="46"/>
  <c r="K297" i="46"/>
  <c r="K302" i="46"/>
  <c r="K325" i="46"/>
  <c r="K329" i="46"/>
  <c r="K355" i="46"/>
  <c r="K541" i="46"/>
  <c r="Y541" i="46" s="1"/>
  <c r="U292" i="46"/>
  <c r="W292" i="46" s="1"/>
  <c r="Y292" i="46" s="1"/>
  <c r="J288" i="46"/>
  <c r="R288" i="46"/>
  <c r="T288" i="46" s="1"/>
  <c r="I288" i="46"/>
  <c r="R291" i="46"/>
  <c r="V291" i="46" s="1"/>
  <c r="I291" i="46"/>
  <c r="Q291" i="46"/>
  <c r="Q300" i="46"/>
  <c r="J300" i="46"/>
  <c r="R300" i="46"/>
  <c r="V300" i="46" s="1"/>
  <c r="I300" i="46"/>
  <c r="K300" i="46" s="1"/>
  <c r="U304" i="46"/>
  <c r="W304" i="46" s="1"/>
  <c r="Y304" i="46" s="1"/>
  <c r="U342" i="46"/>
  <c r="W342" i="46" s="1"/>
  <c r="U289" i="46"/>
  <c r="W289" i="46" s="1"/>
  <c r="J292" i="46"/>
  <c r="R292" i="46"/>
  <c r="T292" i="46" s="1"/>
  <c r="I292" i="46"/>
  <c r="Q296" i="46"/>
  <c r="J296" i="46"/>
  <c r="R296" i="46"/>
  <c r="V296" i="46" s="1"/>
  <c r="I296" i="46"/>
  <c r="U308" i="46"/>
  <c r="W308" i="46" s="1"/>
  <c r="U312" i="46"/>
  <c r="U316" i="46"/>
  <c r="W316" i="46" s="1"/>
  <c r="U320" i="46"/>
  <c r="W320" i="46" s="1"/>
  <c r="U324" i="46"/>
  <c r="W324" i="46" s="1"/>
  <c r="U346" i="46"/>
  <c r="W346" i="46" s="1"/>
  <c r="U328" i="46"/>
  <c r="W328" i="46" s="1"/>
  <c r="U332" i="46"/>
  <c r="W332" i="46" s="1"/>
  <c r="U336" i="46"/>
  <c r="W336" i="46" s="1"/>
  <c r="R287" i="46"/>
  <c r="V287" i="46" s="1"/>
  <c r="I287" i="46"/>
  <c r="Q287" i="46"/>
  <c r="Y324" i="46"/>
  <c r="T286" i="46"/>
  <c r="Q295" i="46"/>
  <c r="Q299" i="46"/>
  <c r="Q303" i="46"/>
  <c r="I304" i="46"/>
  <c r="R304" i="46"/>
  <c r="T304" i="46" s="1"/>
  <c r="Q307" i="46"/>
  <c r="I308" i="46"/>
  <c r="K308" i="46" s="1"/>
  <c r="R308" i="46"/>
  <c r="V308" i="46" s="1"/>
  <c r="T310" i="46"/>
  <c r="Q311" i="46"/>
  <c r="I312" i="46"/>
  <c r="K312" i="46" s="1"/>
  <c r="R312" i="46"/>
  <c r="T312" i="46" s="1"/>
  <c r="Q315" i="46"/>
  <c r="I316" i="46"/>
  <c r="R316" i="46"/>
  <c r="T316" i="46" s="1"/>
  <c r="T318" i="46"/>
  <c r="Q319" i="46"/>
  <c r="I320" i="46"/>
  <c r="K320" i="46" s="1"/>
  <c r="R320" i="46"/>
  <c r="T320" i="46" s="1"/>
  <c r="Q323" i="46"/>
  <c r="I324" i="46"/>
  <c r="R324" i="46"/>
  <c r="T324" i="46" s="1"/>
  <c r="Q327" i="46"/>
  <c r="I328" i="46"/>
  <c r="K328" i="46" s="1"/>
  <c r="R328" i="46"/>
  <c r="T328" i="46" s="1"/>
  <c r="T330" i="46"/>
  <c r="Q331" i="46"/>
  <c r="I332" i="46"/>
  <c r="R332" i="46"/>
  <c r="T332" i="46" s="1"/>
  <c r="Q335" i="46"/>
  <c r="I336" i="46"/>
  <c r="K336" i="46" s="1"/>
  <c r="R336" i="46"/>
  <c r="T336" i="46" s="1"/>
  <c r="Q338" i="46"/>
  <c r="U340" i="46"/>
  <c r="W340" i="46" s="1"/>
  <c r="R345" i="46"/>
  <c r="V345" i="46" s="1"/>
  <c r="I345" i="46"/>
  <c r="K345" i="46" s="1"/>
  <c r="Q345" i="46"/>
  <c r="K348" i="46"/>
  <c r="J350" i="46"/>
  <c r="R350" i="46"/>
  <c r="T350" i="46" s="1"/>
  <c r="I350" i="46"/>
  <c r="I295" i="46"/>
  <c r="R295" i="46"/>
  <c r="V295" i="46" s="1"/>
  <c r="I299" i="46"/>
  <c r="K299" i="46" s="1"/>
  <c r="R299" i="46"/>
  <c r="V299" i="46" s="1"/>
  <c r="T301" i="46"/>
  <c r="I303" i="46"/>
  <c r="R303" i="46"/>
  <c r="V303" i="46" s="1"/>
  <c r="J304" i="46"/>
  <c r="T305" i="46"/>
  <c r="I307" i="46"/>
  <c r="K307" i="46" s="1"/>
  <c r="R307" i="46"/>
  <c r="V307" i="46" s="1"/>
  <c r="J308" i="46"/>
  <c r="I311" i="46"/>
  <c r="R311" i="46"/>
  <c r="V311" i="46" s="1"/>
  <c r="J312" i="46"/>
  <c r="I315" i="46"/>
  <c r="R315" i="46"/>
  <c r="V315" i="46" s="1"/>
  <c r="J316" i="46"/>
  <c r="I319" i="46"/>
  <c r="K319" i="46" s="1"/>
  <c r="R319" i="46"/>
  <c r="V319" i="46" s="1"/>
  <c r="J320" i="46"/>
  <c r="I323" i="46"/>
  <c r="K323" i="46" s="1"/>
  <c r="R323" i="46"/>
  <c r="V323" i="46" s="1"/>
  <c r="J324" i="46"/>
  <c r="I327" i="46"/>
  <c r="R327" i="46"/>
  <c r="V327" i="46" s="1"/>
  <c r="J328" i="46"/>
  <c r="I331" i="46"/>
  <c r="K331" i="46" s="1"/>
  <c r="R331" i="46"/>
  <c r="V331" i="46" s="1"/>
  <c r="J332" i="46"/>
  <c r="I335" i="46"/>
  <c r="K335" i="46" s="1"/>
  <c r="R335" i="46"/>
  <c r="V335" i="46" s="1"/>
  <c r="J336" i="46"/>
  <c r="T339" i="46"/>
  <c r="R341" i="46"/>
  <c r="V341" i="46" s="1"/>
  <c r="I341" i="46"/>
  <c r="K341" i="46" s="1"/>
  <c r="Q341" i="46"/>
  <c r="J346" i="46"/>
  <c r="R346" i="46"/>
  <c r="V346" i="46" s="1"/>
  <c r="I346" i="46"/>
  <c r="K346" i="46" s="1"/>
  <c r="J353" i="46"/>
  <c r="R353" i="46"/>
  <c r="V353" i="46" s="1"/>
  <c r="I353" i="46"/>
  <c r="K353" i="46" s="1"/>
  <c r="Q353" i="46"/>
  <c r="U356" i="46"/>
  <c r="W356" i="46" s="1"/>
  <c r="J357" i="46"/>
  <c r="R357" i="46"/>
  <c r="V357" i="46" s="1"/>
  <c r="I357" i="46"/>
  <c r="K357" i="46" s="1"/>
  <c r="Q357" i="46"/>
  <c r="U408" i="46"/>
  <c r="W408" i="46" s="1"/>
  <c r="J342" i="46"/>
  <c r="R342" i="46"/>
  <c r="T342" i="46" s="1"/>
  <c r="I342" i="46"/>
  <c r="U348" i="46"/>
  <c r="U404" i="46"/>
  <c r="W404" i="46" s="1"/>
  <c r="U344" i="46"/>
  <c r="W344" i="46" s="1"/>
  <c r="T344" i="46"/>
  <c r="R349" i="46"/>
  <c r="V349" i="46" s="1"/>
  <c r="I349" i="46"/>
  <c r="K349" i="46" s="1"/>
  <c r="Q349" i="46"/>
  <c r="U360" i="46"/>
  <c r="W360" i="46" s="1"/>
  <c r="U364" i="46"/>
  <c r="W364" i="46" s="1"/>
  <c r="U368" i="46"/>
  <c r="W368" i="46" s="1"/>
  <c r="T368" i="46"/>
  <c r="U372" i="46"/>
  <c r="W372" i="46" s="1"/>
  <c r="U376" i="46"/>
  <c r="W376" i="46" s="1"/>
  <c r="T376" i="46"/>
  <c r="U384" i="46"/>
  <c r="W384" i="46" s="1"/>
  <c r="U388" i="46"/>
  <c r="W388" i="46" s="1"/>
  <c r="T388" i="46"/>
  <c r="U392" i="46"/>
  <c r="W392" i="46" s="1"/>
  <c r="I354" i="46"/>
  <c r="R354" i="46"/>
  <c r="V354" i="46" s="1"/>
  <c r="I358" i="46"/>
  <c r="K358" i="46" s="1"/>
  <c r="R358" i="46"/>
  <c r="V358" i="46" s="1"/>
  <c r="Q361" i="46"/>
  <c r="I362" i="46"/>
  <c r="R362" i="46"/>
  <c r="V362" i="46" s="1"/>
  <c r="Q365" i="46"/>
  <c r="I366" i="46"/>
  <c r="R366" i="46"/>
  <c r="V366" i="46" s="1"/>
  <c r="Q369" i="46"/>
  <c r="I370" i="46"/>
  <c r="R370" i="46"/>
  <c r="V370" i="46" s="1"/>
  <c r="Q373" i="46"/>
  <c r="I374" i="46"/>
  <c r="K374" i="46" s="1"/>
  <c r="R374" i="46"/>
  <c r="V374" i="46" s="1"/>
  <c r="Q377" i="46"/>
  <c r="I378" i="46"/>
  <c r="R378" i="46"/>
  <c r="V378" i="46" s="1"/>
  <c r="Q381" i="46"/>
  <c r="I382" i="46"/>
  <c r="R382" i="46"/>
  <c r="V382" i="46" s="1"/>
  <c r="Q385" i="46"/>
  <c r="I386" i="46"/>
  <c r="K386" i="46" s="1"/>
  <c r="R386" i="46"/>
  <c r="V386" i="46" s="1"/>
  <c r="Q389" i="46"/>
  <c r="I390" i="46"/>
  <c r="K390" i="46" s="1"/>
  <c r="Y390" i="46" s="1"/>
  <c r="R390" i="46"/>
  <c r="V390" i="46" s="1"/>
  <c r="Q393" i="46"/>
  <c r="I394" i="46"/>
  <c r="R394" i="46"/>
  <c r="V394" i="46" s="1"/>
  <c r="R397" i="46"/>
  <c r="V397" i="46" s="1"/>
  <c r="J400" i="46"/>
  <c r="R400" i="46"/>
  <c r="V400" i="46" s="1"/>
  <c r="I400" i="46"/>
  <c r="K400" i="46" s="1"/>
  <c r="Y400" i="46" s="1"/>
  <c r="R411" i="46"/>
  <c r="V411" i="46" s="1"/>
  <c r="I411" i="46"/>
  <c r="K411" i="46" s="1"/>
  <c r="Q411" i="46"/>
  <c r="U449" i="46"/>
  <c r="W449" i="46" s="1"/>
  <c r="T359" i="46"/>
  <c r="I361" i="46"/>
  <c r="K361" i="46" s="1"/>
  <c r="R361" i="46"/>
  <c r="V361" i="46" s="1"/>
  <c r="T363" i="46"/>
  <c r="I365" i="46"/>
  <c r="K365" i="46" s="1"/>
  <c r="R365" i="46"/>
  <c r="V365" i="46" s="1"/>
  <c r="T367" i="46"/>
  <c r="I369" i="46"/>
  <c r="K369" i="46" s="1"/>
  <c r="R369" i="46"/>
  <c r="V369" i="46" s="1"/>
  <c r="I373" i="46"/>
  <c r="K373" i="46" s="1"/>
  <c r="R373" i="46"/>
  <c r="V373" i="46" s="1"/>
  <c r="I377" i="46"/>
  <c r="K377" i="46" s="1"/>
  <c r="R377" i="46"/>
  <c r="V377" i="46" s="1"/>
  <c r="I381" i="46"/>
  <c r="K381" i="46" s="1"/>
  <c r="R381" i="46"/>
  <c r="V381" i="46" s="1"/>
  <c r="I385" i="46"/>
  <c r="R385" i="46"/>
  <c r="V385" i="46" s="1"/>
  <c r="T387" i="46"/>
  <c r="I389" i="46"/>
  <c r="K389" i="46" s="1"/>
  <c r="R389" i="46"/>
  <c r="V389" i="46" s="1"/>
  <c r="I393" i="46"/>
  <c r="K393" i="46" s="1"/>
  <c r="R393" i="46"/>
  <c r="V393" i="46" s="1"/>
  <c r="I397" i="46"/>
  <c r="K397" i="46" s="1"/>
  <c r="R399" i="46"/>
  <c r="R407" i="46"/>
  <c r="V407" i="46" s="1"/>
  <c r="I407" i="46"/>
  <c r="K407" i="46" s="1"/>
  <c r="Q407" i="46"/>
  <c r="J412" i="46"/>
  <c r="R412" i="46"/>
  <c r="T412" i="46" s="1"/>
  <c r="I412" i="46"/>
  <c r="J415" i="46"/>
  <c r="R415" i="46"/>
  <c r="V415" i="46" s="1"/>
  <c r="I415" i="46"/>
  <c r="Q415" i="46"/>
  <c r="K398" i="46"/>
  <c r="R403" i="46"/>
  <c r="V403" i="46" s="1"/>
  <c r="I403" i="46"/>
  <c r="K403" i="46" s="1"/>
  <c r="Q403" i="46"/>
  <c r="J408" i="46"/>
  <c r="R408" i="46"/>
  <c r="T408" i="46" s="1"/>
  <c r="I408" i="46"/>
  <c r="K408" i="46" s="1"/>
  <c r="Y408" i="46" s="1"/>
  <c r="R396" i="46"/>
  <c r="V396" i="46" s="1"/>
  <c r="I396" i="46"/>
  <c r="Q396" i="46"/>
  <c r="Q397" i="46"/>
  <c r="J404" i="46"/>
  <c r="R404" i="46"/>
  <c r="T404" i="46" s="1"/>
  <c r="I404" i="46"/>
  <c r="K404" i="46" s="1"/>
  <c r="T410" i="46"/>
  <c r="I416" i="46"/>
  <c r="R416" i="46"/>
  <c r="V416" i="46" s="1"/>
  <c r="Q419" i="46"/>
  <c r="I420" i="46"/>
  <c r="K420" i="46" s="1"/>
  <c r="R420" i="46"/>
  <c r="V420" i="46" s="1"/>
  <c r="T422" i="46"/>
  <c r="Q423" i="46"/>
  <c r="I424" i="46"/>
  <c r="K424" i="46" s="1"/>
  <c r="Y424" i="46" s="1"/>
  <c r="R424" i="46"/>
  <c r="V424" i="46" s="1"/>
  <c r="Q427" i="46"/>
  <c r="I428" i="46"/>
  <c r="K428" i="46" s="1"/>
  <c r="Y428" i="46" s="1"/>
  <c r="R428" i="46"/>
  <c r="V428" i="46" s="1"/>
  <c r="Q431" i="46"/>
  <c r="I432" i="46"/>
  <c r="R432" i="46"/>
  <c r="V432" i="46" s="1"/>
  <c r="Q435" i="46"/>
  <c r="I439" i="46"/>
  <c r="K439" i="46" s="1"/>
  <c r="I441" i="46"/>
  <c r="K441" i="46" s="1"/>
  <c r="R443" i="46"/>
  <c r="V443" i="46" s="1"/>
  <c r="R445" i="46"/>
  <c r="V445" i="46" s="1"/>
  <c r="R448" i="46"/>
  <c r="V448" i="46" s="1"/>
  <c r="I448" i="46"/>
  <c r="Q448" i="46"/>
  <c r="J453" i="46"/>
  <c r="R453" i="46"/>
  <c r="T453" i="46" s="1"/>
  <c r="I453" i="46"/>
  <c r="K453" i="46" s="1"/>
  <c r="Q457" i="46"/>
  <c r="J457" i="46"/>
  <c r="R457" i="46"/>
  <c r="V457" i="46" s="1"/>
  <c r="I457" i="46"/>
  <c r="K457" i="46" s="1"/>
  <c r="T417" i="46"/>
  <c r="I419" i="46"/>
  <c r="K419" i="46" s="1"/>
  <c r="R419" i="46"/>
  <c r="V419" i="46" s="1"/>
  <c r="I423" i="46"/>
  <c r="K423" i="46" s="1"/>
  <c r="R423" i="46"/>
  <c r="V423" i="46" s="1"/>
  <c r="I427" i="46"/>
  <c r="K427" i="46" s="1"/>
  <c r="R427" i="46"/>
  <c r="V427" i="46" s="1"/>
  <c r="I431" i="46"/>
  <c r="R431" i="46"/>
  <c r="V431" i="46" s="1"/>
  <c r="T433" i="46"/>
  <c r="I435" i="46"/>
  <c r="R435" i="46"/>
  <c r="V435" i="46" s="1"/>
  <c r="R436" i="46"/>
  <c r="V436" i="46" s="1"/>
  <c r="I436" i="46"/>
  <c r="K436" i="46" s="1"/>
  <c r="Q436" i="46"/>
  <c r="Q437" i="46"/>
  <c r="J439" i="46"/>
  <c r="I443" i="46"/>
  <c r="K443" i="46" s="1"/>
  <c r="I445" i="46"/>
  <c r="K445" i="46" s="1"/>
  <c r="J449" i="46"/>
  <c r="R449" i="46"/>
  <c r="T449" i="46" s="1"/>
  <c r="I449" i="46"/>
  <c r="T424" i="46"/>
  <c r="T428" i="46"/>
  <c r="R440" i="46"/>
  <c r="V440" i="46" s="1"/>
  <c r="I440" i="46"/>
  <c r="K440" i="46" s="1"/>
  <c r="Q440" i="46"/>
  <c r="Q441" i="46"/>
  <c r="J443" i="46"/>
  <c r="U451" i="46"/>
  <c r="W451" i="46" s="1"/>
  <c r="R444" i="46"/>
  <c r="V444" i="46" s="1"/>
  <c r="I444" i="46"/>
  <c r="Q444" i="46"/>
  <c r="Q445" i="46"/>
  <c r="U447" i="46"/>
  <c r="W447" i="46" s="1"/>
  <c r="R452" i="46"/>
  <c r="V452" i="46" s="1"/>
  <c r="I452" i="46"/>
  <c r="K452" i="46" s="1"/>
  <c r="Q452" i="46"/>
  <c r="T459" i="46"/>
  <c r="U461" i="46"/>
  <c r="W461" i="46" s="1"/>
  <c r="U463" i="46"/>
  <c r="W463" i="46" s="1"/>
  <c r="T463" i="46"/>
  <c r="U465" i="46"/>
  <c r="W465" i="46" s="1"/>
  <c r="U469" i="46"/>
  <c r="W469" i="46" s="1"/>
  <c r="U473" i="46"/>
  <c r="W473" i="46" s="1"/>
  <c r="U477" i="46"/>
  <c r="U481" i="46"/>
  <c r="W481" i="46" s="1"/>
  <c r="U485" i="46"/>
  <c r="W485" i="46" s="1"/>
  <c r="U489" i="46"/>
  <c r="W489" i="46" s="1"/>
  <c r="Q456" i="46"/>
  <c r="Q460" i="46"/>
  <c r="I461" i="46"/>
  <c r="K461" i="46" s="1"/>
  <c r="R461" i="46"/>
  <c r="T461" i="46" s="1"/>
  <c r="Q464" i="46"/>
  <c r="I465" i="46"/>
  <c r="K465" i="46" s="1"/>
  <c r="R465" i="46"/>
  <c r="T465" i="46" s="1"/>
  <c r="Q468" i="46"/>
  <c r="I469" i="46"/>
  <c r="K469" i="46" s="1"/>
  <c r="R469" i="46"/>
  <c r="T469" i="46" s="1"/>
  <c r="Q472" i="46"/>
  <c r="I473" i="46"/>
  <c r="K473" i="46" s="1"/>
  <c r="Y473" i="46" s="1"/>
  <c r="R473" i="46"/>
  <c r="T473" i="46" s="1"/>
  <c r="Q476" i="46"/>
  <c r="I477" i="46"/>
  <c r="K477" i="46" s="1"/>
  <c r="R477" i="46"/>
  <c r="T477" i="46" s="1"/>
  <c r="Q480" i="46"/>
  <c r="I481" i="46"/>
  <c r="K481" i="46" s="1"/>
  <c r="R481" i="46"/>
  <c r="T481" i="46" s="1"/>
  <c r="Q484" i="46"/>
  <c r="I485" i="46"/>
  <c r="K485" i="46" s="1"/>
  <c r="R485" i="46"/>
  <c r="T485" i="46" s="1"/>
  <c r="Q488" i="46"/>
  <c r="I489" i="46"/>
  <c r="K489" i="46" s="1"/>
  <c r="R489" i="46"/>
  <c r="T489" i="46" s="1"/>
  <c r="J496" i="46"/>
  <c r="R496" i="46"/>
  <c r="T496" i="46" s="1"/>
  <c r="I496" i="46"/>
  <c r="I456" i="46"/>
  <c r="K456" i="46" s="1"/>
  <c r="R456" i="46"/>
  <c r="V456" i="46" s="1"/>
  <c r="T458" i="46"/>
  <c r="I460" i="46"/>
  <c r="R460" i="46"/>
  <c r="V460" i="46" s="1"/>
  <c r="J461" i="46"/>
  <c r="I464" i="46"/>
  <c r="R464" i="46"/>
  <c r="V464" i="46" s="1"/>
  <c r="J465" i="46"/>
  <c r="T466" i="46"/>
  <c r="I468" i="46"/>
  <c r="K468" i="46" s="1"/>
  <c r="R468" i="46"/>
  <c r="V468" i="46" s="1"/>
  <c r="J469" i="46"/>
  <c r="I472" i="46"/>
  <c r="K472" i="46" s="1"/>
  <c r="R472" i="46"/>
  <c r="V472" i="46" s="1"/>
  <c r="J473" i="46"/>
  <c r="I476" i="46"/>
  <c r="K476" i="46" s="1"/>
  <c r="R476" i="46"/>
  <c r="V476" i="46" s="1"/>
  <c r="J477" i="46"/>
  <c r="I480" i="46"/>
  <c r="R480" i="46"/>
  <c r="V480" i="46" s="1"/>
  <c r="J481" i="46"/>
  <c r="T482" i="46"/>
  <c r="I484" i="46"/>
  <c r="K484" i="46" s="1"/>
  <c r="R484" i="46"/>
  <c r="V484" i="46" s="1"/>
  <c r="J485" i="46"/>
  <c r="I488" i="46"/>
  <c r="K488" i="46" s="1"/>
  <c r="R488" i="46"/>
  <c r="V488" i="46" s="1"/>
  <c r="J489" i="46"/>
  <c r="Q490" i="46"/>
  <c r="R492" i="46"/>
  <c r="V492" i="46" s="1"/>
  <c r="I492" i="46"/>
  <c r="Q492" i="46"/>
  <c r="Q493" i="46"/>
  <c r="R499" i="46"/>
  <c r="V499" i="46" s="1"/>
  <c r="I499" i="46"/>
  <c r="Q499" i="46"/>
  <c r="U504" i="46"/>
  <c r="U508" i="46"/>
  <c r="W508" i="46" s="1"/>
  <c r="U512" i="46"/>
  <c r="W512" i="46" s="1"/>
  <c r="R495" i="46"/>
  <c r="V495" i="46" s="1"/>
  <c r="I495" i="46"/>
  <c r="Q495" i="46"/>
  <c r="J500" i="46"/>
  <c r="R500" i="46"/>
  <c r="T500" i="46" s="1"/>
  <c r="I500" i="46"/>
  <c r="Q503" i="46"/>
  <c r="I504" i="46"/>
  <c r="R504" i="46"/>
  <c r="T504" i="46" s="1"/>
  <c r="Q507" i="46"/>
  <c r="I508" i="46"/>
  <c r="K508" i="46" s="1"/>
  <c r="R508" i="46"/>
  <c r="T508" i="46" s="1"/>
  <c r="Q511" i="46"/>
  <c r="I512" i="46"/>
  <c r="K512" i="46" s="1"/>
  <c r="R512" i="46"/>
  <c r="V512" i="46" s="1"/>
  <c r="I518" i="46"/>
  <c r="U528" i="46"/>
  <c r="W528" i="46" s="1"/>
  <c r="U536" i="46"/>
  <c r="W536" i="46" s="1"/>
  <c r="I503" i="46"/>
  <c r="R503" i="46"/>
  <c r="V503" i="46" s="1"/>
  <c r="J504" i="46"/>
  <c r="I507" i="46"/>
  <c r="K507" i="46" s="1"/>
  <c r="R507" i="46"/>
  <c r="V507" i="46" s="1"/>
  <c r="J508" i="46"/>
  <c r="I511" i="46"/>
  <c r="K511" i="46" s="1"/>
  <c r="R511" i="46"/>
  <c r="V511" i="46" s="1"/>
  <c r="J512" i="46"/>
  <c r="R515" i="46"/>
  <c r="V515" i="46" s="1"/>
  <c r="I515" i="46"/>
  <c r="K515" i="46" s="1"/>
  <c r="Q515" i="46"/>
  <c r="Q516" i="46"/>
  <c r="J518" i="46"/>
  <c r="U532" i="46"/>
  <c r="R519" i="46"/>
  <c r="V519" i="46" s="1"/>
  <c r="I519" i="46"/>
  <c r="Q519" i="46"/>
  <c r="Q520" i="46"/>
  <c r="J520" i="46"/>
  <c r="R520" i="46"/>
  <c r="V520" i="46" s="1"/>
  <c r="I520" i="46"/>
  <c r="U540" i="46"/>
  <c r="R518" i="46"/>
  <c r="V518" i="46" s="1"/>
  <c r="U524" i="46"/>
  <c r="U544" i="46"/>
  <c r="U545" i="46"/>
  <c r="W545" i="46" s="1"/>
  <c r="T545" i="46"/>
  <c r="Q523" i="46"/>
  <c r="I524" i="46"/>
  <c r="R524" i="46"/>
  <c r="T524" i="46" s="1"/>
  <c r="Q527" i="46"/>
  <c r="I528" i="46"/>
  <c r="K528" i="46" s="1"/>
  <c r="R528" i="46"/>
  <c r="T528" i="46" s="1"/>
  <c r="Q531" i="46"/>
  <c r="I532" i="46"/>
  <c r="K532" i="46" s="1"/>
  <c r="R532" i="46"/>
  <c r="T532" i="46" s="1"/>
  <c r="Q535" i="46"/>
  <c r="I536" i="46"/>
  <c r="R536" i="46"/>
  <c r="V536" i="46" s="1"/>
  <c r="Q539" i="46"/>
  <c r="I540" i="46"/>
  <c r="R540" i="46"/>
  <c r="T540" i="46" s="1"/>
  <c r="Q543" i="46"/>
  <c r="I544" i="46"/>
  <c r="K544" i="46" s="1"/>
  <c r="R544" i="46"/>
  <c r="T544" i="46" s="1"/>
  <c r="J545" i="46"/>
  <c r="Q522" i="46"/>
  <c r="I523" i="46"/>
  <c r="R523" i="46"/>
  <c r="V523" i="46" s="1"/>
  <c r="J524" i="46"/>
  <c r="Q526" i="46"/>
  <c r="I527" i="46"/>
  <c r="K527" i="46" s="1"/>
  <c r="R527" i="46"/>
  <c r="V527" i="46" s="1"/>
  <c r="J528" i="46"/>
  <c r="T529" i="46"/>
  <c r="Q530" i="46"/>
  <c r="I531" i="46"/>
  <c r="K531" i="46" s="1"/>
  <c r="R531" i="46"/>
  <c r="V531" i="46" s="1"/>
  <c r="J532" i="46"/>
  <c r="Q534" i="46"/>
  <c r="I535" i="46"/>
  <c r="K535" i="46" s="1"/>
  <c r="R535" i="46"/>
  <c r="V535" i="46" s="1"/>
  <c r="J536" i="46"/>
  <c r="Q538" i="46"/>
  <c r="I539" i="46"/>
  <c r="R539" i="46"/>
  <c r="V539" i="46" s="1"/>
  <c r="J540" i="46"/>
  <c r="T541" i="46"/>
  <c r="Q542" i="46"/>
  <c r="I543" i="46"/>
  <c r="K543" i="46" s="1"/>
  <c r="R543" i="46"/>
  <c r="V543" i="46" s="1"/>
  <c r="J544" i="46"/>
  <c r="R542" i="46"/>
  <c r="V542" i="46" s="1"/>
  <c r="Y459" i="46" l="1"/>
  <c r="Y391" i="46"/>
  <c r="K494" i="46"/>
  <c r="Y494" i="46" s="1"/>
  <c r="K474" i="46"/>
  <c r="K483" i="46"/>
  <c r="Y286" i="46"/>
  <c r="W413" i="46"/>
  <c r="Y413" i="46" s="1"/>
  <c r="K305" i="46"/>
  <c r="Y305" i="46" s="1"/>
  <c r="K517" i="46"/>
  <c r="W334" i="46"/>
  <c r="W432" i="46"/>
  <c r="W438" i="46"/>
  <c r="W422" i="46"/>
  <c r="W378" i="46"/>
  <c r="Y484" i="48"/>
  <c r="Y427" i="48"/>
  <c r="Y365" i="48"/>
  <c r="Y428" i="48"/>
  <c r="Y346" i="48"/>
  <c r="Y361" i="48"/>
  <c r="X505" i="53"/>
  <c r="AA361" i="53"/>
  <c r="R376" i="51"/>
  <c r="T376" i="51" s="1"/>
  <c r="R538" i="51"/>
  <c r="T538" i="51" s="1"/>
  <c r="R370" i="51"/>
  <c r="T370" i="51" s="1"/>
  <c r="V510" i="52"/>
  <c r="V502" i="52"/>
  <c r="V498" i="52"/>
  <c r="V305" i="52"/>
  <c r="W498" i="44"/>
  <c r="Y498" i="44" s="1"/>
  <c r="W390" i="44"/>
  <c r="Y360" i="44"/>
  <c r="Y424" i="44"/>
  <c r="Y535" i="44"/>
  <c r="Y536" i="44"/>
  <c r="Y451" i="44"/>
  <c r="Y335" i="44"/>
  <c r="T345" i="44"/>
  <c r="W474" i="44"/>
  <c r="Y408" i="44"/>
  <c r="K440" i="44"/>
  <c r="K540" i="44"/>
  <c r="K544" i="44"/>
  <c r="W531" i="44"/>
  <c r="Y491" i="44"/>
  <c r="Y404" i="44"/>
  <c r="K448" i="44"/>
  <c r="Y448" i="44" s="1"/>
  <c r="K493" i="44"/>
  <c r="K309" i="44"/>
  <c r="Y309" i="44" s="1"/>
  <c r="W301" i="44"/>
  <c r="T496" i="44"/>
  <c r="Y518" i="44"/>
  <c r="K492" i="44"/>
  <c r="K481" i="44"/>
  <c r="T470" i="44"/>
  <c r="W466" i="44"/>
  <c r="Y431" i="44"/>
  <c r="T372" i="44"/>
  <c r="Y359" i="44"/>
  <c r="W362" i="44"/>
  <c r="W543" i="44"/>
  <c r="Y544" i="44"/>
  <c r="K476" i="44"/>
  <c r="K405" i="44"/>
  <c r="K449" i="44"/>
  <c r="T444" i="44"/>
  <c r="K385" i="44"/>
  <c r="Y372" i="44"/>
  <c r="T329" i="44"/>
  <c r="T325" i="44"/>
  <c r="T317" i="44"/>
  <c r="T350" i="44"/>
  <c r="Y540" i="44"/>
  <c r="Y470" i="44"/>
  <c r="Y459" i="44"/>
  <c r="Y460" i="44"/>
  <c r="Y311" i="44"/>
  <c r="Y291" i="44"/>
  <c r="Y533" i="44"/>
  <c r="T459" i="44"/>
  <c r="W313" i="44"/>
  <c r="W456" i="44"/>
  <c r="R417" i="55"/>
  <c r="R383" i="55"/>
  <c r="R369" i="55"/>
  <c r="R321" i="55"/>
  <c r="R305" i="55"/>
  <c r="R289" i="55"/>
  <c r="R391" i="55"/>
  <c r="R313" i="55"/>
  <c r="R502" i="55"/>
  <c r="T502" i="55" s="1"/>
  <c r="R343" i="55"/>
  <c r="R311" i="55"/>
  <c r="T311" i="55" s="1"/>
  <c r="R295" i="55"/>
  <c r="R389" i="55"/>
  <c r="R309" i="55"/>
  <c r="R427" i="55"/>
  <c r="T427" i="55" s="1"/>
  <c r="R421" i="55"/>
  <c r="T421" i="55" s="1"/>
  <c r="R325" i="55"/>
  <c r="R293" i="55"/>
  <c r="R418" i="55"/>
  <c r="T418" i="55" s="1"/>
  <c r="R386" i="55"/>
  <c r="T386" i="55" s="1"/>
  <c r="R346" i="55"/>
  <c r="T514" i="52"/>
  <c r="T539" i="52"/>
  <c r="V317" i="52"/>
  <c r="Y358" i="52"/>
  <c r="T468" i="52"/>
  <c r="V297" i="52"/>
  <c r="Y477" i="52"/>
  <c r="Y437" i="52"/>
  <c r="Y408" i="52"/>
  <c r="Y537" i="52"/>
  <c r="Y359" i="52"/>
  <c r="Y370" i="52"/>
  <c r="W318" i="52"/>
  <c r="V490" i="52"/>
  <c r="T469" i="52"/>
  <c r="V353" i="52"/>
  <c r="V345" i="52"/>
  <c r="V329" i="52"/>
  <c r="Y496" i="52"/>
  <c r="Y485" i="52"/>
  <c r="Y473" i="52"/>
  <c r="Y432" i="52"/>
  <c r="W330" i="52"/>
  <c r="Y355" i="52"/>
  <c r="Y480" i="52"/>
  <c r="Y416" i="52"/>
  <c r="Y378" i="52"/>
  <c r="V518" i="52"/>
  <c r="V309" i="52"/>
  <c r="Y351" i="52"/>
  <c r="Y396" i="52"/>
  <c r="AC366" i="54"/>
  <c r="AC449" i="54"/>
  <c r="AC518" i="54"/>
  <c r="AC506" i="54"/>
  <c r="AC469" i="54"/>
  <c r="AC400" i="54"/>
  <c r="X330" i="54"/>
  <c r="X318" i="54"/>
  <c r="X310" i="54"/>
  <c r="X493" i="54"/>
  <c r="X477" i="54"/>
  <c r="X362" i="54"/>
  <c r="X290" i="54"/>
  <c r="AC301" i="54"/>
  <c r="X526" i="54"/>
  <c r="X513" i="54"/>
  <c r="X328" i="54"/>
  <c r="X320" i="54"/>
  <c r="X289" i="54"/>
  <c r="AC328" i="54"/>
  <c r="X487" i="54"/>
  <c r="AC289" i="54"/>
  <c r="R540" i="51"/>
  <c r="T540" i="51" s="1"/>
  <c r="R372" i="51"/>
  <c r="T372" i="51" s="1"/>
  <c r="R378" i="51"/>
  <c r="T378" i="51" s="1"/>
  <c r="R510" i="51"/>
  <c r="T510" i="51" s="1"/>
  <c r="R394" i="51"/>
  <c r="T394" i="51" s="1"/>
  <c r="R388" i="51"/>
  <c r="T388" i="51" s="1"/>
  <c r="R299" i="51"/>
  <c r="Q336" i="50"/>
  <c r="S336" i="50" s="1"/>
  <c r="Q339" i="50"/>
  <c r="S339" i="50" s="1"/>
  <c r="Q320" i="50"/>
  <c r="S320" i="50" s="1"/>
  <c r="Q323" i="50"/>
  <c r="S323" i="50" s="1"/>
  <c r="Q288" i="50"/>
  <c r="Q304" i="50"/>
  <c r="Q368" i="50"/>
  <c r="S368" i="50" s="1"/>
  <c r="Q352" i="50"/>
  <c r="S352" i="50" s="1"/>
  <c r="Q356" i="50"/>
  <c r="S356" i="50" s="1"/>
  <c r="Q379" i="50"/>
  <c r="S379" i="50" s="1"/>
  <c r="Q324" i="50"/>
  <c r="Q308" i="50"/>
  <c r="Q292" i="50"/>
  <c r="Q543" i="50"/>
  <c r="S543" i="50" s="1"/>
  <c r="Q544" i="50"/>
  <c r="S544" i="50" s="1"/>
  <c r="Q343" i="50"/>
  <c r="S343" i="50" s="1"/>
  <c r="Q307" i="50"/>
  <c r="Q327" i="50"/>
  <c r="S327" i="50" s="1"/>
  <c r="Q316" i="50"/>
  <c r="Q295" i="50"/>
  <c r="Q539" i="50"/>
  <c r="S539" i="50" s="1"/>
  <c r="Q335" i="50"/>
  <c r="S335" i="50" s="1"/>
  <c r="Q351" i="50"/>
  <c r="S351" i="50" s="1"/>
  <c r="Q387" i="50"/>
  <c r="S387" i="50" s="1"/>
  <c r="Q332" i="50"/>
  <c r="S332" i="50" s="1"/>
  <c r="Q319" i="50"/>
  <c r="S319" i="50" s="1"/>
  <c r="Q300" i="50"/>
  <c r="AA359" i="53"/>
  <c r="X288" i="53"/>
  <c r="AA307" i="53"/>
  <c r="AA321" i="53"/>
  <c r="AA287" i="53"/>
  <c r="AA351" i="53"/>
  <c r="AA343" i="53"/>
  <c r="AA309" i="53"/>
  <c r="AA470" i="53"/>
  <c r="AA461" i="53"/>
  <c r="V359" i="53"/>
  <c r="AA290" i="53"/>
  <c r="AA419" i="53"/>
  <c r="AA544" i="53"/>
  <c r="AA439" i="53"/>
  <c r="AA481" i="53"/>
  <c r="Q343" i="49"/>
  <c r="S343" i="49" s="1"/>
  <c r="Q535" i="49"/>
  <c r="S535" i="49" s="1"/>
  <c r="Q427" i="49"/>
  <c r="S427" i="49" s="1"/>
  <c r="Q436" i="49"/>
  <c r="S436" i="49" s="1"/>
  <c r="Q532" i="49"/>
  <c r="S532" i="49" s="1"/>
  <c r="Q439" i="49"/>
  <c r="S439" i="49" s="1"/>
  <c r="Q411" i="49"/>
  <c r="S411" i="49" s="1"/>
  <c r="Q531" i="49"/>
  <c r="S531" i="49" s="1"/>
  <c r="Q372" i="49"/>
  <c r="S372" i="49" s="1"/>
  <c r="Q356" i="49"/>
  <c r="S356" i="49" s="1"/>
  <c r="Q472" i="49"/>
  <c r="S472" i="49" s="1"/>
  <c r="Q456" i="49"/>
  <c r="S456" i="49" s="1"/>
  <c r="Q424" i="49"/>
  <c r="S424" i="49" s="1"/>
  <c r="Q408" i="49"/>
  <c r="S408" i="49" s="1"/>
  <c r="Q512" i="49"/>
  <c r="S512" i="49" s="1"/>
  <c r="Q288" i="49"/>
  <c r="S288" i="49" s="1"/>
  <c r="Q305" i="49"/>
  <c r="S305" i="49" s="1"/>
  <c r="Q443" i="49"/>
  <c r="S443" i="49" s="1"/>
  <c r="Q327" i="49"/>
  <c r="S327" i="49" s="1"/>
  <c r="T529" i="48"/>
  <c r="T523" i="48"/>
  <c r="T464" i="48"/>
  <c r="T455" i="48"/>
  <c r="T427" i="48"/>
  <c r="T380" i="48"/>
  <c r="T460" i="48"/>
  <c r="Y396" i="48"/>
  <c r="Y402" i="48"/>
  <c r="Y533" i="48"/>
  <c r="Y475" i="48"/>
  <c r="Y528" i="48"/>
  <c r="W398" i="48"/>
  <c r="Y398" i="48" s="1"/>
  <c r="Y463" i="48"/>
  <c r="Y405" i="48"/>
  <c r="Y411" i="48"/>
  <c r="T531" i="48"/>
  <c r="T536" i="48"/>
  <c r="Y488" i="48"/>
  <c r="T447" i="48"/>
  <c r="Y444" i="48"/>
  <c r="T411" i="48"/>
  <c r="T370" i="48"/>
  <c r="T331" i="48"/>
  <c r="T297" i="48"/>
  <c r="Y285" i="48"/>
  <c r="Y511" i="48"/>
  <c r="W486" i="48"/>
  <c r="Y486" i="48" s="1"/>
  <c r="Y531" i="48"/>
  <c r="T521" i="48"/>
  <c r="Y536" i="48"/>
  <c r="Y513" i="48"/>
  <c r="T486" i="48"/>
  <c r="T487" i="48"/>
  <c r="T475" i="48"/>
  <c r="T480" i="48"/>
  <c r="T396" i="48"/>
  <c r="T377" i="48"/>
  <c r="Y418" i="48"/>
  <c r="T378" i="48"/>
  <c r="T365" i="48"/>
  <c r="T347" i="48"/>
  <c r="Y297" i="48"/>
  <c r="Y439" i="48"/>
  <c r="W482" i="48"/>
  <c r="T520" i="48"/>
  <c r="T472" i="48"/>
  <c r="Y462" i="48"/>
  <c r="Y448" i="48"/>
  <c r="Y329" i="48"/>
  <c r="Y321" i="48"/>
  <c r="Y464" i="48"/>
  <c r="Y381" i="48"/>
  <c r="T533" i="48"/>
  <c r="T525" i="48"/>
  <c r="T482" i="48"/>
  <c r="T454" i="48"/>
  <c r="T468" i="48"/>
  <c r="T432" i="48"/>
  <c r="V408" i="48"/>
  <c r="Y384" i="48"/>
  <c r="W390" i="48"/>
  <c r="W370" i="48"/>
  <c r="Y370" i="48" s="1"/>
  <c r="W454" i="48"/>
  <c r="Y454" i="48" s="1"/>
  <c r="Y537" i="48"/>
  <c r="Y517" i="48"/>
  <c r="Y459" i="48"/>
  <c r="Y431" i="48"/>
  <c r="Y541" i="48"/>
  <c r="Y293" i="48"/>
  <c r="Y389" i="48"/>
  <c r="Y401" i="48"/>
  <c r="Y393" i="48"/>
  <c r="Y335" i="48"/>
  <c r="Y345" i="48"/>
  <c r="Y509" i="48"/>
  <c r="T499" i="48"/>
  <c r="Y493" i="48"/>
  <c r="T438" i="48"/>
  <c r="Y442" i="48"/>
  <c r="T448" i="48"/>
  <c r="Y432" i="48"/>
  <c r="T428" i="48"/>
  <c r="T366" i="48"/>
  <c r="Y338" i="48"/>
  <c r="T293" i="48"/>
  <c r="Y447" i="48"/>
  <c r="Y323" i="48"/>
  <c r="Y543" i="48"/>
  <c r="V523" i="48"/>
  <c r="T503" i="48"/>
  <c r="T497" i="48"/>
  <c r="T478" i="48"/>
  <c r="T493" i="48"/>
  <c r="V474" i="48"/>
  <c r="T467" i="48"/>
  <c r="T435" i="48"/>
  <c r="T389" i="48"/>
  <c r="Y357" i="48"/>
  <c r="T337" i="48"/>
  <c r="V364" i="48"/>
  <c r="V312" i="48"/>
  <c r="T300" i="48"/>
  <c r="T296" i="48"/>
  <c r="T288" i="48"/>
  <c r="Y330" i="48"/>
  <c r="Y300" i="48"/>
  <c r="Y288" i="48"/>
  <c r="Y535" i="48"/>
  <c r="T450" i="48"/>
  <c r="T484" i="48"/>
  <c r="T393" i="48"/>
  <c r="T382" i="48"/>
  <c r="T402" i="48"/>
  <c r="T362" i="48"/>
  <c r="Y525" i="48"/>
  <c r="Y420" i="48"/>
  <c r="Y482" i="48"/>
  <c r="T463" i="48"/>
  <c r="Y440" i="48"/>
  <c r="V422" i="48"/>
  <c r="T405" i="48"/>
  <c r="T345" i="48"/>
  <c r="Y360" i="48"/>
  <c r="Y364" i="48"/>
  <c r="T326" i="48"/>
  <c r="Y334" i="48"/>
  <c r="Y443" i="48"/>
  <c r="Y386" i="48"/>
  <c r="Y331" i="48"/>
  <c r="Y507" i="48"/>
  <c r="W434" i="48"/>
  <c r="Y315" i="48"/>
  <c r="K480" i="46"/>
  <c r="K539" i="46"/>
  <c r="K540" i="46"/>
  <c r="K520" i="46"/>
  <c r="K464" i="46"/>
  <c r="K496" i="46"/>
  <c r="Y496" i="46" s="1"/>
  <c r="T447" i="46"/>
  <c r="K435" i="46"/>
  <c r="T429" i="46"/>
  <c r="K448" i="46"/>
  <c r="K432" i="46"/>
  <c r="T400" i="46"/>
  <c r="T379" i="46"/>
  <c r="Y360" i="46"/>
  <c r="K342" i="46"/>
  <c r="T313" i="46"/>
  <c r="K350" i="46"/>
  <c r="Y350" i="46" s="1"/>
  <c r="T334" i="46"/>
  <c r="K316" i="46"/>
  <c r="Y316" i="46" s="1"/>
  <c r="T302" i="46"/>
  <c r="W354" i="46"/>
  <c r="Y354" i="46" s="1"/>
  <c r="K306" i="46"/>
  <c r="W502" i="46"/>
  <c r="K347" i="46"/>
  <c r="K352" i="46"/>
  <c r="Y352" i="46" s="1"/>
  <c r="K497" i="46"/>
  <c r="K433" i="46"/>
  <c r="Y433" i="46" s="1"/>
  <c r="W477" i="46"/>
  <c r="W348" i="46"/>
  <c r="K315" i="46"/>
  <c r="K295" i="46"/>
  <c r="W312" i="46"/>
  <c r="W429" i="46"/>
  <c r="Y429" i="46" s="1"/>
  <c r="K368" i="46"/>
  <c r="K523" i="46"/>
  <c r="K503" i="46"/>
  <c r="T510" i="46"/>
  <c r="T506" i="46"/>
  <c r="T462" i="46"/>
  <c r="U471" i="46"/>
  <c r="W471" i="46" s="1"/>
  <c r="T438" i="46"/>
  <c r="K449" i="46"/>
  <c r="K416" i="46"/>
  <c r="Y416" i="46" s="1"/>
  <c r="T366" i="46"/>
  <c r="T399" i="46"/>
  <c r="K385" i="46"/>
  <c r="T392" i="46"/>
  <c r="Y384" i="46"/>
  <c r="T352" i="46"/>
  <c r="T321" i="46"/>
  <c r="K296" i="46"/>
  <c r="Y367" i="46"/>
  <c r="K526" i="46"/>
  <c r="K401" i="46"/>
  <c r="Y401" i="46" s="1"/>
  <c r="K467" i="46"/>
  <c r="K417" i="46"/>
  <c r="T416" i="46"/>
  <c r="Y461" i="46"/>
  <c r="Y502" i="46"/>
  <c r="K359" i="46"/>
  <c r="Y359" i="46" s="1"/>
  <c r="K364" i="46"/>
  <c r="K516" i="46"/>
  <c r="K383" i="46"/>
  <c r="Y417" i="46"/>
  <c r="K310" i="46"/>
  <c r="Y310" i="46" s="1"/>
  <c r="K470" i="46"/>
  <c r="Y470" i="46" s="1"/>
  <c r="Y351" i="46"/>
  <c r="K510" i="46"/>
  <c r="Y510" i="46" s="1"/>
  <c r="Y421" i="46"/>
  <c r="Y387" i="46"/>
  <c r="K492" i="46"/>
  <c r="V453" i="46"/>
  <c r="Y432" i="46"/>
  <c r="K412" i="46"/>
  <c r="Y412" i="46" s="1"/>
  <c r="K382" i="46"/>
  <c r="Y376" i="46"/>
  <c r="Y364" i="46"/>
  <c r="K327" i="46"/>
  <c r="Y289" i="46"/>
  <c r="K460" i="46"/>
  <c r="K431" i="46"/>
  <c r="T418" i="46"/>
  <c r="K415" i="46"/>
  <c r="T355" i="46"/>
  <c r="T356" i="46"/>
  <c r="V350" i="46"/>
  <c r="T285" i="46"/>
  <c r="K326" i="46"/>
  <c r="Y326" i="46" s="1"/>
  <c r="Y333" i="46"/>
  <c r="Y497" i="46"/>
  <c r="K536" i="46"/>
  <c r="K495" i="46"/>
  <c r="K444" i="46"/>
  <c r="T443" i="46"/>
  <c r="Y453" i="46"/>
  <c r="K396" i="46"/>
  <c r="K311" i="46"/>
  <c r="K332" i="46"/>
  <c r="Y332" i="46" s="1"/>
  <c r="K458" i="46"/>
  <c r="Y458" i="46" s="1"/>
  <c r="Y475" i="46"/>
  <c r="K380" i="46"/>
  <c r="K343" i="46"/>
  <c r="K479" i="46"/>
  <c r="Y471" i="46"/>
  <c r="Y383" i="46"/>
  <c r="Y487" i="46"/>
  <c r="V439" i="46"/>
  <c r="T421" i="46"/>
  <c r="T414" i="46"/>
  <c r="T378" i="46"/>
  <c r="T360" i="46"/>
  <c r="T348" i="46"/>
  <c r="Y313" i="46"/>
  <c r="K414" i="46"/>
  <c r="Y414" i="46" s="1"/>
  <c r="T537" i="46"/>
  <c r="W544" i="46"/>
  <c r="T505" i="46"/>
  <c r="T474" i="46"/>
  <c r="Y465" i="46"/>
  <c r="T475" i="46"/>
  <c r="Y449" i="46"/>
  <c r="T434" i="46"/>
  <c r="T362" i="46"/>
  <c r="K394" i="46"/>
  <c r="K362" i="46"/>
  <c r="T333" i="46"/>
  <c r="Y474" i="46"/>
  <c r="Y330" i="46"/>
  <c r="Y434" i="46"/>
  <c r="K530" i="46"/>
  <c r="Y422" i="46"/>
  <c r="T454" i="46"/>
  <c r="K298" i="46"/>
  <c r="Y314" i="46"/>
  <c r="T533" i="46"/>
  <c r="T501" i="46"/>
  <c r="T479" i="46"/>
  <c r="K366" i="46"/>
  <c r="Y366" i="46" s="1"/>
  <c r="T290" i="46"/>
  <c r="Y501" i="46"/>
  <c r="Y318" i="46"/>
  <c r="Y301" i="46"/>
  <c r="Y466" i="46"/>
  <c r="Y438" i="46"/>
  <c r="T446" i="44"/>
  <c r="Y327" i="44"/>
  <c r="V406" i="44"/>
  <c r="T508" i="44"/>
  <c r="Y307" i="44"/>
  <c r="Y375" i="44"/>
  <c r="Y362" i="44"/>
  <c r="Y420" i="44"/>
  <c r="Y351" i="44"/>
  <c r="Y444" i="44"/>
  <c r="Y317" i="44"/>
  <c r="T504" i="44"/>
  <c r="V360" i="44"/>
  <c r="Y416" i="44"/>
  <c r="Y506" i="44"/>
  <c r="Y355" i="44"/>
  <c r="T498" i="44"/>
  <c r="W455" i="44"/>
  <c r="Y363" i="44"/>
  <c r="T494" i="44"/>
  <c r="Y456" i="44"/>
  <c r="W418" i="44"/>
  <c r="Y339" i="44"/>
  <c r="K528" i="44"/>
  <c r="Y528" i="44" s="1"/>
  <c r="Y440" i="44"/>
  <c r="Y432" i="44"/>
  <c r="W478" i="44"/>
  <c r="Y478" i="44" s="1"/>
  <c r="Y512" i="44"/>
  <c r="K480" i="44"/>
  <c r="K485" i="44"/>
  <c r="K469" i="44"/>
  <c r="T463" i="44"/>
  <c r="K464" i="44"/>
  <c r="T456" i="44"/>
  <c r="K453" i="44"/>
  <c r="T424" i="44"/>
  <c r="T396" i="44"/>
  <c r="K389" i="44"/>
  <c r="Y389" i="44" s="1"/>
  <c r="T301" i="44"/>
  <c r="T293" i="44"/>
  <c r="Y502" i="44"/>
  <c r="Y486" i="44"/>
  <c r="Y370" i="44"/>
  <c r="T455" i="44"/>
  <c r="Y329" i="44"/>
  <c r="W410" i="44"/>
  <c r="Y313" i="44"/>
  <c r="T288" i="44"/>
  <c r="W426" i="44"/>
  <c r="Y543" i="44"/>
  <c r="V518" i="44"/>
  <c r="T540" i="44"/>
  <c r="Y508" i="44"/>
  <c r="T478" i="44"/>
  <c r="V473" i="44"/>
  <c r="V438" i="44"/>
  <c r="T436" i="44"/>
  <c r="T432" i="44"/>
  <c r="V422" i="44"/>
  <c r="T402" i="44"/>
  <c r="T392" i="44"/>
  <c r="Y435" i="44"/>
  <c r="Y419" i="44"/>
  <c r="Y403" i="44"/>
  <c r="T391" i="44"/>
  <c r="V376" i="44"/>
  <c r="T331" i="44"/>
  <c r="V315" i="44"/>
  <c r="T313" i="44"/>
  <c r="V299" i="44"/>
  <c r="V295" i="44"/>
  <c r="V291" i="44"/>
  <c r="V287" i="44"/>
  <c r="T367" i="44"/>
  <c r="T289" i="44"/>
  <c r="Y374" i="44"/>
  <c r="Y366" i="44"/>
  <c r="T474" i="44"/>
  <c r="Y321" i="44"/>
  <c r="T342" i="44"/>
  <c r="T312" i="44"/>
  <c r="T529" i="44"/>
  <c r="T520" i="44"/>
  <c r="K501" i="44"/>
  <c r="K496" i="44"/>
  <c r="Y496" i="44" s="1"/>
  <c r="U494" i="44"/>
  <c r="W494" i="44" s="1"/>
  <c r="Y494" i="44" s="1"/>
  <c r="Y467" i="44"/>
  <c r="Y474" i="44"/>
  <c r="T460" i="44"/>
  <c r="Y399" i="44"/>
  <c r="T362" i="44"/>
  <c r="Y331" i="44"/>
  <c r="Y490" i="44"/>
  <c r="W402" i="44"/>
  <c r="Y358" i="44"/>
  <c r="K520" i="44"/>
  <c r="Y482" i="44"/>
  <c r="Y517" i="44"/>
  <c r="Y463" i="44"/>
  <c r="W479" i="44"/>
  <c r="Y479" i="44" s="1"/>
  <c r="Y379" i="44"/>
  <c r="T304" i="44"/>
  <c r="Y396" i="44"/>
  <c r="T320" i="44"/>
  <c r="T300" i="44"/>
  <c r="V531" i="44"/>
  <c r="V543" i="44"/>
  <c r="Y520" i="44"/>
  <c r="Y462" i="44"/>
  <c r="Y487" i="44"/>
  <c r="V444" i="44"/>
  <c r="Y442" i="44"/>
  <c r="V430" i="44"/>
  <c r="T428" i="44"/>
  <c r="Y410" i="44"/>
  <c r="Y427" i="44"/>
  <c r="Y411" i="44"/>
  <c r="W450" i="44"/>
  <c r="Y450" i="44" s="1"/>
  <c r="V390" i="44"/>
  <c r="V386" i="44"/>
  <c r="Y380" i="44"/>
  <c r="V368" i="44"/>
  <c r="T338" i="44"/>
  <c r="V323" i="44"/>
  <c r="T359" i="44"/>
  <c r="U324" i="44"/>
  <c r="W324" i="44" s="1"/>
  <c r="Y324" i="44" s="1"/>
  <c r="U300" i="44"/>
  <c r="W300" i="44" s="1"/>
  <c r="Y300" i="44" s="1"/>
  <c r="U292" i="44"/>
  <c r="W292" i="44" s="1"/>
  <c r="Y292" i="44" s="1"/>
  <c r="Y428" i="44"/>
  <c r="Y412" i="44"/>
  <c r="T415" i="44"/>
  <c r="T435" i="44"/>
  <c r="T395" i="44"/>
  <c r="U395" i="44"/>
  <c r="W395" i="44" s="1"/>
  <c r="Y395" i="44" s="1"/>
  <c r="T296" i="44"/>
  <c r="Y356" i="44"/>
  <c r="T354" i="44"/>
  <c r="U354" i="44"/>
  <c r="W354" i="44" s="1"/>
  <c r="Y354" i="44" s="1"/>
  <c r="T523" i="44"/>
  <c r="Y545" i="44"/>
  <c r="T483" i="44"/>
  <c r="Y475" i="44"/>
  <c r="Y434" i="44"/>
  <c r="T416" i="44"/>
  <c r="Y406" i="44"/>
  <c r="V394" i="44"/>
  <c r="W394" i="44"/>
  <c r="Y299" i="44"/>
  <c r="Y345" i="44"/>
  <c r="T297" i="44"/>
  <c r="Y301" i="44"/>
  <c r="Y510" i="44"/>
  <c r="Y382" i="44"/>
  <c r="T411" i="44"/>
  <c r="T316" i="44"/>
  <c r="V527" i="44"/>
  <c r="T512" i="44"/>
  <c r="Y532" i="44"/>
  <c r="Y455" i="44"/>
  <c r="T440" i="44"/>
  <c r="Y426" i="44"/>
  <c r="V414" i="44"/>
  <c r="T412" i="44"/>
  <c r="V389" i="44"/>
  <c r="V384" i="44"/>
  <c r="T374" i="44"/>
  <c r="T370" i="44"/>
  <c r="T356" i="44"/>
  <c r="W342" i="44"/>
  <c r="Y342" i="44" s="1"/>
  <c r="V307" i="44"/>
  <c r="T305" i="44"/>
  <c r="T379" i="44"/>
  <c r="Y347" i="44"/>
  <c r="U320" i="44"/>
  <c r="W320" i="44" s="1"/>
  <c r="Y296" i="44"/>
  <c r="T451" i="44"/>
  <c r="T423" i="44"/>
  <c r="T407" i="44"/>
  <c r="T388" i="44"/>
  <c r="U388" i="44"/>
  <c r="W388" i="44" s="1"/>
  <c r="Y388" i="44" s="1"/>
  <c r="T308" i="44"/>
  <c r="T427" i="44"/>
  <c r="R488" i="55"/>
  <c r="T488" i="55" s="1"/>
  <c r="R425" i="55"/>
  <c r="T425" i="55" s="1"/>
  <c r="R376" i="55"/>
  <c r="R382" i="55"/>
  <c r="R329" i="55"/>
  <c r="T329" i="55" s="1"/>
  <c r="R297" i="55"/>
  <c r="T297" i="55" s="1"/>
  <c r="R431" i="55"/>
  <c r="R328" i="55"/>
  <c r="R312" i="55"/>
  <c r="T312" i="55" s="1"/>
  <c r="R296" i="55"/>
  <c r="T296" i="55" s="1"/>
  <c r="R334" i="55"/>
  <c r="R498" i="55"/>
  <c r="T498" i="55" s="1"/>
  <c r="R335" i="55"/>
  <c r="T335" i="55" s="1"/>
  <c r="T391" i="55"/>
  <c r="T389" i="55"/>
  <c r="T325" i="55"/>
  <c r="T317" i="55"/>
  <c r="T309" i="55"/>
  <c r="T301" i="55"/>
  <c r="T293" i="55"/>
  <c r="R424" i="55"/>
  <c r="T424" i="55" s="1"/>
  <c r="R384" i="55"/>
  <c r="T384" i="55" s="1"/>
  <c r="R344" i="55"/>
  <c r="T344" i="55" s="1"/>
  <c r="R336" i="55"/>
  <c r="T336" i="55" s="1"/>
  <c r="R304" i="55"/>
  <c r="T304" i="55" s="1"/>
  <c r="R288" i="55"/>
  <c r="T288" i="55" s="1"/>
  <c r="T352" i="55"/>
  <c r="T328" i="55"/>
  <c r="T295" i="55"/>
  <c r="R319" i="55"/>
  <c r="T319" i="55" s="1"/>
  <c r="R287" i="55"/>
  <c r="T287" i="55" s="1"/>
  <c r="R378" i="55"/>
  <c r="T378" i="55" s="1"/>
  <c r="R429" i="55"/>
  <c r="T429" i="55" s="1"/>
  <c r="R486" i="55"/>
  <c r="T486" i="55" s="1"/>
  <c r="T426" i="55"/>
  <c r="T360" i="55"/>
  <c r="T346" i="55"/>
  <c r="T338" i="55"/>
  <c r="R419" i="55"/>
  <c r="T419" i="55" s="1"/>
  <c r="R387" i="55"/>
  <c r="T387" i="55" s="1"/>
  <c r="R379" i="55"/>
  <c r="T379" i="55" s="1"/>
  <c r="R347" i="55"/>
  <c r="T347" i="55" s="1"/>
  <c r="R339" i="55"/>
  <c r="T339" i="55" s="1"/>
  <c r="R331" i="55"/>
  <c r="T331" i="55" s="1"/>
  <c r="R323" i="55"/>
  <c r="T323" i="55" s="1"/>
  <c r="R315" i="55"/>
  <c r="T315" i="55" s="1"/>
  <c r="R307" i="55"/>
  <c r="T307" i="55" s="1"/>
  <c r="R299" i="55"/>
  <c r="T299" i="55" s="1"/>
  <c r="R291" i="55"/>
  <c r="T291" i="55" s="1"/>
  <c r="R430" i="55"/>
  <c r="T430" i="55" s="1"/>
  <c r="R422" i="55"/>
  <c r="T422" i="55" s="1"/>
  <c r="R390" i="55"/>
  <c r="T390" i="55" s="1"/>
  <c r="R366" i="55"/>
  <c r="T366" i="55" s="1"/>
  <c r="R342" i="55"/>
  <c r="T342" i="55" s="1"/>
  <c r="R326" i="55"/>
  <c r="T326" i="55" s="1"/>
  <c r="R318" i="55"/>
  <c r="T318" i="55" s="1"/>
  <c r="R310" i="55"/>
  <c r="T310" i="55" s="1"/>
  <c r="R302" i="55"/>
  <c r="T302" i="55" s="1"/>
  <c r="R294" i="55"/>
  <c r="T294" i="55" s="1"/>
  <c r="R286" i="55"/>
  <c r="T286" i="55" s="1"/>
  <c r="R385" i="55"/>
  <c r="T385" i="55" s="1"/>
  <c r="R377" i="55"/>
  <c r="T377" i="55" s="1"/>
  <c r="R345" i="55"/>
  <c r="T345" i="55" s="1"/>
  <c r="R337" i="55"/>
  <c r="T337" i="55" s="1"/>
  <c r="T431" i="55"/>
  <c r="T343" i="55"/>
  <c r="T320" i="55"/>
  <c r="T334" i="55"/>
  <c r="R327" i="55"/>
  <c r="T327" i="55" s="1"/>
  <c r="R303" i="55"/>
  <c r="T303" i="55" s="1"/>
  <c r="T423" i="55"/>
  <c r="T417" i="55"/>
  <c r="T383" i="55"/>
  <c r="T369" i="55"/>
  <c r="T365" i="55"/>
  <c r="T376" i="55"/>
  <c r="T381" i="55"/>
  <c r="T382" i="55"/>
  <c r="T349" i="55"/>
  <c r="T341" i="55"/>
  <c r="T330" i="55"/>
  <c r="T322" i="55"/>
  <c r="T314" i="55"/>
  <c r="T306" i="55"/>
  <c r="T298" i="55"/>
  <c r="T290" i="55"/>
  <c r="T321" i="55"/>
  <c r="T313" i="55"/>
  <c r="T305" i="55"/>
  <c r="T289" i="55"/>
  <c r="R428" i="55"/>
  <c r="T428" i="55" s="1"/>
  <c r="R420" i="55"/>
  <c r="T420" i="55" s="1"/>
  <c r="R388" i="55"/>
  <c r="T388" i="55" s="1"/>
  <c r="R380" i="55"/>
  <c r="T380" i="55" s="1"/>
  <c r="R364" i="55"/>
  <c r="T364" i="55" s="1"/>
  <c r="R356" i="55"/>
  <c r="T356" i="55" s="1"/>
  <c r="R348" i="55"/>
  <c r="T348" i="55" s="1"/>
  <c r="R340" i="55"/>
  <c r="T340" i="55" s="1"/>
  <c r="R332" i="55"/>
  <c r="T332" i="55" s="1"/>
  <c r="R324" i="55"/>
  <c r="T324" i="55" s="1"/>
  <c r="R316" i="55"/>
  <c r="T316" i="55" s="1"/>
  <c r="R308" i="55"/>
  <c r="T308" i="55" s="1"/>
  <c r="R300" i="55"/>
  <c r="T300" i="55" s="1"/>
  <c r="R292" i="55"/>
  <c r="T292" i="55" s="1"/>
  <c r="T387" i="52"/>
  <c r="V387" i="52"/>
  <c r="T531" i="52"/>
  <c r="V425" i="52"/>
  <c r="T425" i="52"/>
  <c r="V401" i="52"/>
  <c r="T401" i="52"/>
  <c r="Y481" i="52"/>
  <c r="V306" i="52"/>
  <c r="T306" i="52"/>
  <c r="V477" i="52"/>
  <c r="T477" i="52"/>
  <c r="V331" i="52"/>
  <c r="T331" i="52"/>
  <c r="U310" i="52"/>
  <c r="W310" i="52" s="1"/>
  <c r="T310" i="52"/>
  <c r="V384" i="52"/>
  <c r="T384" i="52"/>
  <c r="U524" i="52"/>
  <c r="T524" i="52"/>
  <c r="V397" i="52"/>
  <c r="T397" i="52"/>
  <c r="V491" i="52"/>
  <c r="T491" i="52"/>
  <c r="V525" i="52"/>
  <c r="T525" i="52"/>
  <c r="V307" i="52"/>
  <c r="T307" i="52"/>
  <c r="U326" i="52"/>
  <c r="W326" i="52" s="1"/>
  <c r="Y326" i="52" s="1"/>
  <c r="T326" i="52"/>
  <c r="U302" i="52"/>
  <c r="W302" i="52" s="1"/>
  <c r="T302" i="52"/>
  <c r="T285" i="52"/>
  <c r="V285" i="52"/>
  <c r="V495" i="52"/>
  <c r="T495" i="52"/>
  <c r="V499" i="52"/>
  <c r="T499" i="52"/>
  <c r="Y298" i="52"/>
  <c r="V347" i="52"/>
  <c r="T347" i="52"/>
  <c r="U339" i="52"/>
  <c r="W339" i="52" s="1"/>
  <c r="Y339" i="52" s="1"/>
  <c r="T339" i="52"/>
  <c r="U303" i="52"/>
  <c r="W303" i="52" s="1"/>
  <c r="Y303" i="52" s="1"/>
  <c r="T303" i="52"/>
  <c r="Y371" i="52"/>
  <c r="Y346" i="52"/>
  <c r="Y318" i="52"/>
  <c r="T361" i="52"/>
  <c r="Y400" i="52"/>
  <c r="Y369" i="52"/>
  <c r="T301" i="52"/>
  <c r="T293" i="52"/>
  <c r="Y544" i="52"/>
  <c r="T506" i="52"/>
  <c r="Y490" i="52"/>
  <c r="T435" i="52"/>
  <c r="Y361" i="52"/>
  <c r="Y387" i="52"/>
  <c r="Y367" i="52"/>
  <c r="Y345" i="52"/>
  <c r="Y343" i="52"/>
  <c r="T325" i="52"/>
  <c r="T321" i="52"/>
  <c r="Y305" i="52"/>
  <c r="Y297" i="52"/>
  <c r="Y319" i="52"/>
  <c r="Y290" i="52"/>
  <c r="Y488" i="52"/>
  <c r="Y287" i="52"/>
  <c r="Y392" i="52"/>
  <c r="Y285" i="52"/>
  <c r="Y540" i="52"/>
  <c r="T529" i="52"/>
  <c r="T521" i="52"/>
  <c r="Y514" i="52"/>
  <c r="Y510" i="52"/>
  <c r="Y506" i="52"/>
  <c r="Y502" i="52"/>
  <c r="Y471" i="52"/>
  <c r="T420" i="52"/>
  <c r="Y435" i="52"/>
  <c r="Y377" i="52"/>
  <c r="T371" i="52"/>
  <c r="Y353" i="52"/>
  <c r="T318" i="52"/>
  <c r="V349" i="52"/>
  <c r="T333" i="52"/>
  <c r="Y321" i="52"/>
  <c r="Y317" i="52"/>
  <c r="T299" i="52"/>
  <c r="T295" i="52"/>
  <c r="T291" i="52"/>
  <c r="Y299" i="52"/>
  <c r="Y295" i="52"/>
  <c r="T507" i="52"/>
  <c r="Y407" i="52"/>
  <c r="Y527" i="52"/>
  <c r="T528" i="52"/>
  <c r="T483" i="52"/>
  <c r="V494" i="52"/>
  <c r="T432" i="52"/>
  <c r="T400" i="52"/>
  <c r="V415" i="52"/>
  <c r="Y399" i="52"/>
  <c r="Y388" i="52"/>
  <c r="T399" i="52"/>
  <c r="T382" i="52"/>
  <c r="Y383" i="52"/>
  <c r="T342" i="52"/>
  <c r="T313" i="52"/>
  <c r="Y461" i="52"/>
  <c r="Y338" i="52"/>
  <c r="Y294" i="52"/>
  <c r="Y306" i="52"/>
  <c r="Y286" i="52"/>
  <c r="Y362" i="52"/>
  <c r="Y314" i="52"/>
  <c r="T463" i="52"/>
  <c r="U463" i="52"/>
  <c r="W463" i="52" s="1"/>
  <c r="T467" i="52"/>
  <c r="U467" i="52"/>
  <c r="W467" i="52" s="1"/>
  <c r="Y467" i="52" s="1"/>
  <c r="V298" i="52"/>
  <c r="V468" i="52"/>
  <c r="Y373" i="52"/>
  <c r="Y311" i="52"/>
  <c r="T517" i="52"/>
  <c r="U517" i="52"/>
  <c r="W517" i="52" s="1"/>
  <c r="Y539" i="52"/>
  <c r="T540" i="52"/>
  <c r="Y498" i="52"/>
  <c r="Y511" i="52"/>
  <c r="Y503" i="52"/>
  <c r="T481" i="52"/>
  <c r="T471" i="52"/>
  <c r="Y463" i="52"/>
  <c r="T453" i="52"/>
  <c r="T488" i="52"/>
  <c r="Y458" i="52"/>
  <c r="T428" i="52"/>
  <c r="U441" i="52"/>
  <c r="W441" i="52" s="1"/>
  <c r="Y441" i="52" s="1"/>
  <c r="T413" i="52"/>
  <c r="V389" i="52"/>
  <c r="Y381" i="52"/>
  <c r="Y365" i="52"/>
  <c r="Y401" i="52"/>
  <c r="Y363" i="52"/>
  <c r="T286" i="52"/>
  <c r="Y313" i="52"/>
  <c r="Y301" i="52"/>
  <c r="Y293" i="52"/>
  <c r="Y327" i="52"/>
  <c r="Y334" i="52"/>
  <c r="Y302" i="52"/>
  <c r="Y428" i="52"/>
  <c r="Y350" i="52"/>
  <c r="Y310" i="52"/>
  <c r="T392" i="52"/>
  <c r="T532" i="52"/>
  <c r="Y517" i="52"/>
  <c r="Y495" i="52"/>
  <c r="Y512" i="52"/>
  <c r="Y487" i="52"/>
  <c r="T424" i="52"/>
  <c r="V431" i="52"/>
  <c r="Y427" i="52"/>
  <c r="T407" i="52"/>
  <c r="T374" i="52"/>
  <c r="T388" i="52"/>
  <c r="V361" i="52"/>
  <c r="T330" i="52"/>
  <c r="T327" i="52"/>
  <c r="T311" i="52"/>
  <c r="T287" i="52"/>
  <c r="Y330" i="52"/>
  <c r="Y518" i="52"/>
  <c r="Y374" i="52"/>
  <c r="T503" i="52"/>
  <c r="T511" i="52"/>
  <c r="Z503" i="54"/>
  <c r="AC513" i="54"/>
  <c r="AC312" i="54"/>
  <c r="Z522" i="54"/>
  <c r="X445" i="54"/>
  <c r="X433" i="54"/>
  <c r="X511" i="54"/>
  <c r="Z477" i="54"/>
  <c r="AC370" i="54"/>
  <c r="AC421" i="54"/>
  <c r="AC417" i="54"/>
  <c r="AC536" i="54"/>
  <c r="AC362" i="54"/>
  <c r="X389" i="54"/>
  <c r="AC425" i="54"/>
  <c r="O376" i="54"/>
  <c r="AC376" i="54" s="1"/>
  <c r="O318" i="54"/>
  <c r="AC318" i="54" s="1"/>
  <c r="X530" i="54"/>
  <c r="O530" i="54"/>
  <c r="AC530" i="54" s="1"/>
  <c r="AC537" i="54"/>
  <c r="O479" i="54"/>
  <c r="AC479" i="54" s="1"/>
  <c r="O481" i="54"/>
  <c r="AC481" i="54" s="1"/>
  <c r="O473" i="54"/>
  <c r="AC473" i="54" s="1"/>
  <c r="O463" i="54"/>
  <c r="AC463" i="54" s="1"/>
  <c r="O455" i="54"/>
  <c r="AC455" i="54" s="1"/>
  <c r="O451" i="54"/>
  <c r="AC451" i="54" s="1"/>
  <c r="O443" i="54"/>
  <c r="AC443" i="54" s="1"/>
  <c r="AC488" i="54"/>
  <c r="Z471" i="54"/>
  <c r="Z463" i="54"/>
  <c r="Z455" i="54"/>
  <c r="O399" i="54"/>
  <c r="AC399" i="54" s="1"/>
  <c r="O383" i="54"/>
  <c r="AC383" i="54" s="1"/>
  <c r="O372" i="54"/>
  <c r="AC372" i="54" s="1"/>
  <c r="O356" i="54"/>
  <c r="AC356" i="54" s="1"/>
  <c r="Z399" i="54"/>
  <c r="O342" i="54"/>
  <c r="AC342" i="54" s="1"/>
  <c r="O334" i="54"/>
  <c r="AC334" i="54" s="1"/>
  <c r="Z338" i="54"/>
  <c r="O298" i="54"/>
  <c r="AC298" i="54" s="1"/>
  <c r="X502" i="54"/>
  <c r="X441" i="54"/>
  <c r="Y441" i="54"/>
  <c r="AA441" i="54" s="1"/>
  <c r="AC441" i="54" s="1"/>
  <c r="X397" i="54"/>
  <c r="Y397" i="54"/>
  <c r="AA397" i="54" s="1"/>
  <c r="X350" i="54"/>
  <c r="Y350" i="54"/>
  <c r="AA350" i="54" s="1"/>
  <c r="AC350" i="54" s="1"/>
  <c r="X393" i="54"/>
  <c r="X381" i="54"/>
  <c r="Y381" i="54"/>
  <c r="AA381" i="54" s="1"/>
  <c r="AC381" i="54" s="1"/>
  <c r="O340" i="54"/>
  <c r="AC340" i="54" s="1"/>
  <c r="O326" i="54"/>
  <c r="AC326" i="54" s="1"/>
  <c r="O286" i="54"/>
  <c r="AC286" i="54" s="1"/>
  <c r="O542" i="54"/>
  <c r="AC542" i="54" s="1"/>
  <c r="X528" i="54"/>
  <c r="O522" i="54"/>
  <c r="AC522" i="54" s="1"/>
  <c r="X536" i="54"/>
  <c r="O507" i="54"/>
  <c r="AC507" i="54" s="1"/>
  <c r="O489" i="54"/>
  <c r="AC489" i="54" s="1"/>
  <c r="O485" i="54"/>
  <c r="AC485" i="54" s="1"/>
  <c r="X465" i="54"/>
  <c r="X461" i="54"/>
  <c r="X457" i="54"/>
  <c r="X468" i="54"/>
  <c r="Z451" i="54"/>
  <c r="O423" i="54"/>
  <c r="AC423" i="54" s="1"/>
  <c r="O415" i="54"/>
  <c r="AC415" i="54" s="1"/>
  <c r="O411" i="54"/>
  <c r="AC411" i="54" s="1"/>
  <c r="O407" i="54"/>
  <c r="AC407" i="54" s="1"/>
  <c r="O403" i="54"/>
  <c r="AC403" i="54" s="1"/>
  <c r="O368" i="54"/>
  <c r="AC368" i="54" s="1"/>
  <c r="O352" i="54"/>
  <c r="AC352" i="54" s="1"/>
  <c r="O344" i="54"/>
  <c r="AC344" i="54" s="1"/>
  <c r="O336" i="54"/>
  <c r="AC336" i="54" s="1"/>
  <c r="X344" i="54"/>
  <c r="O296" i="54"/>
  <c r="AC296" i="54" s="1"/>
  <c r="O292" i="54"/>
  <c r="AC292" i="54" s="1"/>
  <c r="O288" i="54"/>
  <c r="AC288" i="54" s="1"/>
  <c r="O330" i="54"/>
  <c r="AC330" i="54" s="1"/>
  <c r="O306" i="54"/>
  <c r="AC306" i="54" s="1"/>
  <c r="O294" i="54"/>
  <c r="AC294" i="54" s="1"/>
  <c r="X385" i="54"/>
  <c r="Y385" i="54"/>
  <c r="AA385" i="54" s="1"/>
  <c r="AC385" i="54" s="1"/>
  <c r="X449" i="54"/>
  <c r="O511" i="54"/>
  <c r="AC511" i="54" s="1"/>
  <c r="O493" i="54"/>
  <c r="AC493" i="54" s="1"/>
  <c r="O360" i="54"/>
  <c r="AC360" i="54" s="1"/>
  <c r="Z391" i="54"/>
  <c r="O538" i="54"/>
  <c r="AC538" i="54" s="1"/>
  <c r="O526" i="54"/>
  <c r="AC526" i="54" s="1"/>
  <c r="O515" i="54"/>
  <c r="AC515" i="54" s="1"/>
  <c r="O475" i="54"/>
  <c r="AC475" i="54" s="1"/>
  <c r="X505" i="54"/>
  <c r="O477" i="54"/>
  <c r="AC477" i="54" s="1"/>
  <c r="X475" i="54"/>
  <c r="O439" i="54"/>
  <c r="AC439" i="54" s="1"/>
  <c r="X425" i="54"/>
  <c r="O395" i="54"/>
  <c r="AC395" i="54" s="1"/>
  <c r="O387" i="54"/>
  <c r="AC387" i="54" s="1"/>
  <c r="AC412" i="54"/>
  <c r="O364" i="54"/>
  <c r="AC364" i="54" s="1"/>
  <c r="Z383" i="54"/>
  <c r="O338" i="54"/>
  <c r="AC338" i="54" s="1"/>
  <c r="Z352" i="54"/>
  <c r="X298" i="54"/>
  <c r="X346" i="54"/>
  <c r="X437" i="54"/>
  <c r="Y437" i="54"/>
  <c r="AA437" i="54" s="1"/>
  <c r="AC437" i="54" s="1"/>
  <c r="X429" i="54"/>
  <c r="R516" i="51"/>
  <c r="T516" i="51" s="1"/>
  <c r="R309" i="51"/>
  <c r="R293" i="51"/>
  <c r="R304" i="51"/>
  <c r="T304" i="51" s="1"/>
  <c r="R296" i="51"/>
  <c r="T296" i="51" s="1"/>
  <c r="R288" i="51"/>
  <c r="T288" i="51" s="1"/>
  <c r="R310" i="51"/>
  <c r="T310" i="51" s="1"/>
  <c r="R302" i="51"/>
  <c r="T302" i="51" s="1"/>
  <c r="R294" i="51"/>
  <c r="T294" i="51" s="1"/>
  <c r="R286" i="51"/>
  <c r="T286" i="51" s="1"/>
  <c r="T309" i="51"/>
  <c r="T307" i="51"/>
  <c r="T301" i="51"/>
  <c r="T299" i="51"/>
  <c r="T293" i="51"/>
  <c r="T291" i="51"/>
  <c r="R308" i="51"/>
  <c r="T308" i="51" s="1"/>
  <c r="R300" i="51"/>
  <c r="T300" i="51" s="1"/>
  <c r="R292" i="51"/>
  <c r="T292" i="51" s="1"/>
  <c r="R305" i="51"/>
  <c r="T305" i="51" s="1"/>
  <c r="R297" i="51"/>
  <c r="T297" i="51" s="1"/>
  <c r="R289" i="51"/>
  <c r="T289" i="51" s="1"/>
  <c r="R303" i="51"/>
  <c r="T303" i="51" s="1"/>
  <c r="R295" i="51"/>
  <c r="T295" i="51" s="1"/>
  <c r="R287" i="51"/>
  <c r="T287" i="51" s="1"/>
  <c r="R306" i="51"/>
  <c r="T306" i="51" s="1"/>
  <c r="R298" i="51"/>
  <c r="T298" i="51" s="1"/>
  <c r="R290" i="51"/>
  <c r="T290" i="51" s="1"/>
  <c r="X482" i="53"/>
  <c r="AA306" i="53"/>
  <c r="V373" i="53"/>
  <c r="AA434" i="53"/>
  <c r="X304" i="53"/>
  <c r="V381" i="53"/>
  <c r="X514" i="53"/>
  <c r="X498" i="53"/>
  <c r="X494" i="53"/>
  <c r="X412" i="53"/>
  <c r="V543" i="53"/>
  <c r="V365" i="53"/>
  <c r="W365" i="53"/>
  <c r="Y365" i="53" s="1"/>
  <c r="AA365" i="53" s="1"/>
  <c r="V419" i="53"/>
  <c r="X300" i="53"/>
  <c r="X292" i="53"/>
  <c r="V531" i="53"/>
  <c r="AA508" i="53"/>
  <c r="AA458" i="53"/>
  <c r="V539" i="53"/>
  <c r="V462" i="53"/>
  <c r="W462" i="53"/>
  <c r="Y462" i="53" s="1"/>
  <c r="AA462" i="53" s="1"/>
  <c r="X520" i="53"/>
  <c r="V485" i="53"/>
  <c r="W485" i="53"/>
  <c r="Y485" i="53" s="1"/>
  <c r="AA485" i="53" s="1"/>
  <c r="V527" i="53"/>
  <c r="Q333" i="49"/>
  <c r="Y520" i="48"/>
  <c r="T532" i="48"/>
  <c r="T528" i="48"/>
  <c r="Y497" i="48"/>
  <c r="T479" i="48"/>
  <c r="T471" i="48"/>
  <c r="T488" i="48"/>
  <c r="T459" i="48"/>
  <c r="T443" i="48"/>
  <c r="T440" i="48"/>
  <c r="T381" i="48"/>
  <c r="Y390" i="48"/>
  <c r="W382" i="48"/>
  <c r="Y382" i="48" s="1"/>
  <c r="T354" i="48"/>
  <c r="T338" i="48"/>
  <c r="Y291" i="48"/>
  <c r="T289" i="48"/>
  <c r="Y373" i="48"/>
  <c r="Y467" i="48"/>
  <c r="Y423" i="48"/>
  <c r="Y487" i="48"/>
  <c r="V353" i="48"/>
  <c r="T315" i="48"/>
  <c r="Y474" i="48"/>
  <c r="Y476" i="48"/>
  <c r="Y452" i="48"/>
  <c r="T527" i="48"/>
  <c r="Y495" i="48"/>
  <c r="T385" i="48"/>
  <c r="T386" i="48"/>
  <c r="W366" i="48"/>
  <c r="Y366" i="48" s="1"/>
  <c r="Y350" i="48"/>
  <c r="T343" i="48"/>
  <c r="T317" i="48"/>
  <c r="T329" i="48"/>
  <c r="Y312" i="48"/>
  <c r="Y289" i="48"/>
  <c r="Y347" i="48"/>
  <c r="Y532" i="48"/>
  <c r="T419" i="48"/>
  <c r="Y438" i="48"/>
  <c r="T541" i="48"/>
  <c r="Y527" i="48"/>
  <c r="T451" i="48"/>
  <c r="Y450" i="48"/>
  <c r="T384" i="48"/>
  <c r="Y460" i="48"/>
  <c r="Y424" i="48"/>
  <c r="Y376" i="48"/>
  <c r="T358" i="48"/>
  <c r="T374" i="48"/>
  <c r="Y353" i="48"/>
  <c r="Y333" i="48"/>
  <c r="Y317" i="48"/>
  <c r="Y322" i="48"/>
  <c r="T303" i="48"/>
  <c r="Y343" i="48"/>
  <c r="Y408" i="48"/>
  <c r="Y455" i="48"/>
  <c r="Y375" i="46"/>
  <c r="Y334" i="46"/>
  <c r="Y478" i="46"/>
  <c r="T514" i="46"/>
  <c r="T498" i="46"/>
  <c r="T512" i="46"/>
  <c r="V491" i="46"/>
  <c r="T478" i="46"/>
  <c r="V496" i="46"/>
  <c r="Y489" i="46"/>
  <c r="Y481" i="46"/>
  <c r="Y477" i="46"/>
  <c r="T487" i="46"/>
  <c r="T406" i="46"/>
  <c r="T375" i="46"/>
  <c r="K370" i="46"/>
  <c r="Y370" i="46" s="1"/>
  <c r="T325" i="46"/>
  <c r="T317" i="46"/>
  <c r="Y340" i="46"/>
  <c r="T298" i="46"/>
  <c r="V292" i="46"/>
  <c r="Y325" i="46"/>
  <c r="Y321" i="46"/>
  <c r="T289" i="46"/>
  <c r="Y509" i="46"/>
  <c r="K522" i="46"/>
  <c r="Y467" i="46"/>
  <c r="K338" i="46"/>
  <c r="K506" i="46"/>
  <c r="Y506" i="46" s="1"/>
  <c r="K430" i="46"/>
  <c r="Y430" i="46" s="1"/>
  <c r="T293" i="46"/>
  <c r="T450" i="46"/>
  <c r="Y463" i="46"/>
  <c r="T525" i="46"/>
  <c r="Y479" i="46"/>
  <c r="T455" i="46"/>
  <c r="T425" i="46"/>
  <c r="T413" i="46"/>
  <c r="T386" i="46"/>
  <c r="Y406" i="46"/>
  <c r="Y374" i="46"/>
  <c r="Y358" i="46"/>
  <c r="Y392" i="46"/>
  <c r="T380" i="46"/>
  <c r="T372" i="46"/>
  <c r="T364" i="46"/>
  <c r="T326" i="46"/>
  <c r="Y513" i="46"/>
  <c r="Y339" i="46"/>
  <c r="Y525" i="46"/>
  <c r="Y425" i="46"/>
  <c r="Y399" i="46"/>
  <c r="K322" i="46"/>
  <c r="Y322" i="46" s="1"/>
  <c r="Y483" i="46"/>
  <c r="Y418" i="46"/>
  <c r="Y409" i="46"/>
  <c r="Y382" i="46"/>
  <c r="Y498" i="46"/>
  <c r="Y536" i="46"/>
  <c r="Y545" i="46"/>
  <c r="W540" i="46"/>
  <c r="Y540" i="46" s="1"/>
  <c r="V489" i="46"/>
  <c r="V485" i="46"/>
  <c r="V481" i="46"/>
  <c r="V477" i="46"/>
  <c r="V473" i="46"/>
  <c r="V469" i="46"/>
  <c r="V465" i="46"/>
  <c r="V461" i="46"/>
  <c r="Y443" i="46"/>
  <c r="T426" i="46"/>
  <c r="T382" i="46"/>
  <c r="T401" i="46"/>
  <c r="Y380" i="46"/>
  <c r="Y346" i="46"/>
  <c r="Y446" i="46"/>
  <c r="K402" i="46"/>
  <c r="Y402" i="46" s="1"/>
  <c r="Y293" i="46"/>
  <c r="Y343" i="46"/>
  <c r="U517" i="46"/>
  <c r="W517" i="46" s="1"/>
  <c r="Y517" i="46" s="1"/>
  <c r="Y521" i="46"/>
  <c r="T502" i="46"/>
  <c r="T497" i="46"/>
  <c r="T483" i="46"/>
  <c r="T467" i="46"/>
  <c r="V404" i="46"/>
  <c r="V408" i="46"/>
  <c r="T391" i="46"/>
  <c r="Y386" i="46"/>
  <c r="Y388" i="46"/>
  <c r="Y372" i="46"/>
  <c r="Y356" i="46"/>
  <c r="T337" i="46"/>
  <c r="T329" i="46"/>
  <c r="T309" i="46"/>
  <c r="T322" i="46"/>
  <c r="Y298" i="46"/>
  <c r="Y537" i="46"/>
  <c r="K538" i="46"/>
  <c r="V340" i="46"/>
  <c r="K410" i="46"/>
  <c r="Y410" i="46" s="1"/>
  <c r="K450" i="46"/>
  <c r="Y450" i="46" s="1"/>
  <c r="T513" i="46"/>
  <c r="T509" i="46"/>
  <c r="T536" i="46"/>
  <c r="K518" i="46"/>
  <c r="Y518" i="46" s="1"/>
  <c r="Y485" i="46"/>
  <c r="Y469" i="46"/>
  <c r="T451" i="46"/>
  <c r="T420" i="46"/>
  <c r="T446" i="46"/>
  <c r="Y420" i="46"/>
  <c r="T402" i="46"/>
  <c r="T395" i="46"/>
  <c r="T384" i="46"/>
  <c r="T343" i="46"/>
  <c r="V316" i="46"/>
  <c r="T314" i="46"/>
  <c r="T308" i="46"/>
  <c r="Y329" i="46"/>
  <c r="Y297" i="46"/>
  <c r="Y462" i="46"/>
  <c r="Y395" i="46"/>
  <c r="Y379" i="46"/>
  <c r="Y371" i="46"/>
  <c r="Y363" i="46"/>
  <c r="Y514" i="46"/>
  <c r="Y533" i="46"/>
  <c r="K426" i="46"/>
  <c r="Y426" i="46" s="1"/>
  <c r="Y544" i="46"/>
  <c r="Y528" i="46"/>
  <c r="W532" i="46"/>
  <c r="T494" i="46"/>
  <c r="T486" i="46"/>
  <c r="T470" i="46"/>
  <c r="T432" i="46"/>
  <c r="T430" i="46"/>
  <c r="T370" i="46"/>
  <c r="T383" i="46"/>
  <c r="T371" i="46"/>
  <c r="Y394" i="46"/>
  <c r="K378" i="46"/>
  <c r="Y378" i="46" s="1"/>
  <c r="Y362" i="46"/>
  <c r="Y368" i="46"/>
  <c r="Y328" i="46"/>
  <c r="T306" i="46"/>
  <c r="T294" i="46"/>
  <c r="Y355" i="46"/>
  <c r="Y317" i="46"/>
  <c r="Q325" i="49"/>
  <c r="S325" i="49" s="1"/>
  <c r="S333" i="49"/>
  <c r="Q299" i="49"/>
  <c r="S299" i="49" s="1"/>
  <c r="S301" i="49"/>
  <c r="S295" i="49"/>
  <c r="Q15" i="49"/>
  <c r="R15" i="49" s="1"/>
  <c r="S317" i="49"/>
  <c r="S309" i="49"/>
  <c r="Q336" i="49"/>
  <c r="S336" i="49" s="1"/>
  <c r="Q297" i="49"/>
  <c r="S297" i="49" s="1"/>
  <c r="S332" i="49"/>
  <c r="Q293" i="49"/>
  <c r="S293" i="49" s="1"/>
  <c r="V527" i="48"/>
  <c r="T535" i="48"/>
  <c r="T543" i="48"/>
  <c r="T434" i="48"/>
  <c r="T361" i="48"/>
  <c r="T501" i="48"/>
  <c r="V509" i="48"/>
  <c r="V539" i="48"/>
  <c r="T442" i="48"/>
  <c r="T376" i="48"/>
  <c r="T333" i="48"/>
  <c r="V287" i="48"/>
  <c r="T415" i="48"/>
  <c r="U415" i="48"/>
  <c r="W415" i="48" s="1"/>
  <c r="Y415" i="48" s="1"/>
  <c r="T495" i="48"/>
  <c r="T505" i="48"/>
  <c r="T458" i="48"/>
  <c r="T311" i="48"/>
  <c r="U311" i="48"/>
  <c r="W311" i="48" s="1"/>
  <c r="Y311" i="48" s="1"/>
  <c r="T491" i="48"/>
  <c r="T354" i="46"/>
  <c r="V324" i="46"/>
  <c r="T398" i="46"/>
  <c r="U398" i="46"/>
  <c r="W398" i="46" s="1"/>
  <c r="Y398" i="46" s="1"/>
  <c r="V544" i="46"/>
  <c r="V540" i="46"/>
  <c r="V532" i="46"/>
  <c r="V528" i="46"/>
  <c r="V524" i="46"/>
  <c r="T518" i="46"/>
  <c r="V504" i="46"/>
  <c r="V412" i="46"/>
  <c r="T521" i="46"/>
  <c r="T405" i="46"/>
  <c r="U405" i="46"/>
  <c r="W405" i="46" s="1"/>
  <c r="Y405" i="46" s="1"/>
  <c r="T351" i="46"/>
  <c r="V288" i="46"/>
  <c r="T297" i="46"/>
  <c r="T409" i="46"/>
  <c r="T394" i="46"/>
  <c r="V332" i="46"/>
  <c r="T442" i="46"/>
  <c r="T347" i="46"/>
  <c r="U347" i="46"/>
  <c r="W347" i="46" s="1"/>
  <c r="Y347" i="46" s="1"/>
  <c r="Q384" i="55"/>
  <c r="Q376" i="55"/>
  <c r="O390" i="55"/>
  <c r="O382" i="55"/>
  <c r="O442" i="55"/>
  <c r="O483" i="51"/>
  <c r="O324" i="51"/>
  <c r="AA471" i="53"/>
  <c r="AA463" i="53"/>
  <c r="AA403" i="53"/>
  <c r="AA395" i="53"/>
  <c r="AA493" i="53"/>
  <c r="AA537" i="53"/>
  <c r="AA518" i="53"/>
  <c r="AA501" i="53"/>
  <c r="AA480" i="53"/>
  <c r="AA355" i="53"/>
  <c r="AA347" i="53"/>
  <c r="AA327" i="53"/>
  <c r="AA541" i="53"/>
  <c r="AA525" i="53"/>
  <c r="AA510" i="53"/>
  <c r="AA479" i="53"/>
  <c r="AA473" i="53"/>
  <c r="AA387" i="53"/>
  <c r="AA381" i="53"/>
  <c r="AA415" i="53"/>
  <c r="AC514" i="54"/>
  <c r="AC285" i="54"/>
  <c r="Y339" i="48"/>
  <c r="Y451" i="48"/>
  <c r="Y435" i="48"/>
  <c r="Y521" i="48"/>
  <c r="Y407" i="48"/>
  <c r="AA545" i="53"/>
  <c r="P523" i="55"/>
  <c r="R523" i="55" s="1"/>
  <c r="T523" i="55" s="1"/>
  <c r="O523" i="55"/>
  <c r="O486" i="55"/>
  <c r="O443" i="55"/>
  <c r="P414" i="55"/>
  <c r="O414" i="55"/>
  <c r="O387" i="55"/>
  <c r="O379" i="55"/>
  <c r="P519" i="55"/>
  <c r="R519" i="55" s="1"/>
  <c r="T519" i="55" s="1"/>
  <c r="O519" i="55"/>
  <c r="P528" i="55"/>
  <c r="R528" i="55" s="1"/>
  <c r="T528" i="55" s="1"/>
  <c r="O528" i="55"/>
  <c r="P516" i="55"/>
  <c r="R516" i="55" s="1"/>
  <c r="T516" i="55" s="1"/>
  <c r="O516" i="55"/>
  <c r="O487" i="55"/>
  <c r="P487" i="55"/>
  <c r="R487" i="55" s="1"/>
  <c r="T487" i="55" s="1"/>
  <c r="Q439" i="55"/>
  <c r="Q435" i="55"/>
  <c r="O368" i="55"/>
  <c r="P368" i="55"/>
  <c r="O385" i="55"/>
  <c r="O512" i="55"/>
  <c r="P494" i="55"/>
  <c r="R494" i="55" s="1"/>
  <c r="T494" i="55" s="1"/>
  <c r="O494" i="55"/>
  <c r="P410" i="55"/>
  <c r="O410" i="55"/>
  <c r="P402" i="55"/>
  <c r="O402" i="55"/>
  <c r="O362" i="55"/>
  <c r="O353" i="55"/>
  <c r="P353" i="55"/>
  <c r="Q365" i="55"/>
  <c r="P517" i="55"/>
  <c r="R517" i="55" s="1"/>
  <c r="T517" i="55" s="1"/>
  <c r="O517" i="55"/>
  <c r="Q504" i="55"/>
  <c r="P518" i="55"/>
  <c r="R518" i="55" s="1"/>
  <c r="T518" i="55" s="1"/>
  <c r="O518" i="55"/>
  <c r="O508" i="55"/>
  <c r="P527" i="55"/>
  <c r="R527" i="55" s="1"/>
  <c r="T527" i="55" s="1"/>
  <c r="O527" i="55"/>
  <c r="P511" i="55"/>
  <c r="R511" i="55" s="1"/>
  <c r="T511" i="55" s="1"/>
  <c r="O511" i="55"/>
  <c r="P497" i="55"/>
  <c r="R497" i="55" s="1"/>
  <c r="T497" i="55" s="1"/>
  <c r="O497" i="55"/>
  <c r="P493" i="55"/>
  <c r="R493" i="55" s="1"/>
  <c r="T493" i="55" s="1"/>
  <c r="O493" i="55"/>
  <c r="P432" i="55"/>
  <c r="O432" i="55"/>
  <c r="P415" i="55"/>
  <c r="O415" i="55"/>
  <c r="P411" i="55"/>
  <c r="O411" i="55"/>
  <c r="P407" i="55"/>
  <c r="O407" i="55"/>
  <c r="P403" i="55"/>
  <c r="O403" i="55"/>
  <c r="O400" i="55"/>
  <c r="O396" i="55"/>
  <c r="O392" i="55"/>
  <c r="P375" i="55"/>
  <c r="O375" i="55"/>
  <c r="P374" i="55"/>
  <c r="O374" i="55"/>
  <c r="P373" i="55"/>
  <c r="O373" i="55"/>
  <c r="P372" i="55"/>
  <c r="O372" i="55"/>
  <c r="P371" i="55"/>
  <c r="O371" i="55"/>
  <c r="P370" i="55"/>
  <c r="O370" i="55"/>
  <c r="Q366" i="55"/>
  <c r="O358" i="55"/>
  <c r="O389" i="55"/>
  <c r="O381" i="55"/>
  <c r="O369" i="55"/>
  <c r="P546" i="55"/>
  <c r="R546" i="55" s="1"/>
  <c r="T546" i="55" s="1"/>
  <c r="O546" i="55"/>
  <c r="P515" i="55"/>
  <c r="R515" i="55" s="1"/>
  <c r="T515" i="55" s="1"/>
  <c r="O515" i="55"/>
  <c r="P532" i="55"/>
  <c r="R532" i="55" s="1"/>
  <c r="T532" i="55" s="1"/>
  <c r="O532" i="55"/>
  <c r="P524" i="55"/>
  <c r="R524" i="55" s="1"/>
  <c r="T524" i="55" s="1"/>
  <c r="O524" i="55"/>
  <c r="P520" i="55"/>
  <c r="O520" i="55"/>
  <c r="P503" i="55"/>
  <c r="R503" i="55" s="1"/>
  <c r="T503" i="55" s="1"/>
  <c r="O503" i="55"/>
  <c r="P495" i="55"/>
  <c r="R495" i="55" s="1"/>
  <c r="T495" i="55" s="1"/>
  <c r="O495" i="55"/>
  <c r="P413" i="55"/>
  <c r="O413" i="55"/>
  <c r="P409" i="55"/>
  <c r="O409" i="55"/>
  <c r="P405" i="55"/>
  <c r="O405" i="55"/>
  <c r="P401" i="55"/>
  <c r="O401" i="55"/>
  <c r="O377" i="55"/>
  <c r="O489" i="55"/>
  <c r="P489" i="55"/>
  <c r="R489" i="55" s="1"/>
  <c r="T489" i="55" s="1"/>
  <c r="P406" i="55"/>
  <c r="O406" i="55"/>
  <c r="O361" i="55"/>
  <c r="P361" i="55"/>
  <c r="P496" i="55"/>
  <c r="R496" i="55" s="1"/>
  <c r="T496" i="55" s="1"/>
  <c r="O496" i="55"/>
  <c r="P492" i="55"/>
  <c r="R492" i="55" s="1"/>
  <c r="T492" i="55" s="1"/>
  <c r="O492" i="55"/>
  <c r="O485" i="55"/>
  <c r="P485" i="55"/>
  <c r="R485" i="55" s="1"/>
  <c r="T485" i="55" s="1"/>
  <c r="P507" i="55"/>
  <c r="R507" i="55" s="1"/>
  <c r="T507" i="55" s="1"/>
  <c r="O507" i="55"/>
  <c r="P531" i="55"/>
  <c r="R531" i="55" s="1"/>
  <c r="T531" i="55" s="1"/>
  <c r="O531" i="55"/>
  <c r="P491" i="55"/>
  <c r="R491" i="55" s="1"/>
  <c r="T491" i="55" s="1"/>
  <c r="O491" i="55"/>
  <c r="O490" i="55"/>
  <c r="P416" i="55"/>
  <c r="O416" i="55"/>
  <c r="P412" i="55"/>
  <c r="O412" i="55"/>
  <c r="P408" i="55"/>
  <c r="O408" i="55"/>
  <c r="P404" i="55"/>
  <c r="O404" i="55"/>
  <c r="Q391" i="55"/>
  <c r="Q383" i="55"/>
  <c r="O354" i="55"/>
  <c r="O357" i="55"/>
  <c r="P357" i="55"/>
  <c r="O363" i="55"/>
  <c r="P363" i="55"/>
  <c r="O359" i="55"/>
  <c r="P359" i="55"/>
  <c r="O355" i="55"/>
  <c r="P355" i="55"/>
  <c r="O351" i="55"/>
  <c r="P351" i="55"/>
  <c r="P533" i="51"/>
  <c r="R533" i="51" s="1"/>
  <c r="T533" i="51" s="1"/>
  <c r="O533" i="51"/>
  <c r="P529" i="51"/>
  <c r="R529" i="51" s="1"/>
  <c r="T529" i="51" s="1"/>
  <c r="O529" i="51"/>
  <c r="P525" i="51"/>
  <c r="O525" i="51"/>
  <c r="P521" i="51"/>
  <c r="R521" i="51" s="1"/>
  <c r="T521" i="51" s="1"/>
  <c r="O521" i="51"/>
  <c r="Q491" i="51"/>
  <c r="Q487" i="51"/>
  <c r="Q479" i="51"/>
  <c r="Q475" i="51"/>
  <c r="Q471" i="51"/>
  <c r="O482" i="51"/>
  <c r="P402" i="51"/>
  <c r="R402" i="51" s="1"/>
  <c r="T402" i="51" s="1"/>
  <c r="O402" i="51"/>
  <c r="P398" i="51"/>
  <c r="R398" i="51" s="1"/>
  <c r="T398" i="51" s="1"/>
  <c r="O398" i="51"/>
  <c r="P367" i="51"/>
  <c r="R367" i="51" s="1"/>
  <c r="T367" i="51" s="1"/>
  <c r="O367" i="51"/>
  <c r="P363" i="51"/>
  <c r="R363" i="51" s="1"/>
  <c r="T363" i="51" s="1"/>
  <c r="O363" i="51"/>
  <c r="P359" i="51"/>
  <c r="R359" i="51" s="1"/>
  <c r="T359" i="51" s="1"/>
  <c r="O359" i="51"/>
  <c r="P355" i="51"/>
  <c r="R355" i="51" s="1"/>
  <c r="T355" i="51" s="1"/>
  <c r="O355" i="51"/>
  <c r="P368" i="51"/>
  <c r="R368" i="51" s="1"/>
  <c r="T368" i="51" s="1"/>
  <c r="O368" i="51"/>
  <c r="P364" i="51"/>
  <c r="R364" i="51" s="1"/>
  <c r="T364" i="51" s="1"/>
  <c r="O364" i="51"/>
  <c r="P360" i="51"/>
  <c r="R360" i="51" s="1"/>
  <c r="T360" i="51" s="1"/>
  <c r="O360" i="51"/>
  <c r="P356" i="51"/>
  <c r="R356" i="51" s="1"/>
  <c r="T356" i="51" s="1"/>
  <c r="O356" i="51"/>
  <c r="P352" i="51"/>
  <c r="R352" i="51" s="1"/>
  <c r="T352" i="51" s="1"/>
  <c r="O352" i="51"/>
  <c r="O345" i="51"/>
  <c r="P345" i="51"/>
  <c r="O341" i="51"/>
  <c r="P341" i="51"/>
  <c r="P534" i="51"/>
  <c r="R534" i="51" s="1"/>
  <c r="T534" i="51" s="1"/>
  <c r="O534" i="51"/>
  <c r="P530" i="51"/>
  <c r="O530" i="51"/>
  <c r="P526" i="51"/>
  <c r="R526" i="51" s="1"/>
  <c r="T526" i="51" s="1"/>
  <c r="O526" i="51"/>
  <c r="P522" i="51"/>
  <c r="R522" i="51" s="1"/>
  <c r="T522" i="51" s="1"/>
  <c r="O522" i="51"/>
  <c r="O486" i="51"/>
  <c r="O470" i="51"/>
  <c r="P401" i="51"/>
  <c r="R401" i="51" s="1"/>
  <c r="T401" i="51" s="1"/>
  <c r="O401" i="51"/>
  <c r="P397" i="51"/>
  <c r="R397" i="51" s="1"/>
  <c r="T397" i="51" s="1"/>
  <c r="O397" i="51"/>
  <c r="P348" i="51"/>
  <c r="R348" i="51" s="1"/>
  <c r="T348" i="51" s="1"/>
  <c r="O348" i="51"/>
  <c r="O344" i="51"/>
  <c r="P344" i="51"/>
  <c r="O327" i="51"/>
  <c r="P327" i="51"/>
  <c r="P535" i="51"/>
  <c r="R535" i="51" s="1"/>
  <c r="T535" i="51" s="1"/>
  <c r="O535" i="51"/>
  <c r="P531" i="51"/>
  <c r="R531" i="51" s="1"/>
  <c r="T531" i="51" s="1"/>
  <c r="O531" i="51"/>
  <c r="P527" i="51"/>
  <c r="R527" i="51" s="1"/>
  <c r="T527" i="51" s="1"/>
  <c r="O527" i="51"/>
  <c r="P523" i="51"/>
  <c r="R523" i="51" s="1"/>
  <c r="T523" i="51" s="1"/>
  <c r="O523" i="51"/>
  <c r="P519" i="51"/>
  <c r="R519" i="51" s="1"/>
  <c r="T519" i="51" s="1"/>
  <c r="O519" i="51"/>
  <c r="O490" i="51"/>
  <c r="O474" i="51"/>
  <c r="P400" i="51"/>
  <c r="R400" i="51" s="1"/>
  <c r="T400" i="51" s="1"/>
  <c r="O400" i="51"/>
  <c r="P365" i="51"/>
  <c r="R365" i="51" s="1"/>
  <c r="T365" i="51" s="1"/>
  <c r="O365" i="51"/>
  <c r="P361" i="51"/>
  <c r="R361" i="51" s="1"/>
  <c r="T361" i="51" s="1"/>
  <c r="O361" i="51"/>
  <c r="P357" i="51"/>
  <c r="R357" i="51" s="1"/>
  <c r="T357" i="51" s="1"/>
  <c r="O357" i="51"/>
  <c r="P353" i="51"/>
  <c r="R353" i="51" s="1"/>
  <c r="T353" i="51" s="1"/>
  <c r="O353" i="51"/>
  <c r="P366" i="51"/>
  <c r="R366" i="51" s="1"/>
  <c r="T366" i="51" s="1"/>
  <c r="O366" i="51"/>
  <c r="P362" i="51"/>
  <c r="R362" i="51" s="1"/>
  <c r="T362" i="51" s="1"/>
  <c r="O362" i="51"/>
  <c r="P358" i="51"/>
  <c r="R358" i="51" s="1"/>
  <c r="T358" i="51" s="1"/>
  <c r="O358" i="51"/>
  <c r="P354" i="51"/>
  <c r="R354" i="51" s="1"/>
  <c r="T354" i="51" s="1"/>
  <c r="O354" i="51"/>
  <c r="O347" i="51"/>
  <c r="P347" i="51"/>
  <c r="O343" i="51"/>
  <c r="P343" i="51"/>
  <c r="P546" i="51"/>
  <c r="R546" i="51" s="1"/>
  <c r="T546" i="51" s="1"/>
  <c r="O546" i="51"/>
  <c r="P536" i="51"/>
  <c r="R536" i="51" s="1"/>
  <c r="T536" i="51" s="1"/>
  <c r="O536" i="51"/>
  <c r="P532" i="51"/>
  <c r="R532" i="51" s="1"/>
  <c r="T532" i="51" s="1"/>
  <c r="O532" i="51"/>
  <c r="P528" i="51"/>
  <c r="R528" i="51" s="1"/>
  <c r="T528" i="51" s="1"/>
  <c r="O528" i="51"/>
  <c r="P524" i="51"/>
  <c r="R524" i="51" s="1"/>
  <c r="T524" i="51" s="1"/>
  <c r="O524" i="51"/>
  <c r="P520" i="51"/>
  <c r="O520" i="51"/>
  <c r="P518" i="51"/>
  <c r="R518" i="51" s="1"/>
  <c r="T518" i="51" s="1"/>
  <c r="O518" i="51"/>
  <c r="O478" i="51"/>
  <c r="P403" i="51"/>
  <c r="R403" i="51" s="1"/>
  <c r="T403" i="51" s="1"/>
  <c r="O403" i="51"/>
  <c r="P399" i="51"/>
  <c r="R399" i="51" s="1"/>
  <c r="T399" i="51" s="1"/>
  <c r="O399" i="51"/>
  <c r="O346" i="51"/>
  <c r="P346" i="51"/>
  <c r="O342" i="51"/>
  <c r="P342" i="51"/>
  <c r="O340" i="51"/>
  <c r="P340" i="51"/>
  <c r="O339" i="51"/>
  <c r="P339" i="51"/>
  <c r="O338" i="51"/>
  <c r="P338" i="51"/>
  <c r="O337" i="51"/>
  <c r="P337" i="51"/>
  <c r="O336" i="51"/>
  <c r="P336" i="51"/>
  <c r="O335" i="51"/>
  <c r="P335" i="51"/>
  <c r="O334" i="51"/>
  <c r="P334" i="51"/>
  <c r="O333" i="51"/>
  <c r="P333" i="51"/>
  <c r="O332" i="51"/>
  <c r="P332" i="51"/>
  <c r="O331" i="51"/>
  <c r="P331" i="51"/>
  <c r="O330" i="51"/>
  <c r="P330" i="51"/>
  <c r="O329" i="51"/>
  <c r="P329" i="51"/>
  <c r="O328" i="51"/>
  <c r="P328" i="51"/>
  <c r="O399" i="50"/>
  <c r="Q399" i="50" s="1"/>
  <c r="S399" i="50" s="1"/>
  <c r="N399" i="50"/>
  <c r="O395" i="50"/>
  <c r="Q395" i="50" s="1"/>
  <c r="S395" i="50" s="1"/>
  <c r="N395" i="50"/>
  <c r="O391" i="50"/>
  <c r="Q391" i="50" s="1"/>
  <c r="S391" i="50" s="1"/>
  <c r="N391" i="50"/>
  <c r="O396" i="50"/>
  <c r="Q396" i="50" s="1"/>
  <c r="S396" i="50" s="1"/>
  <c r="N396" i="50"/>
  <c r="O392" i="50"/>
  <c r="Q392" i="50" s="1"/>
  <c r="S392" i="50" s="1"/>
  <c r="N392" i="50"/>
  <c r="N357" i="50"/>
  <c r="O357" i="50"/>
  <c r="Q357" i="50" s="1"/>
  <c r="S357" i="50" s="1"/>
  <c r="O536" i="50"/>
  <c r="Q536" i="50" s="1"/>
  <c r="S536" i="50" s="1"/>
  <c r="N536" i="50"/>
  <c r="O532" i="50"/>
  <c r="Q532" i="50" s="1"/>
  <c r="S532" i="50" s="1"/>
  <c r="N532" i="50"/>
  <c r="O533" i="50"/>
  <c r="Q533" i="50" s="1"/>
  <c r="S533" i="50" s="1"/>
  <c r="N533" i="50"/>
  <c r="O529" i="50"/>
  <c r="N529" i="50"/>
  <c r="N385" i="50"/>
  <c r="O385" i="50"/>
  <c r="Q385" i="50" s="1"/>
  <c r="S385" i="50" s="1"/>
  <c r="N384" i="50"/>
  <c r="O384" i="50"/>
  <c r="Q384" i="50" s="1"/>
  <c r="S384" i="50" s="1"/>
  <c r="O388" i="50"/>
  <c r="Q388" i="50" s="1"/>
  <c r="S388" i="50" s="1"/>
  <c r="N388" i="50"/>
  <c r="N361" i="50"/>
  <c r="O361" i="50"/>
  <c r="Q361" i="50" s="1"/>
  <c r="S361" i="50" s="1"/>
  <c r="O545" i="50"/>
  <c r="Q545" i="50" s="1"/>
  <c r="S545" i="50" s="1"/>
  <c r="N545" i="50"/>
  <c r="O397" i="50"/>
  <c r="Q397" i="50" s="1"/>
  <c r="S397" i="50" s="1"/>
  <c r="N397" i="50"/>
  <c r="O393" i="50"/>
  <c r="Q393" i="50" s="1"/>
  <c r="S393" i="50" s="1"/>
  <c r="N393" i="50"/>
  <c r="O389" i="50"/>
  <c r="Q389" i="50" s="1"/>
  <c r="S389" i="50" s="1"/>
  <c r="N389" i="50"/>
  <c r="O398" i="50"/>
  <c r="Q398" i="50" s="1"/>
  <c r="S398" i="50" s="1"/>
  <c r="N398" i="50"/>
  <c r="O394" i="50"/>
  <c r="Q394" i="50" s="1"/>
  <c r="S394" i="50" s="1"/>
  <c r="N394" i="50"/>
  <c r="O390" i="50"/>
  <c r="Q390" i="50" s="1"/>
  <c r="S390" i="50" s="1"/>
  <c r="N390" i="50"/>
  <c r="N359" i="50"/>
  <c r="O359" i="50"/>
  <c r="Q359" i="50" s="1"/>
  <c r="S359" i="50" s="1"/>
  <c r="O534" i="50"/>
  <c r="Q534" i="50" s="1"/>
  <c r="S534" i="50" s="1"/>
  <c r="N534" i="50"/>
  <c r="O530" i="50"/>
  <c r="Q530" i="50" s="1"/>
  <c r="S530" i="50" s="1"/>
  <c r="N530" i="50"/>
  <c r="O528" i="50"/>
  <c r="Q528" i="50" s="1"/>
  <c r="S528" i="50" s="1"/>
  <c r="N528" i="50"/>
  <c r="O535" i="50"/>
  <c r="Q535" i="50" s="1"/>
  <c r="S535" i="50" s="1"/>
  <c r="N535" i="50"/>
  <c r="O531" i="50"/>
  <c r="Q531" i="50" s="1"/>
  <c r="S531" i="50" s="1"/>
  <c r="N531" i="50"/>
  <c r="N381" i="50"/>
  <c r="O381" i="50"/>
  <c r="Q381" i="50" s="1"/>
  <c r="S381" i="50" s="1"/>
  <c r="N380" i="50"/>
  <c r="O380" i="50"/>
  <c r="Q380" i="50" s="1"/>
  <c r="S380" i="50" s="1"/>
  <c r="F540" i="49"/>
  <c r="P540" i="49"/>
  <c r="F538" i="49"/>
  <c r="P538" i="49"/>
  <c r="F542" i="49"/>
  <c r="P542" i="49"/>
  <c r="F534" i="49"/>
  <c r="P534" i="49"/>
  <c r="Y402" i="44"/>
  <c r="Y364" i="44"/>
  <c r="Y531" i="44"/>
  <c r="Y466" i="44"/>
  <c r="Y458" i="44"/>
  <c r="Y422" i="44"/>
  <c r="Y394" i="44"/>
  <c r="Y454" i="44"/>
  <c r="Y473" i="44"/>
  <c r="Y471" i="44"/>
  <c r="Y423" i="44"/>
  <c r="Y407" i="44"/>
  <c r="Y320" i="44"/>
  <c r="Y293" i="44"/>
  <c r="Y447" i="44"/>
  <c r="Y350" i="44"/>
  <c r="Y305" i="44"/>
  <c r="Y418" i="44"/>
  <c r="Y338" i="44"/>
  <c r="Y514" i="44"/>
  <c r="Y446" i="44"/>
  <c r="Y376" i="44"/>
  <c r="Y352" i="44"/>
  <c r="Y523" i="44"/>
  <c r="Y438" i="44"/>
  <c r="Y390" i="44"/>
  <c r="Y392" i="44"/>
  <c r="Y333" i="44"/>
  <c r="Y527" i="44"/>
  <c r="Y285" i="44"/>
  <c r="Y288" i="44"/>
  <c r="V535" i="44"/>
  <c r="U522" i="44"/>
  <c r="W522" i="44" s="1"/>
  <c r="T522" i="44"/>
  <c r="U516" i="44"/>
  <c r="W516" i="44" s="1"/>
  <c r="Y516" i="44" s="1"/>
  <c r="T516" i="44"/>
  <c r="T511" i="44"/>
  <c r="U511" i="44"/>
  <c r="W511" i="44" s="1"/>
  <c r="Y511" i="44" s="1"/>
  <c r="T499" i="44"/>
  <c r="U499" i="44"/>
  <c r="T500" i="44"/>
  <c r="T477" i="44"/>
  <c r="U477" i="44"/>
  <c r="W477" i="44" s="1"/>
  <c r="Y477" i="44" s="1"/>
  <c r="U445" i="44"/>
  <c r="W445" i="44" s="1"/>
  <c r="Y445" i="44" s="1"/>
  <c r="T445" i="44"/>
  <c r="U433" i="44"/>
  <c r="W433" i="44" s="1"/>
  <c r="T433" i="44"/>
  <c r="U417" i="44"/>
  <c r="W417" i="44" s="1"/>
  <c r="Y417" i="44" s="1"/>
  <c r="T417" i="44"/>
  <c r="T439" i="44"/>
  <c r="U439" i="44"/>
  <c r="W439" i="44" s="1"/>
  <c r="Y439" i="44" s="1"/>
  <c r="T434" i="44"/>
  <c r="T418" i="44"/>
  <c r="U401" i="44"/>
  <c r="W401" i="44" s="1"/>
  <c r="Y401" i="44" s="1"/>
  <c r="T401" i="44"/>
  <c r="U398" i="44"/>
  <c r="W398" i="44" s="1"/>
  <c r="Y398" i="44" s="1"/>
  <c r="T398" i="44"/>
  <c r="U373" i="44"/>
  <c r="W373" i="44" s="1"/>
  <c r="Y373" i="44" s="1"/>
  <c r="T373" i="44"/>
  <c r="U353" i="44"/>
  <c r="W353" i="44" s="1"/>
  <c r="T353" i="44"/>
  <c r="U348" i="44"/>
  <c r="W348" i="44" s="1"/>
  <c r="Y348" i="44" s="1"/>
  <c r="T348" i="44"/>
  <c r="U334" i="44"/>
  <c r="W334" i="44" s="1"/>
  <c r="T334" i="44"/>
  <c r="U318" i="44"/>
  <c r="W318" i="44" s="1"/>
  <c r="Y318" i="44" s="1"/>
  <c r="T318" i="44"/>
  <c r="U302" i="44"/>
  <c r="W302" i="44" s="1"/>
  <c r="T302" i="44"/>
  <c r="T332" i="44"/>
  <c r="U332" i="44"/>
  <c r="W332" i="44" s="1"/>
  <c r="Y332" i="44" s="1"/>
  <c r="T327" i="44"/>
  <c r="T311" i="44"/>
  <c r="U542" i="44"/>
  <c r="W542" i="44" s="1"/>
  <c r="Y542" i="44" s="1"/>
  <c r="T542" i="44"/>
  <c r="Y539" i="44"/>
  <c r="U530" i="44"/>
  <c r="W530" i="44" s="1"/>
  <c r="Y530" i="44" s="1"/>
  <c r="T530" i="44"/>
  <c r="Y522" i="44"/>
  <c r="T539" i="44"/>
  <c r="U513" i="44"/>
  <c r="W513" i="44" s="1"/>
  <c r="T513" i="44"/>
  <c r="U505" i="44"/>
  <c r="T505" i="44"/>
  <c r="T544" i="44"/>
  <c r="T515" i="44"/>
  <c r="U515" i="44"/>
  <c r="W515" i="44" s="1"/>
  <c r="Y515" i="44" s="1"/>
  <c r="T507" i="44"/>
  <c r="U507" i="44"/>
  <c r="W507" i="44" s="1"/>
  <c r="Y507" i="44" s="1"/>
  <c r="U472" i="44"/>
  <c r="W472" i="44" s="1"/>
  <c r="T472" i="44"/>
  <c r="T454" i="44"/>
  <c r="V450" i="44"/>
  <c r="T443" i="44"/>
  <c r="U443" i="44"/>
  <c r="W443" i="44" s="1"/>
  <c r="Y443" i="44" s="1"/>
  <c r="U453" i="44"/>
  <c r="W453" i="44" s="1"/>
  <c r="T453" i="44"/>
  <c r="U429" i="44"/>
  <c r="W429" i="44" s="1"/>
  <c r="Y429" i="44" s="1"/>
  <c r="T429" i="44"/>
  <c r="U413" i="44"/>
  <c r="W413" i="44" s="1"/>
  <c r="Y413" i="44" s="1"/>
  <c r="T413" i="44"/>
  <c r="V402" i="44"/>
  <c r="U397" i="44"/>
  <c r="W397" i="44" s="1"/>
  <c r="T397" i="44"/>
  <c r="U385" i="44"/>
  <c r="W385" i="44" s="1"/>
  <c r="Y385" i="44" s="1"/>
  <c r="T385" i="44"/>
  <c r="U369" i="44"/>
  <c r="W369" i="44" s="1"/>
  <c r="T369" i="44"/>
  <c r="V372" i="44"/>
  <c r="V349" i="44"/>
  <c r="Y353" i="44"/>
  <c r="U341" i="44"/>
  <c r="W341" i="44" s="1"/>
  <c r="Y341" i="44" s="1"/>
  <c r="T341" i="44"/>
  <c r="U330" i="44"/>
  <c r="W330" i="44" s="1"/>
  <c r="Y330" i="44" s="1"/>
  <c r="T330" i="44"/>
  <c r="V319" i="44"/>
  <c r="U314" i="44"/>
  <c r="W314" i="44" s="1"/>
  <c r="Y314" i="44" s="1"/>
  <c r="T314" i="44"/>
  <c r="V303" i="44"/>
  <c r="U298" i="44"/>
  <c r="W298" i="44" s="1"/>
  <c r="Y298" i="44" s="1"/>
  <c r="T298" i="44"/>
  <c r="U294" i="44"/>
  <c r="W294" i="44" s="1"/>
  <c r="Y294" i="44" s="1"/>
  <c r="T294" i="44"/>
  <c r="U290" i="44"/>
  <c r="W290" i="44" s="1"/>
  <c r="Y290" i="44" s="1"/>
  <c r="T290" i="44"/>
  <c r="U286" i="44"/>
  <c r="W286" i="44" s="1"/>
  <c r="T286" i="44"/>
  <c r="T380" i="44"/>
  <c r="T364" i="44"/>
  <c r="T352" i="44"/>
  <c r="T336" i="44"/>
  <c r="U336" i="44"/>
  <c r="W336" i="44" s="1"/>
  <c r="Y336" i="44" s="1"/>
  <c r="V335" i="44"/>
  <c r="U538" i="44"/>
  <c r="W538" i="44" s="1"/>
  <c r="Y538" i="44" s="1"/>
  <c r="T538" i="44"/>
  <c r="T503" i="44"/>
  <c r="U503" i="44"/>
  <c r="W503" i="44" s="1"/>
  <c r="Y503" i="44" s="1"/>
  <c r="U493" i="44"/>
  <c r="W493" i="44" s="1"/>
  <c r="Y493" i="44" s="1"/>
  <c r="T493" i="44"/>
  <c r="U489" i="44"/>
  <c r="W489" i="44" s="1"/>
  <c r="Y489" i="44" s="1"/>
  <c r="T489" i="44"/>
  <c r="T485" i="44"/>
  <c r="U485" i="44"/>
  <c r="W485" i="44" s="1"/>
  <c r="Y485" i="44" s="1"/>
  <c r="Y472" i="44"/>
  <c r="U461" i="44"/>
  <c r="W461" i="44" s="1"/>
  <c r="Y461" i="44" s="1"/>
  <c r="T461" i="44"/>
  <c r="U457" i="44"/>
  <c r="W457" i="44" s="1"/>
  <c r="Y457" i="44" s="1"/>
  <c r="T457" i="44"/>
  <c r="U469" i="44"/>
  <c r="W469" i="44" s="1"/>
  <c r="Y469" i="44" s="1"/>
  <c r="T469" i="44"/>
  <c r="T465" i="44"/>
  <c r="U465" i="44"/>
  <c r="W465" i="44" s="1"/>
  <c r="Y465" i="44" s="1"/>
  <c r="T458" i="44"/>
  <c r="Y453" i="44"/>
  <c r="U441" i="44"/>
  <c r="W441" i="44" s="1"/>
  <c r="Y441" i="44" s="1"/>
  <c r="T441" i="44"/>
  <c r="U425" i="44"/>
  <c r="W425" i="44" s="1"/>
  <c r="Y425" i="44" s="1"/>
  <c r="T425" i="44"/>
  <c r="U409" i="44"/>
  <c r="W409" i="44" s="1"/>
  <c r="Y409" i="44" s="1"/>
  <c r="T409" i="44"/>
  <c r="Y452" i="44"/>
  <c r="T442" i="44"/>
  <c r="T426" i="44"/>
  <c r="T410" i="44"/>
  <c r="Y397" i="44"/>
  <c r="Y369" i="44"/>
  <c r="U381" i="44"/>
  <c r="W381" i="44" s="1"/>
  <c r="Y381" i="44" s="1"/>
  <c r="T381" i="44"/>
  <c r="U365" i="44"/>
  <c r="W365" i="44" s="1"/>
  <c r="Y365" i="44" s="1"/>
  <c r="T365" i="44"/>
  <c r="U387" i="44"/>
  <c r="W387" i="44" s="1"/>
  <c r="Y387" i="44" s="1"/>
  <c r="T387" i="44"/>
  <c r="U393" i="44"/>
  <c r="W393" i="44" s="1"/>
  <c r="Y393" i="44" s="1"/>
  <c r="T393" i="44"/>
  <c r="U344" i="44"/>
  <c r="W344" i="44" s="1"/>
  <c r="Y344" i="44" s="1"/>
  <c r="T344" i="44"/>
  <c r="Y334" i="44"/>
  <c r="Y302" i="44"/>
  <c r="Y286" i="44"/>
  <c r="U357" i="44"/>
  <c r="W357" i="44" s="1"/>
  <c r="Y357" i="44" s="1"/>
  <c r="T357" i="44"/>
  <c r="U340" i="44"/>
  <c r="W340" i="44" s="1"/>
  <c r="T340" i="44"/>
  <c r="U326" i="44"/>
  <c r="W326" i="44" s="1"/>
  <c r="Y326" i="44" s="1"/>
  <c r="T326" i="44"/>
  <c r="U310" i="44"/>
  <c r="W310" i="44" s="1"/>
  <c r="Y310" i="44" s="1"/>
  <c r="T310" i="44"/>
  <c r="U337" i="44"/>
  <c r="W337" i="44" s="1"/>
  <c r="Y337" i="44" s="1"/>
  <c r="T337" i="44"/>
  <c r="U534" i="44"/>
  <c r="W534" i="44" s="1"/>
  <c r="Y534" i="44" s="1"/>
  <c r="T534" i="44"/>
  <c r="U526" i="44"/>
  <c r="W526" i="44" s="1"/>
  <c r="Y526" i="44" s="1"/>
  <c r="T526" i="44"/>
  <c r="Y513" i="44"/>
  <c r="V519" i="44"/>
  <c r="U509" i="44"/>
  <c r="W509" i="44" s="1"/>
  <c r="Y509" i="44" s="1"/>
  <c r="T509" i="44"/>
  <c r="U501" i="44"/>
  <c r="W501" i="44" s="1"/>
  <c r="Y501" i="44" s="1"/>
  <c r="T501" i="44"/>
  <c r="T495" i="44"/>
  <c r="U495" i="44"/>
  <c r="W495" i="44" s="1"/>
  <c r="Y495" i="44" s="1"/>
  <c r="U492" i="44"/>
  <c r="W492" i="44" s="1"/>
  <c r="Y492" i="44" s="1"/>
  <c r="T492" i="44"/>
  <c r="T488" i="44"/>
  <c r="U488" i="44"/>
  <c r="W488" i="44" s="1"/>
  <c r="Y488" i="44" s="1"/>
  <c r="U484" i="44"/>
  <c r="W484" i="44" s="1"/>
  <c r="Y484" i="44" s="1"/>
  <c r="T484" i="44"/>
  <c r="U480" i="44"/>
  <c r="W480" i="44" s="1"/>
  <c r="Y480" i="44" s="1"/>
  <c r="T480" i="44"/>
  <c r="U476" i="44"/>
  <c r="W476" i="44" s="1"/>
  <c r="Y476" i="44" s="1"/>
  <c r="T476" i="44"/>
  <c r="U497" i="44"/>
  <c r="W497" i="44" s="1"/>
  <c r="Y497" i="44" s="1"/>
  <c r="T497" i="44"/>
  <c r="T481" i="44"/>
  <c r="U481" i="44"/>
  <c r="W481" i="44" s="1"/>
  <c r="Y481" i="44" s="1"/>
  <c r="V462" i="44"/>
  <c r="T468" i="44"/>
  <c r="U468" i="44"/>
  <c r="W468" i="44" s="1"/>
  <c r="Y468" i="44" s="1"/>
  <c r="V467" i="44"/>
  <c r="U464" i="44"/>
  <c r="W464" i="44" s="1"/>
  <c r="Y464" i="44" s="1"/>
  <c r="T464" i="44"/>
  <c r="Y433" i="44"/>
  <c r="U449" i="44"/>
  <c r="W449" i="44" s="1"/>
  <c r="Y449" i="44" s="1"/>
  <c r="T449" i="44"/>
  <c r="U437" i="44"/>
  <c r="W437" i="44" s="1"/>
  <c r="Y437" i="44" s="1"/>
  <c r="T437" i="44"/>
  <c r="U421" i="44"/>
  <c r="W421" i="44" s="1"/>
  <c r="Y421" i="44" s="1"/>
  <c r="T421" i="44"/>
  <c r="U405" i="44"/>
  <c r="W405" i="44" s="1"/>
  <c r="Y405" i="44" s="1"/>
  <c r="T405" i="44"/>
  <c r="U377" i="44"/>
  <c r="W377" i="44" s="1"/>
  <c r="Y377" i="44" s="1"/>
  <c r="T377" i="44"/>
  <c r="U361" i="44"/>
  <c r="W361" i="44" s="1"/>
  <c r="Y361" i="44" s="1"/>
  <c r="T361" i="44"/>
  <c r="Y340" i="44"/>
  <c r="U322" i="44"/>
  <c r="W322" i="44" s="1"/>
  <c r="Y322" i="44" s="1"/>
  <c r="T322" i="44"/>
  <c r="U306" i="44"/>
  <c r="W306" i="44" s="1"/>
  <c r="Y306" i="44" s="1"/>
  <c r="T306" i="44"/>
  <c r="Y343" i="44"/>
  <c r="T328" i="44"/>
  <c r="U328" i="44"/>
  <c r="W328" i="44" s="1"/>
  <c r="Y328" i="44" s="1"/>
  <c r="Y322" i="52"/>
  <c r="Y307" i="52"/>
  <c r="Y337" i="52"/>
  <c r="Y342" i="52"/>
  <c r="Y403" i="52"/>
  <c r="Y325" i="52"/>
  <c r="Y424" i="52"/>
  <c r="Y404" i="52"/>
  <c r="Y420" i="52"/>
  <c r="Y468" i="52"/>
  <c r="Y476" i="52"/>
  <c r="Y528" i="52"/>
  <c r="Y536" i="52"/>
  <c r="Y492" i="52"/>
  <c r="Y508" i="52"/>
  <c r="Y289" i="52"/>
  <c r="Y445" i="52"/>
  <c r="Y531" i="52"/>
  <c r="Y543" i="52"/>
  <c r="Y491" i="52"/>
  <c r="Y393" i="52"/>
  <c r="U534" i="52"/>
  <c r="W534" i="52" s="1"/>
  <c r="Y534" i="52" s="1"/>
  <c r="T534" i="52"/>
  <c r="V523" i="52"/>
  <c r="U516" i="52"/>
  <c r="W516" i="52" s="1"/>
  <c r="Y516" i="52" s="1"/>
  <c r="T516" i="52"/>
  <c r="T486" i="52"/>
  <c r="U486" i="52"/>
  <c r="W486" i="52" s="1"/>
  <c r="T456" i="52"/>
  <c r="U456" i="52"/>
  <c r="W456" i="52" s="1"/>
  <c r="Y456" i="52" s="1"/>
  <c r="T448" i="52"/>
  <c r="U448" i="52"/>
  <c r="W448" i="52" s="1"/>
  <c r="Y448" i="52" s="1"/>
  <c r="U446" i="52"/>
  <c r="W446" i="52" s="1"/>
  <c r="Y446" i="52" s="1"/>
  <c r="T446" i="52"/>
  <c r="U444" i="52"/>
  <c r="W444" i="52" s="1"/>
  <c r="Y444" i="52" s="1"/>
  <c r="T444" i="52"/>
  <c r="U440" i="52"/>
  <c r="W440" i="52" s="1"/>
  <c r="Y440" i="52" s="1"/>
  <c r="T440" i="52"/>
  <c r="V447" i="52"/>
  <c r="U422" i="52"/>
  <c r="W422" i="52" s="1"/>
  <c r="T422" i="52"/>
  <c r="U410" i="52"/>
  <c r="W410" i="52" s="1"/>
  <c r="T410" i="52"/>
  <c r="T443" i="52"/>
  <c r="Y433" i="52"/>
  <c r="U414" i="52"/>
  <c r="W414" i="52" s="1"/>
  <c r="Y414" i="52" s="1"/>
  <c r="T414" i="52"/>
  <c r="T403" i="52"/>
  <c r="T390" i="52"/>
  <c r="U390" i="52"/>
  <c r="W390" i="52" s="1"/>
  <c r="Y390" i="52" s="1"/>
  <c r="U352" i="52"/>
  <c r="W352" i="52" s="1"/>
  <c r="T352" i="52"/>
  <c r="U372" i="52"/>
  <c r="W372" i="52" s="1"/>
  <c r="Y372" i="52" s="1"/>
  <c r="T372" i="52"/>
  <c r="T373" i="52"/>
  <c r="T336" i="52"/>
  <c r="U336" i="52"/>
  <c r="W336" i="52" s="1"/>
  <c r="Y336" i="52" s="1"/>
  <c r="T337" i="52"/>
  <c r="U316" i="52"/>
  <c r="W316" i="52" s="1"/>
  <c r="T316" i="52"/>
  <c r="U530" i="52"/>
  <c r="W530" i="52" s="1"/>
  <c r="Y530" i="52" s="1"/>
  <c r="T530" i="52"/>
  <c r="Y523" i="52"/>
  <c r="T535" i="52"/>
  <c r="V527" i="52"/>
  <c r="T515" i="52"/>
  <c r="U515" i="52"/>
  <c r="W515" i="52" s="1"/>
  <c r="T482" i="52"/>
  <c r="U482" i="52"/>
  <c r="W482" i="52" s="1"/>
  <c r="Y482" i="52" s="1"/>
  <c r="V479" i="52"/>
  <c r="U464" i="52"/>
  <c r="W464" i="52" s="1"/>
  <c r="T464" i="52"/>
  <c r="U466" i="52"/>
  <c r="W466" i="52" s="1"/>
  <c r="Y466" i="52" s="1"/>
  <c r="T466" i="52"/>
  <c r="U462" i="52"/>
  <c r="W462" i="52" s="1"/>
  <c r="Y462" i="52" s="1"/>
  <c r="T462" i="52"/>
  <c r="U459" i="52"/>
  <c r="W459" i="52" s="1"/>
  <c r="Y459" i="52" s="1"/>
  <c r="T459" i="52"/>
  <c r="U455" i="52"/>
  <c r="W455" i="52" s="1"/>
  <c r="T455" i="52"/>
  <c r="U451" i="52"/>
  <c r="W451" i="52" s="1"/>
  <c r="Y451" i="52" s="1"/>
  <c r="T451" i="52"/>
  <c r="T465" i="52"/>
  <c r="U436" i="52"/>
  <c r="W436" i="52" s="1"/>
  <c r="Y436" i="52" s="1"/>
  <c r="T436" i="52"/>
  <c r="V419" i="52"/>
  <c r="Y429" i="52"/>
  <c r="Y422" i="52"/>
  <c r="T411" i="52"/>
  <c r="Y410" i="52"/>
  <c r="Y421" i="52"/>
  <c r="V357" i="52"/>
  <c r="U376" i="52"/>
  <c r="W376" i="52" s="1"/>
  <c r="Y376" i="52" s="1"/>
  <c r="T376" i="52"/>
  <c r="Y352" i="52"/>
  <c r="T377" i="52"/>
  <c r="U402" i="52"/>
  <c r="W402" i="52" s="1"/>
  <c r="Y402" i="52" s="1"/>
  <c r="T402" i="52"/>
  <c r="U360" i="52"/>
  <c r="W360" i="52" s="1"/>
  <c r="Y360" i="52" s="1"/>
  <c r="T360" i="52"/>
  <c r="Y386" i="52"/>
  <c r="U328" i="52"/>
  <c r="W328" i="52" s="1"/>
  <c r="Y328" i="52" s="1"/>
  <c r="T328" i="52"/>
  <c r="U312" i="52"/>
  <c r="W312" i="52" s="1"/>
  <c r="Y312" i="52" s="1"/>
  <c r="T312" i="52"/>
  <c r="U292" i="52"/>
  <c r="W292" i="52" s="1"/>
  <c r="Y292" i="52" s="1"/>
  <c r="T292" i="52"/>
  <c r="Y316" i="52"/>
  <c r="U296" i="52"/>
  <c r="W296" i="52" s="1"/>
  <c r="Y296" i="52" s="1"/>
  <c r="T296" i="52"/>
  <c r="U304" i="52"/>
  <c r="W304" i="52" s="1"/>
  <c r="Y304" i="52" s="1"/>
  <c r="T304" i="52"/>
  <c r="U545" i="52"/>
  <c r="W545" i="52" s="1"/>
  <c r="Y545" i="52" s="1"/>
  <c r="T545" i="52"/>
  <c r="U542" i="52"/>
  <c r="W542" i="52" s="1"/>
  <c r="Y542" i="52" s="1"/>
  <c r="T542" i="52"/>
  <c r="T519" i="52"/>
  <c r="U519" i="52"/>
  <c r="Y515" i="52"/>
  <c r="U526" i="52"/>
  <c r="W526" i="52" s="1"/>
  <c r="Y526" i="52" s="1"/>
  <c r="T526" i="52"/>
  <c r="U520" i="52"/>
  <c r="W520" i="52" s="1"/>
  <c r="Y520" i="52" s="1"/>
  <c r="T520" i="52"/>
  <c r="U493" i="52"/>
  <c r="W493" i="52" s="1"/>
  <c r="Y493" i="52" s="1"/>
  <c r="T493" i="52"/>
  <c r="T478" i="52"/>
  <c r="U478" i="52"/>
  <c r="W478" i="52" s="1"/>
  <c r="Y478" i="52" s="1"/>
  <c r="T460" i="52"/>
  <c r="U460" i="52"/>
  <c r="W460" i="52" s="1"/>
  <c r="Y460" i="52" s="1"/>
  <c r="T452" i="52"/>
  <c r="U452" i="52"/>
  <c r="W452" i="52" s="1"/>
  <c r="Y452" i="52" s="1"/>
  <c r="U439" i="52"/>
  <c r="W439" i="52" s="1"/>
  <c r="Y439" i="52" s="1"/>
  <c r="T439" i="52"/>
  <c r="U434" i="52"/>
  <c r="W434" i="52" s="1"/>
  <c r="Y434" i="52" s="1"/>
  <c r="T434" i="52"/>
  <c r="T427" i="52"/>
  <c r="V395" i="52"/>
  <c r="U426" i="52"/>
  <c r="W426" i="52" s="1"/>
  <c r="Y426" i="52" s="1"/>
  <c r="T426" i="52"/>
  <c r="U394" i="52"/>
  <c r="W394" i="52" s="1"/>
  <c r="Y394" i="52" s="1"/>
  <c r="T394" i="52"/>
  <c r="U430" i="52"/>
  <c r="W430" i="52" s="1"/>
  <c r="T430" i="52"/>
  <c r="U398" i="52"/>
  <c r="W398" i="52" s="1"/>
  <c r="Y398" i="52" s="1"/>
  <c r="T398" i="52"/>
  <c r="U418" i="52"/>
  <c r="W418" i="52" s="1"/>
  <c r="T418" i="52"/>
  <c r="T381" i="52"/>
  <c r="T365" i="52"/>
  <c r="U380" i="52"/>
  <c r="W380" i="52" s="1"/>
  <c r="T380" i="52"/>
  <c r="U364" i="52"/>
  <c r="W364" i="52" s="1"/>
  <c r="Y364" i="52" s="1"/>
  <c r="T364" i="52"/>
  <c r="Y384" i="52"/>
  <c r="U344" i="52"/>
  <c r="W344" i="52" s="1"/>
  <c r="Y344" i="52" s="1"/>
  <c r="T344" i="52"/>
  <c r="U320" i="52"/>
  <c r="W320" i="52" s="1"/>
  <c r="Y320" i="52" s="1"/>
  <c r="T320" i="52"/>
  <c r="U300" i="52"/>
  <c r="W300" i="52" s="1"/>
  <c r="Y300" i="52" s="1"/>
  <c r="T300" i="52"/>
  <c r="U324" i="52"/>
  <c r="W324" i="52" s="1"/>
  <c r="Y324" i="52" s="1"/>
  <c r="T324" i="52"/>
  <c r="U308" i="52"/>
  <c r="W308" i="52" s="1"/>
  <c r="Y308" i="52" s="1"/>
  <c r="T308" i="52"/>
  <c r="U288" i="52"/>
  <c r="W288" i="52" s="1"/>
  <c r="Y288" i="52" s="1"/>
  <c r="T288" i="52"/>
  <c r="U538" i="52"/>
  <c r="W538" i="52" s="1"/>
  <c r="Y538" i="52" s="1"/>
  <c r="T538" i="52"/>
  <c r="T543" i="52"/>
  <c r="U522" i="52"/>
  <c r="W522" i="52" s="1"/>
  <c r="Y522" i="52" s="1"/>
  <c r="T522" i="52"/>
  <c r="U513" i="52"/>
  <c r="W513" i="52" s="1"/>
  <c r="Y513" i="52" s="1"/>
  <c r="T513" i="52"/>
  <c r="U509" i="52"/>
  <c r="W509" i="52" s="1"/>
  <c r="Y509" i="52" s="1"/>
  <c r="T509" i="52"/>
  <c r="U505" i="52"/>
  <c r="T505" i="52"/>
  <c r="U501" i="52"/>
  <c r="W501" i="52" s="1"/>
  <c r="Y501" i="52" s="1"/>
  <c r="T501" i="52"/>
  <c r="U497" i="52"/>
  <c r="W497" i="52" s="1"/>
  <c r="Y497" i="52" s="1"/>
  <c r="T497" i="52"/>
  <c r="Y486" i="52"/>
  <c r="U489" i="52"/>
  <c r="W489" i="52" s="1"/>
  <c r="Y489" i="52" s="1"/>
  <c r="T489" i="52"/>
  <c r="T474" i="52"/>
  <c r="U474" i="52"/>
  <c r="W474" i="52" s="1"/>
  <c r="Y474" i="52" s="1"/>
  <c r="Y455" i="52"/>
  <c r="Y464" i="52"/>
  <c r="U470" i="52"/>
  <c r="W470" i="52" s="1"/>
  <c r="Y470" i="52" s="1"/>
  <c r="T470" i="52"/>
  <c r="U442" i="52"/>
  <c r="W442" i="52" s="1"/>
  <c r="Y442" i="52" s="1"/>
  <c r="T442" i="52"/>
  <c r="U406" i="52"/>
  <c r="W406" i="52" s="1"/>
  <c r="Y406" i="52" s="1"/>
  <c r="T406" i="52"/>
  <c r="Y430" i="52"/>
  <c r="Y405" i="52"/>
  <c r="U391" i="52"/>
  <c r="W391" i="52" s="1"/>
  <c r="Y391" i="52" s="1"/>
  <c r="T391" i="52"/>
  <c r="V369" i="52"/>
  <c r="Y418" i="52"/>
  <c r="U385" i="52"/>
  <c r="W385" i="52" s="1"/>
  <c r="Y385" i="52" s="1"/>
  <c r="T385" i="52"/>
  <c r="U341" i="52"/>
  <c r="W341" i="52" s="1"/>
  <c r="Y341" i="52" s="1"/>
  <c r="T341" i="52"/>
  <c r="Y380" i="52"/>
  <c r="U356" i="52"/>
  <c r="W356" i="52" s="1"/>
  <c r="Y356" i="52" s="1"/>
  <c r="T356" i="52"/>
  <c r="U368" i="52"/>
  <c r="W368" i="52" s="1"/>
  <c r="Y368" i="52" s="1"/>
  <c r="T368" i="52"/>
  <c r="T340" i="52"/>
  <c r="U340" i="52"/>
  <c r="W340" i="52" s="1"/>
  <c r="Y340" i="52" s="1"/>
  <c r="U348" i="52"/>
  <c r="W348" i="52" s="1"/>
  <c r="Y348" i="52" s="1"/>
  <c r="T348" i="52"/>
  <c r="U332" i="52"/>
  <c r="W332" i="52" s="1"/>
  <c r="Y332" i="52" s="1"/>
  <c r="T332" i="52"/>
  <c r="AC300" i="54"/>
  <c r="AC322" i="54"/>
  <c r="AC314" i="54"/>
  <c r="AC332" i="54"/>
  <c r="AC320" i="54"/>
  <c r="AC503" i="54"/>
  <c r="AC471" i="54"/>
  <c r="AC467" i="54"/>
  <c r="AC459" i="54"/>
  <c r="AC435" i="54"/>
  <c r="AC391" i="54"/>
  <c r="AC317" i="54"/>
  <c r="AC324" i="54"/>
  <c r="AC534" i="54"/>
  <c r="AC419" i="54"/>
  <c r="AC348" i="54"/>
  <c r="AC397" i="54"/>
  <c r="AC290" i="54"/>
  <c r="AC310" i="54"/>
  <c r="AC302" i="54"/>
  <c r="AC309" i="54"/>
  <c r="Y544" i="54"/>
  <c r="AA544" i="54" s="1"/>
  <c r="AC544" i="54" s="1"/>
  <c r="X544" i="54"/>
  <c r="X531" i="54"/>
  <c r="Y531" i="54"/>
  <c r="AA531" i="54" s="1"/>
  <c r="AC531" i="54" s="1"/>
  <c r="Y520" i="54"/>
  <c r="AA520" i="54" s="1"/>
  <c r="AC520" i="54" s="1"/>
  <c r="X520" i="54"/>
  <c r="X494" i="54"/>
  <c r="Y494" i="54"/>
  <c r="AA494" i="54" s="1"/>
  <c r="X481" i="54"/>
  <c r="X473" i="54"/>
  <c r="X426" i="54"/>
  <c r="Y426" i="54"/>
  <c r="AA426" i="54" s="1"/>
  <c r="AC426" i="54" s="1"/>
  <c r="X414" i="54"/>
  <c r="Y414" i="54"/>
  <c r="AA414" i="54" s="1"/>
  <c r="AC414" i="54" s="1"/>
  <c r="X292" i="54"/>
  <c r="Z300" i="54"/>
  <c r="X538" i="54"/>
  <c r="Y540" i="54"/>
  <c r="AA540" i="54" s="1"/>
  <c r="AC540" i="54" s="1"/>
  <c r="X540" i="54"/>
  <c r="X539" i="54"/>
  <c r="Y539" i="54"/>
  <c r="AA539" i="54" s="1"/>
  <c r="AC539" i="54" s="1"/>
  <c r="Z526" i="54"/>
  <c r="Y523" i="54"/>
  <c r="AA523" i="54" s="1"/>
  <c r="X523" i="54"/>
  <c r="X516" i="54"/>
  <c r="Y516" i="54"/>
  <c r="AA516" i="54" s="1"/>
  <c r="AC516" i="54" s="1"/>
  <c r="X489" i="54"/>
  <c r="AC494" i="54"/>
  <c r="AC447" i="54"/>
  <c r="AC431" i="54"/>
  <c r="Z485" i="54"/>
  <c r="Y472" i="54"/>
  <c r="AA472" i="54" s="1"/>
  <c r="AC472" i="54" s="1"/>
  <c r="X472" i="54"/>
  <c r="Y438" i="54"/>
  <c r="AA438" i="54" s="1"/>
  <c r="AC438" i="54" s="1"/>
  <c r="X438" i="54"/>
  <c r="Z443" i="54"/>
  <c r="Z435" i="54"/>
  <c r="Y398" i="54"/>
  <c r="AA398" i="54" s="1"/>
  <c r="AC398" i="54" s="1"/>
  <c r="X398" i="54"/>
  <c r="Y382" i="54"/>
  <c r="AA382" i="54" s="1"/>
  <c r="AC382" i="54" s="1"/>
  <c r="X382" i="54"/>
  <c r="Y380" i="54"/>
  <c r="AA380" i="54" s="1"/>
  <c r="AC380" i="54" s="1"/>
  <c r="X380" i="54"/>
  <c r="Y369" i="54"/>
  <c r="AA369" i="54" s="1"/>
  <c r="AC369" i="54" s="1"/>
  <c r="X369" i="54"/>
  <c r="Y353" i="54"/>
  <c r="AA353" i="54" s="1"/>
  <c r="AC353" i="54" s="1"/>
  <c r="X353" i="54"/>
  <c r="Z419" i="54"/>
  <c r="Z411" i="54"/>
  <c r="Z403" i="54"/>
  <c r="X379" i="54"/>
  <c r="Y379" i="54"/>
  <c r="AA379" i="54" s="1"/>
  <c r="AC379" i="54" s="1"/>
  <c r="X395" i="54"/>
  <c r="X387" i="54"/>
  <c r="Z368" i="54"/>
  <c r="Z348" i="54"/>
  <c r="Z342" i="54"/>
  <c r="Y331" i="54"/>
  <c r="AA331" i="54" s="1"/>
  <c r="AC331" i="54" s="1"/>
  <c r="X331" i="54"/>
  <c r="Y345" i="54"/>
  <c r="AA345" i="54" s="1"/>
  <c r="AC345" i="54" s="1"/>
  <c r="X345" i="54"/>
  <c r="Z332" i="54"/>
  <c r="Y351" i="54"/>
  <c r="AA351" i="54" s="1"/>
  <c r="AC351" i="54" s="1"/>
  <c r="X351" i="54"/>
  <c r="Y347" i="54"/>
  <c r="AA347" i="54" s="1"/>
  <c r="AC347" i="54" s="1"/>
  <c r="X347" i="54"/>
  <c r="Z336" i="54"/>
  <c r="Y333" i="54"/>
  <c r="AA333" i="54" s="1"/>
  <c r="AC333" i="54" s="1"/>
  <c r="X333" i="54"/>
  <c r="X323" i="54"/>
  <c r="Y323" i="54"/>
  <c r="AA323" i="54" s="1"/>
  <c r="AC323" i="54" s="1"/>
  <c r="X315" i="54"/>
  <c r="Y315" i="54"/>
  <c r="AA315" i="54" s="1"/>
  <c r="AC315" i="54" s="1"/>
  <c r="X307" i="54"/>
  <c r="Y307" i="54"/>
  <c r="AA307" i="54" s="1"/>
  <c r="AC307" i="54" s="1"/>
  <c r="X299" i="54"/>
  <c r="Y299" i="54"/>
  <c r="AA299" i="54" s="1"/>
  <c r="AC299" i="54" s="1"/>
  <c r="X291" i="54"/>
  <c r="Y291" i="54"/>
  <c r="AA291" i="54" s="1"/>
  <c r="AC291" i="54" s="1"/>
  <c r="X422" i="54"/>
  <c r="Y422" i="54"/>
  <c r="AA422" i="54" s="1"/>
  <c r="AC422" i="54" s="1"/>
  <c r="X410" i="54"/>
  <c r="Y410" i="54"/>
  <c r="AA410" i="54" s="1"/>
  <c r="Y396" i="54"/>
  <c r="AA396" i="54" s="1"/>
  <c r="AC396" i="54" s="1"/>
  <c r="X396" i="54"/>
  <c r="Y388" i="54"/>
  <c r="AA388" i="54" s="1"/>
  <c r="AC388" i="54" s="1"/>
  <c r="X388" i="54"/>
  <c r="Y384" i="54"/>
  <c r="AA384" i="54" s="1"/>
  <c r="AC384" i="54" s="1"/>
  <c r="X384" i="54"/>
  <c r="Y386" i="54"/>
  <c r="AA386" i="54" s="1"/>
  <c r="AC386" i="54" s="1"/>
  <c r="X386" i="54"/>
  <c r="Y373" i="54"/>
  <c r="AA373" i="54" s="1"/>
  <c r="AC373" i="54" s="1"/>
  <c r="X373" i="54"/>
  <c r="Y357" i="54"/>
  <c r="AA357" i="54" s="1"/>
  <c r="AC357" i="54" s="1"/>
  <c r="X357" i="54"/>
  <c r="X334" i="54"/>
  <c r="AC528" i="54"/>
  <c r="AC523" i="54"/>
  <c r="X512" i="54"/>
  <c r="Y512" i="54"/>
  <c r="AA512" i="54" s="1"/>
  <c r="AC512" i="54" s="1"/>
  <c r="Y504" i="54"/>
  <c r="X504" i="54"/>
  <c r="Z499" i="54"/>
  <c r="X490" i="54"/>
  <c r="Y490" i="54"/>
  <c r="AA490" i="54" s="1"/>
  <c r="AC490" i="54" s="1"/>
  <c r="Y482" i="54"/>
  <c r="AA482" i="54" s="1"/>
  <c r="X482" i="54"/>
  <c r="Y478" i="54"/>
  <c r="AA478" i="54" s="1"/>
  <c r="AC478" i="54" s="1"/>
  <c r="X478" i="54"/>
  <c r="Z479" i="54"/>
  <c r="X467" i="54"/>
  <c r="X459" i="54"/>
  <c r="Y448" i="54"/>
  <c r="AA448" i="54" s="1"/>
  <c r="AC448" i="54" s="1"/>
  <c r="X448" i="54"/>
  <c r="Y444" i="54"/>
  <c r="AA444" i="54" s="1"/>
  <c r="AC444" i="54" s="1"/>
  <c r="X444" i="54"/>
  <c r="Y440" i="54"/>
  <c r="AA440" i="54" s="1"/>
  <c r="AC440" i="54" s="1"/>
  <c r="X440" i="54"/>
  <c r="Y436" i="54"/>
  <c r="AA436" i="54" s="1"/>
  <c r="AC436" i="54" s="1"/>
  <c r="X436" i="54"/>
  <c r="Y432" i="54"/>
  <c r="AA432" i="54" s="1"/>
  <c r="AC432" i="54" s="1"/>
  <c r="X432" i="54"/>
  <c r="Y450" i="54"/>
  <c r="AA450" i="54" s="1"/>
  <c r="AC450" i="54" s="1"/>
  <c r="X450" i="54"/>
  <c r="Y434" i="54"/>
  <c r="AA434" i="54" s="1"/>
  <c r="AC434" i="54" s="1"/>
  <c r="X434" i="54"/>
  <c r="Z423" i="54"/>
  <c r="Z415" i="54"/>
  <c r="Z407" i="54"/>
  <c r="X402" i="54"/>
  <c r="Y402" i="54"/>
  <c r="AA402" i="54" s="1"/>
  <c r="AC402" i="54" s="1"/>
  <c r="Y394" i="54"/>
  <c r="AA394" i="54" s="1"/>
  <c r="AC394" i="54" s="1"/>
  <c r="X394" i="54"/>
  <c r="Y365" i="54"/>
  <c r="AA365" i="54" s="1"/>
  <c r="AC365" i="54" s="1"/>
  <c r="X365" i="54"/>
  <c r="X376" i="54"/>
  <c r="X372" i="54"/>
  <c r="X364" i="54"/>
  <c r="X360" i="54"/>
  <c r="X356" i="54"/>
  <c r="Y325" i="54"/>
  <c r="AA325" i="54" s="1"/>
  <c r="AC325" i="54" s="1"/>
  <c r="X325" i="54"/>
  <c r="X340" i="54"/>
  <c r="X296" i="54"/>
  <c r="X288" i="54"/>
  <c r="Y545" i="54"/>
  <c r="X545" i="54"/>
  <c r="X508" i="54"/>
  <c r="Y508" i="54"/>
  <c r="AA508" i="54" s="1"/>
  <c r="AC508" i="54" s="1"/>
  <c r="Z483" i="54"/>
  <c r="Y486" i="54"/>
  <c r="AA486" i="54" s="1"/>
  <c r="AC486" i="54" s="1"/>
  <c r="X486" i="54"/>
  <c r="Y442" i="54"/>
  <c r="AA442" i="54" s="1"/>
  <c r="AC442" i="54" s="1"/>
  <c r="X442" i="54"/>
  <c r="X418" i="54"/>
  <c r="Y418" i="54"/>
  <c r="AA418" i="54" s="1"/>
  <c r="AC418" i="54" s="1"/>
  <c r="X406" i="54"/>
  <c r="Y406" i="54"/>
  <c r="AA406" i="54" s="1"/>
  <c r="AC406" i="54" s="1"/>
  <c r="Y392" i="54"/>
  <c r="AA392" i="54" s="1"/>
  <c r="AC392" i="54" s="1"/>
  <c r="X392" i="54"/>
  <c r="Y339" i="54"/>
  <c r="X339" i="54"/>
  <c r="Y343" i="54"/>
  <c r="AA343" i="54" s="1"/>
  <c r="AC343" i="54" s="1"/>
  <c r="X343" i="54"/>
  <c r="X543" i="54"/>
  <c r="Y543" i="54"/>
  <c r="AA543" i="54" s="1"/>
  <c r="AC543" i="54" s="1"/>
  <c r="X535" i="54"/>
  <c r="Y535" i="54"/>
  <c r="AA535" i="54" s="1"/>
  <c r="AC535" i="54" s="1"/>
  <c r="Y527" i="54"/>
  <c r="AA527" i="54" s="1"/>
  <c r="AC527" i="54" s="1"/>
  <c r="X527" i="54"/>
  <c r="X515" i="54"/>
  <c r="Z507" i="54"/>
  <c r="Y500" i="54"/>
  <c r="X500" i="54"/>
  <c r="Y496" i="54"/>
  <c r="AA496" i="54" s="1"/>
  <c r="AC496" i="54" s="1"/>
  <c r="X496" i="54"/>
  <c r="AC482" i="54"/>
  <c r="Y476" i="54"/>
  <c r="AA476" i="54" s="1"/>
  <c r="AC476" i="54" s="1"/>
  <c r="X476" i="54"/>
  <c r="Y474" i="54"/>
  <c r="AA474" i="54" s="1"/>
  <c r="AC474" i="54" s="1"/>
  <c r="X474" i="54"/>
  <c r="Y480" i="54"/>
  <c r="AA480" i="54" s="1"/>
  <c r="AC480" i="54" s="1"/>
  <c r="X480" i="54"/>
  <c r="X470" i="54"/>
  <c r="Y470" i="54"/>
  <c r="AA470" i="54" s="1"/>
  <c r="AC470" i="54" s="1"/>
  <c r="X466" i="54"/>
  <c r="Y466" i="54"/>
  <c r="AA466" i="54" s="1"/>
  <c r="AC466" i="54" s="1"/>
  <c r="X462" i="54"/>
  <c r="Y462" i="54"/>
  <c r="AA462" i="54" s="1"/>
  <c r="AC462" i="54" s="1"/>
  <c r="X458" i="54"/>
  <c r="Y458" i="54"/>
  <c r="AA458" i="54" s="1"/>
  <c r="AC458" i="54" s="1"/>
  <c r="X454" i="54"/>
  <c r="Y454" i="54"/>
  <c r="AA454" i="54" s="1"/>
  <c r="AC454" i="54" s="1"/>
  <c r="Y427" i="54"/>
  <c r="AA427" i="54" s="1"/>
  <c r="AC427" i="54" s="1"/>
  <c r="X427" i="54"/>
  <c r="Y446" i="54"/>
  <c r="AA446" i="54" s="1"/>
  <c r="AC446" i="54" s="1"/>
  <c r="X446" i="54"/>
  <c r="Y430" i="54"/>
  <c r="AA430" i="54" s="1"/>
  <c r="AC430" i="54" s="1"/>
  <c r="X430" i="54"/>
  <c r="Z447" i="54"/>
  <c r="Z439" i="54"/>
  <c r="Z431" i="54"/>
  <c r="AC410" i="54"/>
  <c r="Y428" i="54"/>
  <c r="AA428" i="54" s="1"/>
  <c r="AC428" i="54" s="1"/>
  <c r="X428" i="54"/>
  <c r="Y390" i="54"/>
  <c r="AA390" i="54" s="1"/>
  <c r="AC390" i="54" s="1"/>
  <c r="X390" i="54"/>
  <c r="Y377" i="54"/>
  <c r="AA377" i="54" s="1"/>
  <c r="AC377" i="54" s="1"/>
  <c r="X377" i="54"/>
  <c r="Y361" i="54"/>
  <c r="AA361" i="54" s="1"/>
  <c r="AC361" i="54" s="1"/>
  <c r="X361" i="54"/>
  <c r="X375" i="54"/>
  <c r="Y375" i="54"/>
  <c r="AA375" i="54" s="1"/>
  <c r="AC375" i="54" s="1"/>
  <c r="X371" i="54"/>
  <c r="Y371" i="54"/>
  <c r="AA371" i="54" s="1"/>
  <c r="AC371" i="54" s="1"/>
  <c r="X367" i="54"/>
  <c r="Y367" i="54"/>
  <c r="AA367" i="54" s="1"/>
  <c r="AC367" i="54" s="1"/>
  <c r="X363" i="54"/>
  <c r="Y363" i="54"/>
  <c r="AA363" i="54" s="1"/>
  <c r="AC363" i="54" s="1"/>
  <c r="X359" i="54"/>
  <c r="Y359" i="54"/>
  <c r="AA359" i="54" s="1"/>
  <c r="AC359" i="54" s="1"/>
  <c r="X355" i="54"/>
  <c r="Y355" i="54"/>
  <c r="AA355" i="54" s="1"/>
  <c r="AC355" i="54" s="1"/>
  <c r="Y337" i="54"/>
  <c r="AA337" i="54" s="1"/>
  <c r="AC337" i="54" s="1"/>
  <c r="X337" i="54"/>
  <c r="Y329" i="54"/>
  <c r="AA329" i="54" s="1"/>
  <c r="AC329" i="54" s="1"/>
  <c r="X329" i="54"/>
  <c r="Y349" i="54"/>
  <c r="AA349" i="54" s="1"/>
  <c r="AC349" i="54" s="1"/>
  <c r="X349" i="54"/>
  <c r="Y335" i="54"/>
  <c r="AA335" i="54" s="1"/>
  <c r="AC335" i="54" s="1"/>
  <c r="X335" i="54"/>
  <c r="Y341" i="54"/>
  <c r="AA341" i="54" s="1"/>
  <c r="AC341" i="54" s="1"/>
  <c r="X341" i="54"/>
  <c r="X327" i="54"/>
  <c r="Y327" i="54"/>
  <c r="AA327" i="54" s="1"/>
  <c r="AC327" i="54" s="1"/>
  <c r="X319" i="54"/>
  <c r="Y319" i="54"/>
  <c r="AA319" i="54" s="1"/>
  <c r="AC319" i="54" s="1"/>
  <c r="X311" i="54"/>
  <c r="Y311" i="54"/>
  <c r="AA311" i="54" s="1"/>
  <c r="AC311" i="54" s="1"/>
  <c r="X303" i="54"/>
  <c r="Y303" i="54"/>
  <c r="AA303" i="54" s="1"/>
  <c r="AC303" i="54" s="1"/>
  <c r="X295" i="54"/>
  <c r="Y295" i="54"/>
  <c r="AA295" i="54" s="1"/>
  <c r="AC295" i="54" s="1"/>
  <c r="X287" i="54"/>
  <c r="Y287" i="54"/>
  <c r="AA287" i="54" s="1"/>
  <c r="AC287" i="54" s="1"/>
  <c r="AA292" i="53"/>
  <c r="AA496" i="53"/>
  <c r="AA296" i="53"/>
  <c r="AA517" i="53"/>
  <c r="AA513" i="53"/>
  <c r="AA533" i="53"/>
  <c r="AA325" i="53"/>
  <c r="AA288" i="53"/>
  <c r="AA341" i="53"/>
  <c r="AA523" i="53"/>
  <c r="AA353" i="53"/>
  <c r="V525" i="53"/>
  <c r="W522" i="53"/>
  <c r="Y522" i="53" s="1"/>
  <c r="AA522" i="53" s="1"/>
  <c r="V522" i="53"/>
  <c r="X533" i="53"/>
  <c r="W530" i="53"/>
  <c r="Y530" i="53" s="1"/>
  <c r="AA530" i="53" s="1"/>
  <c r="V530" i="53"/>
  <c r="X510" i="53"/>
  <c r="W511" i="53"/>
  <c r="Y511" i="53" s="1"/>
  <c r="AA511" i="53" s="1"/>
  <c r="V511" i="53"/>
  <c r="W503" i="53"/>
  <c r="Y503" i="53" s="1"/>
  <c r="AA503" i="53" s="1"/>
  <c r="V503" i="53"/>
  <c r="V518" i="53"/>
  <c r="X506" i="53"/>
  <c r="V500" i="53"/>
  <c r="W500" i="53"/>
  <c r="W483" i="53"/>
  <c r="Y483" i="53" s="1"/>
  <c r="AA483" i="53" s="1"/>
  <c r="V483" i="53"/>
  <c r="X486" i="53"/>
  <c r="X479" i="53"/>
  <c r="X475" i="53"/>
  <c r="X471" i="53"/>
  <c r="X467" i="53"/>
  <c r="W464" i="53"/>
  <c r="Y464" i="53" s="1"/>
  <c r="AA464" i="53" s="1"/>
  <c r="V464" i="53"/>
  <c r="W468" i="53"/>
  <c r="Y468" i="53" s="1"/>
  <c r="AA468" i="53" s="1"/>
  <c r="V468" i="53"/>
  <c r="W455" i="53"/>
  <c r="Y455" i="53" s="1"/>
  <c r="AA455" i="53" s="1"/>
  <c r="V455" i="53"/>
  <c r="AA450" i="53"/>
  <c r="W429" i="53"/>
  <c r="Y429" i="53" s="1"/>
  <c r="AA429" i="53" s="1"/>
  <c r="V429" i="53"/>
  <c r="W459" i="53"/>
  <c r="Y459" i="53" s="1"/>
  <c r="AA459" i="53" s="1"/>
  <c r="V459" i="53"/>
  <c r="V444" i="53"/>
  <c r="W444" i="53"/>
  <c r="Y444" i="53" s="1"/>
  <c r="AA444" i="53" s="1"/>
  <c r="V436" i="53"/>
  <c r="W436" i="53"/>
  <c r="Y436" i="53" s="1"/>
  <c r="AA436" i="53" s="1"/>
  <c r="V428" i="53"/>
  <c r="W428" i="53"/>
  <c r="Y428" i="53" s="1"/>
  <c r="AA428" i="53" s="1"/>
  <c r="V420" i="53"/>
  <c r="W420" i="53"/>
  <c r="Y420" i="53" s="1"/>
  <c r="W413" i="53"/>
  <c r="Y413" i="53" s="1"/>
  <c r="V413" i="53"/>
  <c r="V407" i="53"/>
  <c r="V403" i="53"/>
  <c r="V399" i="53"/>
  <c r="V395" i="53"/>
  <c r="V391" i="53"/>
  <c r="W370" i="53"/>
  <c r="Y370" i="53" s="1"/>
  <c r="V370" i="53"/>
  <c r="W380" i="53"/>
  <c r="Y380" i="53" s="1"/>
  <c r="AA380" i="53" s="1"/>
  <c r="V380" i="53"/>
  <c r="W354" i="53"/>
  <c r="Y354" i="53" s="1"/>
  <c r="AA354" i="53" s="1"/>
  <c r="V354" i="53"/>
  <c r="W346" i="53"/>
  <c r="Y346" i="53" s="1"/>
  <c r="V346" i="53"/>
  <c r="W388" i="53"/>
  <c r="Y388" i="53" s="1"/>
  <c r="AA388" i="53" s="1"/>
  <c r="V388" i="53"/>
  <c r="W378" i="53"/>
  <c r="Y378" i="53" s="1"/>
  <c r="AA378" i="53" s="1"/>
  <c r="V378" i="53"/>
  <c r="X367" i="53"/>
  <c r="V353" i="53"/>
  <c r="V348" i="53"/>
  <c r="W348" i="53"/>
  <c r="Y348" i="53" s="1"/>
  <c r="AA348" i="53" s="1"/>
  <c r="V335" i="53"/>
  <c r="X323" i="53"/>
  <c r="X329" i="53"/>
  <c r="W326" i="53"/>
  <c r="Y326" i="53" s="1"/>
  <c r="AA326" i="53" s="1"/>
  <c r="V326" i="53"/>
  <c r="V316" i="53"/>
  <c r="W316" i="53"/>
  <c r="Y316" i="53" s="1"/>
  <c r="AA316" i="53" s="1"/>
  <c r="V309" i="53"/>
  <c r="W524" i="53"/>
  <c r="V524" i="53"/>
  <c r="V529" i="53"/>
  <c r="X545" i="53"/>
  <c r="W521" i="53"/>
  <c r="Y521" i="53" s="1"/>
  <c r="AA521" i="53" s="1"/>
  <c r="V521" i="53"/>
  <c r="W534" i="53"/>
  <c r="Y534" i="53" s="1"/>
  <c r="AA534" i="53" s="1"/>
  <c r="V534" i="53"/>
  <c r="W515" i="53"/>
  <c r="Y515" i="53" s="1"/>
  <c r="AA515" i="53" s="1"/>
  <c r="V515" i="53"/>
  <c r="W499" i="53"/>
  <c r="V499" i="53"/>
  <c r="W490" i="53"/>
  <c r="Y490" i="53" s="1"/>
  <c r="AA490" i="53" s="1"/>
  <c r="V490" i="53"/>
  <c r="W460" i="53"/>
  <c r="Y460" i="53" s="1"/>
  <c r="V460" i="53"/>
  <c r="W447" i="53"/>
  <c r="Y447" i="53" s="1"/>
  <c r="AA447" i="53" s="1"/>
  <c r="V447" i="53"/>
  <c r="W445" i="53"/>
  <c r="Y445" i="53" s="1"/>
  <c r="AA445" i="53" s="1"/>
  <c r="V445" i="53"/>
  <c r="W433" i="53"/>
  <c r="Y433" i="53" s="1"/>
  <c r="AA433" i="53" s="1"/>
  <c r="V433" i="53"/>
  <c r="W417" i="53"/>
  <c r="Y417" i="53" s="1"/>
  <c r="AA417" i="53" s="1"/>
  <c r="V417" i="53"/>
  <c r="W400" i="53"/>
  <c r="Y400" i="53" s="1"/>
  <c r="AA400" i="53" s="1"/>
  <c r="V400" i="53"/>
  <c r="W392" i="53"/>
  <c r="Y392" i="53" s="1"/>
  <c r="AA392" i="53" s="1"/>
  <c r="V392" i="53"/>
  <c r="V406" i="53"/>
  <c r="W406" i="53"/>
  <c r="Y406" i="53" s="1"/>
  <c r="AA406" i="53" s="1"/>
  <c r="V402" i="53"/>
  <c r="W402" i="53"/>
  <c r="Y402" i="53" s="1"/>
  <c r="AA402" i="53" s="1"/>
  <c r="V398" i="53"/>
  <c r="W398" i="53"/>
  <c r="Y398" i="53" s="1"/>
  <c r="AA398" i="53" s="1"/>
  <c r="V394" i="53"/>
  <c r="W394" i="53"/>
  <c r="Y394" i="53" s="1"/>
  <c r="AA394" i="53" s="1"/>
  <c r="V390" i="53"/>
  <c r="W390" i="53"/>
  <c r="Y390" i="53" s="1"/>
  <c r="AA390" i="53" s="1"/>
  <c r="X375" i="53"/>
  <c r="W368" i="53"/>
  <c r="Y368" i="53" s="1"/>
  <c r="AA368" i="53" s="1"/>
  <c r="V368" i="53"/>
  <c r="W358" i="53"/>
  <c r="Y358" i="53" s="1"/>
  <c r="AA358" i="53" s="1"/>
  <c r="V358" i="53"/>
  <c r="W342" i="53"/>
  <c r="Y342" i="53" s="1"/>
  <c r="V342" i="53"/>
  <c r="X387" i="53"/>
  <c r="X383" i="53"/>
  <c r="W376" i="53"/>
  <c r="Y376" i="53" s="1"/>
  <c r="AA376" i="53" s="1"/>
  <c r="V376" i="53"/>
  <c r="W362" i="53"/>
  <c r="Y362" i="53" s="1"/>
  <c r="V362" i="53"/>
  <c r="W364" i="53"/>
  <c r="Y364" i="53" s="1"/>
  <c r="AA364" i="53" s="1"/>
  <c r="V364" i="53"/>
  <c r="V352" i="53"/>
  <c r="W352" i="53"/>
  <c r="Y352" i="53" s="1"/>
  <c r="AA352" i="53" s="1"/>
  <c r="V340" i="53"/>
  <c r="W340" i="53"/>
  <c r="Y340" i="53" s="1"/>
  <c r="AA340" i="53" s="1"/>
  <c r="X341" i="53"/>
  <c r="W332" i="53"/>
  <c r="Y332" i="53" s="1"/>
  <c r="AA332" i="53" s="1"/>
  <c r="V332" i="53"/>
  <c r="X333" i="53"/>
  <c r="W330" i="53"/>
  <c r="Y330" i="53" s="1"/>
  <c r="AA330" i="53" s="1"/>
  <c r="V330" i="53"/>
  <c r="W318" i="53"/>
  <c r="Y318" i="53" s="1"/>
  <c r="AA318" i="53" s="1"/>
  <c r="V318" i="53"/>
  <c r="W310" i="53"/>
  <c r="Y310" i="53" s="1"/>
  <c r="AA310" i="53" s="1"/>
  <c r="V310" i="53"/>
  <c r="W328" i="53"/>
  <c r="Y328" i="53" s="1"/>
  <c r="AA328" i="53" s="1"/>
  <c r="V328" i="53"/>
  <c r="W301" i="53"/>
  <c r="Y301" i="53" s="1"/>
  <c r="AA301" i="53" s="1"/>
  <c r="V301" i="53"/>
  <c r="W293" i="53"/>
  <c r="Y293" i="53" s="1"/>
  <c r="AA293" i="53" s="1"/>
  <c r="V293" i="53"/>
  <c r="W285" i="53"/>
  <c r="Y285" i="53" s="1"/>
  <c r="AA285" i="53" s="1"/>
  <c r="V285" i="53"/>
  <c r="X337" i="53"/>
  <c r="W334" i="53"/>
  <c r="Y334" i="53" s="1"/>
  <c r="AA334" i="53" s="1"/>
  <c r="V334" i="53"/>
  <c r="V320" i="53"/>
  <c r="W320" i="53"/>
  <c r="Y320" i="53" s="1"/>
  <c r="AA320" i="53" s="1"/>
  <c r="V313" i="53"/>
  <c r="V308" i="53"/>
  <c r="W308" i="53"/>
  <c r="Y308" i="53" s="1"/>
  <c r="AA308" i="53" s="1"/>
  <c r="X541" i="53"/>
  <c r="W538" i="53"/>
  <c r="Y538" i="53" s="1"/>
  <c r="AA538" i="53" s="1"/>
  <c r="V538" i="53"/>
  <c r="W519" i="53"/>
  <c r="V519" i="53"/>
  <c r="X501" i="53"/>
  <c r="W487" i="53"/>
  <c r="Y487" i="53" s="1"/>
  <c r="AA487" i="53" s="1"/>
  <c r="V487" i="53"/>
  <c r="W491" i="53"/>
  <c r="Y491" i="53" s="1"/>
  <c r="AA491" i="53" s="1"/>
  <c r="V491" i="53"/>
  <c r="V537" i="53"/>
  <c r="AA467" i="53"/>
  <c r="W456" i="53"/>
  <c r="Y456" i="53" s="1"/>
  <c r="AA456" i="53" s="1"/>
  <c r="V456" i="53"/>
  <c r="W437" i="53"/>
  <c r="Y437" i="53" s="1"/>
  <c r="AA437" i="53" s="1"/>
  <c r="V437" i="53"/>
  <c r="W421" i="53"/>
  <c r="Y421" i="53" s="1"/>
  <c r="AA421" i="53" s="1"/>
  <c r="V421" i="53"/>
  <c r="AA420" i="53"/>
  <c r="W453" i="53"/>
  <c r="Y453" i="53" s="1"/>
  <c r="AA453" i="53" s="1"/>
  <c r="V453" i="53"/>
  <c r="V440" i="53"/>
  <c r="W440" i="53"/>
  <c r="Y440" i="53" s="1"/>
  <c r="AA440" i="53" s="1"/>
  <c r="V432" i="53"/>
  <c r="W432" i="53"/>
  <c r="Y432" i="53" s="1"/>
  <c r="AA432" i="53" s="1"/>
  <c r="V424" i="53"/>
  <c r="W424" i="53"/>
  <c r="Y424" i="53" s="1"/>
  <c r="AA424" i="53" s="1"/>
  <c r="W416" i="53"/>
  <c r="Y416" i="53" s="1"/>
  <c r="AA416" i="53" s="1"/>
  <c r="V416" i="53"/>
  <c r="AA413" i="53"/>
  <c r="W409" i="53"/>
  <c r="Y409" i="53" s="1"/>
  <c r="AA409" i="53" s="1"/>
  <c r="V409" i="53"/>
  <c r="W384" i="53"/>
  <c r="Y384" i="53" s="1"/>
  <c r="V384" i="53"/>
  <c r="W363" i="53"/>
  <c r="Y363" i="53" s="1"/>
  <c r="AA363" i="53" s="1"/>
  <c r="V363" i="53"/>
  <c r="AA342" i="53"/>
  <c r="W350" i="53"/>
  <c r="Y350" i="53" s="1"/>
  <c r="AA350" i="53" s="1"/>
  <c r="V350" i="53"/>
  <c r="V371" i="53"/>
  <c r="X379" i="53"/>
  <c r="W374" i="53"/>
  <c r="Y374" i="53" s="1"/>
  <c r="AA374" i="53" s="1"/>
  <c r="V374" i="53"/>
  <c r="V356" i="53"/>
  <c r="W356" i="53"/>
  <c r="Y356" i="53" s="1"/>
  <c r="AA356" i="53" s="1"/>
  <c r="V345" i="53"/>
  <c r="X327" i="53"/>
  <c r="W324" i="53"/>
  <c r="Y324" i="53" s="1"/>
  <c r="AA324" i="53" s="1"/>
  <c r="V324" i="53"/>
  <c r="X331" i="53"/>
  <c r="V312" i="53"/>
  <c r="W312" i="53"/>
  <c r="Y312" i="53" s="1"/>
  <c r="AA312" i="53" s="1"/>
  <c r="X317" i="53"/>
  <c r="W528" i="53"/>
  <c r="Y528" i="53" s="1"/>
  <c r="AA528" i="53" s="1"/>
  <c r="V528" i="53"/>
  <c r="AA527" i="53"/>
  <c r="W542" i="53"/>
  <c r="Y542" i="53" s="1"/>
  <c r="AA542" i="53" s="1"/>
  <c r="V542" i="53"/>
  <c r="W526" i="53"/>
  <c r="Y526" i="53" s="1"/>
  <c r="AA526" i="53" s="1"/>
  <c r="V526" i="53"/>
  <c r="W502" i="53"/>
  <c r="Y502" i="53" s="1"/>
  <c r="AA502" i="53" s="1"/>
  <c r="V502" i="53"/>
  <c r="W507" i="53"/>
  <c r="Y507" i="53" s="1"/>
  <c r="AA507" i="53" s="1"/>
  <c r="V507" i="53"/>
  <c r="W495" i="53"/>
  <c r="Y495" i="53" s="1"/>
  <c r="AA495" i="53" s="1"/>
  <c r="V495" i="53"/>
  <c r="V481" i="53"/>
  <c r="W476" i="53"/>
  <c r="Y476" i="53" s="1"/>
  <c r="AA476" i="53" s="1"/>
  <c r="V476" i="53"/>
  <c r="AA460" i="53"/>
  <c r="W452" i="53"/>
  <c r="Y452" i="53" s="1"/>
  <c r="AA452" i="53" s="1"/>
  <c r="V452" i="53"/>
  <c r="AA477" i="53"/>
  <c r="W451" i="53"/>
  <c r="Y451" i="53" s="1"/>
  <c r="AA451" i="53" s="1"/>
  <c r="V451" i="53"/>
  <c r="W449" i="53"/>
  <c r="Y449" i="53" s="1"/>
  <c r="AA449" i="53" s="1"/>
  <c r="V449" i="53"/>
  <c r="W441" i="53"/>
  <c r="Y441" i="53" s="1"/>
  <c r="AA441" i="53" s="1"/>
  <c r="V441" i="53"/>
  <c r="W425" i="53"/>
  <c r="Y425" i="53" s="1"/>
  <c r="AA425" i="53" s="1"/>
  <c r="V425" i="53"/>
  <c r="W472" i="53"/>
  <c r="Y472" i="53" s="1"/>
  <c r="AA472" i="53" s="1"/>
  <c r="V472" i="53"/>
  <c r="W457" i="53"/>
  <c r="Y457" i="53" s="1"/>
  <c r="AA457" i="53" s="1"/>
  <c r="V457" i="53"/>
  <c r="W448" i="53"/>
  <c r="Y448" i="53" s="1"/>
  <c r="AA448" i="53" s="1"/>
  <c r="V448" i="53"/>
  <c r="W404" i="53"/>
  <c r="Y404" i="53" s="1"/>
  <c r="AA404" i="53" s="1"/>
  <c r="V404" i="53"/>
  <c r="W396" i="53"/>
  <c r="Y396" i="53" s="1"/>
  <c r="AA396" i="53" s="1"/>
  <c r="V396" i="53"/>
  <c r="W408" i="53"/>
  <c r="Y408" i="53" s="1"/>
  <c r="AA408" i="53" s="1"/>
  <c r="V408" i="53"/>
  <c r="V386" i="53"/>
  <c r="W386" i="53"/>
  <c r="Y386" i="53" s="1"/>
  <c r="AA386" i="53" s="1"/>
  <c r="AA362" i="53"/>
  <c r="AA346" i="53"/>
  <c r="W382" i="53"/>
  <c r="Y382" i="53" s="1"/>
  <c r="AA382" i="53" s="1"/>
  <c r="V382" i="53"/>
  <c r="W366" i="53"/>
  <c r="Y366" i="53" s="1"/>
  <c r="AA366" i="53" s="1"/>
  <c r="V366" i="53"/>
  <c r="AA384" i="53"/>
  <c r="AA370" i="53"/>
  <c r="W372" i="53"/>
  <c r="Y372" i="53" s="1"/>
  <c r="AA372" i="53" s="1"/>
  <c r="V372" i="53"/>
  <c r="V360" i="53"/>
  <c r="W360" i="53"/>
  <c r="Y360" i="53" s="1"/>
  <c r="AA360" i="53" s="1"/>
  <c r="V349" i="53"/>
  <c r="V344" i="53"/>
  <c r="W344" i="53"/>
  <c r="Y344" i="53" s="1"/>
  <c r="AA344" i="53" s="1"/>
  <c r="W338" i="53"/>
  <c r="Y338" i="53" s="1"/>
  <c r="AA338" i="53" s="1"/>
  <c r="V338" i="53"/>
  <c r="X325" i="53"/>
  <c r="W322" i="53"/>
  <c r="Y322" i="53" s="1"/>
  <c r="AA322" i="53" s="1"/>
  <c r="V322" i="53"/>
  <c r="W314" i="53"/>
  <c r="Y314" i="53" s="1"/>
  <c r="AA314" i="53" s="1"/>
  <c r="V314" i="53"/>
  <c r="W336" i="53"/>
  <c r="Y336" i="53" s="1"/>
  <c r="AA336" i="53" s="1"/>
  <c r="V336" i="53"/>
  <c r="W305" i="53"/>
  <c r="Y305" i="53" s="1"/>
  <c r="AA305" i="53" s="1"/>
  <c r="V305" i="53"/>
  <c r="W297" i="53"/>
  <c r="Y297" i="53" s="1"/>
  <c r="AA297" i="53" s="1"/>
  <c r="V297" i="53"/>
  <c r="W289" i="53"/>
  <c r="Y289" i="53" s="1"/>
  <c r="AA289" i="53" s="1"/>
  <c r="V289" i="53"/>
  <c r="Y446" i="48"/>
  <c r="Y430" i="48"/>
  <c r="Y434" i="48"/>
  <c r="Y426" i="48"/>
  <c r="W358" i="48"/>
  <c r="Y358" i="48" s="1"/>
  <c r="W374" i="48"/>
  <c r="Y287" i="48"/>
  <c r="Y296" i="48"/>
  <c r="Y523" i="48"/>
  <c r="Y422" i="48"/>
  <c r="Y404" i="48"/>
  <c r="Y388" i="48"/>
  <c r="Y372" i="48"/>
  <c r="W342" i="48"/>
  <c r="Y342" i="48" s="1"/>
  <c r="Y295" i="48"/>
  <c r="Y466" i="48"/>
  <c r="Y392" i="48"/>
  <c r="W394" i="48"/>
  <c r="Y394" i="48" s="1"/>
  <c r="Y319" i="48"/>
  <c r="Y299" i="48"/>
  <c r="Y503" i="48"/>
  <c r="Y472" i="48"/>
  <c r="Y400" i="48"/>
  <c r="Y470" i="48"/>
  <c r="Y539" i="48"/>
  <c r="U530" i="48"/>
  <c r="W530" i="48" s="1"/>
  <c r="Y530" i="48" s="1"/>
  <c r="T530" i="48"/>
  <c r="U518" i="48"/>
  <c r="W518" i="48" s="1"/>
  <c r="Y518" i="48" s="1"/>
  <c r="T518" i="48"/>
  <c r="U522" i="48"/>
  <c r="W522" i="48" s="1"/>
  <c r="Y522" i="48" s="1"/>
  <c r="T522" i="48"/>
  <c r="T513" i="48"/>
  <c r="T502" i="48"/>
  <c r="U502" i="48"/>
  <c r="W502" i="48" s="1"/>
  <c r="Y502" i="48" s="1"/>
  <c r="U500" i="48"/>
  <c r="T500" i="48"/>
  <c r="T462" i="48"/>
  <c r="T446" i="48"/>
  <c r="V430" i="48"/>
  <c r="U414" i="48"/>
  <c r="W414" i="48" s="1"/>
  <c r="T414" i="48"/>
  <c r="T392" i="48"/>
  <c r="U425" i="48"/>
  <c r="W425" i="48" s="1"/>
  <c r="Y425" i="48" s="1"/>
  <c r="T425" i="48"/>
  <c r="T418" i="48"/>
  <c r="U410" i="48"/>
  <c r="W410" i="48" s="1"/>
  <c r="Y410" i="48" s="1"/>
  <c r="T410" i="48"/>
  <c r="V404" i="48"/>
  <c r="V400" i="48"/>
  <c r="V368" i="48"/>
  <c r="T426" i="48"/>
  <c r="V360" i="48"/>
  <c r="U359" i="48"/>
  <c r="W359" i="48" s="1"/>
  <c r="Y359" i="48" s="1"/>
  <c r="T359" i="48"/>
  <c r="T344" i="48"/>
  <c r="U344" i="48"/>
  <c r="W344" i="48" s="1"/>
  <c r="Y344" i="48" s="1"/>
  <c r="T372" i="48"/>
  <c r="U318" i="48"/>
  <c r="W318" i="48" s="1"/>
  <c r="Y318" i="48" s="1"/>
  <c r="T318" i="48"/>
  <c r="U314" i="48"/>
  <c r="W314" i="48" s="1"/>
  <c r="Y314" i="48" s="1"/>
  <c r="T314" i="48"/>
  <c r="U324" i="48"/>
  <c r="W324" i="48" s="1"/>
  <c r="Y324" i="48" s="1"/>
  <c r="T324" i="48"/>
  <c r="V317" i="48"/>
  <c r="V325" i="48"/>
  <c r="T295" i="48"/>
  <c r="T510" i="48"/>
  <c r="U510" i="48"/>
  <c r="W510" i="48" s="1"/>
  <c r="Y510" i="48" s="1"/>
  <c r="U538" i="48"/>
  <c r="W538" i="48" s="1"/>
  <c r="Y538" i="48" s="1"/>
  <c r="T538" i="48"/>
  <c r="V531" i="48"/>
  <c r="U526" i="48"/>
  <c r="W526" i="48" s="1"/>
  <c r="Y526" i="48" s="1"/>
  <c r="T526" i="48"/>
  <c r="U512" i="48"/>
  <c r="W512" i="48" s="1"/>
  <c r="Y512" i="48" s="1"/>
  <c r="T512" i="48"/>
  <c r="U508" i="48"/>
  <c r="W508" i="48" s="1"/>
  <c r="Y508" i="48" s="1"/>
  <c r="T508" i="48"/>
  <c r="U504" i="48"/>
  <c r="T504" i="48"/>
  <c r="T516" i="48"/>
  <c r="U516" i="48"/>
  <c r="W516" i="48" s="1"/>
  <c r="Y516" i="48" s="1"/>
  <c r="T506" i="48"/>
  <c r="U506" i="48"/>
  <c r="W506" i="48" s="1"/>
  <c r="Y506" i="48" s="1"/>
  <c r="U492" i="48"/>
  <c r="W492" i="48" s="1"/>
  <c r="Y492" i="48" s="1"/>
  <c r="T492" i="48"/>
  <c r="U465" i="48"/>
  <c r="W465" i="48" s="1"/>
  <c r="Y465" i="48" s="1"/>
  <c r="T465" i="48"/>
  <c r="Y468" i="48"/>
  <c r="U469" i="48"/>
  <c r="W469" i="48" s="1"/>
  <c r="Y469" i="48" s="1"/>
  <c r="T469" i="48"/>
  <c r="U417" i="48"/>
  <c r="W417" i="48" s="1"/>
  <c r="Y417" i="48" s="1"/>
  <c r="T417" i="48"/>
  <c r="T470" i="48"/>
  <c r="U413" i="48"/>
  <c r="W413" i="48" s="1"/>
  <c r="Y413" i="48" s="1"/>
  <c r="T413" i="48"/>
  <c r="U429" i="48"/>
  <c r="W429" i="48" s="1"/>
  <c r="Y429" i="48" s="1"/>
  <c r="T429" i="48"/>
  <c r="T409" i="48"/>
  <c r="U409" i="48"/>
  <c r="W409" i="48" s="1"/>
  <c r="Y409" i="48" s="1"/>
  <c r="U356" i="48"/>
  <c r="W356" i="48" s="1"/>
  <c r="Y356" i="48" s="1"/>
  <c r="T356" i="48"/>
  <c r="T375" i="48"/>
  <c r="U375" i="48"/>
  <c r="W375" i="48" s="1"/>
  <c r="Y375" i="48" s="1"/>
  <c r="U367" i="48"/>
  <c r="W367" i="48" s="1"/>
  <c r="T367" i="48"/>
  <c r="U352" i="48"/>
  <c r="W352" i="48" s="1"/>
  <c r="Y352" i="48" s="1"/>
  <c r="T352" i="48"/>
  <c r="T340" i="48"/>
  <c r="U340" i="48"/>
  <c r="W340" i="48" s="1"/>
  <c r="Y340" i="48" s="1"/>
  <c r="U313" i="48"/>
  <c r="W313" i="48" s="1"/>
  <c r="Y313" i="48" s="1"/>
  <c r="T313" i="48"/>
  <c r="U302" i="48"/>
  <c r="W302" i="48" s="1"/>
  <c r="Y302" i="48" s="1"/>
  <c r="T302" i="48"/>
  <c r="U310" i="48"/>
  <c r="W310" i="48" s="1"/>
  <c r="Y310" i="48" s="1"/>
  <c r="T310" i="48"/>
  <c r="U328" i="48"/>
  <c r="W328" i="48" s="1"/>
  <c r="Y328" i="48" s="1"/>
  <c r="T328" i="48"/>
  <c r="T321" i="48"/>
  <c r="Y307" i="48"/>
  <c r="U515" i="48"/>
  <c r="W515" i="48" s="1"/>
  <c r="Y515" i="48" s="1"/>
  <c r="T515" i="48"/>
  <c r="U496" i="48"/>
  <c r="W496" i="48" s="1"/>
  <c r="Y496" i="48" s="1"/>
  <c r="T496" i="48"/>
  <c r="U490" i="48"/>
  <c r="W490" i="48" s="1"/>
  <c r="Y490" i="48" s="1"/>
  <c r="T490" i="48"/>
  <c r="T485" i="48"/>
  <c r="U485" i="48"/>
  <c r="W485" i="48" s="1"/>
  <c r="Y485" i="48" s="1"/>
  <c r="T481" i="48"/>
  <c r="U481" i="48"/>
  <c r="W481" i="48" s="1"/>
  <c r="Y481" i="48" s="1"/>
  <c r="T477" i="48"/>
  <c r="U477" i="48"/>
  <c r="W477" i="48" s="1"/>
  <c r="Y477" i="48" s="1"/>
  <c r="U473" i="48"/>
  <c r="W473" i="48" s="1"/>
  <c r="T473" i="48"/>
  <c r="U421" i="48"/>
  <c r="W421" i="48" s="1"/>
  <c r="Y421" i="48" s="1"/>
  <c r="T421" i="48"/>
  <c r="Y414" i="48"/>
  <c r="U355" i="48"/>
  <c r="W355" i="48" s="1"/>
  <c r="Y355" i="48" s="1"/>
  <c r="T355" i="48"/>
  <c r="Y367" i="48"/>
  <c r="U351" i="48"/>
  <c r="W351" i="48" s="1"/>
  <c r="Y351" i="48" s="1"/>
  <c r="T351" i="48"/>
  <c r="U371" i="48"/>
  <c r="W371" i="48" s="1"/>
  <c r="T371" i="48"/>
  <c r="Y374" i="48"/>
  <c r="T336" i="48"/>
  <c r="U336" i="48"/>
  <c r="W336" i="48" s="1"/>
  <c r="Y336" i="48" s="1"/>
  <c r="U320" i="48"/>
  <c r="W320" i="48" s="1"/>
  <c r="T320" i="48"/>
  <c r="U301" i="48"/>
  <c r="W301" i="48" s="1"/>
  <c r="Y301" i="48" s="1"/>
  <c r="T301" i="48"/>
  <c r="U309" i="48"/>
  <c r="W309" i="48" s="1"/>
  <c r="Y309" i="48" s="1"/>
  <c r="T309" i="48"/>
  <c r="V308" i="48"/>
  <c r="U306" i="48"/>
  <c r="W306" i="48" s="1"/>
  <c r="Y306" i="48" s="1"/>
  <c r="T306" i="48"/>
  <c r="T298" i="48"/>
  <c r="U298" i="48"/>
  <c r="W298" i="48" s="1"/>
  <c r="Y298" i="48" s="1"/>
  <c r="T294" i="48"/>
  <c r="U294" i="48"/>
  <c r="W294" i="48" s="1"/>
  <c r="Y294" i="48" s="1"/>
  <c r="T290" i="48"/>
  <c r="U290" i="48"/>
  <c r="W290" i="48" s="1"/>
  <c r="Y290" i="48" s="1"/>
  <c r="T286" i="48"/>
  <c r="U286" i="48"/>
  <c r="W286" i="48" s="1"/>
  <c r="Y286" i="48" s="1"/>
  <c r="T291" i="48"/>
  <c r="U545" i="48"/>
  <c r="W545" i="48" s="1"/>
  <c r="Y545" i="48" s="1"/>
  <c r="T545" i="48"/>
  <c r="U542" i="48"/>
  <c r="W542" i="48" s="1"/>
  <c r="Y542" i="48" s="1"/>
  <c r="T542" i="48"/>
  <c r="U534" i="48"/>
  <c r="W534" i="48" s="1"/>
  <c r="Y534" i="48" s="1"/>
  <c r="T534" i="48"/>
  <c r="U514" i="48"/>
  <c r="W514" i="48" s="1"/>
  <c r="Y514" i="48" s="1"/>
  <c r="T514" i="48"/>
  <c r="T498" i="48"/>
  <c r="U498" i="48"/>
  <c r="W498" i="48" s="1"/>
  <c r="Y498" i="48" s="1"/>
  <c r="U494" i="48"/>
  <c r="W494" i="48" s="1"/>
  <c r="Y494" i="48" s="1"/>
  <c r="T494" i="48"/>
  <c r="U489" i="48"/>
  <c r="W489" i="48" s="1"/>
  <c r="Y489" i="48" s="1"/>
  <c r="T489" i="48"/>
  <c r="V497" i="48"/>
  <c r="Y491" i="48"/>
  <c r="Y473" i="48"/>
  <c r="T461" i="48"/>
  <c r="U461" i="48"/>
  <c r="W461" i="48" s="1"/>
  <c r="Y461" i="48" s="1"/>
  <c r="T457" i="48"/>
  <c r="U457" i="48"/>
  <c r="W457" i="48" s="1"/>
  <c r="Y457" i="48" s="1"/>
  <c r="T453" i="48"/>
  <c r="U453" i="48"/>
  <c r="W453" i="48" s="1"/>
  <c r="Y453" i="48" s="1"/>
  <c r="T449" i="48"/>
  <c r="U449" i="48"/>
  <c r="W449" i="48" s="1"/>
  <c r="Y449" i="48" s="1"/>
  <c r="T445" i="48"/>
  <c r="U445" i="48"/>
  <c r="W445" i="48" s="1"/>
  <c r="Y445" i="48" s="1"/>
  <c r="T441" i="48"/>
  <c r="U441" i="48"/>
  <c r="W441" i="48" s="1"/>
  <c r="Y441" i="48" s="1"/>
  <c r="T437" i="48"/>
  <c r="U437" i="48"/>
  <c r="W437" i="48" s="1"/>
  <c r="Y437" i="48" s="1"/>
  <c r="T433" i="48"/>
  <c r="U433" i="48"/>
  <c r="W433" i="48" s="1"/>
  <c r="Y433" i="48" s="1"/>
  <c r="T406" i="48"/>
  <c r="U406" i="48"/>
  <c r="W406" i="48" s="1"/>
  <c r="Y406" i="48" s="1"/>
  <c r="T403" i="48"/>
  <c r="U403" i="48"/>
  <c r="W403" i="48" s="1"/>
  <c r="Y403" i="48" s="1"/>
  <c r="T399" i="48"/>
  <c r="U399" i="48"/>
  <c r="W399" i="48" s="1"/>
  <c r="Y399" i="48" s="1"/>
  <c r="T395" i="48"/>
  <c r="U395" i="48"/>
  <c r="W395" i="48" s="1"/>
  <c r="Y395" i="48" s="1"/>
  <c r="T391" i="48"/>
  <c r="U391" i="48"/>
  <c r="W391" i="48" s="1"/>
  <c r="Y391" i="48" s="1"/>
  <c r="T387" i="48"/>
  <c r="U387" i="48"/>
  <c r="W387" i="48" s="1"/>
  <c r="Y387" i="48" s="1"/>
  <c r="T383" i="48"/>
  <c r="U383" i="48"/>
  <c r="W383" i="48" s="1"/>
  <c r="Y383" i="48" s="1"/>
  <c r="T379" i="48"/>
  <c r="U379" i="48"/>
  <c r="W379" i="48" s="1"/>
  <c r="Y379" i="48" s="1"/>
  <c r="U363" i="48"/>
  <c r="W363" i="48" s="1"/>
  <c r="Y363" i="48" s="1"/>
  <c r="T363" i="48"/>
  <c r="T349" i="48"/>
  <c r="U349" i="48"/>
  <c r="W349" i="48" s="1"/>
  <c r="Y349" i="48" s="1"/>
  <c r="Y371" i="48"/>
  <c r="Y362" i="48"/>
  <c r="T348" i="48"/>
  <c r="U348" i="48"/>
  <c r="W348" i="48" s="1"/>
  <c r="Y348" i="48" s="1"/>
  <c r="T332" i="48"/>
  <c r="U332" i="48"/>
  <c r="W332" i="48" s="1"/>
  <c r="Y332" i="48" s="1"/>
  <c r="Y320" i="48"/>
  <c r="T305" i="48"/>
  <c r="U305" i="48"/>
  <c r="W305" i="48" s="1"/>
  <c r="Y305" i="48" s="1"/>
  <c r="U316" i="48"/>
  <c r="W316" i="48" s="1"/>
  <c r="Y316" i="48" s="1"/>
  <c r="T316" i="48"/>
  <c r="V299" i="48"/>
  <c r="Y337" i="46"/>
  <c r="Y302" i="46"/>
  <c r="Y306" i="46"/>
  <c r="Y320" i="46"/>
  <c r="Y312" i="46"/>
  <c r="Y512" i="46"/>
  <c r="Y404" i="46"/>
  <c r="Y336" i="46"/>
  <c r="Y308" i="46"/>
  <c r="Y439" i="46"/>
  <c r="Y442" i="46"/>
  <c r="Y342" i="46"/>
  <c r="Y491" i="46"/>
  <c r="U526" i="46"/>
  <c r="W526" i="46" s="1"/>
  <c r="Y526" i="46" s="1"/>
  <c r="T526" i="46"/>
  <c r="U519" i="46"/>
  <c r="T519" i="46"/>
  <c r="U516" i="46"/>
  <c r="W516" i="46" s="1"/>
  <c r="Y516" i="46" s="1"/>
  <c r="T516" i="46"/>
  <c r="T511" i="46"/>
  <c r="U511" i="46"/>
  <c r="W511" i="46" s="1"/>
  <c r="Y511" i="46" s="1"/>
  <c r="Y508" i="46"/>
  <c r="V500" i="46"/>
  <c r="T488" i="46"/>
  <c r="U488" i="46"/>
  <c r="W488" i="46" s="1"/>
  <c r="Y488" i="46" s="1"/>
  <c r="T484" i="46"/>
  <c r="U484" i="46"/>
  <c r="W484" i="46" s="1"/>
  <c r="T480" i="46"/>
  <c r="U480" i="46"/>
  <c r="W480" i="46" s="1"/>
  <c r="Y480" i="46" s="1"/>
  <c r="T476" i="46"/>
  <c r="U476" i="46"/>
  <c r="W476" i="46" s="1"/>
  <c r="Y476" i="46" s="1"/>
  <c r="T472" i="46"/>
  <c r="U472" i="46"/>
  <c r="W472" i="46" s="1"/>
  <c r="Y472" i="46" s="1"/>
  <c r="T468" i="46"/>
  <c r="U468" i="46"/>
  <c r="W468" i="46" s="1"/>
  <c r="Y468" i="46" s="1"/>
  <c r="T464" i="46"/>
  <c r="U464" i="46"/>
  <c r="W464" i="46" s="1"/>
  <c r="T460" i="46"/>
  <c r="U460" i="46"/>
  <c r="W460" i="46" s="1"/>
  <c r="U440" i="46"/>
  <c r="W440" i="46" s="1"/>
  <c r="Y440" i="46" s="1"/>
  <c r="T440" i="46"/>
  <c r="V449" i="46"/>
  <c r="U437" i="46"/>
  <c r="W437" i="46" s="1"/>
  <c r="Y437" i="46" s="1"/>
  <c r="T437" i="46"/>
  <c r="U448" i="46"/>
  <c r="W448" i="46" s="1"/>
  <c r="T448" i="46"/>
  <c r="T431" i="46"/>
  <c r="U431" i="46"/>
  <c r="W431" i="46" s="1"/>
  <c r="V342" i="46"/>
  <c r="T357" i="46"/>
  <c r="U357" i="46"/>
  <c r="W357" i="46" s="1"/>
  <c r="Y344" i="46"/>
  <c r="V328" i="46"/>
  <c r="T323" i="46"/>
  <c r="U323" i="46"/>
  <c r="W323" i="46" s="1"/>
  <c r="Y323" i="46" s="1"/>
  <c r="V312" i="46"/>
  <c r="T307" i="46"/>
  <c r="U307" i="46"/>
  <c r="W307" i="46" s="1"/>
  <c r="T346" i="46"/>
  <c r="U542" i="46"/>
  <c r="W542" i="46" s="1"/>
  <c r="Y542" i="46" s="1"/>
  <c r="T542" i="46"/>
  <c r="U520" i="46"/>
  <c r="W520" i="46" s="1"/>
  <c r="Y520" i="46" s="1"/>
  <c r="T520" i="46"/>
  <c r="U538" i="46"/>
  <c r="W538" i="46" s="1"/>
  <c r="T538" i="46"/>
  <c r="U522" i="46"/>
  <c r="W522" i="46" s="1"/>
  <c r="T522" i="46"/>
  <c r="Y532" i="46"/>
  <c r="T507" i="46"/>
  <c r="U507" i="46"/>
  <c r="W507" i="46" s="1"/>
  <c r="Y507" i="46" s="1"/>
  <c r="U493" i="46"/>
  <c r="W493" i="46" s="1"/>
  <c r="Y493" i="46" s="1"/>
  <c r="T493" i="46"/>
  <c r="T456" i="46"/>
  <c r="U456" i="46"/>
  <c r="W456" i="46" s="1"/>
  <c r="Y456" i="46" s="1"/>
  <c r="U445" i="46"/>
  <c r="W445" i="46" s="1"/>
  <c r="Y445" i="46" s="1"/>
  <c r="T445" i="46"/>
  <c r="T436" i="46"/>
  <c r="U436" i="46"/>
  <c r="W436" i="46" s="1"/>
  <c r="U457" i="46"/>
  <c r="W457" i="46" s="1"/>
  <c r="Y457" i="46" s="1"/>
  <c r="T457" i="46"/>
  <c r="Y448" i="46"/>
  <c r="T427" i="46"/>
  <c r="U427" i="46"/>
  <c r="W427" i="46" s="1"/>
  <c r="Y427" i="46" s="1"/>
  <c r="U397" i="46"/>
  <c r="W397" i="46" s="1"/>
  <c r="T397" i="46"/>
  <c r="U407" i="46"/>
  <c r="W407" i="46" s="1"/>
  <c r="T407" i="46"/>
  <c r="Y397" i="46"/>
  <c r="T393" i="46"/>
  <c r="U393" i="46"/>
  <c r="W393" i="46" s="1"/>
  <c r="Y393" i="46" s="1"/>
  <c r="T389" i="46"/>
  <c r="U389" i="46"/>
  <c r="W389" i="46" s="1"/>
  <c r="Y389" i="46" s="1"/>
  <c r="T385" i="46"/>
  <c r="U385" i="46"/>
  <c r="W385" i="46" s="1"/>
  <c r="Y385" i="46" s="1"/>
  <c r="T381" i="46"/>
  <c r="U381" i="46"/>
  <c r="W381" i="46" s="1"/>
  <c r="Y381" i="46" s="1"/>
  <c r="T377" i="46"/>
  <c r="U377" i="46"/>
  <c r="W377" i="46" s="1"/>
  <c r="Y377" i="46" s="1"/>
  <c r="T373" i="46"/>
  <c r="U373" i="46"/>
  <c r="W373" i="46" s="1"/>
  <c r="Y373" i="46" s="1"/>
  <c r="T369" i="46"/>
  <c r="U369" i="46"/>
  <c r="W369" i="46" s="1"/>
  <c r="Y369" i="46" s="1"/>
  <c r="T365" i="46"/>
  <c r="U365" i="46"/>
  <c r="W365" i="46" s="1"/>
  <c r="Y365" i="46" s="1"/>
  <c r="T361" i="46"/>
  <c r="U361" i="46"/>
  <c r="W361" i="46" s="1"/>
  <c r="Y361" i="46" s="1"/>
  <c r="Y357" i="46"/>
  <c r="U341" i="46"/>
  <c r="W341" i="46" s="1"/>
  <c r="Y341" i="46" s="1"/>
  <c r="T341" i="46"/>
  <c r="Y307" i="46"/>
  <c r="Y348" i="46"/>
  <c r="T338" i="46"/>
  <c r="U338" i="46"/>
  <c r="W338" i="46" s="1"/>
  <c r="Y338" i="46" s="1"/>
  <c r="T335" i="46"/>
  <c r="U335" i="46"/>
  <c r="W335" i="46" s="1"/>
  <c r="Y335" i="46" s="1"/>
  <c r="T319" i="46"/>
  <c r="U319" i="46"/>
  <c r="W319" i="46" s="1"/>
  <c r="Y319" i="46" s="1"/>
  <c r="T303" i="46"/>
  <c r="U303" i="46"/>
  <c r="W303" i="46" s="1"/>
  <c r="Y303" i="46" s="1"/>
  <c r="T295" i="46"/>
  <c r="U295" i="46"/>
  <c r="W295" i="46" s="1"/>
  <c r="Y295" i="46" s="1"/>
  <c r="U296" i="46"/>
  <c r="W296" i="46" s="1"/>
  <c r="Y296" i="46" s="1"/>
  <c r="T296" i="46"/>
  <c r="U530" i="46"/>
  <c r="W530" i="46" s="1"/>
  <c r="T530" i="46"/>
  <c r="T515" i="46"/>
  <c r="U515" i="46"/>
  <c r="W515" i="46" s="1"/>
  <c r="Y515" i="46" s="1"/>
  <c r="U534" i="46"/>
  <c r="W534" i="46" s="1"/>
  <c r="Y534" i="46" s="1"/>
  <c r="T534" i="46"/>
  <c r="T543" i="46"/>
  <c r="U543" i="46"/>
  <c r="W543" i="46" s="1"/>
  <c r="Y543" i="46" s="1"/>
  <c r="T539" i="46"/>
  <c r="U539" i="46"/>
  <c r="W539" i="46" s="1"/>
  <c r="Y539" i="46" s="1"/>
  <c r="T535" i="46"/>
  <c r="U535" i="46"/>
  <c r="W535" i="46" s="1"/>
  <c r="Y535" i="46" s="1"/>
  <c r="T531" i="46"/>
  <c r="U531" i="46"/>
  <c r="W531" i="46" s="1"/>
  <c r="Y531" i="46" s="1"/>
  <c r="T527" i="46"/>
  <c r="U527" i="46"/>
  <c r="W527" i="46" s="1"/>
  <c r="Y527" i="46" s="1"/>
  <c r="T523" i="46"/>
  <c r="U523" i="46"/>
  <c r="W523" i="46" s="1"/>
  <c r="Y523" i="46" s="1"/>
  <c r="V508" i="46"/>
  <c r="T503" i="46"/>
  <c r="U503" i="46"/>
  <c r="W503" i="46" s="1"/>
  <c r="Y503" i="46" s="1"/>
  <c r="U495" i="46"/>
  <c r="W495" i="46" s="1"/>
  <c r="Y495" i="46" s="1"/>
  <c r="T495" i="46"/>
  <c r="U499" i="46"/>
  <c r="T499" i="46"/>
  <c r="T492" i="46"/>
  <c r="U492" i="46"/>
  <c r="W492" i="46" s="1"/>
  <c r="Y492" i="46" s="1"/>
  <c r="Y484" i="46"/>
  <c r="Y464" i="46"/>
  <c r="U444" i="46"/>
  <c r="W444" i="46" s="1"/>
  <c r="Y444" i="46" s="1"/>
  <c r="T444" i="46"/>
  <c r="Y447" i="46"/>
  <c r="Y436" i="46"/>
  <c r="Y455" i="46"/>
  <c r="T423" i="46"/>
  <c r="U423" i="46"/>
  <c r="W423" i="46" s="1"/>
  <c r="Y423" i="46" s="1"/>
  <c r="U396" i="46"/>
  <c r="W396" i="46" s="1"/>
  <c r="Y396" i="46" s="1"/>
  <c r="T396" i="46"/>
  <c r="T390" i="46"/>
  <c r="T374" i="46"/>
  <c r="T358" i="46"/>
  <c r="Y407" i="46"/>
  <c r="U411" i="46"/>
  <c r="W411" i="46" s="1"/>
  <c r="Y411" i="46" s="1"/>
  <c r="T411" i="46"/>
  <c r="U349" i="46"/>
  <c r="W349" i="46" s="1"/>
  <c r="Y349" i="46" s="1"/>
  <c r="T349" i="46"/>
  <c r="U345" i="46"/>
  <c r="W345" i="46" s="1"/>
  <c r="Y345" i="46" s="1"/>
  <c r="T345" i="46"/>
  <c r="V336" i="46"/>
  <c r="T331" i="46"/>
  <c r="U331" i="46"/>
  <c r="W331" i="46" s="1"/>
  <c r="Y331" i="46" s="1"/>
  <c r="V320" i="46"/>
  <c r="T315" i="46"/>
  <c r="U315" i="46"/>
  <c r="W315" i="46" s="1"/>
  <c r="Y315" i="46" s="1"/>
  <c r="V304" i="46"/>
  <c r="U300" i="46"/>
  <c r="W300" i="46" s="1"/>
  <c r="Y300" i="46" s="1"/>
  <c r="T300" i="46"/>
  <c r="T490" i="46"/>
  <c r="U490" i="46"/>
  <c r="W490" i="46" s="1"/>
  <c r="Y490" i="46" s="1"/>
  <c r="U452" i="46"/>
  <c r="W452" i="46" s="1"/>
  <c r="Y452" i="46" s="1"/>
  <c r="T452" i="46"/>
  <c r="U441" i="46"/>
  <c r="W441" i="46" s="1"/>
  <c r="Y441" i="46" s="1"/>
  <c r="T441" i="46"/>
  <c r="Y431" i="46"/>
  <c r="Y451" i="46"/>
  <c r="T435" i="46"/>
  <c r="U435" i="46"/>
  <c r="W435" i="46" s="1"/>
  <c r="Y435" i="46" s="1"/>
  <c r="T419" i="46"/>
  <c r="U419" i="46"/>
  <c r="W419" i="46" s="1"/>
  <c r="Y419" i="46" s="1"/>
  <c r="U403" i="46"/>
  <c r="W403" i="46" s="1"/>
  <c r="Y403" i="46" s="1"/>
  <c r="T403" i="46"/>
  <c r="U415" i="46"/>
  <c r="W415" i="46" s="1"/>
  <c r="Y415" i="46" s="1"/>
  <c r="T415" i="46"/>
  <c r="V399" i="46"/>
  <c r="U353" i="46"/>
  <c r="W353" i="46" s="1"/>
  <c r="Y353" i="46" s="1"/>
  <c r="T353" i="46"/>
  <c r="T327" i="46"/>
  <c r="U327" i="46"/>
  <c r="W327" i="46" s="1"/>
  <c r="Y327" i="46" s="1"/>
  <c r="T311" i="46"/>
  <c r="U311" i="46"/>
  <c r="W311" i="46" s="1"/>
  <c r="Y311" i="46" s="1"/>
  <c r="U299" i="46"/>
  <c r="W299" i="46" s="1"/>
  <c r="Y299" i="46" s="1"/>
  <c r="T299" i="46"/>
  <c r="U287" i="46"/>
  <c r="W287" i="46" s="1"/>
  <c r="Y287" i="46" s="1"/>
  <c r="T287" i="46"/>
  <c r="U291" i="46"/>
  <c r="W291" i="46" s="1"/>
  <c r="Y291" i="46" s="1"/>
  <c r="T291" i="46"/>
  <c r="Y460" i="46" l="1"/>
  <c r="Y522" i="46"/>
  <c r="Y530" i="46"/>
  <c r="Y546" i="44"/>
  <c r="H29" i="14" s="1"/>
  <c r="R371" i="55"/>
  <c r="T371" i="55" s="1"/>
  <c r="R373" i="55"/>
  <c r="T373" i="55" s="1"/>
  <c r="R375" i="55"/>
  <c r="T375" i="55" s="1"/>
  <c r="R368" i="55"/>
  <c r="T368" i="55" s="1"/>
  <c r="R351" i="55"/>
  <c r="T351" i="55" s="1"/>
  <c r="R359" i="55"/>
  <c r="T359" i="55" s="1"/>
  <c r="R357" i="55"/>
  <c r="T357" i="55" s="1"/>
  <c r="R408" i="55"/>
  <c r="T408" i="55" s="1"/>
  <c r="R416" i="55"/>
  <c r="T416" i="55" s="1"/>
  <c r="R405" i="55"/>
  <c r="T405" i="55" s="1"/>
  <c r="R413" i="55"/>
  <c r="T413" i="55" s="1"/>
  <c r="R403" i="55"/>
  <c r="T403" i="55" s="1"/>
  <c r="R411" i="55"/>
  <c r="T411" i="55" s="1"/>
  <c r="R432" i="55"/>
  <c r="T432" i="55" s="1"/>
  <c r="R353" i="55"/>
  <c r="T353" i="55" s="1"/>
  <c r="R402" i="55"/>
  <c r="T402" i="55" s="1"/>
  <c r="R406" i="55"/>
  <c r="T406" i="55" s="1"/>
  <c r="R370" i="55"/>
  <c r="T370" i="55" s="1"/>
  <c r="R372" i="55"/>
  <c r="T372" i="55" s="1"/>
  <c r="R374" i="55"/>
  <c r="T374" i="55" s="1"/>
  <c r="R355" i="55"/>
  <c r="T355" i="55" s="1"/>
  <c r="R363" i="55"/>
  <c r="T363" i="55" s="1"/>
  <c r="R404" i="55"/>
  <c r="T404" i="55" s="1"/>
  <c r="R412" i="55"/>
  <c r="T412" i="55" s="1"/>
  <c r="R361" i="55"/>
  <c r="T361" i="55" s="1"/>
  <c r="R401" i="55"/>
  <c r="T401" i="55" s="1"/>
  <c r="R409" i="55"/>
  <c r="T409" i="55" s="1"/>
  <c r="R407" i="55"/>
  <c r="T407" i="55" s="1"/>
  <c r="R415" i="55"/>
  <c r="T415" i="55" s="1"/>
  <c r="R410" i="55"/>
  <c r="T410" i="55" s="1"/>
  <c r="R414" i="55"/>
  <c r="T414" i="55" s="1"/>
  <c r="AA545" i="54"/>
  <c r="AC545" i="54" s="1"/>
  <c r="AA339" i="54"/>
  <c r="AC339" i="54" s="1"/>
  <c r="AC546" i="54" s="1"/>
  <c r="R347" i="51"/>
  <c r="T347" i="51" s="1"/>
  <c r="R330" i="51"/>
  <c r="T330" i="51" s="1"/>
  <c r="R332" i="51"/>
  <c r="T332" i="51" s="1"/>
  <c r="R334" i="51"/>
  <c r="T334" i="51" s="1"/>
  <c r="R336" i="51"/>
  <c r="T336" i="51" s="1"/>
  <c r="R338" i="51"/>
  <c r="T338" i="51" s="1"/>
  <c r="R340" i="51"/>
  <c r="T340" i="51" s="1"/>
  <c r="R346" i="51"/>
  <c r="T346" i="51" s="1"/>
  <c r="R327" i="51"/>
  <c r="T327" i="51" s="1"/>
  <c r="R343" i="51"/>
  <c r="T343" i="51" s="1"/>
  <c r="R344" i="51"/>
  <c r="T344" i="51" s="1"/>
  <c r="R345" i="51"/>
  <c r="T345" i="51" s="1"/>
  <c r="R341" i="51"/>
  <c r="T341" i="51" s="1"/>
  <c r="R328" i="51"/>
  <c r="T328" i="51" s="1"/>
  <c r="R329" i="51"/>
  <c r="T329" i="51" s="1"/>
  <c r="R331" i="51"/>
  <c r="T331" i="51" s="1"/>
  <c r="R333" i="51"/>
  <c r="T333" i="51" s="1"/>
  <c r="R335" i="51"/>
  <c r="T335" i="51" s="1"/>
  <c r="R337" i="51"/>
  <c r="T337" i="51" s="1"/>
  <c r="R339" i="51"/>
  <c r="T339" i="51" s="1"/>
  <c r="R342" i="51"/>
  <c r="T342" i="51" s="1"/>
  <c r="S546" i="49"/>
  <c r="H20" i="14" s="1"/>
  <c r="Y538" i="46"/>
  <c r="Y546" i="46"/>
  <c r="H18" i="14" s="1"/>
  <c r="S546" i="50"/>
  <c r="H24" i="14" s="1"/>
  <c r="Y546" i="48"/>
  <c r="H19" i="14" s="1"/>
  <c r="AA546" i="53"/>
  <c r="H23" i="14" s="1"/>
  <c r="Y546" i="52"/>
  <c r="H27" i="14" s="1"/>
  <c r="T547" i="55" l="1"/>
  <c r="H28" i="14" s="1"/>
  <c r="T547" i="51"/>
  <c r="H25" i="14" s="1"/>
  <c r="F18" i="20"/>
  <c r="O184" i="54"/>
  <c r="O229" i="54"/>
  <c r="O230" i="54"/>
  <c r="O234" i="54"/>
  <c r="O235" i="54"/>
  <c r="O249" i="54"/>
  <c r="O254" i="54"/>
  <c r="O259" i="54"/>
  <c r="O33" i="54"/>
  <c r="O34" i="54"/>
  <c r="O54" i="54"/>
  <c r="O84" i="54"/>
  <c r="L275" i="54"/>
  <c r="L274" i="54"/>
  <c r="L183" i="54"/>
  <c r="L184" i="54"/>
  <c r="L185" i="54"/>
  <c r="L186" i="54"/>
  <c r="L187" i="54"/>
  <c r="L188" i="54"/>
  <c r="L189" i="54"/>
  <c r="L190" i="54"/>
  <c r="L191" i="54"/>
  <c r="L192" i="54"/>
  <c r="L193" i="54"/>
  <c r="L194" i="54"/>
  <c r="L195" i="54"/>
  <c r="L196" i="54"/>
  <c r="L197" i="54"/>
  <c r="L198" i="54"/>
  <c r="L199" i="54"/>
  <c r="L200" i="54"/>
  <c r="L201" i="54"/>
  <c r="L202" i="54"/>
  <c r="L203" i="54"/>
  <c r="L204" i="54"/>
  <c r="L205" i="54"/>
  <c r="L206" i="54"/>
  <c r="L207" i="54"/>
  <c r="L208" i="54"/>
  <c r="L209" i="54"/>
  <c r="L210" i="54"/>
  <c r="L211" i="54"/>
  <c r="L212" i="54"/>
  <c r="L213" i="54"/>
  <c r="L214" i="54"/>
  <c r="L215" i="54"/>
  <c r="L216" i="54"/>
  <c r="L217" i="54"/>
  <c r="L218" i="54"/>
  <c r="L219" i="54"/>
  <c r="L220" i="54"/>
  <c r="L221" i="54"/>
  <c r="L222" i="54"/>
  <c r="L223" i="54"/>
  <c r="L224" i="54"/>
  <c r="L225" i="54"/>
  <c r="L226" i="54"/>
  <c r="L227" i="54"/>
  <c r="L228" i="54"/>
  <c r="L229" i="54"/>
  <c r="L230" i="54"/>
  <c r="L231" i="54"/>
  <c r="L232" i="54"/>
  <c r="L233" i="54"/>
  <c r="L234" i="54"/>
  <c r="L235" i="54"/>
  <c r="L236" i="54"/>
  <c r="L237" i="54"/>
  <c r="L238" i="54"/>
  <c r="L239" i="54"/>
  <c r="L240" i="54"/>
  <c r="L241" i="54"/>
  <c r="L242" i="54"/>
  <c r="L243" i="54"/>
  <c r="L244" i="54"/>
  <c r="L245" i="54"/>
  <c r="L246" i="54"/>
  <c r="L247" i="54"/>
  <c r="L248" i="54"/>
  <c r="L249" i="54"/>
  <c r="L250" i="54"/>
  <c r="L251" i="54"/>
  <c r="L252" i="54"/>
  <c r="L253" i="54"/>
  <c r="L254" i="54"/>
  <c r="L255" i="54"/>
  <c r="L256" i="54"/>
  <c r="L257" i="54"/>
  <c r="L258" i="54"/>
  <c r="L259" i="54"/>
  <c r="L260" i="54"/>
  <c r="L261" i="54"/>
  <c r="L262" i="54"/>
  <c r="L263" i="54"/>
  <c r="L264" i="54"/>
  <c r="L265" i="54"/>
  <c r="L266" i="54"/>
  <c r="L267" i="54"/>
  <c r="L268" i="54"/>
  <c r="L269" i="54"/>
  <c r="L270" i="54"/>
  <c r="L271" i="54"/>
  <c r="L272" i="54"/>
  <c r="L273" i="54"/>
  <c r="L182" i="54"/>
  <c r="L181" i="54"/>
  <c r="L16" i="54"/>
  <c r="L17" i="54"/>
  <c r="L18" i="54"/>
  <c r="L19" i="54"/>
  <c r="L20" i="54"/>
  <c r="L21" i="54"/>
  <c r="L22" i="54"/>
  <c r="L23" i="54"/>
  <c r="L24" i="54"/>
  <c r="L25" i="54"/>
  <c r="L26" i="54"/>
  <c r="L27" i="54"/>
  <c r="L28" i="54"/>
  <c r="L29" i="54"/>
  <c r="L30" i="54"/>
  <c r="L31" i="54"/>
  <c r="L32" i="54"/>
  <c r="L33" i="54"/>
  <c r="L34" i="54"/>
  <c r="L35" i="54"/>
  <c r="L36" i="54"/>
  <c r="L37" i="54"/>
  <c r="L38" i="54"/>
  <c r="L39" i="54"/>
  <c r="L40" i="54"/>
  <c r="L41" i="54"/>
  <c r="L42" i="54"/>
  <c r="L43" i="54"/>
  <c r="L44" i="54"/>
  <c r="L45" i="54"/>
  <c r="L46" i="54"/>
  <c r="L47" i="54"/>
  <c r="L48" i="54"/>
  <c r="L49" i="54"/>
  <c r="L50" i="54"/>
  <c r="L51" i="54"/>
  <c r="L52" i="54"/>
  <c r="L53" i="54"/>
  <c r="L54" i="54"/>
  <c r="L55" i="54"/>
  <c r="L56" i="54"/>
  <c r="L57" i="54"/>
  <c r="L58" i="54"/>
  <c r="L59" i="54"/>
  <c r="L60" i="54"/>
  <c r="L61" i="54"/>
  <c r="L62" i="54"/>
  <c r="L63" i="54"/>
  <c r="L64" i="54"/>
  <c r="L65" i="54"/>
  <c r="L66" i="54"/>
  <c r="L67" i="54"/>
  <c r="L68" i="54"/>
  <c r="L69" i="54"/>
  <c r="L70" i="54"/>
  <c r="L71" i="54"/>
  <c r="L72" i="54"/>
  <c r="L73" i="54"/>
  <c r="L74" i="54"/>
  <c r="L75" i="54"/>
  <c r="L76" i="54"/>
  <c r="L77" i="54"/>
  <c r="L78" i="54"/>
  <c r="L79" i="54"/>
  <c r="L80" i="54"/>
  <c r="L81" i="54"/>
  <c r="L82" i="54"/>
  <c r="L83" i="54"/>
  <c r="L84" i="54"/>
  <c r="L85" i="54"/>
  <c r="L86" i="54"/>
  <c r="L87" i="54"/>
  <c r="L88" i="54"/>
  <c r="L89" i="54"/>
  <c r="L90" i="54"/>
  <c r="L91" i="54"/>
  <c r="L92" i="54"/>
  <c r="L93" i="54"/>
  <c r="L94" i="54"/>
  <c r="L95" i="54"/>
  <c r="L96" i="54"/>
  <c r="L97" i="54"/>
  <c r="L98" i="54"/>
  <c r="L99" i="54"/>
  <c r="L100" i="54"/>
  <c r="L101" i="54"/>
  <c r="L102" i="54"/>
  <c r="L103" i="54"/>
  <c r="L104" i="54"/>
  <c r="L105" i="54"/>
  <c r="L106" i="54"/>
  <c r="L107" i="54"/>
  <c r="L108" i="54"/>
  <c r="L109" i="54"/>
  <c r="L110" i="54"/>
  <c r="L111" i="54"/>
  <c r="L112" i="54"/>
  <c r="L113" i="54"/>
  <c r="L114" i="54"/>
  <c r="L115" i="54"/>
  <c r="L116" i="54"/>
  <c r="L117" i="54"/>
  <c r="L118" i="54"/>
  <c r="L119" i="54"/>
  <c r="L120" i="54"/>
  <c r="L121" i="54"/>
  <c r="L122" i="54"/>
  <c r="L123" i="54"/>
  <c r="L124" i="54"/>
  <c r="L125" i="54"/>
  <c r="L126" i="54"/>
  <c r="L127" i="54"/>
  <c r="L128" i="54"/>
  <c r="L129" i="54"/>
  <c r="L130" i="54"/>
  <c r="L131" i="54"/>
  <c r="L132" i="54"/>
  <c r="L133" i="54"/>
  <c r="L134" i="54"/>
  <c r="L135" i="54"/>
  <c r="L136" i="54"/>
  <c r="L137" i="54"/>
  <c r="L138" i="54"/>
  <c r="L139" i="54"/>
  <c r="L140" i="54"/>
  <c r="L141" i="54"/>
  <c r="L142" i="54"/>
  <c r="L143" i="54"/>
  <c r="L144" i="54"/>
  <c r="L145" i="54"/>
  <c r="L146" i="54"/>
  <c r="L147" i="54"/>
  <c r="L148" i="54"/>
  <c r="L149" i="54"/>
  <c r="L150" i="54"/>
  <c r="L151" i="54"/>
  <c r="L152" i="54"/>
  <c r="L153" i="54"/>
  <c r="L154" i="54"/>
  <c r="L155" i="54"/>
  <c r="L156" i="54"/>
  <c r="L157" i="54"/>
  <c r="L158" i="54"/>
  <c r="L159" i="54"/>
  <c r="L160" i="54"/>
  <c r="L161" i="54"/>
  <c r="L162" i="54"/>
  <c r="L163" i="54"/>
  <c r="L164" i="54"/>
  <c r="L165" i="54"/>
  <c r="L166" i="54"/>
  <c r="L167" i="54"/>
  <c r="L168" i="54"/>
  <c r="L169" i="54"/>
  <c r="L170" i="54"/>
  <c r="L171" i="54"/>
  <c r="L172" i="54"/>
  <c r="L173" i="54"/>
  <c r="L174" i="54"/>
  <c r="L175" i="54"/>
  <c r="L176" i="54"/>
  <c r="L177" i="54"/>
  <c r="L178" i="54"/>
  <c r="L179" i="54"/>
  <c r="L180" i="54"/>
  <c r="L15" i="54"/>
  <c r="I275" i="54"/>
  <c r="I274" i="54"/>
  <c r="I273" i="54"/>
  <c r="I183" i="54"/>
  <c r="I184" i="54"/>
  <c r="I185" i="54"/>
  <c r="I186" i="54"/>
  <c r="I187" i="54"/>
  <c r="I188" i="54"/>
  <c r="I189" i="54"/>
  <c r="I190" i="54"/>
  <c r="I191" i="54"/>
  <c r="I192" i="54"/>
  <c r="I193" i="54"/>
  <c r="I194" i="54"/>
  <c r="I195" i="54"/>
  <c r="I196" i="54"/>
  <c r="I197" i="54"/>
  <c r="I198" i="54"/>
  <c r="I199" i="54"/>
  <c r="I200" i="54"/>
  <c r="I201" i="54"/>
  <c r="I202" i="54"/>
  <c r="I203" i="54"/>
  <c r="I204" i="54"/>
  <c r="I205" i="54"/>
  <c r="I206" i="54"/>
  <c r="I207" i="54"/>
  <c r="I208" i="54"/>
  <c r="I209" i="54"/>
  <c r="I210" i="54"/>
  <c r="I211" i="54"/>
  <c r="I212" i="54"/>
  <c r="I213" i="54"/>
  <c r="I214" i="54"/>
  <c r="I215" i="54"/>
  <c r="I216" i="54"/>
  <c r="I217" i="54"/>
  <c r="I218" i="54"/>
  <c r="I219" i="54"/>
  <c r="I220" i="54"/>
  <c r="I221" i="54"/>
  <c r="I222" i="54"/>
  <c r="I223" i="54"/>
  <c r="I224" i="54"/>
  <c r="I225" i="54"/>
  <c r="I226" i="54"/>
  <c r="I227" i="54"/>
  <c r="I228" i="54"/>
  <c r="I229" i="54"/>
  <c r="I230" i="54"/>
  <c r="I231" i="54"/>
  <c r="I232" i="54"/>
  <c r="I233" i="54"/>
  <c r="I234" i="54"/>
  <c r="I235" i="54"/>
  <c r="I236" i="54"/>
  <c r="I237" i="54"/>
  <c r="I238" i="54"/>
  <c r="I239" i="54"/>
  <c r="I240" i="54"/>
  <c r="I241" i="54"/>
  <c r="I242" i="54"/>
  <c r="I243" i="54"/>
  <c r="I244" i="54"/>
  <c r="I245" i="54"/>
  <c r="I246" i="54"/>
  <c r="I247" i="54"/>
  <c r="I248" i="54"/>
  <c r="I249" i="54"/>
  <c r="I250" i="54"/>
  <c r="I251" i="54"/>
  <c r="I252" i="54"/>
  <c r="I253" i="54"/>
  <c r="I254" i="54"/>
  <c r="I255" i="54"/>
  <c r="I256" i="54"/>
  <c r="I257" i="54"/>
  <c r="I258" i="54"/>
  <c r="I259" i="54"/>
  <c r="I260" i="54"/>
  <c r="I261" i="54"/>
  <c r="I262" i="54"/>
  <c r="I263" i="54"/>
  <c r="I264" i="54"/>
  <c r="I265" i="54"/>
  <c r="I266" i="54"/>
  <c r="I267" i="54"/>
  <c r="I268" i="54"/>
  <c r="I269" i="54"/>
  <c r="I270" i="54"/>
  <c r="I271" i="54"/>
  <c r="I272" i="54"/>
  <c r="I182"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104" i="54"/>
  <c r="I105" i="54"/>
  <c r="I106" i="54"/>
  <c r="I107" i="54"/>
  <c r="I108" i="54"/>
  <c r="I109" i="54"/>
  <c r="I110" i="54"/>
  <c r="I111" i="54"/>
  <c r="I112" i="54"/>
  <c r="I113" i="54"/>
  <c r="I114" i="54"/>
  <c r="I115" i="54"/>
  <c r="I116" i="54"/>
  <c r="I117" i="54"/>
  <c r="I118" i="54"/>
  <c r="I119" i="54"/>
  <c r="I120" i="54"/>
  <c r="I121" i="54"/>
  <c r="I122" i="54"/>
  <c r="I123" i="54"/>
  <c r="I124" i="54"/>
  <c r="I125" i="54"/>
  <c r="I126" i="54"/>
  <c r="I127" i="54"/>
  <c r="I128" i="54"/>
  <c r="I129" i="54"/>
  <c r="I130" i="54"/>
  <c r="I131" i="54"/>
  <c r="I132" i="54"/>
  <c r="I133" i="54"/>
  <c r="I134" i="54"/>
  <c r="I135" i="54"/>
  <c r="I136" i="54"/>
  <c r="I137" i="54"/>
  <c r="I138" i="54"/>
  <c r="I139" i="54"/>
  <c r="I140" i="54"/>
  <c r="I141" i="54"/>
  <c r="I142" i="54"/>
  <c r="I143" i="54"/>
  <c r="I144" i="54"/>
  <c r="I145" i="54"/>
  <c r="I146" i="54"/>
  <c r="I147" i="54"/>
  <c r="I148" i="54"/>
  <c r="I149" i="54"/>
  <c r="I150" i="54"/>
  <c r="I151" i="54"/>
  <c r="I152" i="54"/>
  <c r="I153" i="54"/>
  <c r="I154" i="54"/>
  <c r="I155" i="54"/>
  <c r="I156" i="54"/>
  <c r="I157" i="54"/>
  <c r="I158" i="54"/>
  <c r="I159" i="54"/>
  <c r="I160" i="54"/>
  <c r="I161" i="54"/>
  <c r="I162" i="54"/>
  <c r="I163" i="54"/>
  <c r="I164" i="54"/>
  <c r="I165" i="54"/>
  <c r="I166" i="54"/>
  <c r="I167" i="54"/>
  <c r="I168" i="54"/>
  <c r="I169" i="54"/>
  <c r="I170" i="54"/>
  <c r="I171" i="54"/>
  <c r="I172" i="54"/>
  <c r="I173" i="54"/>
  <c r="I174" i="54"/>
  <c r="I175" i="54"/>
  <c r="I176" i="54"/>
  <c r="I177" i="54"/>
  <c r="I178" i="54"/>
  <c r="I179" i="54"/>
  <c r="I180" i="54"/>
  <c r="I181" i="54"/>
  <c r="I15" i="54"/>
  <c r="M84" i="53"/>
  <c r="M184" i="53"/>
  <c r="M229" i="53"/>
  <c r="M230" i="53"/>
  <c r="M234" i="53"/>
  <c r="M235" i="53"/>
  <c r="M249" i="53"/>
  <c r="M254" i="53"/>
  <c r="M259" i="53"/>
  <c r="M33" i="53"/>
  <c r="M34" i="53"/>
  <c r="M54" i="53"/>
  <c r="L275" i="53"/>
  <c r="K275" i="53"/>
  <c r="J80" i="53"/>
  <c r="J81" i="53"/>
  <c r="J82" i="53"/>
  <c r="J83" i="53"/>
  <c r="J84" i="53"/>
  <c r="J85" i="53"/>
  <c r="J86" i="53"/>
  <c r="J87" i="53"/>
  <c r="J88" i="53"/>
  <c r="J89" i="53"/>
  <c r="J90" i="53"/>
  <c r="J91" i="53"/>
  <c r="J92" i="53"/>
  <c r="J93" i="53"/>
  <c r="J94" i="53"/>
  <c r="J95" i="53"/>
  <c r="J96" i="53"/>
  <c r="J97" i="53"/>
  <c r="J98" i="53"/>
  <c r="J99" i="53"/>
  <c r="J100" i="53"/>
  <c r="J101" i="53"/>
  <c r="J102" i="53"/>
  <c r="J103" i="53"/>
  <c r="J104" i="53"/>
  <c r="J105" i="53"/>
  <c r="J106" i="53"/>
  <c r="J107" i="53"/>
  <c r="J108" i="53"/>
  <c r="J109" i="53"/>
  <c r="J110" i="53"/>
  <c r="J111" i="53"/>
  <c r="J112" i="53"/>
  <c r="J113" i="53"/>
  <c r="J114" i="53"/>
  <c r="J115" i="53"/>
  <c r="J116" i="53"/>
  <c r="J117" i="53"/>
  <c r="J118" i="53"/>
  <c r="J119" i="53"/>
  <c r="J120" i="53"/>
  <c r="J121" i="53"/>
  <c r="J122" i="53"/>
  <c r="J123" i="53"/>
  <c r="J124" i="53"/>
  <c r="J125" i="53"/>
  <c r="J126" i="53"/>
  <c r="J127" i="53"/>
  <c r="J128" i="53"/>
  <c r="J129" i="53"/>
  <c r="J130" i="53"/>
  <c r="J131" i="53"/>
  <c r="J132" i="53"/>
  <c r="J133" i="53"/>
  <c r="J134" i="53"/>
  <c r="J135" i="53"/>
  <c r="J136" i="53"/>
  <c r="J137" i="53"/>
  <c r="J138" i="53"/>
  <c r="J139" i="53"/>
  <c r="J140" i="53"/>
  <c r="J141" i="53"/>
  <c r="J142" i="53"/>
  <c r="J143" i="53"/>
  <c r="J144" i="53"/>
  <c r="J145" i="53"/>
  <c r="J146" i="53"/>
  <c r="J147" i="53"/>
  <c r="J148" i="53"/>
  <c r="J149" i="53"/>
  <c r="J150" i="53"/>
  <c r="J151" i="53"/>
  <c r="J152" i="53"/>
  <c r="J153" i="53"/>
  <c r="J154" i="53"/>
  <c r="J155" i="53"/>
  <c r="J156" i="53"/>
  <c r="J157" i="53"/>
  <c r="J158" i="53"/>
  <c r="J159" i="53"/>
  <c r="J160" i="53"/>
  <c r="J161" i="53"/>
  <c r="J162" i="53"/>
  <c r="J163" i="53"/>
  <c r="J164" i="53"/>
  <c r="J165" i="53"/>
  <c r="J166" i="53"/>
  <c r="J167" i="53"/>
  <c r="J168" i="53"/>
  <c r="J169" i="53"/>
  <c r="J170" i="53"/>
  <c r="J171" i="53"/>
  <c r="J172" i="53"/>
  <c r="J173" i="53"/>
  <c r="J174" i="53"/>
  <c r="J175" i="53"/>
  <c r="J176" i="53"/>
  <c r="J177" i="53"/>
  <c r="J178" i="53"/>
  <c r="J179" i="53"/>
  <c r="J180" i="53"/>
  <c r="J181" i="53"/>
  <c r="J182" i="53"/>
  <c r="J183" i="53"/>
  <c r="J184" i="53"/>
  <c r="J185" i="53"/>
  <c r="J186" i="53"/>
  <c r="J187" i="53"/>
  <c r="J188" i="53"/>
  <c r="J189" i="53"/>
  <c r="J190" i="53"/>
  <c r="J191" i="53"/>
  <c r="J192" i="53"/>
  <c r="J193" i="53"/>
  <c r="J194" i="53"/>
  <c r="J195" i="53"/>
  <c r="J196" i="53"/>
  <c r="J197" i="53"/>
  <c r="J198" i="53"/>
  <c r="J199" i="53"/>
  <c r="J200" i="53"/>
  <c r="J201" i="53"/>
  <c r="J202" i="53"/>
  <c r="J203" i="53"/>
  <c r="J204" i="53"/>
  <c r="J205" i="53"/>
  <c r="J206" i="53"/>
  <c r="J207" i="53"/>
  <c r="J208" i="53"/>
  <c r="J209" i="53"/>
  <c r="J210" i="53"/>
  <c r="J211" i="53"/>
  <c r="J212" i="53"/>
  <c r="J213" i="53"/>
  <c r="J214" i="53"/>
  <c r="J215" i="53"/>
  <c r="J216" i="53"/>
  <c r="J217" i="53"/>
  <c r="J218" i="53"/>
  <c r="J219" i="53"/>
  <c r="J220" i="53"/>
  <c r="J221" i="53"/>
  <c r="J222" i="53"/>
  <c r="J223" i="53"/>
  <c r="J224" i="53"/>
  <c r="J225" i="53"/>
  <c r="J226" i="53"/>
  <c r="J227" i="53"/>
  <c r="J228" i="53"/>
  <c r="J229" i="53"/>
  <c r="J230" i="53"/>
  <c r="J231" i="53"/>
  <c r="J232" i="53"/>
  <c r="J233" i="53"/>
  <c r="J234" i="53"/>
  <c r="J235" i="53"/>
  <c r="J236" i="53"/>
  <c r="J237" i="53"/>
  <c r="J238" i="53"/>
  <c r="J239" i="53"/>
  <c r="J240" i="53"/>
  <c r="J241" i="53"/>
  <c r="J242" i="53"/>
  <c r="J243" i="53"/>
  <c r="J244" i="53"/>
  <c r="J245" i="53"/>
  <c r="J246" i="53"/>
  <c r="J247" i="53"/>
  <c r="J248" i="53"/>
  <c r="J249" i="53"/>
  <c r="J250" i="53"/>
  <c r="J251" i="53"/>
  <c r="J252" i="53"/>
  <c r="J253" i="53"/>
  <c r="J254" i="53"/>
  <c r="J255" i="53"/>
  <c r="J256" i="53"/>
  <c r="J257" i="53"/>
  <c r="J258" i="53"/>
  <c r="J259" i="53"/>
  <c r="J260" i="53"/>
  <c r="J261" i="53"/>
  <c r="J262" i="53"/>
  <c r="J263" i="53"/>
  <c r="J264" i="53"/>
  <c r="J265" i="53"/>
  <c r="J266" i="53"/>
  <c r="J267" i="53"/>
  <c r="J268" i="53"/>
  <c r="J269" i="53"/>
  <c r="J270" i="53"/>
  <c r="J271" i="53"/>
  <c r="J272" i="53"/>
  <c r="J273" i="53"/>
  <c r="J274" i="53"/>
  <c r="J275" i="53"/>
  <c r="J79" i="53"/>
  <c r="J78" i="53"/>
  <c r="H79" i="53"/>
  <c r="H78" i="53"/>
  <c r="J16" i="53"/>
  <c r="J17" i="53"/>
  <c r="J18" i="53"/>
  <c r="J19" i="53"/>
  <c r="J20" i="53"/>
  <c r="J21" i="53"/>
  <c r="J22" i="53"/>
  <c r="J23" i="53"/>
  <c r="J24" i="53"/>
  <c r="J25" i="53"/>
  <c r="J26" i="53"/>
  <c r="J27" i="53"/>
  <c r="J28" i="53"/>
  <c r="J29" i="53"/>
  <c r="J30" i="53"/>
  <c r="J31" i="53"/>
  <c r="J32" i="53"/>
  <c r="J33" i="53"/>
  <c r="J34" i="53"/>
  <c r="J35" i="53"/>
  <c r="J36" i="53"/>
  <c r="J37" i="53"/>
  <c r="J38" i="53"/>
  <c r="J39" i="53"/>
  <c r="J40" i="53"/>
  <c r="J41" i="53"/>
  <c r="J42" i="53"/>
  <c r="J43" i="53"/>
  <c r="J44" i="53"/>
  <c r="J45" i="53"/>
  <c r="J46" i="53"/>
  <c r="J47" i="53"/>
  <c r="J48" i="53"/>
  <c r="J49" i="53"/>
  <c r="J50" i="53"/>
  <c r="J51" i="53"/>
  <c r="J52" i="53"/>
  <c r="J53" i="53"/>
  <c r="J54" i="53"/>
  <c r="J55" i="53"/>
  <c r="J56" i="53"/>
  <c r="J57" i="53"/>
  <c r="J58" i="53"/>
  <c r="J59" i="53"/>
  <c r="J60" i="53"/>
  <c r="J61" i="53"/>
  <c r="J62" i="53"/>
  <c r="J63" i="53"/>
  <c r="J64" i="53"/>
  <c r="J65" i="53"/>
  <c r="J66" i="53"/>
  <c r="J67" i="53"/>
  <c r="J68" i="53"/>
  <c r="J69" i="53"/>
  <c r="J70" i="53"/>
  <c r="J71" i="53"/>
  <c r="J72" i="53"/>
  <c r="J73" i="53"/>
  <c r="J74" i="53"/>
  <c r="J75" i="53"/>
  <c r="J76" i="53"/>
  <c r="J77" i="53"/>
  <c r="J15" i="53"/>
  <c r="H80" i="53"/>
  <c r="H81" i="53"/>
  <c r="H82" i="53"/>
  <c r="H84" i="53"/>
  <c r="H85" i="53"/>
  <c r="H86" i="53"/>
  <c r="H87" i="53"/>
  <c r="H88" i="53"/>
  <c r="H89" i="53"/>
  <c r="H90" i="53"/>
  <c r="H91" i="53"/>
  <c r="H92" i="53"/>
  <c r="H93" i="53"/>
  <c r="H94" i="53"/>
  <c r="H95" i="53"/>
  <c r="H96" i="53"/>
  <c r="H97" i="53"/>
  <c r="H98" i="53"/>
  <c r="H99" i="53"/>
  <c r="H100" i="53"/>
  <c r="H101" i="53"/>
  <c r="H102" i="53"/>
  <c r="H103" i="53"/>
  <c r="H104" i="53"/>
  <c r="H105" i="53"/>
  <c r="H106" i="53"/>
  <c r="H107" i="53"/>
  <c r="H108" i="53"/>
  <c r="H109" i="53"/>
  <c r="H110" i="53"/>
  <c r="H111" i="53"/>
  <c r="H112" i="53"/>
  <c r="H113" i="53"/>
  <c r="H114" i="53"/>
  <c r="H115" i="53"/>
  <c r="H116" i="53"/>
  <c r="H117" i="53"/>
  <c r="H118" i="53"/>
  <c r="H119" i="53"/>
  <c r="H120" i="53"/>
  <c r="H121" i="53"/>
  <c r="H122" i="53"/>
  <c r="H123" i="53"/>
  <c r="H124" i="53"/>
  <c r="H125" i="53"/>
  <c r="H126" i="53"/>
  <c r="H127" i="53"/>
  <c r="H128" i="53"/>
  <c r="H129" i="53"/>
  <c r="H130" i="53"/>
  <c r="H131" i="53"/>
  <c r="H132" i="53"/>
  <c r="H133" i="53"/>
  <c r="H134" i="53"/>
  <c r="H135" i="53"/>
  <c r="H136" i="53"/>
  <c r="H137" i="53"/>
  <c r="H138" i="53"/>
  <c r="H139" i="53"/>
  <c r="H140" i="53"/>
  <c r="H141" i="53"/>
  <c r="H142" i="53"/>
  <c r="H143" i="53"/>
  <c r="H144" i="53"/>
  <c r="H145" i="53"/>
  <c r="H146" i="53"/>
  <c r="H147" i="53"/>
  <c r="H148" i="53"/>
  <c r="H149" i="53"/>
  <c r="H150" i="53"/>
  <c r="H151" i="53"/>
  <c r="H152" i="53"/>
  <c r="H153" i="53"/>
  <c r="H154" i="53"/>
  <c r="H155" i="53"/>
  <c r="H156" i="53"/>
  <c r="H157" i="53"/>
  <c r="H158" i="53"/>
  <c r="H159" i="53"/>
  <c r="H160" i="53"/>
  <c r="H161" i="53"/>
  <c r="H162" i="53"/>
  <c r="H163" i="53"/>
  <c r="H164" i="53"/>
  <c r="H165" i="53"/>
  <c r="H166" i="53"/>
  <c r="H167" i="53"/>
  <c r="H168" i="53"/>
  <c r="H169" i="53"/>
  <c r="H170" i="53"/>
  <c r="H171" i="53"/>
  <c r="H172" i="53"/>
  <c r="H173" i="53"/>
  <c r="H174" i="53"/>
  <c r="H175" i="53"/>
  <c r="H176" i="53"/>
  <c r="H177" i="53"/>
  <c r="H178" i="53"/>
  <c r="H179" i="53"/>
  <c r="H180" i="53"/>
  <c r="H181" i="53"/>
  <c r="H182" i="53"/>
  <c r="H183" i="53"/>
  <c r="H184" i="53"/>
  <c r="H185" i="53"/>
  <c r="H186" i="53"/>
  <c r="H187" i="53"/>
  <c r="H188" i="53"/>
  <c r="H189" i="53"/>
  <c r="H190" i="53"/>
  <c r="H191" i="53"/>
  <c r="H192" i="53"/>
  <c r="H193" i="53"/>
  <c r="H194" i="53"/>
  <c r="H195" i="53"/>
  <c r="H196" i="53"/>
  <c r="H197" i="53"/>
  <c r="H198" i="53"/>
  <c r="H199" i="53"/>
  <c r="H200" i="53"/>
  <c r="H201" i="53"/>
  <c r="H202" i="53"/>
  <c r="H203" i="53"/>
  <c r="H204" i="53"/>
  <c r="H205" i="53"/>
  <c r="H206" i="53"/>
  <c r="H207" i="53"/>
  <c r="H208" i="53"/>
  <c r="H209" i="53"/>
  <c r="H210" i="53"/>
  <c r="H211" i="53"/>
  <c r="H212" i="53"/>
  <c r="H213" i="53"/>
  <c r="H214" i="53"/>
  <c r="H215" i="53"/>
  <c r="H216" i="53"/>
  <c r="H217" i="53"/>
  <c r="H218" i="53"/>
  <c r="H219" i="53"/>
  <c r="H220" i="53"/>
  <c r="H221" i="53"/>
  <c r="H222" i="53"/>
  <c r="H223" i="53"/>
  <c r="H224" i="53"/>
  <c r="H225" i="53"/>
  <c r="H226" i="53"/>
  <c r="H227" i="53"/>
  <c r="H228" i="53"/>
  <c r="H229" i="53"/>
  <c r="H230" i="53"/>
  <c r="H231" i="53"/>
  <c r="H232" i="53"/>
  <c r="H233" i="53"/>
  <c r="H234" i="53"/>
  <c r="H235" i="53"/>
  <c r="H236" i="53"/>
  <c r="H237" i="53"/>
  <c r="H238" i="53"/>
  <c r="H239" i="53"/>
  <c r="H240" i="53"/>
  <c r="H241" i="53"/>
  <c r="H242" i="53"/>
  <c r="H243" i="53"/>
  <c r="H244" i="53"/>
  <c r="H245" i="53"/>
  <c r="H246" i="53"/>
  <c r="H247" i="53"/>
  <c r="H248" i="53"/>
  <c r="H249" i="53"/>
  <c r="H250" i="53"/>
  <c r="H251" i="53"/>
  <c r="H252" i="53"/>
  <c r="H253" i="53"/>
  <c r="H254" i="53"/>
  <c r="H255" i="53"/>
  <c r="H256" i="53"/>
  <c r="H257" i="53"/>
  <c r="H258" i="53"/>
  <c r="H259" i="53"/>
  <c r="H260" i="53"/>
  <c r="H261" i="53"/>
  <c r="H262" i="53"/>
  <c r="H263" i="53"/>
  <c r="H264" i="53"/>
  <c r="H265" i="53"/>
  <c r="H266" i="53"/>
  <c r="H267" i="53"/>
  <c r="H268" i="53"/>
  <c r="H269" i="53"/>
  <c r="H270" i="53"/>
  <c r="H271" i="53"/>
  <c r="H272" i="53"/>
  <c r="H273" i="53"/>
  <c r="H274" i="53"/>
  <c r="H275" i="53"/>
  <c r="H16" i="53"/>
  <c r="H17" i="53"/>
  <c r="H18" i="53"/>
  <c r="H19" i="53"/>
  <c r="H20" i="53"/>
  <c r="H21" i="53"/>
  <c r="H22" i="53"/>
  <c r="H23" i="53"/>
  <c r="H24" i="53"/>
  <c r="H25" i="53"/>
  <c r="H26" i="53"/>
  <c r="H27" i="53"/>
  <c r="H28" i="53"/>
  <c r="H29" i="53"/>
  <c r="H30" i="53"/>
  <c r="H31" i="53"/>
  <c r="H32" i="53"/>
  <c r="H33" i="53"/>
  <c r="H34" i="53"/>
  <c r="H35" i="53"/>
  <c r="H36" i="53"/>
  <c r="H37" i="53"/>
  <c r="H38" i="53"/>
  <c r="H39" i="53"/>
  <c r="H40" i="53"/>
  <c r="H41" i="53"/>
  <c r="H42" i="53"/>
  <c r="H43" i="53"/>
  <c r="H44" i="53"/>
  <c r="H45" i="53"/>
  <c r="H46" i="53"/>
  <c r="H47" i="53"/>
  <c r="H48" i="53"/>
  <c r="H49" i="53"/>
  <c r="H50" i="53"/>
  <c r="H51" i="53"/>
  <c r="H52" i="53"/>
  <c r="H53" i="53"/>
  <c r="H54" i="53"/>
  <c r="H55" i="53"/>
  <c r="H56" i="53"/>
  <c r="H57" i="53"/>
  <c r="H58" i="53"/>
  <c r="H59" i="53"/>
  <c r="H60" i="53"/>
  <c r="H61" i="53"/>
  <c r="H62" i="53"/>
  <c r="H63" i="53"/>
  <c r="H64" i="53"/>
  <c r="H66" i="53"/>
  <c r="H67" i="53"/>
  <c r="H68" i="53"/>
  <c r="H69" i="53"/>
  <c r="H70" i="53"/>
  <c r="H71" i="53"/>
  <c r="H72" i="53"/>
  <c r="H73" i="53"/>
  <c r="H74" i="53"/>
  <c r="H75" i="53"/>
  <c r="H76" i="53"/>
  <c r="H77" i="53"/>
  <c r="H15" i="53"/>
  <c r="S63" i="44"/>
  <c r="S77" i="44"/>
  <c r="U67" i="53"/>
  <c r="U34" i="53"/>
  <c r="U16" i="53"/>
  <c r="M275" i="53" l="1"/>
  <c r="K16" i="49"/>
  <c r="L16" i="49"/>
  <c r="K17" i="49"/>
  <c r="L17" i="49"/>
  <c r="K18" i="49"/>
  <c r="L18" i="49"/>
  <c r="K19" i="49"/>
  <c r="L19" i="49"/>
  <c r="K20" i="49"/>
  <c r="L20" i="49"/>
  <c r="K21" i="49"/>
  <c r="O21" i="49" s="1"/>
  <c r="L21" i="49"/>
  <c r="K22" i="49"/>
  <c r="L22" i="49"/>
  <c r="K23" i="49"/>
  <c r="N23" i="49" s="1"/>
  <c r="L23" i="49"/>
  <c r="K24" i="49"/>
  <c r="L24" i="49"/>
  <c r="K25" i="49"/>
  <c r="L25" i="49"/>
  <c r="K26" i="49"/>
  <c r="L26" i="49"/>
  <c r="K27" i="49"/>
  <c r="N27" i="49" s="1"/>
  <c r="L27" i="49"/>
  <c r="K28" i="49"/>
  <c r="L28" i="49"/>
  <c r="K29" i="49"/>
  <c r="L29" i="49"/>
  <c r="K30" i="49"/>
  <c r="L30" i="49"/>
  <c r="K31" i="49"/>
  <c r="N31" i="49" s="1"/>
  <c r="L31" i="49"/>
  <c r="K32" i="49"/>
  <c r="L32" i="49"/>
  <c r="K33" i="49"/>
  <c r="L33" i="49"/>
  <c r="K34" i="49"/>
  <c r="L34" i="49"/>
  <c r="K35" i="49"/>
  <c r="L35" i="49"/>
  <c r="K36" i="49"/>
  <c r="L36" i="49"/>
  <c r="K37" i="49"/>
  <c r="L37" i="49"/>
  <c r="K38" i="49"/>
  <c r="L38" i="49"/>
  <c r="K39" i="49"/>
  <c r="N39" i="49" s="1"/>
  <c r="L39" i="49"/>
  <c r="K40" i="49"/>
  <c r="L40" i="49"/>
  <c r="K41" i="49"/>
  <c r="L41" i="49"/>
  <c r="K42" i="49"/>
  <c r="L42" i="49"/>
  <c r="K43" i="49"/>
  <c r="N43" i="49" s="1"/>
  <c r="L43" i="49"/>
  <c r="K44" i="49"/>
  <c r="L44" i="49"/>
  <c r="K45" i="49"/>
  <c r="L45" i="49"/>
  <c r="K46" i="49"/>
  <c r="L46" i="49"/>
  <c r="K47" i="49"/>
  <c r="N47" i="49" s="1"/>
  <c r="L47" i="49"/>
  <c r="K48" i="49"/>
  <c r="L48" i="49"/>
  <c r="N48" i="49" s="1"/>
  <c r="K49" i="49"/>
  <c r="L49" i="49"/>
  <c r="K50" i="49"/>
  <c r="L50" i="49"/>
  <c r="K51" i="49"/>
  <c r="N51" i="49" s="1"/>
  <c r="L51" i="49"/>
  <c r="K52" i="49"/>
  <c r="L52" i="49"/>
  <c r="K53" i="49"/>
  <c r="L53" i="49"/>
  <c r="K54" i="49"/>
  <c r="L54" i="49"/>
  <c r="K55" i="49"/>
  <c r="N55" i="49" s="1"/>
  <c r="L55" i="49"/>
  <c r="K56" i="49"/>
  <c r="L56" i="49"/>
  <c r="K57" i="49"/>
  <c r="L57" i="49"/>
  <c r="K58" i="49"/>
  <c r="L58" i="49"/>
  <c r="K59" i="49"/>
  <c r="L59" i="49"/>
  <c r="K60" i="49"/>
  <c r="L60" i="49"/>
  <c r="K61" i="49"/>
  <c r="L61" i="49"/>
  <c r="K62" i="49"/>
  <c r="L62" i="49"/>
  <c r="K63" i="49"/>
  <c r="L63" i="49"/>
  <c r="K64" i="49"/>
  <c r="L64" i="49"/>
  <c r="K65" i="49"/>
  <c r="L65" i="49"/>
  <c r="K66" i="49"/>
  <c r="L66" i="49"/>
  <c r="K67" i="49"/>
  <c r="L67" i="49"/>
  <c r="K68" i="49"/>
  <c r="L68" i="49"/>
  <c r="K69" i="49"/>
  <c r="L69" i="49"/>
  <c r="K70" i="49"/>
  <c r="L70" i="49"/>
  <c r="K71" i="49"/>
  <c r="L71" i="49"/>
  <c r="K72" i="49"/>
  <c r="L72" i="49"/>
  <c r="K73" i="49"/>
  <c r="L73" i="49"/>
  <c r="K74" i="49"/>
  <c r="L74" i="49"/>
  <c r="K75" i="49"/>
  <c r="L75" i="49"/>
  <c r="K76" i="49"/>
  <c r="L76" i="49"/>
  <c r="K77" i="49"/>
  <c r="L77" i="49"/>
  <c r="K78" i="49"/>
  <c r="L78" i="49"/>
  <c r="K79" i="49"/>
  <c r="L79" i="49"/>
  <c r="K80" i="49"/>
  <c r="L80" i="49"/>
  <c r="K81" i="49"/>
  <c r="L81" i="49"/>
  <c r="K82" i="49"/>
  <c r="L82" i="49"/>
  <c r="K83" i="49"/>
  <c r="L83" i="49"/>
  <c r="K84" i="49"/>
  <c r="L84" i="49"/>
  <c r="K85" i="49"/>
  <c r="L85" i="49"/>
  <c r="K86" i="49"/>
  <c r="L86" i="49"/>
  <c r="K87" i="49"/>
  <c r="L87" i="49"/>
  <c r="K88" i="49"/>
  <c r="L88" i="49"/>
  <c r="K89" i="49"/>
  <c r="L89" i="49"/>
  <c r="K90" i="49"/>
  <c r="L90" i="49"/>
  <c r="K91" i="49"/>
  <c r="L91" i="49"/>
  <c r="K92" i="49"/>
  <c r="L92" i="49"/>
  <c r="K93" i="49"/>
  <c r="L93" i="49"/>
  <c r="K94" i="49"/>
  <c r="L94" i="49"/>
  <c r="K95" i="49"/>
  <c r="L95" i="49"/>
  <c r="K96" i="49"/>
  <c r="L96" i="49"/>
  <c r="K97" i="49"/>
  <c r="L97" i="49"/>
  <c r="K98" i="49"/>
  <c r="L98" i="49"/>
  <c r="K99" i="49"/>
  <c r="L99" i="49"/>
  <c r="K100" i="49"/>
  <c r="L100" i="49"/>
  <c r="K101" i="49"/>
  <c r="L101" i="49"/>
  <c r="K102" i="49"/>
  <c r="L102" i="49"/>
  <c r="K103" i="49"/>
  <c r="L103" i="49"/>
  <c r="K104" i="49"/>
  <c r="L104" i="49"/>
  <c r="K105" i="49"/>
  <c r="L105" i="49"/>
  <c r="K106" i="49"/>
  <c r="L106" i="49"/>
  <c r="K107" i="49"/>
  <c r="L107" i="49"/>
  <c r="K108" i="49"/>
  <c r="L108" i="49"/>
  <c r="K109" i="49"/>
  <c r="L109" i="49"/>
  <c r="K110" i="49"/>
  <c r="L110" i="49"/>
  <c r="K111" i="49"/>
  <c r="L111" i="49"/>
  <c r="K112" i="49"/>
  <c r="L112" i="49"/>
  <c r="K113" i="49"/>
  <c r="L113" i="49"/>
  <c r="K114" i="49"/>
  <c r="L114" i="49"/>
  <c r="K115" i="49"/>
  <c r="L115" i="49"/>
  <c r="K116" i="49"/>
  <c r="L116" i="49"/>
  <c r="K117" i="49"/>
  <c r="L117" i="49"/>
  <c r="K118" i="49"/>
  <c r="L118" i="49"/>
  <c r="K119" i="49"/>
  <c r="L119" i="49"/>
  <c r="K120" i="49"/>
  <c r="L120" i="49"/>
  <c r="K121" i="49"/>
  <c r="L121" i="49"/>
  <c r="K122" i="49"/>
  <c r="L122" i="49"/>
  <c r="K123" i="49"/>
  <c r="L123" i="49"/>
  <c r="K124" i="49"/>
  <c r="L124" i="49"/>
  <c r="K125" i="49"/>
  <c r="L125" i="49"/>
  <c r="K126" i="49"/>
  <c r="L126" i="49"/>
  <c r="K127" i="49"/>
  <c r="L127" i="49"/>
  <c r="K128" i="49"/>
  <c r="L128" i="49"/>
  <c r="K129" i="49"/>
  <c r="L129" i="49"/>
  <c r="K130" i="49"/>
  <c r="L130" i="49"/>
  <c r="K131" i="49"/>
  <c r="L131" i="49"/>
  <c r="K132" i="49"/>
  <c r="L132" i="49"/>
  <c r="K133" i="49"/>
  <c r="L133" i="49"/>
  <c r="K134" i="49"/>
  <c r="L134" i="49"/>
  <c r="K135" i="49"/>
  <c r="L135" i="49"/>
  <c r="K136" i="49"/>
  <c r="L136" i="49"/>
  <c r="K137" i="49"/>
  <c r="L137" i="49"/>
  <c r="K138" i="49"/>
  <c r="L138" i="49"/>
  <c r="K139" i="49"/>
  <c r="L139" i="49"/>
  <c r="K140" i="49"/>
  <c r="L140" i="49"/>
  <c r="K141" i="49"/>
  <c r="L141" i="49"/>
  <c r="K142" i="49"/>
  <c r="L142" i="49"/>
  <c r="K143" i="49"/>
  <c r="L143" i="49"/>
  <c r="K144" i="49"/>
  <c r="L144" i="49"/>
  <c r="K145" i="49"/>
  <c r="L145" i="49"/>
  <c r="K146" i="49"/>
  <c r="L146" i="49"/>
  <c r="K147" i="49"/>
  <c r="L147" i="49"/>
  <c r="K148" i="49"/>
  <c r="L148" i="49"/>
  <c r="K149" i="49"/>
  <c r="L149" i="49"/>
  <c r="K150" i="49"/>
  <c r="L150" i="49"/>
  <c r="K151" i="49"/>
  <c r="L151" i="49"/>
  <c r="K152" i="49"/>
  <c r="L152" i="49"/>
  <c r="K153" i="49"/>
  <c r="L153" i="49"/>
  <c r="K154" i="49"/>
  <c r="L154" i="49"/>
  <c r="K155" i="49"/>
  <c r="L155" i="49"/>
  <c r="K156" i="49"/>
  <c r="L156" i="49"/>
  <c r="K157" i="49"/>
  <c r="L157" i="49"/>
  <c r="K158" i="49"/>
  <c r="L158" i="49"/>
  <c r="K159" i="49"/>
  <c r="L159" i="49"/>
  <c r="K160" i="49"/>
  <c r="L160" i="49"/>
  <c r="K161" i="49"/>
  <c r="L161" i="49"/>
  <c r="K162" i="49"/>
  <c r="L162" i="49"/>
  <c r="K163" i="49"/>
  <c r="L163" i="49"/>
  <c r="K164" i="49"/>
  <c r="L164" i="49"/>
  <c r="K165" i="49"/>
  <c r="L165" i="49"/>
  <c r="K166" i="49"/>
  <c r="L166" i="49"/>
  <c r="K167" i="49"/>
  <c r="L167" i="49"/>
  <c r="K168" i="49"/>
  <c r="L168" i="49"/>
  <c r="K169" i="49"/>
  <c r="L169" i="49"/>
  <c r="K170" i="49"/>
  <c r="L170" i="49"/>
  <c r="K171" i="49"/>
  <c r="L171" i="49"/>
  <c r="K172" i="49"/>
  <c r="L172" i="49"/>
  <c r="K173" i="49"/>
  <c r="L173" i="49"/>
  <c r="K174" i="49"/>
  <c r="L174" i="49"/>
  <c r="K175" i="49"/>
  <c r="L175" i="49"/>
  <c r="K176" i="49"/>
  <c r="L176" i="49"/>
  <c r="K177" i="49"/>
  <c r="L177" i="49"/>
  <c r="K178" i="49"/>
  <c r="L178" i="49"/>
  <c r="K179" i="49"/>
  <c r="L179" i="49"/>
  <c r="K180" i="49"/>
  <c r="L180" i="49"/>
  <c r="K181" i="49"/>
  <c r="L181" i="49"/>
  <c r="K182" i="49"/>
  <c r="L182" i="49"/>
  <c r="K183" i="49"/>
  <c r="L183" i="49"/>
  <c r="K184" i="49"/>
  <c r="L184" i="49"/>
  <c r="K185" i="49"/>
  <c r="L185" i="49"/>
  <c r="K186" i="49"/>
  <c r="L186" i="49"/>
  <c r="K187" i="49"/>
  <c r="L187" i="49"/>
  <c r="K188" i="49"/>
  <c r="L188" i="49"/>
  <c r="K189" i="49"/>
  <c r="L189" i="49"/>
  <c r="K190" i="49"/>
  <c r="L190" i="49"/>
  <c r="K191" i="49"/>
  <c r="L191" i="49"/>
  <c r="K192" i="49"/>
  <c r="L192" i="49"/>
  <c r="K193" i="49"/>
  <c r="L193" i="49"/>
  <c r="K194" i="49"/>
  <c r="L194" i="49"/>
  <c r="K195" i="49"/>
  <c r="L195" i="49"/>
  <c r="K196" i="49"/>
  <c r="L196" i="49"/>
  <c r="K197" i="49"/>
  <c r="L197" i="49"/>
  <c r="K198" i="49"/>
  <c r="L198" i="49"/>
  <c r="K199" i="49"/>
  <c r="L199" i="49"/>
  <c r="K200" i="49"/>
  <c r="L200" i="49"/>
  <c r="K201" i="49"/>
  <c r="L201" i="49"/>
  <c r="K202" i="49"/>
  <c r="L202" i="49"/>
  <c r="K203" i="49"/>
  <c r="L203" i="49"/>
  <c r="K204" i="49"/>
  <c r="L204" i="49"/>
  <c r="K205" i="49"/>
  <c r="L205" i="49"/>
  <c r="K206" i="49"/>
  <c r="L206" i="49"/>
  <c r="K207" i="49"/>
  <c r="L207" i="49"/>
  <c r="K208" i="49"/>
  <c r="L208" i="49"/>
  <c r="K209" i="49"/>
  <c r="L209" i="49"/>
  <c r="K210" i="49"/>
  <c r="L210" i="49"/>
  <c r="K211" i="49"/>
  <c r="L211" i="49"/>
  <c r="K212" i="49"/>
  <c r="L212" i="49"/>
  <c r="K213" i="49"/>
  <c r="L213" i="49"/>
  <c r="K214" i="49"/>
  <c r="L214" i="49"/>
  <c r="K215" i="49"/>
  <c r="L215" i="49"/>
  <c r="K216" i="49"/>
  <c r="L216" i="49"/>
  <c r="K217" i="49"/>
  <c r="L217" i="49"/>
  <c r="K218" i="49"/>
  <c r="L218" i="49"/>
  <c r="K219" i="49"/>
  <c r="L219" i="49"/>
  <c r="K220" i="49"/>
  <c r="L220" i="49"/>
  <c r="K221" i="49"/>
  <c r="L221" i="49"/>
  <c r="K222" i="49"/>
  <c r="L222" i="49"/>
  <c r="K223" i="49"/>
  <c r="L223" i="49"/>
  <c r="K224" i="49"/>
  <c r="L224" i="49"/>
  <c r="K225" i="49"/>
  <c r="L225" i="49"/>
  <c r="K226" i="49"/>
  <c r="L226" i="49"/>
  <c r="K227" i="49"/>
  <c r="L227" i="49"/>
  <c r="K228" i="49"/>
  <c r="L228" i="49"/>
  <c r="K229" i="49"/>
  <c r="L229" i="49"/>
  <c r="K230" i="49"/>
  <c r="L230" i="49"/>
  <c r="K231" i="49"/>
  <c r="L231" i="49"/>
  <c r="K232" i="49"/>
  <c r="L232" i="49"/>
  <c r="K233" i="49"/>
  <c r="L233" i="49"/>
  <c r="K234" i="49"/>
  <c r="L234" i="49"/>
  <c r="K235" i="49"/>
  <c r="L235" i="49"/>
  <c r="K236" i="49"/>
  <c r="L236" i="49"/>
  <c r="K237" i="49"/>
  <c r="L237" i="49"/>
  <c r="K238" i="49"/>
  <c r="L238" i="49"/>
  <c r="K239" i="49"/>
  <c r="L239" i="49"/>
  <c r="K240" i="49"/>
  <c r="L240" i="49"/>
  <c r="K241" i="49"/>
  <c r="L241" i="49"/>
  <c r="K242" i="49"/>
  <c r="L242" i="49"/>
  <c r="K243" i="49"/>
  <c r="L243" i="49"/>
  <c r="K244" i="49"/>
  <c r="L244" i="49"/>
  <c r="K245" i="49"/>
  <c r="L245" i="49"/>
  <c r="K246" i="49"/>
  <c r="L246" i="49"/>
  <c r="K247" i="49"/>
  <c r="L247" i="49"/>
  <c r="K248" i="49"/>
  <c r="L248" i="49"/>
  <c r="K249" i="49"/>
  <c r="L249" i="49"/>
  <c r="K250" i="49"/>
  <c r="L250" i="49"/>
  <c r="K251" i="49"/>
  <c r="L251" i="49"/>
  <c r="K252" i="49"/>
  <c r="L252" i="49"/>
  <c r="K253" i="49"/>
  <c r="L253" i="49"/>
  <c r="K254" i="49"/>
  <c r="L254" i="49"/>
  <c r="K255" i="49"/>
  <c r="L255" i="49"/>
  <c r="K256" i="49"/>
  <c r="L256" i="49"/>
  <c r="K257" i="49"/>
  <c r="L257" i="49"/>
  <c r="K258" i="49"/>
  <c r="L258" i="49"/>
  <c r="K259" i="49"/>
  <c r="L259" i="49"/>
  <c r="K260" i="49"/>
  <c r="L260" i="49"/>
  <c r="K261" i="49"/>
  <c r="L261" i="49"/>
  <c r="K262" i="49"/>
  <c r="L262" i="49"/>
  <c r="K263" i="49"/>
  <c r="L263" i="49"/>
  <c r="K264" i="49"/>
  <c r="L264" i="49"/>
  <c r="K265" i="49"/>
  <c r="L265" i="49"/>
  <c r="K266" i="49"/>
  <c r="L266" i="49"/>
  <c r="K267" i="49"/>
  <c r="L267" i="49"/>
  <c r="K268" i="49"/>
  <c r="L268" i="49"/>
  <c r="K269" i="49"/>
  <c r="L269" i="49"/>
  <c r="K270" i="49"/>
  <c r="L270" i="49"/>
  <c r="K271" i="49"/>
  <c r="L271" i="49"/>
  <c r="K272" i="49"/>
  <c r="L272" i="49"/>
  <c r="K273" i="49"/>
  <c r="L273" i="49"/>
  <c r="K274" i="49"/>
  <c r="L274" i="49"/>
  <c r="K275" i="49"/>
  <c r="L275" i="49"/>
  <c r="L15" i="49"/>
  <c r="N18" i="49"/>
  <c r="N19" i="49"/>
  <c r="N35" i="49"/>
  <c r="R259" i="55"/>
  <c r="S259" i="55" s="1"/>
  <c r="T259" i="55" s="1"/>
  <c r="R254" i="55"/>
  <c r="S254" i="55" s="1"/>
  <c r="T254" i="55" s="1"/>
  <c r="R249" i="55"/>
  <c r="S249" i="55" s="1"/>
  <c r="T249" i="55" s="1"/>
  <c r="R235" i="55"/>
  <c r="S235" i="55" s="1"/>
  <c r="T235" i="55" s="1"/>
  <c r="R234" i="55"/>
  <c r="S234" i="55" s="1"/>
  <c r="T234" i="55" s="1"/>
  <c r="R230" i="55"/>
  <c r="S230" i="55" s="1"/>
  <c r="T230" i="55" s="1"/>
  <c r="R229" i="55"/>
  <c r="S229" i="55" s="1"/>
  <c r="T229" i="55" s="1"/>
  <c r="M25" i="50"/>
  <c r="M16" i="49"/>
  <c r="W15" i="54"/>
  <c r="W74" i="54"/>
  <c r="M19" i="49"/>
  <c r="M17" i="49"/>
  <c r="M18"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M48" i="49"/>
  <c r="M49" i="49"/>
  <c r="M50" i="49"/>
  <c r="M52" i="49"/>
  <c r="M53" i="49"/>
  <c r="M54" i="49"/>
  <c r="M55" i="49"/>
  <c r="M56" i="49"/>
  <c r="M57" i="49"/>
  <c r="M58" i="49"/>
  <c r="M59" i="49"/>
  <c r="M60" i="49"/>
  <c r="M61" i="49"/>
  <c r="M62" i="49"/>
  <c r="M63" i="49"/>
  <c r="M64" i="49"/>
  <c r="M65" i="49"/>
  <c r="M66" i="49"/>
  <c r="M67" i="49"/>
  <c r="M68" i="49"/>
  <c r="M69" i="49"/>
  <c r="J273" i="54"/>
  <c r="J79" i="54"/>
  <c r="J80" i="54"/>
  <c r="U80" i="54" s="1"/>
  <c r="J81" i="54"/>
  <c r="V81" i="54" s="1"/>
  <c r="Z81" i="54" s="1"/>
  <c r="J82" i="54"/>
  <c r="J83" i="54"/>
  <c r="J84" i="54"/>
  <c r="J85" i="54"/>
  <c r="J86" i="54"/>
  <c r="J87" i="54"/>
  <c r="J88" i="54"/>
  <c r="J89" i="54"/>
  <c r="V89" i="54" s="1"/>
  <c r="Z89" i="54" s="1"/>
  <c r="J90" i="54"/>
  <c r="J91" i="54"/>
  <c r="J92" i="54"/>
  <c r="J93" i="54"/>
  <c r="J94" i="54"/>
  <c r="J95" i="54"/>
  <c r="J96" i="54"/>
  <c r="J97" i="54"/>
  <c r="J98" i="54"/>
  <c r="J99" i="54"/>
  <c r="J100" i="54"/>
  <c r="U100" i="54" s="1"/>
  <c r="Y100" i="54" s="1"/>
  <c r="J101" i="54"/>
  <c r="J102" i="54"/>
  <c r="J103" i="54"/>
  <c r="J104" i="54"/>
  <c r="U104" i="54" s="1"/>
  <c r="Y104" i="54" s="1"/>
  <c r="J105" i="54"/>
  <c r="V105" i="54" s="1"/>
  <c r="Z105" i="54" s="1"/>
  <c r="J106" i="54"/>
  <c r="J107" i="54"/>
  <c r="J108" i="54"/>
  <c r="U108" i="54" s="1"/>
  <c r="Y108" i="54" s="1"/>
  <c r="J109" i="54"/>
  <c r="V109" i="54" s="1"/>
  <c r="Z109" i="54" s="1"/>
  <c r="J110" i="54"/>
  <c r="J111" i="54"/>
  <c r="J112" i="54"/>
  <c r="U112" i="54" s="1"/>
  <c r="Y112" i="54" s="1"/>
  <c r="J113" i="54"/>
  <c r="V113" i="54" s="1"/>
  <c r="Z113" i="54" s="1"/>
  <c r="J114" i="54"/>
  <c r="J115" i="54"/>
  <c r="J116" i="54"/>
  <c r="U116" i="54" s="1"/>
  <c r="Y116" i="54" s="1"/>
  <c r="J117" i="54"/>
  <c r="U117" i="54" s="1"/>
  <c r="J118" i="54"/>
  <c r="J119" i="54"/>
  <c r="J120" i="54"/>
  <c r="U120" i="54" s="1"/>
  <c r="Y120" i="54" s="1"/>
  <c r="J121" i="54"/>
  <c r="U121" i="54" s="1"/>
  <c r="J122" i="54"/>
  <c r="J123" i="54"/>
  <c r="J124" i="54"/>
  <c r="U124" i="54" s="1"/>
  <c r="Y124" i="54" s="1"/>
  <c r="J125" i="54"/>
  <c r="V125" i="54" s="1"/>
  <c r="Z125" i="54" s="1"/>
  <c r="J126" i="54"/>
  <c r="J127" i="54"/>
  <c r="J128" i="54"/>
  <c r="U128" i="54" s="1"/>
  <c r="Y128" i="54" s="1"/>
  <c r="J129" i="54"/>
  <c r="U129" i="54" s="1"/>
  <c r="J130" i="54"/>
  <c r="J131" i="54"/>
  <c r="J132" i="54"/>
  <c r="J133" i="54"/>
  <c r="J134" i="54"/>
  <c r="J135" i="54"/>
  <c r="J136" i="54"/>
  <c r="J137" i="54"/>
  <c r="V137" i="54" s="1"/>
  <c r="Z137" i="54" s="1"/>
  <c r="J138" i="54"/>
  <c r="J139" i="54"/>
  <c r="J140" i="54"/>
  <c r="J141" i="54"/>
  <c r="U141" i="54" s="1"/>
  <c r="Y141" i="54" s="1"/>
  <c r="J142" i="54"/>
  <c r="J143" i="54"/>
  <c r="J144" i="54"/>
  <c r="J145" i="54"/>
  <c r="J146" i="54"/>
  <c r="J147" i="54"/>
  <c r="J148" i="54"/>
  <c r="J149" i="54"/>
  <c r="U149" i="54" s="1"/>
  <c r="J150" i="54"/>
  <c r="J151" i="54"/>
  <c r="J152" i="54"/>
  <c r="J153" i="54"/>
  <c r="J154" i="54"/>
  <c r="J155" i="54"/>
  <c r="J156" i="54"/>
  <c r="J157" i="54"/>
  <c r="U157" i="54" s="1"/>
  <c r="J158" i="54"/>
  <c r="J159" i="54"/>
  <c r="J160" i="54"/>
  <c r="J161" i="54"/>
  <c r="U161" i="54" s="1"/>
  <c r="J162" i="54"/>
  <c r="J163" i="54"/>
  <c r="J164" i="54"/>
  <c r="J165" i="54"/>
  <c r="U165" i="54" s="1"/>
  <c r="J166" i="54"/>
  <c r="J167" i="54"/>
  <c r="J168" i="54"/>
  <c r="J169" i="54"/>
  <c r="U169" i="54" s="1"/>
  <c r="J170" i="54"/>
  <c r="J171" i="54"/>
  <c r="J172" i="54"/>
  <c r="J173" i="54"/>
  <c r="U173" i="54" s="1"/>
  <c r="J174" i="54"/>
  <c r="J175" i="54"/>
  <c r="J176" i="54"/>
  <c r="J177" i="54"/>
  <c r="U177" i="54" s="1"/>
  <c r="J178" i="54"/>
  <c r="J179" i="54"/>
  <c r="J180" i="54"/>
  <c r="J181" i="54"/>
  <c r="J182" i="54"/>
  <c r="J183" i="54"/>
  <c r="J184" i="54"/>
  <c r="J185" i="54"/>
  <c r="J186" i="54"/>
  <c r="J187" i="54"/>
  <c r="J188" i="54"/>
  <c r="J189" i="54"/>
  <c r="J190" i="54"/>
  <c r="J191" i="54"/>
  <c r="J192" i="54"/>
  <c r="U192" i="54" s="1"/>
  <c r="Y192" i="54" s="1"/>
  <c r="J193" i="54"/>
  <c r="J194" i="54"/>
  <c r="J195" i="54"/>
  <c r="J196" i="54"/>
  <c r="U196" i="54" s="1"/>
  <c r="Y196" i="54" s="1"/>
  <c r="J197" i="54"/>
  <c r="V197" i="54" s="1"/>
  <c r="J198" i="54"/>
  <c r="J199" i="54"/>
  <c r="J200" i="54"/>
  <c r="U200" i="54" s="1"/>
  <c r="Y200" i="54" s="1"/>
  <c r="J201" i="54"/>
  <c r="V201" i="54" s="1"/>
  <c r="Z201" i="54" s="1"/>
  <c r="J202" i="54"/>
  <c r="J203" i="54"/>
  <c r="J204" i="54"/>
  <c r="U204" i="54" s="1"/>
  <c r="Y204" i="54" s="1"/>
  <c r="J205" i="54"/>
  <c r="V205" i="54" s="1"/>
  <c r="Z205" i="54" s="1"/>
  <c r="J206" i="54"/>
  <c r="J207" i="54"/>
  <c r="J208" i="54"/>
  <c r="U208" i="54" s="1"/>
  <c r="Y208" i="54" s="1"/>
  <c r="J209" i="54"/>
  <c r="V209" i="54" s="1"/>
  <c r="Z209" i="54" s="1"/>
  <c r="J210" i="54"/>
  <c r="J211" i="54"/>
  <c r="J212" i="54"/>
  <c r="U212" i="54" s="1"/>
  <c r="Y212" i="54" s="1"/>
  <c r="J213" i="54"/>
  <c r="V213" i="54" s="1"/>
  <c r="Z213" i="54" s="1"/>
  <c r="J214" i="54"/>
  <c r="J215" i="54"/>
  <c r="J216" i="54"/>
  <c r="U216" i="54" s="1"/>
  <c r="Y216" i="54" s="1"/>
  <c r="J217" i="54"/>
  <c r="V217" i="54" s="1"/>
  <c r="Z217" i="54" s="1"/>
  <c r="J218" i="54"/>
  <c r="J219" i="54"/>
  <c r="J220" i="54"/>
  <c r="J221" i="54"/>
  <c r="V221" i="54" s="1"/>
  <c r="Z221" i="54" s="1"/>
  <c r="J222" i="54"/>
  <c r="J223" i="54"/>
  <c r="J224" i="54"/>
  <c r="J225" i="54"/>
  <c r="V225" i="54" s="1"/>
  <c r="Z225" i="54" s="1"/>
  <c r="J226" i="54"/>
  <c r="J227" i="54"/>
  <c r="J228" i="54"/>
  <c r="J229" i="54"/>
  <c r="U229" i="54" s="1"/>
  <c r="J230" i="54"/>
  <c r="J231" i="54"/>
  <c r="J232" i="54"/>
  <c r="J233" i="54"/>
  <c r="V233" i="54" s="1"/>
  <c r="Z233" i="54" s="1"/>
  <c r="J234" i="54"/>
  <c r="J235" i="54"/>
  <c r="J236" i="54"/>
  <c r="J237" i="54"/>
  <c r="V237" i="54" s="1"/>
  <c r="Z237" i="54" s="1"/>
  <c r="J238" i="54"/>
  <c r="J239" i="54"/>
  <c r="J240" i="54"/>
  <c r="J241" i="54"/>
  <c r="V241" i="54" s="1"/>
  <c r="Z241" i="54" s="1"/>
  <c r="J242" i="54"/>
  <c r="J243" i="54"/>
  <c r="J244" i="54"/>
  <c r="J245" i="54"/>
  <c r="J246" i="54"/>
  <c r="J247" i="54"/>
  <c r="J248" i="54"/>
  <c r="U248" i="54" s="1"/>
  <c r="J249" i="54"/>
  <c r="J250" i="54"/>
  <c r="J251" i="54"/>
  <c r="J252" i="54"/>
  <c r="U252" i="54" s="1"/>
  <c r="J253" i="54"/>
  <c r="J254" i="54"/>
  <c r="J255" i="54"/>
  <c r="J256" i="54"/>
  <c r="U256" i="54" s="1"/>
  <c r="J257" i="54"/>
  <c r="J258" i="54"/>
  <c r="J259" i="54"/>
  <c r="J260" i="54"/>
  <c r="V260" i="54" s="1"/>
  <c r="Z260" i="54" s="1"/>
  <c r="J261" i="54"/>
  <c r="J262" i="54"/>
  <c r="J263" i="54"/>
  <c r="J264" i="54"/>
  <c r="U264" i="54" s="1"/>
  <c r="J265" i="54"/>
  <c r="J266" i="54"/>
  <c r="J267" i="54"/>
  <c r="J268" i="54"/>
  <c r="V268" i="54" s="1"/>
  <c r="Z268" i="54" s="1"/>
  <c r="J269" i="54"/>
  <c r="J270" i="54"/>
  <c r="J271" i="54"/>
  <c r="J272" i="54"/>
  <c r="U272" i="54" s="1"/>
  <c r="J274" i="54"/>
  <c r="J275" i="54"/>
  <c r="W275" i="54"/>
  <c r="V275" i="54"/>
  <c r="Z275" i="54" s="1"/>
  <c r="M275" i="54"/>
  <c r="O275" i="54" s="1"/>
  <c r="W274" i="54"/>
  <c r="W273" i="54"/>
  <c r="W272" i="54"/>
  <c r="W271" i="54"/>
  <c r="W270" i="54"/>
  <c r="U270" i="54"/>
  <c r="W269" i="54"/>
  <c r="W268" i="54"/>
  <c r="W267" i="54"/>
  <c r="W266" i="54"/>
  <c r="W265" i="54"/>
  <c r="W264" i="54"/>
  <c r="W263" i="54"/>
  <c r="W262" i="54"/>
  <c r="W261" i="54"/>
  <c r="W260" i="54"/>
  <c r="AA259" i="54"/>
  <c r="AB259" i="54" s="1"/>
  <c r="AC259" i="54" s="1"/>
  <c r="W259" i="54"/>
  <c r="U259" i="54"/>
  <c r="Y259" i="54" s="1"/>
  <c r="W258" i="54"/>
  <c r="U258" i="54"/>
  <c r="Y258" i="54" s="1"/>
  <c r="W257" i="54"/>
  <c r="W256" i="54"/>
  <c r="W255" i="54"/>
  <c r="AA254" i="54"/>
  <c r="W254" i="54"/>
  <c r="U254" i="54"/>
  <c r="Y254" i="54" s="1"/>
  <c r="W253" i="54"/>
  <c r="W252" i="54"/>
  <c r="W251" i="54"/>
  <c r="U251" i="54"/>
  <c r="Y251" i="54" s="1"/>
  <c r="W250" i="54"/>
  <c r="AA249" i="54"/>
  <c r="W249" i="54"/>
  <c r="W248" i="54"/>
  <c r="W247" i="54"/>
  <c r="V247" i="54"/>
  <c r="Z247" i="54" s="1"/>
  <c r="W246" i="54"/>
  <c r="W245" i="54"/>
  <c r="W244" i="54"/>
  <c r="W243" i="54"/>
  <c r="W242" i="54"/>
  <c r="U242" i="54"/>
  <c r="W241" i="54"/>
  <c r="W240" i="54"/>
  <c r="W239" i="54"/>
  <c r="W238" i="54"/>
  <c r="V238" i="54"/>
  <c r="Z238" i="54" s="1"/>
  <c r="W237" i="54"/>
  <c r="W236" i="54"/>
  <c r="AA235" i="54"/>
  <c r="W235" i="54"/>
  <c r="AA234" i="54"/>
  <c r="W234" i="54"/>
  <c r="W233" i="54"/>
  <c r="W232" i="54"/>
  <c r="W231" i="54"/>
  <c r="AA230" i="54"/>
  <c r="W230" i="54"/>
  <c r="AA229" i="54"/>
  <c r="AB229" i="54" s="1"/>
  <c r="AC229" i="54" s="1"/>
  <c r="W229" i="54"/>
  <c r="W228" i="54"/>
  <c r="W227" i="54"/>
  <c r="U227" i="54"/>
  <c r="Y227" i="54" s="1"/>
  <c r="W226" i="54"/>
  <c r="W225" i="54"/>
  <c r="W224" i="54"/>
  <c r="W223" i="54"/>
  <c r="W222" i="54"/>
  <c r="W221" i="54"/>
  <c r="W220" i="54"/>
  <c r="W219" i="54"/>
  <c r="W218" i="54"/>
  <c r="W217" i="54"/>
  <c r="W216" i="54"/>
  <c r="W215" i="54"/>
  <c r="W214" i="54"/>
  <c r="W213" i="54"/>
  <c r="W212" i="54"/>
  <c r="W211" i="54"/>
  <c r="W210" i="54"/>
  <c r="U210" i="54"/>
  <c r="Y210" i="54" s="1"/>
  <c r="W209" i="54"/>
  <c r="W208" i="54"/>
  <c r="W207" i="54"/>
  <c r="W206" i="54"/>
  <c r="V206" i="54"/>
  <c r="Z206" i="54" s="1"/>
  <c r="W205" i="54"/>
  <c r="W204" i="54"/>
  <c r="W203" i="54"/>
  <c r="W202" i="54"/>
  <c r="W201" i="54"/>
  <c r="W200" i="54"/>
  <c r="W199" i="54"/>
  <c r="W198" i="54"/>
  <c r="U198" i="54"/>
  <c r="Y198" i="54" s="1"/>
  <c r="W197" i="54"/>
  <c r="W196" i="54"/>
  <c r="W195" i="54"/>
  <c r="W194" i="54"/>
  <c r="W193" i="54"/>
  <c r="W192" i="54"/>
  <c r="W191" i="54"/>
  <c r="W190" i="54"/>
  <c r="W189" i="54"/>
  <c r="W188" i="54"/>
  <c r="U188" i="54"/>
  <c r="Y188" i="54" s="1"/>
  <c r="W187" i="54"/>
  <c r="W186" i="54"/>
  <c r="V186" i="54"/>
  <c r="Z186" i="54" s="1"/>
  <c r="W185" i="54"/>
  <c r="W184" i="54"/>
  <c r="W183" i="54"/>
  <c r="W182" i="54"/>
  <c r="U182" i="54"/>
  <c r="W181" i="54"/>
  <c r="W180" i="54"/>
  <c r="W179" i="54"/>
  <c r="V179" i="54"/>
  <c r="Z179" i="54" s="1"/>
  <c r="W178" i="54"/>
  <c r="W177" i="54"/>
  <c r="W176" i="54"/>
  <c r="W175" i="54"/>
  <c r="U175" i="54"/>
  <c r="W174" i="54"/>
  <c r="U174" i="54"/>
  <c r="Y174" i="54" s="1"/>
  <c r="W173" i="54"/>
  <c r="W172" i="54"/>
  <c r="W171" i="54"/>
  <c r="U171" i="54"/>
  <c r="W170" i="54"/>
  <c r="W169" i="54"/>
  <c r="W168" i="54"/>
  <c r="W167" i="54"/>
  <c r="W166" i="54"/>
  <c r="U166" i="54"/>
  <c r="Y166" i="54" s="1"/>
  <c r="W165" i="54"/>
  <c r="W164" i="54"/>
  <c r="W163" i="54"/>
  <c r="W162" i="54"/>
  <c r="W161" i="54"/>
  <c r="W160" i="54"/>
  <c r="W159" i="54"/>
  <c r="W158" i="54"/>
  <c r="U158" i="54"/>
  <c r="Y158" i="54" s="1"/>
  <c r="W157" i="54"/>
  <c r="W156" i="54"/>
  <c r="W155" i="54"/>
  <c r="W154" i="54"/>
  <c r="W153" i="54"/>
  <c r="W152" i="54"/>
  <c r="W151" i="54"/>
  <c r="U151" i="54"/>
  <c r="W150" i="54"/>
  <c r="U150" i="54"/>
  <c r="Y150" i="54" s="1"/>
  <c r="W149" i="54"/>
  <c r="W148" i="54"/>
  <c r="W147" i="54"/>
  <c r="U147" i="54"/>
  <c r="W146" i="54"/>
  <c r="W145" i="54"/>
  <c r="W144" i="54"/>
  <c r="W143" i="54"/>
  <c r="W142" i="54"/>
  <c r="V142" i="54"/>
  <c r="Z142" i="54" s="1"/>
  <c r="W141" i="54"/>
  <c r="W140" i="54"/>
  <c r="W139" i="54"/>
  <c r="W138" i="54"/>
  <c r="W137" i="54"/>
  <c r="W136" i="54"/>
  <c r="W135" i="54"/>
  <c r="V135" i="54"/>
  <c r="W134" i="54"/>
  <c r="U134" i="54"/>
  <c r="Y134" i="54" s="1"/>
  <c r="W133" i="54"/>
  <c r="W132" i="54"/>
  <c r="U132" i="54"/>
  <c r="Y132" i="54" s="1"/>
  <c r="W131" i="54"/>
  <c r="W130" i="54"/>
  <c r="V130" i="54"/>
  <c r="Z130" i="54" s="1"/>
  <c r="W129" i="54"/>
  <c r="V129" i="54"/>
  <c r="Z129" i="54" s="1"/>
  <c r="W128" i="54"/>
  <c r="W127" i="54"/>
  <c r="W126" i="54"/>
  <c r="W125" i="54"/>
  <c r="W124" i="54"/>
  <c r="W123" i="54"/>
  <c r="W122" i="54"/>
  <c r="U122" i="54"/>
  <c r="Y122" i="54" s="1"/>
  <c r="W121" i="54"/>
  <c r="W120" i="54"/>
  <c r="W119" i="54"/>
  <c r="W118" i="54"/>
  <c r="W117" i="54"/>
  <c r="V117" i="54"/>
  <c r="W116" i="54"/>
  <c r="W115" i="54"/>
  <c r="W114" i="54"/>
  <c r="W113" i="54"/>
  <c r="W112" i="54"/>
  <c r="W111" i="54"/>
  <c r="W110" i="54"/>
  <c r="W109" i="54"/>
  <c r="W108" i="54"/>
  <c r="W107" i="54"/>
  <c r="W106" i="54"/>
  <c r="V106" i="54"/>
  <c r="Z106" i="54" s="1"/>
  <c r="W105" i="54"/>
  <c r="W104" i="54"/>
  <c r="W103" i="54"/>
  <c r="W102" i="54"/>
  <c r="U102" i="54"/>
  <c r="Y102" i="54" s="1"/>
  <c r="W101" i="54"/>
  <c r="W100" i="54"/>
  <c r="W99" i="54"/>
  <c r="W98" i="54"/>
  <c r="W97" i="54"/>
  <c r="W96" i="54"/>
  <c r="W95" i="54"/>
  <c r="W94" i="54"/>
  <c r="W93" i="54"/>
  <c r="W92" i="54"/>
  <c r="W91" i="54"/>
  <c r="W90" i="54"/>
  <c r="W89" i="54"/>
  <c r="W88" i="54"/>
  <c r="W87" i="54"/>
  <c r="W86" i="54"/>
  <c r="W85" i="54"/>
  <c r="V85" i="54"/>
  <c r="Z85" i="54" s="1"/>
  <c r="W84" i="54"/>
  <c r="W83" i="54"/>
  <c r="W82" i="54"/>
  <c r="V82" i="54"/>
  <c r="Z82" i="54" s="1"/>
  <c r="W81" i="54"/>
  <c r="W80" i="54"/>
  <c r="W79" i="54"/>
  <c r="W78" i="54"/>
  <c r="J78" i="54"/>
  <c r="W77" i="54"/>
  <c r="J77" i="54"/>
  <c r="V77" i="54" s="1"/>
  <c r="Z77" i="54" s="1"/>
  <c r="W76" i="54"/>
  <c r="J76" i="54"/>
  <c r="W75" i="54"/>
  <c r="J75" i="54"/>
  <c r="U74" i="54"/>
  <c r="Y74" i="54" s="1"/>
  <c r="AA74" i="54" s="1"/>
  <c r="J74" i="54"/>
  <c r="V74" i="54" s="1"/>
  <c r="Z74" i="54" s="1"/>
  <c r="W73" i="54"/>
  <c r="J73" i="54"/>
  <c r="V73" i="54" s="1"/>
  <c r="Z73" i="54" s="1"/>
  <c r="W72" i="54"/>
  <c r="J72" i="54"/>
  <c r="W71" i="54"/>
  <c r="J71" i="54"/>
  <c r="W70" i="54"/>
  <c r="J70" i="54"/>
  <c r="V70" i="54" s="1"/>
  <c r="Z70" i="54" s="1"/>
  <c r="W69" i="54"/>
  <c r="J69" i="54"/>
  <c r="V69" i="54" s="1"/>
  <c r="Z69" i="54" s="1"/>
  <c r="W68" i="54"/>
  <c r="J68" i="54"/>
  <c r="U68" i="54" s="1"/>
  <c r="Y68" i="54" s="1"/>
  <c r="W67" i="54"/>
  <c r="J67" i="54"/>
  <c r="W66" i="54"/>
  <c r="J66" i="54"/>
  <c r="W65" i="54"/>
  <c r="J65" i="54"/>
  <c r="V65" i="54" s="1"/>
  <c r="Z65" i="54" s="1"/>
  <c r="W64" i="54"/>
  <c r="J64" i="54"/>
  <c r="W63" i="54"/>
  <c r="J63" i="54"/>
  <c r="W62" i="54"/>
  <c r="J62" i="54"/>
  <c r="V62" i="54" s="1"/>
  <c r="Z62" i="54" s="1"/>
  <c r="W61" i="54"/>
  <c r="J61" i="54"/>
  <c r="V61" i="54" s="1"/>
  <c r="Z61" i="54" s="1"/>
  <c r="W60" i="54"/>
  <c r="J60" i="54"/>
  <c r="W59" i="54"/>
  <c r="J59" i="54"/>
  <c r="W58" i="54"/>
  <c r="J58" i="54"/>
  <c r="U58" i="54" s="1"/>
  <c r="Y58" i="54" s="1"/>
  <c r="W57" i="54"/>
  <c r="J57" i="54"/>
  <c r="V57" i="54" s="1"/>
  <c r="Z57" i="54" s="1"/>
  <c r="W56" i="54"/>
  <c r="J56" i="54"/>
  <c r="W55" i="54"/>
  <c r="J55" i="54"/>
  <c r="W54" i="54"/>
  <c r="J54" i="54"/>
  <c r="U54" i="54" s="1"/>
  <c r="Y54" i="54" s="1"/>
  <c r="W53" i="54"/>
  <c r="J53" i="54"/>
  <c r="V53" i="54" s="1"/>
  <c r="Z53" i="54" s="1"/>
  <c r="W52" i="54"/>
  <c r="J52" i="54"/>
  <c r="W51" i="54"/>
  <c r="J51" i="54"/>
  <c r="W50" i="54"/>
  <c r="J50" i="54"/>
  <c r="U50" i="54" s="1"/>
  <c r="Y50" i="54" s="1"/>
  <c r="W49" i="54"/>
  <c r="J49" i="54"/>
  <c r="V49" i="54" s="1"/>
  <c r="Z49" i="54" s="1"/>
  <c r="W48" i="54"/>
  <c r="J48" i="54"/>
  <c r="U48" i="54" s="1"/>
  <c r="W47" i="54"/>
  <c r="J47" i="54"/>
  <c r="W46" i="54"/>
  <c r="J46" i="54"/>
  <c r="V46" i="54" s="1"/>
  <c r="Z46" i="54" s="1"/>
  <c r="W45" i="54"/>
  <c r="J45" i="54"/>
  <c r="U45" i="54" s="1"/>
  <c r="Y45" i="54" s="1"/>
  <c r="W44" i="54"/>
  <c r="J44" i="54"/>
  <c r="W43" i="54"/>
  <c r="J43" i="54"/>
  <c r="W42" i="54"/>
  <c r="J42" i="54"/>
  <c r="W41" i="54"/>
  <c r="J41" i="54"/>
  <c r="V41" i="54" s="1"/>
  <c r="Z41" i="54" s="1"/>
  <c r="W40" i="54"/>
  <c r="J40" i="54"/>
  <c r="V40" i="54" s="1"/>
  <c r="Z40" i="54" s="1"/>
  <c r="W39" i="54"/>
  <c r="J39" i="54"/>
  <c r="W38" i="54"/>
  <c r="J38" i="54"/>
  <c r="W37" i="54"/>
  <c r="J37" i="54"/>
  <c r="V37" i="54" s="1"/>
  <c r="Z37" i="54" s="1"/>
  <c r="W36" i="54"/>
  <c r="J36" i="54"/>
  <c r="U36" i="54" s="1"/>
  <c r="Y36" i="54" s="1"/>
  <c r="W35" i="54"/>
  <c r="J35" i="54"/>
  <c r="W34" i="54"/>
  <c r="J34" i="54"/>
  <c r="W33" i="54"/>
  <c r="J33" i="54"/>
  <c r="V33" i="54" s="1"/>
  <c r="Z33" i="54" s="1"/>
  <c r="W32" i="54"/>
  <c r="J32" i="54"/>
  <c r="V32" i="54" s="1"/>
  <c r="Z32" i="54" s="1"/>
  <c r="W31" i="54"/>
  <c r="J31" i="54"/>
  <c r="W30" i="54"/>
  <c r="J30" i="54"/>
  <c r="W29" i="54"/>
  <c r="J29" i="54"/>
  <c r="V29" i="54" s="1"/>
  <c r="Z29" i="54" s="1"/>
  <c r="W28" i="54"/>
  <c r="J28" i="54"/>
  <c r="U28" i="54" s="1"/>
  <c r="Y28" i="54" s="1"/>
  <c r="W27" i="54"/>
  <c r="J27" i="54"/>
  <c r="V27" i="54" s="1"/>
  <c r="Z27" i="54" s="1"/>
  <c r="W26" i="54"/>
  <c r="J26" i="54"/>
  <c r="W25" i="54"/>
  <c r="J25" i="54"/>
  <c r="W24" i="54"/>
  <c r="J24" i="54"/>
  <c r="V24" i="54" s="1"/>
  <c r="Z24" i="54" s="1"/>
  <c r="W23" i="54"/>
  <c r="J23" i="54"/>
  <c r="V23" i="54" s="1"/>
  <c r="Z23" i="54" s="1"/>
  <c r="W22" i="54"/>
  <c r="J22" i="54"/>
  <c r="W21" i="54"/>
  <c r="J21" i="54"/>
  <c r="W20" i="54"/>
  <c r="J20" i="54"/>
  <c r="V20" i="54" s="1"/>
  <c r="Z20" i="54" s="1"/>
  <c r="W19" i="54"/>
  <c r="J19" i="54"/>
  <c r="U19" i="54" s="1"/>
  <c r="Y19" i="54" s="1"/>
  <c r="W18" i="54"/>
  <c r="J18" i="54"/>
  <c r="W17" i="54"/>
  <c r="J17" i="54"/>
  <c r="W16" i="54"/>
  <c r="J16" i="54"/>
  <c r="V16" i="54" s="1"/>
  <c r="Z16" i="54" s="1"/>
  <c r="J15" i="54"/>
  <c r="U275" i="53"/>
  <c r="T275" i="53"/>
  <c r="X275" i="53" s="1"/>
  <c r="U274" i="53"/>
  <c r="I274" i="53"/>
  <c r="U273" i="53"/>
  <c r="I273" i="53"/>
  <c r="U272" i="53"/>
  <c r="I272" i="53"/>
  <c r="T272" i="53" s="1"/>
  <c r="X272" i="53" s="1"/>
  <c r="U271" i="53"/>
  <c r="I271" i="53"/>
  <c r="U270" i="53"/>
  <c r="I270" i="53"/>
  <c r="U269" i="53"/>
  <c r="I269" i="53"/>
  <c r="U268" i="53"/>
  <c r="I268" i="53"/>
  <c r="S268" i="53" s="1"/>
  <c r="W268" i="53" s="1"/>
  <c r="Y268" i="53" s="1"/>
  <c r="U267" i="53"/>
  <c r="I267" i="53"/>
  <c r="U266" i="53"/>
  <c r="I266" i="53"/>
  <c r="S266" i="53" s="1"/>
  <c r="W266" i="53" s="1"/>
  <c r="Y266" i="53" s="1"/>
  <c r="U265" i="53"/>
  <c r="I265" i="53"/>
  <c r="U264" i="53"/>
  <c r="I264" i="53"/>
  <c r="U263" i="53"/>
  <c r="I263" i="53"/>
  <c r="U262" i="53"/>
  <c r="I262" i="53"/>
  <c r="U261" i="53"/>
  <c r="I261" i="53"/>
  <c r="U260" i="53"/>
  <c r="S260" i="53"/>
  <c r="W260" i="53" s="1"/>
  <c r="I260" i="53"/>
  <c r="Y259" i="53"/>
  <c r="U259" i="53"/>
  <c r="I259" i="53"/>
  <c r="U258" i="53"/>
  <c r="I258" i="53"/>
  <c r="U257" i="53"/>
  <c r="I257" i="53"/>
  <c r="U256" i="53"/>
  <c r="I256" i="53"/>
  <c r="T256" i="53" s="1"/>
  <c r="X256" i="53" s="1"/>
  <c r="U255" i="53"/>
  <c r="I255" i="53"/>
  <c r="Y254" i="53"/>
  <c r="Z254" i="53" s="1"/>
  <c r="AA254" i="53" s="1"/>
  <c r="U254" i="53"/>
  <c r="I254" i="53"/>
  <c r="U253" i="53"/>
  <c r="I253" i="53"/>
  <c r="U252" i="53"/>
  <c r="I252" i="53"/>
  <c r="U251" i="53"/>
  <c r="I251" i="53"/>
  <c r="U250" i="53"/>
  <c r="I250" i="53"/>
  <c r="Y249" i="53"/>
  <c r="U249" i="53"/>
  <c r="I249" i="53"/>
  <c r="U248" i="53"/>
  <c r="I248" i="53"/>
  <c r="U247" i="53"/>
  <c r="I247" i="53"/>
  <c r="U246" i="53"/>
  <c r="I246" i="53"/>
  <c r="U245" i="53"/>
  <c r="I245" i="53"/>
  <c r="U244" i="53"/>
  <c r="I244" i="53"/>
  <c r="T244" i="53" s="1"/>
  <c r="U243" i="53"/>
  <c r="I243" i="53"/>
  <c r="U242" i="53"/>
  <c r="I242" i="53"/>
  <c r="U241" i="53"/>
  <c r="I241" i="53"/>
  <c r="U240" i="53"/>
  <c r="I240" i="53"/>
  <c r="T240" i="53" s="1"/>
  <c r="X240" i="53" s="1"/>
  <c r="U239" i="53"/>
  <c r="I239" i="53"/>
  <c r="U238" i="53"/>
  <c r="I238" i="53"/>
  <c r="U237" i="53"/>
  <c r="I237" i="53"/>
  <c r="U236" i="53"/>
  <c r="I236" i="53"/>
  <c r="Y235" i="53"/>
  <c r="Z235" i="53" s="1"/>
  <c r="AA235" i="53" s="1"/>
  <c r="U235" i="53"/>
  <c r="I235" i="53"/>
  <c r="Y234" i="53"/>
  <c r="Z234" i="53" s="1"/>
  <c r="AA234" i="53" s="1"/>
  <c r="U234" i="53"/>
  <c r="I234" i="53"/>
  <c r="U233" i="53"/>
  <c r="I233" i="53"/>
  <c r="T233" i="53" s="1"/>
  <c r="U232" i="53"/>
  <c r="I232" i="53"/>
  <c r="S232" i="53" s="1"/>
  <c r="W232" i="53" s="1"/>
  <c r="U231" i="53"/>
  <c r="I231" i="53"/>
  <c r="Y230" i="53"/>
  <c r="U230" i="53"/>
  <c r="I230" i="53"/>
  <c r="Y229" i="53"/>
  <c r="U229" i="53"/>
  <c r="I229" i="53"/>
  <c r="U228" i="53"/>
  <c r="I228" i="53"/>
  <c r="U227" i="53"/>
  <c r="I227" i="53"/>
  <c r="U226" i="53"/>
  <c r="I226" i="53"/>
  <c r="U225" i="53"/>
  <c r="I225" i="53"/>
  <c r="T225" i="53" s="1"/>
  <c r="U224" i="53"/>
  <c r="I224" i="53"/>
  <c r="T224" i="53" s="1"/>
  <c r="X224" i="53" s="1"/>
  <c r="U223" i="53"/>
  <c r="I223" i="53"/>
  <c r="U222" i="53"/>
  <c r="I222" i="53"/>
  <c r="U221" i="53"/>
  <c r="I221" i="53"/>
  <c r="U220" i="53"/>
  <c r="I220" i="53"/>
  <c r="U219" i="53"/>
  <c r="I219" i="53"/>
  <c r="U218" i="53"/>
  <c r="I218" i="53"/>
  <c r="U217" i="53"/>
  <c r="I217" i="53"/>
  <c r="U216" i="53"/>
  <c r="I216" i="53"/>
  <c r="T216" i="53" s="1"/>
  <c r="X216" i="53" s="1"/>
  <c r="U215" i="53"/>
  <c r="I215" i="53"/>
  <c r="T215" i="53" s="1"/>
  <c r="X215" i="53" s="1"/>
  <c r="U214" i="53"/>
  <c r="I214" i="53"/>
  <c r="U213" i="53"/>
  <c r="I213" i="53"/>
  <c r="U212" i="53"/>
  <c r="I212" i="53"/>
  <c r="U211" i="53"/>
  <c r="I211" i="53"/>
  <c r="U210" i="53"/>
  <c r="I210" i="53"/>
  <c r="U209" i="53"/>
  <c r="I209" i="53"/>
  <c r="U208" i="53"/>
  <c r="T208" i="53"/>
  <c r="X208" i="53" s="1"/>
  <c r="I208" i="53"/>
  <c r="U207" i="53"/>
  <c r="I207" i="53"/>
  <c r="S207" i="53" s="1"/>
  <c r="U206" i="53"/>
  <c r="I206" i="53"/>
  <c r="U205" i="53"/>
  <c r="I205" i="53"/>
  <c r="U204" i="53"/>
  <c r="I204" i="53"/>
  <c r="T204" i="53" s="1"/>
  <c r="U203" i="53"/>
  <c r="I203" i="53"/>
  <c r="U202" i="53"/>
  <c r="I202" i="53"/>
  <c r="U201" i="53"/>
  <c r="I201" i="53"/>
  <c r="U200" i="53"/>
  <c r="I200" i="53"/>
  <c r="U199" i="53"/>
  <c r="I199" i="53"/>
  <c r="T199" i="53" s="1"/>
  <c r="X199" i="53" s="1"/>
  <c r="U198" i="53"/>
  <c r="I198" i="53"/>
  <c r="U197" i="53"/>
  <c r="I197" i="53"/>
  <c r="U196" i="53"/>
  <c r="I196" i="53"/>
  <c r="U195" i="53"/>
  <c r="I195" i="53"/>
  <c r="U194" i="53"/>
  <c r="I194" i="53"/>
  <c r="U193" i="53"/>
  <c r="I193" i="53"/>
  <c r="U192" i="53"/>
  <c r="I192" i="53"/>
  <c r="U191" i="53"/>
  <c r="I191" i="53"/>
  <c r="T191" i="53" s="1"/>
  <c r="X191" i="53" s="1"/>
  <c r="U190" i="53"/>
  <c r="I190" i="53"/>
  <c r="U189" i="53"/>
  <c r="I189" i="53"/>
  <c r="U188" i="53"/>
  <c r="I188" i="53"/>
  <c r="U187" i="53"/>
  <c r="I187" i="53"/>
  <c r="U186" i="53"/>
  <c r="I186" i="53"/>
  <c r="S186" i="53" s="1"/>
  <c r="W186" i="53" s="1"/>
  <c r="U185" i="53"/>
  <c r="I185" i="53"/>
  <c r="U184" i="53"/>
  <c r="I184" i="53"/>
  <c r="U183" i="53"/>
  <c r="I183" i="53"/>
  <c r="U182" i="53"/>
  <c r="I182" i="53"/>
  <c r="U181" i="53"/>
  <c r="I181" i="53"/>
  <c r="U180" i="53"/>
  <c r="I180" i="53"/>
  <c r="U179" i="53"/>
  <c r="I179" i="53"/>
  <c r="U178" i="53"/>
  <c r="I178" i="53"/>
  <c r="T178" i="53" s="1"/>
  <c r="U177" i="53"/>
  <c r="I177" i="53"/>
  <c r="S177" i="53" s="1"/>
  <c r="U176" i="53"/>
  <c r="I176" i="53"/>
  <c r="U175" i="53"/>
  <c r="I175" i="53"/>
  <c r="U174" i="53"/>
  <c r="I174" i="53"/>
  <c r="U173" i="53"/>
  <c r="I173" i="53"/>
  <c r="T173" i="53" s="1"/>
  <c r="X173" i="53" s="1"/>
  <c r="U172" i="53"/>
  <c r="I172" i="53"/>
  <c r="U171" i="53"/>
  <c r="I171" i="53"/>
  <c r="U170" i="53"/>
  <c r="I170" i="53"/>
  <c r="U169" i="53"/>
  <c r="I169" i="53"/>
  <c r="U168" i="53"/>
  <c r="I168" i="53"/>
  <c r="U167" i="53"/>
  <c r="I167" i="53"/>
  <c r="U166" i="53"/>
  <c r="I166" i="53"/>
  <c r="T166" i="53" s="1"/>
  <c r="U165" i="53"/>
  <c r="I165" i="53"/>
  <c r="T165" i="53" s="1"/>
  <c r="X165" i="53" s="1"/>
  <c r="U164" i="53"/>
  <c r="I164" i="53"/>
  <c r="U163" i="53"/>
  <c r="I163" i="53"/>
  <c r="U162" i="53"/>
  <c r="I162" i="53"/>
  <c r="T162" i="53" s="1"/>
  <c r="U161" i="53"/>
  <c r="I161" i="53"/>
  <c r="S161" i="53" s="1"/>
  <c r="U160" i="53"/>
  <c r="I160" i="53"/>
  <c r="U159" i="53"/>
  <c r="I159" i="53"/>
  <c r="U158" i="53"/>
  <c r="I158" i="53"/>
  <c r="T158" i="53" s="1"/>
  <c r="X158" i="53" s="1"/>
  <c r="U157" i="53"/>
  <c r="I157" i="53"/>
  <c r="U156" i="53"/>
  <c r="I156" i="53"/>
  <c r="U155" i="53"/>
  <c r="I155" i="53"/>
  <c r="U154" i="53"/>
  <c r="I154" i="53"/>
  <c r="S154" i="53" s="1"/>
  <c r="W154" i="53" s="1"/>
  <c r="U153" i="53"/>
  <c r="I153" i="53"/>
  <c r="T153" i="53" s="1"/>
  <c r="X153" i="53" s="1"/>
  <c r="U152" i="53"/>
  <c r="I152" i="53"/>
  <c r="U151" i="53"/>
  <c r="I151" i="53"/>
  <c r="U150" i="53"/>
  <c r="I150" i="53"/>
  <c r="U149" i="53"/>
  <c r="I149" i="53"/>
  <c r="T149" i="53" s="1"/>
  <c r="U148" i="53"/>
  <c r="I148" i="53"/>
  <c r="T148" i="53" s="1"/>
  <c r="X148" i="53" s="1"/>
  <c r="U147" i="53"/>
  <c r="I147" i="53"/>
  <c r="U146" i="53"/>
  <c r="I146" i="53"/>
  <c r="U145" i="53"/>
  <c r="I145" i="53"/>
  <c r="T145" i="53" s="1"/>
  <c r="U144" i="53"/>
  <c r="I144" i="53"/>
  <c r="U143" i="53"/>
  <c r="I143" i="53"/>
  <c r="U142" i="53"/>
  <c r="I142" i="53"/>
  <c r="U141" i="53"/>
  <c r="I141" i="53"/>
  <c r="U140" i="53"/>
  <c r="I140" i="53"/>
  <c r="T140" i="53" s="1"/>
  <c r="X140" i="53" s="1"/>
  <c r="U139" i="53"/>
  <c r="I139" i="53"/>
  <c r="U138" i="53"/>
  <c r="I138" i="53"/>
  <c r="U137" i="53"/>
  <c r="I137" i="53"/>
  <c r="U136" i="53"/>
  <c r="I136" i="53"/>
  <c r="T136" i="53" s="1"/>
  <c r="X136" i="53" s="1"/>
  <c r="U135" i="53"/>
  <c r="I135" i="53"/>
  <c r="U134" i="53"/>
  <c r="I134" i="53"/>
  <c r="U133" i="53"/>
  <c r="I133" i="53"/>
  <c r="U132" i="53"/>
  <c r="I132" i="53"/>
  <c r="U131" i="53"/>
  <c r="I131" i="53"/>
  <c r="U130" i="53"/>
  <c r="I130" i="53"/>
  <c r="U129" i="53"/>
  <c r="I129" i="53"/>
  <c r="T129" i="53" s="1"/>
  <c r="U128" i="53"/>
  <c r="I128" i="53"/>
  <c r="U127" i="53"/>
  <c r="I127" i="53"/>
  <c r="U126" i="53"/>
  <c r="I126" i="53"/>
  <c r="S126" i="53" s="1"/>
  <c r="W126" i="53" s="1"/>
  <c r="Y126" i="53" s="1"/>
  <c r="U125" i="53"/>
  <c r="T125" i="53"/>
  <c r="X125" i="53" s="1"/>
  <c r="I125" i="53"/>
  <c r="U124" i="53"/>
  <c r="I124" i="53"/>
  <c r="U123" i="53"/>
  <c r="I123" i="53"/>
  <c r="U122" i="53"/>
  <c r="I122" i="53"/>
  <c r="U121" i="53"/>
  <c r="I121" i="53"/>
  <c r="U120" i="53"/>
  <c r="I120" i="53"/>
  <c r="S120" i="53" s="1"/>
  <c r="U119" i="53"/>
  <c r="I119" i="53"/>
  <c r="U118" i="53"/>
  <c r="I118" i="53"/>
  <c r="S118" i="53" s="1"/>
  <c r="W118" i="53" s="1"/>
  <c r="U117" i="53"/>
  <c r="I117" i="53"/>
  <c r="U116" i="53"/>
  <c r="I116" i="53"/>
  <c r="T116" i="53" s="1"/>
  <c r="X116" i="53" s="1"/>
  <c r="U115" i="53"/>
  <c r="I115" i="53"/>
  <c r="U114" i="53"/>
  <c r="I114" i="53"/>
  <c r="S114" i="53" s="1"/>
  <c r="W114" i="53" s="1"/>
  <c r="Y114" i="53" s="1"/>
  <c r="U113" i="53"/>
  <c r="I113" i="53"/>
  <c r="U112" i="53"/>
  <c r="I112" i="53"/>
  <c r="S112" i="53" s="1"/>
  <c r="U111" i="53"/>
  <c r="I111" i="53"/>
  <c r="U110" i="53"/>
  <c r="I110" i="53"/>
  <c r="S110" i="53" s="1"/>
  <c r="W110" i="53" s="1"/>
  <c r="U109" i="53"/>
  <c r="I109" i="53"/>
  <c r="U108" i="53"/>
  <c r="I108" i="53"/>
  <c r="U107" i="53"/>
  <c r="I107" i="53"/>
  <c r="U106" i="53"/>
  <c r="I106" i="53"/>
  <c r="U105" i="53"/>
  <c r="I105" i="53"/>
  <c r="U104" i="53"/>
  <c r="I104" i="53"/>
  <c r="T104" i="53" s="1"/>
  <c r="X104" i="53" s="1"/>
  <c r="U103" i="53"/>
  <c r="I103" i="53"/>
  <c r="U102" i="53"/>
  <c r="I102" i="53"/>
  <c r="U101" i="53"/>
  <c r="I101" i="53"/>
  <c r="U100" i="53"/>
  <c r="I100" i="53"/>
  <c r="T100" i="53" s="1"/>
  <c r="X100" i="53" s="1"/>
  <c r="U99" i="53"/>
  <c r="I99" i="53"/>
  <c r="S99" i="53" s="1"/>
  <c r="W99" i="53" s="1"/>
  <c r="Y99" i="53" s="1"/>
  <c r="U98" i="53"/>
  <c r="S98" i="53"/>
  <c r="W98" i="53" s="1"/>
  <c r="Y98" i="53" s="1"/>
  <c r="I98" i="53"/>
  <c r="U97" i="53"/>
  <c r="I97" i="53"/>
  <c r="U96" i="53"/>
  <c r="I96" i="53"/>
  <c r="T96" i="53" s="1"/>
  <c r="X96" i="53" s="1"/>
  <c r="U95" i="53"/>
  <c r="I95" i="53"/>
  <c r="T95" i="53" s="1"/>
  <c r="X95" i="53" s="1"/>
  <c r="U94" i="53"/>
  <c r="I94" i="53"/>
  <c r="U93" i="53"/>
  <c r="I93" i="53"/>
  <c r="U92" i="53"/>
  <c r="I92" i="53"/>
  <c r="U91" i="53"/>
  <c r="I91" i="53"/>
  <c r="U90" i="53"/>
  <c r="I90" i="53"/>
  <c r="T90" i="53" s="1"/>
  <c r="X90" i="53" s="1"/>
  <c r="U89" i="53"/>
  <c r="I89" i="53"/>
  <c r="U88" i="53"/>
  <c r="I88" i="53"/>
  <c r="U87" i="53"/>
  <c r="I87" i="53"/>
  <c r="S87" i="53" s="1"/>
  <c r="W87" i="53" s="1"/>
  <c r="U86" i="53"/>
  <c r="I86" i="53"/>
  <c r="U85" i="53"/>
  <c r="I85" i="53"/>
  <c r="U84" i="53"/>
  <c r="I84" i="53"/>
  <c r="U83" i="53"/>
  <c r="I83" i="53"/>
  <c r="T83" i="53" s="1"/>
  <c r="X83" i="53" s="1"/>
  <c r="U82" i="53"/>
  <c r="I82" i="53"/>
  <c r="T82" i="53" s="1"/>
  <c r="X82" i="53" s="1"/>
  <c r="U81" i="53"/>
  <c r="I81" i="53"/>
  <c r="U80" i="53"/>
  <c r="I80" i="53"/>
  <c r="U79" i="53"/>
  <c r="I79" i="53"/>
  <c r="T79" i="53" s="1"/>
  <c r="X79" i="53" s="1"/>
  <c r="U78" i="53"/>
  <c r="I78" i="53"/>
  <c r="S78" i="53" s="1"/>
  <c r="W78" i="53" s="1"/>
  <c r="U77" i="53"/>
  <c r="I77" i="53"/>
  <c r="S77" i="53" s="1"/>
  <c r="U76" i="53"/>
  <c r="I76" i="53"/>
  <c r="U75" i="53"/>
  <c r="I75" i="53"/>
  <c r="U74" i="53"/>
  <c r="I74" i="53"/>
  <c r="U73" i="53"/>
  <c r="I73" i="53"/>
  <c r="U72" i="53"/>
  <c r="I72" i="53"/>
  <c r="U71" i="53"/>
  <c r="I71" i="53"/>
  <c r="U70" i="53"/>
  <c r="I70" i="53"/>
  <c r="U69" i="53"/>
  <c r="I69" i="53"/>
  <c r="U68" i="53"/>
  <c r="I68" i="53"/>
  <c r="I67" i="53"/>
  <c r="T67" i="53" s="1"/>
  <c r="X67" i="53" s="1"/>
  <c r="U66" i="53"/>
  <c r="I66" i="53"/>
  <c r="S66" i="53" s="1"/>
  <c r="U65" i="53"/>
  <c r="I65" i="53"/>
  <c r="U64" i="53"/>
  <c r="I64" i="53"/>
  <c r="U63" i="53"/>
  <c r="I63" i="53"/>
  <c r="U62" i="53"/>
  <c r="I62" i="53"/>
  <c r="T62" i="53" s="1"/>
  <c r="U61" i="53"/>
  <c r="I61" i="53"/>
  <c r="U60" i="53"/>
  <c r="I60" i="53"/>
  <c r="T60" i="53" s="1"/>
  <c r="U59" i="53"/>
  <c r="I59" i="53"/>
  <c r="T59" i="53" s="1"/>
  <c r="X59" i="53" s="1"/>
  <c r="U58" i="53"/>
  <c r="I58" i="53"/>
  <c r="U57" i="53"/>
  <c r="I57" i="53"/>
  <c r="S57" i="53" s="1"/>
  <c r="W57" i="53" s="1"/>
  <c r="U56" i="53"/>
  <c r="I56" i="53"/>
  <c r="U55" i="53"/>
  <c r="I55" i="53"/>
  <c r="U54" i="53"/>
  <c r="I54" i="53"/>
  <c r="T54" i="53" s="1"/>
  <c r="X54" i="53" s="1"/>
  <c r="U53" i="53"/>
  <c r="I53" i="53"/>
  <c r="U52" i="53"/>
  <c r="I52" i="53"/>
  <c r="U51" i="53"/>
  <c r="I51" i="53"/>
  <c r="U50" i="53"/>
  <c r="I50" i="53"/>
  <c r="U49" i="53"/>
  <c r="I49" i="53"/>
  <c r="U48" i="53"/>
  <c r="I48" i="53"/>
  <c r="U47" i="53"/>
  <c r="I47" i="53"/>
  <c r="U46" i="53"/>
  <c r="I46" i="53"/>
  <c r="U45" i="53"/>
  <c r="I45" i="53"/>
  <c r="U44" i="53"/>
  <c r="I44" i="53"/>
  <c r="U43" i="53"/>
  <c r="I43" i="53"/>
  <c r="U42" i="53"/>
  <c r="I42" i="53"/>
  <c r="U41" i="53"/>
  <c r="I41" i="53"/>
  <c r="U40" i="53"/>
  <c r="I40" i="53"/>
  <c r="U39" i="53"/>
  <c r="I39" i="53"/>
  <c r="U38" i="53"/>
  <c r="I38" i="53"/>
  <c r="S38" i="53" s="1"/>
  <c r="W38" i="53" s="1"/>
  <c r="Y38" i="53" s="1"/>
  <c r="U37" i="53"/>
  <c r="I37" i="53"/>
  <c r="U36" i="53"/>
  <c r="I36" i="53"/>
  <c r="U35" i="53"/>
  <c r="I35" i="53"/>
  <c r="I34" i="53"/>
  <c r="U33" i="53"/>
  <c r="I33" i="53"/>
  <c r="U32" i="53"/>
  <c r="I32" i="53"/>
  <c r="U31" i="53"/>
  <c r="I31" i="53"/>
  <c r="U30" i="53"/>
  <c r="I30" i="53"/>
  <c r="U29" i="53"/>
  <c r="I29" i="53"/>
  <c r="U28" i="53"/>
  <c r="I28" i="53"/>
  <c r="U27" i="53"/>
  <c r="I27" i="53"/>
  <c r="U26" i="53"/>
  <c r="I26" i="53"/>
  <c r="U25" i="53"/>
  <c r="I25" i="53"/>
  <c r="U24" i="53"/>
  <c r="I24" i="53"/>
  <c r="U23" i="53"/>
  <c r="I23" i="53"/>
  <c r="U22" i="53"/>
  <c r="I22" i="53"/>
  <c r="T22" i="53" s="1"/>
  <c r="X22" i="53" s="1"/>
  <c r="U21" i="53"/>
  <c r="I21" i="53"/>
  <c r="U20" i="53"/>
  <c r="I20" i="53"/>
  <c r="S20" i="53" s="1"/>
  <c r="W20" i="53" s="1"/>
  <c r="U19" i="53"/>
  <c r="I19" i="53"/>
  <c r="U18" i="53"/>
  <c r="I18" i="53"/>
  <c r="U17" i="53"/>
  <c r="I17" i="53"/>
  <c r="S17" i="53" s="1"/>
  <c r="I16" i="53"/>
  <c r="U15" i="53"/>
  <c r="I15" i="53"/>
  <c r="S275" i="52"/>
  <c r="H275" i="52"/>
  <c r="F275" i="52"/>
  <c r="E275" i="52"/>
  <c r="S274" i="52"/>
  <c r="H274" i="52"/>
  <c r="F274" i="52"/>
  <c r="Q274" i="52" s="1"/>
  <c r="U274" i="52" s="1"/>
  <c r="W274" i="52" s="1"/>
  <c r="E274" i="52"/>
  <c r="S273" i="52"/>
  <c r="H273" i="52"/>
  <c r="F273" i="52"/>
  <c r="J273" i="52" s="1"/>
  <c r="E273" i="52"/>
  <c r="S272" i="52"/>
  <c r="H272" i="52"/>
  <c r="F272" i="52"/>
  <c r="Q272" i="52" s="1"/>
  <c r="U272" i="52" s="1"/>
  <c r="W272" i="52" s="1"/>
  <c r="E272" i="52"/>
  <c r="S271" i="52"/>
  <c r="R271" i="52"/>
  <c r="V271" i="52" s="1"/>
  <c r="I271" i="52"/>
  <c r="H271" i="52"/>
  <c r="F271" i="52"/>
  <c r="Q271" i="52" s="1"/>
  <c r="E271" i="52"/>
  <c r="S270" i="52"/>
  <c r="H270" i="52"/>
  <c r="F270" i="52"/>
  <c r="Q270" i="52" s="1"/>
  <c r="U270" i="52" s="1"/>
  <c r="E270" i="52"/>
  <c r="S269" i="52"/>
  <c r="H269" i="52"/>
  <c r="F269" i="52"/>
  <c r="J269" i="52" s="1"/>
  <c r="E269" i="52"/>
  <c r="S268" i="52"/>
  <c r="H268" i="52"/>
  <c r="F268" i="52"/>
  <c r="J268" i="52" s="1"/>
  <c r="E268" i="52"/>
  <c r="S267" i="52"/>
  <c r="H267" i="52"/>
  <c r="F267" i="52"/>
  <c r="Q267" i="52" s="1"/>
  <c r="E267" i="52"/>
  <c r="S266" i="52"/>
  <c r="H266" i="52"/>
  <c r="F266" i="52"/>
  <c r="Q266" i="52" s="1"/>
  <c r="U266" i="52" s="1"/>
  <c r="E266" i="52"/>
  <c r="S265" i="52"/>
  <c r="H265" i="52"/>
  <c r="F265" i="52"/>
  <c r="J265" i="52" s="1"/>
  <c r="E265" i="52"/>
  <c r="S264" i="52"/>
  <c r="H264" i="52"/>
  <c r="F264" i="52"/>
  <c r="J264" i="52" s="1"/>
  <c r="E264" i="52"/>
  <c r="S263" i="52"/>
  <c r="H263" i="52"/>
  <c r="F263" i="52"/>
  <c r="Q263" i="52" s="1"/>
  <c r="E263" i="52"/>
  <c r="S262" i="52"/>
  <c r="H262" i="52"/>
  <c r="F262" i="52"/>
  <c r="Q262" i="52" s="1"/>
  <c r="U262" i="52" s="1"/>
  <c r="E262" i="52"/>
  <c r="S261" i="52"/>
  <c r="H261" i="52"/>
  <c r="F261" i="52"/>
  <c r="J261" i="52" s="1"/>
  <c r="E261" i="52"/>
  <c r="S260" i="52"/>
  <c r="H260" i="52"/>
  <c r="F260" i="52"/>
  <c r="J260" i="52" s="1"/>
  <c r="E260" i="52"/>
  <c r="W259" i="52"/>
  <c r="S259" i="52"/>
  <c r="K259" i="52"/>
  <c r="H259" i="52"/>
  <c r="F259" i="52"/>
  <c r="Q259" i="52" s="1"/>
  <c r="E259" i="52"/>
  <c r="S258" i="52"/>
  <c r="H258" i="52"/>
  <c r="F258" i="52"/>
  <c r="Q258" i="52" s="1"/>
  <c r="U258" i="52" s="1"/>
  <c r="E258" i="52"/>
  <c r="S257" i="52"/>
  <c r="H257" i="52"/>
  <c r="F257" i="52"/>
  <c r="J257" i="52" s="1"/>
  <c r="E257" i="52"/>
  <c r="S256" i="52"/>
  <c r="H256" i="52"/>
  <c r="F256" i="52"/>
  <c r="R256" i="52" s="1"/>
  <c r="V256" i="52" s="1"/>
  <c r="E256" i="52"/>
  <c r="S255" i="52"/>
  <c r="H255" i="52"/>
  <c r="F255" i="52"/>
  <c r="Q255" i="52" s="1"/>
  <c r="E255" i="52"/>
  <c r="W254" i="52"/>
  <c r="S254" i="52"/>
  <c r="K254" i="52"/>
  <c r="H254" i="52"/>
  <c r="F254" i="52"/>
  <c r="Q254" i="52" s="1"/>
  <c r="U254" i="52" s="1"/>
  <c r="E254" i="52"/>
  <c r="S253" i="52"/>
  <c r="H253" i="52"/>
  <c r="F253" i="52"/>
  <c r="J253" i="52" s="1"/>
  <c r="E253" i="52"/>
  <c r="S252" i="52"/>
  <c r="H252" i="52"/>
  <c r="F252" i="52"/>
  <c r="Q252" i="52" s="1"/>
  <c r="U252" i="52" s="1"/>
  <c r="E252" i="52"/>
  <c r="S251" i="52"/>
  <c r="H251" i="52"/>
  <c r="F251" i="52"/>
  <c r="Q251" i="52" s="1"/>
  <c r="E251" i="52"/>
  <c r="S250" i="52"/>
  <c r="H250" i="52"/>
  <c r="F250" i="52"/>
  <c r="Q250" i="52" s="1"/>
  <c r="U250" i="52" s="1"/>
  <c r="E250" i="52"/>
  <c r="W249" i="52"/>
  <c r="S249" i="52"/>
  <c r="K249" i="52"/>
  <c r="H249" i="52"/>
  <c r="F249" i="52"/>
  <c r="J249" i="52" s="1"/>
  <c r="E249" i="52"/>
  <c r="S248" i="52"/>
  <c r="H248" i="52"/>
  <c r="F248" i="52"/>
  <c r="I248" i="52" s="1"/>
  <c r="E248" i="52"/>
  <c r="S247" i="52"/>
  <c r="H247" i="52"/>
  <c r="F247" i="52"/>
  <c r="Q247" i="52" s="1"/>
  <c r="E247" i="52"/>
  <c r="S246" i="52"/>
  <c r="H246" i="52"/>
  <c r="F246" i="52"/>
  <c r="J246" i="52" s="1"/>
  <c r="E246" i="52"/>
  <c r="S245" i="52"/>
  <c r="H245" i="52"/>
  <c r="F245" i="52"/>
  <c r="I245" i="52" s="1"/>
  <c r="E245" i="52"/>
  <c r="S244" i="52"/>
  <c r="H244" i="52"/>
  <c r="F244" i="52"/>
  <c r="J244" i="52" s="1"/>
  <c r="E244" i="52"/>
  <c r="S243" i="52"/>
  <c r="H243" i="52"/>
  <c r="F243" i="52"/>
  <c r="E243" i="52"/>
  <c r="S242" i="52"/>
  <c r="H242" i="52"/>
  <c r="F242" i="52"/>
  <c r="E242" i="52"/>
  <c r="S241" i="52"/>
  <c r="H241" i="52"/>
  <c r="F241" i="52"/>
  <c r="J241" i="52" s="1"/>
  <c r="E241" i="52"/>
  <c r="S240" i="52"/>
  <c r="J240" i="52"/>
  <c r="H240" i="52"/>
  <c r="F240" i="52"/>
  <c r="Q240" i="52" s="1"/>
  <c r="U240" i="52" s="1"/>
  <c r="W240" i="52" s="1"/>
  <c r="E240" i="52"/>
  <c r="S239" i="52"/>
  <c r="H239" i="52"/>
  <c r="F239" i="52"/>
  <c r="Q239" i="52" s="1"/>
  <c r="E239" i="52"/>
  <c r="S238" i="52"/>
  <c r="H238" i="52"/>
  <c r="F238" i="52"/>
  <c r="J238" i="52" s="1"/>
  <c r="E238" i="52"/>
  <c r="S237" i="52"/>
  <c r="H237" i="52"/>
  <c r="F237" i="52"/>
  <c r="I237" i="52" s="1"/>
  <c r="E237" i="52"/>
  <c r="S236" i="52"/>
  <c r="H236" i="52"/>
  <c r="F236" i="52"/>
  <c r="J236" i="52" s="1"/>
  <c r="E236" i="52"/>
  <c r="W235" i="52"/>
  <c r="S235" i="52"/>
  <c r="K235" i="52"/>
  <c r="H235" i="52"/>
  <c r="F235" i="52"/>
  <c r="I235" i="52" s="1"/>
  <c r="E235" i="52"/>
  <c r="W234" i="52"/>
  <c r="S234" i="52"/>
  <c r="K234" i="52"/>
  <c r="H234" i="52"/>
  <c r="F234" i="52"/>
  <c r="J234" i="52" s="1"/>
  <c r="E234" i="52"/>
  <c r="S233" i="52"/>
  <c r="H233" i="52"/>
  <c r="F233" i="52"/>
  <c r="E233" i="52"/>
  <c r="S232" i="52"/>
  <c r="H232" i="52"/>
  <c r="F232" i="52"/>
  <c r="Q232" i="52" s="1"/>
  <c r="U232" i="52" s="1"/>
  <c r="E232" i="52"/>
  <c r="S231" i="52"/>
  <c r="H231" i="52"/>
  <c r="F231" i="52"/>
  <c r="E231" i="52"/>
  <c r="W230" i="52"/>
  <c r="S230" i="52"/>
  <c r="K230" i="52"/>
  <c r="H230" i="52"/>
  <c r="F230" i="52"/>
  <c r="R230" i="52" s="1"/>
  <c r="V230" i="52" s="1"/>
  <c r="E230" i="52"/>
  <c r="W229" i="52"/>
  <c r="S229" i="52"/>
  <c r="K229" i="52"/>
  <c r="H229" i="52"/>
  <c r="F229" i="52"/>
  <c r="I229" i="52" s="1"/>
  <c r="E229" i="52"/>
  <c r="S228" i="52"/>
  <c r="H228" i="52"/>
  <c r="F228" i="52"/>
  <c r="Q228" i="52" s="1"/>
  <c r="U228" i="52" s="1"/>
  <c r="E228" i="52"/>
  <c r="S227" i="52"/>
  <c r="H227" i="52"/>
  <c r="F227" i="52"/>
  <c r="I227" i="52" s="1"/>
  <c r="K227" i="52" s="1"/>
  <c r="E227" i="52"/>
  <c r="S226" i="52"/>
  <c r="H226" i="52"/>
  <c r="F226" i="52"/>
  <c r="Q226" i="52" s="1"/>
  <c r="E226" i="52"/>
  <c r="S225" i="52"/>
  <c r="H225" i="52"/>
  <c r="F225" i="52"/>
  <c r="I225" i="52" s="1"/>
  <c r="E225" i="52"/>
  <c r="S224" i="52"/>
  <c r="H224" i="52"/>
  <c r="F224" i="52"/>
  <c r="J224" i="52" s="1"/>
  <c r="E224" i="52"/>
  <c r="S223" i="52"/>
  <c r="H223" i="52"/>
  <c r="F223" i="52"/>
  <c r="Q223" i="52" s="1"/>
  <c r="U223" i="52" s="1"/>
  <c r="W223" i="52" s="1"/>
  <c r="E223" i="52"/>
  <c r="S222" i="52"/>
  <c r="H222" i="52"/>
  <c r="F222" i="52"/>
  <c r="J222" i="52" s="1"/>
  <c r="E222" i="52"/>
  <c r="S221" i="52"/>
  <c r="I221" i="52"/>
  <c r="H221" i="52"/>
  <c r="F221" i="52"/>
  <c r="J221" i="52" s="1"/>
  <c r="E221" i="52"/>
  <c r="S220" i="52"/>
  <c r="H220" i="52"/>
  <c r="F220" i="52"/>
  <c r="J220" i="52" s="1"/>
  <c r="E220" i="52"/>
  <c r="S219" i="52"/>
  <c r="H219" i="52"/>
  <c r="F219" i="52"/>
  <c r="Q219" i="52" s="1"/>
  <c r="U219" i="52" s="1"/>
  <c r="E219" i="52"/>
  <c r="S218" i="52"/>
  <c r="H218" i="52"/>
  <c r="F218" i="52"/>
  <c r="Q218" i="52" s="1"/>
  <c r="U218" i="52" s="1"/>
  <c r="E218" i="52"/>
  <c r="S217" i="52"/>
  <c r="H217" i="52"/>
  <c r="F217" i="52"/>
  <c r="J217" i="52" s="1"/>
  <c r="E217" i="52"/>
  <c r="S216" i="52"/>
  <c r="H216" i="52"/>
  <c r="F216" i="52"/>
  <c r="J216" i="52" s="1"/>
  <c r="E216" i="52"/>
  <c r="S215" i="52"/>
  <c r="H215" i="52"/>
  <c r="F215" i="52"/>
  <c r="Q215" i="52" s="1"/>
  <c r="U215" i="52" s="1"/>
  <c r="E215" i="52"/>
  <c r="S214" i="52"/>
  <c r="H214" i="52"/>
  <c r="F214" i="52"/>
  <c r="Q214" i="52" s="1"/>
  <c r="U214" i="52" s="1"/>
  <c r="E214" i="52"/>
  <c r="S213" i="52"/>
  <c r="H213" i="52"/>
  <c r="F213" i="52"/>
  <c r="E213" i="52"/>
  <c r="S212" i="52"/>
  <c r="H212" i="52"/>
  <c r="F212" i="52"/>
  <c r="Q212" i="52" s="1"/>
  <c r="U212" i="52" s="1"/>
  <c r="E212" i="52"/>
  <c r="S211" i="52"/>
  <c r="H211" i="52"/>
  <c r="F211" i="52"/>
  <c r="J211" i="52" s="1"/>
  <c r="E211" i="52"/>
  <c r="S210" i="52"/>
  <c r="H210" i="52"/>
  <c r="F210" i="52"/>
  <c r="Q210" i="52" s="1"/>
  <c r="U210" i="52" s="1"/>
  <c r="E210" i="52"/>
  <c r="S209" i="52"/>
  <c r="H209" i="52"/>
  <c r="F209" i="52"/>
  <c r="E209" i="52"/>
  <c r="S208" i="52"/>
  <c r="H208" i="52"/>
  <c r="F208" i="52"/>
  <c r="Q208" i="52" s="1"/>
  <c r="U208" i="52" s="1"/>
  <c r="E208" i="52"/>
  <c r="S207" i="52"/>
  <c r="H207" i="52"/>
  <c r="F207" i="52"/>
  <c r="J207" i="52" s="1"/>
  <c r="E207" i="52"/>
  <c r="S206" i="52"/>
  <c r="J206" i="52"/>
  <c r="H206" i="52"/>
  <c r="F206" i="52"/>
  <c r="Q206" i="52" s="1"/>
  <c r="U206" i="52" s="1"/>
  <c r="E206" i="52"/>
  <c r="S205" i="52"/>
  <c r="H205" i="52"/>
  <c r="F205" i="52"/>
  <c r="E205" i="52"/>
  <c r="S204" i="52"/>
  <c r="H204" i="52"/>
  <c r="F204" i="52"/>
  <c r="Q204" i="52" s="1"/>
  <c r="U204" i="52" s="1"/>
  <c r="E204" i="52"/>
  <c r="S203" i="52"/>
  <c r="H203" i="52"/>
  <c r="F203" i="52"/>
  <c r="J203" i="52" s="1"/>
  <c r="E203" i="52"/>
  <c r="S202" i="52"/>
  <c r="H202" i="52"/>
  <c r="F202" i="52"/>
  <c r="Q202" i="52" s="1"/>
  <c r="U202" i="52" s="1"/>
  <c r="E202" i="52"/>
  <c r="S201" i="52"/>
  <c r="H201" i="52"/>
  <c r="F201" i="52"/>
  <c r="E201" i="52"/>
  <c r="S200" i="52"/>
  <c r="H200" i="52"/>
  <c r="F200" i="52"/>
  <c r="Q200" i="52" s="1"/>
  <c r="U200" i="52" s="1"/>
  <c r="E200" i="52"/>
  <c r="S199" i="52"/>
  <c r="H199" i="52"/>
  <c r="F199" i="52"/>
  <c r="J199" i="52" s="1"/>
  <c r="E199" i="52"/>
  <c r="S198" i="52"/>
  <c r="H198" i="52"/>
  <c r="F198" i="52"/>
  <c r="Q198" i="52" s="1"/>
  <c r="U198" i="52" s="1"/>
  <c r="E198" i="52"/>
  <c r="S197" i="52"/>
  <c r="H197" i="52"/>
  <c r="F197" i="52"/>
  <c r="E197" i="52"/>
  <c r="S196" i="52"/>
  <c r="H196" i="52"/>
  <c r="F196" i="52"/>
  <c r="Q196" i="52" s="1"/>
  <c r="U196" i="52" s="1"/>
  <c r="E196" i="52"/>
  <c r="S195" i="52"/>
  <c r="H195" i="52"/>
  <c r="F195" i="52"/>
  <c r="J195" i="52" s="1"/>
  <c r="E195" i="52"/>
  <c r="S194" i="52"/>
  <c r="H194" i="52"/>
  <c r="F194" i="52"/>
  <c r="Q194" i="52" s="1"/>
  <c r="U194" i="52" s="1"/>
  <c r="E194" i="52"/>
  <c r="S193" i="52"/>
  <c r="H193" i="52"/>
  <c r="F193" i="52"/>
  <c r="E193" i="52"/>
  <c r="S192" i="52"/>
  <c r="H192" i="52"/>
  <c r="F192" i="52"/>
  <c r="Q192" i="52" s="1"/>
  <c r="U192" i="52" s="1"/>
  <c r="E192" i="52"/>
  <c r="S191" i="52"/>
  <c r="R191" i="52"/>
  <c r="V191" i="52" s="1"/>
  <c r="H191" i="52"/>
  <c r="F191" i="52"/>
  <c r="J191" i="52" s="1"/>
  <c r="E191" i="52"/>
  <c r="S190" i="52"/>
  <c r="J190" i="52"/>
  <c r="H190" i="52"/>
  <c r="F190" i="52"/>
  <c r="Q190" i="52" s="1"/>
  <c r="U190" i="52" s="1"/>
  <c r="E190" i="52"/>
  <c r="S189" i="52"/>
  <c r="H189" i="52"/>
  <c r="F189" i="52"/>
  <c r="E189" i="52"/>
  <c r="S188" i="52"/>
  <c r="H188" i="52"/>
  <c r="F188" i="52"/>
  <c r="Q188" i="52" s="1"/>
  <c r="U188" i="52" s="1"/>
  <c r="E188" i="52"/>
  <c r="S187" i="52"/>
  <c r="H187" i="52"/>
  <c r="F187" i="52"/>
  <c r="I187" i="52" s="1"/>
  <c r="E187" i="52"/>
  <c r="S186" i="52"/>
  <c r="H186" i="52"/>
  <c r="F186" i="52"/>
  <c r="Q186" i="52" s="1"/>
  <c r="E186" i="52"/>
  <c r="S185" i="52"/>
  <c r="H185" i="52"/>
  <c r="F185" i="52"/>
  <c r="I185" i="52" s="1"/>
  <c r="E185" i="52"/>
  <c r="S184" i="52"/>
  <c r="K184" i="52"/>
  <c r="H184" i="52"/>
  <c r="F184" i="52"/>
  <c r="J184" i="52" s="1"/>
  <c r="E184" i="52"/>
  <c r="S183" i="52"/>
  <c r="H183" i="52"/>
  <c r="F183" i="52"/>
  <c r="I183" i="52" s="1"/>
  <c r="E183" i="52"/>
  <c r="S182" i="52"/>
  <c r="I182" i="52"/>
  <c r="H182" i="52"/>
  <c r="F182" i="52"/>
  <c r="J182" i="52" s="1"/>
  <c r="E182" i="52"/>
  <c r="S181" i="52"/>
  <c r="H181" i="52"/>
  <c r="F181" i="52"/>
  <c r="E181" i="52"/>
  <c r="S180" i="52"/>
  <c r="H180" i="52"/>
  <c r="F180" i="52"/>
  <c r="J180" i="52" s="1"/>
  <c r="E180" i="52"/>
  <c r="S179" i="52"/>
  <c r="H179" i="52"/>
  <c r="F179" i="52"/>
  <c r="I179" i="52" s="1"/>
  <c r="E179" i="52"/>
  <c r="S178" i="52"/>
  <c r="H178" i="52"/>
  <c r="F178" i="52"/>
  <c r="J178" i="52" s="1"/>
  <c r="E178" i="52"/>
  <c r="S177" i="52"/>
  <c r="H177" i="52"/>
  <c r="F177" i="52"/>
  <c r="I177" i="52" s="1"/>
  <c r="E177" i="52"/>
  <c r="S176" i="52"/>
  <c r="H176" i="52"/>
  <c r="F176" i="52"/>
  <c r="J176" i="52" s="1"/>
  <c r="E176" i="52"/>
  <c r="S175" i="52"/>
  <c r="H175" i="52"/>
  <c r="F175" i="52"/>
  <c r="I175" i="52" s="1"/>
  <c r="E175" i="52"/>
  <c r="S174" i="52"/>
  <c r="H174" i="52"/>
  <c r="F174" i="52"/>
  <c r="I174" i="52" s="1"/>
  <c r="E174" i="52"/>
  <c r="S173" i="52"/>
  <c r="H173" i="52"/>
  <c r="F173" i="52"/>
  <c r="I173" i="52" s="1"/>
  <c r="E173" i="52"/>
  <c r="S172" i="52"/>
  <c r="Q172" i="52"/>
  <c r="U172" i="52" s="1"/>
  <c r="W172" i="52" s="1"/>
  <c r="J172" i="52"/>
  <c r="H172" i="52"/>
  <c r="F172" i="52"/>
  <c r="E172" i="52"/>
  <c r="S171" i="52"/>
  <c r="H171" i="52"/>
  <c r="F171" i="52"/>
  <c r="I171" i="52" s="1"/>
  <c r="E171" i="52"/>
  <c r="S170" i="52"/>
  <c r="H170" i="52"/>
  <c r="F170" i="52"/>
  <c r="I170" i="52" s="1"/>
  <c r="E170" i="52"/>
  <c r="S169" i="52"/>
  <c r="H169" i="52"/>
  <c r="F169" i="52"/>
  <c r="I169" i="52" s="1"/>
  <c r="E169" i="52"/>
  <c r="K169" i="52" s="1"/>
  <c r="S168" i="52"/>
  <c r="H168" i="52"/>
  <c r="F168" i="52"/>
  <c r="Q168" i="52" s="1"/>
  <c r="U168" i="52" s="1"/>
  <c r="E168" i="52"/>
  <c r="S167" i="52"/>
  <c r="H167" i="52"/>
  <c r="F167" i="52"/>
  <c r="I167" i="52" s="1"/>
  <c r="E167" i="52"/>
  <c r="S166" i="52"/>
  <c r="H166" i="52"/>
  <c r="F166" i="52"/>
  <c r="R166" i="52" s="1"/>
  <c r="V166" i="52" s="1"/>
  <c r="E166" i="52"/>
  <c r="S165" i="52"/>
  <c r="H165" i="52"/>
  <c r="F165" i="52"/>
  <c r="J165" i="52" s="1"/>
  <c r="E165" i="52"/>
  <c r="S164" i="52"/>
  <c r="H164" i="52"/>
  <c r="F164" i="52"/>
  <c r="J164" i="52" s="1"/>
  <c r="E164" i="52"/>
  <c r="S163" i="52"/>
  <c r="H163" i="52"/>
  <c r="F163" i="52"/>
  <c r="R163" i="52" s="1"/>
  <c r="V163" i="52" s="1"/>
  <c r="E163" i="52"/>
  <c r="S162" i="52"/>
  <c r="H162" i="52"/>
  <c r="F162" i="52"/>
  <c r="J162" i="52" s="1"/>
  <c r="E162" i="52"/>
  <c r="S161" i="52"/>
  <c r="R161" i="52"/>
  <c r="V161" i="52" s="1"/>
  <c r="I161" i="52"/>
  <c r="H161" i="52"/>
  <c r="F161" i="52"/>
  <c r="Q161" i="52" s="1"/>
  <c r="U161" i="52" s="1"/>
  <c r="E161" i="52"/>
  <c r="S160" i="52"/>
  <c r="H160" i="52"/>
  <c r="F160" i="52"/>
  <c r="E160" i="52"/>
  <c r="S159" i="52"/>
  <c r="H159" i="52"/>
  <c r="F159" i="52"/>
  <c r="Q159" i="52" s="1"/>
  <c r="U159" i="52" s="1"/>
  <c r="E159" i="52"/>
  <c r="S158" i="52"/>
  <c r="H158" i="52"/>
  <c r="F158" i="52"/>
  <c r="J158" i="52" s="1"/>
  <c r="E158" i="52"/>
  <c r="S157" i="52"/>
  <c r="H157" i="52"/>
  <c r="F157" i="52"/>
  <c r="R157" i="52" s="1"/>
  <c r="V157" i="52" s="1"/>
  <c r="E157" i="52"/>
  <c r="S156" i="52"/>
  <c r="H156" i="52"/>
  <c r="F156" i="52"/>
  <c r="E156" i="52"/>
  <c r="S155" i="52"/>
  <c r="H155" i="52"/>
  <c r="F155" i="52"/>
  <c r="Q155" i="52" s="1"/>
  <c r="U155" i="52" s="1"/>
  <c r="E155" i="52"/>
  <c r="S154" i="52"/>
  <c r="H154" i="52"/>
  <c r="F154" i="52"/>
  <c r="J154" i="52" s="1"/>
  <c r="E154" i="52"/>
  <c r="S153" i="52"/>
  <c r="H153" i="52"/>
  <c r="F153" i="52"/>
  <c r="J153" i="52" s="1"/>
  <c r="E153" i="52"/>
  <c r="S152" i="52"/>
  <c r="H152" i="52"/>
  <c r="F152" i="52"/>
  <c r="E152" i="52"/>
  <c r="S151" i="52"/>
  <c r="H151" i="52"/>
  <c r="F151" i="52"/>
  <c r="Q151" i="52" s="1"/>
  <c r="U151" i="52" s="1"/>
  <c r="E151" i="52"/>
  <c r="S150" i="52"/>
  <c r="H150" i="52"/>
  <c r="F150" i="52"/>
  <c r="J150" i="52" s="1"/>
  <c r="E150" i="52"/>
  <c r="S149" i="52"/>
  <c r="H149" i="52"/>
  <c r="F149" i="52"/>
  <c r="J149" i="52" s="1"/>
  <c r="E149" i="52"/>
  <c r="S148" i="52"/>
  <c r="H148" i="52"/>
  <c r="F148" i="52"/>
  <c r="E148" i="52"/>
  <c r="S147" i="52"/>
  <c r="H147" i="52"/>
  <c r="F147" i="52"/>
  <c r="J147" i="52" s="1"/>
  <c r="E147" i="52"/>
  <c r="S146" i="52"/>
  <c r="H146" i="52"/>
  <c r="F146" i="52"/>
  <c r="J146" i="52" s="1"/>
  <c r="E146" i="52"/>
  <c r="S145" i="52"/>
  <c r="I145" i="52"/>
  <c r="H145" i="52"/>
  <c r="F145" i="52"/>
  <c r="Q145" i="52" s="1"/>
  <c r="U145" i="52" s="1"/>
  <c r="E145" i="52"/>
  <c r="S144" i="52"/>
  <c r="H144" i="52"/>
  <c r="F144" i="52"/>
  <c r="E144" i="52"/>
  <c r="S143" i="52"/>
  <c r="H143" i="52"/>
  <c r="F143" i="52"/>
  <c r="E143" i="52"/>
  <c r="S142" i="52"/>
  <c r="R142" i="52"/>
  <c r="V142" i="52" s="1"/>
  <c r="H142" i="52"/>
  <c r="F142" i="52"/>
  <c r="J142" i="52" s="1"/>
  <c r="E142" i="52"/>
  <c r="S141" i="52"/>
  <c r="H141" i="52"/>
  <c r="F141" i="52"/>
  <c r="Q141" i="52" s="1"/>
  <c r="E141" i="52"/>
  <c r="S140" i="52"/>
  <c r="H140" i="52"/>
  <c r="F140" i="52"/>
  <c r="E140" i="52"/>
  <c r="S139" i="52"/>
  <c r="H139" i="52"/>
  <c r="F139" i="52"/>
  <c r="Q139" i="52" s="1"/>
  <c r="U139" i="52" s="1"/>
  <c r="E139" i="52"/>
  <c r="S138" i="52"/>
  <c r="H138" i="52"/>
  <c r="F138" i="52"/>
  <c r="E138" i="52"/>
  <c r="S137" i="52"/>
  <c r="H137" i="52"/>
  <c r="F137" i="52"/>
  <c r="Q137" i="52" s="1"/>
  <c r="E137" i="52"/>
  <c r="S136" i="52"/>
  <c r="H136" i="52"/>
  <c r="F136" i="52"/>
  <c r="E136" i="52"/>
  <c r="S135" i="52"/>
  <c r="H135" i="52"/>
  <c r="F135" i="52"/>
  <c r="Q135" i="52" s="1"/>
  <c r="U135" i="52" s="1"/>
  <c r="E135" i="52"/>
  <c r="S134" i="52"/>
  <c r="H134" i="52"/>
  <c r="F134" i="52"/>
  <c r="E134" i="52"/>
  <c r="S133" i="52"/>
  <c r="H133" i="52"/>
  <c r="F133" i="52"/>
  <c r="Q133" i="52" s="1"/>
  <c r="E133" i="52"/>
  <c r="S132" i="52"/>
  <c r="H132" i="52"/>
  <c r="F132" i="52"/>
  <c r="E132" i="52"/>
  <c r="S131" i="52"/>
  <c r="H131" i="52"/>
  <c r="F131" i="52"/>
  <c r="J131" i="52" s="1"/>
  <c r="E131" i="52"/>
  <c r="S130" i="52"/>
  <c r="H130" i="52"/>
  <c r="F130" i="52"/>
  <c r="I130" i="52" s="1"/>
  <c r="E130" i="52"/>
  <c r="S129" i="52"/>
  <c r="H129" i="52"/>
  <c r="F129" i="52"/>
  <c r="E129" i="52"/>
  <c r="S128" i="52"/>
  <c r="H128" i="52"/>
  <c r="F128" i="52"/>
  <c r="E128" i="52"/>
  <c r="S127" i="52"/>
  <c r="H127" i="52"/>
  <c r="F127" i="52"/>
  <c r="J127" i="52" s="1"/>
  <c r="E127" i="52"/>
  <c r="S126" i="52"/>
  <c r="H126" i="52"/>
  <c r="F126" i="52"/>
  <c r="E126" i="52"/>
  <c r="S125" i="52"/>
  <c r="H125" i="52"/>
  <c r="F125" i="52"/>
  <c r="E125" i="52"/>
  <c r="S124" i="52"/>
  <c r="H124" i="52"/>
  <c r="F124" i="52"/>
  <c r="I124" i="52" s="1"/>
  <c r="E124" i="52"/>
  <c r="S123" i="52"/>
  <c r="H123" i="52"/>
  <c r="F123" i="52"/>
  <c r="J123" i="52" s="1"/>
  <c r="E123" i="52"/>
  <c r="S122" i="52"/>
  <c r="H122" i="52"/>
  <c r="F122" i="52"/>
  <c r="I122" i="52" s="1"/>
  <c r="E122" i="52"/>
  <c r="S121" i="52"/>
  <c r="H121" i="52"/>
  <c r="F121" i="52"/>
  <c r="J121" i="52" s="1"/>
  <c r="E121" i="52"/>
  <c r="S120" i="52"/>
  <c r="H120" i="52"/>
  <c r="F120" i="52"/>
  <c r="E120" i="52"/>
  <c r="S119" i="52"/>
  <c r="H119" i="52"/>
  <c r="F119" i="52"/>
  <c r="E119" i="52"/>
  <c r="S118" i="52"/>
  <c r="H118" i="52"/>
  <c r="F118" i="52"/>
  <c r="E118" i="52"/>
  <c r="S117" i="52"/>
  <c r="Q117" i="52"/>
  <c r="H117" i="52"/>
  <c r="F117" i="52"/>
  <c r="E117" i="52"/>
  <c r="S116" i="52"/>
  <c r="H116" i="52"/>
  <c r="F116" i="52"/>
  <c r="I116" i="52" s="1"/>
  <c r="E116" i="52"/>
  <c r="S115" i="52"/>
  <c r="H115" i="52"/>
  <c r="F115" i="52"/>
  <c r="J115" i="52" s="1"/>
  <c r="E115" i="52"/>
  <c r="S114" i="52"/>
  <c r="H114" i="52"/>
  <c r="F114" i="52"/>
  <c r="I114" i="52" s="1"/>
  <c r="E114" i="52"/>
  <c r="S113" i="52"/>
  <c r="H113" i="52"/>
  <c r="F113" i="52"/>
  <c r="Q113" i="52" s="1"/>
  <c r="E113" i="52"/>
  <c r="S112" i="52"/>
  <c r="H112" i="52"/>
  <c r="F112" i="52"/>
  <c r="E112" i="52"/>
  <c r="S111" i="52"/>
  <c r="H111" i="52"/>
  <c r="F111" i="52"/>
  <c r="J111" i="52" s="1"/>
  <c r="E111" i="52"/>
  <c r="S110" i="52"/>
  <c r="H110" i="52"/>
  <c r="F110" i="52"/>
  <c r="E110" i="52"/>
  <c r="S109" i="52"/>
  <c r="H109" i="52"/>
  <c r="F109" i="52"/>
  <c r="I109" i="52" s="1"/>
  <c r="E109" i="52"/>
  <c r="S108" i="52"/>
  <c r="H108" i="52"/>
  <c r="F108" i="52"/>
  <c r="J108" i="52" s="1"/>
  <c r="E108" i="52"/>
  <c r="S107" i="52"/>
  <c r="H107" i="52"/>
  <c r="F107" i="52"/>
  <c r="J107" i="52" s="1"/>
  <c r="E107" i="52"/>
  <c r="S106" i="52"/>
  <c r="H106" i="52"/>
  <c r="F106" i="52"/>
  <c r="Q106" i="52" s="1"/>
  <c r="U106" i="52" s="1"/>
  <c r="W106" i="52" s="1"/>
  <c r="E106" i="52"/>
  <c r="S105" i="52"/>
  <c r="H105" i="52"/>
  <c r="F105" i="52"/>
  <c r="Q105" i="52" s="1"/>
  <c r="E105" i="52"/>
  <c r="S104" i="52"/>
  <c r="H104" i="52"/>
  <c r="F104" i="52"/>
  <c r="Q104" i="52" s="1"/>
  <c r="U104" i="52" s="1"/>
  <c r="E104" i="52"/>
  <c r="S103" i="52"/>
  <c r="H103" i="52"/>
  <c r="F103" i="52"/>
  <c r="E103" i="52"/>
  <c r="S102" i="52"/>
  <c r="H102" i="52"/>
  <c r="F102" i="52"/>
  <c r="Q102" i="52" s="1"/>
  <c r="U102" i="52" s="1"/>
  <c r="E102" i="52"/>
  <c r="S101" i="52"/>
  <c r="H101" i="52"/>
  <c r="F101" i="52"/>
  <c r="J101" i="52" s="1"/>
  <c r="E101" i="52"/>
  <c r="S100" i="52"/>
  <c r="Q100" i="52"/>
  <c r="U100" i="52" s="1"/>
  <c r="W100" i="52" s="1"/>
  <c r="H100" i="52"/>
  <c r="F100" i="52"/>
  <c r="J100" i="52" s="1"/>
  <c r="E100" i="52"/>
  <c r="S99" i="52"/>
  <c r="H99" i="52"/>
  <c r="F99" i="52"/>
  <c r="E99" i="52"/>
  <c r="S98" i="52"/>
  <c r="H98" i="52"/>
  <c r="F98" i="52"/>
  <c r="Q98" i="52" s="1"/>
  <c r="U98" i="52" s="1"/>
  <c r="E98" i="52"/>
  <c r="S97" i="52"/>
  <c r="H97" i="52"/>
  <c r="F97" i="52"/>
  <c r="J97" i="52" s="1"/>
  <c r="E97" i="52"/>
  <c r="S96" i="52"/>
  <c r="H96" i="52"/>
  <c r="F96" i="52"/>
  <c r="Q96" i="52" s="1"/>
  <c r="U96" i="52" s="1"/>
  <c r="E96" i="52"/>
  <c r="S95" i="52"/>
  <c r="H95" i="52"/>
  <c r="F95" i="52"/>
  <c r="E95" i="52"/>
  <c r="S94" i="52"/>
  <c r="H94" i="52"/>
  <c r="F94" i="52"/>
  <c r="Q94" i="52" s="1"/>
  <c r="E94" i="52"/>
  <c r="S93" i="52"/>
  <c r="H93" i="52"/>
  <c r="F93" i="52"/>
  <c r="E93" i="52"/>
  <c r="S92" i="52"/>
  <c r="Q92" i="52"/>
  <c r="U92" i="52" s="1"/>
  <c r="H92" i="52"/>
  <c r="F92" i="52"/>
  <c r="J92" i="52" s="1"/>
  <c r="E92" i="52"/>
  <c r="S91" i="52"/>
  <c r="H91" i="52"/>
  <c r="F91" i="52"/>
  <c r="I91" i="52" s="1"/>
  <c r="E91" i="52"/>
  <c r="S90" i="52"/>
  <c r="H90" i="52"/>
  <c r="F90" i="52"/>
  <c r="Q90" i="52" s="1"/>
  <c r="E90" i="52"/>
  <c r="S89" i="52"/>
  <c r="H89" i="52"/>
  <c r="F89" i="52"/>
  <c r="I89" i="52" s="1"/>
  <c r="E89" i="52"/>
  <c r="S88" i="52"/>
  <c r="H88" i="52"/>
  <c r="F88" i="52"/>
  <c r="J88" i="52" s="1"/>
  <c r="E88" i="52"/>
  <c r="S87" i="52"/>
  <c r="H87" i="52"/>
  <c r="F87" i="52"/>
  <c r="I87" i="52" s="1"/>
  <c r="E87" i="52"/>
  <c r="S86" i="52"/>
  <c r="H86" i="52"/>
  <c r="F86" i="52"/>
  <c r="E86" i="52"/>
  <c r="S85" i="52"/>
  <c r="H85" i="52"/>
  <c r="F85" i="52"/>
  <c r="I85" i="52" s="1"/>
  <c r="E85" i="52"/>
  <c r="S84" i="52"/>
  <c r="K84" i="52"/>
  <c r="H84" i="52"/>
  <c r="F84" i="52"/>
  <c r="J84" i="52" s="1"/>
  <c r="E84" i="52"/>
  <c r="S83" i="52"/>
  <c r="H83" i="52"/>
  <c r="F83" i="52"/>
  <c r="I83" i="52" s="1"/>
  <c r="E83" i="52"/>
  <c r="S82" i="52"/>
  <c r="I82" i="52"/>
  <c r="H82" i="52"/>
  <c r="F82" i="52"/>
  <c r="Q82" i="52" s="1"/>
  <c r="E82" i="52"/>
  <c r="S81" i="52"/>
  <c r="H81" i="52"/>
  <c r="F81" i="52"/>
  <c r="I81" i="52" s="1"/>
  <c r="E81" i="52"/>
  <c r="S80" i="52"/>
  <c r="H80" i="52"/>
  <c r="F80" i="52"/>
  <c r="J80" i="52" s="1"/>
  <c r="E80" i="52"/>
  <c r="S79" i="52"/>
  <c r="H79" i="52"/>
  <c r="F79" i="52"/>
  <c r="I79" i="52" s="1"/>
  <c r="E79" i="52"/>
  <c r="S78" i="52"/>
  <c r="H78" i="52"/>
  <c r="F78" i="52"/>
  <c r="R78" i="52" s="1"/>
  <c r="V78" i="52" s="1"/>
  <c r="E78" i="52"/>
  <c r="S77" i="52"/>
  <c r="H77" i="52"/>
  <c r="F77" i="52"/>
  <c r="I77" i="52" s="1"/>
  <c r="E77" i="52"/>
  <c r="S76" i="52"/>
  <c r="H76" i="52"/>
  <c r="F76" i="52"/>
  <c r="Q76" i="52" s="1"/>
  <c r="U76" i="52" s="1"/>
  <c r="W76" i="52" s="1"/>
  <c r="E76" i="52"/>
  <c r="S75" i="52"/>
  <c r="H75" i="52"/>
  <c r="F75" i="52"/>
  <c r="I75" i="52" s="1"/>
  <c r="E75" i="52"/>
  <c r="S74" i="52"/>
  <c r="H74" i="52"/>
  <c r="F74" i="52"/>
  <c r="E74" i="52"/>
  <c r="S73" i="52"/>
  <c r="H73" i="52"/>
  <c r="F73" i="52"/>
  <c r="I73" i="52" s="1"/>
  <c r="E73" i="52"/>
  <c r="S72" i="52"/>
  <c r="H72" i="52"/>
  <c r="F72" i="52"/>
  <c r="J72" i="52" s="1"/>
  <c r="E72" i="52"/>
  <c r="S71" i="52"/>
  <c r="H71" i="52"/>
  <c r="F71" i="52"/>
  <c r="I71" i="52" s="1"/>
  <c r="E71" i="52"/>
  <c r="S70" i="52"/>
  <c r="H70" i="52"/>
  <c r="F70" i="52"/>
  <c r="E70" i="52"/>
  <c r="S69" i="52"/>
  <c r="H69" i="52"/>
  <c r="F69" i="52"/>
  <c r="I69" i="52" s="1"/>
  <c r="E69" i="52"/>
  <c r="S68" i="52"/>
  <c r="Q68" i="52"/>
  <c r="U68" i="52" s="1"/>
  <c r="W68" i="52" s="1"/>
  <c r="H68" i="52"/>
  <c r="F68" i="52"/>
  <c r="J68" i="52" s="1"/>
  <c r="E68" i="52"/>
  <c r="S67" i="52"/>
  <c r="H67" i="52"/>
  <c r="F67" i="52"/>
  <c r="Q67" i="52" s="1"/>
  <c r="U67" i="52" s="1"/>
  <c r="E67" i="52"/>
  <c r="S66" i="52"/>
  <c r="H66" i="52"/>
  <c r="F66" i="52"/>
  <c r="I66" i="52" s="1"/>
  <c r="E66" i="52"/>
  <c r="S65" i="52"/>
  <c r="H65" i="52"/>
  <c r="F65" i="52"/>
  <c r="J65" i="52" s="1"/>
  <c r="E65" i="52"/>
  <c r="S64" i="52"/>
  <c r="H64" i="52"/>
  <c r="F64" i="52"/>
  <c r="J64" i="52" s="1"/>
  <c r="E64" i="52"/>
  <c r="S63" i="52"/>
  <c r="J63" i="52"/>
  <c r="H63" i="52"/>
  <c r="F63" i="52"/>
  <c r="Q63" i="52" s="1"/>
  <c r="U63" i="52" s="1"/>
  <c r="E63" i="52"/>
  <c r="S62" i="52"/>
  <c r="H62" i="52"/>
  <c r="F62" i="52"/>
  <c r="Q62" i="52" s="1"/>
  <c r="U62" i="52" s="1"/>
  <c r="E62" i="52"/>
  <c r="S61" i="52"/>
  <c r="H61" i="52"/>
  <c r="F61" i="52"/>
  <c r="J61" i="52" s="1"/>
  <c r="E61" i="52"/>
  <c r="S60" i="52"/>
  <c r="H60" i="52"/>
  <c r="F60" i="52"/>
  <c r="Q60" i="52" s="1"/>
  <c r="U60" i="52" s="1"/>
  <c r="E60" i="52"/>
  <c r="S59" i="52"/>
  <c r="H59" i="52"/>
  <c r="F59" i="52"/>
  <c r="E59" i="52"/>
  <c r="S58" i="52"/>
  <c r="H58" i="52"/>
  <c r="F58" i="52"/>
  <c r="Q58" i="52" s="1"/>
  <c r="U58" i="52" s="1"/>
  <c r="E58" i="52"/>
  <c r="S57" i="52"/>
  <c r="H57" i="52"/>
  <c r="F57" i="52"/>
  <c r="J57" i="52" s="1"/>
  <c r="E57" i="52"/>
  <c r="S56" i="52"/>
  <c r="H56" i="52"/>
  <c r="F56" i="52"/>
  <c r="R56" i="52" s="1"/>
  <c r="V56" i="52" s="1"/>
  <c r="E56" i="52"/>
  <c r="S55" i="52"/>
  <c r="H55" i="52"/>
  <c r="F55" i="52"/>
  <c r="Q55" i="52" s="1"/>
  <c r="E55" i="52"/>
  <c r="S54" i="52"/>
  <c r="K54" i="52"/>
  <c r="H54" i="52"/>
  <c r="F54" i="52"/>
  <c r="J54" i="52" s="1"/>
  <c r="E54" i="52"/>
  <c r="S53" i="52"/>
  <c r="H53" i="52"/>
  <c r="F53" i="52"/>
  <c r="J53" i="52" s="1"/>
  <c r="E53" i="52"/>
  <c r="S52" i="52"/>
  <c r="H52" i="52"/>
  <c r="F52" i="52"/>
  <c r="J52" i="52" s="1"/>
  <c r="E52" i="52"/>
  <c r="S51" i="52"/>
  <c r="H51" i="52"/>
  <c r="F51" i="52"/>
  <c r="Q51" i="52" s="1"/>
  <c r="E51" i="52"/>
  <c r="S50" i="52"/>
  <c r="J50" i="52"/>
  <c r="H50" i="52"/>
  <c r="F50" i="52"/>
  <c r="Q50" i="52" s="1"/>
  <c r="U50" i="52" s="1"/>
  <c r="E50" i="52"/>
  <c r="S49" i="52"/>
  <c r="H49" i="52"/>
  <c r="F49" i="52"/>
  <c r="J49" i="52" s="1"/>
  <c r="E49" i="52"/>
  <c r="S48" i="52"/>
  <c r="H48" i="52"/>
  <c r="F48" i="52"/>
  <c r="Q48" i="52" s="1"/>
  <c r="U48" i="52" s="1"/>
  <c r="E48" i="52"/>
  <c r="S47" i="52"/>
  <c r="H47" i="52"/>
  <c r="F47" i="52"/>
  <c r="E47" i="52"/>
  <c r="S46" i="52"/>
  <c r="H46" i="52"/>
  <c r="F46" i="52"/>
  <c r="J46" i="52" s="1"/>
  <c r="E46" i="52"/>
  <c r="S45" i="52"/>
  <c r="H45" i="52"/>
  <c r="F45" i="52"/>
  <c r="J45" i="52" s="1"/>
  <c r="E45" i="52"/>
  <c r="S44" i="52"/>
  <c r="H44" i="52"/>
  <c r="F44" i="52"/>
  <c r="R44" i="52" s="1"/>
  <c r="V44" i="52" s="1"/>
  <c r="E44" i="52"/>
  <c r="S43" i="52"/>
  <c r="H43" i="52"/>
  <c r="F43" i="52"/>
  <c r="Q43" i="52" s="1"/>
  <c r="E43" i="52"/>
  <c r="S42" i="52"/>
  <c r="H42" i="52"/>
  <c r="F42" i="52"/>
  <c r="J42" i="52" s="1"/>
  <c r="E42" i="52"/>
  <c r="S41" i="52"/>
  <c r="H41" i="52"/>
  <c r="F41" i="52"/>
  <c r="J41" i="52" s="1"/>
  <c r="E41" i="52"/>
  <c r="S40" i="52"/>
  <c r="H40" i="52"/>
  <c r="F40" i="52"/>
  <c r="E40" i="52"/>
  <c r="S39" i="52"/>
  <c r="H39" i="52"/>
  <c r="F39" i="52"/>
  <c r="Q39" i="52" s="1"/>
  <c r="E39" i="52"/>
  <c r="S38" i="52"/>
  <c r="H38" i="52"/>
  <c r="F38" i="52"/>
  <c r="E38" i="52"/>
  <c r="S37" i="52"/>
  <c r="H37" i="52"/>
  <c r="F37" i="52"/>
  <c r="E37" i="52"/>
  <c r="S36" i="52"/>
  <c r="H36" i="52"/>
  <c r="F36" i="52"/>
  <c r="J36" i="52" s="1"/>
  <c r="E36" i="52"/>
  <c r="S35" i="52"/>
  <c r="H35" i="52"/>
  <c r="F35" i="52"/>
  <c r="I35" i="52" s="1"/>
  <c r="E35" i="52"/>
  <c r="S34" i="52"/>
  <c r="K34" i="52"/>
  <c r="J34" i="52"/>
  <c r="H34" i="52"/>
  <c r="F34" i="52"/>
  <c r="Q34" i="52" s="1"/>
  <c r="E34" i="52"/>
  <c r="S33" i="52"/>
  <c r="K33" i="52"/>
  <c r="H33" i="52"/>
  <c r="F33" i="52"/>
  <c r="I33" i="52" s="1"/>
  <c r="E33" i="52"/>
  <c r="S32" i="52"/>
  <c r="H32" i="52"/>
  <c r="F32" i="52"/>
  <c r="E32" i="52"/>
  <c r="S31" i="52"/>
  <c r="H31" i="52"/>
  <c r="F31" i="52"/>
  <c r="E31" i="52"/>
  <c r="S30" i="52"/>
  <c r="H30" i="52"/>
  <c r="F30" i="52"/>
  <c r="J30" i="52" s="1"/>
  <c r="E30" i="52"/>
  <c r="S29" i="52"/>
  <c r="H29" i="52"/>
  <c r="F29" i="52"/>
  <c r="E29" i="52"/>
  <c r="S28" i="52"/>
  <c r="H28" i="52"/>
  <c r="F28" i="52"/>
  <c r="I28" i="52" s="1"/>
  <c r="E28" i="52"/>
  <c r="S27" i="52"/>
  <c r="H27" i="52"/>
  <c r="F27" i="52"/>
  <c r="I27" i="52" s="1"/>
  <c r="E27" i="52"/>
  <c r="S26" i="52"/>
  <c r="H26" i="52"/>
  <c r="F26" i="52"/>
  <c r="I26" i="52" s="1"/>
  <c r="E26" i="52"/>
  <c r="S25" i="52"/>
  <c r="H25" i="52"/>
  <c r="F25" i="52"/>
  <c r="E25" i="52"/>
  <c r="S24" i="52"/>
  <c r="H24" i="52"/>
  <c r="F24" i="52"/>
  <c r="I24" i="52" s="1"/>
  <c r="K24" i="52" s="1"/>
  <c r="E24" i="52"/>
  <c r="S23" i="52"/>
  <c r="H23" i="52"/>
  <c r="F23" i="52"/>
  <c r="Q23" i="52" s="1"/>
  <c r="E23" i="52"/>
  <c r="S22" i="52"/>
  <c r="H22" i="52"/>
  <c r="F22" i="52"/>
  <c r="E22" i="52"/>
  <c r="S21" i="52"/>
  <c r="H21" i="52"/>
  <c r="F21" i="52"/>
  <c r="Q21" i="52" s="1"/>
  <c r="U21" i="52" s="1"/>
  <c r="E21" i="52"/>
  <c r="S20" i="52"/>
  <c r="H20" i="52"/>
  <c r="F20" i="52"/>
  <c r="E20" i="52"/>
  <c r="S19" i="52"/>
  <c r="H19" i="52"/>
  <c r="F19" i="52"/>
  <c r="Q19" i="52" s="1"/>
  <c r="E19" i="52"/>
  <c r="S18" i="52"/>
  <c r="H18" i="52"/>
  <c r="F18" i="52"/>
  <c r="I18" i="52" s="1"/>
  <c r="E18" i="52"/>
  <c r="S17" i="52"/>
  <c r="H17" i="52"/>
  <c r="F17" i="52"/>
  <c r="Q17" i="52" s="1"/>
  <c r="U17" i="52" s="1"/>
  <c r="W17" i="52" s="1"/>
  <c r="E17" i="52"/>
  <c r="S16" i="52"/>
  <c r="H16" i="52"/>
  <c r="F16" i="52"/>
  <c r="I16" i="52" s="1"/>
  <c r="K16" i="52" s="1"/>
  <c r="E16" i="52"/>
  <c r="S15" i="52"/>
  <c r="H15" i="52"/>
  <c r="F15" i="52"/>
  <c r="E15" i="52"/>
  <c r="F275" i="51"/>
  <c r="Q271" i="51"/>
  <c r="F271" i="51"/>
  <c r="L271" i="51"/>
  <c r="Q267" i="51"/>
  <c r="F267" i="51"/>
  <c r="L267" i="51"/>
  <c r="Q263" i="51"/>
  <c r="F263" i="51"/>
  <c r="L263" i="51"/>
  <c r="R259" i="51"/>
  <c r="S259" i="51" s="1"/>
  <c r="T259" i="51" s="1"/>
  <c r="Q259" i="51"/>
  <c r="F259" i="51"/>
  <c r="L259" i="51"/>
  <c r="Q255" i="51"/>
  <c r="F255" i="51"/>
  <c r="L255" i="51"/>
  <c r="R254" i="51"/>
  <c r="S254" i="51" s="1"/>
  <c r="T254" i="51" s="1"/>
  <c r="Q251" i="51"/>
  <c r="F251" i="51"/>
  <c r="L251" i="51"/>
  <c r="R249" i="51"/>
  <c r="S249" i="51" s="1"/>
  <c r="Q247" i="51"/>
  <c r="L247" i="51"/>
  <c r="P247" i="51" s="1"/>
  <c r="R247" i="51" s="1"/>
  <c r="S247" i="51" s="1"/>
  <c r="F247" i="51"/>
  <c r="Q243" i="51"/>
  <c r="L241" i="51"/>
  <c r="P241" i="51" s="1"/>
  <c r="R241" i="51" s="1"/>
  <c r="S241" i="51" s="1"/>
  <c r="Q239" i="51"/>
  <c r="F239" i="51"/>
  <c r="L237" i="51"/>
  <c r="P237" i="51" s="1"/>
  <c r="R237" i="51" s="1"/>
  <c r="S237" i="51" s="1"/>
  <c r="R235" i="51"/>
  <c r="S235" i="51" s="1"/>
  <c r="T235" i="51" s="1"/>
  <c r="Q235" i="51"/>
  <c r="L235" i="51"/>
  <c r="F235" i="51"/>
  <c r="R234" i="51"/>
  <c r="S234" i="51" s="1"/>
  <c r="T234" i="51" s="1"/>
  <c r="L233" i="51"/>
  <c r="P233" i="51" s="1"/>
  <c r="R233" i="51" s="1"/>
  <c r="S233" i="51" s="1"/>
  <c r="Q231" i="51"/>
  <c r="L231" i="51"/>
  <c r="F231" i="51"/>
  <c r="R230" i="51"/>
  <c r="R229" i="51"/>
  <c r="S229" i="51" s="1"/>
  <c r="T229" i="51" s="1"/>
  <c r="L229" i="51"/>
  <c r="Q227" i="51"/>
  <c r="L227" i="51"/>
  <c r="F227" i="51"/>
  <c r="S259" i="50"/>
  <c r="S254" i="50"/>
  <c r="S235" i="50"/>
  <c r="S230" i="50"/>
  <c r="S229" i="50"/>
  <c r="M68" i="50"/>
  <c r="M67" i="50"/>
  <c r="M66" i="50"/>
  <c r="M65" i="50"/>
  <c r="M64" i="50"/>
  <c r="M63" i="50"/>
  <c r="M62" i="50"/>
  <c r="M61" i="50"/>
  <c r="M60" i="50"/>
  <c r="M59" i="50"/>
  <c r="M58" i="50"/>
  <c r="M57" i="50"/>
  <c r="M56" i="50"/>
  <c r="M55" i="50"/>
  <c r="M54" i="50"/>
  <c r="M53" i="50"/>
  <c r="M52" i="50"/>
  <c r="M51" i="50"/>
  <c r="M50" i="50"/>
  <c r="M49" i="50"/>
  <c r="M48" i="50"/>
  <c r="M46" i="50"/>
  <c r="M45" i="50"/>
  <c r="M44" i="50"/>
  <c r="M43" i="50"/>
  <c r="M42" i="50"/>
  <c r="M41" i="50"/>
  <c r="M40" i="50"/>
  <c r="M39" i="50"/>
  <c r="M38" i="50"/>
  <c r="M37" i="50"/>
  <c r="M36" i="50"/>
  <c r="M35" i="50"/>
  <c r="M34" i="50"/>
  <c r="M33" i="50"/>
  <c r="M32" i="50"/>
  <c r="M30" i="50"/>
  <c r="M29" i="50"/>
  <c r="M28" i="50"/>
  <c r="M27" i="50"/>
  <c r="M26" i="50"/>
  <c r="M24" i="50"/>
  <c r="M23" i="50"/>
  <c r="M22" i="50"/>
  <c r="M21" i="50"/>
  <c r="M20" i="50"/>
  <c r="M19" i="50"/>
  <c r="M18" i="50"/>
  <c r="M17" i="50"/>
  <c r="M16" i="50"/>
  <c r="M275" i="49"/>
  <c r="M274" i="49"/>
  <c r="M273" i="49"/>
  <c r="M272" i="49"/>
  <c r="M271" i="49"/>
  <c r="M270" i="49"/>
  <c r="M269" i="49"/>
  <c r="M268" i="49"/>
  <c r="M267" i="49"/>
  <c r="F267" i="49"/>
  <c r="M266" i="49"/>
  <c r="M265" i="49"/>
  <c r="M264" i="49"/>
  <c r="M263" i="49"/>
  <c r="F263" i="49"/>
  <c r="M262" i="49"/>
  <c r="M261" i="49"/>
  <c r="M260" i="49"/>
  <c r="Q259" i="49"/>
  <c r="R259" i="49" s="1"/>
  <c r="S259" i="49" s="1"/>
  <c r="M259" i="49"/>
  <c r="F259" i="49"/>
  <c r="M258" i="49"/>
  <c r="M257" i="49"/>
  <c r="M256" i="49"/>
  <c r="M255" i="49"/>
  <c r="Q254" i="49"/>
  <c r="R254" i="49" s="1"/>
  <c r="S254" i="49" s="1"/>
  <c r="M254" i="49"/>
  <c r="M253" i="49"/>
  <c r="M252" i="49"/>
  <c r="M251" i="49"/>
  <c r="M250" i="49"/>
  <c r="Q249" i="49"/>
  <c r="R249" i="49" s="1"/>
  <c r="S249" i="49" s="1"/>
  <c r="M249" i="49"/>
  <c r="M248" i="49"/>
  <c r="M247" i="49"/>
  <c r="M246" i="49"/>
  <c r="M245" i="49"/>
  <c r="M244" i="49"/>
  <c r="M243" i="49"/>
  <c r="M242" i="49"/>
  <c r="M241" i="49"/>
  <c r="M240" i="49"/>
  <c r="M239" i="49"/>
  <c r="M238" i="49"/>
  <c r="M237" i="49"/>
  <c r="M236" i="49"/>
  <c r="Q235" i="49"/>
  <c r="R235" i="49" s="1"/>
  <c r="S235" i="49" s="1"/>
  <c r="M235" i="49"/>
  <c r="F235" i="49"/>
  <c r="Q234" i="49"/>
  <c r="R234" i="49" s="1"/>
  <c r="S234" i="49" s="1"/>
  <c r="M234" i="49"/>
  <c r="M233" i="49"/>
  <c r="M232" i="49"/>
  <c r="M231" i="49"/>
  <c r="Q230" i="49"/>
  <c r="R230" i="49" s="1"/>
  <c r="S230" i="49" s="1"/>
  <c r="M230" i="49"/>
  <c r="Q229" i="49"/>
  <c r="R229" i="49" s="1"/>
  <c r="S229" i="49" s="1"/>
  <c r="M229" i="49"/>
  <c r="M228" i="49"/>
  <c r="M227" i="49"/>
  <c r="F227" i="49"/>
  <c r="M226" i="49"/>
  <c r="M225" i="49"/>
  <c r="M224" i="49"/>
  <c r="M223" i="49"/>
  <c r="M222" i="49"/>
  <c r="M221" i="49"/>
  <c r="M220" i="49"/>
  <c r="M219" i="49"/>
  <c r="F219" i="49"/>
  <c r="M218" i="49"/>
  <c r="M217" i="49"/>
  <c r="M216" i="49"/>
  <c r="M215" i="49"/>
  <c r="F215" i="49"/>
  <c r="M214" i="49"/>
  <c r="M213" i="49"/>
  <c r="M212" i="49"/>
  <c r="M211" i="49"/>
  <c r="F211" i="49"/>
  <c r="M210" i="49"/>
  <c r="M209" i="49"/>
  <c r="M208" i="49"/>
  <c r="M207" i="49"/>
  <c r="F207" i="49"/>
  <c r="M206" i="49"/>
  <c r="M205" i="49"/>
  <c r="M204" i="49"/>
  <c r="M203" i="49"/>
  <c r="F203" i="49"/>
  <c r="M202" i="49"/>
  <c r="M201" i="49"/>
  <c r="M200" i="49"/>
  <c r="M199" i="49"/>
  <c r="F199" i="49"/>
  <c r="M198" i="49"/>
  <c r="M197" i="49"/>
  <c r="M196" i="49"/>
  <c r="M195" i="49"/>
  <c r="F195" i="49"/>
  <c r="M194" i="49"/>
  <c r="M193" i="49"/>
  <c r="M192" i="49"/>
  <c r="M191" i="49"/>
  <c r="F191" i="49"/>
  <c r="M190" i="49"/>
  <c r="M189" i="49"/>
  <c r="M188" i="49"/>
  <c r="M187" i="49"/>
  <c r="M186" i="49"/>
  <c r="M185" i="49"/>
  <c r="M184" i="49"/>
  <c r="M183" i="49"/>
  <c r="F183" i="49"/>
  <c r="M182" i="49"/>
  <c r="M181" i="49"/>
  <c r="M180" i="49"/>
  <c r="M179" i="49"/>
  <c r="M178" i="49"/>
  <c r="M177" i="49"/>
  <c r="M176" i="49"/>
  <c r="M175" i="49"/>
  <c r="M174" i="49"/>
  <c r="M173" i="49"/>
  <c r="M172" i="49"/>
  <c r="M171" i="49"/>
  <c r="F171" i="49"/>
  <c r="M170" i="49"/>
  <c r="M169" i="49"/>
  <c r="M168" i="49"/>
  <c r="M167" i="49"/>
  <c r="F167" i="49"/>
  <c r="M166" i="49"/>
  <c r="M165" i="49"/>
  <c r="M164" i="49"/>
  <c r="M163" i="49"/>
  <c r="F163" i="49"/>
  <c r="M162" i="49"/>
  <c r="M161" i="49"/>
  <c r="M160" i="49"/>
  <c r="M159" i="49"/>
  <c r="M158" i="49"/>
  <c r="M157" i="49"/>
  <c r="M156" i="49"/>
  <c r="M155" i="49"/>
  <c r="F155" i="49"/>
  <c r="M154" i="49"/>
  <c r="M153" i="49"/>
  <c r="M152" i="49"/>
  <c r="M151" i="49"/>
  <c r="F151" i="49"/>
  <c r="M150" i="49"/>
  <c r="M149" i="49"/>
  <c r="M148" i="49"/>
  <c r="M147" i="49"/>
  <c r="M146" i="49"/>
  <c r="M145" i="49"/>
  <c r="M144" i="49"/>
  <c r="M143" i="49"/>
  <c r="F143" i="49"/>
  <c r="M142" i="49"/>
  <c r="M141" i="49"/>
  <c r="M140" i="49"/>
  <c r="M139" i="49"/>
  <c r="F139" i="49"/>
  <c r="M138" i="49"/>
  <c r="M137" i="49"/>
  <c r="M136" i="49"/>
  <c r="M135" i="49"/>
  <c r="M134" i="49"/>
  <c r="M133" i="49"/>
  <c r="M132" i="49"/>
  <c r="M131" i="49"/>
  <c r="M130" i="49"/>
  <c r="M129" i="49"/>
  <c r="M128" i="49"/>
  <c r="M127" i="49"/>
  <c r="M126" i="49"/>
  <c r="M125" i="49"/>
  <c r="M124" i="49"/>
  <c r="M123" i="49"/>
  <c r="M122" i="49"/>
  <c r="M121" i="49"/>
  <c r="M120" i="49"/>
  <c r="M119" i="49"/>
  <c r="M118" i="49"/>
  <c r="M117" i="49"/>
  <c r="M116" i="49"/>
  <c r="M115" i="49"/>
  <c r="M114" i="49"/>
  <c r="M113" i="49"/>
  <c r="M112" i="49"/>
  <c r="M111" i="49"/>
  <c r="M110" i="49"/>
  <c r="M109" i="49"/>
  <c r="M108" i="49"/>
  <c r="M107" i="49"/>
  <c r="M106" i="49"/>
  <c r="M105" i="49"/>
  <c r="M104" i="49"/>
  <c r="M103" i="49"/>
  <c r="M102" i="49"/>
  <c r="M101" i="49"/>
  <c r="M100" i="49"/>
  <c r="M99" i="49"/>
  <c r="M98" i="49"/>
  <c r="M97" i="49"/>
  <c r="M96" i="49"/>
  <c r="M95" i="49"/>
  <c r="M94" i="49"/>
  <c r="M93" i="49"/>
  <c r="M92" i="49"/>
  <c r="M91" i="49"/>
  <c r="M90" i="49"/>
  <c r="M89" i="49"/>
  <c r="M88" i="49"/>
  <c r="M87" i="49"/>
  <c r="F87" i="49"/>
  <c r="M86" i="49"/>
  <c r="M85" i="49"/>
  <c r="M84" i="49"/>
  <c r="M83" i="49"/>
  <c r="F83" i="49"/>
  <c r="M82" i="49"/>
  <c r="M81" i="49"/>
  <c r="M80" i="49"/>
  <c r="M79" i="49"/>
  <c r="M78" i="49"/>
  <c r="M77" i="49"/>
  <c r="M76" i="49"/>
  <c r="M75" i="49"/>
  <c r="M74" i="49"/>
  <c r="M73" i="49"/>
  <c r="M71" i="49"/>
  <c r="M70" i="49"/>
  <c r="S275" i="48"/>
  <c r="H275" i="48"/>
  <c r="F275" i="48"/>
  <c r="J275" i="48" s="1"/>
  <c r="E275" i="48"/>
  <c r="S274" i="48"/>
  <c r="H274" i="48"/>
  <c r="F274" i="48"/>
  <c r="Q274" i="48" s="1"/>
  <c r="E274" i="48"/>
  <c r="S273" i="48"/>
  <c r="H273" i="48"/>
  <c r="F273" i="48"/>
  <c r="J273" i="48" s="1"/>
  <c r="E273" i="48"/>
  <c r="S272" i="48"/>
  <c r="H272" i="48"/>
  <c r="F272" i="48"/>
  <c r="Q272" i="48" s="1"/>
  <c r="E272" i="48"/>
  <c r="S271" i="48"/>
  <c r="H271" i="48"/>
  <c r="F271" i="48"/>
  <c r="E271" i="48"/>
  <c r="S270" i="48"/>
  <c r="H270" i="48"/>
  <c r="F270" i="48"/>
  <c r="Q270" i="48" s="1"/>
  <c r="E270" i="48"/>
  <c r="S269" i="48"/>
  <c r="H269" i="48"/>
  <c r="F269" i="48"/>
  <c r="R269" i="48" s="1"/>
  <c r="E269" i="48"/>
  <c r="S268" i="48"/>
  <c r="H268" i="48"/>
  <c r="F268" i="48"/>
  <c r="Q268" i="48" s="1"/>
  <c r="U268" i="48" s="1"/>
  <c r="E268" i="48"/>
  <c r="S267" i="48"/>
  <c r="H267" i="48"/>
  <c r="F267" i="48"/>
  <c r="E267" i="48"/>
  <c r="S266" i="48"/>
  <c r="H266" i="48"/>
  <c r="F266" i="48"/>
  <c r="Q266" i="48" s="1"/>
  <c r="E266" i="48"/>
  <c r="S265" i="48"/>
  <c r="H265" i="48"/>
  <c r="F265" i="48"/>
  <c r="R265" i="48" s="1"/>
  <c r="E265" i="48"/>
  <c r="S264" i="48"/>
  <c r="H264" i="48"/>
  <c r="F264" i="48"/>
  <c r="Q264" i="48" s="1"/>
  <c r="U264" i="48" s="1"/>
  <c r="E264" i="48"/>
  <c r="S263" i="48"/>
  <c r="H263" i="48"/>
  <c r="F263" i="48"/>
  <c r="J263" i="48" s="1"/>
  <c r="E263" i="48"/>
  <c r="S262" i="48"/>
  <c r="H262" i="48"/>
  <c r="F262" i="48"/>
  <c r="Q262" i="48" s="1"/>
  <c r="E262" i="48"/>
  <c r="S261" i="48"/>
  <c r="H261" i="48"/>
  <c r="F261" i="48"/>
  <c r="J261" i="48" s="1"/>
  <c r="E261" i="48"/>
  <c r="S260" i="48"/>
  <c r="H260" i="48"/>
  <c r="F260" i="48"/>
  <c r="E260" i="48"/>
  <c r="W259" i="48"/>
  <c r="S259" i="48"/>
  <c r="K259" i="48"/>
  <c r="H259" i="48"/>
  <c r="F259" i="48"/>
  <c r="J259" i="48" s="1"/>
  <c r="E259" i="48"/>
  <c r="S258" i="48"/>
  <c r="H258" i="48"/>
  <c r="F258" i="48"/>
  <c r="Q258" i="48" s="1"/>
  <c r="E258" i="48"/>
  <c r="S257" i="48"/>
  <c r="H257" i="48"/>
  <c r="F257" i="48"/>
  <c r="Q257" i="48" s="1"/>
  <c r="U257" i="48" s="1"/>
  <c r="W257" i="48" s="1"/>
  <c r="E257" i="48"/>
  <c r="S256" i="48"/>
  <c r="H256" i="48"/>
  <c r="F256" i="48"/>
  <c r="Q256" i="48" s="1"/>
  <c r="E256" i="48"/>
  <c r="S255" i="48"/>
  <c r="H255" i="48"/>
  <c r="F255" i="48"/>
  <c r="E255" i="48"/>
  <c r="W254" i="48"/>
  <c r="S254" i="48"/>
  <c r="K254" i="48"/>
  <c r="H254" i="48"/>
  <c r="F254" i="48"/>
  <c r="Q254" i="48" s="1"/>
  <c r="E254" i="48"/>
  <c r="S253" i="48"/>
  <c r="H253" i="48"/>
  <c r="F253" i="48"/>
  <c r="Q253" i="48" s="1"/>
  <c r="U253" i="48" s="1"/>
  <c r="E253" i="48"/>
  <c r="S252" i="48"/>
  <c r="H252" i="48"/>
  <c r="F252" i="48"/>
  <c r="Q252" i="48" s="1"/>
  <c r="E252" i="48"/>
  <c r="S251" i="48"/>
  <c r="H251" i="48"/>
  <c r="F251" i="48"/>
  <c r="E251" i="48"/>
  <c r="S250" i="48"/>
  <c r="H250" i="48"/>
  <c r="F250" i="48"/>
  <c r="E250" i="48"/>
  <c r="W249" i="48"/>
  <c r="S249" i="48"/>
  <c r="K249" i="48"/>
  <c r="H249" i="48"/>
  <c r="F249" i="48"/>
  <c r="Q249" i="48" s="1"/>
  <c r="E249" i="48"/>
  <c r="S248" i="48"/>
  <c r="H248" i="48"/>
  <c r="F248" i="48"/>
  <c r="J248" i="48" s="1"/>
  <c r="E248" i="48"/>
  <c r="S247" i="48"/>
  <c r="H247" i="48"/>
  <c r="F247" i="48"/>
  <c r="J247" i="48" s="1"/>
  <c r="E247" i="48"/>
  <c r="S246" i="48"/>
  <c r="H246" i="48"/>
  <c r="F246" i="48"/>
  <c r="Q246" i="48" s="1"/>
  <c r="U246" i="48" s="1"/>
  <c r="W246" i="48" s="1"/>
  <c r="E246" i="48"/>
  <c r="S245" i="48"/>
  <c r="H245" i="48"/>
  <c r="F245" i="48"/>
  <c r="R245" i="48" s="1"/>
  <c r="E245" i="48"/>
  <c r="S244" i="48"/>
  <c r="H244" i="48"/>
  <c r="F244" i="48"/>
  <c r="Q244" i="48" s="1"/>
  <c r="E244" i="48"/>
  <c r="S243" i="48"/>
  <c r="H243" i="48"/>
  <c r="F243" i="48"/>
  <c r="Q243" i="48" s="1"/>
  <c r="E243" i="48"/>
  <c r="S242" i="48"/>
  <c r="H242" i="48"/>
  <c r="F242" i="48"/>
  <c r="E242" i="48"/>
  <c r="S241" i="48"/>
  <c r="H241" i="48"/>
  <c r="F241" i="48"/>
  <c r="J241" i="48" s="1"/>
  <c r="E241" i="48"/>
  <c r="S240" i="48"/>
  <c r="H240" i="48"/>
  <c r="F240" i="48"/>
  <c r="Q240" i="48" s="1"/>
  <c r="E240" i="48"/>
  <c r="S239" i="48"/>
  <c r="J239" i="48"/>
  <c r="H239" i="48"/>
  <c r="F239" i="48"/>
  <c r="R239" i="48" s="1"/>
  <c r="V239" i="48" s="1"/>
  <c r="E239" i="48"/>
  <c r="S238" i="48"/>
  <c r="H238" i="48"/>
  <c r="F238" i="48"/>
  <c r="J238" i="48" s="1"/>
  <c r="E238" i="48"/>
  <c r="S237" i="48"/>
  <c r="H237" i="48"/>
  <c r="F237" i="48"/>
  <c r="E237" i="48"/>
  <c r="S236" i="48"/>
  <c r="H236" i="48"/>
  <c r="F236" i="48"/>
  <c r="Q236" i="48" s="1"/>
  <c r="U236" i="48" s="1"/>
  <c r="E236" i="48"/>
  <c r="W235" i="48"/>
  <c r="S235" i="48"/>
  <c r="K235" i="48"/>
  <c r="H235" i="48"/>
  <c r="F235" i="48"/>
  <c r="Q235" i="48" s="1"/>
  <c r="U235" i="48" s="1"/>
  <c r="E235" i="48"/>
  <c r="W234" i="48"/>
  <c r="S234" i="48"/>
  <c r="K234" i="48"/>
  <c r="H234" i="48"/>
  <c r="F234" i="48"/>
  <c r="Q234" i="48" s="1"/>
  <c r="E234" i="48"/>
  <c r="S233" i="48"/>
  <c r="H233" i="48"/>
  <c r="F233" i="48"/>
  <c r="Q233" i="48" s="1"/>
  <c r="U233" i="48" s="1"/>
  <c r="E233" i="48"/>
  <c r="S232" i="48"/>
  <c r="H232" i="48"/>
  <c r="F232" i="48"/>
  <c r="I232" i="48" s="1"/>
  <c r="E232" i="48"/>
  <c r="S231" i="48"/>
  <c r="H231" i="48"/>
  <c r="F231" i="48"/>
  <c r="R231" i="48" s="1"/>
  <c r="V231" i="48" s="1"/>
  <c r="E231" i="48"/>
  <c r="W230" i="48"/>
  <c r="S230" i="48"/>
  <c r="K230" i="48"/>
  <c r="H230" i="48"/>
  <c r="F230" i="48"/>
  <c r="I230" i="48" s="1"/>
  <c r="E230" i="48"/>
  <c r="W229" i="48"/>
  <c r="S229" i="48"/>
  <c r="K229" i="48"/>
  <c r="H229" i="48"/>
  <c r="F229" i="48"/>
  <c r="Q229" i="48" s="1"/>
  <c r="E229" i="48"/>
  <c r="S228" i="48"/>
  <c r="H228" i="48"/>
  <c r="F228" i="48"/>
  <c r="Q228" i="48" s="1"/>
  <c r="U228" i="48" s="1"/>
  <c r="E228" i="48"/>
  <c r="S227" i="48"/>
  <c r="H227" i="48"/>
  <c r="F227" i="48"/>
  <c r="I227" i="48" s="1"/>
  <c r="E227" i="48"/>
  <c r="S226" i="48"/>
  <c r="H226" i="48"/>
  <c r="F226" i="48"/>
  <c r="Q226" i="48" s="1"/>
  <c r="E226" i="48"/>
  <c r="S225" i="48"/>
  <c r="H225" i="48"/>
  <c r="F225" i="48"/>
  <c r="R225" i="48" s="1"/>
  <c r="E225" i="48"/>
  <c r="S224" i="48"/>
  <c r="H224" i="48"/>
  <c r="F224" i="48"/>
  <c r="Q224" i="48" s="1"/>
  <c r="U224" i="48" s="1"/>
  <c r="E224" i="48"/>
  <c r="S223" i="48"/>
  <c r="H223" i="48"/>
  <c r="F223" i="48"/>
  <c r="I223" i="48" s="1"/>
  <c r="E223" i="48"/>
  <c r="S222" i="48"/>
  <c r="H222" i="48"/>
  <c r="F222" i="48"/>
  <c r="J222" i="48" s="1"/>
  <c r="E222" i="48"/>
  <c r="S221" i="48"/>
  <c r="H221" i="48"/>
  <c r="F221" i="48"/>
  <c r="E221" i="48"/>
  <c r="S220" i="48"/>
  <c r="H220" i="48"/>
  <c r="F220" i="48"/>
  <c r="Q220" i="48" s="1"/>
  <c r="U220" i="48" s="1"/>
  <c r="E220" i="48"/>
  <c r="S219" i="48"/>
  <c r="H219" i="48"/>
  <c r="F219" i="48"/>
  <c r="I219" i="48" s="1"/>
  <c r="E219" i="48"/>
  <c r="S218" i="48"/>
  <c r="H218" i="48"/>
  <c r="F218" i="48"/>
  <c r="Q218" i="48" s="1"/>
  <c r="E218" i="48"/>
  <c r="S217" i="48"/>
  <c r="H217" i="48"/>
  <c r="F217" i="48"/>
  <c r="R217" i="48" s="1"/>
  <c r="E217" i="48"/>
  <c r="S216" i="48"/>
  <c r="H216" i="48"/>
  <c r="F216" i="48"/>
  <c r="Q216" i="48" s="1"/>
  <c r="U216" i="48" s="1"/>
  <c r="E216" i="48"/>
  <c r="S215" i="48"/>
  <c r="H215" i="48"/>
  <c r="F215" i="48"/>
  <c r="I215" i="48" s="1"/>
  <c r="E215" i="48"/>
  <c r="S214" i="48"/>
  <c r="H214" i="48"/>
  <c r="F214" i="48"/>
  <c r="J214" i="48" s="1"/>
  <c r="E214" i="48"/>
  <c r="S213" i="48"/>
  <c r="H213" i="48"/>
  <c r="F213" i="48"/>
  <c r="R213" i="48" s="1"/>
  <c r="E213" i="48"/>
  <c r="S212" i="48"/>
  <c r="H212" i="48"/>
  <c r="F212" i="48"/>
  <c r="Q212" i="48" s="1"/>
  <c r="U212" i="48" s="1"/>
  <c r="W212" i="48" s="1"/>
  <c r="E212" i="48"/>
  <c r="S211" i="48"/>
  <c r="H211" i="48"/>
  <c r="F211" i="48"/>
  <c r="I211" i="48" s="1"/>
  <c r="E211" i="48"/>
  <c r="S210" i="48"/>
  <c r="I210" i="48"/>
  <c r="H210" i="48"/>
  <c r="F210" i="48"/>
  <c r="Q210" i="48" s="1"/>
  <c r="E210" i="48"/>
  <c r="S209" i="48"/>
  <c r="H209" i="48"/>
  <c r="F209" i="48"/>
  <c r="R209" i="48" s="1"/>
  <c r="E209" i="48"/>
  <c r="S208" i="48"/>
  <c r="H208" i="48"/>
  <c r="F208" i="48"/>
  <c r="Q208" i="48" s="1"/>
  <c r="U208" i="48" s="1"/>
  <c r="E208" i="48"/>
  <c r="S207" i="48"/>
  <c r="H207" i="48"/>
  <c r="F207" i="48"/>
  <c r="I207" i="48" s="1"/>
  <c r="E207" i="48"/>
  <c r="S206" i="48"/>
  <c r="H206" i="48"/>
  <c r="F206" i="48"/>
  <c r="J206" i="48" s="1"/>
  <c r="E206" i="48"/>
  <c r="S205" i="48"/>
  <c r="H205" i="48"/>
  <c r="F205" i="48"/>
  <c r="E205" i="48"/>
  <c r="S204" i="48"/>
  <c r="H204" i="48"/>
  <c r="F204" i="48"/>
  <c r="E204" i="48"/>
  <c r="S203" i="48"/>
  <c r="H203" i="48"/>
  <c r="F203" i="48"/>
  <c r="R203" i="48" s="1"/>
  <c r="E203" i="48"/>
  <c r="S202" i="48"/>
  <c r="H202" i="48"/>
  <c r="F202" i="48"/>
  <c r="R202" i="48" s="1"/>
  <c r="V202" i="48" s="1"/>
  <c r="E202" i="48"/>
  <c r="S201" i="48"/>
  <c r="H201" i="48"/>
  <c r="F201" i="48"/>
  <c r="J201" i="48" s="1"/>
  <c r="E201" i="48"/>
  <c r="S200" i="48"/>
  <c r="H200" i="48"/>
  <c r="F200" i="48"/>
  <c r="J200" i="48" s="1"/>
  <c r="E200" i="48"/>
  <c r="S199" i="48"/>
  <c r="H199" i="48"/>
  <c r="F199" i="48"/>
  <c r="Q199" i="48" s="1"/>
  <c r="U199" i="48" s="1"/>
  <c r="E199" i="48"/>
  <c r="S198" i="48"/>
  <c r="H198" i="48"/>
  <c r="F198" i="48"/>
  <c r="R198" i="48" s="1"/>
  <c r="V198" i="48" s="1"/>
  <c r="E198" i="48"/>
  <c r="S197" i="48"/>
  <c r="H197" i="48"/>
  <c r="F197" i="48"/>
  <c r="J197" i="48" s="1"/>
  <c r="E197" i="48"/>
  <c r="S196" i="48"/>
  <c r="H196" i="48"/>
  <c r="F196" i="48"/>
  <c r="J196" i="48" s="1"/>
  <c r="E196" i="48"/>
  <c r="S195" i="48"/>
  <c r="H195" i="48"/>
  <c r="F195" i="48"/>
  <c r="Q195" i="48" s="1"/>
  <c r="U195" i="48" s="1"/>
  <c r="E195" i="48"/>
  <c r="S194" i="48"/>
  <c r="H194" i="48"/>
  <c r="F194" i="48"/>
  <c r="R194" i="48" s="1"/>
  <c r="E194" i="48"/>
  <c r="S193" i="48"/>
  <c r="H193" i="48"/>
  <c r="F193" i="48"/>
  <c r="Q193" i="48" s="1"/>
  <c r="U193" i="48" s="1"/>
  <c r="E193" i="48"/>
  <c r="S192" i="48"/>
  <c r="H192" i="48"/>
  <c r="F192" i="48"/>
  <c r="Q192" i="48" s="1"/>
  <c r="U192" i="48" s="1"/>
  <c r="E192" i="48"/>
  <c r="S191" i="48"/>
  <c r="H191" i="48"/>
  <c r="F191" i="48"/>
  <c r="J191" i="48" s="1"/>
  <c r="E191" i="48"/>
  <c r="S190" i="48"/>
  <c r="H190" i="48"/>
  <c r="F190" i="48"/>
  <c r="J190" i="48" s="1"/>
  <c r="E190" i="48"/>
  <c r="S189" i="48"/>
  <c r="H189" i="48"/>
  <c r="F189" i="48"/>
  <c r="R189" i="48" s="1"/>
  <c r="E189" i="48"/>
  <c r="S188" i="48"/>
  <c r="H188" i="48"/>
  <c r="F188" i="48"/>
  <c r="Q188" i="48" s="1"/>
  <c r="E188" i="48"/>
  <c r="S187" i="48"/>
  <c r="H187" i="48"/>
  <c r="F187" i="48"/>
  <c r="R187" i="48" s="1"/>
  <c r="E187" i="48"/>
  <c r="S186" i="48"/>
  <c r="H186" i="48"/>
  <c r="F186" i="48"/>
  <c r="Q186" i="48" s="1"/>
  <c r="E186" i="48"/>
  <c r="S185" i="48"/>
  <c r="H185" i="48"/>
  <c r="F185" i="48"/>
  <c r="J185" i="48" s="1"/>
  <c r="E185" i="48"/>
  <c r="S184" i="48"/>
  <c r="K184" i="48"/>
  <c r="H184" i="48"/>
  <c r="F184" i="48"/>
  <c r="J184" i="48" s="1"/>
  <c r="E184" i="48"/>
  <c r="S183" i="48"/>
  <c r="H183" i="48"/>
  <c r="F183" i="48"/>
  <c r="Q183" i="48" s="1"/>
  <c r="U183" i="48" s="1"/>
  <c r="E183" i="48"/>
  <c r="S182" i="48"/>
  <c r="H182" i="48"/>
  <c r="F182" i="48"/>
  <c r="Q182" i="48" s="1"/>
  <c r="U182" i="48" s="1"/>
  <c r="E182" i="48"/>
  <c r="S181" i="48"/>
  <c r="H181" i="48"/>
  <c r="F181" i="48"/>
  <c r="J181" i="48" s="1"/>
  <c r="E181" i="48"/>
  <c r="S180" i="48"/>
  <c r="H180" i="48"/>
  <c r="F180" i="48"/>
  <c r="Q180" i="48" s="1"/>
  <c r="U180" i="48" s="1"/>
  <c r="E180" i="48"/>
  <c r="S179" i="48"/>
  <c r="H179" i="48"/>
  <c r="F179" i="48"/>
  <c r="Q179" i="48" s="1"/>
  <c r="E179" i="48"/>
  <c r="S178" i="48"/>
  <c r="H178" i="48"/>
  <c r="F178" i="48"/>
  <c r="E178" i="48"/>
  <c r="S177" i="48"/>
  <c r="H177" i="48"/>
  <c r="F177" i="48"/>
  <c r="Q177" i="48" s="1"/>
  <c r="E177" i="48"/>
  <c r="S176" i="48"/>
  <c r="R176" i="48"/>
  <c r="H176" i="48"/>
  <c r="F176" i="48"/>
  <c r="Q176" i="48" s="1"/>
  <c r="E176" i="48"/>
  <c r="S175" i="48"/>
  <c r="H175" i="48"/>
  <c r="F175" i="48"/>
  <c r="Q175" i="48" s="1"/>
  <c r="U175" i="48" s="1"/>
  <c r="E175" i="48"/>
  <c r="S174" i="48"/>
  <c r="H174" i="48"/>
  <c r="F174" i="48"/>
  <c r="E174" i="48"/>
  <c r="S173" i="48"/>
  <c r="H173" i="48"/>
  <c r="F173" i="48"/>
  <c r="Q173" i="48" s="1"/>
  <c r="E173" i="48"/>
  <c r="S172" i="48"/>
  <c r="H172" i="48"/>
  <c r="F172" i="48"/>
  <c r="J172" i="48" s="1"/>
  <c r="E172" i="48"/>
  <c r="S171" i="48"/>
  <c r="H171" i="48"/>
  <c r="F171" i="48"/>
  <c r="Q171" i="48" s="1"/>
  <c r="U171" i="48" s="1"/>
  <c r="E171" i="48"/>
  <c r="S170" i="48"/>
  <c r="H170" i="48"/>
  <c r="F170" i="48"/>
  <c r="J170" i="48" s="1"/>
  <c r="E170" i="48"/>
  <c r="S169" i="48"/>
  <c r="H169" i="48"/>
  <c r="F169" i="48"/>
  <c r="Q169" i="48" s="1"/>
  <c r="E169" i="48"/>
  <c r="S168" i="48"/>
  <c r="H168" i="48"/>
  <c r="F168" i="48"/>
  <c r="J168" i="48" s="1"/>
  <c r="E168" i="48"/>
  <c r="S167" i="48"/>
  <c r="H167" i="48"/>
  <c r="F167" i="48"/>
  <c r="E167" i="48"/>
  <c r="S166" i="48"/>
  <c r="H166" i="48"/>
  <c r="F166" i="48"/>
  <c r="J166" i="48" s="1"/>
  <c r="E166" i="48"/>
  <c r="S165" i="48"/>
  <c r="H165" i="48"/>
  <c r="F165" i="48"/>
  <c r="Q165" i="48" s="1"/>
  <c r="E165" i="48"/>
  <c r="S164" i="48"/>
  <c r="H164" i="48"/>
  <c r="F164" i="48"/>
  <c r="Q164" i="48" s="1"/>
  <c r="U164" i="48" s="1"/>
  <c r="E164" i="48"/>
  <c r="S163" i="48"/>
  <c r="H163" i="48"/>
  <c r="F163" i="48"/>
  <c r="Q163" i="48" s="1"/>
  <c r="E163" i="48"/>
  <c r="S162" i="48"/>
  <c r="H162" i="48"/>
  <c r="F162" i="48"/>
  <c r="E162" i="48"/>
  <c r="S161" i="48"/>
  <c r="H161" i="48"/>
  <c r="F161" i="48"/>
  <c r="Q161" i="48" s="1"/>
  <c r="E161" i="48"/>
  <c r="S160" i="48"/>
  <c r="H160" i="48"/>
  <c r="F160" i="48"/>
  <c r="E160" i="48"/>
  <c r="S159" i="48"/>
  <c r="H159" i="48"/>
  <c r="F159" i="48"/>
  <c r="J159" i="48" s="1"/>
  <c r="E159" i="48"/>
  <c r="S158" i="48"/>
  <c r="H158" i="48"/>
  <c r="F158" i="48"/>
  <c r="J158" i="48" s="1"/>
  <c r="E158" i="48"/>
  <c r="S157" i="48"/>
  <c r="H157" i="48"/>
  <c r="F157" i="48"/>
  <c r="Q157" i="48" s="1"/>
  <c r="U157" i="48" s="1"/>
  <c r="W157" i="48" s="1"/>
  <c r="E157" i="48"/>
  <c r="S156" i="48"/>
  <c r="H156" i="48"/>
  <c r="F156" i="48"/>
  <c r="Q156" i="48" s="1"/>
  <c r="U156" i="48" s="1"/>
  <c r="E156" i="48"/>
  <c r="S155" i="48"/>
  <c r="H155" i="48"/>
  <c r="F155" i="48"/>
  <c r="J155" i="48" s="1"/>
  <c r="E155" i="48"/>
  <c r="S154" i="48"/>
  <c r="H154" i="48"/>
  <c r="F154" i="48"/>
  <c r="J154" i="48" s="1"/>
  <c r="E154" i="48"/>
  <c r="S153" i="48"/>
  <c r="H153" i="48"/>
  <c r="F153" i="48"/>
  <c r="Q153" i="48" s="1"/>
  <c r="U153" i="48" s="1"/>
  <c r="E153" i="48"/>
  <c r="S152" i="48"/>
  <c r="H152" i="48"/>
  <c r="F152" i="48"/>
  <c r="I152" i="48" s="1"/>
  <c r="E152" i="48"/>
  <c r="S151" i="48"/>
  <c r="H151" i="48"/>
  <c r="F151" i="48"/>
  <c r="J151" i="48" s="1"/>
  <c r="E151" i="48"/>
  <c r="S150" i="48"/>
  <c r="H150" i="48"/>
  <c r="F150" i="48"/>
  <c r="J150" i="48" s="1"/>
  <c r="E150" i="48"/>
  <c r="S149" i="48"/>
  <c r="H149" i="48"/>
  <c r="F149" i="48"/>
  <c r="E149" i="48"/>
  <c r="S148" i="48"/>
  <c r="H148" i="48"/>
  <c r="F148" i="48"/>
  <c r="J148" i="48" s="1"/>
  <c r="E148" i="48"/>
  <c r="S147" i="48"/>
  <c r="H147" i="48"/>
  <c r="F147" i="48"/>
  <c r="Q147" i="48" s="1"/>
  <c r="E147" i="48"/>
  <c r="S146" i="48"/>
  <c r="H146" i="48"/>
  <c r="F146" i="48"/>
  <c r="Q146" i="48" s="1"/>
  <c r="E146" i="48"/>
  <c r="S145" i="48"/>
  <c r="H145" i="48"/>
  <c r="F145" i="48"/>
  <c r="Q145" i="48" s="1"/>
  <c r="U145" i="48" s="1"/>
  <c r="W145" i="48" s="1"/>
  <c r="E145" i="48"/>
  <c r="S144" i="48"/>
  <c r="H144" i="48"/>
  <c r="F144" i="48"/>
  <c r="J144" i="48" s="1"/>
  <c r="E144" i="48"/>
  <c r="S143" i="48"/>
  <c r="H143" i="48"/>
  <c r="F143" i="48"/>
  <c r="Q143" i="48" s="1"/>
  <c r="E143" i="48"/>
  <c r="S142" i="48"/>
  <c r="H142" i="48"/>
  <c r="F142" i="48"/>
  <c r="J142" i="48" s="1"/>
  <c r="E142" i="48"/>
  <c r="S141" i="48"/>
  <c r="H141" i="48"/>
  <c r="F141" i="48"/>
  <c r="Q141" i="48" s="1"/>
  <c r="U141" i="48" s="1"/>
  <c r="E141" i="48"/>
  <c r="S140" i="48"/>
  <c r="H140" i="48"/>
  <c r="F140" i="48"/>
  <c r="J140" i="48" s="1"/>
  <c r="E140" i="48"/>
  <c r="S139" i="48"/>
  <c r="H139" i="48"/>
  <c r="F139" i="48"/>
  <c r="Q139" i="48" s="1"/>
  <c r="E139" i="48"/>
  <c r="S138" i="48"/>
  <c r="I138" i="48"/>
  <c r="H138" i="48"/>
  <c r="F138" i="48"/>
  <c r="J138" i="48" s="1"/>
  <c r="E138" i="48"/>
  <c r="S137" i="48"/>
  <c r="H137" i="48"/>
  <c r="F137" i="48"/>
  <c r="E137" i="48"/>
  <c r="S136" i="48"/>
  <c r="H136" i="48"/>
  <c r="F136" i="48"/>
  <c r="J136" i="48" s="1"/>
  <c r="E136" i="48"/>
  <c r="S135" i="48"/>
  <c r="H135" i="48"/>
  <c r="F135" i="48"/>
  <c r="R135" i="48" s="1"/>
  <c r="E135" i="48"/>
  <c r="S134" i="48"/>
  <c r="H134" i="48"/>
  <c r="F134" i="48"/>
  <c r="Q134" i="48" s="1"/>
  <c r="U134" i="48" s="1"/>
  <c r="E134" i="48"/>
  <c r="S133" i="48"/>
  <c r="H133" i="48"/>
  <c r="F133" i="48"/>
  <c r="Q133" i="48" s="1"/>
  <c r="E133" i="48"/>
  <c r="S132" i="48"/>
  <c r="H132" i="48"/>
  <c r="F132" i="48"/>
  <c r="E132" i="48"/>
  <c r="S131" i="48"/>
  <c r="H131" i="48"/>
  <c r="F131" i="48"/>
  <c r="E131" i="48"/>
  <c r="S130" i="48"/>
  <c r="H130" i="48"/>
  <c r="F130" i="48"/>
  <c r="R130" i="48" s="1"/>
  <c r="E130" i="48"/>
  <c r="S129" i="48"/>
  <c r="H129" i="48"/>
  <c r="F129" i="48"/>
  <c r="Q129" i="48" s="1"/>
  <c r="E129" i="48"/>
  <c r="S128" i="48"/>
  <c r="H128" i="48"/>
  <c r="F128" i="48"/>
  <c r="E128" i="48"/>
  <c r="S127" i="48"/>
  <c r="H127" i="48"/>
  <c r="F127" i="48"/>
  <c r="E127" i="48"/>
  <c r="S126" i="48"/>
  <c r="H126" i="48"/>
  <c r="F126" i="48"/>
  <c r="Q126" i="48" s="1"/>
  <c r="E126" i="48"/>
  <c r="S125" i="48"/>
  <c r="H125" i="48"/>
  <c r="F125" i="48"/>
  <c r="J125" i="48" s="1"/>
  <c r="E125" i="48"/>
  <c r="S124" i="48"/>
  <c r="H124" i="48"/>
  <c r="F124" i="48"/>
  <c r="J124" i="48" s="1"/>
  <c r="E124" i="48"/>
  <c r="S123" i="48"/>
  <c r="H123" i="48"/>
  <c r="F123" i="48"/>
  <c r="Q123" i="48" s="1"/>
  <c r="U123" i="48" s="1"/>
  <c r="E123" i="48"/>
  <c r="S122" i="48"/>
  <c r="H122" i="48"/>
  <c r="F122" i="48"/>
  <c r="R122" i="48" s="1"/>
  <c r="V122" i="48" s="1"/>
  <c r="E122" i="48"/>
  <c r="S121" i="48"/>
  <c r="H121" i="48"/>
  <c r="F121" i="48"/>
  <c r="J121" i="48" s="1"/>
  <c r="E121" i="48"/>
  <c r="S120" i="48"/>
  <c r="H120" i="48"/>
  <c r="F120" i="48"/>
  <c r="J120" i="48" s="1"/>
  <c r="E120" i="48"/>
  <c r="S119" i="48"/>
  <c r="H119" i="48"/>
  <c r="F119" i="48"/>
  <c r="E119" i="48"/>
  <c r="S118" i="48"/>
  <c r="H118" i="48"/>
  <c r="F118" i="48"/>
  <c r="E118" i="48"/>
  <c r="S117" i="48"/>
  <c r="H117" i="48"/>
  <c r="F117" i="48"/>
  <c r="Q117" i="48" s="1"/>
  <c r="E117" i="48"/>
  <c r="S116" i="48"/>
  <c r="H116" i="48"/>
  <c r="F116" i="48"/>
  <c r="E116" i="48"/>
  <c r="S115" i="48"/>
  <c r="H115" i="48"/>
  <c r="F115" i="48"/>
  <c r="Q115" i="48" s="1"/>
  <c r="E115" i="48"/>
  <c r="S114" i="48"/>
  <c r="H114" i="48"/>
  <c r="F114" i="48"/>
  <c r="E114" i="48"/>
  <c r="S113" i="48"/>
  <c r="H113" i="48"/>
  <c r="F113" i="48"/>
  <c r="Q113" i="48" s="1"/>
  <c r="E113" i="48"/>
  <c r="S112" i="48"/>
  <c r="H112" i="48"/>
  <c r="F112" i="48"/>
  <c r="E112" i="48"/>
  <c r="S111" i="48"/>
  <c r="H111" i="48"/>
  <c r="F111" i="48"/>
  <c r="J111" i="48" s="1"/>
  <c r="E111" i="48"/>
  <c r="S110" i="48"/>
  <c r="H110" i="48"/>
  <c r="F110" i="48"/>
  <c r="E110" i="48"/>
  <c r="S109" i="48"/>
  <c r="H109" i="48"/>
  <c r="F109" i="48"/>
  <c r="J109" i="48" s="1"/>
  <c r="E109" i="48"/>
  <c r="S108" i="48"/>
  <c r="H108" i="48"/>
  <c r="F108" i="48"/>
  <c r="E108" i="48"/>
  <c r="S107" i="48"/>
  <c r="H107" i="48"/>
  <c r="F107" i="48"/>
  <c r="Q107" i="48" s="1"/>
  <c r="E107" i="48"/>
  <c r="S106" i="48"/>
  <c r="H106" i="48"/>
  <c r="F106" i="48"/>
  <c r="R106" i="48" s="1"/>
  <c r="E106" i="48"/>
  <c r="S105" i="48"/>
  <c r="H105" i="48"/>
  <c r="F105" i="48"/>
  <c r="Q105" i="48" s="1"/>
  <c r="E105" i="48"/>
  <c r="S104" i="48"/>
  <c r="I104" i="48"/>
  <c r="H104" i="48"/>
  <c r="F104" i="48"/>
  <c r="E104" i="48"/>
  <c r="S103" i="48"/>
  <c r="H103" i="48"/>
  <c r="F103" i="48"/>
  <c r="Q103" i="48" s="1"/>
  <c r="E103" i="48"/>
  <c r="S102" i="48"/>
  <c r="H102" i="48"/>
  <c r="F102" i="48"/>
  <c r="I102" i="48" s="1"/>
  <c r="E102" i="48"/>
  <c r="S101" i="48"/>
  <c r="H101" i="48"/>
  <c r="F101" i="48"/>
  <c r="Q101" i="48" s="1"/>
  <c r="E101" i="48"/>
  <c r="S100" i="48"/>
  <c r="H100" i="48"/>
  <c r="F100" i="48"/>
  <c r="I100" i="48" s="1"/>
  <c r="E100" i="48"/>
  <c r="S99" i="48"/>
  <c r="H99" i="48"/>
  <c r="F99" i="48"/>
  <c r="J99" i="48" s="1"/>
  <c r="E99" i="48"/>
  <c r="S98" i="48"/>
  <c r="H98" i="48"/>
  <c r="F98" i="48"/>
  <c r="Q98" i="48" s="1"/>
  <c r="U98" i="48" s="1"/>
  <c r="E98" i="48"/>
  <c r="S97" i="48"/>
  <c r="H97" i="48"/>
  <c r="F97" i="48"/>
  <c r="R97" i="48" s="1"/>
  <c r="V97" i="48" s="1"/>
  <c r="E97" i="48"/>
  <c r="S96" i="48"/>
  <c r="H96" i="48"/>
  <c r="F96" i="48"/>
  <c r="J96" i="48" s="1"/>
  <c r="E96" i="48"/>
  <c r="S95" i="48"/>
  <c r="H95" i="48"/>
  <c r="F95" i="48"/>
  <c r="E95" i="48"/>
  <c r="S94" i="48"/>
  <c r="H94" i="48"/>
  <c r="F94" i="48"/>
  <c r="Q94" i="48" s="1"/>
  <c r="U94" i="48" s="1"/>
  <c r="E94" i="48"/>
  <c r="S93" i="48"/>
  <c r="H93" i="48"/>
  <c r="F93" i="48"/>
  <c r="Q93" i="48" s="1"/>
  <c r="E93" i="48"/>
  <c r="S92" i="48"/>
  <c r="H92" i="48"/>
  <c r="F92" i="48"/>
  <c r="J92" i="48" s="1"/>
  <c r="E92" i="48"/>
  <c r="S91" i="48"/>
  <c r="H91" i="48"/>
  <c r="F91" i="48"/>
  <c r="J91" i="48" s="1"/>
  <c r="E91" i="48"/>
  <c r="S90" i="48"/>
  <c r="H90" i="48"/>
  <c r="F90" i="48"/>
  <c r="E90" i="48"/>
  <c r="S89" i="48"/>
  <c r="H89" i="48"/>
  <c r="F89" i="48"/>
  <c r="Q89" i="48" s="1"/>
  <c r="E89" i="48"/>
  <c r="S88" i="48"/>
  <c r="H88" i="48"/>
  <c r="F88" i="48"/>
  <c r="J88" i="48" s="1"/>
  <c r="E88" i="48"/>
  <c r="S87" i="48"/>
  <c r="H87" i="48"/>
  <c r="F87" i="48"/>
  <c r="J87" i="48" s="1"/>
  <c r="E87" i="48"/>
  <c r="S86" i="48"/>
  <c r="H86" i="48"/>
  <c r="F86" i="48"/>
  <c r="E86" i="48"/>
  <c r="S85" i="48"/>
  <c r="H85" i="48"/>
  <c r="F85" i="48"/>
  <c r="Q85" i="48" s="1"/>
  <c r="E85" i="48"/>
  <c r="S84" i="48"/>
  <c r="K84" i="48"/>
  <c r="H84" i="48"/>
  <c r="F84" i="48"/>
  <c r="J84" i="48" s="1"/>
  <c r="E84" i="48"/>
  <c r="S83" i="48"/>
  <c r="H83" i="48"/>
  <c r="F83" i="48"/>
  <c r="J83" i="48" s="1"/>
  <c r="E83" i="48"/>
  <c r="S82" i="48"/>
  <c r="H82" i="48"/>
  <c r="F82" i="48"/>
  <c r="E82" i="48"/>
  <c r="S81" i="48"/>
  <c r="H81" i="48"/>
  <c r="F81" i="48"/>
  <c r="R81" i="48" s="1"/>
  <c r="V81" i="48" s="1"/>
  <c r="E81" i="48"/>
  <c r="S80" i="48"/>
  <c r="H80" i="48"/>
  <c r="F80" i="48"/>
  <c r="J80" i="48" s="1"/>
  <c r="E80" i="48"/>
  <c r="S79" i="48"/>
  <c r="H79" i="48"/>
  <c r="F79" i="48"/>
  <c r="J79" i="48" s="1"/>
  <c r="E79" i="48"/>
  <c r="S78" i="48"/>
  <c r="H78" i="48"/>
  <c r="F78" i="48"/>
  <c r="E78" i="48"/>
  <c r="S77" i="48"/>
  <c r="H77" i="48"/>
  <c r="F77" i="48"/>
  <c r="R77" i="48" s="1"/>
  <c r="V77" i="48" s="1"/>
  <c r="E77" i="48"/>
  <c r="S76" i="48"/>
  <c r="H76" i="48"/>
  <c r="F76" i="48"/>
  <c r="J76" i="48" s="1"/>
  <c r="E76" i="48"/>
  <c r="S75" i="48"/>
  <c r="H75" i="48"/>
  <c r="F75" i="48"/>
  <c r="J75" i="48" s="1"/>
  <c r="E75" i="48"/>
  <c r="S74" i="48"/>
  <c r="H74" i="48"/>
  <c r="F74" i="48"/>
  <c r="E74" i="48"/>
  <c r="S73" i="48"/>
  <c r="H73" i="48"/>
  <c r="F73" i="48"/>
  <c r="Q73" i="48" s="1"/>
  <c r="E73" i="48"/>
  <c r="S72" i="48"/>
  <c r="H72" i="48"/>
  <c r="F72" i="48"/>
  <c r="J72" i="48" s="1"/>
  <c r="E72" i="48"/>
  <c r="S71" i="48"/>
  <c r="H71" i="48"/>
  <c r="F71" i="48"/>
  <c r="J71" i="48" s="1"/>
  <c r="E71" i="48"/>
  <c r="S70" i="48"/>
  <c r="H70" i="48"/>
  <c r="F70" i="48"/>
  <c r="E70" i="48"/>
  <c r="S69" i="48"/>
  <c r="H69" i="48"/>
  <c r="F69" i="48"/>
  <c r="Q69" i="48" s="1"/>
  <c r="E69" i="48"/>
  <c r="S68" i="48"/>
  <c r="H68" i="48"/>
  <c r="F68" i="48"/>
  <c r="J68" i="48" s="1"/>
  <c r="E68" i="48"/>
  <c r="S67" i="48"/>
  <c r="H67" i="48"/>
  <c r="F67" i="48"/>
  <c r="J67" i="48" s="1"/>
  <c r="E67" i="48"/>
  <c r="S66" i="48"/>
  <c r="H66" i="48"/>
  <c r="F66" i="48"/>
  <c r="E66" i="48"/>
  <c r="S65" i="48"/>
  <c r="H65" i="48"/>
  <c r="F65" i="48"/>
  <c r="Q65" i="48" s="1"/>
  <c r="E65" i="48"/>
  <c r="S64" i="48"/>
  <c r="H64" i="48"/>
  <c r="F64" i="48"/>
  <c r="J64" i="48" s="1"/>
  <c r="E64" i="48"/>
  <c r="S63" i="48"/>
  <c r="H63" i="48"/>
  <c r="F63" i="48"/>
  <c r="J63" i="48" s="1"/>
  <c r="E63" i="48"/>
  <c r="S62" i="48"/>
  <c r="H62" i="48"/>
  <c r="F62" i="48"/>
  <c r="E62" i="48"/>
  <c r="S61" i="48"/>
  <c r="J61" i="48"/>
  <c r="H61" i="48"/>
  <c r="F61" i="48"/>
  <c r="Q61" i="48" s="1"/>
  <c r="E61" i="48"/>
  <c r="S60" i="48"/>
  <c r="H60" i="48"/>
  <c r="F60" i="48"/>
  <c r="J60" i="48" s="1"/>
  <c r="E60" i="48"/>
  <c r="S59" i="48"/>
  <c r="H59" i="48"/>
  <c r="F59" i="48"/>
  <c r="J59" i="48" s="1"/>
  <c r="E59" i="48"/>
  <c r="S58" i="48"/>
  <c r="H58" i="48"/>
  <c r="F58" i="48"/>
  <c r="E58" i="48"/>
  <c r="S57" i="48"/>
  <c r="I57" i="48"/>
  <c r="H57" i="48"/>
  <c r="F57" i="48"/>
  <c r="Q57" i="48" s="1"/>
  <c r="E57" i="48"/>
  <c r="S56" i="48"/>
  <c r="H56" i="48"/>
  <c r="F56" i="48"/>
  <c r="J56" i="48" s="1"/>
  <c r="E56" i="48"/>
  <c r="S55" i="48"/>
  <c r="H55" i="48"/>
  <c r="F55" i="48"/>
  <c r="J55" i="48" s="1"/>
  <c r="E55" i="48"/>
  <c r="S54" i="48"/>
  <c r="K54" i="48"/>
  <c r="H54" i="48"/>
  <c r="F54" i="48"/>
  <c r="E54" i="48"/>
  <c r="S53" i="48"/>
  <c r="H53" i="48"/>
  <c r="F53" i="48"/>
  <c r="Q53" i="48" s="1"/>
  <c r="E53" i="48"/>
  <c r="S52" i="48"/>
  <c r="H52" i="48"/>
  <c r="F52" i="48"/>
  <c r="J52" i="48" s="1"/>
  <c r="E52" i="48"/>
  <c r="S51" i="48"/>
  <c r="H51" i="48"/>
  <c r="F51" i="48"/>
  <c r="J51" i="48" s="1"/>
  <c r="E51" i="48"/>
  <c r="S50" i="48"/>
  <c r="H50" i="48"/>
  <c r="F50" i="48"/>
  <c r="E50" i="48"/>
  <c r="S49" i="48"/>
  <c r="H49" i="48"/>
  <c r="F49" i="48"/>
  <c r="Q49" i="48" s="1"/>
  <c r="E49" i="48"/>
  <c r="S48" i="48"/>
  <c r="H48" i="48"/>
  <c r="F48" i="48"/>
  <c r="J48" i="48" s="1"/>
  <c r="E48" i="48"/>
  <c r="S47" i="48"/>
  <c r="H47" i="48"/>
  <c r="F47" i="48"/>
  <c r="J47" i="48" s="1"/>
  <c r="E47" i="48"/>
  <c r="S46" i="48"/>
  <c r="H46" i="48"/>
  <c r="F46" i="48"/>
  <c r="E46" i="48"/>
  <c r="S45" i="48"/>
  <c r="H45" i="48"/>
  <c r="F45" i="48"/>
  <c r="Q45" i="48" s="1"/>
  <c r="E45" i="48"/>
  <c r="S44" i="48"/>
  <c r="H44" i="48"/>
  <c r="F44" i="48"/>
  <c r="J44" i="48" s="1"/>
  <c r="E44" i="48"/>
  <c r="S43" i="48"/>
  <c r="H43" i="48"/>
  <c r="F43" i="48"/>
  <c r="J43" i="48" s="1"/>
  <c r="E43" i="48"/>
  <c r="S42" i="48"/>
  <c r="H42" i="48"/>
  <c r="F42" i="48"/>
  <c r="E42" i="48"/>
  <c r="S41" i="48"/>
  <c r="H41" i="48"/>
  <c r="F41" i="48"/>
  <c r="Q41" i="48" s="1"/>
  <c r="E41" i="48"/>
  <c r="S40" i="48"/>
  <c r="H40" i="48"/>
  <c r="F40" i="48"/>
  <c r="J40" i="48" s="1"/>
  <c r="E40" i="48"/>
  <c r="S39" i="48"/>
  <c r="H39" i="48"/>
  <c r="F39" i="48"/>
  <c r="J39" i="48" s="1"/>
  <c r="E39" i="48"/>
  <c r="S38" i="48"/>
  <c r="H38" i="48"/>
  <c r="F38" i="48"/>
  <c r="E38" i="48"/>
  <c r="S37" i="48"/>
  <c r="H37" i="48"/>
  <c r="F37" i="48"/>
  <c r="Q37" i="48" s="1"/>
  <c r="E37" i="48"/>
  <c r="S36" i="48"/>
  <c r="H36" i="48"/>
  <c r="F36" i="48"/>
  <c r="J36" i="48" s="1"/>
  <c r="E36" i="48"/>
  <c r="S35" i="48"/>
  <c r="H35" i="48"/>
  <c r="F35" i="48"/>
  <c r="J35" i="48" s="1"/>
  <c r="E35" i="48"/>
  <c r="S34" i="48"/>
  <c r="K34" i="48"/>
  <c r="H34" i="48"/>
  <c r="F34" i="48"/>
  <c r="E34" i="48"/>
  <c r="S33" i="48"/>
  <c r="K33" i="48"/>
  <c r="H33" i="48"/>
  <c r="F33" i="48"/>
  <c r="Q33" i="48" s="1"/>
  <c r="E33" i="48"/>
  <c r="S32" i="48"/>
  <c r="H32" i="48"/>
  <c r="F32" i="48"/>
  <c r="J32" i="48" s="1"/>
  <c r="E32" i="48"/>
  <c r="S31" i="48"/>
  <c r="H31" i="48"/>
  <c r="F31" i="48"/>
  <c r="J31" i="48" s="1"/>
  <c r="E31" i="48"/>
  <c r="S30" i="48"/>
  <c r="H30" i="48"/>
  <c r="F30" i="48"/>
  <c r="E30" i="48"/>
  <c r="S29" i="48"/>
  <c r="H29" i="48"/>
  <c r="F29" i="48"/>
  <c r="Q29" i="48" s="1"/>
  <c r="E29" i="48"/>
  <c r="S28" i="48"/>
  <c r="H28" i="48"/>
  <c r="F28" i="48"/>
  <c r="J28" i="48" s="1"/>
  <c r="E28" i="48"/>
  <c r="S27" i="48"/>
  <c r="H27" i="48"/>
  <c r="F27" i="48"/>
  <c r="Q27" i="48" s="1"/>
  <c r="E27" i="48"/>
  <c r="S26" i="48"/>
  <c r="H26" i="48"/>
  <c r="F26" i="48"/>
  <c r="J26" i="48" s="1"/>
  <c r="E26" i="48"/>
  <c r="S25" i="48"/>
  <c r="H25" i="48"/>
  <c r="F25" i="48"/>
  <c r="E25" i="48"/>
  <c r="S24" i="48"/>
  <c r="H24" i="48"/>
  <c r="F24" i="48"/>
  <c r="Q24" i="48" s="1"/>
  <c r="E24" i="48"/>
  <c r="S23" i="48"/>
  <c r="H23" i="48"/>
  <c r="F23" i="48"/>
  <c r="Q23" i="48" s="1"/>
  <c r="E23" i="48"/>
  <c r="S22" i="48"/>
  <c r="H22" i="48"/>
  <c r="F22" i="48"/>
  <c r="Q22" i="48" s="1"/>
  <c r="U22" i="48" s="1"/>
  <c r="E22" i="48"/>
  <c r="S21" i="48"/>
  <c r="H21" i="48"/>
  <c r="F21" i="48"/>
  <c r="J21" i="48" s="1"/>
  <c r="E21" i="48"/>
  <c r="S20" i="48"/>
  <c r="H20" i="48"/>
  <c r="F20" i="48"/>
  <c r="Q20" i="48" s="1"/>
  <c r="E20" i="48"/>
  <c r="S19" i="48"/>
  <c r="H19" i="48"/>
  <c r="F19" i="48"/>
  <c r="R19" i="48" s="1"/>
  <c r="V19" i="48" s="1"/>
  <c r="E19" i="48"/>
  <c r="S18" i="48"/>
  <c r="H18" i="48"/>
  <c r="F18" i="48"/>
  <c r="E18" i="48"/>
  <c r="S17" i="48"/>
  <c r="H17" i="48"/>
  <c r="F17" i="48"/>
  <c r="J17" i="48" s="1"/>
  <c r="E17" i="48"/>
  <c r="S16" i="48"/>
  <c r="H16" i="48"/>
  <c r="F16" i="48"/>
  <c r="Q16" i="48" s="1"/>
  <c r="E16" i="48"/>
  <c r="S15" i="48"/>
  <c r="H15" i="48"/>
  <c r="F15" i="48"/>
  <c r="Q15" i="48" s="1"/>
  <c r="U15" i="48" s="1"/>
  <c r="E15" i="48"/>
  <c r="I105" i="48" l="1"/>
  <c r="W164" i="48"/>
  <c r="I41" i="48"/>
  <c r="J245" i="48"/>
  <c r="Y20" i="53"/>
  <c r="Y186" i="53"/>
  <c r="V36" i="54"/>
  <c r="Z36" i="54" s="1"/>
  <c r="U73" i="54"/>
  <c r="Y73" i="54" s="1"/>
  <c r="V121" i="54"/>
  <c r="V19" i="54"/>
  <c r="Z19" i="54" s="1"/>
  <c r="U70" i="54"/>
  <c r="Y70" i="54" s="1"/>
  <c r="U113" i="54"/>
  <c r="U125" i="54"/>
  <c r="Y125" i="54" s="1"/>
  <c r="AA125" i="54" s="1"/>
  <c r="Q46" i="52"/>
  <c r="U46" i="52" s="1"/>
  <c r="W46" i="52" s="1"/>
  <c r="I60" i="52"/>
  <c r="K60" i="52" s="1"/>
  <c r="I121" i="52"/>
  <c r="K121" i="52" s="1"/>
  <c r="R154" i="52"/>
  <c r="V154" i="52" s="1"/>
  <c r="R27" i="52"/>
  <c r="W92" i="52"/>
  <c r="K182" i="52"/>
  <c r="R221" i="52"/>
  <c r="V221" i="52" s="1"/>
  <c r="R207" i="52"/>
  <c r="X229" i="52"/>
  <c r="Y229" i="52" s="1"/>
  <c r="J56" i="52"/>
  <c r="K82" i="52"/>
  <c r="K124" i="52"/>
  <c r="R145" i="52"/>
  <c r="W200" i="52"/>
  <c r="I218" i="52"/>
  <c r="K218" i="52" s="1"/>
  <c r="Q52" i="52"/>
  <c r="U52" i="52" s="1"/>
  <c r="W52" i="52" s="1"/>
  <c r="J60" i="52"/>
  <c r="J76" i="52"/>
  <c r="J104" i="52"/>
  <c r="J135" i="52"/>
  <c r="Q149" i="52"/>
  <c r="U149" i="52" s="1"/>
  <c r="W149" i="52" s="1"/>
  <c r="W155" i="52"/>
  <c r="J168" i="52"/>
  <c r="I199" i="52"/>
  <c r="K199" i="52" s="1"/>
  <c r="J215" i="52"/>
  <c r="W258" i="52"/>
  <c r="K271" i="52"/>
  <c r="I43" i="52"/>
  <c r="J62" i="52"/>
  <c r="Q88" i="52"/>
  <c r="U88" i="52" s="1"/>
  <c r="K145" i="52"/>
  <c r="K161" i="52"/>
  <c r="W215" i="52"/>
  <c r="K221" i="52"/>
  <c r="K79" i="52"/>
  <c r="R82" i="52"/>
  <c r="V82" i="52" s="1"/>
  <c r="Q131" i="52"/>
  <c r="R195" i="52"/>
  <c r="V195" i="52" s="1"/>
  <c r="W202" i="52"/>
  <c r="R211" i="52"/>
  <c r="V211" i="52" s="1"/>
  <c r="W21" i="52"/>
  <c r="K174" i="52"/>
  <c r="K187" i="52"/>
  <c r="K245" i="52"/>
  <c r="W252" i="52"/>
  <c r="K18" i="52"/>
  <c r="J17" i="52"/>
  <c r="J28" i="52"/>
  <c r="Q36" i="52"/>
  <c r="U36" i="52" s="1"/>
  <c r="W36" i="52" s="1"/>
  <c r="I48" i="52"/>
  <c r="K48" i="52" s="1"/>
  <c r="W50" i="52"/>
  <c r="I65" i="52"/>
  <c r="K65" i="52" s="1"/>
  <c r="W67" i="52"/>
  <c r="J96" i="52"/>
  <c r="W98" i="52"/>
  <c r="Q111" i="52"/>
  <c r="U111" i="52" s="1"/>
  <c r="W111" i="52" s="1"/>
  <c r="K114" i="52"/>
  <c r="Q123" i="52"/>
  <c r="I141" i="52"/>
  <c r="J155" i="52"/>
  <c r="I162" i="52"/>
  <c r="I186" i="52"/>
  <c r="K186" i="52" s="1"/>
  <c r="I194" i="52"/>
  <c r="K194" i="52" s="1"/>
  <c r="J202" i="52"/>
  <c r="I210" i="52"/>
  <c r="K210" i="52" s="1"/>
  <c r="W218" i="52"/>
  <c r="R251" i="52"/>
  <c r="V251" i="52" s="1"/>
  <c r="J258" i="52"/>
  <c r="I263" i="52"/>
  <c r="K263" i="52" s="1"/>
  <c r="W266" i="52"/>
  <c r="K77" i="52"/>
  <c r="J21" i="52"/>
  <c r="K27" i="52"/>
  <c r="Q42" i="52"/>
  <c r="U42" i="52" s="1"/>
  <c r="W42" i="52" s="1"/>
  <c r="R48" i="52"/>
  <c r="V48" i="52" s="1"/>
  <c r="I55" i="52"/>
  <c r="K55" i="52" s="1"/>
  <c r="W58" i="52"/>
  <c r="R60" i="52"/>
  <c r="V60" i="52" s="1"/>
  <c r="W63" i="52"/>
  <c r="J66" i="52"/>
  <c r="Q80" i="52"/>
  <c r="U80" i="52" s="1"/>
  <c r="W104" i="52"/>
  <c r="W135" i="52"/>
  <c r="J141" i="52"/>
  <c r="I146" i="52"/>
  <c r="W151" i="52"/>
  <c r="R158" i="52"/>
  <c r="V158" i="52" s="1"/>
  <c r="J166" i="52"/>
  <c r="Q180" i="52"/>
  <c r="U180" i="52" s="1"/>
  <c r="W180" i="52" s="1"/>
  <c r="I190" i="52"/>
  <c r="K190" i="52" s="1"/>
  <c r="I195" i="52"/>
  <c r="K195" i="52" s="1"/>
  <c r="W196" i="52"/>
  <c r="W198" i="52"/>
  <c r="I206" i="52"/>
  <c r="K206" i="52" s="1"/>
  <c r="I211" i="52"/>
  <c r="K211" i="52" s="1"/>
  <c r="W212" i="52"/>
  <c r="W214" i="52"/>
  <c r="R217" i="52"/>
  <c r="V217" i="52" s="1"/>
  <c r="X230" i="52"/>
  <c r="Y230" i="52" s="1"/>
  <c r="W232" i="52"/>
  <c r="X235" i="52"/>
  <c r="Y235" i="52" s="1"/>
  <c r="J248" i="52"/>
  <c r="I252" i="52"/>
  <c r="R263" i="52"/>
  <c r="V263" i="52" s="1"/>
  <c r="U69" i="54"/>
  <c r="Y69" i="54" s="1"/>
  <c r="U241" i="54"/>
  <c r="Y241" i="54" s="1"/>
  <c r="V252" i="54"/>
  <c r="Z252" i="54" s="1"/>
  <c r="U221" i="54"/>
  <c r="Y221" i="54" s="1"/>
  <c r="AA221" i="54" s="1"/>
  <c r="AB221" i="54" s="1"/>
  <c r="AC221" i="54" s="1"/>
  <c r="AA216" i="54"/>
  <c r="AA204" i="54"/>
  <c r="AA200" i="54"/>
  <c r="AB200" i="54" s="1"/>
  <c r="AC200" i="54" s="1"/>
  <c r="AA108" i="54"/>
  <c r="AB108" i="54" s="1"/>
  <c r="AC108" i="54" s="1"/>
  <c r="AA104" i="54"/>
  <c r="AA19" i="54"/>
  <c r="U32" i="54"/>
  <c r="Y32" i="54" s="1"/>
  <c r="AA32" i="54" s="1"/>
  <c r="U62" i="54"/>
  <c r="Y62" i="54" s="1"/>
  <c r="AA62" i="54" s="1"/>
  <c r="AB62" i="54" s="1"/>
  <c r="AC62" i="54" s="1"/>
  <c r="AA45" i="54"/>
  <c r="AA208" i="54"/>
  <c r="V264" i="54"/>
  <c r="Z264" i="54" s="1"/>
  <c r="AA188" i="54"/>
  <c r="Y118" i="53"/>
  <c r="S240" i="53"/>
  <c r="Y110" i="53"/>
  <c r="N186" i="49"/>
  <c r="N170" i="49"/>
  <c r="N126" i="49"/>
  <c r="N114" i="49"/>
  <c r="N88" i="49"/>
  <c r="N84" i="49"/>
  <c r="N72" i="49"/>
  <c r="N68" i="49"/>
  <c r="N56" i="49"/>
  <c r="N40" i="49"/>
  <c r="N34" i="49"/>
  <c r="N30" i="49"/>
  <c r="N28" i="49"/>
  <c r="N24" i="49"/>
  <c r="N154" i="49"/>
  <c r="N138" i="49"/>
  <c r="N104" i="49"/>
  <c r="N94" i="49"/>
  <c r="N80" i="49"/>
  <c r="N76" i="49"/>
  <c r="N64" i="49"/>
  <c r="N60" i="49"/>
  <c r="N54" i="49"/>
  <c r="N46" i="49"/>
  <c r="N38" i="49"/>
  <c r="N36" i="49"/>
  <c r="N32" i="49"/>
  <c r="N26" i="49"/>
  <c r="N22" i="49"/>
  <c r="N20" i="49"/>
  <c r="R210" i="48"/>
  <c r="V210" i="48" s="1"/>
  <c r="J23" i="48"/>
  <c r="J41" i="48"/>
  <c r="J117" i="48"/>
  <c r="W123" i="48"/>
  <c r="I186" i="48"/>
  <c r="R218" i="48"/>
  <c r="V218" i="48" s="1"/>
  <c r="J257" i="48"/>
  <c r="I85" i="48"/>
  <c r="W183" i="48"/>
  <c r="X234" i="48"/>
  <c r="Y234" i="48" s="1"/>
  <c r="I239" i="48"/>
  <c r="Q64" i="48"/>
  <c r="I195" i="48"/>
  <c r="R253" i="48"/>
  <c r="V253" i="48" s="1"/>
  <c r="R257" i="48"/>
  <c r="V257" i="48" s="1"/>
  <c r="W264" i="48"/>
  <c r="I29" i="48"/>
  <c r="Q35" i="48"/>
  <c r="U35" i="48" s="1"/>
  <c r="W35" i="48" s="1"/>
  <c r="Q55" i="48"/>
  <c r="U55" i="48" s="1"/>
  <c r="W55" i="48" s="1"/>
  <c r="Q76" i="48"/>
  <c r="I92" i="48"/>
  <c r="W94" i="48"/>
  <c r="K100" i="48"/>
  <c r="W134" i="48"/>
  <c r="J152" i="48"/>
  <c r="W156" i="48"/>
  <c r="I185" i="48"/>
  <c r="K185" i="48" s="1"/>
  <c r="J246" i="48"/>
  <c r="J266" i="48"/>
  <c r="J29" i="48"/>
  <c r="Q79" i="48"/>
  <c r="U79" i="48" s="1"/>
  <c r="W79" i="48" s="1"/>
  <c r="Q92" i="48"/>
  <c r="Q111" i="48"/>
  <c r="I125" i="48"/>
  <c r="K125" i="48" s="1"/>
  <c r="I155" i="48"/>
  <c r="K155" i="48" s="1"/>
  <c r="W195" i="48"/>
  <c r="W253" i="48"/>
  <c r="W15" i="48"/>
  <c r="I27" i="48"/>
  <c r="K27" i="48" s="1"/>
  <c r="J33" i="48"/>
  <c r="I37" i="48"/>
  <c r="Q44" i="48"/>
  <c r="V106" i="48"/>
  <c r="J27" i="48"/>
  <c r="Q40" i="48"/>
  <c r="Q51" i="48"/>
  <c r="U51" i="48" s="1"/>
  <c r="W51" i="48" s="1"/>
  <c r="Q60" i="48"/>
  <c r="U60" i="48" s="1"/>
  <c r="W60" i="48" s="1"/>
  <c r="Q71" i="48"/>
  <c r="U71" i="48" s="1"/>
  <c r="W71" i="48" s="1"/>
  <c r="I80" i="48"/>
  <c r="I88" i="48"/>
  <c r="I101" i="48"/>
  <c r="K101" i="48" s="1"/>
  <c r="J105" i="48"/>
  <c r="I113" i="48"/>
  <c r="K113" i="48" s="1"/>
  <c r="I123" i="48"/>
  <c r="I143" i="48"/>
  <c r="K143" i="48" s="1"/>
  <c r="R156" i="48"/>
  <c r="V156" i="48" s="1"/>
  <c r="I169" i="48"/>
  <c r="W171" i="48"/>
  <c r="I181" i="48"/>
  <c r="K181" i="48" s="1"/>
  <c r="W192" i="48"/>
  <c r="W193" i="48"/>
  <c r="J224" i="48"/>
  <c r="X235" i="48"/>
  <c r="Y235" i="48" s="1"/>
  <c r="X254" i="48"/>
  <c r="Y254" i="48" s="1"/>
  <c r="J265" i="48"/>
  <c r="J274" i="48"/>
  <c r="I61" i="48"/>
  <c r="K61" i="48" s="1"/>
  <c r="I76" i="48"/>
  <c r="Q83" i="48"/>
  <c r="U83" i="48" s="1"/>
  <c r="W83" i="48" s="1"/>
  <c r="Q88" i="48"/>
  <c r="J101" i="48"/>
  <c r="I106" i="48"/>
  <c r="R113" i="48"/>
  <c r="V113" i="48" s="1"/>
  <c r="W153" i="48"/>
  <c r="I243" i="48"/>
  <c r="K243" i="48" s="1"/>
  <c r="R23" i="52"/>
  <c r="V23" i="52" s="1"/>
  <c r="Q234" i="52"/>
  <c r="K71" i="52"/>
  <c r="K109" i="52"/>
  <c r="W139" i="52"/>
  <c r="R149" i="52"/>
  <c r="V149" i="52" s="1"/>
  <c r="K170" i="52"/>
  <c r="R202" i="52"/>
  <c r="V202" i="52" s="1"/>
  <c r="W219" i="52"/>
  <c r="R234" i="52"/>
  <c r="V234" i="52" s="1"/>
  <c r="W250" i="52"/>
  <c r="I19" i="52"/>
  <c r="I23" i="52"/>
  <c r="Q30" i="52"/>
  <c r="U30" i="52" s="1"/>
  <c r="I39" i="52"/>
  <c r="K39" i="52" s="1"/>
  <c r="J44" i="52"/>
  <c r="J48" i="52"/>
  <c r="R51" i="52"/>
  <c r="V51" i="52" s="1"/>
  <c r="J58" i="52"/>
  <c r="W62" i="52"/>
  <c r="J67" i="52"/>
  <c r="K73" i="52"/>
  <c r="J78" i="52"/>
  <c r="J82" i="52"/>
  <c r="I94" i="52"/>
  <c r="K94" i="52" s="1"/>
  <c r="Q115" i="52"/>
  <c r="Q121" i="52"/>
  <c r="Q127" i="52"/>
  <c r="U127" i="52" s="1"/>
  <c r="W127" i="52" s="1"/>
  <c r="R141" i="52"/>
  <c r="V141" i="52" s="1"/>
  <c r="J145" i="52"/>
  <c r="Q147" i="52"/>
  <c r="U147" i="52" s="1"/>
  <c r="W147" i="52" s="1"/>
  <c r="J151" i="52"/>
  <c r="J157" i="52"/>
  <c r="J161" i="52"/>
  <c r="Q163" i="52"/>
  <c r="U163" i="52" s="1"/>
  <c r="W163" i="52" s="1"/>
  <c r="K171" i="52"/>
  <c r="J174" i="52"/>
  <c r="K177" i="52"/>
  <c r="K179" i="52"/>
  <c r="Q182" i="52"/>
  <c r="R186" i="52"/>
  <c r="V186" i="52" s="1"/>
  <c r="W190" i="52"/>
  <c r="X190" i="52" s="1"/>
  <c r="Y190" i="52" s="1"/>
  <c r="R190" i="52"/>
  <c r="V190" i="52" s="1"/>
  <c r="J194" i="52"/>
  <c r="I198" i="52"/>
  <c r="K198" i="52" s="1"/>
  <c r="R199" i="52"/>
  <c r="V199" i="52" s="1"/>
  <c r="I203" i="52"/>
  <c r="K203" i="52" s="1"/>
  <c r="W204" i="52"/>
  <c r="W206" i="52"/>
  <c r="R206" i="52"/>
  <c r="V206" i="52" s="1"/>
  <c r="J210" i="52"/>
  <c r="I214" i="52"/>
  <c r="K214" i="52" s="1"/>
  <c r="R215" i="52"/>
  <c r="T215" i="52" s="1"/>
  <c r="R218" i="52"/>
  <c r="V218" i="52" s="1"/>
  <c r="J223" i="52"/>
  <c r="I226" i="52"/>
  <c r="K226" i="52" s="1"/>
  <c r="I234" i="52"/>
  <c r="Q236" i="52"/>
  <c r="U236" i="52" s="1"/>
  <c r="W236" i="52" s="1"/>
  <c r="Q246" i="52"/>
  <c r="K248" i="52"/>
  <c r="R252" i="52"/>
  <c r="V252" i="52" s="1"/>
  <c r="I255" i="52"/>
  <c r="K255" i="52" s="1"/>
  <c r="X259" i="52"/>
  <c r="Y259" i="52" s="1"/>
  <c r="W262" i="52"/>
  <c r="I267" i="52"/>
  <c r="K267" i="52" s="1"/>
  <c r="W270" i="52"/>
  <c r="I274" i="52"/>
  <c r="K274" i="52" s="1"/>
  <c r="R19" i="52"/>
  <c r="V19" i="52" s="1"/>
  <c r="R198" i="52"/>
  <c r="V198" i="52" s="1"/>
  <c r="R214" i="52"/>
  <c r="V214" i="52" s="1"/>
  <c r="R36" i="52"/>
  <c r="V36" i="52" s="1"/>
  <c r="R52" i="52"/>
  <c r="V52" i="52" s="1"/>
  <c r="J19" i="52"/>
  <c r="J23" i="52"/>
  <c r="I36" i="52"/>
  <c r="K36" i="52" s="1"/>
  <c r="R39" i="52"/>
  <c r="V39" i="52" s="1"/>
  <c r="I52" i="52"/>
  <c r="K52" i="52" s="1"/>
  <c r="X52" i="52" s="1"/>
  <c r="Y52" i="52" s="1"/>
  <c r="Q54" i="52"/>
  <c r="U54" i="52" s="1"/>
  <c r="W54" i="52" s="1"/>
  <c r="R67" i="52"/>
  <c r="T67" i="52" s="1"/>
  <c r="Q72" i="52"/>
  <c r="U72" i="52" s="1"/>
  <c r="R94" i="52"/>
  <c r="V94" i="52" s="1"/>
  <c r="W102" i="52"/>
  <c r="J109" i="52"/>
  <c r="R121" i="52"/>
  <c r="V121" i="52" s="1"/>
  <c r="J139" i="52"/>
  <c r="I142" i="52"/>
  <c r="K142" i="52" s="1"/>
  <c r="I149" i="52"/>
  <c r="K149" i="52" s="1"/>
  <c r="I158" i="52"/>
  <c r="W159" i="52"/>
  <c r="J170" i="52"/>
  <c r="Q176" i="52"/>
  <c r="U176" i="52" s="1"/>
  <c r="R182" i="52"/>
  <c r="V182" i="52" s="1"/>
  <c r="T186" i="52"/>
  <c r="I191" i="52"/>
  <c r="K191" i="52" s="1"/>
  <c r="W192" i="52"/>
  <c r="W194" i="52"/>
  <c r="R194" i="52"/>
  <c r="V194" i="52" s="1"/>
  <c r="J198" i="52"/>
  <c r="I202" i="52"/>
  <c r="K202" i="52" s="1"/>
  <c r="X202" i="52" s="1"/>
  <c r="Y202" i="52" s="1"/>
  <c r="R203" i="52"/>
  <c r="V203" i="52" s="1"/>
  <c r="I207" i="52"/>
  <c r="K207" i="52" s="1"/>
  <c r="W208" i="52"/>
  <c r="W210" i="52"/>
  <c r="X210" i="52" s="1"/>
  <c r="Y210" i="52" s="1"/>
  <c r="R210" i="52"/>
  <c r="V210" i="52" s="1"/>
  <c r="J214" i="52"/>
  <c r="J219" i="52"/>
  <c r="R223" i="52"/>
  <c r="T223" i="52" s="1"/>
  <c r="R226" i="52"/>
  <c r="V226" i="52" s="1"/>
  <c r="J230" i="52"/>
  <c r="I247" i="52"/>
  <c r="K247" i="52" s="1"/>
  <c r="J250" i="52"/>
  <c r="J254" i="52"/>
  <c r="J256" i="52"/>
  <c r="R267" i="52"/>
  <c r="V267" i="52" s="1"/>
  <c r="J40" i="52"/>
  <c r="R40" i="52"/>
  <c r="V40" i="52" s="1"/>
  <c r="I40" i="52"/>
  <c r="K40" i="52" s="1"/>
  <c r="Q40" i="52"/>
  <c r="U40" i="52" s="1"/>
  <c r="W40" i="52" s="1"/>
  <c r="J138" i="52"/>
  <c r="R138" i="52"/>
  <c r="V138" i="52" s="1"/>
  <c r="I138" i="52"/>
  <c r="K138" i="52" s="1"/>
  <c r="T23" i="52"/>
  <c r="U23" i="52"/>
  <c r="W23" i="52" s="1"/>
  <c r="Q25" i="52"/>
  <c r="U25" i="52" s="1"/>
  <c r="W25" i="52" s="1"/>
  <c r="J25" i="52"/>
  <c r="Q59" i="52"/>
  <c r="U59" i="52" s="1"/>
  <c r="W59" i="52" s="1"/>
  <c r="R59" i="52"/>
  <c r="V59" i="52" s="1"/>
  <c r="I59" i="52"/>
  <c r="J70" i="52"/>
  <c r="I70" i="52"/>
  <c r="K70" i="52" s="1"/>
  <c r="R70" i="52"/>
  <c r="V70" i="52" s="1"/>
  <c r="K81" i="52"/>
  <c r="Q84" i="52"/>
  <c r="U84" i="52" s="1"/>
  <c r="W84" i="52" s="1"/>
  <c r="J86" i="52"/>
  <c r="R86" i="52"/>
  <c r="V86" i="52" s="1"/>
  <c r="I86" i="52"/>
  <c r="K86" i="52" s="1"/>
  <c r="Q86" i="52"/>
  <c r="T94" i="52"/>
  <c r="U94" i="52"/>
  <c r="W94" i="52" s="1"/>
  <c r="X94" i="52" s="1"/>
  <c r="Y94" i="52" s="1"/>
  <c r="J98" i="52"/>
  <c r="I98" i="52"/>
  <c r="K98" i="52" s="1"/>
  <c r="R98" i="52"/>
  <c r="V98" i="52" s="1"/>
  <c r="Q103" i="52"/>
  <c r="R103" i="52"/>
  <c r="V103" i="52" s="1"/>
  <c r="I103" i="52"/>
  <c r="J117" i="52"/>
  <c r="I117" i="52"/>
  <c r="K117" i="52" s="1"/>
  <c r="R117" i="52"/>
  <c r="V117" i="52" s="1"/>
  <c r="J129" i="52"/>
  <c r="R129" i="52"/>
  <c r="V129" i="52" s="1"/>
  <c r="I129" i="52"/>
  <c r="K129" i="52" s="1"/>
  <c r="Q129" i="52"/>
  <c r="K130" i="52"/>
  <c r="J134" i="52"/>
  <c r="R134" i="52"/>
  <c r="V134" i="52" s="1"/>
  <c r="I134" i="52"/>
  <c r="K134" i="52" s="1"/>
  <c r="Q15" i="52"/>
  <c r="U15" i="52" s="1"/>
  <c r="W15" i="52" s="1"/>
  <c r="J15" i="52"/>
  <c r="V27" i="52"/>
  <c r="J32" i="52"/>
  <c r="R32" i="52"/>
  <c r="V32" i="52" s="1"/>
  <c r="I32" i="52"/>
  <c r="K32" i="52" s="1"/>
  <c r="Q32" i="52"/>
  <c r="Q38" i="52"/>
  <c r="U38" i="52" s="1"/>
  <c r="W38" i="52" s="1"/>
  <c r="J38" i="52"/>
  <c r="Q47" i="52"/>
  <c r="U47" i="52" s="1"/>
  <c r="W47" i="52" s="1"/>
  <c r="R47" i="52"/>
  <c r="V47" i="52" s="1"/>
  <c r="I47" i="52"/>
  <c r="K66" i="52"/>
  <c r="Q99" i="52"/>
  <c r="U99" i="52" s="1"/>
  <c r="W99" i="52" s="1"/>
  <c r="R99" i="52"/>
  <c r="V99" i="52" s="1"/>
  <c r="I99" i="52"/>
  <c r="J113" i="52"/>
  <c r="I113" i="52"/>
  <c r="K113" i="52" s="1"/>
  <c r="R113" i="52"/>
  <c r="V113" i="52" s="1"/>
  <c r="Q119" i="52"/>
  <c r="U119" i="52" s="1"/>
  <c r="W119" i="52" s="1"/>
  <c r="J119" i="52"/>
  <c r="T19" i="52"/>
  <c r="U19" i="52"/>
  <c r="W19" i="52" s="1"/>
  <c r="J102" i="52"/>
  <c r="I102" i="52"/>
  <c r="K102" i="52" s="1"/>
  <c r="R102" i="52"/>
  <c r="V102" i="52" s="1"/>
  <c r="J133" i="52"/>
  <c r="I133" i="52"/>
  <c r="K133" i="52" s="1"/>
  <c r="R133" i="52"/>
  <c r="V133" i="52" s="1"/>
  <c r="K28" i="52"/>
  <c r="Q70" i="52"/>
  <c r="T70" i="52" s="1"/>
  <c r="J74" i="52"/>
  <c r="R74" i="52"/>
  <c r="V74" i="52" s="1"/>
  <c r="I74" i="52"/>
  <c r="K74" i="52" s="1"/>
  <c r="Q74" i="52"/>
  <c r="K75" i="52"/>
  <c r="J90" i="52"/>
  <c r="I90" i="52"/>
  <c r="K90" i="52" s="1"/>
  <c r="R90" i="52"/>
  <c r="V90" i="52" s="1"/>
  <c r="Q95" i="52"/>
  <c r="R95" i="52"/>
  <c r="V95" i="52" s="1"/>
  <c r="I95" i="52"/>
  <c r="K95" i="52" s="1"/>
  <c r="J105" i="52"/>
  <c r="I105" i="52"/>
  <c r="K105" i="52" s="1"/>
  <c r="R105" i="52"/>
  <c r="T105" i="52" s="1"/>
  <c r="T117" i="52"/>
  <c r="J125" i="52"/>
  <c r="R125" i="52"/>
  <c r="V125" i="52" s="1"/>
  <c r="I125" i="52"/>
  <c r="K125" i="52" s="1"/>
  <c r="Q125" i="52"/>
  <c r="J137" i="52"/>
  <c r="I137" i="52"/>
  <c r="K137" i="52" s="1"/>
  <c r="R137" i="52"/>
  <c r="V137" i="52" s="1"/>
  <c r="Q143" i="52"/>
  <c r="U143" i="52" s="1"/>
  <c r="W143" i="52" s="1"/>
  <c r="J143" i="52"/>
  <c r="Q178" i="52"/>
  <c r="W188" i="52"/>
  <c r="X194" i="52"/>
  <c r="Y194" i="52" s="1"/>
  <c r="X198" i="52"/>
  <c r="Y198" i="52" s="1"/>
  <c r="Q264" i="52"/>
  <c r="U264" i="52" s="1"/>
  <c r="W264" i="52" s="1"/>
  <c r="K23" i="52"/>
  <c r="X23" i="52" s="1"/>
  <c r="Y23" i="52" s="1"/>
  <c r="K35" i="52"/>
  <c r="Q66" i="52"/>
  <c r="U66" i="52" s="1"/>
  <c r="W66" i="52" s="1"/>
  <c r="W72" i="52"/>
  <c r="K87" i="52"/>
  <c r="W88" i="52"/>
  <c r="Q109" i="52"/>
  <c r="U109" i="52" s="1"/>
  <c r="W109" i="52" s="1"/>
  <c r="X109" i="52" s="1"/>
  <c r="Y109" i="52" s="1"/>
  <c r="K141" i="52"/>
  <c r="Q153" i="52"/>
  <c r="U153" i="52" s="1"/>
  <c r="W153" i="52" s="1"/>
  <c r="K158" i="52"/>
  <c r="Q170" i="52"/>
  <c r="Q174" i="52"/>
  <c r="K175" i="52"/>
  <c r="W176" i="52"/>
  <c r="R178" i="52"/>
  <c r="V178" i="52" s="1"/>
  <c r="R219" i="52"/>
  <c r="T219" i="52" s="1"/>
  <c r="Q222" i="52"/>
  <c r="U222" i="52" s="1"/>
  <c r="W222" i="52" s="1"/>
  <c r="K225" i="52"/>
  <c r="R238" i="52"/>
  <c r="V238" i="52" s="1"/>
  <c r="R244" i="52"/>
  <c r="V244" i="52" s="1"/>
  <c r="Q248" i="52"/>
  <c r="U248" i="52" s="1"/>
  <c r="W248" i="52" s="1"/>
  <c r="X248" i="52" s="1"/>
  <c r="Y248" i="52" s="1"/>
  <c r="R260" i="52"/>
  <c r="V260" i="52" s="1"/>
  <c r="R264" i="52"/>
  <c r="V264" i="52" s="1"/>
  <c r="R268" i="52"/>
  <c r="V268" i="52" s="1"/>
  <c r="J274" i="52"/>
  <c r="Q184" i="52"/>
  <c r="W228" i="52"/>
  <c r="Q238" i="52"/>
  <c r="Q244" i="52"/>
  <c r="R259" i="52"/>
  <c r="V259" i="52" s="1"/>
  <c r="Q260" i="52"/>
  <c r="U260" i="52" s="1"/>
  <c r="W260" i="52" s="1"/>
  <c r="K19" i="52"/>
  <c r="X19" i="52" s="1"/>
  <c r="Y19" i="52" s="1"/>
  <c r="K26" i="52"/>
  <c r="Q28" i="52"/>
  <c r="W30" i="52"/>
  <c r="J27" i="52"/>
  <c r="R28" i="52"/>
  <c r="V28" i="52" s="1"/>
  <c r="K43" i="52"/>
  <c r="R43" i="52"/>
  <c r="V43" i="52" s="1"/>
  <c r="Q44" i="52"/>
  <c r="U44" i="52" s="1"/>
  <c r="W44" i="52" s="1"/>
  <c r="R55" i="52"/>
  <c r="V55" i="52" s="1"/>
  <c r="Q56" i="52"/>
  <c r="U56" i="52" s="1"/>
  <c r="W56" i="52" s="1"/>
  <c r="R63" i="52"/>
  <c r="T63" i="52" s="1"/>
  <c r="R65" i="52"/>
  <c r="V65" i="52" s="1"/>
  <c r="R66" i="52"/>
  <c r="V66" i="52" s="1"/>
  <c r="K69" i="52"/>
  <c r="Q78" i="52"/>
  <c r="T78" i="52" s="1"/>
  <c r="W80" i="52"/>
  <c r="K83" i="52"/>
  <c r="K85" i="52"/>
  <c r="J94" i="52"/>
  <c r="R109" i="52"/>
  <c r="V109" i="52" s="1"/>
  <c r="K116" i="52"/>
  <c r="V145" i="52"/>
  <c r="K146" i="52"/>
  <c r="R146" i="52"/>
  <c r="V146" i="52" s="1"/>
  <c r="I150" i="52"/>
  <c r="I153" i="52"/>
  <c r="K153" i="52" s="1"/>
  <c r="X153" i="52" s="1"/>
  <c r="Y153" i="52" s="1"/>
  <c r="R153" i="52"/>
  <c r="V153" i="52" s="1"/>
  <c r="Q157" i="52"/>
  <c r="U157" i="52" s="1"/>
  <c r="W157" i="52" s="1"/>
  <c r="J159" i="52"/>
  <c r="K162" i="52"/>
  <c r="R162" i="52"/>
  <c r="V162" i="52" s="1"/>
  <c r="I165" i="52"/>
  <c r="K165" i="52" s="1"/>
  <c r="Q166" i="52"/>
  <c r="T166" i="52" s="1"/>
  <c r="K167" i="52"/>
  <c r="W168" i="52"/>
  <c r="R170" i="52"/>
  <c r="V170" i="52" s="1"/>
  <c r="R174" i="52"/>
  <c r="V174" i="52" s="1"/>
  <c r="I178" i="52"/>
  <c r="K178" i="52" s="1"/>
  <c r="K185" i="52"/>
  <c r="J186" i="52"/>
  <c r="J188" i="52"/>
  <c r="J192" i="52"/>
  <c r="J196" i="52"/>
  <c r="J200" i="52"/>
  <c r="J204" i="52"/>
  <c r="J208" i="52"/>
  <c r="J212" i="52"/>
  <c r="J218" i="52"/>
  <c r="I222" i="52"/>
  <c r="K222" i="52" s="1"/>
  <c r="R222" i="52"/>
  <c r="V222" i="52" s="1"/>
  <c r="J226" i="52"/>
  <c r="J228" i="52"/>
  <c r="Q230" i="52"/>
  <c r="J232" i="52"/>
  <c r="K237" i="52"/>
  <c r="I238" i="52"/>
  <c r="K238" i="52" s="1"/>
  <c r="I239" i="52"/>
  <c r="K239" i="52" s="1"/>
  <c r="I244" i="52"/>
  <c r="K244" i="52" s="1"/>
  <c r="R247" i="52"/>
  <c r="V247" i="52" s="1"/>
  <c r="R248" i="52"/>
  <c r="V248" i="52" s="1"/>
  <c r="K252" i="52"/>
  <c r="X252" i="52" s="1"/>
  <c r="Y252" i="52" s="1"/>
  <c r="J252" i="52"/>
  <c r="X254" i="52"/>
  <c r="Y254" i="52" s="1"/>
  <c r="R255" i="52"/>
  <c r="V255" i="52" s="1"/>
  <c r="Q256" i="52"/>
  <c r="U256" i="52" s="1"/>
  <c r="W256" i="52" s="1"/>
  <c r="I259" i="52"/>
  <c r="I260" i="52"/>
  <c r="K260" i="52" s="1"/>
  <c r="J262" i="52"/>
  <c r="I264" i="52"/>
  <c r="K264" i="52" s="1"/>
  <c r="J266" i="52"/>
  <c r="I268" i="52"/>
  <c r="K268" i="52" s="1"/>
  <c r="J270" i="52"/>
  <c r="J272" i="52"/>
  <c r="X206" i="52"/>
  <c r="Y206" i="52" s="1"/>
  <c r="Q268" i="52"/>
  <c r="U268" i="52" s="1"/>
  <c r="W268" i="52" s="1"/>
  <c r="Q27" i="52"/>
  <c r="I44" i="52"/>
  <c r="K44" i="52" s="1"/>
  <c r="K47" i="52"/>
  <c r="W48" i="52"/>
  <c r="X48" i="52" s="1"/>
  <c r="Y48" i="52" s="1"/>
  <c r="I51" i="52"/>
  <c r="K51" i="52" s="1"/>
  <c r="I56" i="52"/>
  <c r="K56" i="52" s="1"/>
  <c r="X56" i="52" s="1"/>
  <c r="Y56" i="52" s="1"/>
  <c r="K59" i="52"/>
  <c r="W60" i="52"/>
  <c r="X60" i="52" s="1"/>
  <c r="Y60" i="52" s="1"/>
  <c r="I63" i="52"/>
  <c r="K63" i="52" s="1"/>
  <c r="I78" i="52"/>
  <c r="K78" i="52" s="1"/>
  <c r="T82" i="52"/>
  <c r="K89" i="52"/>
  <c r="K91" i="52"/>
  <c r="K99" i="52"/>
  <c r="K103" i="52"/>
  <c r="K122" i="52"/>
  <c r="W145" i="52"/>
  <c r="K150" i="52"/>
  <c r="R150" i="52"/>
  <c r="V150" i="52" s="1"/>
  <c r="I154" i="52"/>
  <c r="K154" i="52" s="1"/>
  <c r="I157" i="52"/>
  <c r="K157" i="52" s="1"/>
  <c r="W161" i="52"/>
  <c r="J163" i="52"/>
  <c r="I166" i="52"/>
  <c r="K166" i="52" s="1"/>
  <c r="K173" i="52"/>
  <c r="K183" i="52"/>
  <c r="I219" i="52"/>
  <c r="K219" i="52" s="1"/>
  <c r="I230" i="52"/>
  <c r="X234" i="52"/>
  <c r="Y234" i="52" s="1"/>
  <c r="U234" i="52"/>
  <c r="R239" i="52"/>
  <c r="V239" i="52" s="1"/>
  <c r="X249" i="52"/>
  <c r="Y249" i="52" s="1"/>
  <c r="I251" i="52"/>
  <c r="K251" i="52" s="1"/>
  <c r="I256" i="52"/>
  <c r="K256" i="52" s="1"/>
  <c r="X256" i="52" s="1"/>
  <c r="Y256" i="52" s="1"/>
  <c r="AA210" i="54"/>
  <c r="AA227" i="54"/>
  <c r="V256" i="54"/>
  <c r="Z256" i="54" s="1"/>
  <c r="U260" i="54"/>
  <c r="V272" i="54"/>
  <c r="Z272" i="54" s="1"/>
  <c r="V248" i="54"/>
  <c r="Z248" i="54" s="1"/>
  <c r="U268" i="54"/>
  <c r="Y268" i="54" s="1"/>
  <c r="AA268" i="54" s="1"/>
  <c r="AA28" i="54"/>
  <c r="AA54" i="54"/>
  <c r="AA102" i="54"/>
  <c r="AA158" i="54"/>
  <c r="AA251" i="54"/>
  <c r="U27" i="54"/>
  <c r="Y27" i="54" s="1"/>
  <c r="AA27" i="54" s="1"/>
  <c r="AB27" i="54" s="1"/>
  <c r="AC27" i="54" s="1"/>
  <c r="U49" i="54"/>
  <c r="Y49" i="54" s="1"/>
  <c r="AA49" i="54" s="1"/>
  <c r="AB49" i="54" s="1"/>
  <c r="AC49" i="54" s="1"/>
  <c r="U61" i="54"/>
  <c r="Y61" i="54" s="1"/>
  <c r="AA61" i="54" s="1"/>
  <c r="U81" i="54"/>
  <c r="Y81" i="54" s="1"/>
  <c r="AA81" i="54" s="1"/>
  <c r="U105" i="54"/>
  <c r="Y105" i="54" s="1"/>
  <c r="AA105" i="54" s="1"/>
  <c r="U233" i="54"/>
  <c r="Y233" i="54" s="1"/>
  <c r="AA233" i="54" s="1"/>
  <c r="U237" i="54"/>
  <c r="Y237" i="54" s="1"/>
  <c r="AA237" i="54" s="1"/>
  <c r="U53" i="54"/>
  <c r="Y53" i="54" s="1"/>
  <c r="AA53" i="54" s="1"/>
  <c r="U57" i="54"/>
  <c r="Y57" i="54" s="1"/>
  <c r="AA57" i="54" s="1"/>
  <c r="U109" i="54"/>
  <c r="Y109" i="54" s="1"/>
  <c r="AA109" i="54" s="1"/>
  <c r="U23" i="54"/>
  <c r="Y23" i="54" s="1"/>
  <c r="AA23" i="54" s="1"/>
  <c r="V28" i="54"/>
  <c r="Z28" i="54" s="1"/>
  <c r="U40" i="54"/>
  <c r="Y40" i="54" s="1"/>
  <c r="V50" i="54"/>
  <c r="Z50" i="54" s="1"/>
  <c r="V54" i="54"/>
  <c r="Z54" i="54" s="1"/>
  <c r="V58" i="54"/>
  <c r="Z58" i="54" s="1"/>
  <c r="Z117" i="54"/>
  <c r="Z121" i="54"/>
  <c r="U225" i="54"/>
  <c r="Y225" i="54" s="1"/>
  <c r="AA225" i="54" s="1"/>
  <c r="AA122" i="54"/>
  <c r="N15" i="54"/>
  <c r="G15" i="54"/>
  <c r="H15" i="54" s="1"/>
  <c r="M15" i="54"/>
  <c r="O15" i="54" s="1"/>
  <c r="N26" i="54"/>
  <c r="M26" i="54"/>
  <c r="O26" i="54" s="1"/>
  <c r="G26" i="54"/>
  <c r="H26" i="54" s="1"/>
  <c r="U43" i="54"/>
  <c r="Y43" i="54" s="1"/>
  <c r="AA43" i="54" s="1"/>
  <c r="AB43" i="54" s="1"/>
  <c r="AC43" i="54" s="1"/>
  <c r="M43" i="54"/>
  <c r="O43" i="54" s="1"/>
  <c r="N43" i="54"/>
  <c r="G43" i="54"/>
  <c r="H43" i="54" s="1"/>
  <c r="U52" i="54"/>
  <c r="N52" i="54"/>
  <c r="G52" i="54"/>
  <c r="H52" i="54" s="1"/>
  <c r="M52" i="54"/>
  <c r="O52" i="54" s="1"/>
  <c r="N60" i="54"/>
  <c r="M60" i="54"/>
  <c r="O60" i="54" s="1"/>
  <c r="G60" i="54"/>
  <c r="H60" i="54" s="1"/>
  <c r="M67" i="54"/>
  <c r="O67" i="54" s="1"/>
  <c r="N67" i="54"/>
  <c r="G67" i="54"/>
  <c r="H67" i="54" s="1"/>
  <c r="M75" i="54"/>
  <c r="O75" i="54" s="1"/>
  <c r="N75" i="54"/>
  <c r="G75" i="54"/>
  <c r="H75" i="54" s="1"/>
  <c r="M78" i="54"/>
  <c r="O78" i="54" s="1"/>
  <c r="N78" i="54"/>
  <c r="G78" i="54"/>
  <c r="H78" i="54" s="1"/>
  <c r="N271" i="54"/>
  <c r="M271" i="54"/>
  <c r="O271" i="54" s="1"/>
  <c r="G271" i="54"/>
  <c r="H271" i="54" s="1"/>
  <c r="N267" i="54"/>
  <c r="M267" i="54"/>
  <c r="O267" i="54" s="1"/>
  <c r="G267" i="54"/>
  <c r="H267" i="54" s="1"/>
  <c r="N263" i="54"/>
  <c r="M263" i="54"/>
  <c r="O263" i="54" s="1"/>
  <c r="G263" i="54"/>
  <c r="H263" i="54" s="1"/>
  <c r="N259" i="54"/>
  <c r="M259" i="54"/>
  <c r="G259" i="54"/>
  <c r="H259" i="54" s="1"/>
  <c r="N255" i="54"/>
  <c r="M255" i="54"/>
  <c r="O255" i="54" s="1"/>
  <c r="G255" i="54"/>
  <c r="H255" i="54" s="1"/>
  <c r="N251" i="54"/>
  <c r="M251" i="54"/>
  <c r="O251" i="54" s="1"/>
  <c r="AB251" i="54" s="1"/>
  <c r="AC251" i="54" s="1"/>
  <c r="G251" i="54"/>
  <c r="H251" i="54" s="1"/>
  <c r="N247" i="54"/>
  <c r="M247" i="54"/>
  <c r="O247" i="54" s="1"/>
  <c r="G247" i="54"/>
  <c r="H247" i="54" s="1"/>
  <c r="N243" i="54"/>
  <c r="M243" i="54"/>
  <c r="O243" i="54" s="1"/>
  <c r="G243" i="54"/>
  <c r="H243" i="54" s="1"/>
  <c r="N239" i="54"/>
  <c r="M239" i="54"/>
  <c r="O239" i="54" s="1"/>
  <c r="G239" i="54"/>
  <c r="H239" i="54" s="1"/>
  <c r="N235" i="54"/>
  <c r="M235" i="54"/>
  <c r="G235" i="54"/>
  <c r="H235" i="54" s="1"/>
  <c r="N231" i="54"/>
  <c r="M231" i="54"/>
  <c r="O231" i="54" s="1"/>
  <c r="G231" i="54"/>
  <c r="H231" i="54" s="1"/>
  <c r="N227" i="54"/>
  <c r="M227" i="54"/>
  <c r="O227" i="54" s="1"/>
  <c r="G227" i="54"/>
  <c r="H227" i="54" s="1"/>
  <c r="N223" i="54"/>
  <c r="M223" i="54"/>
  <c r="O223" i="54" s="1"/>
  <c r="G223" i="54"/>
  <c r="H223" i="54" s="1"/>
  <c r="N219" i="54"/>
  <c r="M219" i="54"/>
  <c r="O219" i="54" s="1"/>
  <c r="G219" i="54"/>
  <c r="H219" i="54" s="1"/>
  <c r="N215" i="54"/>
  <c r="M215" i="54"/>
  <c r="O215" i="54" s="1"/>
  <c r="G215" i="54"/>
  <c r="H215" i="54" s="1"/>
  <c r="N211" i="54"/>
  <c r="M211" i="54"/>
  <c r="O211" i="54" s="1"/>
  <c r="G211" i="54"/>
  <c r="H211" i="54" s="1"/>
  <c r="N207" i="54"/>
  <c r="M207" i="54"/>
  <c r="O207" i="54" s="1"/>
  <c r="G207" i="54"/>
  <c r="H207" i="54" s="1"/>
  <c r="N203" i="54"/>
  <c r="M203" i="54"/>
  <c r="O203" i="54" s="1"/>
  <c r="G203" i="54"/>
  <c r="H203" i="54" s="1"/>
  <c r="N199" i="54"/>
  <c r="M199" i="54"/>
  <c r="O199" i="54" s="1"/>
  <c r="G199" i="54"/>
  <c r="H199" i="54" s="1"/>
  <c r="N195" i="54"/>
  <c r="M195" i="54"/>
  <c r="O195" i="54" s="1"/>
  <c r="G195" i="54"/>
  <c r="H195" i="54" s="1"/>
  <c r="N191" i="54"/>
  <c r="M191" i="54"/>
  <c r="O191" i="54" s="1"/>
  <c r="G191" i="54"/>
  <c r="H191" i="54" s="1"/>
  <c r="N187" i="54"/>
  <c r="M187" i="54"/>
  <c r="O187" i="54" s="1"/>
  <c r="G187" i="54"/>
  <c r="H187" i="54" s="1"/>
  <c r="N183" i="54"/>
  <c r="M183" i="54"/>
  <c r="O183" i="54" s="1"/>
  <c r="G183" i="54"/>
  <c r="H183" i="54" s="1"/>
  <c r="N179" i="54"/>
  <c r="M179" i="54"/>
  <c r="O179" i="54" s="1"/>
  <c r="G179" i="54"/>
  <c r="H179" i="54" s="1"/>
  <c r="M175" i="54"/>
  <c r="O175" i="54" s="1"/>
  <c r="N175" i="54"/>
  <c r="G175" i="54"/>
  <c r="H175" i="54" s="1"/>
  <c r="N171" i="54"/>
  <c r="M171" i="54"/>
  <c r="O171" i="54" s="1"/>
  <c r="G171" i="54"/>
  <c r="H171" i="54" s="1"/>
  <c r="M167" i="54"/>
  <c r="O167" i="54" s="1"/>
  <c r="N167" i="54"/>
  <c r="G167" i="54"/>
  <c r="H167" i="54" s="1"/>
  <c r="N163" i="54"/>
  <c r="M163" i="54"/>
  <c r="O163" i="54" s="1"/>
  <c r="G163" i="54"/>
  <c r="H163" i="54" s="1"/>
  <c r="M159" i="54"/>
  <c r="O159" i="54" s="1"/>
  <c r="N159" i="54"/>
  <c r="G159" i="54"/>
  <c r="H159" i="54" s="1"/>
  <c r="N155" i="54"/>
  <c r="M155" i="54"/>
  <c r="O155" i="54" s="1"/>
  <c r="G155" i="54"/>
  <c r="H155" i="54" s="1"/>
  <c r="M151" i="54"/>
  <c r="O151" i="54" s="1"/>
  <c r="N151" i="54"/>
  <c r="G151" i="54"/>
  <c r="H151" i="54" s="1"/>
  <c r="N147" i="54"/>
  <c r="M147" i="54"/>
  <c r="O147" i="54" s="1"/>
  <c r="G147" i="54"/>
  <c r="H147" i="54" s="1"/>
  <c r="M143" i="54"/>
  <c r="O143" i="54" s="1"/>
  <c r="N143" i="54"/>
  <c r="G143" i="54"/>
  <c r="H143" i="54" s="1"/>
  <c r="N139" i="54"/>
  <c r="M139" i="54"/>
  <c r="O139" i="54" s="1"/>
  <c r="G139" i="54"/>
  <c r="H139" i="54" s="1"/>
  <c r="M135" i="54"/>
  <c r="O135" i="54" s="1"/>
  <c r="N135" i="54"/>
  <c r="G135" i="54"/>
  <c r="H135" i="54" s="1"/>
  <c r="N131" i="54"/>
  <c r="M131" i="54"/>
  <c r="O131" i="54" s="1"/>
  <c r="G131" i="54"/>
  <c r="H131" i="54" s="1"/>
  <c r="M127" i="54"/>
  <c r="O127" i="54" s="1"/>
  <c r="N127" i="54"/>
  <c r="G127" i="54"/>
  <c r="H127" i="54" s="1"/>
  <c r="N123" i="54"/>
  <c r="M123" i="54"/>
  <c r="O123" i="54" s="1"/>
  <c r="G123" i="54"/>
  <c r="H123" i="54" s="1"/>
  <c r="M119" i="54"/>
  <c r="O119" i="54" s="1"/>
  <c r="N119" i="54"/>
  <c r="G119" i="54"/>
  <c r="H119" i="54" s="1"/>
  <c r="N115" i="54"/>
  <c r="M115" i="54"/>
  <c r="O115" i="54" s="1"/>
  <c r="G115" i="54"/>
  <c r="H115" i="54" s="1"/>
  <c r="M111" i="54"/>
  <c r="O111" i="54" s="1"/>
  <c r="N111" i="54"/>
  <c r="G111" i="54"/>
  <c r="H111" i="54" s="1"/>
  <c r="N107" i="54"/>
  <c r="M107" i="54"/>
  <c r="O107" i="54" s="1"/>
  <c r="G107" i="54"/>
  <c r="H107" i="54" s="1"/>
  <c r="M103" i="54"/>
  <c r="O103" i="54" s="1"/>
  <c r="N103" i="54"/>
  <c r="G103" i="54"/>
  <c r="H103" i="54" s="1"/>
  <c r="N99" i="54"/>
  <c r="M99" i="54"/>
  <c r="O99" i="54" s="1"/>
  <c r="G99" i="54"/>
  <c r="H99" i="54" s="1"/>
  <c r="M95" i="54"/>
  <c r="O95" i="54" s="1"/>
  <c r="N95" i="54"/>
  <c r="G95" i="54"/>
  <c r="H95" i="54" s="1"/>
  <c r="M91" i="54"/>
  <c r="O91" i="54" s="1"/>
  <c r="N91" i="54"/>
  <c r="G91" i="54"/>
  <c r="H91" i="54" s="1"/>
  <c r="M87" i="54"/>
  <c r="O87" i="54" s="1"/>
  <c r="N87" i="54"/>
  <c r="G87" i="54"/>
  <c r="H87" i="54" s="1"/>
  <c r="M83" i="54"/>
  <c r="O83" i="54" s="1"/>
  <c r="N83" i="54"/>
  <c r="G83" i="54"/>
  <c r="H83" i="54" s="1"/>
  <c r="M79" i="54"/>
  <c r="O79" i="54" s="1"/>
  <c r="N79" i="54"/>
  <c r="G79" i="54"/>
  <c r="H79" i="54" s="1"/>
  <c r="N31" i="54"/>
  <c r="M31" i="54"/>
  <c r="O31" i="54" s="1"/>
  <c r="G31" i="54"/>
  <c r="H31" i="54" s="1"/>
  <c r="M66" i="54"/>
  <c r="O66" i="54" s="1"/>
  <c r="G66" i="54"/>
  <c r="H66" i="54" s="1"/>
  <c r="N66" i="54"/>
  <c r="U15" i="54"/>
  <c r="Y15" i="54" s="1"/>
  <c r="AA15" i="54" s="1"/>
  <c r="N17" i="54"/>
  <c r="M17" i="54"/>
  <c r="O17" i="54" s="1"/>
  <c r="AB17" i="54" s="1"/>
  <c r="AC17" i="54" s="1"/>
  <c r="G17" i="54"/>
  <c r="H17" i="54" s="1"/>
  <c r="N21" i="54"/>
  <c r="M21" i="54"/>
  <c r="O21" i="54" s="1"/>
  <c r="G21" i="54"/>
  <c r="H21" i="54" s="1"/>
  <c r="N25" i="54"/>
  <c r="M25" i="54"/>
  <c r="O25" i="54" s="1"/>
  <c r="G25" i="54"/>
  <c r="H25" i="54" s="1"/>
  <c r="N30" i="54"/>
  <c r="M30" i="54"/>
  <c r="O30" i="54" s="1"/>
  <c r="G30" i="54"/>
  <c r="H30" i="54" s="1"/>
  <c r="M34" i="54"/>
  <c r="N34" i="54"/>
  <c r="G34" i="54"/>
  <c r="H34" i="54" s="1"/>
  <c r="M38" i="54"/>
  <c r="O38" i="54" s="1"/>
  <c r="N38" i="54"/>
  <c r="G38" i="54"/>
  <c r="H38" i="54" s="1"/>
  <c r="V42" i="54"/>
  <c r="Z42" i="54" s="1"/>
  <c r="M42" i="54"/>
  <c r="O42" i="54" s="1"/>
  <c r="G42" i="54"/>
  <c r="H42" i="54" s="1"/>
  <c r="N42" i="54"/>
  <c r="M46" i="54"/>
  <c r="O46" i="54" s="1"/>
  <c r="N46" i="54"/>
  <c r="G46" i="54"/>
  <c r="H46" i="54" s="1"/>
  <c r="M47" i="54"/>
  <c r="O47" i="54" s="1"/>
  <c r="N47" i="54"/>
  <c r="G47" i="54"/>
  <c r="H47" i="54" s="1"/>
  <c r="U60" i="54"/>
  <c r="Y60" i="54" s="1"/>
  <c r="AA60" i="54" s="1"/>
  <c r="AB60" i="54" s="1"/>
  <c r="AC60" i="54" s="1"/>
  <c r="N64" i="54"/>
  <c r="M64" i="54"/>
  <c r="O64" i="54" s="1"/>
  <c r="G64" i="54"/>
  <c r="H64" i="54" s="1"/>
  <c r="U65" i="54"/>
  <c r="Y65" i="54" s="1"/>
  <c r="AA65" i="54" s="1"/>
  <c r="U66" i="54"/>
  <c r="Y66" i="54" s="1"/>
  <c r="AA66" i="54" s="1"/>
  <c r="AB66" i="54" s="1"/>
  <c r="AC66" i="54" s="1"/>
  <c r="N69" i="54"/>
  <c r="M69" i="54"/>
  <c r="O69" i="54" s="1"/>
  <c r="G69" i="54"/>
  <c r="H69" i="54" s="1"/>
  <c r="M70" i="54"/>
  <c r="O70" i="54" s="1"/>
  <c r="AB70" i="54" s="1"/>
  <c r="AC70" i="54" s="1"/>
  <c r="N70" i="54"/>
  <c r="G70" i="54"/>
  <c r="H70" i="54" s="1"/>
  <c r="M71" i="54"/>
  <c r="O71" i="54" s="1"/>
  <c r="N71" i="54"/>
  <c r="G71" i="54"/>
  <c r="H71" i="54" s="1"/>
  <c r="N73" i="54"/>
  <c r="M73" i="54"/>
  <c r="O73" i="54" s="1"/>
  <c r="G73" i="54"/>
  <c r="H73" i="54" s="1"/>
  <c r="M74" i="54"/>
  <c r="O74" i="54" s="1"/>
  <c r="AB74" i="54" s="1"/>
  <c r="AC74" i="54" s="1"/>
  <c r="G74" i="54"/>
  <c r="H74" i="54" s="1"/>
  <c r="N74" i="54"/>
  <c r="U77" i="54"/>
  <c r="Y77" i="54" s="1"/>
  <c r="AA77" i="54" s="1"/>
  <c r="U78" i="54"/>
  <c r="Y78" i="54" s="1"/>
  <c r="AA78" i="54" s="1"/>
  <c r="U87" i="54"/>
  <c r="Y87" i="54" s="1"/>
  <c r="AA87" i="54" s="1"/>
  <c r="U91" i="54"/>
  <c r="Y91" i="54" s="1"/>
  <c r="AA91" i="54" s="1"/>
  <c r="AA100" i="54"/>
  <c r="AA134" i="54"/>
  <c r="V147" i="54"/>
  <c r="Z147" i="54" s="1"/>
  <c r="V151" i="54"/>
  <c r="Z151" i="54" s="1"/>
  <c r="U163" i="54"/>
  <c r="X163" i="54" s="1"/>
  <c r="U167" i="54"/>
  <c r="Y167" i="54" s="1"/>
  <c r="AA167" i="54" s="1"/>
  <c r="V171" i="54"/>
  <c r="Z171" i="54" s="1"/>
  <c r="V175" i="54"/>
  <c r="Z175" i="54" s="1"/>
  <c r="U223" i="54"/>
  <c r="Y223" i="54" s="1"/>
  <c r="AA223" i="54" s="1"/>
  <c r="U231" i="54"/>
  <c r="Y231" i="54" s="1"/>
  <c r="AA231" i="54" s="1"/>
  <c r="U235" i="54"/>
  <c r="Y235" i="54" s="1"/>
  <c r="AA241" i="54"/>
  <c r="V251" i="54"/>
  <c r="Z251" i="54" s="1"/>
  <c r="AA258" i="54"/>
  <c r="V259" i="54"/>
  <c r="Z259" i="54" s="1"/>
  <c r="U263" i="54"/>
  <c r="Y263" i="54" s="1"/>
  <c r="AA263" i="54" s="1"/>
  <c r="U267" i="54"/>
  <c r="Y267" i="54" s="1"/>
  <c r="AA267" i="54" s="1"/>
  <c r="AB267" i="54" s="1"/>
  <c r="AC267" i="54" s="1"/>
  <c r="N275" i="54"/>
  <c r="G275" i="54"/>
  <c r="H275" i="54" s="1"/>
  <c r="N270" i="54"/>
  <c r="M270" i="54"/>
  <c r="O270" i="54" s="1"/>
  <c r="G270" i="54"/>
  <c r="H270" i="54" s="1"/>
  <c r="U266" i="54"/>
  <c r="N266" i="54"/>
  <c r="M266" i="54"/>
  <c r="O266" i="54" s="1"/>
  <c r="G266" i="54"/>
  <c r="H266" i="54" s="1"/>
  <c r="N262" i="54"/>
  <c r="M262" i="54"/>
  <c r="O262" i="54" s="1"/>
  <c r="AB262" i="54" s="1"/>
  <c r="AC262" i="54" s="1"/>
  <c r="G262" i="54"/>
  <c r="H262" i="54" s="1"/>
  <c r="N258" i="54"/>
  <c r="M258" i="54"/>
  <c r="O258" i="54" s="1"/>
  <c r="G258" i="54"/>
  <c r="H258" i="54" s="1"/>
  <c r="N254" i="54"/>
  <c r="M254" i="54"/>
  <c r="G254" i="54"/>
  <c r="H254" i="54" s="1"/>
  <c r="U250" i="54"/>
  <c r="Y250" i="54" s="1"/>
  <c r="AA250" i="54" s="1"/>
  <c r="N250" i="54"/>
  <c r="M250" i="54"/>
  <c r="O250" i="54" s="1"/>
  <c r="G250" i="54"/>
  <c r="H250" i="54" s="1"/>
  <c r="V246" i="54"/>
  <c r="Z246" i="54" s="1"/>
  <c r="N246" i="54"/>
  <c r="M246" i="54"/>
  <c r="O246" i="54" s="1"/>
  <c r="G246" i="54"/>
  <c r="H246" i="54" s="1"/>
  <c r="V242" i="54"/>
  <c r="Z242" i="54" s="1"/>
  <c r="N242" i="54"/>
  <c r="M242" i="54"/>
  <c r="O242" i="54" s="1"/>
  <c r="G242" i="54"/>
  <c r="H242" i="54" s="1"/>
  <c r="N238" i="54"/>
  <c r="M238" i="54"/>
  <c r="O238" i="54" s="1"/>
  <c r="G238" i="54"/>
  <c r="H238" i="54" s="1"/>
  <c r="V234" i="54"/>
  <c r="Z234" i="54" s="1"/>
  <c r="N234" i="54"/>
  <c r="M234" i="54"/>
  <c r="G234" i="54"/>
  <c r="H234" i="54" s="1"/>
  <c r="V230" i="54"/>
  <c r="Z230" i="54" s="1"/>
  <c r="N230" i="54"/>
  <c r="M230" i="54"/>
  <c r="G230" i="54"/>
  <c r="H230" i="54" s="1"/>
  <c r="N226" i="54"/>
  <c r="M226" i="54"/>
  <c r="O226" i="54" s="1"/>
  <c r="G226" i="54"/>
  <c r="H226" i="54" s="1"/>
  <c r="N222" i="54"/>
  <c r="M222" i="54"/>
  <c r="O222" i="54" s="1"/>
  <c r="G222" i="54"/>
  <c r="H222" i="54" s="1"/>
  <c r="V218" i="54"/>
  <c r="Z218" i="54" s="1"/>
  <c r="N218" i="54"/>
  <c r="M218" i="54"/>
  <c r="O218" i="54" s="1"/>
  <c r="G218" i="54"/>
  <c r="H218" i="54" s="1"/>
  <c r="N214" i="54"/>
  <c r="M214" i="54"/>
  <c r="O214" i="54" s="1"/>
  <c r="G214" i="54"/>
  <c r="H214" i="54" s="1"/>
  <c r="N210" i="54"/>
  <c r="M210" i="54"/>
  <c r="O210" i="54" s="1"/>
  <c r="AB210" i="54" s="1"/>
  <c r="AC210" i="54" s="1"/>
  <c r="G210" i="54"/>
  <c r="H210" i="54" s="1"/>
  <c r="U206" i="54"/>
  <c r="Y206" i="54" s="1"/>
  <c r="AA206" i="54" s="1"/>
  <c r="N206" i="54"/>
  <c r="M206" i="54"/>
  <c r="O206" i="54" s="1"/>
  <c r="G206" i="54"/>
  <c r="H206" i="54" s="1"/>
  <c r="V202" i="54"/>
  <c r="Z202" i="54" s="1"/>
  <c r="N202" i="54"/>
  <c r="M202" i="54"/>
  <c r="O202" i="54" s="1"/>
  <c r="G202" i="54"/>
  <c r="H202" i="54" s="1"/>
  <c r="N198" i="54"/>
  <c r="M198" i="54"/>
  <c r="O198" i="54" s="1"/>
  <c r="G198" i="54"/>
  <c r="H198" i="54" s="1"/>
  <c r="V194" i="54"/>
  <c r="Z194" i="54" s="1"/>
  <c r="N194" i="54"/>
  <c r="M194" i="54"/>
  <c r="O194" i="54" s="1"/>
  <c r="G194" i="54"/>
  <c r="H194" i="54" s="1"/>
  <c r="N190" i="54"/>
  <c r="M190" i="54"/>
  <c r="O190" i="54" s="1"/>
  <c r="G190" i="54"/>
  <c r="H190" i="54" s="1"/>
  <c r="U186" i="54"/>
  <c r="X186" i="54" s="1"/>
  <c r="N186" i="54"/>
  <c r="M186" i="54"/>
  <c r="O186" i="54" s="1"/>
  <c r="G186" i="54"/>
  <c r="H186" i="54" s="1"/>
  <c r="N182" i="54"/>
  <c r="M182" i="54"/>
  <c r="O182" i="54" s="1"/>
  <c r="G182" i="54"/>
  <c r="H182" i="54" s="1"/>
  <c r="V178" i="54"/>
  <c r="Z178" i="54" s="1"/>
  <c r="M178" i="54"/>
  <c r="O178" i="54" s="1"/>
  <c r="N178" i="54"/>
  <c r="G178" i="54"/>
  <c r="H178" i="54" s="1"/>
  <c r="M174" i="54"/>
  <c r="O174" i="54" s="1"/>
  <c r="AB174" i="54" s="1"/>
  <c r="AC174" i="54" s="1"/>
  <c r="N174" i="54"/>
  <c r="G174" i="54"/>
  <c r="H174" i="54" s="1"/>
  <c r="V170" i="54"/>
  <c r="Z170" i="54" s="1"/>
  <c r="M170" i="54"/>
  <c r="O170" i="54" s="1"/>
  <c r="G170" i="54"/>
  <c r="H170" i="54" s="1"/>
  <c r="N170" i="54"/>
  <c r="M166" i="54"/>
  <c r="O166" i="54" s="1"/>
  <c r="N166" i="54"/>
  <c r="G166" i="54"/>
  <c r="H166" i="54" s="1"/>
  <c r="V162" i="54"/>
  <c r="Z162" i="54" s="1"/>
  <c r="M162" i="54"/>
  <c r="O162" i="54" s="1"/>
  <c r="N162" i="54"/>
  <c r="G162" i="54"/>
  <c r="H162" i="54" s="1"/>
  <c r="M158" i="54"/>
  <c r="O158" i="54" s="1"/>
  <c r="N158" i="54"/>
  <c r="G158" i="54"/>
  <c r="H158" i="54" s="1"/>
  <c r="V154" i="54"/>
  <c r="Z154" i="54" s="1"/>
  <c r="M154" i="54"/>
  <c r="O154" i="54" s="1"/>
  <c r="N154" i="54"/>
  <c r="G154" i="54"/>
  <c r="H154" i="54" s="1"/>
  <c r="M150" i="54"/>
  <c r="O150" i="54" s="1"/>
  <c r="N150" i="54"/>
  <c r="G150" i="54"/>
  <c r="H150" i="54" s="1"/>
  <c r="M146" i="54"/>
  <c r="O146" i="54" s="1"/>
  <c r="AB146" i="54" s="1"/>
  <c r="AC146" i="54" s="1"/>
  <c r="N146" i="54"/>
  <c r="G146" i="54"/>
  <c r="H146" i="54" s="1"/>
  <c r="U142" i="54"/>
  <c r="Y142" i="54" s="1"/>
  <c r="AA142" i="54" s="1"/>
  <c r="M142" i="54"/>
  <c r="O142" i="54" s="1"/>
  <c r="AB142" i="54" s="1"/>
  <c r="AC142" i="54" s="1"/>
  <c r="N142" i="54"/>
  <c r="G142" i="54"/>
  <c r="H142" i="54" s="1"/>
  <c r="M138" i="54"/>
  <c r="O138" i="54" s="1"/>
  <c r="N138" i="54"/>
  <c r="G138" i="54"/>
  <c r="H138" i="54" s="1"/>
  <c r="M134" i="54"/>
  <c r="O134" i="54" s="1"/>
  <c r="N134" i="54"/>
  <c r="G134" i="54"/>
  <c r="H134" i="54" s="1"/>
  <c r="U130" i="54"/>
  <c r="Y130" i="54" s="1"/>
  <c r="AA130" i="54" s="1"/>
  <c r="M130" i="54"/>
  <c r="O130" i="54" s="1"/>
  <c r="N130" i="54"/>
  <c r="G130" i="54"/>
  <c r="H130" i="54" s="1"/>
  <c r="V126" i="54"/>
  <c r="Z126" i="54" s="1"/>
  <c r="M126" i="54"/>
  <c r="O126" i="54" s="1"/>
  <c r="N126" i="54"/>
  <c r="G126" i="54"/>
  <c r="H126" i="54" s="1"/>
  <c r="M122" i="54"/>
  <c r="O122" i="54" s="1"/>
  <c r="N122" i="54"/>
  <c r="G122" i="54"/>
  <c r="H122" i="54" s="1"/>
  <c r="M118" i="54"/>
  <c r="O118" i="54" s="1"/>
  <c r="AB118" i="54" s="1"/>
  <c r="AC118" i="54" s="1"/>
  <c r="N118" i="54"/>
  <c r="G118" i="54"/>
  <c r="H118" i="54" s="1"/>
  <c r="V114" i="54"/>
  <c r="Z114" i="54" s="1"/>
  <c r="M114" i="54"/>
  <c r="O114" i="54" s="1"/>
  <c r="G114" i="54"/>
  <c r="H114" i="54" s="1"/>
  <c r="N114" i="54"/>
  <c r="M110" i="54"/>
  <c r="O110" i="54" s="1"/>
  <c r="N110" i="54"/>
  <c r="G110" i="54"/>
  <c r="H110" i="54" s="1"/>
  <c r="U106" i="54"/>
  <c r="Y106" i="54" s="1"/>
  <c r="AA106" i="54" s="1"/>
  <c r="M106" i="54"/>
  <c r="O106" i="54" s="1"/>
  <c r="G106" i="54"/>
  <c r="H106" i="54" s="1"/>
  <c r="N106" i="54"/>
  <c r="M102" i="54"/>
  <c r="O102" i="54" s="1"/>
  <c r="N102" i="54"/>
  <c r="G102" i="54"/>
  <c r="H102" i="54" s="1"/>
  <c r="V98" i="54"/>
  <c r="Z98" i="54" s="1"/>
  <c r="M98" i="54"/>
  <c r="O98" i="54" s="1"/>
  <c r="N98" i="54"/>
  <c r="G98" i="54"/>
  <c r="H98" i="54" s="1"/>
  <c r="V94" i="54"/>
  <c r="M94" i="54"/>
  <c r="O94" i="54" s="1"/>
  <c r="N94" i="54"/>
  <c r="G94" i="54"/>
  <c r="H94" i="54" s="1"/>
  <c r="M90" i="54"/>
  <c r="O90" i="54" s="1"/>
  <c r="AB90" i="54" s="1"/>
  <c r="AC90" i="54" s="1"/>
  <c r="N90" i="54"/>
  <c r="G90" i="54"/>
  <c r="H90" i="54" s="1"/>
  <c r="V86" i="54"/>
  <c r="Z86" i="54" s="1"/>
  <c r="M86" i="54"/>
  <c r="O86" i="54" s="1"/>
  <c r="AB86" i="54" s="1"/>
  <c r="AC86" i="54" s="1"/>
  <c r="N86" i="54"/>
  <c r="G86" i="54"/>
  <c r="H86" i="54" s="1"/>
  <c r="U82" i="54"/>
  <c r="Y82" i="54" s="1"/>
  <c r="AA82" i="54" s="1"/>
  <c r="M82" i="54"/>
  <c r="O82" i="54" s="1"/>
  <c r="AB82" i="54" s="1"/>
  <c r="AC82" i="54" s="1"/>
  <c r="N82" i="54"/>
  <c r="G82" i="54"/>
  <c r="H82" i="54" s="1"/>
  <c r="M273" i="54"/>
  <c r="O273" i="54" s="1"/>
  <c r="N273" i="54"/>
  <c r="G273" i="54"/>
  <c r="H273" i="54" s="1"/>
  <c r="M35" i="54"/>
  <c r="O35" i="54" s="1"/>
  <c r="N35" i="54"/>
  <c r="G35" i="54"/>
  <c r="H35" i="54" s="1"/>
  <c r="M39" i="54"/>
  <c r="O39" i="54" s="1"/>
  <c r="N39" i="54"/>
  <c r="G39" i="54"/>
  <c r="H39" i="54" s="1"/>
  <c r="N45" i="54"/>
  <c r="M45" i="54"/>
  <c r="O45" i="54" s="1"/>
  <c r="G45" i="54"/>
  <c r="H45" i="54" s="1"/>
  <c r="N16" i="54"/>
  <c r="M16" i="54"/>
  <c r="O16" i="54" s="1"/>
  <c r="G16" i="54"/>
  <c r="H16" i="54" s="1"/>
  <c r="U17" i="54"/>
  <c r="Y17" i="54" s="1"/>
  <c r="N19" i="54"/>
  <c r="M19" i="54"/>
  <c r="O19" i="54" s="1"/>
  <c r="AB19" i="54" s="1"/>
  <c r="AC19" i="54" s="1"/>
  <c r="G19" i="54"/>
  <c r="H19" i="54" s="1"/>
  <c r="N20" i="54"/>
  <c r="G20" i="54"/>
  <c r="H20" i="54" s="1"/>
  <c r="M20" i="54"/>
  <c r="O20" i="54" s="1"/>
  <c r="U21" i="54"/>
  <c r="Y21" i="54" s="1"/>
  <c r="AA21" i="54" s="1"/>
  <c r="N23" i="54"/>
  <c r="M23" i="54"/>
  <c r="O23" i="54" s="1"/>
  <c r="G23" i="54"/>
  <c r="H23" i="54" s="1"/>
  <c r="N24" i="54"/>
  <c r="M24" i="54"/>
  <c r="O24" i="54" s="1"/>
  <c r="G24" i="54"/>
  <c r="H24" i="54" s="1"/>
  <c r="U25" i="54"/>
  <c r="Y25" i="54" s="1"/>
  <c r="AA25" i="54" s="1"/>
  <c r="N27" i="54"/>
  <c r="M27" i="54"/>
  <c r="O27" i="54" s="1"/>
  <c r="G27" i="54"/>
  <c r="H27" i="54" s="1"/>
  <c r="M28" i="54"/>
  <c r="O28" i="54" s="1"/>
  <c r="G28" i="54"/>
  <c r="H28" i="54" s="1"/>
  <c r="N28" i="54"/>
  <c r="N29" i="54"/>
  <c r="M29" i="54"/>
  <c r="O29" i="54" s="1"/>
  <c r="G29" i="54"/>
  <c r="H29" i="54" s="1"/>
  <c r="U30" i="54"/>
  <c r="Y30" i="54" s="1"/>
  <c r="AA30" i="54" s="1"/>
  <c r="N32" i="54"/>
  <c r="M32" i="54"/>
  <c r="O32" i="54" s="1"/>
  <c r="G32" i="54"/>
  <c r="H32" i="54" s="1"/>
  <c r="N33" i="54"/>
  <c r="M33" i="54"/>
  <c r="G33" i="54"/>
  <c r="H33" i="54" s="1"/>
  <c r="U34" i="54"/>
  <c r="Y34" i="54" s="1"/>
  <c r="AA34" i="54" s="1"/>
  <c r="AB34" i="54" s="1"/>
  <c r="AC34" i="54" s="1"/>
  <c r="N36" i="54"/>
  <c r="M36" i="54"/>
  <c r="O36" i="54" s="1"/>
  <c r="G36" i="54"/>
  <c r="H36" i="54" s="1"/>
  <c r="N37" i="54"/>
  <c r="M37" i="54"/>
  <c r="O37" i="54" s="1"/>
  <c r="G37" i="54"/>
  <c r="H37" i="54" s="1"/>
  <c r="U38" i="54"/>
  <c r="Y38" i="54" s="1"/>
  <c r="AA38" i="54" s="1"/>
  <c r="AB38" i="54" s="1"/>
  <c r="AC38" i="54" s="1"/>
  <c r="N40" i="54"/>
  <c r="M40" i="54"/>
  <c r="O40" i="54" s="1"/>
  <c r="G40" i="54"/>
  <c r="H40" i="54" s="1"/>
  <c r="N41" i="54"/>
  <c r="M41" i="54"/>
  <c r="O41" i="54" s="1"/>
  <c r="G41" i="54"/>
  <c r="H41" i="54" s="1"/>
  <c r="U42" i="54"/>
  <c r="Y42" i="54" s="1"/>
  <c r="U44" i="54"/>
  <c r="Y44" i="54" s="1"/>
  <c r="AA44" i="54" s="1"/>
  <c r="AB44" i="54" s="1"/>
  <c r="AC44" i="54" s="1"/>
  <c r="N44" i="54"/>
  <c r="M44" i="54"/>
  <c r="O44" i="54" s="1"/>
  <c r="G44" i="54"/>
  <c r="H44" i="54" s="1"/>
  <c r="V45" i="54"/>
  <c r="Z45" i="54" s="1"/>
  <c r="U46" i="54"/>
  <c r="Y46" i="54" s="1"/>
  <c r="AA46" i="54" s="1"/>
  <c r="N49" i="54"/>
  <c r="M49" i="54"/>
  <c r="O49" i="54" s="1"/>
  <c r="G49" i="54"/>
  <c r="H49" i="54" s="1"/>
  <c r="M50" i="54"/>
  <c r="O50" i="54" s="1"/>
  <c r="G50" i="54"/>
  <c r="H50" i="54" s="1"/>
  <c r="N50" i="54"/>
  <c r="M51" i="54"/>
  <c r="O51" i="54" s="1"/>
  <c r="N51" i="54"/>
  <c r="G51" i="54"/>
  <c r="H51" i="54" s="1"/>
  <c r="N53" i="54"/>
  <c r="M53" i="54"/>
  <c r="O53" i="54" s="1"/>
  <c r="G53" i="54"/>
  <c r="H53" i="54" s="1"/>
  <c r="M54" i="54"/>
  <c r="N54" i="54"/>
  <c r="G54" i="54"/>
  <c r="H54" i="54" s="1"/>
  <c r="M55" i="54"/>
  <c r="O55" i="54" s="1"/>
  <c r="N55" i="54"/>
  <c r="G55" i="54"/>
  <c r="H55" i="54" s="1"/>
  <c r="N57" i="54"/>
  <c r="M57" i="54"/>
  <c r="O57" i="54" s="1"/>
  <c r="G57" i="54"/>
  <c r="H57" i="54" s="1"/>
  <c r="M58" i="54"/>
  <c r="O58" i="54" s="1"/>
  <c r="N58" i="54"/>
  <c r="G58" i="54"/>
  <c r="H58" i="54" s="1"/>
  <c r="M59" i="54"/>
  <c r="O59" i="54" s="1"/>
  <c r="N59" i="54"/>
  <c r="G59" i="54"/>
  <c r="H59" i="54" s="1"/>
  <c r="U64" i="54"/>
  <c r="Y64" i="54" s="1"/>
  <c r="AA64" i="54" s="1"/>
  <c r="V66" i="54"/>
  <c r="Z66" i="54" s="1"/>
  <c r="N68" i="54"/>
  <c r="M68" i="54"/>
  <c r="O68" i="54" s="1"/>
  <c r="G68" i="54"/>
  <c r="H68" i="54" s="1"/>
  <c r="AA69" i="54"/>
  <c r="AA70" i="54"/>
  <c r="AA73" i="54"/>
  <c r="AB73" i="54" s="1"/>
  <c r="AC73" i="54" s="1"/>
  <c r="U76" i="54"/>
  <c r="N76" i="54"/>
  <c r="M76" i="54"/>
  <c r="O76" i="54" s="1"/>
  <c r="G76" i="54"/>
  <c r="H76" i="54" s="1"/>
  <c r="V78" i="54"/>
  <c r="Z78" i="54" s="1"/>
  <c r="V91" i="54"/>
  <c r="AA116" i="54"/>
  <c r="AA120" i="54"/>
  <c r="AA128" i="54"/>
  <c r="AA132" i="54"/>
  <c r="U139" i="54"/>
  <c r="Y139" i="54" s="1"/>
  <c r="AA139" i="54" s="1"/>
  <c r="AA141" i="54"/>
  <c r="U143" i="54"/>
  <c r="Y143" i="54" s="1"/>
  <c r="AA143" i="54" s="1"/>
  <c r="AA150" i="54"/>
  <c r="U155" i="54"/>
  <c r="U159" i="54"/>
  <c r="Y159" i="54" s="1"/>
  <c r="AA159" i="54" s="1"/>
  <c r="AB159" i="54" s="1"/>
  <c r="AC159" i="54" s="1"/>
  <c r="V163" i="54"/>
  <c r="Z163" i="54" s="1"/>
  <c r="V167" i="54"/>
  <c r="Z167" i="54" s="1"/>
  <c r="AA174" i="54"/>
  <c r="U183" i="54"/>
  <c r="Y183" i="54" s="1"/>
  <c r="AA183" i="54" s="1"/>
  <c r="AB183" i="54" s="1"/>
  <c r="AC183" i="54" s="1"/>
  <c r="AA192" i="54"/>
  <c r="U239" i="54"/>
  <c r="Y239" i="54" s="1"/>
  <c r="AA239" i="54" s="1"/>
  <c r="U243" i="54"/>
  <c r="Y243" i="54" s="1"/>
  <c r="AA243" i="54" s="1"/>
  <c r="U255" i="54"/>
  <c r="Y255" i="54" s="1"/>
  <c r="AA255" i="54" s="1"/>
  <c r="V263" i="54"/>
  <c r="Z263" i="54" s="1"/>
  <c r="V267" i="54"/>
  <c r="Z267" i="54" s="1"/>
  <c r="U271" i="54"/>
  <c r="Y271" i="54" s="1"/>
  <c r="AA271" i="54" s="1"/>
  <c r="U274" i="54"/>
  <c r="Y274" i="54" s="1"/>
  <c r="AA274" i="54" s="1"/>
  <c r="AB274" i="54" s="1"/>
  <c r="AC274" i="54" s="1"/>
  <c r="N274" i="54"/>
  <c r="M274" i="54"/>
  <c r="O274" i="54" s="1"/>
  <c r="G274" i="54"/>
  <c r="H274" i="54" s="1"/>
  <c r="N269" i="54"/>
  <c r="M269" i="54"/>
  <c r="O269" i="54" s="1"/>
  <c r="G269" i="54"/>
  <c r="H269" i="54" s="1"/>
  <c r="M265" i="54"/>
  <c r="O265" i="54" s="1"/>
  <c r="N265" i="54"/>
  <c r="G265" i="54"/>
  <c r="H265" i="54" s="1"/>
  <c r="N261" i="54"/>
  <c r="M261" i="54"/>
  <c r="O261" i="54" s="1"/>
  <c r="G261" i="54"/>
  <c r="H261" i="54" s="1"/>
  <c r="M257" i="54"/>
  <c r="O257" i="54" s="1"/>
  <c r="N257" i="54"/>
  <c r="G257" i="54"/>
  <c r="H257" i="54" s="1"/>
  <c r="N253" i="54"/>
  <c r="M253" i="54"/>
  <c r="O253" i="54" s="1"/>
  <c r="G253" i="54"/>
  <c r="H253" i="54" s="1"/>
  <c r="M249" i="54"/>
  <c r="N249" i="54"/>
  <c r="G249" i="54"/>
  <c r="H249" i="54" s="1"/>
  <c r="N245" i="54"/>
  <c r="M245" i="54"/>
  <c r="O245" i="54" s="1"/>
  <c r="G245" i="54"/>
  <c r="H245" i="54" s="1"/>
  <c r="M241" i="54"/>
  <c r="O241" i="54" s="1"/>
  <c r="N241" i="54"/>
  <c r="G241" i="54"/>
  <c r="H241" i="54" s="1"/>
  <c r="N237" i="54"/>
  <c r="M237" i="54"/>
  <c r="O237" i="54" s="1"/>
  <c r="G237" i="54"/>
  <c r="H237" i="54" s="1"/>
  <c r="M233" i="54"/>
  <c r="O233" i="54" s="1"/>
  <c r="N233" i="54"/>
  <c r="G233" i="54"/>
  <c r="H233" i="54" s="1"/>
  <c r="N229" i="54"/>
  <c r="M229" i="54"/>
  <c r="G229" i="54"/>
  <c r="H229" i="54" s="1"/>
  <c r="M225" i="54"/>
  <c r="O225" i="54" s="1"/>
  <c r="N225" i="54"/>
  <c r="G225" i="54"/>
  <c r="H225" i="54" s="1"/>
  <c r="N221" i="54"/>
  <c r="M221" i="54"/>
  <c r="O221" i="54" s="1"/>
  <c r="G221" i="54"/>
  <c r="H221" i="54" s="1"/>
  <c r="M217" i="54"/>
  <c r="O217" i="54" s="1"/>
  <c r="N217" i="54"/>
  <c r="G217" i="54"/>
  <c r="H217" i="54" s="1"/>
  <c r="N213" i="54"/>
  <c r="M213" i="54"/>
  <c r="O213" i="54" s="1"/>
  <c r="G213" i="54"/>
  <c r="H213" i="54" s="1"/>
  <c r="M209" i="54"/>
  <c r="O209" i="54" s="1"/>
  <c r="N209" i="54"/>
  <c r="G209" i="54"/>
  <c r="H209" i="54" s="1"/>
  <c r="N205" i="54"/>
  <c r="M205" i="54"/>
  <c r="O205" i="54" s="1"/>
  <c r="G205" i="54"/>
  <c r="H205" i="54" s="1"/>
  <c r="M201" i="54"/>
  <c r="O201" i="54" s="1"/>
  <c r="N201" i="54"/>
  <c r="G201" i="54"/>
  <c r="H201" i="54" s="1"/>
  <c r="N197" i="54"/>
  <c r="M197" i="54"/>
  <c r="O197" i="54" s="1"/>
  <c r="G197" i="54"/>
  <c r="H197" i="54" s="1"/>
  <c r="M193" i="54"/>
  <c r="O193" i="54" s="1"/>
  <c r="N193" i="54"/>
  <c r="G193" i="54"/>
  <c r="H193" i="54" s="1"/>
  <c r="N189" i="54"/>
  <c r="M189" i="54"/>
  <c r="O189" i="54" s="1"/>
  <c r="G189" i="54"/>
  <c r="H189" i="54" s="1"/>
  <c r="M185" i="54"/>
  <c r="O185" i="54" s="1"/>
  <c r="N185" i="54"/>
  <c r="G185" i="54"/>
  <c r="H185" i="54" s="1"/>
  <c r="N181" i="54"/>
  <c r="M181" i="54"/>
  <c r="O181" i="54" s="1"/>
  <c r="G181" i="54"/>
  <c r="H181" i="54" s="1"/>
  <c r="N177" i="54"/>
  <c r="M177" i="54"/>
  <c r="O177" i="54" s="1"/>
  <c r="G177" i="54"/>
  <c r="H177" i="54" s="1"/>
  <c r="N173" i="54"/>
  <c r="M173" i="54"/>
  <c r="O173" i="54" s="1"/>
  <c r="G173" i="54"/>
  <c r="H173" i="54" s="1"/>
  <c r="N169" i="54"/>
  <c r="M169" i="54"/>
  <c r="O169" i="54" s="1"/>
  <c r="G169" i="54"/>
  <c r="H169" i="54" s="1"/>
  <c r="N165" i="54"/>
  <c r="M165" i="54"/>
  <c r="O165" i="54" s="1"/>
  <c r="G165" i="54"/>
  <c r="H165" i="54" s="1"/>
  <c r="N161" i="54"/>
  <c r="M161" i="54"/>
  <c r="O161" i="54" s="1"/>
  <c r="G161" i="54"/>
  <c r="H161" i="54" s="1"/>
  <c r="N157" i="54"/>
  <c r="M157" i="54"/>
  <c r="O157" i="54" s="1"/>
  <c r="G157" i="54"/>
  <c r="H157" i="54" s="1"/>
  <c r="N153" i="54"/>
  <c r="M153" i="54"/>
  <c r="O153" i="54" s="1"/>
  <c r="G153" i="54"/>
  <c r="H153" i="54" s="1"/>
  <c r="N149" i="54"/>
  <c r="M149" i="54"/>
  <c r="O149" i="54" s="1"/>
  <c r="G149" i="54"/>
  <c r="H149" i="54" s="1"/>
  <c r="N145" i="54"/>
  <c r="M145" i="54"/>
  <c r="O145" i="54" s="1"/>
  <c r="G145" i="54"/>
  <c r="H145" i="54" s="1"/>
  <c r="N141" i="54"/>
  <c r="M141" i="54"/>
  <c r="O141" i="54" s="1"/>
  <c r="G141" i="54"/>
  <c r="H141" i="54" s="1"/>
  <c r="N137" i="54"/>
  <c r="M137" i="54"/>
  <c r="O137" i="54" s="1"/>
  <c r="G137" i="54"/>
  <c r="H137" i="54" s="1"/>
  <c r="N133" i="54"/>
  <c r="M133" i="54"/>
  <c r="O133" i="54" s="1"/>
  <c r="G133" i="54"/>
  <c r="H133" i="54" s="1"/>
  <c r="N129" i="54"/>
  <c r="M129" i="54"/>
  <c r="O129" i="54" s="1"/>
  <c r="G129" i="54"/>
  <c r="H129" i="54" s="1"/>
  <c r="N125" i="54"/>
  <c r="M125" i="54"/>
  <c r="O125" i="54" s="1"/>
  <c r="G125" i="54"/>
  <c r="H125" i="54" s="1"/>
  <c r="N121" i="54"/>
  <c r="M121" i="54"/>
  <c r="O121" i="54" s="1"/>
  <c r="G121" i="54"/>
  <c r="H121" i="54" s="1"/>
  <c r="N117" i="54"/>
  <c r="M117" i="54"/>
  <c r="O117" i="54" s="1"/>
  <c r="G117" i="54"/>
  <c r="H117" i="54" s="1"/>
  <c r="N113" i="54"/>
  <c r="M113" i="54"/>
  <c r="O113" i="54" s="1"/>
  <c r="G113" i="54"/>
  <c r="H113" i="54" s="1"/>
  <c r="N109" i="54"/>
  <c r="M109" i="54"/>
  <c r="O109" i="54" s="1"/>
  <c r="G109" i="54"/>
  <c r="H109" i="54" s="1"/>
  <c r="N105" i="54"/>
  <c r="M105" i="54"/>
  <c r="O105" i="54" s="1"/>
  <c r="G105" i="54"/>
  <c r="H105" i="54" s="1"/>
  <c r="N101" i="54"/>
  <c r="M101" i="54"/>
  <c r="O101" i="54" s="1"/>
  <c r="G101" i="54"/>
  <c r="H101" i="54" s="1"/>
  <c r="N97" i="54"/>
  <c r="M97" i="54"/>
  <c r="O97" i="54" s="1"/>
  <c r="G97" i="54"/>
  <c r="H97" i="54" s="1"/>
  <c r="N93" i="54"/>
  <c r="M93" i="54"/>
  <c r="O93" i="54" s="1"/>
  <c r="G93" i="54"/>
  <c r="H93" i="54" s="1"/>
  <c r="N89" i="54"/>
  <c r="M89" i="54"/>
  <c r="O89" i="54" s="1"/>
  <c r="G89" i="54"/>
  <c r="H89" i="54" s="1"/>
  <c r="N85" i="54"/>
  <c r="M85" i="54"/>
  <c r="O85" i="54" s="1"/>
  <c r="G85" i="54"/>
  <c r="H85" i="54" s="1"/>
  <c r="N81" i="54"/>
  <c r="M81" i="54"/>
  <c r="O81" i="54" s="1"/>
  <c r="G81" i="54"/>
  <c r="H81" i="54" s="1"/>
  <c r="V60" i="54"/>
  <c r="Z60" i="54" s="1"/>
  <c r="N18" i="54"/>
  <c r="M18" i="54"/>
  <c r="O18" i="54" s="1"/>
  <c r="G18" i="54"/>
  <c r="H18" i="54" s="1"/>
  <c r="N22" i="54"/>
  <c r="M22" i="54"/>
  <c r="O22" i="54" s="1"/>
  <c r="G22" i="54"/>
  <c r="H22" i="54" s="1"/>
  <c r="U56" i="54"/>
  <c r="Y56" i="54" s="1"/>
  <c r="AA56" i="54" s="1"/>
  <c r="N56" i="54"/>
  <c r="M56" i="54"/>
  <c r="O56" i="54" s="1"/>
  <c r="G56" i="54"/>
  <c r="H56" i="54" s="1"/>
  <c r="N65" i="54"/>
  <c r="M65" i="54"/>
  <c r="O65" i="54" s="1"/>
  <c r="G65" i="54"/>
  <c r="H65" i="54" s="1"/>
  <c r="N77" i="54"/>
  <c r="M77" i="54"/>
  <c r="O77" i="54" s="1"/>
  <c r="AB77" i="54" s="1"/>
  <c r="AC77" i="54" s="1"/>
  <c r="G77" i="54"/>
  <c r="H77" i="54" s="1"/>
  <c r="N48" i="54"/>
  <c r="M48" i="54"/>
  <c r="O48" i="54" s="1"/>
  <c r="G48" i="54"/>
  <c r="H48" i="54" s="1"/>
  <c r="N61" i="54"/>
  <c r="M61" i="54"/>
  <c r="O61" i="54" s="1"/>
  <c r="G61" i="54"/>
  <c r="H61" i="54" s="1"/>
  <c r="M62" i="54"/>
  <c r="O62" i="54" s="1"/>
  <c r="N62" i="54"/>
  <c r="G62" i="54"/>
  <c r="H62" i="54" s="1"/>
  <c r="M63" i="54"/>
  <c r="O63" i="54" s="1"/>
  <c r="N63" i="54"/>
  <c r="G63" i="54"/>
  <c r="H63" i="54" s="1"/>
  <c r="U72" i="54"/>
  <c r="Y72" i="54" s="1"/>
  <c r="AA72" i="54" s="1"/>
  <c r="N72" i="54"/>
  <c r="M72" i="54"/>
  <c r="O72" i="54" s="1"/>
  <c r="G72" i="54"/>
  <c r="H72" i="54" s="1"/>
  <c r="V87" i="54"/>
  <c r="Z87" i="54" s="1"/>
  <c r="U95" i="54"/>
  <c r="Y95" i="54" s="1"/>
  <c r="AA95" i="54" s="1"/>
  <c r="AA112" i="54"/>
  <c r="AA124" i="54"/>
  <c r="AB124" i="54" s="1"/>
  <c r="AC124" i="54" s="1"/>
  <c r="U135" i="54"/>
  <c r="Y135" i="54" s="1"/>
  <c r="AA135" i="54" s="1"/>
  <c r="V139" i="54"/>
  <c r="Z139" i="54" s="1"/>
  <c r="V143" i="54"/>
  <c r="Z143" i="54" s="1"/>
  <c r="V155" i="54"/>
  <c r="Z155" i="54" s="1"/>
  <c r="V159" i="54"/>
  <c r="Z159" i="54" s="1"/>
  <c r="AA166" i="54"/>
  <c r="U179" i="54"/>
  <c r="Y179" i="54" s="1"/>
  <c r="AA179" i="54" s="1"/>
  <c r="AB179" i="54" s="1"/>
  <c r="AC179" i="54" s="1"/>
  <c r="AA196" i="54"/>
  <c r="AA198" i="54"/>
  <c r="AA212" i="54"/>
  <c r="U247" i="54"/>
  <c r="Y247" i="54" s="1"/>
  <c r="AA247" i="54" s="1"/>
  <c r="AB247" i="54" s="1"/>
  <c r="AC247" i="54" s="1"/>
  <c r="V255" i="54"/>
  <c r="Z255" i="54" s="1"/>
  <c r="V271" i="54"/>
  <c r="Z271" i="54" s="1"/>
  <c r="N272" i="54"/>
  <c r="M272" i="54"/>
  <c r="O272" i="54" s="1"/>
  <c r="G272" i="54"/>
  <c r="H272" i="54" s="1"/>
  <c r="M268" i="54"/>
  <c r="O268" i="54" s="1"/>
  <c r="N268" i="54"/>
  <c r="G268" i="54"/>
  <c r="H268" i="54" s="1"/>
  <c r="N264" i="54"/>
  <c r="M264" i="54"/>
  <c r="O264" i="54" s="1"/>
  <c r="G264" i="54"/>
  <c r="H264" i="54" s="1"/>
  <c r="M260" i="54"/>
  <c r="O260" i="54" s="1"/>
  <c r="N260" i="54"/>
  <c r="G260" i="54"/>
  <c r="H260" i="54" s="1"/>
  <c r="N256" i="54"/>
  <c r="M256" i="54"/>
  <c r="O256" i="54" s="1"/>
  <c r="G256" i="54"/>
  <c r="H256" i="54" s="1"/>
  <c r="M252" i="54"/>
  <c r="O252" i="54" s="1"/>
  <c r="N252" i="54"/>
  <c r="G252" i="54"/>
  <c r="H252" i="54" s="1"/>
  <c r="N248" i="54"/>
  <c r="M248" i="54"/>
  <c r="O248" i="54" s="1"/>
  <c r="G248" i="54"/>
  <c r="H248" i="54" s="1"/>
  <c r="M244" i="54"/>
  <c r="O244" i="54" s="1"/>
  <c r="N244" i="54"/>
  <c r="G244" i="54"/>
  <c r="H244" i="54" s="1"/>
  <c r="N240" i="54"/>
  <c r="M240" i="54"/>
  <c r="O240" i="54" s="1"/>
  <c r="G240" i="54"/>
  <c r="H240" i="54" s="1"/>
  <c r="M236" i="54"/>
  <c r="O236" i="54" s="1"/>
  <c r="N236" i="54"/>
  <c r="G236" i="54"/>
  <c r="H236" i="54" s="1"/>
  <c r="N232" i="54"/>
  <c r="M232" i="54"/>
  <c r="O232" i="54" s="1"/>
  <c r="G232" i="54"/>
  <c r="H232" i="54" s="1"/>
  <c r="M228" i="54"/>
  <c r="O228" i="54" s="1"/>
  <c r="N228" i="54"/>
  <c r="G228" i="54"/>
  <c r="H228" i="54" s="1"/>
  <c r="N224" i="54"/>
  <c r="M224" i="54"/>
  <c r="O224" i="54" s="1"/>
  <c r="G224" i="54"/>
  <c r="H224" i="54" s="1"/>
  <c r="M220" i="54"/>
  <c r="O220" i="54" s="1"/>
  <c r="N220" i="54"/>
  <c r="G220" i="54"/>
  <c r="H220" i="54" s="1"/>
  <c r="N216" i="54"/>
  <c r="M216" i="54"/>
  <c r="O216" i="54" s="1"/>
  <c r="AB216" i="54" s="1"/>
  <c r="AC216" i="54" s="1"/>
  <c r="G216" i="54"/>
  <c r="H216" i="54" s="1"/>
  <c r="M212" i="54"/>
  <c r="O212" i="54" s="1"/>
  <c r="N212" i="54"/>
  <c r="G212" i="54"/>
  <c r="H212" i="54" s="1"/>
  <c r="N208" i="54"/>
  <c r="M208" i="54"/>
  <c r="O208" i="54" s="1"/>
  <c r="G208" i="54"/>
  <c r="H208" i="54" s="1"/>
  <c r="M204" i="54"/>
  <c r="O204" i="54" s="1"/>
  <c r="AB204" i="54" s="1"/>
  <c r="AC204" i="54" s="1"/>
  <c r="N204" i="54"/>
  <c r="G204" i="54"/>
  <c r="H204" i="54" s="1"/>
  <c r="N200" i="54"/>
  <c r="G200" i="54"/>
  <c r="H200" i="54" s="1"/>
  <c r="M200" i="54"/>
  <c r="O200" i="54" s="1"/>
  <c r="M196" i="54"/>
  <c r="O196" i="54" s="1"/>
  <c r="G196" i="54"/>
  <c r="H196" i="54" s="1"/>
  <c r="N196" i="54"/>
  <c r="N192" i="54"/>
  <c r="G192" i="54"/>
  <c r="H192" i="54" s="1"/>
  <c r="M192" i="54"/>
  <c r="O192" i="54" s="1"/>
  <c r="AB192" i="54" s="1"/>
  <c r="AC192" i="54" s="1"/>
  <c r="M188" i="54"/>
  <c r="O188" i="54" s="1"/>
  <c r="G188" i="54"/>
  <c r="H188" i="54" s="1"/>
  <c r="N188" i="54"/>
  <c r="N184" i="54"/>
  <c r="G184" i="54"/>
  <c r="H184" i="54" s="1"/>
  <c r="M184" i="54"/>
  <c r="N180" i="54"/>
  <c r="M180" i="54"/>
  <c r="O180" i="54" s="1"/>
  <c r="G180" i="54"/>
  <c r="H180" i="54" s="1"/>
  <c r="N176" i="54"/>
  <c r="M176" i="54"/>
  <c r="O176" i="54" s="1"/>
  <c r="G176" i="54"/>
  <c r="H176" i="54" s="1"/>
  <c r="N172" i="54"/>
  <c r="M172" i="54"/>
  <c r="O172" i="54" s="1"/>
  <c r="G172" i="54"/>
  <c r="H172" i="54" s="1"/>
  <c r="N168" i="54"/>
  <c r="M168" i="54"/>
  <c r="O168" i="54" s="1"/>
  <c r="G168" i="54"/>
  <c r="H168" i="54" s="1"/>
  <c r="N164" i="54"/>
  <c r="M164" i="54"/>
  <c r="O164" i="54" s="1"/>
  <c r="G164" i="54"/>
  <c r="H164" i="54" s="1"/>
  <c r="N160" i="54"/>
  <c r="M160" i="54"/>
  <c r="O160" i="54" s="1"/>
  <c r="G160" i="54"/>
  <c r="H160" i="54" s="1"/>
  <c r="N156" i="54"/>
  <c r="M156" i="54"/>
  <c r="O156" i="54" s="1"/>
  <c r="G156" i="54"/>
  <c r="H156" i="54" s="1"/>
  <c r="N152" i="54"/>
  <c r="M152" i="54"/>
  <c r="O152" i="54" s="1"/>
  <c r="G152" i="54"/>
  <c r="H152" i="54" s="1"/>
  <c r="N148" i="54"/>
  <c r="M148" i="54"/>
  <c r="O148" i="54" s="1"/>
  <c r="G148" i="54"/>
  <c r="H148" i="54" s="1"/>
  <c r="N144" i="54"/>
  <c r="M144" i="54"/>
  <c r="O144" i="54" s="1"/>
  <c r="G144" i="54"/>
  <c r="H144" i="54" s="1"/>
  <c r="N140" i="54"/>
  <c r="M140" i="54"/>
  <c r="O140" i="54" s="1"/>
  <c r="G140" i="54"/>
  <c r="H140" i="54" s="1"/>
  <c r="N136" i="54"/>
  <c r="M136" i="54"/>
  <c r="O136" i="54" s="1"/>
  <c r="G136" i="54"/>
  <c r="H136" i="54" s="1"/>
  <c r="N132" i="54"/>
  <c r="M132" i="54"/>
  <c r="O132" i="54" s="1"/>
  <c r="AB132" i="54" s="1"/>
  <c r="AC132" i="54" s="1"/>
  <c r="G132" i="54"/>
  <c r="H132" i="54" s="1"/>
  <c r="N128" i="54"/>
  <c r="M128" i="54"/>
  <c r="O128" i="54" s="1"/>
  <c r="G128" i="54"/>
  <c r="H128" i="54" s="1"/>
  <c r="N124" i="54"/>
  <c r="M124" i="54"/>
  <c r="O124" i="54" s="1"/>
  <c r="G124" i="54"/>
  <c r="H124" i="54" s="1"/>
  <c r="N120" i="54"/>
  <c r="M120" i="54"/>
  <c r="O120" i="54" s="1"/>
  <c r="G120" i="54"/>
  <c r="H120" i="54" s="1"/>
  <c r="N116" i="54"/>
  <c r="M116" i="54"/>
  <c r="O116" i="54" s="1"/>
  <c r="AB116" i="54" s="1"/>
  <c r="AC116" i="54" s="1"/>
  <c r="G116" i="54"/>
  <c r="H116" i="54" s="1"/>
  <c r="N112" i="54"/>
  <c r="M112" i="54"/>
  <c r="O112" i="54" s="1"/>
  <c r="G112" i="54"/>
  <c r="H112" i="54" s="1"/>
  <c r="N108" i="54"/>
  <c r="M108" i="54"/>
  <c r="O108" i="54" s="1"/>
  <c r="G108" i="54"/>
  <c r="H108" i="54" s="1"/>
  <c r="N104" i="54"/>
  <c r="M104" i="54"/>
  <c r="O104" i="54" s="1"/>
  <c r="AB104" i="54" s="1"/>
  <c r="AC104" i="54" s="1"/>
  <c r="G104" i="54"/>
  <c r="H104" i="54" s="1"/>
  <c r="N100" i="54"/>
  <c r="M100" i="54"/>
  <c r="O100" i="54" s="1"/>
  <c r="AB100" i="54" s="1"/>
  <c r="AC100" i="54" s="1"/>
  <c r="G100" i="54"/>
  <c r="H100" i="54" s="1"/>
  <c r="N96" i="54"/>
  <c r="M96" i="54"/>
  <c r="O96" i="54" s="1"/>
  <c r="G96" i="54"/>
  <c r="H96" i="54" s="1"/>
  <c r="N92" i="54"/>
  <c r="G92" i="54"/>
  <c r="H92" i="54" s="1"/>
  <c r="M92" i="54"/>
  <c r="O92" i="54" s="1"/>
  <c r="N88" i="54"/>
  <c r="M88" i="54"/>
  <c r="O88" i="54" s="1"/>
  <c r="G88" i="54"/>
  <c r="H88" i="54" s="1"/>
  <c r="N84" i="54"/>
  <c r="G84" i="54"/>
  <c r="H84" i="54" s="1"/>
  <c r="M84" i="54"/>
  <c r="N80" i="54"/>
  <c r="M80" i="54"/>
  <c r="O80" i="54" s="1"/>
  <c r="G80" i="54"/>
  <c r="H80" i="54" s="1"/>
  <c r="S79" i="53"/>
  <c r="W79" i="53" s="1"/>
  <c r="Y79" i="53" s="1"/>
  <c r="S148" i="53"/>
  <c r="Y232" i="53"/>
  <c r="Y154" i="53"/>
  <c r="L15" i="53"/>
  <c r="K15" i="53"/>
  <c r="M15" i="53" s="1"/>
  <c r="L19" i="53"/>
  <c r="K19" i="53"/>
  <c r="M19" i="53" s="1"/>
  <c r="K22" i="53"/>
  <c r="M22" i="53" s="1"/>
  <c r="L22" i="53"/>
  <c r="L36" i="53"/>
  <c r="K36" i="53"/>
  <c r="M36" i="53" s="1"/>
  <c r="K38" i="53"/>
  <c r="M38" i="53" s="1"/>
  <c r="L38" i="53"/>
  <c r="L51" i="53"/>
  <c r="K51" i="53"/>
  <c r="M51" i="53" s="1"/>
  <c r="L53" i="53"/>
  <c r="K53" i="53"/>
  <c r="M53" i="53" s="1"/>
  <c r="L56" i="53"/>
  <c r="K56" i="53"/>
  <c r="M56" i="53" s="1"/>
  <c r="L64" i="53"/>
  <c r="K64" i="53"/>
  <c r="M64" i="53" s="1"/>
  <c r="K66" i="53"/>
  <c r="M66" i="53" s="1"/>
  <c r="L66" i="53"/>
  <c r="S75" i="53"/>
  <c r="W75" i="53" s="1"/>
  <c r="Y75" i="53" s="1"/>
  <c r="L75" i="53"/>
  <c r="K75" i="53"/>
  <c r="M75" i="53" s="1"/>
  <c r="L77" i="53"/>
  <c r="K77" i="53"/>
  <c r="M77" i="53" s="1"/>
  <c r="L81" i="53"/>
  <c r="K81" i="53"/>
  <c r="M81" i="53" s="1"/>
  <c r="L87" i="53"/>
  <c r="K87" i="53"/>
  <c r="M87" i="53" s="1"/>
  <c r="L88" i="53"/>
  <c r="K88" i="53"/>
  <c r="M88" i="53" s="1"/>
  <c r="S90" i="53"/>
  <c r="V90" i="53" s="1"/>
  <c r="L90" i="53"/>
  <c r="K90" i="53"/>
  <c r="M90" i="53" s="1"/>
  <c r="S95" i="53"/>
  <c r="W95" i="53" s="1"/>
  <c r="Y95" i="53" s="1"/>
  <c r="L98" i="53"/>
  <c r="K98" i="53"/>
  <c r="M98" i="53" s="1"/>
  <c r="S104" i="53"/>
  <c r="W104" i="53" s="1"/>
  <c r="Y104" i="53" s="1"/>
  <c r="L104" i="53"/>
  <c r="K104" i="53"/>
  <c r="M104" i="53" s="1"/>
  <c r="L109" i="53"/>
  <c r="K109" i="53"/>
  <c r="M109" i="53" s="1"/>
  <c r="L114" i="53"/>
  <c r="K114" i="53"/>
  <c r="M114" i="53" s="1"/>
  <c r="Z114" i="53" s="1"/>
  <c r="AA114" i="53" s="1"/>
  <c r="L115" i="53"/>
  <c r="K115" i="53"/>
  <c r="M115" i="53" s="1"/>
  <c r="T120" i="53"/>
  <c r="X120" i="53" s="1"/>
  <c r="L120" i="53"/>
  <c r="K120" i="53"/>
  <c r="M120" i="53" s="1"/>
  <c r="L123" i="53"/>
  <c r="K123" i="53"/>
  <c r="M123" i="53" s="1"/>
  <c r="L125" i="53"/>
  <c r="K125" i="53"/>
  <c r="M125" i="53" s="1"/>
  <c r="L129" i="53"/>
  <c r="K129" i="53"/>
  <c r="M129" i="53" s="1"/>
  <c r="L134" i="53"/>
  <c r="K134" i="53"/>
  <c r="M134" i="53" s="1"/>
  <c r="S136" i="53"/>
  <c r="V136" i="53" s="1"/>
  <c r="L136" i="53"/>
  <c r="K136" i="53"/>
  <c r="M136" i="53" s="1"/>
  <c r="L142" i="53"/>
  <c r="K142" i="53"/>
  <c r="M142" i="53" s="1"/>
  <c r="L144" i="53"/>
  <c r="K144" i="53"/>
  <c r="M144" i="53" s="1"/>
  <c r="L147" i="53"/>
  <c r="K147" i="53"/>
  <c r="M147" i="53" s="1"/>
  <c r="L151" i="53"/>
  <c r="K151" i="53"/>
  <c r="M151" i="53" s="1"/>
  <c r="L153" i="53"/>
  <c r="K153" i="53"/>
  <c r="M153" i="53" s="1"/>
  <c r="L156" i="53"/>
  <c r="K156" i="53"/>
  <c r="M156" i="53" s="1"/>
  <c r="S158" i="53"/>
  <c r="W158" i="53" s="1"/>
  <c r="Y158" i="53" s="1"/>
  <c r="L158" i="53"/>
  <c r="K158" i="53"/>
  <c r="M158" i="53" s="1"/>
  <c r="L159" i="53"/>
  <c r="K159" i="53"/>
  <c r="M159" i="53" s="1"/>
  <c r="L161" i="53"/>
  <c r="K161" i="53"/>
  <c r="M161" i="53" s="1"/>
  <c r="L162" i="53"/>
  <c r="K162" i="53"/>
  <c r="M162" i="53" s="1"/>
  <c r="T170" i="53"/>
  <c r="X170" i="53" s="1"/>
  <c r="L170" i="53"/>
  <c r="K170" i="53"/>
  <c r="M170" i="53" s="1"/>
  <c r="L172" i="53"/>
  <c r="K172" i="53"/>
  <c r="M172" i="53" s="1"/>
  <c r="L175" i="53"/>
  <c r="K175" i="53"/>
  <c r="M175" i="53" s="1"/>
  <c r="L177" i="53"/>
  <c r="K177" i="53"/>
  <c r="M177" i="53" s="1"/>
  <c r="L178" i="53"/>
  <c r="K178" i="53"/>
  <c r="M178" i="53" s="1"/>
  <c r="L181" i="53"/>
  <c r="K181" i="53"/>
  <c r="M181" i="53" s="1"/>
  <c r="K183" i="53"/>
  <c r="M183" i="53" s="1"/>
  <c r="L183" i="53"/>
  <c r="L185" i="53"/>
  <c r="K185" i="53"/>
  <c r="M185" i="53" s="1"/>
  <c r="L188" i="53"/>
  <c r="K188" i="53"/>
  <c r="M188" i="53" s="1"/>
  <c r="K190" i="53"/>
  <c r="M190" i="53" s="1"/>
  <c r="L190" i="53"/>
  <c r="L193" i="53"/>
  <c r="K193" i="53"/>
  <c r="M193" i="53" s="1"/>
  <c r="T195" i="53"/>
  <c r="K195" i="53"/>
  <c r="M195" i="53" s="1"/>
  <c r="L195" i="53"/>
  <c r="L201" i="53"/>
  <c r="K201" i="53"/>
  <c r="M201" i="53" s="1"/>
  <c r="S203" i="53"/>
  <c r="K203" i="53"/>
  <c r="M203" i="53" s="1"/>
  <c r="L203" i="53"/>
  <c r="L206" i="53"/>
  <c r="K206" i="53"/>
  <c r="M206" i="53" s="1"/>
  <c r="L209" i="53"/>
  <c r="K209" i="53"/>
  <c r="M209" i="53" s="1"/>
  <c r="K211" i="53"/>
  <c r="M211" i="53" s="1"/>
  <c r="L211" i="53"/>
  <c r="L212" i="53"/>
  <c r="K212" i="53"/>
  <c r="M212" i="53" s="1"/>
  <c r="K214" i="53"/>
  <c r="M214" i="53" s="1"/>
  <c r="L214" i="53"/>
  <c r="L217" i="53"/>
  <c r="K217" i="53"/>
  <c r="M217" i="53" s="1"/>
  <c r="K219" i="53"/>
  <c r="M219" i="53" s="1"/>
  <c r="L219" i="53"/>
  <c r="L221" i="53"/>
  <c r="K221" i="53"/>
  <c r="M221" i="53" s="1"/>
  <c r="L245" i="53"/>
  <c r="K245" i="53"/>
  <c r="M245" i="53" s="1"/>
  <c r="T247" i="53"/>
  <c r="X247" i="53" s="1"/>
  <c r="K247" i="53"/>
  <c r="M247" i="53" s="1"/>
  <c r="L247" i="53"/>
  <c r="L250" i="53"/>
  <c r="K250" i="53"/>
  <c r="M250" i="53" s="1"/>
  <c r="K251" i="53"/>
  <c r="M251" i="53" s="1"/>
  <c r="L251" i="53"/>
  <c r="L252" i="53"/>
  <c r="K252" i="53"/>
  <c r="M252" i="53" s="1"/>
  <c r="L254" i="53"/>
  <c r="K254" i="53"/>
  <c r="S258" i="53"/>
  <c r="L258" i="53"/>
  <c r="K258" i="53"/>
  <c r="M258" i="53" s="1"/>
  <c r="L262" i="53"/>
  <c r="K262" i="53"/>
  <c r="M262" i="53" s="1"/>
  <c r="K267" i="53"/>
  <c r="M267" i="53" s="1"/>
  <c r="L267" i="53"/>
  <c r="L270" i="53"/>
  <c r="K270" i="53"/>
  <c r="M270" i="53" s="1"/>
  <c r="K271" i="53"/>
  <c r="M271" i="53" s="1"/>
  <c r="L271" i="53"/>
  <c r="S274" i="53"/>
  <c r="L274" i="53"/>
  <c r="K274" i="53"/>
  <c r="M274" i="53" s="1"/>
  <c r="L21" i="53"/>
  <c r="K21" i="53"/>
  <c r="M21" i="53" s="1"/>
  <c r="S24" i="53"/>
  <c r="W24" i="53" s="1"/>
  <c r="Y24" i="53" s="1"/>
  <c r="L24" i="53"/>
  <c r="K24" i="53"/>
  <c r="M24" i="53" s="1"/>
  <c r="Z24" i="53" s="1"/>
  <c r="AA24" i="53" s="1"/>
  <c r="K26" i="53"/>
  <c r="M26" i="53" s="1"/>
  <c r="L26" i="53"/>
  <c r="L28" i="53"/>
  <c r="K28" i="53"/>
  <c r="M28" i="53" s="1"/>
  <c r="S30" i="53"/>
  <c r="W30" i="53" s="1"/>
  <c r="Y30" i="53" s="1"/>
  <c r="K30" i="53"/>
  <c r="M30" i="53" s="1"/>
  <c r="L30" i="53"/>
  <c r="L32" i="53"/>
  <c r="K32" i="53"/>
  <c r="M32" i="53" s="1"/>
  <c r="K34" i="53"/>
  <c r="L34" i="53"/>
  <c r="L40" i="53"/>
  <c r="K40" i="53"/>
  <c r="M40" i="53" s="1"/>
  <c r="S42" i="53"/>
  <c r="W42" i="53" s="1"/>
  <c r="Y42" i="53" s="1"/>
  <c r="K42" i="53"/>
  <c r="M42" i="53" s="1"/>
  <c r="L42" i="53"/>
  <c r="L44" i="53"/>
  <c r="K44" i="53"/>
  <c r="M44" i="53" s="1"/>
  <c r="S46" i="53"/>
  <c r="W46" i="53" s="1"/>
  <c r="Y46" i="53" s="1"/>
  <c r="K46" i="53"/>
  <c r="M46" i="53" s="1"/>
  <c r="L46" i="53"/>
  <c r="L48" i="53"/>
  <c r="K48" i="53"/>
  <c r="M48" i="53" s="1"/>
  <c r="K50" i="53"/>
  <c r="M50" i="53" s="1"/>
  <c r="L50" i="53"/>
  <c r="L55" i="53"/>
  <c r="K55" i="53"/>
  <c r="M55" i="53" s="1"/>
  <c r="S58" i="53"/>
  <c r="W58" i="53" s="1"/>
  <c r="Y58" i="53" s="1"/>
  <c r="Z58" i="53" s="1"/>
  <c r="AA58" i="53" s="1"/>
  <c r="K58" i="53"/>
  <c r="M58" i="53" s="1"/>
  <c r="L58" i="53"/>
  <c r="L61" i="53"/>
  <c r="K61" i="53"/>
  <c r="M61" i="53" s="1"/>
  <c r="L68" i="53"/>
  <c r="K68" i="53"/>
  <c r="M68" i="53" s="1"/>
  <c r="T70" i="53"/>
  <c r="K70" i="53"/>
  <c r="M70" i="53" s="1"/>
  <c r="L70" i="53"/>
  <c r="L72" i="53"/>
  <c r="K72" i="53"/>
  <c r="M72" i="53" s="1"/>
  <c r="K74" i="53"/>
  <c r="M74" i="53" s="1"/>
  <c r="L74" i="53"/>
  <c r="L83" i="53"/>
  <c r="K83" i="53"/>
  <c r="M83" i="53" s="1"/>
  <c r="L84" i="53"/>
  <c r="K84" i="53"/>
  <c r="L86" i="53"/>
  <c r="K86" i="53"/>
  <c r="M86" i="53" s="1"/>
  <c r="Y87" i="53"/>
  <c r="L92" i="53"/>
  <c r="K92" i="53"/>
  <c r="M92" i="53" s="1"/>
  <c r="L94" i="53"/>
  <c r="K94" i="53"/>
  <c r="M94" i="53" s="1"/>
  <c r="L101" i="53"/>
  <c r="K101" i="53"/>
  <c r="M101" i="53" s="1"/>
  <c r="T103" i="53"/>
  <c r="X103" i="53" s="1"/>
  <c r="L103" i="53"/>
  <c r="K103" i="53"/>
  <c r="M103" i="53" s="1"/>
  <c r="L106" i="53"/>
  <c r="K106" i="53"/>
  <c r="M106" i="53" s="1"/>
  <c r="T108" i="53"/>
  <c r="X108" i="53" s="1"/>
  <c r="L108" i="53"/>
  <c r="K108" i="53"/>
  <c r="M108" i="53" s="1"/>
  <c r="L111" i="53"/>
  <c r="K111" i="53"/>
  <c r="M111" i="53" s="1"/>
  <c r="L117" i="53"/>
  <c r="K117" i="53"/>
  <c r="M117" i="53" s="1"/>
  <c r="L122" i="53"/>
  <c r="K122" i="53"/>
  <c r="M122" i="53" s="1"/>
  <c r="S128" i="53"/>
  <c r="L128" i="53"/>
  <c r="K128" i="53"/>
  <c r="M128" i="53" s="1"/>
  <c r="L131" i="53"/>
  <c r="K131" i="53"/>
  <c r="M131" i="53" s="1"/>
  <c r="L133" i="53"/>
  <c r="K133" i="53"/>
  <c r="M133" i="53" s="1"/>
  <c r="L138" i="53"/>
  <c r="K138" i="53"/>
  <c r="M138" i="53" s="1"/>
  <c r="L140" i="53"/>
  <c r="K140" i="53"/>
  <c r="M140" i="53" s="1"/>
  <c r="L141" i="53"/>
  <c r="K141" i="53"/>
  <c r="M141" i="53" s="1"/>
  <c r="L146" i="53"/>
  <c r="K146" i="53"/>
  <c r="M146" i="53" s="1"/>
  <c r="L150" i="53"/>
  <c r="K150" i="53"/>
  <c r="M150" i="53" s="1"/>
  <c r="L164" i="53"/>
  <c r="K164" i="53"/>
  <c r="M164" i="53" s="1"/>
  <c r="L167" i="53"/>
  <c r="K167" i="53"/>
  <c r="M167" i="53" s="1"/>
  <c r="T169" i="53"/>
  <c r="X169" i="53" s="1"/>
  <c r="L169" i="53"/>
  <c r="K169" i="53"/>
  <c r="M169" i="53" s="1"/>
  <c r="L174" i="53"/>
  <c r="K174" i="53"/>
  <c r="M174" i="53" s="1"/>
  <c r="L180" i="53"/>
  <c r="K180" i="53"/>
  <c r="M180" i="53" s="1"/>
  <c r="T187" i="53"/>
  <c r="X187" i="53" s="1"/>
  <c r="K187" i="53"/>
  <c r="M187" i="53" s="1"/>
  <c r="L187" i="53"/>
  <c r="L192" i="53"/>
  <c r="K192" i="53"/>
  <c r="M192" i="53" s="1"/>
  <c r="S195" i="53"/>
  <c r="L197" i="53"/>
  <c r="K197" i="53"/>
  <c r="M197" i="53" s="1"/>
  <c r="K199" i="53"/>
  <c r="M199" i="53" s="1"/>
  <c r="L199" i="53"/>
  <c r="T203" i="53"/>
  <c r="X203" i="53" s="1"/>
  <c r="L208" i="53"/>
  <c r="K208" i="53"/>
  <c r="M208" i="53" s="1"/>
  <c r="S211" i="53"/>
  <c r="L216" i="53"/>
  <c r="K216" i="53"/>
  <c r="M216" i="53" s="1"/>
  <c r="T221" i="53"/>
  <c r="X221" i="53" s="1"/>
  <c r="K223" i="53"/>
  <c r="M223" i="53" s="1"/>
  <c r="L223" i="53"/>
  <c r="K226" i="53"/>
  <c r="M226" i="53" s="1"/>
  <c r="L226" i="53"/>
  <c r="L228" i="53"/>
  <c r="K228" i="53"/>
  <c r="M228" i="53" s="1"/>
  <c r="K231" i="53"/>
  <c r="M231" i="53" s="1"/>
  <c r="L231" i="53"/>
  <c r="L237" i="53"/>
  <c r="K237" i="53"/>
  <c r="M237" i="53" s="1"/>
  <c r="K239" i="53"/>
  <c r="M239" i="53" s="1"/>
  <c r="L239" i="53"/>
  <c r="L242" i="53"/>
  <c r="K242" i="53"/>
  <c r="M242" i="53" s="1"/>
  <c r="L244" i="53"/>
  <c r="K244" i="53"/>
  <c r="M244" i="53" s="1"/>
  <c r="L249" i="53"/>
  <c r="K249" i="53"/>
  <c r="S250" i="53"/>
  <c r="W250" i="53" s="1"/>
  <c r="Y250" i="53" s="1"/>
  <c r="Z250" i="53" s="1"/>
  <c r="AA250" i="53" s="1"/>
  <c r="S251" i="53"/>
  <c r="W251" i="53" s="1"/>
  <c r="Y251" i="53" s="1"/>
  <c r="K255" i="53"/>
  <c r="M255" i="53" s="1"/>
  <c r="L255" i="53"/>
  <c r="S262" i="53"/>
  <c r="W262" i="53" s="1"/>
  <c r="Y262" i="53" s="1"/>
  <c r="Z262" i="53" s="1"/>
  <c r="AA262" i="53" s="1"/>
  <c r="T264" i="53"/>
  <c r="X264" i="53" s="1"/>
  <c r="L264" i="53"/>
  <c r="K264" i="53"/>
  <c r="M264" i="53" s="1"/>
  <c r="L266" i="53"/>
  <c r="K266" i="53"/>
  <c r="M266" i="53" s="1"/>
  <c r="T267" i="53"/>
  <c r="X267" i="53" s="1"/>
  <c r="S270" i="53"/>
  <c r="W270" i="53" s="1"/>
  <c r="Y270" i="53" s="1"/>
  <c r="T271" i="53"/>
  <c r="X271" i="53" s="1"/>
  <c r="L16" i="53"/>
  <c r="K16" i="53"/>
  <c r="M16" i="53" s="1"/>
  <c r="K18" i="53"/>
  <c r="M18" i="53" s="1"/>
  <c r="L18" i="53"/>
  <c r="L20" i="53"/>
  <c r="K20" i="53"/>
  <c r="M20" i="53" s="1"/>
  <c r="S21" i="53"/>
  <c r="L35" i="53"/>
  <c r="K35" i="53"/>
  <c r="M35" i="53" s="1"/>
  <c r="S37" i="53"/>
  <c r="W37" i="53" s="1"/>
  <c r="Y37" i="53" s="1"/>
  <c r="L37" i="53"/>
  <c r="K37" i="53"/>
  <c r="M37" i="53" s="1"/>
  <c r="Z37" i="53" s="1"/>
  <c r="AA37" i="53" s="1"/>
  <c r="S50" i="53"/>
  <c r="W50" i="53" s="1"/>
  <c r="Y50" i="53" s="1"/>
  <c r="L52" i="53"/>
  <c r="K52" i="53"/>
  <c r="M52" i="53" s="1"/>
  <c r="K54" i="53"/>
  <c r="L54" i="53"/>
  <c r="T55" i="53"/>
  <c r="X55" i="53" s="1"/>
  <c r="L57" i="53"/>
  <c r="K57" i="53"/>
  <c r="M57" i="53" s="1"/>
  <c r="L60" i="53"/>
  <c r="K60" i="53"/>
  <c r="M60" i="53" s="1"/>
  <c r="L63" i="53"/>
  <c r="K63" i="53"/>
  <c r="M63" i="53" s="1"/>
  <c r="L65" i="53"/>
  <c r="K65" i="53"/>
  <c r="M65" i="53" s="1"/>
  <c r="S74" i="53"/>
  <c r="W74" i="53" s="1"/>
  <c r="Y74" i="53" s="1"/>
  <c r="L76" i="53"/>
  <c r="K76" i="53"/>
  <c r="M76" i="53" s="1"/>
  <c r="L79" i="53"/>
  <c r="K79" i="53"/>
  <c r="M79" i="53" s="1"/>
  <c r="L80" i="53"/>
  <c r="K80" i="53"/>
  <c r="M80" i="53" s="1"/>
  <c r="S82" i="53"/>
  <c r="W82" i="53" s="1"/>
  <c r="Y82" i="53" s="1"/>
  <c r="L82" i="53"/>
  <c r="K82" i="53"/>
  <c r="M82" i="53" s="1"/>
  <c r="S83" i="53"/>
  <c r="W83" i="53" s="1"/>
  <c r="Y83" i="53" s="1"/>
  <c r="S86" i="53"/>
  <c r="T87" i="53"/>
  <c r="X87" i="53" s="1"/>
  <c r="L89" i="53"/>
  <c r="K89" i="53"/>
  <c r="M89" i="53" s="1"/>
  <c r="L97" i="53"/>
  <c r="K97" i="53"/>
  <c r="M97" i="53" s="1"/>
  <c r="S100" i="53"/>
  <c r="W100" i="53" s="1"/>
  <c r="Y100" i="53" s="1"/>
  <c r="Z100" i="53" s="1"/>
  <c r="AA100" i="53" s="1"/>
  <c r="L100" i="53"/>
  <c r="K100" i="53"/>
  <c r="M100" i="53" s="1"/>
  <c r="S103" i="53"/>
  <c r="W103" i="53" s="1"/>
  <c r="Y103" i="53" s="1"/>
  <c r="S108" i="53"/>
  <c r="V108" i="53" s="1"/>
  <c r="L110" i="53"/>
  <c r="K110" i="53"/>
  <c r="M110" i="53" s="1"/>
  <c r="L113" i="53"/>
  <c r="K113" i="53"/>
  <c r="M113" i="53" s="1"/>
  <c r="S116" i="53"/>
  <c r="L116" i="53"/>
  <c r="K116" i="53"/>
  <c r="M116" i="53" s="1"/>
  <c r="L119" i="53"/>
  <c r="K119" i="53"/>
  <c r="M119" i="53" s="1"/>
  <c r="S122" i="53"/>
  <c r="W122" i="53" s="1"/>
  <c r="L124" i="53"/>
  <c r="K124" i="53"/>
  <c r="M124" i="53" s="1"/>
  <c r="T128" i="53"/>
  <c r="X128" i="53" s="1"/>
  <c r="T133" i="53"/>
  <c r="L135" i="53"/>
  <c r="K135" i="53"/>
  <c r="M135" i="53" s="1"/>
  <c r="S140" i="53"/>
  <c r="T141" i="53"/>
  <c r="X141" i="53" s="1"/>
  <c r="L143" i="53"/>
  <c r="K143" i="53"/>
  <c r="M143" i="53" s="1"/>
  <c r="L145" i="53"/>
  <c r="K145" i="53"/>
  <c r="M145" i="53" s="1"/>
  <c r="S146" i="53"/>
  <c r="W146" i="53" s="1"/>
  <c r="Y146" i="53" s="1"/>
  <c r="L148" i="53"/>
  <c r="K148" i="53"/>
  <c r="M148" i="53" s="1"/>
  <c r="L149" i="53"/>
  <c r="K149" i="53"/>
  <c r="M149" i="53" s="1"/>
  <c r="S150" i="53"/>
  <c r="W150" i="53" s="1"/>
  <c r="Y150" i="53" s="1"/>
  <c r="Z150" i="53" s="1"/>
  <c r="AA150" i="53" s="1"/>
  <c r="L152" i="53"/>
  <c r="K152" i="53"/>
  <c r="M152" i="53" s="1"/>
  <c r="L155" i="53"/>
  <c r="K155" i="53"/>
  <c r="M155" i="53" s="1"/>
  <c r="L157" i="53"/>
  <c r="K157" i="53"/>
  <c r="M157" i="53" s="1"/>
  <c r="L160" i="53"/>
  <c r="K160" i="53"/>
  <c r="M160" i="53" s="1"/>
  <c r="T161" i="53"/>
  <c r="X161" i="53" s="1"/>
  <c r="L166" i="53"/>
  <c r="K166" i="53"/>
  <c r="M166" i="53" s="1"/>
  <c r="S169" i="53"/>
  <c r="V169" i="53" s="1"/>
  <c r="L171" i="53"/>
  <c r="K171" i="53"/>
  <c r="M171" i="53" s="1"/>
  <c r="S173" i="53"/>
  <c r="V173" i="53" s="1"/>
  <c r="L173" i="53"/>
  <c r="K173" i="53"/>
  <c r="M173" i="53" s="1"/>
  <c r="T174" i="53"/>
  <c r="X174" i="53" s="1"/>
  <c r="L176" i="53"/>
  <c r="K176" i="53"/>
  <c r="M176" i="53" s="1"/>
  <c r="T177" i="53"/>
  <c r="X177" i="53" s="1"/>
  <c r="T180" i="53"/>
  <c r="K182" i="53"/>
  <c r="M182" i="53" s="1"/>
  <c r="L182" i="53"/>
  <c r="L184" i="53"/>
  <c r="K184" i="53"/>
  <c r="L186" i="53"/>
  <c r="K186" i="53"/>
  <c r="M186" i="53" s="1"/>
  <c r="Z186" i="53" s="1"/>
  <c r="AA186" i="53" s="1"/>
  <c r="S187" i="53"/>
  <c r="V187" i="53" s="1"/>
  <c r="L189" i="53"/>
  <c r="K189" i="53"/>
  <c r="M189" i="53" s="1"/>
  <c r="S191" i="53"/>
  <c r="W191" i="53" s="1"/>
  <c r="Y191" i="53" s="1"/>
  <c r="Z191" i="53" s="1"/>
  <c r="AA191" i="53" s="1"/>
  <c r="K191" i="53"/>
  <c r="M191" i="53" s="1"/>
  <c r="L191" i="53"/>
  <c r="T192" i="53"/>
  <c r="L194" i="53"/>
  <c r="K194" i="53"/>
  <c r="M194" i="53" s="1"/>
  <c r="S199" i="53"/>
  <c r="W199" i="53" s="1"/>
  <c r="Y199" i="53" s="1"/>
  <c r="T200" i="53"/>
  <c r="X200" i="53" s="1"/>
  <c r="L200" i="53"/>
  <c r="K200" i="53"/>
  <c r="M200" i="53" s="1"/>
  <c r="K202" i="53"/>
  <c r="M202" i="53" s="1"/>
  <c r="L202" i="53"/>
  <c r="L205" i="53"/>
  <c r="K205" i="53"/>
  <c r="M205" i="53" s="1"/>
  <c r="T207" i="53"/>
  <c r="X207" i="53" s="1"/>
  <c r="K207" i="53"/>
  <c r="M207" i="53" s="1"/>
  <c r="L207" i="53"/>
  <c r="K210" i="53"/>
  <c r="M210" i="53" s="1"/>
  <c r="L210" i="53"/>
  <c r="T211" i="53"/>
  <c r="X211" i="53" s="1"/>
  <c r="L213" i="53"/>
  <c r="K213" i="53"/>
  <c r="M213" i="53" s="1"/>
  <c r="K215" i="53"/>
  <c r="M215" i="53" s="1"/>
  <c r="L215" i="53"/>
  <c r="L218" i="53"/>
  <c r="K218" i="53"/>
  <c r="M218" i="53" s="1"/>
  <c r="L220" i="53"/>
  <c r="K220" i="53"/>
  <c r="M220" i="53" s="1"/>
  <c r="L225" i="53"/>
  <c r="K225" i="53"/>
  <c r="M225" i="53" s="1"/>
  <c r="L230" i="53"/>
  <c r="K230" i="53"/>
  <c r="K234" i="53"/>
  <c r="L234" i="53"/>
  <c r="K235" i="53"/>
  <c r="L235" i="53"/>
  <c r="T236" i="53"/>
  <c r="X236" i="53" s="1"/>
  <c r="L236" i="53"/>
  <c r="K236" i="53"/>
  <c r="M236" i="53" s="1"/>
  <c r="L246" i="53"/>
  <c r="K246" i="53"/>
  <c r="M246" i="53" s="1"/>
  <c r="L248" i="53"/>
  <c r="K248" i="53"/>
  <c r="M248" i="53" s="1"/>
  <c r="T251" i="53"/>
  <c r="X251" i="53" s="1"/>
  <c r="L253" i="53"/>
  <c r="K253" i="53"/>
  <c r="M253" i="53" s="1"/>
  <c r="S254" i="53"/>
  <c r="W254" i="53" s="1"/>
  <c r="L257" i="53"/>
  <c r="K257" i="53"/>
  <c r="M257" i="53" s="1"/>
  <c r="K259" i="53"/>
  <c r="L259" i="53"/>
  <c r="L261" i="53"/>
  <c r="K261" i="53"/>
  <c r="M261" i="53" s="1"/>
  <c r="L269" i="53"/>
  <c r="K269" i="53"/>
  <c r="M269" i="53" s="1"/>
  <c r="L273" i="53"/>
  <c r="K273" i="53"/>
  <c r="M273" i="53" s="1"/>
  <c r="L17" i="53"/>
  <c r="K17" i="53"/>
  <c r="M17" i="53" s="1"/>
  <c r="L23" i="53"/>
  <c r="K23" i="53"/>
  <c r="M23" i="53" s="1"/>
  <c r="S25" i="53"/>
  <c r="W25" i="53" s="1"/>
  <c r="Y25" i="53" s="1"/>
  <c r="Z25" i="53" s="1"/>
  <c r="AA25" i="53" s="1"/>
  <c r="L25" i="53"/>
  <c r="K25" i="53"/>
  <c r="M25" i="53" s="1"/>
  <c r="L27" i="53"/>
  <c r="K27" i="53"/>
  <c r="M27" i="53" s="1"/>
  <c r="L29" i="53"/>
  <c r="K29" i="53"/>
  <c r="M29" i="53" s="1"/>
  <c r="L31" i="53"/>
  <c r="K31" i="53"/>
  <c r="M31" i="53" s="1"/>
  <c r="L33" i="53"/>
  <c r="K33" i="53"/>
  <c r="L39" i="53"/>
  <c r="K39" i="53"/>
  <c r="M39" i="53" s="1"/>
  <c r="L41" i="53"/>
  <c r="K41" i="53"/>
  <c r="M41" i="53" s="1"/>
  <c r="L43" i="53"/>
  <c r="K43" i="53"/>
  <c r="M43" i="53" s="1"/>
  <c r="L45" i="53"/>
  <c r="K45" i="53"/>
  <c r="M45" i="53" s="1"/>
  <c r="L47" i="53"/>
  <c r="K47" i="53"/>
  <c r="M47" i="53" s="1"/>
  <c r="L49" i="53"/>
  <c r="K49" i="53"/>
  <c r="M49" i="53" s="1"/>
  <c r="L59" i="53"/>
  <c r="K59" i="53"/>
  <c r="M59" i="53" s="1"/>
  <c r="K62" i="53"/>
  <c r="M62" i="53" s="1"/>
  <c r="L62" i="53"/>
  <c r="L67" i="53"/>
  <c r="K67" i="53"/>
  <c r="M67" i="53" s="1"/>
  <c r="L69" i="53"/>
  <c r="K69" i="53"/>
  <c r="M69" i="53" s="1"/>
  <c r="L71" i="53"/>
  <c r="K71" i="53"/>
  <c r="M71" i="53" s="1"/>
  <c r="S73" i="53"/>
  <c r="W73" i="53" s="1"/>
  <c r="L73" i="53"/>
  <c r="K73" i="53"/>
  <c r="M73" i="53" s="1"/>
  <c r="K78" i="53"/>
  <c r="M78" i="53" s="1"/>
  <c r="L78" i="53"/>
  <c r="L85" i="53"/>
  <c r="K85" i="53"/>
  <c r="M85" i="53" s="1"/>
  <c r="L91" i="53"/>
  <c r="K91" i="53"/>
  <c r="M91" i="53" s="1"/>
  <c r="L93" i="53"/>
  <c r="K93" i="53"/>
  <c r="M93" i="53" s="1"/>
  <c r="L95" i="53"/>
  <c r="K95" i="53"/>
  <c r="M95" i="53" s="1"/>
  <c r="S96" i="53"/>
  <c r="W96" i="53" s="1"/>
  <c r="Y96" i="53" s="1"/>
  <c r="L96" i="53"/>
  <c r="K96" i="53"/>
  <c r="M96" i="53" s="1"/>
  <c r="T99" i="53"/>
  <c r="X99" i="53" s="1"/>
  <c r="L99" i="53"/>
  <c r="K99" i="53"/>
  <c r="M99" i="53" s="1"/>
  <c r="Z99" i="53" s="1"/>
  <c r="AA99" i="53" s="1"/>
  <c r="L102" i="53"/>
  <c r="K102" i="53"/>
  <c r="M102" i="53" s="1"/>
  <c r="L105" i="53"/>
  <c r="K105" i="53"/>
  <c r="M105" i="53" s="1"/>
  <c r="L107" i="53"/>
  <c r="K107" i="53"/>
  <c r="M107" i="53" s="1"/>
  <c r="T112" i="53"/>
  <c r="X112" i="53" s="1"/>
  <c r="L112" i="53"/>
  <c r="K112" i="53"/>
  <c r="M112" i="53" s="1"/>
  <c r="L118" i="53"/>
  <c r="K118" i="53"/>
  <c r="M118" i="53" s="1"/>
  <c r="Z118" i="53" s="1"/>
  <c r="AA118" i="53" s="1"/>
  <c r="T121" i="53"/>
  <c r="X121" i="53" s="1"/>
  <c r="L121" i="53"/>
  <c r="K121" i="53"/>
  <c r="M121" i="53" s="1"/>
  <c r="L126" i="53"/>
  <c r="K126" i="53"/>
  <c r="M126" i="53" s="1"/>
  <c r="L127" i="53"/>
  <c r="K127" i="53"/>
  <c r="M127" i="53" s="1"/>
  <c r="L130" i="53"/>
  <c r="K130" i="53"/>
  <c r="M130" i="53" s="1"/>
  <c r="L132" i="53"/>
  <c r="K132" i="53"/>
  <c r="M132" i="53" s="1"/>
  <c r="L137" i="53"/>
  <c r="K137" i="53"/>
  <c r="M137" i="53" s="1"/>
  <c r="L139" i="53"/>
  <c r="K139" i="53"/>
  <c r="M139" i="53" s="1"/>
  <c r="L154" i="53"/>
  <c r="K154" i="53"/>
  <c r="M154" i="53" s="1"/>
  <c r="Z154" i="53" s="1"/>
  <c r="AA154" i="53" s="1"/>
  <c r="L163" i="53"/>
  <c r="K163" i="53"/>
  <c r="M163" i="53" s="1"/>
  <c r="S165" i="53"/>
  <c r="W165" i="53" s="1"/>
  <c r="Y165" i="53" s="1"/>
  <c r="L165" i="53"/>
  <c r="K165" i="53"/>
  <c r="M165" i="53" s="1"/>
  <c r="L168" i="53"/>
  <c r="K168" i="53"/>
  <c r="M168" i="53" s="1"/>
  <c r="L179" i="53"/>
  <c r="K179" i="53"/>
  <c r="M179" i="53" s="1"/>
  <c r="L196" i="53"/>
  <c r="K196" i="53"/>
  <c r="M196" i="53" s="1"/>
  <c r="K198" i="53"/>
  <c r="M198" i="53" s="1"/>
  <c r="L198" i="53"/>
  <c r="L204" i="53"/>
  <c r="K204" i="53"/>
  <c r="M204" i="53" s="1"/>
  <c r="K222" i="53"/>
  <c r="M222" i="53" s="1"/>
  <c r="L222" i="53"/>
  <c r="L224" i="53"/>
  <c r="K224" i="53"/>
  <c r="M224" i="53" s="1"/>
  <c r="K227" i="53"/>
  <c r="M227" i="53" s="1"/>
  <c r="L227" i="53"/>
  <c r="L229" i="53"/>
  <c r="K229" i="53"/>
  <c r="T232" i="53"/>
  <c r="X232" i="53" s="1"/>
  <c r="L232" i="53"/>
  <c r="K232" i="53"/>
  <c r="M232" i="53" s="1"/>
  <c r="S233" i="53"/>
  <c r="W233" i="53" s="1"/>
  <c r="Y233" i="53" s="1"/>
  <c r="L233" i="53"/>
  <c r="K233" i="53"/>
  <c r="M233" i="53" s="1"/>
  <c r="S236" i="53"/>
  <c r="L238" i="53"/>
  <c r="K238" i="53"/>
  <c r="M238" i="53" s="1"/>
  <c r="L240" i="53"/>
  <c r="K240" i="53"/>
  <c r="M240" i="53" s="1"/>
  <c r="L241" i="53"/>
  <c r="K241" i="53"/>
  <c r="M241" i="53" s="1"/>
  <c r="K243" i="53"/>
  <c r="M243" i="53" s="1"/>
  <c r="L243" i="53"/>
  <c r="T248" i="53"/>
  <c r="X248" i="53" s="1"/>
  <c r="L256" i="53"/>
  <c r="K256" i="53"/>
  <c r="M256" i="53" s="1"/>
  <c r="T259" i="53"/>
  <c r="X259" i="53" s="1"/>
  <c r="T260" i="53"/>
  <c r="X260" i="53" s="1"/>
  <c r="L260" i="53"/>
  <c r="K260" i="53"/>
  <c r="M260" i="53" s="1"/>
  <c r="K263" i="53"/>
  <c r="M263" i="53" s="1"/>
  <c r="L263" i="53"/>
  <c r="L265" i="53"/>
  <c r="K265" i="53"/>
  <c r="M265" i="53" s="1"/>
  <c r="T268" i="53"/>
  <c r="X268" i="53" s="1"/>
  <c r="L268" i="53"/>
  <c r="K268" i="53"/>
  <c r="M268" i="53" s="1"/>
  <c r="Z268" i="53" s="1"/>
  <c r="AA268" i="53" s="1"/>
  <c r="L272" i="53"/>
  <c r="K272" i="53"/>
  <c r="M272" i="53" s="1"/>
  <c r="N199" i="49"/>
  <c r="N195" i="49"/>
  <c r="N193" i="49"/>
  <c r="N189" i="49"/>
  <c r="N185" i="49"/>
  <c r="N181" i="49"/>
  <c r="N177" i="49"/>
  <c r="N173" i="49"/>
  <c r="N169" i="49"/>
  <c r="N165" i="49"/>
  <c r="N161" i="49"/>
  <c r="N157" i="49"/>
  <c r="N153" i="49"/>
  <c r="N149" i="49"/>
  <c r="N145" i="49"/>
  <c r="N141" i="49"/>
  <c r="N137" i="49"/>
  <c r="N133" i="49"/>
  <c r="N129" i="49"/>
  <c r="N125" i="49"/>
  <c r="N121" i="49"/>
  <c r="N117" i="49"/>
  <c r="N113" i="49"/>
  <c r="N109" i="49"/>
  <c r="N105" i="49"/>
  <c r="N101" i="49"/>
  <c r="N97" i="49"/>
  <c r="N93" i="49"/>
  <c r="N89" i="49"/>
  <c r="N21" i="49"/>
  <c r="N17" i="49"/>
  <c r="Q21" i="49"/>
  <c r="R21" i="49" s="1"/>
  <c r="S21" i="49" s="1"/>
  <c r="N85" i="49"/>
  <c r="N81" i="49"/>
  <c r="N77" i="49"/>
  <c r="N73" i="49"/>
  <c r="N69" i="49"/>
  <c r="N65" i="49"/>
  <c r="N61" i="49"/>
  <c r="N57" i="49"/>
  <c r="N53" i="49"/>
  <c r="N49" i="49"/>
  <c r="N45" i="49"/>
  <c r="N41" i="49"/>
  <c r="N37" i="49"/>
  <c r="N33" i="49"/>
  <c r="N29" i="49"/>
  <c r="N25" i="49"/>
  <c r="I24" i="48"/>
  <c r="K24" i="48" s="1"/>
  <c r="R27" i="48"/>
  <c r="V27" i="48" s="1"/>
  <c r="I32" i="48"/>
  <c r="K32" i="48" s="1"/>
  <c r="R33" i="48"/>
  <c r="V33" i="48" s="1"/>
  <c r="Q39" i="48"/>
  <c r="U39" i="48" s="1"/>
  <c r="I53" i="48"/>
  <c r="Q59" i="48"/>
  <c r="U59" i="48" s="1"/>
  <c r="W59" i="48" s="1"/>
  <c r="I73" i="48"/>
  <c r="I77" i="48"/>
  <c r="Q80" i="48"/>
  <c r="I84" i="48"/>
  <c r="J85" i="48"/>
  <c r="I89" i="48"/>
  <c r="K89" i="48" s="1"/>
  <c r="J98" i="48"/>
  <c r="R101" i="48"/>
  <c r="V101" i="48" s="1"/>
  <c r="I121" i="48"/>
  <c r="K121" i="48" s="1"/>
  <c r="J123" i="48"/>
  <c r="I134" i="48"/>
  <c r="K134" i="48" s="1"/>
  <c r="R152" i="48"/>
  <c r="V152" i="48" s="1"/>
  <c r="I157" i="48"/>
  <c r="I159" i="48"/>
  <c r="K159" i="48" s="1"/>
  <c r="I164" i="48"/>
  <c r="I180" i="48"/>
  <c r="K180" i="48" s="1"/>
  <c r="R182" i="48"/>
  <c r="V182" i="48" s="1"/>
  <c r="J186" i="48"/>
  <c r="V194" i="48"/>
  <c r="J195" i="48"/>
  <c r="I202" i="48"/>
  <c r="V203" i="48"/>
  <c r="J208" i="48"/>
  <c r="V217" i="48"/>
  <c r="J220" i="48"/>
  <c r="I231" i="48"/>
  <c r="R235" i="48"/>
  <c r="V235" i="48" s="1"/>
  <c r="W236" i="48"/>
  <c r="I240" i="48"/>
  <c r="R243" i="48"/>
  <c r="V243" i="48" s="1"/>
  <c r="I248" i="48"/>
  <c r="X259" i="48"/>
  <c r="Y259" i="48" s="1"/>
  <c r="I262" i="48"/>
  <c r="J270" i="48"/>
  <c r="I16" i="48"/>
  <c r="K16" i="48" s="1"/>
  <c r="W22" i="48"/>
  <c r="J24" i="48"/>
  <c r="I28" i="48"/>
  <c r="I33" i="48"/>
  <c r="I40" i="48"/>
  <c r="K40" i="48" s="1"/>
  <c r="I44" i="48"/>
  <c r="I60" i="48"/>
  <c r="I64" i="48"/>
  <c r="Q75" i="48"/>
  <c r="U75" i="48" s="1"/>
  <c r="W75" i="48" s="1"/>
  <c r="J77" i="48"/>
  <c r="I81" i="48"/>
  <c r="Q87" i="48"/>
  <c r="U87" i="48" s="1"/>
  <c r="W87" i="48" s="1"/>
  <c r="J89" i="48"/>
  <c r="R105" i="48"/>
  <c r="V105" i="48" s="1"/>
  <c r="J107" i="48"/>
  <c r="J115" i="48"/>
  <c r="Q122" i="48"/>
  <c r="U122" i="48" s="1"/>
  <c r="W122" i="48" s="1"/>
  <c r="I130" i="48"/>
  <c r="R134" i="48"/>
  <c r="V134" i="48" s="1"/>
  <c r="R138" i="48"/>
  <c r="V138" i="48" s="1"/>
  <c r="W141" i="48"/>
  <c r="R146" i="48"/>
  <c r="V146" i="48" s="1"/>
  <c r="J157" i="48"/>
  <c r="I161" i="48"/>
  <c r="R164" i="48"/>
  <c r="V164" i="48" s="1"/>
  <c r="I173" i="48"/>
  <c r="J180" i="48"/>
  <c r="R186" i="48"/>
  <c r="V186" i="48" s="1"/>
  <c r="I198" i="48"/>
  <c r="K198" i="48" s="1"/>
  <c r="J202" i="48"/>
  <c r="J216" i="48"/>
  <c r="I226" i="48"/>
  <c r="W228" i="48"/>
  <c r="J231" i="48"/>
  <c r="W233" i="48"/>
  <c r="I235" i="48"/>
  <c r="J240" i="48"/>
  <c r="I244" i="48"/>
  <c r="J253" i="48"/>
  <c r="J262" i="48"/>
  <c r="V265" i="48"/>
  <c r="I266" i="48"/>
  <c r="I274" i="48"/>
  <c r="J81" i="48"/>
  <c r="R84" i="48"/>
  <c r="V84" i="48" s="1"/>
  <c r="K92" i="48"/>
  <c r="K104" i="48"/>
  <c r="J161" i="48"/>
  <c r="W175" i="48"/>
  <c r="W180" i="48"/>
  <c r="R180" i="48"/>
  <c r="V180" i="48" s="1"/>
  <c r="J198" i="48"/>
  <c r="R226" i="48"/>
  <c r="V226" i="48" s="1"/>
  <c r="J235" i="48"/>
  <c r="V130" i="48"/>
  <c r="R261" i="48"/>
  <c r="V261" i="48" s="1"/>
  <c r="W268" i="48"/>
  <c r="N15" i="49"/>
  <c r="P15" i="49"/>
  <c r="P21" i="49"/>
  <c r="J16" i="48"/>
  <c r="I19" i="48"/>
  <c r="K19" i="48" s="1"/>
  <c r="I20" i="48"/>
  <c r="R23" i="48"/>
  <c r="V23" i="48" s="1"/>
  <c r="R24" i="48"/>
  <c r="V24" i="48" s="1"/>
  <c r="Q28" i="48"/>
  <c r="R29" i="48"/>
  <c r="V29" i="48" s="1"/>
  <c r="Q32" i="48"/>
  <c r="I36" i="48"/>
  <c r="K36" i="48" s="1"/>
  <c r="J37" i="48"/>
  <c r="R41" i="48"/>
  <c r="V41" i="48" s="1"/>
  <c r="R44" i="48"/>
  <c r="V44" i="48" s="1"/>
  <c r="Q47" i="48"/>
  <c r="U47" i="48" s="1"/>
  <c r="W47" i="48" s="1"/>
  <c r="I49" i="48"/>
  <c r="K49" i="48" s="1"/>
  <c r="I52" i="48"/>
  <c r="K52" i="48" s="1"/>
  <c r="J53" i="48"/>
  <c r="I56" i="48"/>
  <c r="K56" i="48" s="1"/>
  <c r="J57" i="48"/>
  <c r="R61" i="48"/>
  <c r="V61" i="48" s="1"/>
  <c r="R64" i="48"/>
  <c r="V64" i="48" s="1"/>
  <c r="Q67" i="48"/>
  <c r="U67" i="48" s="1"/>
  <c r="W67" i="48" s="1"/>
  <c r="I69" i="48"/>
  <c r="K69" i="48" s="1"/>
  <c r="I72" i="48"/>
  <c r="J73" i="48"/>
  <c r="Q77" i="48"/>
  <c r="U77" i="48" s="1"/>
  <c r="W77" i="48" s="1"/>
  <c r="Q81" i="48"/>
  <c r="U81" i="48" s="1"/>
  <c r="W81" i="48" s="1"/>
  <c r="R89" i="48"/>
  <c r="V89" i="48" s="1"/>
  <c r="R92" i="48"/>
  <c r="V92" i="48" s="1"/>
  <c r="I97" i="48"/>
  <c r="W98" i="48"/>
  <c r="J103" i="48"/>
  <c r="I109" i="48"/>
  <c r="K109" i="48" s="1"/>
  <c r="J122" i="48"/>
  <c r="I122" i="48"/>
  <c r="R16" i="48"/>
  <c r="V16" i="48" s="1"/>
  <c r="J19" i="48"/>
  <c r="K20" i="48"/>
  <c r="J20" i="48"/>
  <c r="I23" i="48"/>
  <c r="Q26" i="48"/>
  <c r="U26" i="48" s="1"/>
  <c r="W26" i="48" s="1"/>
  <c r="R28" i="48"/>
  <c r="V28" i="48" s="1"/>
  <c r="Q31" i="48"/>
  <c r="U31" i="48" s="1"/>
  <c r="W31" i="48" s="1"/>
  <c r="R32" i="48"/>
  <c r="V32" i="48" s="1"/>
  <c r="Q36" i="48"/>
  <c r="R37" i="48"/>
  <c r="V37" i="48" s="1"/>
  <c r="R40" i="48"/>
  <c r="V40" i="48" s="1"/>
  <c r="Q43" i="48"/>
  <c r="U43" i="48" s="1"/>
  <c r="W43" i="48" s="1"/>
  <c r="I45" i="48"/>
  <c r="K45" i="48" s="1"/>
  <c r="I48" i="48"/>
  <c r="K48" i="48" s="1"/>
  <c r="J49" i="48"/>
  <c r="Q52" i="48"/>
  <c r="R53" i="48"/>
  <c r="V53" i="48" s="1"/>
  <c r="Q56" i="48"/>
  <c r="U56" i="48" s="1"/>
  <c r="W56" i="48" s="1"/>
  <c r="X56" i="48" s="1"/>
  <c r="Y56" i="48" s="1"/>
  <c r="R57" i="48"/>
  <c r="V57" i="48" s="1"/>
  <c r="R60" i="48"/>
  <c r="V60" i="48" s="1"/>
  <c r="Q63" i="48"/>
  <c r="U63" i="48" s="1"/>
  <c r="W63" i="48" s="1"/>
  <c r="I65" i="48"/>
  <c r="I68" i="48"/>
  <c r="J69" i="48"/>
  <c r="Q72" i="48"/>
  <c r="R73" i="48"/>
  <c r="V73" i="48" s="1"/>
  <c r="R76" i="48"/>
  <c r="V76" i="48" s="1"/>
  <c r="R80" i="48"/>
  <c r="V80" i="48" s="1"/>
  <c r="Q84" i="48"/>
  <c r="R85" i="48"/>
  <c r="V85" i="48" s="1"/>
  <c r="R88" i="48"/>
  <c r="V88" i="48" s="1"/>
  <c r="Q91" i="48"/>
  <c r="U91" i="48" s="1"/>
  <c r="W91" i="48" s="1"/>
  <c r="I93" i="48"/>
  <c r="K93" i="48" s="1"/>
  <c r="J97" i="48"/>
  <c r="I98" i="48"/>
  <c r="Q109" i="48"/>
  <c r="J110" i="48"/>
  <c r="R110" i="48"/>
  <c r="V110" i="48" s="1"/>
  <c r="J114" i="48"/>
  <c r="R114" i="48"/>
  <c r="V114" i="48" s="1"/>
  <c r="I114" i="48"/>
  <c r="K114" i="48" s="1"/>
  <c r="J118" i="48"/>
  <c r="I118" i="48"/>
  <c r="K118" i="48" s="1"/>
  <c r="U226" i="48"/>
  <c r="W226" i="48" s="1"/>
  <c r="Q19" i="48"/>
  <c r="U19" i="48" s="1"/>
  <c r="W19" i="48" s="1"/>
  <c r="R20" i="48"/>
  <c r="V20" i="48" s="1"/>
  <c r="K23" i="48"/>
  <c r="R36" i="48"/>
  <c r="V36" i="48" s="1"/>
  <c r="W39" i="48"/>
  <c r="K41" i="48"/>
  <c r="K44" i="48"/>
  <c r="J45" i="48"/>
  <c r="Q48" i="48"/>
  <c r="U48" i="48" s="1"/>
  <c r="W48" i="48" s="1"/>
  <c r="R49" i="48"/>
  <c r="V49" i="48" s="1"/>
  <c r="R52" i="48"/>
  <c r="V52" i="48" s="1"/>
  <c r="R56" i="48"/>
  <c r="V56" i="48" s="1"/>
  <c r="K64" i="48"/>
  <c r="J65" i="48"/>
  <c r="Q68" i="48"/>
  <c r="R69" i="48"/>
  <c r="V69" i="48" s="1"/>
  <c r="R72" i="48"/>
  <c r="V72" i="48" s="1"/>
  <c r="K77" i="48"/>
  <c r="K81" i="48"/>
  <c r="J93" i="48"/>
  <c r="Q97" i="48"/>
  <c r="U97" i="48" s="1"/>
  <c r="W97" i="48" s="1"/>
  <c r="R109" i="48"/>
  <c r="V109" i="48" s="1"/>
  <c r="R119" i="48"/>
  <c r="V119" i="48" s="1"/>
  <c r="Q119" i="48"/>
  <c r="U119" i="48" s="1"/>
  <c r="W119" i="48" s="1"/>
  <c r="J119" i="48"/>
  <c r="X134" i="48"/>
  <c r="Y134" i="48" s="1"/>
  <c r="Q135" i="48"/>
  <c r="J135" i="48"/>
  <c r="V135" i="48"/>
  <c r="I135" i="48"/>
  <c r="K135" i="48" s="1"/>
  <c r="T210" i="48"/>
  <c r="U210" i="48"/>
  <c r="W210" i="48" s="1"/>
  <c r="R45" i="48"/>
  <c r="V45" i="48" s="1"/>
  <c r="R48" i="48"/>
  <c r="V48" i="48" s="1"/>
  <c r="R65" i="48"/>
  <c r="V65" i="48" s="1"/>
  <c r="R68" i="48"/>
  <c r="V68" i="48" s="1"/>
  <c r="R93" i="48"/>
  <c r="V93" i="48" s="1"/>
  <c r="R98" i="48"/>
  <c r="T98" i="48" s="1"/>
  <c r="I110" i="48"/>
  <c r="K110" i="48" s="1"/>
  <c r="T113" i="48"/>
  <c r="U113" i="48"/>
  <c r="W113" i="48" s="1"/>
  <c r="X113" i="48" s="1"/>
  <c r="Y113" i="48" s="1"/>
  <c r="I117" i="48"/>
  <c r="K117" i="48" s="1"/>
  <c r="R117" i="48"/>
  <c r="V117" i="48" s="1"/>
  <c r="R118" i="48"/>
  <c r="V118" i="48" s="1"/>
  <c r="J126" i="48"/>
  <c r="I126" i="48"/>
  <c r="R126" i="48"/>
  <c r="V126" i="48" s="1"/>
  <c r="Q131" i="48"/>
  <c r="U131" i="48" s="1"/>
  <c r="W131" i="48" s="1"/>
  <c r="J131" i="48"/>
  <c r="T218" i="48"/>
  <c r="U218" i="48"/>
  <c r="Q142" i="48"/>
  <c r="Q150" i="48"/>
  <c r="Q160" i="48"/>
  <c r="Q168" i="48"/>
  <c r="Q172" i="48"/>
  <c r="R177" i="48"/>
  <c r="V177" i="48" s="1"/>
  <c r="R183" i="48"/>
  <c r="T183" i="48" s="1"/>
  <c r="Q190" i="48"/>
  <c r="W199" i="48"/>
  <c r="Q206" i="48"/>
  <c r="Q214" i="48"/>
  <c r="Q222" i="48"/>
  <c r="R258" i="48"/>
  <c r="V258" i="48" s="1"/>
  <c r="I269" i="48"/>
  <c r="Q273" i="48"/>
  <c r="U273" i="48" s="1"/>
  <c r="W273" i="48" s="1"/>
  <c r="J113" i="48"/>
  <c r="R123" i="48"/>
  <c r="V123" i="48" s="1"/>
  <c r="R125" i="48"/>
  <c r="V125" i="48" s="1"/>
  <c r="J130" i="48"/>
  <c r="J134" i="48"/>
  <c r="Q138" i="48"/>
  <c r="I139" i="48"/>
  <c r="R142" i="48"/>
  <c r="V142" i="48" s="1"/>
  <c r="J143" i="48"/>
  <c r="I146" i="48"/>
  <c r="K146" i="48" s="1"/>
  <c r="I147" i="48"/>
  <c r="R150" i="48"/>
  <c r="Q152" i="48"/>
  <c r="I153" i="48"/>
  <c r="K153" i="48" s="1"/>
  <c r="X153" i="48" s="1"/>
  <c r="Y153" i="48" s="1"/>
  <c r="I156" i="48"/>
  <c r="R157" i="48"/>
  <c r="T157" i="48" s="1"/>
  <c r="R159" i="48"/>
  <c r="V159" i="48" s="1"/>
  <c r="R160" i="48"/>
  <c r="V160" i="48" s="1"/>
  <c r="R161" i="48"/>
  <c r="V161" i="48" s="1"/>
  <c r="J164" i="48"/>
  <c r="I165" i="48"/>
  <c r="K165" i="48" s="1"/>
  <c r="R168" i="48"/>
  <c r="V168" i="48" s="1"/>
  <c r="J169" i="48"/>
  <c r="R172" i="48"/>
  <c r="V172" i="48" s="1"/>
  <c r="J173" i="48"/>
  <c r="I176" i="48"/>
  <c r="I182" i="48"/>
  <c r="W182" i="48"/>
  <c r="R185" i="48"/>
  <c r="V185" i="48" s="1"/>
  <c r="R190" i="48"/>
  <c r="V190" i="48" s="1"/>
  <c r="I194" i="48"/>
  <c r="Q198" i="48"/>
  <c r="U198" i="48" s="1"/>
  <c r="W198" i="48" s="1"/>
  <c r="I199" i="48"/>
  <c r="K199" i="48" s="1"/>
  <c r="I201" i="48"/>
  <c r="K201" i="48" s="1"/>
  <c r="Q202" i="48"/>
  <c r="R206" i="48"/>
  <c r="V206" i="48" s="1"/>
  <c r="J210" i="48"/>
  <c r="R214" i="48"/>
  <c r="V214" i="48" s="1"/>
  <c r="I218" i="48"/>
  <c r="R222" i="48"/>
  <c r="V222" i="48" s="1"/>
  <c r="J226" i="48"/>
  <c r="X230" i="48"/>
  <c r="Y230" i="48" s="1"/>
  <c r="Q231" i="48"/>
  <c r="J233" i="48"/>
  <c r="R238" i="48"/>
  <c r="V238" i="48" s="1"/>
  <c r="Q239" i="48"/>
  <c r="T239" i="48" s="1"/>
  <c r="J243" i="48"/>
  <c r="J244" i="48"/>
  <c r="I246" i="48"/>
  <c r="K246" i="48" s="1"/>
  <c r="X246" i="48" s="1"/>
  <c r="Y246" i="48" s="1"/>
  <c r="I249" i="48"/>
  <c r="R249" i="48"/>
  <c r="V249" i="48" s="1"/>
  <c r="I253" i="48"/>
  <c r="R254" i="48"/>
  <c r="T254" i="48" s="1"/>
  <c r="I257" i="48"/>
  <c r="K257" i="48" s="1"/>
  <c r="X257" i="48" s="1"/>
  <c r="Y257" i="48" s="1"/>
  <c r="I261" i="48"/>
  <c r="R262" i="48"/>
  <c r="V262" i="48" s="1"/>
  <c r="I265" i="48"/>
  <c r="K265" i="48" s="1"/>
  <c r="R266" i="48"/>
  <c r="V266" i="48" s="1"/>
  <c r="J269" i="48"/>
  <c r="V269" i="48"/>
  <c r="I270" i="48"/>
  <c r="K270" i="48" s="1"/>
  <c r="R273" i="48"/>
  <c r="V273" i="48" s="1"/>
  <c r="R274" i="48"/>
  <c r="V274" i="48" s="1"/>
  <c r="Q130" i="48"/>
  <c r="J139" i="48"/>
  <c r="I142" i="48"/>
  <c r="K142" i="48" s="1"/>
  <c r="R143" i="48"/>
  <c r="V143" i="48" s="1"/>
  <c r="J146" i="48"/>
  <c r="J147" i="48"/>
  <c r="I150" i="48"/>
  <c r="K150" i="48" s="1"/>
  <c r="J153" i="48"/>
  <c r="J156" i="48"/>
  <c r="I160" i="48"/>
  <c r="K160" i="48" s="1"/>
  <c r="J165" i="48"/>
  <c r="I168" i="48"/>
  <c r="K168" i="48" s="1"/>
  <c r="R169" i="48"/>
  <c r="V169" i="48" s="1"/>
  <c r="I172" i="48"/>
  <c r="K172" i="48" s="1"/>
  <c r="R173" i="48"/>
  <c r="V173" i="48" s="1"/>
  <c r="J176" i="48"/>
  <c r="V176" i="48"/>
  <c r="I177" i="48"/>
  <c r="K177" i="48" s="1"/>
  <c r="J182" i="48"/>
  <c r="I183" i="48"/>
  <c r="K183" i="48" s="1"/>
  <c r="X183" i="48" s="1"/>
  <c r="Y183" i="48" s="1"/>
  <c r="I190" i="48"/>
  <c r="J194" i="48"/>
  <c r="I197" i="48"/>
  <c r="K197" i="48" s="1"/>
  <c r="J199" i="48"/>
  <c r="R201" i="48"/>
  <c r="V201" i="48" s="1"/>
  <c r="I206" i="48"/>
  <c r="K206" i="48" s="1"/>
  <c r="J212" i="48"/>
  <c r="I214" i="48"/>
  <c r="J218" i="48"/>
  <c r="I222" i="48"/>
  <c r="K222" i="48" s="1"/>
  <c r="J228" i="48"/>
  <c r="J236" i="48"/>
  <c r="R240" i="48"/>
  <c r="V240" i="48" s="1"/>
  <c r="R244" i="48"/>
  <c r="V244" i="48" s="1"/>
  <c r="J249" i="48"/>
  <c r="I254" i="48"/>
  <c r="I258" i="48"/>
  <c r="K258" i="48" s="1"/>
  <c r="Q269" i="48"/>
  <c r="T269" i="48" s="1"/>
  <c r="I273" i="48"/>
  <c r="K273" i="48" s="1"/>
  <c r="X273" i="48" s="1"/>
  <c r="Y273" i="48" s="1"/>
  <c r="R139" i="48"/>
  <c r="V139" i="48" s="1"/>
  <c r="R147" i="48"/>
  <c r="V147" i="48" s="1"/>
  <c r="J160" i="48"/>
  <c r="R165" i="48"/>
  <c r="V165" i="48" s="1"/>
  <c r="J177" i="48"/>
  <c r="J183" i="48"/>
  <c r="Q194" i="48"/>
  <c r="R199" i="48"/>
  <c r="T199" i="48" s="1"/>
  <c r="K202" i="48"/>
  <c r="K219" i="48"/>
  <c r="R236" i="48"/>
  <c r="T236" i="48" s="1"/>
  <c r="J254" i="48"/>
  <c r="J258" i="48"/>
  <c r="Q261" i="48"/>
  <c r="Q265" i="48"/>
  <c r="K266" i="48"/>
  <c r="R270" i="48"/>
  <c r="T270" i="48" s="1"/>
  <c r="O227" i="51"/>
  <c r="P227" i="51"/>
  <c r="R227" i="51" s="1"/>
  <c r="S227" i="51" s="1"/>
  <c r="L18" i="51"/>
  <c r="P18" i="51" s="1"/>
  <c r="F22" i="51"/>
  <c r="F26" i="51"/>
  <c r="F86" i="51"/>
  <c r="L23" i="51"/>
  <c r="P23" i="51" s="1"/>
  <c r="F27" i="51"/>
  <c r="Q43" i="51"/>
  <c r="L59" i="51"/>
  <c r="Q75" i="51"/>
  <c r="L87" i="51"/>
  <c r="O87" i="51" s="1"/>
  <c r="L91" i="51"/>
  <c r="F16" i="51"/>
  <c r="F24" i="51"/>
  <c r="L28" i="51"/>
  <c r="P28" i="51" s="1"/>
  <c r="L32" i="51"/>
  <c r="P32" i="51" s="1"/>
  <c r="L36" i="51"/>
  <c r="P36" i="51" s="1"/>
  <c r="L40" i="51"/>
  <c r="P40" i="51" s="1"/>
  <c r="L44" i="51"/>
  <c r="P44" i="51" s="1"/>
  <c r="L48" i="51"/>
  <c r="P48" i="51" s="1"/>
  <c r="L52" i="51"/>
  <c r="P52" i="51" s="1"/>
  <c r="L56" i="51"/>
  <c r="P56" i="51" s="1"/>
  <c r="L60" i="51"/>
  <c r="P60" i="51" s="1"/>
  <c r="L64" i="51"/>
  <c r="P64" i="51" s="1"/>
  <c r="L68" i="51"/>
  <c r="P68" i="51" s="1"/>
  <c r="L72" i="51"/>
  <c r="P72" i="51" s="1"/>
  <c r="L76" i="51"/>
  <c r="P76" i="51" s="1"/>
  <c r="L80" i="51"/>
  <c r="P80" i="51" s="1"/>
  <c r="F84" i="51"/>
  <c r="L88" i="51"/>
  <c r="F92" i="51"/>
  <c r="F29" i="51"/>
  <c r="L272" i="51"/>
  <c r="P272" i="51" s="1"/>
  <c r="R272" i="51" s="1"/>
  <c r="S272" i="51" s="1"/>
  <c r="L268" i="51"/>
  <c r="P268" i="51" s="1"/>
  <c r="R268" i="51" s="1"/>
  <c r="S268" i="51" s="1"/>
  <c r="L260" i="51"/>
  <c r="P260" i="51" s="1"/>
  <c r="R260" i="51" s="1"/>
  <c r="S260" i="51" s="1"/>
  <c r="L256" i="51"/>
  <c r="P256" i="51" s="1"/>
  <c r="R256" i="51" s="1"/>
  <c r="S256" i="51" s="1"/>
  <c r="L252" i="51"/>
  <c r="P252" i="51" s="1"/>
  <c r="R252" i="51" s="1"/>
  <c r="S252" i="51" s="1"/>
  <c r="L248" i="51"/>
  <c r="P248" i="51" s="1"/>
  <c r="R248" i="51" s="1"/>
  <c r="S248" i="51" s="1"/>
  <c r="F232" i="51"/>
  <c r="F228" i="51"/>
  <c r="L224" i="51"/>
  <c r="L212" i="51"/>
  <c r="P212" i="51" s="1"/>
  <c r="R212" i="51" s="1"/>
  <c r="S212" i="51" s="1"/>
  <c r="L208" i="51"/>
  <c r="P208" i="51" s="1"/>
  <c r="R208" i="51" s="1"/>
  <c r="S208" i="51" s="1"/>
  <c r="L204" i="51"/>
  <c r="P204" i="51" s="1"/>
  <c r="R204" i="51" s="1"/>
  <c r="S204" i="51" s="1"/>
  <c r="L200" i="51"/>
  <c r="P200" i="51" s="1"/>
  <c r="R200" i="51" s="1"/>
  <c r="S200" i="51" s="1"/>
  <c r="L196" i="51"/>
  <c r="P196" i="51" s="1"/>
  <c r="R196" i="51" s="1"/>
  <c r="S196" i="51" s="1"/>
  <c r="L192" i="51"/>
  <c r="P192" i="51" s="1"/>
  <c r="R192" i="51" s="1"/>
  <c r="S192" i="51" s="1"/>
  <c r="L188" i="51"/>
  <c r="P188" i="51" s="1"/>
  <c r="R188" i="51" s="1"/>
  <c r="S188" i="51" s="1"/>
  <c r="L184" i="51"/>
  <c r="P184" i="51" s="1"/>
  <c r="R184" i="51" s="1"/>
  <c r="S184" i="51" s="1"/>
  <c r="L180" i="51"/>
  <c r="L176" i="51"/>
  <c r="P176" i="51" s="1"/>
  <c r="R176" i="51" s="1"/>
  <c r="S176" i="51" s="1"/>
  <c r="L172" i="51"/>
  <c r="P172" i="51" s="1"/>
  <c r="R172" i="51" s="1"/>
  <c r="S172" i="51" s="1"/>
  <c r="L168" i="51"/>
  <c r="P168" i="51" s="1"/>
  <c r="R168" i="51" s="1"/>
  <c r="S168" i="51" s="1"/>
  <c r="F144" i="51"/>
  <c r="S230" i="51"/>
  <c r="T230" i="51" s="1"/>
  <c r="L203" i="51"/>
  <c r="L187" i="51"/>
  <c r="F179" i="51"/>
  <c r="F171" i="51"/>
  <c r="L131" i="51"/>
  <c r="P131" i="51" s="1"/>
  <c r="R131" i="51" s="1"/>
  <c r="S131" i="51" s="1"/>
  <c r="L127" i="51"/>
  <c r="L123" i="51"/>
  <c r="P123" i="51" s="1"/>
  <c r="R123" i="51" s="1"/>
  <c r="S123" i="51" s="1"/>
  <c r="L119" i="51"/>
  <c r="O119" i="51" s="1"/>
  <c r="L115" i="51"/>
  <c r="P115" i="51" s="1"/>
  <c r="R115" i="51" s="1"/>
  <c r="S115" i="51" s="1"/>
  <c r="L111" i="51"/>
  <c r="L107" i="51"/>
  <c r="P107" i="51" s="1"/>
  <c r="R107" i="51" s="1"/>
  <c r="S107" i="51" s="1"/>
  <c r="L103" i="51"/>
  <c r="P103" i="51" s="1"/>
  <c r="R103" i="51" s="1"/>
  <c r="S103" i="51" s="1"/>
  <c r="T103" i="51" s="1"/>
  <c r="L99" i="51"/>
  <c r="P99" i="51" s="1"/>
  <c r="R99" i="51" s="1"/>
  <c r="S99" i="51" s="1"/>
  <c r="L274" i="51"/>
  <c r="P274" i="51" s="1"/>
  <c r="R274" i="51" s="1"/>
  <c r="S274" i="51" s="1"/>
  <c r="L270" i="51"/>
  <c r="P270" i="51" s="1"/>
  <c r="R270" i="51" s="1"/>
  <c r="S270" i="51" s="1"/>
  <c r="L266" i="51"/>
  <c r="P266" i="51" s="1"/>
  <c r="R266" i="51" s="1"/>
  <c r="S266" i="51" s="1"/>
  <c r="L262" i="51"/>
  <c r="P262" i="51" s="1"/>
  <c r="R262" i="51" s="1"/>
  <c r="S262" i="51" s="1"/>
  <c r="Q242" i="51"/>
  <c r="F230" i="51"/>
  <c r="F226" i="51"/>
  <c r="Q218" i="51"/>
  <c r="F162" i="51"/>
  <c r="F146" i="51"/>
  <c r="L138" i="51"/>
  <c r="P138" i="51" s="1"/>
  <c r="R138" i="51" s="1"/>
  <c r="S138" i="51" s="1"/>
  <c r="F130" i="51"/>
  <c r="F114" i="51"/>
  <c r="F98" i="51"/>
  <c r="L225" i="51"/>
  <c r="P225" i="51" s="1"/>
  <c r="R225" i="51" s="1"/>
  <c r="S225" i="51" s="1"/>
  <c r="T225" i="51" s="1"/>
  <c r="Q217" i="51"/>
  <c r="L201" i="51"/>
  <c r="L185" i="51"/>
  <c r="F181" i="51"/>
  <c r="F173" i="51"/>
  <c r="L169" i="51"/>
  <c r="L161" i="51"/>
  <c r="P161" i="51" s="1"/>
  <c r="R161" i="51" s="1"/>
  <c r="S161" i="51" s="1"/>
  <c r="L157" i="51"/>
  <c r="P157" i="51" s="1"/>
  <c r="R157" i="51" s="1"/>
  <c r="S157" i="51" s="1"/>
  <c r="L153" i="51"/>
  <c r="P153" i="51" s="1"/>
  <c r="R153" i="51" s="1"/>
  <c r="S153" i="51" s="1"/>
  <c r="L149" i="51"/>
  <c r="P149" i="51" s="1"/>
  <c r="R149" i="51" s="1"/>
  <c r="S149" i="51" s="1"/>
  <c r="L145" i="51"/>
  <c r="P145" i="51" s="1"/>
  <c r="L141" i="51"/>
  <c r="P141" i="51" s="1"/>
  <c r="R141" i="51" s="1"/>
  <c r="S141" i="51" s="1"/>
  <c r="L137" i="51"/>
  <c r="P137" i="51" s="1"/>
  <c r="R137" i="51" s="1"/>
  <c r="S137" i="51" s="1"/>
  <c r="P86" i="49"/>
  <c r="O86" i="49"/>
  <c r="Q86" i="49" s="1"/>
  <c r="R86" i="49" s="1"/>
  <c r="S86" i="49" s="1"/>
  <c r="P263" i="49"/>
  <c r="O263" i="49"/>
  <c r="Q263" i="49" s="1"/>
  <c r="R263" i="49" s="1"/>
  <c r="S263" i="49" s="1"/>
  <c r="F247" i="49"/>
  <c r="P247" i="49"/>
  <c r="O247" i="49"/>
  <c r="P231" i="49"/>
  <c r="O231" i="49"/>
  <c r="Q231" i="49" s="1"/>
  <c r="R231" i="49" s="1"/>
  <c r="S231" i="49" s="1"/>
  <c r="P215" i="49"/>
  <c r="O215" i="49"/>
  <c r="P199" i="49"/>
  <c r="O199" i="49"/>
  <c r="Q199" i="49" s="1"/>
  <c r="R199" i="49" s="1"/>
  <c r="S199" i="49" s="1"/>
  <c r="P183" i="49"/>
  <c r="O183" i="49"/>
  <c r="P167" i="49"/>
  <c r="O167" i="49"/>
  <c r="P151" i="49"/>
  <c r="O151" i="49"/>
  <c r="P135" i="49"/>
  <c r="O135" i="49"/>
  <c r="P119" i="49"/>
  <c r="O119" i="49"/>
  <c r="Q119" i="49" s="1"/>
  <c r="R119" i="49" s="1"/>
  <c r="S119" i="49" s="1"/>
  <c r="P103" i="49"/>
  <c r="O103" i="49"/>
  <c r="Q103" i="49" s="1"/>
  <c r="R103" i="49" s="1"/>
  <c r="S103" i="49" s="1"/>
  <c r="P87" i="49"/>
  <c r="O87" i="49"/>
  <c r="O275" i="49"/>
  <c r="P275" i="49"/>
  <c r="O259" i="49"/>
  <c r="P259" i="49"/>
  <c r="P243" i="49"/>
  <c r="O243" i="49"/>
  <c r="P227" i="49"/>
  <c r="O227" i="49"/>
  <c r="Q227" i="49" s="1"/>
  <c r="R227" i="49" s="1"/>
  <c r="S227" i="49" s="1"/>
  <c r="P211" i="49"/>
  <c r="O211" i="49"/>
  <c r="P195" i="49"/>
  <c r="O195" i="49"/>
  <c r="P179" i="49"/>
  <c r="O179" i="49"/>
  <c r="Q179" i="49" s="1"/>
  <c r="R179" i="49" s="1"/>
  <c r="S179" i="49" s="1"/>
  <c r="P163" i="49"/>
  <c r="O163" i="49"/>
  <c r="Q163" i="49" s="1"/>
  <c r="R163" i="49" s="1"/>
  <c r="S163" i="49" s="1"/>
  <c r="P147" i="49"/>
  <c r="O147" i="49"/>
  <c r="Q147" i="49" s="1"/>
  <c r="R147" i="49" s="1"/>
  <c r="S147" i="49" s="1"/>
  <c r="P131" i="49"/>
  <c r="O131" i="49"/>
  <c r="P115" i="49"/>
  <c r="O115" i="49"/>
  <c r="Q115" i="49" s="1"/>
  <c r="R115" i="49" s="1"/>
  <c r="S115" i="49" s="1"/>
  <c r="P99" i="49"/>
  <c r="O99" i="49"/>
  <c r="Q99" i="49" s="1"/>
  <c r="R99" i="49" s="1"/>
  <c r="S99" i="49" s="1"/>
  <c r="P83" i="49"/>
  <c r="O83" i="49"/>
  <c r="Q243" i="49"/>
  <c r="R243" i="49" s="1"/>
  <c r="S243" i="49" s="1"/>
  <c r="P271" i="49"/>
  <c r="O271" i="49"/>
  <c r="Q271" i="49" s="1"/>
  <c r="R271" i="49" s="1"/>
  <c r="S271" i="49" s="1"/>
  <c r="F255" i="49"/>
  <c r="P255" i="49"/>
  <c r="O255" i="49"/>
  <c r="P239" i="49"/>
  <c r="O239" i="49"/>
  <c r="Q239" i="49" s="1"/>
  <c r="R239" i="49" s="1"/>
  <c r="S239" i="49" s="1"/>
  <c r="P223" i="49"/>
  <c r="O223" i="49"/>
  <c r="P207" i="49"/>
  <c r="O207" i="49"/>
  <c r="P191" i="49"/>
  <c r="O191" i="49"/>
  <c r="P175" i="49"/>
  <c r="O175" i="49"/>
  <c r="Q175" i="49" s="1"/>
  <c r="R175" i="49" s="1"/>
  <c r="S175" i="49" s="1"/>
  <c r="P159" i="49"/>
  <c r="O159" i="49"/>
  <c r="P143" i="49"/>
  <c r="O143" i="49"/>
  <c r="Q143" i="49" s="1"/>
  <c r="R143" i="49" s="1"/>
  <c r="S143" i="49" s="1"/>
  <c r="P127" i="49"/>
  <c r="O127" i="49"/>
  <c r="Q127" i="49" s="1"/>
  <c r="R127" i="49" s="1"/>
  <c r="S127" i="49" s="1"/>
  <c r="P111" i="49"/>
  <c r="O111" i="49"/>
  <c r="Q111" i="49" s="1"/>
  <c r="R111" i="49" s="1"/>
  <c r="S111" i="49" s="1"/>
  <c r="P95" i="49"/>
  <c r="O95" i="49"/>
  <c r="Q131" i="49"/>
  <c r="R131" i="49" s="1"/>
  <c r="S131" i="49" s="1"/>
  <c r="Q135" i="49"/>
  <c r="R135" i="49" s="1"/>
  <c r="S135" i="49" s="1"/>
  <c r="O267" i="49"/>
  <c r="Q267" i="49" s="1"/>
  <c r="R267" i="49" s="1"/>
  <c r="S267" i="49" s="1"/>
  <c r="P267" i="49"/>
  <c r="O251" i="49"/>
  <c r="Q251" i="49" s="1"/>
  <c r="R251" i="49" s="1"/>
  <c r="S251" i="49" s="1"/>
  <c r="P251" i="49"/>
  <c r="P235" i="49"/>
  <c r="O235" i="49"/>
  <c r="P219" i="49"/>
  <c r="O219" i="49"/>
  <c r="Q219" i="49" s="1"/>
  <c r="R219" i="49" s="1"/>
  <c r="S219" i="49" s="1"/>
  <c r="P203" i="49"/>
  <c r="O203" i="49"/>
  <c r="P187" i="49"/>
  <c r="O187" i="49"/>
  <c r="P171" i="49"/>
  <c r="O171" i="49"/>
  <c r="Q171" i="49" s="1"/>
  <c r="R171" i="49" s="1"/>
  <c r="S171" i="49" s="1"/>
  <c r="P155" i="49"/>
  <c r="O155" i="49"/>
  <c r="P139" i="49"/>
  <c r="O139" i="49"/>
  <c r="P123" i="49"/>
  <c r="O123" i="49"/>
  <c r="Q123" i="49" s="1"/>
  <c r="R123" i="49" s="1"/>
  <c r="S123" i="49" s="1"/>
  <c r="P107" i="49"/>
  <c r="O107" i="49"/>
  <c r="P91" i="49"/>
  <c r="O91" i="49"/>
  <c r="F230" i="50"/>
  <c r="F226" i="50"/>
  <c r="F222" i="50"/>
  <c r="F218" i="50"/>
  <c r="F214" i="50"/>
  <c r="O194" i="50"/>
  <c r="Q194" i="50" s="1"/>
  <c r="R194" i="50" s="1"/>
  <c r="O190" i="50"/>
  <c r="Q190" i="50" s="1"/>
  <c r="R190" i="50" s="1"/>
  <c r="O186" i="50"/>
  <c r="Q186" i="50" s="1"/>
  <c r="R186" i="50" s="1"/>
  <c r="O182" i="50"/>
  <c r="Q182" i="50" s="1"/>
  <c r="R182" i="50" s="1"/>
  <c r="O178" i="50"/>
  <c r="Q178" i="50" s="1"/>
  <c r="R178" i="50" s="1"/>
  <c r="O174" i="50"/>
  <c r="Q174" i="50" s="1"/>
  <c r="R174" i="50" s="1"/>
  <c r="O106" i="50"/>
  <c r="Q106" i="50" s="1"/>
  <c r="R106" i="50" s="1"/>
  <c r="O241" i="50"/>
  <c r="Q241" i="50" s="1"/>
  <c r="R241" i="50" s="1"/>
  <c r="O237" i="50"/>
  <c r="Q237" i="50" s="1"/>
  <c r="R237" i="50" s="1"/>
  <c r="O233" i="50"/>
  <c r="Q233" i="50" s="1"/>
  <c r="R233" i="50" s="1"/>
  <c r="O229" i="50"/>
  <c r="O225" i="50"/>
  <c r="Q225" i="50" s="1"/>
  <c r="R225" i="50" s="1"/>
  <c r="O221" i="50"/>
  <c r="Q221" i="50" s="1"/>
  <c r="R221" i="50" s="1"/>
  <c r="O217" i="50"/>
  <c r="Q217" i="50" s="1"/>
  <c r="R217" i="50" s="1"/>
  <c r="O205" i="50"/>
  <c r="Q205" i="50" s="1"/>
  <c r="R205" i="50" s="1"/>
  <c r="O201" i="50"/>
  <c r="Q201" i="50" s="1"/>
  <c r="R201" i="50" s="1"/>
  <c r="O197" i="50"/>
  <c r="Q197" i="50" s="1"/>
  <c r="R197" i="50" s="1"/>
  <c r="O69" i="50"/>
  <c r="Q69" i="50" s="1"/>
  <c r="R69" i="50" s="1"/>
  <c r="O49" i="50"/>
  <c r="Q49" i="50" s="1"/>
  <c r="R49" i="50" s="1"/>
  <c r="O45" i="50"/>
  <c r="Q45" i="50" s="1"/>
  <c r="O41" i="50"/>
  <c r="Q41" i="50" s="1"/>
  <c r="S41" i="50" s="1"/>
  <c r="O37" i="50"/>
  <c r="Q37" i="50" s="1"/>
  <c r="O33" i="50"/>
  <c r="Q33" i="50" s="1"/>
  <c r="O29" i="50"/>
  <c r="Q29" i="50" s="1"/>
  <c r="F15" i="50"/>
  <c r="F260" i="50"/>
  <c r="F228" i="50"/>
  <c r="F224" i="50"/>
  <c r="F220" i="50"/>
  <c r="F216" i="50"/>
  <c r="F212" i="50"/>
  <c r="O24" i="50"/>
  <c r="Q24" i="50" s="1"/>
  <c r="O20" i="50"/>
  <c r="Q20" i="50" s="1"/>
  <c r="O16" i="50"/>
  <c r="Q16" i="50" s="1"/>
  <c r="S16" i="50" s="1"/>
  <c r="O215" i="50"/>
  <c r="Q215" i="50" s="1"/>
  <c r="R215" i="50" s="1"/>
  <c r="O139" i="50"/>
  <c r="Q139" i="50" s="1"/>
  <c r="R139" i="50" s="1"/>
  <c r="O135" i="50"/>
  <c r="Q135" i="50" s="1"/>
  <c r="R135" i="50" s="1"/>
  <c r="O123" i="50"/>
  <c r="Q123" i="50" s="1"/>
  <c r="R123" i="50" s="1"/>
  <c r="O119" i="50"/>
  <c r="Q119" i="50" s="1"/>
  <c r="R119" i="50" s="1"/>
  <c r="F21" i="53"/>
  <c r="G21" i="53"/>
  <c r="T21" i="53"/>
  <c r="X21" i="53" s="1"/>
  <c r="S22" i="53"/>
  <c r="F22" i="53"/>
  <c r="G22" i="53"/>
  <c r="S26" i="53"/>
  <c r="W26" i="53" s="1"/>
  <c r="Y26" i="53" s="1"/>
  <c r="F26" i="53"/>
  <c r="G26" i="53"/>
  <c r="T26" i="53"/>
  <c r="X26" i="53" s="1"/>
  <c r="F27" i="53"/>
  <c r="G27" i="53"/>
  <c r="F28" i="53"/>
  <c r="G28" i="53"/>
  <c r="F29" i="53"/>
  <c r="G29" i="53"/>
  <c r="T34" i="53"/>
  <c r="X34" i="53" s="1"/>
  <c r="F38" i="53"/>
  <c r="G38" i="53"/>
  <c r="T38" i="53"/>
  <c r="X38" i="53" s="1"/>
  <c r="T43" i="53"/>
  <c r="X43" i="53" s="1"/>
  <c r="F44" i="53"/>
  <c r="G44" i="53"/>
  <c r="Y57" i="53"/>
  <c r="F63" i="53"/>
  <c r="G63" i="53"/>
  <c r="T63" i="53"/>
  <c r="V63" i="53" s="1"/>
  <c r="S63" i="53"/>
  <c r="F71" i="53"/>
  <c r="G71" i="53"/>
  <c r="T71" i="53"/>
  <c r="X71" i="53" s="1"/>
  <c r="Y78" i="53"/>
  <c r="F86" i="53"/>
  <c r="G86" i="53"/>
  <c r="T86" i="53"/>
  <c r="X86" i="53" s="1"/>
  <c r="F91" i="53"/>
  <c r="G91" i="53"/>
  <c r="T91" i="53"/>
  <c r="S91" i="53"/>
  <c r="W91" i="53" s="1"/>
  <c r="Y91" i="53" s="1"/>
  <c r="Z91" i="53" s="1"/>
  <c r="AA91" i="53" s="1"/>
  <c r="F93" i="53"/>
  <c r="G93" i="53"/>
  <c r="F15" i="53"/>
  <c r="G15" i="53"/>
  <c r="T15" i="53"/>
  <c r="S15" i="53"/>
  <c r="W15" i="53" s="1"/>
  <c r="Y15" i="53" s="1"/>
  <c r="Z15" i="53" s="1"/>
  <c r="AA15" i="53" s="1"/>
  <c r="F19" i="53"/>
  <c r="G19" i="53"/>
  <c r="F25" i="53"/>
  <c r="G25" i="53"/>
  <c r="T25" i="53"/>
  <c r="X25" i="53" s="1"/>
  <c r="F30" i="53"/>
  <c r="G30" i="53"/>
  <c r="T30" i="53"/>
  <c r="X30" i="53" s="1"/>
  <c r="S31" i="53"/>
  <c r="W31" i="53" s="1"/>
  <c r="Y31" i="53" s="1"/>
  <c r="F31" i="53"/>
  <c r="G31" i="53"/>
  <c r="T31" i="53"/>
  <c r="F32" i="53"/>
  <c r="G32" i="53"/>
  <c r="Z42" i="53"/>
  <c r="AA42" i="53" s="1"/>
  <c r="S45" i="53"/>
  <c r="F45" i="53"/>
  <c r="G45" i="53"/>
  <c r="F46" i="53"/>
  <c r="G46" i="53"/>
  <c r="T46" i="53"/>
  <c r="X46" i="53" s="1"/>
  <c r="F47" i="53"/>
  <c r="G47" i="53"/>
  <c r="S47" i="53"/>
  <c r="W47" i="53" s="1"/>
  <c r="Y47" i="53" s="1"/>
  <c r="F48" i="53"/>
  <c r="G48" i="53"/>
  <c r="F51" i="53"/>
  <c r="G51" i="53"/>
  <c r="S51" i="53"/>
  <c r="W51" i="53" s="1"/>
  <c r="Y51" i="53" s="1"/>
  <c r="F52" i="53"/>
  <c r="G52" i="53"/>
  <c r="F53" i="53"/>
  <c r="G53" i="53"/>
  <c r="S69" i="53"/>
  <c r="F69" i="53"/>
  <c r="G69" i="53"/>
  <c r="F70" i="53"/>
  <c r="G70" i="53"/>
  <c r="S70" i="53"/>
  <c r="W70" i="53" s="1"/>
  <c r="Y70" i="53" s="1"/>
  <c r="F75" i="53"/>
  <c r="G75" i="53"/>
  <c r="T75" i="53"/>
  <c r="X75" i="53" s="1"/>
  <c r="S105" i="53"/>
  <c r="W105" i="53" s="1"/>
  <c r="Y105" i="53" s="1"/>
  <c r="F105" i="53"/>
  <c r="G105" i="53"/>
  <c r="T105" i="53"/>
  <c r="V165" i="53"/>
  <c r="F17" i="53"/>
  <c r="G17" i="53"/>
  <c r="T17" i="53"/>
  <c r="X17" i="53" s="1"/>
  <c r="F18" i="53"/>
  <c r="S18" i="53"/>
  <c r="W18" i="53" s="1"/>
  <c r="Y18" i="53" s="1"/>
  <c r="G18" i="53"/>
  <c r="T18" i="53"/>
  <c r="X18" i="53" s="1"/>
  <c r="F20" i="53"/>
  <c r="G20" i="53"/>
  <c r="F23" i="53"/>
  <c r="G23" i="53"/>
  <c r="S29" i="53"/>
  <c r="W29" i="53" s="1"/>
  <c r="Y29" i="53" s="1"/>
  <c r="S33" i="53"/>
  <c r="F33" i="53"/>
  <c r="G33" i="53"/>
  <c r="F36" i="53"/>
  <c r="G36" i="53"/>
  <c r="T47" i="53"/>
  <c r="X47" i="53" s="1"/>
  <c r="S49" i="53"/>
  <c r="F49" i="53"/>
  <c r="G49" i="53"/>
  <c r="F50" i="53"/>
  <c r="G50" i="53"/>
  <c r="T50" i="53"/>
  <c r="X50" i="53" s="1"/>
  <c r="T51" i="53"/>
  <c r="X51" i="53" s="1"/>
  <c r="F54" i="53"/>
  <c r="G54" i="53"/>
  <c r="S54" i="53"/>
  <c r="W54" i="53" s="1"/>
  <c r="Y54" i="53" s="1"/>
  <c r="F55" i="53"/>
  <c r="G55" i="53"/>
  <c r="S55" i="53"/>
  <c r="W55" i="53" s="1"/>
  <c r="Y55" i="53" s="1"/>
  <c r="F56" i="53"/>
  <c r="G56" i="53"/>
  <c r="F57" i="53"/>
  <c r="G57" i="53"/>
  <c r="F59" i="53"/>
  <c r="G59" i="53"/>
  <c r="S59" i="53"/>
  <c r="W59" i="53" s="1"/>
  <c r="Y59" i="53" s="1"/>
  <c r="S60" i="53"/>
  <c r="W60" i="53" s="1"/>
  <c r="Y60" i="53" s="1"/>
  <c r="F60" i="53"/>
  <c r="G60" i="53"/>
  <c r="F62" i="53"/>
  <c r="G62" i="53"/>
  <c r="X62" i="53"/>
  <c r="X70" i="53"/>
  <c r="F72" i="53"/>
  <c r="G72" i="53"/>
  <c r="F85" i="53"/>
  <c r="G85" i="53"/>
  <c r="F101" i="53"/>
  <c r="G101" i="53"/>
  <c r="W128" i="53"/>
  <c r="Y128" i="53" s="1"/>
  <c r="F16" i="53"/>
  <c r="G16" i="53"/>
  <c r="S16" i="53"/>
  <c r="W16" i="53" s="1"/>
  <c r="Y16" i="53" s="1"/>
  <c r="F24" i="53"/>
  <c r="G24" i="53"/>
  <c r="X31" i="53"/>
  <c r="F34" i="53"/>
  <c r="G34" i="53"/>
  <c r="S34" i="53"/>
  <c r="W34" i="53" s="1"/>
  <c r="Y34" i="53" s="1"/>
  <c r="Z34" i="53" s="1"/>
  <c r="AA34" i="53" s="1"/>
  <c r="S35" i="53"/>
  <c r="W35" i="53" s="1"/>
  <c r="Y35" i="53" s="1"/>
  <c r="F35" i="53"/>
  <c r="G35" i="53"/>
  <c r="T35" i="53"/>
  <c r="X35" i="53" s="1"/>
  <c r="F37" i="53"/>
  <c r="G37" i="53"/>
  <c r="S39" i="53"/>
  <c r="W39" i="53" s="1"/>
  <c r="Y39" i="53" s="1"/>
  <c r="F39" i="53"/>
  <c r="G39" i="53"/>
  <c r="T39" i="53"/>
  <c r="X39" i="53" s="1"/>
  <c r="F40" i="53"/>
  <c r="G40" i="53"/>
  <c r="F41" i="53"/>
  <c r="G41" i="53"/>
  <c r="F42" i="53"/>
  <c r="G42" i="53"/>
  <c r="T42" i="53"/>
  <c r="X42" i="53" s="1"/>
  <c r="F43" i="53"/>
  <c r="G43" i="53"/>
  <c r="S43" i="53"/>
  <c r="W43" i="53" s="1"/>
  <c r="Y43" i="53" s="1"/>
  <c r="S53" i="53"/>
  <c r="W53" i="53" s="1"/>
  <c r="Y53" i="53" s="1"/>
  <c r="F58" i="53"/>
  <c r="G58" i="53"/>
  <c r="T58" i="53"/>
  <c r="X58" i="53" s="1"/>
  <c r="F61" i="53"/>
  <c r="G61" i="53"/>
  <c r="W66" i="53"/>
  <c r="Y66" i="53" s="1"/>
  <c r="Z66" i="53" s="1"/>
  <c r="AA66" i="53" s="1"/>
  <c r="S71" i="53"/>
  <c r="W71" i="53" s="1"/>
  <c r="Y71" i="53" s="1"/>
  <c r="Y73" i="53"/>
  <c r="F76" i="53"/>
  <c r="G76" i="53"/>
  <c r="F77" i="53"/>
  <c r="G77" i="53"/>
  <c r="F78" i="53"/>
  <c r="G78" i="53"/>
  <c r="T78" i="53"/>
  <c r="X78" i="53" s="1"/>
  <c r="F106" i="53"/>
  <c r="G106" i="53"/>
  <c r="W203" i="53"/>
  <c r="Y203" i="53" s="1"/>
  <c r="F109" i="53"/>
  <c r="G109" i="53"/>
  <c r="F111" i="53"/>
  <c r="G111" i="53"/>
  <c r="S113" i="53"/>
  <c r="F113" i="53"/>
  <c r="G113" i="53"/>
  <c r="S117" i="53"/>
  <c r="W117" i="53" s="1"/>
  <c r="Y117" i="53" s="1"/>
  <c r="F117" i="53"/>
  <c r="G117" i="53"/>
  <c r="F119" i="53"/>
  <c r="G119" i="53"/>
  <c r="F124" i="53"/>
  <c r="G124" i="53"/>
  <c r="F132" i="53"/>
  <c r="G132" i="53"/>
  <c r="S137" i="53"/>
  <c r="F137" i="53"/>
  <c r="G137" i="53"/>
  <c r="F138" i="53"/>
  <c r="G138" i="53"/>
  <c r="F144" i="53"/>
  <c r="G144" i="53"/>
  <c r="F152" i="53"/>
  <c r="G152" i="53"/>
  <c r="F155" i="53"/>
  <c r="G155" i="53"/>
  <c r="F168" i="53"/>
  <c r="G168" i="53"/>
  <c r="F182" i="53"/>
  <c r="G182" i="53"/>
  <c r="F183" i="53"/>
  <c r="G183" i="53"/>
  <c r="V195" i="53"/>
  <c r="S196" i="53"/>
  <c r="W196" i="53" s="1"/>
  <c r="Y196" i="53" s="1"/>
  <c r="F196" i="53"/>
  <c r="G196" i="53"/>
  <c r="F197" i="53"/>
  <c r="G197" i="53"/>
  <c r="F206" i="53"/>
  <c r="G206" i="53"/>
  <c r="S212" i="53"/>
  <c r="W212" i="53" s="1"/>
  <c r="Y212" i="53" s="1"/>
  <c r="F212" i="53"/>
  <c r="G212" i="53"/>
  <c r="F217" i="53"/>
  <c r="G217" i="53"/>
  <c r="F219" i="53"/>
  <c r="G219" i="53"/>
  <c r="F220" i="53"/>
  <c r="G220" i="53"/>
  <c r="F226" i="53"/>
  <c r="G226" i="53"/>
  <c r="F228" i="53"/>
  <c r="G228" i="53"/>
  <c r="T228" i="53"/>
  <c r="X228" i="53" s="1"/>
  <c r="S228" i="53"/>
  <c r="F64" i="53"/>
  <c r="G64" i="53"/>
  <c r="F65" i="53"/>
  <c r="G65" i="53"/>
  <c r="F66" i="53"/>
  <c r="G66" i="53"/>
  <c r="T66" i="53"/>
  <c r="X66" i="53" s="1"/>
  <c r="F67" i="53"/>
  <c r="G67" i="53"/>
  <c r="S67" i="53"/>
  <c r="W67" i="53" s="1"/>
  <c r="Y67" i="53" s="1"/>
  <c r="G68" i="53"/>
  <c r="F68" i="53"/>
  <c r="F74" i="53"/>
  <c r="G74" i="53"/>
  <c r="T74" i="53"/>
  <c r="X74" i="53" s="1"/>
  <c r="F79" i="53"/>
  <c r="G79" i="53"/>
  <c r="F81" i="53"/>
  <c r="G81" i="53"/>
  <c r="F83" i="53"/>
  <c r="G83" i="53"/>
  <c r="F87" i="53"/>
  <c r="G87" i="53"/>
  <c r="F89" i="53"/>
  <c r="G89" i="53"/>
  <c r="F95" i="53"/>
  <c r="G95" i="53"/>
  <c r="F97" i="53"/>
  <c r="G97" i="53"/>
  <c r="T109" i="53"/>
  <c r="F114" i="53"/>
  <c r="G114" i="53"/>
  <c r="F115" i="53"/>
  <c r="G115" i="53"/>
  <c r="F118" i="53"/>
  <c r="G118" i="53"/>
  <c r="S125" i="53"/>
  <c r="W125" i="53" s="1"/>
  <c r="Y125" i="53" s="1"/>
  <c r="F125" i="53"/>
  <c r="G125" i="53"/>
  <c r="F126" i="53"/>
  <c r="G126" i="53"/>
  <c r="F127" i="53"/>
  <c r="G127" i="53"/>
  <c r="S129" i="53"/>
  <c r="W129" i="53" s="1"/>
  <c r="Y129" i="53" s="1"/>
  <c r="Z129" i="53" s="1"/>
  <c r="AA129" i="53" s="1"/>
  <c r="F129" i="53"/>
  <c r="G129" i="53"/>
  <c r="X129" i="53"/>
  <c r="S133" i="53"/>
  <c r="W133" i="53" s="1"/>
  <c r="Y133" i="53" s="1"/>
  <c r="F133" i="53"/>
  <c r="G133" i="53"/>
  <c r="X133" i="53"/>
  <c r="F135" i="53"/>
  <c r="G135" i="53"/>
  <c r="S138" i="53"/>
  <c r="W138" i="53" s="1"/>
  <c r="Y138" i="53" s="1"/>
  <c r="F140" i="53"/>
  <c r="G140" i="53"/>
  <c r="F148" i="53"/>
  <c r="G148" i="53"/>
  <c r="S153" i="53"/>
  <c r="W153" i="53" s="1"/>
  <c r="Y153" i="53" s="1"/>
  <c r="Z153" i="53" s="1"/>
  <c r="AA153" i="53" s="1"/>
  <c r="F153" i="53"/>
  <c r="G153" i="53"/>
  <c r="F154" i="53"/>
  <c r="G154" i="53"/>
  <c r="S157" i="53"/>
  <c r="F157" i="53"/>
  <c r="G157" i="53"/>
  <c r="F159" i="53"/>
  <c r="G159" i="53"/>
  <c r="F161" i="53"/>
  <c r="G161" i="53"/>
  <c r="F164" i="53"/>
  <c r="G164" i="53"/>
  <c r="S166" i="53"/>
  <c r="F166" i="53"/>
  <c r="G166" i="53"/>
  <c r="X166" i="53"/>
  <c r="F172" i="53"/>
  <c r="G172" i="53"/>
  <c r="S174" i="53"/>
  <c r="W174" i="53" s="1"/>
  <c r="Y174" i="53" s="1"/>
  <c r="Z174" i="53" s="1"/>
  <c r="AA174" i="53" s="1"/>
  <c r="F174" i="53"/>
  <c r="G174" i="53"/>
  <c r="F175" i="53"/>
  <c r="G175" i="53"/>
  <c r="F177" i="53"/>
  <c r="G177" i="53"/>
  <c r="S180" i="53"/>
  <c r="W180" i="53" s="1"/>
  <c r="Y180" i="53" s="1"/>
  <c r="F180" i="53"/>
  <c r="G180" i="53"/>
  <c r="S185" i="53"/>
  <c r="W185" i="53" s="1"/>
  <c r="Y185" i="53" s="1"/>
  <c r="F185" i="53"/>
  <c r="G185" i="53"/>
  <c r="S188" i="53"/>
  <c r="W188" i="53" s="1"/>
  <c r="Y188" i="53" s="1"/>
  <c r="F188" i="53"/>
  <c r="G188" i="53"/>
  <c r="F190" i="53"/>
  <c r="G190" i="53"/>
  <c r="S192" i="53"/>
  <c r="W192" i="53" s="1"/>
  <c r="Y192" i="53" s="1"/>
  <c r="F192" i="53"/>
  <c r="G192" i="53"/>
  <c r="F193" i="53"/>
  <c r="G193" i="53"/>
  <c r="F199" i="53"/>
  <c r="G199" i="53"/>
  <c r="F202" i="53"/>
  <c r="G202" i="53"/>
  <c r="S204" i="53"/>
  <c r="W204" i="53" s="1"/>
  <c r="Y204" i="53" s="1"/>
  <c r="F204" i="53"/>
  <c r="G204" i="53"/>
  <c r="X204" i="53"/>
  <c r="F210" i="53"/>
  <c r="G210" i="53"/>
  <c r="F213" i="53"/>
  <c r="G213" i="53"/>
  <c r="F215" i="53"/>
  <c r="G215" i="53"/>
  <c r="S215" i="53"/>
  <c r="V215" i="53" s="1"/>
  <c r="S216" i="53"/>
  <c r="F216" i="53"/>
  <c r="G216" i="53"/>
  <c r="S219" i="53"/>
  <c r="F224" i="53"/>
  <c r="G224" i="53"/>
  <c r="S224" i="53"/>
  <c r="W224" i="53" s="1"/>
  <c r="Y224" i="53" s="1"/>
  <c r="F230" i="53"/>
  <c r="G230" i="53"/>
  <c r="F231" i="53"/>
  <c r="G231" i="53"/>
  <c r="F92" i="53"/>
  <c r="G92" i="53"/>
  <c r="F94" i="53"/>
  <c r="G94" i="53"/>
  <c r="F99" i="53"/>
  <c r="G99" i="53"/>
  <c r="F102" i="53"/>
  <c r="G102" i="53"/>
  <c r="F103" i="53"/>
  <c r="G103" i="53"/>
  <c r="F107" i="53"/>
  <c r="G107" i="53"/>
  <c r="F108" i="53"/>
  <c r="G108" i="53"/>
  <c r="F112" i="53"/>
  <c r="G112" i="53"/>
  <c r="T113" i="53"/>
  <c r="X113" i="53" s="1"/>
  <c r="T117" i="53"/>
  <c r="X117" i="53" s="1"/>
  <c r="F120" i="53"/>
  <c r="G120" i="53"/>
  <c r="F123" i="53"/>
  <c r="G123" i="53"/>
  <c r="S124" i="53"/>
  <c r="W124" i="53" s="1"/>
  <c r="Y124" i="53" s="1"/>
  <c r="F130" i="53"/>
  <c r="G130" i="53"/>
  <c r="F131" i="53"/>
  <c r="G131" i="53"/>
  <c r="S132" i="53"/>
  <c r="F134" i="53"/>
  <c r="G134" i="53"/>
  <c r="T137" i="53"/>
  <c r="X137" i="53" s="1"/>
  <c r="S141" i="53"/>
  <c r="F141" i="53"/>
  <c r="G141" i="53"/>
  <c r="F142" i="53"/>
  <c r="G142" i="53"/>
  <c r="F143" i="53"/>
  <c r="G143" i="53"/>
  <c r="S144" i="53"/>
  <c r="S145" i="53"/>
  <c r="W145" i="53" s="1"/>
  <c r="Y145" i="53" s="1"/>
  <c r="F145" i="53"/>
  <c r="G145" i="53"/>
  <c r="X145" i="53"/>
  <c r="S149" i="53"/>
  <c r="F149" i="53"/>
  <c r="G149" i="53"/>
  <c r="X149" i="53"/>
  <c r="F151" i="53"/>
  <c r="G151" i="53"/>
  <c r="S152" i="53"/>
  <c r="W152" i="53" s="1"/>
  <c r="Y152" i="53" s="1"/>
  <c r="Z152" i="53" s="1"/>
  <c r="AA152" i="53" s="1"/>
  <c r="F156" i="53"/>
  <c r="G156" i="53"/>
  <c r="S162" i="53"/>
  <c r="V162" i="53" s="1"/>
  <c r="F162" i="53"/>
  <c r="G162" i="53"/>
  <c r="X162" i="53"/>
  <c r="F167" i="53"/>
  <c r="G167" i="53"/>
  <c r="F169" i="53"/>
  <c r="G169" i="53"/>
  <c r="S178" i="53"/>
  <c r="V178" i="53" s="1"/>
  <c r="F178" i="53"/>
  <c r="G178" i="53"/>
  <c r="X178" i="53"/>
  <c r="F181" i="53"/>
  <c r="G181" i="53"/>
  <c r="T182" i="53"/>
  <c r="X182" i="53" s="1"/>
  <c r="S183" i="53"/>
  <c r="F184" i="53"/>
  <c r="G184" i="53"/>
  <c r="F187" i="53"/>
  <c r="G187" i="53"/>
  <c r="F195" i="53"/>
  <c r="G195" i="53"/>
  <c r="T196" i="53"/>
  <c r="X196" i="53" s="1"/>
  <c r="F198" i="53"/>
  <c r="G198" i="53"/>
  <c r="F205" i="53"/>
  <c r="G205" i="53"/>
  <c r="F207" i="53"/>
  <c r="G207" i="53"/>
  <c r="T212" i="53"/>
  <c r="X212" i="53" s="1"/>
  <c r="F218" i="53"/>
  <c r="G218" i="53"/>
  <c r="T219" i="53"/>
  <c r="X219" i="53" s="1"/>
  <c r="T220" i="53"/>
  <c r="X220" i="53" s="1"/>
  <c r="F223" i="53"/>
  <c r="G223" i="53"/>
  <c r="S223" i="53"/>
  <c r="W223" i="53" s="1"/>
  <c r="Y223" i="53" s="1"/>
  <c r="Z223" i="53" s="1"/>
  <c r="AA223" i="53" s="1"/>
  <c r="Z229" i="53"/>
  <c r="AA229" i="53" s="1"/>
  <c r="F241" i="53"/>
  <c r="G241" i="53"/>
  <c r="T241" i="53"/>
  <c r="X241" i="53" s="1"/>
  <c r="S241" i="53"/>
  <c r="W241" i="53" s="1"/>
  <c r="Y241" i="53" s="1"/>
  <c r="F243" i="53"/>
  <c r="G243" i="53"/>
  <c r="F73" i="53"/>
  <c r="G73" i="53"/>
  <c r="F80" i="53"/>
  <c r="G80" i="53"/>
  <c r="F82" i="53"/>
  <c r="G82" i="53"/>
  <c r="F84" i="53"/>
  <c r="G84" i="53"/>
  <c r="F88" i="53"/>
  <c r="G88" i="53"/>
  <c r="F90" i="53"/>
  <c r="G90" i="53"/>
  <c r="S94" i="53"/>
  <c r="W94" i="53" s="1"/>
  <c r="Y94" i="53" s="1"/>
  <c r="F96" i="53"/>
  <c r="G96" i="53"/>
  <c r="F98" i="53"/>
  <c r="G98" i="53"/>
  <c r="F100" i="53"/>
  <c r="G100" i="53"/>
  <c r="S102" i="53"/>
  <c r="W102" i="53" s="1"/>
  <c r="Y102" i="53" s="1"/>
  <c r="Z102" i="53" s="1"/>
  <c r="AA102" i="53" s="1"/>
  <c r="F104" i="53"/>
  <c r="G104" i="53"/>
  <c r="T107" i="53"/>
  <c r="X107" i="53" s="1"/>
  <c r="F110" i="53"/>
  <c r="G110" i="53"/>
  <c r="W112" i="53"/>
  <c r="Y112" i="53" s="1"/>
  <c r="F116" i="53"/>
  <c r="G116" i="53"/>
  <c r="S121" i="53"/>
  <c r="F121" i="53"/>
  <c r="G121" i="53"/>
  <c r="F122" i="53"/>
  <c r="G122" i="53"/>
  <c r="T124" i="53"/>
  <c r="X124" i="53" s="1"/>
  <c r="F128" i="53"/>
  <c r="G128" i="53"/>
  <c r="S130" i="53"/>
  <c r="W130" i="53" s="1"/>
  <c r="Y130" i="53" s="1"/>
  <c r="T132" i="53"/>
  <c r="X132" i="53" s="1"/>
  <c r="S134" i="53"/>
  <c r="W134" i="53" s="1"/>
  <c r="Y134" i="53" s="1"/>
  <c r="F136" i="53"/>
  <c r="G136" i="53"/>
  <c r="F139" i="53"/>
  <c r="G139" i="53"/>
  <c r="V140" i="53"/>
  <c r="S142" i="53"/>
  <c r="W142" i="53" s="1"/>
  <c r="Y142" i="53" s="1"/>
  <c r="Z142" i="53" s="1"/>
  <c r="AA142" i="53" s="1"/>
  <c r="T144" i="53"/>
  <c r="X144" i="53" s="1"/>
  <c r="F146" i="53"/>
  <c r="G146" i="53"/>
  <c r="F147" i="53"/>
  <c r="G147" i="53"/>
  <c r="F150" i="53"/>
  <c r="G150" i="53"/>
  <c r="T152" i="53"/>
  <c r="X152" i="53" s="1"/>
  <c r="S156" i="53"/>
  <c r="W156" i="53" s="1"/>
  <c r="Y156" i="53" s="1"/>
  <c r="F158" i="53"/>
  <c r="G158" i="53"/>
  <c r="F160" i="53"/>
  <c r="G160" i="53"/>
  <c r="F163" i="53"/>
  <c r="G163" i="53"/>
  <c r="F165" i="53"/>
  <c r="G165" i="53"/>
  <c r="S170" i="53"/>
  <c r="W170" i="53" s="1"/>
  <c r="Y170" i="53" s="1"/>
  <c r="Z170" i="53" s="1"/>
  <c r="AA170" i="53" s="1"/>
  <c r="F170" i="53"/>
  <c r="G170" i="53"/>
  <c r="F171" i="53"/>
  <c r="G171" i="53"/>
  <c r="F173" i="53"/>
  <c r="G173" i="53"/>
  <c r="F176" i="53"/>
  <c r="G176" i="53"/>
  <c r="F179" i="53"/>
  <c r="G179" i="53"/>
  <c r="T183" i="53"/>
  <c r="X183" i="53" s="1"/>
  <c r="F186" i="53"/>
  <c r="G186" i="53"/>
  <c r="W187" i="53"/>
  <c r="Y187" i="53" s="1"/>
  <c r="Z187" i="53" s="1"/>
  <c r="AA187" i="53" s="1"/>
  <c r="F189" i="53"/>
  <c r="G189" i="53"/>
  <c r="F191" i="53"/>
  <c r="G191" i="53"/>
  <c r="F194" i="53"/>
  <c r="G194" i="53"/>
  <c r="X195" i="53"/>
  <c r="S198" i="53"/>
  <c r="W198" i="53" s="1"/>
  <c r="Y198" i="53" s="1"/>
  <c r="S200" i="53"/>
  <c r="F200" i="53"/>
  <c r="G200" i="53"/>
  <c r="F201" i="53"/>
  <c r="G201" i="53"/>
  <c r="F203" i="53"/>
  <c r="G203" i="53"/>
  <c r="S208" i="53"/>
  <c r="W208" i="53" s="1"/>
  <c r="Y208" i="53" s="1"/>
  <c r="Z208" i="53" s="1"/>
  <c r="AA208" i="53" s="1"/>
  <c r="F208" i="53"/>
  <c r="G208" i="53"/>
  <c r="F237" i="53"/>
  <c r="G237" i="53"/>
  <c r="T237" i="53"/>
  <c r="X237" i="53" s="1"/>
  <c r="S237" i="53"/>
  <c r="W237" i="53" s="1"/>
  <c r="Y237" i="53" s="1"/>
  <c r="F239" i="53"/>
  <c r="G239" i="53"/>
  <c r="V240" i="53"/>
  <c r="W240" i="53"/>
  <c r="Y240" i="53" s="1"/>
  <c r="Z240" i="53" s="1"/>
  <c r="AA240" i="53" s="1"/>
  <c r="F209" i="53"/>
  <c r="G209" i="53"/>
  <c r="F211" i="53"/>
  <c r="G211" i="53"/>
  <c r="F214" i="53"/>
  <c r="G214" i="53"/>
  <c r="F227" i="53"/>
  <c r="G227" i="53"/>
  <c r="T229" i="53"/>
  <c r="X229" i="53" s="1"/>
  <c r="Z230" i="53"/>
  <c r="AA230" i="53" s="1"/>
  <c r="X233" i="53"/>
  <c r="F238" i="53"/>
  <c r="G238" i="53"/>
  <c r="F240" i="53"/>
  <c r="G240" i="53"/>
  <c r="F242" i="53"/>
  <c r="G242" i="53"/>
  <c r="S244" i="53"/>
  <c r="V244" i="53" s="1"/>
  <c r="F244" i="53"/>
  <c r="G244" i="53"/>
  <c r="F245" i="53"/>
  <c r="G245" i="53"/>
  <c r="S247" i="53"/>
  <c r="W247" i="53" s="1"/>
  <c r="Y247" i="53" s="1"/>
  <c r="F249" i="53"/>
  <c r="G249" i="53"/>
  <c r="F250" i="53"/>
  <c r="G250" i="53"/>
  <c r="F251" i="53"/>
  <c r="G251" i="53"/>
  <c r="S252" i="53"/>
  <c r="W252" i="53" s="1"/>
  <c r="F256" i="53"/>
  <c r="G256" i="53"/>
  <c r="F262" i="53"/>
  <c r="G262" i="53"/>
  <c r="F265" i="53"/>
  <c r="G265" i="53"/>
  <c r="F270" i="53"/>
  <c r="G270" i="53"/>
  <c r="F271" i="53"/>
  <c r="G271" i="53"/>
  <c r="S221" i="53"/>
  <c r="W221" i="53" s="1"/>
  <c r="Y221" i="53" s="1"/>
  <c r="F221" i="53"/>
  <c r="G221" i="53"/>
  <c r="F222" i="53"/>
  <c r="G222" i="53"/>
  <c r="S225" i="53"/>
  <c r="V225" i="53" s="1"/>
  <c r="F225" i="53"/>
  <c r="G225" i="53"/>
  <c r="X225" i="53"/>
  <c r="S229" i="53"/>
  <c r="W229" i="53" s="1"/>
  <c r="F229" i="53"/>
  <c r="G229" i="53"/>
  <c r="F232" i="53"/>
  <c r="G232" i="53"/>
  <c r="F234" i="53"/>
  <c r="G234" i="53"/>
  <c r="F235" i="53"/>
  <c r="G235" i="53"/>
  <c r="F236" i="53"/>
  <c r="G236" i="53"/>
  <c r="S248" i="53"/>
  <c r="W248" i="53" s="1"/>
  <c r="Y248" i="53" s="1"/>
  <c r="Z248" i="53" s="1"/>
  <c r="AA248" i="53" s="1"/>
  <c r="Z249" i="53"/>
  <c r="AA249" i="53" s="1"/>
  <c r="T252" i="53"/>
  <c r="X252" i="53" s="1"/>
  <c r="F254" i="53"/>
  <c r="G254" i="53"/>
  <c r="T255" i="53"/>
  <c r="F257" i="53"/>
  <c r="G257" i="53"/>
  <c r="F260" i="53"/>
  <c r="G260" i="53"/>
  <c r="T263" i="53"/>
  <c r="X263" i="53" s="1"/>
  <c r="S264" i="53"/>
  <c r="W264" i="53" s="1"/>
  <c r="Y264" i="53" s="1"/>
  <c r="Z264" i="53" s="1"/>
  <c r="AA264" i="53" s="1"/>
  <c r="S267" i="53"/>
  <c r="W267" i="53" s="1"/>
  <c r="Y267" i="53" s="1"/>
  <c r="F267" i="53"/>
  <c r="G267" i="53"/>
  <c r="F268" i="53"/>
  <c r="G268" i="53"/>
  <c r="S272" i="53"/>
  <c r="F272" i="53"/>
  <c r="G272" i="53"/>
  <c r="F273" i="53"/>
  <c r="G273" i="53"/>
  <c r="F246" i="53"/>
  <c r="G246" i="53"/>
  <c r="F247" i="53"/>
  <c r="G247" i="53"/>
  <c r="F252" i="53"/>
  <c r="G252" i="53"/>
  <c r="Y252" i="53"/>
  <c r="S256" i="53"/>
  <c r="W256" i="53" s="1"/>
  <c r="Y256" i="53" s="1"/>
  <c r="S259" i="53"/>
  <c r="W259" i="53" s="1"/>
  <c r="F259" i="53"/>
  <c r="G259" i="53"/>
  <c r="F261" i="53"/>
  <c r="G261" i="53"/>
  <c r="F266" i="53"/>
  <c r="G266" i="53"/>
  <c r="F269" i="53"/>
  <c r="G269" i="53"/>
  <c r="S271" i="53"/>
  <c r="W271" i="53" s="1"/>
  <c r="Y271" i="53" s="1"/>
  <c r="S275" i="53"/>
  <c r="F275" i="53"/>
  <c r="G275" i="53"/>
  <c r="F233" i="53"/>
  <c r="G233" i="53"/>
  <c r="S246" i="53"/>
  <c r="W246" i="53" s="1"/>
  <c r="Y246" i="53" s="1"/>
  <c r="F248" i="53"/>
  <c r="G248" i="53"/>
  <c r="F253" i="53"/>
  <c r="G253" i="53"/>
  <c r="S255" i="53"/>
  <c r="W255" i="53" s="1"/>
  <c r="Y255" i="53" s="1"/>
  <c r="F255" i="53"/>
  <c r="G255" i="53"/>
  <c r="X255" i="53"/>
  <c r="F258" i="53"/>
  <c r="G258" i="53"/>
  <c r="S263" i="53"/>
  <c r="W263" i="53" s="1"/>
  <c r="Y263" i="53" s="1"/>
  <c r="F263" i="53"/>
  <c r="G263" i="53"/>
  <c r="F264" i="53"/>
  <c r="G264" i="53"/>
  <c r="F274" i="53"/>
  <c r="G274" i="53"/>
  <c r="Z259" i="53"/>
  <c r="AA259" i="53" s="1"/>
  <c r="N275" i="49"/>
  <c r="N273" i="49"/>
  <c r="N271" i="49"/>
  <c r="N269" i="49"/>
  <c r="N267" i="49"/>
  <c r="N265" i="49"/>
  <c r="N263" i="49"/>
  <c r="N261" i="49"/>
  <c r="N259" i="49"/>
  <c r="N257" i="49"/>
  <c r="N255" i="49"/>
  <c r="N253" i="49"/>
  <c r="N251" i="49"/>
  <c r="N249" i="49"/>
  <c r="N247" i="49"/>
  <c r="N245" i="49"/>
  <c r="N243" i="49"/>
  <c r="N241" i="49"/>
  <c r="N239" i="49"/>
  <c r="N237" i="49"/>
  <c r="N235" i="49"/>
  <c r="N233" i="49"/>
  <c r="N231" i="49"/>
  <c r="N229" i="49"/>
  <c r="N227" i="49"/>
  <c r="N225" i="49"/>
  <c r="N223" i="49"/>
  <c r="N221" i="49"/>
  <c r="N219" i="49"/>
  <c r="N217" i="49"/>
  <c r="N215" i="49"/>
  <c r="N213" i="49"/>
  <c r="N211" i="49"/>
  <c r="N209" i="49"/>
  <c r="N207" i="49"/>
  <c r="N205" i="49"/>
  <c r="N203" i="49"/>
  <c r="N201" i="49"/>
  <c r="N178" i="49"/>
  <c r="N146" i="49"/>
  <c r="N98" i="49"/>
  <c r="N86" i="49"/>
  <c r="N78" i="49"/>
  <c r="N70" i="49"/>
  <c r="N62" i="49"/>
  <c r="N52" i="49"/>
  <c r="N50" i="49"/>
  <c r="N274" i="49"/>
  <c r="N272" i="49"/>
  <c r="N270" i="49"/>
  <c r="N268" i="49"/>
  <c r="N266" i="49"/>
  <c r="N264" i="49"/>
  <c r="N262" i="49"/>
  <c r="N260" i="49"/>
  <c r="N258" i="49"/>
  <c r="N256" i="49"/>
  <c r="N254" i="49"/>
  <c r="N252" i="49"/>
  <c r="N250" i="49"/>
  <c r="N248" i="49"/>
  <c r="N246" i="49"/>
  <c r="N244" i="49"/>
  <c r="N242" i="49"/>
  <c r="N240" i="49"/>
  <c r="N238" i="49"/>
  <c r="N236" i="49"/>
  <c r="N234" i="49"/>
  <c r="N232" i="49"/>
  <c r="N230" i="49"/>
  <c r="N228" i="49"/>
  <c r="N226" i="49"/>
  <c r="N224" i="49"/>
  <c r="N222" i="49"/>
  <c r="N220" i="49"/>
  <c r="N218" i="49"/>
  <c r="N216" i="49"/>
  <c r="N214" i="49"/>
  <c r="N212" i="49"/>
  <c r="N210" i="49"/>
  <c r="N208" i="49"/>
  <c r="N206" i="49"/>
  <c r="N204" i="49"/>
  <c r="N202" i="49"/>
  <c r="N200" i="49"/>
  <c r="N197" i="49"/>
  <c r="N194" i="49"/>
  <c r="N162" i="49"/>
  <c r="N130" i="49"/>
  <c r="N120" i="49"/>
  <c r="N110" i="49"/>
  <c r="N90" i="49"/>
  <c r="N82" i="49"/>
  <c r="N74" i="49"/>
  <c r="N66" i="49"/>
  <c r="N58" i="49"/>
  <c r="N44" i="49"/>
  <c r="N42" i="49"/>
  <c r="N16" i="49"/>
  <c r="N190" i="49"/>
  <c r="N174" i="49"/>
  <c r="N158" i="49"/>
  <c r="N142" i="49"/>
  <c r="N118" i="49"/>
  <c r="N112" i="49"/>
  <c r="N106" i="49"/>
  <c r="N182" i="49"/>
  <c r="N166" i="49"/>
  <c r="N150" i="49"/>
  <c r="N134" i="49"/>
  <c r="N128" i="49"/>
  <c r="N122" i="49"/>
  <c r="N102" i="49"/>
  <c r="N96" i="49"/>
  <c r="N198" i="49"/>
  <c r="N196" i="49"/>
  <c r="N188" i="49"/>
  <c r="N180" i="49"/>
  <c r="N172" i="49"/>
  <c r="N164" i="49"/>
  <c r="N156" i="49"/>
  <c r="N148" i="49"/>
  <c r="N140" i="49"/>
  <c r="N132" i="49"/>
  <c r="N124" i="49"/>
  <c r="N116" i="49"/>
  <c r="N108" i="49"/>
  <c r="N100" i="49"/>
  <c r="N92" i="49"/>
  <c r="N192" i="49"/>
  <c r="N184" i="49"/>
  <c r="N176" i="49"/>
  <c r="N168" i="49"/>
  <c r="N160" i="49"/>
  <c r="N152" i="49"/>
  <c r="N144" i="49"/>
  <c r="N136" i="49"/>
  <c r="F86" i="49"/>
  <c r="N191" i="49"/>
  <c r="N187" i="49"/>
  <c r="N179" i="49"/>
  <c r="N171" i="49"/>
  <c r="N163" i="49"/>
  <c r="N155" i="49"/>
  <c r="N147" i="49"/>
  <c r="N139" i="49"/>
  <c r="N131" i="49"/>
  <c r="N123" i="49"/>
  <c r="N115" i="49"/>
  <c r="N107" i="49"/>
  <c r="N99" i="49"/>
  <c r="N91" i="49"/>
  <c r="N83" i="49"/>
  <c r="N75" i="49"/>
  <c r="N67" i="49"/>
  <c r="N59" i="49"/>
  <c r="N183" i="49"/>
  <c r="N175" i="49"/>
  <c r="N167" i="49"/>
  <c r="N159" i="49"/>
  <c r="N151" i="49"/>
  <c r="N143" i="49"/>
  <c r="N135" i="49"/>
  <c r="N127" i="49"/>
  <c r="N119" i="49"/>
  <c r="N111" i="49"/>
  <c r="N103" i="49"/>
  <c r="N95" i="49"/>
  <c r="N87" i="49"/>
  <c r="N79" i="49"/>
  <c r="N71" i="49"/>
  <c r="N63" i="49"/>
  <c r="F18" i="55"/>
  <c r="Q148" i="55"/>
  <c r="F148" i="55"/>
  <c r="L148" i="55"/>
  <c r="Q18" i="55"/>
  <c r="L22" i="55"/>
  <c r="L26" i="55"/>
  <c r="L31" i="55"/>
  <c r="L35" i="55"/>
  <c r="L39" i="55"/>
  <c r="F22" i="55"/>
  <c r="Q22" i="55"/>
  <c r="F26" i="55"/>
  <c r="Q26" i="55"/>
  <c r="F31" i="55"/>
  <c r="F35" i="55"/>
  <c r="Q35" i="55"/>
  <c r="F39" i="55"/>
  <c r="Q39" i="55"/>
  <c r="O235" i="51"/>
  <c r="O231" i="51"/>
  <c r="O241" i="51"/>
  <c r="T247" i="51"/>
  <c r="O247" i="51"/>
  <c r="T249" i="51"/>
  <c r="S249" i="50"/>
  <c r="S20" i="50"/>
  <c r="S24" i="50"/>
  <c r="S234" i="50"/>
  <c r="AA36" i="54"/>
  <c r="AA40" i="54"/>
  <c r="AB40" i="54" s="1"/>
  <c r="AC40" i="54" s="1"/>
  <c r="AA42" i="54"/>
  <c r="AA68" i="54"/>
  <c r="AA17" i="54"/>
  <c r="X49" i="54"/>
  <c r="AB235" i="54"/>
  <c r="AC235" i="54" s="1"/>
  <c r="AB254" i="54"/>
  <c r="AC254" i="54" s="1"/>
  <c r="AA50" i="54"/>
  <c r="AB50" i="54" s="1"/>
  <c r="AC50" i="54" s="1"/>
  <c r="AA58" i="54"/>
  <c r="AB58" i="54" s="1"/>
  <c r="AC58" i="54" s="1"/>
  <c r="X27" i="54"/>
  <c r="AB32" i="54"/>
  <c r="AC32" i="54" s="1"/>
  <c r="AB45" i="54"/>
  <c r="AC45" i="54" s="1"/>
  <c r="U90" i="54"/>
  <c r="Y90" i="54" s="1"/>
  <c r="AA90" i="54" s="1"/>
  <c r="Z94" i="54"/>
  <c r="V102" i="54"/>
  <c r="Z102" i="54" s="1"/>
  <c r="U110" i="54"/>
  <c r="Y110" i="54" s="1"/>
  <c r="AA110" i="54" s="1"/>
  <c r="U118" i="54"/>
  <c r="Y118" i="54" s="1"/>
  <c r="AA118" i="54" s="1"/>
  <c r="V122" i="54"/>
  <c r="Z122" i="54" s="1"/>
  <c r="V134" i="54"/>
  <c r="Z134" i="54" s="1"/>
  <c r="U138" i="54"/>
  <c r="U146" i="54"/>
  <c r="Y146" i="54" s="1"/>
  <c r="AA146" i="54" s="1"/>
  <c r="V150" i="54"/>
  <c r="Z150" i="54" s="1"/>
  <c r="V158" i="54"/>
  <c r="Z158" i="54" s="1"/>
  <c r="V166" i="54"/>
  <c r="Z166" i="54" s="1"/>
  <c r="V174" i="54"/>
  <c r="Z174" i="54" s="1"/>
  <c r="V182" i="54"/>
  <c r="Z182" i="54" s="1"/>
  <c r="U190" i="54"/>
  <c r="Y190" i="54" s="1"/>
  <c r="AA190" i="54" s="1"/>
  <c r="AB190" i="54" s="1"/>
  <c r="AC190" i="54" s="1"/>
  <c r="V198" i="54"/>
  <c r="Z198" i="54" s="1"/>
  <c r="V210" i="54"/>
  <c r="Z210" i="54" s="1"/>
  <c r="U214" i="54"/>
  <c r="Y214" i="54" s="1"/>
  <c r="AA214" i="54" s="1"/>
  <c r="AB214" i="54" s="1"/>
  <c r="AC214" i="54" s="1"/>
  <c r="U238" i="54"/>
  <c r="X238" i="54" s="1"/>
  <c r="U262" i="54"/>
  <c r="Y262" i="54" s="1"/>
  <c r="AA262" i="54" s="1"/>
  <c r="U86" i="54"/>
  <c r="Y86" i="54" s="1"/>
  <c r="AA86" i="54" s="1"/>
  <c r="V90" i="54"/>
  <c r="Z90" i="54" s="1"/>
  <c r="U94" i="54"/>
  <c r="U98" i="54"/>
  <c r="Y98" i="54" s="1"/>
  <c r="AA98" i="54" s="1"/>
  <c r="V110" i="54"/>
  <c r="Z110" i="54" s="1"/>
  <c r="U114" i="54"/>
  <c r="Y114" i="54" s="1"/>
  <c r="AA114" i="54" s="1"/>
  <c r="AB114" i="54" s="1"/>
  <c r="AC114" i="54" s="1"/>
  <c r="V118" i="54"/>
  <c r="Z118" i="54" s="1"/>
  <c r="U126" i="54"/>
  <c r="Y126" i="54" s="1"/>
  <c r="AA126" i="54" s="1"/>
  <c r="V138" i="54"/>
  <c r="Z138" i="54" s="1"/>
  <c r="V146" i="54"/>
  <c r="Z146" i="54" s="1"/>
  <c r="U154" i="54"/>
  <c r="Y154" i="54" s="1"/>
  <c r="AA154" i="54" s="1"/>
  <c r="U162" i="54"/>
  <c r="Y162" i="54" s="1"/>
  <c r="AA162" i="54" s="1"/>
  <c r="AB162" i="54" s="1"/>
  <c r="AC162" i="54" s="1"/>
  <c r="AB166" i="54"/>
  <c r="AC166" i="54" s="1"/>
  <c r="U170" i="54"/>
  <c r="Y170" i="54" s="1"/>
  <c r="AA170" i="54" s="1"/>
  <c r="AB170" i="54" s="1"/>
  <c r="AC170" i="54" s="1"/>
  <c r="U178" i="54"/>
  <c r="Y178" i="54" s="1"/>
  <c r="AA178" i="54" s="1"/>
  <c r="V190" i="54"/>
  <c r="Z190" i="54" s="1"/>
  <c r="U194" i="54"/>
  <c r="Y194" i="54" s="1"/>
  <c r="AA194" i="54" s="1"/>
  <c r="U202" i="54"/>
  <c r="Y202" i="54" s="1"/>
  <c r="AA202" i="54" s="1"/>
  <c r="V214" i="54"/>
  <c r="Z214" i="54" s="1"/>
  <c r="AB230" i="54"/>
  <c r="AC230" i="54" s="1"/>
  <c r="AB234" i="54"/>
  <c r="AC234" i="54" s="1"/>
  <c r="Y182" i="54"/>
  <c r="AA182" i="54" s="1"/>
  <c r="U218" i="54"/>
  <c r="X225" i="54"/>
  <c r="U230" i="54"/>
  <c r="Y230" i="54" s="1"/>
  <c r="U234" i="54"/>
  <c r="X234" i="54" s="1"/>
  <c r="AB249" i="54"/>
  <c r="AC249" i="54" s="1"/>
  <c r="AB263" i="54"/>
  <c r="AC263" i="54" s="1"/>
  <c r="Y52" i="54"/>
  <c r="AA52" i="54" s="1"/>
  <c r="U16" i="54"/>
  <c r="V17" i="54"/>
  <c r="Z17" i="54" s="1"/>
  <c r="U20" i="54"/>
  <c r="V21" i="54"/>
  <c r="Z21" i="54" s="1"/>
  <c r="X23" i="54"/>
  <c r="U24" i="54"/>
  <c r="V25" i="54"/>
  <c r="Z25" i="54" s="1"/>
  <c r="U29" i="54"/>
  <c r="AB30" i="54"/>
  <c r="AC30" i="54" s="1"/>
  <c r="V30" i="54"/>
  <c r="Z30" i="54" s="1"/>
  <c r="X32" i="54"/>
  <c r="U33" i="54"/>
  <c r="V34" i="54"/>
  <c r="Z34" i="54" s="1"/>
  <c r="X36" i="54"/>
  <c r="U37" i="54"/>
  <c r="V38" i="54"/>
  <c r="Z38" i="54" s="1"/>
  <c r="U41" i="54"/>
  <c r="AB42" i="54"/>
  <c r="AC42" i="54" s="1"/>
  <c r="V43" i="54"/>
  <c r="X43" i="54" s="1"/>
  <c r="Y48" i="54"/>
  <c r="AA48" i="54" s="1"/>
  <c r="V51" i="54"/>
  <c r="Z51" i="54" s="1"/>
  <c r="U51" i="54"/>
  <c r="V55" i="54"/>
  <c r="Z55" i="54" s="1"/>
  <c r="U55" i="54"/>
  <c r="Y76" i="54"/>
  <c r="AA76" i="54" s="1"/>
  <c r="V47" i="54"/>
  <c r="Z47" i="54" s="1"/>
  <c r="U47" i="54"/>
  <c r="V52" i="54"/>
  <c r="AB54" i="54"/>
  <c r="AC54" i="54" s="1"/>
  <c r="V56" i="54"/>
  <c r="X56" i="54" s="1"/>
  <c r="V15" i="54"/>
  <c r="Z15" i="54" s="1"/>
  <c r="U18" i="54"/>
  <c r="U22" i="54"/>
  <c r="U26" i="54"/>
  <c r="U31" i="54"/>
  <c r="U35" i="54"/>
  <c r="U39" i="54"/>
  <c r="V48" i="54"/>
  <c r="X48" i="54" s="1"/>
  <c r="X57" i="54"/>
  <c r="V59" i="54"/>
  <c r="Z59" i="54" s="1"/>
  <c r="U59" i="54"/>
  <c r="V18" i="54"/>
  <c r="Z18" i="54" s="1"/>
  <c r="V22" i="54"/>
  <c r="Z22" i="54" s="1"/>
  <c r="V26" i="54"/>
  <c r="Z26" i="54" s="1"/>
  <c r="V31" i="54"/>
  <c r="Z31" i="54" s="1"/>
  <c r="V35" i="54"/>
  <c r="Z35" i="54" s="1"/>
  <c r="V39" i="54"/>
  <c r="Z39" i="54" s="1"/>
  <c r="V44" i="54"/>
  <c r="Y80" i="54"/>
  <c r="AA80" i="54" s="1"/>
  <c r="X46" i="54"/>
  <c r="X50" i="54"/>
  <c r="X54" i="54"/>
  <c r="U63" i="54"/>
  <c r="V64" i="54"/>
  <c r="Z64" i="54" s="1"/>
  <c r="X66" i="54"/>
  <c r="U67" i="54"/>
  <c r="V68" i="54"/>
  <c r="Z68" i="54" s="1"/>
  <c r="X70" i="54"/>
  <c r="U71" i="54"/>
  <c r="V72" i="54"/>
  <c r="X74" i="54"/>
  <c r="U75" i="54"/>
  <c r="AB76" i="54"/>
  <c r="AC76" i="54" s="1"/>
  <c r="V76" i="54"/>
  <c r="U79" i="54"/>
  <c r="V80" i="54"/>
  <c r="X80" i="54" s="1"/>
  <c r="X82" i="54"/>
  <c r="U83" i="54"/>
  <c r="V84" i="54"/>
  <c r="U85" i="54"/>
  <c r="AB91" i="54"/>
  <c r="AC91" i="54" s="1"/>
  <c r="V95" i="54"/>
  <c r="X95" i="54" s="1"/>
  <c r="V97" i="54"/>
  <c r="Z97" i="54" s="1"/>
  <c r="U99" i="54"/>
  <c r="V99" i="54"/>
  <c r="Z99" i="54" s="1"/>
  <c r="V111" i="54"/>
  <c r="Z111" i="54" s="1"/>
  <c r="U111" i="54"/>
  <c r="V127" i="54"/>
  <c r="Z127" i="54" s="1"/>
  <c r="U127" i="54"/>
  <c r="Y149" i="54"/>
  <c r="AA149" i="54" s="1"/>
  <c r="V63" i="54"/>
  <c r="Z63" i="54" s="1"/>
  <c r="X65" i="54"/>
  <c r="V67" i="54"/>
  <c r="Z67" i="54" s="1"/>
  <c r="X69" i="54"/>
  <c r="V71" i="54"/>
  <c r="Z71" i="54" s="1"/>
  <c r="X73" i="54"/>
  <c r="V75" i="54"/>
  <c r="Z75" i="54" s="1"/>
  <c r="V79" i="54"/>
  <c r="Z79" i="54" s="1"/>
  <c r="V83" i="54"/>
  <c r="Z83" i="54" s="1"/>
  <c r="V88" i="54"/>
  <c r="Z88" i="54" s="1"/>
  <c r="U88" i="54"/>
  <c r="U89" i="54"/>
  <c r="X91" i="54"/>
  <c r="AB95" i="54"/>
  <c r="AC95" i="54" s="1"/>
  <c r="V107" i="54"/>
  <c r="Z107" i="54" s="1"/>
  <c r="U107" i="54"/>
  <c r="AB110" i="54"/>
  <c r="AC110" i="54" s="1"/>
  <c r="Y121" i="54"/>
  <c r="AA121" i="54" s="1"/>
  <c r="X121" i="54"/>
  <c r="V123" i="54"/>
  <c r="Z123" i="54" s="1"/>
  <c r="U123" i="54"/>
  <c r="X68" i="54"/>
  <c r="Z84" i="54"/>
  <c r="Z91" i="54"/>
  <c r="V92" i="54"/>
  <c r="Z92" i="54" s="1"/>
  <c r="U92" i="54"/>
  <c r="U93" i="54"/>
  <c r="Y94" i="54"/>
  <c r="AA94" i="54" s="1"/>
  <c r="AB98" i="54"/>
  <c r="AC98" i="54" s="1"/>
  <c r="V103" i="54"/>
  <c r="Z103" i="54" s="1"/>
  <c r="U103" i="54"/>
  <c r="Y117" i="54"/>
  <c r="AA117" i="54" s="1"/>
  <c r="AB117" i="54" s="1"/>
  <c r="AC117" i="54" s="1"/>
  <c r="X117" i="54"/>
  <c r="V119" i="54"/>
  <c r="Z119" i="54" s="1"/>
  <c r="U119" i="54"/>
  <c r="U84" i="54"/>
  <c r="V93" i="54"/>
  <c r="Z93" i="54" s="1"/>
  <c r="Z95" i="54"/>
  <c r="V96" i="54"/>
  <c r="Z96" i="54" s="1"/>
  <c r="U96" i="54"/>
  <c r="U97" i="54"/>
  <c r="U101" i="54"/>
  <c r="V101" i="54"/>
  <c r="Z101" i="54" s="1"/>
  <c r="AB102" i="54"/>
  <c r="AC102" i="54" s="1"/>
  <c r="Y113" i="54"/>
  <c r="AA113" i="54" s="1"/>
  <c r="AB113" i="54" s="1"/>
  <c r="AC113" i="54" s="1"/>
  <c r="X113" i="54"/>
  <c r="V115" i="54"/>
  <c r="Z115" i="54" s="1"/>
  <c r="U115" i="54"/>
  <c r="Y129" i="54"/>
  <c r="AA129" i="54" s="1"/>
  <c r="AB129" i="54" s="1"/>
  <c r="AC129" i="54" s="1"/>
  <c r="X129" i="54"/>
  <c r="V131" i="54"/>
  <c r="Z131" i="54" s="1"/>
  <c r="U131" i="54"/>
  <c r="V140" i="54"/>
  <c r="Z140" i="54" s="1"/>
  <c r="U140" i="54"/>
  <c r="V145" i="54"/>
  <c r="Z145" i="54" s="1"/>
  <c r="Y151" i="54"/>
  <c r="AA151" i="54" s="1"/>
  <c r="X151" i="54"/>
  <c r="Y155" i="54"/>
  <c r="AA155" i="54" s="1"/>
  <c r="AB155" i="54" s="1"/>
  <c r="AC155" i="54" s="1"/>
  <c r="V100" i="54"/>
  <c r="Z100" i="54" s="1"/>
  <c r="V104" i="54"/>
  <c r="X104" i="54" s="1"/>
  <c r="V108" i="54"/>
  <c r="Z108" i="54" s="1"/>
  <c r="AB112" i="54"/>
  <c r="AC112" i="54" s="1"/>
  <c r="V112" i="54"/>
  <c r="X112" i="54" s="1"/>
  <c r="V116" i="54"/>
  <c r="X116" i="54" s="1"/>
  <c r="X118" i="54"/>
  <c r="V120" i="54"/>
  <c r="X120" i="54" s="1"/>
  <c r="V124" i="54"/>
  <c r="Z124" i="54" s="1"/>
  <c r="V128" i="54"/>
  <c r="X128" i="54" s="1"/>
  <c r="V132" i="54"/>
  <c r="X132" i="54" s="1"/>
  <c r="V141" i="54"/>
  <c r="Z141" i="54" s="1"/>
  <c r="Y147" i="54"/>
  <c r="AA147" i="54" s="1"/>
  <c r="AB147" i="54" s="1"/>
  <c r="AC147" i="54" s="1"/>
  <c r="V152" i="54"/>
  <c r="Z152" i="54" s="1"/>
  <c r="U152" i="54"/>
  <c r="Y157" i="54"/>
  <c r="AA157" i="54" s="1"/>
  <c r="Y161" i="54"/>
  <c r="AA161" i="54" s="1"/>
  <c r="Y163" i="54"/>
  <c r="AA163" i="54" s="1"/>
  <c r="AB163" i="54" s="1"/>
  <c r="AC163" i="54" s="1"/>
  <c r="Y165" i="54"/>
  <c r="AA165" i="54" s="1"/>
  <c r="Y169" i="54"/>
  <c r="AA169" i="54" s="1"/>
  <c r="Y171" i="54"/>
  <c r="AA171" i="54" s="1"/>
  <c r="AB171" i="54" s="1"/>
  <c r="AC171" i="54" s="1"/>
  <c r="Y173" i="54"/>
  <c r="AA173" i="54" s="1"/>
  <c r="Y175" i="54"/>
  <c r="AA175" i="54" s="1"/>
  <c r="X175" i="54"/>
  <c r="Y177" i="54"/>
  <c r="AA177" i="54" s="1"/>
  <c r="U133" i="54"/>
  <c r="X146" i="54"/>
  <c r="V148" i="54"/>
  <c r="Z148" i="54" s="1"/>
  <c r="U148" i="54"/>
  <c r="V133" i="54"/>
  <c r="Z133" i="54" s="1"/>
  <c r="Z135" i="54"/>
  <c r="V136" i="54"/>
  <c r="Z136" i="54" s="1"/>
  <c r="U136" i="54"/>
  <c r="U137" i="54"/>
  <c r="Y138" i="54"/>
  <c r="AA138" i="54" s="1"/>
  <c r="AB138" i="54" s="1"/>
  <c r="AC138" i="54" s="1"/>
  <c r="X139" i="54"/>
  <c r="X142" i="54"/>
  <c r="V144" i="54"/>
  <c r="Z144" i="54" s="1"/>
  <c r="U144" i="54"/>
  <c r="U145" i="54"/>
  <c r="V149" i="54"/>
  <c r="Z149" i="54" s="1"/>
  <c r="U153" i="54"/>
  <c r="V153" i="54"/>
  <c r="Z153" i="54" s="1"/>
  <c r="U156" i="54"/>
  <c r="V157" i="54"/>
  <c r="X157" i="54" s="1"/>
  <c r="U160" i="54"/>
  <c r="V161" i="54"/>
  <c r="X161" i="54" s="1"/>
  <c r="U164" i="54"/>
  <c r="V165" i="54"/>
  <c r="X165" i="54" s="1"/>
  <c r="U168" i="54"/>
  <c r="V169" i="54"/>
  <c r="X169" i="54" s="1"/>
  <c r="U172" i="54"/>
  <c r="V173" i="54"/>
  <c r="X173" i="54" s="1"/>
  <c r="U176" i="54"/>
  <c r="V177" i="54"/>
  <c r="X177" i="54" s="1"/>
  <c r="U180" i="54"/>
  <c r="V183" i="54"/>
  <c r="V185" i="54"/>
  <c r="Z185" i="54" s="1"/>
  <c r="U187" i="54"/>
  <c r="V187" i="54"/>
  <c r="Z187" i="54" s="1"/>
  <c r="U191" i="54"/>
  <c r="V191" i="54"/>
  <c r="Z191" i="54" s="1"/>
  <c r="U195" i="54"/>
  <c r="V195" i="54"/>
  <c r="Z195" i="54" s="1"/>
  <c r="Z197" i="54"/>
  <c r="V156" i="54"/>
  <c r="Z156" i="54" s="1"/>
  <c r="V160" i="54"/>
  <c r="Z160" i="54" s="1"/>
  <c r="V164" i="54"/>
  <c r="Z164" i="54" s="1"/>
  <c r="X166" i="54"/>
  <c r="V168" i="54"/>
  <c r="Z168" i="54" s="1"/>
  <c r="V172" i="54"/>
  <c r="Z172" i="54" s="1"/>
  <c r="X174" i="54"/>
  <c r="V176" i="54"/>
  <c r="Z176" i="54" s="1"/>
  <c r="V180" i="54"/>
  <c r="Z180" i="54" s="1"/>
  <c r="AB182" i="54"/>
  <c r="AC182" i="54" s="1"/>
  <c r="U181" i="54"/>
  <c r="V181" i="54"/>
  <c r="Z181" i="54" s="1"/>
  <c r="V184" i="54"/>
  <c r="Z184" i="54" s="1"/>
  <c r="U184" i="54"/>
  <c r="U185" i="54"/>
  <c r="U189" i="54"/>
  <c r="V189" i="54"/>
  <c r="Z189" i="54" s="1"/>
  <c r="U193" i="54"/>
  <c r="V193" i="54"/>
  <c r="Z193" i="54" s="1"/>
  <c r="U197" i="54"/>
  <c r="V199" i="54"/>
  <c r="Z199" i="54" s="1"/>
  <c r="U199" i="54"/>
  <c r="U201" i="54"/>
  <c r="U205" i="54"/>
  <c r="U209" i="54"/>
  <c r="U213" i="54"/>
  <c r="U217" i="54"/>
  <c r="V228" i="54"/>
  <c r="Z228" i="54" s="1"/>
  <c r="U228" i="54"/>
  <c r="Y234" i="54"/>
  <c r="Y238" i="54"/>
  <c r="AA238" i="54" s="1"/>
  <c r="Y242" i="54"/>
  <c r="AA242" i="54" s="1"/>
  <c r="X242" i="54"/>
  <c r="V188" i="54"/>
  <c r="X188" i="54" s="1"/>
  <c r="V192" i="54"/>
  <c r="Z192" i="54" s="1"/>
  <c r="V196" i="54"/>
  <c r="X196" i="54" s="1"/>
  <c r="X198" i="54"/>
  <c r="V200" i="54"/>
  <c r="Z200" i="54" s="1"/>
  <c r="U203" i="54"/>
  <c r="V204" i="54"/>
  <c r="Z204" i="54" s="1"/>
  <c r="X206" i="54"/>
  <c r="U207" i="54"/>
  <c r="AB208" i="54"/>
  <c r="AC208" i="54" s="1"/>
  <c r="V208" i="54"/>
  <c r="X208" i="54" s="1"/>
  <c r="U211" i="54"/>
  <c r="AB212" i="54"/>
  <c r="AC212" i="54" s="1"/>
  <c r="V212" i="54"/>
  <c r="Z212" i="54" s="1"/>
  <c r="U215" i="54"/>
  <c r="V216" i="54"/>
  <c r="Z216" i="54" s="1"/>
  <c r="V219" i="54"/>
  <c r="Z219" i="54" s="1"/>
  <c r="U219" i="54"/>
  <c r="U220" i="54"/>
  <c r="V220" i="54"/>
  <c r="Z220" i="54" s="1"/>
  <c r="U224" i="54"/>
  <c r="V224" i="54"/>
  <c r="Z224" i="54" s="1"/>
  <c r="Y229" i="54"/>
  <c r="V203" i="54"/>
  <c r="Z203" i="54" s="1"/>
  <c r="V207" i="54"/>
  <c r="Z207" i="54" s="1"/>
  <c r="V211" i="54"/>
  <c r="Z211" i="54" s="1"/>
  <c r="V215" i="54"/>
  <c r="Z215" i="54" s="1"/>
  <c r="U222" i="54"/>
  <c r="V222" i="54"/>
  <c r="Z222" i="54" s="1"/>
  <c r="U226" i="54"/>
  <c r="V226" i="54"/>
  <c r="Z226" i="54" s="1"/>
  <c r="AB233" i="54"/>
  <c r="AC233" i="54" s="1"/>
  <c r="V229" i="54"/>
  <c r="X229" i="54" s="1"/>
  <c r="U232" i="54"/>
  <c r="U236" i="54"/>
  <c r="U240" i="54"/>
  <c r="U244" i="54"/>
  <c r="V245" i="54"/>
  <c r="Z245" i="54" s="1"/>
  <c r="U245" i="54"/>
  <c r="U246" i="54"/>
  <c r="Y248" i="54"/>
  <c r="AA248" i="54" s="1"/>
  <c r="AB248" i="54" s="1"/>
  <c r="AC248" i="54" s="1"/>
  <c r="Y264" i="54"/>
  <c r="AA264" i="54" s="1"/>
  <c r="Y272" i="54"/>
  <c r="AA272" i="54" s="1"/>
  <c r="X272" i="54"/>
  <c r="V232" i="54"/>
  <c r="Z232" i="54" s="1"/>
  <c r="V236" i="54"/>
  <c r="Z236" i="54" s="1"/>
  <c r="V240" i="54"/>
  <c r="Z240" i="54" s="1"/>
  <c r="V244" i="54"/>
  <c r="Z244" i="54" s="1"/>
  <c r="V249" i="54"/>
  <c r="Z249" i="54" s="1"/>
  <c r="U249" i="54"/>
  <c r="Y252" i="54"/>
  <c r="AA252" i="54" s="1"/>
  <c r="AB252" i="54" s="1"/>
  <c r="AC252" i="54" s="1"/>
  <c r="X252" i="54"/>
  <c r="Y260" i="54"/>
  <c r="AA260" i="54" s="1"/>
  <c r="AB260" i="54" s="1"/>
  <c r="AC260" i="54" s="1"/>
  <c r="X260" i="54"/>
  <c r="Y270" i="54"/>
  <c r="AA270" i="54" s="1"/>
  <c r="V223" i="54"/>
  <c r="AB227" i="54"/>
  <c r="AC227" i="54" s="1"/>
  <c r="V227" i="54"/>
  <c r="Z227" i="54" s="1"/>
  <c r="V231" i="54"/>
  <c r="Z231" i="54" s="1"/>
  <c r="V235" i="54"/>
  <c r="Z235" i="54" s="1"/>
  <c r="V239" i="54"/>
  <c r="Z239" i="54" s="1"/>
  <c r="X241" i="54"/>
  <c r="AB243" i="54"/>
  <c r="AC243" i="54" s="1"/>
  <c r="V243" i="54"/>
  <c r="X243" i="54" s="1"/>
  <c r="V250" i="54"/>
  <c r="Y256" i="54"/>
  <c r="AA256" i="54" s="1"/>
  <c r="AB256" i="54" s="1"/>
  <c r="AC256" i="54" s="1"/>
  <c r="Y266" i="54"/>
  <c r="AA266" i="54" s="1"/>
  <c r="U253" i="54"/>
  <c r="V254" i="54"/>
  <c r="Z254" i="54" s="1"/>
  <c r="U257" i="54"/>
  <c r="V258" i="54"/>
  <c r="Z258" i="54" s="1"/>
  <c r="U261" i="54"/>
  <c r="V262" i="54"/>
  <c r="Z262" i="54" s="1"/>
  <c r="U265" i="54"/>
  <c r="V266" i="54"/>
  <c r="Z266" i="54" s="1"/>
  <c r="U269" i="54"/>
  <c r="V270" i="54"/>
  <c r="X270" i="54" s="1"/>
  <c r="U273" i="54"/>
  <c r="V274" i="54"/>
  <c r="V253" i="54"/>
  <c r="Z253" i="54" s="1"/>
  <c r="V257" i="54"/>
  <c r="Z257" i="54" s="1"/>
  <c r="X259" i="54"/>
  <c r="V261" i="54"/>
  <c r="Z261" i="54" s="1"/>
  <c r="V265" i="54"/>
  <c r="Z265" i="54" s="1"/>
  <c r="V269" i="54"/>
  <c r="Z269" i="54" s="1"/>
  <c r="V273" i="54"/>
  <c r="Z273" i="54" s="1"/>
  <c r="U275" i="54"/>
  <c r="Z38" i="53"/>
  <c r="AA38" i="53" s="1"/>
  <c r="Z82" i="53"/>
  <c r="AA82" i="53" s="1"/>
  <c r="Z199" i="53"/>
  <c r="AA199" i="53" s="1"/>
  <c r="Z30" i="53"/>
  <c r="AA30" i="53" s="1"/>
  <c r="Z87" i="53"/>
  <c r="AA87" i="53" s="1"/>
  <c r="Z232" i="53"/>
  <c r="AA232" i="53" s="1"/>
  <c r="W33" i="53"/>
  <c r="Y33" i="53" s="1"/>
  <c r="Z33" i="53" s="1"/>
  <c r="AA33" i="53" s="1"/>
  <c r="W45" i="53"/>
  <c r="Y45" i="53" s="1"/>
  <c r="W49" i="53"/>
  <c r="Y49" i="53" s="1"/>
  <c r="T28" i="53"/>
  <c r="X28" i="53" s="1"/>
  <c r="S28" i="53"/>
  <c r="T41" i="53"/>
  <c r="X41" i="53" s="1"/>
  <c r="T52" i="53"/>
  <c r="X52" i="53" s="1"/>
  <c r="S52" i="53"/>
  <c r="T56" i="53"/>
  <c r="X56" i="53" s="1"/>
  <c r="S56" i="53"/>
  <c r="T65" i="53"/>
  <c r="X65" i="53" s="1"/>
  <c r="S65" i="53"/>
  <c r="T76" i="53"/>
  <c r="X76" i="53" s="1"/>
  <c r="S76" i="53"/>
  <c r="W141" i="53"/>
  <c r="Y141" i="53" s="1"/>
  <c r="Z141" i="53" s="1"/>
  <c r="AA141" i="53" s="1"/>
  <c r="V141" i="53"/>
  <c r="W274" i="53"/>
  <c r="Y274" i="53" s="1"/>
  <c r="T16" i="53"/>
  <c r="T19" i="53"/>
  <c r="X19" i="53" s="1"/>
  <c r="S19" i="53"/>
  <c r="T23" i="53"/>
  <c r="X23" i="53" s="1"/>
  <c r="S23" i="53"/>
  <c r="T29" i="53"/>
  <c r="X29" i="53" s="1"/>
  <c r="T36" i="53"/>
  <c r="X36" i="53" s="1"/>
  <c r="S36" i="53"/>
  <c r="Z47" i="53"/>
  <c r="AA47" i="53" s="1"/>
  <c r="T48" i="53"/>
  <c r="X48" i="53" s="1"/>
  <c r="S48" i="53"/>
  <c r="T53" i="53"/>
  <c r="X53" i="53" s="1"/>
  <c r="T57" i="53"/>
  <c r="X57" i="53" s="1"/>
  <c r="W63" i="53"/>
  <c r="Y63" i="53" s="1"/>
  <c r="V70" i="53"/>
  <c r="T89" i="53"/>
  <c r="X89" i="53" s="1"/>
  <c r="S89" i="53"/>
  <c r="T20" i="53"/>
  <c r="V20" i="53" s="1"/>
  <c r="Z20" i="53"/>
  <c r="AA20" i="53" s="1"/>
  <c r="T24" i="53"/>
  <c r="V24" i="53" s="1"/>
  <c r="T32" i="53"/>
  <c r="X32" i="53" s="1"/>
  <c r="S32" i="53"/>
  <c r="T37" i="53"/>
  <c r="V37" i="53" s="1"/>
  <c r="T44" i="53"/>
  <c r="X44" i="53" s="1"/>
  <c r="S44" i="53"/>
  <c r="T49" i="53"/>
  <c r="Z54" i="53"/>
  <c r="AA54" i="53" s="1"/>
  <c r="S64" i="53"/>
  <c r="T64" i="53"/>
  <c r="X64" i="53" s="1"/>
  <c r="Z75" i="53"/>
  <c r="AA75" i="53" s="1"/>
  <c r="W77" i="53"/>
  <c r="Y77" i="53" s="1"/>
  <c r="Z77" i="53" s="1"/>
  <c r="AA77" i="53" s="1"/>
  <c r="X16" i="53"/>
  <c r="W17" i="53"/>
  <c r="Y17" i="53" s="1"/>
  <c r="Z17" i="53" s="1"/>
  <c r="AA17" i="53" s="1"/>
  <c r="W21" i="53"/>
  <c r="Y21" i="53" s="1"/>
  <c r="W22" i="53"/>
  <c r="Y22" i="53" s="1"/>
  <c r="Z22" i="53" s="1"/>
  <c r="AA22" i="53" s="1"/>
  <c r="V22" i="53"/>
  <c r="S27" i="53"/>
  <c r="T27" i="53"/>
  <c r="X27" i="53" s="1"/>
  <c r="T33" i="53"/>
  <c r="V38" i="53"/>
  <c r="T40" i="53"/>
  <c r="X40" i="53" s="1"/>
  <c r="S40" i="53"/>
  <c r="S41" i="53"/>
  <c r="T45" i="53"/>
  <c r="V45" i="53" s="1"/>
  <c r="V54" i="53"/>
  <c r="T81" i="53"/>
  <c r="X81" i="53" s="1"/>
  <c r="S81" i="53"/>
  <c r="W132" i="53"/>
  <c r="Y132" i="53" s="1"/>
  <c r="Z132" i="53" s="1"/>
  <c r="AA132" i="53" s="1"/>
  <c r="V55" i="53"/>
  <c r="Z71" i="53"/>
  <c r="AA71" i="53" s="1"/>
  <c r="T72" i="53"/>
  <c r="X72" i="53" s="1"/>
  <c r="S72" i="53"/>
  <c r="T77" i="53"/>
  <c r="V77" i="53" s="1"/>
  <c r="V82" i="53"/>
  <c r="T85" i="53"/>
  <c r="X85" i="53" s="1"/>
  <c r="S85" i="53"/>
  <c r="T101" i="53"/>
  <c r="X101" i="53" s="1"/>
  <c r="S101" i="53"/>
  <c r="Z104" i="53"/>
  <c r="AA104" i="53" s="1"/>
  <c r="T119" i="53"/>
  <c r="X119" i="53" s="1"/>
  <c r="S119" i="53"/>
  <c r="V148" i="53"/>
  <c r="W148" i="53"/>
  <c r="Y148" i="53" s="1"/>
  <c r="W157" i="53"/>
  <c r="Y157" i="53" s="1"/>
  <c r="Z157" i="53" s="1"/>
  <c r="AA157" i="53" s="1"/>
  <c r="T68" i="53"/>
  <c r="X68" i="53" s="1"/>
  <c r="S68" i="53"/>
  <c r="T73" i="53"/>
  <c r="V73" i="53" s="1"/>
  <c r="T84" i="53"/>
  <c r="X84" i="53" s="1"/>
  <c r="S84" i="53"/>
  <c r="W86" i="53"/>
  <c r="Y86" i="53" s="1"/>
  <c r="T97" i="53"/>
  <c r="X97" i="53" s="1"/>
  <c r="S97" i="53"/>
  <c r="S109" i="53"/>
  <c r="X109" i="53"/>
  <c r="T135" i="53"/>
  <c r="X135" i="53" s="1"/>
  <c r="S135" i="53"/>
  <c r="X60" i="53"/>
  <c r="T61" i="53"/>
  <c r="X61" i="53" s="1"/>
  <c r="S61" i="53"/>
  <c r="S62" i="53"/>
  <c r="T69" i="53"/>
  <c r="V69" i="53" s="1"/>
  <c r="Z79" i="53"/>
  <c r="AA79" i="53" s="1"/>
  <c r="T80" i="53"/>
  <c r="X80" i="53" s="1"/>
  <c r="S80" i="53"/>
  <c r="T93" i="53"/>
  <c r="X93" i="53" s="1"/>
  <c r="S93" i="53"/>
  <c r="V116" i="53"/>
  <c r="W116" i="53"/>
  <c r="Y116" i="53" s="1"/>
  <c r="Y122" i="53"/>
  <c r="T151" i="53"/>
  <c r="X151" i="53" s="1"/>
  <c r="S151" i="53"/>
  <c r="T160" i="53"/>
  <c r="X160" i="53" s="1"/>
  <c r="S160" i="53"/>
  <c r="W161" i="53"/>
  <c r="Y161" i="53" s="1"/>
  <c r="T94" i="53"/>
  <c r="X94" i="53" s="1"/>
  <c r="Z98" i="53"/>
  <c r="AA98" i="53" s="1"/>
  <c r="T98" i="53"/>
  <c r="X98" i="53" s="1"/>
  <c r="T102" i="53"/>
  <c r="X102" i="53" s="1"/>
  <c r="V104" i="53"/>
  <c r="T115" i="53"/>
  <c r="X115" i="53" s="1"/>
  <c r="S115" i="53"/>
  <c r="W121" i="53"/>
  <c r="Y121" i="53" s="1"/>
  <c r="Z121" i="53" s="1"/>
  <c r="AA121" i="53" s="1"/>
  <c r="T131" i="53"/>
  <c r="X131" i="53" s="1"/>
  <c r="S131" i="53"/>
  <c r="W137" i="53"/>
  <c r="Y137" i="53" s="1"/>
  <c r="W140" i="53"/>
  <c r="Y140" i="53" s="1"/>
  <c r="T147" i="53"/>
  <c r="X147" i="53" s="1"/>
  <c r="S147" i="53"/>
  <c r="T156" i="53"/>
  <c r="X156" i="53" s="1"/>
  <c r="V177" i="53"/>
  <c r="W177" i="53"/>
  <c r="Y177" i="53" s="1"/>
  <c r="V183" i="53"/>
  <c r="W183" i="53"/>
  <c r="Y183" i="53" s="1"/>
  <c r="V71" i="53"/>
  <c r="V79" i="53"/>
  <c r="V83" i="53"/>
  <c r="S88" i="53"/>
  <c r="S92" i="53"/>
  <c r="V95" i="53"/>
  <c r="V99" i="53"/>
  <c r="Z116" i="53"/>
  <c r="AA116" i="53" s="1"/>
  <c r="W120" i="53"/>
  <c r="Y120" i="53" s="1"/>
  <c r="T127" i="53"/>
  <c r="X127" i="53" s="1"/>
  <c r="S127" i="53"/>
  <c r="W136" i="53"/>
  <c r="Y136" i="53" s="1"/>
  <c r="T143" i="53"/>
  <c r="X143" i="53" s="1"/>
  <c r="S143" i="53"/>
  <c r="W149" i="53"/>
  <c r="Y149" i="53" s="1"/>
  <c r="V149" i="53"/>
  <c r="T164" i="53"/>
  <c r="X164" i="53" s="1"/>
  <c r="S164" i="53"/>
  <c r="T88" i="53"/>
  <c r="X88" i="53" s="1"/>
  <c r="T92" i="53"/>
  <c r="X92" i="53" s="1"/>
  <c r="X105" i="53"/>
  <c r="T106" i="53"/>
  <c r="X106" i="53" s="1"/>
  <c r="S106" i="53"/>
  <c r="S107" i="53"/>
  <c r="S111" i="53"/>
  <c r="T111" i="53"/>
  <c r="X111" i="53" s="1"/>
  <c r="W113" i="53"/>
  <c r="Y113" i="53" s="1"/>
  <c r="V113" i="53"/>
  <c r="T123" i="53"/>
  <c r="X123" i="53" s="1"/>
  <c r="S123" i="53"/>
  <c r="V129" i="53"/>
  <c r="T139" i="53"/>
  <c r="X139" i="53" s="1"/>
  <c r="S139" i="53"/>
  <c r="S155" i="53"/>
  <c r="T155" i="53"/>
  <c r="X155" i="53" s="1"/>
  <c r="T157" i="53"/>
  <c r="V157" i="53" s="1"/>
  <c r="W166" i="53"/>
  <c r="Y166" i="53" s="1"/>
  <c r="V166" i="53"/>
  <c r="W169" i="53"/>
  <c r="Y169" i="53" s="1"/>
  <c r="T176" i="53"/>
  <c r="X176" i="53" s="1"/>
  <c r="S176" i="53"/>
  <c r="S184" i="53"/>
  <c r="T184" i="53"/>
  <c r="X184" i="53" s="1"/>
  <c r="T186" i="53"/>
  <c r="X186" i="53" s="1"/>
  <c r="W200" i="53"/>
  <c r="Y200" i="53" s="1"/>
  <c r="Z200" i="53" s="1"/>
  <c r="AA200" i="53" s="1"/>
  <c r="V200" i="53"/>
  <c r="V207" i="53"/>
  <c r="W207" i="53"/>
  <c r="Y207" i="53" s="1"/>
  <c r="W162" i="53"/>
  <c r="Y162" i="53" s="1"/>
  <c r="T172" i="53"/>
  <c r="X172" i="53" s="1"/>
  <c r="S172" i="53"/>
  <c r="W216" i="53"/>
  <c r="Y216" i="53" s="1"/>
  <c r="V216" i="53"/>
  <c r="Z110" i="53"/>
  <c r="AA110" i="53" s="1"/>
  <c r="T110" i="53"/>
  <c r="X110" i="53" s="1"/>
  <c r="T114" i="53"/>
  <c r="X114" i="53" s="1"/>
  <c r="T118" i="53"/>
  <c r="X118" i="53" s="1"/>
  <c r="T122" i="53"/>
  <c r="V122" i="53" s="1"/>
  <c r="Z126" i="53"/>
  <c r="AA126" i="53" s="1"/>
  <c r="T126" i="53"/>
  <c r="X126" i="53" s="1"/>
  <c r="T130" i="53"/>
  <c r="X130" i="53" s="1"/>
  <c r="T134" i="53"/>
  <c r="X134" i="53" s="1"/>
  <c r="Z138" i="53"/>
  <c r="AA138" i="53" s="1"/>
  <c r="T138" i="53"/>
  <c r="X138" i="53" s="1"/>
  <c r="T142" i="53"/>
  <c r="X142" i="53" s="1"/>
  <c r="Z146" i="53"/>
  <c r="AA146" i="53" s="1"/>
  <c r="T146" i="53"/>
  <c r="T150" i="53"/>
  <c r="X150" i="53" s="1"/>
  <c r="T154" i="53"/>
  <c r="V154" i="53" s="1"/>
  <c r="T159" i="53"/>
  <c r="X159" i="53" s="1"/>
  <c r="S159" i="53"/>
  <c r="T168" i="53"/>
  <c r="X168" i="53" s="1"/>
  <c r="S168" i="53"/>
  <c r="V174" i="53"/>
  <c r="T185" i="53"/>
  <c r="X185" i="53" s="1"/>
  <c r="T210" i="53"/>
  <c r="X210" i="53" s="1"/>
  <c r="S210" i="53"/>
  <c r="T189" i="53"/>
  <c r="X189" i="53" s="1"/>
  <c r="S189" i="53"/>
  <c r="S190" i="53"/>
  <c r="W195" i="53"/>
  <c r="Y195" i="53" s="1"/>
  <c r="Z195" i="53" s="1"/>
  <c r="AA195" i="53" s="1"/>
  <c r="V199" i="53"/>
  <c r="T206" i="53"/>
  <c r="X206" i="53" s="1"/>
  <c r="S206" i="53"/>
  <c r="W236" i="53"/>
  <c r="Y236" i="53" s="1"/>
  <c r="Z236" i="53" s="1"/>
  <c r="AA236" i="53" s="1"/>
  <c r="V158" i="53"/>
  <c r="S163" i="53"/>
  <c r="S167" i="53"/>
  <c r="S171" i="53"/>
  <c r="S175" i="53"/>
  <c r="S179" i="53"/>
  <c r="T188" i="53"/>
  <c r="T190" i="53"/>
  <c r="X190" i="53" s="1"/>
  <c r="T193" i="53"/>
  <c r="X193" i="53" s="1"/>
  <c r="S193" i="53"/>
  <c r="S194" i="53"/>
  <c r="T197" i="53"/>
  <c r="X197" i="53" s="1"/>
  <c r="S197" i="53"/>
  <c r="T202" i="53"/>
  <c r="X202" i="53" s="1"/>
  <c r="S202" i="53"/>
  <c r="W211" i="53"/>
  <c r="Y211" i="53" s="1"/>
  <c r="Z211" i="53" s="1"/>
  <c r="AA211" i="53" s="1"/>
  <c r="T218" i="53"/>
  <c r="X218" i="53" s="1"/>
  <c r="S218" i="53"/>
  <c r="T227" i="53"/>
  <c r="X227" i="53" s="1"/>
  <c r="S227" i="53"/>
  <c r="T243" i="53"/>
  <c r="X243" i="53" s="1"/>
  <c r="S243" i="53"/>
  <c r="T163" i="53"/>
  <c r="X163" i="53" s="1"/>
  <c r="T167" i="53"/>
  <c r="X167" i="53" s="1"/>
  <c r="T171" i="53"/>
  <c r="X171" i="53" s="1"/>
  <c r="T175" i="53"/>
  <c r="X175" i="53" s="1"/>
  <c r="T179" i="53"/>
  <c r="X179" i="53" s="1"/>
  <c r="X180" i="53"/>
  <c r="T181" i="53"/>
  <c r="X181" i="53" s="1"/>
  <c r="S181" i="53"/>
  <c r="S182" i="53"/>
  <c r="T194" i="53"/>
  <c r="X194" i="53" s="1"/>
  <c r="T198" i="53"/>
  <c r="V198" i="53" s="1"/>
  <c r="T214" i="53"/>
  <c r="X214" i="53" s="1"/>
  <c r="S214" i="53"/>
  <c r="T222" i="53"/>
  <c r="X222" i="53" s="1"/>
  <c r="S222" i="53"/>
  <c r="T231" i="53"/>
  <c r="X231" i="53" s="1"/>
  <c r="S231" i="53"/>
  <c r="T235" i="53"/>
  <c r="X235" i="53" s="1"/>
  <c r="S235" i="53"/>
  <c r="T239" i="53"/>
  <c r="X239" i="53" s="1"/>
  <c r="S239" i="53"/>
  <c r="S201" i="53"/>
  <c r="S205" i="53"/>
  <c r="S209" i="53"/>
  <c r="S213" i="53"/>
  <c r="S217" i="53"/>
  <c r="T223" i="53"/>
  <c r="X223" i="53" s="1"/>
  <c r="W225" i="53"/>
  <c r="Y225" i="53" s="1"/>
  <c r="Z225" i="53" s="1"/>
  <c r="AA225" i="53" s="1"/>
  <c r="W258" i="53"/>
  <c r="Y258" i="53" s="1"/>
  <c r="Y260" i="53"/>
  <c r="T269" i="53"/>
  <c r="X269" i="53" s="1"/>
  <c r="S269" i="53"/>
  <c r="T201" i="53"/>
  <c r="X201" i="53" s="1"/>
  <c r="T205" i="53"/>
  <c r="X205" i="53" s="1"/>
  <c r="T209" i="53"/>
  <c r="X209" i="53" s="1"/>
  <c r="T213" i="53"/>
  <c r="X213" i="53" s="1"/>
  <c r="T217" i="53"/>
  <c r="X217" i="53" s="1"/>
  <c r="S220" i="53"/>
  <c r="T226" i="53"/>
  <c r="X226" i="53" s="1"/>
  <c r="S226" i="53"/>
  <c r="T245" i="53"/>
  <c r="X245" i="53" s="1"/>
  <c r="S245" i="53"/>
  <c r="V259" i="53"/>
  <c r="T265" i="53"/>
  <c r="X265" i="53" s="1"/>
  <c r="S265" i="53"/>
  <c r="W275" i="53"/>
  <c r="Y275" i="53" s="1"/>
  <c r="Z275" i="53" s="1"/>
  <c r="AA275" i="53" s="1"/>
  <c r="V275" i="53"/>
  <c r="S230" i="53"/>
  <c r="S234" i="53"/>
  <c r="S238" i="53"/>
  <c r="V241" i="53"/>
  <c r="S242" i="53"/>
  <c r="X244" i="53"/>
  <c r="T246" i="53"/>
  <c r="T230" i="53"/>
  <c r="X230" i="53" s="1"/>
  <c r="T234" i="53"/>
  <c r="X234" i="53" s="1"/>
  <c r="T238" i="53"/>
  <c r="X238" i="53" s="1"/>
  <c r="T242" i="53"/>
  <c r="X242" i="53" s="1"/>
  <c r="T249" i="53"/>
  <c r="X249" i="53" s="1"/>
  <c r="S249" i="53"/>
  <c r="T253" i="53"/>
  <c r="X253" i="53" s="1"/>
  <c r="S253" i="53"/>
  <c r="V255" i="53"/>
  <c r="T257" i="53"/>
  <c r="X257" i="53" s="1"/>
  <c r="S257" i="53"/>
  <c r="T261" i="53"/>
  <c r="X261" i="53" s="1"/>
  <c r="S261" i="53"/>
  <c r="W272" i="53"/>
  <c r="Y272" i="53" s="1"/>
  <c r="V272" i="53"/>
  <c r="T273" i="53"/>
  <c r="X273" i="53" s="1"/>
  <c r="S273" i="53"/>
  <c r="T250" i="53"/>
  <c r="V252" i="53"/>
  <c r="T254" i="53"/>
  <c r="V254" i="53" s="1"/>
  <c r="V256" i="53"/>
  <c r="T258" i="53"/>
  <c r="V258" i="53" s="1"/>
  <c r="T262" i="53"/>
  <c r="X262" i="53" s="1"/>
  <c r="Z266" i="53"/>
  <c r="AA266" i="53" s="1"/>
  <c r="T266" i="53"/>
  <c r="X266" i="53" s="1"/>
  <c r="V268" i="53"/>
  <c r="Z270" i="53"/>
  <c r="AA270" i="53" s="1"/>
  <c r="T270" i="53"/>
  <c r="X270" i="53" s="1"/>
  <c r="T274" i="53"/>
  <c r="X274" i="53" s="1"/>
  <c r="F16" i="49"/>
  <c r="F20" i="49"/>
  <c r="F24" i="49"/>
  <c r="F28" i="49"/>
  <c r="F32" i="49"/>
  <c r="F37" i="49"/>
  <c r="F41" i="49"/>
  <c r="F46" i="49"/>
  <c r="F55" i="49"/>
  <c r="F58" i="49"/>
  <c r="F93" i="49"/>
  <c r="Q139" i="49"/>
  <c r="R139" i="49" s="1"/>
  <c r="S139" i="49" s="1"/>
  <c r="F147" i="49"/>
  <c r="F159" i="49"/>
  <c r="F164" i="49"/>
  <c r="F172" i="49"/>
  <c r="F179" i="49"/>
  <c r="F204" i="49"/>
  <c r="F250" i="49"/>
  <c r="Q275" i="49"/>
  <c r="R275" i="49" s="1"/>
  <c r="S275" i="49" s="1"/>
  <c r="F50" i="49"/>
  <c r="F54" i="49"/>
  <c r="F59" i="49"/>
  <c r="F109" i="49"/>
  <c r="F117" i="49"/>
  <c r="F125" i="49"/>
  <c r="F133" i="49"/>
  <c r="F142" i="49"/>
  <c r="Q159" i="49"/>
  <c r="R159" i="49" s="1"/>
  <c r="S159" i="49" s="1"/>
  <c r="F176" i="49"/>
  <c r="F208" i="49"/>
  <c r="F218" i="49"/>
  <c r="F239" i="49"/>
  <c r="F262" i="49"/>
  <c r="F266" i="49"/>
  <c r="Q167" i="49"/>
  <c r="R167" i="49" s="1"/>
  <c r="S167" i="49" s="1"/>
  <c r="F168" i="49"/>
  <c r="F180" i="49"/>
  <c r="F212" i="49"/>
  <c r="F223" i="49"/>
  <c r="F231" i="49"/>
  <c r="F243" i="49"/>
  <c r="F251" i="49"/>
  <c r="F271" i="49"/>
  <c r="F275" i="49"/>
  <c r="F175" i="49"/>
  <c r="F188" i="49"/>
  <c r="F200" i="49"/>
  <c r="F216" i="49"/>
  <c r="F230" i="49"/>
  <c r="Q247" i="49"/>
  <c r="R247" i="49" s="1"/>
  <c r="S247" i="49" s="1"/>
  <c r="X219" i="52"/>
  <c r="Y219" i="52" s="1"/>
  <c r="X63" i="52"/>
  <c r="Y63" i="52" s="1"/>
  <c r="U28" i="52"/>
  <c r="W28" i="52" s="1"/>
  <c r="J29" i="52"/>
  <c r="Q29" i="52"/>
  <c r="R29" i="52"/>
  <c r="V29" i="52" s="1"/>
  <c r="Q31" i="52"/>
  <c r="J31" i="52"/>
  <c r="R31" i="52"/>
  <c r="V31" i="52" s="1"/>
  <c r="J37" i="52"/>
  <c r="R37" i="52"/>
  <c r="V37" i="52" s="1"/>
  <c r="I37" i="52"/>
  <c r="K37" i="52" s="1"/>
  <c r="Q37" i="52"/>
  <c r="U39" i="52"/>
  <c r="W39" i="52" s="1"/>
  <c r="T39" i="52"/>
  <c r="U43" i="52"/>
  <c r="W43" i="52" s="1"/>
  <c r="T43" i="52"/>
  <c r="U51" i="52"/>
  <c r="W51" i="52" s="1"/>
  <c r="T51" i="52"/>
  <c r="X54" i="52"/>
  <c r="Y54" i="52" s="1"/>
  <c r="U55" i="52"/>
  <c r="W55" i="52" s="1"/>
  <c r="T55" i="52"/>
  <c r="T59" i="52"/>
  <c r="R15" i="52"/>
  <c r="V15" i="52" s="1"/>
  <c r="I15" i="52"/>
  <c r="K15" i="52" s="1"/>
  <c r="X15" i="52" s="1"/>
  <c r="Y15" i="52" s="1"/>
  <c r="J16" i="52"/>
  <c r="Q16" i="52"/>
  <c r="R16" i="52"/>
  <c r="V16" i="52" s="1"/>
  <c r="Q18" i="52"/>
  <c r="J18" i="52"/>
  <c r="R18" i="52"/>
  <c r="V18" i="52" s="1"/>
  <c r="I20" i="52"/>
  <c r="K20" i="52" s="1"/>
  <c r="I22" i="52"/>
  <c r="K22" i="52" s="1"/>
  <c r="J24" i="52"/>
  <c r="Q24" i="52"/>
  <c r="R24" i="52"/>
  <c r="V24" i="52" s="1"/>
  <c r="Q26" i="52"/>
  <c r="J26" i="52"/>
  <c r="R26" i="52"/>
  <c r="V26" i="52" s="1"/>
  <c r="I29" i="52"/>
  <c r="K29" i="52" s="1"/>
  <c r="I31" i="52"/>
  <c r="K31" i="52" s="1"/>
  <c r="J33" i="52"/>
  <c r="Q33" i="52"/>
  <c r="R33" i="52"/>
  <c r="V33" i="52" s="1"/>
  <c r="U34" i="52"/>
  <c r="W34" i="52" s="1"/>
  <c r="Q35" i="52"/>
  <c r="J35" i="52"/>
  <c r="R35" i="52"/>
  <c r="V35" i="52" s="1"/>
  <c r="X36" i="52"/>
  <c r="Y36" i="52" s="1"/>
  <c r="T15" i="52"/>
  <c r="J20" i="52"/>
  <c r="Q20" i="52"/>
  <c r="R20" i="52"/>
  <c r="V20" i="52" s="1"/>
  <c r="Q22" i="52"/>
  <c r="J22" i="52"/>
  <c r="R22" i="52"/>
  <c r="V22" i="52" s="1"/>
  <c r="X34" i="52"/>
  <c r="Y34" i="52" s="1"/>
  <c r="X43" i="52"/>
  <c r="Y43" i="52" s="1"/>
  <c r="I17" i="52"/>
  <c r="K17" i="52" s="1"/>
  <c r="X17" i="52" s="1"/>
  <c r="Y17" i="52" s="1"/>
  <c r="R17" i="52"/>
  <c r="V17" i="52" s="1"/>
  <c r="I21" i="52"/>
  <c r="K21" i="52" s="1"/>
  <c r="X21" i="52" s="1"/>
  <c r="Y21" i="52" s="1"/>
  <c r="R21" i="52"/>
  <c r="T21" i="52" s="1"/>
  <c r="I25" i="52"/>
  <c r="K25" i="52" s="1"/>
  <c r="R25" i="52"/>
  <c r="V25" i="52" s="1"/>
  <c r="I30" i="52"/>
  <c r="K30" i="52" s="1"/>
  <c r="X30" i="52" s="1"/>
  <c r="Y30" i="52" s="1"/>
  <c r="R30" i="52"/>
  <c r="V30" i="52" s="1"/>
  <c r="I34" i="52"/>
  <c r="R34" i="52"/>
  <c r="T34" i="52" s="1"/>
  <c r="T36" i="52"/>
  <c r="I38" i="52"/>
  <c r="K38" i="52" s="1"/>
  <c r="X38" i="52" s="1"/>
  <c r="Y38" i="52" s="1"/>
  <c r="R38" i="52"/>
  <c r="T38" i="52" s="1"/>
  <c r="J39" i="52"/>
  <c r="Q41" i="52"/>
  <c r="I42" i="52"/>
  <c r="K42" i="52" s="1"/>
  <c r="X42" i="52" s="1"/>
  <c r="Y42" i="52" s="1"/>
  <c r="R42" i="52"/>
  <c r="V42" i="52" s="1"/>
  <c r="J43" i="52"/>
  <c r="Q45" i="52"/>
  <c r="I46" i="52"/>
  <c r="K46" i="52" s="1"/>
  <c r="X46" i="52" s="1"/>
  <c r="Y46" i="52" s="1"/>
  <c r="R46" i="52"/>
  <c r="V46" i="52" s="1"/>
  <c r="J47" i="52"/>
  <c r="T48" i="52"/>
  <c r="Q49" i="52"/>
  <c r="I50" i="52"/>
  <c r="K50" i="52" s="1"/>
  <c r="X50" i="52" s="1"/>
  <c r="Y50" i="52" s="1"/>
  <c r="R50" i="52"/>
  <c r="V50" i="52" s="1"/>
  <c r="J51" i="52"/>
  <c r="T52" i="52"/>
  <c r="Q53" i="52"/>
  <c r="I54" i="52"/>
  <c r="R54" i="52"/>
  <c r="V54" i="52" s="1"/>
  <c r="J55" i="52"/>
  <c r="T56" i="52"/>
  <c r="Q57" i="52"/>
  <c r="I58" i="52"/>
  <c r="K58" i="52" s="1"/>
  <c r="X58" i="52" s="1"/>
  <c r="Y58" i="52" s="1"/>
  <c r="R58" i="52"/>
  <c r="V58" i="52" s="1"/>
  <c r="J59" i="52"/>
  <c r="T60" i="52"/>
  <c r="Q61" i="52"/>
  <c r="I62" i="52"/>
  <c r="K62" i="52" s="1"/>
  <c r="X62" i="52" s="1"/>
  <c r="Y62" i="52" s="1"/>
  <c r="R62" i="52"/>
  <c r="V62" i="52" s="1"/>
  <c r="R64" i="52"/>
  <c r="V64" i="52" s="1"/>
  <c r="I64" i="52"/>
  <c r="K64" i="52" s="1"/>
  <c r="Q64" i="52"/>
  <c r="Q65" i="52"/>
  <c r="I67" i="52"/>
  <c r="K67" i="52" s="1"/>
  <c r="X67" i="52" s="1"/>
  <c r="Y67" i="52" s="1"/>
  <c r="J69" i="52"/>
  <c r="Q69" i="52"/>
  <c r="R69" i="52"/>
  <c r="V69" i="52" s="1"/>
  <c r="Q75" i="52"/>
  <c r="J75" i="52"/>
  <c r="R75" i="52"/>
  <c r="V75" i="52" s="1"/>
  <c r="J77" i="52"/>
  <c r="Q77" i="52"/>
  <c r="R77" i="52"/>
  <c r="V77" i="52" s="1"/>
  <c r="U82" i="52"/>
  <c r="W82" i="52" s="1"/>
  <c r="X82" i="52" s="1"/>
  <c r="Y82" i="52" s="1"/>
  <c r="Q83" i="52"/>
  <c r="J83" i="52"/>
  <c r="R83" i="52"/>
  <c r="V83" i="52" s="1"/>
  <c r="J85" i="52"/>
  <c r="Q85" i="52"/>
  <c r="R85" i="52"/>
  <c r="V85" i="52" s="1"/>
  <c r="U90" i="52"/>
  <c r="W90" i="52" s="1"/>
  <c r="Q91" i="52"/>
  <c r="J91" i="52"/>
  <c r="R91" i="52"/>
  <c r="V91" i="52" s="1"/>
  <c r="J93" i="52"/>
  <c r="R93" i="52"/>
  <c r="V93" i="52" s="1"/>
  <c r="I93" i="52"/>
  <c r="K93" i="52" s="1"/>
  <c r="Q93" i="52"/>
  <c r="I41" i="52"/>
  <c r="K41" i="52" s="1"/>
  <c r="R41" i="52"/>
  <c r="V41" i="52" s="1"/>
  <c r="I45" i="52"/>
  <c r="K45" i="52" s="1"/>
  <c r="R45" i="52"/>
  <c r="V45" i="52" s="1"/>
  <c r="I49" i="52"/>
  <c r="K49" i="52" s="1"/>
  <c r="R49" i="52"/>
  <c r="V49" i="52" s="1"/>
  <c r="I53" i="52"/>
  <c r="K53" i="52" s="1"/>
  <c r="R53" i="52"/>
  <c r="V53" i="52" s="1"/>
  <c r="I57" i="52"/>
  <c r="K57" i="52" s="1"/>
  <c r="R57" i="52"/>
  <c r="V57" i="52" s="1"/>
  <c r="I61" i="52"/>
  <c r="K61" i="52" s="1"/>
  <c r="R61" i="52"/>
  <c r="V61" i="52" s="1"/>
  <c r="X66" i="52"/>
  <c r="Y66" i="52" s="1"/>
  <c r="X84" i="52"/>
  <c r="Y84" i="52" s="1"/>
  <c r="T54" i="52"/>
  <c r="T66" i="52"/>
  <c r="V67" i="52"/>
  <c r="U70" i="52"/>
  <c r="W70" i="52" s="1"/>
  <c r="Q71" i="52"/>
  <c r="J71" i="52"/>
  <c r="R71" i="52"/>
  <c r="V71" i="52" s="1"/>
  <c r="J73" i="52"/>
  <c r="Q73" i="52"/>
  <c r="R73" i="52"/>
  <c r="V73" i="52" s="1"/>
  <c r="U78" i="52"/>
  <c r="W78" i="52" s="1"/>
  <c r="X78" i="52" s="1"/>
  <c r="Y78" i="52" s="1"/>
  <c r="Q79" i="52"/>
  <c r="J79" i="52"/>
  <c r="R79" i="52"/>
  <c r="V79" i="52" s="1"/>
  <c r="J81" i="52"/>
  <c r="Q81" i="52"/>
  <c r="R81" i="52"/>
  <c r="V81" i="52" s="1"/>
  <c r="U86" i="52"/>
  <c r="W86" i="52" s="1"/>
  <c r="Q87" i="52"/>
  <c r="J87" i="52"/>
  <c r="R87" i="52"/>
  <c r="V87" i="52" s="1"/>
  <c r="J89" i="52"/>
  <c r="Q89" i="52"/>
  <c r="R89" i="52"/>
  <c r="V89" i="52" s="1"/>
  <c r="U95" i="52"/>
  <c r="W95" i="52" s="1"/>
  <c r="T95" i="52"/>
  <c r="W96" i="52"/>
  <c r="X98" i="52"/>
  <c r="Y98" i="52" s="1"/>
  <c r="U103" i="52"/>
  <c r="W103" i="52" s="1"/>
  <c r="X103" i="52" s="1"/>
  <c r="Y103" i="52" s="1"/>
  <c r="J95" i="52"/>
  <c r="Q97" i="52"/>
  <c r="J99" i="52"/>
  <c r="Q101" i="52"/>
  <c r="J103" i="52"/>
  <c r="R106" i="52"/>
  <c r="T106" i="52" s="1"/>
  <c r="R108" i="52"/>
  <c r="V108" i="52" s="1"/>
  <c r="J110" i="52"/>
  <c r="Q110" i="52"/>
  <c r="R110" i="52"/>
  <c r="V110" i="52" s="1"/>
  <c r="Q112" i="52"/>
  <c r="J112" i="52"/>
  <c r="R112" i="52"/>
  <c r="V112" i="52" s="1"/>
  <c r="U117" i="52"/>
  <c r="W117" i="52" s="1"/>
  <c r="X117" i="52" s="1"/>
  <c r="Y117" i="52" s="1"/>
  <c r="J118" i="52"/>
  <c r="Q118" i="52"/>
  <c r="R118" i="52"/>
  <c r="V118" i="52" s="1"/>
  <c r="Q120" i="52"/>
  <c r="J120" i="52"/>
  <c r="R120" i="52"/>
  <c r="V120" i="52" s="1"/>
  <c r="J126" i="52"/>
  <c r="Q126" i="52"/>
  <c r="R126" i="52"/>
  <c r="V126" i="52" s="1"/>
  <c r="Q128" i="52"/>
  <c r="J128" i="52"/>
  <c r="R128" i="52"/>
  <c r="V128" i="52" s="1"/>
  <c r="U133" i="52"/>
  <c r="W133" i="52" s="1"/>
  <c r="X133" i="52" s="1"/>
  <c r="Y133" i="52" s="1"/>
  <c r="U141" i="52"/>
  <c r="W141" i="52" s="1"/>
  <c r="X141" i="52" s="1"/>
  <c r="Y141" i="52" s="1"/>
  <c r="X145" i="52"/>
  <c r="Y145" i="52" s="1"/>
  <c r="X149" i="52"/>
  <c r="Y149" i="52" s="1"/>
  <c r="X157" i="52"/>
  <c r="Y157" i="52" s="1"/>
  <c r="X161" i="52"/>
  <c r="Y161" i="52" s="1"/>
  <c r="I97" i="52"/>
  <c r="K97" i="52" s="1"/>
  <c r="R97" i="52"/>
  <c r="V97" i="52" s="1"/>
  <c r="I101" i="52"/>
  <c r="K101" i="52" s="1"/>
  <c r="R101" i="52"/>
  <c r="V101" i="52" s="1"/>
  <c r="I106" i="52"/>
  <c r="K106" i="52" s="1"/>
  <c r="X106" i="52" s="1"/>
  <c r="Y106" i="52" s="1"/>
  <c r="I108" i="52"/>
  <c r="K108" i="52" s="1"/>
  <c r="R132" i="52"/>
  <c r="V132" i="52" s="1"/>
  <c r="I132" i="52"/>
  <c r="K132" i="52" s="1"/>
  <c r="Q132" i="52"/>
  <c r="J132" i="52"/>
  <c r="R140" i="52"/>
  <c r="V140" i="52" s="1"/>
  <c r="I140" i="52"/>
  <c r="K140" i="52" s="1"/>
  <c r="Q140" i="52"/>
  <c r="J140" i="52"/>
  <c r="I68" i="52"/>
  <c r="K68" i="52" s="1"/>
  <c r="X68" i="52" s="1"/>
  <c r="Y68" i="52" s="1"/>
  <c r="R68" i="52"/>
  <c r="V68" i="52" s="1"/>
  <c r="I72" i="52"/>
  <c r="K72" i="52" s="1"/>
  <c r="R72" i="52"/>
  <c r="T72" i="52" s="1"/>
  <c r="I76" i="52"/>
  <c r="K76" i="52" s="1"/>
  <c r="X76" i="52" s="1"/>
  <c r="Y76" i="52" s="1"/>
  <c r="R76" i="52"/>
  <c r="T76" i="52" s="1"/>
  <c r="I80" i="52"/>
  <c r="K80" i="52" s="1"/>
  <c r="X80" i="52" s="1"/>
  <c r="Y80" i="52" s="1"/>
  <c r="R80" i="52"/>
  <c r="V80" i="52" s="1"/>
  <c r="I84" i="52"/>
  <c r="R84" i="52"/>
  <c r="V84" i="52" s="1"/>
  <c r="I88" i="52"/>
  <c r="K88" i="52" s="1"/>
  <c r="X88" i="52" s="1"/>
  <c r="Y88" i="52" s="1"/>
  <c r="R88" i="52"/>
  <c r="T88" i="52" s="1"/>
  <c r="I92" i="52"/>
  <c r="K92" i="52" s="1"/>
  <c r="X92" i="52" s="1"/>
  <c r="Y92" i="52" s="1"/>
  <c r="R92" i="52"/>
  <c r="T92" i="52" s="1"/>
  <c r="I96" i="52"/>
  <c r="K96" i="52" s="1"/>
  <c r="R96" i="52"/>
  <c r="V96" i="52" s="1"/>
  <c r="I100" i="52"/>
  <c r="K100" i="52" s="1"/>
  <c r="X100" i="52" s="1"/>
  <c r="Y100" i="52" s="1"/>
  <c r="R100" i="52"/>
  <c r="T100" i="52" s="1"/>
  <c r="I104" i="52"/>
  <c r="K104" i="52" s="1"/>
  <c r="X104" i="52" s="1"/>
  <c r="Y104" i="52" s="1"/>
  <c r="R104" i="52"/>
  <c r="T104" i="52" s="1"/>
  <c r="X105" i="52"/>
  <c r="Y105" i="52" s="1"/>
  <c r="U105" i="52"/>
  <c r="W105" i="52" s="1"/>
  <c r="J106" i="52"/>
  <c r="I110" i="52"/>
  <c r="K110" i="52" s="1"/>
  <c r="I112" i="52"/>
  <c r="K112" i="52" s="1"/>
  <c r="U113" i="52"/>
  <c r="W113" i="52" s="1"/>
  <c r="J114" i="52"/>
  <c r="Q114" i="52"/>
  <c r="R114" i="52"/>
  <c r="V114" i="52" s="1"/>
  <c r="U115" i="52"/>
  <c r="W115" i="52" s="1"/>
  <c r="Q116" i="52"/>
  <c r="J116" i="52"/>
  <c r="R116" i="52"/>
  <c r="V116" i="52" s="1"/>
  <c r="I118" i="52"/>
  <c r="K118" i="52" s="1"/>
  <c r="I120" i="52"/>
  <c r="K120" i="52" s="1"/>
  <c r="U121" i="52"/>
  <c r="W121" i="52" s="1"/>
  <c r="X121" i="52" s="1"/>
  <c r="Y121" i="52" s="1"/>
  <c r="J122" i="52"/>
  <c r="Q122" i="52"/>
  <c r="R122" i="52"/>
  <c r="V122" i="52" s="1"/>
  <c r="U123" i="52"/>
  <c r="W123" i="52" s="1"/>
  <c r="Q124" i="52"/>
  <c r="J124" i="52"/>
  <c r="R124" i="52"/>
  <c r="V124" i="52" s="1"/>
  <c r="I126" i="52"/>
  <c r="K126" i="52" s="1"/>
  <c r="I128" i="52"/>
  <c r="K128" i="52" s="1"/>
  <c r="J130" i="52"/>
  <c r="Q130" i="52"/>
  <c r="R130" i="52"/>
  <c r="V130" i="52" s="1"/>
  <c r="U131" i="52"/>
  <c r="W131" i="52" s="1"/>
  <c r="U137" i="52"/>
  <c r="W137" i="52" s="1"/>
  <c r="X137" i="52" s="1"/>
  <c r="Y137" i="52" s="1"/>
  <c r="R107" i="52"/>
  <c r="V107" i="52" s="1"/>
  <c r="I107" i="52"/>
  <c r="K107" i="52" s="1"/>
  <c r="Q107" i="52"/>
  <c r="Q108" i="52"/>
  <c r="R136" i="52"/>
  <c r="V136" i="52" s="1"/>
  <c r="I136" i="52"/>
  <c r="K136" i="52" s="1"/>
  <c r="Q136" i="52"/>
  <c r="J136" i="52"/>
  <c r="R144" i="52"/>
  <c r="V144" i="52" s="1"/>
  <c r="I144" i="52"/>
  <c r="K144" i="52" s="1"/>
  <c r="Q144" i="52"/>
  <c r="J144" i="52"/>
  <c r="I111" i="52"/>
  <c r="K111" i="52" s="1"/>
  <c r="R111" i="52"/>
  <c r="V111" i="52" s="1"/>
  <c r="I115" i="52"/>
  <c r="K115" i="52" s="1"/>
  <c r="X115" i="52" s="1"/>
  <c r="Y115" i="52" s="1"/>
  <c r="R115" i="52"/>
  <c r="V115" i="52" s="1"/>
  <c r="I119" i="52"/>
  <c r="K119" i="52" s="1"/>
  <c r="R119" i="52"/>
  <c r="V119" i="52" s="1"/>
  <c r="I123" i="52"/>
  <c r="K123" i="52" s="1"/>
  <c r="R123" i="52"/>
  <c r="T123" i="52" s="1"/>
  <c r="I127" i="52"/>
  <c r="K127" i="52" s="1"/>
  <c r="R127" i="52"/>
  <c r="T127" i="52" s="1"/>
  <c r="I131" i="52"/>
  <c r="K131" i="52" s="1"/>
  <c r="R131" i="52"/>
  <c r="V131" i="52" s="1"/>
  <c r="Q134" i="52"/>
  <c r="I135" i="52"/>
  <c r="K135" i="52" s="1"/>
  <c r="X135" i="52" s="1"/>
  <c r="Y135" i="52" s="1"/>
  <c r="R135" i="52"/>
  <c r="V135" i="52" s="1"/>
  <c r="Q138" i="52"/>
  <c r="I139" i="52"/>
  <c r="K139" i="52" s="1"/>
  <c r="X139" i="52" s="1"/>
  <c r="Y139" i="52" s="1"/>
  <c r="R139" i="52"/>
  <c r="V139" i="52" s="1"/>
  <c r="Q142" i="52"/>
  <c r="I143" i="52"/>
  <c r="K143" i="52" s="1"/>
  <c r="X143" i="52" s="1"/>
  <c r="Y143" i="52" s="1"/>
  <c r="R143" i="52"/>
  <c r="V143" i="52" s="1"/>
  <c r="T145" i="52"/>
  <c r="Q146" i="52"/>
  <c r="I147" i="52"/>
  <c r="K147" i="52" s="1"/>
  <c r="X147" i="52" s="1"/>
  <c r="Y147" i="52" s="1"/>
  <c r="R147" i="52"/>
  <c r="V147" i="52" s="1"/>
  <c r="J148" i="52"/>
  <c r="T149" i="52"/>
  <c r="Q150" i="52"/>
  <c r="I151" i="52"/>
  <c r="K151" i="52" s="1"/>
  <c r="X151" i="52" s="1"/>
  <c r="Y151" i="52" s="1"/>
  <c r="R151" i="52"/>
  <c r="V151" i="52" s="1"/>
  <c r="J152" i="52"/>
  <c r="Q154" i="52"/>
  <c r="I155" i="52"/>
  <c r="K155" i="52" s="1"/>
  <c r="X155" i="52" s="1"/>
  <c r="Y155" i="52" s="1"/>
  <c r="R155" i="52"/>
  <c r="V155" i="52" s="1"/>
  <c r="J156" i="52"/>
  <c r="T157" i="52"/>
  <c r="Q158" i="52"/>
  <c r="I159" i="52"/>
  <c r="K159" i="52" s="1"/>
  <c r="X159" i="52" s="1"/>
  <c r="Y159" i="52" s="1"/>
  <c r="R159" i="52"/>
  <c r="V159" i="52" s="1"/>
  <c r="J160" i="52"/>
  <c r="T161" i="52"/>
  <c r="Q162" i="52"/>
  <c r="I163" i="52"/>
  <c r="K163" i="52" s="1"/>
  <c r="X163" i="52" s="1"/>
  <c r="Y163" i="52" s="1"/>
  <c r="R165" i="52"/>
  <c r="U170" i="52"/>
  <c r="W170" i="52" s="1"/>
  <c r="J171" i="52"/>
  <c r="Q171" i="52"/>
  <c r="R171" i="52"/>
  <c r="V171" i="52" s="1"/>
  <c r="Q173" i="52"/>
  <c r="J173" i="52"/>
  <c r="R173" i="52"/>
  <c r="V173" i="52" s="1"/>
  <c r="U178" i="52"/>
  <c r="W178" i="52" s="1"/>
  <c r="J179" i="52"/>
  <c r="Q179" i="52"/>
  <c r="R179" i="52"/>
  <c r="V179" i="52" s="1"/>
  <c r="Q181" i="52"/>
  <c r="J181" i="52"/>
  <c r="R181" i="52"/>
  <c r="V181" i="52" s="1"/>
  <c r="U186" i="52"/>
  <c r="W186" i="52" s="1"/>
  <c r="X186" i="52" s="1"/>
  <c r="Y186" i="52" s="1"/>
  <c r="J187" i="52"/>
  <c r="Q187" i="52"/>
  <c r="R187" i="52"/>
  <c r="V187" i="52" s="1"/>
  <c r="R189" i="52"/>
  <c r="V189" i="52" s="1"/>
  <c r="I189" i="52"/>
  <c r="K189" i="52" s="1"/>
  <c r="Q189" i="52"/>
  <c r="J189" i="52"/>
  <c r="T135" i="52"/>
  <c r="T139" i="52"/>
  <c r="Q148" i="52"/>
  <c r="Q152" i="52"/>
  <c r="T155" i="52"/>
  <c r="Q156" i="52"/>
  <c r="Q160" i="52"/>
  <c r="T163" i="52"/>
  <c r="U166" i="52"/>
  <c r="W166" i="52" s="1"/>
  <c r="X166" i="52" s="1"/>
  <c r="Y166" i="52" s="1"/>
  <c r="J167" i="52"/>
  <c r="Q167" i="52"/>
  <c r="R167" i="52"/>
  <c r="V167" i="52" s="1"/>
  <c r="Q169" i="52"/>
  <c r="J169" i="52"/>
  <c r="R169" i="52"/>
  <c r="V169" i="52" s="1"/>
  <c r="U174" i="52"/>
  <c r="W174" i="52" s="1"/>
  <c r="X174" i="52" s="1"/>
  <c r="Y174" i="52" s="1"/>
  <c r="J175" i="52"/>
  <c r="Q175" i="52"/>
  <c r="R175" i="52"/>
  <c r="V175" i="52" s="1"/>
  <c r="Q177" i="52"/>
  <c r="J177" i="52"/>
  <c r="R177" i="52"/>
  <c r="V177" i="52" s="1"/>
  <c r="I181" i="52"/>
  <c r="K181" i="52" s="1"/>
  <c r="U182" i="52"/>
  <c r="W182" i="52" s="1"/>
  <c r="X182" i="52" s="1"/>
  <c r="Y182" i="52" s="1"/>
  <c r="J183" i="52"/>
  <c r="Q183" i="52"/>
  <c r="R183" i="52"/>
  <c r="V183" i="52" s="1"/>
  <c r="U184" i="52"/>
  <c r="W184" i="52" s="1"/>
  <c r="X184" i="52" s="1"/>
  <c r="Y184" i="52" s="1"/>
  <c r="Q185" i="52"/>
  <c r="J185" i="52"/>
  <c r="R185" i="52"/>
  <c r="V185" i="52" s="1"/>
  <c r="I148" i="52"/>
  <c r="K148" i="52" s="1"/>
  <c r="R148" i="52"/>
  <c r="V148" i="52" s="1"/>
  <c r="I152" i="52"/>
  <c r="K152" i="52" s="1"/>
  <c r="R152" i="52"/>
  <c r="V152" i="52" s="1"/>
  <c r="I156" i="52"/>
  <c r="K156" i="52" s="1"/>
  <c r="R156" i="52"/>
  <c r="V156" i="52" s="1"/>
  <c r="I160" i="52"/>
  <c r="K160" i="52" s="1"/>
  <c r="R160" i="52"/>
  <c r="V160" i="52" s="1"/>
  <c r="R164" i="52"/>
  <c r="V164" i="52" s="1"/>
  <c r="I164" i="52"/>
  <c r="K164" i="52" s="1"/>
  <c r="Q164" i="52"/>
  <c r="Q165" i="52"/>
  <c r="V165" i="52"/>
  <c r="I168" i="52"/>
  <c r="K168" i="52" s="1"/>
  <c r="X168" i="52" s="1"/>
  <c r="Y168" i="52" s="1"/>
  <c r="R168" i="52"/>
  <c r="V168" i="52" s="1"/>
  <c r="I172" i="52"/>
  <c r="K172" i="52" s="1"/>
  <c r="X172" i="52" s="1"/>
  <c r="Y172" i="52" s="1"/>
  <c r="R172" i="52"/>
  <c r="V172" i="52" s="1"/>
  <c r="I176" i="52"/>
  <c r="K176" i="52" s="1"/>
  <c r="R176" i="52"/>
  <c r="V176" i="52" s="1"/>
  <c r="I180" i="52"/>
  <c r="K180" i="52" s="1"/>
  <c r="X180" i="52" s="1"/>
  <c r="Y180" i="52" s="1"/>
  <c r="R180" i="52"/>
  <c r="V180" i="52" s="1"/>
  <c r="I184" i="52"/>
  <c r="R184" i="52"/>
  <c r="V184" i="52" s="1"/>
  <c r="I188" i="52"/>
  <c r="K188" i="52" s="1"/>
  <c r="R188" i="52"/>
  <c r="V188" i="52" s="1"/>
  <c r="T190" i="52"/>
  <c r="Q191" i="52"/>
  <c r="I192" i="52"/>
  <c r="K192" i="52" s="1"/>
  <c r="X192" i="52" s="1"/>
  <c r="Y192" i="52" s="1"/>
  <c r="R192" i="52"/>
  <c r="V192" i="52" s="1"/>
  <c r="J193" i="52"/>
  <c r="T194" i="52"/>
  <c r="Q195" i="52"/>
  <c r="I196" i="52"/>
  <c r="K196" i="52" s="1"/>
  <c r="X196" i="52" s="1"/>
  <c r="Y196" i="52" s="1"/>
  <c r="R196" i="52"/>
  <c r="V196" i="52" s="1"/>
  <c r="J197" i="52"/>
  <c r="T198" i="52"/>
  <c r="Q199" i="52"/>
  <c r="I200" i="52"/>
  <c r="K200" i="52" s="1"/>
  <c r="X200" i="52" s="1"/>
  <c r="Y200" i="52" s="1"/>
  <c r="R200" i="52"/>
  <c r="V200" i="52" s="1"/>
  <c r="J201" i="52"/>
  <c r="T202" i="52"/>
  <c r="Q203" i="52"/>
  <c r="I204" i="52"/>
  <c r="K204" i="52" s="1"/>
  <c r="X204" i="52" s="1"/>
  <c r="Y204" i="52" s="1"/>
  <c r="R204" i="52"/>
  <c r="V204" i="52" s="1"/>
  <c r="J205" i="52"/>
  <c r="T206" i="52"/>
  <c r="Q207" i="52"/>
  <c r="I208" i="52"/>
  <c r="K208" i="52" s="1"/>
  <c r="R208" i="52"/>
  <c r="V208" i="52" s="1"/>
  <c r="J209" i="52"/>
  <c r="T210" i="52"/>
  <c r="Q211" i="52"/>
  <c r="I212" i="52"/>
  <c r="K212" i="52" s="1"/>
  <c r="X212" i="52" s="1"/>
  <c r="Y212" i="52" s="1"/>
  <c r="R212" i="52"/>
  <c r="V212" i="52" s="1"/>
  <c r="J213" i="52"/>
  <c r="X214" i="52"/>
  <c r="Y214" i="52" s="1"/>
  <c r="T214" i="52"/>
  <c r="I215" i="52"/>
  <c r="K215" i="52" s="1"/>
  <c r="X215" i="52" s="1"/>
  <c r="Y215" i="52" s="1"/>
  <c r="I217" i="52"/>
  <c r="K217" i="52" s="1"/>
  <c r="V219" i="52"/>
  <c r="R220" i="52"/>
  <c r="V220" i="52" s="1"/>
  <c r="I220" i="52"/>
  <c r="K220" i="52" s="1"/>
  <c r="Q220" i="52"/>
  <c r="Q221" i="52"/>
  <c r="I223" i="52"/>
  <c r="K223" i="52" s="1"/>
  <c r="X223" i="52" s="1"/>
  <c r="Y223" i="52" s="1"/>
  <c r="J225" i="52"/>
  <c r="Q225" i="52"/>
  <c r="R225" i="52"/>
  <c r="V225" i="52" s="1"/>
  <c r="J237" i="52"/>
  <c r="Q237" i="52"/>
  <c r="R237" i="52"/>
  <c r="V237" i="52" s="1"/>
  <c r="V207" i="52"/>
  <c r="Q231" i="52"/>
  <c r="J231" i="52"/>
  <c r="R231" i="52"/>
  <c r="V231" i="52" s="1"/>
  <c r="J233" i="52"/>
  <c r="Q233" i="52"/>
  <c r="R233" i="52"/>
  <c r="V233" i="52" s="1"/>
  <c r="T188" i="52"/>
  <c r="Q193" i="52"/>
  <c r="Q197" i="52"/>
  <c r="T200" i="52"/>
  <c r="Q201" i="52"/>
  <c r="Q205" i="52"/>
  <c r="Q209" i="52"/>
  <c r="Q213" i="52"/>
  <c r="V215" i="52"/>
  <c r="R216" i="52"/>
  <c r="V216" i="52" s="1"/>
  <c r="I216" i="52"/>
  <c r="K216" i="52" s="1"/>
  <c r="Q216" i="52"/>
  <c r="Q217" i="52"/>
  <c r="V223" i="52"/>
  <c r="R224" i="52"/>
  <c r="V224" i="52" s="1"/>
  <c r="I224" i="52"/>
  <c r="K224" i="52" s="1"/>
  <c r="Q224" i="52"/>
  <c r="U226" i="52"/>
  <c r="W226" i="52" s="1"/>
  <c r="X226" i="52" s="1"/>
  <c r="Y226" i="52" s="1"/>
  <c r="Q227" i="52"/>
  <c r="J227" i="52"/>
  <c r="R227" i="52"/>
  <c r="V227" i="52" s="1"/>
  <c r="J229" i="52"/>
  <c r="Q229" i="52"/>
  <c r="R229" i="52"/>
  <c r="V229" i="52" s="1"/>
  <c r="U239" i="52"/>
  <c r="W239" i="52" s="1"/>
  <c r="X239" i="52" s="1"/>
  <c r="Y239" i="52" s="1"/>
  <c r="I193" i="52"/>
  <c r="K193" i="52" s="1"/>
  <c r="R193" i="52"/>
  <c r="V193" i="52" s="1"/>
  <c r="I197" i="52"/>
  <c r="K197" i="52" s="1"/>
  <c r="R197" i="52"/>
  <c r="V197" i="52" s="1"/>
  <c r="I201" i="52"/>
  <c r="K201" i="52" s="1"/>
  <c r="R201" i="52"/>
  <c r="V201" i="52" s="1"/>
  <c r="I205" i="52"/>
  <c r="K205" i="52" s="1"/>
  <c r="R205" i="52"/>
  <c r="V205" i="52" s="1"/>
  <c r="I209" i="52"/>
  <c r="K209" i="52" s="1"/>
  <c r="R209" i="52"/>
  <c r="V209" i="52" s="1"/>
  <c r="I213" i="52"/>
  <c r="K213" i="52" s="1"/>
  <c r="R213" i="52"/>
  <c r="V213" i="52" s="1"/>
  <c r="X218" i="52"/>
  <c r="Y218" i="52" s="1"/>
  <c r="I231" i="52"/>
  <c r="K231" i="52" s="1"/>
  <c r="I233" i="52"/>
  <c r="K233" i="52" s="1"/>
  <c r="Q235" i="52"/>
  <c r="J235" i="52"/>
  <c r="R235" i="52"/>
  <c r="V235" i="52" s="1"/>
  <c r="J239" i="52"/>
  <c r="Q241" i="52"/>
  <c r="R242" i="52"/>
  <c r="V242" i="52" s="1"/>
  <c r="I242" i="52"/>
  <c r="K242" i="52" s="1"/>
  <c r="Q242" i="52"/>
  <c r="Q243" i="52"/>
  <c r="J243" i="52"/>
  <c r="R243" i="52"/>
  <c r="V243" i="52" s="1"/>
  <c r="U255" i="52"/>
  <c r="W255" i="52" s="1"/>
  <c r="U259" i="52"/>
  <c r="T259" i="52"/>
  <c r="X260" i="52"/>
  <c r="Y260" i="52" s="1"/>
  <c r="X264" i="52"/>
  <c r="Y264" i="52" s="1"/>
  <c r="X268" i="52"/>
  <c r="Y268" i="52" s="1"/>
  <c r="X274" i="52"/>
  <c r="Y274" i="52" s="1"/>
  <c r="I241" i="52"/>
  <c r="K241" i="52" s="1"/>
  <c r="R241" i="52"/>
  <c r="V241" i="52" s="1"/>
  <c r="U247" i="52"/>
  <c r="W247" i="52" s="1"/>
  <c r="T247" i="52"/>
  <c r="U263" i="52"/>
  <c r="W263" i="52" s="1"/>
  <c r="X263" i="52" s="1"/>
  <c r="Y263" i="52" s="1"/>
  <c r="U267" i="52"/>
  <c r="W267" i="52" s="1"/>
  <c r="X267" i="52" s="1"/>
  <c r="Y267" i="52" s="1"/>
  <c r="T267" i="52"/>
  <c r="U271" i="52"/>
  <c r="W271" i="52" s="1"/>
  <c r="X271" i="52" s="1"/>
  <c r="Y271" i="52" s="1"/>
  <c r="T271" i="52"/>
  <c r="I228" i="52"/>
  <c r="K228" i="52" s="1"/>
  <c r="X228" i="52" s="1"/>
  <c r="Y228" i="52" s="1"/>
  <c r="R228" i="52"/>
  <c r="V228" i="52" s="1"/>
  <c r="I232" i="52"/>
  <c r="K232" i="52" s="1"/>
  <c r="X232" i="52" s="1"/>
  <c r="Y232" i="52" s="1"/>
  <c r="R232" i="52"/>
  <c r="V232" i="52" s="1"/>
  <c r="I236" i="52"/>
  <c r="K236" i="52" s="1"/>
  <c r="R236" i="52"/>
  <c r="V236" i="52" s="1"/>
  <c r="I240" i="52"/>
  <c r="K240" i="52" s="1"/>
  <c r="X240" i="52" s="1"/>
  <c r="Y240" i="52" s="1"/>
  <c r="R240" i="52"/>
  <c r="V240" i="52" s="1"/>
  <c r="J242" i="52"/>
  <c r="I243" i="52"/>
  <c r="K243" i="52" s="1"/>
  <c r="U244" i="52"/>
  <c r="W244" i="52" s="1"/>
  <c r="J245" i="52"/>
  <c r="Q245" i="52"/>
  <c r="R245" i="52"/>
  <c r="V245" i="52" s="1"/>
  <c r="U246" i="52"/>
  <c r="W246" i="52" s="1"/>
  <c r="U251" i="52"/>
  <c r="W251" i="52" s="1"/>
  <c r="T251" i="52"/>
  <c r="I246" i="52"/>
  <c r="K246" i="52" s="1"/>
  <c r="R246" i="52"/>
  <c r="V246" i="52" s="1"/>
  <c r="J247" i="52"/>
  <c r="T248" i="52"/>
  <c r="Q249" i="52"/>
  <c r="I250" i="52"/>
  <c r="K250" i="52" s="1"/>
  <c r="R250" i="52"/>
  <c r="V250" i="52" s="1"/>
  <c r="J251" i="52"/>
  <c r="T252" i="52"/>
  <c r="Q253" i="52"/>
  <c r="I254" i="52"/>
  <c r="R254" i="52"/>
  <c r="V254" i="52" s="1"/>
  <c r="J255" i="52"/>
  <c r="T256" i="52"/>
  <c r="Q257" i="52"/>
  <c r="I258" i="52"/>
  <c r="K258" i="52" s="1"/>
  <c r="X258" i="52" s="1"/>
  <c r="Y258" i="52" s="1"/>
  <c r="R258" i="52"/>
  <c r="V258" i="52" s="1"/>
  <c r="J259" i="52"/>
  <c r="Q261" i="52"/>
  <c r="I262" i="52"/>
  <c r="K262" i="52" s="1"/>
  <c r="X262" i="52" s="1"/>
  <c r="Y262" i="52" s="1"/>
  <c r="R262" i="52"/>
  <c r="V262" i="52" s="1"/>
  <c r="J263" i="52"/>
  <c r="T264" i="52"/>
  <c r="Q265" i="52"/>
  <c r="I266" i="52"/>
  <c r="K266" i="52" s="1"/>
  <c r="X266" i="52" s="1"/>
  <c r="Y266" i="52" s="1"/>
  <c r="R266" i="52"/>
  <c r="V266" i="52" s="1"/>
  <c r="J267" i="52"/>
  <c r="T268" i="52"/>
  <c r="Q269" i="52"/>
  <c r="I270" i="52"/>
  <c r="K270" i="52" s="1"/>
  <c r="R270" i="52"/>
  <c r="V270" i="52" s="1"/>
  <c r="J271" i="52"/>
  <c r="Q273" i="52"/>
  <c r="R274" i="52"/>
  <c r="V274" i="52" s="1"/>
  <c r="J275" i="52"/>
  <c r="I249" i="52"/>
  <c r="R249" i="52"/>
  <c r="V249" i="52" s="1"/>
  <c r="I253" i="52"/>
  <c r="K253" i="52" s="1"/>
  <c r="R253" i="52"/>
  <c r="V253" i="52" s="1"/>
  <c r="I257" i="52"/>
  <c r="K257" i="52" s="1"/>
  <c r="R257" i="52"/>
  <c r="V257" i="52" s="1"/>
  <c r="I261" i="52"/>
  <c r="K261" i="52" s="1"/>
  <c r="R261" i="52"/>
  <c r="V261" i="52"/>
  <c r="I265" i="52"/>
  <c r="K265" i="52" s="1"/>
  <c r="R265" i="52"/>
  <c r="V265" i="52" s="1"/>
  <c r="I269" i="52"/>
  <c r="K269" i="52" s="1"/>
  <c r="R269" i="52"/>
  <c r="V269" i="52" s="1"/>
  <c r="I273" i="52"/>
  <c r="K273" i="52" s="1"/>
  <c r="R273" i="52"/>
  <c r="V273" i="52" s="1"/>
  <c r="T250" i="52"/>
  <c r="T254" i="52"/>
  <c r="T258" i="52"/>
  <c r="T266" i="52"/>
  <c r="T270" i="52"/>
  <c r="I272" i="52"/>
  <c r="K272" i="52" s="1"/>
  <c r="X272" i="52" s="1"/>
  <c r="Y272" i="52" s="1"/>
  <c r="R272" i="52"/>
  <c r="V272" i="52" s="1"/>
  <c r="Q275" i="52"/>
  <c r="I275" i="52"/>
  <c r="K275" i="52" s="1"/>
  <c r="R275" i="52"/>
  <c r="V275" i="52" s="1"/>
  <c r="P88" i="51"/>
  <c r="Q19" i="51"/>
  <c r="F19" i="51"/>
  <c r="L20" i="51"/>
  <c r="Q35" i="51"/>
  <c r="F35" i="51"/>
  <c r="L35" i="51"/>
  <c r="F59" i="51"/>
  <c r="Q122" i="51"/>
  <c r="F122" i="51"/>
  <c r="L122" i="51"/>
  <c r="Q18" i="51"/>
  <c r="Q20" i="51"/>
  <c r="L26" i="51"/>
  <c r="Q26" i="51"/>
  <c r="Q79" i="51"/>
  <c r="F79" i="51"/>
  <c r="L79" i="51"/>
  <c r="L86" i="51"/>
  <c r="P111" i="51"/>
  <c r="R111" i="51" s="1"/>
  <c r="S111" i="51" s="1"/>
  <c r="L19" i="51"/>
  <c r="O19" i="51" s="1"/>
  <c r="L43" i="51"/>
  <c r="Q51" i="51"/>
  <c r="F51" i="51"/>
  <c r="L51" i="51"/>
  <c r="L16" i="51"/>
  <c r="F18" i="51"/>
  <c r="F20" i="51"/>
  <c r="Q31" i="51"/>
  <c r="F31" i="51"/>
  <c r="L31" i="51"/>
  <c r="Q39" i="51"/>
  <c r="F39" i="51"/>
  <c r="L39" i="51"/>
  <c r="Q47" i="51"/>
  <c r="F47" i="51"/>
  <c r="L47" i="51"/>
  <c r="Q55" i="51"/>
  <c r="F55" i="51"/>
  <c r="L55" i="51"/>
  <c r="Q63" i="51"/>
  <c r="F63" i="51"/>
  <c r="L63" i="51"/>
  <c r="Q71" i="51"/>
  <c r="F71" i="51"/>
  <c r="L71" i="51"/>
  <c r="F88" i="51"/>
  <c r="O88" i="51"/>
  <c r="Q95" i="51"/>
  <c r="F95" i="51"/>
  <c r="L95" i="51"/>
  <c r="Q98" i="51"/>
  <c r="Q106" i="51"/>
  <c r="F106" i="51"/>
  <c r="L106" i="51"/>
  <c r="P119" i="51"/>
  <c r="R119" i="51" s="1"/>
  <c r="S119" i="51" s="1"/>
  <c r="L136" i="51"/>
  <c r="F136" i="51"/>
  <c r="Q136" i="51"/>
  <c r="L29" i="51"/>
  <c r="Q67" i="51"/>
  <c r="F67" i="51"/>
  <c r="L67" i="51"/>
  <c r="L94" i="51"/>
  <c r="F94" i="51"/>
  <c r="Q94" i="51"/>
  <c r="Q130" i="51"/>
  <c r="Q16" i="51"/>
  <c r="O18" i="51"/>
  <c r="L24" i="51"/>
  <c r="Q24" i="51"/>
  <c r="F87" i="51"/>
  <c r="Q114" i="51"/>
  <c r="P127" i="51"/>
  <c r="R127" i="51" s="1"/>
  <c r="S127" i="51" s="1"/>
  <c r="F23" i="51"/>
  <c r="Q23" i="51"/>
  <c r="F28" i="51"/>
  <c r="F32" i="51"/>
  <c r="Q32" i="51"/>
  <c r="F36" i="51"/>
  <c r="Q36" i="51"/>
  <c r="F40" i="51"/>
  <c r="O40" i="51"/>
  <c r="F44" i="51"/>
  <c r="F48" i="51"/>
  <c r="Q48" i="51"/>
  <c r="F52" i="51"/>
  <c r="Q52" i="51"/>
  <c r="F56" i="51"/>
  <c r="Q56" i="51"/>
  <c r="F60" i="51"/>
  <c r="F64" i="51"/>
  <c r="Q64" i="51"/>
  <c r="F68" i="51"/>
  <c r="Q68" i="51"/>
  <c r="F72" i="51"/>
  <c r="O72" i="51"/>
  <c r="F76" i="51"/>
  <c r="F80" i="51"/>
  <c r="O99" i="51"/>
  <c r="F99" i="51"/>
  <c r="Q134" i="51"/>
  <c r="F134" i="51"/>
  <c r="L134" i="51"/>
  <c r="F138" i="51"/>
  <c r="Q138" i="51"/>
  <c r="F165" i="51"/>
  <c r="Q165" i="51"/>
  <c r="L165" i="51"/>
  <c r="Q83" i="51"/>
  <c r="F83" i="51"/>
  <c r="L83" i="51"/>
  <c r="L84" i="51"/>
  <c r="F91" i="51"/>
  <c r="Q102" i="51"/>
  <c r="F102" i="51"/>
  <c r="L102" i="51"/>
  <c r="Q110" i="51"/>
  <c r="F110" i="51"/>
  <c r="L110" i="51"/>
  <c r="Q118" i="51"/>
  <c r="F118" i="51"/>
  <c r="L118" i="51"/>
  <c r="Q126" i="51"/>
  <c r="F126" i="51"/>
  <c r="L126" i="51"/>
  <c r="F137" i="51"/>
  <c r="Q84" i="51"/>
  <c r="R145" i="51"/>
  <c r="S145" i="51" s="1"/>
  <c r="Q150" i="51"/>
  <c r="F150" i="51"/>
  <c r="L150" i="51"/>
  <c r="Q158" i="51"/>
  <c r="F158" i="51"/>
  <c r="L158" i="51"/>
  <c r="F103" i="51"/>
  <c r="F111" i="51"/>
  <c r="O111" i="51"/>
  <c r="F115" i="51"/>
  <c r="Q115" i="51"/>
  <c r="F119" i="51"/>
  <c r="F127" i="51"/>
  <c r="O127" i="51"/>
  <c r="F131" i="51"/>
  <c r="O131" i="51"/>
  <c r="F135" i="51"/>
  <c r="F142" i="51"/>
  <c r="Q146" i="51"/>
  <c r="L167" i="51"/>
  <c r="Q167" i="51"/>
  <c r="F167" i="51"/>
  <c r="L177" i="51"/>
  <c r="Q177" i="51"/>
  <c r="F177" i="51"/>
  <c r="Q154" i="51"/>
  <c r="F154" i="51"/>
  <c r="L154" i="51"/>
  <c r="Q162" i="51"/>
  <c r="L175" i="51"/>
  <c r="Q175" i="51"/>
  <c r="F175" i="51"/>
  <c r="P180" i="51"/>
  <c r="R180" i="51" s="1"/>
  <c r="S180" i="51" s="1"/>
  <c r="Q140" i="51"/>
  <c r="L142" i="51"/>
  <c r="Q142" i="51"/>
  <c r="L183" i="51"/>
  <c r="Q183" i="51"/>
  <c r="F183" i="51"/>
  <c r="T184" i="51"/>
  <c r="L173" i="51"/>
  <c r="Q173" i="51"/>
  <c r="L179" i="51"/>
  <c r="Q179" i="51"/>
  <c r="L181" i="51"/>
  <c r="Q181" i="51"/>
  <c r="F141" i="51"/>
  <c r="T141" i="51" s="1"/>
  <c r="Q141" i="51"/>
  <c r="F145" i="51"/>
  <c r="T145" i="51" s="1"/>
  <c r="Q145" i="51"/>
  <c r="F149" i="51"/>
  <c r="T149" i="51" s="1"/>
  <c r="Q149" i="51"/>
  <c r="F153" i="51"/>
  <c r="F157" i="51"/>
  <c r="Q157" i="51"/>
  <c r="F161" i="51"/>
  <c r="T161" i="51" s="1"/>
  <c r="Q161" i="51"/>
  <c r="L164" i="51"/>
  <c r="L189" i="51"/>
  <c r="L193" i="51"/>
  <c r="L197" i="51"/>
  <c r="L205" i="51"/>
  <c r="L209" i="51"/>
  <c r="L217" i="51"/>
  <c r="L218" i="51"/>
  <c r="Q234" i="51"/>
  <c r="F234" i="51"/>
  <c r="L234" i="51"/>
  <c r="P235" i="51"/>
  <c r="Q238" i="51"/>
  <c r="F238" i="51"/>
  <c r="L238" i="51"/>
  <c r="Q226" i="51"/>
  <c r="F168" i="51"/>
  <c r="T168" i="51" s="1"/>
  <c r="Q168" i="51"/>
  <c r="F172" i="51"/>
  <c r="Q172" i="51"/>
  <c r="F180" i="51"/>
  <c r="Q180" i="51"/>
  <c r="F184" i="51"/>
  <c r="Q184" i="51"/>
  <c r="F188" i="51"/>
  <c r="O188" i="51"/>
  <c r="L191" i="51"/>
  <c r="Q192" i="51"/>
  <c r="L195" i="51"/>
  <c r="F196" i="51"/>
  <c r="T196" i="51" s="1"/>
  <c r="Q196" i="51"/>
  <c r="L199" i="51"/>
  <c r="F200" i="51"/>
  <c r="T200" i="51" s="1"/>
  <c r="Q200" i="51"/>
  <c r="F204" i="51"/>
  <c r="L207" i="51"/>
  <c r="Q208" i="51"/>
  <c r="L211" i="51"/>
  <c r="F212" i="51"/>
  <c r="T212" i="51" s="1"/>
  <c r="Q212" i="51"/>
  <c r="Q213" i="51"/>
  <c r="F213" i="51"/>
  <c r="L213" i="51"/>
  <c r="L214" i="51"/>
  <c r="F216" i="51"/>
  <c r="F218" i="51"/>
  <c r="Q221" i="51"/>
  <c r="F221" i="51"/>
  <c r="L221" i="51"/>
  <c r="L222" i="51"/>
  <c r="P231" i="51"/>
  <c r="R231" i="51" s="1"/>
  <c r="S231" i="51" s="1"/>
  <c r="T231" i="51" s="1"/>
  <c r="L232" i="51"/>
  <c r="Q232" i="51"/>
  <c r="Q187" i="51"/>
  <c r="F191" i="51"/>
  <c r="Q191" i="51"/>
  <c r="F195" i="51"/>
  <c r="Q195" i="51"/>
  <c r="F199" i="51"/>
  <c r="Q199" i="51"/>
  <c r="Q203" i="51"/>
  <c r="F207" i="51"/>
  <c r="Q207" i="51"/>
  <c r="F211" i="51"/>
  <c r="Q211" i="51"/>
  <c r="T227" i="51"/>
  <c r="L228" i="51"/>
  <c r="Q228" i="51"/>
  <c r="P229" i="51"/>
  <c r="L230" i="51"/>
  <c r="Q230" i="51"/>
  <c r="Q241" i="51"/>
  <c r="L242" i="51"/>
  <c r="L243" i="51"/>
  <c r="Q245" i="51"/>
  <c r="F245" i="51"/>
  <c r="L245" i="51"/>
  <c r="P251" i="51"/>
  <c r="R251" i="51" s="1"/>
  <c r="S251" i="51" s="1"/>
  <c r="T251" i="51" s="1"/>
  <c r="O251" i="51"/>
  <c r="P263" i="51"/>
  <c r="R263" i="51" s="1"/>
  <c r="O263" i="51"/>
  <c r="L246" i="51"/>
  <c r="Q246" i="51"/>
  <c r="F246" i="51"/>
  <c r="P255" i="51"/>
  <c r="R255" i="51" s="1"/>
  <c r="O255" i="51"/>
  <c r="P259" i="51"/>
  <c r="O259" i="51"/>
  <c r="P271" i="51"/>
  <c r="R271" i="51" s="1"/>
  <c r="O271" i="51"/>
  <c r="F225" i="51"/>
  <c r="Q225" i="51"/>
  <c r="F229" i="51"/>
  <c r="O229" i="51"/>
  <c r="F233" i="51"/>
  <c r="T233" i="51" s="1"/>
  <c r="O233" i="51"/>
  <c r="F237" i="51"/>
  <c r="T237" i="51" s="1"/>
  <c r="Q237" i="51"/>
  <c r="L239" i="51"/>
  <c r="F241" i="51"/>
  <c r="T241" i="51" s="1"/>
  <c r="F243" i="51"/>
  <c r="P267" i="51"/>
  <c r="R267" i="51" s="1"/>
  <c r="O267" i="51"/>
  <c r="L249" i="51"/>
  <c r="L253" i="51"/>
  <c r="L257" i="51"/>
  <c r="L261" i="51"/>
  <c r="F262" i="51"/>
  <c r="Q262" i="51"/>
  <c r="L265" i="51"/>
  <c r="F266" i="51"/>
  <c r="Q266" i="51"/>
  <c r="L269" i="51"/>
  <c r="F270" i="51"/>
  <c r="T270" i="51" s="1"/>
  <c r="Q270" i="51"/>
  <c r="L273" i="51"/>
  <c r="F249" i="51"/>
  <c r="Q249" i="51"/>
  <c r="F253" i="51"/>
  <c r="Q253" i="51"/>
  <c r="F257" i="51"/>
  <c r="Q257" i="51"/>
  <c r="F261" i="51"/>
  <c r="Q261" i="51"/>
  <c r="F265" i="51"/>
  <c r="Q265" i="51"/>
  <c r="F269" i="51"/>
  <c r="Q269" i="51"/>
  <c r="F273" i="51"/>
  <c r="Q273" i="51"/>
  <c r="F248" i="51"/>
  <c r="T248" i="51" s="1"/>
  <c r="Q248" i="51"/>
  <c r="F252" i="51"/>
  <c r="T252" i="51" s="1"/>
  <c r="Q252" i="51"/>
  <c r="F260" i="51"/>
  <c r="F268" i="51"/>
  <c r="T268" i="51" s="1"/>
  <c r="O268" i="51"/>
  <c r="O270" i="51"/>
  <c r="L275" i="51"/>
  <c r="Q275" i="51"/>
  <c r="S29" i="50"/>
  <c r="S33" i="50"/>
  <c r="S37" i="50"/>
  <c r="S45" i="50"/>
  <c r="O65" i="50"/>
  <c r="Q65" i="50" s="1"/>
  <c r="R65" i="50" s="1"/>
  <c r="O73" i="50"/>
  <c r="Q73" i="50" s="1"/>
  <c r="R73" i="50" s="1"/>
  <c r="O57" i="50"/>
  <c r="Q57" i="50" s="1"/>
  <c r="R57" i="50" s="1"/>
  <c r="O27" i="50"/>
  <c r="Q27" i="50" s="1"/>
  <c r="S27" i="50" s="1"/>
  <c r="P27" i="50"/>
  <c r="P56" i="50"/>
  <c r="F56" i="50"/>
  <c r="O61" i="50"/>
  <c r="Q61" i="50" s="1"/>
  <c r="R61" i="50" s="1"/>
  <c r="N69" i="50"/>
  <c r="F69" i="50"/>
  <c r="P72" i="50"/>
  <c r="F72" i="50"/>
  <c r="O77" i="50"/>
  <c r="Q77" i="50" s="1"/>
  <c r="R77" i="50" s="1"/>
  <c r="O85" i="50"/>
  <c r="Q85" i="50" s="1"/>
  <c r="R85" i="50" s="1"/>
  <c r="O89" i="50"/>
  <c r="Q89" i="50" s="1"/>
  <c r="R89" i="50" s="1"/>
  <c r="O93" i="50"/>
  <c r="Q93" i="50" s="1"/>
  <c r="R93" i="50" s="1"/>
  <c r="O97" i="50"/>
  <c r="Q97" i="50" s="1"/>
  <c r="R97" i="50" s="1"/>
  <c r="O101" i="50"/>
  <c r="Q101" i="50" s="1"/>
  <c r="R101" i="50" s="1"/>
  <c r="O115" i="50"/>
  <c r="Q115" i="50" s="1"/>
  <c r="R115" i="50" s="1"/>
  <c r="O127" i="50"/>
  <c r="Q127" i="50" s="1"/>
  <c r="R127" i="50" s="1"/>
  <c r="N57" i="50"/>
  <c r="F57" i="50"/>
  <c r="P60" i="50"/>
  <c r="F60" i="50"/>
  <c r="N73" i="50"/>
  <c r="F73" i="50"/>
  <c r="P76" i="50"/>
  <c r="F76" i="50"/>
  <c r="F16" i="50"/>
  <c r="P16" i="50"/>
  <c r="F20" i="50"/>
  <c r="P20" i="50"/>
  <c r="F24" i="50"/>
  <c r="P24" i="50"/>
  <c r="F29" i="50"/>
  <c r="N29" i="50"/>
  <c r="F33" i="50"/>
  <c r="P33" i="50"/>
  <c r="F37" i="50"/>
  <c r="N37" i="50"/>
  <c r="F41" i="50"/>
  <c r="P41" i="50"/>
  <c r="F45" i="50"/>
  <c r="N45" i="50"/>
  <c r="F49" i="50"/>
  <c r="S49" i="50" s="1"/>
  <c r="P49" i="50"/>
  <c r="N61" i="50"/>
  <c r="F61" i="50"/>
  <c r="P64" i="50"/>
  <c r="F64" i="50"/>
  <c r="N77" i="50"/>
  <c r="F77" i="50"/>
  <c r="P15" i="50"/>
  <c r="F19" i="50"/>
  <c r="P19" i="50"/>
  <c r="F23" i="50"/>
  <c r="P23" i="50"/>
  <c r="F27" i="50"/>
  <c r="F28" i="50"/>
  <c r="P28" i="50"/>
  <c r="F32" i="50"/>
  <c r="P32" i="50"/>
  <c r="F36" i="50"/>
  <c r="P36" i="50"/>
  <c r="F40" i="50"/>
  <c r="P40" i="50"/>
  <c r="F44" i="50"/>
  <c r="P44" i="50"/>
  <c r="F48" i="50"/>
  <c r="P48" i="50"/>
  <c r="P52" i="50"/>
  <c r="P53" i="50"/>
  <c r="F53" i="50"/>
  <c r="N65" i="50"/>
  <c r="F65" i="50"/>
  <c r="S65" i="50" s="1"/>
  <c r="P68" i="50"/>
  <c r="F68" i="50"/>
  <c r="P81" i="50"/>
  <c r="F81" i="50"/>
  <c r="O131" i="50"/>
  <c r="Q131" i="50" s="1"/>
  <c r="R131" i="50" s="1"/>
  <c r="F85" i="50"/>
  <c r="N85" i="50"/>
  <c r="F89" i="50"/>
  <c r="N89" i="50"/>
  <c r="F93" i="50"/>
  <c r="N93" i="50"/>
  <c r="F97" i="50"/>
  <c r="N97" i="50"/>
  <c r="F101" i="50"/>
  <c r="N101" i="50"/>
  <c r="F106" i="50"/>
  <c r="S106" i="50" s="1"/>
  <c r="F108" i="50"/>
  <c r="P111" i="50"/>
  <c r="F111" i="50"/>
  <c r="N123" i="50"/>
  <c r="F123" i="50"/>
  <c r="S123" i="50" s="1"/>
  <c r="P126" i="50"/>
  <c r="F126" i="50"/>
  <c r="N139" i="50"/>
  <c r="F139" i="50"/>
  <c r="P143" i="50"/>
  <c r="F143" i="50"/>
  <c r="O147" i="50"/>
  <c r="Q147" i="50" s="1"/>
  <c r="R147" i="50" s="1"/>
  <c r="O151" i="50"/>
  <c r="Q151" i="50" s="1"/>
  <c r="R151" i="50" s="1"/>
  <c r="O155" i="50"/>
  <c r="Q155" i="50" s="1"/>
  <c r="R155" i="50" s="1"/>
  <c r="O159" i="50"/>
  <c r="Q159" i="50" s="1"/>
  <c r="R159" i="50" s="1"/>
  <c r="O163" i="50"/>
  <c r="Q163" i="50" s="1"/>
  <c r="R163" i="50" s="1"/>
  <c r="F80" i="50"/>
  <c r="P80" i="50"/>
  <c r="F84" i="50"/>
  <c r="P84" i="50"/>
  <c r="F88" i="50"/>
  <c r="P88" i="50"/>
  <c r="F92" i="50"/>
  <c r="P92" i="50"/>
  <c r="F96" i="50"/>
  <c r="P96" i="50"/>
  <c r="F100" i="50"/>
  <c r="P100" i="50"/>
  <c r="F104" i="50"/>
  <c r="P104" i="50"/>
  <c r="P114" i="50"/>
  <c r="F114" i="50"/>
  <c r="N127" i="50"/>
  <c r="F127" i="50"/>
  <c r="P130" i="50"/>
  <c r="F130" i="50"/>
  <c r="P107" i="50"/>
  <c r="F107" i="50"/>
  <c r="N115" i="50"/>
  <c r="F115" i="50"/>
  <c r="P118" i="50"/>
  <c r="F118" i="50"/>
  <c r="N131" i="50"/>
  <c r="F131" i="50"/>
  <c r="P134" i="50"/>
  <c r="F134" i="50"/>
  <c r="O166" i="50"/>
  <c r="Q166" i="50" s="1"/>
  <c r="R166" i="50" s="1"/>
  <c r="P106" i="50"/>
  <c r="P108" i="50"/>
  <c r="N119" i="50"/>
  <c r="F119" i="50"/>
  <c r="S119" i="50" s="1"/>
  <c r="P122" i="50"/>
  <c r="F122" i="50"/>
  <c r="N135" i="50"/>
  <c r="F135" i="50"/>
  <c r="P138" i="50"/>
  <c r="F138" i="50"/>
  <c r="O170" i="50"/>
  <c r="Q170" i="50" s="1"/>
  <c r="R170" i="50" s="1"/>
  <c r="F147" i="50"/>
  <c r="N147" i="50"/>
  <c r="F151" i="50"/>
  <c r="S151" i="50" s="1"/>
  <c r="N151" i="50"/>
  <c r="F155" i="50"/>
  <c r="N155" i="50"/>
  <c r="F159" i="50"/>
  <c r="N159" i="50"/>
  <c r="F163" i="50"/>
  <c r="N163" i="50"/>
  <c r="P178" i="50"/>
  <c r="F178" i="50"/>
  <c r="F142" i="50"/>
  <c r="P142" i="50"/>
  <c r="F146" i="50"/>
  <c r="P146" i="50"/>
  <c r="F150" i="50"/>
  <c r="P150" i="50"/>
  <c r="F154" i="50"/>
  <c r="P154" i="50"/>
  <c r="F158" i="50"/>
  <c r="P158" i="50"/>
  <c r="F162" i="50"/>
  <c r="P162" i="50"/>
  <c r="P169" i="50"/>
  <c r="F169" i="50"/>
  <c r="N166" i="50"/>
  <c r="F166" i="50"/>
  <c r="N170" i="50"/>
  <c r="F170" i="50"/>
  <c r="P173" i="50"/>
  <c r="F173" i="50"/>
  <c r="N174" i="50"/>
  <c r="F174" i="50"/>
  <c r="P177" i="50"/>
  <c r="F177" i="50"/>
  <c r="N178" i="50"/>
  <c r="P181" i="50"/>
  <c r="F181" i="50"/>
  <c r="F182" i="50"/>
  <c r="P182" i="50"/>
  <c r="F186" i="50"/>
  <c r="S186" i="50" s="1"/>
  <c r="P186" i="50"/>
  <c r="F190" i="50"/>
  <c r="P190" i="50"/>
  <c r="F194" i="50"/>
  <c r="P194" i="50"/>
  <c r="P197" i="50"/>
  <c r="F197" i="50"/>
  <c r="N201" i="50"/>
  <c r="F201" i="50"/>
  <c r="P204" i="50"/>
  <c r="F204" i="50"/>
  <c r="P209" i="50"/>
  <c r="F209" i="50"/>
  <c r="F185" i="50"/>
  <c r="P185" i="50"/>
  <c r="F189" i="50"/>
  <c r="P189" i="50"/>
  <c r="F193" i="50"/>
  <c r="P193" i="50"/>
  <c r="N205" i="50"/>
  <c r="F205" i="50"/>
  <c r="S205" i="50" s="1"/>
  <c r="P208" i="50"/>
  <c r="F208" i="50"/>
  <c r="N182" i="50"/>
  <c r="N186" i="50"/>
  <c r="N190" i="50"/>
  <c r="N194" i="50"/>
  <c r="P196" i="50"/>
  <c r="F196" i="50"/>
  <c r="P200" i="50"/>
  <c r="F200" i="50"/>
  <c r="F232" i="50"/>
  <c r="P234" i="50"/>
  <c r="F234" i="50"/>
  <c r="P214" i="50"/>
  <c r="P216" i="50"/>
  <c r="P218" i="50"/>
  <c r="P224" i="50"/>
  <c r="P226" i="50"/>
  <c r="P232" i="50"/>
  <c r="P212" i="50"/>
  <c r="P220" i="50"/>
  <c r="P222" i="50"/>
  <c r="P228" i="50"/>
  <c r="P230" i="50"/>
  <c r="F215" i="50"/>
  <c r="S215" i="50" s="1"/>
  <c r="P215" i="50"/>
  <c r="F238" i="50"/>
  <c r="P238" i="50"/>
  <c r="F217" i="50"/>
  <c r="N217" i="50"/>
  <c r="F221" i="50"/>
  <c r="N221" i="50"/>
  <c r="F225" i="50"/>
  <c r="N225" i="50"/>
  <c r="F229" i="50"/>
  <c r="P229" i="50"/>
  <c r="F233" i="50"/>
  <c r="P233" i="50"/>
  <c r="F237" i="50"/>
  <c r="P237" i="50"/>
  <c r="F241" i="50"/>
  <c r="P241" i="50"/>
  <c r="P245" i="50"/>
  <c r="F245" i="50"/>
  <c r="F249" i="50"/>
  <c r="P249" i="50"/>
  <c r="F253" i="50"/>
  <c r="P253" i="50"/>
  <c r="F257" i="50"/>
  <c r="P257" i="50"/>
  <c r="F261" i="50"/>
  <c r="P261" i="50"/>
  <c r="F265" i="50"/>
  <c r="P265" i="50"/>
  <c r="F269" i="50"/>
  <c r="P269" i="50"/>
  <c r="F273" i="50"/>
  <c r="P273" i="50"/>
  <c r="F244" i="50"/>
  <c r="P244" i="50"/>
  <c r="F248" i="50"/>
  <c r="P248" i="50"/>
  <c r="F252" i="50"/>
  <c r="P252" i="50"/>
  <c r="F256" i="50"/>
  <c r="P256" i="50"/>
  <c r="P260" i="50"/>
  <c r="F264" i="50"/>
  <c r="P264" i="50"/>
  <c r="F268" i="50"/>
  <c r="P268" i="50"/>
  <c r="F272" i="50"/>
  <c r="P272" i="50"/>
  <c r="F275" i="50"/>
  <c r="P275" i="50"/>
  <c r="F22" i="49"/>
  <c r="F26" i="49"/>
  <c r="F31" i="49"/>
  <c r="F35" i="49"/>
  <c r="F39" i="49"/>
  <c r="F43" i="49"/>
  <c r="F45" i="49"/>
  <c r="Q87" i="49"/>
  <c r="R87" i="49" s="1"/>
  <c r="S87" i="49" s="1"/>
  <c r="F17" i="49"/>
  <c r="F21" i="49"/>
  <c r="F25" i="49"/>
  <c r="F30" i="49"/>
  <c r="F34" i="49"/>
  <c r="F38" i="49"/>
  <c r="F42" i="49"/>
  <c r="F47" i="49"/>
  <c r="F49" i="49"/>
  <c r="F44" i="49"/>
  <c r="F51" i="49"/>
  <c r="F52" i="49"/>
  <c r="F56" i="49"/>
  <c r="F61" i="49"/>
  <c r="F48" i="49"/>
  <c r="F53" i="49"/>
  <c r="F57" i="49"/>
  <c r="Q83" i="49"/>
  <c r="R83" i="49" s="1"/>
  <c r="S83" i="49" s="1"/>
  <c r="F95" i="49"/>
  <c r="F65" i="49"/>
  <c r="F69" i="49"/>
  <c r="F73" i="49"/>
  <c r="F77" i="49"/>
  <c r="F81" i="49"/>
  <c r="F85" i="49"/>
  <c r="F89" i="49"/>
  <c r="F92" i="49"/>
  <c r="F100" i="49"/>
  <c r="F104" i="49"/>
  <c r="F60" i="49"/>
  <c r="F64" i="49"/>
  <c r="F68" i="49"/>
  <c r="F72" i="49"/>
  <c r="F76" i="49"/>
  <c r="F80" i="49"/>
  <c r="F84" i="49"/>
  <c r="F88" i="49"/>
  <c r="F94" i="49"/>
  <c r="F96" i="49"/>
  <c r="F98" i="49"/>
  <c r="F102" i="49"/>
  <c r="F106" i="49"/>
  <c r="Q107" i="49"/>
  <c r="R107" i="49" s="1"/>
  <c r="S107" i="49" s="1"/>
  <c r="F91" i="49"/>
  <c r="F99" i="49"/>
  <c r="F103" i="49"/>
  <c r="F107" i="49"/>
  <c r="F111" i="49"/>
  <c r="F115" i="49"/>
  <c r="F119" i="49"/>
  <c r="F123" i="49"/>
  <c r="F127" i="49"/>
  <c r="F131" i="49"/>
  <c r="F135" i="49"/>
  <c r="F141" i="49"/>
  <c r="F110" i="49"/>
  <c r="F114" i="49"/>
  <c r="F118" i="49"/>
  <c r="F122" i="49"/>
  <c r="F126" i="49"/>
  <c r="F130" i="49"/>
  <c r="F134" i="49"/>
  <c r="F138" i="49"/>
  <c r="F145" i="49"/>
  <c r="F162" i="49"/>
  <c r="Q151" i="49"/>
  <c r="R151" i="49" s="1"/>
  <c r="S151" i="49" s="1"/>
  <c r="F158" i="49"/>
  <c r="F144" i="49"/>
  <c r="F146" i="49"/>
  <c r="F150" i="49"/>
  <c r="F154" i="49"/>
  <c r="F149" i="49"/>
  <c r="F153" i="49"/>
  <c r="F157" i="49"/>
  <c r="F161" i="49"/>
  <c r="F165" i="49"/>
  <c r="F169" i="49"/>
  <c r="F173" i="49"/>
  <c r="F177" i="49"/>
  <c r="F181" i="49"/>
  <c r="F189" i="49"/>
  <c r="Q203" i="49"/>
  <c r="R203" i="49" s="1"/>
  <c r="S203" i="49" s="1"/>
  <c r="Q207" i="49"/>
  <c r="R207" i="49" s="1"/>
  <c r="S207" i="49" s="1"/>
  <c r="Q211" i="49"/>
  <c r="R211" i="49" s="1"/>
  <c r="S211" i="49" s="1"/>
  <c r="Q215" i="49"/>
  <c r="R215" i="49" s="1"/>
  <c r="S215" i="49" s="1"/>
  <c r="F186" i="49"/>
  <c r="F190" i="49"/>
  <c r="F166" i="49"/>
  <c r="F170" i="49"/>
  <c r="F174" i="49"/>
  <c r="F178" i="49"/>
  <c r="F182" i="49"/>
  <c r="F185" i="49"/>
  <c r="F187" i="49"/>
  <c r="F193" i="49"/>
  <c r="F197" i="49"/>
  <c r="F201" i="49"/>
  <c r="F194" i="49"/>
  <c r="F198" i="49"/>
  <c r="F202" i="49"/>
  <c r="F206" i="49"/>
  <c r="F210" i="49"/>
  <c r="F214" i="49"/>
  <c r="F220" i="49"/>
  <c r="F222" i="49"/>
  <c r="F205" i="49"/>
  <c r="F209" i="49"/>
  <c r="F213" i="49"/>
  <c r="F217" i="49"/>
  <c r="F228" i="49"/>
  <c r="F221" i="49"/>
  <c r="Q223" i="49"/>
  <c r="R223" i="49" s="1"/>
  <c r="S223" i="49" s="1"/>
  <c r="F225" i="49"/>
  <c r="F229" i="49"/>
  <c r="F233" i="49"/>
  <c r="F237" i="49"/>
  <c r="F241" i="49"/>
  <c r="F245" i="49"/>
  <c r="F248" i="49"/>
  <c r="Q255" i="49"/>
  <c r="R255" i="49" s="1"/>
  <c r="S255" i="49" s="1"/>
  <c r="F232" i="49"/>
  <c r="F236" i="49"/>
  <c r="F240" i="49"/>
  <c r="F244" i="49"/>
  <c r="F249" i="49"/>
  <c r="F252" i="49"/>
  <c r="F253" i="49"/>
  <c r="F257" i="49"/>
  <c r="F261" i="49"/>
  <c r="F265" i="49"/>
  <c r="F269" i="49"/>
  <c r="F273" i="49"/>
  <c r="F256" i="49"/>
  <c r="F260" i="49"/>
  <c r="F264" i="49"/>
  <c r="F268" i="49"/>
  <c r="F272" i="49"/>
  <c r="K214" i="48"/>
  <c r="K72" i="48"/>
  <c r="K164" i="48"/>
  <c r="X164" i="48" s="1"/>
  <c r="Y164" i="48" s="1"/>
  <c r="K176" i="48"/>
  <c r="K210" i="48"/>
  <c r="K65" i="48"/>
  <c r="K68" i="48"/>
  <c r="K98" i="48"/>
  <c r="X98" i="48" s="1"/>
  <c r="Y98" i="48" s="1"/>
  <c r="K122" i="48"/>
  <c r="K147" i="48"/>
  <c r="K156" i="48"/>
  <c r="K173" i="48"/>
  <c r="K186" i="48"/>
  <c r="K195" i="48"/>
  <c r="X195" i="48" s="1"/>
  <c r="Y195" i="48" s="1"/>
  <c r="K207" i="48"/>
  <c r="K215" i="48"/>
  <c r="K244" i="48"/>
  <c r="K248" i="48"/>
  <c r="K223" i="48"/>
  <c r="K253" i="48"/>
  <c r="X253" i="48" s="1"/>
  <c r="Y253" i="48" s="1"/>
  <c r="K28" i="48"/>
  <c r="K37" i="48"/>
  <c r="K53" i="48"/>
  <c r="K57" i="48"/>
  <c r="K60" i="48"/>
  <c r="K73" i="48"/>
  <c r="K76" i="48"/>
  <c r="K80" i="48"/>
  <c r="K85" i="48"/>
  <c r="K88" i="48"/>
  <c r="K102" i="48"/>
  <c r="K105" i="48"/>
  <c r="K106" i="48"/>
  <c r="K123" i="48"/>
  <c r="X123" i="48" s="1"/>
  <c r="Y123" i="48" s="1"/>
  <c r="K138" i="48"/>
  <c r="K152" i="48"/>
  <c r="K157" i="48"/>
  <c r="X157" i="48" s="1"/>
  <c r="Y157" i="48" s="1"/>
  <c r="K161" i="48"/>
  <c r="K182" i="48"/>
  <c r="K194" i="48"/>
  <c r="K211" i="48"/>
  <c r="K218" i="48"/>
  <c r="K226" i="48"/>
  <c r="X229" i="48"/>
  <c r="Y229" i="48" s="1"/>
  <c r="K231" i="48"/>
  <c r="K269" i="48"/>
  <c r="K274" i="48"/>
  <c r="K227" i="48"/>
  <c r="K232" i="48"/>
  <c r="K239" i="48"/>
  <c r="K261" i="48"/>
  <c r="U53" i="48"/>
  <c r="W53" i="48" s="1"/>
  <c r="U57" i="48"/>
  <c r="W57" i="48" s="1"/>
  <c r="T57" i="48"/>
  <c r="U73" i="48"/>
  <c r="W73" i="48" s="1"/>
  <c r="U85" i="48"/>
  <c r="W85" i="48" s="1"/>
  <c r="T85" i="48"/>
  <c r="I15" i="48"/>
  <c r="K15" i="48" s="1"/>
  <c r="U16" i="48"/>
  <c r="W16" i="48" s="1"/>
  <c r="X16" i="48" s="1"/>
  <c r="Y16" i="48" s="1"/>
  <c r="T16" i="48"/>
  <c r="J22" i="48"/>
  <c r="R22" i="48"/>
  <c r="V22" i="48" s="1"/>
  <c r="I22" i="48"/>
  <c r="K22" i="48" s="1"/>
  <c r="R25" i="48"/>
  <c r="V25" i="48" s="1"/>
  <c r="I25" i="48"/>
  <c r="K25" i="48" s="1"/>
  <c r="Q25" i="48"/>
  <c r="J25" i="48"/>
  <c r="U29" i="48"/>
  <c r="W29" i="48" s="1"/>
  <c r="T29" i="48"/>
  <c r="R30" i="48"/>
  <c r="V30" i="48" s="1"/>
  <c r="I30" i="48"/>
  <c r="K30" i="48" s="1"/>
  <c r="Q30" i="48"/>
  <c r="J30" i="48"/>
  <c r="U49" i="48"/>
  <c r="W49" i="48" s="1"/>
  <c r="T49" i="48"/>
  <c r="U69" i="48"/>
  <c r="W69" i="48" s="1"/>
  <c r="T69" i="48"/>
  <c r="X81" i="48"/>
  <c r="Y81" i="48" s="1"/>
  <c r="U20" i="48"/>
  <c r="W20" i="48" s="1"/>
  <c r="T20" i="48"/>
  <c r="T22" i="48"/>
  <c r="U27" i="48"/>
  <c r="W27" i="48" s="1"/>
  <c r="U45" i="48"/>
  <c r="W45" i="48" s="1"/>
  <c r="T45" i="48"/>
  <c r="U65" i="48"/>
  <c r="W65" i="48" s="1"/>
  <c r="X73" i="48"/>
  <c r="Y73" i="48" s="1"/>
  <c r="U93" i="48"/>
  <c r="W93" i="48" s="1"/>
  <c r="X15" i="48"/>
  <c r="Y15" i="48" s="1"/>
  <c r="J18" i="48"/>
  <c r="R18" i="48"/>
  <c r="V18" i="48" s="1"/>
  <c r="I18" i="48"/>
  <c r="K18" i="48" s="1"/>
  <c r="R21" i="48"/>
  <c r="V21" i="48" s="1"/>
  <c r="I21" i="48"/>
  <c r="K21" i="48" s="1"/>
  <c r="Q21" i="48"/>
  <c r="U37" i="48"/>
  <c r="W37" i="48" s="1"/>
  <c r="J15" i="48"/>
  <c r="R15" i="48"/>
  <c r="V15" i="48" s="1"/>
  <c r="R17" i="48"/>
  <c r="V17" i="48" s="1"/>
  <c r="I17" i="48"/>
  <c r="K17" i="48" s="1"/>
  <c r="Q17" i="48"/>
  <c r="Q18" i="48"/>
  <c r="U23" i="48"/>
  <c r="U24" i="48"/>
  <c r="W24" i="48" s="1"/>
  <c r="X24" i="48" s="1"/>
  <c r="Y24" i="48" s="1"/>
  <c r="T24" i="48"/>
  <c r="K29" i="48"/>
  <c r="U33" i="48"/>
  <c r="W33" i="48" s="1"/>
  <c r="X33" i="48" s="1"/>
  <c r="Y33" i="48" s="1"/>
  <c r="T33" i="48"/>
  <c r="U41" i="48"/>
  <c r="W41" i="48" s="1"/>
  <c r="X41" i="48" s="1"/>
  <c r="Y41" i="48" s="1"/>
  <c r="T41" i="48"/>
  <c r="X49" i="48"/>
  <c r="Y49" i="48" s="1"/>
  <c r="U61" i="48"/>
  <c r="W61" i="48" s="1"/>
  <c r="T61" i="48"/>
  <c r="U89" i="48"/>
  <c r="W89" i="48" s="1"/>
  <c r="X89" i="48" s="1"/>
  <c r="Y89" i="48" s="1"/>
  <c r="T89" i="48"/>
  <c r="U28" i="48"/>
  <c r="W28" i="48" s="1"/>
  <c r="X28" i="48" s="1"/>
  <c r="Y28" i="48" s="1"/>
  <c r="U32" i="48"/>
  <c r="W32" i="48" s="1"/>
  <c r="J34" i="48"/>
  <c r="J38" i="48"/>
  <c r="U40" i="48"/>
  <c r="W40" i="48" s="1"/>
  <c r="J42" i="48"/>
  <c r="U44" i="48"/>
  <c r="W44" i="48" s="1"/>
  <c r="X44" i="48" s="1"/>
  <c r="Y44" i="48" s="1"/>
  <c r="J46" i="48"/>
  <c r="J50" i="48"/>
  <c r="U52" i="48"/>
  <c r="W52" i="48" s="1"/>
  <c r="X52" i="48" s="1"/>
  <c r="Y52" i="48" s="1"/>
  <c r="J54" i="48"/>
  <c r="J58" i="48"/>
  <c r="J62" i="48"/>
  <c r="U64" i="48"/>
  <c r="W64" i="48" s="1"/>
  <c r="J66" i="48"/>
  <c r="U68" i="48"/>
  <c r="W68" i="48" s="1"/>
  <c r="J70" i="48"/>
  <c r="J74" i="48"/>
  <c r="U76" i="48"/>
  <c r="W76" i="48" s="1"/>
  <c r="X76" i="48" s="1"/>
  <c r="Y76" i="48" s="1"/>
  <c r="J78" i="48"/>
  <c r="U80" i="48"/>
  <c r="W80" i="48" s="1"/>
  <c r="J82" i="48"/>
  <c r="J86" i="48"/>
  <c r="U88" i="48"/>
  <c r="W88" i="48" s="1"/>
  <c r="J90" i="48"/>
  <c r="U92" i="48"/>
  <c r="W92" i="48" s="1"/>
  <c r="X92" i="48" s="1"/>
  <c r="Y92" i="48" s="1"/>
  <c r="J94" i="48"/>
  <c r="K97" i="48"/>
  <c r="X97" i="48" s="1"/>
  <c r="Y97" i="48" s="1"/>
  <c r="Q112" i="48"/>
  <c r="J112" i="48"/>
  <c r="R112" i="48"/>
  <c r="V112" i="48" s="1"/>
  <c r="I112" i="48"/>
  <c r="K112" i="48" s="1"/>
  <c r="U143" i="48"/>
  <c r="W143" i="48" s="1"/>
  <c r="T143" i="48"/>
  <c r="T146" i="48"/>
  <c r="U146" i="48"/>
  <c r="W146" i="48" s="1"/>
  <c r="J167" i="48"/>
  <c r="R167" i="48"/>
  <c r="V167" i="48" s="1"/>
  <c r="I167" i="48"/>
  <c r="K167" i="48" s="1"/>
  <c r="Q167" i="48"/>
  <c r="R95" i="48"/>
  <c r="V95" i="48" s="1"/>
  <c r="I95" i="48"/>
  <c r="K95" i="48" s="1"/>
  <c r="Q95" i="48"/>
  <c r="Q96" i="48"/>
  <c r="Q108" i="48"/>
  <c r="J108" i="48"/>
  <c r="R108" i="48"/>
  <c r="V108" i="48" s="1"/>
  <c r="I108" i="48"/>
  <c r="K108" i="48" s="1"/>
  <c r="U117" i="48"/>
  <c r="W117" i="48" s="1"/>
  <c r="X117" i="48" s="1"/>
  <c r="Y117" i="48" s="1"/>
  <c r="R128" i="48"/>
  <c r="V128" i="48" s="1"/>
  <c r="I128" i="48"/>
  <c r="K128" i="48" s="1"/>
  <c r="J128" i="48"/>
  <c r="R132" i="48"/>
  <c r="V132" i="48" s="1"/>
  <c r="I132" i="48"/>
  <c r="K132" i="48" s="1"/>
  <c r="Q132" i="48"/>
  <c r="J132" i="48"/>
  <c r="I26" i="48"/>
  <c r="K26" i="48" s="1"/>
  <c r="R26" i="48"/>
  <c r="I31" i="48"/>
  <c r="K31" i="48" s="1"/>
  <c r="X31" i="48" s="1"/>
  <c r="Y31" i="48" s="1"/>
  <c r="R31" i="48"/>
  <c r="T31" i="48" s="1"/>
  <c r="Q34" i="48"/>
  <c r="I35" i="48"/>
  <c r="K35" i="48" s="1"/>
  <c r="X35" i="48" s="1"/>
  <c r="Y35" i="48" s="1"/>
  <c r="R35" i="48"/>
  <c r="V35" i="48" s="1"/>
  <c r="Q38" i="48"/>
  <c r="I39" i="48"/>
  <c r="K39" i="48" s="1"/>
  <c r="R39" i="48"/>
  <c r="T39" i="48" s="1"/>
  <c r="Q42" i="48"/>
  <c r="I43" i="48"/>
  <c r="K43" i="48" s="1"/>
  <c r="X43" i="48" s="1"/>
  <c r="Y43" i="48" s="1"/>
  <c r="R43" i="48"/>
  <c r="T43" i="48" s="1"/>
  <c r="Q46" i="48"/>
  <c r="I47" i="48"/>
  <c r="K47" i="48" s="1"/>
  <c r="R47" i="48"/>
  <c r="T47" i="48" s="1"/>
  <c r="Q50" i="48"/>
  <c r="I51" i="48"/>
  <c r="K51" i="48" s="1"/>
  <c r="X51" i="48" s="1"/>
  <c r="Y51" i="48" s="1"/>
  <c r="R51" i="48"/>
  <c r="V51" i="48" s="1"/>
  <c r="Q54" i="48"/>
  <c r="I55" i="48"/>
  <c r="K55" i="48" s="1"/>
  <c r="R55" i="48"/>
  <c r="Q58" i="48"/>
  <c r="I59" i="48"/>
  <c r="K59" i="48" s="1"/>
  <c r="R59" i="48"/>
  <c r="Q62" i="48"/>
  <c r="I63" i="48"/>
  <c r="K63" i="48" s="1"/>
  <c r="R63" i="48"/>
  <c r="Q66" i="48"/>
  <c r="I67" i="48"/>
  <c r="K67" i="48" s="1"/>
  <c r="R67" i="48"/>
  <c r="V67" i="48" s="1"/>
  <c r="Q70" i="48"/>
  <c r="I71" i="48"/>
  <c r="K71" i="48" s="1"/>
  <c r="X71" i="48" s="1"/>
  <c r="Y71" i="48" s="1"/>
  <c r="R71" i="48"/>
  <c r="T71" i="48" s="1"/>
  <c r="Q74" i="48"/>
  <c r="I75" i="48"/>
  <c r="K75" i="48" s="1"/>
  <c r="R75" i="48"/>
  <c r="Q78" i="48"/>
  <c r="I79" i="48"/>
  <c r="K79" i="48" s="1"/>
  <c r="R79" i="48"/>
  <c r="T81" i="48"/>
  <c r="Q82" i="48"/>
  <c r="I83" i="48"/>
  <c r="K83" i="48" s="1"/>
  <c r="X83" i="48" s="1"/>
  <c r="Y83" i="48" s="1"/>
  <c r="R83" i="48"/>
  <c r="T83" i="48" s="1"/>
  <c r="Q86" i="48"/>
  <c r="I87" i="48"/>
  <c r="K87" i="48" s="1"/>
  <c r="X87" i="48" s="1"/>
  <c r="Y87" i="48" s="1"/>
  <c r="R87" i="48"/>
  <c r="T87" i="48" s="1"/>
  <c r="Q90" i="48"/>
  <c r="I91" i="48"/>
  <c r="K91" i="48" s="1"/>
  <c r="X91" i="48" s="1"/>
  <c r="Y91" i="48" s="1"/>
  <c r="R91" i="48"/>
  <c r="T91" i="48" s="1"/>
  <c r="R94" i="48"/>
  <c r="T94" i="48" s="1"/>
  <c r="R96" i="48"/>
  <c r="V96" i="48" s="1"/>
  <c r="T97" i="48"/>
  <c r="V98" i="48"/>
  <c r="R99" i="48"/>
  <c r="V99" i="48" s="1"/>
  <c r="I99" i="48"/>
  <c r="K99" i="48" s="1"/>
  <c r="Q99" i="48"/>
  <c r="Q100" i="48"/>
  <c r="J100" i="48"/>
  <c r="R100" i="48"/>
  <c r="V100" i="48" s="1"/>
  <c r="U103" i="48"/>
  <c r="W103" i="48" s="1"/>
  <c r="Q104" i="48"/>
  <c r="J104" i="48"/>
  <c r="R104" i="48"/>
  <c r="V104" i="48" s="1"/>
  <c r="T126" i="48"/>
  <c r="U126" i="48"/>
  <c r="W126" i="48" s="1"/>
  <c r="J149" i="48"/>
  <c r="R149" i="48"/>
  <c r="V149" i="48" s="1"/>
  <c r="I149" i="48"/>
  <c r="K149" i="48" s="1"/>
  <c r="Q149" i="48"/>
  <c r="U163" i="48"/>
  <c r="W163" i="48" s="1"/>
  <c r="I34" i="48"/>
  <c r="R34" i="48"/>
  <c r="V34" i="48" s="1"/>
  <c r="I38" i="48"/>
  <c r="K38" i="48" s="1"/>
  <c r="R38" i="48"/>
  <c r="V38" i="48" s="1"/>
  <c r="I42" i="48"/>
  <c r="K42" i="48" s="1"/>
  <c r="R42" i="48"/>
  <c r="V42" i="48" s="1"/>
  <c r="I46" i="48"/>
  <c r="K46" i="48" s="1"/>
  <c r="R46" i="48"/>
  <c r="V46" i="48" s="1"/>
  <c r="I50" i="48"/>
  <c r="K50" i="48" s="1"/>
  <c r="R50" i="48"/>
  <c r="V50" i="48" s="1"/>
  <c r="I54" i="48"/>
  <c r="R54" i="48"/>
  <c r="V54" i="48" s="1"/>
  <c r="I58" i="48"/>
  <c r="K58" i="48" s="1"/>
  <c r="R58" i="48"/>
  <c r="V58" i="48" s="1"/>
  <c r="I62" i="48"/>
  <c r="K62" i="48" s="1"/>
  <c r="R62" i="48"/>
  <c r="V62" i="48" s="1"/>
  <c r="I66" i="48"/>
  <c r="K66" i="48" s="1"/>
  <c r="R66" i="48"/>
  <c r="V66" i="48" s="1"/>
  <c r="I70" i="48"/>
  <c r="K70" i="48" s="1"/>
  <c r="R70" i="48"/>
  <c r="V70" i="48" s="1"/>
  <c r="I74" i="48"/>
  <c r="K74" i="48" s="1"/>
  <c r="R74" i="48"/>
  <c r="V74" i="48" s="1"/>
  <c r="I78" i="48"/>
  <c r="K78" i="48" s="1"/>
  <c r="R78" i="48"/>
  <c r="V78" i="48" s="1"/>
  <c r="I82" i="48"/>
  <c r="K82" i="48" s="1"/>
  <c r="R82" i="48"/>
  <c r="V82" i="48" s="1"/>
  <c r="I86" i="48"/>
  <c r="K86" i="48" s="1"/>
  <c r="R86" i="48"/>
  <c r="V86" i="48" s="1"/>
  <c r="I90" i="48"/>
  <c r="K90" i="48" s="1"/>
  <c r="R90" i="48"/>
  <c r="V90" i="48" s="1"/>
  <c r="I94" i="48"/>
  <c r="K94" i="48" s="1"/>
  <c r="X94" i="48" s="1"/>
  <c r="Y94" i="48" s="1"/>
  <c r="J95" i="48"/>
  <c r="I96" i="48"/>
  <c r="K96" i="48" s="1"/>
  <c r="U101" i="48"/>
  <c r="W101" i="48" s="1"/>
  <c r="J102" i="48"/>
  <c r="Q102" i="48"/>
  <c r="R102" i="48"/>
  <c r="V102" i="48" s="1"/>
  <c r="U105" i="48"/>
  <c r="W105" i="48" s="1"/>
  <c r="J106" i="48"/>
  <c r="Q106" i="48"/>
  <c r="Q116" i="48"/>
  <c r="J116" i="48"/>
  <c r="R116" i="48"/>
  <c r="V116" i="48" s="1"/>
  <c r="I116" i="48"/>
  <c r="K116" i="48" s="1"/>
  <c r="Q127" i="48"/>
  <c r="R127" i="48"/>
  <c r="V127" i="48" s="1"/>
  <c r="J127" i="48"/>
  <c r="I127" i="48"/>
  <c r="K127" i="48" s="1"/>
  <c r="Q128" i="48"/>
  <c r="J129" i="48"/>
  <c r="R129" i="48"/>
  <c r="T129" i="48" s="1"/>
  <c r="I129" i="48"/>
  <c r="K129" i="48" s="1"/>
  <c r="U129" i="48"/>
  <c r="W129" i="48" s="1"/>
  <c r="U133" i="48"/>
  <c r="W133" i="48" s="1"/>
  <c r="J137" i="48"/>
  <c r="R137" i="48"/>
  <c r="V137" i="48" s="1"/>
  <c r="I137" i="48"/>
  <c r="K137" i="48" s="1"/>
  <c r="Q137" i="48"/>
  <c r="U107" i="48"/>
  <c r="W107" i="48" s="1"/>
  <c r="U111" i="48"/>
  <c r="W111" i="48" s="1"/>
  <c r="U115" i="48"/>
  <c r="W115" i="48" s="1"/>
  <c r="R120" i="48"/>
  <c r="V120" i="48" s="1"/>
  <c r="I120" i="48"/>
  <c r="K120" i="48" s="1"/>
  <c r="Q120" i="48"/>
  <c r="Q121" i="48"/>
  <c r="K126" i="48"/>
  <c r="R131" i="48"/>
  <c r="U135" i="48"/>
  <c r="W135" i="48" s="1"/>
  <c r="X135" i="48" s="1"/>
  <c r="Y135" i="48" s="1"/>
  <c r="T135" i="48"/>
  <c r="R140" i="48"/>
  <c r="V140" i="48" s="1"/>
  <c r="I140" i="48"/>
  <c r="K140" i="48" s="1"/>
  <c r="Q140" i="48"/>
  <c r="J145" i="48"/>
  <c r="R145" i="48"/>
  <c r="T145" i="48" s="1"/>
  <c r="I145" i="48"/>
  <c r="K145" i="48" s="1"/>
  <c r="X145" i="48" s="1"/>
  <c r="Y145" i="48" s="1"/>
  <c r="U147" i="48"/>
  <c r="W147" i="48" s="1"/>
  <c r="T147" i="48"/>
  <c r="R162" i="48"/>
  <c r="V162" i="48" s="1"/>
  <c r="I162" i="48"/>
  <c r="K162" i="48" s="1"/>
  <c r="Q162" i="48"/>
  <c r="J162" i="48"/>
  <c r="U173" i="48"/>
  <c r="W173" i="48" s="1"/>
  <c r="T173" i="48"/>
  <c r="T176" i="48"/>
  <c r="U176" i="48"/>
  <c r="W176" i="48" s="1"/>
  <c r="I103" i="48"/>
  <c r="K103" i="48" s="1"/>
  <c r="R103" i="48"/>
  <c r="V103" i="48" s="1"/>
  <c r="I107" i="48"/>
  <c r="K107" i="48" s="1"/>
  <c r="R107" i="48"/>
  <c r="T107" i="48" s="1"/>
  <c r="Q110" i="48"/>
  <c r="I111" i="48"/>
  <c r="K111" i="48" s="1"/>
  <c r="R111" i="48"/>
  <c r="T111" i="48" s="1"/>
  <c r="Q114" i="48"/>
  <c r="I115" i="48"/>
  <c r="K115" i="48" s="1"/>
  <c r="R115" i="48"/>
  <c r="V115" i="48" s="1"/>
  <c r="Q118" i="48"/>
  <c r="I119" i="48"/>
  <c r="K119" i="48" s="1"/>
  <c r="R121" i="48"/>
  <c r="V121" i="48" s="1"/>
  <c r="T122" i="48"/>
  <c r="R124" i="48"/>
  <c r="V124" i="48" s="1"/>
  <c r="I124" i="48"/>
  <c r="K124" i="48" s="1"/>
  <c r="Q124" i="48"/>
  <c r="Q125" i="48"/>
  <c r="K130" i="48"/>
  <c r="I131" i="48"/>
  <c r="K131" i="48" s="1"/>
  <c r="T134" i="48"/>
  <c r="R136" i="48"/>
  <c r="V136" i="48" s="1"/>
  <c r="I136" i="48"/>
  <c r="K136" i="48" s="1"/>
  <c r="Q136" i="48"/>
  <c r="K139" i="48"/>
  <c r="J141" i="48"/>
  <c r="R141" i="48"/>
  <c r="T141" i="48" s="1"/>
  <c r="I141" i="48"/>
  <c r="K141" i="48" s="1"/>
  <c r="R178" i="48"/>
  <c r="V178" i="48" s="1"/>
  <c r="I178" i="48"/>
  <c r="K178" i="48" s="1"/>
  <c r="Q178" i="48"/>
  <c r="J178" i="48"/>
  <c r="U188" i="48"/>
  <c r="W188" i="48" s="1"/>
  <c r="J205" i="48"/>
  <c r="Q205" i="48"/>
  <c r="I205" i="48"/>
  <c r="K205" i="48" s="1"/>
  <c r="R205" i="48"/>
  <c r="V205" i="48" s="1"/>
  <c r="V131" i="48"/>
  <c r="J133" i="48"/>
  <c r="R133" i="48"/>
  <c r="T133" i="48" s="1"/>
  <c r="I133" i="48"/>
  <c r="K133" i="48" s="1"/>
  <c r="X133" i="48" s="1"/>
  <c r="Y133" i="48" s="1"/>
  <c r="U139" i="48"/>
  <c r="W139" i="48" s="1"/>
  <c r="T139" i="48"/>
  <c r="R144" i="48"/>
  <c r="V144" i="48" s="1"/>
  <c r="I144" i="48"/>
  <c r="K144" i="48" s="1"/>
  <c r="Q144" i="48"/>
  <c r="U160" i="48"/>
  <c r="W160" i="48" s="1"/>
  <c r="X160" i="48" s="1"/>
  <c r="Y160" i="48" s="1"/>
  <c r="U179" i="48"/>
  <c r="W179" i="48" s="1"/>
  <c r="T186" i="48"/>
  <c r="U186" i="48"/>
  <c r="W186" i="48" s="1"/>
  <c r="J221" i="48"/>
  <c r="Q221" i="48"/>
  <c r="I221" i="48"/>
  <c r="K221" i="48" s="1"/>
  <c r="R221" i="48"/>
  <c r="V221" i="48" s="1"/>
  <c r="Q151" i="48"/>
  <c r="X156" i="48"/>
  <c r="Y156" i="48" s="1"/>
  <c r="J163" i="48"/>
  <c r="R163" i="48"/>
  <c r="T163" i="48" s="1"/>
  <c r="I163" i="48"/>
  <c r="K163" i="48" s="1"/>
  <c r="U169" i="48"/>
  <c r="W169" i="48" s="1"/>
  <c r="T169" i="48"/>
  <c r="R174" i="48"/>
  <c r="V174" i="48" s="1"/>
  <c r="I174" i="48"/>
  <c r="K174" i="48" s="1"/>
  <c r="Q174" i="48"/>
  <c r="J179" i="48"/>
  <c r="R179" i="48"/>
  <c r="V179" i="48" s="1"/>
  <c r="I179" i="48"/>
  <c r="K179" i="48" s="1"/>
  <c r="J189" i="48"/>
  <c r="I189" i="48"/>
  <c r="K189" i="48" s="1"/>
  <c r="T202" i="48"/>
  <c r="U202" i="48"/>
  <c r="W202" i="48" s="1"/>
  <c r="X202" i="48" s="1"/>
  <c r="Y202" i="48" s="1"/>
  <c r="J209" i="48"/>
  <c r="Q209" i="48"/>
  <c r="I209" i="48"/>
  <c r="K209" i="48" s="1"/>
  <c r="W216" i="48"/>
  <c r="J225" i="48"/>
  <c r="Q225" i="48"/>
  <c r="I225" i="48"/>
  <c r="K225" i="48" s="1"/>
  <c r="U229" i="48"/>
  <c r="U239" i="48"/>
  <c r="W239" i="48" s="1"/>
  <c r="Q148" i="48"/>
  <c r="R151" i="48"/>
  <c r="V151" i="48" s="1"/>
  <c r="R154" i="48"/>
  <c r="V154" i="48" s="1"/>
  <c r="I154" i="48"/>
  <c r="K154" i="48" s="1"/>
  <c r="Q154" i="48"/>
  <c r="Q155" i="48"/>
  <c r="U165" i="48"/>
  <c r="W165" i="48" s="1"/>
  <c r="T165" i="48"/>
  <c r="R170" i="48"/>
  <c r="V170" i="48" s="1"/>
  <c r="I170" i="48"/>
  <c r="K170" i="48" s="1"/>
  <c r="Q170" i="48"/>
  <c r="X173" i="48"/>
  <c r="Y173" i="48" s="1"/>
  <c r="J175" i="48"/>
  <c r="R175" i="48"/>
  <c r="V175" i="48" s="1"/>
  <c r="I175" i="48"/>
  <c r="K175" i="48" s="1"/>
  <c r="Q187" i="48"/>
  <c r="J187" i="48"/>
  <c r="I187" i="48"/>
  <c r="K187" i="48" s="1"/>
  <c r="R188" i="48"/>
  <c r="V188" i="48" s="1"/>
  <c r="I188" i="48"/>
  <c r="K188" i="48" s="1"/>
  <c r="J188" i="48"/>
  <c r="V209" i="48"/>
  <c r="J213" i="48"/>
  <c r="Q213" i="48"/>
  <c r="I213" i="48"/>
  <c r="K213" i="48" s="1"/>
  <c r="W218" i="48"/>
  <c r="X218" i="48" s="1"/>
  <c r="Y218" i="48" s="1"/>
  <c r="W220" i="48"/>
  <c r="V225" i="48"/>
  <c r="R229" i="48"/>
  <c r="V229" i="48" s="1"/>
  <c r="I229" i="48"/>
  <c r="J229" i="48"/>
  <c r="T231" i="48"/>
  <c r="U231" i="48"/>
  <c r="W231" i="48" s="1"/>
  <c r="U234" i="48"/>
  <c r="I148" i="48"/>
  <c r="K148" i="48" s="1"/>
  <c r="R148" i="48"/>
  <c r="V148" i="48" s="1"/>
  <c r="V150" i="48"/>
  <c r="I151" i="48"/>
  <c r="K151" i="48" s="1"/>
  <c r="R153" i="48"/>
  <c r="T153" i="48" s="1"/>
  <c r="R155" i="48"/>
  <c r="V155" i="48" s="1"/>
  <c r="T156" i="48"/>
  <c r="V157" i="48"/>
  <c r="R158" i="48"/>
  <c r="V158" i="48" s="1"/>
  <c r="I158" i="48"/>
  <c r="K158" i="48" s="1"/>
  <c r="Q158" i="48"/>
  <c r="Q159" i="48"/>
  <c r="U161" i="48"/>
  <c r="W161" i="48" s="1"/>
  <c r="X161" i="48" s="1"/>
  <c r="Y161" i="48" s="1"/>
  <c r="T161" i="48"/>
  <c r="R166" i="48"/>
  <c r="V166" i="48" s="1"/>
  <c r="I166" i="48"/>
  <c r="K166" i="48" s="1"/>
  <c r="Q166" i="48"/>
  <c r="K169" i="48"/>
  <c r="X169" i="48" s="1"/>
  <c r="Y169" i="48" s="1"/>
  <c r="J171" i="48"/>
  <c r="R171" i="48"/>
  <c r="T171" i="48" s="1"/>
  <c r="I171" i="48"/>
  <c r="K171" i="48" s="1"/>
  <c r="X171" i="48" s="1"/>
  <c r="Y171" i="48" s="1"/>
  <c r="J174" i="48"/>
  <c r="U177" i="48"/>
  <c r="W177" i="48" s="1"/>
  <c r="T180" i="48"/>
  <c r="V187" i="48"/>
  <c r="Q189" i="48"/>
  <c r="V189" i="48"/>
  <c r="Q191" i="48"/>
  <c r="I191" i="48"/>
  <c r="K191" i="48" s="1"/>
  <c r="R191" i="48"/>
  <c r="V191" i="48" s="1"/>
  <c r="R192" i="48"/>
  <c r="T192" i="48" s="1"/>
  <c r="I192" i="48"/>
  <c r="K192" i="48" s="1"/>
  <c r="X192" i="48" s="1"/>
  <c r="Y192" i="48" s="1"/>
  <c r="J192" i="48"/>
  <c r="J193" i="48"/>
  <c r="I193" i="48"/>
  <c r="K193" i="48" s="1"/>
  <c r="X193" i="48" s="1"/>
  <c r="Y193" i="48" s="1"/>
  <c r="R193" i="48"/>
  <c r="T193" i="48" s="1"/>
  <c r="Q203" i="48"/>
  <c r="J203" i="48"/>
  <c r="I203" i="48"/>
  <c r="K203" i="48" s="1"/>
  <c r="R204" i="48"/>
  <c r="V204" i="48" s="1"/>
  <c r="I204" i="48"/>
  <c r="K204" i="48" s="1"/>
  <c r="Q204" i="48"/>
  <c r="J204" i="48"/>
  <c r="W208" i="48"/>
  <c r="V213" i="48"/>
  <c r="J217" i="48"/>
  <c r="Q217" i="48"/>
  <c r="I217" i="48"/>
  <c r="K217" i="48" s="1"/>
  <c r="W224" i="48"/>
  <c r="J234" i="48"/>
  <c r="R234" i="48"/>
  <c r="T234" i="48" s="1"/>
  <c r="I234" i="48"/>
  <c r="R271" i="48"/>
  <c r="V271" i="48" s="1"/>
  <c r="I271" i="48"/>
  <c r="K271" i="48" s="1"/>
  <c r="Q271" i="48"/>
  <c r="J271" i="48"/>
  <c r="T243" i="48"/>
  <c r="U243" i="48"/>
  <c r="W243" i="48" s="1"/>
  <c r="Q181" i="48"/>
  <c r="R196" i="48"/>
  <c r="V196" i="48" s="1"/>
  <c r="I196" i="48"/>
  <c r="K196" i="48" s="1"/>
  <c r="Q196" i="48"/>
  <c r="Q197" i="48"/>
  <c r="Q207" i="48"/>
  <c r="J207" i="48"/>
  <c r="R207" i="48"/>
  <c r="V207" i="48" s="1"/>
  <c r="Q211" i="48"/>
  <c r="J211" i="48"/>
  <c r="R211" i="48"/>
  <c r="V211" i="48" s="1"/>
  <c r="Q215" i="48"/>
  <c r="J215" i="48"/>
  <c r="R215" i="48"/>
  <c r="V215" i="48" s="1"/>
  <c r="Q219" i="48"/>
  <c r="J219" i="48"/>
  <c r="R219" i="48"/>
  <c r="V219" i="48" s="1"/>
  <c r="Q223" i="48"/>
  <c r="J223" i="48"/>
  <c r="R223" i="48"/>
  <c r="V223" i="48" s="1"/>
  <c r="Q227" i="48"/>
  <c r="J227" i="48"/>
  <c r="R227" i="48"/>
  <c r="V227" i="48" s="1"/>
  <c r="R241" i="48"/>
  <c r="V241" i="48" s="1"/>
  <c r="I241" i="48"/>
  <c r="K241" i="48" s="1"/>
  <c r="Q241" i="48"/>
  <c r="U244" i="48"/>
  <c r="W244" i="48" s="1"/>
  <c r="T244" i="48"/>
  <c r="U272" i="48"/>
  <c r="W272" i="48" s="1"/>
  <c r="R181" i="48"/>
  <c r="V181" i="48" s="1"/>
  <c r="T182" i="48"/>
  <c r="V183" i="48"/>
  <c r="R184" i="48"/>
  <c r="V184" i="48" s="1"/>
  <c r="I184" i="48"/>
  <c r="Q184" i="48"/>
  <c r="Q185" i="48"/>
  <c r="K190" i="48"/>
  <c r="R195" i="48"/>
  <c r="T195" i="48" s="1"/>
  <c r="R197" i="48"/>
  <c r="V197" i="48" s="1"/>
  <c r="V199" i="48"/>
  <c r="R200" i="48"/>
  <c r="V200" i="48" s="1"/>
  <c r="I200" i="48"/>
  <c r="K200" i="48" s="1"/>
  <c r="Q200" i="48"/>
  <c r="Q201" i="48"/>
  <c r="J230" i="48"/>
  <c r="R230" i="48"/>
  <c r="V230" i="48" s="1"/>
  <c r="Q230" i="48"/>
  <c r="Q232" i="48"/>
  <c r="R232" i="48"/>
  <c r="V232" i="48" s="1"/>
  <c r="J232" i="48"/>
  <c r="R233" i="48"/>
  <c r="T233" i="48" s="1"/>
  <c r="I233" i="48"/>
  <c r="K233" i="48" s="1"/>
  <c r="X233" i="48" s="1"/>
  <c r="Y233" i="48" s="1"/>
  <c r="T235" i="48"/>
  <c r="R237" i="48"/>
  <c r="V237" i="48" s="1"/>
  <c r="I237" i="48"/>
  <c r="K237" i="48" s="1"/>
  <c r="Q237" i="48"/>
  <c r="Q238" i="48"/>
  <c r="U240" i="48"/>
  <c r="W240" i="48" s="1"/>
  <c r="T240" i="48"/>
  <c r="Q250" i="48"/>
  <c r="J250" i="48"/>
  <c r="I250" i="48"/>
  <c r="K250" i="48" s="1"/>
  <c r="R250" i="48"/>
  <c r="V250" i="48" s="1"/>
  <c r="U252" i="48"/>
  <c r="W252" i="48" s="1"/>
  <c r="R255" i="48"/>
  <c r="V255" i="48" s="1"/>
  <c r="I255" i="48"/>
  <c r="K255" i="48" s="1"/>
  <c r="Q255" i="48"/>
  <c r="J255" i="48"/>
  <c r="J260" i="48"/>
  <c r="R260" i="48"/>
  <c r="V260" i="48" s="1"/>
  <c r="I260" i="48"/>
  <c r="K260" i="48" s="1"/>
  <c r="Q260" i="48"/>
  <c r="I208" i="48"/>
  <c r="K208" i="48" s="1"/>
  <c r="R208" i="48"/>
  <c r="V208" i="48" s="1"/>
  <c r="I212" i="48"/>
  <c r="K212" i="48" s="1"/>
  <c r="X212" i="48" s="1"/>
  <c r="Y212" i="48" s="1"/>
  <c r="R212" i="48"/>
  <c r="V212" i="48" s="1"/>
  <c r="I216" i="48"/>
  <c r="K216" i="48" s="1"/>
  <c r="R216" i="48"/>
  <c r="T216" i="48" s="1"/>
  <c r="I220" i="48"/>
  <c r="K220" i="48" s="1"/>
  <c r="X220" i="48" s="1"/>
  <c r="Y220" i="48" s="1"/>
  <c r="R220" i="48"/>
  <c r="V220" i="48" s="1"/>
  <c r="I224" i="48"/>
  <c r="K224" i="48" s="1"/>
  <c r="R224" i="48"/>
  <c r="V224" i="48" s="1"/>
  <c r="I228" i="48"/>
  <c r="K228" i="48" s="1"/>
  <c r="X228" i="48" s="1"/>
  <c r="Y228" i="48" s="1"/>
  <c r="R228" i="48"/>
  <c r="V228" i="48" s="1"/>
  <c r="I236" i="48"/>
  <c r="K236" i="48" s="1"/>
  <c r="J237" i="48"/>
  <c r="I238" i="48"/>
  <c r="K238" i="48" s="1"/>
  <c r="K240" i="48"/>
  <c r="J242" i="48"/>
  <c r="R242" i="48"/>
  <c r="V242" i="48" s="1"/>
  <c r="I242" i="48"/>
  <c r="K242" i="48" s="1"/>
  <c r="Q242" i="48"/>
  <c r="T249" i="48"/>
  <c r="U249" i="48"/>
  <c r="R251" i="48"/>
  <c r="V251" i="48" s="1"/>
  <c r="I251" i="48"/>
  <c r="K251" i="48" s="1"/>
  <c r="Q251" i="48"/>
  <c r="J251" i="48"/>
  <c r="U256" i="48"/>
  <c r="W256" i="48" s="1"/>
  <c r="U266" i="48"/>
  <c r="W266" i="48" s="1"/>
  <c r="J252" i="48"/>
  <c r="R252" i="48"/>
  <c r="T252" i="48" s="1"/>
  <c r="I252" i="48"/>
  <c r="K252" i="48" s="1"/>
  <c r="J256" i="48"/>
  <c r="R256" i="48"/>
  <c r="T256" i="48" s="1"/>
  <c r="I256" i="48"/>
  <c r="K256" i="48" s="1"/>
  <c r="U262" i="48"/>
  <c r="W262" i="48" s="1"/>
  <c r="T262" i="48"/>
  <c r="R267" i="48"/>
  <c r="V267" i="48" s="1"/>
  <c r="I267" i="48"/>
  <c r="K267" i="48" s="1"/>
  <c r="Q267" i="48"/>
  <c r="J272" i="48"/>
  <c r="R272" i="48"/>
  <c r="T272" i="48" s="1"/>
  <c r="I272" i="48"/>
  <c r="K272" i="48" s="1"/>
  <c r="X272" i="48" s="1"/>
  <c r="Y272" i="48" s="1"/>
  <c r="Q245" i="48"/>
  <c r="V245" i="48"/>
  <c r="R247" i="48"/>
  <c r="V247" i="48" s="1"/>
  <c r="I247" i="48"/>
  <c r="K247" i="48" s="1"/>
  <c r="Q247" i="48"/>
  <c r="Q248" i="48"/>
  <c r="U254" i="48"/>
  <c r="U258" i="48"/>
  <c r="W258" i="48" s="1"/>
  <c r="X258" i="48" s="1"/>
  <c r="Y258" i="48" s="1"/>
  <c r="R263" i="48"/>
  <c r="V263" i="48" s="1"/>
  <c r="I263" i="48"/>
  <c r="K263" i="48" s="1"/>
  <c r="Q263" i="48"/>
  <c r="J268" i="48"/>
  <c r="R268" i="48"/>
  <c r="T268" i="48" s="1"/>
  <c r="I268" i="48"/>
  <c r="K268" i="48" s="1"/>
  <c r="U274" i="48"/>
  <c r="W274" i="48" s="1"/>
  <c r="X274" i="48" s="1"/>
  <c r="Y274" i="48" s="1"/>
  <c r="I245" i="48"/>
  <c r="K245" i="48" s="1"/>
  <c r="R246" i="48"/>
  <c r="T246" i="48" s="1"/>
  <c r="R248" i="48"/>
  <c r="V248" i="48" s="1"/>
  <c r="X249" i="48"/>
  <c r="Y249" i="48" s="1"/>
  <c r="T253" i="48"/>
  <c r="R259" i="48"/>
  <c r="V259" i="48" s="1"/>
  <c r="I259" i="48"/>
  <c r="Q259" i="48"/>
  <c r="K262" i="48"/>
  <c r="J264" i="48"/>
  <c r="R264" i="48"/>
  <c r="T264" i="48" s="1"/>
  <c r="I264" i="48"/>
  <c r="K264" i="48" s="1"/>
  <c r="X264" i="48" s="1"/>
  <c r="Y264" i="48" s="1"/>
  <c r="J267" i="48"/>
  <c r="U270" i="48"/>
  <c r="W270" i="48" s="1"/>
  <c r="R275" i="48"/>
  <c r="V275" i="48" s="1"/>
  <c r="I275" i="48"/>
  <c r="K275" i="48" s="1"/>
  <c r="Q275" i="48"/>
  <c r="X53" i="48" l="1"/>
  <c r="Y53" i="48" s="1"/>
  <c r="X239" i="48"/>
  <c r="Y239" i="48" s="1"/>
  <c r="X77" i="48"/>
  <c r="Y77" i="48" s="1"/>
  <c r="X122" i="48"/>
  <c r="Y122" i="48" s="1"/>
  <c r="X180" i="48"/>
  <c r="Y180" i="48" s="1"/>
  <c r="X143" i="48"/>
  <c r="Y143" i="48" s="1"/>
  <c r="X57" i="48"/>
  <c r="Y57" i="48" s="1"/>
  <c r="V91" i="53"/>
  <c r="Z241" i="53"/>
  <c r="AA241" i="53" s="1"/>
  <c r="Z198" i="53"/>
  <c r="AA198" i="53" s="1"/>
  <c r="Z246" i="53"/>
  <c r="AA246" i="53" s="1"/>
  <c r="Z63" i="53"/>
  <c r="AA63" i="53" s="1"/>
  <c r="Z57" i="53"/>
  <c r="AA57" i="53" s="1"/>
  <c r="Z50" i="53"/>
  <c r="AA50" i="53" s="1"/>
  <c r="Z258" i="53"/>
  <c r="AA258" i="53" s="1"/>
  <c r="Z251" i="53"/>
  <c r="AA251" i="53" s="1"/>
  <c r="X157" i="53"/>
  <c r="O260" i="51"/>
  <c r="T119" i="51"/>
  <c r="T111" i="51"/>
  <c r="AB194" i="54"/>
  <c r="AC194" i="54" s="1"/>
  <c r="X223" i="54"/>
  <c r="X19" i="54"/>
  <c r="AB52" i="54"/>
  <c r="AC52" i="54" s="1"/>
  <c r="X251" i="54"/>
  <c r="X250" i="54"/>
  <c r="AB272" i="54"/>
  <c r="AC272" i="54" s="1"/>
  <c r="X179" i="54"/>
  <c r="AB165" i="54"/>
  <c r="AC165" i="54" s="1"/>
  <c r="AB151" i="54"/>
  <c r="AC151" i="54" s="1"/>
  <c r="X105" i="54"/>
  <c r="X125" i="54"/>
  <c r="X109" i="54"/>
  <c r="AB80" i="54"/>
  <c r="AC80" i="54" s="1"/>
  <c r="X40" i="54"/>
  <c r="X247" i="54"/>
  <c r="AB36" i="54"/>
  <c r="AC36" i="54" s="1"/>
  <c r="X233" i="54"/>
  <c r="X248" i="54"/>
  <c r="X230" i="54"/>
  <c r="X264" i="54"/>
  <c r="X210" i="54"/>
  <c r="X122" i="54"/>
  <c r="X77" i="54"/>
  <c r="AB149" i="54"/>
  <c r="AC149" i="54" s="1"/>
  <c r="X30" i="54"/>
  <c r="AB198" i="54"/>
  <c r="AC198" i="54" s="1"/>
  <c r="AB135" i="54"/>
  <c r="AC135" i="54" s="1"/>
  <c r="AB72" i="54"/>
  <c r="AC72" i="54" s="1"/>
  <c r="AB241" i="54"/>
  <c r="AC241" i="54" s="1"/>
  <c r="AB57" i="54"/>
  <c r="AC57" i="54" s="1"/>
  <c r="AB21" i="54"/>
  <c r="AC21" i="54" s="1"/>
  <c r="AB106" i="54"/>
  <c r="AC106" i="54" s="1"/>
  <c r="AB250" i="54"/>
  <c r="AC250" i="54" s="1"/>
  <c r="AB231" i="54"/>
  <c r="AC231" i="54" s="1"/>
  <c r="AB167" i="54"/>
  <c r="AC167" i="54" s="1"/>
  <c r="AB134" i="54"/>
  <c r="AC134" i="54" s="1"/>
  <c r="AB225" i="54"/>
  <c r="AC225" i="54" s="1"/>
  <c r="AB23" i="54"/>
  <c r="AC23" i="54" s="1"/>
  <c r="T58" i="52"/>
  <c r="T74" i="52"/>
  <c r="X246" i="52"/>
  <c r="Y246" i="52" s="1"/>
  <c r="X255" i="52"/>
  <c r="Y255" i="52" s="1"/>
  <c r="X222" i="52"/>
  <c r="Y222" i="52" s="1"/>
  <c r="X39" i="52"/>
  <c r="Y39" i="52" s="1"/>
  <c r="X55" i="52"/>
  <c r="Y55" i="52" s="1"/>
  <c r="X236" i="52"/>
  <c r="Y236" i="52" s="1"/>
  <c r="X247" i="52"/>
  <c r="Y247" i="52" s="1"/>
  <c r="T208" i="52"/>
  <c r="T218" i="52"/>
  <c r="X208" i="52"/>
  <c r="Y208" i="52" s="1"/>
  <c r="X188" i="52"/>
  <c r="Y188" i="52" s="1"/>
  <c r="T151" i="52"/>
  <c r="T153" i="52"/>
  <c r="T98" i="52"/>
  <c r="T50" i="52"/>
  <c r="X102" i="52"/>
  <c r="Y102" i="52" s="1"/>
  <c r="T86" i="52"/>
  <c r="X127" i="52"/>
  <c r="Y127" i="52" s="1"/>
  <c r="X270" i="52"/>
  <c r="Y270" i="52" s="1"/>
  <c r="X250" i="52"/>
  <c r="Y250" i="52" s="1"/>
  <c r="X251" i="52"/>
  <c r="Y251" i="52" s="1"/>
  <c r="T263" i="52"/>
  <c r="T255" i="52"/>
  <c r="X131" i="52"/>
  <c r="Y131" i="52" s="1"/>
  <c r="X123" i="52"/>
  <c r="Y123" i="52" s="1"/>
  <c r="X113" i="52"/>
  <c r="Y113" i="52" s="1"/>
  <c r="T102" i="52"/>
  <c r="T99" i="52"/>
  <c r="X95" i="52"/>
  <c r="Y95" i="52" s="1"/>
  <c r="T46" i="52"/>
  <c r="X90" i="52"/>
  <c r="Y90" i="52" s="1"/>
  <c r="X28" i="52"/>
  <c r="Y28" i="52" s="1"/>
  <c r="T28" i="52"/>
  <c r="T129" i="52"/>
  <c r="T141" i="52"/>
  <c r="T192" i="52"/>
  <c r="T147" i="52"/>
  <c r="X170" i="52"/>
  <c r="Y170" i="52" s="1"/>
  <c r="X72" i="52"/>
  <c r="Y72" i="52" s="1"/>
  <c r="X70" i="52"/>
  <c r="Y70" i="52" s="1"/>
  <c r="T42" i="52"/>
  <c r="T40" i="52"/>
  <c r="V105" i="52"/>
  <c r="X268" i="54"/>
  <c r="X237" i="54"/>
  <c r="AB169" i="54"/>
  <c r="AC169" i="54" s="1"/>
  <c r="X44" i="54"/>
  <c r="X17" i="54"/>
  <c r="X267" i="54"/>
  <c r="X183" i="54"/>
  <c r="AB175" i="54"/>
  <c r="AC175" i="54" s="1"/>
  <c r="X167" i="54"/>
  <c r="X62" i="54"/>
  <c r="Z43" i="54"/>
  <c r="X34" i="54"/>
  <c r="X25" i="54"/>
  <c r="X52" i="54"/>
  <c r="AB178" i="54"/>
  <c r="AC178" i="54" s="1"/>
  <c r="X256" i="54"/>
  <c r="X170" i="54"/>
  <c r="X150" i="54"/>
  <c r="AB105" i="54"/>
  <c r="AC105" i="54" s="1"/>
  <c r="X61" i="54"/>
  <c r="X98" i="54"/>
  <c r="X42" i="54"/>
  <c r="Y186" i="54"/>
  <c r="AA186" i="54" s="1"/>
  <c r="AB186" i="54" s="1"/>
  <c r="AC186" i="54" s="1"/>
  <c r="X221" i="54"/>
  <c r="AB68" i="54"/>
  <c r="AC68" i="54" s="1"/>
  <c r="AB120" i="54"/>
  <c r="AC120" i="54" s="1"/>
  <c r="AB188" i="54"/>
  <c r="AC188" i="54" s="1"/>
  <c r="AB109" i="54"/>
  <c r="AC109" i="54" s="1"/>
  <c r="AB141" i="54"/>
  <c r="AC141" i="54" s="1"/>
  <c r="AB237" i="54"/>
  <c r="AC237" i="54" s="1"/>
  <c r="AB143" i="54"/>
  <c r="AC143" i="54" s="1"/>
  <c r="AB64" i="54"/>
  <c r="AC64" i="54" s="1"/>
  <c r="AB46" i="54"/>
  <c r="AC46" i="54" s="1"/>
  <c r="AB158" i="54"/>
  <c r="AC158" i="54" s="1"/>
  <c r="X202" i="54"/>
  <c r="X158" i="54"/>
  <c r="AB53" i="54"/>
  <c r="AC53" i="54" s="1"/>
  <c r="AB28" i="54"/>
  <c r="AC28" i="54" s="1"/>
  <c r="AB122" i="54"/>
  <c r="AC122" i="54" s="1"/>
  <c r="AB206" i="54"/>
  <c r="AC206" i="54" s="1"/>
  <c r="X102" i="54"/>
  <c r="T260" i="51"/>
  <c r="T266" i="51"/>
  <c r="T157" i="51"/>
  <c r="O103" i="51"/>
  <c r="T127" i="51"/>
  <c r="P87" i="51"/>
  <c r="S241" i="50"/>
  <c r="S225" i="50"/>
  <c r="S182" i="50"/>
  <c r="S178" i="50"/>
  <c r="S101" i="50"/>
  <c r="S85" i="50"/>
  <c r="S201" i="50"/>
  <c r="S159" i="50"/>
  <c r="S139" i="50"/>
  <c r="S237" i="50"/>
  <c r="S221" i="50"/>
  <c r="S194" i="50"/>
  <c r="S197" i="50"/>
  <c r="S135" i="50"/>
  <c r="Z122" i="53"/>
  <c r="AA122" i="53" s="1"/>
  <c r="V186" i="53"/>
  <c r="V170" i="53"/>
  <c r="Z136" i="53"/>
  <c r="AA136" i="53" s="1"/>
  <c r="V58" i="53"/>
  <c r="V53" i="53"/>
  <c r="V29" i="53"/>
  <c r="V31" i="53"/>
  <c r="V35" i="53"/>
  <c r="Z130" i="53"/>
  <c r="AA130" i="53" s="1"/>
  <c r="V121" i="53"/>
  <c r="Z137" i="53"/>
  <c r="AA137" i="53" s="1"/>
  <c r="Z112" i="53"/>
  <c r="AA112" i="53" s="1"/>
  <c r="Z78" i="53"/>
  <c r="AA78" i="53" s="1"/>
  <c r="Z67" i="53"/>
  <c r="AA67" i="53" s="1"/>
  <c r="Z148" i="53"/>
  <c r="AA148" i="53" s="1"/>
  <c r="X226" i="48"/>
  <c r="Y226" i="48" s="1"/>
  <c r="T84" i="48"/>
  <c r="T32" i="48"/>
  <c r="T273" i="48"/>
  <c r="X244" i="48"/>
  <c r="Y244" i="48" s="1"/>
  <c r="X20" i="48"/>
  <c r="Y20" i="48" s="1"/>
  <c r="T266" i="48"/>
  <c r="X224" i="48"/>
  <c r="Y224" i="48" s="1"/>
  <c r="X163" i="48"/>
  <c r="Y163" i="48" s="1"/>
  <c r="X176" i="48"/>
  <c r="Y176" i="48" s="1"/>
  <c r="T123" i="48"/>
  <c r="X105" i="48"/>
  <c r="Y105" i="48" s="1"/>
  <c r="T77" i="48"/>
  <c r="X67" i="48"/>
  <c r="Y67" i="48" s="1"/>
  <c r="X64" i="48"/>
  <c r="Y64" i="48" s="1"/>
  <c r="T37" i="48"/>
  <c r="X22" i="48"/>
  <c r="Y22" i="48" s="1"/>
  <c r="T73" i="48"/>
  <c r="T226" i="48"/>
  <c r="X243" i="48"/>
  <c r="Y243" i="48" s="1"/>
  <c r="X268" i="48"/>
  <c r="Y268" i="48" s="1"/>
  <c r="X175" i="48"/>
  <c r="Y175" i="48" s="1"/>
  <c r="X47" i="48"/>
  <c r="Y47" i="48" s="1"/>
  <c r="T258" i="48"/>
  <c r="X266" i="48"/>
  <c r="Y266" i="48" s="1"/>
  <c r="T160" i="48"/>
  <c r="X39" i="48"/>
  <c r="Y39" i="48" s="1"/>
  <c r="X80" i="48"/>
  <c r="Y80" i="48" s="1"/>
  <c r="T19" i="48"/>
  <c r="X32" i="48"/>
  <c r="Y32" i="48" s="1"/>
  <c r="U269" i="48"/>
  <c r="W269" i="48" s="1"/>
  <c r="X269" i="48" s="1"/>
  <c r="Y269" i="48" s="1"/>
  <c r="T164" i="48"/>
  <c r="X186" i="48"/>
  <c r="Y186" i="48" s="1"/>
  <c r="X115" i="48"/>
  <c r="Y115" i="48" s="1"/>
  <c r="T55" i="48"/>
  <c r="X61" i="48"/>
  <c r="Y61" i="48" s="1"/>
  <c r="T65" i="48"/>
  <c r="V254" i="48"/>
  <c r="T64" i="48"/>
  <c r="X27" i="48"/>
  <c r="Y27" i="48" s="1"/>
  <c r="X270" i="48"/>
  <c r="Y270" i="48" s="1"/>
  <c r="X236" i="48"/>
  <c r="Y236" i="48" s="1"/>
  <c r="V236" i="48"/>
  <c r="T208" i="48"/>
  <c r="X188" i="48"/>
  <c r="Y188" i="48" s="1"/>
  <c r="X141" i="48"/>
  <c r="Y141" i="48" s="1"/>
  <c r="X119" i="48"/>
  <c r="Y119" i="48" s="1"/>
  <c r="T79" i="48"/>
  <c r="T75" i="48"/>
  <c r="T59" i="48"/>
  <c r="X55" i="48"/>
  <c r="Y55" i="48" s="1"/>
  <c r="X26" i="48"/>
  <c r="Y26" i="48" s="1"/>
  <c r="T257" i="48"/>
  <c r="X79" i="48"/>
  <c r="Y79" i="48" s="1"/>
  <c r="X59" i="48"/>
  <c r="Y59" i="48" s="1"/>
  <c r="X68" i="48"/>
  <c r="Y68" i="48" s="1"/>
  <c r="V163" i="48"/>
  <c r="V133" i="48"/>
  <c r="T188" i="48"/>
  <c r="X262" i="48"/>
  <c r="Y262" i="48" s="1"/>
  <c r="V91" i="48"/>
  <c r="V87" i="48"/>
  <c r="V83" i="48"/>
  <c r="T232" i="52"/>
  <c r="X51" i="52"/>
  <c r="Y51" i="52" s="1"/>
  <c r="T226" i="52"/>
  <c r="T244" i="52"/>
  <c r="T125" i="52"/>
  <c r="T121" i="52"/>
  <c r="X59" i="52"/>
  <c r="Y59" i="52" s="1"/>
  <c r="X47" i="52"/>
  <c r="Y47" i="52" s="1"/>
  <c r="X244" i="52"/>
  <c r="Y244" i="52" s="1"/>
  <c r="T238" i="52"/>
  <c r="T32" i="52"/>
  <c r="T234" i="52"/>
  <c r="T172" i="52"/>
  <c r="X99" i="52"/>
  <c r="Y99" i="52" s="1"/>
  <c r="T133" i="52"/>
  <c r="T182" i="52"/>
  <c r="T262" i="52"/>
  <c r="U238" i="52"/>
  <c r="W238" i="52" s="1"/>
  <c r="X238" i="52" s="1"/>
  <c r="Y238" i="52" s="1"/>
  <c r="T143" i="52"/>
  <c r="X96" i="52"/>
  <c r="Y96" i="52" s="1"/>
  <c r="U74" i="52"/>
  <c r="W74" i="52" s="1"/>
  <c r="X74" i="52" s="1"/>
  <c r="Y74" i="52" s="1"/>
  <c r="U32" i="52"/>
  <c r="W32" i="52" s="1"/>
  <c r="X32" i="52" s="1"/>
  <c r="Y32" i="52" s="1"/>
  <c r="X44" i="52"/>
  <c r="Y44" i="52" s="1"/>
  <c r="T230" i="52"/>
  <c r="U230" i="52"/>
  <c r="T109" i="52"/>
  <c r="X40" i="52"/>
  <c r="Y40" i="52" s="1"/>
  <c r="T90" i="52"/>
  <c r="X176" i="52"/>
  <c r="Y176" i="52" s="1"/>
  <c r="T180" i="52"/>
  <c r="T159" i="52"/>
  <c r="X178" i="52"/>
  <c r="Y178" i="52" s="1"/>
  <c r="V106" i="52"/>
  <c r="U129" i="52"/>
  <c r="W129" i="52" s="1"/>
  <c r="X129" i="52" s="1"/>
  <c r="Y129" i="52" s="1"/>
  <c r="T103" i="52"/>
  <c r="X86" i="52"/>
  <c r="Y86" i="52" s="1"/>
  <c r="X25" i="52"/>
  <c r="Y25" i="52" s="1"/>
  <c r="T25" i="52"/>
  <c r="U27" i="52"/>
  <c r="W27" i="52" s="1"/>
  <c r="X27" i="52" s="1"/>
  <c r="Y27" i="52" s="1"/>
  <c r="T27" i="52"/>
  <c r="T174" i="52"/>
  <c r="T178" i="52"/>
  <c r="T113" i="52"/>
  <c r="T137" i="52"/>
  <c r="T260" i="52"/>
  <c r="T239" i="52"/>
  <c r="T222" i="52"/>
  <c r="X119" i="52"/>
  <c r="Y119" i="52" s="1"/>
  <c r="X111" i="52"/>
  <c r="Y111" i="52" s="1"/>
  <c r="U125" i="52"/>
  <c r="W125" i="52" s="1"/>
  <c r="X125" i="52" s="1"/>
  <c r="Y125" i="52" s="1"/>
  <c r="T62" i="52"/>
  <c r="V63" i="52"/>
  <c r="T44" i="52"/>
  <c r="T17" i="52"/>
  <c r="T47" i="52"/>
  <c r="T170" i="52"/>
  <c r="AB61" i="54"/>
  <c r="AC61" i="54" s="1"/>
  <c r="AB56" i="54"/>
  <c r="AC56" i="54" s="1"/>
  <c r="AB125" i="54"/>
  <c r="AC125" i="54" s="1"/>
  <c r="AB157" i="54"/>
  <c r="AC157" i="54" s="1"/>
  <c r="AB173" i="54"/>
  <c r="AC173" i="54" s="1"/>
  <c r="AB128" i="54"/>
  <c r="AC128" i="54" s="1"/>
  <c r="AB126" i="54"/>
  <c r="AC126" i="54" s="1"/>
  <c r="AB130" i="54"/>
  <c r="AC130" i="54" s="1"/>
  <c r="AB258" i="54"/>
  <c r="AC258" i="54" s="1"/>
  <c r="AB69" i="54"/>
  <c r="AC69" i="54" s="1"/>
  <c r="AB25" i="54"/>
  <c r="AC25" i="54" s="1"/>
  <c r="AB223" i="54"/>
  <c r="AC223" i="54" s="1"/>
  <c r="AB239" i="54"/>
  <c r="AC239" i="54" s="1"/>
  <c r="AB255" i="54"/>
  <c r="AC255" i="54" s="1"/>
  <c r="AB271" i="54"/>
  <c r="AC271" i="54" s="1"/>
  <c r="AB78" i="54"/>
  <c r="AC78" i="54" s="1"/>
  <c r="AB81" i="54"/>
  <c r="AC81" i="54" s="1"/>
  <c r="AB196" i="54"/>
  <c r="AC196" i="54" s="1"/>
  <c r="AB65" i="54"/>
  <c r="AC65" i="54" s="1"/>
  <c r="X159" i="54"/>
  <c r="AB150" i="54"/>
  <c r="AC150" i="54" s="1"/>
  <c r="AB270" i="54"/>
  <c r="AC270" i="54" s="1"/>
  <c r="AB268" i="54"/>
  <c r="AC268" i="54" s="1"/>
  <c r="X214" i="54"/>
  <c r="X143" i="54"/>
  <c r="X106" i="54"/>
  <c r="X81" i="54"/>
  <c r="X58" i="54"/>
  <c r="X28" i="54"/>
  <c r="X274" i="54"/>
  <c r="AB264" i="54"/>
  <c r="AC264" i="54" s="1"/>
  <c r="AB238" i="54"/>
  <c r="AC238" i="54" s="1"/>
  <c r="X178" i="54"/>
  <c r="X162" i="54"/>
  <c r="X134" i="54"/>
  <c r="X171" i="54"/>
  <c r="AB154" i="54"/>
  <c r="AC154" i="54" s="1"/>
  <c r="X147" i="54"/>
  <c r="X126" i="54"/>
  <c r="X110" i="54"/>
  <c r="X60" i="54"/>
  <c r="X87" i="54"/>
  <c r="X78" i="54"/>
  <c r="X53" i="54"/>
  <c r="X38" i="54"/>
  <c r="X21" i="54"/>
  <c r="X45" i="54"/>
  <c r="AB202" i="54"/>
  <c r="AC202" i="54" s="1"/>
  <c r="X271" i="54"/>
  <c r="X263" i="54"/>
  <c r="X255" i="54"/>
  <c r="AB266" i="54"/>
  <c r="AC266" i="54" s="1"/>
  <c r="X130" i="54"/>
  <c r="X114" i="54"/>
  <c r="X155" i="54"/>
  <c r="X90" i="54"/>
  <c r="AB121" i="54"/>
  <c r="AC121" i="54" s="1"/>
  <c r="X86" i="54"/>
  <c r="X76" i="54"/>
  <c r="X72" i="54"/>
  <c r="X194" i="54"/>
  <c r="X154" i="54"/>
  <c r="X94" i="54"/>
  <c r="X135" i="54"/>
  <c r="X64" i="54"/>
  <c r="AB87" i="54"/>
  <c r="AC87" i="54" s="1"/>
  <c r="R80" i="51"/>
  <c r="S80" i="51" s="1"/>
  <c r="T80" i="51" s="1"/>
  <c r="R32" i="51"/>
  <c r="S32" i="51" s="1"/>
  <c r="T32" i="51" s="1"/>
  <c r="T188" i="51"/>
  <c r="T131" i="51"/>
  <c r="O80" i="51"/>
  <c r="R76" i="51"/>
  <c r="S76" i="51" s="1"/>
  <c r="T76" i="51" s="1"/>
  <c r="R60" i="51"/>
  <c r="S60" i="51" s="1"/>
  <c r="T60" i="51" s="1"/>
  <c r="R44" i="51"/>
  <c r="S44" i="51" s="1"/>
  <c r="T44" i="51" s="1"/>
  <c r="R28" i="51"/>
  <c r="S28" i="51" s="1"/>
  <c r="T28" i="51" s="1"/>
  <c r="R48" i="51"/>
  <c r="S48" i="51" s="1"/>
  <c r="T48" i="51" s="1"/>
  <c r="O204" i="51"/>
  <c r="T153" i="51"/>
  <c r="R87" i="51"/>
  <c r="S87" i="51" s="1"/>
  <c r="T87" i="51" s="1"/>
  <c r="R88" i="51"/>
  <c r="S88" i="51" s="1"/>
  <c r="T88" i="51" s="1"/>
  <c r="R72" i="51"/>
  <c r="S72" i="51" s="1"/>
  <c r="T72" i="51" s="1"/>
  <c r="R56" i="51"/>
  <c r="S56" i="51" s="1"/>
  <c r="T56" i="51" s="1"/>
  <c r="R40" i="51"/>
  <c r="S40" i="51" s="1"/>
  <c r="T40" i="51" s="1"/>
  <c r="R23" i="51"/>
  <c r="S23" i="51" s="1"/>
  <c r="T23" i="51" s="1"/>
  <c r="R18" i="51"/>
  <c r="S18" i="51" s="1"/>
  <c r="T18" i="51" s="1"/>
  <c r="R64" i="51"/>
  <c r="S64" i="51" s="1"/>
  <c r="T64" i="51" s="1"/>
  <c r="T262" i="51"/>
  <c r="T204" i="51"/>
  <c r="T115" i="51"/>
  <c r="R68" i="51"/>
  <c r="S68" i="51" s="1"/>
  <c r="T68" i="51" s="1"/>
  <c r="R52" i="51"/>
  <c r="S52" i="51" s="1"/>
  <c r="T52" i="51" s="1"/>
  <c r="R36" i="51"/>
  <c r="S36" i="51" s="1"/>
  <c r="T36" i="51" s="1"/>
  <c r="S174" i="50"/>
  <c r="S69" i="50"/>
  <c r="S190" i="50"/>
  <c r="S127" i="50"/>
  <c r="S93" i="50"/>
  <c r="V250" i="53"/>
  <c r="V224" i="53"/>
  <c r="V208" i="53"/>
  <c r="V180" i="53"/>
  <c r="V236" i="53"/>
  <c r="Z216" i="53"/>
  <c r="AA216" i="53" s="1"/>
  <c r="V117" i="53"/>
  <c r="V100" i="53"/>
  <c r="V78" i="53"/>
  <c r="W108" i="53"/>
  <c r="Y108" i="53" s="1"/>
  <c r="Z108" i="53" s="1"/>
  <c r="AA108" i="53" s="1"/>
  <c r="V25" i="53"/>
  <c r="V49" i="53"/>
  <c r="V128" i="53"/>
  <c r="X63" i="53"/>
  <c r="Z233" i="53"/>
  <c r="AA233" i="53" s="1"/>
  <c r="Z224" i="53"/>
  <c r="AA224" i="53" s="1"/>
  <c r="Z165" i="53"/>
  <c r="AA165" i="53" s="1"/>
  <c r="Z96" i="53"/>
  <c r="AA96" i="53" s="1"/>
  <c r="Z49" i="53"/>
  <c r="AA49" i="53" s="1"/>
  <c r="Z45" i="53"/>
  <c r="AA45" i="53" s="1"/>
  <c r="Z207" i="53"/>
  <c r="AA207" i="53" s="1"/>
  <c r="V192" i="53"/>
  <c r="Z103" i="53"/>
  <c r="AA103" i="53" s="1"/>
  <c r="Z74" i="53"/>
  <c r="AA74" i="53" s="1"/>
  <c r="Z128" i="53"/>
  <c r="AA128" i="53" s="1"/>
  <c r="Z83" i="53"/>
  <c r="AA83" i="53" s="1"/>
  <c r="Z46" i="53"/>
  <c r="AA46" i="53" s="1"/>
  <c r="Z252" i="53"/>
  <c r="AA252" i="53" s="1"/>
  <c r="Z203" i="53"/>
  <c r="AA203" i="53" s="1"/>
  <c r="Z183" i="53"/>
  <c r="AA183" i="53" s="1"/>
  <c r="Z161" i="53"/>
  <c r="AA161" i="53" s="1"/>
  <c r="Z158" i="53"/>
  <c r="AA158" i="53" s="1"/>
  <c r="Z95" i="53"/>
  <c r="AA95" i="53" s="1"/>
  <c r="W244" i="53"/>
  <c r="Y244" i="53" s="1"/>
  <c r="Z244" i="53" s="1"/>
  <c r="AA244" i="53" s="1"/>
  <c r="V191" i="53"/>
  <c r="V212" i="53"/>
  <c r="V75" i="53"/>
  <c r="V161" i="53"/>
  <c r="W90" i="53"/>
  <c r="Y90" i="53" s="1"/>
  <c r="Z90" i="53" s="1"/>
  <c r="AA90" i="53" s="1"/>
  <c r="Z256" i="53"/>
  <c r="AA256" i="53" s="1"/>
  <c r="Z247" i="53"/>
  <c r="AA247" i="53" s="1"/>
  <c r="V232" i="53"/>
  <c r="Z105" i="53"/>
  <c r="AA105" i="53" s="1"/>
  <c r="Z70" i="53"/>
  <c r="AA70" i="53" s="1"/>
  <c r="V15" i="53"/>
  <c r="Z196" i="53"/>
  <c r="AA196" i="53" s="1"/>
  <c r="Z267" i="53"/>
  <c r="AA267" i="53" s="1"/>
  <c r="V251" i="53"/>
  <c r="V248" i="53"/>
  <c r="V247" i="53"/>
  <c r="X192" i="53"/>
  <c r="Z149" i="53"/>
  <c r="AA149" i="53" s="1"/>
  <c r="V105" i="53"/>
  <c r="V153" i="53"/>
  <c r="V74" i="53"/>
  <c r="X77" i="53"/>
  <c r="X45" i="53"/>
  <c r="V132" i="53"/>
  <c r="V203" i="53"/>
  <c r="V260" i="53"/>
  <c r="X250" i="53"/>
  <c r="V267" i="53"/>
  <c r="V229" i="53"/>
  <c r="W178" i="53"/>
  <c r="Y178" i="53" s="1"/>
  <c r="Z178" i="53" s="1"/>
  <c r="AA178" i="53" s="1"/>
  <c r="V103" i="53"/>
  <c r="Z140" i="53"/>
  <c r="AA140" i="53" s="1"/>
  <c r="V96" i="53"/>
  <c r="V39" i="53"/>
  <c r="V16" i="53"/>
  <c r="V120" i="53"/>
  <c r="W173" i="53"/>
  <c r="Y173" i="53" s="1"/>
  <c r="Z173" i="53" s="1"/>
  <c r="AA173" i="53" s="1"/>
  <c r="Z18" i="53"/>
  <c r="AA18" i="53" s="1"/>
  <c r="X258" i="53"/>
  <c r="X254" i="53"/>
  <c r="V233" i="53"/>
  <c r="V146" i="53"/>
  <c r="V87" i="53"/>
  <c r="V57" i="53"/>
  <c r="V34" i="53"/>
  <c r="V211" i="53"/>
  <c r="V112" i="53"/>
  <c r="X240" i="48"/>
  <c r="Y240" i="48" s="1"/>
  <c r="X29" i="48"/>
  <c r="Y29" i="48" s="1"/>
  <c r="T80" i="48"/>
  <c r="X19" i="48"/>
  <c r="Y19" i="48" s="1"/>
  <c r="T105" i="48"/>
  <c r="T101" i="48"/>
  <c r="X146" i="48"/>
  <c r="Y146" i="48" s="1"/>
  <c r="T72" i="48"/>
  <c r="X45" i="48"/>
  <c r="Y45" i="48" s="1"/>
  <c r="X111" i="48"/>
  <c r="Y111" i="48" s="1"/>
  <c r="V264" i="48"/>
  <c r="V141" i="48"/>
  <c r="X103" i="48"/>
  <c r="Y103" i="48" s="1"/>
  <c r="X85" i="48"/>
  <c r="Y85" i="48" s="1"/>
  <c r="T68" i="48"/>
  <c r="T48" i="48"/>
  <c r="T109" i="48"/>
  <c r="T27" i="48"/>
  <c r="X231" i="48"/>
  <c r="Y231" i="48" s="1"/>
  <c r="X198" i="48"/>
  <c r="Y198" i="48" s="1"/>
  <c r="X210" i="48"/>
  <c r="Y210" i="48" s="1"/>
  <c r="T194" i="48"/>
  <c r="U194" i="48"/>
  <c r="W194" i="48" s="1"/>
  <c r="X194" i="48" s="1"/>
  <c r="Y194" i="48" s="1"/>
  <c r="T138" i="48"/>
  <c r="U138" i="48"/>
  <c r="W138" i="48" s="1"/>
  <c r="T168" i="48"/>
  <c r="U168" i="48"/>
  <c r="W168" i="48" s="1"/>
  <c r="X168" i="48" s="1"/>
  <c r="Y168" i="48" s="1"/>
  <c r="T36" i="48"/>
  <c r="V272" i="48"/>
  <c r="X252" i="48"/>
  <c r="Y252" i="48" s="1"/>
  <c r="T198" i="48"/>
  <c r="T177" i="48"/>
  <c r="X165" i="48"/>
  <c r="Y165" i="48" s="1"/>
  <c r="X179" i="48"/>
  <c r="Y179" i="48" s="1"/>
  <c r="X107" i="48"/>
  <c r="Y107" i="48" s="1"/>
  <c r="X147" i="48"/>
  <c r="Y147" i="48" s="1"/>
  <c r="V145" i="48"/>
  <c r="U109" i="48"/>
  <c r="W109" i="48" s="1"/>
  <c r="X109" i="48" s="1"/>
  <c r="Y109" i="48" s="1"/>
  <c r="X75" i="48"/>
  <c r="Y75" i="48" s="1"/>
  <c r="T63" i="48"/>
  <c r="U84" i="48"/>
  <c r="W84" i="48" s="1"/>
  <c r="X84" i="48" s="1"/>
  <c r="Y84" i="48" s="1"/>
  <c r="X60" i="48"/>
  <c r="Y60" i="48" s="1"/>
  <c r="U36" i="48"/>
  <c r="W36" i="48" s="1"/>
  <c r="X36" i="48" s="1"/>
  <c r="Y36" i="48" s="1"/>
  <c r="X37" i="48"/>
  <c r="Y37" i="48" s="1"/>
  <c r="T93" i="48"/>
  <c r="X199" i="48"/>
  <c r="Y199" i="48" s="1"/>
  <c r="T222" i="48"/>
  <c r="U222" i="48"/>
  <c r="W222" i="48" s="1"/>
  <c r="X222" i="48" s="1"/>
  <c r="Y222" i="48" s="1"/>
  <c r="T92" i="48"/>
  <c r="T52" i="48"/>
  <c r="X69" i="48"/>
  <c r="Y69" i="48" s="1"/>
  <c r="T60" i="48"/>
  <c r="T152" i="48"/>
  <c r="U152" i="48"/>
  <c r="W152" i="48" s="1"/>
  <c r="X152" i="48" s="1"/>
  <c r="Y152" i="48" s="1"/>
  <c r="T142" i="48"/>
  <c r="U142" i="48"/>
  <c r="W142" i="48" s="1"/>
  <c r="X142" i="48" s="1"/>
  <c r="Y142" i="48" s="1"/>
  <c r="T274" i="48"/>
  <c r="V233" i="48"/>
  <c r="T224" i="48"/>
  <c r="V234" i="48"/>
  <c r="X177" i="48"/>
  <c r="Y177" i="48" s="1"/>
  <c r="T179" i="48"/>
  <c r="X131" i="48"/>
  <c r="Y131" i="48" s="1"/>
  <c r="T131" i="48"/>
  <c r="X63" i="48"/>
  <c r="Y63" i="48" s="1"/>
  <c r="W23" i="48"/>
  <c r="X23" i="48" s="1"/>
  <c r="Y23" i="48" s="1"/>
  <c r="X93" i="48"/>
  <c r="Y93" i="48" s="1"/>
  <c r="T53" i="48"/>
  <c r="X138" i="48"/>
  <c r="Y138" i="48" s="1"/>
  <c r="T265" i="48"/>
  <c r="U265" i="48"/>
  <c r="W265" i="48" s="1"/>
  <c r="X265" i="48" s="1"/>
  <c r="Y265" i="48" s="1"/>
  <c r="V270" i="48"/>
  <c r="T214" i="48"/>
  <c r="U214" i="48"/>
  <c r="W214" i="48" s="1"/>
  <c r="T190" i="48"/>
  <c r="U190" i="48"/>
  <c r="W190" i="48" s="1"/>
  <c r="X190" i="48" s="1"/>
  <c r="Y190" i="48" s="1"/>
  <c r="T172" i="48"/>
  <c r="U172" i="48"/>
  <c r="W172" i="48" s="1"/>
  <c r="X172" i="48" s="1"/>
  <c r="Y172" i="48" s="1"/>
  <c r="T150" i="48"/>
  <c r="U150" i="48"/>
  <c r="W150" i="48" s="1"/>
  <c r="X150" i="48" s="1"/>
  <c r="Y150" i="48" s="1"/>
  <c r="T88" i="48"/>
  <c r="T76" i="48"/>
  <c r="T40" i="48"/>
  <c r="T23" i="48"/>
  <c r="X139" i="48"/>
  <c r="Y139" i="48" s="1"/>
  <c r="X216" i="48"/>
  <c r="Y216" i="48" s="1"/>
  <c r="X208" i="48"/>
  <c r="Y208" i="48" s="1"/>
  <c r="T229" i="48"/>
  <c r="T119" i="48"/>
  <c r="X126" i="48"/>
  <c r="Y126" i="48" s="1"/>
  <c r="V79" i="48"/>
  <c r="T26" i="48"/>
  <c r="U72" i="48"/>
  <c r="W72" i="48" s="1"/>
  <c r="X72" i="48" s="1"/>
  <c r="Y72" i="48" s="1"/>
  <c r="X48" i="48"/>
  <c r="Y48" i="48" s="1"/>
  <c r="X182" i="48"/>
  <c r="Y182" i="48" s="1"/>
  <c r="T261" i="48"/>
  <c r="U261" i="48"/>
  <c r="W261" i="48" s="1"/>
  <c r="X261" i="48" s="1"/>
  <c r="Y261" i="48" s="1"/>
  <c r="T130" i="48"/>
  <c r="U130" i="48"/>
  <c r="W130" i="48" s="1"/>
  <c r="X130" i="48" s="1"/>
  <c r="Y130" i="48" s="1"/>
  <c r="T206" i="48"/>
  <c r="U206" i="48"/>
  <c r="W206" i="48" s="1"/>
  <c r="X206" i="48" s="1"/>
  <c r="Y206" i="48" s="1"/>
  <c r="T44" i="48"/>
  <c r="T56" i="48"/>
  <c r="T28" i="48"/>
  <c r="T117" i="48"/>
  <c r="S97" i="50"/>
  <c r="S57" i="50"/>
  <c r="O15" i="50"/>
  <c r="Q15" i="50" s="1"/>
  <c r="N15" i="50"/>
  <c r="L18" i="55"/>
  <c r="Q31" i="55"/>
  <c r="O272" i="51"/>
  <c r="F242" i="51"/>
  <c r="F203" i="51"/>
  <c r="F187" i="51"/>
  <c r="F208" i="51"/>
  <c r="T208" i="51" s="1"/>
  <c r="F192" i="51"/>
  <c r="T192" i="51" s="1"/>
  <c r="T172" i="51"/>
  <c r="L226" i="51"/>
  <c r="P226" i="51" s="1"/>
  <c r="R226" i="51" s="1"/>
  <c r="F217" i="51"/>
  <c r="Q171" i="51"/>
  <c r="Q144" i="51"/>
  <c r="O123" i="51"/>
  <c r="O107" i="51"/>
  <c r="Q92" i="51"/>
  <c r="Q169" i="51"/>
  <c r="O137" i="51"/>
  <c r="Q91" i="51"/>
  <c r="L75" i="51"/>
  <c r="P75" i="51" s="1"/>
  <c r="R75" i="51" s="1"/>
  <c r="F43" i="51"/>
  <c r="Q59" i="51"/>
  <c r="F272" i="51"/>
  <c r="T272" i="51" s="1"/>
  <c r="O266" i="51"/>
  <c r="O256" i="51"/>
  <c r="Q274" i="51"/>
  <c r="O176" i="51"/>
  <c r="Q224" i="51"/>
  <c r="L171" i="51"/>
  <c r="P171" i="51" s="1"/>
  <c r="R171" i="51" s="1"/>
  <c r="L162" i="51"/>
  <c r="P162" i="51" s="1"/>
  <c r="R162" i="51" s="1"/>
  <c r="L144" i="51"/>
  <c r="O144" i="51" s="1"/>
  <c r="F123" i="51"/>
  <c r="T123" i="51" s="1"/>
  <c r="F107" i="51"/>
  <c r="T107" i="51" s="1"/>
  <c r="F169" i="51"/>
  <c r="L92" i="51"/>
  <c r="P92" i="51" s="1"/>
  <c r="R92" i="51" s="1"/>
  <c r="L114" i="51"/>
  <c r="P114" i="51" s="1"/>
  <c r="R114" i="51" s="1"/>
  <c r="Q22" i="51"/>
  <c r="L130" i="51"/>
  <c r="P130" i="51" s="1"/>
  <c r="R130" i="51" s="1"/>
  <c r="F75" i="51"/>
  <c r="L98" i="51"/>
  <c r="O98" i="51" s="1"/>
  <c r="Q86" i="51"/>
  <c r="F256" i="51"/>
  <c r="T256" i="51" s="1"/>
  <c r="F274" i="51"/>
  <c r="T274" i="51" s="1"/>
  <c r="F224" i="51"/>
  <c r="F176" i="51"/>
  <c r="T176" i="51" s="1"/>
  <c r="Q153" i="51"/>
  <c r="L146" i="51"/>
  <c r="P146" i="51" s="1"/>
  <c r="R146" i="51" s="1"/>
  <c r="Q76" i="51"/>
  <c r="O60" i="51"/>
  <c r="Q44" i="51"/>
  <c r="O28" i="51"/>
  <c r="L22" i="51"/>
  <c r="P22" i="51" s="1"/>
  <c r="R22" i="51" s="1"/>
  <c r="Q29" i="51"/>
  <c r="S271" i="51"/>
  <c r="T271" i="51" s="1"/>
  <c r="S255" i="51"/>
  <c r="T255" i="51" s="1"/>
  <c r="F105" i="51"/>
  <c r="Q105" i="51"/>
  <c r="L105" i="51"/>
  <c r="F121" i="51"/>
  <c r="Q121" i="51"/>
  <c r="L121" i="51"/>
  <c r="Q185" i="51"/>
  <c r="F185" i="51"/>
  <c r="Q201" i="51"/>
  <c r="F201" i="51"/>
  <c r="F178" i="51"/>
  <c r="Q178" i="51"/>
  <c r="L178" i="51"/>
  <c r="Q194" i="51"/>
  <c r="F194" i="51"/>
  <c r="L194" i="51"/>
  <c r="Q210" i="51"/>
  <c r="L210" i="51"/>
  <c r="F210" i="51"/>
  <c r="Q258" i="51"/>
  <c r="L258" i="51"/>
  <c r="F258" i="51"/>
  <c r="L139" i="51"/>
  <c r="F139" i="51"/>
  <c r="Q139" i="51"/>
  <c r="L155" i="51"/>
  <c r="Q155" i="51"/>
  <c r="F155" i="51"/>
  <c r="Q219" i="51"/>
  <c r="L219" i="51"/>
  <c r="F219" i="51"/>
  <c r="L90" i="51"/>
  <c r="P90" i="51" s="1"/>
  <c r="R90" i="51" s="1"/>
  <c r="F90" i="51"/>
  <c r="F108" i="51"/>
  <c r="Q108" i="51"/>
  <c r="L108" i="51"/>
  <c r="F124" i="51"/>
  <c r="Q124" i="51"/>
  <c r="L124" i="51"/>
  <c r="F140" i="51"/>
  <c r="L140" i="51"/>
  <c r="P140" i="51" s="1"/>
  <c r="R140" i="51" s="1"/>
  <c r="F156" i="51"/>
  <c r="L156" i="51"/>
  <c r="Q156" i="51"/>
  <c r="Q220" i="51"/>
  <c r="F220" i="51"/>
  <c r="L220" i="51"/>
  <c r="Q236" i="51"/>
  <c r="F236" i="51"/>
  <c r="L236" i="51"/>
  <c r="Q81" i="51"/>
  <c r="F81" i="51"/>
  <c r="L81" i="51"/>
  <c r="Q65" i="51"/>
  <c r="F65" i="51"/>
  <c r="L65" i="51"/>
  <c r="F49" i="51"/>
  <c r="L49" i="51"/>
  <c r="Q49" i="51"/>
  <c r="Q33" i="51"/>
  <c r="F33" i="51"/>
  <c r="L33" i="51"/>
  <c r="F17" i="51"/>
  <c r="Q17" i="51"/>
  <c r="L17" i="51"/>
  <c r="L15" i="51"/>
  <c r="P15" i="51" s="1"/>
  <c r="R15" i="51" s="1"/>
  <c r="F15" i="51"/>
  <c r="F74" i="51"/>
  <c r="Q74" i="51"/>
  <c r="L74" i="51"/>
  <c r="Q58" i="51"/>
  <c r="L58" i="51"/>
  <c r="F58" i="51"/>
  <c r="Q42" i="51"/>
  <c r="L42" i="51"/>
  <c r="F42" i="51"/>
  <c r="O248" i="51"/>
  <c r="S263" i="51"/>
  <c r="T263" i="51" s="1"/>
  <c r="Q93" i="51"/>
  <c r="L93" i="51"/>
  <c r="F93" i="51"/>
  <c r="F109" i="51"/>
  <c r="Q109" i="51"/>
  <c r="L109" i="51"/>
  <c r="Q125" i="51"/>
  <c r="L125" i="51"/>
  <c r="F125" i="51"/>
  <c r="Q189" i="51"/>
  <c r="F189" i="51"/>
  <c r="Q205" i="51"/>
  <c r="F205" i="51"/>
  <c r="L166" i="51"/>
  <c r="Q166" i="51"/>
  <c r="F166" i="51"/>
  <c r="Q182" i="51"/>
  <c r="F182" i="51"/>
  <c r="L182" i="51"/>
  <c r="F198" i="51"/>
  <c r="Q198" i="51"/>
  <c r="L198" i="51"/>
  <c r="Q214" i="51"/>
  <c r="F214" i="51"/>
  <c r="Q143" i="51"/>
  <c r="F143" i="51"/>
  <c r="F159" i="51"/>
  <c r="Q159" i="51"/>
  <c r="L159" i="51"/>
  <c r="F223" i="51"/>
  <c r="Q223" i="51"/>
  <c r="L223" i="51"/>
  <c r="Q96" i="51"/>
  <c r="L96" i="51"/>
  <c r="F96" i="51"/>
  <c r="L112" i="51"/>
  <c r="F112" i="51"/>
  <c r="Q112" i="51"/>
  <c r="Q128" i="51"/>
  <c r="L128" i="51"/>
  <c r="F128" i="51"/>
  <c r="L160" i="51"/>
  <c r="Q160" i="51"/>
  <c r="F160" i="51"/>
  <c r="L240" i="51"/>
  <c r="F240" i="51"/>
  <c r="Q240" i="51"/>
  <c r="F77" i="51"/>
  <c r="L77" i="51"/>
  <c r="Q77" i="51"/>
  <c r="Q61" i="51"/>
  <c r="F61" i="51"/>
  <c r="L61" i="51"/>
  <c r="Q45" i="51"/>
  <c r="F45" i="51"/>
  <c r="L45" i="51"/>
  <c r="Q27" i="51"/>
  <c r="L27" i="51"/>
  <c r="Q70" i="51"/>
  <c r="L70" i="51"/>
  <c r="F70" i="51"/>
  <c r="L54" i="51"/>
  <c r="F54" i="51"/>
  <c r="Q54" i="51"/>
  <c r="Q38" i="51"/>
  <c r="L38" i="51"/>
  <c r="F38" i="51"/>
  <c r="Q87" i="51"/>
  <c r="Q97" i="51"/>
  <c r="L97" i="51"/>
  <c r="F97" i="51"/>
  <c r="F113" i="51"/>
  <c r="Q113" i="51"/>
  <c r="L113" i="51"/>
  <c r="Q129" i="51"/>
  <c r="L129" i="51"/>
  <c r="F129" i="51"/>
  <c r="Q193" i="51"/>
  <c r="F193" i="51"/>
  <c r="Q209" i="51"/>
  <c r="F209" i="51"/>
  <c r="L170" i="51"/>
  <c r="Q170" i="51"/>
  <c r="F170" i="51"/>
  <c r="Q186" i="51"/>
  <c r="F186" i="51"/>
  <c r="L186" i="51"/>
  <c r="Q202" i="51"/>
  <c r="L202" i="51"/>
  <c r="F202" i="51"/>
  <c r="Q250" i="51"/>
  <c r="L250" i="51"/>
  <c r="F250" i="51"/>
  <c r="Q147" i="51"/>
  <c r="L147" i="51"/>
  <c r="F147" i="51"/>
  <c r="F163" i="51"/>
  <c r="Q163" i="51"/>
  <c r="L163" i="51"/>
  <c r="F100" i="51"/>
  <c r="Q100" i="51"/>
  <c r="L100" i="51"/>
  <c r="F116" i="51"/>
  <c r="Q116" i="51"/>
  <c r="L116" i="51"/>
  <c r="Q132" i="51"/>
  <c r="F132" i="51"/>
  <c r="L132" i="51"/>
  <c r="Q148" i="51"/>
  <c r="L148" i="51"/>
  <c r="F148" i="51"/>
  <c r="Q164" i="51"/>
  <c r="F164" i="51"/>
  <c r="Q244" i="51"/>
  <c r="L244" i="51"/>
  <c r="F244" i="51"/>
  <c r="F89" i="51"/>
  <c r="Q89" i="51"/>
  <c r="L89" i="51"/>
  <c r="L73" i="51"/>
  <c r="Q73" i="51"/>
  <c r="F73" i="51"/>
  <c r="Q57" i="51"/>
  <c r="F57" i="51"/>
  <c r="L57" i="51"/>
  <c r="Q41" i="51"/>
  <c r="F41" i="51"/>
  <c r="L41" i="51"/>
  <c r="F25" i="51"/>
  <c r="Q25" i="51"/>
  <c r="L25" i="51"/>
  <c r="Q82" i="51"/>
  <c r="L82" i="51"/>
  <c r="F82" i="51"/>
  <c r="Q66" i="51"/>
  <c r="L66" i="51"/>
  <c r="F66" i="51"/>
  <c r="L50" i="51"/>
  <c r="F50" i="51"/>
  <c r="Q50" i="51"/>
  <c r="Q34" i="51"/>
  <c r="L34" i="51"/>
  <c r="F34" i="51"/>
  <c r="S267" i="51"/>
  <c r="T267" i="51" s="1"/>
  <c r="O115" i="51"/>
  <c r="F101" i="51"/>
  <c r="Q101" i="51"/>
  <c r="L101" i="51"/>
  <c r="F117" i="51"/>
  <c r="Q117" i="51"/>
  <c r="L117" i="51"/>
  <c r="Q133" i="51"/>
  <c r="L133" i="51"/>
  <c r="F133" i="51"/>
  <c r="Q197" i="51"/>
  <c r="F197" i="51"/>
  <c r="L174" i="51"/>
  <c r="F174" i="51"/>
  <c r="Q174" i="51"/>
  <c r="F190" i="51"/>
  <c r="Q190" i="51"/>
  <c r="L190" i="51"/>
  <c r="F206" i="51"/>
  <c r="Q206" i="51"/>
  <c r="L206" i="51"/>
  <c r="Q222" i="51"/>
  <c r="F222" i="51"/>
  <c r="F254" i="51"/>
  <c r="Q254" i="51"/>
  <c r="L254" i="51"/>
  <c r="L135" i="51"/>
  <c r="Q135" i="51"/>
  <c r="Q151" i="51"/>
  <c r="L151" i="51"/>
  <c r="F151" i="51"/>
  <c r="Q215" i="51"/>
  <c r="L215" i="51"/>
  <c r="F215" i="51"/>
  <c r="L104" i="51"/>
  <c r="F104" i="51"/>
  <c r="Q104" i="51"/>
  <c r="L120" i="51"/>
  <c r="F120" i="51"/>
  <c r="Q120" i="51"/>
  <c r="F152" i="51"/>
  <c r="Q152" i="51"/>
  <c r="L152" i="51"/>
  <c r="Q216" i="51"/>
  <c r="L216" i="51"/>
  <c r="F264" i="51"/>
  <c r="L264" i="51"/>
  <c r="P264" i="51" s="1"/>
  <c r="R264" i="51" s="1"/>
  <c r="S264" i="51" s="1"/>
  <c r="Q85" i="51"/>
  <c r="L85" i="51"/>
  <c r="F85" i="51"/>
  <c r="Q69" i="51"/>
  <c r="F69" i="51"/>
  <c r="L69" i="51"/>
  <c r="F53" i="51"/>
  <c r="L53" i="51"/>
  <c r="Q53" i="51"/>
  <c r="Q37" i="51"/>
  <c r="F37" i="51"/>
  <c r="L37" i="51"/>
  <c r="Q21" i="51"/>
  <c r="L21" i="51"/>
  <c r="F21" i="51"/>
  <c r="L78" i="51"/>
  <c r="P78" i="51" s="1"/>
  <c r="F78" i="51"/>
  <c r="Q62" i="51"/>
  <c r="L62" i="51"/>
  <c r="F62" i="51"/>
  <c r="Q46" i="51"/>
  <c r="L46" i="51"/>
  <c r="F46" i="51"/>
  <c r="Q30" i="51"/>
  <c r="L30" i="51"/>
  <c r="F30" i="51"/>
  <c r="S233" i="50"/>
  <c r="S217" i="50"/>
  <c r="S163" i="50"/>
  <c r="S147" i="50"/>
  <c r="S89" i="50"/>
  <c r="S155" i="50"/>
  <c r="P77" i="50"/>
  <c r="P96" i="49"/>
  <c r="O96" i="49"/>
  <c r="F112" i="49"/>
  <c r="P112" i="49"/>
  <c r="O112" i="49"/>
  <c r="Q112" i="49" s="1"/>
  <c r="R112" i="49" s="1"/>
  <c r="S112" i="49" s="1"/>
  <c r="F128" i="49"/>
  <c r="P128" i="49"/>
  <c r="O128" i="49"/>
  <c r="Q128" i="49" s="1"/>
  <c r="R128" i="49" s="1"/>
  <c r="S128" i="49" s="1"/>
  <c r="P144" i="49"/>
  <c r="O144" i="49"/>
  <c r="Q144" i="49" s="1"/>
  <c r="R144" i="49" s="1"/>
  <c r="S144" i="49" s="1"/>
  <c r="F160" i="49"/>
  <c r="O160" i="49"/>
  <c r="Q160" i="49" s="1"/>
  <c r="R160" i="49" s="1"/>
  <c r="S160" i="49" s="1"/>
  <c r="P160" i="49"/>
  <c r="O176" i="49"/>
  <c r="P176" i="49"/>
  <c r="P192" i="49"/>
  <c r="O192" i="49"/>
  <c r="Q192" i="49" s="1"/>
  <c r="R192" i="49" s="1"/>
  <c r="S192" i="49" s="1"/>
  <c r="P208" i="49"/>
  <c r="O208" i="49"/>
  <c r="Q208" i="49" s="1"/>
  <c r="R208" i="49" s="1"/>
  <c r="S208" i="49" s="1"/>
  <c r="F224" i="49"/>
  <c r="P224" i="49"/>
  <c r="O224" i="49"/>
  <c r="P240" i="49"/>
  <c r="O240" i="49"/>
  <c r="Q240" i="49" s="1"/>
  <c r="R240" i="49" s="1"/>
  <c r="S240" i="49" s="1"/>
  <c r="P256" i="49"/>
  <c r="O256" i="49"/>
  <c r="P272" i="49"/>
  <c r="O272" i="49"/>
  <c r="Q272" i="49" s="1"/>
  <c r="R272" i="49" s="1"/>
  <c r="S272" i="49" s="1"/>
  <c r="P69" i="49"/>
  <c r="O69" i="49"/>
  <c r="Q69" i="49" s="1"/>
  <c r="P53" i="49"/>
  <c r="O53" i="49"/>
  <c r="P37" i="49"/>
  <c r="O37" i="49"/>
  <c r="P17" i="49"/>
  <c r="O17" i="49"/>
  <c r="Q17" i="49" s="1"/>
  <c r="R17" i="49" s="1"/>
  <c r="S17" i="49" s="1"/>
  <c r="P68" i="49"/>
  <c r="O68" i="49"/>
  <c r="Q68" i="49" s="1"/>
  <c r="P52" i="49"/>
  <c r="O52" i="49"/>
  <c r="Q52" i="49" s="1"/>
  <c r="R52" i="49" s="1"/>
  <c r="S52" i="49" s="1"/>
  <c r="F36" i="49"/>
  <c r="P36" i="49"/>
  <c r="O36" i="49"/>
  <c r="P20" i="49"/>
  <c r="O20" i="49"/>
  <c r="P71" i="49"/>
  <c r="O71" i="49"/>
  <c r="Q71" i="49" s="1"/>
  <c r="R71" i="49" s="1"/>
  <c r="S71" i="49" s="1"/>
  <c r="P55" i="49"/>
  <c r="O55" i="49"/>
  <c r="P39" i="49"/>
  <c r="O39" i="49"/>
  <c r="F23" i="49"/>
  <c r="P23" i="49"/>
  <c r="O23" i="49"/>
  <c r="P74" i="49"/>
  <c r="O74" i="49"/>
  <c r="Q74" i="49" s="1"/>
  <c r="R74" i="49" s="1"/>
  <c r="S74" i="49" s="1"/>
  <c r="P58" i="49"/>
  <c r="O58" i="49"/>
  <c r="P42" i="49"/>
  <c r="O42" i="49"/>
  <c r="Q42" i="49" s="1"/>
  <c r="P26" i="49"/>
  <c r="O26" i="49"/>
  <c r="P94" i="49"/>
  <c r="O94" i="49"/>
  <c r="Q94" i="49" s="1"/>
  <c r="R94" i="49" s="1"/>
  <c r="S94" i="49" s="1"/>
  <c r="P110" i="49"/>
  <c r="O110" i="49"/>
  <c r="P126" i="49"/>
  <c r="O126" i="49"/>
  <c r="Q126" i="49" s="1"/>
  <c r="R126" i="49" s="1"/>
  <c r="S126" i="49" s="1"/>
  <c r="P142" i="49"/>
  <c r="O142" i="49"/>
  <c r="P158" i="49"/>
  <c r="O158" i="49"/>
  <c r="P174" i="49"/>
  <c r="O174" i="49"/>
  <c r="P190" i="49"/>
  <c r="O190" i="49"/>
  <c r="Q190" i="49" s="1"/>
  <c r="R190" i="49" s="1"/>
  <c r="S190" i="49" s="1"/>
  <c r="P206" i="49"/>
  <c r="O206" i="49"/>
  <c r="Q206" i="49" s="1"/>
  <c r="R206" i="49" s="1"/>
  <c r="S206" i="49" s="1"/>
  <c r="P222" i="49"/>
  <c r="O222" i="49"/>
  <c r="Q222" i="49" s="1"/>
  <c r="R222" i="49" s="1"/>
  <c r="S222" i="49" s="1"/>
  <c r="F238" i="49"/>
  <c r="P238" i="49"/>
  <c r="O238" i="49"/>
  <c r="Q238" i="49" s="1"/>
  <c r="R238" i="49" s="1"/>
  <c r="S238" i="49" s="1"/>
  <c r="P254" i="49"/>
  <c r="O254" i="49"/>
  <c r="F270" i="49"/>
  <c r="P270" i="49"/>
  <c r="O270" i="49"/>
  <c r="Q270" i="49" s="1"/>
  <c r="R270" i="49" s="1"/>
  <c r="S270" i="49" s="1"/>
  <c r="P109" i="49"/>
  <c r="O109" i="49"/>
  <c r="Q109" i="49" s="1"/>
  <c r="R109" i="49" s="1"/>
  <c r="S109" i="49" s="1"/>
  <c r="P141" i="49"/>
  <c r="O141" i="49"/>
  <c r="Q141" i="49" s="1"/>
  <c r="R141" i="49" s="1"/>
  <c r="S141" i="49" s="1"/>
  <c r="P173" i="49"/>
  <c r="O173" i="49"/>
  <c r="Q173" i="49" s="1"/>
  <c r="R173" i="49" s="1"/>
  <c r="S173" i="49" s="1"/>
  <c r="P205" i="49"/>
  <c r="O205" i="49"/>
  <c r="Q205" i="49" s="1"/>
  <c r="R205" i="49" s="1"/>
  <c r="S205" i="49" s="1"/>
  <c r="P237" i="49"/>
  <c r="O237" i="49"/>
  <c r="Q237" i="49" s="1"/>
  <c r="R237" i="49" s="1"/>
  <c r="S237" i="49" s="1"/>
  <c r="P269" i="49"/>
  <c r="O269" i="49"/>
  <c r="Q269" i="49" s="1"/>
  <c r="R269" i="49" s="1"/>
  <c r="S269" i="49" s="1"/>
  <c r="P89" i="49"/>
  <c r="O89" i="49"/>
  <c r="P121" i="49"/>
  <c r="O121" i="49"/>
  <c r="Q121" i="49" s="1"/>
  <c r="R121" i="49" s="1"/>
  <c r="S121" i="49" s="1"/>
  <c r="P153" i="49"/>
  <c r="O153" i="49"/>
  <c r="Q153" i="49" s="1"/>
  <c r="R153" i="49" s="1"/>
  <c r="S153" i="49" s="1"/>
  <c r="P185" i="49"/>
  <c r="O185" i="49"/>
  <c r="Q185" i="49" s="1"/>
  <c r="R185" i="49" s="1"/>
  <c r="S185" i="49" s="1"/>
  <c r="P217" i="49"/>
  <c r="O217" i="49"/>
  <c r="P249" i="49"/>
  <c r="O249" i="49"/>
  <c r="P84" i="49"/>
  <c r="O84" i="49"/>
  <c r="P100" i="49"/>
  <c r="O100" i="49"/>
  <c r="Q100" i="49" s="1"/>
  <c r="R100" i="49" s="1"/>
  <c r="S100" i="49" s="1"/>
  <c r="F116" i="49"/>
  <c r="P116" i="49"/>
  <c r="O116" i="49"/>
  <c r="Q116" i="49" s="1"/>
  <c r="R116" i="49" s="1"/>
  <c r="S116" i="49" s="1"/>
  <c r="F132" i="49"/>
  <c r="P132" i="49"/>
  <c r="O132" i="49"/>
  <c r="Q132" i="49" s="1"/>
  <c r="R132" i="49" s="1"/>
  <c r="S132" i="49" s="1"/>
  <c r="F148" i="49"/>
  <c r="P148" i="49"/>
  <c r="O148" i="49"/>
  <c r="Q148" i="49" s="1"/>
  <c r="R148" i="49" s="1"/>
  <c r="S148" i="49" s="1"/>
  <c r="O164" i="49"/>
  <c r="P164" i="49"/>
  <c r="O180" i="49"/>
  <c r="Q180" i="49" s="1"/>
  <c r="R180" i="49" s="1"/>
  <c r="S180" i="49" s="1"/>
  <c r="P180" i="49"/>
  <c r="O196" i="49"/>
  <c r="Q196" i="49" s="1"/>
  <c r="R196" i="49" s="1"/>
  <c r="S196" i="49" s="1"/>
  <c r="P196" i="49"/>
  <c r="O212" i="49"/>
  <c r="Q212" i="49" s="1"/>
  <c r="R212" i="49" s="1"/>
  <c r="S212" i="49" s="1"/>
  <c r="P212" i="49"/>
  <c r="O228" i="49"/>
  <c r="P228" i="49"/>
  <c r="O244" i="49"/>
  <c r="Q244" i="49" s="1"/>
  <c r="R244" i="49" s="1"/>
  <c r="S244" i="49" s="1"/>
  <c r="P244" i="49"/>
  <c r="O260" i="49"/>
  <c r="P260" i="49"/>
  <c r="P81" i="49"/>
  <c r="O81" i="49"/>
  <c r="Q81" i="49" s="1"/>
  <c r="R81" i="49" s="1"/>
  <c r="S81" i="49" s="1"/>
  <c r="P65" i="49"/>
  <c r="O65" i="49"/>
  <c r="Q65" i="49" s="1"/>
  <c r="R65" i="49" s="1"/>
  <c r="S65" i="49" s="1"/>
  <c r="P49" i="49"/>
  <c r="O49" i="49"/>
  <c r="P33" i="49"/>
  <c r="O33" i="49"/>
  <c r="P80" i="49"/>
  <c r="O80" i="49"/>
  <c r="Q80" i="49" s="1"/>
  <c r="R80" i="49" s="1"/>
  <c r="S80" i="49" s="1"/>
  <c r="P64" i="49"/>
  <c r="O64" i="49"/>
  <c r="Q64" i="49" s="1"/>
  <c r="P48" i="49"/>
  <c r="O48" i="49"/>
  <c r="P32" i="49"/>
  <c r="O32" i="49"/>
  <c r="P16" i="49"/>
  <c r="O16" i="49"/>
  <c r="P67" i="49"/>
  <c r="O67" i="49"/>
  <c r="P51" i="49"/>
  <c r="O51" i="49"/>
  <c r="P35" i="49"/>
  <c r="O35" i="49"/>
  <c r="F19" i="49"/>
  <c r="P19" i="49"/>
  <c r="O19" i="49"/>
  <c r="P70" i="49"/>
  <c r="O70" i="49"/>
  <c r="P54" i="49"/>
  <c r="O54" i="49"/>
  <c r="P38" i="49"/>
  <c r="O38" i="49"/>
  <c r="Q38" i="49" s="1"/>
  <c r="P22" i="49"/>
  <c r="O22" i="49"/>
  <c r="P98" i="49"/>
  <c r="O98" i="49"/>
  <c r="Q98" i="49" s="1"/>
  <c r="R98" i="49" s="1"/>
  <c r="S98" i="49" s="1"/>
  <c r="P114" i="49"/>
  <c r="O114" i="49"/>
  <c r="P130" i="49"/>
  <c r="O130" i="49"/>
  <c r="Q130" i="49" s="1"/>
  <c r="R130" i="49" s="1"/>
  <c r="S130" i="49" s="1"/>
  <c r="P146" i="49"/>
  <c r="O146" i="49"/>
  <c r="P162" i="49"/>
  <c r="O162" i="49"/>
  <c r="Q162" i="49" s="1"/>
  <c r="R162" i="49" s="1"/>
  <c r="S162" i="49" s="1"/>
  <c r="P178" i="49"/>
  <c r="O178" i="49"/>
  <c r="P194" i="49"/>
  <c r="O194" i="49"/>
  <c r="Q194" i="49" s="1"/>
  <c r="R194" i="49" s="1"/>
  <c r="S194" i="49" s="1"/>
  <c r="P210" i="49"/>
  <c r="O210" i="49"/>
  <c r="Q210" i="49" s="1"/>
  <c r="R210" i="49" s="1"/>
  <c r="S210" i="49" s="1"/>
  <c r="F226" i="49"/>
  <c r="P226" i="49"/>
  <c r="O226" i="49"/>
  <c r="Q226" i="49" s="1"/>
  <c r="R226" i="49" s="1"/>
  <c r="S226" i="49" s="1"/>
  <c r="F242" i="49"/>
  <c r="P242" i="49"/>
  <c r="O242" i="49"/>
  <c r="Q242" i="49" s="1"/>
  <c r="R242" i="49" s="1"/>
  <c r="S242" i="49" s="1"/>
  <c r="P258" i="49"/>
  <c r="O258" i="49"/>
  <c r="Q258" i="49" s="1"/>
  <c r="R258" i="49" s="1"/>
  <c r="S258" i="49" s="1"/>
  <c r="F274" i="49"/>
  <c r="P274" i="49"/>
  <c r="O274" i="49"/>
  <c r="Q274" i="49" s="1"/>
  <c r="R274" i="49" s="1"/>
  <c r="S274" i="49" s="1"/>
  <c r="P85" i="49"/>
  <c r="O85" i="49"/>
  <c r="P117" i="49"/>
  <c r="O117" i="49"/>
  <c r="Q117" i="49" s="1"/>
  <c r="R117" i="49" s="1"/>
  <c r="S117" i="49" s="1"/>
  <c r="P149" i="49"/>
  <c r="O149" i="49"/>
  <c r="Q149" i="49" s="1"/>
  <c r="R149" i="49" s="1"/>
  <c r="S149" i="49" s="1"/>
  <c r="P181" i="49"/>
  <c r="O181" i="49"/>
  <c r="Q181" i="49" s="1"/>
  <c r="R181" i="49" s="1"/>
  <c r="S181" i="49" s="1"/>
  <c r="P213" i="49"/>
  <c r="O213" i="49"/>
  <c r="Q213" i="49" s="1"/>
  <c r="R213" i="49" s="1"/>
  <c r="S213" i="49" s="1"/>
  <c r="P245" i="49"/>
  <c r="O245" i="49"/>
  <c r="Q245" i="49" s="1"/>
  <c r="R245" i="49" s="1"/>
  <c r="S245" i="49" s="1"/>
  <c r="P97" i="49"/>
  <c r="O97" i="49"/>
  <c r="Q97" i="49" s="1"/>
  <c r="R97" i="49" s="1"/>
  <c r="S97" i="49" s="1"/>
  <c r="P129" i="49"/>
  <c r="O129" i="49"/>
  <c r="Q129" i="49" s="1"/>
  <c r="R129" i="49" s="1"/>
  <c r="S129" i="49" s="1"/>
  <c r="P161" i="49"/>
  <c r="O161" i="49"/>
  <c r="Q161" i="49" s="1"/>
  <c r="R161" i="49" s="1"/>
  <c r="S161" i="49" s="1"/>
  <c r="P193" i="49"/>
  <c r="O193" i="49"/>
  <c r="Q193" i="49" s="1"/>
  <c r="R193" i="49" s="1"/>
  <c r="S193" i="49" s="1"/>
  <c r="P225" i="49"/>
  <c r="O225" i="49"/>
  <c r="Q225" i="49" s="1"/>
  <c r="R225" i="49" s="1"/>
  <c r="S225" i="49" s="1"/>
  <c r="P257" i="49"/>
  <c r="O257" i="49"/>
  <c r="Q257" i="49" s="1"/>
  <c r="R257" i="49" s="1"/>
  <c r="S257" i="49" s="1"/>
  <c r="P88" i="49"/>
  <c r="O88" i="49"/>
  <c r="P104" i="49"/>
  <c r="O104" i="49"/>
  <c r="Q104" i="49" s="1"/>
  <c r="R104" i="49" s="1"/>
  <c r="S104" i="49" s="1"/>
  <c r="F120" i="49"/>
  <c r="P120" i="49"/>
  <c r="O120" i="49"/>
  <c r="Q120" i="49" s="1"/>
  <c r="R120" i="49" s="1"/>
  <c r="S120" i="49" s="1"/>
  <c r="F136" i="49"/>
  <c r="P136" i="49"/>
  <c r="O136" i="49"/>
  <c r="Q136" i="49" s="1"/>
  <c r="R136" i="49" s="1"/>
  <c r="S136" i="49" s="1"/>
  <c r="F152" i="49"/>
  <c r="P152" i="49"/>
  <c r="O152" i="49"/>
  <c r="O168" i="49"/>
  <c r="Q168" i="49" s="1"/>
  <c r="R168" i="49" s="1"/>
  <c r="S168" i="49" s="1"/>
  <c r="P168" i="49"/>
  <c r="O184" i="49"/>
  <c r="Q184" i="49" s="1"/>
  <c r="R184" i="49" s="1"/>
  <c r="S184" i="49" s="1"/>
  <c r="P184" i="49"/>
  <c r="P200" i="49"/>
  <c r="O200" i="49"/>
  <c r="Q200" i="49" s="1"/>
  <c r="R200" i="49" s="1"/>
  <c r="S200" i="49" s="1"/>
  <c r="P216" i="49"/>
  <c r="O216" i="49"/>
  <c r="Q216" i="49" s="1"/>
  <c r="R216" i="49" s="1"/>
  <c r="S216" i="49" s="1"/>
  <c r="P232" i="49"/>
  <c r="O232" i="49"/>
  <c r="P248" i="49"/>
  <c r="O248" i="49"/>
  <c r="P264" i="49"/>
  <c r="O264" i="49"/>
  <c r="Q264" i="49" s="1"/>
  <c r="R264" i="49" s="1"/>
  <c r="S264" i="49" s="1"/>
  <c r="P77" i="49"/>
  <c r="O77" i="49"/>
  <c r="P61" i="49"/>
  <c r="O61" i="49"/>
  <c r="Q61" i="49" s="1"/>
  <c r="P45" i="49"/>
  <c r="O45" i="49"/>
  <c r="Q45" i="49" s="1"/>
  <c r="P29" i="49"/>
  <c r="O29" i="49"/>
  <c r="P76" i="49"/>
  <c r="O76" i="49"/>
  <c r="P60" i="49"/>
  <c r="O60" i="49"/>
  <c r="Q60" i="49" s="1"/>
  <c r="R60" i="49" s="1"/>
  <c r="S60" i="49" s="1"/>
  <c r="P44" i="49"/>
  <c r="O44" i="49"/>
  <c r="Q44" i="49" s="1"/>
  <c r="P28" i="49"/>
  <c r="O28" i="49"/>
  <c r="P79" i="49"/>
  <c r="O79" i="49"/>
  <c r="Q79" i="49" s="1"/>
  <c r="R79" i="49" s="1"/>
  <c r="S79" i="49" s="1"/>
  <c r="P63" i="49"/>
  <c r="O63" i="49"/>
  <c r="P47" i="49"/>
  <c r="O47" i="49"/>
  <c r="P31" i="49"/>
  <c r="O31" i="49"/>
  <c r="P82" i="49"/>
  <c r="O82" i="49"/>
  <c r="Q82" i="49" s="1"/>
  <c r="R82" i="49" s="1"/>
  <c r="S82" i="49" s="1"/>
  <c r="P66" i="49"/>
  <c r="O66" i="49"/>
  <c r="P50" i="49"/>
  <c r="O50" i="49"/>
  <c r="P34" i="49"/>
  <c r="O34" i="49"/>
  <c r="Q34" i="49" s="1"/>
  <c r="R34" i="49" s="1"/>
  <c r="S34" i="49" s="1"/>
  <c r="P18" i="49"/>
  <c r="O18" i="49"/>
  <c r="P102" i="49"/>
  <c r="O102" i="49"/>
  <c r="Q102" i="49" s="1"/>
  <c r="R102" i="49" s="1"/>
  <c r="S102" i="49" s="1"/>
  <c r="P118" i="49"/>
  <c r="O118" i="49"/>
  <c r="P134" i="49"/>
  <c r="O134" i="49"/>
  <c r="Q134" i="49" s="1"/>
  <c r="R134" i="49" s="1"/>
  <c r="S134" i="49" s="1"/>
  <c r="P150" i="49"/>
  <c r="O150" i="49"/>
  <c r="P166" i="49"/>
  <c r="O166" i="49"/>
  <c r="P182" i="49"/>
  <c r="O182" i="49"/>
  <c r="P198" i="49"/>
  <c r="O198" i="49"/>
  <c r="Q198" i="49" s="1"/>
  <c r="R198" i="49" s="1"/>
  <c r="S198" i="49" s="1"/>
  <c r="P214" i="49"/>
  <c r="O214" i="49"/>
  <c r="Q214" i="49" s="1"/>
  <c r="R214" i="49" s="1"/>
  <c r="S214" i="49" s="1"/>
  <c r="P230" i="49"/>
  <c r="O230" i="49"/>
  <c r="P246" i="49"/>
  <c r="O246" i="49"/>
  <c r="Q246" i="49" s="1"/>
  <c r="R246" i="49" s="1"/>
  <c r="S246" i="49" s="1"/>
  <c r="P262" i="49"/>
  <c r="O262" i="49"/>
  <c r="Q262" i="49" s="1"/>
  <c r="R262" i="49" s="1"/>
  <c r="S262" i="49" s="1"/>
  <c r="P93" i="49"/>
  <c r="O93" i="49"/>
  <c r="P125" i="49"/>
  <c r="O125" i="49"/>
  <c r="Q125" i="49" s="1"/>
  <c r="R125" i="49" s="1"/>
  <c r="S125" i="49" s="1"/>
  <c r="P157" i="49"/>
  <c r="O157" i="49"/>
  <c r="Q157" i="49" s="1"/>
  <c r="R157" i="49" s="1"/>
  <c r="S157" i="49" s="1"/>
  <c r="P189" i="49"/>
  <c r="O189" i="49"/>
  <c r="Q189" i="49" s="1"/>
  <c r="R189" i="49" s="1"/>
  <c r="S189" i="49" s="1"/>
  <c r="P221" i="49"/>
  <c r="O221" i="49"/>
  <c r="P253" i="49"/>
  <c r="O253" i="49"/>
  <c r="Q253" i="49" s="1"/>
  <c r="R253" i="49" s="1"/>
  <c r="S253" i="49" s="1"/>
  <c r="P105" i="49"/>
  <c r="O105" i="49"/>
  <c r="Q105" i="49" s="1"/>
  <c r="R105" i="49" s="1"/>
  <c r="S105" i="49" s="1"/>
  <c r="P137" i="49"/>
  <c r="O137" i="49"/>
  <c r="Q137" i="49" s="1"/>
  <c r="R137" i="49" s="1"/>
  <c r="S137" i="49" s="1"/>
  <c r="P169" i="49"/>
  <c r="O169" i="49"/>
  <c r="Q169" i="49" s="1"/>
  <c r="R169" i="49" s="1"/>
  <c r="S169" i="49" s="1"/>
  <c r="P201" i="49"/>
  <c r="O201" i="49"/>
  <c r="Q201" i="49" s="1"/>
  <c r="R201" i="49" s="1"/>
  <c r="S201" i="49" s="1"/>
  <c r="P233" i="49"/>
  <c r="O233" i="49"/>
  <c r="Q233" i="49" s="1"/>
  <c r="R233" i="49" s="1"/>
  <c r="S233" i="49" s="1"/>
  <c r="P265" i="49"/>
  <c r="O265" i="49"/>
  <c r="Q265" i="49" s="1"/>
  <c r="R265" i="49" s="1"/>
  <c r="S265" i="49" s="1"/>
  <c r="P92" i="49"/>
  <c r="O92" i="49"/>
  <c r="F108" i="49"/>
  <c r="P108" i="49"/>
  <c r="O108" i="49"/>
  <c r="Q108" i="49" s="1"/>
  <c r="R108" i="49" s="1"/>
  <c r="S108" i="49" s="1"/>
  <c r="F124" i="49"/>
  <c r="P124" i="49"/>
  <c r="O124" i="49"/>
  <c r="Q124" i="49" s="1"/>
  <c r="R124" i="49" s="1"/>
  <c r="S124" i="49" s="1"/>
  <c r="F140" i="49"/>
  <c r="P140" i="49"/>
  <c r="O140" i="49"/>
  <c r="Q140" i="49" s="1"/>
  <c r="R140" i="49" s="1"/>
  <c r="S140" i="49" s="1"/>
  <c r="O156" i="49"/>
  <c r="P156" i="49"/>
  <c r="O172" i="49"/>
  <c r="P172" i="49"/>
  <c r="O188" i="49"/>
  <c r="Q188" i="49" s="1"/>
  <c r="R188" i="49" s="1"/>
  <c r="S188" i="49" s="1"/>
  <c r="P188" i="49"/>
  <c r="O204" i="49"/>
  <c r="Q204" i="49" s="1"/>
  <c r="R204" i="49" s="1"/>
  <c r="S204" i="49" s="1"/>
  <c r="P204" i="49"/>
  <c r="O220" i="49"/>
  <c r="Q220" i="49" s="1"/>
  <c r="R220" i="49" s="1"/>
  <c r="S220" i="49" s="1"/>
  <c r="P220" i="49"/>
  <c r="O236" i="49"/>
  <c r="P236" i="49"/>
  <c r="O252" i="49"/>
  <c r="Q252" i="49" s="1"/>
  <c r="R252" i="49" s="1"/>
  <c r="S252" i="49" s="1"/>
  <c r="P252" i="49"/>
  <c r="O268" i="49"/>
  <c r="P268" i="49"/>
  <c r="P73" i="49"/>
  <c r="O73" i="49"/>
  <c r="Q73" i="49" s="1"/>
  <c r="R73" i="49" s="1"/>
  <c r="S73" i="49" s="1"/>
  <c r="P57" i="49"/>
  <c r="O57" i="49"/>
  <c r="P41" i="49"/>
  <c r="O41" i="49"/>
  <c r="P25" i="49"/>
  <c r="O25" i="49"/>
  <c r="Q25" i="49" s="1"/>
  <c r="R25" i="49" s="1"/>
  <c r="S25" i="49" s="1"/>
  <c r="P72" i="49"/>
  <c r="O72" i="49"/>
  <c r="Q72" i="49" s="1"/>
  <c r="R72" i="49" s="1"/>
  <c r="S72" i="49" s="1"/>
  <c r="P56" i="49"/>
  <c r="O56" i="49"/>
  <c r="Q56" i="49" s="1"/>
  <c r="R56" i="49" s="1"/>
  <c r="S56" i="49" s="1"/>
  <c r="F40" i="49"/>
  <c r="P40" i="49"/>
  <c r="O40" i="49"/>
  <c r="P24" i="49"/>
  <c r="O24" i="49"/>
  <c r="P75" i="49"/>
  <c r="O75" i="49"/>
  <c r="Q75" i="49" s="1"/>
  <c r="R75" i="49" s="1"/>
  <c r="S75" i="49" s="1"/>
  <c r="P59" i="49"/>
  <c r="O59" i="49"/>
  <c r="P43" i="49"/>
  <c r="O43" i="49"/>
  <c r="F27" i="49"/>
  <c r="P27" i="49"/>
  <c r="O27" i="49"/>
  <c r="P78" i="49"/>
  <c r="O78" i="49"/>
  <c r="Q78" i="49" s="1"/>
  <c r="R78" i="49" s="1"/>
  <c r="S78" i="49" s="1"/>
  <c r="P62" i="49"/>
  <c r="O62" i="49"/>
  <c r="P46" i="49"/>
  <c r="O46" i="49"/>
  <c r="P30" i="49"/>
  <c r="O30" i="49"/>
  <c r="P90" i="49"/>
  <c r="O90" i="49"/>
  <c r="Q90" i="49" s="1"/>
  <c r="R90" i="49" s="1"/>
  <c r="S90" i="49" s="1"/>
  <c r="P106" i="49"/>
  <c r="O106" i="49"/>
  <c r="Q106" i="49" s="1"/>
  <c r="R106" i="49" s="1"/>
  <c r="S106" i="49" s="1"/>
  <c r="P122" i="49"/>
  <c r="O122" i="49"/>
  <c r="Q122" i="49" s="1"/>
  <c r="R122" i="49" s="1"/>
  <c r="S122" i="49" s="1"/>
  <c r="P138" i="49"/>
  <c r="O138" i="49"/>
  <c r="Q138" i="49" s="1"/>
  <c r="R138" i="49" s="1"/>
  <c r="S138" i="49" s="1"/>
  <c r="P154" i="49"/>
  <c r="O154" i="49"/>
  <c r="P170" i="49"/>
  <c r="O170" i="49"/>
  <c r="Q170" i="49" s="1"/>
  <c r="R170" i="49" s="1"/>
  <c r="S170" i="49" s="1"/>
  <c r="P186" i="49"/>
  <c r="O186" i="49"/>
  <c r="Q186" i="49" s="1"/>
  <c r="R186" i="49" s="1"/>
  <c r="S186" i="49" s="1"/>
  <c r="P202" i="49"/>
  <c r="O202" i="49"/>
  <c r="Q202" i="49" s="1"/>
  <c r="R202" i="49" s="1"/>
  <c r="S202" i="49" s="1"/>
  <c r="P218" i="49"/>
  <c r="O218" i="49"/>
  <c r="Q218" i="49" s="1"/>
  <c r="R218" i="49" s="1"/>
  <c r="S218" i="49" s="1"/>
  <c r="F234" i="49"/>
  <c r="P234" i="49"/>
  <c r="O234" i="49"/>
  <c r="P250" i="49"/>
  <c r="O250" i="49"/>
  <c r="Q250" i="49" s="1"/>
  <c r="R250" i="49" s="1"/>
  <c r="S250" i="49" s="1"/>
  <c r="P266" i="49"/>
  <c r="O266" i="49"/>
  <c r="Q266" i="49" s="1"/>
  <c r="R266" i="49" s="1"/>
  <c r="S266" i="49" s="1"/>
  <c r="P101" i="49"/>
  <c r="O101" i="49"/>
  <c r="Q101" i="49" s="1"/>
  <c r="R101" i="49" s="1"/>
  <c r="S101" i="49" s="1"/>
  <c r="P133" i="49"/>
  <c r="O133" i="49"/>
  <c r="Q133" i="49" s="1"/>
  <c r="R133" i="49" s="1"/>
  <c r="S133" i="49" s="1"/>
  <c r="P165" i="49"/>
  <c r="O165" i="49"/>
  <c r="Q165" i="49" s="1"/>
  <c r="R165" i="49" s="1"/>
  <c r="S165" i="49" s="1"/>
  <c r="P197" i="49"/>
  <c r="O197" i="49"/>
  <c r="P229" i="49"/>
  <c r="O229" i="49"/>
  <c r="P261" i="49"/>
  <c r="O261" i="49"/>
  <c r="Q261" i="49" s="1"/>
  <c r="R261" i="49" s="1"/>
  <c r="S261" i="49" s="1"/>
  <c r="P113" i="49"/>
  <c r="O113" i="49"/>
  <c r="Q113" i="49" s="1"/>
  <c r="R113" i="49" s="1"/>
  <c r="S113" i="49" s="1"/>
  <c r="P145" i="49"/>
  <c r="O145" i="49"/>
  <c r="P177" i="49"/>
  <c r="O177" i="49"/>
  <c r="Q177" i="49" s="1"/>
  <c r="R177" i="49" s="1"/>
  <c r="S177" i="49" s="1"/>
  <c r="P209" i="49"/>
  <c r="O209" i="49"/>
  <c r="P241" i="49"/>
  <c r="O241" i="49"/>
  <c r="Q241" i="49" s="1"/>
  <c r="R241" i="49" s="1"/>
  <c r="S241" i="49" s="1"/>
  <c r="P273" i="49"/>
  <c r="O273" i="49"/>
  <c r="Q273" i="49" s="1"/>
  <c r="R273" i="49" s="1"/>
  <c r="S273" i="49" s="1"/>
  <c r="P170" i="50"/>
  <c r="P73" i="50"/>
  <c r="P205" i="50"/>
  <c r="P131" i="50"/>
  <c r="N197" i="50"/>
  <c r="P201" i="50"/>
  <c r="P166" i="50"/>
  <c r="P135" i="50"/>
  <c r="P163" i="50"/>
  <c r="P127" i="50"/>
  <c r="P43" i="50"/>
  <c r="F43" i="50"/>
  <c r="F59" i="50"/>
  <c r="P59" i="50"/>
  <c r="P75" i="50"/>
  <c r="F75" i="50"/>
  <c r="F91" i="50"/>
  <c r="P91" i="50"/>
  <c r="F171" i="50"/>
  <c r="P171" i="50"/>
  <c r="F187" i="50"/>
  <c r="P187" i="50"/>
  <c r="P203" i="50"/>
  <c r="F203" i="50"/>
  <c r="P219" i="50"/>
  <c r="F219" i="50"/>
  <c r="F235" i="50"/>
  <c r="P235" i="50"/>
  <c r="F251" i="50"/>
  <c r="P251" i="50"/>
  <c r="F267" i="50"/>
  <c r="P267" i="50"/>
  <c r="F52" i="50"/>
  <c r="P116" i="50"/>
  <c r="F116" i="50"/>
  <c r="P132" i="50"/>
  <c r="F132" i="50"/>
  <c r="F148" i="50"/>
  <c r="P148" i="50"/>
  <c r="F164" i="50"/>
  <c r="P164" i="50"/>
  <c r="P180" i="50"/>
  <c r="F180" i="50"/>
  <c r="P109" i="50"/>
  <c r="F109" i="50"/>
  <c r="P125" i="50"/>
  <c r="F125" i="50"/>
  <c r="P141" i="50"/>
  <c r="F141" i="50"/>
  <c r="P157" i="50"/>
  <c r="F157" i="50"/>
  <c r="F26" i="50"/>
  <c r="P26" i="50"/>
  <c r="P42" i="50"/>
  <c r="F42" i="50"/>
  <c r="F58" i="50"/>
  <c r="P58" i="50"/>
  <c r="F74" i="50"/>
  <c r="P74" i="50"/>
  <c r="F90" i="50"/>
  <c r="P90" i="50"/>
  <c r="P202" i="50"/>
  <c r="F202" i="50"/>
  <c r="F250" i="50"/>
  <c r="P250" i="50"/>
  <c r="F266" i="50"/>
  <c r="P266" i="50"/>
  <c r="P147" i="50"/>
  <c r="P97" i="50"/>
  <c r="F31" i="50"/>
  <c r="P31" i="50"/>
  <c r="F47" i="50"/>
  <c r="P47" i="50"/>
  <c r="F63" i="50"/>
  <c r="P63" i="50"/>
  <c r="P79" i="50"/>
  <c r="F79" i="50"/>
  <c r="P95" i="50"/>
  <c r="F95" i="50"/>
  <c r="F175" i="50"/>
  <c r="P175" i="50"/>
  <c r="F191" i="50"/>
  <c r="P191" i="50"/>
  <c r="P207" i="50"/>
  <c r="F207" i="50"/>
  <c r="P223" i="50"/>
  <c r="F223" i="50"/>
  <c r="F239" i="50"/>
  <c r="P239" i="50"/>
  <c r="F255" i="50"/>
  <c r="P255" i="50"/>
  <c r="P271" i="50"/>
  <c r="F271" i="50"/>
  <c r="P120" i="50"/>
  <c r="F120" i="50"/>
  <c r="P136" i="50"/>
  <c r="F136" i="50"/>
  <c r="P152" i="50"/>
  <c r="F152" i="50"/>
  <c r="P168" i="50"/>
  <c r="F168" i="50"/>
  <c r="P184" i="50"/>
  <c r="F184" i="50"/>
  <c r="P17" i="50"/>
  <c r="F17" i="50"/>
  <c r="P113" i="50"/>
  <c r="F113" i="50"/>
  <c r="P129" i="50"/>
  <c r="F129" i="50"/>
  <c r="F145" i="50"/>
  <c r="P145" i="50"/>
  <c r="F161" i="50"/>
  <c r="P161" i="50"/>
  <c r="P30" i="50"/>
  <c r="F30" i="50"/>
  <c r="F46" i="50"/>
  <c r="P46" i="50"/>
  <c r="P62" i="50"/>
  <c r="F62" i="50"/>
  <c r="P78" i="50"/>
  <c r="F78" i="50"/>
  <c r="P94" i="50"/>
  <c r="F94" i="50"/>
  <c r="P110" i="50"/>
  <c r="F110" i="50"/>
  <c r="P206" i="50"/>
  <c r="F206" i="50"/>
  <c r="P254" i="50"/>
  <c r="F254" i="50"/>
  <c r="P270" i="50"/>
  <c r="F270" i="50"/>
  <c r="F35" i="50"/>
  <c r="P35" i="50"/>
  <c r="P51" i="50"/>
  <c r="F51" i="50"/>
  <c r="F67" i="50"/>
  <c r="P67" i="50"/>
  <c r="P83" i="50"/>
  <c r="F83" i="50"/>
  <c r="P99" i="50"/>
  <c r="F99" i="50"/>
  <c r="P179" i="50"/>
  <c r="F179" i="50"/>
  <c r="P195" i="50"/>
  <c r="F195" i="50"/>
  <c r="P211" i="50"/>
  <c r="F211" i="50"/>
  <c r="F227" i="50"/>
  <c r="P227" i="50"/>
  <c r="P243" i="50"/>
  <c r="F243" i="50"/>
  <c r="P259" i="50"/>
  <c r="F259" i="50"/>
  <c r="P124" i="50"/>
  <c r="F124" i="50"/>
  <c r="P140" i="50"/>
  <c r="F140" i="50"/>
  <c r="P156" i="50"/>
  <c r="F156" i="50"/>
  <c r="P172" i="50"/>
  <c r="F172" i="50"/>
  <c r="P188" i="50"/>
  <c r="F188" i="50"/>
  <c r="P236" i="50"/>
  <c r="F236" i="50"/>
  <c r="F21" i="50"/>
  <c r="P21" i="50"/>
  <c r="P117" i="50"/>
  <c r="F117" i="50"/>
  <c r="F133" i="50"/>
  <c r="P133" i="50"/>
  <c r="F149" i="50"/>
  <c r="P149" i="50"/>
  <c r="F165" i="50"/>
  <c r="P165" i="50"/>
  <c r="F213" i="50"/>
  <c r="P213" i="50"/>
  <c r="P18" i="50"/>
  <c r="F18" i="50"/>
  <c r="P34" i="50"/>
  <c r="F34" i="50"/>
  <c r="P50" i="50"/>
  <c r="F50" i="50"/>
  <c r="P66" i="50"/>
  <c r="F66" i="50"/>
  <c r="F82" i="50"/>
  <c r="P82" i="50"/>
  <c r="P98" i="50"/>
  <c r="F98" i="50"/>
  <c r="F210" i="50"/>
  <c r="P210" i="50"/>
  <c r="P242" i="50"/>
  <c r="F242" i="50"/>
  <c r="P258" i="50"/>
  <c r="F258" i="50"/>
  <c r="F274" i="50"/>
  <c r="P274" i="50"/>
  <c r="P69" i="50"/>
  <c r="P39" i="50"/>
  <c r="F39" i="50"/>
  <c r="F55" i="50"/>
  <c r="P55" i="50"/>
  <c r="P71" i="50"/>
  <c r="F71" i="50"/>
  <c r="F87" i="50"/>
  <c r="P87" i="50"/>
  <c r="F103" i="50"/>
  <c r="P103" i="50"/>
  <c r="P167" i="50"/>
  <c r="F167" i="50"/>
  <c r="P183" i="50"/>
  <c r="F183" i="50"/>
  <c r="P199" i="50"/>
  <c r="F199" i="50"/>
  <c r="P231" i="50"/>
  <c r="F231" i="50"/>
  <c r="F247" i="50"/>
  <c r="P247" i="50"/>
  <c r="P263" i="50"/>
  <c r="F263" i="50"/>
  <c r="F112" i="50"/>
  <c r="P112" i="50"/>
  <c r="P128" i="50"/>
  <c r="F128" i="50"/>
  <c r="F144" i="50"/>
  <c r="P144" i="50"/>
  <c r="F160" i="50"/>
  <c r="P160" i="50"/>
  <c r="F176" i="50"/>
  <c r="P176" i="50"/>
  <c r="F192" i="50"/>
  <c r="P192" i="50"/>
  <c r="F240" i="50"/>
  <c r="P240" i="50"/>
  <c r="F25" i="50"/>
  <c r="P105" i="50"/>
  <c r="F105" i="50"/>
  <c r="P121" i="50"/>
  <c r="F121" i="50"/>
  <c r="P137" i="50"/>
  <c r="F137" i="50"/>
  <c r="P153" i="50"/>
  <c r="F153" i="50"/>
  <c r="F22" i="50"/>
  <c r="P22" i="50"/>
  <c r="P38" i="50"/>
  <c r="F38" i="50"/>
  <c r="F54" i="50"/>
  <c r="P54" i="50"/>
  <c r="F70" i="50"/>
  <c r="P70" i="50"/>
  <c r="F86" i="50"/>
  <c r="P86" i="50"/>
  <c r="F102" i="50"/>
  <c r="P102" i="50"/>
  <c r="P198" i="50"/>
  <c r="F198" i="50"/>
  <c r="F246" i="50"/>
  <c r="P246" i="50"/>
  <c r="P262" i="50"/>
  <c r="F262" i="50"/>
  <c r="Z133" i="53"/>
  <c r="AA133" i="53" s="1"/>
  <c r="Z125" i="53"/>
  <c r="AA125" i="53" s="1"/>
  <c r="Z212" i="53"/>
  <c r="AA212" i="53" s="1"/>
  <c r="Z145" i="53"/>
  <c r="AA145" i="53" s="1"/>
  <c r="Z204" i="53"/>
  <c r="AA204" i="53" s="1"/>
  <c r="Z221" i="53"/>
  <c r="AA221" i="53" s="1"/>
  <c r="Z166" i="53"/>
  <c r="AA166" i="53" s="1"/>
  <c r="Z263" i="53"/>
  <c r="AA263" i="53" s="1"/>
  <c r="Z39" i="53"/>
  <c r="AA39" i="53" s="1"/>
  <c r="Z55" i="53"/>
  <c r="AA55" i="53" s="1"/>
  <c r="Z51" i="53"/>
  <c r="AA51" i="53" s="1"/>
  <c r="Z26" i="53"/>
  <c r="AA26" i="53" s="1"/>
  <c r="V228" i="53"/>
  <c r="W228" i="53"/>
  <c r="Y228" i="53" s="1"/>
  <c r="Z228" i="53" s="1"/>
  <c r="AA228" i="53" s="1"/>
  <c r="V66" i="53"/>
  <c r="V246" i="53"/>
  <c r="V221" i="53"/>
  <c r="V145" i="53"/>
  <c r="Z113" i="53"/>
  <c r="AA113" i="53" s="1"/>
  <c r="V133" i="53"/>
  <c r="Z120" i="53"/>
  <c r="AA120" i="53" s="1"/>
  <c r="V137" i="53"/>
  <c r="X69" i="53"/>
  <c r="Z73" i="53"/>
  <c r="AA73" i="53" s="1"/>
  <c r="V51" i="53"/>
  <c r="Z31" i="53"/>
  <c r="AA31" i="53" s="1"/>
  <c r="Z21" i="53"/>
  <c r="AA21" i="53" s="1"/>
  <c r="X49" i="53"/>
  <c r="X37" i="53"/>
  <c r="V144" i="53"/>
  <c r="W144" i="53"/>
  <c r="Y144" i="53" s="1"/>
  <c r="Z144" i="53" s="1"/>
  <c r="AA144" i="53" s="1"/>
  <c r="V264" i="53"/>
  <c r="V270" i="53"/>
  <c r="Z274" i="53"/>
  <c r="AA274" i="53" s="1"/>
  <c r="V237" i="53"/>
  <c r="V263" i="53"/>
  <c r="Z260" i="53"/>
  <c r="AA260" i="53" s="1"/>
  <c r="V204" i="53"/>
  <c r="V188" i="53"/>
  <c r="V196" i="53"/>
  <c r="Z185" i="53"/>
  <c r="AA185" i="53" s="1"/>
  <c r="Z134" i="53"/>
  <c r="AA134" i="53" s="1"/>
  <c r="V156" i="53"/>
  <c r="V67" i="53"/>
  <c r="V125" i="53"/>
  <c r="Z86" i="53"/>
  <c r="AA86" i="53" s="1"/>
  <c r="V60" i="53"/>
  <c r="Z60" i="53"/>
  <c r="AA60" i="53" s="1"/>
  <c r="V47" i="53"/>
  <c r="V18" i="53"/>
  <c r="V26" i="53"/>
  <c r="V42" i="53"/>
  <c r="Z29" i="53"/>
  <c r="AA29" i="53" s="1"/>
  <c r="Z192" i="53"/>
  <c r="AA192" i="53" s="1"/>
  <c r="Z271" i="53"/>
  <c r="AA271" i="53" s="1"/>
  <c r="Z177" i="53"/>
  <c r="AA177" i="53" s="1"/>
  <c r="V219" i="53"/>
  <c r="W219" i="53"/>
  <c r="Y219" i="53" s="1"/>
  <c r="Z219" i="53" s="1"/>
  <c r="AA219" i="53" s="1"/>
  <c r="V21" i="53"/>
  <c r="W69" i="53"/>
  <c r="Y69" i="53" s="1"/>
  <c r="Z69" i="53" s="1"/>
  <c r="AA69" i="53" s="1"/>
  <c r="X91" i="53"/>
  <c r="V46" i="53"/>
  <c r="Z94" i="53"/>
  <c r="AA94" i="53" s="1"/>
  <c r="V271" i="53"/>
  <c r="V266" i="53"/>
  <c r="Z255" i="53"/>
  <c r="AA255" i="53" s="1"/>
  <c r="Z188" i="53"/>
  <c r="AA188" i="53" s="1"/>
  <c r="W215" i="53"/>
  <c r="Y215" i="53" s="1"/>
  <c r="Z215" i="53" s="1"/>
  <c r="AA215" i="53" s="1"/>
  <c r="Z162" i="53"/>
  <c r="AA162" i="53" s="1"/>
  <c r="Z117" i="53"/>
  <c r="AA117" i="53" s="1"/>
  <c r="Z124" i="53"/>
  <c r="AA124" i="53" s="1"/>
  <c r="V59" i="53"/>
  <c r="V43" i="53"/>
  <c r="V50" i="53"/>
  <c r="V33" i="53"/>
  <c r="Z43" i="53"/>
  <c r="AA43" i="53" s="1"/>
  <c r="Z35" i="53"/>
  <c r="AA35" i="53" s="1"/>
  <c r="V30" i="53"/>
  <c r="X24" i="53"/>
  <c r="X20" i="53"/>
  <c r="Z59" i="53"/>
  <c r="AA59" i="53" s="1"/>
  <c r="Z53" i="53"/>
  <c r="AA53" i="53" s="1"/>
  <c r="Z16" i="53"/>
  <c r="AA16" i="53" s="1"/>
  <c r="Z180" i="53"/>
  <c r="AA180" i="53" s="1"/>
  <c r="Z237" i="53"/>
  <c r="AA237" i="53" s="1"/>
  <c r="V152" i="53"/>
  <c r="V124" i="53"/>
  <c r="V86" i="53"/>
  <c r="V17" i="53"/>
  <c r="Z169" i="53"/>
  <c r="AA169" i="53" s="1"/>
  <c r="F121" i="49"/>
  <c r="F97" i="49"/>
  <c r="F129" i="49"/>
  <c r="F105" i="49"/>
  <c r="F137" i="49"/>
  <c r="F101" i="49"/>
  <c r="F113" i="49"/>
  <c r="F192" i="49"/>
  <c r="F75" i="49"/>
  <c r="F70" i="49"/>
  <c r="F254" i="49"/>
  <c r="F196" i="49"/>
  <c r="F33" i="49"/>
  <c r="F71" i="49"/>
  <c r="F82" i="49"/>
  <c r="F66" i="49"/>
  <c r="F18" i="49"/>
  <c r="F258" i="49"/>
  <c r="F184" i="49"/>
  <c r="F29" i="49"/>
  <c r="F67" i="49"/>
  <c r="F78" i="49"/>
  <c r="F62" i="49"/>
  <c r="F246" i="49"/>
  <c r="F156" i="49"/>
  <c r="F79" i="49"/>
  <c r="F63" i="49"/>
  <c r="F74" i="49"/>
  <c r="F90" i="49"/>
  <c r="L16" i="55"/>
  <c r="Q16" i="55"/>
  <c r="F16" i="55"/>
  <c r="Q56" i="55"/>
  <c r="F56" i="55"/>
  <c r="L56" i="55"/>
  <c r="Q40" i="55"/>
  <c r="F40" i="55"/>
  <c r="L40" i="55"/>
  <c r="Q27" i="55"/>
  <c r="L27" i="55"/>
  <c r="F27" i="55"/>
  <c r="Q62" i="55"/>
  <c r="F62" i="55"/>
  <c r="L62" i="55"/>
  <c r="Q78" i="55"/>
  <c r="F78" i="55"/>
  <c r="L78" i="55"/>
  <c r="Q94" i="55"/>
  <c r="F94" i="55"/>
  <c r="L94" i="55"/>
  <c r="Q144" i="55"/>
  <c r="F144" i="55"/>
  <c r="L144" i="55"/>
  <c r="L73" i="55"/>
  <c r="Q73" i="55"/>
  <c r="F73" i="55"/>
  <c r="L89" i="55"/>
  <c r="F89" i="55"/>
  <c r="Q89" i="55"/>
  <c r="Q113" i="55"/>
  <c r="F113" i="55"/>
  <c r="L113" i="55"/>
  <c r="Q129" i="55"/>
  <c r="F129" i="55"/>
  <c r="L129" i="55"/>
  <c r="Q156" i="55"/>
  <c r="F156" i="55"/>
  <c r="L156" i="55"/>
  <c r="Q172" i="55"/>
  <c r="F172" i="55"/>
  <c r="L172" i="55"/>
  <c r="Q68" i="55"/>
  <c r="F68" i="55"/>
  <c r="L68" i="55"/>
  <c r="Q84" i="55"/>
  <c r="F84" i="55"/>
  <c r="L84" i="55"/>
  <c r="Q100" i="55"/>
  <c r="F100" i="55"/>
  <c r="L100" i="55"/>
  <c r="Q104" i="55"/>
  <c r="F104" i="55"/>
  <c r="L104" i="55"/>
  <c r="Q120" i="55"/>
  <c r="F120" i="55"/>
  <c r="L120" i="55"/>
  <c r="Q136" i="55"/>
  <c r="F136" i="55"/>
  <c r="L136" i="55"/>
  <c r="L115" i="55"/>
  <c r="Q115" i="55"/>
  <c r="F115" i="55"/>
  <c r="L131" i="55"/>
  <c r="Q131" i="55"/>
  <c r="F131" i="55"/>
  <c r="Q106" i="55"/>
  <c r="F106" i="55"/>
  <c r="L106" i="55"/>
  <c r="Q122" i="55"/>
  <c r="F122" i="55"/>
  <c r="L122" i="55"/>
  <c r="Q138" i="55"/>
  <c r="F138" i="55"/>
  <c r="L138" i="55"/>
  <c r="Q155" i="55"/>
  <c r="F155" i="55"/>
  <c r="L155" i="55"/>
  <c r="Q171" i="55"/>
  <c r="F171" i="55"/>
  <c r="L171" i="55"/>
  <c r="Q212" i="55"/>
  <c r="F212" i="55"/>
  <c r="L212" i="55"/>
  <c r="L154" i="55"/>
  <c r="Q154" i="55"/>
  <c r="F154" i="55"/>
  <c r="L170" i="55"/>
  <c r="Q170" i="55"/>
  <c r="F170" i="55"/>
  <c r="F145" i="55"/>
  <c r="Q145" i="55"/>
  <c r="L145" i="55"/>
  <c r="Q161" i="55"/>
  <c r="F161" i="55"/>
  <c r="L161" i="55"/>
  <c r="Q177" i="55"/>
  <c r="F177" i="55"/>
  <c r="L177" i="55"/>
  <c r="L184" i="55"/>
  <c r="F184" i="55"/>
  <c r="Q184" i="55"/>
  <c r="L190" i="55"/>
  <c r="F190" i="55"/>
  <c r="Q190" i="55"/>
  <c r="L198" i="55"/>
  <c r="Q198" i="55"/>
  <c r="F198" i="55"/>
  <c r="L202" i="55"/>
  <c r="Q202" i="55"/>
  <c r="F202" i="55"/>
  <c r="Q207" i="55"/>
  <c r="F207" i="55"/>
  <c r="L207" i="55"/>
  <c r="L185" i="55"/>
  <c r="F185" i="55"/>
  <c r="Q185" i="55"/>
  <c r="L210" i="55"/>
  <c r="Q210" i="55"/>
  <c r="F210" i="55"/>
  <c r="Q224" i="55"/>
  <c r="F224" i="55"/>
  <c r="L224" i="55"/>
  <c r="Q209" i="55"/>
  <c r="F209" i="55"/>
  <c r="L209" i="55"/>
  <c r="L222" i="55"/>
  <c r="Q222" i="55"/>
  <c r="F222" i="55"/>
  <c r="Q238" i="55"/>
  <c r="F238" i="55"/>
  <c r="L238" i="55"/>
  <c r="Q225" i="55"/>
  <c r="L225" i="55"/>
  <c r="F225" i="55"/>
  <c r="Q241" i="55"/>
  <c r="F241" i="55"/>
  <c r="L241" i="55"/>
  <c r="L236" i="55"/>
  <c r="Q236" i="55"/>
  <c r="F236" i="55"/>
  <c r="Q231" i="55"/>
  <c r="F231" i="55"/>
  <c r="L231" i="55"/>
  <c r="L247" i="55"/>
  <c r="F247" i="55"/>
  <c r="Q247" i="55"/>
  <c r="Q260" i="55"/>
  <c r="F260" i="55"/>
  <c r="L260" i="55"/>
  <c r="Q251" i="55"/>
  <c r="F251" i="55"/>
  <c r="L251" i="55"/>
  <c r="Q267" i="55"/>
  <c r="F267" i="55"/>
  <c r="L267" i="55"/>
  <c r="L254" i="55"/>
  <c r="Q254" i="55"/>
  <c r="F254" i="55"/>
  <c r="L270" i="55"/>
  <c r="Q270" i="55"/>
  <c r="F270" i="55"/>
  <c r="Q257" i="55"/>
  <c r="F257" i="55"/>
  <c r="L257" i="55"/>
  <c r="Q273" i="55"/>
  <c r="F273" i="55"/>
  <c r="L273" i="55"/>
  <c r="L45" i="55"/>
  <c r="Q45" i="55"/>
  <c r="F45" i="55"/>
  <c r="Q91" i="55"/>
  <c r="F91" i="55"/>
  <c r="L91" i="55"/>
  <c r="Q46" i="55"/>
  <c r="F46" i="55"/>
  <c r="L46" i="55"/>
  <c r="P35" i="55"/>
  <c r="R35" i="55" s="1"/>
  <c r="S35" i="55" s="1"/>
  <c r="T35" i="55" s="1"/>
  <c r="O35" i="55"/>
  <c r="P26" i="55"/>
  <c r="R26" i="55" s="1"/>
  <c r="S26" i="55" s="1"/>
  <c r="T26" i="55" s="1"/>
  <c r="O26" i="55"/>
  <c r="Q17" i="55"/>
  <c r="F17" i="55"/>
  <c r="L17" i="55"/>
  <c r="Q79" i="55"/>
  <c r="F79" i="55"/>
  <c r="L79" i="55"/>
  <c r="Q63" i="55"/>
  <c r="F63" i="55"/>
  <c r="L63" i="55"/>
  <c r="Q47" i="55"/>
  <c r="F47" i="55"/>
  <c r="L47" i="55"/>
  <c r="P18" i="55"/>
  <c r="R18" i="55" s="1"/>
  <c r="S18" i="55" s="1"/>
  <c r="T18" i="55" s="1"/>
  <c r="O18" i="55"/>
  <c r="Q52" i="55"/>
  <c r="F52" i="55"/>
  <c r="L52" i="55"/>
  <c r="Q36" i="55"/>
  <c r="F36" i="55"/>
  <c r="L36" i="55"/>
  <c r="Q23" i="55"/>
  <c r="F23" i="55"/>
  <c r="L23" i="55"/>
  <c r="Q66" i="55"/>
  <c r="F66" i="55"/>
  <c r="L66" i="55"/>
  <c r="Q82" i="55"/>
  <c r="F82" i="55"/>
  <c r="L82" i="55"/>
  <c r="Q98" i="55"/>
  <c r="F98" i="55"/>
  <c r="L98" i="55"/>
  <c r="L61" i="55"/>
  <c r="Q61" i="55"/>
  <c r="F61" i="55"/>
  <c r="L77" i="55"/>
  <c r="Q77" i="55"/>
  <c r="F77" i="55"/>
  <c r="L93" i="55"/>
  <c r="F93" i="55"/>
  <c r="Q93" i="55"/>
  <c r="Q117" i="55"/>
  <c r="F117" i="55"/>
  <c r="L117" i="55"/>
  <c r="Q133" i="55"/>
  <c r="F133" i="55"/>
  <c r="L133" i="55"/>
  <c r="Q160" i="55"/>
  <c r="F160" i="55"/>
  <c r="L160" i="55"/>
  <c r="Q176" i="55"/>
  <c r="F176" i="55"/>
  <c r="L176" i="55"/>
  <c r="Q72" i="55"/>
  <c r="F72" i="55"/>
  <c r="L72" i="55"/>
  <c r="Q88" i="55"/>
  <c r="F88" i="55"/>
  <c r="L88" i="55"/>
  <c r="L103" i="55"/>
  <c r="Q103" i="55"/>
  <c r="F103" i="55"/>
  <c r="Q108" i="55"/>
  <c r="F108" i="55"/>
  <c r="L108" i="55"/>
  <c r="Q124" i="55"/>
  <c r="F124" i="55"/>
  <c r="L124" i="55"/>
  <c r="Q140" i="55"/>
  <c r="F140" i="55"/>
  <c r="L140" i="55"/>
  <c r="L119" i="55"/>
  <c r="Q119" i="55"/>
  <c r="F119" i="55"/>
  <c r="L135" i="55"/>
  <c r="Q135" i="55"/>
  <c r="F135" i="55"/>
  <c r="Q110" i="55"/>
  <c r="F110" i="55"/>
  <c r="L110" i="55"/>
  <c r="Q126" i="55"/>
  <c r="F126" i="55"/>
  <c r="L126" i="55"/>
  <c r="Q143" i="55"/>
  <c r="F143" i="55"/>
  <c r="L143" i="55"/>
  <c r="Q159" i="55"/>
  <c r="F159" i="55"/>
  <c r="L159" i="55"/>
  <c r="Q175" i="55"/>
  <c r="F175" i="55"/>
  <c r="L175" i="55"/>
  <c r="L142" i="55"/>
  <c r="Q142" i="55"/>
  <c r="F142" i="55"/>
  <c r="L158" i="55"/>
  <c r="Q158" i="55"/>
  <c r="F158" i="55"/>
  <c r="L174" i="55"/>
  <c r="Q174" i="55"/>
  <c r="F174" i="55"/>
  <c r="F149" i="55"/>
  <c r="Q149" i="55"/>
  <c r="L149" i="55"/>
  <c r="Q165" i="55"/>
  <c r="F165" i="55"/>
  <c r="L165" i="55"/>
  <c r="L180" i="55"/>
  <c r="F180" i="55"/>
  <c r="Q180" i="55"/>
  <c r="L186" i="55"/>
  <c r="F186" i="55"/>
  <c r="Q186" i="55"/>
  <c r="Q191" i="55"/>
  <c r="F191" i="55"/>
  <c r="L191" i="55"/>
  <c r="Q199" i="55"/>
  <c r="F199" i="55"/>
  <c r="L199" i="55"/>
  <c r="Q203" i="55"/>
  <c r="F203" i="55"/>
  <c r="L203" i="55"/>
  <c r="Q211" i="55"/>
  <c r="F211" i="55"/>
  <c r="L211" i="55"/>
  <c r="L189" i="55"/>
  <c r="F189" i="55"/>
  <c r="Q189" i="55"/>
  <c r="Q214" i="55"/>
  <c r="F214" i="55"/>
  <c r="L214" i="55"/>
  <c r="Q197" i="55"/>
  <c r="L197" i="55"/>
  <c r="F197" i="55"/>
  <c r="L213" i="55"/>
  <c r="Q213" i="55"/>
  <c r="F213" i="55"/>
  <c r="L226" i="55"/>
  <c r="Q226" i="55"/>
  <c r="F226" i="55"/>
  <c r="Q242" i="55"/>
  <c r="F242" i="55"/>
  <c r="L242" i="55"/>
  <c r="Q229" i="55"/>
  <c r="F229" i="55"/>
  <c r="L229" i="55"/>
  <c r="Q245" i="55"/>
  <c r="F245" i="55"/>
  <c r="L245" i="55"/>
  <c r="L240" i="55"/>
  <c r="Q240" i="55"/>
  <c r="F240" i="55"/>
  <c r="Q235" i="55"/>
  <c r="F235" i="55"/>
  <c r="L235" i="55"/>
  <c r="L248" i="55"/>
  <c r="F248" i="55"/>
  <c r="Q248" i="55"/>
  <c r="Q264" i="55"/>
  <c r="F264" i="55"/>
  <c r="L264" i="55"/>
  <c r="Q255" i="55"/>
  <c r="F255" i="55"/>
  <c r="L255" i="55"/>
  <c r="Q271" i="55"/>
  <c r="F271" i="55"/>
  <c r="L271" i="55"/>
  <c r="L258" i="55"/>
  <c r="Q258" i="55"/>
  <c r="F258" i="55"/>
  <c r="L274" i="55"/>
  <c r="Q274" i="55"/>
  <c r="F274" i="55"/>
  <c r="Q261" i="55"/>
  <c r="F261" i="55"/>
  <c r="L261" i="55"/>
  <c r="Q57" i="55"/>
  <c r="L57" i="55"/>
  <c r="F57" i="55"/>
  <c r="L41" i="55"/>
  <c r="Q41" i="55"/>
  <c r="F41" i="55"/>
  <c r="L37" i="55"/>
  <c r="Q37" i="55"/>
  <c r="F37" i="55"/>
  <c r="L33" i="55"/>
  <c r="Q33" i="55"/>
  <c r="F33" i="55"/>
  <c r="L29" i="55"/>
  <c r="Q29" i="55"/>
  <c r="F29" i="55"/>
  <c r="L24" i="55"/>
  <c r="Q24" i="55"/>
  <c r="F24" i="55"/>
  <c r="L20" i="55"/>
  <c r="Q20" i="55"/>
  <c r="F20" i="55"/>
  <c r="Q87" i="55"/>
  <c r="F87" i="55"/>
  <c r="L87" i="55"/>
  <c r="Q42" i="55"/>
  <c r="F42" i="55"/>
  <c r="L42" i="55"/>
  <c r="Q34" i="55"/>
  <c r="F34" i="55"/>
  <c r="L34" i="55"/>
  <c r="Q25" i="55"/>
  <c r="F25" i="55"/>
  <c r="L25" i="55"/>
  <c r="Q75" i="55"/>
  <c r="F75" i="55"/>
  <c r="L75" i="55"/>
  <c r="Q59" i="55"/>
  <c r="F59" i="55"/>
  <c r="L59" i="55"/>
  <c r="Q43" i="55"/>
  <c r="F43" i="55"/>
  <c r="L43" i="55"/>
  <c r="Q48" i="55"/>
  <c r="F48" i="55"/>
  <c r="L48" i="55"/>
  <c r="Q32" i="55"/>
  <c r="F32" i="55"/>
  <c r="L32" i="55"/>
  <c r="Q19" i="55"/>
  <c r="F19" i="55"/>
  <c r="L19" i="55"/>
  <c r="Q70" i="55"/>
  <c r="F70" i="55"/>
  <c r="L70" i="55"/>
  <c r="Q86" i="55"/>
  <c r="F86" i="55"/>
  <c r="L86" i="55"/>
  <c r="L101" i="55"/>
  <c r="F101" i="55"/>
  <c r="Q101" i="55"/>
  <c r="L65" i="55"/>
  <c r="Q65" i="55"/>
  <c r="F65" i="55"/>
  <c r="L81" i="55"/>
  <c r="Q81" i="55"/>
  <c r="F81" i="55"/>
  <c r="L97" i="55"/>
  <c r="F97" i="55"/>
  <c r="Q97" i="55"/>
  <c r="Q121" i="55"/>
  <c r="F121" i="55"/>
  <c r="L121" i="55"/>
  <c r="Q137" i="55"/>
  <c r="F137" i="55"/>
  <c r="L137" i="55"/>
  <c r="Q164" i="55"/>
  <c r="F164" i="55"/>
  <c r="L164" i="55"/>
  <c r="Q60" i="55"/>
  <c r="F60" i="55"/>
  <c r="L60" i="55"/>
  <c r="Q76" i="55"/>
  <c r="F76" i="55"/>
  <c r="L76" i="55"/>
  <c r="Q92" i="55"/>
  <c r="F92" i="55"/>
  <c r="L92" i="55"/>
  <c r="L107" i="55"/>
  <c r="Q107" i="55"/>
  <c r="F107" i="55"/>
  <c r="Q112" i="55"/>
  <c r="F112" i="55"/>
  <c r="L112" i="55"/>
  <c r="Q128" i="55"/>
  <c r="F128" i="55"/>
  <c r="L128" i="55"/>
  <c r="Q196" i="55"/>
  <c r="L196" i="55"/>
  <c r="F196" i="55"/>
  <c r="L123" i="55"/>
  <c r="Q123" i="55"/>
  <c r="F123" i="55"/>
  <c r="L139" i="55"/>
  <c r="Q139" i="55"/>
  <c r="F139" i="55"/>
  <c r="Q114" i="55"/>
  <c r="F114" i="55"/>
  <c r="L114" i="55"/>
  <c r="Q130" i="55"/>
  <c r="F130" i="55"/>
  <c r="L130" i="55"/>
  <c r="Q147" i="55"/>
  <c r="F147" i="55"/>
  <c r="L147" i="55"/>
  <c r="Q163" i="55"/>
  <c r="F163" i="55"/>
  <c r="L163" i="55"/>
  <c r="Q179" i="55"/>
  <c r="F179" i="55"/>
  <c r="L179" i="55"/>
  <c r="L146" i="55"/>
  <c r="Q146" i="55"/>
  <c r="F146" i="55"/>
  <c r="L162" i="55"/>
  <c r="Q162" i="55"/>
  <c r="F162" i="55"/>
  <c r="L178" i="55"/>
  <c r="Q178" i="55"/>
  <c r="F178" i="55"/>
  <c r="F153" i="55"/>
  <c r="Q153" i="55"/>
  <c r="L153" i="55"/>
  <c r="Q169" i="55"/>
  <c r="F169" i="55"/>
  <c r="L169" i="55"/>
  <c r="L182" i="55"/>
  <c r="F182" i="55"/>
  <c r="Q182" i="55"/>
  <c r="Q187" i="55"/>
  <c r="F187" i="55"/>
  <c r="L187" i="55"/>
  <c r="L192" i="55"/>
  <c r="Q192" i="55"/>
  <c r="F192" i="55"/>
  <c r="Q204" i="55"/>
  <c r="F204" i="55"/>
  <c r="L204" i="55"/>
  <c r="Q215" i="55"/>
  <c r="F215" i="55"/>
  <c r="L215" i="55"/>
  <c r="Q223" i="55"/>
  <c r="F223" i="55"/>
  <c r="L223" i="55"/>
  <c r="Q193" i="55"/>
  <c r="F193" i="55"/>
  <c r="L193" i="55"/>
  <c r="L218" i="55"/>
  <c r="F218" i="55"/>
  <c r="Q218" i="55"/>
  <c r="Q201" i="55"/>
  <c r="L201" i="55"/>
  <c r="F201" i="55"/>
  <c r="L217" i="55"/>
  <c r="Q217" i="55"/>
  <c r="F217" i="55"/>
  <c r="Q230" i="55"/>
  <c r="F230" i="55"/>
  <c r="L230" i="55"/>
  <c r="Q246" i="55"/>
  <c r="F246" i="55"/>
  <c r="L246" i="55"/>
  <c r="Q233" i="55"/>
  <c r="F233" i="55"/>
  <c r="L233" i="55"/>
  <c r="L228" i="55"/>
  <c r="Q228" i="55"/>
  <c r="F228" i="55"/>
  <c r="L244" i="55"/>
  <c r="Q244" i="55"/>
  <c r="F244" i="55"/>
  <c r="Q239" i="55"/>
  <c r="F239" i="55"/>
  <c r="L239" i="55"/>
  <c r="Q252" i="55"/>
  <c r="F252" i="55"/>
  <c r="L252" i="55"/>
  <c r="Q268" i="55"/>
  <c r="F268" i="55"/>
  <c r="L268" i="55"/>
  <c r="Q259" i="55"/>
  <c r="F259" i="55"/>
  <c r="L259" i="55"/>
  <c r="Q275" i="55"/>
  <c r="F275" i="55"/>
  <c r="L275" i="55"/>
  <c r="L262" i="55"/>
  <c r="Q262" i="55"/>
  <c r="F262" i="55"/>
  <c r="Q249" i="55"/>
  <c r="F249" i="55"/>
  <c r="L249" i="55"/>
  <c r="Q265" i="55"/>
  <c r="F265" i="55"/>
  <c r="L265" i="55"/>
  <c r="L53" i="55"/>
  <c r="Q53" i="55"/>
  <c r="F53" i="55"/>
  <c r="Q99" i="55"/>
  <c r="F99" i="55"/>
  <c r="L99" i="55"/>
  <c r="Q54" i="55"/>
  <c r="F54" i="55"/>
  <c r="L54" i="55"/>
  <c r="P39" i="55"/>
  <c r="R39" i="55" s="1"/>
  <c r="S39" i="55" s="1"/>
  <c r="T39" i="55" s="1"/>
  <c r="O39" i="55"/>
  <c r="P31" i="55"/>
  <c r="R31" i="55" s="1"/>
  <c r="S31" i="55" s="1"/>
  <c r="T31" i="55" s="1"/>
  <c r="O31" i="55"/>
  <c r="P22" i="55"/>
  <c r="R22" i="55" s="1"/>
  <c r="S22" i="55" s="1"/>
  <c r="T22" i="55" s="1"/>
  <c r="O22" i="55"/>
  <c r="F15" i="55"/>
  <c r="Q15" i="55"/>
  <c r="L15" i="55"/>
  <c r="Q71" i="55"/>
  <c r="F71" i="55"/>
  <c r="L71" i="55"/>
  <c r="Q55" i="55"/>
  <c r="F55" i="55"/>
  <c r="L55" i="55"/>
  <c r="Q44" i="55"/>
  <c r="F44" i="55"/>
  <c r="L44" i="55"/>
  <c r="Q28" i="55"/>
  <c r="F28" i="55"/>
  <c r="L28" i="55"/>
  <c r="L58" i="55"/>
  <c r="F58" i="55"/>
  <c r="Q58" i="55"/>
  <c r="Q74" i="55"/>
  <c r="F74" i="55"/>
  <c r="L74" i="55"/>
  <c r="Q90" i="55"/>
  <c r="F90" i="55"/>
  <c r="L90" i="55"/>
  <c r="L105" i="55"/>
  <c r="F105" i="55"/>
  <c r="Q105" i="55"/>
  <c r="L69" i="55"/>
  <c r="Q69" i="55"/>
  <c r="F69" i="55"/>
  <c r="L85" i="55"/>
  <c r="F85" i="55"/>
  <c r="Q85" i="55"/>
  <c r="Q109" i="55"/>
  <c r="F109" i="55"/>
  <c r="L109" i="55"/>
  <c r="Q125" i="55"/>
  <c r="F125" i="55"/>
  <c r="L125" i="55"/>
  <c r="F141" i="55"/>
  <c r="Q141" i="55"/>
  <c r="L141" i="55"/>
  <c r="Q168" i="55"/>
  <c r="F168" i="55"/>
  <c r="L168" i="55"/>
  <c r="Q64" i="55"/>
  <c r="F64" i="55"/>
  <c r="L64" i="55"/>
  <c r="Q80" i="55"/>
  <c r="F80" i="55"/>
  <c r="L80" i="55"/>
  <c r="Q96" i="55"/>
  <c r="F96" i="55"/>
  <c r="L96" i="55"/>
  <c r="Q152" i="55"/>
  <c r="F152" i="55"/>
  <c r="L152" i="55"/>
  <c r="Q116" i="55"/>
  <c r="F116" i="55"/>
  <c r="L116" i="55"/>
  <c r="Q132" i="55"/>
  <c r="F132" i="55"/>
  <c r="L132" i="55"/>
  <c r="L111" i="55"/>
  <c r="Q111" i="55"/>
  <c r="F111" i="55"/>
  <c r="L127" i="55"/>
  <c r="Q127" i="55"/>
  <c r="F127" i="55"/>
  <c r="Q102" i="55"/>
  <c r="F102" i="55"/>
  <c r="L102" i="55"/>
  <c r="Q118" i="55"/>
  <c r="F118" i="55"/>
  <c r="L118" i="55"/>
  <c r="Q134" i="55"/>
  <c r="F134" i="55"/>
  <c r="L134" i="55"/>
  <c r="Q151" i="55"/>
  <c r="F151" i="55"/>
  <c r="L151" i="55"/>
  <c r="Q167" i="55"/>
  <c r="F167" i="55"/>
  <c r="L167" i="55"/>
  <c r="L194" i="55"/>
  <c r="F194" i="55"/>
  <c r="Q194" i="55"/>
  <c r="L150" i="55"/>
  <c r="Q150" i="55"/>
  <c r="F150" i="55"/>
  <c r="L166" i="55"/>
  <c r="Q166" i="55"/>
  <c r="F166" i="55"/>
  <c r="Q208" i="55"/>
  <c r="F208" i="55"/>
  <c r="L208" i="55"/>
  <c r="Q157" i="55"/>
  <c r="F157" i="55"/>
  <c r="L157" i="55"/>
  <c r="Q173" i="55"/>
  <c r="F173" i="55"/>
  <c r="L173" i="55"/>
  <c r="Q183" i="55"/>
  <c r="F183" i="55"/>
  <c r="L183" i="55"/>
  <c r="L188" i="55"/>
  <c r="F188" i="55"/>
  <c r="Q188" i="55"/>
  <c r="Q195" i="55"/>
  <c r="F195" i="55"/>
  <c r="L195" i="55"/>
  <c r="Q200" i="55"/>
  <c r="L200" i="55"/>
  <c r="F200" i="55"/>
  <c r="Q219" i="55"/>
  <c r="F219" i="55"/>
  <c r="L219" i="55"/>
  <c r="L181" i="55"/>
  <c r="F181" i="55"/>
  <c r="Q181" i="55"/>
  <c r="L206" i="55"/>
  <c r="Q206" i="55"/>
  <c r="F206" i="55"/>
  <c r="Q220" i="55"/>
  <c r="F220" i="55"/>
  <c r="L220" i="55"/>
  <c r="Q205" i="55"/>
  <c r="F205" i="55"/>
  <c r="L205" i="55"/>
  <c r="Q216" i="55"/>
  <c r="F216" i="55"/>
  <c r="L216" i="55"/>
  <c r="Q234" i="55"/>
  <c r="F234" i="55"/>
  <c r="L234" i="55"/>
  <c r="Q221" i="55"/>
  <c r="L221" i="55"/>
  <c r="F221" i="55"/>
  <c r="Q237" i="55"/>
  <c r="F237" i="55"/>
  <c r="L237" i="55"/>
  <c r="L232" i="55"/>
  <c r="Q232" i="55"/>
  <c r="F232" i="55"/>
  <c r="Q227" i="55"/>
  <c r="F227" i="55"/>
  <c r="L227" i="55"/>
  <c r="Q243" i="55"/>
  <c r="F243" i="55"/>
  <c r="L243" i="55"/>
  <c r="Q256" i="55"/>
  <c r="F256" i="55"/>
  <c r="L256" i="55"/>
  <c r="Q272" i="55"/>
  <c r="F272" i="55"/>
  <c r="L272" i="55"/>
  <c r="Q263" i="55"/>
  <c r="F263" i="55"/>
  <c r="L263" i="55"/>
  <c r="L250" i="55"/>
  <c r="Q250" i="55"/>
  <c r="F250" i="55"/>
  <c r="L266" i="55"/>
  <c r="Q266" i="55"/>
  <c r="F266" i="55"/>
  <c r="Q253" i="55"/>
  <c r="F253" i="55"/>
  <c r="L253" i="55"/>
  <c r="Q269" i="55"/>
  <c r="F269" i="55"/>
  <c r="L269" i="55"/>
  <c r="L49" i="55"/>
  <c r="Q49" i="55"/>
  <c r="F49" i="55"/>
  <c r="Q95" i="55"/>
  <c r="F95" i="55"/>
  <c r="L95" i="55"/>
  <c r="Q50" i="55"/>
  <c r="F50" i="55"/>
  <c r="L50" i="55"/>
  <c r="Q38" i="55"/>
  <c r="F38" i="55"/>
  <c r="L38" i="55"/>
  <c r="Q30" i="55"/>
  <c r="F30" i="55"/>
  <c r="L30" i="55"/>
  <c r="Q21" i="55"/>
  <c r="F21" i="55"/>
  <c r="L21" i="55"/>
  <c r="Q83" i="55"/>
  <c r="F83" i="55"/>
  <c r="L83" i="55"/>
  <c r="Q67" i="55"/>
  <c r="F67" i="55"/>
  <c r="L67" i="55"/>
  <c r="Q51" i="55"/>
  <c r="F51" i="55"/>
  <c r="L51" i="55"/>
  <c r="P148" i="55"/>
  <c r="O148" i="55"/>
  <c r="Q131" i="51"/>
  <c r="Q127" i="51"/>
  <c r="Q119" i="51"/>
  <c r="Q111" i="51"/>
  <c r="Q107" i="51"/>
  <c r="Q103" i="51"/>
  <c r="Q88" i="51"/>
  <c r="Q268" i="51"/>
  <c r="Q256" i="51"/>
  <c r="Q15" i="51"/>
  <c r="T99" i="51"/>
  <c r="T138" i="51"/>
  <c r="T180" i="51"/>
  <c r="T137" i="51"/>
  <c r="N233" i="50"/>
  <c r="P217" i="50"/>
  <c r="N27" i="50"/>
  <c r="P155" i="50"/>
  <c r="N106" i="50"/>
  <c r="P225" i="50"/>
  <c r="P89" i="50"/>
  <c r="S131" i="50"/>
  <c r="S115" i="50"/>
  <c r="S77" i="50"/>
  <c r="S61" i="50"/>
  <c r="S170" i="50"/>
  <c r="S166" i="50"/>
  <c r="S73" i="50"/>
  <c r="AB15" i="54"/>
  <c r="AC15" i="54" s="1"/>
  <c r="Z56" i="54"/>
  <c r="X231" i="54"/>
  <c r="Z80" i="54"/>
  <c r="X262" i="54"/>
  <c r="Z229" i="54"/>
  <c r="Z183" i="54"/>
  <c r="Z72" i="54"/>
  <c r="AB242" i="54"/>
  <c r="AC242" i="54" s="1"/>
  <c r="X266" i="54"/>
  <c r="Z188" i="54"/>
  <c r="AB177" i="54"/>
  <c r="AC177" i="54" s="1"/>
  <c r="AB161" i="54"/>
  <c r="AC161" i="54" s="1"/>
  <c r="X138" i="54"/>
  <c r="X258" i="54"/>
  <c r="X254" i="54"/>
  <c r="Z274" i="54"/>
  <c r="Z270" i="54"/>
  <c r="Z243" i="54"/>
  <c r="AB139" i="54"/>
  <c r="AC139" i="54" s="1"/>
  <c r="X182" i="54"/>
  <c r="X192" i="54"/>
  <c r="Y218" i="54"/>
  <c r="AA218" i="54" s="1"/>
  <c r="AB218" i="54" s="1"/>
  <c r="AC218" i="54" s="1"/>
  <c r="X218" i="54"/>
  <c r="X190" i="54"/>
  <c r="Y275" i="54"/>
  <c r="AA275" i="54" s="1"/>
  <c r="AB275" i="54" s="1"/>
  <c r="AC275" i="54" s="1"/>
  <c r="X275" i="54"/>
  <c r="Y244" i="54"/>
  <c r="AA244" i="54" s="1"/>
  <c r="AB244" i="54" s="1"/>
  <c r="AC244" i="54" s="1"/>
  <c r="X244" i="54"/>
  <c r="X239" i="54"/>
  <c r="Y222" i="54"/>
  <c r="AA222" i="54" s="1"/>
  <c r="AB222" i="54" s="1"/>
  <c r="AC222" i="54" s="1"/>
  <c r="X222" i="54"/>
  <c r="Y215" i="54"/>
  <c r="AA215" i="54" s="1"/>
  <c r="X215" i="54"/>
  <c r="Y211" i="54"/>
  <c r="AA211" i="54" s="1"/>
  <c r="AB211" i="54" s="1"/>
  <c r="AC211" i="54" s="1"/>
  <c r="X211" i="54"/>
  <c r="Y207" i="54"/>
  <c r="AA207" i="54" s="1"/>
  <c r="X207" i="54"/>
  <c r="Y203" i="54"/>
  <c r="AA203" i="54" s="1"/>
  <c r="AB203" i="54" s="1"/>
  <c r="AC203" i="54" s="1"/>
  <c r="X203" i="54"/>
  <c r="X217" i="54"/>
  <c r="Y217" i="54"/>
  <c r="AA217" i="54" s="1"/>
  <c r="AB217" i="54" s="1"/>
  <c r="AC217" i="54" s="1"/>
  <c r="X212" i="54"/>
  <c r="X201" i="54"/>
  <c r="Y201" i="54"/>
  <c r="AA201" i="54" s="1"/>
  <c r="AB201" i="54" s="1"/>
  <c r="AC201" i="54" s="1"/>
  <c r="Y184" i="54"/>
  <c r="AA184" i="54" s="1"/>
  <c r="AB184" i="54" s="1"/>
  <c r="AC184" i="54" s="1"/>
  <c r="X184" i="54"/>
  <c r="Z196" i="54"/>
  <c r="Y181" i="54"/>
  <c r="AA181" i="54" s="1"/>
  <c r="X181" i="54"/>
  <c r="X200" i="54"/>
  <c r="Z208" i="54"/>
  <c r="Z177" i="54"/>
  <c r="Z173" i="54"/>
  <c r="Z169" i="54"/>
  <c r="Z165" i="54"/>
  <c r="Z161" i="54"/>
  <c r="Z157" i="54"/>
  <c r="X141" i="54"/>
  <c r="Y97" i="54"/>
  <c r="AA97" i="54" s="1"/>
  <c r="X97" i="54"/>
  <c r="Y92" i="54"/>
  <c r="AA92" i="54" s="1"/>
  <c r="AB92" i="54" s="1"/>
  <c r="AC92" i="54" s="1"/>
  <c r="X92" i="54"/>
  <c r="Z120" i="54"/>
  <c r="Y107" i="54"/>
  <c r="AA107" i="54" s="1"/>
  <c r="X107" i="54"/>
  <c r="AB94" i="54"/>
  <c r="AC94" i="54" s="1"/>
  <c r="X88" i="54"/>
  <c r="Y88" i="54"/>
  <c r="AA88" i="54" s="1"/>
  <c r="Y127" i="54"/>
  <c r="AA127" i="54" s="1"/>
  <c r="AB127" i="54" s="1"/>
  <c r="AC127" i="54" s="1"/>
  <c r="X127" i="54"/>
  <c r="X85" i="54"/>
  <c r="Y85" i="54"/>
  <c r="AA85" i="54" s="1"/>
  <c r="AB85" i="54" s="1"/>
  <c r="AC85" i="54" s="1"/>
  <c r="X79" i="54"/>
  <c r="Y79" i="54"/>
  <c r="AA79" i="54" s="1"/>
  <c r="X63" i="54"/>
  <c r="Y63" i="54"/>
  <c r="AA63" i="54" s="1"/>
  <c r="Z48" i="54"/>
  <c r="Y39" i="54"/>
  <c r="AA39" i="54" s="1"/>
  <c r="X39" i="54"/>
  <c r="Y31" i="54"/>
  <c r="AA31" i="54" s="1"/>
  <c r="X31" i="54"/>
  <c r="Y22" i="54"/>
  <c r="AA22" i="54" s="1"/>
  <c r="X22" i="54"/>
  <c r="Z52" i="54"/>
  <c r="Y55" i="54"/>
  <c r="AA55" i="54" s="1"/>
  <c r="X55" i="54"/>
  <c r="Y51" i="54"/>
  <c r="AA51" i="54" s="1"/>
  <c r="X51" i="54"/>
  <c r="X29" i="54"/>
  <c r="Y29" i="54"/>
  <c r="AA29" i="54" s="1"/>
  <c r="AB29" i="54" s="1"/>
  <c r="AC29" i="54" s="1"/>
  <c r="X15" i="54"/>
  <c r="X232" i="54"/>
  <c r="Y232" i="54"/>
  <c r="AA232" i="54" s="1"/>
  <c r="AB232" i="54" s="1"/>
  <c r="AC232" i="54" s="1"/>
  <c r="X227" i="54"/>
  <c r="Y226" i="54"/>
  <c r="AA226" i="54" s="1"/>
  <c r="AB226" i="54" s="1"/>
  <c r="AC226" i="54" s="1"/>
  <c r="X226" i="54"/>
  <c r="Y219" i="54"/>
  <c r="AA219" i="54" s="1"/>
  <c r="AB219" i="54" s="1"/>
  <c r="AC219" i="54" s="1"/>
  <c r="X219" i="54"/>
  <c r="X216" i="54"/>
  <c r="X205" i="54"/>
  <c r="Y205" i="54"/>
  <c r="AA205" i="54" s="1"/>
  <c r="AB205" i="54" s="1"/>
  <c r="AC205" i="54" s="1"/>
  <c r="Y199" i="54"/>
  <c r="AA199" i="54" s="1"/>
  <c r="AB199" i="54" s="1"/>
  <c r="AC199" i="54" s="1"/>
  <c r="X199" i="54"/>
  <c r="X197" i="54"/>
  <c r="Y197" i="54"/>
  <c r="AA197" i="54" s="1"/>
  <c r="AB197" i="54" s="1"/>
  <c r="AC197" i="54" s="1"/>
  <c r="Y193" i="54"/>
  <c r="AA193" i="54" s="1"/>
  <c r="AB193" i="54" s="1"/>
  <c r="AC193" i="54" s="1"/>
  <c r="X193" i="54"/>
  <c r="Y189" i="54"/>
  <c r="AA189" i="54" s="1"/>
  <c r="AB189" i="54" s="1"/>
  <c r="AC189" i="54" s="1"/>
  <c r="X189" i="54"/>
  <c r="Y145" i="54"/>
  <c r="AA145" i="54" s="1"/>
  <c r="X145" i="54"/>
  <c r="Y148" i="54"/>
  <c r="AA148" i="54" s="1"/>
  <c r="X148" i="54"/>
  <c r="X152" i="54"/>
  <c r="Y152" i="54"/>
  <c r="AA152" i="54" s="1"/>
  <c r="Z112" i="54"/>
  <c r="Y96" i="54"/>
  <c r="AA96" i="54" s="1"/>
  <c r="AB96" i="54" s="1"/>
  <c r="AC96" i="54" s="1"/>
  <c r="X96" i="54"/>
  <c r="Y84" i="54"/>
  <c r="AA84" i="54" s="1"/>
  <c r="AB84" i="54" s="1"/>
  <c r="AC84" i="54" s="1"/>
  <c r="X84" i="54"/>
  <c r="Z116" i="54"/>
  <c r="Y103" i="54"/>
  <c r="AA103" i="54" s="1"/>
  <c r="X103" i="54"/>
  <c r="Y123" i="54"/>
  <c r="AA123" i="54" s="1"/>
  <c r="AB123" i="54" s="1"/>
  <c r="AC123" i="54" s="1"/>
  <c r="X123" i="54"/>
  <c r="AB107" i="54"/>
  <c r="AC107" i="54" s="1"/>
  <c r="X100" i="54"/>
  <c r="AB88" i="54"/>
  <c r="AC88" i="54" s="1"/>
  <c r="AB79" i="54"/>
  <c r="AC79" i="54" s="1"/>
  <c r="X149" i="54"/>
  <c r="Y99" i="54"/>
  <c r="AA99" i="54" s="1"/>
  <c r="AB99" i="54" s="1"/>
  <c r="AC99" i="54" s="1"/>
  <c r="X99" i="54"/>
  <c r="X75" i="54"/>
  <c r="Y75" i="54"/>
  <c r="AA75" i="54" s="1"/>
  <c r="Y59" i="54"/>
  <c r="AA59" i="54" s="1"/>
  <c r="AB59" i="54" s="1"/>
  <c r="AC59" i="54" s="1"/>
  <c r="X59" i="54"/>
  <c r="AB55" i="54"/>
  <c r="AC55" i="54" s="1"/>
  <c r="AB51" i="54"/>
  <c r="AC51" i="54" s="1"/>
  <c r="X41" i="54"/>
  <c r="Y41" i="54"/>
  <c r="AA41" i="54" s="1"/>
  <c r="AB41" i="54" s="1"/>
  <c r="AC41" i="54" s="1"/>
  <c r="X24" i="54"/>
  <c r="Y24" i="54"/>
  <c r="AA24" i="54" s="1"/>
  <c r="AB24" i="54" s="1"/>
  <c r="AC24" i="54" s="1"/>
  <c r="X246" i="54"/>
  <c r="Y246" i="54"/>
  <c r="AA246" i="54" s="1"/>
  <c r="AB246" i="54" s="1"/>
  <c r="AC246" i="54" s="1"/>
  <c r="X236" i="54"/>
  <c r="Y236" i="54"/>
  <c r="AA236" i="54" s="1"/>
  <c r="AB236" i="54" s="1"/>
  <c r="AC236" i="54" s="1"/>
  <c r="AB215" i="54"/>
  <c r="AC215" i="54" s="1"/>
  <c r="AB207" i="54"/>
  <c r="AC207" i="54" s="1"/>
  <c r="Y224" i="54"/>
  <c r="AA224" i="54" s="1"/>
  <c r="AB224" i="54" s="1"/>
  <c r="AC224" i="54" s="1"/>
  <c r="X224" i="54"/>
  <c r="Y228" i="54"/>
  <c r="AA228" i="54" s="1"/>
  <c r="X228" i="54"/>
  <c r="X209" i="54"/>
  <c r="Y209" i="54"/>
  <c r="AA209" i="54" s="1"/>
  <c r="AB209" i="54" s="1"/>
  <c r="AC209" i="54" s="1"/>
  <c r="X204" i="54"/>
  <c r="Y195" i="54"/>
  <c r="AA195" i="54" s="1"/>
  <c r="AB195" i="54" s="1"/>
  <c r="AC195" i="54" s="1"/>
  <c r="X195" i="54"/>
  <c r="Y191" i="54"/>
  <c r="AA191" i="54" s="1"/>
  <c r="AB191" i="54" s="1"/>
  <c r="AC191" i="54" s="1"/>
  <c r="X191" i="54"/>
  <c r="Y187" i="54"/>
  <c r="AA187" i="54" s="1"/>
  <c r="AB187" i="54" s="1"/>
  <c r="AC187" i="54" s="1"/>
  <c r="X187" i="54"/>
  <c r="AB181" i="54"/>
  <c r="AC181" i="54" s="1"/>
  <c r="Y153" i="54"/>
  <c r="AA153" i="54" s="1"/>
  <c r="AB153" i="54" s="1"/>
  <c r="AC153" i="54" s="1"/>
  <c r="X153" i="54"/>
  <c r="Y144" i="54"/>
  <c r="AA144" i="54" s="1"/>
  <c r="X144" i="54"/>
  <c r="Y137" i="54"/>
  <c r="AA137" i="54" s="1"/>
  <c r="X137" i="54"/>
  <c r="AB148" i="54"/>
  <c r="AC148" i="54" s="1"/>
  <c r="AB152" i="54"/>
  <c r="AC152" i="54" s="1"/>
  <c r="AB137" i="54"/>
  <c r="AC137" i="54" s="1"/>
  <c r="AB145" i="54"/>
  <c r="AC145" i="54" s="1"/>
  <c r="Z128" i="54"/>
  <c r="Y115" i="54"/>
  <c r="AA115" i="54" s="1"/>
  <c r="X115" i="54"/>
  <c r="X108" i="54"/>
  <c r="Z132" i="54"/>
  <c r="Y119" i="54"/>
  <c r="AA119" i="54" s="1"/>
  <c r="X119" i="54"/>
  <c r="AB103" i="54"/>
  <c r="AC103" i="54" s="1"/>
  <c r="AB97" i="54"/>
  <c r="AC97" i="54" s="1"/>
  <c r="AB75" i="54"/>
  <c r="AC75" i="54" s="1"/>
  <c r="Z76" i="54"/>
  <c r="X71" i="54"/>
  <c r="Y71" i="54"/>
  <c r="AA71" i="54" s="1"/>
  <c r="Z44" i="54"/>
  <c r="AB48" i="54"/>
  <c r="AC48" i="54" s="1"/>
  <c r="Y35" i="54"/>
  <c r="AA35" i="54" s="1"/>
  <c r="AB35" i="54" s="1"/>
  <c r="AC35" i="54" s="1"/>
  <c r="X35" i="54"/>
  <c r="Y26" i="54"/>
  <c r="AA26" i="54" s="1"/>
  <c r="AB26" i="54" s="1"/>
  <c r="AC26" i="54" s="1"/>
  <c r="X26" i="54"/>
  <c r="Y18" i="54"/>
  <c r="AA18" i="54" s="1"/>
  <c r="AB18" i="54" s="1"/>
  <c r="AC18" i="54" s="1"/>
  <c r="X18" i="54"/>
  <c r="Y47" i="54"/>
  <c r="AA47" i="54" s="1"/>
  <c r="X47" i="54"/>
  <c r="X37" i="54"/>
  <c r="Y37" i="54"/>
  <c r="AA37" i="54" s="1"/>
  <c r="AB37" i="54" s="1"/>
  <c r="AC37" i="54" s="1"/>
  <c r="X20" i="54"/>
  <c r="Y20" i="54"/>
  <c r="X273" i="54"/>
  <c r="Y273" i="54"/>
  <c r="AA273" i="54" s="1"/>
  <c r="AB273" i="54" s="1"/>
  <c r="AC273" i="54" s="1"/>
  <c r="X269" i="54"/>
  <c r="Y269" i="54"/>
  <c r="AA269" i="54" s="1"/>
  <c r="AB269" i="54" s="1"/>
  <c r="AC269" i="54" s="1"/>
  <c r="X265" i="54"/>
  <c r="Y265" i="54"/>
  <c r="AA265" i="54" s="1"/>
  <c r="AB265" i="54" s="1"/>
  <c r="AC265" i="54" s="1"/>
  <c r="X261" i="54"/>
  <c r="Y261" i="54"/>
  <c r="AA261" i="54" s="1"/>
  <c r="AB261" i="54" s="1"/>
  <c r="AC261" i="54" s="1"/>
  <c r="X257" i="54"/>
  <c r="Y257" i="54"/>
  <c r="AA257" i="54" s="1"/>
  <c r="AB257" i="54" s="1"/>
  <c r="AC257" i="54" s="1"/>
  <c r="X253" i="54"/>
  <c r="Y253" i="54"/>
  <c r="AA253" i="54" s="1"/>
  <c r="AB253" i="54" s="1"/>
  <c r="AC253" i="54" s="1"/>
  <c r="Z250" i="54"/>
  <c r="Y249" i="54"/>
  <c r="X249" i="54"/>
  <c r="Y245" i="54"/>
  <c r="AA245" i="54" s="1"/>
  <c r="AB245" i="54" s="1"/>
  <c r="AC245" i="54" s="1"/>
  <c r="X245" i="54"/>
  <c r="X240" i="54"/>
  <c r="Y240" i="54"/>
  <c r="AA240" i="54" s="1"/>
  <c r="AB240" i="54" s="1"/>
  <c r="AC240" i="54" s="1"/>
  <c r="X235" i="54"/>
  <c r="Y220" i="54"/>
  <c r="AA220" i="54" s="1"/>
  <c r="AB220" i="54" s="1"/>
  <c r="AC220" i="54" s="1"/>
  <c r="X220" i="54"/>
  <c r="Z223" i="54"/>
  <c r="AB228" i="54"/>
  <c r="AC228" i="54" s="1"/>
  <c r="X213" i="54"/>
  <c r="Y213" i="54"/>
  <c r="AA213" i="54" s="1"/>
  <c r="AB213" i="54" s="1"/>
  <c r="AC213" i="54" s="1"/>
  <c r="Y185" i="54"/>
  <c r="AA185" i="54" s="1"/>
  <c r="AB185" i="54" s="1"/>
  <c r="AC185" i="54" s="1"/>
  <c r="X185" i="54"/>
  <c r="X180" i="54"/>
  <c r="Y180" i="54"/>
  <c r="AA180" i="54" s="1"/>
  <c r="AB180" i="54" s="1"/>
  <c r="AC180" i="54" s="1"/>
  <c r="X176" i="54"/>
  <c r="Y176" i="54"/>
  <c r="AA176" i="54" s="1"/>
  <c r="AB176" i="54" s="1"/>
  <c r="AC176" i="54" s="1"/>
  <c r="X172" i="54"/>
  <c r="Y172" i="54"/>
  <c r="AA172" i="54" s="1"/>
  <c r="AB172" i="54" s="1"/>
  <c r="AC172" i="54" s="1"/>
  <c r="X168" i="54"/>
  <c r="Y168" i="54"/>
  <c r="AA168" i="54" s="1"/>
  <c r="AB168" i="54" s="1"/>
  <c r="AC168" i="54" s="1"/>
  <c r="X164" i="54"/>
  <c r="Y164" i="54"/>
  <c r="AA164" i="54" s="1"/>
  <c r="AB164" i="54" s="1"/>
  <c r="AC164" i="54" s="1"/>
  <c r="X160" i="54"/>
  <c r="Y160" i="54"/>
  <c r="AA160" i="54" s="1"/>
  <c r="AB160" i="54" s="1"/>
  <c r="AC160" i="54" s="1"/>
  <c r="X156" i="54"/>
  <c r="Y156" i="54"/>
  <c r="AA156" i="54" s="1"/>
  <c r="AB156" i="54" s="1"/>
  <c r="AC156" i="54" s="1"/>
  <c r="AB144" i="54"/>
  <c r="AC144" i="54" s="1"/>
  <c r="Y136" i="54"/>
  <c r="AA136" i="54" s="1"/>
  <c r="AB136" i="54" s="1"/>
  <c r="AC136" i="54" s="1"/>
  <c r="X136" i="54"/>
  <c r="Y133" i="54"/>
  <c r="AA133" i="54" s="1"/>
  <c r="AB133" i="54" s="1"/>
  <c r="AC133" i="54" s="1"/>
  <c r="X133" i="54"/>
  <c r="Y140" i="54"/>
  <c r="AA140" i="54" s="1"/>
  <c r="AB140" i="54" s="1"/>
  <c r="AC140" i="54" s="1"/>
  <c r="X140" i="54"/>
  <c r="Y131" i="54"/>
  <c r="AA131" i="54" s="1"/>
  <c r="AB131" i="54" s="1"/>
  <c r="AC131" i="54" s="1"/>
  <c r="X131" i="54"/>
  <c r="X124" i="54"/>
  <c r="AB115" i="54"/>
  <c r="AC115" i="54" s="1"/>
  <c r="Y101" i="54"/>
  <c r="AA101" i="54" s="1"/>
  <c r="AB101" i="54" s="1"/>
  <c r="AC101" i="54" s="1"/>
  <c r="X101" i="54"/>
  <c r="AB119" i="54"/>
  <c r="AC119" i="54" s="1"/>
  <c r="Y93" i="54"/>
  <c r="AA93" i="54" s="1"/>
  <c r="AB93" i="54" s="1"/>
  <c r="AC93" i="54" s="1"/>
  <c r="X93" i="54"/>
  <c r="Z104" i="54"/>
  <c r="Y89" i="54"/>
  <c r="AA89" i="54" s="1"/>
  <c r="AB89" i="54" s="1"/>
  <c r="AC89" i="54" s="1"/>
  <c r="X89" i="54"/>
  <c r="AB71" i="54"/>
  <c r="AC71" i="54" s="1"/>
  <c r="AB63" i="54"/>
  <c r="AC63" i="54" s="1"/>
  <c r="Y111" i="54"/>
  <c r="AA111" i="54" s="1"/>
  <c r="AB111" i="54" s="1"/>
  <c r="AC111" i="54" s="1"/>
  <c r="X111" i="54"/>
  <c r="X83" i="54"/>
  <c r="Y83" i="54"/>
  <c r="AA83" i="54" s="1"/>
  <c r="AB83" i="54" s="1"/>
  <c r="AC83" i="54" s="1"/>
  <c r="X67" i="54"/>
  <c r="Y67" i="54"/>
  <c r="AA67" i="54" s="1"/>
  <c r="AB67" i="54" s="1"/>
  <c r="AC67" i="54" s="1"/>
  <c r="AB39" i="54"/>
  <c r="AC39" i="54" s="1"/>
  <c r="AB31" i="54"/>
  <c r="AC31" i="54" s="1"/>
  <c r="AB22" i="54"/>
  <c r="AC22" i="54" s="1"/>
  <c r="AB47" i="54"/>
  <c r="AC47" i="54" s="1"/>
  <c r="X33" i="54"/>
  <c r="Y33" i="54"/>
  <c r="AA33" i="54" s="1"/>
  <c r="AB33" i="54" s="1"/>
  <c r="AC33" i="54" s="1"/>
  <c r="X16" i="54"/>
  <c r="Y16" i="54"/>
  <c r="AA16" i="54" s="1"/>
  <c r="AB16" i="54" s="1"/>
  <c r="AC16" i="54" s="1"/>
  <c r="W257" i="53"/>
  <c r="Y257" i="53" s="1"/>
  <c r="V257" i="53"/>
  <c r="W249" i="53"/>
  <c r="V249" i="53"/>
  <c r="W238" i="53"/>
  <c r="Y238" i="53" s="1"/>
  <c r="Z238" i="53" s="1"/>
  <c r="AA238" i="53" s="1"/>
  <c r="V238" i="53"/>
  <c r="W230" i="53"/>
  <c r="V230" i="53"/>
  <c r="W217" i="53"/>
  <c r="Y217" i="53" s="1"/>
  <c r="Z217" i="53" s="1"/>
  <c r="AA217" i="53" s="1"/>
  <c r="V217" i="53"/>
  <c r="W201" i="53"/>
  <c r="Y201" i="53" s="1"/>
  <c r="Z201" i="53" s="1"/>
  <c r="AA201" i="53" s="1"/>
  <c r="V201" i="53"/>
  <c r="W222" i="53"/>
  <c r="Y222" i="53" s="1"/>
  <c r="Z222" i="53" s="1"/>
  <c r="AA222" i="53" s="1"/>
  <c r="V222" i="53"/>
  <c r="V223" i="53"/>
  <c r="W181" i="53"/>
  <c r="Y181" i="53" s="1"/>
  <c r="V181" i="53"/>
  <c r="W243" i="53"/>
  <c r="Y243" i="53" s="1"/>
  <c r="V243" i="53"/>
  <c r="W197" i="53"/>
  <c r="Y197" i="53" s="1"/>
  <c r="V197" i="53"/>
  <c r="W194" i="53"/>
  <c r="Y194" i="53" s="1"/>
  <c r="Z194" i="53" s="1"/>
  <c r="AA194" i="53" s="1"/>
  <c r="V194" i="53"/>
  <c r="W175" i="53"/>
  <c r="Y175" i="53" s="1"/>
  <c r="Z175" i="53" s="1"/>
  <c r="AA175" i="53" s="1"/>
  <c r="V175" i="53"/>
  <c r="W206" i="53"/>
  <c r="Y206" i="53" s="1"/>
  <c r="V206" i="53"/>
  <c r="W210" i="53"/>
  <c r="Y210" i="53" s="1"/>
  <c r="V210" i="53"/>
  <c r="W159" i="53"/>
  <c r="Y159" i="53" s="1"/>
  <c r="V159" i="53"/>
  <c r="V150" i="53"/>
  <c r="V142" i="53"/>
  <c r="V134" i="53"/>
  <c r="V126" i="53"/>
  <c r="V118" i="53"/>
  <c r="V185" i="53"/>
  <c r="X146" i="53"/>
  <c r="W127" i="53"/>
  <c r="Y127" i="53" s="1"/>
  <c r="Z127" i="53" s="1"/>
  <c r="AA127" i="53" s="1"/>
  <c r="V127" i="53"/>
  <c r="W88" i="53"/>
  <c r="Y88" i="53" s="1"/>
  <c r="Z88" i="53" s="1"/>
  <c r="AA88" i="53" s="1"/>
  <c r="V88" i="53"/>
  <c r="W131" i="53"/>
  <c r="Y131" i="53" s="1"/>
  <c r="Z131" i="53" s="1"/>
  <c r="AA131" i="53" s="1"/>
  <c r="V131" i="53"/>
  <c r="W160" i="53"/>
  <c r="Y160" i="53" s="1"/>
  <c r="Z160" i="53" s="1"/>
  <c r="AA160" i="53" s="1"/>
  <c r="V160" i="53"/>
  <c r="V98" i="53"/>
  <c r="W80" i="53"/>
  <c r="Y80" i="53" s="1"/>
  <c r="V80" i="53"/>
  <c r="W61" i="53"/>
  <c r="Y61" i="53" s="1"/>
  <c r="V61" i="53"/>
  <c r="W109" i="53"/>
  <c r="Y109" i="53" s="1"/>
  <c r="Z109" i="53" s="1"/>
  <c r="AA109" i="53" s="1"/>
  <c r="V109" i="53"/>
  <c r="W97" i="53"/>
  <c r="Y97" i="53" s="1"/>
  <c r="V97" i="53"/>
  <c r="W68" i="53"/>
  <c r="Y68" i="53" s="1"/>
  <c r="V68" i="53"/>
  <c r="W119" i="53"/>
  <c r="Y119" i="53" s="1"/>
  <c r="V119" i="53"/>
  <c r="W81" i="53"/>
  <c r="Y81" i="53" s="1"/>
  <c r="V81" i="53"/>
  <c r="W44" i="53"/>
  <c r="Y44" i="53" s="1"/>
  <c r="Z44" i="53" s="1"/>
  <c r="AA44" i="53" s="1"/>
  <c r="V44" i="53"/>
  <c r="W52" i="53"/>
  <c r="Y52" i="53" s="1"/>
  <c r="Z52" i="53" s="1"/>
  <c r="AA52" i="53" s="1"/>
  <c r="V52" i="53"/>
  <c r="W28" i="53"/>
  <c r="Y28" i="53" s="1"/>
  <c r="V28" i="53"/>
  <c r="X15" i="53"/>
  <c r="Z257" i="53"/>
  <c r="AA257" i="53" s="1"/>
  <c r="W269" i="53"/>
  <c r="Y269" i="53" s="1"/>
  <c r="V269" i="53"/>
  <c r="W213" i="53"/>
  <c r="Y213" i="53" s="1"/>
  <c r="V213" i="53"/>
  <c r="W239" i="53"/>
  <c r="Y239" i="53" s="1"/>
  <c r="V239" i="53"/>
  <c r="Z181" i="53"/>
  <c r="AA181" i="53" s="1"/>
  <c r="Z243" i="53"/>
  <c r="AA243" i="53" s="1"/>
  <c r="W227" i="53"/>
  <c r="Y227" i="53" s="1"/>
  <c r="V227" i="53"/>
  <c r="Z197" i="53"/>
  <c r="AA197" i="53" s="1"/>
  <c r="W171" i="53"/>
  <c r="Y171" i="53" s="1"/>
  <c r="Z171" i="53" s="1"/>
  <c r="AA171" i="53" s="1"/>
  <c r="V171" i="53"/>
  <c r="Z206" i="53"/>
  <c r="AA206" i="53" s="1"/>
  <c r="Z210" i="53"/>
  <c r="AA210" i="53" s="1"/>
  <c r="Z159" i="53"/>
  <c r="AA159" i="53" s="1"/>
  <c r="W155" i="53"/>
  <c r="Y155" i="53" s="1"/>
  <c r="V155" i="53"/>
  <c r="W123" i="53"/>
  <c r="Y123" i="53" s="1"/>
  <c r="Z123" i="53" s="1"/>
  <c r="AA123" i="53" s="1"/>
  <c r="V123" i="53"/>
  <c r="W107" i="53"/>
  <c r="Y107" i="53" s="1"/>
  <c r="V107" i="53"/>
  <c r="W143" i="53"/>
  <c r="Y143" i="53" s="1"/>
  <c r="Z143" i="53" s="1"/>
  <c r="AA143" i="53" s="1"/>
  <c r="V143" i="53"/>
  <c r="W147" i="53"/>
  <c r="Y147" i="53" s="1"/>
  <c r="Z147" i="53" s="1"/>
  <c r="AA147" i="53" s="1"/>
  <c r="V147" i="53"/>
  <c r="W151" i="53"/>
  <c r="Y151" i="53" s="1"/>
  <c r="V151" i="53"/>
  <c r="Z80" i="53"/>
  <c r="AA80" i="53" s="1"/>
  <c r="Z61" i="53"/>
  <c r="AA61" i="53" s="1"/>
  <c r="X154" i="53"/>
  <c r="V102" i="53"/>
  <c r="Z97" i="53"/>
  <c r="AA97" i="53" s="1"/>
  <c r="W84" i="53"/>
  <c r="Y84" i="53" s="1"/>
  <c r="Z84" i="53" s="1"/>
  <c r="AA84" i="53" s="1"/>
  <c r="V84" i="53"/>
  <c r="Z68" i="53"/>
  <c r="AA68" i="53" s="1"/>
  <c r="Z119" i="53"/>
  <c r="AA119" i="53" s="1"/>
  <c r="W101" i="53"/>
  <c r="Y101" i="53" s="1"/>
  <c r="Z101" i="53" s="1"/>
  <c r="AA101" i="53" s="1"/>
  <c r="V101" i="53"/>
  <c r="W85" i="53"/>
  <c r="Y85" i="53" s="1"/>
  <c r="Z85" i="53" s="1"/>
  <c r="AA85" i="53" s="1"/>
  <c r="V85" i="53"/>
  <c r="W72" i="53"/>
  <c r="Y72" i="53" s="1"/>
  <c r="Z72" i="53" s="1"/>
  <c r="AA72" i="53" s="1"/>
  <c r="V72" i="53"/>
  <c r="Z81" i="53"/>
  <c r="AA81" i="53" s="1"/>
  <c r="W41" i="53"/>
  <c r="Y41" i="53" s="1"/>
  <c r="Z41" i="53" s="1"/>
  <c r="AA41" i="53" s="1"/>
  <c r="V41" i="53"/>
  <c r="X33" i="53"/>
  <c r="V94" i="53"/>
  <c r="W64" i="53"/>
  <c r="Y64" i="53" s="1"/>
  <c r="Z64" i="53" s="1"/>
  <c r="AA64" i="53" s="1"/>
  <c r="V64" i="53"/>
  <c r="W32" i="53"/>
  <c r="Y32" i="53" s="1"/>
  <c r="V32" i="53"/>
  <c r="X122" i="53"/>
  <c r="W48" i="53"/>
  <c r="Y48" i="53" s="1"/>
  <c r="Z48" i="53" s="1"/>
  <c r="AA48" i="53" s="1"/>
  <c r="V48" i="53"/>
  <c r="Z28" i="53"/>
  <c r="AA28" i="53" s="1"/>
  <c r="W273" i="53"/>
  <c r="Y273" i="53" s="1"/>
  <c r="Z273" i="53" s="1"/>
  <c r="AA273" i="53" s="1"/>
  <c r="V273" i="53"/>
  <c r="X246" i="53"/>
  <c r="W242" i="53"/>
  <c r="Y242" i="53" s="1"/>
  <c r="Z242" i="53" s="1"/>
  <c r="AA242" i="53" s="1"/>
  <c r="V242" i="53"/>
  <c r="W234" i="53"/>
  <c r="V234" i="53"/>
  <c r="W265" i="53"/>
  <c r="Y265" i="53" s="1"/>
  <c r="Z265" i="53" s="1"/>
  <c r="AA265" i="53" s="1"/>
  <c r="V265" i="53"/>
  <c r="W245" i="53"/>
  <c r="Y245" i="53" s="1"/>
  <c r="Z245" i="53" s="1"/>
  <c r="AA245" i="53" s="1"/>
  <c r="V245" i="53"/>
  <c r="W226" i="53"/>
  <c r="Y226" i="53" s="1"/>
  <c r="V226" i="53"/>
  <c r="V220" i="53"/>
  <c r="W220" i="53"/>
  <c r="Y220" i="53" s="1"/>
  <c r="Z220" i="53" s="1"/>
  <c r="AA220" i="53" s="1"/>
  <c r="Z213" i="53"/>
  <c r="AA213" i="53" s="1"/>
  <c r="Z269" i="53"/>
  <c r="AA269" i="53" s="1"/>
  <c r="W209" i="53"/>
  <c r="Y209" i="53" s="1"/>
  <c r="Z209" i="53" s="1"/>
  <c r="AA209" i="53" s="1"/>
  <c r="V209" i="53"/>
  <c r="V262" i="53"/>
  <c r="Z239" i="53"/>
  <c r="AA239" i="53" s="1"/>
  <c r="W235" i="53"/>
  <c r="V235" i="53"/>
  <c r="W214" i="53"/>
  <c r="Y214" i="53" s="1"/>
  <c r="Z214" i="53" s="1"/>
  <c r="AA214" i="53" s="1"/>
  <c r="V214" i="53"/>
  <c r="Z227" i="53"/>
  <c r="AA227" i="53" s="1"/>
  <c r="W202" i="53"/>
  <c r="Y202" i="53" s="1"/>
  <c r="V202" i="53"/>
  <c r="W167" i="53"/>
  <c r="Y167" i="53" s="1"/>
  <c r="Z167" i="53" s="1"/>
  <c r="AA167" i="53" s="1"/>
  <c r="V167" i="53"/>
  <c r="W190" i="53"/>
  <c r="Y190" i="53" s="1"/>
  <c r="Z190" i="53" s="1"/>
  <c r="AA190" i="53" s="1"/>
  <c r="V190" i="53"/>
  <c r="W168" i="53"/>
  <c r="Y168" i="53" s="1"/>
  <c r="Z168" i="53" s="1"/>
  <c r="AA168" i="53" s="1"/>
  <c r="V168" i="53"/>
  <c r="W172" i="53"/>
  <c r="Y172" i="53" s="1"/>
  <c r="Z172" i="53" s="1"/>
  <c r="AA172" i="53" s="1"/>
  <c r="V172" i="53"/>
  <c r="W184" i="53"/>
  <c r="Y184" i="53" s="1"/>
  <c r="Z184" i="53" s="1"/>
  <c r="AA184" i="53" s="1"/>
  <c r="V184" i="53"/>
  <c r="V138" i="53"/>
  <c r="V130" i="53"/>
  <c r="V114" i="53"/>
  <c r="W106" i="53"/>
  <c r="Y106" i="53" s="1"/>
  <c r="Z106" i="53" s="1"/>
  <c r="AA106" i="53" s="1"/>
  <c r="V106" i="53"/>
  <c r="W92" i="53"/>
  <c r="Y92" i="53" s="1"/>
  <c r="Z92" i="53" s="1"/>
  <c r="AA92" i="53" s="1"/>
  <c r="V92" i="53"/>
  <c r="Z156" i="53"/>
  <c r="AA156" i="53" s="1"/>
  <c r="V110" i="53"/>
  <c r="Z151" i="53"/>
  <c r="AA151" i="53" s="1"/>
  <c r="X73" i="53"/>
  <c r="W40" i="53"/>
  <c r="Y40" i="53" s="1"/>
  <c r="Z40" i="53" s="1"/>
  <c r="AA40" i="53" s="1"/>
  <c r="V40" i="53"/>
  <c r="W27" i="53"/>
  <c r="Y27" i="53" s="1"/>
  <c r="Z27" i="53" s="1"/>
  <c r="AA27" i="53" s="1"/>
  <c r="V27" i="53"/>
  <c r="Z32" i="53"/>
  <c r="AA32" i="53" s="1"/>
  <c r="W89" i="53"/>
  <c r="Y89" i="53" s="1"/>
  <c r="Z89" i="53" s="1"/>
  <c r="AA89" i="53" s="1"/>
  <c r="V89" i="53"/>
  <c r="V274" i="53"/>
  <c r="W76" i="53"/>
  <c r="Y76" i="53" s="1"/>
  <c r="Z76" i="53" s="1"/>
  <c r="AA76" i="53" s="1"/>
  <c r="V76" i="53"/>
  <c r="W65" i="53"/>
  <c r="Y65" i="53" s="1"/>
  <c r="Z65" i="53" s="1"/>
  <c r="AA65" i="53" s="1"/>
  <c r="V65" i="53"/>
  <c r="W261" i="53"/>
  <c r="Y261" i="53" s="1"/>
  <c r="Z261" i="53" s="1"/>
  <c r="AA261" i="53" s="1"/>
  <c r="V261" i="53"/>
  <c r="W253" i="53"/>
  <c r="Y253" i="53" s="1"/>
  <c r="Z253" i="53" s="1"/>
  <c r="AA253" i="53" s="1"/>
  <c r="V253" i="53"/>
  <c r="Z272" i="53"/>
  <c r="AA272" i="53" s="1"/>
  <c r="Z226" i="53"/>
  <c r="AA226" i="53" s="1"/>
  <c r="W205" i="53"/>
  <c r="Y205" i="53" s="1"/>
  <c r="Z205" i="53" s="1"/>
  <c r="AA205" i="53" s="1"/>
  <c r="V205" i="53"/>
  <c r="W231" i="53"/>
  <c r="Y231" i="53" s="1"/>
  <c r="Z231" i="53" s="1"/>
  <c r="AA231" i="53" s="1"/>
  <c r="V231" i="53"/>
  <c r="X198" i="53"/>
  <c r="W182" i="53"/>
  <c r="Y182" i="53" s="1"/>
  <c r="Z182" i="53" s="1"/>
  <c r="AA182" i="53" s="1"/>
  <c r="V182" i="53"/>
  <c r="W218" i="53"/>
  <c r="Y218" i="53" s="1"/>
  <c r="Z218" i="53" s="1"/>
  <c r="AA218" i="53" s="1"/>
  <c r="V218" i="53"/>
  <c r="Z202" i="53"/>
  <c r="AA202" i="53" s="1"/>
  <c r="W193" i="53"/>
  <c r="Y193" i="53" s="1"/>
  <c r="Z193" i="53" s="1"/>
  <c r="AA193" i="53" s="1"/>
  <c r="V193" i="53"/>
  <c r="W179" i="53"/>
  <c r="Y179" i="53" s="1"/>
  <c r="Z179" i="53" s="1"/>
  <c r="AA179" i="53" s="1"/>
  <c r="V179" i="53"/>
  <c r="W163" i="53"/>
  <c r="Y163" i="53" s="1"/>
  <c r="Z163" i="53" s="1"/>
  <c r="AA163" i="53" s="1"/>
  <c r="V163" i="53"/>
  <c r="V189" i="53"/>
  <c r="W189" i="53"/>
  <c r="Y189" i="53" s="1"/>
  <c r="Z189" i="53" s="1"/>
  <c r="AA189" i="53" s="1"/>
  <c r="X188" i="53"/>
  <c r="W176" i="53"/>
  <c r="Y176" i="53" s="1"/>
  <c r="Z176" i="53" s="1"/>
  <c r="AA176" i="53" s="1"/>
  <c r="V176" i="53"/>
  <c r="Z155" i="53"/>
  <c r="AA155" i="53" s="1"/>
  <c r="W139" i="53"/>
  <c r="Y139" i="53" s="1"/>
  <c r="Z139" i="53" s="1"/>
  <c r="AA139" i="53" s="1"/>
  <c r="V139" i="53"/>
  <c r="W111" i="53"/>
  <c r="Y111" i="53" s="1"/>
  <c r="Z111" i="53" s="1"/>
  <c r="AA111" i="53" s="1"/>
  <c r="V111" i="53"/>
  <c r="W164" i="53"/>
  <c r="Y164" i="53" s="1"/>
  <c r="Z164" i="53" s="1"/>
  <c r="AA164" i="53" s="1"/>
  <c r="V164" i="53"/>
  <c r="W115" i="53"/>
  <c r="Y115" i="53" s="1"/>
  <c r="Z115" i="53" s="1"/>
  <c r="AA115" i="53" s="1"/>
  <c r="V115" i="53"/>
  <c r="Z107" i="53"/>
  <c r="AA107" i="53" s="1"/>
  <c r="W93" i="53"/>
  <c r="Y93" i="53" s="1"/>
  <c r="Z93" i="53" s="1"/>
  <c r="AA93" i="53" s="1"/>
  <c r="V93" i="53"/>
  <c r="W62" i="53"/>
  <c r="Y62" i="53" s="1"/>
  <c r="Z62" i="53" s="1"/>
  <c r="AA62" i="53" s="1"/>
  <c r="V62" i="53"/>
  <c r="W135" i="53"/>
  <c r="Y135" i="53" s="1"/>
  <c r="Z135" i="53" s="1"/>
  <c r="AA135" i="53" s="1"/>
  <c r="V135" i="53"/>
  <c r="W36" i="53"/>
  <c r="Y36" i="53" s="1"/>
  <c r="Z36" i="53" s="1"/>
  <c r="AA36" i="53" s="1"/>
  <c r="V36" i="53"/>
  <c r="W23" i="53"/>
  <c r="Y23" i="53" s="1"/>
  <c r="Z23" i="53" s="1"/>
  <c r="AA23" i="53" s="1"/>
  <c r="V23" i="53"/>
  <c r="W19" i="53"/>
  <c r="Y19" i="53" s="1"/>
  <c r="Z19" i="53" s="1"/>
  <c r="AA19" i="53" s="1"/>
  <c r="V19" i="53"/>
  <c r="W56" i="53"/>
  <c r="Y56" i="53" s="1"/>
  <c r="Z56" i="53" s="1"/>
  <c r="AA56" i="53" s="1"/>
  <c r="V56" i="53"/>
  <c r="Q155" i="49"/>
  <c r="R155" i="49" s="1"/>
  <c r="S155" i="49" s="1"/>
  <c r="Q93" i="49"/>
  <c r="R93" i="49" s="1"/>
  <c r="S93" i="49" s="1"/>
  <c r="T274" i="52"/>
  <c r="T273" i="52"/>
  <c r="U273" i="52"/>
  <c r="W273" i="52" s="1"/>
  <c r="X273" i="52" s="1"/>
  <c r="Y273" i="52" s="1"/>
  <c r="T257" i="52"/>
  <c r="U257" i="52"/>
  <c r="W257" i="52" s="1"/>
  <c r="X257" i="52" s="1"/>
  <c r="Y257" i="52" s="1"/>
  <c r="T246" i="52"/>
  <c r="U243" i="52"/>
  <c r="W243" i="52" s="1"/>
  <c r="X243" i="52" s="1"/>
  <c r="Y243" i="52" s="1"/>
  <c r="T243" i="52"/>
  <c r="U235" i="52"/>
  <c r="T235" i="52"/>
  <c r="T236" i="52"/>
  <c r="U229" i="52"/>
  <c r="T229" i="52"/>
  <c r="U227" i="52"/>
  <c r="W227" i="52" s="1"/>
  <c r="X227" i="52" s="1"/>
  <c r="Y227" i="52" s="1"/>
  <c r="T227" i="52"/>
  <c r="T212" i="52"/>
  <c r="T204" i="52"/>
  <c r="T196" i="52"/>
  <c r="U233" i="52"/>
  <c r="W233" i="52" s="1"/>
  <c r="X233" i="52" s="1"/>
  <c r="Y233" i="52" s="1"/>
  <c r="T233" i="52"/>
  <c r="U231" i="52"/>
  <c r="W231" i="52" s="1"/>
  <c r="X231" i="52" s="1"/>
  <c r="Y231" i="52" s="1"/>
  <c r="T231" i="52"/>
  <c r="U225" i="52"/>
  <c r="W225" i="52" s="1"/>
  <c r="X225" i="52" s="1"/>
  <c r="Y225" i="52" s="1"/>
  <c r="T225" i="52"/>
  <c r="U220" i="52"/>
  <c r="W220" i="52" s="1"/>
  <c r="X220" i="52" s="1"/>
  <c r="Y220" i="52" s="1"/>
  <c r="T220" i="52"/>
  <c r="T199" i="52"/>
  <c r="U199" i="52"/>
  <c r="W199" i="52" s="1"/>
  <c r="X199" i="52" s="1"/>
  <c r="Y199" i="52" s="1"/>
  <c r="U165" i="52"/>
  <c r="W165" i="52" s="1"/>
  <c r="X165" i="52" s="1"/>
  <c r="Y165" i="52" s="1"/>
  <c r="T165" i="52"/>
  <c r="U183" i="52"/>
  <c r="W183" i="52" s="1"/>
  <c r="X183" i="52" s="1"/>
  <c r="Y183" i="52" s="1"/>
  <c r="T183" i="52"/>
  <c r="U156" i="52"/>
  <c r="W156" i="52" s="1"/>
  <c r="X156" i="52" s="1"/>
  <c r="Y156" i="52" s="1"/>
  <c r="T156" i="52"/>
  <c r="U148" i="52"/>
  <c r="W148" i="52" s="1"/>
  <c r="X148" i="52" s="1"/>
  <c r="Y148" i="52" s="1"/>
  <c r="T148" i="52"/>
  <c r="U189" i="52"/>
  <c r="W189" i="52" s="1"/>
  <c r="X189" i="52" s="1"/>
  <c r="Y189" i="52" s="1"/>
  <c r="T189" i="52"/>
  <c r="U179" i="52"/>
  <c r="W179" i="52" s="1"/>
  <c r="X179" i="52" s="1"/>
  <c r="Y179" i="52" s="1"/>
  <c r="T179" i="52"/>
  <c r="T176" i="52"/>
  <c r="U173" i="52"/>
  <c r="W173" i="52" s="1"/>
  <c r="X173" i="52" s="1"/>
  <c r="Y173" i="52" s="1"/>
  <c r="T173" i="52"/>
  <c r="T154" i="52"/>
  <c r="U154" i="52"/>
  <c r="W154" i="52" s="1"/>
  <c r="X154" i="52" s="1"/>
  <c r="Y154" i="52" s="1"/>
  <c r="T134" i="52"/>
  <c r="U134" i="52"/>
  <c r="W134" i="52" s="1"/>
  <c r="X134" i="52" s="1"/>
  <c r="Y134" i="52" s="1"/>
  <c r="U136" i="52"/>
  <c r="W136" i="52" s="1"/>
  <c r="X136" i="52" s="1"/>
  <c r="Y136" i="52" s="1"/>
  <c r="T136" i="52"/>
  <c r="U108" i="52"/>
  <c r="W108" i="52" s="1"/>
  <c r="X108" i="52" s="1"/>
  <c r="Y108" i="52" s="1"/>
  <c r="T108" i="52"/>
  <c r="V127" i="52"/>
  <c r="U124" i="52"/>
  <c r="W124" i="52" s="1"/>
  <c r="X124" i="52" s="1"/>
  <c r="Y124" i="52" s="1"/>
  <c r="T124" i="52"/>
  <c r="T119" i="52"/>
  <c r="U114" i="52"/>
  <c r="W114" i="52" s="1"/>
  <c r="X114" i="52" s="1"/>
  <c r="Y114" i="52" s="1"/>
  <c r="T114" i="52"/>
  <c r="V123" i="52"/>
  <c r="T101" i="52"/>
  <c r="U101" i="52"/>
  <c r="W101" i="52" s="1"/>
  <c r="X101" i="52" s="1"/>
  <c r="Y101" i="52" s="1"/>
  <c r="T96" i="52"/>
  <c r="V100" i="52"/>
  <c r="V92" i="52"/>
  <c r="U81" i="52"/>
  <c r="W81" i="52" s="1"/>
  <c r="X81" i="52" s="1"/>
  <c r="Y81" i="52" s="1"/>
  <c r="T81" i="52"/>
  <c r="U79" i="52"/>
  <c r="W79" i="52" s="1"/>
  <c r="X79" i="52" s="1"/>
  <c r="Y79" i="52" s="1"/>
  <c r="T79" i="52"/>
  <c r="V76" i="52"/>
  <c r="U91" i="52"/>
  <c r="W91" i="52" s="1"/>
  <c r="X91" i="52" s="1"/>
  <c r="Y91" i="52" s="1"/>
  <c r="T91" i="52"/>
  <c r="V88" i="52"/>
  <c r="U77" i="52"/>
  <c r="W77" i="52" s="1"/>
  <c r="X77" i="52" s="1"/>
  <c r="Y77" i="52" s="1"/>
  <c r="T77" i="52"/>
  <c r="U75" i="52"/>
  <c r="W75" i="52" s="1"/>
  <c r="X75" i="52" s="1"/>
  <c r="Y75" i="52" s="1"/>
  <c r="T75" i="52"/>
  <c r="V72" i="52"/>
  <c r="T49" i="52"/>
  <c r="U49" i="52"/>
  <c r="W49" i="52" s="1"/>
  <c r="X49" i="52" s="1"/>
  <c r="Y49" i="52" s="1"/>
  <c r="V38" i="52"/>
  <c r="U20" i="52"/>
  <c r="W20" i="52" s="1"/>
  <c r="X20" i="52" s="1"/>
  <c r="Y20" i="52" s="1"/>
  <c r="T20" i="52"/>
  <c r="U35" i="52"/>
  <c r="W35" i="52" s="1"/>
  <c r="X35" i="52" s="1"/>
  <c r="Y35" i="52" s="1"/>
  <c r="T35" i="52"/>
  <c r="T30" i="52"/>
  <c r="V21" i="52"/>
  <c r="U18" i="52"/>
  <c r="W18" i="52" s="1"/>
  <c r="X18" i="52" s="1"/>
  <c r="Y18" i="52" s="1"/>
  <c r="T18" i="52"/>
  <c r="V34" i="52"/>
  <c r="T272" i="52"/>
  <c r="T269" i="52"/>
  <c r="U269" i="52"/>
  <c r="W269" i="52" s="1"/>
  <c r="X269" i="52" s="1"/>
  <c r="Y269" i="52" s="1"/>
  <c r="T253" i="52"/>
  <c r="U253" i="52"/>
  <c r="W253" i="52" s="1"/>
  <c r="X253" i="52" s="1"/>
  <c r="Y253" i="52" s="1"/>
  <c r="U242" i="52"/>
  <c r="W242" i="52" s="1"/>
  <c r="X242" i="52" s="1"/>
  <c r="Y242" i="52" s="1"/>
  <c r="T242" i="52"/>
  <c r="U217" i="52"/>
  <c r="W217" i="52" s="1"/>
  <c r="X217" i="52" s="1"/>
  <c r="Y217" i="52" s="1"/>
  <c r="T217" i="52"/>
  <c r="U209" i="52"/>
  <c r="W209" i="52" s="1"/>
  <c r="X209" i="52" s="1"/>
  <c r="Y209" i="52" s="1"/>
  <c r="T209" i="52"/>
  <c r="U201" i="52"/>
  <c r="T201" i="52"/>
  <c r="U193" i="52"/>
  <c r="W193" i="52" s="1"/>
  <c r="X193" i="52" s="1"/>
  <c r="Y193" i="52" s="1"/>
  <c r="T193" i="52"/>
  <c r="T228" i="52"/>
  <c r="T211" i="52"/>
  <c r="U211" i="52"/>
  <c r="W211" i="52" s="1"/>
  <c r="X211" i="52" s="1"/>
  <c r="Y211" i="52" s="1"/>
  <c r="T195" i="52"/>
  <c r="U195" i="52"/>
  <c r="W195" i="52" s="1"/>
  <c r="X195" i="52" s="1"/>
  <c r="Y195" i="52" s="1"/>
  <c r="U164" i="52"/>
  <c r="W164" i="52" s="1"/>
  <c r="X164" i="52" s="1"/>
  <c r="Y164" i="52" s="1"/>
  <c r="T164" i="52"/>
  <c r="U185" i="52"/>
  <c r="W185" i="52" s="1"/>
  <c r="X185" i="52" s="1"/>
  <c r="Y185" i="52" s="1"/>
  <c r="T185" i="52"/>
  <c r="U177" i="52"/>
  <c r="W177" i="52" s="1"/>
  <c r="X177" i="52" s="1"/>
  <c r="Y177" i="52" s="1"/>
  <c r="T177" i="52"/>
  <c r="U167" i="52"/>
  <c r="W167" i="52" s="1"/>
  <c r="X167" i="52" s="1"/>
  <c r="Y167" i="52" s="1"/>
  <c r="T167" i="52"/>
  <c r="T150" i="52"/>
  <c r="U150" i="52"/>
  <c r="W150" i="52" s="1"/>
  <c r="X150" i="52" s="1"/>
  <c r="Y150" i="52" s="1"/>
  <c r="T138" i="52"/>
  <c r="U138" i="52"/>
  <c r="W138" i="52" s="1"/>
  <c r="X138" i="52" s="1"/>
  <c r="Y138" i="52" s="1"/>
  <c r="U107" i="52"/>
  <c r="W107" i="52" s="1"/>
  <c r="X107" i="52" s="1"/>
  <c r="Y107" i="52" s="1"/>
  <c r="T107" i="52"/>
  <c r="U116" i="52"/>
  <c r="W116" i="52" s="1"/>
  <c r="X116" i="52" s="1"/>
  <c r="Y116" i="52" s="1"/>
  <c r="T116" i="52"/>
  <c r="T111" i="52"/>
  <c r="U132" i="52"/>
  <c r="W132" i="52" s="1"/>
  <c r="X132" i="52" s="1"/>
  <c r="Y132" i="52" s="1"/>
  <c r="T132" i="52"/>
  <c r="T131" i="52"/>
  <c r="U128" i="52"/>
  <c r="W128" i="52" s="1"/>
  <c r="X128" i="52" s="1"/>
  <c r="Y128" i="52" s="1"/>
  <c r="T128" i="52"/>
  <c r="U118" i="52"/>
  <c r="W118" i="52" s="1"/>
  <c r="X118" i="52" s="1"/>
  <c r="Y118" i="52" s="1"/>
  <c r="T118" i="52"/>
  <c r="T115" i="52"/>
  <c r="U112" i="52"/>
  <c r="W112" i="52" s="1"/>
  <c r="X112" i="52" s="1"/>
  <c r="Y112" i="52" s="1"/>
  <c r="T112" i="52"/>
  <c r="V104" i="52"/>
  <c r="T84" i="52"/>
  <c r="T68" i="52"/>
  <c r="U93" i="52"/>
  <c r="W93" i="52" s="1"/>
  <c r="X93" i="52" s="1"/>
  <c r="Y93" i="52" s="1"/>
  <c r="T93" i="52"/>
  <c r="T80" i="52"/>
  <c r="T65" i="52"/>
  <c r="U65" i="52"/>
  <c r="W65" i="52" s="1"/>
  <c r="X65" i="52" s="1"/>
  <c r="Y65" i="52" s="1"/>
  <c r="T61" i="52"/>
  <c r="U61" i="52"/>
  <c r="W61" i="52" s="1"/>
  <c r="X61" i="52" s="1"/>
  <c r="Y61" i="52" s="1"/>
  <c r="T45" i="52"/>
  <c r="U45" i="52"/>
  <c r="W45" i="52" s="1"/>
  <c r="X45" i="52" s="1"/>
  <c r="Y45" i="52" s="1"/>
  <c r="U26" i="52"/>
  <c r="W26" i="52" s="1"/>
  <c r="X26" i="52" s="1"/>
  <c r="Y26" i="52" s="1"/>
  <c r="T26" i="52"/>
  <c r="U29" i="52"/>
  <c r="W29" i="52" s="1"/>
  <c r="X29" i="52" s="1"/>
  <c r="Y29" i="52" s="1"/>
  <c r="T29" i="52"/>
  <c r="T265" i="52"/>
  <c r="U265" i="52"/>
  <c r="W265" i="52" s="1"/>
  <c r="X265" i="52" s="1"/>
  <c r="Y265" i="52" s="1"/>
  <c r="T249" i="52"/>
  <c r="U249" i="52"/>
  <c r="U241" i="52"/>
  <c r="W241" i="52" s="1"/>
  <c r="X241" i="52" s="1"/>
  <c r="Y241" i="52" s="1"/>
  <c r="T241" i="52"/>
  <c r="U216" i="52"/>
  <c r="W216" i="52" s="1"/>
  <c r="X216" i="52" s="1"/>
  <c r="Y216" i="52" s="1"/>
  <c r="T216" i="52"/>
  <c r="T207" i="52"/>
  <c r="U207" i="52"/>
  <c r="W207" i="52" s="1"/>
  <c r="X207" i="52" s="1"/>
  <c r="Y207" i="52" s="1"/>
  <c r="T191" i="52"/>
  <c r="U191" i="52"/>
  <c r="W191" i="52" s="1"/>
  <c r="X191" i="52" s="1"/>
  <c r="Y191" i="52" s="1"/>
  <c r="U160" i="52"/>
  <c r="W160" i="52" s="1"/>
  <c r="X160" i="52" s="1"/>
  <c r="Y160" i="52" s="1"/>
  <c r="T160" i="52"/>
  <c r="U152" i="52"/>
  <c r="W152" i="52" s="1"/>
  <c r="X152" i="52" s="1"/>
  <c r="Y152" i="52" s="1"/>
  <c r="T152" i="52"/>
  <c r="T187" i="52"/>
  <c r="U187" i="52"/>
  <c r="W187" i="52" s="1"/>
  <c r="X187" i="52" s="1"/>
  <c r="Y187" i="52" s="1"/>
  <c r="T184" i="52"/>
  <c r="U181" i="52"/>
  <c r="W181" i="52" s="1"/>
  <c r="X181" i="52" s="1"/>
  <c r="Y181" i="52" s="1"/>
  <c r="T181" i="52"/>
  <c r="U171" i="52"/>
  <c r="W171" i="52" s="1"/>
  <c r="X171" i="52" s="1"/>
  <c r="Y171" i="52" s="1"/>
  <c r="T171" i="52"/>
  <c r="T168" i="52"/>
  <c r="T162" i="52"/>
  <c r="U162" i="52"/>
  <c r="W162" i="52" s="1"/>
  <c r="X162" i="52" s="1"/>
  <c r="Y162" i="52" s="1"/>
  <c r="T146" i="52"/>
  <c r="U146" i="52"/>
  <c r="W146" i="52" s="1"/>
  <c r="X146" i="52" s="1"/>
  <c r="Y146" i="52" s="1"/>
  <c r="T142" i="52"/>
  <c r="U142" i="52"/>
  <c r="W142" i="52" s="1"/>
  <c r="X142" i="52" s="1"/>
  <c r="Y142" i="52" s="1"/>
  <c r="U144" i="52"/>
  <c r="W144" i="52" s="1"/>
  <c r="X144" i="52" s="1"/>
  <c r="Y144" i="52" s="1"/>
  <c r="T144" i="52"/>
  <c r="U130" i="52"/>
  <c r="W130" i="52" s="1"/>
  <c r="X130" i="52" s="1"/>
  <c r="Y130" i="52" s="1"/>
  <c r="T130" i="52"/>
  <c r="U89" i="52"/>
  <c r="W89" i="52" s="1"/>
  <c r="X89" i="52" s="1"/>
  <c r="Y89" i="52" s="1"/>
  <c r="T89" i="52"/>
  <c r="U87" i="52"/>
  <c r="W87" i="52" s="1"/>
  <c r="X87" i="52" s="1"/>
  <c r="Y87" i="52" s="1"/>
  <c r="T87" i="52"/>
  <c r="U73" i="52"/>
  <c r="W73" i="52" s="1"/>
  <c r="X73" i="52" s="1"/>
  <c r="Y73" i="52" s="1"/>
  <c r="T73" i="52"/>
  <c r="U71" i="52"/>
  <c r="W71" i="52" s="1"/>
  <c r="X71" i="52" s="1"/>
  <c r="Y71" i="52" s="1"/>
  <c r="T71" i="52"/>
  <c r="U85" i="52"/>
  <c r="W85" i="52" s="1"/>
  <c r="X85" i="52" s="1"/>
  <c r="Y85" i="52" s="1"/>
  <c r="T85" i="52"/>
  <c r="U83" i="52"/>
  <c r="W83" i="52" s="1"/>
  <c r="X83" i="52" s="1"/>
  <c r="Y83" i="52" s="1"/>
  <c r="T83" i="52"/>
  <c r="U69" i="52"/>
  <c r="W69" i="52" s="1"/>
  <c r="X69" i="52" s="1"/>
  <c r="Y69" i="52" s="1"/>
  <c r="T69" i="52"/>
  <c r="U64" i="52"/>
  <c r="W64" i="52" s="1"/>
  <c r="X64" i="52" s="1"/>
  <c r="Y64" i="52" s="1"/>
  <c r="T64" i="52"/>
  <c r="T57" i="52"/>
  <c r="U57" i="52"/>
  <c r="W57" i="52" s="1"/>
  <c r="X57" i="52" s="1"/>
  <c r="Y57" i="52" s="1"/>
  <c r="T41" i="52"/>
  <c r="U41" i="52"/>
  <c r="W41" i="52" s="1"/>
  <c r="X41" i="52" s="1"/>
  <c r="Y41" i="52" s="1"/>
  <c r="U22" i="52"/>
  <c r="W22" i="52" s="1"/>
  <c r="X22" i="52" s="1"/>
  <c r="Y22" i="52" s="1"/>
  <c r="T22" i="52"/>
  <c r="U16" i="52"/>
  <c r="W16" i="52" s="1"/>
  <c r="X16" i="52" s="1"/>
  <c r="Y16" i="52" s="1"/>
  <c r="T16" i="52"/>
  <c r="U37" i="52"/>
  <c r="W37" i="52" s="1"/>
  <c r="X37" i="52" s="1"/>
  <c r="Y37" i="52" s="1"/>
  <c r="T37" i="52"/>
  <c r="U275" i="52"/>
  <c r="W275" i="52" s="1"/>
  <c r="X275" i="52" s="1"/>
  <c r="Y275" i="52" s="1"/>
  <c r="T275" i="52"/>
  <c r="T261" i="52"/>
  <c r="U261" i="52"/>
  <c r="W261" i="52" s="1"/>
  <c r="X261" i="52" s="1"/>
  <c r="Y261" i="52" s="1"/>
  <c r="U245" i="52"/>
  <c r="W245" i="52" s="1"/>
  <c r="X245" i="52" s="1"/>
  <c r="Y245" i="52" s="1"/>
  <c r="T245" i="52"/>
  <c r="T240" i="52"/>
  <c r="T224" i="52"/>
  <c r="U224" i="52"/>
  <c r="W224" i="52" s="1"/>
  <c r="X224" i="52" s="1"/>
  <c r="Y224" i="52" s="1"/>
  <c r="U213" i="52"/>
  <c r="W213" i="52" s="1"/>
  <c r="X213" i="52" s="1"/>
  <c r="Y213" i="52" s="1"/>
  <c r="T213" i="52"/>
  <c r="U205" i="52"/>
  <c r="W205" i="52" s="1"/>
  <c r="X205" i="52" s="1"/>
  <c r="Y205" i="52" s="1"/>
  <c r="T205" i="52"/>
  <c r="U197" i="52"/>
  <c r="W197" i="52" s="1"/>
  <c r="X197" i="52" s="1"/>
  <c r="Y197" i="52" s="1"/>
  <c r="T197" i="52"/>
  <c r="U237" i="52"/>
  <c r="W237" i="52" s="1"/>
  <c r="X237" i="52" s="1"/>
  <c r="Y237" i="52" s="1"/>
  <c r="T237" i="52"/>
  <c r="T221" i="52"/>
  <c r="U221" i="52"/>
  <c r="W221" i="52" s="1"/>
  <c r="X221" i="52" s="1"/>
  <c r="Y221" i="52" s="1"/>
  <c r="T203" i="52"/>
  <c r="U203" i="52"/>
  <c r="W203" i="52" s="1"/>
  <c r="X203" i="52" s="1"/>
  <c r="Y203" i="52" s="1"/>
  <c r="U175" i="52"/>
  <c r="W175" i="52" s="1"/>
  <c r="X175" i="52" s="1"/>
  <c r="Y175" i="52" s="1"/>
  <c r="T175" i="52"/>
  <c r="U169" i="52"/>
  <c r="W169" i="52" s="1"/>
  <c r="X169" i="52" s="1"/>
  <c r="Y169" i="52" s="1"/>
  <c r="T169" i="52"/>
  <c r="T158" i="52"/>
  <c r="U158" i="52"/>
  <c r="W158" i="52" s="1"/>
  <c r="X158" i="52" s="1"/>
  <c r="Y158" i="52" s="1"/>
  <c r="U122" i="52"/>
  <c r="W122" i="52" s="1"/>
  <c r="X122" i="52" s="1"/>
  <c r="Y122" i="52" s="1"/>
  <c r="T122" i="52"/>
  <c r="U140" i="52"/>
  <c r="W140" i="52" s="1"/>
  <c r="X140" i="52" s="1"/>
  <c r="Y140" i="52" s="1"/>
  <c r="T140" i="52"/>
  <c r="U126" i="52"/>
  <c r="W126" i="52" s="1"/>
  <c r="X126" i="52" s="1"/>
  <c r="Y126" i="52" s="1"/>
  <c r="T126" i="52"/>
  <c r="U120" i="52"/>
  <c r="W120" i="52" s="1"/>
  <c r="X120" i="52" s="1"/>
  <c r="Y120" i="52" s="1"/>
  <c r="T120" i="52"/>
  <c r="U110" i="52"/>
  <c r="W110" i="52" s="1"/>
  <c r="X110" i="52" s="1"/>
  <c r="Y110" i="52" s="1"/>
  <c r="T110" i="52"/>
  <c r="T97" i="52"/>
  <c r="U97" i="52"/>
  <c r="W97" i="52" s="1"/>
  <c r="X97" i="52" s="1"/>
  <c r="Y97" i="52" s="1"/>
  <c r="T53" i="52"/>
  <c r="U53" i="52"/>
  <c r="W53" i="52" s="1"/>
  <c r="X53" i="52" s="1"/>
  <c r="Y53" i="52" s="1"/>
  <c r="U33" i="52"/>
  <c r="W33" i="52" s="1"/>
  <c r="X33" i="52" s="1"/>
  <c r="Y33" i="52" s="1"/>
  <c r="T33" i="52"/>
  <c r="U24" i="52"/>
  <c r="W24" i="52" s="1"/>
  <c r="X24" i="52" s="1"/>
  <c r="Y24" i="52" s="1"/>
  <c r="T24" i="52"/>
  <c r="U31" i="52"/>
  <c r="W31" i="52" s="1"/>
  <c r="X31" i="52" s="1"/>
  <c r="Y31" i="52" s="1"/>
  <c r="T31" i="52"/>
  <c r="O265" i="51"/>
  <c r="P265" i="51"/>
  <c r="R265" i="51" s="1"/>
  <c r="O257" i="51"/>
  <c r="P257" i="51"/>
  <c r="R257" i="51" s="1"/>
  <c r="O252" i="51"/>
  <c r="Q264" i="51"/>
  <c r="Q260" i="51"/>
  <c r="P230" i="51"/>
  <c r="O230" i="51"/>
  <c r="O225" i="51"/>
  <c r="P222" i="51"/>
  <c r="R222" i="51" s="1"/>
  <c r="O222" i="51"/>
  <c r="Q229" i="51"/>
  <c r="Q233" i="51"/>
  <c r="O212" i="51"/>
  <c r="O201" i="51"/>
  <c r="P201" i="51"/>
  <c r="R201" i="51" s="1"/>
  <c r="O196" i="51"/>
  <c r="P185" i="51"/>
  <c r="R185" i="51" s="1"/>
  <c r="Q176" i="51"/>
  <c r="O168" i="51"/>
  <c r="Q204" i="51"/>
  <c r="Q188" i="51"/>
  <c r="O161" i="51"/>
  <c r="O153" i="51"/>
  <c r="P183" i="51"/>
  <c r="R183" i="51" s="1"/>
  <c r="O183" i="51"/>
  <c r="P142" i="51"/>
  <c r="R142" i="51" s="1"/>
  <c r="O142" i="51"/>
  <c r="O146" i="51"/>
  <c r="P158" i="51"/>
  <c r="R158" i="51" s="1"/>
  <c r="O158" i="51"/>
  <c r="P118" i="51"/>
  <c r="R118" i="51" s="1"/>
  <c r="O118" i="51"/>
  <c r="P102" i="51"/>
  <c r="R102" i="51" s="1"/>
  <c r="O102" i="51"/>
  <c r="P83" i="51"/>
  <c r="R83" i="51" s="1"/>
  <c r="O83" i="51"/>
  <c r="O165" i="51"/>
  <c r="P165" i="51"/>
  <c r="R165" i="51" s="1"/>
  <c r="O68" i="51"/>
  <c r="O36" i="51"/>
  <c r="O130" i="51"/>
  <c r="Q80" i="51"/>
  <c r="Q28" i="51"/>
  <c r="O138" i="51"/>
  <c r="Q72" i="51"/>
  <c r="O48" i="51"/>
  <c r="Q40" i="51"/>
  <c r="P35" i="51"/>
  <c r="R35" i="51" s="1"/>
  <c r="O35" i="51"/>
  <c r="P275" i="51"/>
  <c r="R275" i="51" s="1"/>
  <c r="O275" i="51"/>
  <c r="O261" i="51"/>
  <c r="P261" i="51"/>
  <c r="R261" i="51" s="1"/>
  <c r="Q272" i="51"/>
  <c r="O237" i="51"/>
  <c r="P228" i="51"/>
  <c r="R228" i="51" s="1"/>
  <c r="O228" i="51"/>
  <c r="P221" i="51"/>
  <c r="R221" i="51" s="1"/>
  <c r="O221" i="51"/>
  <c r="P211" i="51"/>
  <c r="R211" i="51" s="1"/>
  <c r="O211" i="51"/>
  <c r="P207" i="51"/>
  <c r="R207" i="51" s="1"/>
  <c r="O207" i="51"/>
  <c r="P203" i="51"/>
  <c r="R203" i="51" s="1"/>
  <c r="O203" i="51"/>
  <c r="P199" i="51"/>
  <c r="R199" i="51" s="1"/>
  <c r="O199" i="51"/>
  <c r="P195" i="51"/>
  <c r="R195" i="51" s="1"/>
  <c r="O195" i="51"/>
  <c r="P191" i="51"/>
  <c r="R191" i="51" s="1"/>
  <c r="O191" i="51"/>
  <c r="P187" i="51"/>
  <c r="R187" i="51" s="1"/>
  <c r="O187" i="51"/>
  <c r="O218" i="51"/>
  <c r="P218" i="51"/>
  <c r="R218" i="51" s="1"/>
  <c r="O205" i="51"/>
  <c r="P205" i="51"/>
  <c r="R205" i="51" s="1"/>
  <c r="O200" i="51"/>
  <c r="O189" i="51"/>
  <c r="P189" i="51"/>
  <c r="R189" i="51" s="1"/>
  <c r="P181" i="51"/>
  <c r="R181" i="51" s="1"/>
  <c r="O181" i="51"/>
  <c r="P179" i="51"/>
  <c r="R179" i="51" s="1"/>
  <c r="O179" i="51"/>
  <c r="O145" i="51"/>
  <c r="P154" i="51"/>
  <c r="R154" i="51" s="1"/>
  <c r="O154" i="51"/>
  <c r="P150" i="51"/>
  <c r="R150" i="51" s="1"/>
  <c r="O150" i="51"/>
  <c r="O92" i="51"/>
  <c r="O76" i="51"/>
  <c r="O44" i="51"/>
  <c r="P24" i="51"/>
  <c r="R24" i="51" s="1"/>
  <c r="O24" i="51"/>
  <c r="P94" i="51"/>
  <c r="R94" i="51" s="1"/>
  <c r="O94" i="51"/>
  <c r="P29" i="51"/>
  <c r="R29" i="51" s="1"/>
  <c r="O29" i="51"/>
  <c r="P136" i="51"/>
  <c r="R136" i="51" s="1"/>
  <c r="O136" i="51"/>
  <c r="P106" i="51"/>
  <c r="R106" i="51" s="1"/>
  <c r="O106" i="51"/>
  <c r="P71" i="51"/>
  <c r="R71" i="51" s="1"/>
  <c r="O71" i="51"/>
  <c r="P63" i="51"/>
  <c r="R63" i="51" s="1"/>
  <c r="O63" i="51"/>
  <c r="P55" i="51"/>
  <c r="R55" i="51" s="1"/>
  <c r="O55" i="51"/>
  <c r="P47" i="51"/>
  <c r="R47" i="51" s="1"/>
  <c r="O47" i="51"/>
  <c r="P39" i="51"/>
  <c r="R39" i="51" s="1"/>
  <c r="O39" i="51"/>
  <c r="P31" i="51"/>
  <c r="R31" i="51" s="1"/>
  <c r="O31" i="51"/>
  <c r="P16" i="51"/>
  <c r="R16" i="51" s="1"/>
  <c r="O16" i="51"/>
  <c r="P79" i="51"/>
  <c r="R79" i="51" s="1"/>
  <c r="O79" i="51"/>
  <c r="O56" i="51"/>
  <c r="O262" i="51"/>
  <c r="O273" i="51"/>
  <c r="P273" i="51"/>
  <c r="R273" i="51" s="1"/>
  <c r="O249" i="51"/>
  <c r="P249" i="51"/>
  <c r="P239" i="51"/>
  <c r="R239" i="51" s="1"/>
  <c r="O239" i="51"/>
  <c r="P246" i="51"/>
  <c r="R246" i="51" s="1"/>
  <c r="O246" i="51"/>
  <c r="P245" i="51"/>
  <c r="R245" i="51" s="1"/>
  <c r="O245" i="51"/>
  <c r="O243" i="51"/>
  <c r="P243" i="51"/>
  <c r="R243" i="51" s="1"/>
  <c r="P214" i="51"/>
  <c r="R214" i="51" s="1"/>
  <c r="P224" i="51"/>
  <c r="R224" i="51" s="1"/>
  <c r="O224" i="51"/>
  <c r="O238" i="51"/>
  <c r="P238" i="51"/>
  <c r="R238" i="51" s="1"/>
  <c r="P217" i="51"/>
  <c r="R217" i="51" s="1"/>
  <c r="O217" i="51"/>
  <c r="O209" i="51"/>
  <c r="P209" i="51"/>
  <c r="R209" i="51" s="1"/>
  <c r="P193" i="51"/>
  <c r="R193" i="51" s="1"/>
  <c r="P164" i="51"/>
  <c r="R164" i="51" s="1"/>
  <c r="O164" i="51"/>
  <c r="O184" i="51"/>
  <c r="P173" i="51"/>
  <c r="R173" i="51" s="1"/>
  <c r="O173" i="51"/>
  <c r="O157" i="51"/>
  <c r="O149" i="51"/>
  <c r="O180" i="51"/>
  <c r="P177" i="51"/>
  <c r="R177" i="51" s="1"/>
  <c r="O177" i="51"/>
  <c r="O172" i="51"/>
  <c r="P144" i="51"/>
  <c r="R144" i="51" s="1"/>
  <c r="O141" i="51"/>
  <c r="P169" i="51"/>
  <c r="R169" i="51" s="1"/>
  <c r="O169" i="51"/>
  <c r="P126" i="51"/>
  <c r="R126" i="51" s="1"/>
  <c r="O126" i="51"/>
  <c r="P110" i="51"/>
  <c r="R110" i="51" s="1"/>
  <c r="O110" i="51"/>
  <c r="P91" i="51"/>
  <c r="R91" i="51" s="1"/>
  <c r="O91" i="51"/>
  <c r="Q90" i="51"/>
  <c r="Q99" i="51"/>
  <c r="O52" i="51"/>
  <c r="Q78" i="51"/>
  <c r="P67" i="51"/>
  <c r="R67" i="51" s="1"/>
  <c r="O67" i="51"/>
  <c r="P98" i="51"/>
  <c r="R98" i="51" s="1"/>
  <c r="P51" i="51"/>
  <c r="R51" i="51" s="1"/>
  <c r="O51" i="51"/>
  <c r="P19" i="51"/>
  <c r="R19" i="51" s="1"/>
  <c r="P86" i="51"/>
  <c r="R86" i="51" s="1"/>
  <c r="O86" i="51"/>
  <c r="O64" i="51"/>
  <c r="O32" i="51"/>
  <c r="P26" i="51"/>
  <c r="R26" i="51" s="1"/>
  <c r="O26" i="51"/>
  <c r="O23" i="51"/>
  <c r="O269" i="51"/>
  <c r="P269" i="51"/>
  <c r="R269" i="51" s="1"/>
  <c r="O253" i="51"/>
  <c r="P253" i="51"/>
  <c r="R253" i="51" s="1"/>
  <c r="P242" i="51"/>
  <c r="R242" i="51" s="1"/>
  <c r="O242" i="51"/>
  <c r="P232" i="51"/>
  <c r="R232" i="51" s="1"/>
  <c r="O232" i="51"/>
  <c r="P213" i="51"/>
  <c r="R213" i="51" s="1"/>
  <c r="O213" i="51"/>
  <c r="P234" i="51"/>
  <c r="O234" i="51"/>
  <c r="O208" i="51"/>
  <c r="O197" i="51"/>
  <c r="P197" i="51"/>
  <c r="R197" i="51" s="1"/>
  <c r="O192" i="51"/>
  <c r="P175" i="51"/>
  <c r="R175" i="51" s="1"/>
  <c r="O175" i="51"/>
  <c r="P167" i="51"/>
  <c r="R167" i="51" s="1"/>
  <c r="O167" i="51"/>
  <c r="P84" i="51"/>
  <c r="R84" i="51" s="1"/>
  <c r="O84" i="51"/>
  <c r="P134" i="51"/>
  <c r="R134" i="51" s="1"/>
  <c r="O134" i="51"/>
  <c r="O75" i="51"/>
  <c r="P95" i="51"/>
  <c r="R95" i="51" s="1"/>
  <c r="O95" i="51"/>
  <c r="P43" i="51"/>
  <c r="R43" i="51" s="1"/>
  <c r="O43" i="51"/>
  <c r="P122" i="51"/>
  <c r="R122" i="51" s="1"/>
  <c r="O122" i="51"/>
  <c r="P59" i="51"/>
  <c r="R59" i="51" s="1"/>
  <c r="P20" i="51"/>
  <c r="R20" i="51" s="1"/>
  <c r="O20" i="51"/>
  <c r="O244" i="50"/>
  <c r="N244" i="50"/>
  <c r="N269" i="50"/>
  <c r="O269" i="50"/>
  <c r="N253" i="50"/>
  <c r="O253" i="50"/>
  <c r="O238" i="50"/>
  <c r="N238" i="50"/>
  <c r="O230" i="50"/>
  <c r="N230" i="50"/>
  <c r="O228" i="50"/>
  <c r="N228" i="50"/>
  <c r="O226" i="50"/>
  <c r="N226" i="50"/>
  <c r="O224" i="50"/>
  <c r="N224" i="50"/>
  <c r="P221" i="50"/>
  <c r="O214" i="50"/>
  <c r="N214" i="50"/>
  <c r="O177" i="50"/>
  <c r="N177" i="50"/>
  <c r="N162" i="50"/>
  <c r="O162" i="50"/>
  <c r="P151" i="50"/>
  <c r="N146" i="50"/>
  <c r="O146" i="50"/>
  <c r="P119" i="50"/>
  <c r="O118" i="50"/>
  <c r="N118" i="50"/>
  <c r="P139" i="50"/>
  <c r="P123" i="50"/>
  <c r="P101" i="50"/>
  <c r="N96" i="50"/>
  <c r="O96" i="50"/>
  <c r="P85" i="50"/>
  <c r="O68" i="50"/>
  <c r="Q68" i="50" s="1"/>
  <c r="N68" i="50"/>
  <c r="P61" i="50"/>
  <c r="P57" i="50"/>
  <c r="N49" i="50"/>
  <c r="O38" i="50"/>
  <c r="Q38" i="50" s="1"/>
  <c r="S38" i="50" s="1"/>
  <c r="N33" i="50"/>
  <c r="N25" i="50"/>
  <c r="O25" i="50"/>
  <c r="Q25" i="50" s="1"/>
  <c r="S25" i="50" s="1"/>
  <c r="N20" i="50"/>
  <c r="P37" i="50"/>
  <c r="N265" i="50"/>
  <c r="O265" i="50"/>
  <c r="N249" i="50"/>
  <c r="O249" i="50"/>
  <c r="N237" i="50"/>
  <c r="O222" i="50"/>
  <c r="N222" i="50"/>
  <c r="O220" i="50"/>
  <c r="N220" i="50"/>
  <c r="N215" i="50"/>
  <c r="O212" i="50"/>
  <c r="N212" i="50"/>
  <c r="O232" i="50"/>
  <c r="N232" i="50"/>
  <c r="N229" i="50"/>
  <c r="O234" i="50"/>
  <c r="N234" i="50"/>
  <c r="O200" i="50"/>
  <c r="N200" i="50"/>
  <c r="O196" i="50"/>
  <c r="N196" i="50"/>
  <c r="O209" i="50"/>
  <c r="N209" i="50"/>
  <c r="N158" i="50"/>
  <c r="O158" i="50"/>
  <c r="O138" i="50"/>
  <c r="N138" i="50"/>
  <c r="O108" i="50"/>
  <c r="N108" i="50"/>
  <c r="O130" i="50"/>
  <c r="N130" i="50"/>
  <c r="O114" i="50"/>
  <c r="N114" i="50"/>
  <c r="N92" i="50"/>
  <c r="O92" i="50"/>
  <c r="N80" i="50"/>
  <c r="O80" i="50"/>
  <c r="O81" i="50"/>
  <c r="N81" i="50"/>
  <c r="O48" i="50"/>
  <c r="Q48" i="50" s="1"/>
  <c r="N48" i="50"/>
  <c r="O44" i="50"/>
  <c r="Q44" i="50" s="1"/>
  <c r="S44" i="50" s="1"/>
  <c r="N44" i="50"/>
  <c r="O40" i="50"/>
  <c r="Q40" i="50" s="1"/>
  <c r="S40" i="50" s="1"/>
  <c r="N40" i="50"/>
  <c r="O36" i="50"/>
  <c r="Q36" i="50" s="1"/>
  <c r="S36" i="50" s="1"/>
  <c r="N36" i="50"/>
  <c r="O32" i="50"/>
  <c r="Q32" i="50" s="1"/>
  <c r="S32" i="50" s="1"/>
  <c r="N32" i="50"/>
  <c r="O28" i="50"/>
  <c r="Q28" i="50" s="1"/>
  <c r="S28" i="50" s="1"/>
  <c r="N28" i="50"/>
  <c r="O23" i="50"/>
  <c r="Q23" i="50" s="1"/>
  <c r="S23" i="50" s="1"/>
  <c r="N23" i="50"/>
  <c r="O19" i="50"/>
  <c r="Q19" i="50" s="1"/>
  <c r="S19" i="50" s="1"/>
  <c r="N19" i="50"/>
  <c r="O76" i="50"/>
  <c r="N76" i="50"/>
  <c r="O72" i="50"/>
  <c r="N72" i="50"/>
  <c r="N42" i="50"/>
  <c r="O42" i="50"/>
  <c r="Q42" i="50" s="1"/>
  <c r="S42" i="50" s="1"/>
  <c r="N24" i="50"/>
  <c r="N241" i="50"/>
  <c r="O218" i="50"/>
  <c r="N218" i="50"/>
  <c r="O216" i="50"/>
  <c r="N216" i="50"/>
  <c r="N208" i="50"/>
  <c r="O208" i="50"/>
  <c r="N193" i="50"/>
  <c r="O193" i="50"/>
  <c r="N189" i="50"/>
  <c r="O189" i="50"/>
  <c r="N185" i="50"/>
  <c r="O185" i="50"/>
  <c r="N181" i="50"/>
  <c r="O181" i="50"/>
  <c r="P174" i="50"/>
  <c r="O169" i="50"/>
  <c r="N169" i="50"/>
  <c r="P159" i="50"/>
  <c r="N154" i="50"/>
  <c r="O154" i="50"/>
  <c r="N142" i="50"/>
  <c r="O142" i="50"/>
  <c r="O122" i="50"/>
  <c r="N122" i="50"/>
  <c r="P115" i="50"/>
  <c r="O107" i="50"/>
  <c r="N107" i="50"/>
  <c r="O143" i="50"/>
  <c r="N143" i="50"/>
  <c r="O126" i="50"/>
  <c r="N126" i="50"/>
  <c r="O111" i="50"/>
  <c r="N111" i="50"/>
  <c r="N104" i="50"/>
  <c r="O104" i="50"/>
  <c r="P93" i="50"/>
  <c r="N88" i="50"/>
  <c r="O88" i="50"/>
  <c r="P65" i="50"/>
  <c r="O53" i="50"/>
  <c r="Q53" i="50" s="1"/>
  <c r="N53" i="50"/>
  <c r="O64" i="50"/>
  <c r="Q64" i="50" s="1"/>
  <c r="N64" i="50"/>
  <c r="O60" i="50"/>
  <c r="Q60" i="50" s="1"/>
  <c r="N60" i="50"/>
  <c r="O56" i="50"/>
  <c r="Q56" i="50" s="1"/>
  <c r="N56" i="50"/>
  <c r="O46" i="50"/>
  <c r="Q46" i="50" s="1"/>
  <c r="S46" i="50" s="1"/>
  <c r="N41" i="50"/>
  <c r="N30" i="50"/>
  <c r="O30" i="50"/>
  <c r="Q30" i="50" s="1"/>
  <c r="S30" i="50" s="1"/>
  <c r="N17" i="50"/>
  <c r="O17" i="50"/>
  <c r="Q17" i="50" s="1"/>
  <c r="S17" i="50" s="1"/>
  <c r="P45" i="50"/>
  <c r="P29" i="50"/>
  <c r="N273" i="50"/>
  <c r="O273" i="50"/>
  <c r="N261" i="50"/>
  <c r="O261" i="50"/>
  <c r="O275" i="50"/>
  <c r="N275" i="50"/>
  <c r="O272" i="50"/>
  <c r="N272" i="50"/>
  <c r="O268" i="50"/>
  <c r="N268" i="50"/>
  <c r="O264" i="50"/>
  <c r="N264" i="50"/>
  <c r="O260" i="50"/>
  <c r="N260" i="50"/>
  <c r="O256" i="50"/>
  <c r="N256" i="50"/>
  <c r="O252" i="50"/>
  <c r="N252" i="50"/>
  <c r="O248" i="50"/>
  <c r="N248" i="50"/>
  <c r="N257" i="50"/>
  <c r="O257" i="50"/>
  <c r="O245" i="50"/>
  <c r="N245" i="50"/>
  <c r="O204" i="50"/>
  <c r="N204" i="50"/>
  <c r="O173" i="50"/>
  <c r="N173" i="50"/>
  <c r="N150" i="50"/>
  <c r="O150" i="50"/>
  <c r="O134" i="50"/>
  <c r="N134" i="50"/>
  <c r="N100" i="50"/>
  <c r="O100" i="50"/>
  <c r="N84" i="50"/>
  <c r="O84" i="50"/>
  <c r="N50" i="50"/>
  <c r="O50" i="50"/>
  <c r="Q50" i="50" s="1"/>
  <c r="N34" i="50"/>
  <c r="O34" i="50"/>
  <c r="Q34" i="50" s="1"/>
  <c r="S34" i="50" s="1"/>
  <c r="N21" i="50"/>
  <c r="O21" i="50"/>
  <c r="Q21" i="50" s="1"/>
  <c r="S21" i="50" s="1"/>
  <c r="N16" i="50"/>
  <c r="Q268" i="49"/>
  <c r="R268" i="49" s="1"/>
  <c r="S268" i="49" s="1"/>
  <c r="Q217" i="49"/>
  <c r="R217" i="49" s="1"/>
  <c r="S217" i="49" s="1"/>
  <c r="Q183" i="49"/>
  <c r="R183" i="49" s="1"/>
  <c r="S183" i="49" s="1"/>
  <c r="Q195" i="49"/>
  <c r="R195" i="49" s="1"/>
  <c r="S195" i="49" s="1"/>
  <c r="Q191" i="49"/>
  <c r="R191" i="49" s="1"/>
  <c r="S191" i="49" s="1"/>
  <c r="Q172" i="49"/>
  <c r="R172" i="49" s="1"/>
  <c r="S172" i="49" s="1"/>
  <c r="Q152" i="49"/>
  <c r="R152" i="49" s="1"/>
  <c r="S152" i="49" s="1"/>
  <c r="Q145" i="49"/>
  <c r="R145" i="49" s="1"/>
  <c r="S145" i="49" s="1"/>
  <c r="Q142" i="49"/>
  <c r="R142" i="49" s="1"/>
  <c r="S142" i="49" s="1"/>
  <c r="Q96" i="49"/>
  <c r="R96" i="49" s="1"/>
  <c r="S96" i="49" s="1"/>
  <c r="Q89" i="49"/>
  <c r="R89" i="49" s="1"/>
  <c r="S89" i="49" s="1"/>
  <c r="R42" i="49"/>
  <c r="S42" i="49" s="1"/>
  <c r="Q248" i="49"/>
  <c r="R248" i="49" s="1"/>
  <c r="S248" i="49" s="1"/>
  <c r="Q236" i="49"/>
  <c r="R236" i="49" s="1"/>
  <c r="S236" i="49" s="1"/>
  <c r="Q182" i="49"/>
  <c r="R182" i="49" s="1"/>
  <c r="S182" i="49" s="1"/>
  <c r="Q178" i="49"/>
  <c r="R178" i="49" s="1"/>
  <c r="S178" i="49" s="1"/>
  <c r="Q156" i="49"/>
  <c r="R156" i="49" s="1"/>
  <c r="S156" i="49" s="1"/>
  <c r="Q118" i="49"/>
  <c r="R118" i="49" s="1"/>
  <c r="S118" i="49" s="1"/>
  <c r="Q88" i="49"/>
  <c r="R88" i="49" s="1"/>
  <c r="S88" i="49" s="1"/>
  <c r="Q84" i="49"/>
  <c r="R84" i="49" s="1"/>
  <c r="S84" i="49" s="1"/>
  <c r="Q76" i="49"/>
  <c r="R76" i="49" s="1"/>
  <c r="S76" i="49" s="1"/>
  <c r="R68" i="49"/>
  <c r="S68" i="49" s="1"/>
  <c r="R64" i="49"/>
  <c r="S64" i="49" s="1"/>
  <c r="Q95" i="49"/>
  <c r="R95" i="49" s="1"/>
  <c r="S95" i="49" s="1"/>
  <c r="Q85" i="49"/>
  <c r="R85" i="49" s="1"/>
  <c r="S85" i="49" s="1"/>
  <c r="R69" i="49"/>
  <c r="S69" i="49" s="1"/>
  <c r="R38" i="49"/>
  <c r="S38" i="49" s="1"/>
  <c r="Q232" i="49"/>
  <c r="R232" i="49" s="1"/>
  <c r="S232" i="49" s="1"/>
  <c r="Q209" i="49"/>
  <c r="R209" i="49" s="1"/>
  <c r="S209" i="49" s="1"/>
  <c r="Q197" i="49"/>
  <c r="R197" i="49" s="1"/>
  <c r="S197" i="49" s="1"/>
  <c r="Q164" i="49"/>
  <c r="R164" i="49" s="1"/>
  <c r="S164" i="49" s="1"/>
  <c r="Q158" i="49"/>
  <c r="R158" i="49" s="1"/>
  <c r="S158" i="49" s="1"/>
  <c r="Q154" i="49"/>
  <c r="R154" i="49" s="1"/>
  <c r="S154" i="49" s="1"/>
  <c r="Q114" i="49"/>
  <c r="R114" i="49" s="1"/>
  <c r="S114" i="49" s="1"/>
  <c r="Q92" i="49"/>
  <c r="R92" i="49" s="1"/>
  <c r="S92" i="49" s="1"/>
  <c r="R61" i="49"/>
  <c r="S61" i="49" s="1"/>
  <c r="R45" i="49"/>
  <c r="S45" i="49" s="1"/>
  <c r="Q260" i="49"/>
  <c r="R260" i="49" s="1"/>
  <c r="S260" i="49" s="1"/>
  <c r="Q256" i="49"/>
  <c r="R256" i="49" s="1"/>
  <c r="S256" i="49" s="1"/>
  <c r="Q224" i="49"/>
  <c r="R224" i="49" s="1"/>
  <c r="S224" i="49" s="1"/>
  <c r="Q221" i="49"/>
  <c r="R221" i="49" s="1"/>
  <c r="S221" i="49" s="1"/>
  <c r="Q228" i="49"/>
  <c r="R228" i="49" s="1"/>
  <c r="S228" i="49" s="1"/>
  <c r="Q174" i="49"/>
  <c r="R174" i="49" s="1"/>
  <c r="S174" i="49" s="1"/>
  <c r="Q166" i="49"/>
  <c r="R166" i="49" s="1"/>
  <c r="S166" i="49" s="1"/>
  <c r="Q187" i="49"/>
  <c r="R187" i="49" s="1"/>
  <c r="S187" i="49" s="1"/>
  <c r="Q176" i="49"/>
  <c r="R176" i="49" s="1"/>
  <c r="S176" i="49" s="1"/>
  <c r="Q150" i="49"/>
  <c r="R150" i="49" s="1"/>
  <c r="S150" i="49" s="1"/>
  <c r="Q146" i="49"/>
  <c r="R146" i="49" s="1"/>
  <c r="S146" i="49" s="1"/>
  <c r="Q110" i="49"/>
  <c r="R110" i="49" s="1"/>
  <c r="S110" i="49" s="1"/>
  <c r="Q91" i="49"/>
  <c r="R91" i="49" s="1"/>
  <c r="S91" i="49" s="1"/>
  <c r="Q77" i="49"/>
  <c r="R77" i="49" s="1"/>
  <c r="S77" i="49" s="1"/>
  <c r="R44" i="49"/>
  <c r="S44" i="49" s="1"/>
  <c r="X88" i="48"/>
  <c r="Y88" i="48" s="1"/>
  <c r="X40" i="48"/>
  <c r="Y40" i="48" s="1"/>
  <c r="X65" i="48"/>
  <c r="Y65" i="48" s="1"/>
  <c r="X214" i="48"/>
  <c r="Y214" i="48" s="1"/>
  <c r="U248" i="48"/>
  <c r="W248" i="48" s="1"/>
  <c r="X248" i="48" s="1"/>
  <c r="Y248" i="48" s="1"/>
  <c r="T248" i="48"/>
  <c r="U259" i="48"/>
  <c r="T259" i="48"/>
  <c r="V268" i="48"/>
  <c r="U247" i="48"/>
  <c r="W247" i="48" s="1"/>
  <c r="X247" i="48" s="1"/>
  <c r="Y247" i="48" s="1"/>
  <c r="T247" i="48"/>
  <c r="V246" i="48"/>
  <c r="U267" i="48"/>
  <c r="W267" i="48" s="1"/>
  <c r="T267" i="48"/>
  <c r="V256" i="48"/>
  <c r="V252" i="48"/>
  <c r="U232" i="48"/>
  <c r="W232" i="48" s="1"/>
  <c r="X232" i="48" s="1"/>
  <c r="Y232" i="48" s="1"/>
  <c r="T232" i="48"/>
  <c r="T220" i="48"/>
  <c r="U201" i="48"/>
  <c r="W201" i="48" s="1"/>
  <c r="X201" i="48" s="1"/>
  <c r="Y201" i="48" s="1"/>
  <c r="T201" i="48"/>
  <c r="U184" i="48"/>
  <c r="W184" i="48" s="1"/>
  <c r="X184" i="48" s="1"/>
  <c r="Y184" i="48" s="1"/>
  <c r="T184" i="48"/>
  <c r="U215" i="48"/>
  <c r="W215" i="48" s="1"/>
  <c r="X215" i="48" s="1"/>
  <c r="Y215" i="48" s="1"/>
  <c r="T215" i="48"/>
  <c r="U197" i="48"/>
  <c r="W197" i="48" s="1"/>
  <c r="X197" i="48" s="1"/>
  <c r="Y197" i="48" s="1"/>
  <c r="T197" i="48"/>
  <c r="U217" i="48"/>
  <c r="W217" i="48" s="1"/>
  <c r="X217" i="48" s="1"/>
  <c r="Y217" i="48" s="1"/>
  <c r="T217" i="48"/>
  <c r="T204" i="48"/>
  <c r="U204" i="48"/>
  <c r="W204" i="48" s="1"/>
  <c r="V192" i="48"/>
  <c r="U159" i="48"/>
  <c r="W159" i="48" s="1"/>
  <c r="X159" i="48" s="1"/>
  <c r="Y159" i="48" s="1"/>
  <c r="T159" i="48"/>
  <c r="U155" i="48"/>
  <c r="W155" i="48" s="1"/>
  <c r="X155" i="48" s="1"/>
  <c r="Y155" i="48" s="1"/>
  <c r="T155" i="48"/>
  <c r="U148" i="48"/>
  <c r="W148" i="48" s="1"/>
  <c r="T148" i="48"/>
  <c r="U136" i="48"/>
  <c r="W136" i="48" s="1"/>
  <c r="T136" i="48"/>
  <c r="T124" i="48"/>
  <c r="U124" i="48"/>
  <c r="W124" i="48" s="1"/>
  <c r="X124" i="48" s="1"/>
  <c r="Y124" i="48" s="1"/>
  <c r="U114" i="48"/>
  <c r="W114" i="48" s="1"/>
  <c r="X114" i="48" s="1"/>
  <c r="Y114" i="48" s="1"/>
  <c r="T114" i="48"/>
  <c r="V216" i="48"/>
  <c r="U120" i="48"/>
  <c r="W120" i="48" s="1"/>
  <c r="T120" i="48"/>
  <c r="V129" i="48"/>
  <c r="U116" i="48"/>
  <c r="W116" i="48" s="1"/>
  <c r="X116" i="48" s="1"/>
  <c r="Y116" i="48" s="1"/>
  <c r="T116" i="48"/>
  <c r="U106" i="48"/>
  <c r="W106" i="48" s="1"/>
  <c r="X106" i="48" s="1"/>
  <c r="Y106" i="48" s="1"/>
  <c r="T106" i="48"/>
  <c r="U102" i="48"/>
  <c r="W102" i="48" s="1"/>
  <c r="X102" i="48" s="1"/>
  <c r="Y102" i="48" s="1"/>
  <c r="T102" i="48"/>
  <c r="V107" i="48"/>
  <c r="U104" i="48"/>
  <c r="W104" i="48" s="1"/>
  <c r="X104" i="48" s="1"/>
  <c r="Y104" i="48" s="1"/>
  <c r="T104" i="48"/>
  <c r="U74" i="48"/>
  <c r="W74" i="48" s="1"/>
  <c r="X74" i="48" s="1"/>
  <c r="Y74" i="48" s="1"/>
  <c r="T74" i="48"/>
  <c r="U70" i="48"/>
  <c r="W70" i="48" s="1"/>
  <c r="X70" i="48" s="1"/>
  <c r="Y70" i="48" s="1"/>
  <c r="T70" i="48"/>
  <c r="U66" i="48"/>
  <c r="W66" i="48" s="1"/>
  <c r="T66" i="48"/>
  <c r="U62" i="48"/>
  <c r="W62" i="48" s="1"/>
  <c r="X62" i="48" s="1"/>
  <c r="Y62" i="48" s="1"/>
  <c r="T62" i="48"/>
  <c r="U58" i="48"/>
  <c r="W58" i="48" s="1"/>
  <c r="X58" i="48" s="1"/>
  <c r="Y58" i="48" s="1"/>
  <c r="T58" i="48"/>
  <c r="U54" i="48"/>
  <c r="W54" i="48" s="1"/>
  <c r="X54" i="48" s="1"/>
  <c r="Y54" i="48" s="1"/>
  <c r="T54" i="48"/>
  <c r="U50" i="48"/>
  <c r="W50" i="48" s="1"/>
  <c r="X50" i="48" s="1"/>
  <c r="Y50" i="48" s="1"/>
  <c r="T50" i="48"/>
  <c r="U46" i="48"/>
  <c r="W46" i="48" s="1"/>
  <c r="X46" i="48" s="1"/>
  <c r="Y46" i="48" s="1"/>
  <c r="T46" i="48"/>
  <c r="U42" i="48"/>
  <c r="W42" i="48" s="1"/>
  <c r="X42" i="48" s="1"/>
  <c r="Y42" i="48" s="1"/>
  <c r="T42" i="48"/>
  <c r="U38" i="48"/>
  <c r="W38" i="48" s="1"/>
  <c r="X38" i="48" s="1"/>
  <c r="Y38" i="48" s="1"/>
  <c r="T38" i="48"/>
  <c r="U34" i="48"/>
  <c r="W34" i="48" s="1"/>
  <c r="X34" i="48" s="1"/>
  <c r="Y34" i="48" s="1"/>
  <c r="T34" i="48"/>
  <c r="V26" i="48"/>
  <c r="U108" i="48"/>
  <c r="W108" i="48" s="1"/>
  <c r="X108" i="48" s="1"/>
  <c r="Y108" i="48" s="1"/>
  <c r="T108" i="48"/>
  <c r="U96" i="48"/>
  <c r="W96" i="48" s="1"/>
  <c r="T96" i="48"/>
  <c r="T67" i="48"/>
  <c r="T51" i="48"/>
  <c r="T35" i="48"/>
  <c r="U18" i="48"/>
  <c r="W18" i="48" s="1"/>
  <c r="X18" i="48" s="1"/>
  <c r="Y18" i="48" s="1"/>
  <c r="T18" i="48"/>
  <c r="U21" i="48"/>
  <c r="W21" i="48" s="1"/>
  <c r="X21" i="48" s="1"/>
  <c r="Y21" i="48" s="1"/>
  <c r="T21" i="48"/>
  <c r="X267" i="48"/>
  <c r="Y267" i="48" s="1"/>
  <c r="U242" i="48"/>
  <c r="W242" i="48" s="1"/>
  <c r="T242" i="48"/>
  <c r="U255" i="48"/>
  <c r="W255" i="48" s="1"/>
  <c r="T255" i="48"/>
  <c r="U200" i="48"/>
  <c r="W200" i="48" s="1"/>
  <c r="T200" i="48"/>
  <c r="U241" i="48"/>
  <c r="W241" i="48" s="1"/>
  <c r="T241" i="48"/>
  <c r="U219" i="48"/>
  <c r="W219" i="48" s="1"/>
  <c r="X219" i="48" s="1"/>
  <c r="Y219" i="48" s="1"/>
  <c r="T219" i="48"/>
  <c r="U196" i="48"/>
  <c r="W196" i="48" s="1"/>
  <c r="X196" i="48" s="1"/>
  <c r="Y196" i="48" s="1"/>
  <c r="T196" i="48"/>
  <c r="V195" i="48"/>
  <c r="X204" i="48"/>
  <c r="Y204" i="48" s="1"/>
  <c r="T189" i="48"/>
  <c r="U189" i="48"/>
  <c r="W189" i="48" s="1"/>
  <c r="X189" i="48" s="1"/>
  <c r="Y189" i="48" s="1"/>
  <c r="U166" i="48"/>
  <c r="W166" i="48" s="1"/>
  <c r="T166" i="48"/>
  <c r="U158" i="48"/>
  <c r="W158" i="48" s="1"/>
  <c r="T158" i="48"/>
  <c r="X148" i="48"/>
  <c r="Y148" i="48" s="1"/>
  <c r="U213" i="48"/>
  <c r="W213" i="48" s="1"/>
  <c r="X213" i="48" s="1"/>
  <c r="Y213" i="48" s="1"/>
  <c r="T213" i="48"/>
  <c r="U170" i="48"/>
  <c r="W170" i="48" s="1"/>
  <c r="X170" i="48" s="1"/>
  <c r="Y170" i="48" s="1"/>
  <c r="T170" i="48"/>
  <c r="U154" i="48"/>
  <c r="W154" i="48" s="1"/>
  <c r="T154" i="48"/>
  <c r="V153" i="48"/>
  <c r="U209" i="48"/>
  <c r="W209" i="48" s="1"/>
  <c r="X209" i="48" s="1"/>
  <c r="Y209" i="48" s="1"/>
  <c r="T209" i="48"/>
  <c r="U174" i="48"/>
  <c r="W174" i="48" s="1"/>
  <c r="X174" i="48" s="1"/>
  <c r="Y174" i="48" s="1"/>
  <c r="T174" i="48"/>
  <c r="U151" i="48"/>
  <c r="W151" i="48" s="1"/>
  <c r="X151" i="48" s="1"/>
  <c r="Y151" i="48" s="1"/>
  <c r="T151" i="48"/>
  <c r="U144" i="48"/>
  <c r="W144" i="48" s="1"/>
  <c r="T144" i="48"/>
  <c r="U205" i="48"/>
  <c r="W205" i="48" s="1"/>
  <c r="X205" i="48" s="1"/>
  <c r="Y205" i="48" s="1"/>
  <c r="T205" i="48"/>
  <c r="X136" i="48"/>
  <c r="Y136" i="48" s="1"/>
  <c r="U118" i="48"/>
  <c r="W118" i="48" s="1"/>
  <c r="X118" i="48" s="1"/>
  <c r="Y118" i="48" s="1"/>
  <c r="T118" i="48"/>
  <c r="T175" i="48"/>
  <c r="U162" i="48"/>
  <c r="W162" i="48" s="1"/>
  <c r="T162" i="48"/>
  <c r="X120" i="48"/>
  <c r="Y120" i="48" s="1"/>
  <c r="T137" i="48"/>
  <c r="U137" i="48"/>
  <c r="W137" i="48" s="1"/>
  <c r="X137" i="48" s="1"/>
  <c r="Y137" i="48" s="1"/>
  <c r="T115" i="48"/>
  <c r="U100" i="48"/>
  <c r="W100" i="48" s="1"/>
  <c r="X100" i="48" s="1"/>
  <c r="Y100" i="48" s="1"/>
  <c r="T100" i="48"/>
  <c r="V75" i="48"/>
  <c r="V71" i="48"/>
  <c r="V63" i="48"/>
  <c r="V59" i="48"/>
  <c r="V55" i="48"/>
  <c r="V47" i="48"/>
  <c r="V43" i="48"/>
  <c r="V39" i="48"/>
  <c r="V31" i="48"/>
  <c r="T95" i="48"/>
  <c r="U95" i="48"/>
  <c r="W95" i="48" s="1"/>
  <c r="V94" i="48"/>
  <c r="T103" i="48"/>
  <c r="U17" i="48"/>
  <c r="W17" i="48" s="1"/>
  <c r="X17" i="48" s="1"/>
  <c r="Y17" i="48" s="1"/>
  <c r="T17" i="48"/>
  <c r="T15" i="48"/>
  <c r="U275" i="48"/>
  <c r="W275" i="48" s="1"/>
  <c r="X275" i="48" s="1"/>
  <c r="Y275" i="48" s="1"/>
  <c r="T275" i="48"/>
  <c r="T245" i="48"/>
  <c r="U245" i="48"/>
  <c r="W245" i="48" s="1"/>
  <c r="X245" i="48" s="1"/>
  <c r="Y245" i="48" s="1"/>
  <c r="X256" i="48"/>
  <c r="Y256" i="48" s="1"/>
  <c r="X242" i="48"/>
  <c r="Y242" i="48" s="1"/>
  <c r="X255" i="48"/>
  <c r="Y255" i="48" s="1"/>
  <c r="U238" i="48"/>
  <c r="W238" i="48" s="1"/>
  <c r="T238" i="48"/>
  <c r="T230" i="48"/>
  <c r="U230" i="48"/>
  <c r="T228" i="48"/>
  <c r="T212" i="48"/>
  <c r="X200" i="48"/>
  <c r="Y200" i="48" s="1"/>
  <c r="X241" i="48"/>
  <c r="Y241" i="48" s="1"/>
  <c r="U223" i="48"/>
  <c r="W223" i="48" s="1"/>
  <c r="X223" i="48" s="1"/>
  <c r="Y223" i="48" s="1"/>
  <c r="T223" i="48"/>
  <c r="U207" i="48"/>
  <c r="W207" i="48" s="1"/>
  <c r="X207" i="48" s="1"/>
  <c r="Y207" i="48" s="1"/>
  <c r="T207" i="48"/>
  <c r="U203" i="48"/>
  <c r="W203" i="48" s="1"/>
  <c r="X203" i="48" s="1"/>
  <c r="Y203" i="48" s="1"/>
  <c r="T203" i="48"/>
  <c r="V193" i="48"/>
  <c r="V171" i="48"/>
  <c r="X166" i="48"/>
  <c r="Y166" i="48" s="1"/>
  <c r="X158" i="48"/>
  <c r="Y158" i="48" s="1"/>
  <c r="U187" i="48"/>
  <c r="W187" i="48" s="1"/>
  <c r="X187" i="48" s="1"/>
  <c r="Y187" i="48" s="1"/>
  <c r="T187" i="48"/>
  <c r="X154" i="48"/>
  <c r="Y154" i="48" s="1"/>
  <c r="U225" i="48"/>
  <c r="W225" i="48" s="1"/>
  <c r="X225" i="48" s="1"/>
  <c r="Y225" i="48" s="1"/>
  <c r="T225" i="48"/>
  <c r="U221" i="48"/>
  <c r="W221" i="48" s="1"/>
  <c r="X221" i="48" s="1"/>
  <c r="Y221" i="48" s="1"/>
  <c r="T221" i="48"/>
  <c r="X144" i="48"/>
  <c r="Y144" i="48" s="1"/>
  <c r="U178" i="48"/>
  <c r="W178" i="48" s="1"/>
  <c r="X178" i="48" s="1"/>
  <c r="Y178" i="48" s="1"/>
  <c r="T178" i="48"/>
  <c r="X162" i="48"/>
  <c r="Y162" i="48" s="1"/>
  <c r="U140" i="48"/>
  <c r="W140" i="48" s="1"/>
  <c r="X140" i="48" s="1"/>
  <c r="Y140" i="48" s="1"/>
  <c r="T140" i="48"/>
  <c r="X129" i="48"/>
  <c r="Y129" i="48" s="1"/>
  <c r="U128" i="48"/>
  <c r="W128" i="48" s="1"/>
  <c r="X128" i="48" s="1"/>
  <c r="Y128" i="48" s="1"/>
  <c r="T128" i="48"/>
  <c r="X101" i="48"/>
  <c r="Y101" i="48" s="1"/>
  <c r="U99" i="48"/>
  <c r="W99" i="48" s="1"/>
  <c r="X99" i="48" s="1"/>
  <c r="Y99" i="48" s="1"/>
  <c r="T99" i="48"/>
  <c r="U90" i="48"/>
  <c r="W90" i="48" s="1"/>
  <c r="X90" i="48" s="1"/>
  <c r="Y90" i="48" s="1"/>
  <c r="T90" i="48"/>
  <c r="U86" i="48"/>
  <c r="W86" i="48" s="1"/>
  <c r="X86" i="48" s="1"/>
  <c r="Y86" i="48" s="1"/>
  <c r="T86" i="48"/>
  <c r="U82" i="48"/>
  <c r="W82" i="48" s="1"/>
  <c r="X82" i="48" s="1"/>
  <c r="Y82" i="48" s="1"/>
  <c r="T82" i="48"/>
  <c r="X95" i="48"/>
  <c r="Y95" i="48" s="1"/>
  <c r="U167" i="48"/>
  <c r="W167" i="48" s="1"/>
  <c r="T167" i="48"/>
  <c r="U112" i="48"/>
  <c r="W112" i="48" s="1"/>
  <c r="X112" i="48" s="1"/>
  <c r="Y112" i="48" s="1"/>
  <c r="T112" i="48"/>
  <c r="U30" i="48"/>
  <c r="W30" i="48" s="1"/>
  <c r="T30" i="48"/>
  <c r="U25" i="48"/>
  <c r="W25" i="48" s="1"/>
  <c r="X25" i="48" s="1"/>
  <c r="Y25" i="48" s="1"/>
  <c r="T25" i="48"/>
  <c r="U263" i="48"/>
  <c r="W263" i="48" s="1"/>
  <c r="X263" i="48" s="1"/>
  <c r="Y263" i="48" s="1"/>
  <c r="T263" i="48"/>
  <c r="U251" i="48"/>
  <c r="W251" i="48" s="1"/>
  <c r="X251" i="48" s="1"/>
  <c r="Y251" i="48" s="1"/>
  <c r="T251" i="48"/>
  <c r="X238" i="48"/>
  <c r="Y238" i="48" s="1"/>
  <c r="U260" i="48"/>
  <c r="W260" i="48" s="1"/>
  <c r="X260" i="48" s="1"/>
  <c r="Y260" i="48" s="1"/>
  <c r="T260" i="48"/>
  <c r="U250" i="48"/>
  <c r="W250" i="48" s="1"/>
  <c r="X250" i="48" s="1"/>
  <c r="Y250" i="48" s="1"/>
  <c r="T250" i="48"/>
  <c r="T237" i="48"/>
  <c r="U237" i="48"/>
  <c r="W237" i="48" s="1"/>
  <c r="X237" i="48" s="1"/>
  <c r="Y237" i="48" s="1"/>
  <c r="U185" i="48"/>
  <c r="W185" i="48" s="1"/>
  <c r="X185" i="48" s="1"/>
  <c r="Y185" i="48" s="1"/>
  <c r="T185" i="48"/>
  <c r="U227" i="48"/>
  <c r="W227" i="48" s="1"/>
  <c r="X227" i="48" s="1"/>
  <c r="Y227" i="48" s="1"/>
  <c r="T227" i="48"/>
  <c r="U211" i="48"/>
  <c r="W211" i="48" s="1"/>
  <c r="X211" i="48" s="1"/>
  <c r="Y211" i="48" s="1"/>
  <c r="T211" i="48"/>
  <c r="U181" i="48"/>
  <c r="W181" i="48" s="1"/>
  <c r="X181" i="48" s="1"/>
  <c r="Y181" i="48" s="1"/>
  <c r="T181" i="48"/>
  <c r="U271" i="48"/>
  <c r="W271" i="48" s="1"/>
  <c r="X271" i="48" s="1"/>
  <c r="Y271" i="48" s="1"/>
  <c r="T271" i="48"/>
  <c r="U191" i="48"/>
  <c r="W191" i="48" s="1"/>
  <c r="X191" i="48" s="1"/>
  <c r="Y191" i="48" s="1"/>
  <c r="T191" i="48"/>
  <c r="U125" i="48"/>
  <c r="W125" i="48" s="1"/>
  <c r="X125" i="48" s="1"/>
  <c r="Y125" i="48" s="1"/>
  <c r="T125" i="48"/>
  <c r="U110" i="48"/>
  <c r="W110" i="48" s="1"/>
  <c r="X110" i="48" s="1"/>
  <c r="Y110" i="48" s="1"/>
  <c r="T110" i="48"/>
  <c r="T121" i="48"/>
  <c r="U121" i="48"/>
  <c r="W121" i="48" s="1"/>
  <c r="X121" i="48" s="1"/>
  <c r="Y121" i="48" s="1"/>
  <c r="U127" i="48"/>
  <c r="W127" i="48" s="1"/>
  <c r="X127" i="48" s="1"/>
  <c r="Y127" i="48" s="1"/>
  <c r="T127" i="48"/>
  <c r="X96" i="48"/>
  <c r="Y96" i="48" s="1"/>
  <c r="X66" i="48"/>
  <c r="Y66" i="48" s="1"/>
  <c r="U149" i="48"/>
  <c r="W149" i="48" s="1"/>
  <c r="X149" i="48" s="1"/>
  <c r="Y149" i="48" s="1"/>
  <c r="T149" i="48"/>
  <c r="U78" i="48"/>
  <c r="W78" i="48" s="1"/>
  <c r="X78" i="48" s="1"/>
  <c r="Y78" i="48" s="1"/>
  <c r="T78" i="48"/>
  <c r="U132" i="48"/>
  <c r="W132" i="48" s="1"/>
  <c r="X132" i="48" s="1"/>
  <c r="Y132" i="48" s="1"/>
  <c r="T132" i="48"/>
  <c r="V111" i="48"/>
  <c r="X167" i="48"/>
  <c r="Y167" i="48" s="1"/>
  <c r="X30" i="48"/>
  <c r="Y30" i="48" s="1"/>
  <c r="O114" i="51" l="1"/>
  <c r="W201" i="52"/>
  <c r="X201" i="52" s="1"/>
  <c r="Y201" i="52" s="1"/>
  <c r="Y276" i="52" s="1"/>
  <c r="AA20" i="54"/>
  <c r="AB20" i="54" s="1"/>
  <c r="AC20" i="54" s="1"/>
  <c r="AC276" i="54" s="1"/>
  <c r="R78" i="51"/>
  <c r="S78" i="51" s="1"/>
  <c r="T78" i="51" s="1"/>
  <c r="O171" i="51"/>
  <c r="O140" i="51"/>
  <c r="O15" i="51"/>
  <c r="O162" i="51"/>
  <c r="Q46" i="49"/>
  <c r="R46" i="49" s="1"/>
  <c r="S46" i="49" s="1"/>
  <c r="Q57" i="49"/>
  <c r="R57" i="49" s="1"/>
  <c r="S57" i="49" s="1"/>
  <c r="Q35" i="49"/>
  <c r="R35" i="49" s="1"/>
  <c r="S35" i="49" s="1"/>
  <c r="Q67" i="49"/>
  <c r="R67" i="49" s="1"/>
  <c r="S67" i="49" s="1"/>
  <c r="Q32" i="49"/>
  <c r="R32" i="49" s="1"/>
  <c r="S32" i="49" s="1"/>
  <c r="Q33" i="49"/>
  <c r="R33" i="49" s="1"/>
  <c r="S33" i="49" s="1"/>
  <c r="Q39" i="49"/>
  <c r="R39" i="49" s="1"/>
  <c r="S39" i="49" s="1"/>
  <c r="Q36" i="49"/>
  <c r="R36" i="49" s="1"/>
  <c r="S36" i="49" s="1"/>
  <c r="Q43" i="49"/>
  <c r="R43" i="49" s="1"/>
  <c r="S43" i="49" s="1"/>
  <c r="Q40" i="49"/>
  <c r="R40" i="49" s="1"/>
  <c r="S40" i="49" s="1"/>
  <c r="Q18" i="49"/>
  <c r="R18" i="49" s="1"/>
  <c r="S18" i="49" s="1"/>
  <c r="Q50" i="49"/>
  <c r="R50" i="49" s="1"/>
  <c r="S50" i="49" s="1"/>
  <c r="Q47" i="49"/>
  <c r="R47" i="49" s="1"/>
  <c r="S47" i="49" s="1"/>
  <c r="Q22" i="49"/>
  <c r="R22" i="49" s="1"/>
  <c r="S22" i="49" s="1"/>
  <c r="Q54" i="49"/>
  <c r="R54" i="49" s="1"/>
  <c r="S54" i="49" s="1"/>
  <c r="Q19" i="49"/>
  <c r="R19" i="49" s="1"/>
  <c r="S19" i="49" s="1"/>
  <c r="Q26" i="49"/>
  <c r="R26" i="49" s="1"/>
  <c r="S26" i="49" s="1"/>
  <c r="Q58" i="49"/>
  <c r="R58" i="49" s="1"/>
  <c r="S58" i="49" s="1"/>
  <c r="Q23" i="49"/>
  <c r="R23" i="49" s="1"/>
  <c r="S23" i="49" s="1"/>
  <c r="Q37" i="49"/>
  <c r="R37" i="49" s="1"/>
  <c r="S37" i="49" s="1"/>
  <c r="Q62" i="49"/>
  <c r="R62" i="49" s="1"/>
  <c r="S62" i="49" s="1"/>
  <c r="Q41" i="49"/>
  <c r="R41" i="49" s="1"/>
  <c r="S41" i="49" s="1"/>
  <c r="Q51" i="49"/>
  <c r="R51" i="49" s="1"/>
  <c r="S51" i="49" s="1"/>
  <c r="Q16" i="49"/>
  <c r="R16" i="49" s="1"/>
  <c r="S16" i="49" s="1"/>
  <c r="Q49" i="49"/>
  <c r="R49" i="49" s="1"/>
  <c r="S49" i="49" s="1"/>
  <c r="Q55" i="49"/>
  <c r="R55" i="49" s="1"/>
  <c r="S55" i="49" s="1"/>
  <c r="Q20" i="49"/>
  <c r="R20" i="49" s="1"/>
  <c r="S20" i="49" s="1"/>
  <c r="Q30" i="49"/>
  <c r="R30" i="49" s="1"/>
  <c r="S30" i="49" s="1"/>
  <c r="Q27" i="49"/>
  <c r="R27" i="49" s="1"/>
  <c r="S27" i="49" s="1"/>
  <c r="Q48" i="49"/>
  <c r="R48" i="49" s="1"/>
  <c r="S48" i="49" s="1"/>
  <c r="Q59" i="49"/>
  <c r="R59" i="49" s="1"/>
  <c r="S59" i="49" s="1"/>
  <c r="Q24" i="49"/>
  <c r="R24" i="49" s="1"/>
  <c r="S24" i="49" s="1"/>
  <c r="Q66" i="49"/>
  <c r="R66" i="49" s="1"/>
  <c r="S66" i="49" s="1"/>
  <c r="Q31" i="49"/>
  <c r="R31" i="49" s="1"/>
  <c r="S31" i="49" s="1"/>
  <c r="Q63" i="49"/>
  <c r="R63" i="49" s="1"/>
  <c r="S63" i="49" s="1"/>
  <c r="Q28" i="49"/>
  <c r="R28" i="49" s="1"/>
  <c r="S28" i="49" s="1"/>
  <c r="Q29" i="49"/>
  <c r="R29" i="49" s="1"/>
  <c r="S29" i="49" s="1"/>
  <c r="Q70" i="49"/>
  <c r="R70" i="49" s="1"/>
  <c r="S70" i="49" s="1"/>
  <c r="Q53" i="49"/>
  <c r="R53" i="49" s="1"/>
  <c r="S53" i="49" s="1"/>
  <c r="R148" i="55"/>
  <c r="S148" i="55" s="1"/>
  <c r="T148" i="55" s="1"/>
  <c r="S15" i="51"/>
  <c r="T15" i="51" s="1"/>
  <c r="Q204" i="50"/>
  <c r="R204" i="50" s="1"/>
  <c r="S204" i="50" s="1"/>
  <c r="Q252" i="50"/>
  <c r="R252" i="50" s="1"/>
  <c r="S252" i="50" s="1"/>
  <c r="Q260" i="50"/>
  <c r="R260" i="50" s="1"/>
  <c r="S260" i="50" s="1"/>
  <c r="Q268" i="50"/>
  <c r="R268" i="50" s="1"/>
  <c r="S268" i="50" s="1"/>
  <c r="Q275" i="50"/>
  <c r="R275" i="50" s="1"/>
  <c r="S275" i="50" s="1"/>
  <c r="R60" i="50"/>
  <c r="S60" i="50" s="1"/>
  <c r="R53" i="50"/>
  <c r="S53" i="50" s="1"/>
  <c r="Q111" i="50"/>
  <c r="R111" i="50" s="1"/>
  <c r="S111" i="50" s="1"/>
  <c r="Q143" i="50"/>
  <c r="R143" i="50" s="1"/>
  <c r="S143" i="50" s="1"/>
  <c r="Q154" i="50"/>
  <c r="R154" i="50" s="1"/>
  <c r="S154" i="50" s="1"/>
  <c r="Q169" i="50"/>
  <c r="R169" i="50" s="1"/>
  <c r="S169" i="50" s="1"/>
  <c r="Q185" i="50"/>
  <c r="R185" i="50" s="1"/>
  <c r="S185" i="50" s="1"/>
  <c r="Q193" i="50"/>
  <c r="R193" i="50" s="1"/>
  <c r="S193" i="50" s="1"/>
  <c r="Q92" i="50"/>
  <c r="R92" i="50" s="1"/>
  <c r="S92" i="50" s="1"/>
  <c r="Q212" i="50"/>
  <c r="R212" i="50" s="1"/>
  <c r="S212" i="50" s="1"/>
  <c r="Q226" i="50"/>
  <c r="R226" i="50" s="1"/>
  <c r="S226" i="50" s="1"/>
  <c r="Q244" i="50"/>
  <c r="R244" i="50" s="1"/>
  <c r="S244" i="50" s="1"/>
  <c r="S84" i="50"/>
  <c r="Q84" i="50"/>
  <c r="Q261" i="50"/>
  <c r="R261" i="50" s="1"/>
  <c r="S261" i="50" s="1"/>
  <c r="Q104" i="50"/>
  <c r="R104" i="50" s="1"/>
  <c r="S104" i="50" s="1"/>
  <c r="Q122" i="50"/>
  <c r="R122" i="50" s="1"/>
  <c r="S122" i="50" s="1"/>
  <c r="Q216" i="50"/>
  <c r="R216" i="50" s="1"/>
  <c r="S216" i="50" s="1"/>
  <c r="Q72" i="50"/>
  <c r="R72" i="50" s="1"/>
  <c r="S72" i="50" s="1"/>
  <c r="Q81" i="50"/>
  <c r="R81" i="50" s="1"/>
  <c r="S81" i="50" s="1"/>
  <c r="Q130" i="50"/>
  <c r="R130" i="50" s="1"/>
  <c r="S130" i="50" s="1"/>
  <c r="Q138" i="50"/>
  <c r="R138" i="50" s="1"/>
  <c r="S138" i="50" s="1"/>
  <c r="Q209" i="50"/>
  <c r="R209" i="50" s="1"/>
  <c r="S209" i="50" s="1"/>
  <c r="Q200" i="50"/>
  <c r="R200" i="50" s="1"/>
  <c r="S200" i="50" s="1"/>
  <c r="Q222" i="50"/>
  <c r="R222" i="50" s="1"/>
  <c r="S222" i="50" s="1"/>
  <c r="Q265" i="50"/>
  <c r="R265" i="50" s="1"/>
  <c r="S265" i="50" s="1"/>
  <c r="R68" i="50"/>
  <c r="S68" i="50" s="1"/>
  <c r="Q118" i="50"/>
  <c r="R118" i="50" s="1"/>
  <c r="S118" i="50" s="1"/>
  <c r="Q177" i="50"/>
  <c r="R177" i="50" s="1"/>
  <c r="S177" i="50" s="1"/>
  <c r="Q269" i="50"/>
  <c r="R269" i="50" s="1"/>
  <c r="S269" i="50" s="1"/>
  <c r="Q134" i="50"/>
  <c r="R134" i="50" s="1"/>
  <c r="S134" i="50" s="1"/>
  <c r="Q173" i="50"/>
  <c r="R173" i="50" s="1"/>
  <c r="S173" i="50" s="1"/>
  <c r="Q245" i="50"/>
  <c r="R245" i="50" s="1"/>
  <c r="S245" i="50" s="1"/>
  <c r="Q248" i="50"/>
  <c r="R248" i="50" s="1"/>
  <c r="S248" i="50" s="1"/>
  <c r="Q256" i="50"/>
  <c r="R256" i="50" s="1"/>
  <c r="S256" i="50" s="1"/>
  <c r="Q264" i="50"/>
  <c r="R264" i="50" s="1"/>
  <c r="S264" i="50" s="1"/>
  <c r="Q272" i="50"/>
  <c r="R272" i="50" s="1"/>
  <c r="S272" i="50" s="1"/>
  <c r="R56" i="50"/>
  <c r="S56" i="50" s="1"/>
  <c r="R64" i="50"/>
  <c r="S64" i="50" s="1"/>
  <c r="Q88" i="50"/>
  <c r="R88" i="50" s="1"/>
  <c r="S88" i="50" s="1"/>
  <c r="Q126" i="50"/>
  <c r="R126" i="50" s="1"/>
  <c r="S126" i="50" s="1"/>
  <c r="Q107" i="50"/>
  <c r="R107" i="50" s="1"/>
  <c r="S107" i="50" s="1"/>
  <c r="Q142" i="50"/>
  <c r="R142" i="50" s="1"/>
  <c r="S142" i="50" s="1"/>
  <c r="Q181" i="50"/>
  <c r="R181" i="50" s="1"/>
  <c r="S181" i="50" s="1"/>
  <c r="Q189" i="50"/>
  <c r="R189" i="50" s="1"/>
  <c r="S189" i="50" s="1"/>
  <c r="Q208" i="50"/>
  <c r="R208" i="50" s="1"/>
  <c r="S208" i="50" s="1"/>
  <c r="Q80" i="50"/>
  <c r="R80" i="50" s="1"/>
  <c r="S80" i="50" s="1"/>
  <c r="Q158" i="50"/>
  <c r="R158" i="50" s="1"/>
  <c r="S158" i="50" s="1"/>
  <c r="Q232" i="50"/>
  <c r="R232" i="50" s="1"/>
  <c r="S232" i="50" s="1"/>
  <c r="Q162" i="50"/>
  <c r="R162" i="50" s="1"/>
  <c r="S162" i="50" s="1"/>
  <c r="Q224" i="50"/>
  <c r="R224" i="50" s="1"/>
  <c r="S224" i="50" s="1"/>
  <c r="Q228" i="50"/>
  <c r="R228" i="50" s="1"/>
  <c r="S228" i="50" s="1"/>
  <c r="Q238" i="50"/>
  <c r="R238" i="50" s="1"/>
  <c r="S238" i="50" s="1"/>
  <c r="R50" i="50"/>
  <c r="S50" i="50" s="1"/>
  <c r="Q100" i="50"/>
  <c r="R100" i="50" s="1"/>
  <c r="S100" i="50" s="1"/>
  <c r="Q150" i="50"/>
  <c r="R150" i="50" s="1"/>
  <c r="S150" i="50" s="1"/>
  <c r="Q257" i="50"/>
  <c r="R257" i="50" s="1"/>
  <c r="S257" i="50" s="1"/>
  <c r="Q273" i="50"/>
  <c r="R273" i="50" s="1"/>
  <c r="S273" i="50" s="1"/>
  <c r="Q218" i="50"/>
  <c r="R218" i="50" s="1"/>
  <c r="S218" i="50" s="1"/>
  <c r="Q76" i="50"/>
  <c r="R76" i="50" s="1"/>
  <c r="S76" i="50" s="1"/>
  <c r="R48" i="50"/>
  <c r="S48" i="50" s="1"/>
  <c r="Q114" i="50"/>
  <c r="R114" i="50" s="1"/>
  <c r="S114" i="50" s="1"/>
  <c r="Q108" i="50"/>
  <c r="R108" i="50" s="1"/>
  <c r="S108" i="50" s="1"/>
  <c r="Q196" i="50"/>
  <c r="R196" i="50" s="1"/>
  <c r="S196" i="50" s="1"/>
  <c r="Q220" i="50"/>
  <c r="R220" i="50" s="1"/>
  <c r="S220" i="50" s="1"/>
  <c r="Q96" i="50"/>
  <c r="R96" i="50" s="1"/>
  <c r="S96" i="50" s="1"/>
  <c r="Q146" i="50"/>
  <c r="R146" i="50" s="1"/>
  <c r="S146" i="50" s="1"/>
  <c r="Q214" i="50"/>
  <c r="R214" i="50" s="1"/>
  <c r="S214" i="50" s="1"/>
  <c r="Q253" i="50"/>
  <c r="R253" i="50" s="1"/>
  <c r="S253" i="50" s="1"/>
  <c r="O22" i="51"/>
  <c r="O226" i="51"/>
  <c r="Q60" i="51"/>
  <c r="Q123" i="51"/>
  <c r="O274" i="51"/>
  <c r="Q137" i="51"/>
  <c r="O59" i="51"/>
  <c r="O185" i="51"/>
  <c r="O214" i="51"/>
  <c r="O193" i="51"/>
  <c r="O90" i="51"/>
  <c r="S20" i="51"/>
  <c r="T20" i="51" s="1"/>
  <c r="S122" i="51"/>
  <c r="T122" i="51" s="1"/>
  <c r="S95" i="51"/>
  <c r="T95" i="51" s="1"/>
  <c r="S22" i="51"/>
  <c r="T22" i="51" s="1"/>
  <c r="S84" i="51"/>
  <c r="T84" i="51" s="1"/>
  <c r="S175" i="51"/>
  <c r="T175" i="51" s="1"/>
  <c r="S213" i="51"/>
  <c r="T213" i="51" s="1"/>
  <c r="S242" i="51"/>
  <c r="T242" i="51" s="1"/>
  <c r="S144" i="51"/>
  <c r="T144" i="51" s="1"/>
  <c r="S171" i="51"/>
  <c r="T171" i="51" s="1"/>
  <c r="S209" i="51"/>
  <c r="T209" i="51" s="1"/>
  <c r="S238" i="51"/>
  <c r="T238" i="51" s="1"/>
  <c r="S243" i="51"/>
  <c r="T243" i="51" s="1"/>
  <c r="S179" i="51"/>
  <c r="T179" i="51" s="1"/>
  <c r="S218" i="51"/>
  <c r="T218" i="51" s="1"/>
  <c r="S102" i="51"/>
  <c r="T102" i="51" s="1"/>
  <c r="S158" i="51"/>
  <c r="T158" i="51" s="1"/>
  <c r="S265" i="51"/>
  <c r="T265" i="51" s="1"/>
  <c r="P46" i="51"/>
  <c r="O46" i="51"/>
  <c r="O21" i="51"/>
  <c r="P21" i="51"/>
  <c r="R21" i="51" s="1"/>
  <c r="O69" i="51"/>
  <c r="P69" i="51"/>
  <c r="T264" i="51"/>
  <c r="P101" i="51"/>
  <c r="R101" i="51" s="1"/>
  <c r="S101" i="51" s="1"/>
  <c r="T101" i="51" s="1"/>
  <c r="O101" i="51"/>
  <c r="P41" i="51"/>
  <c r="R41" i="51" s="1"/>
  <c r="O41" i="51"/>
  <c r="P57" i="51"/>
  <c r="R57" i="51" s="1"/>
  <c r="O57" i="51"/>
  <c r="P116" i="51"/>
  <c r="R116" i="51" s="1"/>
  <c r="S116" i="51" s="1"/>
  <c r="T116" i="51" s="1"/>
  <c r="O116" i="51"/>
  <c r="P202" i="51"/>
  <c r="R202" i="51" s="1"/>
  <c r="S202" i="51" s="1"/>
  <c r="T202" i="51" s="1"/>
  <c r="O202" i="51"/>
  <c r="O61" i="51"/>
  <c r="P61" i="51"/>
  <c r="P77" i="51"/>
  <c r="O77" i="51"/>
  <c r="P240" i="51"/>
  <c r="R240" i="51" s="1"/>
  <c r="S240" i="51" s="1"/>
  <c r="T240" i="51" s="1"/>
  <c r="O240" i="51"/>
  <c r="P112" i="51"/>
  <c r="R112" i="51" s="1"/>
  <c r="S112" i="51" s="1"/>
  <c r="T112" i="51" s="1"/>
  <c r="O112" i="51"/>
  <c r="O223" i="51"/>
  <c r="P223" i="51"/>
  <c r="R223" i="51" s="1"/>
  <c r="S223" i="51" s="1"/>
  <c r="T223" i="51" s="1"/>
  <c r="O93" i="51"/>
  <c r="P93" i="51"/>
  <c r="R93" i="51" s="1"/>
  <c r="S93" i="51" s="1"/>
  <c r="T93" i="51" s="1"/>
  <c r="P74" i="51"/>
  <c r="O74" i="51"/>
  <c r="S140" i="51"/>
  <c r="T140" i="51" s="1"/>
  <c r="P258" i="51"/>
  <c r="R258" i="51" s="1"/>
  <c r="S258" i="51" s="1"/>
  <c r="T258" i="51" s="1"/>
  <c r="O258" i="51"/>
  <c r="O178" i="51"/>
  <c r="P178" i="51"/>
  <c r="R178" i="51" s="1"/>
  <c r="S178" i="51" s="1"/>
  <c r="T178" i="51" s="1"/>
  <c r="S253" i="51"/>
  <c r="T253" i="51" s="1"/>
  <c r="S19" i="51"/>
  <c r="T19" i="51" s="1"/>
  <c r="S98" i="51"/>
  <c r="T98" i="51" s="1"/>
  <c r="S110" i="51"/>
  <c r="T110" i="51" s="1"/>
  <c r="S169" i="51"/>
  <c r="T169" i="51" s="1"/>
  <c r="S164" i="51"/>
  <c r="T164" i="51" s="1"/>
  <c r="S226" i="51"/>
  <c r="T226" i="51" s="1"/>
  <c r="S246" i="51"/>
  <c r="T246" i="51" s="1"/>
  <c r="S16" i="51"/>
  <c r="T16" i="51" s="1"/>
  <c r="S39" i="51"/>
  <c r="T39" i="51" s="1"/>
  <c r="S55" i="51"/>
  <c r="T55" i="51" s="1"/>
  <c r="S71" i="51"/>
  <c r="T71" i="51" s="1"/>
  <c r="S136" i="51"/>
  <c r="T136" i="51" s="1"/>
  <c r="S94" i="51"/>
  <c r="T94" i="51" s="1"/>
  <c r="S150" i="51"/>
  <c r="T150" i="51" s="1"/>
  <c r="S162" i="51"/>
  <c r="T162" i="51" s="1"/>
  <c r="S191" i="51"/>
  <c r="T191" i="51" s="1"/>
  <c r="S199" i="51"/>
  <c r="T199" i="51" s="1"/>
  <c r="S207" i="51"/>
  <c r="T207" i="51" s="1"/>
  <c r="S221" i="51"/>
  <c r="T221" i="51" s="1"/>
  <c r="S275" i="51"/>
  <c r="T275" i="51" s="1"/>
  <c r="S142" i="51"/>
  <c r="T142" i="51" s="1"/>
  <c r="S201" i="51"/>
  <c r="T201" i="51" s="1"/>
  <c r="P30" i="51"/>
  <c r="O30" i="51"/>
  <c r="O85" i="51"/>
  <c r="P85" i="51"/>
  <c r="P216" i="51"/>
  <c r="R216" i="51" s="1"/>
  <c r="S216" i="51" s="1"/>
  <c r="T216" i="51" s="1"/>
  <c r="O216" i="51"/>
  <c r="P120" i="51"/>
  <c r="R120" i="51" s="1"/>
  <c r="S120" i="51" s="1"/>
  <c r="T120" i="51" s="1"/>
  <c r="O120" i="51"/>
  <c r="P104" i="51"/>
  <c r="R104" i="51" s="1"/>
  <c r="S104" i="51" s="1"/>
  <c r="T104" i="51" s="1"/>
  <c r="O104" i="51"/>
  <c r="O135" i="51"/>
  <c r="P135" i="51"/>
  <c r="R135" i="51" s="1"/>
  <c r="S135" i="51" s="1"/>
  <c r="T135" i="51" s="1"/>
  <c r="P117" i="51"/>
  <c r="R117" i="51" s="1"/>
  <c r="S117" i="51" s="1"/>
  <c r="T117" i="51" s="1"/>
  <c r="O117" i="51"/>
  <c r="P34" i="51"/>
  <c r="O34" i="51"/>
  <c r="P50" i="51"/>
  <c r="O50" i="51"/>
  <c r="P25" i="51"/>
  <c r="R25" i="51" s="1"/>
  <c r="O25" i="51"/>
  <c r="P73" i="51"/>
  <c r="R73" i="51" s="1"/>
  <c r="O73" i="51"/>
  <c r="P132" i="51"/>
  <c r="R132" i="51" s="1"/>
  <c r="S132" i="51" s="1"/>
  <c r="T132" i="51" s="1"/>
  <c r="O132" i="51"/>
  <c r="P250" i="51"/>
  <c r="R250" i="51" s="1"/>
  <c r="S250" i="51" s="1"/>
  <c r="T250" i="51" s="1"/>
  <c r="O250" i="51"/>
  <c r="P129" i="51"/>
  <c r="R129" i="51" s="1"/>
  <c r="S129" i="51" s="1"/>
  <c r="T129" i="51" s="1"/>
  <c r="O129" i="51"/>
  <c r="P70" i="51"/>
  <c r="O70" i="51"/>
  <c r="P45" i="51"/>
  <c r="R45" i="51" s="1"/>
  <c r="O45" i="51"/>
  <c r="P125" i="51"/>
  <c r="R125" i="51" s="1"/>
  <c r="S125" i="51" s="1"/>
  <c r="T125" i="51" s="1"/>
  <c r="O125" i="51"/>
  <c r="P17" i="51"/>
  <c r="R17" i="51" s="1"/>
  <c r="O17" i="51"/>
  <c r="P33" i="51"/>
  <c r="R33" i="51" s="1"/>
  <c r="O33" i="51"/>
  <c r="O49" i="51"/>
  <c r="P49" i="51"/>
  <c r="R49" i="51" s="1"/>
  <c r="P108" i="51"/>
  <c r="R108" i="51" s="1"/>
  <c r="S108" i="51" s="1"/>
  <c r="T108" i="51" s="1"/>
  <c r="O108" i="51"/>
  <c r="S90" i="51"/>
  <c r="T90" i="51" s="1"/>
  <c r="P194" i="51"/>
  <c r="R194" i="51" s="1"/>
  <c r="S194" i="51" s="1"/>
  <c r="T194" i="51" s="1"/>
  <c r="O194" i="51"/>
  <c r="S59" i="51"/>
  <c r="T59" i="51" s="1"/>
  <c r="S43" i="51"/>
  <c r="T43" i="51" s="1"/>
  <c r="S75" i="51"/>
  <c r="T75" i="51" s="1"/>
  <c r="S134" i="51"/>
  <c r="T134" i="51" s="1"/>
  <c r="S167" i="51"/>
  <c r="T167" i="51" s="1"/>
  <c r="S197" i="51"/>
  <c r="T197" i="51" s="1"/>
  <c r="S232" i="51"/>
  <c r="T232" i="51" s="1"/>
  <c r="S173" i="51"/>
  <c r="T173" i="51" s="1"/>
  <c r="S193" i="51"/>
  <c r="T193" i="51" s="1"/>
  <c r="S273" i="51"/>
  <c r="T273" i="51" s="1"/>
  <c r="S181" i="51"/>
  <c r="T181" i="51" s="1"/>
  <c r="S205" i="51"/>
  <c r="T205" i="51" s="1"/>
  <c r="S261" i="51"/>
  <c r="T261" i="51" s="1"/>
  <c r="S83" i="51"/>
  <c r="T83" i="51" s="1"/>
  <c r="S118" i="51"/>
  <c r="T118" i="51" s="1"/>
  <c r="S185" i="51"/>
  <c r="T185" i="51" s="1"/>
  <c r="S257" i="51"/>
  <c r="T257" i="51" s="1"/>
  <c r="P37" i="51"/>
  <c r="O37" i="51"/>
  <c r="P53" i="51"/>
  <c r="O53" i="51"/>
  <c r="O151" i="51"/>
  <c r="P151" i="51"/>
  <c r="R151" i="51" s="1"/>
  <c r="S151" i="51" s="1"/>
  <c r="T151" i="51" s="1"/>
  <c r="P254" i="51"/>
  <c r="O254" i="51"/>
  <c r="P190" i="51"/>
  <c r="R190" i="51" s="1"/>
  <c r="S190" i="51" s="1"/>
  <c r="T190" i="51" s="1"/>
  <c r="O190" i="51"/>
  <c r="P89" i="51"/>
  <c r="R89" i="51" s="1"/>
  <c r="O89" i="51"/>
  <c r="P244" i="51"/>
  <c r="R244" i="51" s="1"/>
  <c r="O244" i="51"/>
  <c r="O163" i="51"/>
  <c r="P163" i="51"/>
  <c r="R163" i="51" s="1"/>
  <c r="S163" i="51" s="1"/>
  <c r="T163" i="51" s="1"/>
  <c r="O147" i="51"/>
  <c r="P147" i="51"/>
  <c r="R147" i="51" s="1"/>
  <c r="S147" i="51" s="1"/>
  <c r="T147" i="51" s="1"/>
  <c r="P186" i="51"/>
  <c r="R186" i="51" s="1"/>
  <c r="S186" i="51" s="1"/>
  <c r="T186" i="51" s="1"/>
  <c r="O186" i="51"/>
  <c r="P96" i="51"/>
  <c r="R96" i="51" s="1"/>
  <c r="O96" i="51"/>
  <c r="O182" i="51"/>
  <c r="P182" i="51"/>
  <c r="R182" i="51" s="1"/>
  <c r="S182" i="51" s="1"/>
  <c r="T182" i="51" s="1"/>
  <c r="P58" i="51"/>
  <c r="O58" i="51"/>
  <c r="P220" i="51"/>
  <c r="R220" i="51" s="1"/>
  <c r="S220" i="51" s="1"/>
  <c r="T220" i="51" s="1"/>
  <c r="O220" i="51"/>
  <c r="P156" i="51"/>
  <c r="R156" i="51" s="1"/>
  <c r="S156" i="51" s="1"/>
  <c r="T156" i="51" s="1"/>
  <c r="O156" i="51"/>
  <c r="P124" i="51"/>
  <c r="R124" i="51" s="1"/>
  <c r="S124" i="51" s="1"/>
  <c r="T124" i="51" s="1"/>
  <c r="O124" i="51"/>
  <c r="O139" i="51"/>
  <c r="P139" i="51"/>
  <c r="R139" i="51" s="1"/>
  <c r="P105" i="51"/>
  <c r="R105" i="51" s="1"/>
  <c r="S105" i="51" s="1"/>
  <c r="T105" i="51" s="1"/>
  <c r="O105" i="51"/>
  <c r="O78" i="51"/>
  <c r="S269" i="51"/>
  <c r="T269" i="51" s="1"/>
  <c r="S26" i="51"/>
  <c r="T26" i="51" s="1"/>
  <c r="S86" i="51"/>
  <c r="T86" i="51" s="1"/>
  <c r="S51" i="51"/>
  <c r="T51" i="51" s="1"/>
  <c r="S67" i="51"/>
  <c r="T67" i="51" s="1"/>
  <c r="S114" i="51"/>
  <c r="T114" i="51" s="1"/>
  <c r="S91" i="51"/>
  <c r="T91" i="51" s="1"/>
  <c r="S126" i="51"/>
  <c r="T126" i="51" s="1"/>
  <c r="S177" i="51"/>
  <c r="T177" i="51" s="1"/>
  <c r="S217" i="51"/>
  <c r="T217" i="51" s="1"/>
  <c r="S224" i="51"/>
  <c r="T224" i="51" s="1"/>
  <c r="S214" i="51"/>
  <c r="T214" i="51" s="1"/>
  <c r="S245" i="51"/>
  <c r="T245" i="51" s="1"/>
  <c r="S239" i="51"/>
  <c r="T239" i="51" s="1"/>
  <c r="S79" i="51"/>
  <c r="T79" i="51" s="1"/>
  <c r="S31" i="51"/>
  <c r="T31" i="51" s="1"/>
  <c r="S47" i="51"/>
  <c r="T47" i="51" s="1"/>
  <c r="S63" i="51"/>
  <c r="T63" i="51" s="1"/>
  <c r="S106" i="51"/>
  <c r="T106" i="51" s="1"/>
  <c r="S29" i="51"/>
  <c r="T29" i="51" s="1"/>
  <c r="S24" i="51"/>
  <c r="T24" i="51" s="1"/>
  <c r="S92" i="51"/>
  <c r="T92" i="51" s="1"/>
  <c r="S154" i="51"/>
  <c r="T154" i="51" s="1"/>
  <c r="S189" i="51"/>
  <c r="T189" i="51" s="1"/>
  <c r="S187" i="51"/>
  <c r="T187" i="51" s="1"/>
  <c r="S195" i="51"/>
  <c r="T195" i="51" s="1"/>
  <c r="S203" i="51"/>
  <c r="T203" i="51" s="1"/>
  <c r="S211" i="51"/>
  <c r="T211" i="51" s="1"/>
  <c r="S228" i="51"/>
  <c r="T228" i="51" s="1"/>
  <c r="S35" i="51"/>
  <c r="T35" i="51" s="1"/>
  <c r="S130" i="51"/>
  <c r="T130" i="51" s="1"/>
  <c r="S165" i="51"/>
  <c r="T165" i="51" s="1"/>
  <c r="S146" i="51"/>
  <c r="T146" i="51" s="1"/>
  <c r="S183" i="51"/>
  <c r="T183" i="51" s="1"/>
  <c r="S222" i="51"/>
  <c r="T222" i="51" s="1"/>
  <c r="P62" i="51"/>
  <c r="O62" i="51"/>
  <c r="O152" i="51"/>
  <c r="P152" i="51"/>
  <c r="R152" i="51" s="1"/>
  <c r="S152" i="51" s="1"/>
  <c r="T152" i="51" s="1"/>
  <c r="P215" i="51"/>
  <c r="R215" i="51" s="1"/>
  <c r="S215" i="51" s="1"/>
  <c r="T215" i="51" s="1"/>
  <c r="O215" i="51"/>
  <c r="P206" i="51"/>
  <c r="R206" i="51" s="1"/>
  <c r="S206" i="51" s="1"/>
  <c r="T206" i="51" s="1"/>
  <c r="O206" i="51"/>
  <c r="O174" i="51"/>
  <c r="P174" i="51"/>
  <c r="R174" i="51" s="1"/>
  <c r="S174" i="51" s="1"/>
  <c r="T174" i="51" s="1"/>
  <c r="P133" i="51"/>
  <c r="R133" i="51" s="1"/>
  <c r="S133" i="51" s="1"/>
  <c r="T133" i="51" s="1"/>
  <c r="O133" i="51"/>
  <c r="O264" i="51"/>
  <c r="P66" i="51"/>
  <c r="O66" i="51"/>
  <c r="P82" i="51"/>
  <c r="R82" i="51" s="1"/>
  <c r="O82" i="51"/>
  <c r="P148" i="51"/>
  <c r="R148" i="51" s="1"/>
  <c r="S148" i="51" s="1"/>
  <c r="T148" i="51" s="1"/>
  <c r="O148" i="51"/>
  <c r="P100" i="51"/>
  <c r="R100" i="51" s="1"/>
  <c r="S100" i="51" s="1"/>
  <c r="T100" i="51" s="1"/>
  <c r="O100" i="51"/>
  <c r="O170" i="51"/>
  <c r="P170" i="51"/>
  <c r="R170" i="51" s="1"/>
  <c r="S170" i="51" s="1"/>
  <c r="T170" i="51" s="1"/>
  <c r="P113" i="51"/>
  <c r="R113" i="51" s="1"/>
  <c r="S113" i="51" s="1"/>
  <c r="T113" i="51" s="1"/>
  <c r="O113" i="51"/>
  <c r="P97" i="51"/>
  <c r="R97" i="51" s="1"/>
  <c r="S97" i="51" s="1"/>
  <c r="T97" i="51" s="1"/>
  <c r="O97" i="51"/>
  <c r="P38" i="51"/>
  <c r="O38" i="51"/>
  <c r="P54" i="51"/>
  <c r="O54" i="51"/>
  <c r="P27" i="51"/>
  <c r="O27" i="51"/>
  <c r="P160" i="51"/>
  <c r="R160" i="51" s="1"/>
  <c r="O160" i="51"/>
  <c r="P128" i="51"/>
  <c r="R128" i="51" s="1"/>
  <c r="S128" i="51" s="1"/>
  <c r="T128" i="51" s="1"/>
  <c r="O128" i="51"/>
  <c r="O159" i="51"/>
  <c r="P159" i="51"/>
  <c r="R159" i="51" s="1"/>
  <c r="S159" i="51" s="1"/>
  <c r="T159" i="51" s="1"/>
  <c r="P143" i="51"/>
  <c r="R143" i="51" s="1"/>
  <c r="O143" i="51"/>
  <c r="P198" i="51"/>
  <c r="R198" i="51" s="1"/>
  <c r="S198" i="51" s="1"/>
  <c r="T198" i="51" s="1"/>
  <c r="O198" i="51"/>
  <c r="P166" i="51"/>
  <c r="R166" i="51" s="1"/>
  <c r="S166" i="51" s="1"/>
  <c r="T166" i="51" s="1"/>
  <c r="O166" i="51"/>
  <c r="P109" i="51"/>
  <c r="R109" i="51" s="1"/>
  <c r="S109" i="51" s="1"/>
  <c r="T109" i="51" s="1"/>
  <c r="O109" i="51"/>
  <c r="P42" i="51"/>
  <c r="O42" i="51"/>
  <c r="P65" i="51"/>
  <c r="R65" i="51" s="1"/>
  <c r="O65" i="51"/>
  <c r="P81" i="51"/>
  <c r="R81" i="51" s="1"/>
  <c r="O81" i="51"/>
  <c r="P236" i="51"/>
  <c r="R236" i="51" s="1"/>
  <c r="S236" i="51" s="1"/>
  <c r="T236" i="51" s="1"/>
  <c r="O236" i="51"/>
  <c r="P219" i="51"/>
  <c r="R219" i="51" s="1"/>
  <c r="S219" i="51" s="1"/>
  <c r="T219" i="51" s="1"/>
  <c r="O219" i="51"/>
  <c r="O155" i="51"/>
  <c r="P155" i="51"/>
  <c r="R155" i="51" s="1"/>
  <c r="S155" i="51" s="1"/>
  <c r="T155" i="51" s="1"/>
  <c r="P210" i="51"/>
  <c r="R210" i="51" s="1"/>
  <c r="S210" i="51" s="1"/>
  <c r="T210" i="51" s="1"/>
  <c r="O210" i="51"/>
  <c r="P121" i="51"/>
  <c r="R121" i="51" s="1"/>
  <c r="S121" i="51" s="1"/>
  <c r="T121" i="51" s="1"/>
  <c r="O121" i="51"/>
  <c r="N38" i="50"/>
  <c r="N46" i="50"/>
  <c r="O198" i="50"/>
  <c r="N198" i="50"/>
  <c r="O70" i="50"/>
  <c r="N70" i="50"/>
  <c r="O153" i="50"/>
  <c r="N153" i="50"/>
  <c r="O240" i="50"/>
  <c r="N240" i="50"/>
  <c r="N231" i="50"/>
  <c r="O231" i="50"/>
  <c r="O71" i="50"/>
  <c r="N71" i="50"/>
  <c r="N242" i="50"/>
  <c r="O242" i="50"/>
  <c r="N82" i="50"/>
  <c r="O82" i="50"/>
  <c r="Q82" i="50" s="1"/>
  <c r="R82" i="50" s="1"/>
  <c r="S82" i="50" s="1"/>
  <c r="O18" i="50"/>
  <c r="Q18" i="50" s="1"/>
  <c r="S18" i="50" s="1"/>
  <c r="N18" i="50"/>
  <c r="O165" i="50"/>
  <c r="N165" i="50"/>
  <c r="O117" i="50"/>
  <c r="N117" i="50"/>
  <c r="N172" i="50"/>
  <c r="O172" i="50"/>
  <c r="O67" i="50"/>
  <c r="Q67" i="50" s="1"/>
  <c r="N67" i="50"/>
  <c r="O110" i="50"/>
  <c r="N110" i="50"/>
  <c r="O94" i="50"/>
  <c r="N94" i="50"/>
  <c r="O78" i="50"/>
  <c r="N78" i="50"/>
  <c r="O161" i="50"/>
  <c r="N161" i="50"/>
  <c r="O129" i="50"/>
  <c r="N129" i="50"/>
  <c r="O113" i="50"/>
  <c r="N113" i="50"/>
  <c r="O184" i="50"/>
  <c r="N184" i="50"/>
  <c r="O191" i="50"/>
  <c r="N191" i="50"/>
  <c r="O31" i="50"/>
  <c r="Q31" i="50" s="1"/>
  <c r="S31" i="50" s="1"/>
  <c r="N31" i="50"/>
  <c r="O157" i="50"/>
  <c r="N157" i="50"/>
  <c r="O141" i="50"/>
  <c r="Q141" i="50" s="1"/>
  <c r="R141" i="50" s="1"/>
  <c r="S141" i="50" s="1"/>
  <c r="N141" i="50"/>
  <c r="O180" i="50"/>
  <c r="N180" i="50"/>
  <c r="O148" i="50"/>
  <c r="N148" i="50"/>
  <c r="O187" i="50"/>
  <c r="Q187" i="50" s="1"/>
  <c r="R187" i="50" s="1"/>
  <c r="S187" i="50" s="1"/>
  <c r="N187" i="50"/>
  <c r="O91" i="50"/>
  <c r="N91" i="50"/>
  <c r="O59" i="50"/>
  <c r="Q59" i="50" s="1"/>
  <c r="N59" i="50"/>
  <c r="O43" i="50"/>
  <c r="Q43" i="50" s="1"/>
  <c r="S43" i="50" s="1"/>
  <c r="N43" i="50"/>
  <c r="O246" i="50"/>
  <c r="N246" i="50"/>
  <c r="O86" i="50"/>
  <c r="N86" i="50"/>
  <c r="N176" i="50"/>
  <c r="O176" i="50"/>
  <c r="N112" i="50"/>
  <c r="O112" i="50"/>
  <c r="O263" i="50"/>
  <c r="N263" i="50"/>
  <c r="O167" i="50"/>
  <c r="N167" i="50"/>
  <c r="O55" i="50"/>
  <c r="Q55" i="50" s="1"/>
  <c r="N55" i="50"/>
  <c r="O258" i="50"/>
  <c r="N258" i="50"/>
  <c r="N213" i="50"/>
  <c r="O213" i="50"/>
  <c r="N236" i="50"/>
  <c r="O236" i="50"/>
  <c r="N188" i="50"/>
  <c r="O188" i="50"/>
  <c r="N140" i="50"/>
  <c r="O140" i="50"/>
  <c r="N124" i="50"/>
  <c r="O124" i="50"/>
  <c r="N51" i="50"/>
  <c r="O51" i="50"/>
  <c r="Q51" i="50" s="1"/>
  <c r="O35" i="50"/>
  <c r="Q35" i="50" s="1"/>
  <c r="S35" i="50" s="1"/>
  <c r="N35" i="50"/>
  <c r="O120" i="50"/>
  <c r="N120" i="50"/>
  <c r="N223" i="50"/>
  <c r="O223" i="50"/>
  <c r="O95" i="50"/>
  <c r="N95" i="50"/>
  <c r="O90" i="50"/>
  <c r="N90" i="50"/>
  <c r="N74" i="50"/>
  <c r="O74" i="50"/>
  <c r="O164" i="50"/>
  <c r="N164" i="50"/>
  <c r="O116" i="50"/>
  <c r="N116" i="50"/>
  <c r="O251" i="50"/>
  <c r="N251" i="50"/>
  <c r="N235" i="50"/>
  <c r="O235" i="50"/>
  <c r="N203" i="50"/>
  <c r="O203" i="50"/>
  <c r="O75" i="50"/>
  <c r="N75" i="50"/>
  <c r="O262" i="50"/>
  <c r="N262" i="50"/>
  <c r="O102" i="50"/>
  <c r="N102" i="50"/>
  <c r="O22" i="50"/>
  <c r="Q22" i="50" s="1"/>
  <c r="S22" i="50" s="1"/>
  <c r="N22" i="50"/>
  <c r="O121" i="50"/>
  <c r="N121" i="50"/>
  <c r="N105" i="50"/>
  <c r="O105" i="50"/>
  <c r="O192" i="50"/>
  <c r="N192" i="50"/>
  <c r="N144" i="50"/>
  <c r="O144" i="50"/>
  <c r="O247" i="50"/>
  <c r="N247" i="50"/>
  <c r="O199" i="50"/>
  <c r="N199" i="50"/>
  <c r="O183" i="50"/>
  <c r="N183" i="50"/>
  <c r="O87" i="50"/>
  <c r="N87" i="50"/>
  <c r="O39" i="50"/>
  <c r="Q39" i="50" s="1"/>
  <c r="S39" i="50" s="1"/>
  <c r="N39" i="50"/>
  <c r="N210" i="50"/>
  <c r="O210" i="50"/>
  <c r="O98" i="50"/>
  <c r="N98" i="50"/>
  <c r="N66" i="50"/>
  <c r="O66" i="50"/>
  <c r="Q66" i="50" s="1"/>
  <c r="O133" i="50"/>
  <c r="N133" i="50"/>
  <c r="O156" i="50"/>
  <c r="N156" i="50"/>
  <c r="O243" i="50"/>
  <c r="N243" i="50"/>
  <c r="O211" i="50"/>
  <c r="N211" i="50"/>
  <c r="O99" i="50"/>
  <c r="N99" i="50"/>
  <c r="O83" i="50"/>
  <c r="N83" i="50"/>
  <c r="O254" i="50"/>
  <c r="N254" i="50"/>
  <c r="N206" i="50"/>
  <c r="O206" i="50"/>
  <c r="O136" i="50"/>
  <c r="N136" i="50"/>
  <c r="N239" i="50"/>
  <c r="O239" i="50"/>
  <c r="O63" i="50"/>
  <c r="Q63" i="50" s="1"/>
  <c r="N63" i="50"/>
  <c r="O250" i="50"/>
  <c r="N250" i="50"/>
  <c r="N58" i="50"/>
  <c r="O58" i="50"/>
  <c r="Q58" i="50" s="1"/>
  <c r="O109" i="50"/>
  <c r="N109" i="50"/>
  <c r="O132" i="50"/>
  <c r="N132" i="50"/>
  <c r="O267" i="50"/>
  <c r="N267" i="50"/>
  <c r="O54" i="50"/>
  <c r="Q54" i="50" s="1"/>
  <c r="S54" i="50" s="1"/>
  <c r="N54" i="50"/>
  <c r="O137" i="50"/>
  <c r="N137" i="50"/>
  <c r="O160" i="50"/>
  <c r="N160" i="50"/>
  <c r="N128" i="50"/>
  <c r="O128" i="50"/>
  <c r="O103" i="50"/>
  <c r="N103" i="50"/>
  <c r="O274" i="50"/>
  <c r="N274" i="50"/>
  <c r="O149" i="50"/>
  <c r="N149" i="50"/>
  <c r="O259" i="50"/>
  <c r="N259" i="50"/>
  <c r="N227" i="50"/>
  <c r="O227" i="50"/>
  <c r="O195" i="50"/>
  <c r="N195" i="50"/>
  <c r="O179" i="50"/>
  <c r="N179" i="50"/>
  <c r="O270" i="50"/>
  <c r="N270" i="50"/>
  <c r="O62" i="50"/>
  <c r="Q62" i="50" s="1"/>
  <c r="N62" i="50"/>
  <c r="O145" i="50"/>
  <c r="N145" i="50"/>
  <c r="O168" i="50"/>
  <c r="N168" i="50"/>
  <c r="O152" i="50"/>
  <c r="N152" i="50"/>
  <c r="O271" i="50"/>
  <c r="N271" i="50"/>
  <c r="O255" i="50"/>
  <c r="N255" i="50"/>
  <c r="O207" i="50"/>
  <c r="N207" i="50"/>
  <c r="N175" i="50"/>
  <c r="O175" i="50"/>
  <c r="O79" i="50"/>
  <c r="N79" i="50"/>
  <c r="O47" i="50"/>
  <c r="Q47" i="50" s="1"/>
  <c r="N47" i="50"/>
  <c r="O266" i="50"/>
  <c r="N266" i="50"/>
  <c r="N202" i="50"/>
  <c r="O202" i="50"/>
  <c r="O26" i="50"/>
  <c r="Q26" i="50" s="1"/>
  <c r="S26" i="50" s="1"/>
  <c r="N26" i="50"/>
  <c r="O125" i="50"/>
  <c r="N125" i="50"/>
  <c r="O52" i="50"/>
  <c r="Q52" i="50" s="1"/>
  <c r="N52" i="50"/>
  <c r="O219" i="50"/>
  <c r="N219" i="50"/>
  <c r="O171" i="50"/>
  <c r="N171" i="50"/>
  <c r="S15" i="49"/>
  <c r="O16" i="55"/>
  <c r="P16" i="55"/>
  <c r="R16" i="55" s="1"/>
  <c r="S16" i="55" s="1"/>
  <c r="T16" i="55" s="1"/>
  <c r="P83" i="55"/>
  <c r="O83" i="55"/>
  <c r="P38" i="55"/>
  <c r="R38" i="55" s="1"/>
  <c r="S38" i="55" s="1"/>
  <c r="T38" i="55" s="1"/>
  <c r="O38" i="55"/>
  <c r="O253" i="55"/>
  <c r="P253" i="55"/>
  <c r="R253" i="55" s="1"/>
  <c r="S253" i="55" s="1"/>
  <c r="T253" i="55" s="1"/>
  <c r="P263" i="55"/>
  <c r="R263" i="55" s="1"/>
  <c r="S263" i="55" s="1"/>
  <c r="T263" i="55" s="1"/>
  <c r="O263" i="55"/>
  <c r="P272" i="55"/>
  <c r="R272" i="55" s="1"/>
  <c r="S272" i="55" s="1"/>
  <c r="T272" i="55" s="1"/>
  <c r="O272" i="55"/>
  <c r="P232" i="55"/>
  <c r="R232" i="55" s="1"/>
  <c r="S232" i="55" s="1"/>
  <c r="T232" i="55" s="1"/>
  <c r="O232" i="55"/>
  <c r="O216" i="55"/>
  <c r="P216" i="55"/>
  <c r="R216" i="55" s="1"/>
  <c r="S216" i="55" s="1"/>
  <c r="T216" i="55" s="1"/>
  <c r="P195" i="55"/>
  <c r="R195" i="55" s="1"/>
  <c r="S195" i="55" s="1"/>
  <c r="T195" i="55" s="1"/>
  <c r="O195" i="55"/>
  <c r="O208" i="55"/>
  <c r="P208" i="55"/>
  <c r="R208" i="55" s="1"/>
  <c r="S208" i="55" s="1"/>
  <c r="T208" i="55" s="1"/>
  <c r="P132" i="55"/>
  <c r="O132" i="55"/>
  <c r="O64" i="55"/>
  <c r="P64" i="55"/>
  <c r="R64" i="55" s="1"/>
  <c r="S64" i="55" s="1"/>
  <c r="T64" i="55" s="1"/>
  <c r="P109" i="55"/>
  <c r="O109" i="55"/>
  <c r="O44" i="55"/>
  <c r="P44" i="55"/>
  <c r="R44" i="55" s="1"/>
  <c r="S44" i="55" s="1"/>
  <c r="T44" i="55" s="1"/>
  <c r="P54" i="55"/>
  <c r="R54" i="55" s="1"/>
  <c r="S54" i="55" s="1"/>
  <c r="T54" i="55" s="1"/>
  <c r="O54" i="55"/>
  <c r="P99" i="55"/>
  <c r="O99" i="55"/>
  <c r="O249" i="55"/>
  <c r="P249" i="55"/>
  <c r="P262" i="55"/>
  <c r="R262" i="55" s="1"/>
  <c r="S262" i="55" s="1"/>
  <c r="T262" i="55" s="1"/>
  <c r="O262" i="55"/>
  <c r="P252" i="55"/>
  <c r="R252" i="55" s="1"/>
  <c r="S252" i="55" s="1"/>
  <c r="T252" i="55" s="1"/>
  <c r="O252" i="55"/>
  <c r="P223" i="55"/>
  <c r="R223" i="55" s="1"/>
  <c r="S223" i="55" s="1"/>
  <c r="T223" i="55" s="1"/>
  <c r="O223" i="55"/>
  <c r="P215" i="55"/>
  <c r="R215" i="55" s="1"/>
  <c r="S215" i="55" s="1"/>
  <c r="T215" i="55" s="1"/>
  <c r="O215" i="55"/>
  <c r="P187" i="55"/>
  <c r="R187" i="55" s="1"/>
  <c r="S187" i="55" s="1"/>
  <c r="T187" i="55" s="1"/>
  <c r="O187" i="55"/>
  <c r="P182" i="55"/>
  <c r="R182" i="55" s="1"/>
  <c r="S182" i="55" s="1"/>
  <c r="T182" i="55" s="1"/>
  <c r="O182" i="55"/>
  <c r="P162" i="55"/>
  <c r="O162" i="55"/>
  <c r="P163" i="55"/>
  <c r="O163" i="55"/>
  <c r="P123" i="55"/>
  <c r="O123" i="55"/>
  <c r="P112" i="55"/>
  <c r="O112" i="55"/>
  <c r="P107" i="55"/>
  <c r="O107" i="55"/>
  <c r="P164" i="55"/>
  <c r="O164" i="55"/>
  <c r="P81" i="55"/>
  <c r="O81" i="55"/>
  <c r="P86" i="55"/>
  <c r="O86" i="55"/>
  <c r="P43" i="55"/>
  <c r="R43" i="55" s="1"/>
  <c r="S43" i="55" s="1"/>
  <c r="T43" i="55" s="1"/>
  <c r="O43" i="55"/>
  <c r="P25" i="55"/>
  <c r="R25" i="55" s="1"/>
  <c r="S25" i="55" s="1"/>
  <c r="T25" i="55" s="1"/>
  <c r="O25" i="55"/>
  <c r="P24" i="55"/>
  <c r="R24" i="55" s="1"/>
  <c r="S24" i="55" s="1"/>
  <c r="T24" i="55" s="1"/>
  <c r="O24" i="55"/>
  <c r="P41" i="55"/>
  <c r="O41" i="55"/>
  <c r="P258" i="55"/>
  <c r="R258" i="55" s="1"/>
  <c r="S258" i="55" s="1"/>
  <c r="T258" i="55" s="1"/>
  <c r="O258" i="55"/>
  <c r="P245" i="55"/>
  <c r="R245" i="55" s="1"/>
  <c r="S245" i="55" s="1"/>
  <c r="T245" i="55" s="1"/>
  <c r="O245" i="55"/>
  <c r="P211" i="55"/>
  <c r="R211" i="55" s="1"/>
  <c r="S211" i="55" s="1"/>
  <c r="T211" i="55" s="1"/>
  <c r="O211" i="55"/>
  <c r="P158" i="55"/>
  <c r="O158" i="55"/>
  <c r="P159" i="55"/>
  <c r="O159" i="55"/>
  <c r="P119" i="55"/>
  <c r="O119" i="55"/>
  <c r="P108" i="55"/>
  <c r="O108" i="55"/>
  <c r="P103" i="55"/>
  <c r="O103" i="55"/>
  <c r="P160" i="55"/>
  <c r="O160" i="55"/>
  <c r="P77" i="55"/>
  <c r="O77" i="55"/>
  <c r="P82" i="55"/>
  <c r="O82" i="55"/>
  <c r="P79" i="55"/>
  <c r="O79" i="55"/>
  <c r="P45" i="55"/>
  <c r="O45" i="55"/>
  <c r="P254" i="55"/>
  <c r="O254" i="55"/>
  <c r="P241" i="55"/>
  <c r="R241" i="55" s="1"/>
  <c r="S241" i="55" s="1"/>
  <c r="T241" i="55" s="1"/>
  <c r="O241" i="55"/>
  <c r="P224" i="55"/>
  <c r="R224" i="55" s="1"/>
  <c r="S224" i="55" s="1"/>
  <c r="T224" i="55" s="1"/>
  <c r="O224" i="55"/>
  <c r="P207" i="55"/>
  <c r="R207" i="55" s="1"/>
  <c r="S207" i="55" s="1"/>
  <c r="T207" i="55" s="1"/>
  <c r="O207" i="55"/>
  <c r="P202" i="55"/>
  <c r="R202" i="55" s="1"/>
  <c r="S202" i="55" s="1"/>
  <c r="T202" i="55" s="1"/>
  <c r="O202" i="55"/>
  <c r="O177" i="55"/>
  <c r="P177" i="55"/>
  <c r="R177" i="55" s="1"/>
  <c r="S177" i="55" s="1"/>
  <c r="T177" i="55" s="1"/>
  <c r="P154" i="55"/>
  <c r="O154" i="55"/>
  <c r="P155" i="55"/>
  <c r="O155" i="55"/>
  <c r="O138" i="55"/>
  <c r="P138" i="55"/>
  <c r="P115" i="55"/>
  <c r="O115" i="55"/>
  <c r="O104" i="55"/>
  <c r="P104" i="55"/>
  <c r="O100" i="55"/>
  <c r="P100" i="55"/>
  <c r="P156" i="55"/>
  <c r="O156" i="55"/>
  <c r="P73" i="55"/>
  <c r="O73" i="55"/>
  <c r="P78" i="55"/>
  <c r="O78" i="55"/>
  <c r="P50" i="55"/>
  <c r="R50" i="55" s="1"/>
  <c r="S50" i="55" s="1"/>
  <c r="T50" i="55" s="1"/>
  <c r="O50" i="55"/>
  <c r="P95" i="55"/>
  <c r="O95" i="55"/>
  <c r="P266" i="55"/>
  <c r="R266" i="55" s="1"/>
  <c r="S266" i="55" s="1"/>
  <c r="T266" i="55" s="1"/>
  <c r="O266" i="55"/>
  <c r="P256" i="55"/>
  <c r="R256" i="55" s="1"/>
  <c r="S256" i="55" s="1"/>
  <c r="T256" i="55" s="1"/>
  <c r="O256" i="55"/>
  <c r="O205" i="55"/>
  <c r="P205" i="55"/>
  <c r="R205" i="55" s="1"/>
  <c r="S205" i="55" s="1"/>
  <c r="T205" i="55" s="1"/>
  <c r="P166" i="55"/>
  <c r="O166" i="55"/>
  <c r="P167" i="55"/>
  <c r="O167" i="55"/>
  <c r="O102" i="55"/>
  <c r="P102" i="55"/>
  <c r="P127" i="55"/>
  <c r="O127" i="55"/>
  <c r="P116" i="55"/>
  <c r="O116" i="55"/>
  <c r="P152" i="55"/>
  <c r="O152" i="55"/>
  <c r="P168" i="55"/>
  <c r="O168" i="55"/>
  <c r="P85" i="55"/>
  <c r="O85" i="55"/>
  <c r="P90" i="55"/>
  <c r="O90" i="55"/>
  <c r="P58" i="55"/>
  <c r="R58" i="55" s="1"/>
  <c r="S58" i="55" s="1"/>
  <c r="T58" i="55" s="1"/>
  <c r="O58" i="55"/>
  <c r="P55" i="55"/>
  <c r="R55" i="55" s="1"/>
  <c r="S55" i="55" s="1"/>
  <c r="T55" i="55" s="1"/>
  <c r="O55" i="55"/>
  <c r="P53" i="55"/>
  <c r="R53" i="55" s="1"/>
  <c r="S53" i="55" s="1"/>
  <c r="T53" i="55" s="1"/>
  <c r="O53" i="55"/>
  <c r="O239" i="55"/>
  <c r="P239" i="55"/>
  <c r="R239" i="55" s="1"/>
  <c r="S239" i="55" s="1"/>
  <c r="T239" i="55" s="1"/>
  <c r="P233" i="55"/>
  <c r="R233" i="55" s="1"/>
  <c r="S233" i="55" s="1"/>
  <c r="T233" i="55" s="1"/>
  <c r="O233" i="55"/>
  <c r="P246" i="55"/>
  <c r="R246" i="55" s="1"/>
  <c r="S246" i="55" s="1"/>
  <c r="T246" i="55" s="1"/>
  <c r="O246" i="55"/>
  <c r="O201" i="55"/>
  <c r="P201" i="55"/>
  <c r="R201" i="55" s="1"/>
  <c r="S201" i="55" s="1"/>
  <c r="T201" i="55" s="1"/>
  <c r="P218" i="55"/>
  <c r="R218" i="55" s="1"/>
  <c r="S218" i="55" s="1"/>
  <c r="T218" i="55" s="1"/>
  <c r="O218" i="55"/>
  <c r="O204" i="55"/>
  <c r="P204" i="55"/>
  <c r="R204" i="55" s="1"/>
  <c r="S204" i="55" s="1"/>
  <c r="T204" i="55" s="1"/>
  <c r="P192" i="55"/>
  <c r="R192" i="55" s="1"/>
  <c r="S192" i="55" s="1"/>
  <c r="T192" i="55" s="1"/>
  <c r="O192" i="55"/>
  <c r="O169" i="55"/>
  <c r="P169" i="55"/>
  <c r="P146" i="55"/>
  <c r="O146" i="55"/>
  <c r="P147" i="55"/>
  <c r="O147" i="55"/>
  <c r="O130" i="55"/>
  <c r="P130" i="55"/>
  <c r="O92" i="55"/>
  <c r="P92" i="55"/>
  <c r="P137" i="55"/>
  <c r="O137" i="55"/>
  <c r="P65" i="55"/>
  <c r="R65" i="55" s="1"/>
  <c r="S65" i="55" s="1"/>
  <c r="T65" i="55" s="1"/>
  <c r="O65" i="55"/>
  <c r="P101" i="55"/>
  <c r="O101" i="55"/>
  <c r="P70" i="55"/>
  <c r="O70" i="55"/>
  <c r="O19" i="55"/>
  <c r="P19" i="55"/>
  <c r="R19" i="55" s="1"/>
  <c r="S19" i="55" s="1"/>
  <c r="T19" i="55" s="1"/>
  <c r="P59" i="55"/>
  <c r="O59" i="55"/>
  <c r="P34" i="55"/>
  <c r="R34" i="55" s="1"/>
  <c r="S34" i="55" s="1"/>
  <c r="T34" i="55" s="1"/>
  <c r="O34" i="55"/>
  <c r="P29" i="55"/>
  <c r="R29" i="55" s="1"/>
  <c r="S29" i="55" s="1"/>
  <c r="T29" i="55" s="1"/>
  <c r="O29" i="55"/>
  <c r="O235" i="55"/>
  <c r="P235" i="55"/>
  <c r="P229" i="55"/>
  <c r="O229" i="55"/>
  <c r="P242" i="55"/>
  <c r="R242" i="55" s="1"/>
  <c r="S242" i="55" s="1"/>
  <c r="T242" i="55" s="1"/>
  <c r="O242" i="55"/>
  <c r="P226" i="55"/>
  <c r="R226" i="55" s="1"/>
  <c r="S226" i="55" s="1"/>
  <c r="T226" i="55" s="1"/>
  <c r="O226" i="55"/>
  <c r="O189" i="55"/>
  <c r="P189" i="55"/>
  <c r="R189" i="55" s="1"/>
  <c r="S189" i="55" s="1"/>
  <c r="T189" i="55" s="1"/>
  <c r="P203" i="55"/>
  <c r="R203" i="55" s="1"/>
  <c r="S203" i="55" s="1"/>
  <c r="T203" i="55" s="1"/>
  <c r="O203" i="55"/>
  <c r="O165" i="55"/>
  <c r="P165" i="55"/>
  <c r="P142" i="55"/>
  <c r="O142" i="55"/>
  <c r="P143" i="55"/>
  <c r="O143" i="55"/>
  <c r="O126" i="55"/>
  <c r="P126" i="55"/>
  <c r="O88" i="55"/>
  <c r="P88" i="55"/>
  <c r="P133" i="55"/>
  <c r="O133" i="55"/>
  <c r="P61" i="55"/>
  <c r="R61" i="55" s="1"/>
  <c r="S61" i="55" s="1"/>
  <c r="T61" i="55" s="1"/>
  <c r="O61" i="55"/>
  <c r="P66" i="55"/>
  <c r="R66" i="55" s="1"/>
  <c r="S66" i="55" s="1"/>
  <c r="T66" i="55" s="1"/>
  <c r="O66" i="55"/>
  <c r="O23" i="55"/>
  <c r="P23" i="55"/>
  <c r="R23" i="55" s="1"/>
  <c r="S23" i="55" s="1"/>
  <c r="T23" i="55" s="1"/>
  <c r="O273" i="55"/>
  <c r="P273" i="55"/>
  <c r="R273" i="55" s="1"/>
  <c r="S273" i="55" s="1"/>
  <c r="T273" i="55" s="1"/>
  <c r="O231" i="55"/>
  <c r="P231" i="55"/>
  <c r="R231" i="55" s="1"/>
  <c r="S231" i="55" s="1"/>
  <c r="T231" i="55" s="1"/>
  <c r="O225" i="55"/>
  <c r="P225" i="55"/>
  <c r="R225" i="55" s="1"/>
  <c r="S225" i="55" s="1"/>
  <c r="T225" i="55" s="1"/>
  <c r="P238" i="55"/>
  <c r="R238" i="55" s="1"/>
  <c r="S238" i="55" s="1"/>
  <c r="T238" i="55" s="1"/>
  <c r="O238" i="55"/>
  <c r="P210" i="55"/>
  <c r="R210" i="55" s="1"/>
  <c r="S210" i="55" s="1"/>
  <c r="T210" i="55" s="1"/>
  <c r="O210" i="55"/>
  <c r="O185" i="55"/>
  <c r="P185" i="55"/>
  <c r="R185" i="55" s="1"/>
  <c r="S185" i="55" s="1"/>
  <c r="T185" i="55" s="1"/>
  <c r="P198" i="55"/>
  <c r="R198" i="55" s="1"/>
  <c r="S198" i="55" s="1"/>
  <c r="T198" i="55" s="1"/>
  <c r="O198" i="55"/>
  <c r="O161" i="55"/>
  <c r="P161" i="55"/>
  <c r="O212" i="55"/>
  <c r="P212" i="55"/>
  <c r="R212" i="55" s="1"/>
  <c r="S212" i="55" s="1"/>
  <c r="T212" i="55" s="1"/>
  <c r="O122" i="55"/>
  <c r="P122" i="55"/>
  <c r="O84" i="55"/>
  <c r="P84" i="55"/>
  <c r="P129" i="55"/>
  <c r="O129" i="55"/>
  <c r="P144" i="55"/>
  <c r="O144" i="55"/>
  <c r="P62" i="55"/>
  <c r="R62" i="55" s="1"/>
  <c r="S62" i="55" s="1"/>
  <c r="T62" i="55" s="1"/>
  <c r="O62" i="55"/>
  <c r="P51" i="55"/>
  <c r="R51" i="55" s="1"/>
  <c r="S51" i="55" s="1"/>
  <c r="T51" i="55" s="1"/>
  <c r="O51" i="55"/>
  <c r="P21" i="55"/>
  <c r="R21" i="55" s="1"/>
  <c r="S21" i="55" s="1"/>
  <c r="T21" i="55" s="1"/>
  <c r="O21" i="55"/>
  <c r="P49" i="55"/>
  <c r="R49" i="55" s="1"/>
  <c r="S49" i="55" s="1"/>
  <c r="T49" i="55" s="1"/>
  <c r="O49" i="55"/>
  <c r="P250" i="55"/>
  <c r="R250" i="55" s="1"/>
  <c r="S250" i="55" s="1"/>
  <c r="T250" i="55" s="1"/>
  <c r="O250" i="55"/>
  <c r="O243" i="55"/>
  <c r="P243" i="55"/>
  <c r="R243" i="55" s="1"/>
  <c r="S243" i="55" s="1"/>
  <c r="T243" i="55" s="1"/>
  <c r="P237" i="55"/>
  <c r="R237" i="55" s="1"/>
  <c r="S237" i="55" s="1"/>
  <c r="T237" i="55" s="1"/>
  <c r="O237" i="55"/>
  <c r="P220" i="55"/>
  <c r="R220" i="55" s="1"/>
  <c r="S220" i="55" s="1"/>
  <c r="T220" i="55" s="1"/>
  <c r="O220" i="55"/>
  <c r="P219" i="55"/>
  <c r="R219" i="55" s="1"/>
  <c r="S219" i="55" s="1"/>
  <c r="T219" i="55" s="1"/>
  <c r="O219" i="55"/>
  <c r="P183" i="55"/>
  <c r="R183" i="55" s="1"/>
  <c r="S183" i="55" s="1"/>
  <c r="T183" i="55" s="1"/>
  <c r="O183" i="55"/>
  <c r="O173" i="55"/>
  <c r="P173" i="55"/>
  <c r="P150" i="55"/>
  <c r="O150" i="55"/>
  <c r="P151" i="55"/>
  <c r="O151" i="55"/>
  <c r="O134" i="55"/>
  <c r="P134" i="55"/>
  <c r="P111" i="55"/>
  <c r="O111" i="55"/>
  <c r="O96" i="55"/>
  <c r="P96" i="55"/>
  <c r="O141" i="55"/>
  <c r="P141" i="55"/>
  <c r="P69" i="55"/>
  <c r="O69" i="55"/>
  <c r="P105" i="55"/>
  <c r="O105" i="55"/>
  <c r="P74" i="55"/>
  <c r="O74" i="55"/>
  <c r="P71" i="55"/>
  <c r="O71" i="55"/>
  <c r="O265" i="55"/>
  <c r="P265" i="55"/>
  <c r="R265" i="55" s="1"/>
  <c r="S265" i="55" s="1"/>
  <c r="T265" i="55" s="1"/>
  <c r="P275" i="55"/>
  <c r="R275" i="55" s="1"/>
  <c r="S275" i="55" s="1"/>
  <c r="T275" i="55" s="1"/>
  <c r="O275" i="55"/>
  <c r="P244" i="55"/>
  <c r="R244" i="55" s="1"/>
  <c r="S244" i="55" s="1"/>
  <c r="T244" i="55" s="1"/>
  <c r="O244" i="55"/>
  <c r="P230" i="55"/>
  <c r="O230" i="55"/>
  <c r="O153" i="55"/>
  <c r="P153" i="55"/>
  <c r="O114" i="55"/>
  <c r="P114" i="55"/>
  <c r="O196" i="55"/>
  <c r="P196" i="55"/>
  <c r="R196" i="55" s="1"/>
  <c r="S196" i="55" s="1"/>
  <c r="T196" i="55" s="1"/>
  <c r="O76" i="55"/>
  <c r="P76" i="55"/>
  <c r="P121" i="55"/>
  <c r="O121" i="55"/>
  <c r="O32" i="55"/>
  <c r="P32" i="55"/>
  <c r="R32" i="55" s="1"/>
  <c r="S32" i="55" s="1"/>
  <c r="T32" i="55" s="1"/>
  <c r="P75" i="55"/>
  <c r="O75" i="55"/>
  <c r="P42" i="55"/>
  <c r="R42" i="55" s="1"/>
  <c r="S42" i="55" s="1"/>
  <c r="T42" i="55" s="1"/>
  <c r="O42" i="55"/>
  <c r="P87" i="55"/>
  <c r="O87" i="55"/>
  <c r="P33" i="55"/>
  <c r="R33" i="55" s="1"/>
  <c r="S33" i="55" s="1"/>
  <c r="T33" i="55" s="1"/>
  <c r="O33" i="55"/>
  <c r="O261" i="55"/>
  <c r="P261" i="55"/>
  <c r="R261" i="55" s="1"/>
  <c r="S261" i="55" s="1"/>
  <c r="T261" i="55" s="1"/>
  <c r="P271" i="55"/>
  <c r="R271" i="55" s="1"/>
  <c r="S271" i="55" s="1"/>
  <c r="T271" i="55" s="1"/>
  <c r="O271" i="55"/>
  <c r="P240" i="55"/>
  <c r="R240" i="55" s="1"/>
  <c r="S240" i="55" s="1"/>
  <c r="T240" i="55" s="1"/>
  <c r="O240" i="55"/>
  <c r="O197" i="55"/>
  <c r="P197" i="55"/>
  <c r="R197" i="55" s="1"/>
  <c r="S197" i="55" s="1"/>
  <c r="T197" i="55" s="1"/>
  <c r="P214" i="55"/>
  <c r="R214" i="55" s="1"/>
  <c r="S214" i="55" s="1"/>
  <c r="T214" i="55" s="1"/>
  <c r="O214" i="55"/>
  <c r="P199" i="55"/>
  <c r="R199" i="55" s="1"/>
  <c r="S199" i="55" s="1"/>
  <c r="T199" i="55" s="1"/>
  <c r="O199" i="55"/>
  <c r="O110" i="55"/>
  <c r="P110" i="55"/>
  <c r="P140" i="55"/>
  <c r="O140" i="55"/>
  <c r="O72" i="55"/>
  <c r="P72" i="55"/>
  <c r="P117" i="55"/>
  <c r="O117" i="55"/>
  <c r="O36" i="55"/>
  <c r="P36" i="55"/>
  <c r="R36" i="55" s="1"/>
  <c r="S36" i="55" s="1"/>
  <c r="T36" i="55" s="1"/>
  <c r="P47" i="55"/>
  <c r="R47" i="55" s="1"/>
  <c r="S47" i="55" s="1"/>
  <c r="T47" i="55" s="1"/>
  <c r="O47" i="55"/>
  <c r="P17" i="55"/>
  <c r="R17" i="55" s="1"/>
  <c r="S17" i="55" s="1"/>
  <c r="T17" i="55" s="1"/>
  <c r="O17" i="55"/>
  <c r="O257" i="55"/>
  <c r="P257" i="55"/>
  <c r="R257" i="55" s="1"/>
  <c r="S257" i="55" s="1"/>
  <c r="T257" i="55" s="1"/>
  <c r="P267" i="55"/>
  <c r="R267" i="55" s="1"/>
  <c r="S267" i="55" s="1"/>
  <c r="T267" i="55" s="1"/>
  <c r="O267" i="55"/>
  <c r="P236" i="55"/>
  <c r="R236" i="55" s="1"/>
  <c r="S236" i="55" s="1"/>
  <c r="T236" i="55" s="1"/>
  <c r="O236" i="55"/>
  <c r="P222" i="55"/>
  <c r="R222" i="55" s="1"/>
  <c r="S222" i="55" s="1"/>
  <c r="T222" i="55" s="1"/>
  <c r="O222" i="55"/>
  <c r="P190" i="55"/>
  <c r="R190" i="55" s="1"/>
  <c r="S190" i="55" s="1"/>
  <c r="T190" i="55" s="1"/>
  <c r="O190" i="55"/>
  <c r="P184" i="55"/>
  <c r="R184" i="55" s="1"/>
  <c r="S184" i="55" s="1"/>
  <c r="T184" i="55" s="1"/>
  <c r="O184" i="55"/>
  <c r="P136" i="55"/>
  <c r="O136" i="55"/>
  <c r="O68" i="55"/>
  <c r="P68" i="55"/>
  <c r="R68" i="55" s="1"/>
  <c r="S68" i="55" s="1"/>
  <c r="T68" i="55" s="1"/>
  <c r="P113" i="55"/>
  <c r="O113" i="55"/>
  <c r="P27" i="55"/>
  <c r="R27" i="55" s="1"/>
  <c r="S27" i="55" s="1"/>
  <c r="T27" i="55" s="1"/>
  <c r="O27" i="55"/>
  <c r="O40" i="55"/>
  <c r="P40" i="55"/>
  <c r="R40" i="55" s="1"/>
  <c r="S40" i="55" s="1"/>
  <c r="T40" i="55" s="1"/>
  <c r="P67" i="55"/>
  <c r="R67" i="55" s="1"/>
  <c r="S67" i="55" s="1"/>
  <c r="T67" i="55" s="1"/>
  <c r="O67" i="55"/>
  <c r="P30" i="55"/>
  <c r="R30" i="55" s="1"/>
  <c r="S30" i="55" s="1"/>
  <c r="T30" i="55" s="1"/>
  <c r="O30" i="55"/>
  <c r="O269" i="55"/>
  <c r="P269" i="55"/>
  <c r="R269" i="55" s="1"/>
  <c r="S269" i="55" s="1"/>
  <c r="T269" i="55" s="1"/>
  <c r="O227" i="55"/>
  <c r="P227" i="55"/>
  <c r="R227" i="55" s="1"/>
  <c r="S227" i="55" s="1"/>
  <c r="T227" i="55" s="1"/>
  <c r="O221" i="55"/>
  <c r="P221" i="55"/>
  <c r="R221" i="55" s="1"/>
  <c r="S221" i="55" s="1"/>
  <c r="T221" i="55" s="1"/>
  <c r="P234" i="55"/>
  <c r="O234" i="55"/>
  <c r="P206" i="55"/>
  <c r="R206" i="55" s="1"/>
  <c r="S206" i="55" s="1"/>
  <c r="T206" i="55" s="1"/>
  <c r="O206" i="55"/>
  <c r="O181" i="55"/>
  <c r="P181" i="55"/>
  <c r="R181" i="55" s="1"/>
  <c r="S181" i="55" s="1"/>
  <c r="T181" i="55" s="1"/>
  <c r="O200" i="55"/>
  <c r="P200" i="55"/>
  <c r="R200" i="55" s="1"/>
  <c r="S200" i="55" s="1"/>
  <c r="T200" i="55" s="1"/>
  <c r="P188" i="55"/>
  <c r="R188" i="55" s="1"/>
  <c r="S188" i="55" s="1"/>
  <c r="T188" i="55" s="1"/>
  <c r="O188" i="55"/>
  <c r="O157" i="55"/>
  <c r="P157" i="55"/>
  <c r="P194" i="55"/>
  <c r="R194" i="55" s="1"/>
  <c r="S194" i="55" s="1"/>
  <c r="T194" i="55" s="1"/>
  <c r="O194" i="55"/>
  <c r="O118" i="55"/>
  <c r="P118" i="55"/>
  <c r="O80" i="55"/>
  <c r="P80" i="55"/>
  <c r="P125" i="55"/>
  <c r="O125" i="55"/>
  <c r="O28" i="55"/>
  <c r="P28" i="55"/>
  <c r="R28" i="55" s="1"/>
  <c r="S28" i="55" s="1"/>
  <c r="T28" i="55" s="1"/>
  <c r="O15" i="55"/>
  <c r="P15" i="55"/>
  <c r="R15" i="55" s="1"/>
  <c r="P259" i="55"/>
  <c r="O259" i="55"/>
  <c r="P268" i="55"/>
  <c r="R268" i="55" s="1"/>
  <c r="S268" i="55" s="1"/>
  <c r="T268" i="55" s="1"/>
  <c r="O268" i="55"/>
  <c r="P228" i="55"/>
  <c r="R228" i="55" s="1"/>
  <c r="S228" i="55" s="1"/>
  <c r="T228" i="55" s="1"/>
  <c r="O228" i="55"/>
  <c r="P217" i="55"/>
  <c r="R217" i="55" s="1"/>
  <c r="S217" i="55" s="1"/>
  <c r="T217" i="55" s="1"/>
  <c r="O217" i="55"/>
  <c r="O193" i="55"/>
  <c r="P193" i="55"/>
  <c r="R193" i="55" s="1"/>
  <c r="S193" i="55" s="1"/>
  <c r="T193" i="55" s="1"/>
  <c r="P178" i="55"/>
  <c r="R178" i="55" s="1"/>
  <c r="S178" i="55" s="1"/>
  <c r="T178" i="55" s="1"/>
  <c r="O178" i="55"/>
  <c r="P179" i="55"/>
  <c r="R179" i="55" s="1"/>
  <c r="S179" i="55" s="1"/>
  <c r="T179" i="55" s="1"/>
  <c r="O179" i="55"/>
  <c r="P139" i="55"/>
  <c r="O139" i="55"/>
  <c r="P128" i="55"/>
  <c r="O128" i="55"/>
  <c r="O60" i="55"/>
  <c r="P60" i="55"/>
  <c r="R60" i="55" s="1"/>
  <c r="S60" i="55" s="1"/>
  <c r="T60" i="55" s="1"/>
  <c r="P97" i="55"/>
  <c r="O97" i="55"/>
  <c r="O48" i="55"/>
  <c r="P48" i="55"/>
  <c r="R48" i="55" s="1"/>
  <c r="S48" i="55" s="1"/>
  <c r="T48" i="55" s="1"/>
  <c r="P20" i="55"/>
  <c r="R20" i="55" s="1"/>
  <c r="S20" i="55" s="1"/>
  <c r="T20" i="55" s="1"/>
  <c r="O20" i="55"/>
  <c r="P37" i="55"/>
  <c r="R37" i="55" s="1"/>
  <c r="S37" i="55" s="1"/>
  <c r="T37" i="55" s="1"/>
  <c r="O37" i="55"/>
  <c r="O57" i="55"/>
  <c r="P57" i="55"/>
  <c r="R57" i="55" s="1"/>
  <c r="S57" i="55" s="1"/>
  <c r="T57" i="55" s="1"/>
  <c r="P274" i="55"/>
  <c r="R274" i="55" s="1"/>
  <c r="S274" i="55" s="1"/>
  <c r="T274" i="55" s="1"/>
  <c r="O274" i="55"/>
  <c r="P255" i="55"/>
  <c r="R255" i="55" s="1"/>
  <c r="S255" i="55" s="1"/>
  <c r="T255" i="55" s="1"/>
  <c r="O255" i="55"/>
  <c r="P264" i="55"/>
  <c r="R264" i="55" s="1"/>
  <c r="S264" i="55" s="1"/>
  <c r="T264" i="55" s="1"/>
  <c r="O264" i="55"/>
  <c r="P248" i="55"/>
  <c r="R248" i="55" s="1"/>
  <c r="S248" i="55" s="1"/>
  <c r="T248" i="55" s="1"/>
  <c r="O248" i="55"/>
  <c r="P213" i="55"/>
  <c r="R213" i="55" s="1"/>
  <c r="S213" i="55" s="1"/>
  <c r="T213" i="55" s="1"/>
  <c r="O213" i="55"/>
  <c r="P191" i="55"/>
  <c r="R191" i="55" s="1"/>
  <c r="S191" i="55" s="1"/>
  <c r="T191" i="55" s="1"/>
  <c r="O191" i="55"/>
  <c r="P186" i="55"/>
  <c r="R186" i="55" s="1"/>
  <c r="S186" i="55" s="1"/>
  <c r="T186" i="55" s="1"/>
  <c r="O186" i="55"/>
  <c r="P180" i="55"/>
  <c r="R180" i="55" s="1"/>
  <c r="S180" i="55" s="1"/>
  <c r="T180" i="55" s="1"/>
  <c r="O180" i="55"/>
  <c r="O149" i="55"/>
  <c r="P149" i="55"/>
  <c r="P174" i="55"/>
  <c r="O174" i="55"/>
  <c r="P175" i="55"/>
  <c r="O175" i="55"/>
  <c r="P135" i="55"/>
  <c r="O135" i="55"/>
  <c r="P124" i="55"/>
  <c r="O124" i="55"/>
  <c r="P176" i="55"/>
  <c r="R176" i="55" s="1"/>
  <c r="S176" i="55" s="1"/>
  <c r="T176" i="55" s="1"/>
  <c r="O176" i="55"/>
  <c r="P93" i="55"/>
  <c r="O93" i="55"/>
  <c r="P98" i="55"/>
  <c r="O98" i="55"/>
  <c r="O52" i="55"/>
  <c r="P52" i="55"/>
  <c r="R52" i="55" s="1"/>
  <c r="S52" i="55" s="1"/>
  <c r="T52" i="55" s="1"/>
  <c r="P63" i="55"/>
  <c r="R63" i="55" s="1"/>
  <c r="S63" i="55" s="1"/>
  <c r="T63" i="55" s="1"/>
  <c r="O63" i="55"/>
  <c r="P46" i="55"/>
  <c r="R46" i="55" s="1"/>
  <c r="S46" i="55" s="1"/>
  <c r="T46" i="55" s="1"/>
  <c r="O46" i="55"/>
  <c r="P91" i="55"/>
  <c r="O91" i="55"/>
  <c r="P270" i="55"/>
  <c r="R270" i="55" s="1"/>
  <c r="S270" i="55" s="1"/>
  <c r="T270" i="55" s="1"/>
  <c r="O270" i="55"/>
  <c r="P251" i="55"/>
  <c r="R251" i="55" s="1"/>
  <c r="S251" i="55" s="1"/>
  <c r="T251" i="55" s="1"/>
  <c r="O251" i="55"/>
  <c r="P260" i="55"/>
  <c r="R260" i="55" s="1"/>
  <c r="S260" i="55" s="1"/>
  <c r="T260" i="55" s="1"/>
  <c r="O260" i="55"/>
  <c r="O247" i="55"/>
  <c r="P247" i="55"/>
  <c r="R247" i="55" s="1"/>
  <c r="S247" i="55" s="1"/>
  <c r="T247" i="55" s="1"/>
  <c r="O209" i="55"/>
  <c r="P209" i="55"/>
  <c r="R209" i="55" s="1"/>
  <c r="S209" i="55" s="1"/>
  <c r="T209" i="55" s="1"/>
  <c r="O145" i="55"/>
  <c r="P145" i="55"/>
  <c r="P170" i="55"/>
  <c r="O170" i="55"/>
  <c r="P171" i="55"/>
  <c r="O171" i="55"/>
  <c r="O106" i="55"/>
  <c r="P106" i="55"/>
  <c r="P131" i="55"/>
  <c r="O131" i="55"/>
  <c r="P120" i="55"/>
  <c r="O120" i="55"/>
  <c r="P172" i="55"/>
  <c r="O172" i="55"/>
  <c r="P89" i="55"/>
  <c r="O89" i="55"/>
  <c r="P94" i="55"/>
  <c r="O94" i="55"/>
  <c r="O56" i="55"/>
  <c r="P56" i="55"/>
  <c r="R56" i="55" s="1"/>
  <c r="S56" i="55" s="1"/>
  <c r="T56" i="55" s="1"/>
  <c r="AA276" i="53"/>
  <c r="Y276" i="48"/>
  <c r="R59" i="55" l="1"/>
  <c r="S59" i="55" s="1"/>
  <c r="T59" i="55" s="1"/>
  <c r="R53" i="51"/>
  <c r="S53" i="51" s="1"/>
  <c r="T53" i="51" s="1"/>
  <c r="R46" i="51"/>
  <c r="S46" i="51" s="1"/>
  <c r="T46" i="51" s="1"/>
  <c r="R54" i="51"/>
  <c r="S54" i="51" s="1"/>
  <c r="T54" i="51" s="1"/>
  <c r="R66" i="51"/>
  <c r="S66" i="51" s="1"/>
  <c r="T66" i="51" s="1"/>
  <c r="R70" i="51"/>
  <c r="S70" i="51" s="1"/>
  <c r="T70" i="51" s="1"/>
  <c r="R50" i="51"/>
  <c r="S50" i="51" s="1"/>
  <c r="T50" i="51" s="1"/>
  <c r="R30" i="51"/>
  <c r="S30" i="51" s="1"/>
  <c r="T30" i="51" s="1"/>
  <c r="R77" i="51"/>
  <c r="S77" i="51" s="1"/>
  <c r="T77" i="51" s="1"/>
  <c r="R62" i="51"/>
  <c r="S62" i="51" s="1"/>
  <c r="T62" i="51" s="1"/>
  <c r="R58" i="51"/>
  <c r="S58" i="51" s="1"/>
  <c r="T58" i="51" s="1"/>
  <c r="R37" i="51"/>
  <c r="S37" i="51" s="1"/>
  <c r="T37" i="51" s="1"/>
  <c r="R85" i="51"/>
  <c r="S85" i="51" s="1"/>
  <c r="T85" i="51" s="1"/>
  <c r="R61" i="51"/>
  <c r="S61" i="51" s="1"/>
  <c r="T61" i="51" s="1"/>
  <c r="R42" i="51"/>
  <c r="S42" i="51" s="1"/>
  <c r="T42" i="51" s="1"/>
  <c r="R27" i="51"/>
  <c r="S27" i="51" s="1"/>
  <c r="T27" i="51" s="1"/>
  <c r="R38" i="51"/>
  <c r="S38" i="51" s="1"/>
  <c r="T38" i="51" s="1"/>
  <c r="R34" i="51"/>
  <c r="S34" i="51" s="1"/>
  <c r="T34" i="51" s="1"/>
  <c r="R74" i="51"/>
  <c r="S74" i="51" s="1"/>
  <c r="T74" i="51" s="1"/>
  <c r="R69" i="51"/>
  <c r="S69" i="51" s="1"/>
  <c r="T69" i="51" s="1"/>
  <c r="R97" i="55"/>
  <c r="S97" i="55" s="1"/>
  <c r="T97" i="55" s="1"/>
  <c r="R128" i="55"/>
  <c r="S128" i="55" s="1"/>
  <c r="T128" i="55" s="1"/>
  <c r="R113" i="55"/>
  <c r="S113" i="55" s="1"/>
  <c r="T113" i="55" s="1"/>
  <c r="R71" i="55"/>
  <c r="S71" i="55" s="1"/>
  <c r="T71" i="55" s="1"/>
  <c r="R106" i="55"/>
  <c r="S106" i="55" s="1"/>
  <c r="T106" i="55" s="1"/>
  <c r="R149" i="55"/>
  <c r="S149" i="55" s="1"/>
  <c r="T149" i="55" s="1"/>
  <c r="R118" i="55"/>
  <c r="S118" i="55" s="1"/>
  <c r="T118" i="55" s="1"/>
  <c r="R157" i="55"/>
  <c r="S157" i="55" s="1"/>
  <c r="T157" i="55" s="1"/>
  <c r="R72" i="55"/>
  <c r="S72" i="55" s="1"/>
  <c r="T72" i="55" s="1"/>
  <c r="R110" i="55"/>
  <c r="S110" i="55" s="1"/>
  <c r="T110" i="55" s="1"/>
  <c r="R153" i="55"/>
  <c r="S153" i="55" s="1"/>
  <c r="T153" i="55" s="1"/>
  <c r="R96" i="55"/>
  <c r="S96" i="55" s="1"/>
  <c r="T96" i="55" s="1"/>
  <c r="R134" i="55"/>
  <c r="S134" i="55" s="1"/>
  <c r="T134" i="55" s="1"/>
  <c r="R84" i="55"/>
  <c r="S84" i="55" s="1"/>
  <c r="T84" i="55" s="1"/>
  <c r="R126" i="55"/>
  <c r="S126" i="55" s="1"/>
  <c r="T126" i="55" s="1"/>
  <c r="R92" i="55"/>
  <c r="S92" i="55" s="1"/>
  <c r="T92" i="55" s="1"/>
  <c r="R169" i="55"/>
  <c r="S169" i="55" s="1"/>
  <c r="T169" i="55" s="1"/>
  <c r="R100" i="55"/>
  <c r="S100" i="55" s="1"/>
  <c r="T100" i="55" s="1"/>
  <c r="R172" i="55"/>
  <c r="S172" i="55" s="1"/>
  <c r="T172" i="55" s="1"/>
  <c r="R174" i="55"/>
  <c r="S174" i="55" s="1"/>
  <c r="T174" i="55" s="1"/>
  <c r="R120" i="55"/>
  <c r="S120" i="55" s="1"/>
  <c r="T120" i="55" s="1"/>
  <c r="R124" i="55"/>
  <c r="S124" i="55" s="1"/>
  <c r="T124" i="55" s="1"/>
  <c r="R175" i="55"/>
  <c r="S175" i="55" s="1"/>
  <c r="T175" i="55" s="1"/>
  <c r="R87" i="55"/>
  <c r="S87" i="55" s="1"/>
  <c r="T87" i="55" s="1"/>
  <c r="R121" i="55"/>
  <c r="S121" i="55" s="1"/>
  <c r="T121" i="55" s="1"/>
  <c r="R74" i="55"/>
  <c r="S74" i="55" s="1"/>
  <c r="T74" i="55" s="1"/>
  <c r="R69" i="55"/>
  <c r="S69" i="55" s="1"/>
  <c r="T69" i="55" s="1"/>
  <c r="R144" i="55"/>
  <c r="S144" i="55" s="1"/>
  <c r="T144" i="55" s="1"/>
  <c r="R133" i="55"/>
  <c r="S133" i="55" s="1"/>
  <c r="T133" i="55" s="1"/>
  <c r="R142" i="55"/>
  <c r="S142" i="55" s="1"/>
  <c r="T142" i="55" s="1"/>
  <c r="R70" i="55"/>
  <c r="S70" i="55" s="1"/>
  <c r="T70" i="55" s="1"/>
  <c r="R147" i="55"/>
  <c r="S147" i="55" s="1"/>
  <c r="T147" i="55" s="1"/>
  <c r="R85" i="55"/>
  <c r="S85" i="55" s="1"/>
  <c r="T85" i="55" s="1"/>
  <c r="R152" i="55"/>
  <c r="S152" i="55" s="1"/>
  <c r="T152" i="55" s="1"/>
  <c r="R127" i="55"/>
  <c r="S127" i="55" s="1"/>
  <c r="T127" i="55" s="1"/>
  <c r="R167" i="55"/>
  <c r="S167" i="55" s="1"/>
  <c r="T167" i="55" s="1"/>
  <c r="R73" i="55"/>
  <c r="S73" i="55" s="1"/>
  <c r="T73" i="55" s="1"/>
  <c r="R115" i="55"/>
  <c r="S115" i="55" s="1"/>
  <c r="T115" i="55" s="1"/>
  <c r="R155" i="55"/>
  <c r="S155" i="55" s="1"/>
  <c r="T155" i="55" s="1"/>
  <c r="R45" i="55"/>
  <c r="S45" i="55" s="1"/>
  <c r="T45" i="55" s="1"/>
  <c r="R82" i="55"/>
  <c r="S82" i="55" s="1"/>
  <c r="T82" i="55" s="1"/>
  <c r="R160" i="55"/>
  <c r="S160" i="55" s="1"/>
  <c r="T160" i="55" s="1"/>
  <c r="R108" i="55"/>
  <c r="S108" i="55" s="1"/>
  <c r="T108" i="55" s="1"/>
  <c r="R159" i="55"/>
  <c r="S159" i="55" s="1"/>
  <c r="T159" i="55" s="1"/>
  <c r="R81" i="55"/>
  <c r="S81" i="55" s="1"/>
  <c r="T81" i="55" s="1"/>
  <c r="R107" i="55"/>
  <c r="S107" i="55" s="1"/>
  <c r="T107" i="55" s="1"/>
  <c r="R123" i="55"/>
  <c r="S123" i="55" s="1"/>
  <c r="T123" i="55" s="1"/>
  <c r="R162" i="55"/>
  <c r="S162" i="55" s="1"/>
  <c r="T162" i="55" s="1"/>
  <c r="R99" i="55"/>
  <c r="S99" i="55" s="1"/>
  <c r="T99" i="55" s="1"/>
  <c r="R83" i="55"/>
  <c r="S83" i="55" s="1"/>
  <c r="T83" i="55" s="1"/>
  <c r="R94" i="55"/>
  <c r="S94" i="55" s="1"/>
  <c r="T94" i="55" s="1"/>
  <c r="R171" i="55"/>
  <c r="S171" i="55" s="1"/>
  <c r="T171" i="55" s="1"/>
  <c r="R91" i="55"/>
  <c r="S91" i="55" s="1"/>
  <c r="T91" i="55" s="1"/>
  <c r="R135" i="55"/>
  <c r="S135" i="55" s="1"/>
  <c r="T135" i="55" s="1"/>
  <c r="R89" i="55"/>
  <c r="S89" i="55" s="1"/>
  <c r="T89" i="55" s="1"/>
  <c r="R170" i="55"/>
  <c r="S170" i="55" s="1"/>
  <c r="T170" i="55" s="1"/>
  <c r="R93" i="55"/>
  <c r="S93" i="55" s="1"/>
  <c r="T93" i="55" s="1"/>
  <c r="R139" i="55"/>
  <c r="S139" i="55" s="1"/>
  <c r="T139" i="55" s="1"/>
  <c r="R125" i="55"/>
  <c r="S125" i="55" s="1"/>
  <c r="T125" i="55" s="1"/>
  <c r="R75" i="55"/>
  <c r="S75" i="55" s="1"/>
  <c r="T75" i="55" s="1"/>
  <c r="R150" i="55"/>
  <c r="S150" i="55" s="1"/>
  <c r="T150" i="55" s="1"/>
  <c r="R145" i="55"/>
  <c r="S145" i="55" s="1"/>
  <c r="T145" i="55" s="1"/>
  <c r="R80" i="55"/>
  <c r="S80" i="55" s="1"/>
  <c r="T80" i="55" s="1"/>
  <c r="R76" i="55"/>
  <c r="S76" i="55" s="1"/>
  <c r="T76" i="55" s="1"/>
  <c r="R114" i="55"/>
  <c r="S114" i="55" s="1"/>
  <c r="T114" i="55" s="1"/>
  <c r="R141" i="55"/>
  <c r="S141" i="55" s="1"/>
  <c r="T141" i="55" s="1"/>
  <c r="R173" i="55"/>
  <c r="S173" i="55" s="1"/>
  <c r="T173" i="55" s="1"/>
  <c r="R122" i="55"/>
  <c r="S122" i="55" s="1"/>
  <c r="T122" i="55" s="1"/>
  <c r="R161" i="55"/>
  <c r="S161" i="55" s="1"/>
  <c r="T161" i="55" s="1"/>
  <c r="R88" i="55"/>
  <c r="S88" i="55" s="1"/>
  <c r="T88" i="55" s="1"/>
  <c r="R165" i="55"/>
  <c r="S165" i="55" s="1"/>
  <c r="T165" i="55" s="1"/>
  <c r="R130" i="55"/>
  <c r="S130" i="55" s="1"/>
  <c r="T130" i="55" s="1"/>
  <c r="R102" i="55"/>
  <c r="S102" i="55" s="1"/>
  <c r="T102" i="55" s="1"/>
  <c r="R104" i="55"/>
  <c r="S104" i="55" s="1"/>
  <c r="T104" i="55" s="1"/>
  <c r="R138" i="55"/>
  <c r="S138" i="55" s="1"/>
  <c r="T138" i="55" s="1"/>
  <c r="R131" i="55"/>
  <c r="S131" i="55" s="1"/>
  <c r="T131" i="55" s="1"/>
  <c r="R98" i="55"/>
  <c r="S98" i="55" s="1"/>
  <c r="T98" i="55" s="1"/>
  <c r="R136" i="55"/>
  <c r="S136" i="55" s="1"/>
  <c r="T136" i="55" s="1"/>
  <c r="R117" i="55"/>
  <c r="S117" i="55" s="1"/>
  <c r="T117" i="55" s="1"/>
  <c r="R140" i="55"/>
  <c r="S140" i="55" s="1"/>
  <c r="T140" i="55" s="1"/>
  <c r="R105" i="55"/>
  <c r="S105" i="55" s="1"/>
  <c r="T105" i="55" s="1"/>
  <c r="R111" i="55"/>
  <c r="S111" i="55" s="1"/>
  <c r="T111" i="55" s="1"/>
  <c r="R151" i="55"/>
  <c r="S151" i="55" s="1"/>
  <c r="T151" i="55" s="1"/>
  <c r="R129" i="55"/>
  <c r="S129" i="55" s="1"/>
  <c r="T129" i="55" s="1"/>
  <c r="R143" i="55"/>
  <c r="S143" i="55" s="1"/>
  <c r="T143" i="55" s="1"/>
  <c r="R101" i="55"/>
  <c r="S101" i="55" s="1"/>
  <c r="T101" i="55" s="1"/>
  <c r="R137" i="55"/>
  <c r="S137" i="55" s="1"/>
  <c r="T137" i="55" s="1"/>
  <c r="R146" i="55"/>
  <c r="S146" i="55" s="1"/>
  <c r="T146" i="55" s="1"/>
  <c r="R90" i="55"/>
  <c r="S90" i="55" s="1"/>
  <c r="T90" i="55" s="1"/>
  <c r="R168" i="55"/>
  <c r="S168" i="55" s="1"/>
  <c r="T168" i="55" s="1"/>
  <c r="R116" i="55"/>
  <c r="S116" i="55" s="1"/>
  <c r="T116" i="55" s="1"/>
  <c r="R166" i="55"/>
  <c r="S166" i="55" s="1"/>
  <c r="T166" i="55" s="1"/>
  <c r="R95" i="55"/>
  <c r="S95" i="55" s="1"/>
  <c r="T95" i="55" s="1"/>
  <c r="R78" i="55"/>
  <c r="S78" i="55" s="1"/>
  <c r="T78" i="55" s="1"/>
  <c r="R156" i="55"/>
  <c r="S156" i="55" s="1"/>
  <c r="T156" i="55" s="1"/>
  <c r="R154" i="55"/>
  <c r="S154" i="55" s="1"/>
  <c r="T154" i="55" s="1"/>
  <c r="R79" i="55"/>
  <c r="S79" i="55" s="1"/>
  <c r="T79" i="55" s="1"/>
  <c r="R77" i="55"/>
  <c r="S77" i="55" s="1"/>
  <c r="T77" i="55" s="1"/>
  <c r="R103" i="55"/>
  <c r="S103" i="55" s="1"/>
  <c r="T103" i="55" s="1"/>
  <c r="R119" i="55"/>
  <c r="S119" i="55" s="1"/>
  <c r="T119" i="55" s="1"/>
  <c r="R158" i="55"/>
  <c r="S158" i="55" s="1"/>
  <c r="T158" i="55" s="1"/>
  <c r="R41" i="55"/>
  <c r="S41" i="55" s="1"/>
  <c r="T41" i="55" s="1"/>
  <c r="R86" i="55"/>
  <c r="S86" i="55" s="1"/>
  <c r="T86" i="55" s="1"/>
  <c r="R164" i="55"/>
  <c r="S164" i="55" s="1"/>
  <c r="T164" i="55" s="1"/>
  <c r="R112" i="55"/>
  <c r="S112" i="55" s="1"/>
  <c r="T112" i="55" s="1"/>
  <c r="R163" i="55"/>
  <c r="S163" i="55" s="1"/>
  <c r="T163" i="55" s="1"/>
  <c r="R109" i="55"/>
  <c r="S109" i="55" s="1"/>
  <c r="T109" i="55" s="1"/>
  <c r="R132" i="55"/>
  <c r="S132" i="55" s="1"/>
  <c r="T132" i="55" s="1"/>
  <c r="S15" i="55"/>
  <c r="T15" i="55" s="1"/>
  <c r="Q202" i="50"/>
  <c r="R202" i="50" s="1"/>
  <c r="S202" i="50" s="1"/>
  <c r="Q175" i="50"/>
  <c r="R175" i="50" s="1"/>
  <c r="S175" i="50" s="1"/>
  <c r="Q128" i="50"/>
  <c r="R128" i="50" s="1"/>
  <c r="S128" i="50" s="1"/>
  <c r="Q132" i="50"/>
  <c r="R132" i="50" s="1"/>
  <c r="S132" i="50" s="1"/>
  <c r="R58" i="50"/>
  <c r="S58" i="50" s="1"/>
  <c r="Q87" i="50"/>
  <c r="R87" i="50" s="1"/>
  <c r="S87" i="50" s="1"/>
  <c r="Q199" i="50"/>
  <c r="R199" i="50" s="1"/>
  <c r="S199" i="50" s="1"/>
  <c r="Q262" i="50"/>
  <c r="R262" i="50" s="1"/>
  <c r="S262" i="50" s="1"/>
  <c r="Q251" i="50"/>
  <c r="R251" i="50" s="1"/>
  <c r="S251" i="50" s="1"/>
  <c r="Q164" i="50"/>
  <c r="R164" i="50" s="1"/>
  <c r="S164" i="50" s="1"/>
  <c r="Q90" i="50"/>
  <c r="R90" i="50" s="1"/>
  <c r="S90" i="50" s="1"/>
  <c r="R55" i="50"/>
  <c r="S55" i="50" s="1"/>
  <c r="Q263" i="50"/>
  <c r="R263" i="50" s="1"/>
  <c r="S263" i="50" s="1"/>
  <c r="Q246" i="50"/>
  <c r="R246" i="50" s="1"/>
  <c r="S246" i="50" s="1"/>
  <c r="R59" i="50"/>
  <c r="S59" i="50" s="1"/>
  <c r="Q180" i="50"/>
  <c r="R180" i="50" s="1"/>
  <c r="S180" i="50" s="1"/>
  <c r="Q157" i="50"/>
  <c r="R157" i="50" s="1"/>
  <c r="S157" i="50" s="1"/>
  <c r="Q191" i="50"/>
  <c r="R191" i="50" s="1"/>
  <c r="S191" i="50" s="1"/>
  <c r="Q113" i="50"/>
  <c r="R113" i="50" s="1"/>
  <c r="S113" i="50" s="1"/>
  <c r="Q161" i="50"/>
  <c r="R161" i="50" s="1"/>
  <c r="S161" i="50" s="1"/>
  <c r="Q94" i="50"/>
  <c r="R94" i="50" s="1"/>
  <c r="S94" i="50" s="1"/>
  <c r="R67" i="50"/>
  <c r="S67" i="50" s="1"/>
  <c r="Q117" i="50"/>
  <c r="R117" i="50" s="1"/>
  <c r="S117" i="50" s="1"/>
  <c r="Q153" i="50"/>
  <c r="R153" i="50" s="1"/>
  <c r="S153" i="50" s="1"/>
  <c r="Q198" i="50"/>
  <c r="R198" i="50" s="1"/>
  <c r="S198" i="50" s="1"/>
  <c r="Q219" i="50"/>
  <c r="R219" i="50" s="1"/>
  <c r="S219" i="50" s="1"/>
  <c r="Q125" i="50"/>
  <c r="R125" i="50" s="1"/>
  <c r="S125" i="50" s="1"/>
  <c r="R47" i="50"/>
  <c r="S47" i="50" s="1"/>
  <c r="Q255" i="50"/>
  <c r="R255" i="50" s="1"/>
  <c r="S255" i="50" s="1"/>
  <c r="Q152" i="50"/>
  <c r="R152" i="50" s="1"/>
  <c r="S152" i="50" s="1"/>
  <c r="Q145" i="50"/>
  <c r="R145" i="50" s="1"/>
  <c r="S145" i="50" s="1"/>
  <c r="Q270" i="50"/>
  <c r="R270" i="50" s="1"/>
  <c r="S270" i="50" s="1"/>
  <c r="Q195" i="50"/>
  <c r="R195" i="50" s="1"/>
  <c r="S195" i="50" s="1"/>
  <c r="Q274" i="50"/>
  <c r="R274" i="50" s="1"/>
  <c r="S274" i="50" s="1"/>
  <c r="Q137" i="50"/>
  <c r="R137" i="50" s="1"/>
  <c r="S137" i="50" s="1"/>
  <c r="R63" i="50"/>
  <c r="S63" i="50" s="1"/>
  <c r="Q136" i="50"/>
  <c r="R136" i="50" s="1"/>
  <c r="S136" i="50" s="1"/>
  <c r="Q99" i="50"/>
  <c r="R99" i="50" s="1"/>
  <c r="S99" i="50" s="1"/>
  <c r="Q243" i="50"/>
  <c r="R243" i="50" s="1"/>
  <c r="S243" i="50" s="1"/>
  <c r="Q133" i="50"/>
  <c r="R133" i="50" s="1"/>
  <c r="S133" i="50" s="1"/>
  <c r="Q74" i="50"/>
  <c r="R74" i="50" s="1"/>
  <c r="S74" i="50" s="1"/>
  <c r="R51" i="50"/>
  <c r="S51" i="50" s="1"/>
  <c r="Q140" i="50"/>
  <c r="R140" i="50" s="1"/>
  <c r="S140" i="50" s="1"/>
  <c r="Q236" i="50"/>
  <c r="R236" i="50" s="1"/>
  <c r="S236" i="50" s="1"/>
  <c r="Q112" i="50"/>
  <c r="R112" i="50" s="1"/>
  <c r="S112" i="50" s="1"/>
  <c r="Q172" i="50"/>
  <c r="R172" i="50" s="1"/>
  <c r="S172" i="50" s="1"/>
  <c r="Q227" i="50"/>
  <c r="R227" i="50" s="1"/>
  <c r="S227" i="50" s="1"/>
  <c r="Q267" i="50"/>
  <c r="R267" i="50" s="1"/>
  <c r="S267" i="50" s="1"/>
  <c r="Q109" i="50"/>
  <c r="R109" i="50" s="1"/>
  <c r="S109" i="50" s="1"/>
  <c r="Q239" i="50"/>
  <c r="R239" i="50" s="1"/>
  <c r="S239" i="50" s="1"/>
  <c r="Q206" i="50"/>
  <c r="R206" i="50" s="1"/>
  <c r="S206" i="50" s="1"/>
  <c r="R66" i="50"/>
  <c r="S66" i="50" s="1"/>
  <c r="Q98" i="50"/>
  <c r="R98" i="50" s="1"/>
  <c r="S98" i="50" s="1"/>
  <c r="Q183" i="50"/>
  <c r="R183" i="50" s="1"/>
  <c r="S183" i="50" s="1"/>
  <c r="Q247" i="50"/>
  <c r="R247" i="50" s="1"/>
  <c r="S247" i="50" s="1"/>
  <c r="Q192" i="50"/>
  <c r="R192" i="50" s="1"/>
  <c r="S192" i="50" s="1"/>
  <c r="Q121" i="50"/>
  <c r="R121" i="50" s="1"/>
  <c r="S121" i="50" s="1"/>
  <c r="Q102" i="50"/>
  <c r="R102" i="50" s="1"/>
  <c r="S102" i="50" s="1"/>
  <c r="Q75" i="50"/>
  <c r="R75" i="50" s="1"/>
  <c r="S75" i="50" s="1"/>
  <c r="Q116" i="50"/>
  <c r="R116" i="50" s="1"/>
  <c r="S116" i="50" s="1"/>
  <c r="Q95" i="50"/>
  <c r="R95" i="50" s="1"/>
  <c r="S95" i="50" s="1"/>
  <c r="Q120" i="50"/>
  <c r="R120" i="50" s="1"/>
  <c r="S120" i="50" s="1"/>
  <c r="Q258" i="50"/>
  <c r="R258" i="50" s="1"/>
  <c r="S258" i="50" s="1"/>
  <c r="Q167" i="50"/>
  <c r="R167" i="50" s="1"/>
  <c r="S167" i="50" s="1"/>
  <c r="Q86" i="50"/>
  <c r="R86" i="50" s="1"/>
  <c r="S86" i="50" s="1"/>
  <c r="Q91" i="50"/>
  <c r="R91" i="50" s="1"/>
  <c r="S91" i="50" s="1"/>
  <c r="Q148" i="50"/>
  <c r="R148" i="50" s="1"/>
  <c r="S148" i="50" s="1"/>
  <c r="S184" i="50"/>
  <c r="Q184" i="50"/>
  <c r="Q129" i="50"/>
  <c r="R129" i="50" s="1"/>
  <c r="S129" i="50" s="1"/>
  <c r="Q78" i="50"/>
  <c r="R78" i="50" s="1"/>
  <c r="S78" i="50" s="1"/>
  <c r="Q110" i="50"/>
  <c r="R110" i="50" s="1"/>
  <c r="S110" i="50" s="1"/>
  <c r="Q165" i="50"/>
  <c r="R165" i="50" s="1"/>
  <c r="S165" i="50" s="1"/>
  <c r="Q71" i="50"/>
  <c r="R71" i="50" s="1"/>
  <c r="S71" i="50" s="1"/>
  <c r="Q240" i="50"/>
  <c r="R240" i="50" s="1"/>
  <c r="S240" i="50" s="1"/>
  <c r="Q70" i="50"/>
  <c r="R70" i="50" s="1"/>
  <c r="S70" i="50" s="1"/>
  <c r="Q171" i="50"/>
  <c r="R171" i="50" s="1"/>
  <c r="S171" i="50" s="1"/>
  <c r="R52" i="50"/>
  <c r="S52" i="50" s="1"/>
  <c r="Q266" i="50"/>
  <c r="R266" i="50" s="1"/>
  <c r="S266" i="50" s="1"/>
  <c r="Q79" i="50"/>
  <c r="R79" i="50" s="1"/>
  <c r="S79" i="50" s="1"/>
  <c r="Q207" i="50"/>
  <c r="R207" i="50" s="1"/>
  <c r="S207" i="50" s="1"/>
  <c r="Q271" i="50"/>
  <c r="R271" i="50" s="1"/>
  <c r="S271" i="50" s="1"/>
  <c r="Q168" i="50"/>
  <c r="R168" i="50" s="1"/>
  <c r="S168" i="50" s="1"/>
  <c r="R62" i="50"/>
  <c r="S62" i="50" s="1"/>
  <c r="Q179" i="50"/>
  <c r="R179" i="50" s="1"/>
  <c r="S179" i="50" s="1"/>
  <c r="Q149" i="50"/>
  <c r="R149" i="50" s="1"/>
  <c r="S149" i="50" s="1"/>
  <c r="Q103" i="50"/>
  <c r="R103" i="50" s="1"/>
  <c r="S103" i="50" s="1"/>
  <c r="Q160" i="50"/>
  <c r="R160" i="50" s="1"/>
  <c r="S160" i="50" s="1"/>
  <c r="Q250" i="50"/>
  <c r="R250" i="50" s="1"/>
  <c r="S250" i="50" s="1"/>
  <c r="Q83" i="50"/>
  <c r="R83" i="50" s="1"/>
  <c r="S83" i="50" s="1"/>
  <c r="Q211" i="50"/>
  <c r="R211" i="50" s="1"/>
  <c r="S211" i="50" s="1"/>
  <c r="Q156" i="50"/>
  <c r="R156" i="50" s="1"/>
  <c r="S156" i="50" s="1"/>
  <c r="Q210" i="50"/>
  <c r="R210" i="50" s="1"/>
  <c r="S210" i="50" s="1"/>
  <c r="Q144" i="50"/>
  <c r="R144" i="50" s="1"/>
  <c r="S144" i="50" s="1"/>
  <c r="Q105" i="50"/>
  <c r="R105" i="50" s="1"/>
  <c r="S105" i="50" s="1"/>
  <c r="Q203" i="50"/>
  <c r="R203" i="50" s="1"/>
  <c r="S203" i="50" s="1"/>
  <c r="Q223" i="50"/>
  <c r="R223" i="50" s="1"/>
  <c r="S223" i="50" s="1"/>
  <c r="Q124" i="50"/>
  <c r="R124" i="50" s="1"/>
  <c r="S124" i="50" s="1"/>
  <c r="Q188" i="50"/>
  <c r="R188" i="50" s="1"/>
  <c r="S188" i="50" s="1"/>
  <c r="Q213" i="50"/>
  <c r="R213" i="50" s="1"/>
  <c r="S213" i="50" s="1"/>
  <c r="Q176" i="50"/>
  <c r="R176" i="50" s="1"/>
  <c r="S176" i="50" s="1"/>
  <c r="Q242" i="50"/>
  <c r="R242" i="50" s="1"/>
  <c r="S242" i="50" s="1"/>
  <c r="Q231" i="50"/>
  <c r="R231" i="50" s="1"/>
  <c r="S231" i="50" s="1"/>
  <c r="S139" i="51"/>
  <c r="T139" i="51" s="1"/>
  <c r="S57" i="51"/>
  <c r="T57" i="51" s="1"/>
  <c r="S21" i="51"/>
  <c r="T21" i="51" s="1"/>
  <c r="S65" i="51"/>
  <c r="T65" i="51" s="1"/>
  <c r="S160" i="51"/>
  <c r="T160" i="51" s="1"/>
  <c r="S96" i="51"/>
  <c r="T96" i="51" s="1"/>
  <c r="S244" i="51"/>
  <c r="T244" i="51" s="1"/>
  <c r="S33" i="51"/>
  <c r="T33" i="51" s="1"/>
  <c r="S45" i="51"/>
  <c r="T45" i="51" s="1"/>
  <c r="S25" i="51"/>
  <c r="T25" i="51" s="1"/>
  <c r="S49" i="51"/>
  <c r="T49" i="51" s="1"/>
  <c r="S41" i="51"/>
  <c r="T41" i="51" s="1"/>
  <c r="S81" i="51"/>
  <c r="T81" i="51" s="1"/>
  <c r="S143" i="51"/>
  <c r="T143" i="51" s="1"/>
  <c r="S82" i="51"/>
  <c r="T82" i="51" s="1"/>
  <c r="S89" i="51"/>
  <c r="T89" i="51" s="1"/>
  <c r="S17" i="51"/>
  <c r="T17" i="51" s="1"/>
  <c r="S73" i="51"/>
  <c r="T73" i="51" s="1"/>
  <c r="S276" i="49"/>
  <c r="T276" i="55" l="1"/>
  <c r="S276" i="50"/>
  <c r="T276" i="51"/>
  <c r="S275" i="46"/>
  <c r="H275" i="46"/>
  <c r="F275" i="46"/>
  <c r="E275" i="46"/>
  <c r="S274" i="46"/>
  <c r="H274" i="46"/>
  <c r="F274" i="46"/>
  <c r="Q274" i="46" s="1"/>
  <c r="E274" i="46"/>
  <c r="S273" i="46"/>
  <c r="H273" i="46"/>
  <c r="F273" i="46"/>
  <c r="J273" i="46" s="1"/>
  <c r="E273" i="46"/>
  <c r="S272" i="46"/>
  <c r="H272" i="46"/>
  <c r="F272" i="46"/>
  <c r="J272" i="46" s="1"/>
  <c r="E272" i="46"/>
  <c r="S271" i="46"/>
  <c r="H271" i="46"/>
  <c r="F271" i="46"/>
  <c r="I271" i="46" s="1"/>
  <c r="E271" i="46"/>
  <c r="S270" i="46"/>
  <c r="H270" i="46"/>
  <c r="F270" i="46"/>
  <c r="Q270" i="46" s="1"/>
  <c r="E270" i="46"/>
  <c r="S269" i="46"/>
  <c r="H269" i="46"/>
  <c r="F269" i="46"/>
  <c r="J269" i="46" s="1"/>
  <c r="E269" i="46"/>
  <c r="S268" i="46"/>
  <c r="H268" i="46"/>
  <c r="F268" i="46"/>
  <c r="J268" i="46" s="1"/>
  <c r="E268" i="46"/>
  <c r="S267" i="46"/>
  <c r="H267" i="46"/>
  <c r="F267" i="46"/>
  <c r="R267" i="46" s="1"/>
  <c r="V267" i="46" s="1"/>
  <c r="E267" i="46"/>
  <c r="S266" i="46"/>
  <c r="H266" i="46"/>
  <c r="F266" i="46"/>
  <c r="J266" i="46" s="1"/>
  <c r="E266" i="46"/>
  <c r="S265" i="46"/>
  <c r="H265" i="46"/>
  <c r="F265" i="46"/>
  <c r="J265" i="46" s="1"/>
  <c r="E265" i="46"/>
  <c r="S264" i="46"/>
  <c r="H264" i="46"/>
  <c r="F264" i="46"/>
  <c r="J264" i="46" s="1"/>
  <c r="E264" i="46"/>
  <c r="S263" i="46"/>
  <c r="H263" i="46"/>
  <c r="F263" i="46"/>
  <c r="Q263" i="46" s="1"/>
  <c r="E263" i="46"/>
  <c r="S262" i="46"/>
  <c r="H262" i="46"/>
  <c r="F262" i="46"/>
  <c r="R262" i="46" s="1"/>
  <c r="V262" i="46" s="1"/>
  <c r="E262" i="46"/>
  <c r="S261" i="46"/>
  <c r="H261" i="46"/>
  <c r="F261" i="46"/>
  <c r="J261" i="46" s="1"/>
  <c r="E261" i="46"/>
  <c r="S260" i="46"/>
  <c r="H260" i="46"/>
  <c r="F260" i="46"/>
  <c r="J260" i="46" s="1"/>
  <c r="E260" i="46"/>
  <c r="W259" i="46"/>
  <c r="S259" i="46"/>
  <c r="K259" i="46"/>
  <c r="H259" i="46"/>
  <c r="F259" i="46"/>
  <c r="Q259" i="46" s="1"/>
  <c r="E259" i="46"/>
  <c r="S258" i="46"/>
  <c r="H258" i="46"/>
  <c r="F258" i="46"/>
  <c r="R258" i="46" s="1"/>
  <c r="V258" i="46" s="1"/>
  <c r="E258" i="46"/>
  <c r="S257" i="46"/>
  <c r="H257" i="46"/>
  <c r="F257" i="46"/>
  <c r="J257" i="46" s="1"/>
  <c r="E257" i="46"/>
  <c r="S256" i="46"/>
  <c r="H256" i="46"/>
  <c r="F256" i="46"/>
  <c r="J256" i="46" s="1"/>
  <c r="E256" i="46"/>
  <c r="S255" i="46"/>
  <c r="H255" i="46"/>
  <c r="F255" i="46"/>
  <c r="Q255" i="46" s="1"/>
  <c r="E255" i="46"/>
  <c r="W254" i="46"/>
  <c r="S254" i="46"/>
  <c r="K254" i="46"/>
  <c r="H254" i="46"/>
  <c r="F254" i="46"/>
  <c r="E254" i="46"/>
  <c r="S253" i="46"/>
  <c r="H253" i="46"/>
  <c r="F253" i="46"/>
  <c r="J253" i="46" s="1"/>
  <c r="E253" i="46"/>
  <c r="S252" i="46"/>
  <c r="H252" i="46"/>
  <c r="F252" i="46"/>
  <c r="E252" i="46"/>
  <c r="S251" i="46"/>
  <c r="H251" i="46"/>
  <c r="F251" i="46"/>
  <c r="R251" i="46" s="1"/>
  <c r="V251" i="46" s="1"/>
  <c r="E251" i="46"/>
  <c r="S250" i="46"/>
  <c r="H250" i="46"/>
  <c r="F250" i="46"/>
  <c r="R250" i="46" s="1"/>
  <c r="E250" i="46"/>
  <c r="W249" i="46"/>
  <c r="S249" i="46"/>
  <c r="K249" i="46"/>
  <c r="H249" i="46"/>
  <c r="F249" i="46"/>
  <c r="Q249" i="46" s="1"/>
  <c r="E249" i="46"/>
  <c r="S248" i="46"/>
  <c r="H248" i="46"/>
  <c r="F248" i="46"/>
  <c r="E248" i="46"/>
  <c r="S247" i="46"/>
  <c r="J247" i="46"/>
  <c r="H247" i="46"/>
  <c r="F247" i="46"/>
  <c r="Q247" i="46" s="1"/>
  <c r="E247" i="46"/>
  <c r="S246" i="46"/>
  <c r="H246" i="46"/>
  <c r="F246" i="46"/>
  <c r="J246" i="46" s="1"/>
  <c r="E246" i="46"/>
  <c r="S245" i="46"/>
  <c r="H245" i="46"/>
  <c r="F245" i="46"/>
  <c r="Q245" i="46" s="1"/>
  <c r="U245" i="46" s="1"/>
  <c r="E245" i="46"/>
  <c r="S244" i="46"/>
  <c r="H244" i="46"/>
  <c r="F244" i="46"/>
  <c r="J244" i="46" s="1"/>
  <c r="E244" i="46"/>
  <c r="S243" i="46"/>
  <c r="H243" i="46"/>
  <c r="F243" i="46"/>
  <c r="E243" i="46"/>
  <c r="S242" i="46"/>
  <c r="H242" i="46"/>
  <c r="F242" i="46"/>
  <c r="Q242" i="46" s="1"/>
  <c r="E242" i="46"/>
  <c r="S241" i="46"/>
  <c r="H241" i="46"/>
  <c r="F241" i="46"/>
  <c r="R241" i="46" s="1"/>
  <c r="V241" i="46" s="1"/>
  <c r="E241" i="46"/>
  <c r="S240" i="46"/>
  <c r="H240" i="46"/>
  <c r="F240" i="46"/>
  <c r="Q240" i="46" s="1"/>
  <c r="U240" i="46" s="1"/>
  <c r="E240" i="46"/>
  <c r="S239" i="46"/>
  <c r="H239" i="46"/>
  <c r="F239" i="46"/>
  <c r="E239" i="46"/>
  <c r="S238" i="46"/>
  <c r="H238" i="46"/>
  <c r="F238" i="46"/>
  <c r="Q238" i="46" s="1"/>
  <c r="E238" i="46"/>
  <c r="S237" i="46"/>
  <c r="H237" i="46"/>
  <c r="F237" i="46"/>
  <c r="E237" i="46"/>
  <c r="S236" i="46"/>
  <c r="H236" i="46"/>
  <c r="F236" i="46"/>
  <c r="Q236" i="46" s="1"/>
  <c r="U236" i="46" s="1"/>
  <c r="E236" i="46"/>
  <c r="W235" i="46"/>
  <c r="S235" i="46"/>
  <c r="K235" i="46"/>
  <c r="H235" i="46"/>
  <c r="F235" i="46"/>
  <c r="E235" i="46"/>
  <c r="W234" i="46"/>
  <c r="S234" i="46"/>
  <c r="K234" i="46"/>
  <c r="H234" i="46"/>
  <c r="F234" i="46"/>
  <c r="Q234" i="46" s="1"/>
  <c r="E234" i="46"/>
  <c r="S233" i="46"/>
  <c r="H233" i="46"/>
  <c r="F233" i="46"/>
  <c r="R233" i="46" s="1"/>
  <c r="V233" i="46" s="1"/>
  <c r="E233" i="46"/>
  <c r="S232" i="46"/>
  <c r="H232" i="46"/>
  <c r="F232" i="46"/>
  <c r="E232" i="46"/>
  <c r="S231" i="46"/>
  <c r="H231" i="46"/>
  <c r="F231" i="46"/>
  <c r="E231" i="46"/>
  <c r="W230" i="46"/>
  <c r="S230" i="46"/>
  <c r="K230" i="46"/>
  <c r="H230" i="46"/>
  <c r="F230" i="46"/>
  <c r="Q230" i="46" s="1"/>
  <c r="E230" i="46"/>
  <c r="W229" i="46"/>
  <c r="S229" i="46"/>
  <c r="K229" i="46"/>
  <c r="H229" i="46"/>
  <c r="F229" i="46"/>
  <c r="E229" i="46"/>
  <c r="S228" i="46"/>
  <c r="H228" i="46"/>
  <c r="F228" i="46"/>
  <c r="Q228" i="46" s="1"/>
  <c r="U228" i="46" s="1"/>
  <c r="E228" i="46"/>
  <c r="S227" i="46"/>
  <c r="H227" i="46"/>
  <c r="F227" i="46"/>
  <c r="E227" i="46"/>
  <c r="S226" i="46"/>
  <c r="H226" i="46"/>
  <c r="F226" i="46"/>
  <c r="Q226" i="46" s="1"/>
  <c r="E226" i="46"/>
  <c r="S225" i="46"/>
  <c r="H225" i="46"/>
  <c r="F225" i="46"/>
  <c r="R225" i="46" s="1"/>
  <c r="V225" i="46" s="1"/>
  <c r="E225" i="46"/>
  <c r="S224" i="46"/>
  <c r="H224" i="46"/>
  <c r="F224" i="46"/>
  <c r="Q224" i="46" s="1"/>
  <c r="E224" i="46"/>
  <c r="S223" i="46"/>
  <c r="H223" i="46"/>
  <c r="F223" i="46"/>
  <c r="E223" i="46"/>
  <c r="S222" i="46"/>
  <c r="H222" i="46"/>
  <c r="F222" i="46"/>
  <c r="J222" i="46" s="1"/>
  <c r="E222" i="46"/>
  <c r="S221" i="46"/>
  <c r="H221" i="46"/>
  <c r="F221" i="46"/>
  <c r="Q221" i="46" s="1"/>
  <c r="U221" i="46" s="1"/>
  <c r="E221" i="46"/>
  <c r="S220" i="46"/>
  <c r="H220" i="46"/>
  <c r="F220" i="46"/>
  <c r="I220" i="46" s="1"/>
  <c r="E220" i="46"/>
  <c r="S219" i="46"/>
  <c r="H219" i="46"/>
  <c r="F219" i="46"/>
  <c r="J219" i="46" s="1"/>
  <c r="E219" i="46"/>
  <c r="S218" i="46"/>
  <c r="H218" i="46"/>
  <c r="F218" i="46"/>
  <c r="J218" i="46" s="1"/>
  <c r="E218" i="46"/>
  <c r="S217" i="46"/>
  <c r="H217" i="46"/>
  <c r="F217" i="46"/>
  <c r="E217" i="46"/>
  <c r="S216" i="46"/>
  <c r="H216" i="46"/>
  <c r="F216" i="46"/>
  <c r="Q216" i="46" s="1"/>
  <c r="E216" i="46"/>
  <c r="S215" i="46"/>
  <c r="H215" i="46"/>
  <c r="F215" i="46"/>
  <c r="Q215" i="46" s="1"/>
  <c r="E215" i="46"/>
  <c r="S214" i="46"/>
  <c r="H214" i="46"/>
  <c r="F214" i="46"/>
  <c r="J214" i="46" s="1"/>
  <c r="E214" i="46"/>
  <c r="S213" i="46"/>
  <c r="H213" i="46"/>
  <c r="F213" i="46"/>
  <c r="Q213" i="46" s="1"/>
  <c r="U213" i="46" s="1"/>
  <c r="E213" i="46"/>
  <c r="S212" i="46"/>
  <c r="H212" i="46"/>
  <c r="F212" i="46"/>
  <c r="Q212" i="46" s="1"/>
  <c r="E212" i="46"/>
  <c r="S211" i="46"/>
  <c r="H211" i="46"/>
  <c r="F211" i="46"/>
  <c r="Q211" i="46" s="1"/>
  <c r="E211" i="46"/>
  <c r="S210" i="46"/>
  <c r="H210" i="46"/>
  <c r="F210" i="46"/>
  <c r="J210" i="46" s="1"/>
  <c r="E210" i="46"/>
  <c r="S209" i="46"/>
  <c r="H209" i="46"/>
  <c r="F209" i="46"/>
  <c r="Q209" i="46" s="1"/>
  <c r="U209" i="46" s="1"/>
  <c r="E209" i="46"/>
  <c r="S208" i="46"/>
  <c r="H208" i="46"/>
  <c r="F208" i="46"/>
  <c r="Q208" i="46" s="1"/>
  <c r="E208" i="46"/>
  <c r="S207" i="46"/>
  <c r="H207" i="46"/>
  <c r="F207" i="46"/>
  <c r="Q207" i="46" s="1"/>
  <c r="E207" i="46"/>
  <c r="S206" i="46"/>
  <c r="H206" i="46"/>
  <c r="F206" i="46"/>
  <c r="E206" i="46"/>
  <c r="S205" i="46"/>
  <c r="H205" i="46"/>
  <c r="F205" i="46"/>
  <c r="Q205" i="46" s="1"/>
  <c r="U205" i="46" s="1"/>
  <c r="E205" i="46"/>
  <c r="S204" i="46"/>
  <c r="H204" i="46"/>
  <c r="F204" i="46"/>
  <c r="E204" i="46"/>
  <c r="S203" i="46"/>
  <c r="H203" i="46"/>
  <c r="F203" i="46"/>
  <c r="R203" i="46" s="1"/>
  <c r="V203" i="46" s="1"/>
  <c r="E203" i="46"/>
  <c r="S202" i="46"/>
  <c r="H202" i="46"/>
  <c r="F202" i="46"/>
  <c r="J202" i="46" s="1"/>
  <c r="E202" i="46"/>
  <c r="S201" i="46"/>
  <c r="H201" i="46"/>
  <c r="F201" i="46"/>
  <c r="Q201" i="46" s="1"/>
  <c r="E201" i="46"/>
  <c r="S200" i="46"/>
  <c r="H200" i="46"/>
  <c r="F200" i="46"/>
  <c r="E200" i="46"/>
  <c r="S199" i="46"/>
  <c r="H199" i="46"/>
  <c r="F199" i="46"/>
  <c r="E199" i="46"/>
  <c r="S198" i="46"/>
  <c r="H198" i="46"/>
  <c r="F198" i="46"/>
  <c r="J198" i="46" s="1"/>
  <c r="E198" i="46"/>
  <c r="S197" i="46"/>
  <c r="H197" i="46"/>
  <c r="F197" i="46"/>
  <c r="Q197" i="46" s="1"/>
  <c r="U197" i="46" s="1"/>
  <c r="E197" i="46"/>
  <c r="S196" i="46"/>
  <c r="H196" i="46"/>
  <c r="F196" i="46"/>
  <c r="J196" i="46" s="1"/>
  <c r="E196" i="46"/>
  <c r="S195" i="46"/>
  <c r="H195" i="46"/>
  <c r="F195" i="46"/>
  <c r="Q195" i="46" s="1"/>
  <c r="E195" i="46"/>
  <c r="S194" i="46"/>
  <c r="H194" i="46"/>
  <c r="F194" i="46"/>
  <c r="R194" i="46" s="1"/>
  <c r="E194" i="46"/>
  <c r="S193" i="46"/>
  <c r="H193" i="46"/>
  <c r="F193" i="46"/>
  <c r="Q193" i="46" s="1"/>
  <c r="U193" i="46" s="1"/>
  <c r="W193" i="46" s="1"/>
  <c r="E193" i="46"/>
  <c r="S192" i="46"/>
  <c r="H192" i="46"/>
  <c r="F192" i="46"/>
  <c r="Q192" i="46" s="1"/>
  <c r="U192" i="46" s="1"/>
  <c r="E192" i="46"/>
  <c r="S191" i="46"/>
  <c r="H191" i="46"/>
  <c r="F191" i="46"/>
  <c r="E191" i="46"/>
  <c r="S190" i="46"/>
  <c r="H190" i="46"/>
  <c r="F190" i="46"/>
  <c r="Q190" i="46" s="1"/>
  <c r="E190" i="46"/>
  <c r="S189" i="46"/>
  <c r="H189" i="46"/>
  <c r="F189" i="46"/>
  <c r="J189" i="46" s="1"/>
  <c r="E189" i="46"/>
  <c r="S188" i="46"/>
  <c r="H188" i="46"/>
  <c r="F188" i="46"/>
  <c r="J188" i="46" s="1"/>
  <c r="E188" i="46"/>
  <c r="S187" i="46"/>
  <c r="H187" i="46"/>
  <c r="F187" i="46"/>
  <c r="Q187" i="46" s="1"/>
  <c r="E187" i="46"/>
  <c r="S186" i="46"/>
  <c r="H186" i="46"/>
  <c r="F186" i="46"/>
  <c r="I186" i="46" s="1"/>
  <c r="E186" i="46"/>
  <c r="S185" i="46"/>
  <c r="H185" i="46"/>
  <c r="F185" i="46"/>
  <c r="J185" i="46" s="1"/>
  <c r="E185" i="46"/>
  <c r="S184" i="46"/>
  <c r="K184" i="46"/>
  <c r="H184" i="46"/>
  <c r="F184" i="46"/>
  <c r="J184" i="46" s="1"/>
  <c r="E184" i="46"/>
  <c r="S183" i="46"/>
  <c r="H183" i="46"/>
  <c r="F183" i="46"/>
  <c r="Q183" i="46" s="1"/>
  <c r="E183" i="46"/>
  <c r="S182" i="46"/>
  <c r="H182" i="46"/>
  <c r="F182" i="46"/>
  <c r="I182" i="46" s="1"/>
  <c r="E182" i="46"/>
  <c r="S181" i="46"/>
  <c r="H181" i="46"/>
  <c r="F181" i="46"/>
  <c r="J181" i="46" s="1"/>
  <c r="E181" i="46"/>
  <c r="S180" i="46"/>
  <c r="H180" i="46"/>
  <c r="F180" i="46"/>
  <c r="J180" i="46" s="1"/>
  <c r="E180" i="46"/>
  <c r="S179" i="46"/>
  <c r="H179" i="46"/>
  <c r="F179" i="46"/>
  <c r="Q179" i="46" s="1"/>
  <c r="E179" i="46"/>
  <c r="S178" i="46"/>
  <c r="H178" i="46"/>
  <c r="F178" i="46"/>
  <c r="Q178" i="46" s="1"/>
  <c r="E178" i="46"/>
  <c r="S177" i="46"/>
  <c r="H177" i="46"/>
  <c r="F177" i="46"/>
  <c r="J177" i="46" s="1"/>
  <c r="E177" i="46"/>
  <c r="S176" i="46"/>
  <c r="H176" i="46"/>
  <c r="F176" i="46"/>
  <c r="J176" i="46" s="1"/>
  <c r="E176" i="46"/>
  <c r="S175" i="46"/>
  <c r="H175" i="46"/>
  <c r="F175" i="46"/>
  <c r="Q175" i="46" s="1"/>
  <c r="E175" i="46"/>
  <c r="S174" i="46"/>
  <c r="H174" i="46"/>
  <c r="F174" i="46"/>
  <c r="Q174" i="46" s="1"/>
  <c r="E174" i="46"/>
  <c r="S173" i="46"/>
  <c r="H173" i="46"/>
  <c r="F173" i="46"/>
  <c r="J173" i="46" s="1"/>
  <c r="E173" i="46"/>
  <c r="S172" i="46"/>
  <c r="H172" i="46"/>
  <c r="F172" i="46"/>
  <c r="J172" i="46" s="1"/>
  <c r="E172" i="46"/>
  <c r="S171" i="46"/>
  <c r="H171" i="46"/>
  <c r="F171" i="46"/>
  <c r="E171" i="46"/>
  <c r="S170" i="46"/>
  <c r="H170" i="46"/>
  <c r="F170" i="46"/>
  <c r="Q170" i="46" s="1"/>
  <c r="E170" i="46"/>
  <c r="S169" i="46"/>
  <c r="H169" i="46"/>
  <c r="F169" i="46"/>
  <c r="J169" i="46" s="1"/>
  <c r="E169" i="46"/>
  <c r="S168" i="46"/>
  <c r="H168" i="46"/>
  <c r="F168" i="46"/>
  <c r="J168" i="46" s="1"/>
  <c r="E168" i="46"/>
  <c r="S167" i="46"/>
  <c r="H167" i="46"/>
  <c r="F167" i="46"/>
  <c r="Q167" i="46" s="1"/>
  <c r="E167" i="46"/>
  <c r="S166" i="46"/>
  <c r="H166" i="46"/>
  <c r="F166" i="46"/>
  <c r="I166" i="46" s="1"/>
  <c r="E166" i="46"/>
  <c r="S165" i="46"/>
  <c r="H165" i="46"/>
  <c r="F165" i="46"/>
  <c r="E165" i="46"/>
  <c r="S164" i="46"/>
  <c r="H164" i="46"/>
  <c r="F164" i="46"/>
  <c r="J164" i="46" s="1"/>
  <c r="E164" i="46"/>
  <c r="S163" i="46"/>
  <c r="H163" i="46"/>
  <c r="F163" i="46"/>
  <c r="Q163" i="46" s="1"/>
  <c r="E163" i="46"/>
  <c r="S162" i="46"/>
  <c r="H162" i="46"/>
  <c r="F162" i="46"/>
  <c r="Q162" i="46" s="1"/>
  <c r="E162" i="46"/>
  <c r="S161" i="46"/>
  <c r="H161" i="46"/>
  <c r="F161" i="46"/>
  <c r="E161" i="46"/>
  <c r="S160" i="46"/>
  <c r="H160" i="46"/>
  <c r="F160" i="46"/>
  <c r="J160" i="46" s="1"/>
  <c r="E160" i="46"/>
  <c r="S159" i="46"/>
  <c r="H159" i="46"/>
  <c r="F159" i="46"/>
  <c r="Q159" i="46" s="1"/>
  <c r="U159" i="46" s="1"/>
  <c r="E159" i="46"/>
  <c r="S158" i="46"/>
  <c r="H158" i="46"/>
  <c r="F158" i="46"/>
  <c r="I158" i="46" s="1"/>
  <c r="E158" i="46"/>
  <c r="S157" i="46"/>
  <c r="H157" i="46"/>
  <c r="F157" i="46"/>
  <c r="J157" i="46" s="1"/>
  <c r="E157" i="46"/>
  <c r="S156" i="46"/>
  <c r="H156" i="46"/>
  <c r="F156" i="46"/>
  <c r="J156" i="46" s="1"/>
  <c r="E156" i="46"/>
  <c r="S155" i="46"/>
  <c r="H155" i="46"/>
  <c r="F155" i="46"/>
  <c r="Q155" i="46" s="1"/>
  <c r="U155" i="46" s="1"/>
  <c r="E155" i="46"/>
  <c r="S154" i="46"/>
  <c r="H154" i="46"/>
  <c r="F154" i="46"/>
  <c r="E154" i="46"/>
  <c r="S153" i="46"/>
  <c r="H153" i="46"/>
  <c r="F153" i="46"/>
  <c r="J153" i="46" s="1"/>
  <c r="E153" i="46"/>
  <c r="S152" i="46"/>
  <c r="H152" i="46"/>
  <c r="F152" i="46"/>
  <c r="J152" i="46" s="1"/>
  <c r="E152" i="46"/>
  <c r="S151" i="46"/>
  <c r="H151" i="46"/>
  <c r="F151" i="46"/>
  <c r="Q151" i="46" s="1"/>
  <c r="U151" i="46" s="1"/>
  <c r="E151" i="46"/>
  <c r="S150" i="46"/>
  <c r="H150" i="46"/>
  <c r="F150" i="46"/>
  <c r="J150" i="46" s="1"/>
  <c r="E150" i="46"/>
  <c r="S149" i="46"/>
  <c r="H149" i="46"/>
  <c r="F149" i="46"/>
  <c r="Q149" i="46" s="1"/>
  <c r="U149" i="46" s="1"/>
  <c r="E149" i="46"/>
  <c r="S148" i="46"/>
  <c r="H148" i="46"/>
  <c r="F148" i="46"/>
  <c r="E148" i="46"/>
  <c r="S147" i="46"/>
  <c r="H147" i="46"/>
  <c r="F147" i="46"/>
  <c r="Q147" i="46" s="1"/>
  <c r="E147" i="46"/>
  <c r="S146" i="46"/>
  <c r="H146" i="46"/>
  <c r="F146" i="46"/>
  <c r="J146" i="46" s="1"/>
  <c r="E146" i="46"/>
  <c r="S145" i="46"/>
  <c r="H145" i="46"/>
  <c r="F145" i="46"/>
  <c r="R145" i="46" s="1"/>
  <c r="V145" i="46" s="1"/>
  <c r="E145" i="46"/>
  <c r="S144" i="46"/>
  <c r="H144" i="46"/>
  <c r="F144" i="46"/>
  <c r="E144" i="46"/>
  <c r="S143" i="46"/>
  <c r="H143" i="46"/>
  <c r="F143" i="46"/>
  <c r="Q143" i="46" s="1"/>
  <c r="E143" i="46"/>
  <c r="S142" i="46"/>
  <c r="H142" i="46"/>
  <c r="F142" i="46"/>
  <c r="J142" i="46" s="1"/>
  <c r="E142" i="46"/>
  <c r="S141" i="46"/>
  <c r="H141" i="46"/>
  <c r="F141" i="46"/>
  <c r="J141" i="46" s="1"/>
  <c r="E141" i="46"/>
  <c r="S140" i="46"/>
  <c r="H140" i="46"/>
  <c r="F140" i="46"/>
  <c r="J140" i="46" s="1"/>
  <c r="E140" i="46"/>
  <c r="S139" i="46"/>
  <c r="H139" i="46"/>
  <c r="F139" i="46"/>
  <c r="Q139" i="46" s="1"/>
  <c r="E139" i="46"/>
  <c r="S138" i="46"/>
  <c r="H138" i="46"/>
  <c r="F138" i="46"/>
  <c r="J138" i="46" s="1"/>
  <c r="E138" i="46"/>
  <c r="S137" i="46"/>
  <c r="H137" i="46"/>
  <c r="F137" i="46"/>
  <c r="Q137" i="46" s="1"/>
  <c r="U137" i="46" s="1"/>
  <c r="E137" i="46"/>
  <c r="S136" i="46"/>
  <c r="H136" i="46"/>
  <c r="F136" i="46"/>
  <c r="J136" i="46" s="1"/>
  <c r="E136" i="46"/>
  <c r="S135" i="46"/>
  <c r="H135" i="46"/>
  <c r="F135" i="46"/>
  <c r="Q135" i="46" s="1"/>
  <c r="E135" i="46"/>
  <c r="S134" i="46"/>
  <c r="H134" i="46"/>
  <c r="F134" i="46"/>
  <c r="J134" i="46" s="1"/>
  <c r="E134" i="46"/>
  <c r="S133" i="46"/>
  <c r="H133" i="46"/>
  <c r="F133" i="46"/>
  <c r="Q133" i="46" s="1"/>
  <c r="U133" i="46" s="1"/>
  <c r="W133" i="46" s="1"/>
  <c r="E133" i="46"/>
  <c r="S132" i="46"/>
  <c r="H132" i="46"/>
  <c r="F132" i="46"/>
  <c r="R132" i="46" s="1"/>
  <c r="V132" i="46" s="1"/>
  <c r="E132" i="46"/>
  <c r="S131" i="46"/>
  <c r="H131" i="46"/>
  <c r="F131" i="46"/>
  <c r="J131" i="46" s="1"/>
  <c r="E131" i="46"/>
  <c r="S130" i="46"/>
  <c r="H130" i="46"/>
  <c r="F130" i="46"/>
  <c r="J130" i="46" s="1"/>
  <c r="E130" i="46"/>
  <c r="S129" i="46"/>
  <c r="H129" i="46"/>
  <c r="F129" i="46"/>
  <c r="Q129" i="46" s="1"/>
  <c r="U129" i="46" s="1"/>
  <c r="E129" i="46"/>
  <c r="S128" i="46"/>
  <c r="H128" i="46"/>
  <c r="F128" i="46"/>
  <c r="R128" i="46" s="1"/>
  <c r="V128" i="46" s="1"/>
  <c r="E128" i="46"/>
  <c r="S127" i="46"/>
  <c r="H127" i="46"/>
  <c r="F127" i="46"/>
  <c r="J127" i="46" s="1"/>
  <c r="E127" i="46"/>
  <c r="S126" i="46"/>
  <c r="H126" i="46"/>
  <c r="F126" i="46"/>
  <c r="J126" i="46" s="1"/>
  <c r="E126" i="46"/>
  <c r="S125" i="46"/>
  <c r="H125" i="46"/>
  <c r="F125" i="46"/>
  <c r="Q125" i="46" s="1"/>
  <c r="U125" i="46" s="1"/>
  <c r="E125" i="46"/>
  <c r="S124" i="46"/>
  <c r="H124" i="46"/>
  <c r="F124" i="46"/>
  <c r="R124" i="46" s="1"/>
  <c r="V124" i="46" s="1"/>
  <c r="E124" i="46"/>
  <c r="S123" i="46"/>
  <c r="H123" i="46"/>
  <c r="F123" i="46"/>
  <c r="J123" i="46" s="1"/>
  <c r="E123" i="46"/>
  <c r="S122" i="46"/>
  <c r="H122" i="46"/>
  <c r="F122" i="46"/>
  <c r="J122" i="46" s="1"/>
  <c r="E122" i="46"/>
  <c r="S121" i="46"/>
  <c r="H121" i="46"/>
  <c r="F121" i="46"/>
  <c r="J121" i="46" s="1"/>
  <c r="E121" i="46"/>
  <c r="S120" i="46"/>
  <c r="H120" i="46"/>
  <c r="F120" i="46"/>
  <c r="R120" i="46" s="1"/>
  <c r="V120" i="46" s="1"/>
  <c r="E120" i="46"/>
  <c r="S119" i="46"/>
  <c r="H119" i="46"/>
  <c r="F119" i="46"/>
  <c r="J119" i="46" s="1"/>
  <c r="E119" i="46"/>
  <c r="S118" i="46"/>
  <c r="H118" i="46"/>
  <c r="F118" i="46"/>
  <c r="J118" i="46" s="1"/>
  <c r="E118" i="46"/>
  <c r="S117" i="46"/>
  <c r="H117" i="46"/>
  <c r="F117" i="46"/>
  <c r="J117" i="46" s="1"/>
  <c r="E117" i="46"/>
  <c r="S116" i="46"/>
  <c r="H116" i="46"/>
  <c r="F116" i="46"/>
  <c r="R116" i="46" s="1"/>
  <c r="V116" i="46" s="1"/>
  <c r="E116" i="46"/>
  <c r="S115" i="46"/>
  <c r="H115" i="46"/>
  <c r="F115" i="46"/>
  <c r="J115" i="46" s="1"/>
  <c r="E115" i="46"/>
  <c r="S114" i="46"/>
  <c r="H114" i="46"/>
  <c r="F114" i="46"/>
  <c r="E114" i="46"/>
  <c r="S113" i="46"/>
  <c r="H113" i="46"/>
  <c r="F113" i="46"/>
  <c r="J113" i="46" s="1"/>
  <c r="E113" i="46"/>
  <c r="S112" i="46"/>
  <c r="H112" i="46"/>
  <c r="F112" i="46"/>
  <c r="R112" i="46" s="1"/>
  <c r="V112" i="46" s="1"/>
  <c r="E112" i="46"/>
  <c r="S111" i="46"/>
  <c r="H111" i="46"/>
  <c r="F111" i="46"/>
  <c r="Q111" i="46" s="1"/>
  <c r="U111" i="46" s="1"/>
  <c r="E111" i="46"/>
  <c r="S110" i="46"/>
  <c r="H110" i="46"/>
  <c r="F110" i="46"/>
  <c r="J110" i="46" s="1"/>
  <c r="E110" i="46"/>
  <c r="S109" i="46"/>
  <c r="H109" i="46"/>
  <c r="F109" i="46"/>
  <c r="Q109" i="46" s="1"/>
  <c r="U109" i="46" s="1"/>
  <c r="E109" i="46"/>
  <c r="S108" i="46"/>
  <c r="H108" i="46"/>
  <c r="F108" i="46"/>
  <c r="J108" i="46" s="1"/>
  <c r="E108" i="46"/>
  <c r="S107" i="46"/>
  <c r="H107" i="46"/>
  <c r="F107" i="46"/>
  <c r="Q107" i="46" s="1"/>
  <c r="U107" i="46" s="1"/>
  <c r="E107" i="46"/>
  <c r="S106" i="46"/>
  <c r="H106" i="46"/>
  <c r="F106" i="46"/>
  <c r="J106" i="46" s="1"/>
  <c r="E106" i="46"/>
  <c r="S105" i="46"/>
  <c r="H105" i="46"/>
  <c r="F105" i="46"/>
  <c r="Q105" i="46" s="1"/>
  <c r="U105" i="46" s="1"/>
  <c r="E105" i="46"/>
  <c r="S104" i="46"/>
  <c r="Q104" i="46"/>
  <c r="H104" i="46"/>
  <c r="F104" i="46"/>
  <c r="J104" i="46" s="1"/>
  <c r="E104" i="46"/>
  <c r="S103" i="46"/>
  <c r="H103" i="46"/>
  <c r="F103" i="46"/>
  <c r="Q103" i="46" s="1"/>
  <c r="E103" i="46"/>
  <c r="S102" i="46"/>
  <c r="H102" i="46"/>
  <c r="F102" i="46"/>
  <c r="Q102" i="46" s="1"/>
  <c r="U102" i="46" s="1"/>
  <c r="E102" i="46"/>
  <c r="S101" i="46"/>
  <c r="H101" i="46"/>
  <c r="F101" i="46"/>
  <c r="E101" i="46"/>
  <c r="S100" i="46"/>
  <c r="I100" i="46"/>
  <c r="H100" i="46"/>
  <c r="F100" i="46"/>
  <c r="J100" i="46" s="1"/>
  <c r="E100" i="46"/>
  <c r="S99" i="46"/>
  <c r="H99" i="46"/>
  <c r="F99" i="46"/>
  <c r="R99" i="46" s="1"/>
  <c r="E99" i="46"/>
  <c r="S98" i="46"/>
  <c r="H98" i="46"/>
  <c r="F98" i="46"/>
  <c r="Q98" i="46" s="1"/>
  <c r="E98" i="46"/>
  <c r="S97" i="46"/>
  <c r="H97" i="46"/>
  <c r="F97" i="46"/>
  <c r="J97" i="46" s="1"/>
  <c r="E97" i="46"/>
  <c r="S96" i="46"/>
  <c r="H96" i="46"/>
  <c r="F96" i="46"/>
  <c r="E96" i="46"/>
  <c r="S95" i="46"/>
  <c r="H95" i="46"/>
  <c r="F95" i="46"/>
  <c r="Q95" i="46" s="1"/>
  <c r="E95" i="46"/>
  <c r="S94" i="46"/>
  <c r="H94" i="46"/>
  <c r="F94" i="46"/>
  <c r="Q94" i="46" s="1"/>
  <c r="E94" i="46"/>
  <c r="S93" i="46"/>
  <c r="H93" i="46"/>
  <c r="F93" i="46"/>
  <c r="J93" i="46" s="1"/>
  <c r="E93" i="46"/>
  <c r="S92" i="46"/>
  <c r="H92" i="46"/>
  <c r="F92" i="46"/>
  <c r="E92" i="46"/>
  <c r="S91" i="46"/>
  <c r="H91" i="46"/>
  <c r="F91" i="46"/>
  <c r="Q91" i="46" s="1"/>
  <c r="E91" i="46"/>
  <c r="S90" i="46"/>
  <c r="H90" i="46"/>
  <c r="F90" i="46"/>
  <c r="Q90" i="46" s="1"/>
  <c r="E90" i="46"/>
  <c r="S89" i="46"/>
  <c r="H89" i="46"/>
  <c r="F89" i="46"/>
  <c r="J89" i="46" s="1"/>
  <c r="E89" i="46"/>
  <c r="S88" i="46"/>
  <c r="H88" i="46"/>
  <c r="F88" i="46"/>
  <c r="E88" i="46"/>
  <c r="S87" i="46"/>
  <c r="H87" i="46"/>
  <c r="F87" i="46"/>
  <c r="Q87" i="46" s="1"/>
  <c r="E87" i="46"/>
  <c r="S86" i="46"/>
  <c r="H86" i="46"/>
  <c r="F86" i="46"/>
  <c r="Q86" i="46" s="1"/>
  <c r="E86" i="46"/>
  <c r="S85" i="46"/>
  <c r="H85" i="46"/>
  <c r="F85" i="46"/>
  <c r="J85" i="46" s="1"/>
  <c r="E85" i="46"/>
  <c r="S84" i="46"/>
  <c r="K84" i="46"/>
  <c r="H84" i="46"/>
  <c r="F84" i="46"/>
  <c r="E84" i="46"/>
  <c r="S83" i="46"/>
  <c r="H83" i="46"/>
  <c r="F83" i="46"/>
  <c r="Q83" i="46" s="1"/>
  <c r="E83" i="46"/>
  <c r="S82" i="46"/>
  <c r="H82" i="46"/>
  <c r="F82" i="46"/>
  <c r="Q82" i="46" s="1"/>
  <c r="E82" i="46"/>
  <c r="S81" i="46"/>
  <c r="H81" i="46"/>
  <c r="F81" i="46"/>
  <c r="J81" i="46" s="1"/>
  <c r="E81" i="46"/>
  <c r="S80" i="46"/>
  <c r="H80" i="46"/>
  <c r="F80" i="46"/>
  <c r="E80" i="46"/>
  <c r="S79" i="46"/>
  <c r="H79" i="46"/>
  <c r="F79" i="46"/>
  <c r="Q79" i="46" s="1"/>
  <c r="E79" i="46"/>
  <c r="S78" i="46"/>
  <c r="H78" i="46"/>
  <c r="F78" i="46"/>
  <c r="Q78" i="46" s="1"/>
  <c r="E78" i="46"/>
  <c r="S77" i="46"/>
  <c r="H77" i="46"/>
  <c r="F77" i="46"/>
  <c r="J77" i="46" s="1"/>
  <c r="E77" i="46"/>
  <c r="S76" i="46"/>
  <c r="H76" i="46"/>
  <c r="F76" i="46"/>
  <c r="E76" i="46"/>
  <c r="S75" i="46"/>
  <c r="H75" i="46"/>
  <c r="F75" i="46"/>
  <c r="Q75" i="46" s="1"/>
  <c r="E75" i="46"/>
  <c r="S74" i="46"/>
  <c r="H74" i="46"/>
  <c r="F74" i="46"/>
  <c r="Q74" i="46" s="1"/>
  <c r="E74" i="46"/>
  <c r="S73" i="46"/>
  <c r="H73" i="46"/>
  <c r="F73" i="46"/>
  <c r="J73" i="46" s="1"/>
  <c r="E73" i="46"/>
  <c r="S72" i="46"/>
  <c r="H72" i="46"/>
  <c r="F72" i="46"/>
  <c r="E72" i="46"/>
  <c r="S71" i="46"/>
  <c r="H71" i="46"/>
  <c r="F71" i="46"/>
  <c r="Q71" i="46" s="1"/>
  <c r="E71" i="46"/>
  <c r="S70" i="46"/>
  <c r="H70" i="46"/>
  <c r="F70" i="46"/>
  <c r="Q70" i="46" s="1"/>
  <c r="E70" i="46"/>
  <c r="S69" i="46"/>
  <c r="H69" i="46"/>
  <c r="F69" i="46"/>
  <c r="J69" i="46" s="1"/>
  <c r="E69" i="46"/>
  <c r="S68" i="46"/>
  <c r="H68" i="46"/>
  <c r="F68" i="46"/>
  <c r="E68" i="46"/>
  <c r="S67" i="46"/>
  <c r="H67" i="46"/>
  <c r="F67" i="46"/>
  <c r="Q67" i="46" s="1"/>
  <c r="E67" i="46"/>
  <c r="S66" i="46"/>
  <c r="H66" i="46"/>
  <c r="F66" i="46"/>
  <c r="Q66" i="46" s="1"/>
  <c r="E66" i="46"/>
  <c r="S65" i="46"/>
  <c r="H65" i="46"/>
  <c r="F65" i="46"/>
  <c r="J65" i="46" s="1"/>
  <c r="E65" i="46"/>
  <c r="S64" i="46"/>
  <c r="H64" i="46"/>
  <c r="F64" i="46"/>
  <c r="E64" i="46"/>
  <c r="S63" i="46"/>
  <c r="H63" i="46"/>
  <c r="F63" i="46"/>
  <c r="E63" i="46"/>
  <c r="S62" i="46"/>
  <c r="H62" i="46"/>
  <c r="F62" i="46"/>
  <c r="Q62" i="46" s="1"/>
  <c r="E62" i="46"/>
  <c r="S61" i="46"/>
  <c r="H61" i="46"/>
  <c r="F61" i="46"/>
  <c r="J61" i="46" s="1"/>
  <c r="E61" i="46"/>
  <c r="S60" i="46"/>
  <c r="H60" i="46"/>
  <c r="F60" i="46"/>
  <c r="E60" i="46"/>
  <c r="S59" i="46"/>
  <c r="H59" i="46"/>
  <c r="F59" i="46"/>
  <c r="J59" i="46" s="1"/>
  <c r="E59" i="46"/>
  <c r="S58" i="46"/>
  <c r="H58" i="46"/>
  <c r="F58" i="46"/>
  <c r="Q58" i="46" s="1"/>
  <c r="E58" i="46"/>
  <c r="S57" i="46"/>
  <c r="H57" i="46"/>
  <c r="F57" i="46"/>
  <c r="J57" i="46" s="1"/>
  <c r="E57" i="46"/>
  <c r="S56" i="46"/>
  <c r="H56" i="46"/>
  <c r="F56" i="46"/>
  <c r="Q56" i="46" s="1"/>
  <c r="E56" i="46"/>
  <c r="S55" i="46"/>
  <c r="H55" i="46"/>
  <c r="F55" i="46"/>
  <c r="E55" i="46"/>
  <c r="S54" i="46"/>
  <c r="K54" i="46"/>
  <c r="H54" i="46"/>
  <c r="F54" i="46"/>
  <c r="Q54" i="46" s="1"/>
  <c r="E54" i="46"/>
  <c r="S53" i="46"/>
  <c r="H53" i="46"/>
  <c r="F53" i="46"/>
  <c r="J53" i="46" s="1"/>
  <c r="E53" i="46"/>
  <c r="S52" i="46"/>
  <c r="H52" i="46"/>
  <c r="F52" i="46"/>
  <c r="Q52" i="46" s="1"/>
  <c r="U52" i="46" s="1"/>
  <c r="E52" i="46"/>
  <c r="S51" i="46"/>
  <c r="H51" i="46"/>
  <c r="F51" i="46"/>
  <c r="J51" i="46" s="1"/>
  <c r="E51" i="46"/>
  <c r="S50" i="46"/>
  <c r="H50" i="46"/>
  <c r="F50" i="46"/>
  <c r="Q50" i="46" s="1"/>
  <c r="E50" i="46"/>
  <c r="S49" i="46"/>
  <c r="H49" i="46"/>
  <c r="F49" i="46"/>
  <c r="J49" i="46" s="1"/>
  <c r="E49" i="46"/>
  <c r="S48" i="46"/>
  <c r="H48" i="46"/>
  <c r="F48" i="46"/>
  <c r="Q48" i="46" s="1"/>
  <c r="U48" i="46" s="1"/>
  <c r="E48" i="46"/>
  <c r="S47" i="46"/>
  <c r="H47" i="46"/>
  <c r="F47" i="46"/>
  <c r="E47" i="46"/>
  <c r="S46" i="46"/>
  <c r="H46" i="46"/>
  <c r="F46" i="46"/>
  <c r="Q46" i="46" s="1"/>
  <c r="U46" i="46" s="1"/>
  <c r="E46" i="46"/>
  <c r="S45" i="46"/>
  <c r="H45" i="46"/>
  <c r="F45" i="46"/>
  <c r="Q45" i="46" s="1"/>
  <c r="E45" i="46"/>
  <c r="S44" i="46"/>
  <c r="H44" i="46"/>
  <c r="F44" i="46"/>
  <c r="J44" i="46" s="1"/>
  <c r="E44" i="46"/>
  <c r="S43" i="46"/>
  <c r="H43" i="46"/>
  <c r="F43" i="46"/>
  <c r="J43" i="46" s="1"/>
  <c r="E43" i="46"/>
  <c r="S42" i="46"/>
  <c r="H42" i="46"/>
  <c r="F42" i="46"/>
  <c r="J42" i="46" s="1"/>
  <c r="E42" i="46"/>
  <c r="S41" i="46"/>
  <c r="H41" i="46"/>
  <c r="F41" i="46"/>
  <c r="Q41" i="46" s="1"/>
  <c r="E41" i="46"/>
  <c r="S40" i="46"/>
  <c r="H40" i="46"/>
  <c r="F40" i="46"/>
  <c r="I40" i="46" s="1"/>
  <c r="E40" i="46"/>
  <c r="S39" i="46"/>
  <c r="H39" i="46"/>
  <c r="F39" i="46"/>
  <c r="J39" i="46" s="1"/>
  <c r="E39" i="46"/>
  <c r="S38" i="46"/>
  <c r="H38" i="46"/>
  <c r="F38" i="46"/>
  <c r="J38" i="46" s="1"/>
  <c r="E38" i="46"/>
  <c r="S37" i="46"/>
  <c r="H37" i="46"/>
  <c r="F37" i="46"/>
  <c r="Q37" i="46" s="1"/>
  <c r="E37" i="46"/>
  <c r="S36" i="46"/>
  <c r="H36" i="46"/>
  <c r="F36" i="46"/>
  <c r="Q36" i="46" s="1"/>
  <c r="E36" i="46"/>
  <c r="S35" i="46"/>
  <c r="H35" i="46"/>
  <c r="F35" i="46"/>
  <c r="J35" i="46" s="1"/>
  <c r="E35" i="46"/>
  <c r="S34" i="46"/>
  <c r="K34" i="46"/>
  <c r="H34" i="46"/>
  <c r="F34" i="46"/>
  <c r="J34" i="46" s="1"/>
  <c r="E34" i="46"/>
  <c r="S33" i="46"/>
  <c r="K33" i="46"/>
  <c r="H33" i="46"/>
  <c r="F33" i="46"/>
  <c r="Q33" i="46" s="1"/>
  <c r="E33" i="46"/>
  <c r="S32" i="46"/>
  <c r="H32" i="46"/>
  <c r="F32" i="46"/>
  <c r="I32" i="46" s="1"/>
  <c r="E32" i="46"/>
  <c r="S31" i="46"/>
  <c r="H31" i="46"/>
  <c r="F31" i="46"/>
  <c r="J31" i="46" s="1"/>
  <c r="E31" i="46"/>
  <c r="S30" i="46"/>
  <c r="H30" i="46"/>
  <c r="F30" i="46"/>
  <c r="J30" i="46" s="1"/>
  <c r="E30" i="46"/>
  <c r="S29" i="46"/>
  <c r="H29" i="46"/>
  <c r="F29" i="46"/>
  <c r="Q29" i="46" s="1"/>
  <c r="E29" i="46"/>
  <c r="S28" i="46"/>
  <c r="H28" i="46"/>
  <c r="F28" i="46"/>
  <c r="Q28" i="46" s="1"/>
  <c r="E28" i="46"/>
  <c r="S27" i="46"/>
  <c r="H27" i="46"/>
  <c r="F27" i="46"/>
  <c r="I27" i="46" s="1"/>
  <c r="E27" i="46"/>
  <c r="S26" i="46"/>
  <c r="H26" i="46"/>
  <c r="F26" i="46"/>
  <c r="J26" i="46" s="1"/>
  <c r="E26" i="46"/>
  <c r="S25" i="46"/>
  <c r="H25" i="46"/>
  <c r="F25" i="46"/>
  <c r="Q25" i="46" s="1"/>
  <c r="U25" i="46" s="1"/>
  <c r="E25" i="46"/>
  <c r="S24" i="46"/>
  <c r="H24" i="46"/>
  <c r="F24" i="46"/>
  <c r="Q24" i="46" s="1"/>
  <c r="E24" i="46"/>
  <c r="S23" i="46"/>
  <c r="H23" i="46"/>
  <c r="F23" i="46"/>
  <c r="I23" i="46" s="1"/>
  <c r="E23" i="46"/>
  <c r="S22" i="46"/>
  <c r="H22" i="46"/>
  <c r="F22" i="46"/>
  <c r="J22" i="46" s="1"/>
  <c r="E22" i="46"/>
  <c r="S21" i="46"/>
  <c r="H21" i="46"/>
  <c r="F21" i="46"/>
  <c r="Q21" i="46" s="1"/>
  <c r="U21" i="46" s="1"/>
  <c r="E21" i="46"/>
  <c r="S20" i="46"/>
  <c r="H20" i="46"/>
  <c r="F20" i="46"/>
  <c r="Q20" i="46" s="1"/>
  <c r="E20" i="46"/>
  <c r="S19" i="46"/>
  <c r="H19" i="46"/>
  <c r="F19" i="46"/>
  <c r="I19" i="46" s="1"/>
  <c r="E19" i="46"/>
  <c r="S18" i="46"/>
  <c r="H18" i="46"/>
  <c r="F18" i="46"/>
  <c r="J18" i="46" s="1"/>
  <c r="E18" i="46"/>
  <c r="S17" i="46"/>
  <c r="H17" i="46"/>
  <c r="F17" i="46"/>
  <c r="J17" i="46" s="1"/>
  <c r="E17" i="46"/>
  <c r="S16" i="46"/>
  <c r="H16" i="46"/>
  <c r="F16" i="46"/>
  <c r="Q16" i="46" s="1"/>
  <c r="E16" i="46"/>
  <c r="S15" i="46"/>
  <c r="H15" i="46"/>
  <c r="F15" i="46"/>
  <c r="E15" i="46"/>
  <c r="S24" i="44"/>
  <c r="H24" i="44"/>
  <c r="E24" i="44"/>
  <c r="R224" i="46" l="1"/>
  <c r="J186" i="46"/>
  <c r="Q69" i="46"/>
  <c r="U69" i="46" s="1"/>
  <c r="W69" i="46" s="1"/>
  <c r="I133" i="46"/>
  <c r="K133" i="46" s="1"/>
  <c r="X133" i="46" s="1"/>
  <c r="Y133" i="46" s="1"/>
  <c r="W137" i="46"/>
  <c r="R133" i="46"/>
  <c r="V133" i="46" s="1"/>
  <c r="I224" i="46"/>
  <c r="K224" i="46" s="1"/>
  <c r="W46" i="46"/>
  <c r="W48" i="46"/>
  <c r="W52" i="46"/>
  <c r="J82" i="46"/>
  <c r="Q119" i="46"/>
  <c r="U119" i="46" s="1"/>
  <c r="W119" i="46" s="1"/>
  <c r="W125" i="46"/>
  <c r="J166" i="46"/>
  <c r="I121" i="46"/>
  <c r="R167" i="46"/>
  <c r="V167" i="46" s="1"/>
  <c r="I211" i="46"/>
  <c r="R41" i="46"/>
  <c r="V41" i="46" s="1"/>
  <c r="W149" i="46"/>
  <c r="J21" i="46"/>
  <c r="J25" i="46"/>
  <c r="J71" i="46"/>
  <c r="Q85" i="46"/>
  <c r="U85" i="46" s="1"/>
  <c r="W85" i="46" s="1"/>
  <c r="I108" i="46"/>
  <c r="K108" i="46" s="1"/>
  <c r="W111" i="46"/>
  <c r="I125" i="46"/>
  <c r="W129" i="46"/>
  <c r="Q141" i="46"/>
  <c r="U141" i="46" s="1"/>
  <c r="W141" i="46" s="1"/>
  <c r="W151" i="46"/>
  <c r="I178" i="46"/>
  <c r="K178" i="46" s="1"/>
  <c r="K182" i="46"/>
  <c r="J211" i="46"/>
  <c r="X229" i="46"/>
  <c r="Y229" i="46" s="1"/>
  <c r="I255" i="46"/>
  <c r="K255" i="46" s="1"/>
  <c r="I266" i="46"/>
  <c r="Q81" i="46"/>
  <c r="U81" i="46" s="1"/>
  <c r="W81" i="46" s="1"/>
  <c r="I94" i="46"/>
  <c r="K94" i="46" s="1"/>
  <c r="J109" i="46"/>
  <c r="R125" i="46"/>
  <c r="V125" i="46" s="1"/>
  <c r="I149" i="46"/>
  <c r="J178" i="46"/>
  <c r="Q198" i="46"/>
  <c r="U198" i="46" s="1"/>
  <c r="W198" i="46" s="1"/>
  <c r="J255" i="46"/>
  <c r="Q269" i="46"/>
  <c r="J27" i="46"/>
  <c r="R20" i="46"/>
  <c r="V20" i="46" s="1"/>
  <c r="W25" i="46"/>
  <c r="I29" i="46"/>
  <c r="K29" i="46" s="1"/>
  <c r="I37" i="46"/>
  <c r="K37" i="46" s="1"/>
  <c r="I62" i="46"/>
  <c r="I77" i="46"/>
  <c r="K77" i="46" s="1"/>
  <c r="J95" i="46"/>
  <c r="I105" i="46"/>
  <c r="K105" i="46" s="1"/>
  <c r="Q113" i="46"/>
  <c r="U113" i="46" s="1"/>
  <c r="W113" i="46" s="1"/>
  <c r="Q121" i="46"/>
  <c r="U121" i="46" s="1"/>
  <c r="W121" i="46" s="1"/>
  <c r="I129" i="46"/>
  <c r="K129" i="46" s="1"/>
  <c r="J137" i="46"/>
  <c r="J158" i="46"/>
  <c r="J182" i="46"/>
  <c r="K186" i="46"/>
  <c r="J192" i="46"/>
  <c r="I207" i="46"/>
  <c r="K207" i="46" s="1"/>
  <c r="J220" i="46"/>
  <c r="J226" i="46"/>
  <c r="X235" i="46"/>
  <c r="Y235" i="46" s="1"/>
  <c r="W236" i="46"/>
  <c r="I246" i="46"/>
  <c r="K246" i="46" s="1"/>
  <c r="I258" i="46"/>
  <c r="K258" i="46" s="1"/>
  <c r="Q265" i="46"/>
  <c r="U265" i="46" s="1"/>
  <c r="W265" i="46" s="1"/>
  <c r="R29" i="46"/>
  <c r="V29" i="46" s="1"/>
  <c r="R37" i="46"/>
  <c r="V37" i="46" s="1"/>
  <c r="I65" i="46"/>
  <c r="K65" i="46" s="1"/>
  <c r="I78" i="46"/>
  <c r="K78" i="46" s="1"/>
  <c r="I85" i="46"/>
  <c r="J98" i="46"/>
  <c r="Q116" i="46"/>
  <c r="U116" i="46" s="1"/>
  <c r="W116" i="46" s="1"/>
  <c r="R129" i="46"/>
  <c r="V129" i="46" s="1"/>
  <c r="I159" i="46"/>
  <c r="I174" i="46"/>
  <c r="J195" i="46"/>
  <c r="Q246" i="46"/>
  <c r="J258" i="46"/>
  <c r="K266" i="46"/>
  <c r="W209" i="46"/>
  <c r="J215" i="46"/>
  <c r="J242" i="46"/>
  <c r="I270" i="46"/>
  <c r="K270" i="46" s="1"/>
  <c r="R28" i="46"/>
  <c r="V28" i="46" s="1"/>
  <c r="J86" i="46"/>
  <c r="R109" i="46"/>
  <c r="V109" i="46" s="1"/>
  <c r="R137" i="46"/>
  <c r="V137" i="46" s="1"/>
  <c r="R149" i="46"/>
  <c r="V149" i="46" s="1"/>
  <c r="W155" i="46"/>
  <c r="J159" i="46"/>
  <c r="I163" i="46"/>
  <c r="K163" i="46" s="1"/>
  <c r="K166" i="46"/>
  <c r="R174" i="46"/>
  <c r="V174" i="46" s="1"/>
  <c r="R178" i="46"/>
  <c r="V178" i="46" s="1"/>
  <c r="R183" i="46"/>
  <c r="V183" i="46" s="1"/>
  <c r="R187" i="46"/>
  <c r="V187" i="46" s="1"/>
  <c r="Q202" i="46"/>
  <c r="U202" i="46" s="1"/>
  <c r="W202" i="46" s="1"/>
  <c r="I214" i="46"/>
  <c r="I221" i="46"/>
  <c r="K221" i="46" s="1"/>
  <c r="J234" i="46"/>
  <c r="X249" i="46"/>
  <c r="Y249" i="46" s="1"/>
  <c r="I259" i="46"/>
  <c r="Q261" i="46"/>
  <c r="I267" i="46"/>
  <c r="J271" i="46"/>
  <c r="J23" i="46"/>
  <c r="I28" i="46"/>
  <c r="K28" i="46" s="1"/>
  <c r="I36" i="46"/>
  <c r="J46" i="46"/>
  <c r="I49" i="46"/>
  <c r="Q65" i="46"/>
  <c r="I74" i="46"/>
  <c r="K74" i="46" s="1"/>
  <c r="J78" i="46"/>
  <c r="Q89" i="46"/>
  <c r="U89" i="46" s="1"/>
  <c r="W89" i="46" s="1"/>
  <c r="I97" i="46"/>
  <c r="K97" i="46" s="1"/>
  <c r="R100" i="46"/>
  <c r="V100" i="46" s="1"/>
  <c r="J105" i="46"/>
  <c r="Q108" i="46"/>
  <c r="Q123" i="46"/>
  <c r="U123" i="46" s="1"/>
  <c r="W123" i="46" s="1"/>
  <c r="Q127" i="46"/>
  <c r="U127" i="46" s="1"/>
  <c r="W127" i="46" s="1"/>
  <c r="Q131" i="46"/>
  <c r="U131" i="46" s="1"/>
  <c r="W131" i="46" s="1"/>
  <c r="I136" i="46"/>
  <c r="K136" i="46" s="1"/>
  <c r="I140" i="46"/>
  <c r="K140" i="46" s="1"/>
  <c r="Q145" i="46"/>
  <c r="U145" i="46" s="1"/>
  <c r="W145" i="46" s="1"/>
  <c r="R151" i="46"/>
  <c r="T151" i="46" s="1"/>
  <c r="W159" i="46"/>
  <c r="I162" i="46"/>
  <c r="K162" i="46" s="1"/>
  <c r="R163" i="46"/>
  <c r="V163" i="46" s="1"/>
  <c r="T174" i="46"/>
  <c r="I175" i="46"/>
  <c r="K175" i="46" s="1"/>
  <c r="I179" i="46"/>
  <c r="K179" i="46" s="1"/>
  <c r="W197" i="46"/>
  <c r="I210" i="46"/>
  <c r="K210" i="46" s="1"/>
  <c r="Q214" i="46"/>
  <c r="U214" i="46" s="1"/>
  <c r="W214" i="46" s="1"/>
  <c r="J221" i="46"/>
  <c r="T224" i="46"/>
  <c r="W228" i="46"/>
  <c r="X230" i="46"/>
  <c r="Y230" i="46" s="1"/>
  <c r="J238" i="46"/>
  <c r="Q253" i="46"/>
  <c r="J259" i="46"/>
  <c r="I263" i="46"/>
  <c r="K263" i="46" s="1"/>
  <c r="J267" i="46"/>
  <c r="I274" i="46"/>
  <c r="R36" i="46"/>
  <c r="V36" i="46" s="1"/>
  <c r="R162" i="46"/>
  <c r="V162" i="46" s="1"/>
  <c r="J16" i="46"/>
  <c r="J19" i="46"/>
  <c r="W21" i="46"/>
  <c r="R24" i="46"/>
  <c r="V24" i="46" s="1"/>
  <c r="J28" i="46"/>
  <c r="J32" i="46"/>
  <c r="J36" i="46"/>
  <c r="J40" i="46"/>
  <c r="R46" i="46"/>
  <c r="T46" i="46" s="1"/>
  <c r="I50" i="46"/>
  <c r="K50" i="46" s="1"/>
  <c r="I61" i="46"/>
  <c r="K61" i="46" s="1"/>
  <c r="J66" i="46"/>
  <c r="J75" i="46"/>
  <c r="I81" i="46"/>
  <c r="J91" i="46"/>
  <c r="I98" i="46"/>
  <c r="K98" i="46" s="1"/>
  <c r="I104" i="46"/>
  <c r="K104" i="46" s="1"/>
  <c r="W105" i="46"/>
  <c r="R105" i="46"/>
  <c r="V105" i="46" s="1"/>
  <c r="W107" i="46"/>
  <c r="I109" i="46"/>
  <c r="K109" i="46" s="1"/>
  <c r="I113" i="46"/>
  <c r="I137" i="46"/>
  <c r="Q140" i="46"/>
  <c r="U140" i="46" s="1"/>
  <c r="W140" i="46" s="1"/>
  <c r="J162" i="46"/>
  <c r="R179" i="46"/>
  <c r="V179" i="46" s="1"/>
  <c r="W205" i="46"/>
  <c r="W221" i="46"/>
  <c r="W240" i="46"/>
  <c r="I247" i="46"/>
  <c r="R274" i="46"/>
  <c r="T274" i="46" s="1"/>
  <c r="Q44" i="46"/>
  <c r="R58" i="46"/>
  <c r="V58" i="46" s="1"/>
  <c r="R70" i="46"/>
  <c r="V70" i="46" s="1"/>
  <c r="R73" i="46"/>
  <c r="V73" i="46" s="1"/>
  <c r="R90" i="46"/>
  <c r="V90" i="46" s="1"/>
  <c r="R93" i="46"/>
  <c r="V93" i="46" s="1"/>
  <c r="Q101" i="46"/>
  <c r="J144" i="46"/>
  <c r="I144" i="46"/>
  <c r="K144" i="46" s="1"/>
  <c r="J148" i="46"/>
  <c r="Q148" i="46"/>
  <c r="U148" i="46" s="1"/>
  <c r="W148" i="46" s="1"/>
  <c r="I148" i="46"/>
  <c r="J154" i="46"/>
  <c r="I154" i="46"/>
  <c r="R154" i="46"/>
  <c r="V154" i="46" s="1"/>
  <c r="Q199" i="46"/>
  <c r="U199" i="46" s="1"/>
  <c r="W199" i="46" s="1"/>
  <c r="J199" i="46"/>
  <c r="I199" i="46"/>
  <c r="J206" i="46"/>
  <c r="Q206" i="46"/>
  <c r="U206" i="46" s="1"/>
  <c r="W206" i="46" s="1"/>
  <c r="I206" i="46"/>
  <c r="K206" i="46" s="1"/>
  <c r="X206" i="46" s="1"/>
  <c r="Y206" i="46" s="1"/>
  <c r="Q229" i="46"/>
  <c r="J229" i="46"/>
  <c r="I229" i="46"/>
  <c r="R229" i="46"/>
  <c r="V229" i="46" s="1"/>
  <c r="J232" i="46"/>
  <c r="I232" i="46"/>
  <c r="K232" i="46" s="1"/>
  <c r="R232" i="46"/>
  <c r="V232" i="46" s="1"/>
  <c r="Q237" i="46"/>
  <c r="U237" i="46" s="1"/>
  <c r="W237" i="46" s="1"/>
  <c r="J237" i="46"/>
  <c r="I237" i="46"/>
  <c r="K237" i="46" s="1"/>
  <c r="J254" i="46"/>
  <c r="R254" i="46"/>
  <c r="V254" i="46" s="1"/>
  <c r="I254" i="46"/>
  <c r="Q254" i="46"/>
  <c r="U254" i="46" s="1"/>
  <c r="I15" i="46"/>
  <c r="K15" i="46" s="1"/>
  <c r="Q15" i="46"/>
  <c r="U15" i="46" s="1"/>
  <c r="W15" i="46" s="1"/>
  <c r="X15" i="46" s="1"/>
  <c r="Y15" i="46" s="1"/>
  <c r="Q19" i="46"/>
  <c r="U19" i="46" s="1"/>
  <c r="W19" i="46" s="1"/>
  <c r="Q23" i="46"/>
  <c r="Q40" i="46"/>
  <c r="R44" i="46"/>
  <c r="V44" i="46" s="1"/>
  <c r="R54" i="46"/>
  <c r="V54" i="46" s="1"/>
  <c r="R66" i="46"/>
  <c r="V66" i="46" s="1"/>
  <c r="R69" i="46"/>
  <c r="V69" i="46" s="1"/>
  <c r="R82" i="46"/>
  <c r="V82" i="46" s="1"/>
  <c r="R86" i="46"/>
  <c r="V86" i="46" s="1"/>
  <c r="R89" i="46"/>
  <c r="V89" i="46" s="1"/>
  <c r="R101" i="46"/>
  <c r="V101" i="46" s="1"/>
  <c r="W102" i="46"/>
  <c r="R104" i="46"/>
  <c r="V104" i="46" s="1"/>
  <c r="Q112" i="46"/>
  <c r="U112" i="46" s="1"/>
  <c r="W112" i="46" s="1"/>
  <c r="R113" i="46"/>
  <c r="V113" i="46" s="1"/>
  <c r="J116" i="46"/>
  <c r="I116" i="46"/>
  <c r="I117" i="46"/>
  <c r="K117" i="46" s="1"/>
  <c r="Q120" i="46"/>
  <c r="U120" i="46" s="1"/>
  <c r="W120" i="46" s="1"/>
  <c r="R121" i="46"/>
  <c r="V121" i="46" s="1"/>
  <c r="J124" i="46"/>
  <c r="Q124" i="46"/>
  <c r="U124" i="46" s="1"/>
  <c r="W124" i="46" s="1"/>
  <c r="I124" i="46"/>
  <c r="J128" i="46"/>
  <c r="Q128" i="46"/>
  <c r="U128" i="46" s="1"/>
  <c r="W128" i="46" s="1"/>
  <c r="I128" i="46"/>
  <c r="K128" i="46" s="1"/>
  <c r="J132" i="46"/>
  <c r="Q132" i="46"/>
  <c r="U132" i="46" s="1"/>
  <c r="W132" i="46" s="1"/>
  <c r="I132" i="46"/>
  <c r="K132" i="46" s="1"/>
  <c r="J170" i="46"/>
  <c r="I170" i="46"/>
  <c r="R170" i="46"/>
  <c r="V170" i="46" s="1"/>
  <c r="J194" i="46"/>
  <c r="V194" i="46"/>
  <c r="Q194" i="46"/>
  <c r="I194" i="46"/>
  <c r="K194" i="46" s="1"/>
  <c r="R217" i="46"/>
  <c r="V217" i="46" s="1"/>
  <c r="Q217" i="46"/>
  <c r="U217" i="46" s="1"/>
  <c r="W217" i="46" s="1"/>
  <c r="Q225" i="46"/>
  <c r="T225" i="46" s="1"/>
  <c r="J225" i="46"/>
  <c r="I225" i="46"/>
  <c r="K225" i="46" s="1"/>
  <c r="Q233" i="46"/>
  <c r="T233" i="46" s="1"/>
  <c r="J233" i="46"/>
  <c r="I233" i="46"/>
  <c r="W245" i="46"/>
  <c r="J250" i="46"/>
  <c r="Q250" i="46"/>
  <c r="U250" i="46" s="1"/>
  <c r="W250" i="46" s="1"/>
  <c r="V250" i="46"/>
  <c r="I250" i="46"/>
  <c r="K250" i="46" s="1"/>
  <c r="Q27" i="46"/>
  <c r="Q32" i="46"/>
  <c r="R33" i="46"/>
  <c r="V33" i="46" s="1"/>
  <c r="J15" i="46"/>
  <c r="R19" i="46"/>
  <c r="V19" i="46" s="1"/>
  <c r="R23" i="46"/>
  <c r="V23" i="46" s="1"/>
  <c r="R27" i="46"/>
  <c r="V27" i="46" s="1"/>
  <c r="R32" i="46"/>
  <c r="V32" i="46" s="1"/>
  <c r="R40" i="46"/>
  <c r="V40" i="46" s="1"/>
  <c r="I44" i="46"/>
  <c r="I45" i="46"/>
  <c r="K45" i="46" s="1"/>
  <c r="Q49" i="46"/>
  <c r="U49" i="46" s="1"/>
  <c r="W49" i="46" s="1"/>
  <c r="J50" i="46"/>
  <c r="I53" i="46"/>
  <c r="I54" i="46"/>
  <c r="I57" i="46"/>
  <c r="K57" i="46" s="1"/>
  <c r="I58" i="46"/>
  <c r="K58" i="46" s="1"/>
  <c r="Q61" i="46"/>
  <c r="U61" i="46" s="1"/>
  <c r="W61" i="46" s="1"/>
  <c r="J62" i="46"/>
  <c r="R65" i="46"/>
  <c r="V65" i="46" s="1"/>
  <c r="J67" i="46"/>
  <c r="I70" i="46"/>
  <c r="K70" i="46" s="1"/>
  <c r="I73" i="46"/>
  <c r="K73" i="46" s="1"/>
  <c r="J74" i="46"/>
  <c r="Q77" i="46"/>
  <c r="U77" i="46" s="1"/>
  <c r="W77" i="46" s="1"/>
  <c r="R78" i="46"/>
  <c r="V78" i="46" s="1"/>
  <c r="R81" i="46"/>
  <c r="V81" i="46" s="1"/>
  <c r="J83" i="46"/>
  <c r="R85" i="46"/>
  <c r="V85" i="46" s="1"/>
  <c r="J87" i="46"/>
  <c r="I90" i="46"/>
  <c r="K90" i="46" s="1"/>
  <c r="I93" i="46"/>
  <c r="K93" i="46" s="1"/>
  <c r="J94" i="46"/>
  <c r="Q97" i="46"/>
  <c r="U97" i="46" s="1"/>
  <c r="W97" i="46" s="1"/>
  <c r="R98" i="46"/>
  <c r="V98" i="46" s="1"/>
  <c r="I101" i="46"/>
  <c r="K101" i="46" s="1"/>
  <c r="Q115" i="46"/>
  <c r="U115" i="46" s="1"/>
  <c r="W115" i="46" s="1"/>
  <c r="Q117" i="46"/>
  <c r="U117" i="46" s="1"/>
  <c r="W117" i="46" s="1"/>
  <c r="I141" i="46"/>
  <c r="K141" i="46" s="1"/>
  <c r="R141" i="46"/>
  <c r="V141" i="46" s="1"/>
  <c r="Q144" i="46"/>
  <c r="U144" i="46" s="1"/>
  <c r="W144" i="46" s="1"/>
  <c r="J145" i="46"/>
  <c r="I145" i="46"/>
  <c r="K145" i="46" s="1"/>
  <c r="X145" i="46" s="1"/>
  <c r="Y145" i="46" s="1"/>
  <c r="R148" i="46"/>
  <c r="V148" i="46" s="1"/>
  <c r="Q154" i="46"/>
  <c r="T154" i="46" s="1"/>
  <c r="Q171" i="46"/>
  <c r="U171" i="46" s="1"/>
  <c r="W171" i="46" s="1"/>
  <c r="R171" i="46"/>
  <c r="V171" i="46" s="1"/>
  <c r="I171" i="46"/>
  <c r="K171" i="46" s="1"/>
  <c r="J190" i="46"/>
  <c r="I190" i="46"/>
  <c r="R190" i="46"/>
  <c r="V190" i="46" s="1"/>
  <c r="R199" i="46"/>
  <c r="V199" i="46" s="1"/>
  <c r="Q203" i="46"/>
  <c r="T203" i="46" s="1"/>
  <c r="J203" i="46"/>
  <c r="I203" i="46"/>
  <c r="K203" i="46" s="1"/>
  <c r="R206" i="46"/>
  <c r="V206" i="46" s="1"/>
  <c r="W213" i="46"/>
  <c r="Q232" i="46"/>
  <c r="U232" i="46" s="1"/>
  <c r="W232" i="46" s="1"/>
  <c r="R237" i="46"/>
  <c r="V237" i="46" s="1"/>
  <c r="J240" i="46"/>
  <c r="I240" i="46"/>
  <c r="K240" i="46" s="1"/>
  <c r="R240" i="46"/>
  <c r="V240" i="46" s="1"/>
  <c r="Q251" i="46"/>
  <c r="U251" i="46" s="1"/>
  <c r="W251" i="46" s="1"/>
  <c r="J251" i="46"/>
  <c r="I251" i="46"/>
  <c r="K251" i="46" s="1"/>
  <c r="X254" i="46"/>
  <c r="Y254" i="46" s="1"/>
  <c r="J275" i="46"/>
  <c r="I275" i="46"/>
  <c r="R53" i="46"/>
  <c r="V53" i="46" s="1"/>
  <c r="R57" i="46"/>
  <c r="V57" i="46" s="1"/>
  <c r="R16" i="46"/>
  <c r="V16" i="46" s="1"/>
  <c r="I16" i="46"/>
  <c r="I20" i="46"/>
  <c r="I24" i="46"/>
  <c r="I33" i="46"/>
  <c r="I41" i="46"/>
  <c r="K41" i="46" s="1"/>
  <c r="R45" i="46"/>
  <c r="V45" i="46" s="1"/>
  <c r="R49" i="46"/>
  <c r="V49" i="46" s="1"/>
  <c r="R50" i="46"/>
  <c r="V50" i="46" s="1"/>
  <c r="Q53" i="46"/>
  <c r="U53" i="46" s="1"/>
  <c r="W53" i="46" s="1"/>
  <c r="J54" i="46"/>
  <c r="Q57" i="46"/>
  <c r="U57" i="46" s="1"/>
  <c r="W57" i="46" s="1"/>
  <c r="J58" i="46"/>
  <c r="R61" i="46"/>
  <c r="V61" i="46" s="1"/>
  <c r="R62" i="46"/>
  <c r="V62" i="46" s="1"/>
  <c r="I66" i="46"/>
  <c r="K66" i="46" s="1"/>
  <c r="I69" i="46"/>
  <c r="K69" i="46" s="1"/>
  <c r="X69" i="46" s="1"/>
  <c r="Y69" i="46" s="1"/>
  <c r="J70" i="46"/>
  <c r="Q73" i="46"/>
  <c r="U73" i="46" s="1"/>
  <c r="W73" i="46" s="1"/>
  <c r="R74" i="46"/>
  <c r="V74" i="46" s="1"/>
  <c r="R77" i="46"/>
  <c r="V77" i="46" s="1"/>
  <c r="J79" i="46"/>
  <c r="I82" i="46"/>
  <c r="K82" i="46" s="1"/>
  <c r="I86" i="46"/>
  <c r="K86" i="46" s="1"/>
  <c r="I89" i="46"/>
  <c r="K89" i="46" s="1"/>
  <c r="X89" i="46" s="1"/>
  <c r="Y89" i="46" s="1"/>
  <c r="J90" i="46"/>
  <c r="Q93" i="46"/>
  <c r="U93" i="46" s="1"/>
  <c r="W93" i="46" s="1"/>
  <c r="R94" i="46"/>
  <c r="V94" i="46" s="1"/>
  <c r="R97" i="46"/>
  <c r="V97" i="46" s="1"/>
  <c r="J99" i="46"/>
  <c r="J101" i="46"/>
  <c r="U104" i="46"/>
  <c r="W104" i="46" s="1"/>
  <c r="W109" i="46"/>
  <c r="J112" i="46"/>
  <c r="I112" i="46"/>
  <c r="K112" i="46" s="1"/>
  <c r="R117" i="46"/>
  <c r="V117" i="46" s="1"/>
  <c r="J120" i="46"/>
  <c r="I120" i="46"/>
  <c r="K120" i="46" s="1"/>
  <c r="X120" i="46" s="1"/>
  <c r="Y120" i="46" s="1"/>
  <c r="R144" i="46"/>
  <c r="V144" i="46" s="1"/>
  <c r="Q191" i="46"/>
  <c r="U191" i="46" s="1"/>
  <c r="W191" i="46" s="1"/>
  <c r="R191" i="46"/>
  <c r="V191" i="46" s="1"/>
  <c r="I191" i="46"/>
  <c r="K191" i="46" s="1"/>
  <c r="J228" i="46"/>
  <c r="I228" i="46"/>
  <c r="K228" i="46" s="1"/>
  <c r="R228" i="46"/>
  <c r="V228" i="46" s="1"/>
  <c r="J236" i="46"/>
  <c r="I236" i="46"/>
  <c r="K236" i="46" s="1"/>
  <c r="X236" i="46" s="1"/>
  <c r="Y236" i="46" s="1"/>
  <c r="R236" i="46"/>
  <c r="V236" i="46" s="1"/>
  <c r="Q241" i="46"/>
  <c r="T241" i="46" s="1"/>
  <c r="J241" i="46"/>
  <c r="I241" i="46"/>
  <c r="J262" i="46"/>
  <c r="Q262" i="46"/>
  <c r="U262" i="46" s="1"/>
  <c r="W262" i="46" s="1"/>
  <c r="I262" i="46"/>
  <c r="K262" i="46" s="1"/>
  <c r="Q158" i="46"/>
  <c r="U158" i="46" s="1"/>
  <c r="W158" i="46" s="1"/>
  <c r="Q166" i="46"/>
  <c r="U166" i="46" s="1"/>
  <c r="W166" i="46" s="1"/>
  <c r="Q182" i="46"/>
  <c r="Q186" i="46"/>
  <c r="R195" i="46"/>
  <c r="V195" i="46" s="1"/>
  <c r="R198" i="46"/>
  <c r="V198" i="46" s="1"/>
  <c r="R202" i="46"/>
  <c r="V202" i="46" s="1"/>
  <c r="R215" i="46"/>
  <c r="V215" i="46" s="1"/>
  <c r="Q220" i="46"/>
  <c r="U220" i="46" s="1"/>
  <c r="W220" i="46" s="1"/>
  <c r="Q271" i="46"/>
  <c r="U271" i="46" s="1"/>
  <c r="W271" i="46" s="1"/>
  <c r="R108" i="46"/>
  <c r="V108" i="46" s="1"/>
  <c r="J125" i="46"/>
  <c r="J129" i="46"/>
  <c r="J133" i="46"/>
  <c r="Q136" i="46"/>
  <c r="U136" i="46" s="1"/>
  <c r="W136" i="46" s="1"/>
  <c r="X136" i="46" s="1"/>
  <c r="Y136" i="46" s="1"/>
  <c r="R140" i="46"/>
  <c r="V140" i="46" s="1"/>
  <c r="J149" i="46"/>
  <c r="R158" i="46"/>
  <c r="V158" i="46" s="1"/>
  <c r="R159" i="46"/>
  <c r="T159" i="46" s="1"/>
  <c r="R166" i="46"/>
  <c r="V166" i="46" s="1"/>
  <c r="J174" i="46"/>
  <c r="R175" i="46"/>
  <c r="V175" i="46" s="1"/>
  <c r="R182" i="46"/>
  <c r="V182" i="46" s="1"/>
  <c r="R186" i="46"/>
  <c r="V186" i="46" s="1"/>
  <c r="W192" i="46"/>
  <c r="J207" i="46"/>
  <c r="Q210" i="46"/>
  <c r="U210" i="46" s="1"/>
  <c r="W210" i="46" s="1"/>
  <c r="R211" i="46"/>
  <c r="V211" i="46" s="1"/>
  <c r="R214" i="46"/>
  <c r="V214" i="46" s="1"/>
  <c r="R220" i="46"/>
  <c r="V220" i="46" s="1"/>
  <c r="R221" i="46"/>
  <c r="T221" i="46" s="1"/>
  <c r="J224" i="46"/>
  <c r="V224" i="46"/>
  <c r="X234" i="46"/>
  <c r="Y234" i="46" s="1"/>
  <c r="R246" i="46"/>
  <c r="V246" i="46" s="1"/>
  <c r="R247" i="46"/>
  <c r="V247" i="46" s="1"/>
  <c r="R255" i="46"/>
  <c r="V255" i="46" s="1"/>
  <c r="Q258" i="46"/>
  <c r="U258" i="46" s="1"/>
  <c r="W258" i="46" s="1"/>
  <c r="X259" i="46"/>
  <c r="Y259" i="46" s="1"/>
  <c r="J263" i="46"/>
  <c r="Q266" i="46"/>
  <c r="U266" i="46" s="1"/>
  <c r="W266" i="46" s="1"/>
  <c r="Q267" i="46"/>
  <c r="U267" i="46" s="1"/>
  <c r="W267" i="46" s="1"/>
  <c r="R270" i="46"/>
  <c r="V270" i="46" s="1"/>
  <c r="R271" i="46"/>
  <c r="V271" i="46" s="1"/>
  <c r="R136" i="46"/>
  <c r="V136" i="46" s="1"/>
  <c r="I167" i="46"/>
  <c r="K167" i="46" s="1"/>
  <c r="I183" i="46"/>
  <c r="K183" i="46" s="1"/>
  <c r="I187" i="46"/>
  <c r="K187" i="46" s="1"/>
  <c r="I195" i="46"/>
  <c r="K195" i="46" s="1"/>
  <c r="I198" i="46"/>
  <c r="K198" i="46" s="1"/>
  <c r="I202" i="46"/>
  <c r="K202" i="46" s="1"/>
  <c r="R207" i="46"/>
  <c r="V207" i="46" s="1"/>
  <c r="R210" i="46"/>
  <c r="V210" i="46" s="1"/>
  <c r="I215" i="46"/>
  <c r="K215" i="46" s="1"/>
  <c r="J230" i="46"/>
  <c r="Q257" i="46"/>
  <c r="U257" i="46" s="1"/>
  <c r="W257" i="46" s="1"/>
  <c r="R259" i="46"/>
  <c r="V259" i="46" s="1"/>
  <c r="R263" i="46"/>
  <c r="V263" i="46" s="1"/>
  <c r="R266" i="46"/>
  <c r="V266" i="46" s="1"/>
  <c r="Q273" i="46"/>
  <c r="U273" i="46" s="1"/>
  <c r="W273" i="46" s="1"/>
  <c r="K36" i="46"/>
  <c r="K81" i="46"/>
  <c r="X81" i="46" s="1"/>
  <c r="Y81" i="46" s="1"/>
  <c r="K85" i="46"/>
  <c r="K100" i="46"/>
  <c r="K113" i="46"/>
  <c r="X113" i="46" s="1"/>
  <c r="Y113" i="46" s="1"/>
  <c r="K121" i="46"/>
  <c r="X121" i="46" s="1"/>
  <c r="Y121" i="46" s="1"/>
  <c r="K125" i="46"/>
  <c r="K149" i="46"/>
  <c r="K174" i="46"/>
  <c r="K53" i="46"/>
  <c r="K49" i="46"/>
  <c r="K62" i="46"/>
  <c r="K116" i="46"/>
  <c r="X116" i="46" s="1"/>
  <c r="Y116" i="46" s="1"/>
  <c r="K124" i="46"/>
  <c r="K148" i="46"/>
  <c r="K170" i="46"/>
  <c r="K190" i="46"/>
  <c r="K233" i="46"/>
  <c r="K241" i="46"/>
  <c r="K44" i="46"/>
  <c r="K275" i="46"/>
  <c r="K16" i="46"/>
  <c r="K19" i="46"/>
  <c r="K20" i="46"/>
  <c r="K23" i="46"/>
  <c r="K24" i="46"/>
  <c r="K27" i="46"/>
  <c r="K32" i="46"/>
  <c r="K40" i="46"/>
  <c r="K137" i="46"/>
  <c r="X137" i="46" s="1"/>
  <c r="Y137" i="46" s="1"/>
  <c r="K159" i="46"/>
  <c r="X159" i="46" s="1"/>
  <c r="Y159" i="46" s="1"/>
  <c r="K211" i="46"/>
  <c r="K214" i="46"/>
  <c r="X214" i="46" s="1"/>
  <c r="Y214" i="46" s="1"/>
  <c r="K271" i="46"/>
  <c r="X271" i="46" s="1"/>
  <c r="Y271" i="46" s="1"/>
  <c r="K267" i="46"/>
  <c r="K274" i="46"/>
  <c r="U24" i="46"/>
  <c r="W24" i="46" s="1"/>
  <c r="X24" i="46" s="1"/>
  <c r="Y24" i="46" s="1"/>
  <c r="U33" i="46"/>
  <c r="W33" i="46" s="1"/>
  <c r="X33" i="46" s="1"/>
  <c r="Y33" i="46" s="1"/>
  <c r="U41" i="46"/>
  <c r="W41" i="46" s="1"/>
  <c r="T41" i="46"/>
  <c r="U16" i="46"/>
  <c r="W16" i="46" s="1"/>
  <c r="U29" i="46"/>
  <c r="W29" i="46" s="1"/>
  <c r="T29" i="46"/>
  <c r="U37" i="46"/>
  <c r="W37" i="46" s="1"/>
  <c r="U20" i="46"/>
  <c r="W20" i="46" s="1"/>
  <c r="T20" i="46"/>
  <c r="U45" i="46"/>
  <c r="W45" i="46" s="1"/>
  <c r="U56" i="46"/>
  <c r="W56" i="46" s="1"/>
  <c r="U28" i="46"/>
  <c r="W28" i="46" s="1"/>
  <c r="U32" i="46"/>
  <c r="W32" i="46" s="1"/>
  <c r="U36" i="46"/>
  <c r="W36" i="46" s="1"/>
  <c r="U40" i="46"/>
  <c r="W40" i="46" s="1"/>
  <c r="U44" i="46"/>
  <c r="W44" i="46" s="1"/>
  <c r="Q47" i="46"/>
  <c r="R47" i="46"/>
  <c r="V47" i="46" s="1"/>
  <c r="I47" i="46"/>
  <c r="K47" i="46" s="1"/>
  <c r="R60" i="46"/>
  <c r="V60" i="46" s="1"/>
  <c r="I60" i="46"/>
  <c r="K60" i="46" s="1"/>
  <c r="J60" i="46"/>
  <c r="U62" i="46"/>
  <c r="W62" i="46" s="1"/>
  <c r="U65" i="46"/>
  <c r="W65" i="46" s="1"/>
  <c r="U66" i="46"/>
  <c r="W66" i="46" s="1"/>
  <c r="U79" i="46"/>
  <c r="W79" i="46" s="1"/>
  <c r="U82" i="46"/>
  <c r="W82" i="46" s="1"/>
  <c r="U86" i="46"/>
  <c r="W86" i="46" s="1"/>
  <c r="U103" i="46"/>
  <c r="W103" i="46" s="1"/>
  <c r="Q18" i="46"/>
  <c r="J20" i="46"/>
  <c r="Q22" i="46"/>
  <c r="J24" i="46"/>
  <c r="Q26" i="46"/>
  <c r="J29" i="46"/>
  <c r="Q31" i="46"/>
  <c r="J33" i="46"/>
  <c r="Q35" i="46"/>
  <c r="J37" i="46"/>
  <c r="Q39" i="46"/>
  <c r="J41" i="46"/>
  <c r="Q43" i="46"/>
  <c r="J45" i="46"/>
  <c r="R48" i="46"/>
  <c r="V48" i="46" s="1"/>
  <c r="I48" i="46"/>
  <c r="K48" i="46" s="1"/>
  <c r="J48" i="46"/>
  <c r="U50" i="46"/>
  <c r="W50" i="46" s="1"/>
  <c r="Q55" i="46"/>
  <c r="R55" i="46"/>
  <c r="V55" i="46" s="1"/>
  <c r="I55" i="46"/>
  <c r="K55" i="46" s="1"/>
  <c r="Q63" i="46"/>
  <c r="R63" i="46"/>
  <c r="V63" i="46" s="1"/>
  <c r="I63" i="46"/>
  <c r="K63" i="46" s="1"/>
  <c r="U75" i="46"/>
  <c r="W75" i="46" s="1"/>
  <c r="T78" i="46"/>
  <c r="U78" i="46"/>
  <c r="W78" i="46" s="1"/>
  <c r="U95" i="46"/>
  <c r="W95" i="46" s="1"/>
  <c r="U98" i="46"/>
  <c r="W98" i="46" s="1"/>
  <c r="R15" i="46"/>
  <c r="T15" i="46" s="1"/>
  <c r="I22" i="46"/>
  <c r="K22" i="46" s="1"/>
  <c r="R22" i="46"/>
  <c r="V22" i="46" s="1"/>
  <c r="I26" i="46"/>
  <c r="K26" i="46" s="1"/>
  <c r="R26" i="46"/>
  <c r="V26" i="46" s="1"/>
  <c r="Q30" i="46"/>
  <c r="I31" i="46"/>
  <c r="K31" i="46" s="1"/>
  <c r="R31" i="46"/>
  <c r="V31" i="46" s="1"/>
  <c r="Q34" i="46"/>
  <c r="I35" i="46"/>
  <c r="K35" i="46" s="1"/>
  <c r="R35" i="46"/>
  <c r="V35" i="46" s="1"/>
  <c r="Q38" i="46"/>
  <c r="I39" i="46"/>
  <c r="K39" i="46" s="1"/>
  <c r="R39" i="46"/>
  <c r="V39" i="46" s="1"/>
  <c r="Q42" i="46"/>
  <c r="I43" i="46"/>
  <c r="K43" i="46" s="1"/>
  <c r="R43" i="46"/>
  <c r="V43" i="46" s="1"/>
  <c r="J47" i="46"/>
  <c r="Q51" i="46"/>
  <c r="R51" i="46"/>
  <c r="V51" i="46" s="1"/>
  <c r="I51" i="46"/>
  <c r="K51" i="46" s="1"/>
  <c r="R56" i="46"/>
  <c r="T56" i="46" s="1"/>
  <c r="I56" i="46"/>
  <c r="K56" i="46" s="1"/>
  <c r="J56" i="46"/>
  <c r="T58" i="46"/>
  <c r="U58" i="46"/>
  <c r="W58" i="46" s="1"/>
  <c r="R64" i="46"/>
  <c r="V64" i="46" s="1"/>
  <c r="I64" i="46"/>
  <c r="K64" i="46" s="1"/>
  <c r="Q64" i="46"/>
  <c r="J64" i="46"/>
  <c r="U71" i="46"/>
  <c r="W71" i="46" s="1"/>
  <c r="U74" i="46"/>
  <c r="W74" i="46" s="1"/>
  <c r="U91" i="46"/>
  <c r="W91" i="46" s="1"/>
  <c r="U94" i="46"/>
  <c r="W94" i="46" s="1"/>
  <c r="Q17" i="46"/>
  <c r="I18" i="46"/>
  <c r="K18" i="46" s="1"/>
  <c r="R18" i="46"/>
  <c r="V18" i="46" s="1"/>
  <c r="I17" i="46"/>
  <c r="K17" i="46" s="1"/>
  <c r="R17" i="46"/>
  <c r="V17" i="46" s="1"/>
  <c r="I21" i="46"/>
  <c r="K21" i="46" s="1"/>
  <c r="R21" i="46"/>
  <c r="V21" i="46" s="1"/>
  <c r="I25" i="46"/>
  <c r="K25" i="46" s="1"/>
  <c r="R25" i="46"/>
  <c r="V25" i="46" s="1"/>
  <c r="I30" i="46"/>
  <c r="K30" i="46" s="1"/>
  <c r="R30" i="46"/>
  <c r="V30" i="46" s="1"/>
  <c r="I34" i="46"/>
  <c r="R34" i="46"/>
  <c r="V34" i="46" s="1"/>
  <c r="I38" i="46"/>
  <c r="K38" i="46" s="1"/>
  <c r="R38" i="46"/>
  <c r="V38" i="46" s="1"/>
  <c r="I42" i="46"/>
  <c r="K42" i="46" s="1"/>
  <c r="R42" i="46"/>
  <c r="V42" i="46" s="1"/>
  <c r="I46" i="46"/>
  <c r="K46" i="46" s="1"/>
  <c r="R52" i="46"/>
  <c r="T52" i="46" s="1"/>
  <c r="I52" i="46"/>
  <c r="K52" i="46" s="1"/>
  <c r="J52" i="46"/>
  <c r="U54" i="46"/>
  <c r="W54" i="46" s="1"/>
  <c r="X54" i="46" s="1"/>
  <c r="Y54" i="46" s="1"/>
  <c r="J55" i="46"/>
  <c r="T57" i="46"/>
  <c r="Q59" i="46"/>
  <c r="R59" i="46"/>
  <c r="V59" i="46" s="1"/>
  <c r="I59" i="46"/>
  <c r="K59" i="46" s="1"/>
  <c r="Q60" i="46"/>
  <c r="J63" i="46"/>
  <c r="U67" i="46"/>
  <c r="W67" i="46" s="1"/>
  <c r="U70" i="46"/>
  <c r="W70" i="46" s="1"/>
  <c r="U83" i="46"/>
  <c r="W83" i="46" s="1"/>
  <c r="U87" i="46"/>
  <c r="W87" i="46" s="1"/>
  <c r="U90" i="46"/>
  <c r="W90" i="46" s="1"/>
  <c r="I67" i="46"/>
  <c r="K67" i="46" s="1"/>
  <c r="R67" i="46"/>
  <c r="T67" i="46" s="1"/>
  <c r="J68" i="46"/>
  <c r="T69" i="46"/>
  <c r="I71" i="46"/>
  <c r="K71" i="46" s="1"/>
  <c r="R71" i="46"/>
  <c r="T71" i="46" s="1"/>
  <c r="J72" i="46"/>
  <c r="I75" i="46"/>
  <c r="K75" i="46" s="1"/>
  <c r="R75" i="46"/>
  <c r="T75" i="46" s="1"/>
  <c r="J76" i="46"/>
  <c r="I79" i="46"/>
  <c r="K79" i="46" s="1"/>
  <c r="R79" i="46"/>
  <c r="T79" i="46" s="1"/>
  <c r="J80" i="46"/>
  <c r="I83" i="46"/>
  <c r="K83" i="46" s="1"/>
  <c r="R83" i="46"/>
  <c r="T83" i="46" s="1"/>
  <c r="J84" i="46"/>
  <c r="I87" i="46"/>
  <c r="K87" i="46" s="1"/>
  <c r="R87" i="46"/>
  <c r="T87" i="46" s="1"/>
  <c r="J88" i="46"/>
  <c r="I91" i="46"/>
  <c r="K91" i="46" s="1"/>
  <c r="X91" i="46" s="1"/>
  <c r="Y91" i="46" s="1"/>
  <c r="R91" i="46"/>
  <c r="T91" i="46" s="1"/>
  <c r="J92" i="46"/>
  <c r="I95" i="46"/>
  <c r="K95" i="46" s="1"/>
  <c r="R95" i="46"/>
  <c r="T95" i="46" s="1"/>
  <c r="J96" i="46"/>
  <c r="I99" i="46"/>
  <c r="K99" i="46" s="1"/>
  <c r="Q100" i="46"/>
  <c r="J102" i="46"/>
  <c r="J107" i="46"/>
  <c r="R107" i="46"/>
  <c r="T107" i="46" s="1"/>
  <c r="I107" i="46"/>
  <c r="K107" i="46" s="1"/>
  <c r="U108" i="46"/>
  <c r="W108" i="46" s="1"/>
  <c r="U139" i="46"/>
  <c r="W139" i="46" s="1"/>
  <c r="J103" i="46"/>
  <c r="R103" i="46"/>
  <c r="T103" i="46" s="1"/>
  <c r="I103" i="46"/>
  <c r="K103" i="46" s="1"/>
  <c r="U135" i="46"/>
  <c r="W135" i="46" s="1"/>
  <c r="X141" i="46"/>
  <c r="Y141" i="46" s="1"/>
  <c r="Q68" i="46"/>
  <c r="Q72" i="46"/>
  <c r="Q76" i="46"/>
  <c r="Q80" i="46"/>
  <c r="Q84" i="46"/>
  <c r="Q88" i="46"/>
  <c r="Q92" i="46"/>
  <c r="Q96" i="46"/>
  <c r="V99" i="46"/>
  <c r="R102" i="46"/>
  <c r="T102" i="46" s="1"/>
  <c r="R110" i="46"/>
  <c r="V110" i="46" s="1"/>
  <c r="I110" i="46"/>
  <c r="K110" i="46" s="1"/>
  <c r="Q110" i="46"/>
  <c r="J114" i="46"/>
  <c r="R114" i="46"/>
  <c r="V114" i="46" s="1"/>
  <c r="I114" i="46"/>
  <c r="K114" i="46" s="1"/>
  <c r="Q114" i="46"/>
  <c r="U147" i="46"/>
  <c r="W147" i="46" s="1"/>
  <c r="I68" i="46"/>
  <c r="K68" i="46" s="1"/>
  <c r="R68" i="46"/>
  <c r="V68" i="46" s="1"/>
  <c r="I72" i="46"/>
  <c r="K72" i="46" s="1"/>
  <c r="R72" i="46"/>
  <c r="V72" i="46" s="1"/>
  <c r="I76" i="46"/>
  <c r="K76" i="46" s="1"/>
  <c r="R76" i="46"/>
  <c r="V76" i="46" s="1"/>
  <c r="I80" i="46"/>
  <c r="K80" i="46" s="1"/>
  <c r="R80" i="46"/>
  <c r="V80" i="46" s="1"/>
  <c r="I84" i="46"/>
  <c r="R84" i="46"/>
  <c r="V84" i="46" s="1"/>
  <c r="I88" i="46"/>
  <c r="K88" i="46" s="1"/>
  <c r="R88" i="46"/>
  <c r="V88" i="46" s="1"/>
  <c r="I92" i="46"/>
  <c r="K92" i="46" s="1"/>
  <c r="R92" i="46"/>
  <c r="V92" i="46" s="1"/>
  <c r="I96" i="46"/>
  <c r="K96" i="46" s="1"/>
  <c r="R96" i="46"/>
  <c r="V96" i="46" s="1"/>
  <c r="Q99" i="46"/>
  <c r="I102" i="46"/>
  <c r="K102" i="46" s="1"/>
  <c r="X102" i="46" s="1"/>
  <c r="Y102" i="46" s="1"/>
  <c r="R106" i="46"/>
  <c r="V106" i="46" s="1"/>
  <c r="I106" i="46"/>
  <c r="K106" i="46" s="1"/>
  <c r="Q106" i="46"/>
  <c r="J111" i="46"/>
  <c r="R111" i="46"/>
  <c r="T111" i="46" s="1"/>
  <c r="I111" i="46"/>
  <c r="K111" i="46" s="1"/>
  <c r="X125" i="46"/>
  <c r="Y125" i="46" s="1"/>
  <c r="U143" i="46"/>
  <c r="W143" i="46" s="1"/>
  <c r="I115" i="46"/>
  <c r="K115" i="46" s="1"/>
  <c r="R115" i="46"/>
  <c r="V115" i="46" s="1"/>
  <c r="T117" i="46"/>
  <c r="Q118" i="46"/>
  <c r="I119" i="46"/>
  <c r="K119" i="46" s="1"/>
  <c r="R119" i="46"/>
  <c r="V119" i="46" s="1"/>
  <c r="Q122" i="46"/>
  <c r="I123" i="46"/>
  <c r="K123" i="46" s="1"/>
  <c r="R123" i="46"/>
  <c r="V123" i="46" s="1"/>
  <c r="Q126" i="46"/>
  <c r="I127" i="46"/>
  <c r="K127" i="46" s="1"/>
  <c r="X127" i="46" s="1"/>
  <c r="Y127" i="46" s="1"/>
  <c r="R127" i="46"/>
  <c r="V127" i="46" s="1"/>
  <c r="Q130" i="46"/>
  <c r="I131" i="46"/>
  <c r="K131" i="46" s="1"/>
  <c r="R131" i="46"/>
  <c r="V131" i="46" s="1"/>
  <c r="T133" i="46"/>
  <c r="Q134" i="46"/>
  <c r="I135" i="46"/>
  <c r="K135" i="46" s="1"/>
  <c r="R135" i="46"/>
  <c r="T135" i="46" s="1"/>
  <c r="T137" i="46"/>
  <c r="Q138" i="46"/>
  <c r="I139" i="46"/>
  <c r="K139" i="46" s="1"/>
  <c r="R139" i="46"/>
  <c r="T139" i="46" s="1"/>
  <c r="T141" i="46"/>
  <c r="Q142" i="46"/>
  <c r="I143" i="46"/>
  <c r="K143" i="46" s="1"/>
  <c r="R143" i="46"/>
  <c r="T143" i="46" s="1"/>
  <c r="T145" i="46"/>
  <c r="Q146" i="46"/>
  <c r="I147" i="46"/>
  <c r="K147" i="46" s="1"/>
  <c r="X147" i="46" s="1"/>
  <c r="Y147" i="46" s="1"/>
  <c r="R147" i="46"/>
  <c r="T147" i="46" s="1"/>
  <c r="T149" i="46"/>
  <c r="Q150" i="46"/>
  <c r="I151" i="46"/>
  <c r="K151" i="46" s="1"/>
  <c r="I153" i="46"/>
  <c r="K153" i="46" s="1"/>
  <c r="R155" i="46"/>
  <c r="T155" i="46" s="1"/>
  <c r="R157" i="46"/>
  <c r="V157" i="46" s="1"/>
  <c r="R160" i="46"/>
  <c r="V160" i="46" s="1"/>
  <c r="I160" i="46"/>
  <c r="K160" i="46" s="1"/>
  <c r="Q160" i="46"/>
  <c r="U162" i="46"/>
  <c r="W162" i="46" s="1"/>
  <c r="J165" i="46"/>
  <c r="R165" i="46"/>
  <c r="V165" i="46" s="1"/>
  <c r="I165" i="46"/>
  <c r="K165" i="46" s="1"/>
  <c r="Q165" i="46"/>
  <c r="U179" i="46"/>
  <c r="W179" i="46" s="1"/>
  <c r="I118" i="46"/>
  <c r="K118" i="46" s="1"/>
  <c r="R118" i="46"/>
  <c r="V118" i="46" s="1"/>
  <c r="T120" i="46"/>
  <c r="I122" i="46"/>
  <c r="K122" i="46" s="1"/>
  <c r="R122" i="46"/>
  <c r="V122" i="46" s="1"/>
  <c r="I126" i="46"/>
  <c r="K126" i="46" s="1"/>
  <c r="R126" i="46"/>
  <c r="V126" i="46" s="1"/>
  <c r="I130" i="46"/>
  <c r="K130" i="46" s="1"/>
  <c r="R130" i="46"/>
  <c r="V130" i="46" s="1"/>
  <c r="I134" i="46"/>
  <c r="K134" i="46" s="1"/>
  <c r="R134" i="46"/>
  <c r="V134" i="46" s="1"/>
  <c r="J135" i="46"/>
  <c r="I138" i="46"/>
  <c r="K138" i="46" s="1"/>
  <c r="R138" i="46"/>
  <c r="V138" i="46" s="1"/>
  <c r="J139" i="46"/>
  <c r="I142" i="46"/>
  <c r="K142" i="46" s="1"/>
  <c r="R142" i="46"/>
  <c r="V142" i="46" s="1"/>
  <c r="J143" i="46"/>
  <c r="I146" i="46"/>
  <c r="K146" i="46" s="1"/>
  <c r="R146" i="46"/>
  <c r="V146" i="46" s="1"/>
  <c r="J147" i="46"/>
  <c r="I150" i="46"/>
  <c r="K150" i="46" s="1"/>
  <c r="R150" i="46"/>
  <c r="V150" i="46" s="1"/>
  <c r="J151" i="46"/>
  <c r="K154" i="46"/>
  <c r="I155" i="46"/>
  <c r="K155" i="46" s="1"/>
  <c r="I157" i="46"/>
  <c r="K157" i="46" s="1"/>
  <c r="U175" i="46"/>
  <c r="W175" i="46" s="1"/>
  <c r="X175" i="46" s="1"/>
  <c r="Y175" i="46" s="1"/>
  <c r="R152" i="46"/>
  <c r="V152" i="46" s="1"/>
  <c r="I152" i="46"/>
  <c r="K152" i="46" s="1"/>
  <c r="Q152" i="46"/>
  <c r="Q153" i="46"/>
  <c r="J155" i="46"/>
  <c r="K158" i="46"/>
  <c r="X158" i="46" s="1"/>
  <c r="Y158" i="46" s="1"/>
  <c r="J161" i="46"/>
  <c r="R161" i="46"/>
  <c r="V161" i="46" s="1"/>
  <c r="I161" i="46"/>
  <c r="K161" i="46" s="1"/>
  <c r="Q161" i="46"/>
  <c r="R153" i="46"/>
  <c r="V153" i="46" s="1"/>
  <c r="R156" i="46"/>
  <c r="V156" i="46" s="1"/>
  <c r="I156" i="46"/>
  <c r="K156" i="46" s="1"/>
  <c r="Q156" i="46"/>
  <c r="Q157" i="46"/>
  <c r="U163" i="46"/>
  <c r="W163" i="46" s="1"/>
  <c r="T163" i="46"/>
  <c r="U167" i="46"/>
  <c r="W167" i="46" s="1"/>
  <c r="U183" i="46"/>
  <c r="W183" i="46" s="1"/>
  <c r="U187" i="46"/>
  <c r="W187" i="46" s="1"/>
  <c r="T187" i="46"/>
  <c r="U170" i="46"/>
  <c r="W170" i="46" s="1"/>
  <c r="U174" i="46"/>
  <c r="W174" i="46" s="1"/>
  <c r="U178" i="46"/>
  <c r="W178" i="46" s="1"/>
  <c r="U182" i="46"/>
  <c r="W182" i="46" s="1"/>
  <c r="U190" i="46"/>
  <c r="W190" i="46" s="1"/>
  <c r="Q200" i="46"/>
  <c r="J200" i="46"/>
  <c r="R200" i="46"/>
  <c r="V200" i="46" s="1"/>
  <c r="I200" i="46"/>
  <c r="K200" i="46" s="1"/>
  <c r="U208" i="46"/>
  <c r="W208" i="46" s="1"/>
  <c r="U211" i="46"/>
  <c r="W211" i="46" s="1"/>
  <c r="X211" i="46" s="1"/>
  <c r="Y211" i="46" s="1"/>
  <c r="J163" i="46"/>
  <c r="J167" i="46"/>
  <c r="Q169" i="46"/>
  <c r="J171" i="46"/>
  <c r="Q173" i="46"/>
  <c r="J175" i="46"/>
  <c r="Q177" i="46"/>
  <c r="J179" i="46"/>
  <c r="Q181" i="46"/>
  <c r="J183" i="46"/>
  <c r="Q185" i="46"/>
  <c r="J187" i="46"/>
  <c r="Q189" i="46"/>
  <c r="J191" i="46"/>
  <c r="R193" i="46"/>
  <c r="V193" i="46" s="1"/>
  <c r="I193" i="46"/>
  <c r="K193" i="46" s="1"/>
  <c r="X193" i="46" s="1"/>
  <c r="Y193" i="46" s="1"/>
  <c r="J193" i="46"/>
  <c r="T195" i="46"/>
  <c r="U195" i="46"/>
  <c r="W195" i="46" s="1"/>
  <c r="K199" i="46"/>
  <c r="U207" i="46"/>
  <c r="W207" i="46" s="1"/>
  <c r="Q164" i="46"/>
  <c r="Q168" i="46"/>
  <c r="I169" i="46"/>
  <c r="K169" i="46" s="1"/>
  <c r="R169" i="46"/>
  <c r="V169" i="46" s="1"/>
  <c r="Q172" i="46"/>
  <c r="I173" i="46"/>
  <c r="K173" i="46" s="1"/>
  <c r="R173" i="46"/>
  <c r="V173" i="46" s="1"/>
  <c r="Q176" i="46"/>
  <c r="I177" i="46"/>
  <c r="K177" i="46" s="1"/>
  <c r="R177" i="46"/>
  <c r="V177" i="46" s="1"/>
  <c r="Q180" i="46"/>
  <c r="I181" i="46"/>
  <c r="K181" i="46" s="1"/>
  <c r="R181" i="46"/>
  <c r="V181" i="46" s="1"/>
  <c r="Q184" i="46"/>
  <c r="I185" i="46"/>
  <c r="K185" i="46" s="1"/>
  <c r="R185" i="46"/>
  <c r="V185" i="46" s="1"/>
  <c r="Q188" i="46"/>
  <c r="I189" i="46"/>
  <c r="K189" i="46" s="1"/>
  <c r="R189" i="46"/>
  <c r="V189" i="46" s="1"/>
  <c r="R192" i="46"/>
  <c r="T192" i="46" s="1"/>
  <c r="Q196" i="46"/>
  <c r="R196" i="46"/>
  <c r="V196" i="46" s="1"/>
  <c r="I196" i="46"/>
  <c r="K196" i="46" s="1"/>
  <c r="Q204" i="46"/>
  <c r="J204" i="46"/>
  <c r="R204" i="46"/>
  <c r="V204" i="46" s="1"/>
  <c r="I204" i="46"/>
  <c r="K204" i="46" s="1"/>
  <c r="U216" i="46"/>
  <c r="W216" i="46" s="1"/>
  <c r="I164" i="46"/>
  <c r="K164" i="46" s="1"/>
  <c r="R164" i="46"/>
  <c r="V164" i="46" s="1"/>
  <c r="I168" i="46"/>
  <c r="K168" i="46" s="1"/>
  <c r="R168" i="46"/>
  <c r="V168" i="46" s="1"/>
  <c r="I172" i="46"/>
  <c r="K172" i="46" s="1"/>
  <c r="R172" i="46"/>
  <c r="V172" i="46" s="1"/>
  <c r="I176" i="46"/>
  <c r="K176" i="46" s="1"/>
  <c r="R176" i="46"/>
  <c r="V176" i="46" s="1"/>
  <c r="I180" i="46"/>
  <c r="K180" i="46" s="1"/>
  <c r="R180" i="46"/>
  <c r="V180" i="46" s="1"/>
  <c r="I184" i="46"/>
  <c r="R184" i="46"/>
  <c r="V184" i="46" s="1"/>
  <c r="I188" i="46"/>
  <c r="K188" i="46" s="1"/>
  <c r="R188" i="46"/>
  <c r="V188" i="46" s="1"/>
  <c r="I192" i="46"/>
  <c r="K192" i="46" s="1"/>
  <c r="X192" i="46" s="1"/>
  <c r="Y192" i="46" s="1"/>
  <c r="R197" i="46"/>
  <c r="T197" i="46" s="1"/>
  <c r="I197" i="46"/>
  <c r="K197" i="46" s="1"/>
  <c r="X197" i="46" s="1"/>
  <c r="Y197" i="46" s="1"/>
  <c r="J197" i="46"/>
  <c r="T199" i="46"/>
  <c r="U201" i="46"/>
  <c r="W201" i="46" s="1"/>
  <c r="U212" i="46"/>
  <c r="W212" i="46" s="1"/>
  <c r="U215" i="46"/>
  <c r="W215" i="46" s="1"/>
  <c r="J201" i="46"/>
  <c r="J205" i="46"/>
  <c r="T206" i="46"/>
  <c r="I208" i="46"/>
  <c r="K208" i="46" s="1"/>
  <c r="R208" i="46"/>
  <c r="V208" i="46" s="1"/>
  <c r="J209" i="46"/>
  <c r="T210" i="46"/>
  <c r="I212" i="46"/>
  <c r="K212" i="46" s="1"/>
  <c r="R212" i="46"/>
  <c r="T212" i="46" s="1"/>
  <c r="J213" i="46"/>
  <c r="T214" i="46"/>
  <c r="I216" i="46"/>
  <c r="K216" i="46" s="1"/>
  <c r="R216" i="46"/>
  <c r="T216" i="46" s="1"/>
  <c r="J217" i="46"/>
  <c r="I219" i="46"/>
  <c r="K219" i="46" s="1"/>
  <c r="R223" i="46"/>
  <c r="V223" i="46" s="1"/>
  <c r="I223" i="46"/>
  <c r="K223" i="46" s="1"/>
  <c r="J223" i="46"/>
  <c r="J208" i="46"/>
  <c r="J212" i="46"/>
  <c r="J216" i="46"/>
  <c r="K220" i="46"/>
  <c r="U224" i="46"/>
  <c r="W224" i="46" s="1"/>
  <c r="U225" i="46"/>
  <c r="W225" i="46" s="1"/>
  <c r="U226" i="46"/>
  <c r="W226" i="46" s="1"/>
  <c r="U234" i="46"/>
  <c r="U238" i="46"/>
  <c r="W238" i="46" s="1"/>
  <c r="U242" i="46"/>
  <c r="W242" i="46" s="1"/>
  <c r="R218" i="46"/>
  <c r="V218" i="46" s="1"/>
  <c r="I218" i="46"/>
  <c r="K218" i="46" s="1"/>
  <c r="Q218" i="46"/>
  <c r="Q219" i="46"/>
  <c r="T229" i="46"/>
  <c r="U229" i="46"/>
  <c r="U241" i="46"/>
  <c r="W241" i="46" s="1"/>
  <c r="I201" i="46"/>
  <c r="K201" i="46" s="1"/>
  <c r="R201" i="46"/>
  <c r="T201" i="46" s="1"/>
  <c r="I205" i="46"/>
  <c r="K205" i="46" s="1"/>
  <c r="R205" i="46"/>
  <c r="V205" i="46" s="1"/>
  <c r="I209" i="46"/>
  <c r="K209" i="46" s="1"/>
  <c r="X209" i="46" s="1"/>
  <c r="Y209" i="46" s="1"/>
  <c r="R209" i="46"/>
  <c r="V209" i="46" s="1"/>
  <c r="I213" i="46"/>
  <c r="K213" i="46" s="1"/>
  <c r="R213" i="46"/>
  <c r="T213" i="46" s="1"/>
  <c r="I217" i="46"/>
  <c r="K217" i="46" s="1"/>
  <c r="X217" i="46" s="1"/>
  <c r="Y217" i="46" s="1"/>
  <c r="R219" i="46"/>
  <c r="V219" i="46" s="1"/>
  <c r="Q222" i="46"/>
  <c r="R222" i="46"/>
  <c r="V222" i="46" s="1"/>
  <c r="I222" i="46"/>
  <c r="K222" i="46" s="1"/>
  <c r="Q223" i="46"/>
  <c r="U230" i="46"/>
  <c r="I226" i="46"/>
  <c r="K226" i="46" s="1"/>
  <c r="R226" i="46"/>
  <c r="T226" i="46" s="1"/>
  <c r="J227" i="46"/>
  <c r="T228" i="46"/>
  <c r="I230" i="46"/>
  <c r="R230" i="46"/>
  <c r="T230" i="46" s="1"/>
  <c r="J231" i="46"/>
  <c r="I234" i="46"/>
  <c r="R234" i="46"/>
  <c r="T234" i="46" s="1"/>
  <c r="J235" i="46"/>
  <c r="I238" i="46"/>
  <c r="K238" i="46" s="1"/>
  <c r="R238" i="46"/>
  <c r="T238" i="46" s="1"/>
  <c r="J239" i="46"/>
  <c r="I242" i="46"/>
  <c r="K242" i="46" s="1"/>
  <c r="R242" i="46"/>
  <c r="T242" i="46" s="1"/>
  <c r="J243" i="46"/>
  <c r="J245" i="46"/>
  <c r="R245" i="46"/>
  <c r="V245" i="46" s="1"/>
  <c r="I245" i="46"/>
  <c r="K245" i="46" s="1"/>
  <c r="U246" i="46"/>
  <c r="W246" i="46" s="1"/>
  <c r="U247" i="46"/>
  <c r="W247" i="46" s="1"/>
  <c r="R248" i="46"/>
  <c r="V248" i="46" s="1"/>
  <c r="I248" i="46"/>
  <c r="K248" i="46" s="1"/>
  <c r="Q248" i="46"/>
  <c r="U255" i="46"/>
  <c r="W255" i="46" s="1"/>
  <c r="U259" i="46"/>
  <c r="T259" i="46"/>
  <c r="U274" i="46"/>
  <c r="W274" i="46" s="1"/>
  <c r="Q227" i="46"/>
  <c r="Q231" i="46"/>
  <c r="Q235" i="46"/>
  <c r="Q239" i="46"/>
  <c r="Q243" i="46"/>
  <c r="K247" i="46"/>
  <c r="J249" i="46"/>
  <c r="R249" i="46"/>
  <c r="V249" i="46" s="1"/>
  <c r="I249" i="46"/>
  <c r="U263" i="46"/>
  <c r="W263" i="46" s="1"/>
  <c r="X263" i="46" s="1"/>
  <c r="Y263" i="46" s="1"/>
  <c r="U270" i="46"/>
  <c r="W270" i="46" s="1"/>
  <c r="T270" i="46"/>
  <c r="I227" i="46"/>
  <c r="K227" i="46" s="1"/>
  <c r="R227" i="46"/>
  <c r="V227" i="46" s="1"/>
  <c r="I231" i="46"/>
  <c r="K231" i="46" s="1"/>
  <c r="R231" i="46"/>
  <c r="V231" i="46" s="1"/>
  <c r="I235" i="46"/>
  <c r="R235" i="46"/>
  <c r="V235" i="46" s="1"/>
  <c r="I239" i="46"/>
  <c r="K239" i="46" s="1"/>
  <c r="R239" i="46"/>
  <c r="V239" i="46" s="1"/>
  <c r="I243" i="46"/>
  <c r="K243" i="46" s="1"/>
  <c r="R243" i="46"/>
  <c r="V243" i="46" s="1"/>
  <c r="R244" i="46"/>
  <c r="V244" i="46" s="1"/>
  <c r="I244" i="46"/>
  <c r="K244" i="46" s="1"/>
  <c r="Q244" i="46"/>
  <c r="J248" i="46"/>
  <c r="U249" i="46"/>
  <c r="J252" i="46"/>
  <c r="R252" i="46"/>
  <c r="V252" i="46" s="1"/>
  <c r="I252" i="46"/>
  <c r="K252" i="46" s="1"/>
  <c r="Q252" i="46"/>
  <c r="U253" i="46"/>
  <c r="W253" i="46" s="1"/>
  <c r="U261" i="46"/>
  <c r="W261" i="46" s="1"/>
  <c r="U269" i="46"/>
  <c r="W269" i="46" s="1"/>
  <c r="I253" i="46"/>
  <c r="K253" i="46" s="1"/>
  <c r="R253" i="46"/>
  <c r="V253" i="46" s="1"/>
  <c r="Q256" i="46"/>
  <c r="I257" i="46"/>
  <c r="K257" i="46" s="1"/>
  <c r="R257" i="46"/>
  <c r="Q260" i="46"/>
  <c r="I261" i="46"/>
  <c r="K261" i="46" s="1"/>
  <c r="R261" i="46"/>
  <c r="Q264" i="46"/>
  <c r="I265" i="46"/>
  <c r="K265" i="46" s="1"/>
  <c r="R265" i="46"/>
  <c r="Q268" i="46"/>
  <c r="I269" i="46"/>
  <c r="K269" i="46" s="1"/>
  <c r="R269" i="46"/>
  <c r="T269" i="46" s="1"/>
  <c r="J270" i="46"/>
  <c r="Q272" i="46"/>
  <c r="I273" i="46"/>
  <c r="K273" i="46" s="1"/>
  <c r="R273" i="46"/>
  <c r="V273" i="46" s="1"/>
  <c r="J274" i="46"/>
  <c r="I256" i="46"/>
  <c r="K256" i="46" s="1"/>
  <c r="R256" i="46"/>
  <c r="V256" i="46" s="1"/>
  <c r="I260" i="46"/>
  <c r="K260" i="46" s="1"/>
  <c r="R260" i="46"/>
  <c r="V260" i="46" s="1"/>
  <c r="T262" i="46"/>
  <c r="I264" i="46"/>
  <c r="K264" i="46" s="1"/>
  <c r="R264" i="46"/>
  <c r="V264" i="46" s="1"/>
  <c r="I268" i="46"/>
  <c r="K268" i="46" s="1"/>
  <c r="R268" i="46"/>
  <c r="V268" i="46" s="1"/>
  <c r="I272" i="46"/>
  <c r="K272" i="46" s="1"/>
  <c r="R272" i="46"/>
  <c r="V272" i="46" s="1"/>
  <c r="Q275" i="46"/>
  <c r="R275" i="46"/>
  <c r="V275" i="46" s="1"/>
  <c r="X44" i="46" l="1"/>
  <c r="Y44" i="46" s="1"/>
  <c r="X20" i="46"/>
  <c r="Y20" i="46" s="1"/>
  <c r="X132" i="46"/>
  <c r="Y132" i="46" s="1"/>
  <c r="X104" i="46"/>
  <c r="Y104" i="46" s="1"/>
  <c r="X266" i="46"/>
  <c r="Y266" i="46" s="1"/>
  <c r="X246" i="46"/>
  <c r="Y246" i="46" s="1"/>
  <c r="T90" i="46"/>
  <c r="X25" i="46"/>
  <c r="Y25" i="46" s="1"/>
  <c r="V15" i="46"/>
  <c r="T82" i="46"/>
  <c r="X62" i="46"/>
  <c r="Y62" i="46" s="1"/>
  <c r="T33" i="46"/>
  <c r="X149" i="46"/>
  <c r="Y149" i="46" s="1"/>
  <c r="T170" i="46"/>
  <c r="T250" i="46"/>
  <c r="T261" i="46"/>
  <c r="V274" i="46"/>
  <c r="T251" i="46"/>
  <c r="T255" i="46"/>
  <c r="V221" i="46"/>
  <c r="X215" i="46"/>
  <c r="Y215" i="46" s="1"/>
  <c r="X207" i="46"/>
  <c r="Y207" i="46" s="1"/>
  <c r="X170" i="46"/>
  <c r="Y170" i="46" s="1"/>
  <c r="T167" i="46"/>
  <c r="T119" i="46"/>
  <c r="T128" i="46"/>
  <c r="X139" i="46"/>
  <c r="Y139" i="46" s="1"/>
  <c r="T113" i="46"/>
  <c r="T97" i="46"/>
  <c r="T54" i="46"/>
  <c r="T48" i="46"/>
  <c r="X48" i="46"/>
  <c r="Y48" i="46" s="1"/>
  <c r="X36" i="46"/>
  <c r="Y36" i="46" s="1"/>
  <c r="T37" i="46"/>
  <c r="X262" i="46"/>
  <c r="Y262" i="46" s="1"/>
  <c r="X240" i="46"/>
  <c r="Y240" i="46" s="1"/>
  <c r="X128" i="46"/>
  <c r="Y128" i="46" s="1"/>
  <c r="X224" i="46"/>
  <c r="Y224" i="46" s="1"/>
  <c r="X182" i="46"/>
  <c r="Y182" i="46" s="1"/>
  <c r="T175" i="46"/>
  <c r="T132" i="46"/>
  <c r="T125" i="46"/>
  <c r="T121" i="46"/>
  <c r="X46" i="46"/>
  <c r="Y46" i="46" s="1"/>
  <c r="X85" i="46"/>
  <c r="Y85" i="46" s="1"/>
  <c r="X129" i="46"/>
  <c r="Y129" i="46" s="1"/>
  <c r="T105" i="46"/>
  <c r="X95" i="46"/>
  <c r="Y95" i="46" s="1"/>
  <c r="V83" i="46"/>
  <c r="V79" i="46"/>
  <c r="U154" i="46"/>
  <c r="W154" i="46" s="1"/>
  <c r="X154" i="46" s="1"/>
  <c r="Y154" i="46" s="1"/>
  <c r="X52" i="46"/>
  <c r="Y52" i="46" s="1"/>
  <c r="X74" i="46"/>
  <c r="Y74" i="46" s="1"/>
  <c r="X108" i="46"/>
  <c r="Y108" i="46" s="1"/>
  <c r="X255" i="46"/>
  <c r="Y255" i="46" s="1"/>
  <c r="X124" i="46"/>
  <c r="Y124" i="46" s="1"/>
  <c r="X117" i="46"/>
  <c r="Y117" i="46" s="1"/>
  <c r="T23" i="46"/>
  <c r="X232" i="46"/>
  <c r="Y232" i="46" s="1"/>
  <c r="X61" i="46"/>
  <c r="Y61" i="46" s="1"/>
  <c r="X78" i="46"/>
  <c r="Y78" i="46" s="1"/>
  <c r="X105" i="46"/>
  <c r="Y105" i="46" s="1"/>
  <c r="V147" i="46"/>
  <c r="V151" i="46"/>
  <c r="V95" i="46"/>
  <c r="X94" i="46"/>
  <c r="Y94" i="46" s="1"/>
  <c r="X190" i="46"/>
  <c r="Y190" i="46" s="1"/>
  <c r="X49" i="46"/>
  <c r="Y49" i="46" s="1"/>
  <c r="X250" i="46"/>
  <c r="Y250" i="46" s="1"/>
  <c r="X19" i="46"/>
  <c r="Y19" i="46" s="1"/>
  <c r="X258" i="46"/>
  <c r="Y258" i="46" s="1"/>
  <c r="T265" i="46"/>
  <c r="X265" i="46"/>
  <c r="Y265" i="46" s="1"/>
  <c r="V212" i="46"/>
  <c r="U203" i="46"/>
  <c r="W203" i="46" s="1"/>
  <c r="X178" i="46"/>
  <c r="Y178" i="46" s="1"/>
  <c r="T127" i="46"/>
  <c r="T179" i="46"/>
  <c r="X119" i="46"/>
  <c r="Y119" i="46" s="1"/>
  <c r="X111" i="46"/>
  <c r="Y111" i="46" s="1"/>
  <c r="T85" i="46"/>
  <c r="T73" i="46"/>
  <c r="X228" i="46"/>
  <c r="Y228" i="46" s="1"/>
  <c r="X179" i="46"/>
  <c r="Y179" i="46" s="1"/>
  <c r="X162" i="46"/>
  <c r="Y162" i="46" s="1"/>
  <c r="X140" i="46"/>
  <c r="Y140" i="46" s="1"/>
  <c r="X97" i="46"/>
  <c r="Y97" i="46" s="1"/>
  <c r="X221" i="46"/>
  <c r="Y221" i="46" s="1"/>
  <c r="U233" i="46"/>
  <c r="W233" i="46" s="1"/>
  <c r="X233" i="46" s="1"/>
  <c r="Y233" i="46" s="1"/>
  <c r="X155" i="46"/>
  <c r="Y155" i="46" s="1"/>
  <c r="X151" i="46"/>
  <c r="Y151" i="46" s="1"/>
  <c r="V135" i="46"/>
  <c r="T129" i="46"/>
  <c r="T45" i="46"/>
  <c r="X148" i="46"/>
  <c r="Y148" i="46" s="1"/>
  <c r="X98" i="46"/>
  <c r="Y98" i="46" s="1"/>
  <c r="T215" i="46"/>
  <c r="X93" i="46"/>
  <c r="Y93" i="46" s="1"/>
  <c r="X225" i="46"/>
  <c r="Y225" i="46" s="1"/>
  <c r="X241" i="46"/>
  <c r="Y241" i="46" s="1"/>
  <c r="V155" i="46"/>
  <c r="X123" i="46"/>
  <c r="Y123" i="46" s="1"/>
  <c r="X28" i="46"/>
  <c r="Y28" i="46" s="1"/>
  <c r="X274" i="46"/>
  <c r="Y274" i="46" s="1"/>
  <c r="X213" i="46"/>
  <c r="Y213" i="46" s="1"/>
  <c r="X205" i="46"/>
  <c r="Y205" i="46" s="1"/>
  <c r="T202" i="46"/>
  <c r="T183" i="46"/>
  <c r="T116" i="46"/>
  <c r="V159" i="46"/>
  <c r="X115" i="46"/>
  <c r="Y115" i="46" s="1"/>
  <c r="X107" i="46"/>
  <c r="Y107" i="46" s="1"/>
  <c r="T62" i="46"/>
  <c r="X166" i="46"/>
  <c r="Y166" i="46" s="1"/>
  <c r="T191" i="46"/>
  <c r="X251" i="46"/>
  <c r="Y251" i="46" s="1"/>
  <c r="X73" i="46"/>
  <c r="Y73" i="46" s="1"/>
  <c r="T36" i="46"/>
  <c r="X210" i="46"/>
  <c r="Y210" i="46" s="1"/>
  <c r="X202" i="46"/>
  <c r="Y202" i="46" s="1"/>
  <c r="T178" i="46"/>
  <c r="T115" i="46"/>
  <c r="T93" i="46"/>
  <c r="X29" i="46"/>
  <c r="Y29" i="46" s="1"/>
  <c r="T266" i="46"/>
  <c r="X208" i="46"/>
  <c r="Y208" i="46" s="1"/>
  <c r="X183" i="46"/>
  <c r="Y183" i="46" s="1"/>
  <c r="X163" i="46"/>
  <c r="Y163" i="46" s="1"/>
  <c r="T123" i="46"/>
  <c r="T148" i="46"/>
  <c r="T136" i="46"/>
  <c r="X103" i="46"/>
  <c r="Y103" i="46" s="1"/>
  <c r="X71" i="46"/>
  <c r="Y71" i="46" s="1"/>
  <c r="T70" i="46"/>
  <c r="X21" i="46"/>
  <c r="Y21" i="46" s="1"/>
  <c r="T61" i="46"/>
  <c r="T86" i="46"/>
  <c r="T24" i="46"/>
  <c r="X77" i="46"/>
  <c r="Y77" i="46" s="1"/>
  <c r="X86" i="46"/>
  <c r="Y86" i="46" s="1"/>
  <c r="X171" i="46"/>
  <c r="Y171" i="46" s="1"/>
  <c r="X144" i="46"/>
  <c r="Y144" i="46" s="1"/>
  <c r="X109" i="46"/>
  <c r="Y109" i="46" s="1"/>
  <c r="T273" i="46"/>
  <c r="X242" i="46"/>
  <c r="Y242" i="46" s="1"/>
  <c r="T211" i="46"/>
  <c r="X174" i="46"/>
  <c r="Y174" i="46" s="1"/>
  <c r="X187" i="46"/>
  <c r="Y187" i="46" s="1"/>
  <c r="T77" i="46"/>
  <c r="X70" i="46"/>
  <c r="Y70" i="46" s="1"/>
  <c r="T65" i="46"/>
  <c r="X40" i="46"/>
  <c r="Y40" i="46" s="1"/>
  <c r="X66" i="46"/>
  <c r="Y66" i="46" s="1"/>
  <c r="T198" i="46"/>
  <c r="T19" i="46"/>
  <c r="T190" i="46"/>
  <c r="T236" i="46"/>
  <c r="T237" i="46"/>
  <c r="T208" i="46"/>
  <c r="X135" i="46"/>
  <c r="Y135" i="46" s="1"/>
  <c r="X131" i="46"/>
  <c r="Y131" i="46" s="1"/>
  <c r="X50" i="46"/>
  <c r="Y50" i="46" s="1"/>
  <c r="X58" i="46"/>
  <c r="Y58" i="46" s="1"/>
  <c r="T50" i="46"/>
  <c r="X65" i="46"/>
  <c r="Y65" i="46" s="1"/>
  <c r="T16" i="46"/>
  <c r="X198" i="46"/>
  <c r="Y198" i="46" s="1"/>
  <c r="X267" i="46"/>
  <c r="Y267" i="46" s="1"/>
  <c r="T186" i="46"/>
  <c r="X112" i="46"/>
  <c r="Y112" i="46" s="1"/>
  <c r="X82" i="46"/>
  <c r="Y82" i="46" s="1"/>
  <c r="T101" i="46"/>
  <c r="T162" i="46"/>
  <c r="T247" i="46"/>
  <c r="X269" i="46"/>
  <c r="Y269" i="46" s="1"/>
  <c r="T257" i="46"/>
  <c r="V238" i="46"/>
  <c r="V226" i="46"/>
  <c r="X220" i="46"/>
  <c r="Y220" i="46" s="1"/>
  <c r="X216" i="46"/>
  <c r="Y216" i="46" s="1"/>
  <c r="T207" i="46"/>
  <c r="T140" i="46"/>
  <c r="V139" i="46"/>
  <c r="T109" i="46"/>
  <c r="X87" i="46"/>
  <c r="Y87" i="46" s="1"/>
  <c r="V71" i="46"/>
  <c r="V46" i="46"/>
  <c r="T246" i="46"/>
  <c r="T182" i="46"/>
  <c r="T28" i="46"/>
  <c r="T209" i="46"/>
  <c r="X167" i="46"/>
  <c r="Y167" i="46" s="1"/>
  <c r="T158" i="46"/>
  <c r="U101" i="46"/>
  <c r="W101" i="46" s="1"/>
  <c r="X101" i="46" s="1"/>
  <c r="Y101" i="46" s="1"/>
  <c r="T89" i="46"/>
  <c r="X53" i="46"/>
  <c r="Y53" i="46" s="1"/>
  <c r="V56" i="46"/>
  <c r="X32" i="46"/>
  <c r="Y32" i="46" s="1"/>
  <c r="X191" i="46"/>
  <c r="Y191" i="46" s="1"/>
  <c r="T49" i="46"/>
  <c r="T271" i="46"/>
  <c r="T254" i="46"/>
  <c r="T267" i="46"/>
  <c r="X270" i="46"/>
  <c r="Y270" i="46" s="1"/>
  <c r="T249" i="46"/>
  <c r="T240" i="46"/>
  <c r="X201" i="46"/>
  <c r="Y201" i="46" s="1"/>
  <c r="X237" i="46"/>
  <c r="Y237" i="46" s="1"/>
  <c r="T217" i="46"/>
  <c r="V201" i="46"/>
  <c r="V197" i="46"/>
  <c r="U186" i="46"/>
  <c r="W186" i="46" s="1"/>
  <c r="X186" i="46" s="1"/>
  <c r="Y186" i="46" s="1"/>
  <c r="T171" i="46"/>
  <c r="T124" i="46"/>
  <c r="X143" i="46"/>
  <c r="Y143" i="46" s="1"/>
  <c r="T94" i="46"/>
  <c r="T66" i="46"/>
  <c r="X16" i="46"/>
  <c r="Y16" i="46" s="1"/>
  <c r="T166" i="46"/>
  <c r="T53" i="46"/>
  <c r="T32" i="46"/>
  <c r="T44" i="46"/>
  <c r="T258" i="46"/>
  <c r="X261" i="46"/>
  <c r="Y261" i="46" s="1"/>
  <c r="T263" i="46"/>
  <c r="X245" i="46"/>
  <c r="Y245" i="46" s="1"/>
  <c r="V242" i="46"/>
  <c r="T232" i="46"/>
  <c r="T220" i="46"/>
  <c r="X195" i="46"/>
  <c r="Y195" i="46" s="1"/>
  <c r="T131" i="46"/>
  <c r="T144" i="46"/>
  <c r="T112" i="46"/>
  <c r="V87" i="46"/>
  <c r="T81" i="46"/>
  <c r="X79" i="46"/>
  <c r="Y79" i="46" s="1"/>
  <c r="X75" i="46"/>
  <c r="Y75" i="46" s="1"/>
  <c r="V67" i="46"/>
  <c r="X90" i="46"/>
  <c r="Y90" i="46" s="1"/>
  <c r="T74" i="46"/>
  <c r="X56" i="46"/>
  <c r="Y56" i="46" s="1"/>
  <c r="T98" i="46"/>
  <c r="U23" i="46"/>
  <c r="W23" i="46" s="1"/>
  <c r="X23" i="46" s="1"/>
  <c r="Y23" i="46" s="1"/>
  <c r="X37" i="46"/>
  <c r="Y37" i="46" s="1"/>
  <c r="X57" i="46"/>
  <c r="Y57" i="46" s="1"/>
  <c r="T108" i="46"/>
  <c r="U27" i="46"/>
  <c r="W27" i="46" s="1"/>
  <c r="X27" i="46" s="1"/>
  <c r="Y27" i="46" s="1"/>
  <c r="T27" i="46"/>
  <c r="T194" i="46"/>
  <c r="U194" i="46"/>
  <c r="W194" i="46" s="1"/>
  <c r="X194" i="46" s="1"/>
  <c r="Y194" i="46" s="1"/>
  <c r="T40" i="46"/>
  <c r="T104" i="46"/>
  <c r="X45" i="46"/>
  <c r="Y45" i="46" s="1"/>
  <c r="X41" i="46"/>
  <c r="Y41" i="46" s="1"/>
  <c r="X257" i="46"/>
  <c r="Y257" i="46" s="1"/>
  <c r="U275" i="46"/>
  <c r="W275" i="46" s="1"/>
  <c r="X275" i="46" s="1"/>
  <c r="Y275" i="46" s="1"/>
  <c r="T275" i="46"/>
  <c r="X273" i="46"/>
  <c r="Y273" i="46" s="1"/>
  <c r="V269" i="46"/>
  <c r="U264" i="46"/>
  <c r="W264" i="46" s="1"/>
  <c r="T264" i="46"/>
  <c r="U260" i="46"/>
  <c r="W260" i="46" s="1"/>
  <c r="X260" i="46" s="1"/>
  <c r="Y260" i="46" s="1"/>
  <c r="T260" i="46"/>
  <c r="U256" i="46"/>
  <c r="W256" i="46" s="1"/>
  <c r="T256" i="46"/>
  <c r="X247" i="46"/>
  <c r="Y247" i="46" s="1"/>
  <c r="U231" i="46"/>
  <c r="W231" i="46" s="1"/>
  <c r="X231" i="46" s="1"/>
  <c r="Y231" i="46" s="1"/>
  <c r="T231" i="46"/>
  <c r="T253" i="46"/>
  <c r="V234" i="46"/>
  <c r="X226" i="46"/>
  <c r="Y226" i="46" s="1"/>
  <c r="U223" i="46"/>
  <c r="W223" i="46" s="1"/>
  <c r="X223" i="46" s="1"/>
  <c r="Y223" i="46" s="1"/>
  <c r="T223" i="46"/>
  <c r="U222" i="46"/>
  <c r="W222" i="46" s="1"/>
  <c r="X222" i="46" s="1"/>
  <c r="Y222" i="46" s="1"/>
  <c r="T222" i="46"/>
  <c r="X212" i="46"/>
  <c r="Y212" i="46" s="1"/>
  <c r="V213" i="46"/>
  <c r="U196" i="46"/>
  <c r="W196" i="46" s="1"/>
  <c r="X196" i="46" s="1"/>
  <c r="Y196" i="46" s="1"/>
  <c r="T196" i="46"/>
  <c r="V192" i="46"/>
  <c r="U185" i="46"/>
  <c r="W185" i="46" s="1"/>
  <c r="T185" i="46"/>
  <c r="U177" i="46"/>
  <c r="W177" i="46" s="1"/>
  <c r="X177" i="46" s="1"/>
  <c r="Y177" i="46" s="1"/>
  <c r="T177" i="46"/>
  <c r="U169" i="46"/>
  <c r="W169" i="46" s="1"/>
  <c r="X169" i="46" s="1"/>
  <c r="Y169" i="46" s="1"/>
  <c r="T169" i="46"/>
  <c r="X203" i="46"/>
  <c r="Y203" i="46" s="1"/>
  <c r="U156" i="46"/>
  <c r="W156" i="46" s="1"/>
  <c r="T156" i="46"/>
  <c r="U153" i="46"/>
  <c r="W153" i="46" s="1"/>
  <c r="X153" i="46" s="1"/>
  <c r="Y153" i="46" s="1"/>
  <c r="T153" i="46"/>
  <c r="T142" i="46"/>
  <c r="U142" i="46"/>
  <c r="W142" i="46" s="1"/>
  <c r="X142" i="46" s="1"/>
  <c r="Y142" i="46" s="1"/>
  <c r="T126" i="46"/>
  <c r="U126" i="46"/>
  <c r="W126" i="46" s="1"/>
  <c r="X126" i="46" s="1"/>
  <c r="Y126" i="46" s="1"/>
  <c r="U84" i="46"/>
  <c r="W84" i="46" s="1"/>
  <c r="X84" i="46" s="1"/>
  <c r="Y84" i="46" s="1"/>
  <c r="T84" i="46"/>
  <c r="U68" i="46"/>
  <c r="W68" i="46" s="1"/>
  <c r="T68" i="46"/>
  <c r="T100" i="46"/>
  <c r="U100" i="46"/>
  <c r="W100" i="46" s="1"/>
  <c r="X100" i="46" s="1"/>
  <c r="Y100" i="46" s="1"/>
  <c r="V52" i="46"/>
  <c r="U17" i="46"/>
  <c r="W17" i="46" s="1"/>
  <c r="X17" i="46" s="1"/>
  <c r="Y17" i="46" s="1"/>
  <c r="T17" i="46"/>
  <c r="U63" i="46"/>
  <c r="W63" i="46" s="1"/>
  <c r="X63" i="46" s="1"/>
  <c r="Y63" i="46" s="1"/>
  <c r="T63" i="46"/>
  <c r="U43" i="46"/>
  <c r="W43" i="46" s="1"/>
  <c r="X43" i="46" s="1"/>
  <c r="Y43" i="46" s="1"/>
  <c r="T43" i="46"/>
  <c r="U35" i="46"/>
  <c r="W35" i="46" s="1"/>
  <c r="T35" i="46"/>
  <c r="U26" i="46"/>
  <c r="W26" i="46" s="1"/>
  <c r="X26" i="46" s="1"/>
  <c r="Y26" i="46" s="1"/>
  <c r="T26" i="46"/>
  <c r="T21" i="46"/>
  <c r="U272" i="46"/>
  <c r="W272" i="46" s="1"/>
  <c r="X272" i="46" s="1"/>
  <c r="Y272" i="46" s="1"/>
  <c r="T272" i="46"/>
  <c r="V265" i="46"/>
  <c r="V261" i="46"/>
  <c r="V257" i="46"/>
  <c r="U243" i="46"/>
  <c r="W243" i="46" s="1"/>
  <c r="X243" i="46" s="1"/>
  <c r="Y243" i="46" s="1"/>
  <c r="T243" i="46"/>
  <c r="U227" i="46"/>
  <c r="W227" i="46" s="1"/>
  <c r="X227" i="46" s="1"/>
  <c r="Y227" i="46" s="1"/>
  <c r="T227" i="46"/>
  <c r="X238" i="46"/>
  <c r="Y238" i="46" s="1"/>
  <c r="V230" i="46"/>
  <c r="T205" i="46"/>
  <c r="V216" i="46"/>
  <c r="T193" i="46"/>
  <c r="X185" i="46"/>
  <c r="Y185" i="46" s="1"/>
  <c r="X199" i="46"/>
  <c r="Y199" i="46" s="1"/>
  <c r="X156" i="46"/>
  <c r="Y156" i="46" s="1"/>
  <c r="U152" i="46"/>
  <c r="W152" i="46" s="1"/>
  <c r="X152" i="46" s="1"/>
  <c r="Y152" i="46" s="1"/>
  <c r="T152" i="46"/>
  <c r="U165" i="46"/>
  <c r="W165" i="46" s="1"/>
  <c r="X165" i="46" s="1"/>
  <c r="Y165" i="46" s="1"/>
  <c r="T165" i="46"/>
  <c r="V143" i="46"/>
  <c r="T138" i="46"/>
  <c r="U138" i="46"/>
  <c r="W138" i="46" s="1"/>
  <c r="X138" i="46" s="1"/>
  <c r="Y138" i="46" s="1"/>
  <c r="T122" i="46"/>
  <c r="U122" i="46"/>
  <c r="W122" i="46" s="1"/>
  <c r="V111" i="46"/>
  <c r="U114" i="46"/>
  <c r="W114" i="46" s="1"/>
  <c r="X114" i="46" s="1"/>
  <c r="Y114" i="46" s="1"/>
  <c r="T114" i="46"/>
  <c r="U96" i="46"/>
  <c r="W96" i="46" s="1"/>
  <c r="X96" i="46" s="1"/>
  <c r="Y96" i="46" s="1"/>
  <c r="T96" i="46"/>
  <c r="U80" i="46"/>
  <c r="W80" i="46" s="1"/>
  <c r="X80" i="46" s="1"/>
  <c r="Y80" i="46" s="1"/>
  <c r="T80" i="46"/>
  <c r="V102" i="46"/>
  <c r="V91" i="46"/>
  <c r="X83" i="46"/>
  <c r="Y83" i="46" s="1"/>
  <c r="V75" i="46"/>
  <c r="X67" i="46"/>
  <c r="Y67" i="46" s="1"/>
  <c r="U60" i="46"/>
  <c r="W60" i="46" s="1"/>
  <c r="X60" i="46" s="1"/>
  <c r="Y60" i="46" s="1"/>
  <c r="T60" i="46"/>
  <c r="U59" i="46"/>
  <c r="W59" i="46" s="1"/>
  <c r="X59" i="46" s="1"/>
  <c r="Y59" i="46" s="1"/>
  <c r="T59" i="46"/>
  <c r="U51" i="46"/>
  <c r="W51" i="46" s="1"/>
  <c r="X51" i="46" s="1"/>
  <c r="Y51" i="46" s="1"/>
  <c r="T51" i="46"/>
  <c r="U55" i="46"/>
  <c r="W55" i="46" s="1"/>
  <c r="X55" i="46" s="1"/>
  <c r="Y55" i="46" s="1"/>
  <c r="T55" i="46"/>
  <c r="T25" i="46"/>
  <c r="X256" i="46"/>
  <c r="Y256" i="46" s="1"/>
  <c r="U252" i="46"/>
  <c r="W252" i="46" s="1"/>
  <c r="X252" i="46" s="1"/>
  <c r="Y252" i="46" s="1"/>
  <c r="T252" i="46"/>
  <c r="U239" i="46"/>
  <c r="W239" i="46" s="1"/>
  <c r="X239" i="46" s="1"/>
  <c r="Y239" i="46" s="1"/>
  <c r="T239" i="46"/>
  <c r="U219" i="46"/>
  <c r="W219" i="46" s="1"/>
  <c r="T219" i="46"/>
  <c r="U204" i="46"/>
  <c r="W204" i="46" s="1"/>
  <c r="X204" i="46" s="1"/>
  <c r="Y204" i="46" s="1"/>
  <c r="T204" i="46"/>
  <c r="U188" i="46"/>
  <c r="W188" i="46" s="1"/>
  <c r="X188" i="46" s="1"/>
  <c r="Y188" i="46" s="1"/>
  <c r="T188" i="46"/>
  <c r="U184" i="46"/>
  <c r="W184" i="46" s="1"/>
  <c r="X184" i="46" s="1"/>
  <c r="Y184" i="46" s="1"/>
  <c r="T184" i="46"/>
  <c r="U180" i="46"/>
  <c r="W180" i="46" s="1"/>
  <c r="X180" i="46" s="1"/>
  <c r="Y180" i="46" s="1"/>
  <c r="T180" i="46"/>
  <c r="U176" i="46"/>
  <c r="W176" i="46" s="1"/>
  <c r="X176" i="46" s="1"/>
  <c r="Y176" i="46" s="1"/>
  <c r="T176" i="46"/>
  <c r="U172" i="46"/>
  <c r="W172" i="46" s="1"/>
  <c r="X172" i="46" s="1"/>
  <c r="Y172" i="46" s="1"/>
  <c r="T172" i="46"/>
  <c r="U168" i="46"/>
  <c r="W168" i="46" s="1"/>
  <c r="X168" i="46" s="1"/>
  <c r="Y168" i="46" s="1"/>
  <c r="T168" i="46"/>
  <c r="U189" i="46"/>
  <c r="W189" i="46" s="1"/>
  <c r="X189" i="46" s="1"/>
  <c r="Y189" i="46" s="1"/>
  <c r="T189" i="46"/>
  <c r="U181" i="46"/>
  <c r="W181" i="46" s="1"/>
  <c r="X181" i="46" s="1"/>
  <c r="Y181" i="46" s="1"/>
  <c r="T181" i="46"/>
  <c r="U173" i="46"/>
  <c r="W173" i="46" s="1"/>
  <c r="X173" i="46" s="1"/>
  <c r="Y173" i="46" s="1"/>
  <c r="T173" i="46"/>
  <c r="U200" i="46"/>
  <c r="W200" i="46" s="1"/>
  <c r="X200" i="46" s="1"/>
  <c r="Y200" i="46" s="1"/>
  <c r="T200" i="46"/>
  <c r="X122" i="46"/>
  <c r="Y122" i="46" s="1"/>
  <c r="T150" i="46"/>
  <c r="U150" i="46"/>
  <c r="W150" i="46" s="1"/>
  <c r="X150" i="46" s="1"/>
  <c r="Y150" i="46" s="1"/>
  <c r="T134" i="46"/>
  <c r="U134" i="46"/>
  <c r="W134" i="46" s="1"/>
  <c r="X134" i="46" s="1"/>
  <c r="Y134" i="46" s="1"/>
  <c r="T118" i="46"/>
  <c r="U118" i="46"/>
  <c r="W118" i="46" s="1"/>
  <c r="X118" i="46" s="1"/>
  <c r="Y118" i="46" s="1"/>
  <c r="U99" i="46"/>
  <c r="W99" i="46" s="1"/>
  <c r="X99" i="46" s="1"/>
  <c r="Y99" i="46" s="1"/>
  <c r="T99" i="46"/>
  <c r="X68" i="46"/>
  <c r="Y68" i="46" s="1"/>
  <c r="U110" i="46"/>
  <c r="W110" i="46" s="1"/>
  <c r="X110" i="46" s="1"/>
  <c r="Y110" i="46" s="1"/>
  <c r="T110" i="46"/>
  <c r="U92" i="46"/>
  <c r="W92" i="46" s="1"/>
  <c r="X92" i="46" s="1"/>
  <c r="Y92" i="46" s="1"/>
  <c r="T92" i="46"/>
  <c r="U76" i="46"/>
  <c r="W76" i="46" s="1"/>
  <c r="X76" i="46" s="1"/>
  <c r="Y76" i="46" s="1"/>
  <c r="T76" i="46"/>
  <c r="X35" i="46"/>
  <c r="Y35" i="46" s="1"/>
  <c r="U39" i="46"/>
  <c r="W39" i="46" s="1"/>
  <c r="X39" i="46" s="1"/>
  <c r="Y39" i="46" s="1"/>
  <c r="T39" i="46"/>
  <c r="U31" i="46"/>
  <c r="W31" i="46" s="1"/>
  <c r="X31" i="46" s="1"/>
  <c r="Y31" i="46" s="1"/>
  <c r="T31" i="46"/>
  <c r="T18" i="46"/>
  <c r="U18" i="46"/>
  <c r="W18" i="46" s="1"/>
  <c r="X18" i="46" s="1"/>
  <c r="Y18" i="46" s="1"/>
  <c r="X264" i="46"/>
  <c r="Y264" i="46" s="1"/>
  <c r="U268" i="46"/>
  <c r="W268" i="46" s="1"/>
  <c r="X268" i="46" s="1"/>
  <c r="Y268" i="46" s="1"/>
  <c r="T268" i="46"/>
  <c r="X253" i="46"/>
  <c r="Y253" i="46" s="1"/>
  <c r="U244" i="46"/>
  <c r="W244" i="46" s="1"/>
  <c r="X244" i="46" s="1"/>
  <c r="Y244" i="46" s="1"/>
  <c r="T244" i="46"/>
  <c r="U235" i="46"/>
  <c r="T235" i="46"/>
  <c r="U248" i="46"/>
  <c r="W248" i="46" s="1"/>
  <c r="X248" i="46" s="1"/>
  <c r="Y248" i="46" s="1"/>
  <c r="T248" i="46"/>
  <c r="T245" i="46"/>
  <c r="U218" i="46"/>
  <c r="W218" i="46" s="1"/>
  <c r="X218" i="46" s="1"/>
  <c r="Y218" i="46" s="1"/>
  <c r="T218" i="46"/>
  <c r="X219" i="46"/>
  <c r="Y219" i="46" s="1"/>
  <c r="U164" i="46"/>
  <c r="W164" i="46" s="1"/>
  <c r="X164" i="46" s="1"/>
  <c r="Y164" i="46" s="1"/>
  <c r="T164" i="46"/>
  <c r="U157" i="46"/>
  <c r="W157" i="46" s="1"/>
  <c r="T157" i="46"/>
  <c r="U161" i="46"/>
  <c r="W161" i="46" s="1"/>
  <c r="X161" i="46" s="1"/>
  <c r="Y161" i="46" s="1"/>
  <c r="T161" i="46"/>
  <c r="X157" i="46"/>
  <c r="Y157" i="46" s="1"/>
  <c r="U160" i="46"/>
  <c r="W160" i="46" s="1"/>
  <c r="X160" i="46" s="1"/>
  <c r="Y160" i="46" s="1"/>
  <c r="T160" i="46"/>
  <c r="T146" i="46"/>
  <c r="U146" i="46"/>
  <c r="W146" i="46" s="1"/>
  <c r="X146" i="46" s="1"/>
  <c r="Y146" i="46" s="1"/>
  <c r="T130" i="46"/>
  <c r="U130" i="46"/>
  <c r="W130" i="46" s="1"/>
  <c r="X130" i="46" s="1"/>
  <c r="Y130" i="46" s="1"/>
  <c r="U106" i="46"/>
  <c r="W106" i="46" s="1"/>
  <c r="X106" i="46" s="1"/>
  <c r="Y106" i="46" s="1"/>
  <c r="T106" i="46"/>
  <c r="U88" i="46"/>
  <c r="W88" i="46" s="1"/>
  <c r="X88" i="46" s="1"/>
  <c r="Y88" i="46" s="1"/>
  <c r="T88" i="46"/>
  <c r="U72" i="46"/>
  <c r="W72" i="46" s="1"/>
  <c r="X72" i="46" s="1"/>
  <c r="Y72" i="46" s="1"/>
  <c r="T72" i="46"/>
  <c r="V103" i="46"/>
  <c r="V107" i="46"/>
  <c r="U64" i="46"/>
  <c r="W64" i="46" s="1"/>
  <c r="X64" i="46" s="1"/>
  <c r="Y64" i="46" s="1"/>
  <c r="T64" i="46"/>
  <c r="U42" i="46"/>
  <c r="W42" i="46" s="1"/>
  <c r="X42" i="46" s="1"/>
  <c r="Y42" i="46" s="1"/>
  <c r="T42" i="46"/>
  <c r="U38" i="46"/>
  <c r="W38" i="46" s="1"/>
  <c r="X38" i="46" s="1"/>
  <c r="Y38" i="46" s="1"/>
  <c r="T38" i="46"/>
  <c r="U34" i="46"/>
  <c r="W34" i="46" s="1"/>
  <c r="X34" i="46" s="1"/>
  <c r="Y34" i="46" s="1"/>
  <c r="T34" i="46"/>
  <c r="U30" i="46"/>
  <c r="W30" i="46" s="1"/>
  <c r="X30" i="46" s="1"/>
  <c r="Y30" i="46" s="1"/>
  <c r="T30" i="46"/>
  <c r="T22" i="46"/>
  <c r="U22" i="46"/>
  <c r="W22" i="46" s="1"/>
  <c r="X22" i="46" s="1"/>
  <c r="Y22" i="46" s="1"/>
  <c r="U47" i="46"/>
  <c r="W47" i="46" s="1"/>
  <c r="X47" i="46" s="1"/>
  <c r="Y47" i="46" s="1"/>
  <c r="T47" i="46"/>
  <c r="W229" i="44"/>
  <c r="W230" i="44"/>
  <c r="W234" i="44"/>
  <c r="W235" i="44"/>
  <c r="W249" i="44"/>
  <c r="W254" i="44"/>
  <c r="W259" i="44"/>
  <c r="S15" i="44"/>
  <c r="S70" i="44"/>
  <c r="S71" i="44"/>
  <c r="S72" i="44"/>
  <c r="S73" i="44"/>
  <c r="S74" i="44"/>
  <c r="S75" i="44"/>
  <c r="S76" i="44"/>
  <c r="S78" i="44"/>
  <c r="S79" i="44"/>
  <c r="S80" i="44"/>
  <c r="S81" i="44"/>
  <c r="S82" i="44"/>
  <c r="S83" i="44"/>
  <c r="S84" i="44"/>
  <c r="S85" i="44"/>
  <c r="S86" i="44"/>
  <c r="S87" i="44"/>
  <c r="S88" i="44"/>
  <c r="S89" i="44"/>
  <c r="S90" i="44"/>
  <c r="S91" i="44"/>
  <c r="S92" i="44"/>
  <c r="S93" i="44"/>
  <c r="S94" i="44"/>
  <c r="S95" i="44"/>
  <c r="S96" i="44"/>
  <c r="S97" i="44"/>
  <c r="S98" i="44"/>
  <c r="S99" i="44"/>
  <c r="S100" i="44"/>
  <c r="S101" i="44"/>
  <c r="S102" i="44"/>
  <c r="S103" i="44"/>
  <c r="S104" i="44"/>
  <c r="S105" i="44"/>
  <c r="S106" i="44"/>
  <c r="S107" i="44"/>
  <c r="S108" i="44"/>
  <c r="S109" i="44"/>
  <c r="S110" i="44"/>
  <c r="S111" i="44"/>
  <c r="S112" i="44"/>
  <c r="S113" i="44"/>
  <c r="S114" i="44"/>
  <c r="S115" i="44"/>
  <c r="S116" i="44"/>
  <c r="S117" i="44"/>
  <c r="S118" i="44"/>
  <c r="S119" i="44"/>
  <c r="S120" i="44"/>
  <c r="S121" i="44"/>
  <c r="S122" i="44"/>
  <c r="S123" i="44"/>
  <c r="S124" i="44"/>
  <c r="S125" i="44"/>
  <c r="S126" i="44"/>
  <c r="S127" i="44"/>
  <c r="S128" i="44"/>
  <c r="S129" i="44"/>
  <c r="S130" i="44"/>
  <c r="S131" i="44"/>
  <c r="S132" i="44"/>
  <c r="S133" i="44"/>
  <c r="S134" i="44"/>
  <c r="S135" i="44"/>
  <c r="S136" i="44"/>
  <c r="S137" i="44"/>
  <c r="S138" i="44"/>
  <c r="S139" i="44"/>
  <c r="S140" i="44"/>
  <c r="S141" i="44"/>
  <c r="S142" i="44"/>
  <c r="S143" i="44"/>
  <c r="S144" i="44"/>
  <c r="S145" i="44"/>
  <c r="S146" i="44"/>
  <c r="S147" i="44"/>
  <c r="S148" i="44"/>
  <c r="S149" i="44"/>
  <c r="S150" i="44"/>
  <c r="S151" i="44"/>
  <c r="S152" i="44"/>
  <c r="S153" i="44"/>
  <c r="S154" i="44"/>
  <c r="S155" i="44"/>
  <c r="S156" i="44"/>
  <c r="S157" i="44"/>
  <c r="S158" i="44"/>
  <c r="S159" i="44"/>
  <c r="S160" i="44"/>
  <c r="S161" i="44"/>
  <c r="S162" i="44"/>
  <c r="S163" i="44"/>
  <c r="S164" i="44"/>
  <c r="S165" i="44"/>
  <c r="S166" i="44"/>
  <c r="S167" i="44"/>
  <c r="S168" i="44"/>
  <c r="S169" i="44"/>
  <c r="S170" i="44"/>
  <c r="S171" i="44"/>
  <c r="S172" i="44"/>
  <c r="S173" i="44"/>
  <c r="S174" i="44"/>
  <c r="S175" i="44"/>
  <c r="S176" i="44"/>
  <c r="S177" i="44"/>
  <c r="S178" i="44"/>
  <c r="S179" i="44"/>
  <c r="S180" i="44"/>
  <c r="S181" i="44"/>
  <c r="S182" i="44"/>
  <c r="S183" i="44"/>
  <c r="S184" i="44"/>
  <c r="S185" i="44"/>
  <c r="S186" i="44"/>
  <c r="S187" i="44"/>
  <c r="S188" i="44"/>
  <c r="S189" i="44"/>
  <c r="S190" i="44"/>
  <c r="S191" i="44"/>
  <c r="S192" i="44"/>
  <c r="S193" i="44"/>
  <c r="S194" i="44"/>
  <c r="S195" i="44"/>
  <c r="S196" i="44"/>
  <c r="S197" i="44"/>
  <c r="S198" i="44"/>
  <c r="S199" i="44"/>
  <c r="S200" i="44"/>
  <c r="S201" i="44"/>
  <c r="S202" i="44"/>
  <c r="S203" i="44"/>
  <c r="S204" i="44"/>
  <c r="S205" i="44"/>
  <c r="S206" i="44"/>
  <c r="S207" i="44"/>
  <c r="S208" i="44"/>
  <c r="S209" i="44"/>
  <c r="S210" i="44"/>
  <c r="S211" i="44"/>
  <c r="S212" i="44"/>
  <c r="S213" i="44"/>
  <c r="S214" i="44"/>
  <c r="S215" i="44"/>
  <c r="S216" i="44"/>
  <c r="S217" i="44"/>
  <c r="S218" i="44"/>
  <c r="S219" i="44"/>
  <c r="S220" i="44"/>
  <c r="S221" i="44"/>
  <c r="S222" i="44"/>
  <c r="S223" i="44"/>
  <c r="S224" i="44"/>
  <c r="S225" i="44"/>
  <c r="S226" i="44"/>
  <c r="S227" i="44"/>
  <c r="S228" i="44"/>
  <c r="S229" i="44"/>
  <c r="S230" i="44"/>
  <c r="S231" i="44"/>
  <c r="S232" i="44"/>
  <c r="S233" i="44"/>
  <c r="S234" i="44"/>
  <c r="S235" i="44"/>
  <c r="S236" i="44"/>
  <c r="S237" i="44"/>
  <c r="S238" i="44"/>
  <c r="S239" i="44"/>
  <c r="S240" i="44"/>
  <c r="S241" i="44"/>
  <c r="S242" i="44"/>
  <c r="S243" i="44"/>
  <c r="S244" i="44"/>
  <c r="S245" i="44"/>
  <c r="S246" i="44"/>
  <c r="S247" i="44"/>
  <c r="S248" i="44"/>
  <c r="S249" i="44"/>
  <c r="S250" i="44"/>
  <c r="S251" i="44"/>
  <c r="S252" i="44"/>
  <c r="S253" i="44"/>
  <c r="S254" i="44"/>
  <c r="S255" i="44"/>
  <c r="S256" i="44"/>
  <c r="S257" i="44"/>
  <c r="S258" i="44"/>
  <c r="S259" i="44"/>
  <c r="S260" i="44"/>
  <c r="S261" i="44"/>
  <c r="S262" i="44"/>
  <c r="S263" i="44"/>
  <c r="S264" i="44"/>
  <c r="S265" i="44"/>
  <c r="S266" i="44"/>
  <c r="S267" i="44"/>
  <c r="S268" i="44"/>
  <c r="S269" i="44"/>
  <c r="S270" i="44"/>
  <c r="S271" i="44"/>
  <c r="S272" i="44"/>
  <c r="S273" i="44"/>
  <c r="S274" i="44"/>
  <c r="S275" i="44"/>
  <c r="S69" i="44"/>
  <c r="S16" i="44"/>
  <c r="S17" i="44"/>
  <c r="S18" i="44"/>
  <c r="S19" i="44"/>
  <c r="S20" i="44"/>
  <c r="S21" i="44"/>
  <c r="S22" i="44"/>
  <c r="S23" i="44"/>
  <c r="S25" i="44"/>
  <c r="S26" i="44"/>
  <c r="S27" i="44"/>
  <c r="S28" i="44"/>
  <c r="S29" i="44"/>
  <c r="S30" i="44"/>
  <c r="S31" i="44"/>
  <c r="S32" i="44"/>
  <c r="S33" i="44"/>
  <c r="S34" i="44"/>
  <c r="S35" i="44"/>
  <c r="S36" i="44"/>
  <c r="S37" i="44"/>
  <c r="S38" i="44"/>
  <c r="S39" i="44"/>
  <c r="S40" i="44"/>
  <c r="S41" i="44"/>
  <c r="S42" i="44"/>
  <c r="S43" i="44"/>
  <c r="S44" i="44"/>
  <c r="S45" i="44"/>
  <c r="S46" i="44"/>
  <c r="S47" i="44"/>
  <c r="S48" i="44"/>
  <c r="S49" i="44"/>
  <c r="S50" i="44"/>
  <c r="S51" i="44"/>
  <c r="S52" i="44"/>
  <c r="S53" i="44"/>
  <c r="S54" i="44"/>
  <c r="S55" i="44"/>
  <c r="S56" i="44"/>
  <c r="S57" i="44"/>
  <c r="S58" i="44"/>
  <c r="S59" i="44"/>
  <c r="S60" i="44"/>
  <c r="S61" i="44"/>
  <c r="S62" i="44"/>
  <c r="S64" i="44"/>
  <c r="S65" i="44"/>
  <c r="S66" i="44"/>
  <c r="S67" i="44"/>
  <c r="S68" i="44"/>
  <c r="F15" i="44"/>
  <c r="R15" i="44" s="1"/>
  <c r="E18" i="44"/>
  <c r="E19" i="44"/>
  <c r="E20" i="44"/>
  <c r="E21" i="44"/>
  <c r="E22" i="44"/>
  <c r="E23" i="44"/>
  <c r="E25" i="44"/>
  <c r="E26" i="44"/>
  <c r="E27" i="44"/>
  <c r="E28" i="44"/>
  <c r="E29" i="44"/>
  <c r="E30" i="44"/>
  <c r="E31" i="44"/>
  <c r="E32" i="44"/>
  <c r="E33" i="44"/>
  <c r="E34" i="44"/>
  <c r="E35" i="44"/>
  <c r="E36" i="44"/>
  <c r="E37" i="44"/>
  <c r="E38" i="44"/>
  <c r="E39" i="44"/>
  <c r="E40" i="44"/>
  <c r="E41" i="44"/>
  <c r="E42" i="44"/>
  <c r="E43" i="44"/>
  <c r="E44" i="44"/>
  <c r="E45" i="44"/>
  <c r="E46" i="44"/>
  <c r="E47" i="44"/>
  <c r="E48" i="44"/>
  <c r="E49" i="44"/>
  <c r="E50" i="44"/>
  <c r="E51" i="44"/>
  <c r="E52" i="44"/>
  <c r="E53" i="44"/>
  <c r="E54" i="44"/>
  <c r="E55" i="44"/>
  <c r="E56" i="44"/>
  <c r="E57" i="44"/>
  <c r="E58" i="44"/>
  <c r="E59" i="44"/>
  <c r="E60" i="44"/>
  <c r="E61" i="44"/>
  <c r="E62" i="44"/>
  <c r="E63" i="44"/>
  <c r="E64" i="44"/>
  <c r="E65" i="44"/>
  <c r="E66" i="44"/>
  <c r="E67" i="44"/>
  <c r="E68" i="44"/>
  <c r="E69" i="44"/>
  <c r="E70" i="44"/>
  <c r="E71" i="44"/>
  <c r="E72" i="44"/>
  <c r="E73" i="44"/>
  <c r="E74" i="44"/>
  <c r="E75" i="44"/>
  <c r="E76" i="44"/>
  <c r="E77" i="44"/>
  <c r="E78" i="44"/>
  <c r="E79" i="44"/>
  <c r="E80" i="44"/>
  <c r="E81" i="44"/>
  <c r="E82" i="44"/>
  <c r="E83" i="44"/>
  <c r="E84" i="44"/>
  <c r="E85" i="44"/>
  <c r="E86" i="44"/>
  <c r="E87" i="44"/>
  <c r="E88" i="44"/>
  <c r="E89" i="44"/>
  <c r="E90" i="44"/>
  <c r="E91" i="44"/>
  <c r="E92" i="44"/>
  <c r="E93" i="44"/>
  <c r="E94" i="44"/>
  <c r="E95" i="44"/>
  <c r="E96" i="44"/>
  <c r="E97" i="44"/>
  <c r="E98" i="44"/>
  <c r="E99" i="44"/>
  <c r="E100" i="44"/>
  <c r="E101" i="44"/>
  <c r="E102" i="44"/>
  <c r="E103" i="44"/>
  <c r="E104" i="44"/>
  <c r="E105" i="44"/>
  <c r="E106" i="44"/>
  <c r="E107" i="44"/>
  <c r="E108" i="44"/>
  <c r="E109" i="44"/>
  <c r="E110" i="44"/>
  <c r="E111" i="44"/>
  <c r="E112" i="44"/>
  <c r="E113" i="44"/>
  <c r="E114" i="44"/>
  <c r="E115" i="44"/>
  <c r="E116" i="44"/>
  <c r="E117" i="44"/>
  <c r="E118" i="44"/>
  <c r="E119" i="44"/>
  <c r="E120" i="44"/>
  <c r="E121" i="44"/>
  <c r="E122" i="44"/>
  <c r="E123" i="44"/>
  <c r="E124" i="44"/>
  <c r="E125" i="44"/>
  <c r="E126" i="44"/>
  <c r="E127" i="44"/>
  <c r="E128" i="44"/>
  <c r="E129" i="44"/>
  <c r="E130" i="44"/>
  <c r="E131" i="44"/>
  <c r="E132" i="44"/>
  <c r="E133" i="44"/>
  <c r="E134" i="44"/>
  <c r="E135" i="44"/>
  <c r="E136" i="44"/>
  <c r="E137" i="44"/>
  <c r="E138" i="44"/>
  <c r="E139" i="44"/>
  <c r="E140" i="44"/>
  <c r="E141" i="44"/>
  <c r="E142" i="44"/>
  <c r="E143" i="44"/>
  <c r="E144" i="44"/>
  <c r="E145" i="44"/>
  <c r="E146" i="44"/>
  <c r="E147" i="44"/>
  <c r="E148" i="44"/>
  <c r="E149" i="44"/>
  <c r="E150" i="44"/>
  <c r="E151" i="44"/>
  <c r="E152" i="44"/>
  <c r="E153" i="44"/>
  <c r="E154" i="44"/>
  <c r="E155" i="44"/>
  <c r="E156" i="44"/>
  <c r="E157" i="44"/>
  <c r="E158" i="44"/>
  <c r="E159" i="44"/>
  <c r="E160" i="44"/>
  <c r="E161" i="44"/>
  <c r="E162" i="44"/>
  <c r="E163" i="44"/>
  <c r="E164" i="44"/>
  <c r="E165" i="44"/>
  <c r="E166" i="44"/>
  <c r="E167" i="44"/>
  <c r="E168" i="44"/>
  <c r="E169" i="44"/>
  <c r="E170" i="44"/>
  <c r="E171" i="44"/>
  <c r="E172" i="44"/>
  <c r="E173" i="44"/>
  <c r="E174" i="44"/>
  <c r="E175" i="44"/>
  <c r="E176" i="44"/>
  <c r="E177" i="44"/>
  <c r="E178" i="44"/>
  <c r="E179" i="44"/>
  <c r="E180" i="44"/>
  <c r="E181" i="44"/>
  <c r="E182" i="44"/>
  <c r="E183" i="44"/>
  <c r="E184" i="44"/>
  <c r="E185" i="44"/>
  <c r="E186" i="44"/>
  <c r="E187" i="44"/>
  <c r="E188" i="44"/>
  <c r="E189" i="44"/>
  <c r="E190" i="44"/>
  <c r="E191" i="44"/>
  <c r="E192" i="44"/>
  <c r="E193" i="44"/>
  <c r="E194" i="44"/>
  <c r="E195" i="44"/>
  <c r="E196" i="44"/>
  <c r="E197" i="44"/>
  <c r="E198" i="44"/>
  <c r="E199" i="44"/>
  <c r="E200" i="44"/>
  <c r="E201" i="44"/>
  <c r="E202" i="44"/>
  <c r="E203" i="44"/>
  <c r="E204" i="44"/>
  <c r="E205" i="44"/>
  <c r="E206" i="44"/>
  <c r="E207" i="44"/>
  <c r="E208" i="44"/>
  <c r="E209" i="44"/>
  <c r="E210" i="44"/>
  <c r="E211" i="44"/>
  <c r="E212" i="44"/>
  <c r="E213" i="44"/>
  <c r="E214" i="44"/>
  <c r="E215" i="44"/>
  <c r="E216" i="44"/>
  <c r="E217" i="44"/>
  <c r="E218" i="44"/>
  <c r="E219" i="44"/>
  <c r="E220" i="44"/>
  <c r="E221" i="44"/>
  <c r="E222" i="44"/>
  <c r="E223" i="44"/>
  <c r="E224" i="44"/>
  <c r="E225" i="44"/>
  <c r="E226" i="44"/>
  <c r="E227" i="44"/>
  <c r="E228" i="44"/>
  <c r="E229" i="44"/>
  <c r="E230" i="44"/>
  <c r="E231" i="44"/>
  <c r="E232" i="44"/>
  <c r="E233" i="44"/>
  <c r="E234" i="44"/>
  <c r="E235" i="44"/>
  <c r="E236" i="44"/>
  <c r="E237" i="44"/>
  <c r="E238" i="44"/>
  <c r="E239" i="44"/>
  <c r="E240" i="44"/>
  <c r="E241" i="44"/>
  <c r="E242" i="44"/>
  <c r="E243" i="44"/>
  <c r="E244" i="44"/>
  <c r="E245" i="44"/>
  <c r="E246" i="44"/>
  <c r="E247" i="44"/>
  <c r="E248" i="44"/>
  <c r="E249" i="44"/>
  <c r="E250" i="44"/>
  <c r="E251" i="44"/>
  <c r="E252" i="44"/>
  <c r="E253" i="44"/>
  <c r="E254" i="44"/>
  <c r="E255" i="44"/>
  <c r="E256" i="44"/>
  <c r="E257" i="44"/>
  <c r="E258" i="44"/>
  <c r="E259" i="44"/>
  <c r="E260" i="44"/>
  <c r="E261" i="44"/>
  <c r="E262" i="44"/>
  <c r="E263" i="44"/>
  <c r="E264" i="44"/>
  <c r="E265" i="44"/>
  <c r="E266" i="44"/>
  <c r="E267" i="44"/>
  <c r="E268" i="44"/>
  <c r="E269" i="44"/>
  <c r="E270" i="44"/>
  <c r="E271" i="44"/>
  <c r="E272" i="44"/>
  <c r="E273" i="44"/>
  <c r="E274" i="44"/>
  <c r="E275" i="44"/>
  <c r="E16" i="44"/>
  <c r="E17" i="44"/>
  <c r="K33" i="44"/>
  <c r="K34" i="44"/>
  <c r="K54" i="44"/>
  <c r="K84" i="44"/>
  <c r="K184" i="44"/>
  <c r="K229" i="44"/>
  <c r="X229" i="44" s="1"/>
  <c r="Y229" i="44" s="1"/>
  <c r="K230" i="44"/>
  <c r="X230" i="44" s="1"/>
  <c r="Y230" i="44" s="1"/>
  <c r="K234" i="44"/>
  <c r="X234" i="44" s="1"/>
  <c r="Y234" i="44" s="1"/>
  <c r="K235" i="44"/>
  <c r="X235" i="44" s="1"/>
  <c r="Y235" i="44" s="1"/>
  <c r="K249" i="44"/>
  <c r="X249" i="44" s="1"/>
  <c r="Y249" i="44" s="1"/>
  <c r="K254" i="44"/>
  <c r="X254" i="44" s="1"/>
  <c r="Y254" i="44" s="1"/>
  <c r="K259" i="44"/>
  <c r="X259" i="44" s="1"/>
  <c r="Y259" i="44" s="1"/>
  <c r="E15" i="44"/>
  <c r="Y276" i="46" l="1"/>
  <c r="Q15" i="44"/>
  <c r="V15" i="44"/>
  <c r="T15" i="44" l="1"/>
  <c r="U15" i="44"/>
  <c r="W15" i="44" s="1"/>
  <c r="H275" i="44" l="1"/>
  <c r="F275" i="44"/>
  <c r="H274" i="44"/>
  <c r="F274" i="44"/>
  <c r="H273" i="44"/>
  <c r="F273" i="44"/>
  <c r="H272" i="44"/>
  <c r="F272" i="44"/>
  <c r="H271" i="44"/>
  <c r="F271" i="44"/>
  <c r="H270" i="44"/>
  <c r="F270" i="44"/>
  <c r="H269" i="44"/>
  <c r="F269" i="44"/>
  <c r="H268" i="44"/>
  <c r="F268" i="44"/>
  <c r="H267" i="44"/>
  <c r="F267" i="44"/>
  <c r="H266" i="44"/>
  <c r="F266" i="44"/>
  <c r="H265" i="44"/>
  <c r="F265" i="44"/>
  <c r="H264" i="44"/>
  <c r="F264" i="44"/>
  <c r="H263" i="44"/>
  <c r="F263" i="44"/>
  <c r="H262" i="44"/>
  <c r="F262" i="44"/>
  <c r="H261" i="44"/>
  <c r="F261" i="44"/>
  <c r="H260" i="44"/>
  <c r="F260" i="44"/>
  <c r="H259" i="44"/>
  <c r="F259" i="44"/>
  <c r="H258" i="44"/>
  <c r="F258" i="44"/>
  <c r="H257" i="44"/>
  <c r="F257" i="44"/>
  <c r="H256" i="44"/>
  <c r="F256" i="44"/>
  <c r="H255" i="44"/>
  <c r="F255" i="44"/>
  <c r="H254" i="44"/>
  <c r="F254" i="44"/>
  <c r="H253" i="44"/>
  <c r="F253" i="44"/>
  <c r="H252" i="44"/>
  <c r="F252" i="44"/>
  <c r="H251" i="44"/>
  <c r="F251" i="44"/>
  <c r="H250" i="44"/>
  <c r="F250" i="44"/>
  <c r="H249" i="44"/>
  <c r="F249" i="44"/>
  <c r="H248" i="44"/>
  <c r="F248" i="44"/>
  <c r="H247" i="44"/>
  <c r="F247" i="44"/>
  <c r="H246" i="44"/>
  <c r="F246" i="44"/>
  <c r="H245" i="44"/>
  <c r="F245" i="44"/>
  <c r="H244" i="44"/>
  <c r="F244" i="44"/>
  <c r="H243" i="44"/>
  <c r="F243" i="44"/>
  <c r="H242" i="44"/>
  <c r="F242" i="44"/>
  <c r="H241" i="44"/>
  <c r="F241" i="44"/>
  <c r="H240" i="44"/>
  <c r="F240" i="44"/>
  <c r="H239" i="44"/>
  <c r="F239" i="44"/>
  <c r="H238" i="44"/>
  <c r="F238" i="44"/>
  <c r="H237" i="44"/>
  <c r="F237" i="44"/>
  <c r="H236" i="44"/>
  <c r="F236" i="44"/>
  <c r="H235" i="44"/>
  <c r="F235" i="44"/>
  <c r="H234" i="44"/>
  <c r="F234" i="44"/>
  <c r="H233" i="44"/>
  <c r="F233" i="44"/>
  <c r="H232" i="44"/>
  <c r="F232" i="44"/>
  <c r="H231" i="44"/>
  <c r="F231" i="44"/>
  <c r="H230" i="44"/>
  <c r="F230" i="44"/>
  <c r="H229" i="44"/>
  <c r="F229" i="44"/>
  <c r="H228" i="44"/>
  <c r="F228" i="44"/>
  <c r="H227" i="44"/>
  <c r="F227" i="44"/>
  <c r="H226" i="44"/>
  <c r="F226" i="44"/>
  <c r="H225" i="44"/>
  <c r="F225" i="44"/>
  <c r="H224" i="44"/>
  <c r="F224" i="44"/>
  <c r="H223" i="44"/>
  <c r="F223" i="44"/>
  <c r="H222" i="44"/>
  <c r="F222" i="44"/>
  <c r="H221" i="44"/>
  <c r="F221" i="44"/>
  <c r="H220" i="44"/>
  <c r="F220" i="44"/>
  <c r="H219" i="44"/>
  <c r="F219" i="44"/>
  <c r="H218" i="44"/>
  <c r="F218" i="44"/>
  <c r="H217" i="44"/>
  <c r="F217" i="44"/>
  <c r="H216" i="44"/>
  <c r="F216" i="44"/>
  <c r="H215" i="44"/>
  <c r="F215" i="44"/>
  <c r="H214" i="44"/>
  <c r="F214" i="44"/>
  <c r="H213" i="44"/>
  <c r="F213" i="44"/>
  <c r="H212" i="44"/>
  <c r="F212" i="44"/>
  <c r="H211" i="44"/>
  <c r="F211" i="44"/>
  <c r="H210" i="44"/>
  <c r="F210" i="44"/>
  <c r="H209" i="44"/>
  <c r="F209" i="44"/>
  <c r="H208" i="44"/>
  <c r="F208" i="44"/>
  <c r="H207" i="44"/>
  <c r="F207" i="44"/>
  <c r="H206" i="44"/>
  <c r="F206" i="44"/>
  <c r="H205" i="44"/>
  <c r="F205" i="44"/>
  <c r="H204" i="44"/>
  <c r="F204" i="44"/>
  <c r="H203" i="44"/>
  <c r="F203" i="44"/>
  <c r="H202" i="44"/>
  <c r="F202" i="44"/>
  <c r="H201" i="44"/>
  <c r="F201" i="44"/>
  <c r="H200" i="44"/>
  <c r="F200" i="44"/>
  <c r="H199" i="44"/>
  <c r="F199" i="44"/>
  <c r="H198" i="44"/>
  <c r="F198" i="44"/>
  <c r="H197" i="44"/>
  <c r="F197" i="44"/>
  <c r="H196" i="44"/>
  <c r="F196" i="44"/>
  <c r="H195" i="44"/>
  <c r="F195" i="44"/>
  <c r="H194" i="44"/>
  <c r="F194" i="44"/>
  <c r="H193" i="44"/>
  <c r="F193" i="44"/>
  <c r="H192" i="44"/>
  <c r="F192" i="44"/>
  <c r="H191" i="44"/>
  <c r="F191" i="44"/>
  <c r="H190" i="44"/>
  <c r="F190" i="44"/>
  <c r="H189" i="44"/>
  <c r="F189" i="44"/>
  <c r="H188" i="44"/>
  <c r="F188" i="44"/>
  <c r="H187" i="44"/>
  <c r="F187" i="44"/>
  <c r="H186" i="44"/>
  <c r="F186" i="44"/>
  <c r="H185" i="44"/>
  <c r="F185" i="44"/>
  <c r="H184" i="44"/>
  <c r="F184" i="44"/>
  <c r="H183" i="44"/>
  <c r="F183" i="44"/>
  <c r="H182" i="44"/>
  <c r="F182" i="44"/>
  <c r="H181" i="44"/>
  <c r="F181" i="44"/>
  <c r="H180" i="44"/>
  <c r="F180" i="44"/>
  <c r="H179" i="44"/>
  <c r="F179" i="44"/>
  <c r="H178" i="44"/>
  <c r="F178" i="44"/>
  <c r="H177" i="44"/>
  <c r="F177" i="44"/>
  <c r="H176" i="44"/>
  <c r="F176" i="44"/>
  <c r="H175" i="44"/>
  <c r="F175" i="44"/>
  <c r="H174" i="44"/>
  <c r="F174" i="44"/>
  <c r="H173" i="44"/>
  <c r="F173" i="44"/>
  <c r="H172" i="44"/>
  <c r="F172" i="44"/>
  <c r="H171" i="44"/>
  <c r="F171" i="44"/>
  <c r="H170" i="44"/>
  <c r="F170" i="44"/>
  <c r="H169" i="44"/>
  <c r="F169" i="44"/>
  <c r="H168" i="44"/>
  <c r="F168" i="44"/>
  <c r="H167" i="44"/>
  <c r="F167" i="44"/>
  <c r="H166" i="44"/>
  <c r="F166" i="44"/>
  <c r="H165" i="44"/>
  <c r="F165" i="44"/>
  <c r="H164" i="44"/>
  <c r="F164" i="44"/>
  <c r="H163" i="44"/>
  <c r="F163" i="44"/>
  <c r="H162" i="44"/>
  <c r="F162" i="44"/>
  <c r="H161" i="44"/>
  <c r="F161" i="44"/>
  <c r="H160" i="44"/>
  <c r="F160" i="44"/>
  <c r="H159" i="44"/>
  <c r="F159" i="44"/>
  <c r="H158" i="44"/>
  <c r="F158" i="44"/>
  <c r="H157" i="44"/>
  <c r="F157" i="44"/>
  <c r="H156" i="44"/>
  <c r="F156" i="44"/>
  <c r="H155" i="44"/>
  <c r="F155" i="44"/>
  <c r="H154" i="44"/>
  <c r="F154" i="44"/>
  <c r="H153" i="44"/>
  <c r="F153" i="44"/>
  <c r="H152" i="44"/>
  <c r="F152" i="44"/>
  <c r="H151" i="44"/>
  <c r="F151" i="44"/>
  <c r="H150" i="44"/>
  <c r="F150" i="44"/>
  <c r="H149" i="44"/>
  <c r="F149" i="44"/>
  <c r="H148" i="44"/>
  <c r="F148" i="44"/>
  <c r="H147" i="44"/>
  <c r="F147" i="44"/>
  <c r="H146" i="44"/>
  <c r="F146" i="44"/>
  <c r="H145" i="44"/>
  <c r="F145" i="44"/>
  <c r="H144" i="44"/>
  <c r="F144" i="44"/>
  <c r="H143" i="44"/>
  <c r="F143" i="44"/>
  <c r="H142" i="44"/>
  <c r="F142" i="44"/>
  <c r="H141" i="44"/>
  <c r="F141" i="44"/>
  <c r="H140" i="44"/>
  <c r="F140" i="44"/>
  <c r="H139" i="44"/>
  <c r="F139" i="44"/>
  <c r="H138" i="44"/>
  <c r="F138" i="44"/>
  <c r="H137" i="44"/>
  <c r="F137" i="44"/>
  <c r="H136" i="44"/>
  <c r="F136" i="44"/>
  <c r="H135" i="44"/>
  <c r="F135" i="44"/>
  <c r="H134" i="44"/>
  <c r="F134" i="44"/>
  <c r="H133" i="44"/>
  <c r="F133" i="44"/>
  <c r="H132" i="44"/>
  <c r="F132" i="44"/>
  <c r="H131" i="44"/>
  <c r="F131" i="44"/>
  <c r="H130" i="44"/>
  <c r="F130" i="44"/>
  <c r="H129" i="44"/>
  <c r="F129" i="44"/>
  <c r="H128" i="44"/>
  <c r="F128" i="44"/>
  <c r="H127" i="44"/>
  <c r="F127" i="44"/>
  <c r="H126" i="44"/>
  <c r="F126" i="44"/>
  <c r="H125" i="44"/>
  <c r="F125" i="44"/>
  <c r="H124" i="44"/>
  <c r="F124" i="44"/>
  <c r="H123" i="44"/>
  <c r="F123" i="44"/>
  <c r="H122" i="44"/>
  <c r="F122" i="44"/>
  <c r="H121" i="44"/>
  <c r="F121" i="44"/>
  <c r="H120" i="44"/>
  <c r="F120" i="44"/>
  <c r="H119" i="44"/>
  <c r="F119" i="44"/>
  <c r="H118" i="44"/>
  <c r="F118" i="44"/>
  <c r="H117" i="44"/>
  <c r="F117" i="44"/>
  <c r="H116" i="44"/>
  <c r="F116" i="44"/>
  <c r="H115" i="44"/>
  <c r="F115" i="44"/>
  <c r="H114" i="44"/>
  <c r="F114" i="44"/>
  <c r="H113" i="44"/>
  <c r="F113" i="44"/>
  <c r="H112" i="44"/>
  <c r="F112" i="44"/>
  <c r="H111" i="44"/>
  <c r="F111" i="44"/>
  <c r="H110" i="44"/>
  <c r="F110" i="44"/>
  <c r="H109" i="44"/>
  <c r="F109" i="44"/>
  <c r="H108" i="44"/>
  <c r="F108" i="44"/>
  <c r="H107" i="44"/>
  <c r="F107" i="44"/>
  <c r="H106" i="44"/>
  <c r="F106" i="44"/>
  <c r="H105" i="44"/>
  <c r="F105" i="44"/>
  <c r="H104" i="44"/>
  <c r="F104" i="44"/>
  <c r="H103" i="44"/>
  <c r="F103" i="44"/>
  <c r="H102" i="44"/>
  <c r="F102" i="44"/>
  <c r="H101" i="44"/>
  <c r="F101" i="44"/>
  <c r="H100" i="44"/>
  <c r="F100" i="44"/>
  <c r="H99" i="44"/>
  <c r="F99" i="44"/>
  <c r="H98" i="44"/>
  <c r="F98" i="44"/>
  <c r="H97" i="44"/>
  <c r="F97" i="44"/>
  <c r="H96" i="44"/>
  <c r="F96" i="44"/>
  <c r="H95" i="44"/>
  <c r="F95" i="44"/>
  <c r="H94" i="44"/>
  <c r="F94" i="44"/>
  <c r="H93" i="44"/>
  <c r="F93" i="44"/>
  <c r="H92" i="44"/>
  <c r="F92" i="44"/>
  <c r="H91" i="44"/>
  <c r="F91" i="44"/>
  <c r="H90" i="44"/>
  <c r="F90" i="44"/>
  <c r="H89" i="44"/>
  <c r="F89" i="44"/>
  <c r="H88" i="44"/>
  <c r="F88" i="44"/>
  <c r="H87" i="44"/>
  <c r="F87" i="44"/>
  <c r="H86" i="44"/>
  <c r="F86" i="44"/>
  <c r="H85" i="44"/>
  <c r="F85" i="44"/>
  <c r="H84" i="44"/>
  <c r="F84" i="44"/>
  <c r="H83" i="44"/>
  <c r="F83" i="44"/>
  <c r="H82" i="44"/>
  <c r="F82" i="44"/>
  <c r="H81" i="44"/>
  <c r="F81" i="44"/>
  <c r="H80" i="44"/>
  <c r="F80" i="44"/>
  <c r="H79" i="44"/>
  <c r="F79" i="44"/>
  <c r="H78" i="44"/>
  <c r="F78" i="44"/>
  <c r="H77" i="44"/>
  <c r="F77" i="44"/>
  <c r="H76" i="44"/>
  <c r="F76" i="44"/>
  <c r="H75" i="44"/>
  <c r="F75" i="44"/>
  <c r="H74" i="44"/>
  <c r="F74" i="44"/>
  <c r="H73" i="44"/>
  <c r="F73" i="44"/>
  <c r="H72" i="44"/>
  <c r="F72" i="44"/>
  <c r="H71" i="44"/>
  <c r="F71" i="44"/>
  <c r="H70" i="44"/>
  <c r="F70" i="44"/>
  <c r="H69" i="44"/>
  <c r="F69" i="44"/>
  <c r="H68" i="44"/>
  <c r="F68" i="44"/>
  <c r="H67" i="44"/>
  <c r="F67" i="44"/>
  <c r="H66" i="44"/>
  <c r="F66" i="44"/>
  <c r="H65" i="44"/>
  <c r="F65" i="44"/>
  <c r="H64" i="44"/>
  <c r="F64" i="44"/>
  <c r="H63" i="44"/>
  <c r="F63" i="44"/>
  <c r="H62" i="44"/>
  <c r="F62" i="44"/>
  <c r="H61" i="44"/>
  <c r="F61" i="44"/>
  <c r="H60" i="44"/>
  <c r="F60" i="44"/>
  <c r="H59" i="44"/>
  <c r="F59" i="44"/>
  <c r="H58" i="44"/>
  <c r="F58" i="44"/>
  <c r="H57" i="44"/>
  <c r="F57" i="44"/>
  <c r="H56" i="44"/>
  <c r="F56" i="44"/>
  <c r="H55" i="44"/>
  <c r="F55" i="44"/>
  <c r="H54" i="44"/>
  <c r="F54" i="44"/>
  <c r="H53" i="44"/>
  <c r="F53" i="44"/>
  <c r="H52" i="44"/>
  <c r="F52" i="44"/>
  <c r="H51" i="44"/>
  <c r="F51" i="44"/>
  <c r="H50" i="44"/>
  <c r="F50" i="44"/>
  <c r="H49" i="44"/>
  <c r="F49" i="44"/>
  <c r="H48" i="44"/>
  <c r="F48" i="44"/>
  <c r="H47" i="44"/>
  <c r="F47" i="44"/>
  <c r="H46" i="44"/>
  <c r="F46" i="44"/>
  <c r="H45" i="44"/>
  <c r="F45" i="44"/>
  <c r="H44" i="44"/>
  <c r="F44" i="44"/>
  <c r="H43" i="44"/>
  <c r="F43" i="44"/>
  <c r="H42" i="44"/>
  <c r="F42" i="44"/>
  <c r="H41" i="44"/>
  <c r="F41" i="44"/>
  <c r="H40" i="44"/>
  <c r="F40" i="44"/>
  <c r="H39" i="44"/>
  <c r="F39" i="44"/>
  <c r="H38" i="44"/>
  <c r="F38" i="44"/>
  <c r="H37" i="44"/>
  <c r="F37" i="44"/>
  <c r="H36" i="44"/>
  <c r="F36" i="44"/>
  <c r="H35" i="44"/>
  <c r="F35" i="44"/>
  <c r="H34" i="44"/>
  <c r="F34" i="44"/>
  <c r="H33" i="44"/>
  <c r="F33" i="44"/>
  <c r="H32" i="44"/>
  <c r="F32" i="44"/>
  <c r="H31" i="44"/>
  <c r="F31" i="44"/>
  <c r="H30" i="44"/>
  <c r="F30" i="44"/>
  <c r="H29" i="44"/>
  <c r="F29" i="44"/>
  <c r="H28" i="44"/>
  <c r="F28" i="44"/>
  <c r="H27" i="44"/>
  <c r="F27" i="44"/>
  <c r="H26" i="44"/>
  <c r="F26" i="44"/>
  <c r="H25" i="44"/>
  <c r="F25" i="44"/>
  <c r="F24" i="44"/>
  <c r="I24" i="44" s="1"/>
  <c r="K24" i="44" s="1"/>
  <c r="H23" i="44"/>
  <c r="F23" i="44"/>
  <c r="H22" i="44"/>
  <c r="F22" i="44"/>
  <c r="H21" i="44"/>
  <c r="F21" i="44"/>
  <c r="H20" i="44"/>
  <c r="F20" i="44"/>
  <c r="H19" i="44"/>
  <c r="F19" i="44"/>
  <c r="H18" i="44"/>
  <c r="F18" i="44"/>
  <c r="H17" i="44"/>
  <c r="F17" i="44"/>
  <c r="H16" i="44"/>
  <c r="F16" i="44"/>
  <c r="H15" i="44"/>
  <c r="I15" i="44"/>
  <c r="K15" i="44" s="1"/>
  <c r="X15" i="44" l="1"/>
  <c r="J16" i="44"/>
  <c r="R16" i="44"/>
  <c r="V16" i="44" s="1"/>
  <c r="Q16" i="44"/>
  <c r="J18" i="44"/>
  <c r="R18" i="44"/>
  <c r="V18" i="44" s="1"/>
  <c r="Q18" i="44"/>
  <c r="J22" i="44"/>
  <c r="R22" i="44"/>
  <c r="V22" i="44" s="1"/>
  <c r="Q22" i="44"/>
  <c r="J26" i="44"/>
  <c r="R26" i="44"/>
  <c r="V26" i="44" s="1"/>
  <c r="Q26" i="44"/>
  <c r="J30" i="44"/>
  <c r="R30" i="44"/>
  <c r="V30" i="44" s="1"/>
  <c r="Q30" i="44"/>
  <c r="J32" i="44"/>
  <c r="R32" i="44"/>
  <c r="V32" i="44" s="1"/>
  <c r="Q32" i="44"/>
  <c r="J36" i="44"/>
  <c r="R36" i="44"/>
  <c r="V36" i="44" s="1"/>
  <c r="Q36" i="44"/>
  <c r="J40" i="44"/>
  <c r="R40" i="44"/>
  <c r="V40" i="44" s="1"/>
  <c r="Q40" i="44"/>
  <c r="J44" i="44"/>
  <c r="R44" i="44"/>
  <c r="V44" i="44" s="1"/>
  <c r="Q44" i="44"/>
  <c r="J48" i="44"/>
  <c r="R48" i="44"/>
  <c r="V48" i="44" s="1"/>
  <c r="Q48" i="44"/>
  <c r="J50" i="44"/>
  <c r="R50" i="44"/>
  <c r="V50" i="44" s="1"/>
  <c r="Q50" i="44"/>
  <c r="J54" i="44"/>
  <c r="R54" i="44"/>
  <c r="V54" i="44" s="1"/>
  <c r="Q54" i="44"/>
  <c r="J58" i="44"/>
  <c r="R58" i="44"/>
  <c r="V58" i="44" s="1"/>
  <c r="Q58" i="44"/>
  <c r="J62" i="44"/>
  <c r="R62" i="44"/>
  <c r="V62" i="44" s="1"/>
  <c r="Q62" i="44"/>
  <c r="J66" i="44"/>
  <c r="R66" i="44"/>
  <c r="V66" i="44" s="1"/>
  <c r="Q66" i="44"/>
  <c r="J70" i="44"/>
  <c r="R70" i="44"/>
  <c r="V70" i="44" s="1"/>
  <c r="Q70" i="44"/>
  <c r="J74" i="44"/>
  <c r="R74" i="44"/>
  <c r="V74" i="44" s="1"/>
  <c r="Q74" i="44"/>
  <c r="J78" i="44"/>
  <c r="R78" i="44"/>
  <c r="V78" i="44" s="1"/>
  <c r="Q78" i="44"/>
  <c r="J82" i="44"/>
  <c r="R82" i="44"/>
  <c r="V82" i="44" s="1"/>
  <c r="Q82" i="44"/>
  <c r="J86" i="44"/>
  <c r="R86" i="44"/>
  <c r="V86" i="44" s="1"/>
  <c r="Q86" i="44"/>
  <c r="J90" i="44"/>
  <c r="R90" i="44"/>
  <c r="V90" i="44" s="1"/>
  <c r="Q90" i="44"/>
  <c r="J94" i="44"/>
  <c r="R94" i="44"/>
  <c r="V94" i="44" s="1"/>
  <c r="Q94" i="44"/>
  <c r="J98" i="44"/>
  <c r="R98" i="44"/>
  <c r="V98" i="44" s="1"/>
  <c r="Q98" i="44"/>
  <c r="J100" i="44"/>
  <c r="R100" i="44"/>
  <c r="V100" i="44" s="1"/>
  <c r="Q100" i="44"/>
  <c r="J104" i="44"/>
  <c r="R104" i="44"/>
  <c r="V104" i="44" s="1"/>
  <c r="Q104" i="44"/>
  <c r="J108" i="44"/>
  <c r="R108" i="44"/>
  <c r="V108" i="44" s="1"/>
  <c r="Q108" i="44"/>
  <c r="J110" i="44"/>
  <c r="R110" i="44"/>
  <c r="V110" i="44" s="1"/>
  <c r="Q110" i="44"/>
  <c r="J112" i="44"/>
  <c r="R112" i="44"/>
  <c r="V112" i="44" s="1"/>
  <c r="Q112" i="44"/>
  <c r="J114" i="44"/>
  <c r="R114" i="44"/>
  <c r="V114" i="44" s="1"/>
  <c r="Q114" i="44"/>
  <c r="J116" i="44"/>
  <c r="R116" i="44"/>
  <c r="V116" i="44" s="1"/>
  <c r="Q116" i="44"/>
  <c r="J118" i="44"/>
  <c r="R118" i="44"/>
  <c r="V118" i="44" s="1"/>
  <c r="Q118" i="44"/>
  <c r="J120" i="44"/>
  <c r="R120" i="44"/>
  <c r="V120" i="44" s="1"/>
  <c r="Q120" i="44"/>
  <c r="J122" i="44"/>
  <c r="R122" i="44"/>
  <c r="V122" i="44" s="1"/>
  <c r="Q122" i="44"/>
  <c r="J124" i="44"/>
  <c r="R124" i="44"/>
  <c r="V124" i="44" s="1"/>
  <c r="Q124" i="44"/>
  <c r="J126" i="44"/>
  <c r="R126" i="44"/>
  <c r="V126" i="44" s="1"/>
  <c r="Q126" i="44"/>
  <c r="J128" i="44"/>
  <c r="R128" i="44"/>
  <c r="V128" i="44" s="1"/>
  <c r="Q128" i="44"/>
  <c r="J130" i="44"/>
  <c r="R130" i="44"/>
  <c r="V130" i="44" s="1"/>
  <c r="Q130" i="44"/>
  <c r="J132" i="44"/>
  <c r="R132" i="44"/>
  <c r="V132" i="44" s="1"/>
  <c r="Q132" i="44"/>
  <c r="J134" i="44"/>
  <c r="R134" i="44"/>
  <c r="V134" i="44" s="1"/>
  <c r="Q134" i="44"/>
  <c r="J136" i="44"/>
  <c r="R136" i="44"/>
  <c r="V136" i="44" s="1"/>
  <c r="Q136" i="44"/>
  <c r="J138" i="44"/>
  <c r="R138" i="44"/>
  <c r="V138" i="44" s="1"/>
  <c r="Q138" i="44"/>
  <c r="J140" i="44"/>
  <c r="R140" i="44"/>
  <c r="V140" i="44" s="1"/>
  <c r="Q140" i="44"/>
  <c r="J142" i="44"/>
  <c r="R142" i="44"/>
  <c r="V142" i="44" s="1"/>
  <c r="Q142" i="44"/>
  <c r="J144" i="44"/>
  <c r="R144" i="44"/>
  <c r="V144" i="44" s="1"/>
  <c r="Q144" i="44"/>
  <c r="J146" i="44"/>
  <c r="R146" i="44"/>
  <c r="V146" i="44" s="1"/>
  <c r="Q146" i="44"/>
  <c r="J148" i="44"/>
  <c r="R148" i="44"/>
  <c r="V148" i="44" s="1"/>
  <c r="Q148" i="44"/>
  <c r="J150" i="44"/>
  <c r="R150" i="44"/>
  <c r="V150" i="44" s="1"/>
  <c r="Q150" i="44"/>
  <c r="J152" i="44"/>
  <c r="R152" i="44"/>
  <c r="V152" i="44" s="1"/>
  <c r="Q152" i="44"/>
  <c r="J154" i="44"/>
  <c r="R154" i="44"/>
  <c r="V154" i="44" s="1"/>
  <c r="Q154" i="44"/>
  <c r="J156" i="44"/>
  <c r="R156" i="44"/>
  <c r="V156" i="44" s="1"/>
  <c r="Q156" i="44"/>
  <c r="J158" i="44"/>
  <c r="R158" i="44"/>
  <c r="V158" i="44" s="1"/>
  <c r="Q158" i="44"/>
  <c r="J160" i="44"/>
  <c r="R160" i="44"/>
  <c r="V160" i="44" s="1"/>
  <c r="Q160" i="44"/>
  <c r="J162" i="44"/>
  <c r="R162" i="44"/>
  <c r="V162" i="44" s="1"/>
  <c r="Q162" i="44"/>
  <c r="I164" i="44"/>
  <c r="K164" i="44" s="1"/>
  <c r="R164" i="44"/>
  <c r="V164" i="44" s="1"/>
  <c r="Q164" i="44"/>
  <c r="J166" i="44"/>
  <c r="R166" i="44"/>
  <c r="V166" i="44" s="1"/>
  <c r="Q166" i="44"/>
  <c r="I168" i="44"/>
  <c r="K168" i="44" s="1"/>
  <c r="R168" i="44"/>
  <c r="V168" i="44" s="1"/>
  <c r="Q168" i="44"/>
  <c r="I170" i="44"/>
  <c r="K170" i="44" s="1"/>
  <c r="R170" i="44"/>
  <c r="V170" i="44" s="1"/>
  <c r="Q170" i="44"/>
  <c r="I172" i="44"/>
  <c r="K172" i="44" s="1"/>
  <c r="R172" i="44"/>
  <c r="V172" i="44" s="1"/>
  <c r="Q172" i="44"/>
  <c r="I174" i="44"/>
  <c r="K174" i="44" s="1"/>
  <c r="R174" i="44"/>
  <c r="V174" i="44" s="1"/>
  <c r="Q174" i="44"/>
  <c r="I176" i="44"/>
  <c r="K176" i="44" s="1"/>
  <c r="R176" i="44"/>
  <c r="V176" i="44" s="1"/>
  <c r="Q176" i="44"/>
  <c r="I178" i="44"/>
  <c r="K178" i="44" s="1"/>
  <c r="R178" i="44"/>
  <c r="V178" i="44" s="1"/>
  <c r="Q178" i="44"/>
  <c r="I180" i="44"/>
  <c r="K180" i="44" s="1"/>
  <c r="R180" i="44"/>
  <c r="V180" i="44" s="1"/>
  <c r="Q180" i="44"/>
  <c r="I182" i="44"/>
  <c r="K182" i="44" s="1"/>
  <c r="R182" i="44"/>
  <c r="V182" i="44" s="1"/>
  <c r="Q182" i="44"/>
  <c r="I184" i="44"/>
  <c r="R184" i="44"/>
  <c r="V184" i="44" s="1"/>
  <c r="Q184" i="44"/>
  <c r="I186" i="44"/>
  <c r="K186" i="44" s="1"/>
  <c r="R186" i="44"/>
  <c r="V186" i="44" s="1"/>
  <c r="Q186" i="44"/>
  <c r="I188" i="44"/>
  <c r="K188" i="44" s="1"/>
  <c r="R188" i="44"/>
  <c r="V188" i="44" s="1"/>
  <c r="Q188" i="44"/>
  <c r="I190" i="44"/>
  <c r="K190" i="44" s="1"/>
  <c r="R190" i="44"/>
  <c r="V190" i="44" s="1"/>
  <c r="Q190" i="44"/>
  <c r="I192" i="44"/>
  <c r="K192" i="44" s="1"/>
  <c r="R192" i="44"/>
  <c r="V192" i="44" s="1"/>
  <c r="Q192" i="44"/>
  <c r="I194" i="44"/>
  <c r="K194" i="44" s="1"/>
  <c r="R194" i="44"/>
  <c r="V194" i="44" s="1"/>
  <c r="Q194" i="44"/>
  <c r="J196" i="44"/>
  <c r="R196" i="44"/>
  <c r="V196" i="44" s="1"/>
  <c r="Q196" i="44"/>
  <c r="I198" i="44"/>
  <c r="K198" i="44" s="1"/>
  <c r="R198" i="44"/>
  <c r="V198" i="44" s="1"/>
  <c r="Q198" i="44"/>
  <c r="R200" i="44"/>
  <c r="V200" i="44" s="1"/>
  <c r="Q200" i="44"/>
  <c r="I202" i="44"/>
  <c r="K202" i="44" s="1"/>
  <c r="R202" i="44"/>
  <c r="V202" i="44" s="1"/>
  <c r="Q202" i="44"/>
  <c r="J204" i="44"/>
  <c r="R204" i="44"/>
  <c r="V204" i="44" s="1"/>
  <c r="Q204" i="44"/>
  <c r="I206" i="44"/>
  <c r="K206" i="44" s="1"/>
  <c r="R206" i="44"/>
  <c r="V206" i="44" s="1"/>
  <c r="Q206" i="44"/>
  <c r="R208" i="44"/>
  <c r="V208" i="44" s="1"/>
  <c r="Q208" i="44"/>
  <c r="I210" i="44"/>
  <c r="K210" i="44" s="1"/>
  <c r="R210" i="44"/>
  <c r="V210" i="44" s="1"/>
  <c r="Q210" i="44"/>
  <c r="J212" i="44"/>
  <c r="R212" i="44"/>
  <c r="V212" i="44" s="1"/>
  <c r="Q212" i="44"/>
  <c r="I214" i="44"/>
  <c r="K214" i="44" s="1"/>
  <c r="R214" i="44"/>
  <c r="V214" i="44" s="1"/>
  <c r="Q214" i="44"/>
  <c r="R216" i="44"/>
  <c r="V216" i="44" s="1"/>
  <c r="Q216" i="44"/>
  <c r="I218" i="44"/>
  <c r="K218" i="44" s="1"/>
  <c r="R218" i="44"/>
  <c r="V218" i="44" s="1"/>
  <c r="Q218" i="44"/>
  <c r="J220" i="44"/>
  <c r="R220" i="44"/>
  <c r="V220" i="44" s="1"/>
  <c r="Q220" i="44"/>
  <c r="I222" i="44"/>
  <c r="K222" i="44" s="1"/>
  <c r="R222" i="44"/>
  <c r="V222" i="44" s="1"/>
  <c r="Q222" i="44"/>
  <c r="J224" i="44"/>
  <c r="R224" i="44"/>
  <c r="V224" i="44" s="1"/>
  <c r="Q224" i="44"/>
  <c r="R226" i="44"/>
  <c r="V226" i="44" s="1"/>
  <c r="Q226" i="44"/>
  <c r="J228" i="44"/>
  <c r="R228" i="44"/>
  <c r="V228" i="44" s="1"/>
  <c r="Q228" i="44"/>
  <c r="R230" i="44"/>
  <c r="V230" i="44" s="1"/>
  <c r="Q230" i="44"/>
  <c r="J232" i="44"/>
  <c r="R232" i="44"/>
  <c r="V232" i="44" s="1"/>
  <c r="Q232" i="44"/>
  <c r="I234" i="44"/>
  <c r="R234" i="44"/>
  <c r="V234" i="44" s="1"/>
  <c r="Q234" i="44"/>
  <c r="J236" i="44"/>
  <c r="R236" i="44"/>
  <c r="V236" i="44" s="1"/>
  <c r="Q236" i="44"/>
  <c r="J238" i="44"/>
  <c r="R238" i="44"/>
  <c r="V238" i="44" s="1"/>
  <c r="Q238" i="44"/>
  <c r="J240" i="44"/>
  <c r="Q240" i="44"/>
  <c r="R240" i="44"/>
  <c r="V240" i="44" s="1"/>
  <c r="R242" i="44"/>
  <c r="V242" i="44" s="1"/>
  <c r="Q242" i="44"/>
  <c r="J244" i="44"/>
  <c r="Q244" i="44"/>
  <c r="R244" i="44"/>
  <c r="V244" i="44" s="1"/>
  <c r="I246" i="44"/>
  <c r="K246" i="44" s="1"/>
  <c r="R246" i="44"/>
  <c r="V246" i="44" s="1"/>
  <c r="Q246" i="44"/>
  <c r="J248" i="44"/>
  <c r="Q248" i="44"/>
  <c r="R248" i="44"/>
  <c r="V248" i="44" s="1"/>
  <c r="I250" i="44"/>
  <c r="K250" i="44" s="1"/>
  <c r="R250" i="44"/>
  <c r="V250" i="44" s="1"/>
  <c r="Q250" i="44"/>
  <c r="J252" i="44"/>
  <c r="Q252" i="44"/>
  <c r="R252" i="44"/>
  <c r="V252" i="44" s="1"/>
  <c r="I254" i="44"/>
  <c r="R254" i="44"/>
  <c r="V254" i="44" s="1"/>
  <c r="Q254" i="44"/>
  <c r="J256" i="44"/>
  <c r="Q256" i="44"/>
  <c r="R256" i="44"/>
  <c r="V256" i="44" s="1"/>
  <c r="I258" i="44"/>
  <c r="K258" i="44" s="1"/>
  <c r="R258" i="44"/>
  <c r="V258" i="44" s="1"/>
  <c r="Q258" i="44"/>
  <c r="J260" i="44"/>
  <c r="Q260" i="44"/>
  <c r="R260" i="44"/>
  <c r="V260" i="44" s="1"/>
  <c r="I262" i="44"/>
  <c r="K262" i="44" s="1"/>
  <c r="R262" i="44"/>
  <c r="V262" i="44" s="1"/>
  <c r="Q262" i="44"/>
  <c r="J264" i="44"/>
  <c r="Q264" i="44"/>
  <c r="R264" i="44"/>
  <c r="V264" i="44" s="1"/>
  <c r="I266" i="44"/>
  <c r="K266" i="44" s="1"/>
  <c r="R266" i="44"/>
  <c r="V266" i="44" s="1"/>
  <c r="Q266" i="44"/>
  <c r="J268" i="44"/>
  <c r="Q268" i="44"/>
  <c r="R268" i="44"/>
  <c r="V268" i="44" s="1"/>
  <c r="I270" i="44"/>
  <c r="K270" i="44" s="1"/>
  <c r="R270" i="44"/>
  <c r="V270" i="44" s="1"/>
  <c r="Q270" i="44"/>
  <c r="J272" i="44"/>
  <c r="Q272" i="44"/>
  <c r="R272" i="44"/>
  <c r="V272" i="44" s="1"/>
  <c r="I274" i="44"/>
  <c r="K274" i="44" s="1"/>
  <c r="R274" i="44"/>
  <c r="V274" i="44" s="1"/>
  <c r="Q274" i="44"/>
  <c r="I19" i="44"/>
  <c r="K19" i="44" s="1"/>
  <c r="R19" i="44"/>
  <c r="V19" i="44" s="1"/>
  <c r="Q19" i="44"/>
  <c r="I23" i="44"/>
  <c r="K23" i="44" s="1"/>
  <c r="R23" i="44"/>
  <c r="V23" i="44" s="1"/>
  <c r="Q23" i="44"/>
  <c r="I27" i="44"/>
  <c r="K27" i="44" s="1"/>
  <c r="R27" i="44"/>
  <c r="V27" i="44" s="1"/>
  <c r="Q27" i="44"/>
  <c r="I33" i="44"/>
  <c r="R33" i="44"/>
  <c r="V33" i="44" s="1"/>
  <c r="Q33" i="44"/>
  <c r="I37" i="44"/>
  <c r="K37" i="44" s="1"/>
  <c r="R37" i="44"/>
  <c r="V37" i="44" s="1"/>
  <c r="Q37" i="44"/>
  <c r="I41" i="44"/>
  <c r="K41" i="44" s="1"/>
  <c r="R41" i="44"/>
  <c r="V41" i="44" s="1"/>
  <c r="Q41" i="44"/>
  <c r="I45" i="44"/>
  <c r="K45" i="44" s="1"/>
  <c r="R45" i="44"/>
  <c r="V45" i="44" s="1"/>
  <c r="Q45" i="44"/>
  <c r="I51" i="44"/>
  <c r="K51" i="44" s="1"/>
  <c r="R51" i="44"/>
  <c r="V51" i="44" s="1"/>
  <c r="Q51" i="44"/>
  <c r="I55" i="44"/>
  <c r="K55" i="44" s="1"/>
  <c r="R55" i="44"/>
  <c r="V55" i="44" s="1"/>
  <c r="Q55" i="44"/>
  <c r="I59" i="44"/>
  <c r="K59" i="44" s="1"/>
  <c r="R59" i="44"/>
  <c r="V59" i="44" s="1"/>
  <c r="Q59" i="44"/>
  <c r="I63" i="44"/>
  <c r="K63" i="44" s="1"/>
  <c r="R63" i="44"/>
  <c r="V63" i="44" s="1"/>
  <c r="Q63" i="44"/>
  <c r="I67" i="44"/>
  <c r="K67" i="44" s="1"/>
  <c r="R67" i="44"/>
  <c r="V67" i="44" s="1"/>
  <c r="Q67" i="44"/>
  <c r="I71" i="44"/>
  <c r="K71" i="44" s="1"/>
  <c r="R71" i="44"/>
  <c r="V71" i="44" s="1"/>
  <c r="Q71" i="44"/>
  <c r="I75" i="44"/>
  <c r="K75" i="44" s="1"/>
  <c r="R75" i="44"/>
  <c r="V75" i="44" s="1"/>
  <c r="Q75" i="44"/>
  <c r="I79" i="44"/>
  <c r="K79" i="44" s="1"/>
  <c r="R79" i="44"/>
  <c r="V79" i="44" s="1"/>
  <c r="Q79" i="44"/>
  <c r="I83" i="44"/>
  <c r="K83" i="44" s="1"/>
  <c r="R83" i="44"/>
  <c r="V83" i="44" s="1"/>
  <c r="Q83" i="44"/>
  <c r="I87" i="44"/>
  <c r="K87" i="44" s="1"/>
  <c r="R87" i="44"/>
  <c r="V87" i="44" s="1"/>
  <c r="Q87" i="44"/>
  <c r="I91" i="44"/>
  <c r="K91" i="44" s="1"/>
  <c r="R91" i="44"/>
  <c r="V91" i="44" s="1"/>
  <c r="Q91" i="44"/>
  <c r="I97" i="44"/>
  <c r="K97" i="44" s="1"/>
  <c r="R97" i="44"/>
  <c r="V97" i="44" s="1"/>
  <c r="Q97" i="44"/>
  <c r="I101" i="44"/>
  <c r="K101" i="44" s="1"/>
  <c r="R101" i="44"/>
  <c r="V101" i="44" s="1"/>
  <c r="Q101" i="44"/>
  <c r="I105" i="44"/>
  <c r="K105" i="44" s="1"/>
  <c r="R105" i="44"/>
  <c r="V105" i="44" s="1"/>
  <c r="Q105" i="44"/>
  <c r="I109" i="44"/>
  <c r="K109" i="44" s="1"/>
  <c r="R109" i="44"/>
  <c r="V109" i="44" s="1"/>
  <c r="Q109" i="44"/>
  <c r="Y15" i="44"/>
  <c r="I17" i="44"/>
  <c r="K17" i="44" s="1"/>
  <c r="R17" i="44"/>
  <c r="V17" i="44" s="1"/>
  <c r="Q17" i="44"/>
  <c r="I21" i="44"/>
  <c r="K21" i="44" s="1"/>
  <c r="R21" i="44"/>
  <c r="V21" i="44" s="1"/>
  <c r="Q21" i="44"/>
  <c r="I25" i="44"/>
  <c r="K25" i="44" s="1"/>
  <c r="R25" i="44"/>
  <c r="V25" i="44" s="1"/>
  <c r="Q25" i="44"/>
  <c r="I29" i="44"/>
  <c r="K29" i="44" s="1"/>
  <c r="R29" i="44"/>
  <c r="V29" i="44" s="1"/>
  <c r="Q29" i="44"/>
  <c r="I31" i="44"/>
  <c r="K31" i="44" s="1"/>
  <c r="R31" i="44"/>
  <c r="V31" i="44" s="1"/>
  <c r="Q31" i="44"/>
  <c r="I35" i="44"/>
  <c r="K35" i="44" s="1"/>
  <c r="R35" i="44"/>
  <c r="V35" i="44" s="1"/>
  <c r="Q35" i="44"/>
  <c r="I39" i="44"/>
  <c r="K39" i="44" s="1"/>
  <c r="R39" i="44"/>
  <c r="V39" i="44" s="1"/>
  <c r="Q39" i="44"/>
  <c r="I43" i="44"/>
  <c r="K43" i="44" s="1"/>
  <c r="R43" i="44"/>
  <c r="V43" i="44" s="1"/>
  <c r="Q43" i="44"/>
  <c r="I47" i="44"/>
  <c r="K47" i="44" s="1"/>
  <c r="R47" i="44"/>
  <c r="V47" i="44" s="1"/>
  <c r="Q47" i="44"/>
  <c r="I49" i="44"/>
  <c r="K49" i="44" s="1"/>
  <c r="R49" i="44"/>
  <c r="V49" i="44" s="1"/>
  <c r="Q49" i="44"/>
  <c r="I53" i="44"/>
  <c r="K53" i="44" s="1"/>
  <c r="R53" i="44"/>
  <c r="V53" i="44" s="1"/>
  <c r="Q53" i="44"/>
  <c r="I57" i="44"/>
  <c r="K57" i="44" s="1"/>
  <c r="R57" i="44"/>
  <c r="V57" i="44" s="1"/>
  <c r="Q57" i="44"/>
  <c r="I61" i="44"/>
  <c r="K61" i="44" s="1"/>
  <c r="R61" i="44"/>
  <c r="V61" i="44" s="1"/>
  <c r="Q61" i="44"/>
  <c r="I65" i="44"/>
  <c r="K65" i="44" s="1"/>
  <c r="R65" i="44"/>
  <c r="V65" i="44" s="1"/>
  <c r="Q65" i="44"/>
  <c r="I69" i="44"/>
  <c r="K69" i="44" s="1"/>
  <c r="R69" i="44"/>
  <c r="V69" i="44" s="1"/>
  <c r="Q69" i="44"/>
  <c r="I73" i="44"/>
  <c r="K73" i="44" s="1"/>
  <c r="R73" i="44"/>
  <c r="V73" i="44" s="1"/>
  <c r="Q73" i="44"/>
  <c r="I77" i="44"/>
  <c r="K77" i="44" s="1"/>
  <c r="R77" i="44"/>
  <c r="V77" i="44" s="1"/>
  <c r="Q77" i="44"/>
  <c r="I81" i="44"/>
  <c r="K81" i="44" s="1"/>
  <c r="R81" i="44"/>
  <c r="V81" i="44" s="1"/>
  <c r="Q81" i="44"/>
  <c r="I85" i="44"/>
  <c r="K85" i="44" s="1"/>
  <c r="R85" i="44"/>
  <c r="V85" i="44" s="1"/>
  <c r="Q85" i="44"/>
  <c r="I89" i="44"/>
  <c r="K89" i="44" s="1"/>
  <c r="R89" i="44"/>
  <c r="V89" i="44" s="1"/>
  <c r="Q89" i="44"/>
  <c r="I93" i="44"/>
  <c r="K93" i="44" s="1"/>
  <c r="R93" i="44"/>
  <c r="V93" i="44" s="1"/>
  <c r="Q93" i="44"/>
  <c r="I95" i="44"/>
  <c r="K95" i="44" s="1"/>
  <c r="R95" i="44"/>
  <c r="V95" i="44" s="1"/>
  <c r="Q95" i="44"/>
  <c r="I99" i="44"/>
  <c r="K99" i="44" s="1"/>
  <c r="R99" i="44"/>
  <c r="V99" i="44" s="1"/>
  <c r="Q99" i="44"/>
  <c r="I103" i="44"/>
  <c r="K103" i="44" s="1"/>
  <c r="R103" i="44"/>
  <c r="V103" i="44" s="1"/>
  <c r="Q103" i="44"/>
  <c r="I107" i="44"/>
  <c r="K107" i="44" s="1"/>
  <c r="R107" i="44"/>
  <c r="V107" i="44" s="1"/>
  <c r="Q107" i="44"/>
  <c r="I111" i="44"/>
  <c r="K111" i="44" s="1"/>
  <c r="R111" i="44"/>
  <c r="V111" i="44" s="1"/>
  <c r="Q111" i="44"/>
  <c r="I113" i="44"/>
  <c r="K113" i="44" s="1"/>
  <c r="R113" i="44"/>
  <c r="V113" i="44" s="1"/>
  <c r="Q113" i="44"/>
  <c r="I115" i="44"/>
  <c r="K115" i="44" s="1"/>
  <c r="R115" i="44"/>
  <c r="V115" i="44" s="1"/>
  <c r="Q115" i="44"/>
  <c r="I117" i="44"/>
  <c r="K117" i="44" s="1"/>
  <c r="R117" i="44"/>
  <c r="V117" i="44" s="1"/>
  <c r="Q117" i="44"/>
  <c r="I119" i="44"/>
  <c r="K119" i="44" s="1"/>
  <c r="R119" i="44"/>
  <c r="V119" i="44" s="1"/>
  <c r="Q119" i="44"/>
  <c r="I121" i="44"/>
  <c r="K121" i="44" s="1"/>
  <c r="R121" i="44"/>
  <c r="V121" i="44" s="1"/>
  <c r="Q121" i="44"/>
  <c r="I123" i="44"/>
  <c r="K123" i="44" s="1"/>
  <c r="R123" i="44"/>
  <c r="V123" i="44" s="1"/>
  <c r="Q123" i="44"/>
  <c r="I125" i="44"/>
  <c r="K125" i="44" s="1"/>
  <c r="R125" i="44"/>
  <c r="V125" i="44" s="1"/>
  <c r="Q125" i="44"/>
  <c r="I127" i="44"/>
  <c r="K127" i="44" s="1"/>
  <c r="R127" i="44"/>
  <c r="V127" i="44" s="1"/>
  <c r="Q127" i="44"/>
  <c r="I129" i="44"/>
  <c r="K129" i="44" s="1"/>
  <c r="R129" i="44"/>
  <c r="V129" i="44" s="1"/>
  <c r="Q129" i="44"/>
  <c r="I131" i="44"/>
  <c r="K131" i="44" s="1"/>
  <c r="R131" i="44"/>
  <c r="V131" i="44" s="1"/>
  <c r="Q131" i="44"/>
  <c r="I133" i="44"/>
  <c r="K133" i="44" s="1"/>
  <c r="R133" i="44"/>
  <c r="V133" i="44" s="1"/>
  <c r="Q133" i="44"/>
  <c r="I135" i="44"/>
  <c r="K135" i="44" s="1"/>
  <c r="R135" i="44"/>
  <c r="V135" i="44" s="1"/>
  <c r="Q135" i="44"/>
  <c r="I137" i="44"/>
  <c r="K137" i="44" s="1"/>
  <c r="R137" i="44"/>
  <c r="V137" i="44" s="1"/>
  <c r="Q137" i="44"/>
  <c r="I139" i="44"/>
  <c r="K139" i="44" s="1"/>
  <c r="R139" i="44"/>
  <c r="V139" i="44" s="1"/>
  <c r="Q139" i="44"/>
  <c r="I141" i="44"/>
  <c r="K141" i="44" s="1"/>
  <c r="R141" i="44"/>
  <c r="V141" i="44" s="1"/>
  <c r="Q141" i="44"/>
  <c r="I143" i="44"/>
  <c r="K143" i="44" s="1"/>
  <c r="R143" i="44"/>
  <c r="V143" i="44" s="1"/>
  <c r="Q143" i="44"/>
  <c r="I145" i="44"/>
  <c r="K145" i="44" s="1"/>
  <c r="R145" i="44"/>
  <c r="V145" i="44" s="1"/>
  <c r="Q145" i="44"/>
  <c r="I147" i="44"/>
  <c r="K147" i="44" s="1"/>
  <c r="R147" i="44"/>
  <c r="V147" i="44" s="1"/>
  <c r="Q147" i="44"/>
  <c r="I149" i="44"/>
  <c r="K149" i="44" s="1"/>
  <c r="R149" i="44"/>
  <c r="V149" i="44" s="1"/>
  <c r="Q149" i="44"/>
  <c r="I151" i="44"/>
  <c r="K151" i="44" s="1"/>
  <c r="R151" i="44"/>
  <c r="V151" i="44" s="1"/>
  <c r="Q151" i="44"/>
  <c r="I153" i="44"/>
  <c r="K153" i="44" s="1"/>
  <c r="R153" i="44"/>
  <c r="V153" i="44" s="1"/>
  <c r="Q153" i="44"/>
  <c r="I155" i="44"/>
  <c r="K155" i="44" s="1"/>
  <c r="R155" i="44"/>
  <c r="V155" i="44" s="1"/>
  <c r="Q155" i="44"/>
  <c r="I157" i="44"/>
  <c r="K157" i="44" s="1"/>
  <c r="R157" i="44"/>
  <c r="V157" i="44" s="1"/>
  <c r="Q157" i="44"/>
  <c r="I159" i="44"/>
  <c r="K159" i="44" s="1"/>
  <c r="R159" i="44"/>
  <c r="V159" i="44" s="1"/>
  <c r="Q159" i="44"/>
  <c r="I161" i="44"/>
  <c r="K161" i="44" s="1"/>
  <c r="R161" i="44"/>
  <c r="V161" i="44" s="1"/>
  <c r="Q161" i="44"/>
  <c r="I163" i="44"/>
  <c r="K163" i="44" s="1"/>
  <c r="R163" i="44"/>
  <c r="V163" i="44" s="1"/>
  <c r="Q163" i="44"/>
  <c r="J165" i="44"/>
  <c r="R165" i="44"/>
  <c r="V165" i="44" s="1"/>
  <c r="Q165" i="44"/>
  <c r="J167" i="44"/>
  <c r="R167" i="44"/>
  <c r="V167" i="44" s="1"/>
  <c r="Q167" i="44"/>
  <c r="J169" i="44"/>
  <c r="R169" i="44"/>
  <c r="V169" i="44" s="1"/>
  <c r="Q169" i="44"/>
  <c r="J171" i="44"/>
  <c r="R171" i="44"/>
  <c r="V171" i="44" s="1"/>
  <c r="Q171" i="44"/>
  <c r="J173" i="44"/>
  <c r="R173" i="44"/>
  <c r="V173" i="44" s="1"/>
  <c r="Q173" i="44"/>
  <c r="J175" i="44"/>
  <c r="R175" i="44"/>
  <c r="V175" i="44" s="1"/>
  <c r="Q175" i="44"/>
  <c r="J177" i="44"/>
  <c r="R177" i="44"/>
  <c r="V177" i="44" s="1"/>
  <c r="Q177" i="44"/>
  <c r="J179" i="44"/>
  <c r="R179" i="44"/>
  <c r="V179" i="44" s="1"/>
  <c r="Q179" i="44"/>
  <c r="J181" i="44"/>
  <c r="R181" i="44"/>
  <c r="V181" i="44" s="1"/>
  <c r="Q181" i="44"/>
  <c r="J183" i="44"/>
  <c r="R183" i="44"/>
  <c r="V183" i="44" s="1"/>
  <c r="Q183" i="44"/>
  <c r="J185" i="44"/>
  <c r="R185" i="44"/>
  <c r="V185" i="44" s="1"/>
  <c r="Q185" i="44"/>
  <c r="J187" i="44"/>
  <c r="R187" i="44"/>
  <c r="V187" i="44" s="1"/>
  <c r="Q187" i="44"/>
  <c r="J189" i="44"/>
  <c r="R189" i="44"/>
  <c r="V189" i="44" s="1"/>
  <c r="Q189" i="44"/>
  <c r="J191" i="44"/>
  <c r="R191" i="44"/>
  <c r="V191" i="44" s="1"/>
  <c r="Q191" i="44"/>
  <c r="J193" i="44"/>
  <c r="R193" i="44"/>
  <c r="V193" i="44" s="1"/>
  <c r="Q193" i="44"/>
  <c r="J195" i="44"/>
  <c r="R195" i="44"/>
  <c r="V195" i="44" s="1"/>
  <c r="Q195" i="44"/>
  <c r="J197" i="44"/>
  <c r="R197" i="44"/>
  <c r="V197" i="44" s="1"/>
  <c r="Q197" i="44"/>
  <c r="J199" i="44"/>
  <c r="R199" i="44"/>
  <c r="V199" i="44" s="1"/>
  <c r="Q199" i="44"/>
  <c r="J201" i="44"/>
  <c r="R201" i="44"/>
  <c r="V201" i="44" s="1"/>
  <c r="Q201" i="44"/>
  <c r="J203" i="44"/>
  <c r="R203" i="44"/>
  <c r="V203" i="44" s="1"/>
  <c r="Q203" i="44"/>
  <c r="J205" i="44"/>
  <c r="R205" i="44"/>
  <c r="V205" i="44" s="1"/>
  <c r="Q205" i="44"/>
  <c r="J207" i="44"/>
  <c r="R207" i="44"/>
  <c r="V207" i="44" s="1"/>
  <c r="Q207" i="44"/>
  <c r="J209" i="44"/>
  <c r="R209" i="44"/>
  <c r="V209" i="44" s="1"/>
  <c r="Q209" i="44"/>
  <c r="J211" i="44"/>
  <c r="R211" i="44"/>
  <c r="V211" i="44" s="1"/>
  <c r="Q211" i="44"/>
  <c r="J213" i="44"/>
  <c r="R213" i="44"/>
  <c r="V213" i="44" s="1"/>
  <c r="Q213" i="44"/>
  <c r="J215" i="44"/>
  <c r="R215" i="44"/>
  <c r="V215" i="44" s="1"/>
  <c r="Q215" i="44"/>
  <c r="J217" i="44"/>
  <c r="R217" i="44"/>
  <c r="V217" i="44" s="1"/>
  <c r="Q217" i="44"/>
  <c r="J219" i="44"/>
  <c r="R219" i="44"/>
  <c r="V219" i="44" s="1"/>
  <c r="Q219" i="44"/>
  <c r="J221" i="44"/>
  <c r="R221" i="44"/>
  <c r="V221" i="44" s="1"/>
  <c r="Q221" i="44"/>
  <c r="J223" i="44"/>
  <c r="R223" i="44"/>
  <c r="V223" i="44" s="1"/>
  <c r="Q223" i="44"/>
  <c r="J225" i="44"/>
  <c r="R225" i="44"/>
  <c r="V225" i="44" s="1"/>
  <c r="Q225" i="44"/>
  <c r="I227" i="44"/>
  <c r="K227" i="44" s="1"/>
  <c r="R227" i="44"/>
  <c r="V227" i="44" s="1"/>
  <c r="Q227" i="44"/>
  <c r="R229" i="44"/>
  <c r="V229" i="44" s="1"/>
  <c r="Q229" i="44"/>
  <c r="I231" i="44"/>
  <c r="K231" i="44" s="1"/>
  <c r="R231" i="44"/>
  <c r="V231" i="44" s="1"/>
  <c r="Q231" i="44"/>
  <c r="J233" i="44"/>
  <c r="R233" i="44"/>
  <c r="V233" i="44" s="1"/>
  <c r="Q233" i="44"/>
  <c r="I235" i="44"/>
  <c r="R235" i="44"/>
  <c r="V235" i="44" s="1"/>
  <c r="Q235" i="44"/>
  <c r="J237" i="44"/>
  <c r="R237" i="44"/>
  <c r="V237" i="44" s="1"/>
  <c r="Q237" i="44"/>
  <c r="I239" i="44"/>
  <c r="K239" i="44" s="1"/>
  <c r="R239" i="44"/>
  <c r="V239" i="44" s="1"/>
  <c r="Q239" i="44"/>
  <c r="J241" i="44"/>
  <c r="R241" i="44"/>
  <c r="V241" i="44" s="1"/>
  <c r="Q241" i="44"/>
  <c r="I243" i="44"/>
  <c r="K243" i="44" s="1"/>
  <c r="R243" i="44"/>
  <c r="V243" i="44" s="1"/>
  <c r="Q243" i="44"/>
  <c r="J245" i="44"/>
  <c r="R245" i="44"/>
  <c r="V245" i="44" s="1"/>
  <c r="Q245" i="44"/>
  <c r="I247" i="44"/>
  <c r="K247" i="44" s="1"/>
  <c r="R247" i="44"/>
  <c r="V247" i="44" s="1"/>
  <c r="Q247" i="44"/>
  <c r="J249" i="44"/>
  <c r="R249" i="44"/>
  <c r="V249" i="44" s="1"/>
  <c r="Q249" i="44"/>
  <c r="I251" i="44"/>
  <c r="K251" i="44" s="1"/>
  <c r="R251" i="44"/>
  <c r="V251" i="44" s="1"/>
  <c r="Q251" i="44"/>
  <c r="J253" i="44"/>
  <c r="R253" i="44"/>
  <c r="V253" i="44" s="1"/>
  <c r="Q253" i="44"/>
  <c r="I255" i="44"/>
  <c r="K255" i="44" s="1"/>
  <c r="R255" i="44"/>
  <c r="V255" i="44" s="1"/>
  <c r="Q255" i="44"/>
  <c r="J257" i="44"/>
  <c r="R257" i="44"/>
  <c r="V257" i="44" s="1"/>
  <c r="Q257" i="44"/>
  <c r="I259" i="44"/>
  <c r="R259" i="44"/>
  <c r="V259" i="44" s="1"/>
  <c r="Q259" i="44"/>
  <c r="J261" i="44"/>
  <c r="R261" i="44"/>
  <c r="V261" i="44" s="1"/>
  <c r="Q261" i="44"/>
  <c r="I263" i="44"/>
  <c r="K263" i="44" s="1"/>
  <c r="R263" i="44"/>
  <c r="V263" i="44" s="1"/>
  <c r="Q263" i="44"/>
  <c r="R265" i="44"/>
  <c r="V265" i="44" s="1"/>
  <c r="Q265" i="44"/>
  <c r="I267" i="44"/>
  <c r="K267" i="44" s="1"/>
  <c r="R267" i="44"/>
  <c r="V267" i="44" s="1"/>
  <c r="Q267" i="44"/>
  <c r="J269" i="44"/>
  <c r="R269" i="44"/>
  <c r="V269" i="44" s="1"/>
  <c r="Q269" i="44"/>
  <c r="I271" i="44"/>
  <c r="K271" i="44" s="1"/>
  <c r="R271" i="44"/>
  <c r="V271" i="44" s="1"/>
  <c r="Q271" i="44"/>
  <c r="R273" i="44"/>
  <c r="V273" i="44" s="1"/>
  <c r="Q273" i="44"/>
  <c r="J275" i="44"/>
  <c r="R275" i="44"/>
  <c r="V275" i="44" s="1"/>
  <c r="Q275" i="44"/>
  <c r="J20" i="44"/>
  <c r="R20" i="44"/>
  <c r="V20" i="44" s="1"/>
  <c r="Q20" i="44"/>
  <c r="J24" i="44"/>
  <c r="R24" i="44"/>
  <c r="V24" i="44" s="1"/>
  <c r="Q24" i="44"/>
  <c r="J28" i="44"/>
  <c r="R28" i="44"/>
  <c r="V28" i="44" s="1"/>
  <c r="Q28" i="44"/>
  <c r="J34" i="44"/>
  <c r="R34" i="44"/>
  <c r="V34" i="44" s="1"/>
  <c r="Q34" i="44"/>
  <c r="J38" i="44"/>
  <c r="R38" i="44"/>
  <c r="V38" i="44" s="1"/>
  <c r="Q38" i="44"/>
  <c r="R42" i="44"/>
  <c r="V42" i="44" s="1"/>
  <c r="Q42" i="44"/>
  <c r="J46" i="44"/>
  <c r="R46" i="44"/>
  <c r="V46" i="44" s="1"/>
  <c r="Q46" i="44"/>
  <c r="J52" i="44"/>
  <c r="R52" i="44"/>
  <c r="V52" i="44" s="1"/>
  <c r="Q52" i="44"/>
  <c r="J56" i="44"/>
  <c r="R56" i="44"/>
  <c r="V56" i="44" s="1"/>
  <c r="Q56" i="44"/>
  <c r="J60" i="44"/>
  <c r="R60" i="44"/>
  <c r="V60" i="44" s="1"/>
  <c r="Q60" i="44"/>
  <c r="J64" i="44"/>
  <c r="R64" i="44"/>
  <c r="V64" i="44" s="1"/>
  <c r="Q64" i="44"/>
  <c r="J68" i="44"/>
  <c r="R68" i="44"/>
  <c r="V68" i="44" s="1"/>
  <c r="Q68" i="44"/>
  <c r="J72" i="44"/>
  <c r="R72" i="44"/>
  <c r="V72" i="44" s="1"/>
  <c r="Q72" i="44"/>
  <c r="J76" i="44"/>
  <c r="R76" i="44"/>
  <c r="V76" i="44" s="1"/>
  <c r="Q76" i="44"/>
  <c r="J80" i="44"/>
  <c r="R80" i="44"/>
  <c r="V80" i="44" s="1"/>
  <c r="Q80" i="44"/>
  <c r="J84" i="44"/>
  <c r="R84" i="44"/>
  <c r="V84" i="44" s="1"/>
  <c r="Q84" i="44"/>
  <c r="J88" i="44"/>
  <c r="R88" i="44"/>
  <c r="V88" i="44" s="1"/>
  <c r="Q88" i="44"/>
  <c r="J92" i="44"/>
  <c r="R92" i="44"/>
  <c r="V92" i="44" s="1"/>
  <c r="Q92" i="44"/>
  <c r="J96" i="44"/>
  <c r="R96" i="44"/>
  <c r="V96" i="44" s="1"/>
  <c r="Q96" i="44"/>
  <c r="J102" i="44"/>
  <c r="R102" i="44"/>
  <c r="V102" i="44" s="1"/>
  <c r="Q102" i="44"/>
  <c r="J106" i="44"/>
  <c r="R106" i="44"/>
  <c r="V106" i="44" s="1"/>
  <c r="Q106" i="44"/>
  <c r="J109" i="44"/>
  <c r="J235" i="44"/>
  <c r="J254" i="44"/>
  <c r="J234" i="44"/>
  <c r="J255" i="44"/>
  <c r="I237" i="44"/>
  <c r="K237" i="44" s="1"/>
  <c r="J45" i="44"/>
  <c r="J83" i="44"/>
  <c r="J85" i="44"/>
  <c r="J127" i="44"/>
  <c r="J161" i="44"/>
  <c r="J210" i="44"/>
  <c r="J131" i="44"/>
  <c r="J155" i="44"/>
  <c r="J33" i="44"/>
  <c r="J67" i="44"/>
  <c r="J139" i="44"/>
  <c r="J149" i="44"/>
  <c r="J168" i="44"/>
  <c r="J190" i="44"/>
  <c r="I221" i="44"/>
  <c r="K221" i="44" s="1"/>
  <c r="I241" i="44"/>
  <c r="K241" i="44" s="1"/>
  <c r="I197" i="44"/>
  <c r="K197" i="44" s="1"/>
  <c r="I249" i="44"/>
  <c r="J250" i="44"/>
  <c r="J21" i="44"/>
  <c r="J143" i="44"/>
  <c r="I205" i="44"/>
  <c r="K205" i="44" s="1"/>
  <c r="J263" i="44"/>
  <c r="I269" i="44"/>
  <c r="K269" i="44" s="1"/>
  <c r="J37" i="44"/>
  <c r="J61" i="44"/>
  <c r="J93" i="44"/>
  <c r="J105" i="44"/>
  <c r="J119" i="44"/>
  <c r="J133" i="44"/>
  <c r="J151" i="44"/>
  <c r="J163" i="44"/>
  <c r="J176" i="44"/>
  <c r="I196" i="44"/>
  <c r="K196" i="44" s="1"/>
  <c r="I209" i="44"/>
  <c r="K209" i="44" s="1"/>
  <c r="J222" i="44"/>
  <c r="I238" i="44"/>
  <c r="K238" i="44" s="1"/>
  <c r="I253" i="44"/>
  <c r="K253" i="44" s="1"/>
  <c r="J266" i="44"/>
  <c r="J29" i="44"/>
  <c r="J75" i="44"/>
  <c r="J99" i="44"/>
  <c r="J113" i="44"/>
  <c r="J137" i="44"/>
  <c r="J170" i="44"/>
  <c r="J182" i="44"/>
  <c r="J188" i="44"/>
  <c r="J202" i="44"/>
  <c r="I217" i="44"/>
  <c r="K217" i="44" s="1"/>
  <c r="I245" i="44"/>
  <c r="K245" i="44" s="1"/>
  <c r="J258" i="44"/>
  <c r="J270" i="44"/>
  <c r="J19" i="44"/>
  <c r="J27" i="44"/>
  <c r="J35" i="44"/>
  <c r="J43" i="44"/>
  <c r="J49" i="44"/>
  <c r="J53" i="44"/>
  <c r="J55" i="44"/>
  <c r="J59" i="44"/>
  <c r="J65" i="44"/>
  <c r="J73" i="44"/>
  <c r="J81" i="44"/>
  <c r="J91" i="44"/>
  <c r="J103" i="44"/>
  <c r="J117" i="44"/>
  <c r="J125" i="44"/>
  <c r="J214" i="44"/>
  <c r="J247" i="44"/>
  <c r="J15" i="44"/>
  <c r="J23" i="44"/>
  <c r="J39" i="44"/>
  <c r="J47" i="44"/>
  <c r="J51" i="44"/>
  <c r="J57" i="44"/>
  <c r="J69" i="44"/>
  <c r="J77" i="44"/>
  <c r="J87" i="44"/>
  <c r="J95" i="44"/>
  <c r="J121" i="44"/>
  <c r="J135" i="44"/>
  <c r="J141" i="44"/>
  <c r="J145" i="44"/>
  <c r="J153" i="44"/>
  <c r="J157" i="44"/>
  <c r="J172" i="44"/>
  <c r="J178" i="44"/>
  <c r="J184" i="44"/>
  <c r="J198" i="44"/>
  <c r="J206" i="44"/>
  <c r="I213" i="44"/>
  <c r="K213" i="44" s="1"/>
  <c r="I225" i="44"/>
  <c r="K225" i="44" s="1"/>
  <c r="J231" i="44"/>
  <c r="J239" i="44"/>
  <c r="J243" i="44"/>
  <c r="J246" i="44"/>
  <c r="J259" i="44"/>
  <c r="I261" i="44"/>
  <c r="K261" i="44" s="1"/>
  <c r="J267" i="44"/>
  <c r="J271" i="44"/>
  <c r="J17" i="44"/>
  <c r="J25" i="44"/>
  <c r="J31" i="44"/>
  <c r="J41" i="44"/>
  <c r="J63" i="44"/>
  <c r="J71" i="44"/>
  <c r="J79" i="44"/>
  <c r="J89" i="44"/>
  <c r="J97" i="44"/>
  <c r="J101" i="44"/>
  <c r="J107" i="44"/>
  <c r="J111" i="44"/>
  <c r="J115" i="44"/>
  <c r="J123" i="44"/>
  <c r="J129" i="44"/>
  <c r="J147" i="44"/>
  <c r="J159" i="44"/>
  <c r="I166" i="44"/>
  <c r="K166" i="44" s="1"/>
  <c r="J174" i="44"/>
  <c r="J180" i="44"/>
  <c r="J186" i="44"/>
  <c r="J194" i="44"/>
  <c r="I201" i="44"/>
  <c r="K201" i="44" s="1"/>
  <c r="J218" i="44"/>
  <c r="J227" i="44"/>
  <c r="I233" i="44"/>
  <c r="K233" i="44" s="1"/>
  <c r="J251" i="44"/>
  <c r="I257" i="44"/>
  <c r="K257" i="44" s="1"/>
  <c r="J262" i="44"/>
  <c r="J274" i="44"/>
  <c r="I22" i="44"/>
  <c r="I20" i="44"/>
  <c r="K20" i="44" s="1"/>
  <c r="I28" i="44"/>
  <c r="K28" i="44" s="1"/>
  <c r="J42" i="44"/>
  <c r="I42" i="44"/>
  <c r="K42" i="44" s="1"/>
  <c r="I30" i="44"/>
  <c r="K30" i="44" s="1"/>
  <c r="I34" i="44"/>
  <c r="I18" i="44"/>
  <c r="K18" i="44" s="1"/>
  <c r="I26" i="44"/>
  <c r="K26" i="44" s="1"/>
  <c r="I40" i="44"/>
  <c r="K40" i="44" s="1"/>
  <c r="I36" i="44"/>
  <c r="I16" i="44"/>
  <c r="I32" i="44"/>
  <c r="I38" i="44"/>
  <c r="K38" i="44" s="1"/>
  <c r="I44" i="44"/>
  <c r="K44" i="44" s="1"/>
  <c r="I48" i="44"/>
  <c r="K48" i="44" s="1"/>
  <c r="I52" i="44"/>
  <c r="K52" i="44" s="1"/>
  <c r="I56" i="44"/>
  <c r="I60" i="44"/>
  <c r="I64" i="44"/>
  <c r="K64" i="44" s="1"/>
  <c r="I68" i="44"/>
  <c r="I72" i="44"/>
  <c r="I76" i="44"/>
  <c r="K76" i="44" s="1"/>
  <c r="I80" i="44"/>
  <c r="I92" i="44"/>
  <c r="K92" i="44" s="1"/>
  <c r="I100" i="44"/>
  <c r="K100" i="44" s="1"/>
  <c r="I108" i="44"/>
  <c r="K108" i="44" s="1"/>
  <c r="I116" i="44"/>
  <c r="K116" i="44" s="1"/>
  <c r="I124" i="44"/>
  <c r="K124" i="44" s="1"/>
  <c r="I90" i="44"/>
  <c r="K90" i="44" s="1"/>
  <c r="I98" i="44"/>
  <c r="K98" i="44" s="1"/>
  <c r="I106" i="44"/>
  <c r="K106" i="44" s="1"/>
  <c r="I114" i="44"/>
  <c r="K114" i="44" s="1"/>
  <c r="I122" i="44"/>
  <c r="K122" i="44" s="1"/>
  <c r="I132" i="44"/>
  <c r="K132" i="44" s="1"/>
  <c r="I140" i="44"/>
  <c r="I148" i="44"/>
  <c r="K148" i="44" s="1"/>
  <c r="I156" i="44"/>
  <c r="J164" i="44"/>
  <c r="I46" i="44"/>
  <c r="K46" i="44" s="1"/>
  <c r="I50" i="44"/>
  <c r="I54" i="44"/>
  <c r="I58" i="44"/>
  <c r="K58" i="44" s="1"/>
  <c r="I62" i="44"/>
  <c r="I66" i="44"/>
  <c r="I70" i="44"/>
  <c r="I74" i="44"/>
  <c r="K74" i="44" s="1"/>
  <c r="I78" i="44"/>
  <c r="K78" i="44" s="1"/>
  <c r="I82" i="44"/>
  <c r="I88" i="44"/>
  <c r="I96" i="44"/>
  <c r="K96" i="44" s="1"/>
  <c r="I104" i="44"/>
  <c r="K104" i="44" s="1"/>
  <c r="I112" i="44"/>
  <c r="I120" i="44"/>
  <c r="I128" i="44"/>
  <c r="K128" i="44" s="1"/>
  <c r="I84" i="44"/>
  <c r="I86" i="44"/>
  <c r="K86" i="44" s="1"/>
  <c r="I94" i="44"/>
  <c r="I102" i="44"/>
  <c r="I110" i="44"/>
  <c r="I118" i="44"/>
  <c r="I126" i="44"/>
  <c r="I136" i="44"/>
  <c r="I144" i="44"/>
  <c r="K144" i="44" s="1"/>
  <c r="I152" i="44"/>
  <c r="I160" i="44"/>
  <c r="K160" i="44" s="1"/>
  <c r="I173" i="44"/>
  <c r="K173" i="44" s="1"/>
  <c r="I181" i="44"/>
  <c r="K181" i="44" s="1"/>
  <c r="I185" i="44"/>
  <c r="K185" i="44" s="1"/>
  <c r="J208" i="44"/>
  <c r="I208" i="44"/>
  <c r="K208" i="44" s="1"/>
  <c r="I165" i="44"/>
  <c r="K165" i="44" s="1"/>
  <c r="I171" i="44"/>
  <c r="K171" i="44" s="1"/>
  <c r="I179" i="44"/>
  <c r="K179" i="44" s="1"/>
  <c r="J192" i="44"/>
  <c r="J216" i="44"/>
  <c r="I216" i="44"/>
  <c r="K216" i="44" s="1"/>
  <c r="J226" i="44"/>
  <c r="I226" i="44"/>
  <c r="K226" i="44" s="1"/>
  <c r="I242" i="44"/>
  <c r="K242" i="44" s="1"/>
  <c r="J242" i="44"/>
  <c r="I130" i="44"/>
  <c r="I134" i="44"/>
  <c r="I138" i="44"/>
  <c r="I142" i="44"/>
  <c r="I146" i="44"/>
  <c r="I150" i="44"/>
  <c r="I154" i="44"/>
  <c r="I158" i="44"/>
  <c r="I162" i="44"/>
  <c r="I169" i="44"/>
  <c r="K169" i="44" s="1"/>
  <c r="I177" i="44"/>
  <c r="K177" i="44" s="1"/>
  <c r="I189" i="44"/>
  <c r="K189" i="44" s="1"/>
  <c r="I167" i="44"/>
  <c r="I175" i="44"/>
  <c r="K175" i="44" s="1"/>
  <c r="I183" i="44"/>
  <c r="I187" i="44"/>
  <c r="I193" i="44"/>
  <c r="J200" i="44"/>
  <c r="I200" i="44"/>
  <c r="K200" i="44" s="1"/>
  <c r="I230" i="44"/>
  <c r="J230" i="44"/>
  <c r="I204" i="44"/>
  <c r="K204" i="44" s="1"/>
  <c r="I212" i="44"/>
  <c r="K212" i="44" s="1"/>
  <c r="I220" i="44"/>
  <c r="K220" i="44" s="1"/>
  <c r="J229" i="44"/>
  <c r="I229" i="44"/>
  <c r="I191" i="44"/>
  <c r="K191" i="44" s="1"/>
  <c r="J273" i="44"/>
  <c r="I273" i="44"/>
  <c r="K273" i="44" s="1"/>
  <c r="I195" i="44"/>
  <c r="I224" i="44"/>
  <c r="J265" i="44"/>
  <c r="I265" i="44"/>
  <c r="K265" i="44" s="1"/>
  <c r="I199" i="44"/>
  <c r="K199" i="44" s="1"/>
  <c r="I203" i="44"/>
  <c r="I207" i="44"/>
  <c r="I211" i="44"/>
  <c r="I215" i="44"/>
  <c r="K215" i="44" s="1"/>
  <c r="I219" i="44"/>
  <c r="I223" i="44"/>
  <c r="K223" i="44" s="1"/>
  <c r="I228" i="44"/>
  <c r="K228" i="44" s="1"/>
  <c r="I232" i="44"/>
  <c r="I236" i="44"/>
  <c r="K236" i="44" s="1"/>
  <c r="I240" i="44"/>
  <c r="K240" i="44" s="1"/>
  <c r="I244" i="44"/>
  <c r="K244" i="44" s="1"/>
  <c r="I248" i="44"/>
  <c r="I252" i="44"/>
  <c r="K252" i="44" s="1"/>
  <c r="I256" i="44"/>
  <c r="I260" i="44"/>
  <c r="I264" i="44"/>
  <c r="I268" i="44"/>
  <c r="K268" i="44" s="1"/>
  <c r="I272" i="44"/>
  <c r="K272" i="44" s="1"/>
  <c r="I275" i="44"/>
  <c r="K275" i="44" s="1"/>
  <c r="U271" i="44" l="1"/>
  <c r="W271" i="44" s="1"/>
  <c r="X271" i="44" s="1"/>
  <c r="Y271" i="44" s="1"/>
  <c r="T271" i="44"/>
  <c r="U269" i="44"/>
  <c r="W269" i="44" s="1"/>
  <c r="X269" i="44" s="1"/>
  <c r="Y269" i="44" s="1"/>
  <c r="T269" i="44"/>
  <c r="U197" i="44"/>
  <c r="W197" i="44" s="1"/>
  <c r="X197" i="44" s="1"/>
  <c r="Y197" i="44" s="1"/>
  <c r="T197" i="44"/>
  <c r="U189" i="44"/>
  <c r="W189" i="44" s="1"/>
  <c r="X189" i="44" s="1"/>
  <c r="Y189" i="44" s="1"/>
  <c r="T189" i="44"/>
  <c r="U38" i="44"/>
  <c r="W38" i="44" s="1"/>
  <c r="T38" i="44"/>
  <c r="T28" i="44"/>
  <c r="U28" i="44"/>
  <c r="W28" i="44" s="1"/>
  <c r="X28" i="44" s="1"/>
  <c r="Y28" i="44" s="1"/>
  <c r="T20" i="44"/>
  <c r="U20" i="44"/>
  <c r="W20" i="44" s="1"/>
  <c r="X20" i="44" s="1"/>
  <c r="Y20" i="44" s="1"/>
  <c r="U275" i="44"/>
  <c r="W275" i="44" s="1"/>
  <c r="X275" i="44" s="1"/>
  <c r="Y275" i="44" s="1"/>
  <c r="T275" i="44"/>
  <c r="U175" i="44"/>
  <c r="W175" i="44" s="1"/>
  <c r="X175" i="44" s="1"/>
  <c r="Y175" i="44" s="1"/>
  <c r="T175" i="44"/>
  <c r="U106" i="44"/>
  <c r="W106" i="44" s="1"/>
  <c r="X106" i="44" s="1"/>
  <c r="Y106" i="44" s="1"/>
  <c r="T106" i="44"/>
  <c r="U102" i="44"/>
  <c r="W102" i="44" s="1"/>
  <c r="T102" i="44"/>
  <c r="T96" i="44"/>
  <c r="U96" i="44"/>
  <c r="W96" i="44" s="1"/>
  <c r="X96" i="44" s="1"/>
  <c r="Y96" i="44" s="1"/>
  <c r="T92" i="44"/>
  <c r="U92" i="44"/>
  <c r="W92" i="44" s="1"/>
  <c r="X92" i="44" s="1"/>
  <c r="Y92" i="44" s="1"/>
  <c r="T88" i="44"/>
  <c r="U88" i="44"/>
  <c r="W88" i="44" s="1"/>
  <c r="T84" i="44"/>
  <c r="U84" i="44"/>
  <c r="W84" i="44" s="1"/>
  <c r="X84" i="44" s="1"/>
  <c r="Y84" i="44" s="1"/>
  <c r="T80" i="44"/>
  <c r="U80" i="44"/>
  <c r="W80" i="44" s="1"/>
  <c r="T76" i="44"/>
  <c r="U76" i="44"/>
  <c r="W76" i="44" s="1"/>
  <c r="X76" i="44" s="1"/>
  <c r="Y76" i="44" s="1"/>
  <c r="T72" i="44"/>
  <c r="U72" i="44"/>
  <c r="W72" i="44" s="1"/>
  <c r="T68" i="44"/>
  <c r="U68" i="44"/>
  <c r="W68" i="44" s="1"/>
  <c r="T64" i="44"/>
  <c r="U64" i="44"/>
  <c r="W64" i="44" s="1"/>
  <c r="X64" i="44" s="1"/>
  <c r="Y64" i="44" s="1"/>
  <c r="T60" i="44"/>
  <c r="U60" i="44"/>
  <c r="W60" i="44" s="1"/>
  <c r="T56" i="44"/>
  <c r="U56" i="44"/>
  <c r="W56" i="44" s="1"/>
  <c r="T52" i="44"/>
  <c r="U52" i="44"/>
  <c r="W52" i="44" s="1"/>
  <c r="X52" i="44" s="1"/>
  <c r="Y52" i="44" s="1"/>
  <c r="U46" i="44"/>
  <c r="W46" i="44" s="1"/>
  <c r="X46" i="44" s="1"/>
  <c r="Y46" i="44" s="1"/>
  <c r="T46" i="44"/>
  <c r="U42" i="44"/>
  <c r="W42" i="44" s="1"/>
  <c r="X42" i="44" s="1"/>
  <c r="Y42" i="44" s="1"/>
  <c r="T42" i="44"/>
  <c r="U227" i="44"/>
  <c r="W227" i="44" s="1"/>
  <c r="X227" i="44" s="1"/>
  <c r="Y227" i="44" s="1"/>
  <c r="T227" i="44"/>
  <c r="U225" i="44"/>
  <c r="W225" i="44" s="1"/>
  <c r="X225" i="44" s="1"/>
  <c r="Y225" i="44" s="1"/>
  <c r="T225" i="44"/>
  <c r="U217" i="44"/>
  <c r="W217" i="44" s="1"/>
  <c r="X217" i="44" s="1"/>
  <c r="Y217" i="44" s="1"/>
  <c r="T217" i="44"/>
  <c r="U209" i="44"/>
  <c r="W209" i="44" s="1"/>
  <c r="T209" i="44"/>
  <c r="U201" i="44"/>
  <c r="W201" i="44" s="1"/>
  <c r="X201" i="44" s="1"/>
  <c r="Y201" i="44" s="1"/>
  <c r="T201" i="44"/>
  <c r="U193" i="44"/>
  <c r="W193" i="44" s="1"/>
  <c r="T193" i="44"/>
  <c r="U185" i="44"/>
  <c r="W185" i="44" s="1"/>
  <c r="X185" i="44" s="1"/>
  <c r="Y185" i="44" s="1"/>
  <c r="T185" i="44"/>
  <c r="U177" i="44"/>
  <c r="W177" i="44" s="1"/>
  <c r="X177" i="44" s="1"/>
  <c r="Y177" i="44" s="1"/>
  <c r="T177" i="44"/>
  <c r="U169" i="44"/>
  <c r="W169" i="44" s="1"/>
  <c r="X169" i="44" s="1"/>
  <c r="Y169" i="44" s="1"/>
  <c r="T169" i="44"/>
  <c r="U265" i="44"/>
  <c r="W265" i="44" s="1"/>
  <c r="X265" i="44" s="1"/>
  <c r="Y265" i="44" s="1"/>
  <c r="T265" i="44"/>
  <c r="U213" i="44"/>
  <c r="W213" i="44" s="1"/>
  <c r="X213" i="44" s="1"/>
  <c r="Y213" i="44" s="1"/>
  <c r="T213" i="44"/>
  <c r="U181" i="44"/>
  <c r="W181" i="44" s="1"/>
  <c r="X181" i="44" s="1"/>
  <c r="Y181" i="44" s="1"/>
  <c r="T181" i="44"/>
  <c r="U173" i="44"/>
  <c r="W173" i="44" s="1"/>
  <c r="X173" i="44" s="1"/>
  <c r="Y173" i="44" s="1"/>
  <c r="T173" i="44"/>
  <c r="T165" i="44"/>
  <c r="U165" i="44"/>
  <c r="W165" i="44" s="1"/>
  <c r="U34" i="44"/>
  <c r="W34" i="44" s="1"/>
  <c r="X34" i="44" s="1"/>
  <c r="Y34" i="44" s="1"/>
  <c r="T34" i="44"/>
  <c r="T24" i="44"/>
  <c r="U24" i="44"/>
  <c r="W24" i="44" s="1"/>
  <c r="X24" i="44" s="1"/>
  <c r="Y24" i="44" s="1"/>
  <c r="U273" i="44"/>
  <c r="W273" i="44" s="1"/>
  <c r="X273" i="44" s="1"/>
  <c r="Y273" i="44" s="1"/>
  <c r="T273" i="44"/>
  <c r="U223" i="44"/>
  <c r="W223" i="44" s="1"/>
  <c r="X223" i="44" s="1"/>
  <c r="Y223" i="44" s="1"/>
  <c r="T223" i="44"/>
  <c r="U215" i="44"/>
  <c r="W215" i="44" s="1"/>
  <c r="T215" i="44"/>
  <c r="U207" i="44"/>
  <c r="W207" i="44" s="1"/>
  <c r="T207" i="44"/>
  <c r="U199" i="44"/>
  <c r="W199" i="44" s="1"/>
  <c r="X199" i="44" s="1"/>
  <c r="Y199" i="44" s="1"/>
  <c r="T199" i="44"/>
  <c r="U191" i="44"/>
  <c r="W191" i="44" s="1"/>
  <c r="X191" i="44" s="1"/>
  <c r="Y191" i="44" s="1"/>
  <c r="T191" i="44"/>
  <c r="U183" i="44"/>
  <c r="W183" i="44" s="1"/>
  <c r="T183" i="44"/>
  <c r="U167" i="44"/>
  <c r="W167" i="44" s="1"/>
  <c r="T167" i="44"/>
  <c r="X215" i="44"/>
  <c r="Y215" i="44" s="1"/>
  <c r="X38" i="44"/>
  <c r="Y38" i="44" s="1"/>
  <c r="U263" i="44"/>
  <c r="W263" i="44" s="1"/>
  <c r="X263" i="44" s="1"/>
  <c r="Y263" i="44" s="1"/>
  <c r="T263" i="44"/>
  <c r="U261" i="44"/>
  <c r="W261" i="44" s="1"/>
  <c r="X261" i="44" s="1"/>
  <c r="Y261" i="44" s="1"/>
  <c r="T261" i="44"/>
  <c r="U259" i="44"/>
  <c r="T259" i="44"/>
  <c r="U257" i="44"/>
  <c r="W257" i="44" s="1"/>
  <c r="X257" i="44" s="1"/>
  <c r="Y257" i="44" s="1"/>
  <c r="T257" i="44"/>
  <c r="U255" i="44"/>
  <c r="W255" i="44" s="1"/>
  <c r="X255" i="44" s="1"/>
  <c r="Y255" i="44" s="1"/>
  <c r="T255" i="44"/>
  <c r="U253" i="44"/>
  <c r="W253" i="44" s="1"/>
  <c r="X253" i="44" s="1"/>
  <c r="Y253" i="44" s="1"/>
  <c r="T253" i="44"/>
  <c r="U251" i="44"/>
  <c r="W251" i="44" s="1"/>
  <c r="X251" i="44" s="1"/>
  <c r="Y251" i="44" s="1"/>
  <c r="T251" i="44"/>
  <c r="U249" i="44"/>
  <c r="T249" i="44"/>
  <c r="U247" i="44"/>
  <c r="W247" i="44" s="1"/>
  <c r="X247" i="44" s="1"/>
  <c r="Y247" i="44" s="1"/>
  <c r="T247" i="44"/>
  <c r="U245" i="44"/>
  <c r="W245" i="44" s="1"/>
  <c r="X245" i="44" s="1"/>
  <c r="Y245" i="44" s="1"/>
  <c r="T245" i="44"/>
  <c r="U243" i="44"/>
  <c r="W243" i="44" s="1"/>
  <c r="X243" i="44" s="1"/>
  <c r="Y243" i="44" s="1"/>
  <c r="T243" i="44"/>
  <c r="U241" i="44"/>
  <c r="W241" i="44" s="1"/>
  <c r="X241" i="44" s="1"/>
  <c r="Y241" i="44" s="1"/>
  <c r="T241" i="44"/>
  <c r="U239" i="44"/>
  <c r="W239" i="44" s="1"/>
  <c r="X239" i="44" s="1"/>
  <c r="Y239" i="44" s="1"/>
  <c r="T239" i="44"/>
  <c r="U237" i="44"/>
  <c r="W237" i="44" s="1"/>
  <c r="X237" i="44" s="1"/>
  <c r="Y237" i="44" s="1"/>
  <c r="T237" i="44"/>
  <c r="U235" i="44"/>
  <c r="T235" i="44"/>
  <c r="U233" i="44"/>
  <c r="W233" i="44" s="1"/>
  <c r="X233" i="44" s="1"/>
  <c r="Y233" i="44" s="1"/>
  <c r="T233" i="44"/>
  <c r="U231" i="44"/>
  <c r="W231" i="44" s="1"/>
  <c r="X231" i="44" s="1"/>
  <c r="Y231" i="44" s="1"/>
  <c r="T231" i="44"/>
  <c r="U229" i="44"/>
  <c r="T229" i="44"/>
  <c r="U219" i="44"/>
  <c r="W219" i="44" s="1"/>
  <c r="T219" i="44"/>
  <c r="U211" i="44"/>
  <c r="W211" i="44" s="1"/>
  <c r="T211" i="44"/>
  <c r="U203" i="44"/>
  <c r="W203" i="44" s="1"/>
  <c r="T203" i="44"/>
  <c r="U195" i="44"/>
  <c r="W195" i="44" s="1"/>
  <c r="T195" i="44"/>
  <c r="U187" i="44"/>
  <c r="W187" i="44" s="1"/>
  <c r="T187" i="44"/>
  <c r="U179" i="44"/>
  <c r="W179" i="44" s="1"/>
  <c r="X179" i="44" s="1"/>
  <c r="Y179" i="44" s="1"/>
  <c r="T179" i="44"/>
  <c r="U171" i="44"/>
  <c r="W171" i="44" s="1"/>
  <c r="X171" i="44" s="1"/>
  <c r="Y171" i="44" s="1"/>
  <c r="T171" i="44"/>
  <c r="U163" i="44"/>
  <c r="W163" i="44" s="1"/>
  <c r="X163" i="44" s="1"/>
  <c r="Y163" i="44" s="1"/>
  <c r="T163" i="44"/>
  <c r="U267" i="44"/>
  <c r="W267" i="44" s="1"/>
  <c r="X267" i="44" s="1"/>
  <c r="Y267" i="44" s="1"/>
  <c r="T267" i="44"/>
  <c r="U221" i="44"/>
  <c r="W221" i="44" s="1"/>
  <c r="X221" i="44" s="1"/>
  <c r="Y221" i="44" s="1"/>
  <c r="T221" i="44"/>
  <c r="U205" i="44"/>
  <c r="W205" i="44" s="1"/>
  <c r="X205" i="44" s="1"/>
  <c r="Y205" i="44" s="1"/>
  <c r="T205" i="44"/>
  <c r="X165" i="44"/>
  <c r="Y165" i="44" s="1"/>
  <c r="X209" i="44"/>
  <c r="Y209" i="44" s="1"/>
  <c r="U161" i="44"/>
  <c r="W161" i="44" s="1"/>
  <c r="X161" i="44" s="1"/>
  <c r="Y161" i="44" s="1"/>
  <c r="T161" i="44"/>
  <c r="U159" i="44"/>
  <c r="W159" i="44" s="1"/>
  <c r="X159" i="44" s="1"/>
  <c r="Y159" i="44" s="1"/>
  <c r="T159" i="44"/>
  <c r="T157" i="44"/>
  <c r="U157" i="44"/>
  <c r="W157" i="44" s="1"/>
  <c r="X157" i="44" s="1"/>
  <c r="Y157" i="44" s="1"/>
  <c r="U155" i="44"/>
  <c r="W155" i="44" s="1"/>
  <c r="X155" i="44" s="1"/>
  <c r="Y155" i="44" s="1"/>
  <c r="T155" i="44"/>
  <c r="U153" i="44"/>
  <c r="W153" i="44" s="1"/>
  <c r="X153" i="44" s="1"/>
  <c r="Y153" i="44" s="1"/>
  <c r="T153" i="44"/>
  <c r="U151" i="44"/>
  <c r="W151" i="44" s="1"/>
  <c r="X151" i="44" s="1"/>
  <c r="Y151" i="44" s="1"/>
  <c r="T151" i="44"/>
  <c r="T149" i="44"/>
  <c r="U149" i="44"/>
  <c r="W149" i="44" s="1"/>
  <c r="X149" i="44" s="1"/>
  <c r="Y149" i="44" s="1"/>
  <c r="U147" i="44"/>
  <c r="W147" i="44" s="1"/>
  <c r="X147" i="44" s="1"/>
  <c r="Y147" i="44" s="1"/>
  <c r="T147" i="44"/>
  <c r="U145" i="44"/>
  <c r="W145" i="44" s="1"/>
  <c r="X145" i="44" s="1"/>
  <c r="Y145" i="44" s="1"/>
  <c r="T145" i="44"/>
  <c r="U143" i="44"/>
  <c r="W143" i="44" s="1"/>
  <c r="X143" i="44" s="1"/>
  <c r="Y143" i="44" s="1"/>
  <c r="T143" i="44"/>
  <c r="T141" i="44"/>
  <c r="U141" i="44"/>
  <c r="W141" i="44" s="1"/>
  <c r="X141" i="44" s="1"/>
  <c r="Y141" i="44" s="1"/>
  <c r="U139" i="44"/>
  <c r="W139" i="44" s="1"/>
  <c r="X139" i="44" s="1"/>
  <c r="Y139" i="44" s="1"/>
  <c r="T139" i="44"/>
  <c r="U137" i="44"/>
  <c r="W137" i="44" s="1"/>
  <c r="X137" i="44" s="1"/>
  <c r="Y137" i="44" s="1"/>
  <c r="T137" i="44"/>
  <c r="U135" i="44"/>
  <c r="W135" i="44" s="1"/>
  <c r="X135" i="44" s="1"/>
  <c r="Y135" i="44" s="1"/>
  <c r="T135" i="44"/>
  <c r="T133" i="44"/>
  <c r="U133" i="44"/>
  <c r="W133" i="44" s="1"/>
  <c r="X133" i="44" s="1"/>
  <c r="Y133" i="44" s="1"/>
  <c r="U131" i="44"/>
  <c r="W131" i="44" s="1"/>
  <c r="X131" i="44" s="1"/>
  <c r="Y131" i="44" s="1"/>
  <c r="T131" i="44"/>
  <c r="U129" i="44"/>
  <c r="W129" i="44" s="1"/>
  <c r="X129" i="44" s="1"/>
  <c r="Y129" i="44" s="1"/>
  <c r="T129" i="44"/>
  <c r="U127" i="44"/>
  <c r="W127" i="44" s="1"/>
  <c r="X127" i="44" s="1"/>
  <c r="Y127" i="44" s="1"/>
  <c r="T127" i="44"/>
  <c r="T125" i="44"/>
  <c r="U125" i="44"/>
  <c r="W125" i="44" s="1"/>
  <c r="X125" i="44" s="1"/>
  <c r="Y125" i="44" s="1"/>
  <c r="U123" i="44"/>
  <c r="W123" i="44" s="1"/>
  <c r="X123" i="44" s="1"/>
  <c r="Y123" i="44" s="1"/>
  <c r="T123" i="44"/>
  <c r="U121" i="44"/>
  <c r="W121" i="44" s="1"/>
  <c r="X121" i="44" s="1"/>
  <c r="Y121" i="44" s="1"/>
  <c r="T121" i="44"/>
  <c r="U119" i="44"/>
  <c r="W119" i="44" s="1"/>
  <c r="X119" i="44" s="1"/>
  <c r="Y119" i="44" s="1"/>
  <c r="T119" i="44"/>
  <c r="T117" i="44"/>
  <c r="U117" i="44"/>
  <c r="W117" i="44" s="1"/>
  <c r="X117" i="44" s="1"/>
  <c r="Y117" i="44" s="1"/>
  <c r="U115" i="44"/>
  <c r="W115" i="44" s="1"/>
  <c r="X115" i="44" s="1"/>
  <c r="Y115" i="44" s="1"/>
  <c r="T115" i="44"/>
  <c r="U113" i="44"/>
  <c r="W113" i="44" s="1"/>
  <c r="X113" i="44" s="1"/>
  <c r="Y113" i="44" s="1"/>
  <c r="T113" i="44"/>
  <c r="U111" i="44"/>
  <c r="W111" i="44" s="1"/>
  <c r="X111" i="44" s="1"/>
  <c r="Y111" i="44" s="1"/>
  <c r="T111" i="44"/>
  <c r="U107" i="44"/>
  <c r="W107" i="44" s="1"/>
  <c r="X107" i="44" s="1"/>
  <c r="Y107" i="44" s="1"/>
  <c r="T107" i="44"/>
  <c r="U103" i="44"/>
  <c r="W103" i="44" s="1"/>
  <c r="X103" i="44" s="1"/>
  <c r="Y103" i="44" s="1"/>
  <c r="T103" i="44"/>
  <c r="U99" i="44"/>
  <c r="W99" i="44" s="1"/>
  <c r="X99" i="44" s="1"/>
  <c r="Y99" i="44" s="1"/>
  <c r="T99" i="44"/>
  <c r="U95" i="44"/>
  <c r="W95" i="44" s="1"/>
  <c r="X95" i="44" s="1"/>
  <c r="Y95" i="44" s="1"/>
  <c r="T95" i="44"/>
  <c r="T93" i="44"/>
  <c r="U93" i="44"/>
  <c r="W93" i="44" s="1"/>
  <c r="X93" i="44" s="1"/>
  <c r="Y93" i="44" s="1"/>
  <c r="U89" i="44"/>
  <c r="W89" i="44" s="1"/>
  <c r="X89" i="44" s="1"/>
  <c r="Y89" i="44" s="1"/>
  <c r="T89" i="44"/>
  <c r="T85" i="44"/>
  <c r="U85" i="44"/>
  <c r="W85" i="44" s="1"/>
  <c r="X85" i="44" s="1"/>
  <c r="Y85" i="44" s="1"/>
  <c r="U81" i="44"/>
  <c r="W81" i="44" s="1"/>
  <c r="X81" i="44" s="1"/>
  <c r="Y81" i="44" s="1"/>
  <c r="T81" i="44"/>
  <c r="T77" i="44"/>
  <c r="U77" i="44"/>
  <c r="W77" i="44" s="1"/>
  <c r="X77" i="44" s="1"/>
  <c r="Y77" i="44" s="1"/>
  <c r="U73" i="44"/>
  <c r="W73" i="44" s="1"/>
  <c r="X73" i="44" s="1"/>
  <c r="Y73" i="44" s="1"/>
  <c r="T73" i="44"/>
  <c r="T69" i="44"/>
  <c r="U69" i="44"/>
  <c r="W69" i="44" s="1"/>
  <c r="X69" i="44" s="1"/>
  <c r="Y69" i="44" s="1"/>
  <c r="U65" i="44"/>
  <c r="W65" i="44" s="1"/>
  <c r="X65" i="44" s="1"/>
  <c r="Y65" i="44" s="1"/>
  <c r="T65" i="44"/>
  <c r="T61" i="44"/>
  <c r="U61" i="44"/>
  <c r="W61" i="44" s="1"/>
  <c r="X61" i="44" s="1"/>
  <c r="Y61" i="44" s="1"/>
  <c r="U57" i="44"/>
  <c r="W57" i="44" s="1"/>
  <c r="X57" i="44" s="1"/>
  <c r="Y57" i="44" s="1"/>
  <c r="T57" i="44"/>
  <c r="T53" i="44"/>
  <c r="U53" i="44"/>
  <c r="W53" i="44" s="1"/>
  <c r="X53" i="44" s="1"/>
  <c r="Y53" i="44" s="1"/>
  <c r="U49" i="44"/>
  <c r="W49" i="44" s="1"/>
  <c r="X49" i="44" s="1"/>
  <c r="Y49" i="44" s="1"/>
  <c r="T49" i="44"/>
  <c r="U47" i="44"/>
  <c r="W47" i="44" s="1"/>
  <c r="X47" i="44" s="1"/>
  <c r="Y47" i="44" s="1"/>
  <c r="T47" i="44"/>
  <c r="U43" i="44"/>
  <c r="W43" i="44" s="1"/>
  <c r="X43" i="44" s="1"/>
  <c r="Y43" i="44" s="1"/>
  <c r="T43" i="44"/>
  <c r="U39" i="44"/>
  <c r="W39" i="44" s="1"/>
  <c r="X39" i="44" s="1"/>
  <c r="Y39" i="44" s="1"/>
  <c r="T39" i="44"/>
  <c r="U35" i="44"/>
  <c r="W35" i="44" s="1"/>
  <c r="X35" i="44" s="1"/>
  <c r="Y35" i="44" s="1"/>
  <c r="T35" i="44"/>
  <c r="U31" i="44"/>
  <c r="W31" i="44" s="1"/>
  <c r="X31" i="44" s="1"/>
  <c r="Y31" i="44" s="1"/>
  <c r="T31" i="44"/>
  <c r="T29" i="44"/>
  <c r="U29" i="44"/>
  <c r="W29" i="44" s="1"/>
  <c r="X29" i="44" s="1"/>
  <c r="Y29" i="44" s="1"/>
  <c r="U25" i="44"/>
  <c r="W25" i="44" s="1"/>
  <c r="X25" i="44" s="1"/>
  <c r="Y25" i="44" s="1"/>
  <c r="T25" i="44"/>
  <c r="T21" i="44"/>
  <c r="U21" i="44"/>
  <c r="W21" i="44" s="1"/>
  <c r="X21" i="44" s="1"/>
  <c r="Y21" i="44" s="1"/>
  <c r="U17" i="44"/>
  <c r="W17" i="44" s="1"/>
  <c r="X17" i="44" s="1"/>
  <c r="Y17" i="44" s="1"/>
  <c r="T17" i="44"/>
  <c r="T228" i="44"/>
  <c r="U228" i="44"/>
  <c r="W228" i="44" s="1"/>
  <c r="X228" i="44" s="1"/>
  <c r="Y228" i="44" s="1"/>
  <c r="U226" i="44"/>
  <c r="W226" i="44" s="1"/>
  <c r="X226" i="44" s="1"/>
  <c r="Y226" i="44" s="1"/>
  <c r="T226" i="44"/>
  <c r="U198" i="44"/>
  <c r="W198" i="44" s="1"/>
  <c r="X198" i="44" s="1"/>
  <c r="Y198" i="44" s="1"/>
  <c r="T198" i="44"/>
  <c r="T196" i="44"/>
  <c r="U196" i="44"/>
  <c r="W196" i="44" s="1"/>
  <c r="X196" i="44" s="1"/>
  <c r="Y196" i="44" s="1"/>
  <c r="U194" i="44"/>
  <c r="W194" i="44" s="1"/>
  <c r="X194" i="44" s="1"/>
  <c r="Y194" i="44" s="1"/>
  <c r="T194" i="44"/>
  <c r="T192" i="44"/>
  <c r="U192" i="44"/>
  <c r="W192" i="44" s="1"/>
  <c r="X192" i="44" s="1"/>
  <c r="Y192" i="44" s="1"/>
  <c r="U190" i="44"/>
  <c r="W190" i="44" s="1"/>
  <c r="X190" i="44" s="1"/>
  <c r="Y190" i="44" s="1"/>
  <c r="T190" i="44"/>
  <c r="T188" i="44"/>
  <c r="U188" i="44"/>
  <c r="W188" i="44" s="1"/>
  <c r="X188" i="44" s="1"/>
  <c r="Y188" i="44" s="1"/>
  <c r="U186" i="44"/>
  <c r="W186" i="44" s="1"/>
  <c r="X186" i="44" s="1"/>
  <c r="Y186" i="44" s="1"/>
  <c r="T186" i="44"/>
  <c r="T184" i="44"/>
  <c r="U184" i="44"/>
  <c r="W184" i="44" s="1"/>
  <c r="X184" i="44" s="1"/>
  <c r="Y184" i="44" s="1"/>
  <c r="U182" i="44"/>
  <c r="W182" i="44" s="1"/>
  <c r="X182" i="44" s="1"/>
  <c r="Y182" i="44" s="1"/>
  <c r="T182" i="44"/>
  <c r="T180" i="44"/>
  <c r="U180" i="44"/>
  <c r="W180" i="44" s="1"/>
  <c r="X180" i="44" s="1"/>
  <c r="Y180" i="44" s="1"/>
  <c r="U178" i="44"/>
  <c r="W178" i="44" s="1"/>
  <c r="X178" i="44" s="1"/>
  <c r="Y178" i="44" s="1"/>
  <c r="T178" i="44"/>
  <c r="T176" i="44"/>
  <c r="U176" i="44"/>
  <c r="W176" i="44" s="1"/>
  <c r="X176" i="44" s="1"/>
  <c r="Y176" i="44" s="1"/>
  <c r="U174" i="44"/>
  <c r="W174" i="44" s="1"/>
  <c r="X174" i="44" s="1"/>
  <c r="Y174" i="44" s="1"/>
  <c r="T174" i="44"/>
  <c r="T172" i="44"/>
  <c r="U172" i="44"/>
  <c r="W172" i="44" s="1"/>
  <c r="X172" i="44" s="1"/>
  <c r="Y172" i="44" s="1"/>
  <c r="U170" i="44"/>
  <c r="W170" i="44" s="1"/>
  <c r="X170" i="44" s="1"/>
  <c r="Y170" i="44" s="1"/>
  <c r="T170" i="44"/>
  <c r="T168" i="44"/>
  <c r="U168" i="44"/>
  <c r="W168" i="44" s="1"/>
  <c r="U166" i="44"/>
  <c r="W166" i="44" s="1"/>
  <c r="X166" i="44" s="1"/>
  <c r="Y166" i="44" s="1"/>
  <c r="T166" i="44"/>
  <c r="T164" i="44"/>
  <c r="U164" i="44"/>
  <c r="W164" i="44" s="1"/>
  <c r="X164" i="44" s="1"/>
  <c r="Y164" i="44" s="1"/>
  <c r="U162" i="44"/>
  <c r="W162" i="44" s="1"/>
  <c r="T162" i="44"/>
  <c r="T160" i="44"/>
  <c r="U160" i="44"/>
  <c r="W160" i="44" s="1"/>
  <c r="X160" i="44" s="1"/>
  <c r="Y160" i="44" s="1"/>
  <c r="U158" i="44"/>
  <c r="W158" i="44" s="1"/>
  <c r="T158" i="44"/>
  <c r="T156" i="44"/>
  <c r="U156" i="44"/>
  <c r="W156" i="44" s="1"/>
  <c r="U154" i="44"/>
  <c r="W154" i="44" s="1"/>
  <c r="T154" i="44"/>
  <c r="T152" i="44"/>
  <c r="U152" i="44"/>
  <c r="W152" i="44" s="1"/>
  <c r="U150" i="44"/>
  <c r="W150" i="44" s="1"/>
  <c r="T150" i="44"/>
  <c r="T148" i="44"/>
  <c r="U148" i="44"/>
  <c r="W148" i="44" s="1"/>
  <c r="X148" i="44" s="1"/>
  <c r="Y148" i="44" s="1"/>
  <c r="U146" i="44"/>
  <c r="W146" i="44" s="1"/>
  <c r="T146" i="44"/>
  <c r="T144" i="44"/>
  <c r="U144" i="44"/>
  <c r="W144" i="44" s="1"/>
  <c r="X144" i="44" s="1"/>
  <c r="Y144" i="44" s="1"/>
  <c r="U142" i="44"/>
  <c r="W142" i="44" s="1"/>
  <c r="T142" i="44"/>
  <c r="T140" i="44"/>
  <c r="U140" i="44"/>
  <c r="W140" i="44" s="1"/>
  <c r="U138" i="44"/>
  <c r="W138" i="44" s="1"/>
  <c r="T138" i="44"/>
  <c r="T136" i="44"/>
  <c r="U136" i="44"/>
  <c r="W136" i="44" s="1"/>
  <c r="U134" i="44"/>
  <c r="W134" i="44" s="1"/>
  <c r="T134" i="44"/>
  <c r="T132" i="44"/>
  <c r="U132" i="44"/>
  <c r="W132" i="44" s="1"/>
  <c r="X132" i="44" s="1"/>
  <c r="Y132" i="44" s="1"/>
  <c r="U130" i="44"/>
  <c r="W130" i="44" s="1"/>
  <c r="T130" i="44"/>
  <c r="T128" i="44"/>
  <c r="U128" i="44"/>
  <c r="W128" i="44" s="1"/>
  <c r="X128" i="44" s="1"/>
  <c r="Y128" i="44" s="1"/>
  <c r="U126" i="44"/>
  <c r="W126" i="44" s="1"/>
  <c r="T126" i="44"/>
  <c r="T124" i="44"/>
  <c r="U124" i="44"/>
  <c r="W124" i="44" s="1"/>
  <c r="X124" i="44" s="1"/>
  <c r="Y124" i="44" s="1"/>
  <c r="U122" i="44"/>
  <c r="W122" i="44" s="1"/>
  <c r="X122" i="44" s="1"/>
  <c r="Y122" i="44" s="1"/>
  <c r="T122" i="44"/>
  <c r="T120" i="44"/>
  <c r="U120" i="44"/>
  <c r="W120" i="44" s="1"/>
  <c r="U118" i="44"/>
  <c r="W118" i="44" s="1"/>
  <c r="T118" i="44"/>
  <c r="T116" i="44"/>
  <c r="U116" i="44"/>
  <c r="W116" i="44" s="1"/>
  <c r="X116" i="44" s="1"/>
  <c r="Y116" i="44" s="1"/>
  <c r="U114" i="44"/>
  <c r="W114" i="44" s="1"/>
  <c r="X114" i="44" s="1"/>
  <c r="Y114" i="44" s="1"/>
  <c r="T114" i="44"/>
  <c r="T112" i="44"/>
  <c r="U112" i="44"/>
  <c r="W112" i="44" s="1"/>
  <c r="U110" i="44"/>
  <c r="W110" i="44" s="1"/>
  <c r="T110" i="44"/>
  <c r="T108" i="44"/>
  <c r="U108" i="44"/>
  <c r="W108" i="44" s="1"/>
  <c r="X108" i="44" s="1"/>
  <c r="Y108" i="44" s="1"/>
  <c r="T104" i="44"/>
  <c r="U104" i="44"/>
  <c r="W104" i="44" s="1"/>
  <c r="X104" i="44" s="1"/>
  <c r="Y104" i="44" s="1"/>
  <c r="T100" i="44"/>
  <c r="U100" i="44"/>
  <c r="W100" i="44" s="1"/>
  <c r="X100" i="44" s="1"/>
  <c r="Y100" i="44" s="1"/>
  <c r="U98" i="44"/>
  <c r="W98" i="44" s="1"/>
  <c r="X98" i="44" s="1"/>
  <c r="Y98" i="44" s="1"/>
  <c r="T98" i="44"/>
  <c r="U94" i="44"/>
  <c r="W94" i="44" s="1"/>
  <c r="T94" i="44"/>
  <c r="U90" i="44"/>
  <c r="W90" i="44" s="1"/>
  <c r="X90" i="44" s="1"/>
  <c r="Y90" i="44" s="1"/>
  <c r="T90" i="44"/>
  <c r="U86" i="44"/>
  <c r="W86" i="44" s="1"/>
  <c r="X86" i="44" s="1"/>
  <c r="Y86" i="44" s="1"/>
  <c r="T86" i="44"/>
  <c r="U82" i="44"/>
  <c r="W82" i="44" s="1"/>
  <c r="T82" i="44"/>
  <c r="U78" i="44"/>
  <c r="W78" i="44" s="1"/>
  <c r="X78" i="44" s="1"/>
  <c r="Y78" i="44" s="1"/>
  <c r="T78" i="44"/>
  <c r="U74" i="44"/>
  <c r="W74" i="44" s="1"/>
  <c r="X74" i="44" s="1"/>
  <c r="Y74" i="44" s="1"/>
  <c r="T74" i="44"/>
  <c r="U70" i="44"/>
  <c r="W70" i="44" s="1"/>
  <c r="T70" i="44"/>
  <c r="U66" i="44"/>
  <c r="W66" i="44" s="1"/>
  <c r="T66" i="44"/>
  <c r="U62" i="44"/>
  <c r="W62" i="44" s="1"/>
  <c r="T62" i="44"/>
  <c r="U58" i="44"/>
  <c r="W58" i="44" s="1"/>
  <c r="X58" i="44" s="1"/>
  <c r="Y58" i="44" s="1"/>
  <c r="T58" i="44"/>
  <c r="U54" i="44"/>
  <c r="W54" i="44" s="1"/>
  <c r="X54" i="44" s="1"/>
  <c r="Y54" i="44" s="1"/>
  <c r="T54" i="44"/>
  <c r="U50" i="44"/>
  <c r="W50" i="44" s="1"/>
  <c r="T50" i="44"/>
  <c r="T48" i="44"/>
  <c r="U48" i="44"/>
  <c r="W48" i="44" s="1"/>
  <c r="X48" i="44" s="1"/>
  <c r="Y48" i="44" s="1"/>
  <c r="T44" i="44"/>
  <c r="U44" i="44"/>
  <c r="W44" i="44" s="1"/>
  <c r="X44" i="44" s="1"/>
  <c r="Y44" i="44" s="1"/>
  <c r="T40" i="44"/>
  <c r="U40" i="44"/>
  <c r="W40" i="44" s="1"/>
  <c r="X40" i="44" s="1"/>
  <c r="Y40" i="44" s="1"/>
  <c r="T36" i="44"/>
  <c r="U36" i="44"/>
  <c r="W36" i="44" s="1"/>
  <c r="T32" i="44"/>
  <c r="U32" i="44"/>
  <c r="W32" i="44" s="1"/>
  <c r="U30" i="44"/>
  <c r="W30" i="44" s="1"/>
  <c r="X30" i="44" s="1"/>
  <c r="Y30" i="44" s="1"/>
  <c r="T30" i="44"/>
  <c r="U26" i="44"/>
  <c r="W26" i="44" s="1"/>
  <c r="X26" i="44" s="1"/>
  <c r="Y26" i="44" s="1"/>
  <c r="T26" i="44"/>
  <c r="U22" i="44"/>
  <c r="W22" i="44" s="1"/>
  <c r="T22" i="44"/>
  <c r="U18" i="44"/>
  <c r="W18" i="44" s="1"/>
  <c r="X18" i="44" s="1"/>
  <c r="Y18" i="44" s="1"/>
  <c r="T18" i="44"/>
  <c r="T16" i="44"/>
  <c r="U16" i="44"/>
  <c r="W16" i="44" s="1"/>
  <c r="U238" i="44"/>
  <c r="W238" i="44" s="1"/>
  <c r="X238" i="44" s="1"/>
  <c r="Y238" i="44" s="1"/>
  <c r="T238" i="44"/>
  <c r="T236" i="44"/>
  <c r="U236" i="44"/>
  <c r="W236" i="44" s="1"/>
  <c r="X236" i="44" s="1"/>
  <c r="Y236" i="44" s="1"/>
  <c r="U234" i="44"/>
  <c r="T234" i="44"/>
  <c r="T232" i="44"/>
  <c r="U232" i="44"/>
  <c r="W232" i="44" s="1"/>
  <c r="U230" i="44"/>
  <c r="T230" i="44"/>
  <c r="U206" i="44"/>
  <c r="W206" i="44" s="1"/>
  <c r="X206" i="44" s="1"/>
  <c r="Y206" i="44" s="1"/>
  <c r="T206" i="44"/>
  <c r="T204" i="44"/>
  <c r="U204" i="44"/>
  <c r="W204" i="44" s="1"/>
  <c r="X204" i="44" s="1"/>
  <c r="Y204" i="44" s="1"/>
  <c r="U202" i="44"/>
  <c r="W202" i="44" s="1"/>
  <c r="X202" i="44" s="1"/>
  <c r="Y202" i="44" s="1"/>
  <c r="T202" i="44"/>
  <c r="T200" i="44"/>
  <c r="U200" i="44"/>
  <c r="W200" i="44" s="1"/>
  <c r="X200" i="44" s="1"/>
  <c r="Y200" i="44" s="1"/>
  <c r="T109" i="44"/>
  <c r="U109" i="44"/>
  <c r="W109" i="44" s="1"/>
  <c r="X109" i="44" s="1"/>
  <c r="Y109" i="44" s="1"/>
  <c r="U105" i="44"/>
  <c r="W105" i="44" s="1"/>
  <c r="X105" i="44" s="1"/>
  <c r="Y105" i="44" s="1"/>
  <c r="T105" i="44"/>
  <c r="T101" i="44"/>
  <c r="U101" i="44"/>
  <c r="W101" i="44" s="1"/>
  <c r="X101" i="44" s="1"/>
  <c r="Y101" i="44" s="1"/>
  <c r="U97" i="44"/>
  <c r="W97" i="44" s="1"/>
  <c r="X97" i="44" s="1"/>
  <c r="Y97" i="44" s="1"/>
  <c r="T97" i="44"/>
  <c r="U91" i="44"/>
  <c r="W91" i="44" s="1"/>
  <c r="X91" i="44" s="1"/>
  <c r="Y91" i="44" s="1"/>
  <c r="T91" i="44"/>
  <c r="U87" i="44"/>
  <c r="W87" i="44" s="1"/>
  <c r="X87" i="44" s="1"/>
  <c r="Y87" i="44" s="1"/>
  <c r="T87" i="44"/>
  <c r="U83" i="44"/>
  <c r="W83" i="44" s="1"/>
  <c r="X83" i="44" s="1"/>
  <c r="Y83" i="44" s="1"/>
  <c r="T83" i="44"/>
  <c r="U79" i="44"/>
  <c r="W79" i="44" s="1"/>
  <c r="X79" i="44" s="1"/>
  <c r="Y79" i="44" s="1"/>
  <c r="T79" i="44"/>
  <c r="U75" i="44"/>
  <c r="W75" i="44" s="1"/>
  <c r="X75" i="44" s="1"/>
  <c r="Y75" i="44" s="1"/>
  <c r="T75" i="44"/>
  <c r="U71" i="44"/>
  <c r="W71" i="44" s="1"/>
  <c r="X71" i="44" s="1"/>
  <c r="Y71" i="44" s="1"/>
  <c r="T71" i="44"/>
  <c r="U67" i="44"/>
  <c r="W67" i="44" s="1"/>
  <c r="X67" i="44" s="1"/>
  <c r="Y67" i="44" s="1"/>
  <c r="T67" i="44"/>
  <c r="U63" i="44"/>
  <c r="W63" i="44" s="1"/>
  <c r="X63" i="44" s="1"/>
  <c r="Y63" i="44" s="1"/>
  <c r="T63" i="44"/>
  <c r="U59" i="44"/>
  <c r="W59" i="44" s="1"/>
  <c r="X59" i="44" s="1"/>
  <c r="Y59" i="44" s="1"/>
  <c r="T59" i="44"/>
  <c r="U55" i="44"/>
  <c r="W55" i="44" s="1"/>
  <c r="X55" i="44" s="1"/>
  <c r="Y55" i="44" s="1"/>
  <c r="T55" i="44"/>
  <c r="U51" i="44"/>
  <c r="W51" i="44" s="1"/>
  <c r="X51" i="44" s="1"/>
  <c r="Y51" i="44" s="1"/>
  <c r="T51" i="44"/>
  <c r="T45" i="44"/>
  <c r="U45" i="44"/>
  <c r="W45" i="44" s="1"/>
  <c r="X45" i="44" s="1"/>
  <c r="Y45" i="44" s="1"/>
  <c r="U41" i="44"/>
  <c r="W41" i="44" s="1"/>
  <c r="X41" i="44" s="1"/>
  <c r="Y41" i="44" s="1"/>
  <c r="T41" i="44"/>
  <c r="T37" i="44"/>
  <c r="U37" i="44"/>
  <c r="W37" i="44" s="1"/>
  <c r="X37" i="44" s="1"/>
  <c r="Y37" i="44" s="1"/>
  <c r="U33" i="44"/>
  <c r="W33" i="44" s="1"/>
  <c r="X33" i="44" s="1"/>
  <c r="Y33" i="44" s="1"/>
  <c r="T33" i="44"/>
  <c r="U27" i="44"/>
  <c r="W27" i="44" s="1"/>
  <c r="X27" i="44" s="1"/>
  <c r="Y27" i="44" s="1"/>
  <c r="T27" i="44"/>
  <c r="U23" i="44"/>
  <c r="W23" i="44" s="1"/>
  <c r="X23" i="44" s="1"/>
  <c r="Y23" i="44" s="1"/>
  <c r="T23" i="44"/>
  <c r="U19" i="44"/>
  <c r="W19" i="44" s="1"/>
  <c r="X19" i="44" s="1"/>
  <c r="Y19" i="44" s="1"/>
  <c r="T19" i="44"/>
  <c r="U274" i="44"/>
  <c r="W274" i="44" s="1"/>
  <c r="X274" i="44" s="1"/>
  <c r="Y274" i="44" s="1"/>
  <c r="T274" i="44"/>
  <c r="U270" i="44"/>
  <c r="W270" i="44" s="1"/>
  <c r="X270" i="44" s="1"/>
  <c r="Y270" i="44" s="1"/>
  <c r="T270" i="44"/>
  <c r="U266" i="44"/>
  <c r="W266" i="44" s="1"/>
  <c r="X266" i="44" s="1"/>
  <c r="Y266" i="44" s="1"/>
  <c r="T266" i="44"/>
  <c r="U262" i="44"/>
  <c r="W262" i="44" s="1"/>
  <c r="X262" i="44" s="1"/>
  <c r="Y262" i="44" s="1"/>
  <c r="T262" i="44"/>
  <c r="U258" i="44"/>
  <c r="W258" i="44" s="1"/>
  <c r="X258" i="44" s="1"/>
  <c r="Y258" i="44" s="1"/>
  <c r="T258" i="44"/>
  <c r="U254" i="44"/>
  <c r="T254" i="44"/>
  <c r="U250" i="44"/>
  <c r="W250" i="44" s="1"/>
  <c r="X250" i="44" s="1"/>
  <c r="Y250" i="44" s="1"/>
  <c r="T250" i="44"/>
  <c r="U246" i="44"/>
  <c r="W246" i="44" s="1"/>
  <c r="X246" i="44" s="1"/>
  <c r="Y246" i="44" s="1"/>
  <c r="T246" i="44"/>
  <c r="U242" i="44"/>
  <c r="W242" i="44" s="1"/>
  <c r="X242" i="44" s="1"/>
  <c r="Y242" i="44" s="1"/>
  <c r="T242" i="44"/>
  <c r="T240" i="44"/>
  <c r="U240" i="44"/>
  <c r="W240" i="44" s="1"/>
  <c r="X240" i="44" s="1"/>
  <c r="Y240" i="44" s="1"/>
  <c r="U214" i="44"/>
  <c r="W214" i="44" s="1"/>
  <c r="X214" i="44" s="1"/>
  <c r="Y214" i="44" s="1"/>
  <c r="T214" i="44"/>
  <c r="T212" i="44"/>
  <c r="U212" i="44"/>
  <c r="W212" i="44" s="1"/>
  <c r="X212" i="44" s="1"/>
  <c r="Y212" i="44" s="1"/>
  <c r="U210" i="44"/>
  <c r="W210" i="44" s="1"/>
  <c r="X210" i="44" s="1"/>
  <c r="Y210" i="44" s="1"/>
  <c r="T210" i="44"/>
  <c r="T208" i="44"/>
  <c r="U208" i="44"/>
  <c r="W208" i="44" s="1"/>
  <c r="X208" i="44" s="1"/>
  <c r="Y208" i="44" s="1"/>
  <c r="T272" i="44"/>
  <c r="U272" i="44"/>
  <c r="W272" i="44" s="1"/>
  <c r="X272" i="44" s="1"/>
  <c r="Y272" i="44" s="1"/>
  <c r="T268" i="44"/>
  <c r="U268" i="44"/>
  <c r="W268" i="44" s="1"/>
  <c r="X268" i="44" s="1"/>
  <c r="Y268" i="44" s="1"/>
  <c r="T264" i="44"/>
  <c r="U264" i="44"/>
  <c r="W264" i="44" s="1"/>
  <c r="T260" i="44"/>
  <c r="U260" i="44"/>
  <c r="W260" i="44" s="1"/>
  <c r="T256" i="44"/>
  <c r="U256" i="44"/>
  <c r="W256" i="44" s="1"/>
  <c r="T252" i="44"/>
  <c r="U252" i="44"/>
  <c r="W252" i="44" s="1"/>
  <c r="X252" i="44" s="1"/>
  <c r="Y252" i="44" s="1"/>
  <c r="T248" i="44"/>
  <c r="U248" i="44"/>
  <c r="W248" i="44" s="1"/>
  <c r="T244" i="44"/>
  <c r="U244" i="44"/>
  <c r="W244" i="44" s="1"/>
  <c r="X244" i="44" s="1"/>
  <c r="Y244" i="44" s="1"/>
  <c r="T224" i="44"/>
  <c r="U224" i="44"/>
  <c r="W224" i="44" s="1"/>
  <c r="U222" i="44"/>
  <c r="W222" i="44" s="1"/>
  <c r="X222" i="44" s="1"/>
  <c r="Y222" i="44" s="1"/>
  <c r="T222" i="44"/>
  <c r="T220" i="44"/>
  <c r="U220" i="44"/>
  <c r="W220" i="44" s="1"/>
  <c r="X220" i="44" s="1"/>
  <c r="Y220" i="44" s="1"/>
  <c r="U218" i="44"/>
  <c r="W218" i="44" s="1"/>
  <c r="X218" i="44" s="1"/>
  <c r="Y218" i="44" s="1"/>
  <c r="T218" i="44"/>
  <c r="T216" i="44"/>
  <c r="U216" i="44"/>
  <c r="W216" i="44" s="1"/>
  <c r="X216" i="44" s="1"/>
  <c r="Y216" i="44" s="1"/>
  <c r="X168" i="44"/>
  <c r="Y168" i="44" s="1"/>
  <c r="K187" i="44"/>
  <c r="K167" i="44"/>
  <c r="K154" i="44"/>
  <c r="K138" i="44"/>
  <c r="K152" i="44"/>
  <c r="K136" i="44"/>
  <c r="K94" i="44"/>
  <c r="K120" i="44"/>
  <c r="K88" i="44"/>
  <c r="K70" i="44"/>
  <c r="K156" i="44"/>
  <c r="K16" i="44"/>
  <c r="K22" i="44"/>
  <c r="K264" i="44"/>
  <c r="K248" i="44"/>
  <c r="K232" i="44"/>
  <c r="K211" i="44"/>
  <c r="K195" i="44"/>
  <c r="K183" i="44"/>
  <c r="K150" i="44"/>
  <c r="K134" i="44"/>
  <c r="K102" i="44"/>
  <c r="K82" i="44"/>
  <c r="K66" i="44"/>
  <c r="K50" i="44"/>
  <c r="K60" i="44"/>
  <c r="K36" i="44"/>
  <c r="K207" i="44"/>
  <c r="K193" i="44"/>
  <c r="K162" i="44"/>
  <c r="K146" i="44"/>
  <c r="K130" i="44"/>
  <c r="K118" i="44"/>
  <c r="K110" i="44"/>
  <c r="K62" i="44"/>
  <c r="K140" i="44"/>
  <c r="K72" i="44"/>
  <c r="K32" i="44"/>
  <c r="K260" i="44"/>
  <c r="K256" i="44"/>
  <c r="K219" i="44"/>
  <c r="K203" i="44"/>
  <c r="K224" i="44"/>
  <c r="K158" i="44"/>
  <c r="K142" i="44"/>
  <c r="K126" i="44"/>
  <c r="K112" i="44"/>
  <c r="K80" i="44"/>
  <c r="K68" i="44"/>
  <c r="K56" i="44"/>
  <c r="X80" i="44" l="1"/>
  <c r="Y80" i="44" s="1"/>
  <c r="X207" i="44"/>
  <c r="Y207" i="44" s="1"/>
  <c r="X16" i="44"/>
  <c r="Y16" i="44" s="1"/>
  <c r="X140" i="44"/>
  <c r="Y140" i="44" s="1"/>
  <c r="X150" i="44"/>
  <c r="Y150" i="44" s="1"/>
  <c r="X120" i="44"/>
  <c r="Y120" i="44" s="1"/>
  <c r="X112" i="44"/>
  <c r="Y112" i="44" s="1"/>
  <c r="X62" i="44"/>
  <c r="Y62" i="44" s="1"/>
  <c r="X36" i="44"/>
  <c r="Y36" i="44" s="1"/>
  <c r="X156" i="44"/>
  <c r="Y156" i="44" s="1"/>
  <c r="X158" i="44"/>
  <c r="Y158" i="44" s="1"/>
  <c r="X130" i="44"/>
  <c r="Y130" i="44" s="1"/>
  <c r="X232" i="44"/>
  <c r="Y232" i="44" s="1"/>
  <c r="X260" i="44"/>
  <c r="Y260" i="44" s="1"/>
  <c r="X154" i="44"/>
  <c r="Y154" i="44" s="1"/>
  <c r="X126" i="44"/>
  <c r="Y126" i="44" s="1"/>
  <c r="X32" i="44"/>
  <c r="Y32" i="44" s="1"/>
  <c r="X162" i="44"/>
  <c r="Y162" i="44" s="1"/>
  <c r="X195" i="44"/>
  <c r="Y195" i="44" s="1"/>
  <c r="X70" i="44"/>
  <c r="Y70" i="44" s="1"/>
  <c r="X256" i="44"/>
  <c r="Y256" i="44" s="1"/>
  <c r="X66" i="44"/>
  <c r="Y66" i="44" s="1"/>
  <c r="X138" i="44"/>
  <c r="Y138" i="44" s="1"/>
  <c r="X224" i="44"/>
  <c r="Y224" i="44" s="1"/>
  <c r="X146" i="44"/>
  <c r="Y146" i="44" s="1"/>
  <c r="X82" i="44"/>
  <c r="Y82" i="44" s="1"/>
  <c r="X183" i="44"/>
  <c r="Y183" i="44" s="1"/>
  <c r="X94" i="44"/>
  <c r="Y94" i="44" s="1"/>
  <c r="X56" i="44"/>
  <c r="Y56" i="44" s="1"/>
  <c r="X203" i="44"/>
  <c r="Y203" i="44" s="1"/>
  <c r="X110" i="44"/>
  <c r="Y110" i="44" s="1"/>
  <c r="X60" i="44"/>
  <c r="Y60" i="44" s="1"/>
  <c r="X102" i="44"/>
  <c r="Y102" i="44" s="1"/>
  <c r="X264" i="44"/>
  <c r="Y264" i="44" s="1"/>
  <c r="X136" i="44"/>
  <c r="Y136" i="44" s="1"/>
  <c r="X167" i="44"/>
  <c r="Y167" i="44" s="1"/>
  <c r="X68" i="44"/>
  <c r="Y68" i="44" s="1"/>
  <c r="X142" i="44"/>
  <c r="Y142" i="44" s="1"/>
  <c r="X219" i="44"/>
  <c r="Y219" i="44" s="1"/>
  <c r="X72" i="44"/>
  <c r="Y72" i="44" s="1"/>
  <c r="X118" i="44"/>
  <c r="Y118" i="44" s="1"/>
  <c r="X193" i="44"/>
  <c r="Y193" i="44" s="1"/>
  <c r="X50" i="44"/>
  <c r="Y50" i="44" s="1"/>
  <c r="X134" i="44"/>
  <c r="Y134" i="44" s="1"/>
  <c r="X211" i="44"/>
  <c r="Y211" i="44" s="1"/>
  <c r="X22" i="44"/>
  <c r="Y22" i="44" s="1"/>
  <c r="X88" i="44"/>
  <c r="Y88" i="44" s="1"/>
  <c r="X152" i="44"/>
  <c r="Y152" i="44" s="1"/>
  <c r="X187" i="44"/>
  <c r="Y187" i="44" s="1"/>
  <c r="X248" i="44"/>
  <c r="Y248" i="44" s="1"/>
  <c r="Y276" i="44" l="1"/>
  <c r="H56" i="34" l="1"/>
  <c r="I56" i="34" l="1"/>
  <c r="L56" i="34"/>
  <c r="J19" i="34" l="1"/>
  <c r="J23" i="34"/>
  <c r="J27" i="34"/>
  <c r="J31" i="34"/>
  <c r="J35" i="34"/>
  <c r="J39" i="34"/>
  <c r="J43" i="34"/>
  <c r="J47" i="34"/>
  <c r="J51" i="34"/>
  <c r="J55" i="34"/>
  <c r="J20" i="34"/>
  <c r="J24" i="34"/>
  <c r="J28" i="34"/>
  <c r="J32" i="34"/>
  <c r="J36" i="34"/>
  <c r="J40" i="34"/>
  <c r="J44" i="34"/>
  <c r="J48" i="34"/>
  <c r="J52" i="34"/>
  <c r="J17" i="34"/>
  <c r="J21" i="34"/>
  <c r="J25" i="34"/>
  <c r="J29" i="34"/>
  <c r="J33" i="34"/>
  <c r="J37" i="34"/>
  <c r="J41" i="34"/>
  <c r="J45" i="34"/>
  <c r="J49" i="34"/>
  <c r="J53" i="34"/>
  <c r="J18" i="34"/>
  <c r="J22" i="34"/>
  <c r="J26" i="34"/>
  <c r="J30" i="34"/>
  <c r="J34" i="34"/>
  <c r="J38" i="34"/>
  <c r="J42" i="34"/>
  <c r="J46" i="34"/>
  <c r="J50" i="34"/>
  <c r="J54" i="34"/>
  <c r="J56" i="34"/>
  <c r="E55" i="15"/>
  <c r="L21" i="34" l="1"/>
  <c r="L22" i="34"/>
  <c r="L23" i="34"/>
  <c r="L24" i="34"/>
  <c r="L25" i="34"/>
  <c r="L26" i="34"/>
  <c r="L27" i="34"/>
  <c r="L28" i="34"/>
  <c r="L29" i="34"/>
  <c r="L30" i="34"/>
  <c r="L31" i="34"/>
  <c r="L32" i="34"/>
  <c r="L33" i="34"/>
  <c r="L34" i="34"/>
  <c r="L35" i="34"/>
  <c r="L36" i="34"/>
  <c r="L37" i="34"/>
  <c r="L38" i="34"/>
  <c r="L39" i="34"/>
  <c r="L40" i="34"/>
  <c r="L41" i="34"/>
  <c r="L42" i="34"/>
  <c r="L43" i="34"/>
  <c r="L44" i="34"/>
  <c r="L45" i="34"/>
  <c r="L46" i="34"/>
  <c r="L47" i="34"/>
  <c r="L48" i="34"/>
  <c r="L49" i="34"/>
  <c r="L50" i="34"/>
  <c r="L51" i="34"/>
  <c r="L52" i="34"/>
  <c r="L53" i="34"/>
  <c r="L54" i="34"/>
  <c r="L55" i="34"/>
  <c r="L20" i="34"/>
  <c r="H22" i="34"/>
  <c r="H23" i="34"/>
  <c r="H24" i="34"/>
  <c r="H25" i="34"/>
  <c r="H26" i="34"/>
  <c r="H27" i="34"/>
  <c r="H28" i="34"/>
  <c r="H29" i="34"/>
  <c r="H30" i="34"/>
  <c r="H31" i="34"/>
  <c r="H32" i="34"/>
  <c r="H33" i="34"/>
  <c r="H34" i="34"/>
  <c r="H35" i="34"/>
  <c r="H36" i="34"/>
  <c r="H37" i="34"/>
  <c r="H38" i="34"/>
  <c r="H39" i="34"/>
  <c r="H40" i="34"/>
  <c r="H41" i="34"/>
  <c r="H42" i="34"/>
  <c r="H43" i="34"/>
  <c r="H44" i="34"/>
  <c r="H45" i="34"/>
  <c r="H46" i="34"/>
  <c r="H47" i="34"/>
  <c r="H48" i="34"/>
  <c r="H49" i="34"/>
  <c r="H50" i="34"/>
  <c r="H51" i="34"/>
  <c r="H52" i="34"/>
  <c r="H53" i="34"/>
  <c r="H54" i="34"/>
  <c r="H55" i="34"/>
  <c r="H21" i="34"/>
  <c r="G26" i="30"/>
  <c r="AE26" i="30"/>
  <c r="AA26" i="30"/>
  <c r="W26" i="30"/>
  <c r="O26" i="30"/>
  <c r="C26" i="30"/>
  <c r="K26" i="30"/>
  <c r="S26" i="30"/>
  <c r="B34" i="28" l="1"/>
  <c r="C8" i="28"/>
  <c r="N7" i="28"/>
  <c r="C7" i="28"/>
  <c r="B7" i="28"/>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28" i="28" s="1"/>
  <c r="B29" i="28" s="1"/>
  <c r="B30" i="28" s="1"/>
  <c r="P6" i="28"/>
  <c r="B56" i="25"/>
  <c r="B52" i="25"/>
  <c r="B30" i="25"/>
  <c r="C30" i="25"/>
  <c r="D30" i="25" s="1"/>
  <c r="B28" i="25"/>
  <c r="C28" i="25"/>
  <c r="E28" i="25" s="1"/>
  <c r="F28" i="25" s="1"/>
  <c r="D28" i="25"/>
  <c r="G28" i="25" s="1"/>
  <c r="B29" i="25"/>
  <c r="C29" i="25"/>
  <c r="E29" i="25" s="1"/>
  <c r="F29" i="25" s="1"/>
  <c r="D29" i="25"/>
  <c r="G29" i="25" s="1"/>
  <c r="B25" i="25"/>
  <c r="C25" i="25"/>
  <c r="D25" i="25" s="1"/>
  <c r="B26" i="25"/>
  <c r="C26" i="25"/>
  <c r="D26" i="25" s="1"/>
  <c r="B27" i="25"/>
  <c r="C27" i="25"/>
  <c r="D27" i="25" s="1"/>
  <c r="D7" i="25"/>
  <c r="C7" i="25"/>
  <c r="C8" i="25" s="1"/>
  <c r="B7" i="25"/>
  <c r="B8" i="25" s="1"/>
  <c r="B9" i="25" s="1"/>
  <c r="B10" i="25" s="1"/>
  <c r="B11" i="25" s="1"/>
  <c r="B12" i="25" s="1"/>
  <c r="B13" i="25" s="1"/>
  <c r="B14" i="25" s="1"/>
  <c r="B15" i="25" s="1"/>
  <c r="B16" i="25" s="1"/>
  <c r="B17" i="25" s="1"/>
  <c r="B18" i="25" s="1"/>
  <c r="B19" i="25" s="1"/>
  <c r="B20" i="25" s="1"/>
  <c r="B21" i="25" s="1"/>
  <c r="B22" i="25" s="1"/>
  <c r="B23" i="25" s="1"/>
  <c r="B24" i="25" s="1"/>
  <c r="E6" i="25"/>
  <c r="F6" i="25" s="1"/>
  <c r="G6" i="25" s="1"/>
  <c r="D6" i="25"/>
  <c r="H6" i="25" s="1"/>
  <c r="N7" i="25"/>
  <c r="N8" i="25" s="1"/>
  <c r="P6" i="25"/>
  <c r="K17" i="25"/>
  <c r="I24" i="25"/>
  <c r="K19" i="25"/>
  <c r="J13" i="25"/>
  <c r="I12" i="25"/>
  <c r="I14" i="25"/>
  <c r="K20" i="25"/>
  <c r="J22" i="25"/>
  <c r="I8" i="25"/>
  <c r="I22" i="25"/>
  <c r="K15" i="25"/>
  <c r="K23" i="25"/>
  <c r="I7" i="25"/>
  <c r="K7" i="25"/>
  <c r="J19" i="25"/>
  <c r="K8" i="25"/>
  <c r="J21" i="25"/>
  <c r="J11" i="25"/>
  <c r="J23" i="25"/>
  <c r="I23" i="25"/>
  <c r="I21" i="25"/>
  <c r="J18" i="25"/>
  <c r="J20" i="25"/>
  <c r="I18" i="25"/>
  <c r="J24" i="25"/>
  <c r="K16" i="25"/>
  <c r="I13" i="25"/>
  <c r="K14" i="25"/>
  <c r="J17" i="25"/>
  <c r="I9" i="25"/>
  <c r="K18" i="25"/>
  <c r="J7" i="25"/>
  <c r="I16" i="25"/>
  <c r="K10" i="25"/>
  <c r="K13" i="25"/>
  <c r="J8" i="25"/>
  <c r="I19" i="25"/>
  <c r="J16" i="25"/>
  <c r="I6" i="25"/>
  <c r="I11" i="25"/>
  <c r="J12" i="25"/>
  <c r="J15" i="25"/>
  <c r="I10" i="25"/>
  <c r="J14" i="25"/>
  <c r="K22" i="25"/>
  <c r="I15" i="25"/>
  <c r="J9" i="25"/>
  <c r="K6" i="25"/>
  <c r="I17" i="25"/>
  <c r="K9" i="25"/>
  <c r="K24" i="25"/>
  <c r="K21" i="25"/>
  <c r="K12" i="25"/>
  <c r="K11" i="25"/>
  <c r="J6" i="25"/>
  <c r="J10" i="25"/>
  <c r="I20" i="25"/>
  <c r="C9" i="28" l="1"/>
  <c r="N8" i="28"/>
  <c r="P7" i="28"/>
  <c r="B35" i="28"/>
  <c r="B57" i="25"/>
  <c r="B53" i="25"/>
  <c r="E30" i="25"/>
  <c r="F30" i="25" s="1"/>
  <c r="G30" i="25" s="1"/>
  <c r="H29" i="25"/>
  <c r="H28" i="25"/>
  <c r="E27" i="25"/>
  <c r="F27" i="25" s="1"/>
  <c r="G27" i="25" s="1"/>
  <c r="E26" i="25"/>
  <c r="F26" i="25" s="1"/>
  <c r="G26" i="25" s="1"/>
  <c r="E25" i="25"/>
  <c r="F25" i="25" s="1"/>
  <c r="G25" i="25" s="1"/>
  <c r="D8" i="25"/>
  <c r="E8" i="25" s="1"/>
  <c r="F8" i="25" s="1"/>
  <c r="C9" i="25"/>
  <c r="E7" i="25"/>
  <c r="F7" i="25" s="1"/>
  <c r="G7" i="25" s="1"/>
  <c r="P8" i="25"/>
  <c r="N9" i="25"/>
  <c r="P7" i="25"/>
  <c r="I29" i="25"/>
  <c r="K28" i="25"/>
  <c r="I28" i="25"/>
  <c r="K29" i="25"/>
  <c r="J28" i="25"/>
  <c r="J29" i="25"/>
  <c r="C10" i="28" l="1"/>
  <c r="P8" i="28"/>
  <c r="N9" i="28"/>
  <c r="B36" i="28"/>
  <c r="B54" i="25"/>
  <c r="H30" i="25"/>
  <c r="H26" i="25"/>
  <c r="H25" i="25"/>
  <c r="H27" i="25"/>
  <c r="H7" i="25"/>
  <c r="C10" i="25"/>
  <c r="D9" i="25"/>
  <c r="H8" i="25"/>
  <c r="G8" i="25"/>
  <c r="N10" i="25"/>
  <c r="P9" i="25"/>
  <c r="K26" i="25"/>
  <c r="K27" i="25"/>
  <c r="K25" i="25"/>
  <c r="I30" i="25"/>
  <c r="J27" i="25"/>
  <c r="J26" i="25"/>
  <c r="I25" i="25"/>
  <c r="K30" i="25"/>
  <c r="J30" i="25"/>
  <c r="I26" i="25"/>
  <c r="J25" i="25"/>
  <c r="I27" i="25"/>
  <c r="N10" i="28" l="1"/>
  <c r="P9" i="28"/>
  <c r="B37" i="28"/>
  <c r="C11" i="28"/>
  <c r="B55" i="25"/>
  <c r="H9" i="25"/>
  <c r="C11" i="25"/>
  <c r="D10" i="25"/>
  <c r="E9" i="25"/>
  <c r="F9" i="25" s="1"/>
  <c r="G9" i="25" s="1"/>
  <c r="N11" i="25"/>
  <c r="P10" i="25"/>
  <c r="B38" i="28" l="1"/>
  <c r="C12" i="28"/>
  <c r="N11" i="28"/>
  <c r="P10" i="28"/>
  <c r="E10" i="25"/>
  <c r="F10" i="25" s="1"/>
  <c r="G10" i="25" s="1"/>
  <c r="C12" i="25"/>
  <c r="D11" i="25"/>
  <c r="E11" i="25" s="1"/>
  <c r="F11" i="25" s="1"/>
  <c r="N12" i="25"/>
  <c r="P11" i="25"/>
  <c r="C13" i="28" l="1"/>
  <c r="D12" i="28"/>
  <c r="N12" i="28"/>
  <c r="P11" i="28"/>
  <c r="B39" i="28"/>
  <c r="H10" i="25"/>
  <c r="D12" i="25"/>
  <c r="E12" i="25" s="1"/>
  <c r="F12" i="25" s="1"/>
  <c r="C13" i="25"/>
  <c r="G11" i="25"/>
  <c r="H11" i="25"/>
  <c r="P12" i="25"/>
  <c r="N13" i="25"/>
  <c r="D6" i="28" l="1"/>
  <c r="P12" i="28"/>
  <c r="N13" i="28"/>
  <c r="D8" i="28"/>
  <c r="D7" i="28"/>
  <c r="D9" i="28"/>
  <c r="D10" i="28"/>
  <c r="D11" i="28"/>
  <c r="B40" i="28"/>
  <c r="E12" i="28"/>
  <c r="F12" i="28" s="1"/>
  <c r="G12" i="28" s="1"/>
  <c r="D13" i="28"/>
  <c r="E13" i="28" s="1"/>
  <c r="F13" i="28" s="1"/>
  <c r="C14" i="28"/>
  <c r="E13" i="25"/>
  <c r="F13" i="25" s="1"/>
  <c r="C14" i="25"/>
  <c r="D13" i="25"/>
  <c r="H12" i="25"/>
  <c r="G12" i="25"/>
  <c r="N14" i="25"/>
  <c r="P13" i="25"/>
  <c r="C15" i="28" l="1"/>
  <c r="E14" i="28"/>
  <c r="F14" i="28" s="1"/>
  <c r="D14" i="28"/>
  <c r="E11" i="28"/>
  <c r="F11" i="28" s="1"/>
  <c r="G11" i="28" s="1"/>
  <c r="H8" i="28"/>
  <c r="G8" i="28"/>
  <c r="E8" i="28"/>
  <c r="F8" i="28" s="1"/>
  <c r="H12" i="28"/>
  <c r="H7" i="28"/>
  <c r="G7" i="28"/>
  <c r="E7" i="28"/>
  <c r="F7" i="28" s="1"/>
  <c r="B41" i="28"/>
  <c r="E10" i="28"/>
  <c r="F10" i="28" s="1"/>
  <c r="G10" i="28" s="1"/>
  <c r="N14" i="28"/>
  <c r="P13" i="28"/>
  <c r="H13" i="28"/>
  <c r="G13" i="28"/>
  <c r="H9" i="28"/>
  <c r="G9" i="28"/>
  <c r="E9" i="28"/>
  <c r="F9" i="28" s="1"/>
  <c r="E6" i="28"/>
  <c r="F6" i="28" s="1"/>
  <c r="G6" i="28" s="1"/>
  <c r="H13" i="25"/>
  <c r="G13" i="25"/>
  <c r="C15" i="25"/>
  <c r="D14" i="25"/>
  <c r="N15" i="25"/>
  <c r="P14" i="25"/>
  <c r="J12" i="28"/>
  <c r="I12" i="28"/>
  <c r="K12" i="28"/>
  <c r="H10" i="28" l="1"/>
  <c r="D15" i="28"/>
  <c r="C16" i="28"/>
  <c r="E15" i="28"/>
  <c r="F15" i="28" s="1"/>
  <c r="H11" i="28"/>
  <c r="H6" i="28"/>
  <c r="P14" i="28"/>
  <c r="N15" i="28"/>
  <c r="G14" i="28"/>
  <c r="H14" i="28"/>
  <c r="B42" i="28"/>
  <c r="H14" i="25"/>
  <c r="E14" i="25"/>
  <c r="F14" i="25" s="1"/>
  <c r="G14" i="25" s="1"/>
  <c r="C16" i="25"/>
  <c r="E15" i="25"/>
  <c r="F15" i="25" s="1"/>
  <c r="D15" i="25"/>
  <c r="N16" i="25"/>
  <c r="P15" i="25"/>
  <c r="J9" i="28"/>
  <c r="K10" i="28"/>
  <c r="J6" i="28"/>
  <c r="J8" i="28"/>
  <c r="I6" i="28"/>
  <c r="J11" i="28"/>
  <c r="K6" i="28"/>
  <c r="I10" i="28"/>
  <c r="I13" i="28"/>
  <c r="I8" i="28"/>
  <c r="K9" i="28"/>
  <c r="J7" i="28"/>
  <c r="K7" i="28"/>
  <c r="K11" i="28"/>
  <c r="I7" i="28"/>
  <c r="I11" i="28"/>
  <c r="J10" i="28"/>
  <c r="K13" i="28"/>
  <c r="I9" i="28"/>
  <c r="K8" i="28"/>
  <c r="J13" i="28"/>
  <c r="C17" i="28" l="1"/>
  <c r="E16" i="28"/>
  <c r="F16" i="28" s="1"/>
  <c r="D16" i="28"/>
  <c r="H15" i="28"/>
  <c r="G15" i="28"/>
  <c r="B43" i="28"/>
  <c r="N16" i="28"/>
  <c r="P15" i="28"/>
  <c r="D16" i="25"/>
  <c r="E16" i="25" s="1"/>
  <c r="F16" i="25" s="1"/>
  <c r="C17" i="25"/>
  <c r="G15" i="25"/>
  <c r="H15" i="25"/>
  <c r="P16" i="25"/>
  <c r="N17" i="25"/>
  <c r="J14" i="28"/>
  <c r="I14" i="28"/>
  <c r="K14" i="28"/>
  <c r="B44" i="28" l="1"/>
  <c r="D17" i="28"/>
  <c r="C18" i="28"/>
  <c r="E17" i="28"/>
  <c r="F17" i="28" s="1"/>
  <c r="N17" i="28"/>
  <c r="P16" i="28"/>
  <c r="H16" i="28"/>
  <c r="G16" i="28"/>
  <c r="E17" i="25"/>
  <c r="F17" i="25" s="1"/>
  <c r="D17" i="25"/>
  <c r="C18" i="25"/>
  <c r="H16" i="25"/>
  <c r="G16" i="25"/>
  <c r="N18" i="25"/>
  <c r="P18" i="25" s="1"/>
  <c r="P17" i="25"/>
  <c r="I15" i="28"/>
  <c r="K15" i="28"/>
  <c r="J15" i="28"/>
  <c r="D18" i="28" l="1"/>
  <c r="C19" i="28"/>
  <c r="E18" i="28"/>
  <c r="F18" i="28" s="1"/>
  <c r="H17" i="28"/>
  <c r="G17" i="28"/>
  <c r="B45" i="28"/>
  <c r="N18" i="28"/>
  <c r="P18" i="28" s="1"/>
  <c r="P17" i="28"/>
  <c r="C19" i="25"/>
  <c r="D18" i="25"/>
  <c r="H17" i="25"/>
  <c r="G17" i="25"/>
  <c r="K16" i="28"/>
  <c r="I16" i="28"/>
  <c r="J16" i="28"/>
  <c r="B46" i="28" l="1"/>
  <c r="D19" i="28"/>
  <c r="C20" i="28"/>
  <c r="E19" i="28"/>
  <c r="F19" i="28" s="1"/>
  <c r="H18" i="28"/>
  <c r="G18" i="28"/>
  <c r="E18" i="25"/>
  <c r="F18" i="25" s="1"/>
  <c r="G18" i="25" s="1"/>
  <c r="C20" i="25"/>
  <c r="D19" i="25"/>
  <c r="E19" i="25" s="1"/>
  <c r="F19" i="25" s="1"/>
  <c r="K17" i="28"/>
  <c r="J17" i="28"/>
  <c r="I17" i="28"/>
  <c r="D20" i="28" l="1"/>
  <c r="E20" i="28" s="1"/>
  <c r="F20" i="28" s="1"/>
  <c r="C21" i="28"/>
  <c r="B47" i="28"/>
  <c r="H19" i="28"/>
  <c r="G19" i="28"/>
  <c r="H18" i="25"/>
  <c r="D20" i="25"/>
  <c r="E20" i="25" s="1"/>
  <c r="F20" i="25" s="1"/>
  <c r="C21" i="25"/>
  <c r="G19" i="25"/>
  <c r="H19" i="25"/>
  <c r="J18" i="28"/>
  <c r="I18" i="28"/>
  <c r="K18" i="28"/>
  <c r="B48" i="28" l="1"/>
  <c r="D21" i="28"/>
  <c r="E21" i="28" s="1"/>
  <c r="F21" i="28" s="1"/>
  <c r="C22" i="28"/>
  <c r="H20" i="28"/>
  <c r="G20" i="28"/>
  <c r="E21" i="25"/>
  <c r="F21" i="25" s="1"/>
  <c r="D21" i="25"/>
  <c r="C22" i="25"/>
  <c r="H20" i="25"/>
  <c r="G20" i="25"/>
  <c r="J19" i="28"/>
  <c r="K19" i="28"/>
  <c r="I19" i="28"/>
  <c r="D22" i="28" l="1"/>
  <c r="E22" i="28" s="1"/>
  <c r="F22" i="28" s="1"/>
  <c r="C23" i="28"/>
  <c r="H21" i="28"/>
  <c r="G21" i="28"/>
  <c r="B49" i="28"/>
  <c r="C23" i="25"/>
  <c r="D22" i="25"/>
  <c r="H21" i="25"/>
  <c r="G21" i="25"/>
  <c r="K20" i="28"/>
  <c r="I20" i="28"/>
  <c r="J20" i="28"/>
  <c r="B50" i="28" l="1"/>
  <c r="D23" i="28"/>
  <c r="E23" i="28" s="1"/>
  <c r="F23" i="28" s="1"/>
  <c r="C24" i="28"/>
  <c r="H22" i="28"/>
  <c r="G22" i="28"/>
  <c r="C24" i="25"/>
  <c r="D23" i="25"/>
  <c r="G22" i="25"/>
  <c r="E22" i="25"/>
  <c r="F22" i="25" s="1"/>
  <c r="J21" i="28"/>
  <c r="I21" i="28"/>
  <c r="K21" i="28"/>
  <c r="E24" i="28" l="1"/>
  <c r="F24" i="28" s="1"/>
  <c r="D24" i="28"/>
  <c r="C25" i="28"/>
  <c r="B51" i="28"/>
  <c r="H23" i="28"/>
  <c r="G23" i="28"/>
  <c r="H22" i="25"/>
  <c r="H23" i="25"/>
  <c r="E23" i="25"/>
  <c r="F23" i="25" s="1"/>
  <c r="G23" i="25" s="1"/>
  <c r="D24" i="25"/>
  <c r="B52" i="28" l="1"/>
  <c r="C26" i="28"/>
  <c r="D25" i="28"/>
  <c r="H24" i="28"/>
  <c r="G24" i="28"/>
  <c r="E24" i="25"/>
  <c r="F24" i="25" s="1"/>
  <c r="G24" i="25" s="1"/>
  <c r="K22" i="28"/>
  <c r="J23" i="28"/>
  <c r="I23" i="28"/>
  <c r="K23" i="28"/>
  <c r="J22" i="28"/>
  <c r="I22" i="28"/>
  <c r="E25" i="28" l="1"/>
  <c r="F25" i="28" s="1"/>
  <c r="G25" i="28" s="1"/>
  <c r="C27" i="28"/>
  <c r="D26" i="28"/>
  <c r="B53" i="28"/>
  <c r="H24" i="25"/>
  <c r="K24" i="28"/>
  <c r="J24" i="28"/>
  <c r="I24" i="28"/>
  <c r="E26" i="28" l="1"/>
  <c r="F26" i="28" s="1"/>
  <c r="G26" i="28" s="1"/>
  <c r="B54" i="28"/>
  <c r="C28" i="28"/>
  <c r="D27" i="28"/>
  <c r="H25" i="28"/>
  <c r="J25" i="28"/>
  <c r="I25" i="28"/>
  <c r="K25" i="28"/>
  <c r="E27" i="28" l="1"/>
  <c r="F27" i="28" s="1"/>
  <c r="G27" i="28" s="1"/>
  <c r="B55" i="28"/>
  <c r="H26" i="28"/>
  <c r="C29" i="28"/>
  <c r="D28" i="28"/>
  <c r="K26" i="28"/>
  <c r="I26" i="28"/>
  <c r="J26" i="28"/>
  <c r="G28" i="28" l="1"/>
  <c r="E28" i="28"/>
  <c r="F28" i="28" s="1"/>
  <c r="B56" i="28"/>
  <c r="C30" i="28"/>
  <c r="D29" i="28"/>
  <c r="H27" i="28"/>
  <c r="J27" i="28"/>
  <c r="I27" i="28"/>
  <c r="K27" i="28"/>
  <c r="D30" i="28" l="1"/>
  <c r="E29" i="28"/>
  <c r="F29" i="28" s="1"/>
  <c r="G29" i="28" s="1"/>
  <c r="H28" i="28"/>
  <c r="B57" i="28"/>
  <c r="J28" i="28"/>
  <c r="I28" i="28"/>
  <c r="K28" i="28"/>
  <c r="H29" i="28" l="1"/>
  <c r="E30" i="28"/>
  <c r="F30" i="28" s="1"/>
  <c r="G30" i="28" s="1"/>
  <c r="J29" i="28"/>
  <c r="I29" i="28"/>
  <c r="K29" i="28"/>
  <c r="H30" i="28" l="1"/>
  <c r="I30" i="28"/>
  <c r="K30" i="28"/>
  <c r="J30" i="28"/>
  <c r="AD26" i="30" l="1"/>
  <c r="AA318" i="30"/>
  <c r="AA317" i="30"/>
  <c r="AA313" i="30"/>
  <c r="AE320" i="30"/>
  <c r="AA321" i="30"/>
  <c r="AA315" i="30"/>
  <c r="AE314" i="30"/>
  <c r="AE323" i="30"/>
  <c r="AE313" i="30"/>
  <c r="AE317" i="30"/>
  <c r="AA322" i="30"/>
  <c r="AA323" i="30"/>
  <c r="AA319" i="30"/>
  <c r="AE322" i="30"/>
  <c r="AE319" i="30"/>
  <c r="AE312" i="30"/>
  <c r="AE321" i="30"/>
  <c r="AE316" i="30"/>
  <c r="AA324" i="30"/>
  <c r="AA316" i="30"/>
  <c r="AE318" i="30"/>
  <c r="AA320" i="30"/>
  <c r="AE315" i="30"/>
  <c r="AE324" i="30"/>
  <c r="AA312" i="30"/>
  <c r="AA314" i="30"/>
  <c r="Z26" i="30" l="1"/>
  <c r="W324" i="30"/>
  <c r="W317" i="30"/>
  <c r="S315" i="30"/>
  <c r="S316" i="30"/>
  <c r="S320" i="30"/>
  <c r="S322" i="30"/>
  <c r="S319" i="30"/>
  <c r="W313" i="30"/>
  <c r="W318" i="30"/>
  <c r="W322" i="30"/>
  <c r="S314" i="30"/>
  <c r="W319" i="30"/>
  <c r="W321" i="30"/>
  <c r="S318" i="30"/>
  <c r="S323" i="30"/>
  <c r="W312" i="30"/>
  <c r="S312" i="30"/>
  <c r="W323" i="30"/>
  <c r="W316" i="30"/>
  <c r="W320" i="30"/>
  <c r="S321" i="30"/>
  <c r="W315" i="30"/>
  <c r="S317" i="30"/>
  <c r="W314" i="30"/>
  <c r="S313" i="30"/>
  <c r="S324" i="30"/>
  <c r="V26" i="30" l="1"/>
  <c r="R26" i="30" l="1"/>
  <c r="K314" i="30"/>
  <c r="O319" i="30"/>
  <c r="G313" i="30"/>
  <c r="G319" i="30"/>
  <c r="K323" i="30"/>
  <c r="O316" i="30"/>
  <c r="O324" i="30"/>
  <c r="G322" i="30"/>
  <c r="K316" i="30"/>
  <c r="O322" i="30"/>
  <c r="G321" i="30"/>
  <c r="O314" i="30"/>
  <c r="K315" i="30"/>
  <c r="G318" i="30"/>
  <c r="K324" i="30"/>
  <c r="K320" i="30"/>
  <c r="K322" i="30"/>
  <c r="O313" i="30"/>
  <c r="G314" i="30"/>
  <c r="G316" i="30"/>
  <c r="O321" i="30"/>
  <c r="K317" i="30"/>
  <c r="K319" i="30"/>
  <c r="O323" i="30"/>
  <c r="G317" i="30"/>
  <c r="K313" i="30"/>
  <c r="K318" i="30"/>
  <c r="G312" i="30"/>
  <c r="O317" i="30"/>
  <c r="K321" i="30"/>
  <c r="G324" i="30"/>
  <c r="G323" i="30"/>
  <c r="O312" i="30"/>
  <c r="O315" i="30"/>
  <c r="G320" i="30"/>
  <c r="K312" i="30"/>
  <c r="O320" i="30"/>
  <c r="G315" i="30"/>
  <c r="O318" i="30"/>
  <c r="N26" i="30" l="1"/>
  <c r="J26" i="30" l="1"/>
  <c r="F26" i="30" l="1"/>
  <c r="C319" i="30"/>
  <c r="C316" i="30"/>
  <c r="C321" i="30"/>
  <c r="C320" i="30"/>
  <c r="C323" i="30"/>
  <c r="C315" i="30"/>
  <c r="C312" i="30"/>
  <c r="C324" i="30"/>
  <c r="C322" i="30"/>
  <c r="C313" i="30"/>
  <c r="C318" i="30"/>
  <c r="C314" i="30"/>
  <c r="C317" i="30"/>
  <c r="B26" i="30" l="1"/>
  <c r="B90" i="29" l="1"/>
  <c r="B91" i="29" s="1"/>
  <c r="N7" i="29"/>
  <c r="N8" i="29" s="1"/>
  <c r="C7" i="29"/>
  <c r="C8" i="29" s="1"/>
  <c r="B7" i="29"/>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B83" i="29" s="1"/>
  <c r="B84" i="29" s="1"/>
  <c r="B85" i="29" s="1"/>
  <c r="P6" i="29"/>
  <c r="P7" i="29" l="1"/>
  <c r="P8" i="29"/>
  <c r="N9" i="29"/>
  <c r="C9" i="29"/>
  <c r="I100" i="29"/>
  <c r="I182" i="29" s="1"/>
  <c r="I101" i="29"/>
  <c r="I183" i="29" s="1"/>
  <c r="H101" i="29"/>
  <c r="H100" i="29"/>
  <c r="B92" i="29"/>
  <c r="P9" i="29" l="1"/>
  <c r="N10" i="29"/>
  <c r="B93" i="29"/>
  <c r="C10" i="29"/>
  <c r="B94" i="29" l="1"/>
  <c r="P10" i="29"/>
  <c r="N11" i="29"/>
  <c r="C11" i="29"/>
  <c r="P11" i="29" l="1"/>
  <c r="N12" i="29"/>
  <c r="C12" i="29"/>
  <c r="B95" i="29"/>
  <c r="B96" i="29" l="1"/>
  <c r="C13" i="29"/>
  <c r="D12" i="29"/>
  <c r="E12" i="29" s="1"/>
  <c r="F12" i="29" s="1"/>
  <c r="N13" i="29"/>
  <c r="P12" i="29"/>
  <c r="D6" i="29"/>
  <c r="D8" i="29"/>
  <c r="D7" i="29"/>
  <c r="D9" i="29"/>
  <c r="D10" i="29"/>
  <c r="D11" i="29"/>
  <c r="E10" i="29" l="1"/>
  <c r="F10" i="29" s="1"/>
  <c r="G10" i="29" s="1"/>
  <c r="E6" i="29"/>
  <c r="F6" i="29" s="1"/>
  <c r="G6" i="29" s="1"/>
  <c r="E9" i="29"/>
  <c r="F9" i="29" s="1"/>
  <c r="G9" i="29" s="1"/>
  <c r="C14" i="29"/>
  <c r="D13" i="29"/>
  <c r="E13" i="29" s="1"/>
  <c r="F13" i="29" s="1"/>
  <c r="E7" i="29"/>
  <c r="F7" i="29" s="1"/>
  <c r="G7" i="29" s="1"/>
  <c r="N14" i="29"/>
  <c r="P13" i="29"/>
  <c r="E11" i="29"/>
  <c r="F11" i="29" s="1"/>
  <c r="G11" i="29" s="1"/>
  <c r="E8" i="29"/>
  <c r="F8" i="29" s="1"/>
  <c r="G8" i="29" s="1"/>
  <c r="G12" i="29"/>
  <c r="H12" i="29"/>
  <c r="B97" i="29"/>
  <c r="K7" i="29"/>
  <c r="J6" i="29"/>
  <c r="K6" i="29"/>
  <c r="I10" i="29"/>
  <c r="K9" i="29"/>
  <c r="J10" i="29"/>
  <c r="K10" i="29"/>
  <c r="I9" i="29"/>
  <c r="I12" i="29"/>
  <c r="J7" i="29"/>
  <c r="I8" i="29"/>
  <c r="J9" i="29"/>
  <c r="J12" i="29"/>
  <c r="I7" i="29"/>
  <c r="K8" i="29"/>
  <c r="K11" i="29"/>
  <c r="I6" i="29"/>
  <c r="J8" i="29"/>
  <c r="K12" i="29"/>
  <c r="J11" i="29"/>
  <c r="I11" i="29"/>
  <c r="H11" i="29" l="1"/>
  <c r="N15" i="29"/>
  <c r="P14" i="29"/>
  <c r="G13" i="29"/>
  <c r="H13" i="29"/>
  <c r="H9" i="29"/>
  <c r="B98" i="29"/>
  <c r="H8" i="29"/>
  <c r="H7" i="29"/>
  <c r="C15" i="29"/>
  <c r="D14" i="29"/>
  <c r="H6" i="29"/>
  <c r="H10" i="29"/>
  <c r="I13" i="29"/>
  <c r="K13" i="29"/>
  <c r="J13" i="29"/>
  <c r="E14" i="29" l="1"/>
  <c r="F14" i="29" s="1"/>
  <c r="G14" i="29" s="1"/>
  <c r="D15" i="29"/>
  <c r="E15" i="29" s="1"/>
  <c r="F15" i="29" s="1"/>
  <c r="C16" i="29"/>
  <c r="B99" i="29"/>
  <c r="N16" i="29"/>
  <c r="P15" i="29"/>
  <c r="J14" i="29"/>
  <c r="K14" i="29"/>
  <c r="I14" i="29"/>
  <c r="N17" i="29" l="1"/>
  <c r="P16" i="29"/>
  <c r="C17" i="29"/>
  <c r="D16" i="29"/>
  <c r="E16" i="29" s="1"/>
  <c r="F16" i="29" s="1"/>
  <c r="H14" i="29"/>
  <c r="H15" i="29"/>
  <c r="G15" i="29"/>
  <c r="B100" i="29"/>
  <c r="I15" i="29"/>
  <c r="K15" i="29"/>
  <c r="J15" i="29"/>
  <c r="D17" i="29" l="1"/>
  <c r="E17" i="29" s="1"/>
  <c r="F17" i="29" s="1"/>
  <c r="C18" i="29"/>
  <c r="B101" i="29"/>
  <c r="H16" i="29"/>
  <c r="G16" i="29"/>
  <c r="N18" i="29"/>
  <c r="P18" i="29" s="1"/>
  <c r="P17" i="29"/>
  <c r="I16" i="29"/>
  <c r="J16" i="29"/>
  <c r="K16" i="29"/>
  <c r="B102" i="29" l="1"/>
  <c r="C19" i="29"/>
  <c r="D18" i="29"/>
  <c r="H17" i="29"/>
  <c r="G17" i="29"/>
  <c r="I17" i="29"/>
  <c r="K17" i="29"/>
  <c r="J17" i="29"/>
  <c r="B103" i="29" l="1"/>
  <c r="E18" i="29"/>
  <c r="F18" i="29" s="1"/>
  <c r="G18" i="29" s="1"/>
  <c r="D19" i="29"/>
  <c r="E19" i="29" s="1"/>
  <c r="F19" i="29" s="1"/>
  <c r="C20" i="29"/>
  <c r="I18" i="29"/>
  <c r="J18" i="29"/>
  <c r="K18" i="29"/>
  <c r="B104" i="29" l="1"/>
  <c r="D20" i="29"/>
  <c r="E20" i="29" s="1"/>
  <c r="F20" i="29" s="1"/>
  <c r="C21" i="29"/>
  <c r="H19" i="29"/>
  <c r="G19" i="29"/>
  <c r="H18" i="29"/>
  <c r="J19" i="29"/>
  <c r="K19" i="29"/>
  <c r="I19" i="29"/>
  <c r="D21" i="29" l="1"/>
  <c r="E21" i="29" s="1"/>
  <c r="F21" i="29" s="1"/>
  <c r="C22" i="29"/>
  <c r="H20" i="29"/>
  <c r="G20" i="29"/>
  <c r="B105" i="29"/>
  <c r="K20" i="29"/>
  <c r="I20" i="29"/>
  <c r="J20" i="29"/>
  <c r="H21" i="29" l="1"/>
  <c r="G21" i="29"/>
  <c r="B106" i="29"/>
  <c r="D22" i="29"/>
  <c r="E22" i="29" s="1"/>
  <c r="F22" i="29" s="1"/>
  <c r="C23" i="29"/>
  <c r="J21" i="29"/>
  <c r="I21" i="29"/>
  <c r="K21" i="29"/>
  <c r="D23" i="29" l="1"/>
  <c r="E23" i="29" s="1"/>
  <c r="F23" i="29" s="1"/>
  <c r="C24" i="29"/>
  <c r="H22" i="29"/>
  <c r="G22" i="29"/>
  <c r="B107" i="29"/>
  <c r="J22" i="29"/>
  <c r="K22" i="29"/>
  <c r="I22" i="29"/>
  <c r="D24" i="29" l="1"/>
  <c r="C25" i="29"/>
  <c r="B108" i="29"/>
  <c r="H23" i="29"/>
  <c r="G23" i="29"/>
  <c r="J23" i="29"/>
  <c r="I23" i="29"/>
  <c r="K23" i="29"/>
  <c r="B109" i="29" l="1"/>
  <c r="E24" i="29"/>
  <c r="F24" i="29" s="1"/>
  <c r="G24" i="29" s="1"/>
  <c r="D25" i="29"/>
  <c r="C26" i="29"/>
  <c r="J24" i="29"/>
  <c r="I24" i="29"/>
  <c r="K24" i="29"/>
  <c r="E25" i="29" l="1"/>
  <c r="F25" i="29" s="1"/>
  <c r="G25" i="29" s="1"/>
  <c r="B110" i="29"/>
  <c r="D26" i="29"/>
  <c r="E26" i="29" s="1"/>
  <c r="F26" i="29" s="1"/>
  <c r="C27" i="29"/>
  <c r="H24" i="29"/>
  <c r="J25" i="29"/>
  <c r="I25" i="29"/>
  <c r="K25" i="29"/>
  <c r="B111" i="29" l="1"/>
  <c r="D27" i="29"/>
  <c r="E27" i="29" s="1"/>
  <c r="F27" i="29" s="1"/>
  <c r="C28" i="29"/>
  <c r="H26" i="29"/>
  <c r="G26" i="29"/>
  <c r="H25" i="29"/>
  <c r="K26" i="29"/>
  <c r="I26" i="29"/>
  <c r="J26" i="29"/>
  <c r="H27" i="29" l="1"/>
  <c r="G27" i="29"/>
  <c r="B112" i="29"/>
  <c r="C29" i="29"/>
  <c r="D28" i="29"/>
  <c r="E28" i="29" s="1"/>
  <c r="F28" i="29" s="1"/>
  <c r="J27" i="29"/>
  <c r="K27" i="29"/>
  <c r="I27" i="29"/>
  <c r="G28" i="29" l="1"/>
  <c r="H28" i="29"/>
  <c r="B113" i="29"/>
  <c r="C30" i="29"/>
  <c r="D29" i="29"/>
  <c r="E29" i="29" s="1"/>
  <c r="F29" i="29" s="1"/>
  <c r="J28" i="29"/>
  <c r="K28" i="29"/>
  <c r="I28" i="29"/>
  <c r="C31" i="29" l="1"/>
  <c r="D30" i="29"/>
  <c r="E30" i="29" s="1"/>
  <c r="F30" i="29" s="1"/>
  <c r="H29" i="29"/>
  <c r="G29" i="29"/>
  <c r="B114" i="29"/>
  <c r="J29" i="29"/>
  <c r="I29" i="29"/>
  <c r="K29" i="29"/>
  <c r="B115" i="29" l="1"/>
  <c r="H30" i="29"/>
  <c r="G30" i="29"/>
  <c r="C32" i="29"/>
  <c r="D31" i="29"/>
  <c r="I30" i="29"/>
  <c r="K30" i="29"/>
  <c r="J30" i="29"/>
  <c r="C33" i="29" l="1"/>
  <c r="D32" i="29"/>
  <c r="B116" i="29"/>
  <c r="E31" i="29"/>
  <c r="F31" i="29" s="1"/>
  <c r="G31" i="29" s="1"/>
  <c r="J31" i="29"/>
  <c r="I31" i="29"/>
  <c r="K31" i="29"/>
  <c r="H31" i="29" l="1"/>
  <c r="B117" i="29"/>
  <c r="C34" i="29"/>
  <c r="D33" i="29"/>
  <c r="E33" i="29" s="1"/>
  <c r="F33" i="29" s="1"/>
  <c r="E32" i="29"/>
  <c r="F32" i="29" s="1"/>
  <c r="G32" i="29" s="1"/>
  <c r="I32" i="29"/>
  <c r="K32" i="29"/>
  <c r="J32" i="29"/>
  <c r="C35" i="29" l="1"/>
  <c r="D34" i="29"/>
  <c r="B118" i="29"/>
  <c r="H32" i="29"/>
  <c r="G33" i="29"/>
  <c r="H33" i="29"/>
  <c r="J33" i="29"/>
  <c r="I33" i="29"/>
  <c r="K33" i="29"/>
  <c r="C36" i="29" l="1"/>
  <c r="D35" i="29"/>
  <c r="E35" i="29" s="1"/>
  <c r="F35" i="29" s="1"/>
  <c r="B119" i="29"/>
  <c r="E34" i="29"/>
  <c r="F34" i="29" s="1"/>
  <c r="G34" i="29" s="1"/>
  <c r="I34" i="29"/>
  <c r="K34" i="29"/>
  <c r="J34" i="29"/>
  <c r="C37" i="29" l="1"/>
  <c r="D36" i="29"/>
  <c r="H34" i="29"/>
  <c r="B120" i="29"/>
  <c r="G35" i="29"/>
  <c r="H35" i="29"/>
  <c r="J35" i="29"/>
  <c r="K35" i="29"/>
  <c r="I35" i="29"/>
  <c r="B121" i="29" l="1"/>
  <c r="C38" i="29"/>
  <c r="D37" i="29"/>
  <c r="E37" i="29" s="1"/>
  <c r="F37" i="29" s="1"/>
  <c r="E36" i="29"/>
  <c r="F36" i="29" s="1"/>
  <c r="G36" i="29" s="1"/>
  <c r="K36" i="29"/>
  <c r="J36" i="29"/>
  <c r="I36" i="29"/>
  <c r="C39" i="29" l="1"/>
  <c r="D38" i="29"/>
  <c r="B122" i="29"/>
  <c r="H36" i="29"/>
  <c r="G37" i="29"/>
  <c r="H37" i="29"/>
  <c r="K37" i="29"/>
  <c r="I37" i="29"/>
  <c r="J37" i="29"/>
  <c r="C40" i="29" l="1"/>
  <c r="D39" i="29"/>
  <c r="E39" i="29" s="1"/>
  <c r="F39" i="29" s="1"/>
  <c r="B123" i="29"/>
  <c r="E38" i="29"/>
  <c r="F38" i="29" s="1"/>
  <c r="G38" i="29" s="1"/>
  <c r="K38" i="29"/>
  <c r="J38" i="29"/>
  <c r="I38" i="29"/>
  <c r="B124" i="29" l="1"/>
  <c r="H38" i="29"/>
  <c r="G39" i="29"/>
  <c r="H39" i="29"/>
  <c r="C41" i="29"/>
  <c r="D40" i="29"/>
  <c r="E40" i="29" s="1"/>
  <c r="F40" i="29" s="1"/>
  <c r="I39" i="29"/>
  <c r="K39" i="29"/>
  <c r="J39" i="29"/>
  <c r="B125" i="29" l="1"/>
  <c r="G40" i="29"/>
  <c r="H40" i="29"/>
  <c r="C42" i="29"/>
  <c r="D41" i="29"/>
  <c r="E41" i="29" s="1"/>
  <c r="F41" i="29" s="1"/>
  <c r="I40" i="29"/>
  <c r="K40" i="29"/>
  <c r="J40" i="29"/>
  <c r="C43" i="29" l="1"/>
  <c r="D42" i="29"/>
  <c r="E42" i="29" s="1"/>
  <c r="F42" i="29" s="1"/>
  <c r="B126" i="29"/>
  <c r="G41" i="29"/>
  <c r="H41" i="29"/>
  <c r="K41" i="29"/>
  <c r="J41" i="29"/>
  <c r="I41" i="29"/>
  <c r="C44" i="29" l="1"/>
  <c r="D43" i="29"/>
  <c r="B127" i="29"/>
  <c r="G42" i="29"/>
  <c r="H42" i="29"/>
  <c r="K42" i="29"/>
  <c r="J42" i="29"/>
  <c r="I42" i="29"/>
  <c r="C45" i="29" l="1"/>
  <c r="D44" i="29"/>
  <c r="E44" i="29" s="1"/>
  <c r="F44" i="29" s="1"/>
  <c r="E43" i="29"/>
  <c r="F43" i="29" s="1"/>
  <c r="G43" i="29" s="1"/>
  <c r="B128" i="29"/>
  <c r="K43" i="29"/>
  <c r="J43" i="29"/>
  <c r="I43" i="29"/>
  <c r="H43" i="29" l="1"/>
  <c r="C46" i="29"/>
  <c r="D45" i="29"/>
  <c r="B129" i="29"/>
  <c r="G44" i="29"/>
  <c r="H44" i="29"/>
  <c r="I44" i="29"/>
  <c r="K44" i="29"/>
  <c r="J44" i="29"/>
  <c r="B130" i="29" l="1"/>
  <c r="C47" i="29"/>
  <c r="D46" i="29"/>
  <c r="E45" i="29"/>
  <c r="F45" i="29" s="1"/>
  <c r="G45" i="29" s="1"/>
  <c r="K45" i="29"/>
  <c r="I45" i="29"/>
  <c r="J45" i="29"/>
  <c r="C48" i="29" l="1"/>
  <c r="D47" i="29"/>
  <c r="E47" i="29" s="1"/>
  <c r="F47" i="29" s="1"/>
  <c r="B131" i="29"/>
  <c r="E46" i="29"/>
  <c r="F46" i="29" s="1"/>
  <c r="G46" i="29" s="1"/>
  <c r="H45" i="29"/>
  <c r="I46" i="29"/>
  <c r="J46" i="29"/>
  <c r="K46" i="29"/>
  <c r="B132" i="29" l="1"/>
  <c r="G47" i="29"/>
  <c r="H47" i="29"/>
  <c r="H46" i="29"/>
  <c r="C49" i="29"/>
  <c r="D48" i="29"/>
  <c r="K47" i="29"/>
  <c r="J47" i="29"/>
  <c r="I47" i="29"/>
  <c r="C50" i="29" l="1"/>
  <c r="D49" i="29"/>
  <c r="E49" i="29" s="1"/>
  <c r="F49" i="29" s="1"/>
  <c r="E48" i="29"/>
  <c r="F48" i="29" s="1"/>
  <c r="G48" i="29" s="1"/>
  <c r="B133" i="29"/>
  <c r="J48" i="29"/>
  <c r="I48" i="29"/>
  <c r="K48" i="29"/>
  <c r="G49" i="29" l="1"/>
  <c r="H49" i="29"/>
  <c r="B134" i="29"/>
  <c r="C51" i="29"/>
  <c r="D50" i="29"/>
  <c r="E50" i="29" s="1"/>
  <c r="F50" i="29" s="1"/>
  <c r="H48" i="29"/>
  <c r="C22" i="15"/>
  <c r="AB19" i="24"/>
  <c r="AB20" i="24" s="1"/>
  <c r="AB21" i="24" s="1"/>
  <c r="AB22" i="24" s="1"/>
  <c r="AB23" i="24" s="1"/>
  <c r="AB24" i="24" s="1"/>
  <c r="AB25" i="24" s="1"/>
  <c r="AB26" i="24" s="1"/>
  <c r="AB27" i="24" s="1"/>
  <c r="AB28" i="24" s="1"/>
  <c r="AB29" i="24" s="1"/>
  <c r="AB30" i="24" s="1"/>
  <c r="AB31" i="24" s="1"/>
  <c r="AB32" i="24" s="1"/>
  <c r="AB33" i="24" s="1"/>
  <c r="AB34" i="24" s="1"/>
  <c r="AB35" i="24" s="1"/>
  <c r="AB36" i="24" s="1"/>
  <c r="AB37" i="24" s="1"/>
  <c r="AB38" i="24" s="1"/>
  <c r="AB39" i="24" s="1"/>
  <c r="AB40" i="24" s="1"/>
  <c r="AB41" i="24" s="1"/>
  <c r="AB42" i="24" s="1"/>
  <c r="AB43" i="24" s="1"/>
  <c r="AB44" i="24" s="1"/>
  <c r="AB45" i="24" s="1"/>
  <c r="AB46" i="24" s="1"/>
  <c r="AB47" i="24" s="1"/>
  <c r="AB48" i="24" s="1"/>
  <c r="AB49" i="24" s="1"/>
  <c r="AB50" i="24" s="1"/>
  <c r="AB51" i="24" s="1"/>
  <c r="AB52" i="24" s="1"/>
  <c r="AB53" i="24" s="1"/>
  <c r="AB54" i="24" s="1"/>
  <c r="AB55" i="24" s="1"/>
  <c r="AB56" i="24" s="1"/>
  <c r="AB57" i="24" s="1"/>
  <c r="AB58" i="24" s="1"/>
  <c r="AB59" i="24" s="1"/>
  <c r="AB60" i="24" s="1"/>
  <c r="AB61" i="24" s="1"/>
  <c r="AB62" i="24" s="1"/>
  <c r="AB63" i="24" s="1"/>
  <c r="AB64" i="24" s="1"/>
  <c r="AB65" i="24" s="1"/>
  <c r="AB66" i="24" s="1"/>
  <c r="AB67" i="24" s="1"/>
  <c r="AB68" i="24" s="1"/>
  <c r="AB69" i="24" s="1"/>
  <c r="AB70" i="24" s="1"/>
  <c r="AB71" i="24" s="1"/>
  <c r="AB72" i="24" s="1"/>
  <c r="AB73" i="24" s="1"/>
  <c r="AB74" i="24" s="1"/>
  <c r="AB75" i="24" s="1"/>
  <c r="AB76" i="24" s="1"/>
  <c r="AB77" i="24" s="1"/>
  <c r="AB78" i="24" s="1"/>
  <c r="AB79" i="24" s="1"/>
  <c r="AB80" i="24" s="1"/>
  <c r="AB81" i="24" s="1"/>
  <c r="B34" i="25"/>
  <c r="B35" i="25" s="1"/>
  <c r="K49" i="29"/>
  <c r="I49" i="29"/>
  <c r="J49" i="29"/>
  <c r="E3" i="25" l="1"/>
  <c r="C52" i="29"/>
  <c r="D51" i="29"/>
  <c r="E51" i="29" s="1"/>
  <c r="F51" i="29" s="1"/>
  <c r="G50" i="29"/>
  <c r="H50" i="29"/>
  <c r="B135" i="29"/>
  <c r="B36" i="25"/>
  <c r="K50" i="29"/>
  <c r="J50" i="29"/>
  <c r="I50" i="29"/>
  <c r="D52" i="29" l="1"/>
  <c r="E52" i="29" s="1"/>
  <c r="F52" i="29" s="1"/>
  <c r="C53" i="29"/>
  <c r="B136" i="29"/>
  <c r="G51" i="29"/>
  <c r="H51" i="29"/>
  <c r="B37" i="25"/>
  <c r="B137" i="29" l="1"/>
  <c r="D53" i="29"/>
  <c r="E53" i="29" s="1"/>
  <c r="F53" i="29" s="1"/>
  <c r="C54" i="29"/>
  <c r="H52" i="29"/>
  <c r="G52" i="29"/>
  <c r="B38" i="25"/>
  <c r="D54" i="29" l="1"/>
  <c r="C55" i="29"/>
  <c r="B138" i="29"/>
  <c r="H53" i="29"/>
  <c r="G53" i="29"/>
  <c r="B39" i="25"/>
  <c r="D55" i="29" l="1"/>
  <c r="E55" i="29" s="1"/>
  <c r="F55" i="29" s="1"/>
  <c r="C56" i="29"/>
  <c r="E54" i="29"/>
  <c r="F54" i="29" s="1"/>
  <c r="G54" i="29" s="1"/>
  <c r="B139" i="29"/>
  <c r="B40" i="25"/>
  <c r="H55" i="29" l="1"/>
  <c r="G55" i="29"/>
  <c r="B140" i="29"/>
  <c r="H54" i="29"/>
  <c r="D56" i="29"/>
  <c r="C57" i="29"/>
  <c r="B41" i="25"/>
  <c r="B42" i="25" s="1"/>
  <c r="B43" i="25" s="1"/>
  <c r="B44" i="25" s="1"/>
  <c r="B45" i="25" s="1"/>
  <c r="B46" i="25" s="1"/>
  <c r="B47" i="25" s="1"/>
  <c r="B48" i="25" s="1"/>
  <c r="D57" i="29" l="1"/>
  <c r="E57" i="29" s="1"/>
  <c r="F57" i="29" s="1"/>
  <c r="C58" i="29"/>
  <c r="B141" i="29"/>
  <c r="E56" i="29"/>
  <c r="F56" i="29" s="1"/>
  <c r="G56" i="29" s="1"/>
  <c r="B49" i="25"/>
  <c r="B142" i="29" l="1"/>
  <c r="H57" i="29"/>
  <c r="G57" i="29"/>
  <c r="H56" i="29"/>
  <c r="D58" i="29"/>
  <c r="E58" i="29" s="1"/>
  <c r="F58" i="29" s="1"/>
  <c r="C59" i="29"/>
  <c r="B50" i="25"/>
  <c r="B51" i="25" s="1"/>
  <c r="B143" i="29" l="1"/>
  <c r="D59" i="29"/>
  <c r="C60" i="29"/>
  <c r="H58" i="29"/>
  <c r="G58" i="29"/>
  <c r="E59" i="29" l="1"/>
  <c r="F59" i="29" s="1"/>
  <c r="G59" i="29" s="1"/>
  <c r="D60" i="29"/>
  <c r="C61" i="29"/>
  <c r="B144" i="29"/>
  <c r="H59" i="29" l="1"/>
  <c r="D61" i="29"/>
  <c r="C62" i="29"/>
  <c r="E60" i="29"/>
  <c r="F60" i="29" s="1"/>
  <c r="G60" i="29" s="1"/>
  <c r="B145" i="29"/>
  <c r="E61" i="29" l="1"/>
  <c r="F61" i="29" s="1"/>
  <c r="G61" i="29" s="1"/>
  <c r="H60" i="29"/>
  <c r="B146" i="29"/>
  <c r="D62" i="29"/>
  <c r="E62" i="29" s="1"/>
  <c r="F62" i="29" s="1"/>
  <c r="C63" i="29"/>
  <c r="D63" i="29" l="1"/>
  <c r="C64" i="29"/>
  <c r="B147" i="29"/>
  <c r="H62" i="29"/>
  <c r="G62" i="29"/>
  <c r="H61" i="29"/>
  <c r="B148" i="29" l="1"/>
  <c r="D64" i="29"/>
  <c r="C65" i="29"/>
  <c r="E63" i="29"/>
  <c r="F63" i="29" s="1"/>
  <c r="G63" i="29" s="1"/>
  <c r="H63" i="29" l="1"/>
  <c r="E64" i="29"/>
  <c r="F64" i="29" s="1"/>
  <c r="G64" i="29" s="1"/>
  <c r="B149" i="29"/>
  <c r="D65" i="29"/>
  <c r="E65" i="29" s="1"/>
  <c r="F65" i="29" s="1"/>
  <c r="C66" i="29"/>
  <c r="H64" i="29" l="1"/>
  <c r="B150" i="29"/>
  <c r="D66" i="29"/>
  <c r="E66" i="29" s="1"/>
  <c r="F66" i="29" s="1"/>
  <c r="C67" i="29"/>
  <c r="H65" i="29"/>
  <c r="G65" i="29"/>
  <c r="B151" i="29" l="1"/>
  <c r="D67" i="29"/>
  <c r="C68" i="29"/>
  <c r="H66" i="29"/>
  <c r="G66" i="29"/>
  <c r="E67" i="29" l="1"/>
  <c r="F67" i="29" s="1"/>
  <c r="G67" i="29" s="1"/>
  <c r="D68" i="29"/>
  <c r="E68" i="29" s="1"/>
  <c r="F68" i="29" s="1"/>
  <c r="C69" i="29"/>
  <c r="B152" i="29"/>
  <c r="H68" i="29" l="1"/>
  <c r="G68" i="29"/>
  <c r="B153" i="29"/>
  <c r="D69" i="29"/>
  <c r="C70" i="29"/>
  <c r="H67" i="29"/>
  <c r="D70" i="29" l="1"/>
  <c r="E70" i="29" s="1"/>
  <c r="F70" i="29" s="1"/>
  <c r="C71" i="29"/>
  <c r="B154" i="29"/>
  <c r="E69" i="29"/>
  <c r="F69" i="29" s="1"/>
  <c r="G69" i="29" s="1"/>
  <c r="B88" i="24"/>
  <c r="B87" i="24"/>
  <c r="B86" i="24"/>
  <c r="B85" i="24"/>
  <c r="C9" i="24"/>
  <c r="C11" i="24" s="1"/>
  <c r="C26" i="15"/>
  <c r="C27" i="15"/>
  <c r="C31" i="15" s="1"/>
  <c r="J8" i="21"/>
  <c r="K8" i="21"/>
  <c r="L8" i="21"/>
  <c r="J9" i="21"/>
  <c r="K9" i="21"/>
  <c r="L9" i="21"/>
  <c r="J10" i="21"/>
  <c r="K10" i="21"/>
  <c r="L10" i="21"/>
  <c r="J11" i="21"/>
  <c r="K11" i="21"/>
  <c r="L11" i="21"/>
  <c r="J12" i="21"/>
  <c r="K12" i="21"/>
  <c r="L12" i="21"/>
  <c r="J13" i="21"/>
  <c r="K13" i="21"/>
  <c r="L13" i="21"/>
  <c r="J14" i="21"/>
  <c r="K14" i="21"/>
  <c r="L14" i="21"/>
  <c r="J15" i="21"/>
  <c r="K15" i="21"/>
  <c r="L15" i="21"/>
  <c r="J16" i="21"/>
  <c r="K16" i="21"/>
  <c r="L16" i="21"/>
  <c r="J17" i="21"/>
  <c r="K17" i="21"/>
  <c r="L17" i="21"/>
  <c r="J18" i="21"/>
  <c r="K18" i="21"/>
  <c r="L18" i="21"/>
  <c r="J19" i="21"/>
  <c r="K19" i="21"/>
  <c r="L19" i="21"/>
  <c r="J20" i="21"/>
  <c r="K20" i="21"/>
  <c r="L20" i="21"/>
  <c r="J21" i="21"/>
  <c r="K21" i="21"/>
  <c r="L21" i="21"/>
  <c r="J22" i="21"/>
  <c r="K22" i="21"/>
  <c r="L22" i="21"/>
  <c r="J23" i="21"/>
  <c r="K23" i="21"/>
  <c r="L23" i="21"/>
  <c r="J24" i="21"/>
  <c r="K24" i="21"/>
  <c r="L24" i="21"/>
  <c r="J25" i="21"/>
  <c r="K25" i="21"/>
  <c r="L25" i="21"/>
  <c r="J26" i="21"/>
  <c r="K26" i="21"/>
  <c r="L26" i="21"/>
  <c r="J27" i="21"/>
  <c r="K27" i="21"/>
  <c r="L27" i="21"/>
  <c r="J28" i="21"/>
  <c r="K28" i="21"/>
  <c r="L28" i="21"/>
  <c r="J29" i="21"/>
  <c r="K29" i="21"/>
  <c r="L29" i="21"/>
  <c r="J30" i="21"/>
  <c r="K30" i="21"/>
  <c r="L30" i="21"/>
  <c r="J31" i="21"/>
  <c r="K31" i="21"/>
  <c r="L31" i="21"/>
  <c r="J32" i="21"/>
  <c r="K32" i="21"/>
  <c r="L32" i="21"/>
  <c r="J33" i="21"/>
  <c r="K33" i="21"/>
  <c r="L33" i="21"/>
  <c r="J34" i="21"/>
  <c r="K34" i="21"/>
  <c r="L34" i="21"/>
  <c r="J35" i="21"/>
  <c r="K35" i="21"/>
  <c r="L35" i="21"/>
  <c r="J36" i="21"/>
  <c r="K36" i="21"/>
  <c r="L36" i="21"/>
  <c r="J37" i="21"/>
  <c r="K37" i="21"/>
  <c r="L37" i="21"/>
  <c r="J38" i="21"/>
  <c r="K38" i="21"/>
  <c r="L38" i="21"/>
  <c r="J39" i="21"/>
  <c r="K39" i="21"/>
  <c r="L39" i="21"/>
  <c r="J40" i="21"/>
  <c r="K40" i="21"/>
  <c r="L40" i="21"/>
  <c r="J41" i="21"/>
  <c r="K41" i="21"/>
  <c r="L41" i="21"/>
  <c r="J42" i="21"/>
  <c r="K42" i="21"/>
  <c r="L42" i="21"/>
  <c r="J43" i="21"/>
  <c r="K43" i="21"/>
  <c r="L43" i="21"/>
  <c r="L7" i="21"/>
  <c r="K7" i="21"/>
  <c r="J7" i="21"/>
  <c r="F7" i="21"/>
  <c r="E7" i="21"/>
  <c r="D7" i="21"/>
  <c r="F43" i="21"/>
  <c r="F42" i="21"/>
  <c r="F41" i="21"/>
  <c r="F40" i="21"/>
  <c r="F39" i="21"/>
  <c r="F38" i="21"/>
  <c r="F37" i="21"/>
  <c r="F36" i="21"/>
  <c r="F35" i="21"/>
  <c r="F34" i="21"/>
  <c r="F33" i="21"/>
  <c r="F32" i="21"/>
  <c r="F31" i="21"/>
  <c r="F30" i="21"/>
  <c r="F29" i="21"/>
  <c r="F28" i="21"/>
  <c r="F27" i="21"/>
  <c r="F26" i="21"/>
  <c r="F25" i="21"/>
  <c r="F24" i="21"/>
  <c r="F23" i="21"/>
  <c r="F22" i="21"/>
  <c r="F21" i="21"/>
  <c r="F20" i="21"/>
  <c r="F19" i="21"/>
  <c r="F18" i="21"/>
  <c r="F17" i="21"/>
  <c r="F16" i="21"/>
  <c r="F15" i="21"/>
  <c r="F14" i="21"/>
  <c r="F13" i="21"/>
  <c r="F12" i="21"/>
  <c r="F11" i="21"/>
  <c r="F10" i="21"/>
  <c r="F9" i="21"/>
  <c r="F8"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C23" i="15"/>
  <c r="H17" i="20"/>
  <c r="F17" i="20"/>
  <c r="D17" i="20"/>
  <c r="K63" i="29"/>
  <c r="I57" i="29"/>
  <c r="K60" i="29"/>
  <c r="J56" i="29"/>
  <c r="J65" i="29"/>
  <c r="I64" i="29"/>
  <c r="K57" i="29"/>
  <c r="K54" i="29"/>
  <c r="I66" i="29"/>
  <c r="K64" i="29"/>
  <c r="J60" i="29"/>
  <c r="I69" i="29"/>
  <c r="J61" i="29"/>
  <c r="K66" i="29"/>
  <c r="K61" i="29"/>
  <c r="K53" i="29"/>
  <c r="K52" i="29"/>
  <c r="K62" i="29"/>
  <c r="J66" i="29"/>
  <c r="I51" i="29"/>
  <c r="I63" i="29"/>
  <c r="I56" i="29"/>
  <c r="I62" i="29"/>
  <c r="I58" i="29"/>
  <c r="K59" i="29"/>
  <c r="K56" i="29"/>
  <c r="J53" i="29"/>
  <c r="J64" i="29"/>
  <c r="J69" i="29"/>
  <c r="K58" i="29"/>
  <c r="J52" i="29"/>
  <c r="I54" i="29"/>
  <c r="J67" i="29"/>
  <c r="I55" i="29"/>
  <c r="I59" i="29"/>
  <c r="I68" i="29"/>
  <c r="K69" i="29"/>
  <c r="K51" i="29"/>
  <c r="I67" i="29"/>
  <c r="J63" i="29"/>
  <c r="J58" i="29"/>
  <c r="I52" i="29"/>
  <c r="I53" i="29"/>
  <c r="K67" i="29"/>
  <c r="J51" i="29"/>
  <c r="J68" i="29"/>
  <c r="K65" i="29"/>
  <c r="J62" i="29"/>
  <c r="J54" i="29"/>
  <c r="I61" i="29"/>
  <c r="J59" i="29"/>
  <c r="I65" i="29"/>
  <c r="K68" i="29"/>
  <c r="J57" i="29"/>
  <c r="K55" i="29"/>
  <c r="I60" i="29"/>
  <c r="J55" i="29"/>
  <c r="C30" i="15" l="1"/>
  <c r="E3" i="28" s="1"/>
  <c r="G3" i="25"/>
  <c r="G3" i="28"/>
  <c r="AG25" i="30"/>
  <c r="AC25" i="30"/>
  <c r="Y25" i="30"/>
  <c r="U25" i="30"/>
  <c r="Q25" i="30"/>
  <c r="I25" i="30"/>
  <c r="M25" i="30"/>
  <c r="E25" i="30"/>
  <c r="J3" i="29"/>
  <c r="L68" i="29" s="1"/>
  <c r="M68" i="29" s="1"/>
  <c r="AB25" i="30"/>
  <c r="X25" i="30"/>
  <c r="H25" i="30"/>
  <c r="L25" i="30"/>
  <c r="H69" i="29"/>
  <c r="D71" i="29"/>
  <c r="C72" i="29"/>
  <c r="H70" i="29"/>
  <c r="G70" i="29"/>
  <c r="B155" i="29"/>
  <c r="E40" i="5"/>
  <c r="E41" i="5" s="1"/>
  <c r="I70" i="29"/>
  <c r="J70" i="29"/>
  <c r="K70" i="29"/>
  <c r="H3" i="29" l="1"/>
  <c r="P25" i="30"/>
  <c r="AF25" i="30"/>
  <c r="D25" i="30"/>
  <c r="T25" i="30"/>
  <c r="L8" i="29"/>
  <c r="M8" i="29" s="1"/>
  <c r="L9" i="29"/>
  <c r="M9" i="29" s="1"/>
  <c r="L12" i="29"/>
  <c r="M12" i="29" s="1"/>
  <c r="L11" i="29"/>
  <c r="M11" i="29" s="1"/>
  <c r="L6" i="29"/>
  <c r="M6" i="29" s="1"/>
  <c r="L7" i="29"/>
  <c r="M7" i="29" s="1"/>
  <c r="L10" i="29"/>
  <c r="M10" i="29" s="1"/>
  <c r="L13" i="29"/>
  <c r="M13" i="29" s="1"/>
  <c r="L14" i="29"/>
  <c r="M14" i="29" s="1"/>
  <c r="L15" i="29"/>
  <c r="M15" i="29" s="1"/>
  <c r="L16" i="29"/>
  <c r="M16" i="29" s="1"/>
  <c r="L17" i="29"/>
  <c r="M17" i="29" s="1"/>
  <c r="L18" i="29"/>
  <c r="M18" i="29" s="1"/>
  <c r="L19" i="29"/>
  <c r="M19" i="29" s="1"/>
  <c r="L20" i="29"/>
  <c r="M20" i="29" s="1"/>
  <c r="L21" i="29"/>
  <c r="M21" i="29" s="1"/>
  <c r="L22" i="29"/>
  <c r="M22" i="29" s="1"/>
  <c r="L23" i="29"/>
  <c r="M23" i="29" s="1"/>
  <c r="L24" i="29"/>
  <c r="M24" i="29" s="1"/>
  <c r="L25" i="29"/>
  <c r="M25" i="29" s="1"/>
  <c r="L26" i="29"/>
  <c r="M26" i="29" s="1"/>
  <c r="L27" i="29"/>
  <c r="M27" i="29" s="1"/>
  <c r="L28" i="29"/>
  <c r="M28" i="29" s="1"/>
  <c r="L29" i="29"/>
  <c r="M29" i="29" s="1"/>
  <c r="L30" i="29"/>
  <c r="M30" i="29" s="1"/>
  <c r="L31" i="29"/>
  <c r="M31" i="29" s="1"/>
  <c r="L32" i="29"/>
  <c r="M32" i="29" s="1"/>
  <c r="L33" i="29"/>
  <c r="M33" i="29" s="1"/>
  <c r="L34" i="29"/>
  <c r="M34" i="29" s="1"/>
  <c r="L35" i="29"/>
  <c r="M35" i="29" s="1"/>
  <c r="L36" i="29"/>
  <c r="M36" i="29" s="1"/>
  <c r="L37" i="29"/>
  <c r="M37" i="29" s="1"/>
  <c r="L38" i="29"/>
  <c r="M38" i="29" s="1"/>
  <c r="L39" i="29"/>
  <c r="M39" i="29" s="1"/>
  <c r="L40" i="29"/>
  <c r="M40" i="29" s="1"/>
  <c r="L41" i="29"/>
  <c r="M41" i="29" s="1"/>
  <c r="L42" i="29"/>
  <c r="M42" i="29" s="1"/>
  <c r="L43" i="29"/>
  <c r="M43" i="29" s="1"/>
  <c r="L44" i="29"/>
  <c r="M44" i="29" s="1"/>
  <c r="L45" i="29"/>
  <c r="M45" i="29" s="1"/>
  <c r="L46" i="29"/>
  <c r="M46" i="29" s="1"/>
  <c r="L47" i="29"/>
  <c r="M47" i="29" s="1"/>
  <c r="L48" i="29"/>
  <c r="M48" i="29" s="1"/>
  <c r="L49" i="29"/>
  <c r="M49" i="29" s="1"/>
  <c r="L50" i="29"/>
  <c r="M50" i="29" s="1"/>
  <c r="L52" i="29"/>
  <c r="M52" i="29" s="1"/>
  <c r="L51" i="29"/>
  <c r="M51" i="29" s="1"/>
  <c r="L53" i="29"/>
  <c r="M53" i="29" s="1"/>
  <c r="L54" i="29"/>
  <c r="M54" i="29" s="1"/>
  <c r="L55" i="29"/>
  <c r="M55" i="29" s="1"/>
  <c r="L56" i="29"/>
  <c r="M56" i="29" s="1"/>
  <c r="L57" i="29"/>
  <c r="M57" i="29" s="1"/>
  <c r="L58" i="29"/>
  <c r="M58" i="29" s="1"/>
  <c r="L59" i="29"/>
  <c r="M59" i="29" s="1"/>
  <c r="L60" i="29"/>
  <c r="M60" i="29" s="1"/>
  <c r="L61" i="29"/>
  <c r="M61" i="29" s="1"/>
  <c r="L62" i="29"/>
  <c r="M62" i="29" s="1"/>
  <c r="L63" i="29"/>
  <c r="M63" i="29" s="1"/>
  <c r="L64" i="29"/>
  <c r="M64" i="29" s="1"/>
  <c r="L65" i="29"/>
  <c r="M65" i="29" s="1"/>
  <c r="L66" i="29"/>
  <c r="M66" i="29" s="1"/>
  <c r="L67" i="29"/>
  <c r="M67" i="29" s="1"/>
  <c r="L12" i="28"/>
  <c r="M12" i="28" s="1"/>
  <c r="L7" i="28"/>
  <c r="M7" i="28" s="1"/>
  <c r="L8" i="28"/>
  <c r="M8" i="28" s="1"/>
  <c r="L10" i="28"/>
  <c r="M10" i="28" s="1"/>
  <c r="L6" i="28"/>
  <c r="M6" i="28" s="1"/>
  <c r="L13" i="28"/>
  <c r="M13" i="28" s="1"/>
  <c r="L11" i="28"/>
  <c r="M11" i="28" s="1"/>
  <c r="L9" i="28"/>
  <c r="M9" i="28" s="1"/>
  <c r="L14" i="28"/>
  <c r="M14" i="28" s="1"/>
  <c r="L15" i="28"/>
  <c r="M15" i="28" s="1"/>
  <c r="L16" i="28"/>
  <c r="M16" i="28" s="1"/>
  <c r="L17" i="28"/>
  <c r="M17" i="28" s="1"/>
  <c r="L18" i="28"/>
  <c r="M18" i="28" s="1"/>
  <c r="L19" i="28"/>
  <c r="M19" i="28" s="1"/>
  <c r="L20" i="28"/>
  <c r="M20" i="28" s="1"/>
  <c r="L21" i="28"/>
  <c r="M21" i="28" s="1"/>
  <c r="L22" i="28"/>
  <c r="M22" i="28" s="1"/>
  <c r="L23" i="28"/>
  <c r="M23" i="28" s="1"/>
  <c r="L24" i="28"/>
  <c r="M24" i="28" s="1"/>
  <c r="L25" i="28"/>
  <c r="M25" i="28" s="1"/>
  <c r="L26" i="28"/>
  <c r="M26" i="28" s="1"/>
  <c r="L27" i="28"/>
  <c r="M27" i="28" s="1"/>
  <c r="L28" i="28"/>
  <c r="M28" i="28" s="1"/>
  <c r="L29" i="28"/>
  <c r="M29" i="28" s="1"/>
  <c r="L30" i="28"/>
  <c r="M30" i="28" s="1"/>
  <c r="L29" i="25"/>
  <c r="M29" i="25" s="1"/>
  <c r="L28" i="25"/>
  <c r="M28" i="25" s="1"/>
  <c r="L26" i="25"/>
  <c r="M26" i="25" s="1"/>
  <c r="L27" i="25"/>
  <c r="M27" i="25" s="1"/>
  <c r="L25" i="25"/>
  <c r="M25" i="25" s="1"/>
  <c r="L30" i="25"/>
  <c r="M30" i="25" s="1"/>
  <c r="L22" i="25"/>
  <c r="M22" i="25" s="1"/>
  <c r="L17" i="25"/>
  <c r="M17" i="25" s="1"/>
  <c r="L13" i="25"/>
  <c r="M13" i="25" s="1"/>
  <c r="L9" i="25"/>
  <c r="M9" i="25" s="1"/>
  <c r="L24" i="25"/>
  <c r="M24" i="25" s="1"/>
  <c r="L10" i="25"/>
  <c r="M10" i="25" s="1"/>
  <c r="L21" i="25"/>
  <c r="M21" i="25" s="1"/>
  <c r="L16" i="25"/>
  <c r="M16" i="25" s="1"/>
  <c r="L12" i="25"/>
  <c r="M12" i="25" s="1"/>
  <c r="L8" i="25"/>
  <c r="M8" i="25" s="1"/>
  <c r="L20" i="25"/>
  <c r="M20" i="25" s="1"/>
  <c r="L14" i="25"/>
  <c r="M14" i="25" s="1"/>
  <c r="L23" i="25"/>
  <c r="M23" i="25" s="1"/>
  <c r="L19" i="25"/>
  <c r="M19" i="25" s="1"/>
  <c r="L15" i="25"/>
  <c r="M15" i="25" s="1"/>
  <c r="L11" i="25"/>
  <c r="M11" i="25" s="1"/>
  <c r="L7" i="25"/>
  <c r="M7" i="25" s="1"/>
  <c r="L18" i="25"/>
  <c r="M18" i="25" s="1"/>
  <c r="L69" i="29"/>
  <c r="M69" i="29" s="1"/>
  <c r="B156" i="29"/>
  <c r="D72" i="29"/>
  <c r="E72" i="29" s="1"/>
  <c r="F72" i="29" s="1"/>
  <c r="C73" i="29"/>
  <c r="E71" i="29"/>
  <c r="F71" i="29" s="1"/>
  <c r="G71" i="29" s="1"/>
  <c r="L6" i="25"/>
  <c r="M6" i="25" s="1"/>
  <c r="B8" i="5"/>
  <c r="B7" i="5"/>
  <c r="D23" i="5"/>
  <c r="D22" i="5"/>
  <c r="C18" i="5"/>
  <c r="C17" i="5"/>
  <c r="C16" i="5"/>
  <c r="C15" i="5"/>
  <c r="C14" i="5"/>
  <c r="C13" i="5"/>
  <c r="C12" i="5"/>
  <c r="I71" i="29"/>
  <c r="J71" i="29"/>
  <c r="K71" i="29"/>
  <c r="C38" i="28" l="1"/>
  <c r="D38" i="28" s="1"/>
  <c r="E38" i="28" s="1"/>
  <c r="C43" i="28"/>
  <c r="D43" i="28" s="1"/>
  <c r="C41" i="28"/>
  <c r="D41" i="28" s="1"/>
  <c r="C35" i="28"/>
  <c r="D35" i="28" s="1"/>
  <c r="C47" i="28"/>
  <c r="D47" i="28" s="1"/>
  <c r="C48" i="28"/>
  <c r="D48" i="28" s="1"/>
  <c r="C45" i="28"/>
  <c r="D45" i="28" s="1"/>
  <c r="C39" i="28"/>
  <c r="D39" i="28" s="1"/>
  <c r="C46" i="28"/>
  <c r="D46" i="28" s="1"/>
  <c r="C36" i="28"/>
  <c r="D36" i="28" s="1"/>
  <c r="C37" i="28"/>
  <c r="D37" i="28" s="1"/>
  <c r="C40" i="28"/>
  <c r="D40" i="28" s="1"/>
  <c r="C42" i="28"/>
  <c r="D42" i="28" s="1"/>
  <c r="C34" i="28"/>
  <c r="D34" i="28" s="1"/>
  <c r="C44" i="28"/>
  <c r="D44" i="28" s="1"/>
  <c r="C33" i="28"/>
  <c r="D33" i="28" s="1"/>
  <c r="C49" i="28"/>
  <c r="D49" i="28" s="1"/>
  <c r="C50" i="28"/>
  <c r="D50" i="28" s="1"/>
  <c r="C51" i="28"/>
  <c r="D51" i="28" s="1"/>
  <c r="C52" i="28"/>
  <c r="D52" i="28" s="1"/>
  <c r="C53" i="28"/>
  <c r="D53" i="28" s="1"/>
  <c r="C54" i="28"/>
  <c r="D54" i="28" s="1"/>
  <c r="C55" i="28"/>
  <c r="D55" i="28" s="1"/>
  <c r="C56" i="28"/>
  <c r="D56" i="28" s="1"/>
  <c r="C57" i="28"/>
  <c r="D57" i="28" s="1"/>
  <c r="C34" i="25"/>
  <c r="D34" i="25" s="1"/>
  <c r="C37" i="25"/>
  <c r="D37" i="25" s="1"/>
  <c r="C40" i="25"/>
  <c r="D40" i="25" s="1"/>
  <c r="C43" i="25"/>
  <c r="D43" i="25" s="1"/>
  <c r="C46" i="25"/>
  <c r="D46" i="25" s="1"/>
  <c r="C48" i="25"/>
  <c r="D48" i="25" s="1"/>
  <c r="C51" i="25"/>
  <c r="D51" i="25" s="1"/>
  <c r="C56" i="25"/>
  <c r="D56" i="25" s="1"/>
  <c r="C36" i="25"/>
  <c r="D36" i="25" s="1"/>
  <c r="C38" i="25"/>
  <c r="D38" i="25" s="1"/>
  <c r="C41" i="25"/>
  <c r="D41" i="25" s="1"/>
  <c r="C44" i="25"/>
  <c r="D44" i="25" s="1"/>
  <c r="C47" i="25"/>
  <c r="D47" i="25" s="1"/>
  <c r="C50" i="25"/>
  <c r="D50" i="25" s="1"/>
  <c r="C53" i="25"/>
  <c r="D53" i="25" s="1"/>
  <c r="C55" i="25"/>
  <c r="D55" i="25" s="1"/>
  <c r="C35" i="25"/>
  <c r="D35" i="25" s="1"/>
  <c r="C39" i="25"/>
  <c r="D39" i="25" s="1"/>
  <c r="C42" i="25"/>
  <c r="D42" i="25" s="1"/>
  <c r="C45" i="25"/>
  <c r="D45" i="25" s="1"/>
  <c r="C49" i="25"/>
  <c r="D49" i="25" s="1"/>
  <c r="C52" i="25"/>
  <c r="D52" i="25" s="1"/>
  <c r="C54" i="25"/>
  <c r="D54" i="25" s="1"/>
  <c r="C57" i="25"/>
  <c r="D57" i="25" s="1"/>
  <c r="L70" i="29"/>
  <c r="M70" i="29" s="1"/>
  <c r="B157" i="29"/>
  <c r="H71" i="29"/>
  <c r="D73" i="29"/>
  <c r="C74" i="29"/>
  <c r="H72" i="29"/>
  <c r="G72" i="29"/>
  <c r="C33" i="25"/>
  <c r="D33" i="25" s="1"/>
  <c r="C19" i="5"/>
  <c r="I72" i="29"/>
  <c r="J72" i="29"/>
  <c r="D65" i="28"/>
  <c r="K72" i="29"/>
  <c r="F38" i="28" l="1"/>
  <c r="G65" i="28" s="1"/>
  <c r="F55" i="28"/>
  <c r="G82" i="28" s="1"/>
  <c r="E55" i="28"/>
  <c r="E51" i="28"/>
  <c r="F51" i="28"/>
  <c r="G78" i="28" s="1"/>
  <c r="E44" i="28"/>
  <c r="F44" i="28"/>
  <c r="G71" i="28" s="1"/>
  <c r="F37" i="28"/>
  <c r="G64" i="28" s="1"/>
  <c r="E37" i="28"/>
  <c r="E45" i="28"/>
  <c r="F45" i="28"/>
  <c r="G72" i="28" s="1"/>
  <c r="E41" i="28"/>
  <c r="F41" i="28"/>
  <c r="G68" i="28" s="1"/>
  <c r="F54" i="28"/>
  <c r="G81" i="28" s="1"/>
  <c r="E54" i="28"/>
  <c r="E50" i="28"/>
  <c r="F50" i="28"/>
  <c r="G77" i="28" s="1"/>
  <c r="E34" i="28"/>
  <c r="F34" i="28"/>
  <c r="G61" i="28" s="1"/>
  <c r="F36" i="28"/>
  <c r="G63" i="28" s="1"/>
  <c r="E36" i="28"/>
  <c r="E48" i="28"/>
  <c r="F48" i="28"/>
  <c r="G75" i="28" s="1"/>
  <c r="F43" i="28"/>
  <c r="G70" i="28" s="1"/>
  <c r="E43" i="28"/>
  <c r="F57" i="28"/>
  <c r="G84" i="28" s="1"/>
  <c r="E57" i="28"/>
  <c r="F53" i="28"/>
  <c r="G80" i="28" s="1"/>
  <c r="E53" i="28"/>
  <c r="F49" i="28"/>
  <c r="G76" i="28" s="1"/>
  <c r="E49" i="28"/>
  <c r="F42" i="28"/>
  <c r="G69" i="28" s="1"/>
  <c r="E42" i="28"/>
  <c r="F46" i="28"/>
  <c r="G73" i="28" s="1"/>
  <c r="E46" i="28"/>
  <c r="F47" i="28"/>
  <c r="G74" i="28" s="1"/>
  <c r="E47" i="28"/>
  <c r="F56" i="28"/>
  <c r="G83" i="28" s="1"/>
  <c r="E56" i="28"/>
  <c r="E52" i="28"/>
  <c r="F52" i="28"/>
  <c r="G79" i="28" s="1"/>
  <c r="E33" i="28"/>
  <c r="F33" i="28"/>
  <c r="G60" i="28" s="1"/>
  <c r="F40" i="28"/>
  <c r="G67" i="28" s="1"/>
  <c r="E40" i="28"/>
  <c r="E39" i="28"/>
  <c r="F39" i="28"/>
  <c r="G66" i="28" s="1"/>
  <c r="F35" i="28"/>
  <c r="G62" i="28" s="1"/>
  <c r="E35" i="28"/>
  <c r="F65" i="28"/>
  <c r="E49" i="25"/>
  <c r="F49" i="25"/>
  <c r="G76" i="25" s="1"/>
  <c r="E57" i="25"/>
  <c r="F57" i="25"/>
  <c r="G84" i="25" s="1"/>
  <c r="E45" i="25"/>
  <c r="F45" i="25"/>
  <c r="G72" i="25" s="1"/>
  <c r="E55" i="25"/>
  <c r="F55" i="25"/>
  <c r="G82" i="25" s="1"/>
  <c r="E44" i="25"/>
  <c r="F44" i="25"/>
  <c r="G71" i="25" s="1"/>
  <c r="E56" i="25"/>
  <c r="F56" i="25"/>
  <c r="G83" i="25" s="1"/>
  <c r="E43" i="25"/>
  <c r="F43" i="25"/>
  <c r="G70" i="25" s="1"/>
  <c r="E54" i="25"/>
  <c r="F54" i="25"/>
  <c r="G81" i="25" s="1"/>
  <c r="E42" i="25"/>
  <c r="F42" i="25"/>
  <c r="G69" i="25" s="1"/>
  <c r="E53" i="25"/>
  <c r="F53" i="25"/>
  <c r="G80" i="25" s="1"/>
  <c r="E41" i="25"/>
  <c r="F41" i="25"/>
  <c r="G68" i="25" s="1"/>
  <c r="E51" i="25"/>
  <c r="F51" i="25"/>
  <c r="G78" i="25" s="1"/>
  <c r="E40" i="25"/>
  <c r="F40" i="25"/>
  <c r="G67" i="25" s="1"/>
  <c r="E52" i="25"/>
  <c r="F52" i="25"/>
  <c r="G79" i="25" s="1"/>
  <c r="E39" i="25"/>
  <c r="F39" i="25"/>
  <c r="G66" i="25" s="1"/>
  <c r="E50" i="25"/>
  <c r="F50" i="25"/>
  <c r="G77" i="25" s="1"/>
  <c r="E38" i="25"/>
  <c r="F38" i="25"/>
  <c r="G65" i="25" s="1"/>
  <c r="E48" i="25"/>
  <c r="F48" i="25"/>
  <c r="G75" i="25" s="1"/>
  <c r="E37" i="25"/>
  <c r="F37" i="25"/>
  <c r="G64" i="25" s="1"/>
  <c r="E35" i="25"/>
  <c r="F35" i="25"/>
  <c r="G62" i="25" s="1"/>
  <c r="E47" i="25"/>
  <c r="F47" i="25"/>
  <c r="G74" i="25" s="1"/>
  <c r="E36" i="25"/>
  <c r="F36" i="25"/>
  <c r="G63" i="25" s="1"/>
  <c r="E46" i="25"/>
  <c r="F46" i="25"/>
  <c r="G73" i="25" s="1"/>
  <c r="E34" i="25"/>
  <c r="F34" i="25"/>
  <c r="G61" i="25" s="1"/>
  <c r="E33" i="25"/>
  <c r="F33" i="25"/>
  <c r="G60" i="25" s="1"/>
  <c r="L71" i="29"/>
  <c r="M71" i="29" s="1"/>
  <c r="D74" i="29"/>
  <c r="C75" i="29"/>
  <c r="B158" i="29"/>
  <c r="E73" i="29"/>
  <c r="F73" i="29" s="1"/>
  <c r="G73" i="29" s="1"/>
  <c r="F78" i="24"/>
  <c r="F26" i="24"/>
  <c r="F25" i="24"/>
  <c r="F31" i="24"/>
  <c r="F53" i="24"/>
  <c r="F68" i="24"/>
  <c r="F42" i="24"/>
  <c r="F71" i="24"/>
  <c r="F69" i="24"/>
  <c r="F40" i="24"/>
  <c r="G74" i="24"/>
  <c r="F81" i="24"/>
  <c r="E65" i="28"/>
  <c r="F75" i="24"/>
  <c r="F32" i="24"/>
  <c r="F46" i="24"/>
  <c r="F22" i="24"/>
  <c r="G42" i="24"/>
  <c r="F27" i="24"/>
  <c r="F63" i="24"/>
  <c r="C65" i="28"/>
  <c r="F45" i="24"/>
  <c r="F34" i="24"/>
  <c r="F64" i="24"/>
  <c r="F52" i="24"/>
  <c r="F33" i="24"/>
  <c r="F20" i="24"/>
  <c r="G76" i="24"/>
  <c r="B65" i="28"/>
  <c r="F67" i="24"/>
  <c r="F59" i="24"/>
  <c r="F37" i="24"/>
  <c r="F65" i="24"/>
  <c r="F30" i="24"/>
  <c r="F21" i="24"/>
  <c r="G33" i="24"/>
  <c r="F50" i="24"/>
  <c r="F76" i="24"/>
  <c r="F77" i="24"/>
  <c r="F55" i="24"/>
  <c r="F44" i="24"/>
  <c r="F23" i="24"/>
  <c r="F39" i="24"/>
  <c r="F36" i="24"/>
  <c r="F62" i="28" l="1"/>
  <c r="F67" i="28"/>
  <c r="F74" i="28"/>
  <c r="F69" i="28"/>
  <c r="F80" i="28"/>
  <c r="F70" i="28"/>
  <c r="F63" i="28"/>
  <c r="F64" i="28"/>
  <c r="F79" i="28"/>
  <c r="F77" i="28"/>
  <c r="F68" i="28"/>
  <c r="F78" i="28"/>
  <c r="F83" i="28"/>
  <c r="F73" i="28"/>
  <c r="F76" i="28"/>
  <c r="F84" i="28"/>
  <c r="F81" i="28"/>
  <c r="F82" i="28"/>
  <c r="F66" i="28"/>
  <c r="F60" i="28"/>
  <c r="F75" i="28"/>
  <c r="F61" i="28"/>
  <c r="F72" i="28"/>
  <c r="F71" i="28"/>
  <c r="F75" i="25"/>
  <c r="F77" i="25"/>
  <c r="F79" i="25"/>
  <c r="F78" i="25"/>
  <c r="F80" i="25"/>
  <c r="F81" i="25"/>
  <c r="F83" i="25"/>
  <c r="F82" i="25"/>
  <c r="F84" i="25"/>
  <c r="F73" i="25"/>
  <c r="F74" i="25"/>
  <c r="F70" i="25"/>
  <c r="F71" i="25"/>
  <c r="F72" i="25"/>
  <c r="F76" i="25"/>
  <c r="H73" i="29"/>
  <c r="L72" i="29"/>
  <c r="M72" i="29" s="1"/>
  <c r="B159" i="29"/>
  <c r="D75" i="29"/>
  <c r="E75" i="29" s="1"/>
  <c r="F75" i="29" s="1"/>
  <c r="C76" i="29"/>
  <c r="E74" i="29"/>
  <c r="F74" i="29" s="1"/>
  <c r="G74" i="29" s="1"/>
  <c r="F66" i="25"/>
  <c r="F61" i="25"/>
  <c r="F69" i="25"/>
  <c r="F68" i="25"/>
  <c r="F62" i="25"/>
  <c r="F67" i="25"/>
  <c r="F65" i="25"/>
  <c r="F60" i="25"/>
  <c r="F64" i="25"/>
  <c r="F63" i="25"/>
  <c r="F24" i="24"/>
  <c r="G77" i="24"/>
  <c r="G46" i="24"/>
  <c r="G20" i="24"/>
  <c r="G23" i="24"/>
  <c r="F58" i="24"/>
  <c r="G48" i="24"/>
  <c r="G43" i="24"/>
  <c r="G26" i="24"/>
  <c r="G47" i="24"/>
  <c r="G73" i="24"/>
  <c r="G53" i="24"/>
  <c r="F43" i="24"/>
  <c r="G21" i="24"/>
  <c r="G69" i="24"/>
  <c r="G19" i="24"/>
  <c r="G22" i="24"/>
  <c r="G61" i="24"/>
  <c r="G28" i="24"/>
  <c r="F35" i="24"/>
  <c r="G71" i="24"/>
  <c r="G49" i="24"/>
  <c r="G58" i="24"/>
  <c r="F56" i="24"/>
  <c r="F72" i="24"/>
  <c r="F70" i="24"/>
  <c r="G39" i="24"/>
  <c r="G35" i="24"/>
  <c r="F29" i="24"/>
  <c r="F41" i="24"/>
  <c r="F80" i="24"/>
  <c r="G30" i="24"/>
  <c r="G40" i="24"/>
  <c r="G44" i="24"/>
  <c r="G25" i="24"/>
  <c r="G36" i="24"/>
  <c r="F51" i="24"/>
  <c r="G80" i="24"/>
  <c r="G66" i="24"/>
  <c r="G57" i="24"/>
  <c r="F28" i="24"/>
  <c r="G72" i="24"/>
  <c r="F62" i="24"/>
  <c r="G51" i="24"/>
  <c r="G64" i="24"/>
  <c r="G68" i="24"/>
  <c r="G81" i="24"/>
  <c r="G27" i="24"/>
  <c r="F49" i="24"/>
  <c r="G56" i="24"/>
  <c r="G24" i="24"/>
  <c r="G67" i="24"/>
  <c r="G63" i="24"/>
  <c r="F57" i="24"/>
  <c r="G54" i="24"/>
  <c r="G37" i="24"/>
  <c r="G75" i="24"/>
  <c r="G29" i="24"/>
  <c r="G32" i="24"/>
  <c r="G59" i="24"/>
  <c r="F66" i="24"/>
  <c r="G79" i="24"/>
  <c r="G34" i="24"/>
  <c r="G65" i="24"/>
  <c r="G52" i="24"/>
  <c r="F79" i="24"/>
  <c r="F60" i="24"/>
  <c r="F48" i="24"/>
  <c r="G78" i="24"/>
  <c r="G50" i="24"/>
  <c r="G45" i="24"/>
  <c r="G70" i="24"/>
  <c r="G38" i="24"/>
  <c r="F61" i="24"/>
  <c r="F19" i="24"/>
  <c r="G55" i="24"/>
  <c r="G41" i="24"/>
  <c r="G31" i="24"/>
  <c r="G62" i="24"/>
  <c r="G18" i="24"/>
  <c r="F74" i="24"/>
  <c r="F18" i="24"/>
  <c r="F38" i="24"/>
  <c r="G60" i="24"/>
  <c r="F47" i="24"/>
  <c r="F54" i="24"/>
  <c r="F73" i="24"/>
  <c r="H74" i="29" l="1"/>
  <c r="H75" i="29"/>
  <c r="G75" i="29"/>
  <c r="D76" i="29"/>
  <c r="E76" i="29" s="1"/>
  <c r="F76" i="29" s="1"/>
  <c r="C77" i="29"/>
  <c r="B160" i="29"/>
  <c r="D77" i="29" l="1"/>
  <c r="C78" i="29"/>
  <c r="H76" i="29"/>
  <c r="G76" i="29"/>
  <c r="B161" i="29"/>
  <c r="B162" i="29" l="1"/>
  <c r="D78" i="29"/>
  <c r="E78" i="29" s="1"/>
  <c r="F78" i="29" s="1"/>
  <c r="C79" i="29"/>
  <c r="E77" i="29"/>
  <c r="F77" i="29" s="1"/>
  <c r="G77" i="29" s="1"/>
  <c r="H77" i="29" l="1"/>
  <c r="B163" i="29"/>
  <c r="B164" i="29" s="1"/>
  <c r="B165" i="29" s="1"/>
  <c r="B166" i="29" s="1"/>
  <c r="B167" i="29" s="1"/>
  <c r="B168" i="29" s="1"/>
  <c r="D79" i="29"/>
  <c r="C80" i="29"/>
  <c r="C81" i="29" s="1"/>
  <c r="H78" i="29"/>
  <c r="G78" i="29"/>
  <c r="C82" i="29" l="1"/>
  <c r="D81" i="29"/>
  <c r="E81" i="29" s="1"/>
  <c r="F81" i="29" s="1"/>
  <c r="G81" i="29" s="1"/>
  <c r="D80" i="29"/>
  <c r="E79" i="29"/>
  <c r="F79" i="29" s="1"/>
  <c r="G79" i="29" s="1"/>
  <c r="H81" i="29" l="1"/>
  <c r="D82" i="29"/>
  <c r="E82" i="29" s="1"/>
  <c r="F82" i="29" s="1"/>
  <c r="G82" i="29" s="1"/>
  <c r="C83" i="29"/>
  <c r="H79" i="29"/>
  <c r="E80" i="29"/>
  <c r="F80" i="29" s="1"/>
  <c r="G80" i="29" s="1"/>
  <c r="D83" i="29" l="1"/>
  <c r="C84" i="29"/>
  <c r="H82" i="29"/>
  <c r="H80" i="29"/>
  <c r="C85" i="29" l="1"/>
  <c r="D84" i="29"/>
  <c r="E83" i="29"/>
  <c r="F83" i="29" s="1"/>
  <c r="G83" i="29" s="1"/>
  <c r="H83" i="29" l="1"/>
  <c r="D85" i="29"/>
  <c r="E85" i="29" s="1"/>
  <c r="F85" i="29" s="1"/>
  <c r="G85" i="29" s="1"/>
  <c r="E84" i="29"/>
  <c r="F84" i="29" s="1"/>
  <c r="G84" i="29" s="1"/>
  <c r="H84" i="29" l="1"/>
  <c r="H85" i="29"/>
  <c r="A1" i="5" l="1"/>
  <c r="C33" i="5" l="1"/>
  <c r="C32" i="5"/>
  <c r="C31" i="5"/>
  <c r="C30" i="5"/>
  <c r="T155" i="24" l="1"/>
  <c r="P19" i="24" l="1"/>
  <c r="P47" i="24"/>
  <c r="P73" i="24"/>
  <c r="P38" i="24"/>
  <c r="P72" i="24"/>
  <c r="P79" i="24"/>
  <c r="P32" i="24"/>
  <c r="P46" i="24"/>
  <c r="P52" i="24"/>
  <c r="P44" i="24"/>
  <c r="P49" i="24"/>
  <c r="P51" i="24"/>
  <c r="P67" i="24"/>
  <c r="P34" i="24"/>
  <c r="P48" i="24"/>
  <c r="P64" i="24"/>
  <c r="P57" i="24"/>
  <c r="P54" i="24"/>
  <c r="P25" i="24"/>
  <c r="P80" i="24"/>
  <c r="P43" i="24"/>
  <c r="P50" i="24"/>
  <c r="P68" i="24"/>
  <c r="P81" i="24"/>
  <c r="P22" i="24"/>
  <c r="P58" i="24"/>
  <c r="P27" i="24"/>
  <c r="P76" i="24"/>
  <c r="P78" i="24"/>
  <c r="P56" i="24"/>
  <c r="P74" i="24"/>
  <c r="P28" i="24"/>
  <c r="P62" i="24"/>
  <c r="P21" i="24"/>
  <c r="P53" i="24"/>
  <c r="P66" i="24"/>
  <c r="P30" i="24"/>
  <c r="P33" i="24"/>
  <c r="P39" i="24"/>
  <c r="P42" i="24"/>
  <c r="P69" i="24"/>
  <c r="P45" i="24"/>
  <c r="P20" i="24"/>
  <c r="P23" i="24"/>
  <c r="P26" i="24"/>
  <c r="P29" i="24"/>
  <c r="P63" i="24"/>
  <c r="P37" i="24"/>
  <c r="P71" i="24"/>
  <c r="P31" i="24"/>
  <c r="P24" i="24"/>
  <c r="P70" i="24"/>
  <c r="P77" i="24"/>
  <c r="P59" i="24"/>
  <c r="P61" i="24"/>
  <c r="P75" i="24"/>
  <c r="P18" i="24"/>
  <c r="X56" i="24"/>
  <c r="U66" i="24"/>
  <c r="U24" i="24"/>
  <c r="C75" i="28"/>
  <c r="L25" i="24"/>
  <c r="E81" i="28"/>
  <c r="Y71" i="24"/>
  <c r="S43" i="24"/>
  <c r="U50" i="24"/>
  <c r="Y52" i="24"/>
  <c r="V34" i="24"/>
  <c r="X35" i="24"/>
  <c r="U57" i="24"/>
  <c r="U63" i="24"/>
  <c r="S54" i="24"/>
  <c r="X33" i="24"/>
  <c r="B83" i="28"/>
  <c r="L34" i="24"/>
  <c r="V36" i="24"/>
  <c r="B33" i="24"/>
  <c r="Z29" i="24"/>
  <c r="S38" i="24"/>
  <c r="D66" i="28"/>
  <c r="B25" i="24"/>
  <c r="S42" i="24"/>
  <c r="E73" i="25"/>
  <c r="B73" i="25"/>
  <c r="D72" i="28"/>
  <c r="Z64" i="24"/>
  <c r="AA50" i="24"/>
  <c r="S47" i="24"/>
  <c r="U52" i="24"/>
  <c r="C67" i="28"/>
  <c r="B56" i="24"/>
  <c r="AA63" i="24"/>
  <c r="E82" i="28"/>
  <c r="J84" i="29"/>
  <c r="S23" i="24"/>
  <c r="Z35" i="24"/>
  <c r="B57" i="24"/>
  <c r="R20" i="24"/>
  <c r="AA21" i="24"/>
  <c r="C78" i="25"/>
  <c r="X73" i="24"/>
  <c r="J76" i="29"/>
  <c r="AA31" i="24"/>
  <c r="U18" i="24"/>
  <c r="V19" i="24"/>
  <c r="E69" i="28"/>
  <c r="B72" i="28"/>
  <c r="D84" i="28"/>
  <c r="Y50" i="24"/>
  <c r="X51" i="24"/>
  <c r="Z67" i="24"/>
  <c r="C71" i="25"/>
  <c r="B61" i="25"/>
  <c r="X44" i="24"/>
  <c r="AA33" i="24"/>
  <c r="V48" i="24"/>
  <c r="S66" i="24"/>
  <c r="E76" i="25"/>
  <c r="AA22" i="24"/>
  <c r="S74" i="24"/>
  <c r="E80" i="25"/>
  <c r="B41" i="24"/>
  <c r="B70" i="24"/>
  <c r="C68" i="28"/>
  <c r="W22" i="24"/>
  <c r="B79" i="28"/>
  <c r="Z34" i="24"/>
  <c r="AA26" i="24"/>
  <c r="E76" i="28"/>
  <c r="Y54" i="24"/>
  <c r="B44" i="24"/>
  <c r="B71" i="28"/>
  <c r="W19" i="24"/>
  <c r="B68" i="28"/>
  <c r="X47" i="24"/>
  <c r="L69" i="24"/>
  <c r="B78" i="28"/>
  <c r="AA49" i="24"/>
  <c r="B34" i="24"/>
  <c r="Y38" i="24"/>
  <c r="R62" i="24"/>
  <c r="L35" i="24"/>
  <c r="W43" i="24"/>
  <c r="AA58" i="24"/>
  <c r="AA77" i="24"/>
  <c r="Z68" i="24"/>
  <c r="S31" i="24"/>
  <c r="V81" i="24"/>
  <c r="X22" i="24"/>
  <c r="R64" i="24"/>
  <c r="B45" i="24"/>
  <c r="V80" i="24"/>
  <c r="B70" i="25"/>
  <c r="Z21" i="24"/>
  <c r="C66" i="28"/>
  <c r="U39" i="24"/>
  <c r="E70" i="25"/>
  <c r="D75" i="25"/>
  <c r="J80" i="29"/>
  <c r="V43" i="24"/>
  <c r="E83" i="25"/>
  <c r="V61" i="24"/>
  <c r="U51" i="24"/>
  <c r="E62" i="25"/>
  <c r="R18" i="24"/>
  <c r="B83" i="25"/>
  <c r="B74" i="25"/>
  <c r="W69" i="24"/>
  <c r="X55" i="24"/>
  <c r="D60" i="25"/>
  <c r="AA28" i="24"/>
  <c r="W73" i="24"/>
  <c r="S72" i="24"/>
  <c r="X68" i="24"/>
  <c r="Y65" i="24"/>
  <c r="W70" i="24"/>
  <c r="R36" i="24"/>
  <c r="D67" i="25"/>
  <c r="AA51" i="24"/>
  <c r="D64" i="25"/>
  <c r="R37" i="24"/>
  <c r="U19" i="24"/>
  <c r="Y73" i="24"/>
  <c r="Y49" i="24"/>
  <c r="D76" i="28"/>
  <c r="U74" i="24"/>
  <c r="C73" i="28"/>
  <c r="V51" i="24"/>
  <c r="Z53" i="24"/>
  <c r="X74" i="24"/>
  <c r="R38" i="24"/>
  <c r="V59" i="24"/>
  <c r="B21" i="24"/>
  <c r="S18" i="24"/>
  <c r="W65" i="24"/>
  <c r="B76" i="28"/>
  <c r="L51" i="24"/>
  <c r="C81" i="25"/>
  <c r="B63" i="28"/>
  <c r="R59" i="24"/>
  <c r="Y80" i="24"/>
  <c r="E84" i="25"/>
  <c r="V55" i="24"/>
  <c r="K84" i="29"/>
  <c r="AA60" i="24"/>
  <c r="Z81" i="24"/>
  <c r="U55" i="24"/>
  <c r="Z59" i="24"/>
  <c r="U47" i="24"/>
  <c r="W54" i="24"/>
  <c r="W60" i="24"/>
  <c r="U33" i="24"/>
  <c r="L52" i="24"/>
  <c r="K74" i="29"/>
  <c r="E68" i="25"/>
  <c r="C68" i="25"/>
  <c r="X37" i="24"/>
  <c r="R27" i="24"/>
  <c r="U48" i="24"/>
  <c r="I81" i="29"/>
  <c r="D75" i="28"/>
  <c r="AA45" i="24"/>
  <c r="AA34" i="24"/>
  <c r="C84" i="28"/>
  <c r="AA24" i="24"/>
  <c r="E84" i="28"/>
  <c r="E63" i="28"/>
  <c r="Y22" i="24"/>
  <c r="X23" i="24"/>
  <c r="E75" i="25"/>
  <c r="Z60" i="24"/>
  <c r="Y41" i="24"/>
  <c r="B38" i="24"/>
  <c r="S35" i="24"/>
  <c r="V25" i="24"/>
  <c r="B40" i="24"/>
  <c r="C83" i="28"/>
  <c r="W26" i="24"/>
  <c r="L81" i="24"/>
  <c r="R48" i="24"/>
  <c r="R52" i="24"/>
  <c r="Y67" i="24"/>
  <c r="K75" i="29"/>
  <c r="U28" i="24"/>
  <c r="W37" i="24"/>
  <c r="U56" i="24"/>
  <c r="C81" i="28"/>
  <c r="U49" i="24"/>
  <c r="B73" i="24"/>
  <c r="V40" i="24"/>
  <c r="Z39" i="24"/>
  <c r="X39" i="24"/>
  <c r="R25" i="24"/>
  <c r="W36" i="24"/>
  <c r="W20" i="24"/>
  <c r="B77" i="25"/>
  <c r="V27" i="24"/>
  <c r="E61" i="28"/>
  <c r="C78" i="28"/>
  <c r="X67" i="24"/>
  <c r="R40" i="24"/>
  <c r="L44" i="24"/>
  <c r="AA27" i="24"/>
  <c r="R70" i="24"/>
  <c r="AA59" i="24"/>
  <c r="B73" i="28"/>
  <c r="D81" i="25"/>
  <c r="Y43" i="24"/>
  <c r="S24" i="24"/>
  <c r="U35" i="24"/>
  <c r="R73" i="24"/>
  <c r="U22" i="24"/>
  <c r="W72" i="24"/>
  <c r="Z62" i="24"/>
  <c r="Z43" i="24"/>
  <c r="L77" i="24"/>
  <c r="S53" i="24"/>
  <c r="R41" i="24"/>
  <c r="X50" i="24"/>
  <c r="L55" i="24"/>
  <c r="W68" i="24"/>
  <c r="D64" i="28"/>
  <c r="AA29" i="24"/>
  <c r="U59" i="24"/>
  <c r="C79" i="25"/>
  <c r="AA36" i="24"/>
  <c r="X28" i="24"/>
  <c r="S41" i="24"/>
  <c r="R78" i="24"/>
  <c r="W59" i="24"/>
  <c r="S73" i="24"/>
  <c r="Y39" i="24"/>
  <c r="S29" i="24"/>
  <c r="C69" i="28"/>
  <c r="V37" i="24"/>
  <c r="W74" i="24"/>
  <c r="D61" i="25"/>
  <c r="J74" i="29"/>
  <c r="L46" i="24"/>
  <c r="K81" i="29"/>
  <c r="Z71" i="24"/>
  <c r="AA23" i="24"/>
  <c r="X59" i="24"/>
  <c r="I78" i="29"/>
  <c r="Z41" i="24"/>
  <c r="R63" i="24"/>
  <c r="V73" i="24"/>
  <c r="V24" i="24"/>
  <c r="S64" i="24"/>
  <c r="Z44" i="24"/>
  <c r="B61" i="28"/>
  <c r="V64" i="24"/>
  <c r="Z47" i="24"/>
  <c r="V38" i="24"/>
  <c r="Z48" i="24"/>
  <c r="R26" i="24"/>
  <c r="V21" i="24"/>
  <c r="S21" i="24"/>
  <c r="Y24" i="24"/>
  <c r="C80" i="28"/>
  <c r="C74" i="25"/>
  <c r="X29" i="24"/>
  <c r="R47" i="24"/>
  <c r="C76" i="28"/>
  <c r="E67" i="28"/>
  <c r="Y79" i="24"/>
  <c r="S20" i="24"/>
  <c r="Y23" i="24"/>
  <c r="E72" i="25"/>
  <c r="D82" i="28"/>
  <c r="Y51" i="24"/>
  <c r="D68" i="25"/>
  <c r="AA47" i="24"/>
  <c r="U38" i="24"/>
  <c r="AA69" i="24"/>
  <c r="D61" i="28"/>
  <c r="X66" i="24"/>
  <c r="E66" i="25"/>
  <c r="W44" i="24"/>
  <c r="B58" i="24"/>
  <c r="E64" i="25"/>
  <c r="V58" i="24"/>
  <c r="L26" i="24"/>
  <c r="C80" i="25"/>
  <c r="AA35" i="24"/>
  <c r="Y21" i="24"/>
  <c r="AA25" i="24"/>
  <c r="R66" i="24"/>
  <c r="B62" i="28"/>
  <c r="W33" i="24"/>
  <c r="R44" i="24"/>
  <c r="X18" i="24"/>
  <c r="Y77" i="24"/>
  <c r="D66" i="25"/>
  <c r="Y64" i="24"/>
  <c r="C65" i="25"/>
  <c r="B54" i="24"/>
  <c r="B67" i="28"/>
  <c r="E60" i="28"/>
  <c r="B79" i="24"/>
  <c r="Y36" i="24"/>
  <c r="R21" i="24"/>
  <c r="Z76" i="24"/>
  <c r="B77" i="24"/>
  <c r="Y56" i="24"/>
  <c r="X70" i="24"/>
  <c r="S28" i="24"/>
  <c r="B71" i="25"/>
  <c r="S78" i="24"/>
  <c r="X20" i="24"/>
  <c r="L65" i="24"/>
  <c r="X65" i="24"/>
  <c r="B51" i="24"/>
  <c r="V56" i="24"/>
  <c r="L75" i="24"/>
  <c r="Y30" i="24"/>
  <c r="Z63" i="24"/>
  <c r="AA18" i="24"/>
  <c r="C82" i="28"/>
  <c r="U31" i="24"/>
  <c r="E62" i="28"/>
  <c r="V26" i="24"/>
  <c r="Z30" i="24"/>
  <c r="X76" i="24"/>
  <c r="V23" i="24"/>
  <c r="C72" i="28"/>
  <c r="X61" i="24"/>
  <c r="S37" i="24"/>
  <c r="S77" i="24"/>
  <c r="W76" i="24"/>
  <c r="B79" i="25"/>
  <c r="L80" i="24"/>
  <c r="C60" i="28"/>
  <c r="S56" i="24"/>
  <c r="V74" i="24"/>
  <c r="B23" i="24"/>
  <c r="D70" i="28"/>
  <c r="C75" i="25"/>
  <c r="L41" i="24"/>
  <c r="Y46" i="24"/>
  <c r="B62" i="25"/>
  <c r="W56" i="24"/>
  <c r="X19" i="24"/>
  <c r="L19" i="24"/>
  <c r="AA68" i="24"/>
  <c r="D78" i="25"/>
  <c r="W80" i="24"/>
  <c r="S63" i="24"/>
  <c r="X43" i="24"/>
  <c r="W63" i="24"/>
  <c r="W67" i="24"/>
  <c r="L40" i="24"/>
  <c r="C60" i="25"/>
  <c r="V49" i="24"/>
  <c r="AA67" i="24"/>
  <c r="AA55" i="24"/>
  <c r="L64" i="24"/>
  <c r="D84" i="25"/>
  <c r="Y75" i="24"/>
  <c r="AA73" i="24"/>
  <c r="Z49" i="24"/>
  <c r="V54" i="24"/>
  <c r="C64" i="25"/>
  <c r="D77" i="28"/>
  <c r="V53" i="24"/>
  <c r="Y34" i="24"/>
  <c r="S33" i="24"/>
  <c r="V70" i="24"/>
  <c r="V22" i="24"/>
  <c r="D70" i="25"/>
  <c r="W32" i="24"/>
  <c r="X31" i="24"/>
  <c r="B46" i="24"/>
  <c r="U62" i="24"/>
  <c r="X52" i="24"/>
  <c r="Y78" i="24"/>
  <c r="X27" i="24"/>
  <c r="AA42" i="24"/>
  <c r="B62" i="24"/>
  <c r="Y42" i="24"/>
  <c r="W57" i="24"/>
  <c r="E79" i="28"/>
  <c r="U23" i="24"/>
  <c r="Y58" i="24"/>
  <c r="AA48" i="24"/>
  <c r="L70" i="24"/>
  <c r="S34" i="24"/>
  <c r="L73" i="24"/>
  <c r="W47" i="24"/>
  <c r="B84" i="25"/>
  <c r="I76" i="29"/>
  <c r="X80" i="24"/>
  <c r="D81" i="28"/>
  <c r="Y44" i="24"/>
  <c r="J75" i="29"/>
  <c r="R49" i="24"/>
  <c r="AA41" i="24"/>
  <c r="E73" i="28"/>
  <c r="D73" i="25"/>
  <c r="C77" i="25"/>
  <c r="W49" i="24"/>
  <c r="C62" i="28"/>
  <c r="C70" i="25"/>
  <c r="X72" i="24"/>
  <c r="X60" i="24"/>
  <c r="AA39" i="24"/>
  <c r="B81" i="25"/>
  <c r="Y63" i="24"/>
  <c r="B64" i="24"/>
  <c r="R54" i="24"/>
  <c r="C77" i="28"/>
  <c r="J81" i="29"/>
  <c r="AA70" i="24"/>
  <c r="Z40" i="24"/>
  <c r="L50" i="24"/>
  <c r="AA40" i="24"/>
  <c r="W41" i="24"/>
  <c r="V47" i="24"/>
  <c r="E79" i="25"/>
  <c r="E66" i="28"/>
  <c r="L32" i="24"/>
  <c r="B69" i="28"/>
  <c r="Z77" i="24"/>
  <c r="B69" i="24"/>
  <c r="V63" i="24"/>
  <c r="B80" i="28"/>
  <c r="B49" i="24"/>
  <c r="U30" i="24"/>
  <c r="B76" i="25"/>
  <c r="I73" i="29"/>
  <c r="D60" i="28"/>
  <c r="S67" i="24"/>
  <c r="X75" i="24"/>
  <c r="V42" i="24"/>
  <c r="V60" i="24"/>
  <c r="C63" i="28"/>
  <c r="B31" i="24"/>
  <c r="E81" i="25"/>
  <c r="AA32" i="24"/>
  <c r="V65" i="24"/>
  <c r="B75" i="24"/>
  <c r="Z65" i="24"/>
  <c r="X58" i="24"/>
  <c r="U61" i="24"/>
  <c r="AA52" i="24"/>
  <c r="R35" i="24"/>
  <c r="B64" i="28"/>
  <c r="D77" i="25"/>
  <c r="C67" i="25"/>
  <c r="L47" i="24"/>
  <c r="E67" i="25"/>
  <c r="AA76" i="24"/>
  <c r="U29" i="24"/>
  <c r="R22" i="24"/>
  <c r="L38" i="24"/>
  <c r="J83" i="29"/>
  <c r="U36" i="24"/>
  <c r="D76" i="25"/>
  <c r="R31" i="24"/>
  <c r="R55" i="24"/>
  <c r="S60" i="24"/>
  <c r="E78" i="28"/>
  <c r="B59" i="24"/>
  <c r="D62" i="25"/>
  <c r="K77" i="29"/>
  <c r="X45" i="24"/>
  <c r="U73" i="24"/>
  <c r="D83" i="28"/>
  <c r="Y55" i="24"/>
  <c r="U76" i="24"/>
  <c r="C76" i="25"/>
  <c r="U75" i="24"/>
  <c r="R79" i="24"/>
  <c r="L72" i="24"/>
  <c r="U79" i="24"/>
  <c r="V41" i="24"/>
  <c r="V77" i="24"/>
  <c r="B81" i="24"/>
  <c r="X21" i="24"/>
  <c r="B63" i="24"/>
  <c r="Z25" i="24"/>
  <c r="S30" i="24"/>
  <c r="B60" i="28"/>
  <c r="I85" i="29"/>
  <c r="B80" i="25"/>
  <c r="X57" i="24"/>
  <c r="U72" i="24"/>
  <c r="B48" i="24"/>
  <c r="U64" i="24"/>
  <c r="Y40" i="24"/>
  <c r="R43" i="24"/>
  <c r="U41" i="24"/>
  <c r="S81" i="24"/>
  <c r="AA65" i="24"/>
  <c r="U32" i="24"/>
  <c r="L67" i="24"/>
  <c r="B75" i="28"/>
  <c r="V78" i="24"/>
  <c r="Z66" i="24"/>
  <c r="U78" i="24"/>
  <c r="B53" i="24"/>
  <c r="K80" i="29"/>
  <c r="Y32" i="24"/>
  <c r="V35" i="24"/>
  <c r="B72" i="25"/>
  <c r="Z70" i="24"/>
  <c r="Z26" i="24"/>
  <c r="S58" i="24"/>
  <c r="W48" i="24"/>
  <c r="B68" i="24"/>
  <c r="Z36" i="24"/>
  <c r="Y66" i="24"/>
  <c r="C82" i="25"/>
  <c r="B43" i="24"/>
  <c r="D79" i="28"/>
  <c r="Z61" i="24"/>
  <c r="L56" i="24"/>
  <c r="Y53" i="24"/>
  <c r="V79" i="24"/>
  <c r="U42" i="24"/>
  <c r="Z28" i="24"/>
  <c r="L68" i="24"/>
  <c r="V57" i="24"/>
  <c r="D71" i="25"/>
  <c r="B65" i="24"/>
  <c r="Z32" i="24"/>
  <c r="W81" i="24"/>
  <c r="B80" i="24"/>
  <c r="Z80" i="24"/>
  <c r="B32" i="24"/>
  <c r="U25" i="24"/>
  <c r="V46" i="24"/>
  <c r="R65" i="24"/>
  <c r="B74" i="28"/>
  <c r="AA20" i="24"/>
  <c r="W45" i="24"/>
  <c r="E78" i="25"/>
  <c r="U70" i="24"/>
  <c r="V44" i="24"/>
  <c r="Z78" i="24"/>
  <c r="V31" i="24"/>
  <c r="Y61" i="24"/>
  <c r="E77" i="28"/>
  <c r="Y33" i="24"/>
  <c r="B24" i="24"/>
  <c r="R76" i="24"/>
  <c r="R28" i="24"/>
  <c r="J77" i="29"/>
  <c r="U81" i="24"/>
  <c r="Z24" i="24"/>
  <c r="R57" i="24"/>
  <c r="S44" i="24"/>
  <c r="Z23" i="24"/>
  <c r="L42" i="24"/>
  <c r="W30" i="24"/>
  <c r="L58" i="24"/>
  <c r="X36" i="24"/>
  <c r="I80" i="29"/>
  <c r="E74" i="28"/>
  <c r="K79" i="29"/>
  <c r="S75" i="24"/>
  <c r="R46" i="24"/>
  <c r="X25" i="24"/>
  <c r="K82" i="29"/>
  <c r="Z58" i="24"/>
  <c r="D67" i="28"/>
  <c r="AA38" i="24"/>
  <c r="L33" i="24"/>
  <c r="V68" i="24"/>
  <c r="Y81" i="24"/>
  <c r="C62" i="25"/>
  <c r="AA56" i="24"/>
  <c r="L20" i="24"/>
  <c r="B67" i="24"/>
  <c r="B30" i="24"/>
  <c r="K73" i="29"/>
  <c r="S68" i="24"/>
  <c r="C63" i="25"/>
  <c r="B71" i="24"/>
  <c r="S36" i="24"/>
  <c r="X63" i="24"/>
  <c r="S55" i="24"/>
  <c r="U26" i="24"/>
  <c r="V32" i="24"/>
  <c r="D63" i="25"/>
  <c r="K85" i="29"/>
  <c r="U65" i="24"/>
  <c r="S79" i="24"/>
  <c r="L48" i="24"/>
  <c r="R60" i="24"/>
  <c r="J82" i="29"/>
  <c r="R33" i="24"/>
  <c r="E72" i="28"/>
  <c r="L59" i="24"/>
  <c r="AA80" i="24"/>
  <c r="L37" i="24"/>
  <c r="S59" i="24"/>
  <c r="Y72" i="24"/>
  <c r="Y48" i="24"/>
  <c r="U21" i="24"/>
  <c r="X69" i="24"/>
  <c r="L60" i="24"/>
  <c r="X49" i="24"/>
  <c r="L22" i="24"/>
  <c r="W29" i="24"/>
  <c r="E64" i="28"/>
  <c r="X54" i="24"/>
  <c r="E61" i="25"/>
  <c r="S40" i="24"/>
  <c r="L23" i="24"/>
  <c r="C70" i="28"/>
  <c r="I74" i="29"/>
  <c r="X48" i="24"/>
  <c r="R53" i="24"/>
  <c r="V20" i="24"/>
  <c r="AA72" i="24"/>
  <c r="L54" i="24"/>
  <c r="K76" i="29"/>
  <c r="X41" i="24"/>
  <c r="Z79" i="24"/>
  <c r="B28" i="24"/>
  <c r="L27" i="24"/>
  <c r="B19" i="24"/>
  <c r="X62" i="24"/>
  <c r="X38" i="24"/>
  <c r="B68" i="25"/>
  <c r="AA74" i="24"/>
  <c r="X64" i="24"/>
  <c r="X77" i="24"/>
  <c r="S70" i="24"/>
  <c r="Z52" i="24"/>
  <c r="Y35" i="24"/>
  <c r="B74" i="24"/>
  <c r="Z19" i="24"/>
  <c r="Y69" i="24"/>
  <c r="Y31" i="24"/>
  <c r="Z38" i="24"/>
  <c r="L62" i="24"/>
  <c r="Y18" i="24"/>
  <c r="W46" i="24"/>
  <c r="E74" i="25"/>
  <c r="AA46" i="24"/>
  <c r="U77" i="24"/>
  <c r="C61" i="25"/>
  <c r="V76" i="24"/>
  <c r="R75" i="24"/>
  <c r="B39" i="24"/>
  <c r="B60" i="24"/>
  <c r="Z69" i="24"/>
  <c r="B78" i="25"/>
  <c r="U43" i="24"/>
  <c r="R71" i="24"/>
  <c r="U68" i="24"/>
  <c r="AA61" i="24"/>
  <c r="D80" i="25"/>
  <c r="E68" i="28"/>
  <c r="E63" i="25"/>
  <c r="AA57" i="24"/>
  <c r="I82" i="29"/>
  <c r="X79" i="24"/>
  <c r="C64" i="28"/>
  <c r="U71" i="24"/>
  <c r="R50" i="24"/>
  <c r="AA37" i="24"/>
  <c r="Z33" i="24"/>
  <c r="U54" i="24"/>
  <c r="B76" i="24"/>
  <c r="X78" i="24"/>
  <c r="L36" i="24"/>
  <c r="R80" i="24"/>
  <c r="D71" i="28"/>
  <c r="AA53" i="24"/>
  <c r="L78" i="24"/>
  <c r="L29" i="24"/>
  <c r="X24" i="24"/>
  <c r="D63" i="28"/>
  <c r="L76" i="24"/>
  <c r="Z37" i="24"/>
  <c r="R29" i="24"/>
  <c r="B27" i="24"/>
  <c r="B64" i="25"/>
  <c r="C84" i="25"/>
  <c r="B35" i="24"/>
  <c r="U34" i="24"/>
  <c r="L45" i="24"/>
  <c r="Y37" i="24"/>
  <c r="B84" i="28"/>
  <c r="S65" i="24"/>
  <c r="Y28" i="24"/>
  <c r="U45" i="24"/>
  <c r="D62" i="28"/>
  <c r="S76" i="24"/>
  <c r="W23" i="24"/>
  <c r="C74" i="28"/>
  <c r="V72" i="24"/>
  <c r="Z22" i="24"/>
  <c r="Y45" i="24"/>
  <c r="D74" i="28"/>
  <c r="Y70" i="24"/>
  <c r="C72" i="25"/>
  <c r="I84" i="29"/>
  <c r="E83" i="28"/>
  <c r="Z20" i="24"/>
  <c r="B75" i="25"/>
  <c r="Y62" i="24"/>
  <c r="I77" i="29"/>
  <c r="Z18" i="24"/>
  <c r="AA66" i="24"/>
  <c r="E82" i="25"/>
  <c r="D80" i="28"/>
  <c r="R39" i="24"/>
  <c r="B66" i="25"/>
  <c r="E65" i="25"/>
  <c r="E80" i="28"/>
  <c r="S32" i="24"/>
  <c r="AA54" i="24"/>
  <c r="W58" i="24"/>
  <c r="L43" i="24"/>
  <c r="W42" i="24"/>
  <c r="L71" i="24"/>
  <c r="X40" i="24"/>
  <c r="U37" i="24"/>
  <c r="K78" i="29"/>
  <c r="Y47" i="24"/>
  <c r="R42" i="24"/>
  <c r="D68" i="28"/>
  <c r="S48" i="24"/>
  <c r="B63" i="25"/>
  <c r="L63" i="24"/>
  <c r="W34" i="24"/>
  <c r="C71" i="28"/>
  <c r="S19" i="24"/>
  <c r="D69" i="28"/>
  <c r="E60" i="25"/>
  <c r="D83" i="25"/>
  <c r="R77" i="24"/>
  <c r="W27" i="24"/>
  <c r="W39" i="24"/>
  <c r="B66" i="28"/>
  <c r="S80" i="24"/>
  <c r="B77" i="28"/>
  <c r="S27" i="24"/>
  <c r="W52" i="24"/>
  <c r="R34" i="24"/>
  <c r="S61" i="24"/>
  <c r="Z74" i="24"/>
  <c r="Z75" i="24"/>
  <c r="Y20" i="24"/>
  <c r="V62" i="24"/>
  <c r="L30" i="24"/>
  <c r="L31" i="24"/>
  <c r="V52" i="24"/>
  <c r="U58" i="24"/>
  <c r="S52" i="24"/>
  <c r="B37" i="24"/>
  <c r="S45" i="24"/>
  <c r="B65" i="25"/>
  <c r="R32" i="24"/>
  <c r="L79" i="24"/>
  <c r="D79" i="25"/>
  <c r="R23" i="24"/>
  <c r="R30" i="24"/>
  <c r="D69" i="25"/>
  <c r="L57" i="24"/>
  <c r="C83" i="25"/>
  <c r="L66" i="24"/>
  <c r="R24" i="24"/>
  <c r="S62" i="24"/>
  <c r="S69" i="24"/>
  <c r="R58" i="24"/>
  <c r="B50" i="24"/>
  <c r="Y68" i="24"/>
  <c r="L21" i="24"/>
  <c r="W31" i="24"/>
  <c r="V33" i="24"/>
  <c r="U46" i="24"/>
  <c r="B61" i="24"/>
  <c r="E70" i="28"/>
  <c r="Z42" i="24"/>
  <c r="R67" i="24"/>
  <c r="E69" i="25"/>
  <c r="Y74" i="24"/>
  <c r="I83" i="29"/>
  <c r="C79" i="28"/>
  <c r="E71" i="25"/>
  <c r="D65" i="25"/>
  <c r="Y76" i="24"/>
  <c r="L53" i="24"/>
  <c r="Z55" i="24"/>
  <c r="W55" i="24"/>
  <c r="X42" i="24"/>
  <c r="Y19" i="24"/>
  <c r="U40" i="24"/>
  <c r="L24" i="24"/>
  <c r="V71" i="24"/>
  <c r="Z27" i="24"/>
  <c r="B60" i="25"/>
  <c r="B20" i="24"/>
  <c r="R19" i="24"/>
  <c r="U44" i="24"/>
  <c r="J79" i="29"/>
  <c r="R72" i="24"/>
  <c r="R74" i="24"/>
  <c r="W66" i="24"/>
  <c r="Y57" i="24"/>
  <c r="B82" i="25"/>
  <c r="R45" i="24"/>
  <c r="Z54" i="24"/>
  <c r="B66" i="24"/>
  <c r="K83" i="29"/>
  <c r="Y29" i="24"/>
  <c r="V39" i="24"/>
  <c r="Z73" i="24"/>
  <c r="E77" i="25"/>
  <c r="Z31" i="24"/>
  <c r="X32" i="24"/>
  <c r="U20" i="24"/>
  <c r="B67" i="25"/>
  <c r="L18" i="24"/>
  <c r="R51" i="24"/>
  <c r="S50" i="24"/>
  <c r="AA64" i="24"/>
  <c r="X30" i="24"/>
  <c r="D73" i="28"/>
  <c r="E75" i="28"/>
  <c r="AA30" i="24"/>
  <c r="V18" i="24"/>
  <c r="X46" i="24"/>
  <c r="L61" i="24"/>
  <c r="W71" i="24"/>
  <c r="W50" i="24"/>
  <c r="W18" i="24"/>
  <c r="Z51" i="24"/>
  <c r="L39" i="24"/>
  <c r="B82" i="28"/>
  <c r="W24" i="24"/>
  <c r="E71" i="28"/>
  <c r="AA44" i="24"/>
  <c r="Z46" i="24"/>
  <c r="V45" i="24"/>
  <c r="B36" i="24"/>
  <c r="Y59" i="24"/>
  <c r="B81" i="28"/>
  <c r="W62" i="24"/>
  <c r="S22" i="24"/>
  <c r="Z57" i="24"/>
  <c r="J78" i="29"/>
  <c r="B29" i="24"/>
  <c r="X53" i="24"/>
  <c r="W38" i="24"/>
  <c r="AA78" i="24"/>
  <c r="B52" i="24"/>
  <c r="W28" i="24"/>
  <c r="W21" i="24"/>
  <c r="V28" i="24"/>
  <c r="AA62" i="24"/>
  <c r="R81" i="24"/>
  <c r="W61" i="24"/>
  <c r="B72" i="24"/>
  <c r="I79" i="29"/>
  <c r="S49" i="24"/>
  <c r="S26" i="24"/>
  <c r="AA71" i="24"/>
  <c r="V69" i="24"/>
  <c r="L28" i="24"/>
  <c r="U80" i="24"/>
  <c r="R68" i="24"/>
  <c r="W75" i="24"/>
  <c r="V30" i="24"/>
  <c r="V50" i="24"/>
  <c r="R61" i="24"/>
  <c r="C61" i="28"/>
  <c r="W25" i="24"/>
  <c r="Y26" i="24"/>
  <c r="Z72" i="24"/>
  <c r="V29" i="24"/>
  <c r="R69" i="24"/>
  <c r="D72" i="25"/>
  <c r="AA81" i="24"/>
  <c r="Y27" i="24"/>
  <c r="I75" i="29"/>
  <c r="W40" i="24"/>
  <c r="Z56" i="24"/>
  <c r="Y60" i="24"/>
  <c r="S46" i="24"/>
  <c r="V66" i="24"/>
  <c r="X26" i="24"/>
  <c r="U69" i="24"/>
  <c r="U53" i="24"/>
  <c r="B22" i="24"/>
  <c r="B55" i="24"/>
  <c r="S39" i="24"/>
  <c r="AA79" i="24"/>
  <c r="X81" i="24"/>
  <c r="W64" i="24"/>
  <c r="AA75" i="24"/>
  <c r="AA43" i="24"/>
  <c r="L74" i="24"/>
  <c r="S51" i="24"/>
  <c r="B69" i="25"/>
  <c r="B42" i="24"/>
  <c r="U67" i="24"/>
  <c r="W35" i="24"/>
  <c r="R56" i="24"/>
  <c r="V67" i="24"/>
  <c r="V75" i="24"/>
  <c r="X34" i="24"/>
  <c r="B47" i="24"/>
  <c r="W51" i="24"/>
  <c r="J73" i="29"/>
  <c r="X71" i="24"/>
  <c r="S57" i="24"/>
  <c r="S25" i="24"/>
  <c r="U27" i="24"/>
  <c r="J85" i="29"/>
  <c r="C66" i="25"/>
  <c r="C69" i="25"/>
  <c r="D82" i="25"/>
  <c r="S71" i="24"/>
  <c r="C73" i="25"/>
  <c r="D74" i="25"/>
  <c r="D78" i="28"/>
  <c r="W77" i="24"/>
  <c r="U60" i="24"/>
  <c r="B26" i="24"/>
  <c r="W53" i="24"/>
  <c r="Z50" i="24"/>
  <c r="L49" i="24"/>
  <c r="W78" i="24"/>
  <c r="W79" i="24"/>
  <c r="AA19" i="24"/>
  <c r="B78" i="24"/>
  <c r="B70" i="28"/>
  <c r="Y25" i="24"/>
  <c r="Z45" i="24"/>
  <c r="B149" i="24" l="1"/>
  <c r="M78" i="24"/>
  <c r="M26" i="24"/>
  <c r="B97" i="24"/>
  <c r="B118" i="24"/>
  <c r="M47" i="24"/>
  <c r="B113" i="24"/>
  <c r="M42" i="24"/>
  <c r="B126" i="24"/>
  <c r="B93" i="24"/>
  <c r="M22" i="24"/>
  <c r="M72" i="24"/>
  <c r="B143" i="24"/>
  <c r="B123" i="24"/>
  <c r="M52" i="24"/>
  <c r="M29" i="24"/>
  <c r="B100" i="24"/>
  <c r="B107" i="24"/>
  <c r="L83" i="29"/>
  <c r="M83" i="29" s="1"/>
  <c r="M66" i="24"/>
  <c r="B137" i="24"/>
  <c r="M20" i="24"/>
  <c r="B91" i="24"/>
  <c r="C14" i="24" a="1"/>
  <c r="M61" i="24"/>
  <c r="B132" i="24"/>
  <c r="M50" i="24"/>
  <c r="B121" i="24"/>
  <c r="B108" i="24"/>
  <c r="M37" i="24"/>
  <c r="L78" i="29"/>
  <c r="M78" i="29" s="1"/>
  <c r="B106" i="24"/>
  <c r="B98" i="24"/>
  <c r="M27" i="24"/>
  <c r="M76" i="24"/>
  <c r="B147" i="24"/>
  <c r="B131" i="24"/>
  <c r="M39" i="24"/>
  <c r="B110" i="24"/>
  <c r="M74" i="24"/>
  <c r="B145" i="24"/>
  <c r="B18" i="24"/>
  <c r="M19" i="24"/>
  <c r="B90" i="24"/>
  <c r="M28" i="24"/>
  <c r="B99" i="24"/>
  <c r="L76" i="29"/>
  <c r="M76" i="29" s="1"/>
  <c r="L85" i="29"/>
  <c r="M85" i="29" s="1"/>
  <c r="B142" i="24"/>
  <c r="M71" i="24"/>
  <c r="L73" i="29"/>
  <c r="M73" i="29" s="1"/>
  <c r="M30" i="24"/>
  <c r="B101" i="24"/>
  <c r="B138" i="24"/>
  <c r="M67" i="24"/>
  <c r="L82" i="29"/>
  <c r="M82" i="29" s="1"/>
  <c r="L79" i="29"/>
  <c r="M79" i="29" s="1"/>
  <c r="B95" i="24"/>
  <c r="M24" i="24"/>
  <c r="M32" i="24"/>
  <c r="B103" i="24"/>
  <c r="M80" i="24"/>
  <c r="B151" i="24"/>
  <c r="B136" i="24"/>
  <c r="B114" i="24"/>
  <c r="M43" i="24"/>
  <c r="B139" i="24"/>
  <c r="M68" i="24"/>
  <c r="L80" i="29"/>
  <c r="M80" i="29" s="1"/>
  <c r="M53" i="24"/>
  <c r="B124" i="24"/>
  <c r="B119" i="24"/>
  <c r="M48" i="24"/>
  <c r="B134" i="24"/>
  <c r="M63" i="24"/>
  <c r="B152" i="24"/>
  <c r="M81" i="24"/>
  <c r="L77" i="29"/>
  <c r="M77" i="29" s="1"/>
  <c r="B130" i="24"/>
  <c r="M59" i="24"/>
  <c r="B146" i="24"/>
  <c r="M75" i="24"/>
  <c r="B102" i="24"/>
  <c r="M31" i="24"/>
  <c r="B120" i="24"/>
  <c r="M49" i="24"/>
  <c r="B140" i="24"/>
  <c r="M69" i="24"/>
  <c r="M64" i="24"/>
  <c r="B135" i="24"/>
  <c r="B133" i="24"/>
  <c r="M62" i="24"/>
  <c r="M46" i="24"/>
  <c r="B117" i="24"/>
  <c r="M23" i="24"/>
  <c r="B94" i="24"/>
  <c r="B122" i="24"/>
  <c r="M51" i="24"/>
  <c r="B148" i="24"/>
  <c r="M77" i="24"/>
  <c r="M79" i="24"/>
  <c r="B150" i="24"/>
  <c r="M54" i="24"/>
  <c r="B125" i="24"/>
  <c r="B129" i="24"/>
  <c r="M58" i="24"/>
  <c r="L81" i="29"/>
  <c r="M81" i="29" s="1"/>
  <c r="B144" i="24"/>
  <c r="M73" i="24"/>
  <c r="L75" i="29"/>
  <c r="M75" i="29" s="1"/>
  <c r="B111" i="24"/>
  <c r="B109" i="24"/>
  <c r="M38" i="24"/>
  <c r="L74" i="29"/>
  <c r="M74" i="29" s="1"/>
  <c r="L84" i="29"/>
  <c r="M84" i="29" s="1"/>
  <c r="B92" i="24"/>
  <c r="M21" i="24"/>
  <c r="M45" i="24"/>
  <c r="B116" i="24"/>
  <c r="B105" i="24"/>
  <c r="M34" i="24"/>
  <c r="M44" i="24"/>
  <c r="B115" i="24"/>
  <c r="M70" i="24"/>
  <c r="B141" i="24"/>
  <c r="B112" i="24"/>
  <c r="M57" i="24"/>
  <c r="B128" i="24"/>
  <c r="B127" i="24"/>
  <c r="M56" i="24"/>
  <c r="M25" i="24"/>
  <c r="B96" i="24"/>
  <c r="B104" i="24"/>
  <c r="M33" i="24"/>
  <c r="Y16" i="24" l="1"/>
  <c r="Y87" i="24" s="1"/>
  <c r="K14" i="24"/>
  <c r="K85" i="24" s="1"/>
  <c r="X16" i="24"/>
  <c r="X87" i="24" s="1"/>
  <c r="J16" i="24"/>
  <c r="J87" i="24" s="1"/>
  <c r="Q16" i="24"/>
  <c r="Q15" i="24"/>
  <c r="V14" i="24"/>
  <c r="V85" i="24" s="1"/>
  <c r="K15" i="24"/>
  <c r="K86" i="24" s="1"/>
  <c r="O16" i="24"/>
  <c r="W16" i="24"/>
  <c r="W87" i="24" s="1"/>
  <c r="V15" i="24"/>
  <c r="V86" i="24" s="1"/>
  <c r="I15" i="24"/>
  <c r="I86" i="24" s="1"/>
  <c r="S14" i="24"/>
  <c r="S85" i="24" s="1"/>
  <c r="M14" i="24"/>
  <c r="H17" i="24"/>
  <c r="H88" i="24" s="1"/>
  <c r="X15" i="24"/>
  <c r="X86" i="24" s="1"/>
  <c r="H14" i="24"/>
  <c r="H85" i="24" s="1"/>
  <c r="Y14" i="24"/>
  <c r="Y85" i="24" s="1"/>
  <c r="S17" i="24"/>
  <c r="S88" i="24" s="1"/>
  <c r="Z14" i="24"/>
  <c r="Z85" i="24" s="1"/>
  <c r="D17" i="24"/>
  <c r="D88" i="24" s="1"/>
  <c r="R15" i="24"/>
  <c r="R86" i="24" s="1"/>
  <c r="P14" i="24"/>
  <c r="C17" i="24"/>
  <c r="C88" i="24" s="1"/>
  <c r="E17" i="24"/>
  <c r="E88" i="24" s="1"/>
  <c r="J14" i="24"/>
  <c r="J85" i="24" s="1"/>
  <c r="Q14" i="24"/>
  <c r="G17" i="24"/>
  <c r="G88" i="24" s="1"/>
  <c r="L17" i="24"/>
  <c r="L88" i="24" s="1"/>
  <c r="W14" i="24"/>
  <c r="W85" i="24" s="1"/>
  <c r="P15" i="24"/>
  <c r="AA14" i="24"/>
  <c r="AA85" i="24" s="1"/>
  <c r="H15" i="24"/>
  <c r="H86" i="24" s="1"/>
  <c r="D15" i="24"/>
  <c r="D86" i="24" s="1"/>
  <c r="U14" i="24"/>
  <c r="U85" i="24" s="1"/>
  <c r="AA17" i="24"/>
  <c r="AA88" i="24" s="1"/>
  <c r="N17" i="24"/>
  <c r="G14" i="24"/>
  <c r="G85" i="24" s="1"/>
  <c r="L15" i="24"/>
  <c r="L86" i="24" s="1"/>
  <c r="T17" i="24"/>
  <c r="Q17" i="24"/>
  <c r="U16" i="24"/>
  <c r="U87" i="24" s="1"/>
  <c r="Z15" i="24"/>
  <c r="Z86" i="24" s="1"/>
  <c r="N14" i="24"/>
  <c r="G15" i="24"/>
  <c r="G86" i="24" s="1"/>
  <c r="I17" i="24"/>
  <c r="I88" i="24" s="1"/>
  <c r="H16" i="24"/>
  <c r="H87" i="24" s="1"/>
  <c r="V16" i="24"/>
  <c r="V87" i="24" s="1"/>
  <c r="O15" i="24"/>
  <c r="N16" i="24"/>
  <c r="R14" i="24"/>
  <c r="R85" i="24" s="1"/>
  <c r="I14" i="24"/>
  <c r="I85" i="24" s="1"/>
  <c r="M17" i="24"/>
  <c r="Y17" i="24"/>
  <c r="Y88" i="24" s="1"/>
  <c r="X17" i="24"/>
  <c r="X88" i="24" s="1"/>
  <c r="P17" i="24"/>
  <c r="E16" i="24"/>
  <c r="E87" i="24" s="1"/>
  <c r="T16" i="24"/>
  <c r="F16" i="24"/>
  <c r="F87" i="24" s="1"/>
  <c r="D14" i="24"/>
  <c r="D85" i="24" s="1"/>
  <c r="X14" i="24"/>
  <c r="X85" i="24" s="1"/>
  <c r="M16" i="24"/>
  <c r="J15" i="24"/>
  <c r="J86" i="24" s="1"/>
  <c r="K16" i="24"/>
  <c r="K87" i="24" s="1"/>
  <c r="I16" i="24"/>
  <c r="I87" i="24" s="1"/>
  <c r="F14" i="24"/>
  <c r="F85" i="24" s="1"/>
  <c r="V17" i="24"/>
  <c r="V88" i="24" s="1"/>
  <c r="AA16" i="24"/>
  <c r="AA87" i="24" s="1"/>
  <c r="E14" i="24"/>
  <c r="E85" i="24" s="1"/>
  <c r="W15" i="24"/>
  <c r="W86" i="24" s="1"/>
  <c r="U15" i="24"/>
  <c r="U86" i="24" s="1"/>
  <c r="E15" i="24"/>
  <c r="E86" i="24" s="1"/>
  <c r="C15" i="24"/>
  <c r="C86" i="24" s="1"/>
  <c r="W17" i="24"/>
  <c r="W88" i="24" s="1"/>
  <c r="AA15" i="24"/>
  <c r="AA86" i="24" s="1"/>
  <c r="C14" i="24"/>
  <c r="C85" i="24" s="1"/>
  <c r="N15" i="24"/>
  <c r="O14" i="24"/>
  <c r="Z16" i="24"/>
  <c r="Z87" i="24" s="1"/>
  <c r="U17" i="24"/>
  <c r="U88" i="24" s="1"/>
  <c r="J17" i="24"/>
  <c r="J88" i="24" s="1"/>
  <c r="Y15" i="24"/>
  <c r="Y86" i="24" s="1"/>
  <c r="R16" i="24"/>
  <c r="R87" i="24" s="1"/>
  <c r="T14" i="24"/>
  <c r="T85" i="24" s="1"/>
  <c r="F15" i="24"/>
  <c r="F86" i="24" s="1"/>
  <c r="S15" i="24"/>
  <c r="S86" i="24" s="1"/>
  <c r="K17" i="24"/>
  <c r="K88" i="24" s="1"/>
  <c r="Z17" i="24"/>
  <c r="Z88" i="24" s="1"/>
  <c r="M15" i="24"/>
  <c r="D16" i="24"/>
  <c r="D87" i="24" s="1"/>
  <c r="G16" i="24"/>
  <c r="G87" i="24" s="1"/>
  <c r="P16" i="24"/>
  <c r="O17" i="24"/>
  <c r="L14" i="24"/>
  <c r="L85" i="24" s="1"/>
  <c r="F17" i="24"/>
  <c r="F88" i="24" s="1"/>
  <c r="Q71" i="24" s="1"/>
  <c r="Q142" i="24" s="1"/>
  <c r="R17" i="24"/>
  <c r="R88" i="24" s="1"/>
  <c r="C16" i="24"/>
  <c r="C87" i="24" s="1"/>
  <c r="T15" i="24"/>
  <c r="S16" i="24"/>
  <c r="S87" i="24" s="1"/>
  <c r="L16" i="24"/>
  <c r="L87" i="24" s="1"/>
  <c r="B89" i="24"/>
  <c r="M18" i="24"/>
  <c r="C127" i="29"/>
  <c r="D127" i="29" s="1"/>
  <c r="C113" i="29"/>
  <c r="D113" i="29" s="1"/>
  <c r="C141" i="29"/>
  <c r="D141" i="29" s="1"/>
  <c r="C167" i="29"/>
  <c r="D167" i="29" s="1"/>
  <c r="C147" i="29"/>
  <c r="D147" i="29" s="1"/>
  <c r="C150" i="29"/>
  <c r="D150" i="29" s="1"/>
  <c r="C148" i="29"/>
  <c r="D148" i="29" s="1"/>
  <c r="C131" i="29"/>
  <c r="D131" i="29" s="1"/>
  <c r="C106" i="29"/>
  <c r="D106" i="29" s="1"/>
  <c r="C152" i="29"/>
  <c r="D152" i="29" s="1"/>
  <c r="C108" i="29"/>
  <c r="D108" i="29" s="1"/>
  <c r="C126" i="29"/>
  <c r="D126" i="29" s="1"/>
  <c r="C162" i="29"/>
  <c r="D162" i="29" s="1"/>
  <c r="C145" i="29"/>
  <c r="D145" i="29" s="1"/>
  <c r="C163" i="29"/>
  <c r="D163" i="29" s="1"/>
  <c r="C93" i="29"/>
  <c r="D93" i="29" s="1"/>
  <c r="C164" i="29"/>
  <c r="D164" i="29" s="1"/>
  <c r="C124" i="29"/>
  <c r="D124" i="29" s="1"/>
  <c r="C133" i="29"/>
  <c r="D133" i="29" s="1"/>
  <c r="C100" i="29"/>
  <c r="D100" i="29" s="1"/>
  <c r="C135" i="29"/>
  <c r="D135" i="29" s="1"/>
  <c r="C98" i="29"/>
  <c r="D98" i="29" s="1"/>
  <c r="C158" i="29"/>
  <c r="D158" i="29" s="1"/>
  <c r="C115" i="29"/>
  <c r="D115" i="29" s="1"/>
  <c r="C153" i="29"/>
  <c r="D153" i="29" s="1"/>
  <c r="C154" i="29"/>
  <c r="D154" i="29" s="1"/>
  <c r="C142" i="29"/>
  <c r="D142" i="29" s="1"/>
  <c r="C119" i="29"/>
  <c r="D119" i="29" s="1"/>
  <c r="C129" i="29"/>
  <c r="D129" i="29" s="1"/>
  <c r="C109" i="29"/>
  <c r="D109" i="29" s="1"/>
  <c r="C128" i="29"/>
  <c r="D128" i="29" s="1"/>
  <c r="C114" i="29"/>
  <c r="D114" i="29" s="1"/>
  <c r="C117" i="29"/>
  <c r="D117" i="29" s="1"/>
  <c r="C137" i="29"/>
  <c r="D137" i="29" s="1"/>
  <c r="C105" i="29"/>
  <c r="D105" i="29" s="1"/>
  <c r="C89" i="29"/>
  <c r="D89" i="29" s="1"/>
  <c r="C156" i="29"/>
  <c r="D156" i="29" s="1"/>
  <c r="C118" i="29"/>
  <c r="D118" i="29" s="1"/>
  <c r="C91" i="29"/>
  <c r="D91" i="29" s="1"/>
  <c r="C99" i="29"/>
  <c r="D99" i="29" s="1"/>
  <c r="C136" i="29"/>
  <c r="D136" i="29" s="1"/>
  <c r="C134" i="29"/>
  <c r="D134" i="29" s="1"/>
  <c r="C121" i="29"/>
  <c r="D121" i="29" s="1"/>
  <c r="C151" i="29"/>
  <c r="D151" i="29" s="1"/>
  <c r="C110" i="29"/>
  <c r="D110" i="29" s="1"/>
  <c r="C97" i="29"/>
  <c r="D97" i="29" s="1"/>
  <c r="C144" i="29"/>
  <c r="D144" i="29" s="1"/>
  <c r="C122" i="29"/>
  <c r="D122" i="29" s="1"/>
  <c r="C102" i="29"/>
  <c r="D102" i="29" s="1"/>
  <c r="C125" i="29"/>
  <c r="D125" i="29" s="1"/>
  <c r="C138" i="29"/>
  <c r="D138" i="29" s="1"/>
  <c r="C95" i="29"/>
  <c r="D95" i="29" s="1"/>
  <c r="C112" i="29"/>
  <c r="D112" i="29" s="1"/>
  <c r="C146" i="29"/>
  <c r="D146" i="29" s="1"/>
  <c r="C149" i="29"/>
  <c r="D149" i="29" s="1"/>
  <c r="C111" i="29"/>
  <c r="D111" i="29" s="1"/>
  <c r="C143" i="29"/>
  <c r="D143" i="29" s="1"/>
  <c r="C120" i="29"/>
  <c r="D120" i="29" s="1"/>
  <c r="C116" i="29"/>
  <c r="D116" i="29" s="1"/>
  <c r="C103" i="29"/>
  <c r="D103" i="29" s="1"/>
  <c r="C155" i="29"/>
  <c r="D155" i="29" s="1"/>
  <c r="C161" i="29"/>
  <c r="D161" i="29" s="1"/>
  <c r="C165" i="29"/>
  <c r="D165" i="29" s="1"/>
  <c r="C92" i="29"/>
  <c r="D92" i="29" s="1"/>
  <c r="C139" i="29"/>
  <c r="D139" i="29" s="1"/>
  <c r="C157" i="29"/>
  <c r="D157" i="29" s="1"/>
  <c r="C166" i="29"/>
  <c r="D166" i="29" s="1"/>
  <c r="C107" i="29"/>
  <c r="D107" i="29" s="1"/>
  <c r="C90" i="29"/>
  <c r="D90" i="29" s="1"/>
  <c r="C159" i="29"/>
  <c r="D159" i="29" s="1"/>
  <c r="C104" i="29"/>
  <c r="D104" i="29" s="1"/>
  <c r="C132" i="29"/>
  <c r="D132" i="29" s="1"/>
  <c r="C94" i="29"/>
  <c r="D94" i="29" s="1"/>
  <c r="C96" i="29"/>
  <c r="D96" i="29" s="1"/>
  <c r="C130" i="29"/>
  <c r="D130" i="29" s="1"/>
  <c r="C168" i="29"/>
  <c r="D168" i="29" s="1"/>
  <c r="C101" i="29"/>
  <c r="D101" i="29" s="1"/>
  <c r="C123" i="29"/>
  <c r="D123" i="29" s="1"/>
  <c r="C140" i="29"/>
  <c r="D140" i="29" s="1"/>
  <c r="C160" i="29"/>
  <c r="D160" i="29" s="1"/>
  <c r="Q22" i="24"/>
  <c r="Q93" i="24" s="1"/>
  <c r="Q26" i="24"/>
  <c r="Q97" i="24" s="1"/>
  <c r="Q34" i="24"/>
  <c r="Q105" i="24" s="1"/>
  <c r="Q21" i="24"/>
  <c r="Q92" i="24" s="1"/>
  <c r="Q79" i="24"/>
  <c r="Q150" i="24" s="1"/>
  <c r="Q46" i="24"/>
  <c r="Q117" i="24" s="1"/>
  <c r="Q48" i="24"/>
  <c r="Q119" i="24" s="1"/>
  <c r="Q28" i="24"/>
  <c r="Q99" i="24" s="1"/>
  <c r="Q32" i="24" l="1"/>
  <c r="Q103" i="24" s="1"/>
  <c r="Q68" i="24"/>
  <c r="Q139" i="24" s="1"/>
  <c r="Q81" i="24"/>
  <c r="Q152" i="24" s="1"/>
  <c r="Q73" i="24"/>
  <c r="Q144" i="24" s="1"/>
  <c r="Q45" i="24"/>
  <c r="Q116" i="24" s="1"/>
  <c r="Q76" i="24"/>
  <c r="Q147" i="24" s="1"/>
  <c r="Q70" i="24"/>
  <c r="Q141" i="24" s="1"/>
  <c r="Q44" i="24"/>
  <c r="Q115" i="24" s="1"/>
  <c r="Q42" i="24"/>
  <c r="Q113" i="24" s="1"/>
  <c r="Q61" i="24"/>
  <c r="Q132" i="24" s="1"/>
  <c r="Q64" i="24"/>
  <c r="Q135" i="24" s="1"/>
  <c r="Q38" i="24"/>
  <c r="Q109" i="24" s="1"/>
  <c r="Q56" i="24"/>
  <c r="Q127" i="24" s="1"/>
  <c r="Q19" i="24"/>
  <c r="Q90" i="24" s="1"/>
  <c r="Q67" i="24"/>
  <c r="Q138" i="24" s="1"/>
  <c r="Q23" i="24"/>
  <c r="Q94" i="24" s="1"/>
  <c r="Q37" i="24"/>
  <c r="Q108" i="24" s="1"/>
  <c r="Q75" i="24"/>
  <c r="Q146" i="24" s="1"/>
  <c r="Q72" i="24"/>
  <c r="Q143" i="24" s="1"/>
  <c r="E140" i="29"/>
  <c r="F140" i="29"/>
  <c r="F222" i="29" s="1"/>
  <c r="E166" i="29"/>
  <c r="F166" i="29"/>
  <c r="F248" i="29" s="1"/>
  <c r="E149" i="29"/>
  <c r="F149" i="29"/>
  <c r="F231" i="29" s="1"/>
  <c r="F101" i="29"/>
  <c r="F183" i="29" s="1"/>
  <c r="E101" i="29"/>
  <c r="F94" i="29"/>
  <c r="F176" i="29" s="1"/>
  <c r="E94" i="29"/>
  <c r="F90" i="29"/>
  <c r="F172" i="29" s="1"/>
  <c r="E90" i="29"/>
  <c r="F139" i="29"/>
  <c r="F221" i="29" s="1"/>
  <c r="E139" i="29"/>
  <c r="F155" i="29"/>
  <c r="F237" i="29" s="1"/>
  <c r="E155" i="29"/>
  <c r="E143" i="29"/>
  <c r="F143" i="29"/>
  <c r="F225" i="29" s="1"/>
  <c r="F160" i="29"/>
  <c r="F242" i="29" s="1"/>
  <c r="E160" i="29"/>
  <c r="F168" i="29"/>
  <c r="F250" i="29" s="1"/>
  <c r="E168" i="29"/>
  <c r="F132" i="29"/>
  <c r="F214" i="29" s="1"/>
  <c r="E132" i="29"/>
  <c r="F107" i="29"/>
  <c r="F189" i="29" s="1"/>
  <c r="E107" i="29"/>
  <c r="F92" i="29"/>
  <c r="F174" i="29" s="1"/>
  <c r="E92" i="29"/>
  <c r="F103" i="29"/>
  <c r="F185" i="29" s="1"/>
  <c r="E103" i="29"/>
  <c r="E111" i="29"/>
  <c r="F111" i="29"/>
  <c r="F193" i="29" s="1"/>
  <c r="E95" i="29"/>
  <c r="F95" i="29"/>
  <c r="F177" i="29" s="1"/>
  <c r="F122" i="29"/>
  <c r="F204" i="29" s="1"/>
  <c r="E122" i="29"/>
  <c r="E151" i="29"/>
  <c r="F151" i="29"/>
  <c r="F233" i="29" s="1"/>
  <c r="F99" i="29"/>
  <c r="F181" i="29" s="1"/>
  <c r="E99" i="29"/>
  <c r="F89" i="29"/>
  <c r="F171" i="29" s="1"/>
  <c r="E89" i="29"/>
  <c r="E114" i="29"/>
  <c r="F114" i="29"/>
  <c r="F196" i="29" s="1"/>
  <c r="E119" i="29"/>
  <c r="F119" i="29"/>
  <c r="F201" i="29" s="1"/>
  <c r="F115" i="29"/>
  <c r="F197" i="29" s="1"/>
  <c r="E115" i="29"/>
  <c r="F100" i="29"/>
  <c r="F182" i="29" s="1"/>
  <c r="E100" i="29"/>
  <c r="F93" i="29"/>
  <c r="F175" i="29" s="1"/>
  <c r="E93" i="29"/>
  <c r="E126" i="29"/>
  <c r="F126" i="29"/>
  <c r="F208" i="29" s="1"/>
  <c r="F131" i="29"/>
  <c r="F213" i="29" s="1"/>
  <c r="E131" i="29"/>
  <c r="E167" i="29"/>
  <c r="F167" i="29"/>
  <c r="F249" i="29" s="1"/>
  <c r="Q24" i="24"/>
  <c r="Q95" i="24" s="1"/>
  <c r="Q74" i="24"/>
  <c r="Q145" i="24" s="1"/>
  <c r="Q77" i="24"/>
  <c r="Q148" i="24" s="1"/>
  <c r="Q20" i="24"/>
  <c r="Q91" i="24" s="1"/>
  <c r="Q53" i="24"/>
  <c r="Q124" i="24" s="1"/>
  <c r="Q58" i="24"/>
  <c r="Q129" i="24" s="1"/>
  <c r="Q50" i="24"/>
  <c r="Q121" i="24" s="1"/>
  <c r="Q30" i="24"/>
  <c r="Q101" i="24" s="1"/>
  <c r="L115" i="24"/>
  <c r="L127" i="24"/>
  <c r="L143" i="24"/>
  <c r="L141" i="24"/>
  <c r="L94" i="24"/>
  <c r="L147" i="24"/>
  <c r="L148" i="24"/>
  <c r="L138" i="24"/>
  <c r="L137" i="24"/>
  <c r="L129" i="24"/>
  <c r="L120" i="24"/>
  <c r="L91" i="24"/>
  <c r="L95" i="24"/>
  <c r="L117" i="24"/>
  <c r="L119" i="24"/>
  <c r="L123" i="24"/>
  <c r="L134" i="24"/>
  <c r="L130" i="24"/>
  <c r="L105" i="24"/>
  <c r="L109" i="24"/>
  <c r="L93" i="24"/>
  <c r="L102" i="24"/>
  <c r="L146" i="24"/>
  <c r="L99" i="24"/>
  <c r="L122" i="24"/>
  <c r="L97" i="24"/>
  <c r="L106" i="24"/>
  <c r="L136" i="24"/>
  <c r="L140" i="24"/>
  <c r="L128" i="24"/>
  <c r="L90" i="24"/>
  <c r="L112" i="24"/>
  <c r="L121" i="24"/>
  <c r="L92" i="24"/>
  <c r="L132" i="24"/>
  <c r="L108" i="24"/>
  <c r="L151" i="24"/>
  <c r="L96" i="24"/>
  <c r="L89" i="24"/>
  <c r="L133" i="24"/>
  <c r="L104" i="24"/>
  <c r="L111" i="24"/>
  <c r="L103" i="24"/>
  <c r="L100" i="24"/>
  <c r="L116" i="24"/>
  <c r="L113" i="24"/>
  <c r="L125" i="24"/>
  <c r="L142" i="24"/>
  <c r="L101" i="24"/>
  <c r="L135" i="24"/>
  <c r="L118" i="24"/>
  <c r="L98" i="24"/>
  <c r="L144" i="24"/>
  <c r="L124" i="24"/>
  <c r="L114" i="24"/>
  <c r="L152" i="24"/>
  <c r="L110" i="24"/>
  <c r="L145" i="24"/>
  <c r="L139" i="24"/>
  <c r="L131" i="24"/>
  <c r="L150" i="24"/>
  <c r="L126" i="24"/>
  <c r="L149" i="24"/>
  <c r="AA101" i="24"/>
  <c r="AA106" i="24"/>
  <c r="AA129" i="24"/>
  <c r="AA104" i="24"/>
  <c r="AA115" i="24"/>
  <c r="AA135" i="24"/>
  <c r="AA100" i="24"/>
  <c r="AA102" i="24"/>
  <c r="AA140" i="24"/>
  <c r="AA112" i="24"/>
  <c r="AA144" i="24"/>
  <c r="AA91" i="24"/>
  <c r="AA137" i="24"/>
  <c r="AA147" i="24"/>
  <c r="AA111" i="24"/>
  <c r="AA142" i="24"/>
  <c r="AA123" i="24"/>
  <c r="AA89" i="24"/>
  <c r="AA107" i="24"/>
  <c r="AA127" i="24"/>
  <c r="AA139" i="24"/>
  <c r="AA146" i="24"/>
  <c r="AA98" i="24"/>
  <c r="AA92" i="24"/>
  <c r="AA148" i="24"/>
  <c r="AA94" i="24"/>
  <c r="AA109" i="24"/>
  <c r="AA116" i="24"/>
  <c r="AA95" i="24"/>
  <c r="AA93" i="24"/>
  <c r="AA132" i="24"/>
  <c r="AA103" i="24"/>
  <c r="AA145" i="24"/>
  <c r="AA120" i="24"/>
  <c r="AA133" i="24"/>
  <c r="AA149" i="24"/>
  <c r="AA108" i="24"/>
  <c r="AA110" i="24"/>
  <c r="AA152" i="24"/>
  <c r="AA96" i="24"/>
  <c r="AA124" i="24"/>
  <c r="AA122" i="24"/>
  <c r="AA114" i="24"/>
  <c r="AA105" i="24"/>
  <c r="AA125" i="24"/>
  <c r="AA141" i="24"/>
  <c r="AA138" i="24"/>
  <c r="AA119" i="24"/>
  <c r="AA90" i="24"/>
  <c r="AA134" i="24"/>
  <c r="AA97" i="24"/>
  <c r="AA143" i="24"/>
  <c r="AA113" i="24"/>
  <c r="AA136" i="24"/>
  <c r="AA99" i="24"/>
  <c r="AA130" i="24"/>
  <c r="AA126" i="24"/>
  <c r="AA121" i="24"/>
  <c r="AA117" i="24"/>
  <c r="AA151" i="24"/>
  <c r="AA128" i="24"/>
  <c r="AA118" i="24"/>
  <c r="AA150" i="24"/>
  <c r="AA131" i="24"/>
  <c r="K108" i="24"/>
  <c r="K118" i="24"/>
  <c r="K98" i="24"/>
  <c r="K145" i="24"/>
  <c r="K132" i="24"/>
  <c r="K151" i="24"/>
  <c r="K130" i="24"/>
  <c r="K109" i="24"/>
  <c r="K114" i="24"/>
  <c r="K102" i="24"/>
  <c r="K131" i="24"/>
  <c r="K128" i="24"/>
  <c r="K91" i="24"/>
  <c r="K97" i="24"/>
  <c r="K127" i="24"/>
  <c r="K92" i="24"/>
  <c r="K142" i="24"/>
  <c r="K136" i="24"/>
  <c r="K122" i="24"/>
  <c r="K113" i="24"/>
  <c r="K94" i="24"/>
  <c r="K148" i="24"/>
  <c r="K111" i="24"/>
  <c r="K147" i="24"/>
  <c r="K107" i="24"/>
  <c r="K144" i="24"/>
  <c r="K100" i="24"/>
  <c r="K123" i="24"/>
  <c r="K129" i="24"/>
  <c r="K99" i="24"/>
  <c r="K139" i="24"/>
  <c r="K103" i="24"/>
  <c r="K152" i="24"/>
  <c r="K150" i="24"/>
  <c r="K116" i="24"/>
  <c r="K104" i="24"/>
  <c r="K89" i="24"/>
  <c r="K125" i="24"/>
  <c r="K133" i="24"/>
  <c r="K137" i="24"/>
  <c r="K143" i="24"/>
  <c r="K90" i="24"/>
  <c r="K121" i="24"/>
  <c r="K141" i="24"/>
  <c r="K117" i="24"/>
  <c r="K140" i="24"/>
  <c r="K112" i="24"/>
  <c r="K124" i="24"/>
  <c r="K101" i="24"/>
  <c r="K149" i="24"/>
  <c r="K106" i="24"/>
  <c r="K93" i="24"/>
  <c r="K95" i="24"/>
  <c r="K138" i="24"/>
  <c r="K119" i="24"/>
  <c r="K146" i="24"/>
  <c r="K135" i="24"/>
  <c r="K105" i="24"/>
  <c r="K120" i="24"/>
  <c r="K126" i="24"/>
  <c r="K134" i="24"/>
  <c r="K96" i="24"/>
  <c r="K115" i="24"/>
  <c r="K110" i="24"/>
  <c r="V123" i="24"/>
  <c r="V144" i="24"/>
  <c r="V142" i="24"/>
  <c r="V114" i="24"/>
  <c r="V99" i="24"/>
  <c r="V102" i="24"/>
  <c r="V94" i="24"/>
  <c r="V101" i="24"/>
  <c r="V110" i="24"/>
  <c r="V134" i="24"/>
  <c r="V96" i="24"/>
  <c r="V122" i="24"/>
  <c r="V152" i="24"/>
  <c r="V90" i="24"/>
  <c r="V146" i="24"/>
  <c r="V126" i="24"/>
  <c r="V136" i="24"/>
  <c r="V141" i="24"/>
  <c r="V131" i="24"/>
  <c r="V115" i="24"/>
  <c r="V145" i="24"/>
  <c r="V98" i="24"/>
  <c r="V143" i="24"/>
  <c r="V140" i="24"/>
  <c r="V120" i="24"/>
  <c r="V106" i="24"/>
  <c r="V150" i="24"/>
  <c r="V124" i="24"/>
  <c r="V148" i="24"/>
  <c r="V135" i="24"/>
  <c r="V147" i="24"/>
  <c r="V129" i="24"/>
  <c r="V97" i="24"/>
  <c r="V151" i="24"/>
  <c r="V92" i="24"/>
  <c r="V93" i="24"/>
  <c r="V117" i="24"/>
  <c r="V132" i="24"/>
  <c r="V103" i="24"/>
  <c r="V137" i="24"/>
  <c r="V107" i="24"/>
  <c r="V133" i="24"/>
  <c r="V113" i="24"/>
  <c r="V105" i="24"/>
  <c r="V108" i="24"/>
  <c r="V125" i="24"/>
  <c r="V104" i="24"/>
  <c r="V127" i="24"/>
  <c r="V116" i="24"/>
  <c r="V111" i="24"/>
  <c r="V118" i="24"/>
  <c r="V100" i="24"/>
  <c r="V119" i="24"/>
  <c r="V130" i="24"/>
  <c r="V89" i="24"/>
  <c r="V112" i="24"/>
  <c r="V121" i="24"/>
  <c r="V128" i="24"/>
  <c r="V139" i="24"/>
  <c r="V149" i="24"/>
  <c r="V95" i="24"/>
  <c r="V109" i="24"/>
  <c r="V91" i="24"/>
  <c r="V138" i="24"/>
  <c r="O45" i="24"/>
  <c r="O51" i="24"/>
  <c r="O56" i="24"/>
  <c r="O65" i="24"/>
  <c r="O53" i="24"/>
  <c r="O77" i="24"/>
  <c r="O24" i="24"/>
  <c r="O23" i="24"/>
  <c r="O28" i="24"/>
  <c r="O72" i="24"/>
  <c r="O18" i="24"/>
  <c r="O20" i="24"/>
  <c r="O29" i="24"/>
  <c r="O61" i="24"/>
  <c r="O74" i="24"/>
  <c r="O37" i="24"/>
  <c r="O66" i="24"/>
  <c r="O59" i="24"/>
  <c r="O80" i="24"/>
  <c r="O76" i="24"/>
  <c r="O21" i="24"/>
  <c r="O48" i="24"/>
  <c r="O62" i="24"/>
  <c r="O57" i="24"/>
  <c r="O44" i="24"/>
  <c r="O50" i="24"/>
  <c r="O30" i="24"/>
  <c r="O79" i="24"/>
  <c r="O36" i="24"/>
  <c r="O33" i="24"/>
  <c r="O81" i="24"/>
  <c r="O47" i="24"/>
  <c r="O26" i="24"/>
  <c r="O25" i="24"/>
  <c r="O49" i="24"/>
  <c r="O67" i="24"/>
  <c r="O69" i="24"/>
  <c r="O54" i="24"/>
  <c r="O60" i="24"/>
  <c r="O64" i="24"/>
  <c r="O58" i="24"/>
  <c r="O34" i="24"/>
  <c r="O22" i="24"/>
  <c r="O43" i="24"/>
  <c r="O70" i="24"/>
  <c r="O71" i="24"/>
  <c r="O41" i="24"/>
  <c r="O27" i="24"/>
  <c r="O78" i="24"/>
  <c r="O35" i="24"/>
  <c r="O31" i="24"/>
  <c r="O73" i="24"/>
  <c r="O52" i="24"/>
  <c r="O40" i="24"/>
  <c r="O68" i="24"/>
  <c r="O63" i="24"/>
  <c r="O42" i="24"/>
  <c r="O19" i="24"/>
  <c r="O46" i="24"/>
  <c r="O39" i="24"/>
  <c r="O38" i="24"/>
  <c r="O55" i="24"/>
  <c r="O32" i="24"/>
  <c r="O75" i="24"/>
  <c r="J142" i="24"/>
  <c r="J101" i="24"/>
  <c r="J97" i="24"/>
  <c r="J105" i="24"/>
  <c r="J120" i="24"/>
  <c r="J138" i="24"/>
  <c r="J134" i="24"/>
  <c r="J121" i="24"/>
  <c r="J150" i="24"/>
  <c r="J117" i="24"/>
  <c r="J104" i="24"/>
  <c r="J99" i="24"/>
  <c r="J127" i="24"/>
  <c r="J141" i="24"/>
  <c r="J126" i="24"/>
  <c r="J94" i="24"/>
  <c r="J107" i="24"/>
  <c r="J96" i="24"/>
  <c r="J122" i="24"/>
  <c r="J119" i="24"/>
  <c r="J152" i="24"/>
  <c r="J146" i="24"/>
  <c r="J118" i="24"/>
  <c r="J145" i="24"/>
  <c r="J114" i="24"/>
  <c r="J111" i="24"/>
  <c r="J139" i="24"/>
  <c r="J102" i="24"/>
  <c r="J137" i="24"/>
  <c r="J115" i="24"/>
  <c r="J131" i="24"/>
  <c r="J135" i="24"/>
  <c r="J100" i="24"/>
  <c r="J110" i="24"/>
  <c r="J89" i="24"/>
  <c r="J116" i="24"/>
  <c r="J144" i="24"/>
  <c r="J90" i="24"/>
  <c r="J106" i="24"/>
  <c r="J125" i="24"/>
  <c r="J123" i="24"/>
  <c r="J147" i="24"/>
  <c r="J132" i="24"/>
  <c r="J143" i="24"/>
  <c r="J98" i="24"/>
  <c r="J95" i="24"/>
  <c r="J91" i="24"/>
  <c r="J140" i="24"/>
  <c r="J128" i="24"/>
  <c r="J151" i="24"/>
  <c r="J148" i="24"/>
  <c r="J103" i="24"/>
  <c r="J113" i="24"/>
  <c r="J129" i="24"/>
  <c r="J112" i="24"/>
  <c r="J133" i="24"/>
  <c r="J124" i="24"/>
  <c r="J130" i="24"/>
  <c r="J93" i="24"/>
  <c r="J136" i="24"/>
  <c r="J149" i="24"/>
  <c r="J92" i="24"/>
  <c r="J108" i="24"/>
  <c r="J109" i="24"/>
  <c r="F104" i="29"/>
  <c r="F186" i="29" s="1"/>
  <c r="E104" i="29"/>
  <c r="E165" i="29"/>
  <c r="F165" i="29"/>
  <c r="F247" i="29" s="1"/>
  <c r="E121" i="29"/>
  <c r="F121" i="29"/>
  <c r="F203" i="29" s="1"/>
  <c r="E105" i="29"/>
  <c r="F105" i="29"/>
  <c r="F187" i="29" s="1"/>
  <c r="F142" i="29"/>
  <c r="F224" i="29" s="1"/>
  <c r="E142" i="29"/>
  <c r="E133" i="29"/>
  <c r="F133" i="29"/>
  <c r="F215" i="29" s="1"/>
  <c r="F163" i="29"/>
  <c r="F245" i="29" s="1"/>
  <c r="E163" i="29"/>
  <c r="E148" i="29"/>
  <c r="F148" i="29"/>
  <c r="F230" i="29" s="1"/>
  <c r="S123" i="24"/>
  <c r="S148" i="24"/>
  <c r="S103" i="24"/>
  <c r="S137" i="24"/>
  <c r="S122" i="24"/>
  <c r="S89" i="24"/>
  <c r="S136" i="24"/>
  <c r="S135" i="24"/>
  <c r="S147" i="24"/>
  <c r="S126" i="24"/>
  <c r="S107" i="24"/>
  <c r="S117" i="24"/>
  <c r="S143" i="24"/>
  <c r="S146" i="24"/>
  <c r="S102" i="24"/>
  <c r="S94" i="24"/>
  <c r="S125" i="24"/>
  <c r="S140" i="24"/>
  <c r="S90" i="24"/>
  <c r="S111" i="24"/>
  <c r="S149" i="24"/>
  <c r="S150" i="24"/>
  <c r="S121" i="24"/>
  <c r="S100" i="24"/>
  <c r="S144" i="24"/>
  <c r="S101" i="24"/>
  <c r="S119" i="24"/>
  <c r="S95" i="24"/>
  <c r="S124" i="24"/>
  <c r="S113" i="24"/>
  <c r="S105" i="24"/>
  <c r="S132" i="24"/>
  <c r="S93" i="24"/>
  <c r="S114" i="24"/>
  <c r="S127" i="24"/>
  <c r="S142" i="24"/>
  <c r="S152" i="24"/>
  <c r="S128" i="24"/>
  <c r="S91" i="24"/>
  <c r="S116" i="24"/>
  <c r="S112" i="24"/>
  <c r="S129" i="24"/>
  <c r="S108" i="24"/>
  <c r="S115" i="24"/>
  <c r="S104" i="24"/>
  <c r="S110" i="24"/>
  <c r="S134" i="24"/>
  <c r="S130" i="24"/>
  <c r="S145" i="24"/>
  <c r="S118" i="24"/>
  <c r="S151" i="24"/>
  <c r="S96" i="24"/>
  <c r="S98" i="24"/>
  <c r="S99" i="24"/>
  <c r="S106" i="24"/>
  <c r="S141" i="24"/>
  <c r="S138" i="24"/>
  <c r="S92" i="24"/>
  <c r="S109" i="24"/>
  <c r="S139" i="24"/>
  <c r="S120" i="24"/>
  <c r="S131" i="24"/>
  <c r="S97" i="24"/>
  <c r="S133" i="24"/>
  <c r="Q27" i="24"/>
  <c r="Q98" i="24" s="1"/>
  <c r="N19" i="24"/>
  <c r="N32" i="24"/>
  <c r="N29" i="24"/>
  <c r="N70" i="24"/>
  <c r="N77" i="24"/>
  <c r="N33" i="24"/>
  <c r="N74" i="24"/>
  <c r="N37" i="24"/>
  <c r="N36" i="24"/>
  <c r="N75" i="24"/>
  <c r="N59" i="24"/>
  <c r="N56" i="24"/>
  <c r="N63" i="24"/>
  <c r="N47" i="24"/>
  <c r="N72" i="24"/>
  <c r="N67" i="24"/>
  <c r="N76" i="24"/>
  <c r="N26" i="24"/>
  <c r="N18" i="24"/>
  <c r="N52" i="24"/>
  <c r="N62" i="24"/>
  <c r="N35" i="24"/>
  <c r="N45" i="24"/>
  <c r="N55" i="24"/>
  <c r="N66" i="24"/>
  <c r="N48" i="24"/>
  <c r="N44" i="24"/>
  <c r="N61" i="24"/>
  <c r="N80" i="24"/>
  <c r="N41" i="24"/>
  <c r="N20" i="24"/>
  <c r="N50" i="24"/>
  <c r="N21" i="24"/>
  <c r="N24" i="24"/>
  <c r="N79" i="24"/>
  <c r="N58" i="24"/>
  <c r="N27" i="24"/>
  <c r="N53" i="24"/>
  <c r="N71" i="24"/>
  <c r="N65" i="24"/>
  <c r="N40" i="24"/>
  <c r="N23" i="24"/>
  <c r="N28" i="24"/>
  <c r="N39" i="24"/>
  <c r="N25" i="24"/>
  <c r="N81" i="24"/>
  <c r="N46" i="24"/>
  <c r="N49" i="24"/>
  <c r="N42" i="24"/>
  <c r="N54" i="24"/>
  <c r="N60" i="24"/>
  <c r="N69" i="24"/>
  <c r="N64" i="24"/>
  <c r="N68" i="24"/>
  <c r="N34" i="24"/>
  <c r="N78" i="24"/>
  <c r="N51" i="24"/>
  <c r="N31" i="24"/>
  <c r="N38" i="24"/>
  <c r="N57" i="24"/>
  <c r="N43" i="24"/>
  <c r="N22" i="24"/>
  <c r="N30" i="24"/>
  <c r="N73" i="24"/>
  <c r="G113" i="24"/>
  <c r="G142" i="24"/>
  <c r="G119" i="24"/>
  <c r="G130" i="24"/>
  <c r="G96" i="24"/>
  <c r="G105" i="24"/>
  <c r="G150" i="24"/>
  <c r="G145" i="24"/>
  <c r="G89" i="24"/>
  <c r="G90" i="24"/>
  <c r="G144" i="24"/>
  <c r="G101" i="24"/>
  <c r="G121" i="24"/>
  <c r="G103" i="24"/>
  <c r="G125" i="24"/>
  <c r="G147" i="24"/>
  <c r="G134" i="24"/>
  <c r="G124" i="24"/>
  <c r="G106" i="24"/>
  <c r="G133" i="24"/>
  <c r="G93" i="24"/>
  <c r="G120" i="24"/>
  <c r="G149" i="24"/>
  <c r="G107" i="24"/>
  <c r="G99" i="24"/>
  <c r="G127" i="24"/>
  <c r="G95" i="24"/>
  <c r="G114" i="24"/>
  <c r="G109" i="24"/>
  <c r="G97" i="24"/>
  <c r="G140" i="24"/>
  <c r="G131" i="24"/>
  <c r="G128" i="24"/>
  <c r="G102" i="24"/>
  <c r="G136" i="24"/>
  <c r="G137" i="24"/>
  <c r="G111" i="24"/>
  <c r="G104" i="24"/>
  <c r="G108" i="24"/>
  <c r="G92" i="24"/>
  <c r="G138" i="24"/>
  <c r="G148" i="24"/>
  <c r="G152" i="24"/>
  <c r="G122" i="24"/>
  <c r="G126" i="24"/>
  <c r="G110" i="24"/>
  <c r="G146" i="24"/>
  <c r="G115" i="24"/>
  <c r="G98" i="24"/>
  <c r="G118" i="24"/>
  <c r="G91" i="24"/>
  <c r="G94" i="24"/>
  <c r="G135" i="24"/>
  <c r="G123" i="24"/>
  <c r="G151" i="24"/>
  <c r="G112" i="24"/>
  <c r="G143" i="24"/>
  <c r="G117" i="24"/>
  <c r="G116" i="24"/>
  <c r="G132" i="24"/>
  <c r="G129" i="24"/>
  <c r="G100" i="24"/>
  <c r="G139" i="24"/>
  <c r="G141" i="24"/>
  <c r="R96" i="24"/>
  <c r="R95" i="24"/>
  <c r="R103" i="24"/>
  <c r="R108" i="24"/>
  <c r="R142" i="24"/>
  <c r="R149" i="24"/>
  <c r="R148" i="24"/>
  <c r="R117" i="24"/>
  <c r="R122" i="24"/>
  <c r="R92" i="24"/>
  <c r="R146" i="24"/>
  <c r="R143" i="24"/>
  <c r="R121" i="24"/>
  <c r="R89" i="24"/>
  <c r="R140" i="24"/>
  <c r="R100" i="24"/>
  <c r="R134" i="24"/>
  <c r="R152" i="24"/>
  <c r="R102" i="24"/>
  <c r="R141" i="24"/>
  <c r="R114" i="24"/>
  <c r="R130" i="24"/>
  <c r="R97" i="24"/>
  <c r="R147" i="24"/>
  <c r="R127" i="24"/>
  <c r="R112" i="24"/>
  <c r="R129" i="24"/>
  <c r="R119" i="24"/>
  <c r="R99" i="24"/>
  <c r="R106" i="24"/>
  <c r="R110" i="24"/>
  <c r="R113" i="24"/>
  <c r="R118" i="24"/>
  <c r="R101" i="24"/>
  <c r="R145" i="24"/>
  <c r="R131" i="24"/>
  <c r="R150" i="24"/>
  <c r="R115" i="24"/>
  <c r="R135" i="24"/>
  <c r="R116" i="24"/>
  <c r="R104" i="24"/>
  <c r="R124" i="24"/>
  <c r="R123" i="24"/>
  <c r="R90" i="24"/>
  <c r="R139" i="24"/>
  <c r="R107" i="24"/>
  <c r="R137" i="24"/>
  <c r="R91" i="24"/>
  <c r="R120" i="24"/>
  <c r="R126" i="24"/>
  <c r="R138" i="24"/>
  <c r="R125" i="24"/>
  <c r="R105" i="24"/>
  <c r="R144" i="24"/>
  <c r="R136" i="24"/>
  <c r="R111" i="24"/>
  <c r="R94" i="24"/>
  <c r="R93" i="24"/>
  <c r="R151" i="24"/>
  <c r="R133" i="24"/>
  <c r="R128" i="24"/>
  <c r="R109" i="24"/>
  <c r="R132" i="24"/>
  <c r="Z89" i="24"/>
  <c r="Z123" i="24"/>
  <c r="Z100" i="24"/>
  <c r="Z95" i="24"/>
  <c r="Z152" i="24"/>
  <c r="Z115" i="24"/>
  <c r="Z106" i="24"/>
  <c r="Z107" i="24"/>
  <c r="Z119" i="24"/>
  <c r="Z124" i="24"/>
  <c r="Z132" i="24"/>
  <c r="Z136" i="24"/>
  <c r="Z127" i="24"/>
  <c r="Z147" i="24"/>
  <c r="Z121" i="24"/>
  <c r="Z150" i="24"/>
  <c r="Z140" i="24"/>
  <c r="Z94" i="24"/>
  <c r="Z110" i="24"/>
  <c r="Z114" i="24"/>
  <c r="Z134" i="24"/>
  <c r="Z151" i="24"/>
  <c r="Z104" i="24"/>
  <c r="Z143" i="24"/>
  <c r="Z146" i="24"/>
  <c r="Z109" i="24"/>
  <c r="Z117" i="24"/>
  <c r="Z118" i="24"/>
  <c r="Z144" i="24"/>
  <c r="Z101" i="24"/>
  <c r="Z111" i="24"/>
  <c r="Z137" i="24"/>
  <c r="Z125" i="24"/>
  <c r="Z105" i="24"/>
  <c r="Z102" i="24"/>
  <c r="Z99" i="24"/>
  <c r="Z91" i="24"/>
  <c r="Z141" i="24"/>
  <c r="Z126" i="24"/>
  <c r="Z108" i="24"/>
  <c r="Z120" i="24"/>
  <c r="Z130" i="24"/>
  <c r="Z116" i="24"/>
  <c r="Z139" i="24"/>
  <c r="Z98" i="24"/>
  <c r="Z131" i="24"/>
  <c r="Z92" i="24"/>
  <c r="Z103" i="24"/>
  <c r="Z96" i="24"/>
  <c r="Z135" i="24"/>
  <c r="Z149" i="24"/>
  <c r="Z112" i="24"/>
  <c r="Z113" i="24"/>
  <c r="Z142" i="24"/>
  <c r="Z122" i="24"/>
  <c r="Z133" i="24"/>
  <c r="Z93" i="24"/>
  <c r="Z90" i="24"/>
  <c r="Z148" i="24"/>
  <c r="Z129" i="24"/>
  <c r="Z145" i="24"/>
  <c r="Z128" i="24"/>
  <c r="Z97" i="24"/>
  <c r="Z138" i="24"/>
  <c r="F136" i="24"/>
  <c r="F145" i="24"/>
  <c r="F122" i="24"/>
  <c r="F96" i="24"/>
  <c r="F92" i="24"/>
  <c r="F148" i="24"/>
  <c r="F90" i="24"/>
  <c r="F99" i="24"/>
  <c r="F152" i="24"/>
  <c r="F97" i="24"/>
  <c r="F134" i="24"/>
  <c r="F143" i="24"/>
  <c r="F111" i="24"/>
  <c r="F121" i="24"/>
  <c r="F118" i="24"/>
  <c r="F144" i="24"/>
  <c r="F131" i="24"/>
  <c r="F130" i="24"/>
  <c r="F124" i="24"/>
  <c r="F147" i="24"/>
  <c r="F140" i="24"/>
  <c r="F129" i="24"/>
  <c r="F138" i="24"/>
  <c r="F101" i="24"/>
  <c r="F123" i="24"/>
  <c r="F116" i="24"/>
  <c r="F139" i="24"/>
  <c r="F100" i="24"/>
  <c r="F135" i="24"/>
  <c r="F151" i="24"/>
  <c r="F93" i="24"/>
  <c r="F108" i="24"/>
  <c r="F146" i="24"/>
  <c r="F115" i="24"/>
  <c r="F89" i="24"/>
  <c r="F106" i="24"/>
  <c r="F102" i="24"/>
  <c r="F137" i="24"/>
  <c r="F127" i="24"/>
  <c r="F105" i="24"/>
  <c r="F94" i="24"/>
  <c r="F113" i="24"/>
  <c r="F120" i="24"/>
  <c r="F128" i="24"/>
  <c r="F149" i="24"/>
  <c r="F133" i="24"/>
  <c r="F141" i="24"/>
  <c r="F109" i="24"/>
  <c r="F132" i="24"/>
  <c r="F110" i="24"/>
  <c r="F114" i="24"/>
  <c r="F117" i="24"/>
  <c r="F125" i="24"/>
  <c r="F103" i="24"/>
  <c r="F91" i="24"/>
  <c r="F142" i="24"/>
  <c r="F112" i="24"/>
  <c r="F98" i="24"/>
  <c r="F119" i="24"/>
  <c r="F95" i="24"/>
  <c r="F107" i="24"/>
  <c r="F104" i="24"/>
  <c r="F126" i="24"/>
  <c r="F150" i="24"/>
  <c r="H127" i="24"/>
  <c r="H102" i="24"/>
  <c r="H100" i="24"/>
  <c r="H124" i="24"/>
  <c r="H115" i="24"/>
  <c r="H106" i="24"/>
  <c r="H142" i="24"/>
  <c r="H128" i="24"/>
  <c r="H99" i="24"/>
  <c r="H130" i="24"/>
  <c r="H89" i="24"/>
  <c r="H91" i="24"/>
  <c r="H140" i="24"/>
  <c r="H108" i="24"/>
  <c r="H133" i="24"/>
  <c r="H110" i="24"/>
  <c r="H107" i="24"/>
  <c r="H126" i="24"/>
  <c r="H90" i="24"/>
  <c r="H145" i="24"/>
  <c r="H123" i="24"/>
  <c r="H109" i="24"/>
  <c r="H147" i="24"/>
  <c r="H151" i="24"/>
  <c r="H149" i="24"/>
  <c r="H148" i="24"/>
  <c r="H138" i="24"/>
  <c r="H122" i="24"/>
  <c r="H103" i="24"/>
  <c r="H94" i="24"/>
  <c r="H132" i="24"/>
  <c r="H150" i="24"/>
  <c r="H137" i="24"/>
  <c r="H117" i="24"/>
  <c r="H96" i="24"/>
  <c r="H136" i="24"/>
  <c r="H112" i="24"/>
  <c r="H116" i="24"/>
  <c r="H139" i="24"/>
  <c r="H114" i="24"/>
  <c r="H143" i="24"/>
  <c r="H146" i="24"/>
  <c r="H135" i="24"/>
  <c r="H144" i="24"/>
  <c r="H129" i="24"/>
  <c r="H134" i="24"/>
  <c r="H97" i="24"/>
  <c r="H141" i="24"/>
  <c r="H152" i="24"/>
  <c r="H119" i="24"/>
  <c r="H93" i="24"/>
  <c r="H95" i="24"/>
  <c r="H120" i="24"/>
  <c r="H121" i="24"/>
  <c r="H98" i="24"/>
  <c r="H113" i="24"/>
  <c r="H111" i="24"/>
  <c r="H105" i="24"/>
  <c r="H104" i="24"/>
  <c r="H131" i="24"/>
  <c r="H101" i="24"/>
  <c r="H125" i="24"/>
  <c r="H92" i="24"/>
  <c r="H118" i="24"/>
  <c r="X146" i="24"/>
  <c r="X138" i="24"/>
  <c r="X149" i="24"/>
  <c r="X148" i="24"/>
  <c r="X118" i="24"/>
  <c r="X95" i="24"/>
  <c r="X133" i="24"/>
  <c r="X91" i="24"/>
  <c r="X108" i="24"/>
  <c r="X111" i="24"/>
  <c r="X122" i="24"/>
  <c r="X150" i="24"/>
  <c r="X105" i="24"/>
  <c r="X90" i="24"/>
  <c r="X104" i="24"/>
  <c r="X89" i="24"/>
  <c r="X123" i="24"/>
  <c r="X112" i="24"/>
  <c r="X121" i="24"/>
  <c r="X145" i="24"/>
  <c r="X128" i="24"/>
  <c r="X115" i="24"/>
  <c r="X134" i="24"/>
  <c r="X147" i="24"/>
  <c r="X107" i="24"/>
  <c r="X103" i="24"/>
  <c r="X106" i="24"/>
  <c r="X126" i="24"/>
  <c r="X96" i="24"/>
  <c r="X136" i="24"/>
  <c r="X144" i="24"/>
  <c r="X97" i="24"/>
  <c r="X109" i="24"/>
  <c r="X139" i="24"/>
  <c r="X125" i="24"/>
  <c r="X129" i="24"/>
  <c r="X93" i="24"/>
  <c r="X152" i="24"/>
  <c r="X130" i="24"/>
  <c r="X101" i="24"/>
  <c r="X124" i="24"/>
  <c r="X140" i="24"/>
  <c r="X131" i="24"/>
  <c r="X94" i="24"/>
  <c r="X141" i="24"/>
  <c r="X127" i="24"/>
  <c r="X99" i="24"/>
  <c r="X142" i="24"/>
  <c r="X135" i="24"/>
  <c r="X120" i="24"/>
  <c r="X102" i="24"/>
  <c r="X100" i="24"/>
  <c r="X113" i="24"/>
  <c r="X92" i="24"/>
  <c r="X98" i="24"/>
  <c r="X137" i="24"/>
  <c r="X116" i="24"/>
  <c r="X119" i="24"/>
  <c r="X117" i="24"/>
  <c r="X114" i="24"/>
  <c r="X143" i="24"/>
  <c r="X110" i="24"/>
  <c r="X132" i="24"/>
  <c r="X151" i="24"/>
  <c r="E116" i="29"/>
  <c r="F116" i="29"/>
  <c r="F198" i="29" s="1"/>
  <c r="F138" i="29"/>
  <c r="F220" i="29" s="1"/>
  <c r="E138" i="29"/>
  <c r="F144" i="29"/>
  <c r="F226" i="29" s="1"/>
  <c r="E144" i="29"/>
  <c r="F91" i="29"/>
  <c r="F173" i="29" s="1"/>
  <c r="E91" i="29"/>
  <c r="E128" i="29"/>
  <c r="F128" i="29"/>
  <c r="F210" i="29" s="1"/>
  <c r="E158" i="29"/>
  <c r="F158" i="29"/>
  <c r="F240" i="29" s="1"/>
  <c r="E108" i="29"/>
  <c r="F108" i="29"/>
  <c r="F190" i="29" s="1"/>
  <c r="E141" i="29"/>
  <c r="F141" i="29"/>
  <c r="F223" i="29" s="1"/>
  <c r="E123" i="29"/>
  <c r="F123" i="29"/>
  <c r="F205" i="29" s="1"/>
  <c r="F96" i="29"/>
  <c r="F178" i="29" s="1"/>
  <c r="E96" i="29"/>
  <c r="E159" i="29"/>
  <c r="F159" i="29"/>
  <c r="F241" i="29" s="1"/>
  <c r="F157" i="29"/>
  <c r="F239" i="29" s="1"/>
  <c r="E157" i="29"/>
  <c r="F161" i="29"/>
  <c r="F243" i="29" s="1"/>
  <c r="E161" i="29"/>
  <c r="E120" i="29"/>
  <c r="F120" i="29"/>
  <c r="F202" i="29" s="1"/>
  <c r="E146" i="29"/>
  <c r="F146" i="29"/>
  <c r="F228" i="29" s="1"/>
  <c r="F125" i="29"/>
  <c r="F207" i="29" s="1"/>
  <c r="E125" i="29"/>
  <c r="F97" i="29"/>
  <c r="F179" i="29" s="1"/>
  <c r="E97" i="29"/>
  <c r="F134" i="29"/>
  <c r="F216" i="29" s="1"/>
  <c r="E134" i="29"/>
  <c r="F118" i="29"/>
  <c r="F200" i="29" s="1"/>
  <c r="E118" i="29"/>
  <c r="F137" i="29"/>
  <c r="F219" i="29" s="1"/>
  <c r="E137" i="29"/>
  <c r="E109" i="29"/>
  <c r="F109" i="29"/>
  <c r="F191" i="29" s="1"/>
  <c r="F154" i="29"/>
  <c r="F236" i="29" s="1"/>
  <c r="E154" i="29"/>
  <c r="F98" i="29"/>
  <c r="F180" i="29" s="1"/>
  <c r="E98" i="29"/>
  <c r="F124" i="29"/>
  <c r="F206" i="29" s="1"/>
  <c r="E124" i="29"/>
  <c r="E145" i="29"/>
  <c r="F145" i="29"/>
  <c r="F227" i="29" s="1"/>
  <c r="E152" i="29"/>
  <c r="F152" i="29"/>
  <c r="F234" i="29" s="1"/>
  <c r="E150" i="29"/>
  <c r="F150" i="29"/>
  <c r="F232" i="29" s="1"/>
  <c r="F113" i="29"/>
  <c r="F195" i="29" s="1"/>
  <c r="E113" i="29"/>
  <c r="Q54" i="24"/>
  <c r="Q125" i="24" s="1"/>
  <c r="Q59" i="24"/>
  <c r="Q130" i="24" s="1"/>
  <c r="Q78" i="24"/>
  <c r="Q149" i="24" s="1"/>
  <c r="Q39" i="24"/>
  <c r="Q110" i="24" s="1"/>
  <c r="Q80" i="24"/>
  <c r="Q151" i="24" s="1"/>
  <c r="Q49" i="24"/>
  <c r="Q120" i="24" s="1"/>
  <c r="Q33" i="24"/>
  <c r="Q104" i="24" s="1"/>
  <c r="Q63" i="24"/>
  <c r="Q134" i="24" s="1"/>
  <c r="Q31" i="24"/>
  <c r="Q102" i="24" s="1"/>
  <c r="Q29" i="24"/>
  <c r="Q100" i="24" s="1"/>
  <c r="D121" i="24"/>
  <c r="D114" i="24"/>
  <c r="D138" i="24"/>
  <c r="D94" i="24"/>
  <c r="D111" i="24"/>
  <c r="D92" i="24"/>
  <c r="D106" i="24"/>
  <c r="D122" i="24"/>
  <c r="D95" i="24"/>
  <c r="D147" i="24"/>
  <c r="D118" i="24"/>
  <c r="D99" i="24"/>
  <c r="D139" i="24"/>
  <c r="D142" i="24"/>
  <c r="D125" i="24"/>
  <c r="D150" i="24"/>
  <c r="D101" i="24"/>
  <c r="D132" i="24"/>
  <c r="D93" i="24"/>
  <c r="D110" i="24"/>
  <c r="D124" i="24"/>
  <c r="D115" i="24"/>
  <c r="D116" i="24"/>
  <c r="D117" i="24"/>
  <c r="D100" i="24"/>
  <c r="D134" i="24"/>
  <c r="D145" i="24"/>
  <c r="D149" i="24"/>
  <c r="D107" i="24"/>
  <c r="D140" i="24"/>
  <c r="D128" i="24"/>
  <c r="D96" i="24"/>
  <c r="D136" i="24"/>
  <c r="D105" i="24"/>
  <c r="D152" i="24"/>
  <c r="D130" i="24"/>
  <c r="D109" i="24"/>
  <c r="D98" i="24"/>
  <c r="D148" i="24"/>
  <c r="D108" i="24"/>
  <c r="D91" i="24"/>
  <c r="D144" i="24"/>
  <c r="D89" i="24"/>
  <c r="D119" i="24"/>
  <c r="D129" i="24"/>
  <c r="D127" i="24"/>
  <c r="D90" i="24"/>
  <c r="D151" i="24"/>
  <c r="D137" i="24"/>
  <c r="D102" i="24"/>
  <c r="D146" i="24"/>
  <c r="D135" i="24"/>
  <c r="D103" i="24"/>
  <c r="D143" i="24"/>
  <c r="D126" i="24"/>
  <c r="D123" i="24"/>
  <c r="D104" i="24"/>
  <c r="D112" i="24"/>
  <c r="D120" i="24"/>
  <c r="D113" i="24"/>
  <c r="D133" i="24"/>
  <c r="D141" i="24"/>
  <c r="D131" i="24"/>
  <c r="D97" i="24"/>
  <c r="U128" i="24"/>
  <c r="U89" i="24"/>
  <c r="U117" i="24"/>
  <c r="U93" i="24"/>
  <c r="U121" i="24"/>
  <c r="U100" i="24"/>
  <c r="U102" i="24"/>
  <c r="U123" i="24"/>
  <c r="U103" i="24"/>
  <c r="U118" i="24"/>
  <c r="U90" i="24"/>
  <c r="U96" i="24"/>
  <c r="U133" i="24"/>
  <c r="U140" i="24"/>
  <c r="U144" i="24"/>
  <c r="U124" i="24"/>
  <c r="U106" i="24"/>
  <c r="U134" i="24"/>
  <c r="U104" i="24"/>
  <c r="U136" i="24"/>
  <c r="U132" i="24"/>
  <c r="U101" i="24"/>
  <c r="U109" i="24"/>
  <c r="U151" i="24"/>
  <c r="U114" i="24"/>
  <c r="U130" i="24"/>
  <c r="U115" i="24"/>
  <c r="U138" i="24"/>
  <c r="U148" i="24"/>
  <c r="U150" i="24"/>
  <c r="U126" i="24"/>
  <c r="U98" i="24"/>
  <c r="U137" i="24"/>
  <c r="U119" i="24"/>
  <c r="U143" i="24"/>
  <c r="U110" i="24"/>
  <c r="U149" i="24"/>
  <c r="U142" i="24"/>
  <c r="U146" i="24"/>
  <c r="U147" i="24"/>
  <c r="U127" i="24"/>
  <c r="U122" i="24"/>
  <c r="U95" i="24"/>
  <c r="U125" i="24"/>
  <c r="U99" i="24"/>
  <c r="U116" i="24"/>
  <c r="U131" i="24"/>
  <c r="U107" i="24"/>
  <c r="U94" i="24"/>
  <c r="U120" i="24"/>
  <c r="U105" i="24"/>
  <c r="U135" i="24"/>
  <c r="U129" i="24"/>
  <c r="U108" i="24"/>
  <c r="U139" i="24"/>
  <c r="U113" i="24"/>
  <c r="U92" i="24"/>
  <c r="U152" i="24"/>
  <c r="U145" i="24"/>
  <c r="U111" i="24"/>
  <c r="U112" i="24"/>
  <c r="U141" i="24"/>
  <c r="U97" i="24"/>
  <c r="U91" i="24"/>
  <c r="W138" i="24"/>
  <c r="W106" i="24"/>
  <c r="W107" i="24"/>
  <c r="W108" i="24"/>
  <c r="W105" i="24"/>
  <c r="W125" i="24"/>
  <c r="W126" i="24"/>
  <c r="W144" i="24"/>
  <c r="W93" i="24"/>
  <c r="W146" i="24"/>
  <c r="W143" i="24"/>
  <c r="W96" i="24"/>
  <c r="W110" i="24"/>
  <c r="W91" i="24"/>
  <c r="W122" i="24"/>
  <c r="W102" i="24"/>
  <c r="W98" i="24"/>
  <c r="W134" i="24"/>
  <c r="W97" i="24"/>
  <c r="W135" i="24"/>
  <c r="W131" i="24"/>
  <c r="W148" i="24"/>
  <c r="W133" i="24"/>
  <c r="W129" i="24"/>
  <c r="W112" i="24"/>
  <c r="W100" i="24"/>
  <c r="W147" i="24"/>
  <c r="W115" i="24"/>
  <c r="W121" i="24"/>
  <c r="W119" i="24"/>
  <c r="W95" i="24"/>
  <c r="W140" i="24"/>
  <c r="W142" i="24"/>
  <c r="W152" i="24"/>
  <c r="W139" i="24"/>
  <c r="W141" i="24"/>
  <c r="W124" i="24"/>
  <c r="W151" i="24"/>
  <c r="W132" i="24"/>
  <c r="W94" i="24"/>
  <c r="W92" i="24"/>
  <c r="W109" i="24"/>
  <c r="W123" i="24"/>
  <c r="W128" i="24"/>
  <c r="W99" i="24"/>
  <c r="W113" i="24"/>
  <c r="W103" i="24"/>
  <c r="W136" i="24"/>
  <c r="W145" i="24"/>
  <c r="W104" i="24"/>
  <c r="W149" i="24"/>
  <c r="W120" i="24"/>
  <c r="W111" i="24"/>
  <c r="W127" i="24"/>
  <c r="W118" i="24"/>
  <c r="W117" i="24"/>
  <c r="W89" i="24"/>
  <c r="W101" i="24"/>
  <c r="W150" i="24"/>
  <c r="W114" i="24"/>
  <c r="W116" i="24"/>
  <c r="W130" i="24"/>
  <c r="W90" i="24"/>
  <c r="W137" i="24"/>
  <c r="E130" i="29"/>
  <c r="F130" i="29"/>
  <c r="F212" i="29" s="1"/>
  <c r="F112" i="29"/>
  <c r="F194" i="29" s="1"/>
  <c r="E112" i="29"/>
  <c r="F102" i="29"/>
  <c r="F184" i="29" s="1"/>
  <c r="E102" i="29"/>
  <c r="F110" i="29"/>
  <c r="F192" i="29" s="1"/>
  <c r="E110" i="29"/>
  <c r="E136" i="29"/>
  <c r="F136" i="29"/>
  <c r="F218" i="29" s="1"/>
  <c r="E156" i="29"/>
  <c r="F156" i="29"/>
  <c r="F238" i="29" s="1"/>
  <c r="F117" i="29"/>
  <c r="F199" i="29" s="1"/>
  <c r="E117" i="29"/>
  <c r="F129" i="29"/>
  <c r="F211" i="29" s="1"/>
  <c r="E129" i="29"/>
  <c r="F153" i="29"/>
  <c r="F235" i="29" s="1"/>
  <c r="E153" i="29"/>
  <c r="E135" i="29"/>
  <c r="F135" i="29"/>
  <c r="F217" i="29" s="1"/>
  <c r="E164" i="29"/>
  <c r="F164" i="29"/>
  <c r="F246" i="29" s="1"/>
  <c r="E162" i="29"/>
  <c r="F162" i="29"/>
  <c r="F244" i="29" s="1"/>
  <c r="F106" i="29"/>
  <c r="F188" i="29" s="1"/>
  <c r="E106" i="29"/>
  <c r="E147" i="29"/>
  <c r="F147" i="29"/>
  <c r="F229" i="29" s="1"/>
  <c r="E127" i="29"/>
  <c r="F127" i="29"/>
  <c r="F209" i="29" s="1"/>
  <c r="Q25" i="24"/>
  <c r="Q96" i="24" s="1"/>
  <c r="Q69" i="24"/>
  <c r="Q140" i="24" s="1"/>
  <c r="Q47" i="24"/>
  <c r="Q118" i="24" s="1"/>
  <c r="Q18" i="24"/>
  <c r="Q89" i="24" s="1"/>
  <c r="Q43" i="24"/>
  <c r="Q114" i="24" s="1"/>
  <c r="Q51" i="24"/>
  <c r="Q122" i="24" s="1"/>
  <c r="Q52" i="24"/>
  <c r="Q123" i="24" s="1"/>
  <c r="Q57" i="24"/>
  <c r="Q128" i="24" s="1"/>
  <c r="Q62" i="24"/>
  <c r="Q133" i="24" s="1"/>
  <c r="Q66" i="24"/>
  <c r="Q137" i="24" s="1"/>
  <c r="C152" i="24"/>
  <c r="C151" i="24"/>
  <c r="C92" i="24"/>
  <c r="C94" i="24"/>
  <c r="C118" i="24"/>
  <c r="C117" i="24"/>
  <c r="C113" i="24"/>
  <c r="C140" i="24"/>
  <c r="C126" i="24"/>
  <c r="C139" i="24"/>
  <c r="C105" i="24"/>
  <c r="C109" i="24"/>
  <c r="C98" i="24"/>
  <c r="C104" i="24"/>
  <c r="C108" i="24"/>
  <c r="C103" i="24"/>
  <c r="C102" i="24"/>
  <c r="C119" i="24"/>
  <c r="C122" i="24"/>
  <c r="C120" i="24"/>
  <c r="C97" i="24"/>
  <c r="C99" i="24"/>
  <c r="C89" i="24"/>
  <c r="C138" i="24"/>
  <c r="C110" i="24"/>
  <c r="C135" i="24"/>
  <c r="C145" i="24"/>
  <c r="C143" i="24"/>
  <c r="C131" i="24"/>
  <c r="C149" i="24"/>
  <c r="C141" i="24"/>
  <c r="C96" i="24"/>
  <c r="C129" i="24"/>
  <c r="C127" i="24"/>
  <c r="C90" i="24"/>
  <c r="C130" i="24"/>
  <c r="C112" i="24"/>
  <c r="C114" i="24"/>
  <c r="C142" i="24"/>
  <c r="C93" i="24"/>
  <c r="C136" i="24"/>
  <c r="C111" i="24"/>
  <c r="C132" i="24"/>
  <c r="C91" i="24"/>
  <c r="C144" i="24"/>
  <c r="C125" i="24"/>
  <c r="C147" i="24"/>
  <c r="C134" i="24"/>
  <c r="C100" i="24"/>
  <c r="C107" i="24"/>
  <c r="C124" i="24"/>
  <c r="C128" i="24"/>
  <c r="C133" i="24"/>
  <c r="C121" i="24"/>
  <c r="C95" i="24"/>
  <c r="C123" i="24"/>
  <c r="C116" i="24"/>
  <c r="C148" i="24"/>
  <c r="C101" i="24"/>
  <c r="C150" i="24"/>
  <c r="C137" i="24"/>
  <c r="C106" i="24"/>
  <c r="C146" i="24"/>
  <c r="C115" i="24"/>
  <c r="I130" i="24"/>
  <c r="I134" i="24"/>
  <c r="I146" i="24"/>
  <c r="I136" i="24"/>
  <c r="I129" i="24"/>
  <c r="I103" i="24"/>
  <c r="I123" i="24"/>
  <c r="I95" i="24"/>
  <c r="I97" i="24"/>
  <c r="I92" i="24"/>
  <c r="I145" i="24"/>
  <c r="I131" i="24"/>
  <c r="I110" i="24"/>
  <c r="I143" i="24"/>
  <c r="I151" i="24"/>
  <c r="I140" i="24"/>
  <c r="I113" i="24"/>
  <c r="I117" i="24"/>
  <c r="I93" i="24"/>
  <c r="I142" i="24"/>
  <c r="I125" i="24"/>
  <c r="I135" i="24"/>
  <c r="I104" i="24"/>
  <c r="I114" i="24"/>
  <c r="I106" i="24"/>
  <c r="I94" i="24"/>
  <c r="I127" i="24"/>
  <c r="I132" i="24"/>
  <c r="I122" i="24"/>
  <c r="I149" i="24"/>
  <c r="I124" i="24"/>
  <c r="I98" i="24"/>
  <c r="I133" i="24"/>
  <c r="I148" i="24"/>
  <c r="I150" i="24"/>
  <c r="I141" i="24"/>
  <c r="I152" i="24"/>
  <c r="I105" i="24"/>
  <c r="I119" i="24"/>
  <c r="I147" i="24"/>
  <c r="I111" i="24"/>
  <c r="I126" i="24"/>
  <c r="I91" i="24"/>
  <c r="I89" i="24"/>
  <c r="I144" i="24"/>
  <c r="I100" i="24"/>
  <c r="I137" i="24"/>
  <c r="I90" i="24"/>
  <c r="I112" i="24"/>
  <c r="I120" i="24"/>
  <c r="I115" i="24"/>
  <c r="I108" i="24"/>
  <c r="I109" i="24"/>
  <c r="I102" i="24"/>
  <c r="I99" i="24"/>
  <c r="I96" i="24"/>
  <c r="I128" i="24"/>
  <c r="I138" i="24"/>
  <c r="I121" i="24"/>
  <c r="I116" i="24"/>
  <c r="I107" i="24"/>
  <c r="I101" i="24"/>
  <c r="I118" i="24"/>
  <c r="I139" i="24"/>
  <c r="E101" i="24"/>
  <c r="E109" i="24"/>
  <c r="E143" i="24"/>
  <c r="E117" i="24"/>
  <c r="E148" i="24"/>
  <c r="E94" i="24"/>
  <c r="E120" i="24"/>
  <c r="E129" i="24"/>
  <c r="E147" i="24"/>
  <c r="E92" i="24"/>
  <c r="E119" i="24"/>
  <c r="E146" i="24"/>
  <c r="E127" i="24"/>
  <c r="E98" i="24"/>
  <c r="E103" i="24"/>
  <c r="E118" i="24"/>
  <c r="E133" i="24"/>
  <c r="E137" i="24"/>
  <c r="E111" i="24"/>
  <c r="E131" i="24"/>
  <c r="E100" i="24"/>
  <c r="E125" i="24"/>
  <c r="E91" i="24"/>
  <c r="E121" i="24"/>
  <c r="E126" i="24"/>
  <c r="E93" i="24"/>
  <c r="E108" i="24"/>
  <c r="E113" i="24"/>
  <c r="E122" i="24"/>
  <c r="E152" i="24"/>
  <c r="E140" i="24"/>
  <c r="E96" i="24"/>
  <c r="E150" i="24"/>
  <c r="E90" i="24"/>
  <c r="E112" i="24"/>
  <c r="E99" i="24"/>
  <c r="E144" i="24"/>
  <c r="E123" i="24"/>
  <c r="E141" i="24"/>
  <c r="E97" i="24"/>
  <c r="E138" i="24"/>
  <c r="E105" i="24"/>
  <c r="E124" i="24"/>
  <c r="E104" i="24"/>
  <c r="E102" i="24"/>
  <c r="E142" i="24"/>
  <c r="E110" i="24"/>
  <c r="E107" i="24"/>
  <c r="E95" i="24"/>
  <c r="E151" i="24"/>
  <c r="E116" i="24"/>
  <c r="E89" i="24"/>
  <c r="E132" i="24"/>
  <c r="E130" i="24"/>
  <c r="E136" i="24"/>
  <c r="E139" i="24"/>
  <c r="E135" i="24"/>
  <c r="E134" i="24"/>
  <c r="E149" i="24"/>
  <c r="E115" i="24"/>
  <c r="E128" i="24"/>
  <c r="E114" i="24"/>
  <c r="E106" i="24"/>
  <c r="E145" i="24"/>
  <c r="Y101" i="24"/>
  <c r="Y127" i="24"/>
  <c r="Y128" i="24"/>
  <c r="Y109" i="24"/>
  <c r="Y112" i="24"/>
  <c r="Y132" i="24"/>
  <c r="Y134" i="24"/>
  <c r="Y142" i="24"/>
  <c r="Y108" i="24"/>
  <c r="Y96" i="24"/>
  <c r="Y119" i="24"/>
  <c r="Y93" i="24"/>
  <c r="Y145" i="24"/>
  <c r="Y102" i="24"/>
  <c r="Y115" i="24"/>
  <c r="Y144" i="24"/>
  <c r="Y121" i="24"/>
  <c r="Y106" i="24"/>
  <c r="Y133" i="24"/>
  <c r="Y118" i="24"/>
  <c r="Y95" i="24"/>
  <c r="Y140" i="24"/>
  <c r="Y147" i="24"/>
  <c r="Y110" i="24"/>
  <c r="Y136" i="24"/>
  <c r="Y91" i="24"/>
  <c r="Y117" i="24"/>
  <c r="Y116" i="24"/>
  <c r="Y149" i="24"/>
  <c r="Y131" i="24"/>
  <c r="Y90" i="24"/>
  <c r="Y137" i="24"/>
  <c r="Y104" i="24"/>
  <c r="Y97" i="24"/>
  <c r="Y107" i="24"/>
  <c r="Y92" i="24"/>
  <c r="Y100" i="24"/>
  <c r="Y139" i="24"/>
  <c r="Y120" i="24"/>
  <c r="Y114" i="24"/>
  <c r="Y124" i="24"/>
  <c r="Y94" i="24"/>
  <c r="Y130" i="24"/>
  <c r="Y111" i="24"/>
  <c r="Y122" i="24"/>
  <c r="Y98" i="24"/>
  <c r="Y151" i="24"/>
  <c r="Y143" i="24"/>
  <c r="Y113" i="24"/>
  <c r="Y103" i="24"/>
  <c r="Y146" i="24"/>
  <c r="Y105" i="24"/>
  <c r="Y126" i="24"/>
  <c r="Y129" i="24"/>
  <c r="Y99" i="24"/>
  <c r="Y138" i="24"/>
  <c r="Y135" i="24"/>
  <c r="Y152" i="24"/>
  <c r="Y141" i="24"/>
  <c r="Y150" i="24"/>
  <c r="Y89" i="24"/>
  <c r="Y125" i="24"/>
  <c r="Y123" i="24"/>
  <c r="Y148" i="24"/>
  <c r="Y155" i="24" l="1"/>
  <c r="W155" i="24"/>
  <c r="R155" i="24"/>
  <c r="V155" i="24"/>
  <c r="S155" i="24"/>
  <c r="AA155" i="24"/>
  <c r="Z155" i="24"/>
  <c r="Q155" i="24"/>
  <c r="C10" i="5" s="1"/>
  <c r="U155" i="24"/>
  <c r="X155" i="24"/>
  <c r="L155" i="24"/>
  <c r="B209" i="29"/>
  <c r="D246" i="29"/>
  <c r="B246" i="29"/>
  <c r="E218" i="29"/>
  <c r="B212" i="29"/>
  <c r="H212" i="29"/>
  <c r="B234" i="29"/>
  <c r="G202" i="29"/>
  <c r="B202" i="29"/>
  <c r="H223" i="29"/>
  <c r="D240" i="29"/>
  <c r="B240" i="29"/>
  <c r="E230" i="29"/>
  <c r="D230" i="29"/>
  <c r="G215" i="29"/>
  <c r="H187" i="29"/>
  <c r="D187" i="29"/>
  <c r="H247" i="29"/>
  <c r="H213" i="29"/>
  <c r="D213" i="29"/>
  <c r="C175" i="29"/>
  <c r="G197" i="29"/>
  <c r="H197" i="29"/>
  <c r="C181" i="29"/>
  <c r="G204" i="29"/>
  <c r="B204" i="29"/>
  <c r="E174" i="29"/>
  <c r="D214" i="29"/>
  <c r="H214" i="29"/>
  <c r="G242" i="29"/>
  <c r="D237" i="29"/>
  <c r="B237" i="29"/>
  <c r="H172" i="29"/>
  <c r="E183" i="29"/>
  <c r="B183" i="29"/>
  <c r="E211" i="29"/>
  <c r="B192" i="29"/>
  <c r="G192" i="29"/>
  <c r="H194" i="29"/>
  <c r="G180" i="29"/>
  <c r="E180" i="29"/>
  <c r="E200" i="29"/>
  <c r="G179" i="29"/>
  <c r="H179" i="29"/>
  <c r="G243" i="29"/>
  <c r="C226" i="29"/>
  <c r="E226" i="29"/>
  <c r="B245" i="29"/>
  <c r="H245" i="29"/>
  <c r="B224" i="29"/>
  <c r="C186" i="29"/>
  <c r="B186" i="29"/>
  <c r="C196" i="29"/>
  <c r="B193" i="29"/>
  <c r="E193" i="29"/>
  <c r="B248" i="29"/>
  <c r="D229" i="29"/>
  <c r="G229" i="29"/>
  <c r="G244" i="29"/>
  <c r="G217" i="29"/>
  <c r="C217" i="29"/>
  <c r="E238" i="29"/>
  <c r="C232" i="29"/>
  <c r="H232" i="29"/>
  <c r="G227" i="29"/>
  <c r="H191" i="29"/>
  <c r="D191" i="29"/>
  <c r="C228" i="29"/>
  <c r="H241" i="29"/>
  <c r="D241" i="29"/>
  <c r="E205" i="29"/>
  <c r="G190" i="29"/>
  <c r="C190" i="29"/>
  <c r="H210" i="29"/>
  <c r="G198" i="29"/>
  <c r="E198" i="29"/>
  <c r="D203" i="29"/>
  <c r="G203" i="29"/>
  <c r="C182" i="29"/>
  <c r="E171" i="29"/>
  <c r="G171" i="29"/>
  <c r="G185" i="29"/>
  <c r="G189" i="29"/>
  <c r="E189" i="29"/>
  <c r="E250" i="29"/>
  <c r="G221" i="29"/>
  <c r="E221" i="29"/>
  <c r="C176" i="29"/>
  <c r="B188" i="29"/>
  <c r="C188" i="29"/>
  <c r="H235" i="29"/>
  <c r="H199" i="29"/>
  <c r="E199" i="29"/>
  <c r="G184" i="29"/>
  <c r="G195" i="29"/>
  <c r="H206" i="29"/>
  <c r="G206" i="29"/>
  <c r="G236" i="29"/>
  <c r="C219" i="29"/>
  <c r="H219" i="29"/>
  <c r="B216" i="29"/>
  <c r="C207" i="29"/>
  <c r="E207" i="29"/>
  <c r="H239" i="29"/>
  <c r="E178" i="29"/>
  <c r="C178" i="29"/>
  <c r="G173" i="29"/>
  <c r="G220" i="29"/>
  <c r="H220" i="29"/>
  <c r="E249" i="29"/>
  <c r="G249" i="29"/>
  <c r="B208" i="29"/>
  <c r="B201" i="29"/>
  <c r="H201" i="29"/>
  <c r="H233" i="29"/>
  <c r="D177" i="29"/>
  <c r="G225" i="29"/>
  <c r="C231" i="29"/>
  <c r="G222" i="29"/>
  <c r="B239" i="29"/>
  <c r="C173" i="29"/>
  <c r="C208" i="29"/>
  <c r="B233" i="29"/>
  <c r="H231" i="29"/>
  <c r="C209" i="29"/>
  <c r="H209" i="29"/>
  <c r="H246" i="29"/>
  <c r="G218" i="29"/>
  <c r="C218" i="29"/>
  <c r="E212" i="29"/>
  <c r="C234" i="29"/>
  <c r="E202" i="29"/>
  <c r="H202" i="29"/>
  <c r="B223" i="29"/>
  <c r="H240" i="29"/>
  <c r="E240" i="29"/>
  <c r="C230" i="29"/>
  <c r="C215" i="29"/>
  <c r="H215" i="29"/>
  <c r="E187" i="29"/>
  <c r="B247" i="29"/>
  <c r="D247" i="29"/>
  <c r="C213" i="29"/>
  <c r="G213" i="29"/>
  <c r="H175" i="29"/>
  <c r="B197" i="29"/>
  <c r="D197" i="29"/>
  <c r="H181" i="29"/>
  <c r="D204" i="29"/>
  <c r="C204" i="29"/>
  <c r="D174" i="29"/>
  <c r="G214" i="29"/>
  <c r="E214" i="29"/>
  <c r="H242" i="29"/>
  <c r="G237" i="29"/>
  <c r="E237" i="29"/>
  <c r="B172" i="29"/>
  <c r="H183" i="29"/>
  <c r="D183" i="29"/>
  <c r="C211" i="29"/>
  <c r="H192" i="29"/>
  <c r="D192" i="29"/>
  <c r="C194" i="29"/>
  <c r="H180" i="29"/>
  <c r="B180" i="29"/>
  <c r="G200" i="29"/>
  <c r="B179" i="29"/>
  <c r="E179" i="29"/>
  <c r="E243" i="29"/>
  <c r="H226" i="29"/>
  <c r="D226" i="29"/>
  <c r="C245" i="29"/>
  <c r="E224" i="29"/>
  <c r="D224" i="29"/>
  <c r="G186" i="29"/>
  <c r="D196" i="29"/>
  <c r="D193" i="29"/>
  <c r="C193" i="29"/>
  <c r="D248" i="29"/>
  <c r="E229" i="29"/>
  <c r="B229" i="29"/>
  <c r="B244" i="29"/>
  <c r="D217" i="29"/>
  <c r="B217" i="29"/>
  <c r="D238" i="29"/>
  <c r="G232" i="29"/>
  <c r="B232" i="29"/>
  <c r="D227" i="29"/>
  <c r="G191" i="29"/>
  <c r="E191" i="29"/>
  <c r="B228" i="29"/>
  <c r="B241" i="29"/>
  <c r="G241" i="29"/>
  <c r="C205" i="29"/>
  <c r="D190" i="29"/>
  <c r="E190" i="29"/>
  <c r="C210" i="29"/>
  <c r="H198" i="29"/>
  <c r="C198" i="29"/>
  <c r="H203" i="29"/>
  <c r="H182" i="29"/>
  <c r="E182" i="29"/>
  <c r="D171" i="29"/>
  <c r="H185" i="29"/>
  <c r="D185" i="29"/>
  <c r="D189" i="29"/>
  <c r="B250" i="29"/>
  <c r="C250" i="29"/>
  <c r="H221" i="29"/>
  <c r="H176" i="29"/>
  <c r="E176" i="29"/>
  <c r="H188" i="29"/>
  <c r="G188" i="29"/>
  <c r="E235" i="29"/>
  <c r="D199" i="29"/>
  <c r="G199" i="29"/>
  <c r="B184" i="29"/>
  <c r="H195" i="29"/>
  <c r="D195" i="29"/>
  <c r="D206" i="29"/>
  <c r="H236" i="29"/>
  <c r="B236" i="29"/>
  <c r="G219" i="29"/>
  <c r="E216" i="29"/>
  <c r="C216" i="29"/>
  <c r="B207" i="29"/>
  <c r="D239" i="29"/>
  <c r="E239" i="29"/>
  <c r="H178" i="29"/>
  <c r="B173" i="29"/>
  <c r="D173" i="29"/>
  <c r="E220" i="29"/>
  <c r="B249" i="29"/>
  <c r="H208" i="29"/>
  <c r="D208" i="29"/>
  <c r="C201" i="29"/>
  <c r="E233" i="29"/>
  <c r="G233" i="29"/>
  <c r="E177" i="29"/>
  <c r="B225" i="29"/>
  <c r="E225" i="29"/>
  <c r="E231" i="29"/>
  <c r="B222" i="29"/>
  <c r="G178" i="29"/>
  <c r="C220" i="29"/>
  <c r="G208" i="29"/>
  <c r="H177" i="29"/>
  <c r="D225" i="29"/>
  <c r="E209" i="29"/>
  <c r="G209" i="29"/>
  <c r="E246" i="29"/>
  <c r="B218" i="29"/>
  <c r="D218" i="29"/>
  <c r="C212" i="29"/>
  <c r="E234" i="29"/>
  <c r="D234" i="29"/>
  <c r="C202" i="29"/>
  <c r="G223" i="29"/>
  <c r="E223" i="29"/>
  <c r="G240" i="29"/>
  <c r="H230" i="29"/>
  <c r="B215" i="29"/>
  <c r="E215" i="29"/>
  <c r="C187" i="29"/>
  <c r="C247" i="29"/>
  <c r="E247" i="29"/>
  <c r="E213" i="29"/>
  <c r="E175" i="29"/>
  <c r="B175" i="29"/>
  <c r="E197" i="29"/>
  <c r="E181" i="29"/>
  <c r="B181" i="29"/>
  <c r="H204" i="29"/>
  <c r="C174" i="29"/>
  <c r="B174" i="29"/>
  <c r="B214" i="29"/>
  <c r="B242" i="29"/>
  <c r="C242" i="29"/>
  <c r="C237" i="29"/>
  <c r="E172" i="29"/>
  <c r="C172" i="29"/>
  <c r="G183" i="29"/>
  <c r="G211" i="29"/>
  <c r="D211" i="29"/>
  <c r="E192" i="29"/>
  <c r="E194" i="29"/>
  <c r="D194" i="29"/>
  <c r="D180" i="29"/>
  <c r="C200" i="29"/>
  <c r="B200" i="29"/>
  <c r="C179" i="29"/>
  <c r="D243" i="29"/>
  <c r="C243" i="29"/>
  <c r="B226" i="29"/>
  <c r="E245" i="29"/>
  <c r="G224" i="29"/>
  <c r="C224" i="29"/>
  <c r="D186" i="29"/>
  <c r="G196" i="29"/>
  <c r="E196" i="29"/>
  <c r="G193" i="29"/>
  <c r="E248" i="29"/>
  <c r="H248" i="29"/>
  <c r="H229" i="29"/>
  <c r="H244" i="29"/>
  <c r="C244" i="29"/>
  <c r="H217" i="29"/>
  <c r="C238" i="29"/>
  <c r="B238" i="29"/>
  <c r="D232" i="29"/>
  <c r="H227" i="29"/>
  <c r="C227" i="29"/>
  <c r="C191" i="29"/>
  <c r="H228" i="29"/>
  <c r="D228" i="29"/>
  <c r="E241" i="29"/>
  <c r="B205" i="29"/>
  <c r="D205" i="29"/>
  <c r="B190" i="29"/>
  <c r="B210" i="29"/>
  <c r="D210" i="29"/>
  <c r="D198" i="29"/>
  <c r="B203" i="29"/>
  <c r="B182" i="29"/>
  <c r="G182" i="29"/>
  <c r="B171" i="29"/>
  <c r="E185" i="29"/>
  <c r="C185" i="29"/>
  <c r="C189" i="29"/>
  <c r="H250" i="29"/>
  <c r="D250" i="29"/>
  <c r="D221" i="29"/>
  <c r="B176" i="29"/>
  <c r="G176" i="29"/>
  <c r="E188" i="29"/>
  <c r="B235" i="29"/>
  <c r="C235" i="29"/>
  <c r="C199" i="29"/>
  <c r="C184" i="29"/>
  <c r="D184" i="29"/>
  <c r="E195" i="29"/>
  <c r="C195" i="29"/>
  <c r="C206" i="29"/>
  <c r="E236" i="29"/>
  <c r="D236" i="29"/>
  <c r="B219" i="29"/>
  <c r="D216" i="29"/>
  <c r="G216" i="29"/>
  <c r="H207" i="29"/>
  <c r="H173" i="29"/>
  <c r="H249" i="29"/>
  <c r="D201" i="29"/>
  <c r="C233" i="29"/>
  <c r="H225" i="29"/>
  <c r="D222" i="29"/>
  <c r="D209" i="29"/>
  <c r="C246" i="29"/>
  <c r="G246" i="29"/>
  <c r="H218" i="29"/>
  <c r="D212" i="29"/>
  <c r="G212" i="29"/>
  <c r="H234" i="29"/>
  <c r="G234" i="29"/>
  <c r="D202" i="29"/>
  <c r="C223" i="29"/>
  <c r="D223" i="29"/>
  <c r="C240" i="29"/>
  <c r="B230" i="29"/>
  <c r="G230" i="29"/>
  <c r="D215" i="29"/>
  <c r="B187" i="29"/>
  <c r="G187" i="29"/>
  <c r="G247" i="29"/>
  <c r="B213" i="29"/>
  <c r="G175" i="29"/>
  <c r="D175" i="29"/>
  <c r="C197" i="29"/>
  <c r="G181" i="29"/>
  <c r="D181" i="29"/>
  <c r="E204" i="29"/>
  <c r="G174" i="29"/>
  <c r="H174" i="29"/>
  <c r="C214" i="29"/>
  <c r="E242" i="29"/>
  <c r="D242" i="29"/>
  <c r="H237" i="29"/>
  <c r="G172" i="29"/>
  <c r="D172" i="29"/>
  <c r="C183" i="29"/>
  <c r="H211" i="29"/>
  <c r="B211" i="29"/>
  <c r="C192" i="29"/>
  <c r="G194" i="29"/>
  <c r="B194" i="29"/>
  <c r="C180" i="29"/>
  <c r="D200" i="29"/>
  <c r="H200" i="29"/>
  <c r="D179" i="29"/>
  <c r="H243" i="29"/>
  <c r="B243" i="29"/>
  <c r="G226" i="29"/>
  <c r="G245" i="29"/>
  <c r="D245" i="29"/>
  <c r="H224" i="29"/>
  <c r="E186" i="29"/>
  <c r="H186" i="29"/>
  <c r="B196" i="29"/>
  <c r="H196" i="29"/>
  <c r="H193" i="29"/>
  <c r="G248" i="29"/>
  <c r="C248" i="29"/>
  <c r="C229" i="29"/>
  <c r="E244" i="29"/>
  <c r="D244" i="29"/>
  <c r="E217" i="29"/>
  <c r="H238" i="29"/>
  <c r="G238" i="29"/>
  <c r="E232" i="29"/>
  <c r="B227" i="29"/>
  <c r="E227" i="29"/>
  <c r="B191" i="29"/>
  <c r="G228" i="29"/>
  <c r="E228" i="29"/>
  <c r="C241" i="29"/>
  <c r="G205" i="29"/>
  <c r="H205" i="29"/>
  <c r="H190" i="29"/>
  <c r="E210" i="29"/>
  <c r="G210" i="29"/>
  <c r="B198" i="29"/>
  <c r="E203" i="29"/>
  <c r="C203" i="29"/>
  <c r="D182" i="29"/>
  <c r="C171" i="29"/>
  <c r="H171" i="29"/>
  <c r="B185" i="29"/>
  <c r="B189" i="29"/>
  <c r="H189" i="29"/>
  <c r="G250" i="29"/>
  <c r="B221" i="29"/>
  <c r="C221" i="29"/>
  <c r="D176" i="29"/>
  <c r="D188" i="29"/>
  <c r="D235" i="29"/>
  <c r="G235" i="29"/>
  <c r="B199" i="29"/>
  <c r="E184" i="29"/>
  <c r="H184" i="29"/>
  <c r="B195" i="29"/>
  <c r="B206" i="29"/>
  <c r="E206" i="29"/>
  <c r="C236" i="29"/>
  <c r="E219" i="29"/>
  <c r="D219" i="29"/>
  <c r="H216" i="29"/>
  <c r="G207" i="29"/>
  <c r="D207" i="29"/>
  <c r="C239" i="29"/>
  <c r="B178" i="29"/>
  <c r="D178" i="29"/>
  <c r="E173" i="29"/>
  <c r="D220" i="29"/>
  <c r="B220" i="29"/>
  <c r="C249" i="29"/>
  <c r="D249" i="29"/>
  <c r="E208" i="29"/>
  <c r="E201" i="29"/>
  <c r="G201" i="29"/>
  <c r="D233" i="29"/>
  <c r="G177" i="29"/>
  <c r="C177" i="29"/>
  <c r="C225" i="29"/>
  <c r="G231" i="29"/>
  <c r="D231" i="29"/>
  <c r="H222" i="29"/>
  <c r="B177" i="29"/>
  <c r="B231" i="29"/>
  <c r="E222" i="29"/>
  <c r="G239" i="29"/>
  <c r="C222" i="29"/>
  <c r="B70" i="31" l="1"/>
  <c r="B62" i="31"/>
  <c r="B8" i="31"/>
  <c r="B32" i="31"/>
  <c r="B38" i="31"/>
  <c r="B66" i="31"/>
  <c r="B81" i="31"/>
  <c r="B41" i="31"/>
  <c r="B36" i="31"/>
  <c r="B59" i="31"/>
  <c r="B69" i="31"/>
  <c r="B79" i="31"/>
  <c r="B76" i="31"/>
  <c r="B57" i="31"/>
  <c r="B25" i="31"/>
  <c r="B3" i="31"/>
  <c r="B5" i="31"/>
  <c r="B12" i="31"/>
  <c r="B6" i="31"/>
  <c r="B78" i="31"/>
  <c r="B18" i="31"/>
  <c r="B61" i="31"/>
  <c r="B65" i="31"/>
  <c r="B43" i="31"/>
  <c r="B77" i="31"/>
  <c r="B47" i="31"/>
  <c r="B7" i="31"/>
  <c r="B13" i="31"/>
  <c r="B24" i="31"/>
  <c r="B27" i="31"/>
  <c r="B55" i="31"/>
  <c r="B42" i="31"/>
  <c r="B14" i="31"/>
  <c r="B71" i="31"/>
  <c r="B54" i="31"/>
  <c r="B40" i="31"/>
  <c r="B39" i="31"/>
  <c r="B9" i="31"/>
  <c r="B64" i="31"/>
  <c r="B50" i="31"/>
  <c r="B30" i="31"/>
  <c r="B19" i="31"/>
  <c r="B72" i="31"/>
  <c r="B22" i="31"/>
  <c r="B63" i="31"/>
  <c r="B17" i="31"/>
  <c r="B31" i="31"/>
  <c r="B68" i="31"/>
  <c r="B45" i="31"/>
  <c r="B44" i="31"/>
  <c r="B49" i="31"/>
  <c r="B53" i="31"/>
  <c r="B56" i="31"/>
  <c r="B80" i="31"/>
  <c r="B51" i="31"/>
  <c r="B4" i="31"/>
  <c r="B67" i="31"/>
  <c r="B37" i="31"/>
  <c r="B26" i="31"/>
  <c r="B15" i="31"/>
  <c r="B52" i="31"/>
  <c r="B20" i="31"/>
  <c r="B16" i="31"/>
  <c r="B2" i="31"/>
  <c r="C2" i="31" s="1"/>
  <c r="D2" i="31" s="1"/>
  <c r="B34" i="31"/>
  <c r="B29" i="31"/>
  <c r="B21" i="31"/>
  <c r="B58" i="31"/>
  <c r="B48" i="31"/>
  <c r="B75" i="31"/>
  <c r="B60" i="31"/>
  <c r="B74" i="31"/>
  <c r="B10" i="31"/>
  <c r="B11" i="31"/>
  <c r="B23" i="31"/>
  <c r="B73" i="31"/>
  <c r="B35" i="31"/>
  <c r="B28" i="31"/>
  <c r="B46" i="31"/>
  <c r="B33" i="31"/>
  <c r="C20" i="5"/>
  <c r="C21" i="5"/>
  <c r="C23" i="5" l="1"/>
  <c r="E32" i="5" s="1"/>
  <c r="A3" i="31"/>
  <c r="A4" i="31" s="1"/>
  <c r="C4" i="31" s="1"/>
  <c r="D4" i="31" s="1"/>
  <c r="C22" i="5"/>
  <c r="E33" i="5" l="1"/>
  <c r="E30" i="5"/>
  <c r="E31" i="5"/>
  <c r="A5" i="31"/>
  <c r="C5" i="31" s="1"/>
  <c r="D5" i="31" s="1"/>
  <c r="D32" i="5"/>
  <c r="D31" i="5"/>
  <c r="D33" i="5"/>
  <c r="D30" i="5"/>
  <c r="C3" i="31"/>
  <c r="D3" i="31" s="1"/>
  <c r="A6" i="31" l="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C40" i="31" s="1"/>
  <c r="D40" i="31" s="1"/>
  <c r="C11" i="31" l="1"/>
  <c r="D11" i="31" s="1"/>
  <c r="C10" i="31"/>
  <c r="D10" i="31" s="1"/>
  <c r="C8" i="31"/>
  <c r="D8" i="31" s="1"/>
  <c r="C9" i="31"/>
  <c r="D9" i="31" s="1"/>
  <c r="C6" i="31"/>
  <c r="D6" i="31" s="1"/>
  <c r="C58" i="31"/>
  <c r="D58" i="31" s="1"/>
  <c r="C31" i="31"/>
  <c r="D31" i="31" s="1"/>
  <c r="C12" i="31"/>
  <c r="D12" i="31" s="1"/>
  <c r="C45" i="31"/>
  <c r="D45" i="31" s="1"/>
  <c r="C71" i="31"/>
  <c r="D71" i="31" s="1"/>
  <c r="C73" i="31"/>
  <c r="D73" i="31" s="1"/>
  <c r="C61" i="31"/>
  <c r="D61" i="31" s="1"/>
  <c r="C55" i="31"/>
  <c r="D55" i="31" s="1"/>
  <c r="C47" i="31"/>
  <c r="D47" i="31" s="1"/>
  <c r="C37" i="31"/>
  <c r="D37" i="31" s="1"/>
  <c r="C27" i="31"/>
  <c r="D27" i="31" s="1"/>
  <c r="C42" i="31"/>
  <c r="D42" i="31" s="1"/>
  <c r="C30" i="31"/>
  <c r="D30" i="31" s="1"/>
  <c r="C39" i="31"/>
  <c r="D39" i="31" s="1"/>
  <c r="C52" i="31"/>
  <c r="D52" i="31" s="1"/>
  <c r="C56" i="31"/>
  <c r="D56" i="31" s="1"/>
  <c r="C53" i="31"/>
  <c r="D53" i="31" s="1"/>
  <c r="C50" i="31"/>
  <c r="D50" i="31" s="1"/>
  <c r="C15" i="31"/>
  <c r="D15" i="31" s="1"/>
  <c r="C23" i="31"/>
  <c r="D23" i="31" s="1"/>
  <c r="C68" i="31"/>
  <c r="D68" i="31" s="1"/>
  <c r="C74" i="31"/>
  <c r="D74" i="31" s="1"/>
  <c r="C29" i="31"/>
  <c r="D29" i="31" s="1"/>
  <c r="C60" i="31"/>
  <c r="D60" i="31" s="1"/>
  <c r="C17" i="31"/>
  <c r="D17" i="31" s="1"/>
  <c r="C20" i="31"/>
  <c r="D20" i="31" s="1"/>
  <c r="C66" i="31"/>
  <c r="D66" i="31" s="1"/>
  <c r="C72" i="31"/>
  <c r="D72" i="31" s="1"/>
  <c r="C38" i="31"/>
  <c r="D38" i="31" s="1"/>
  <c r="C33" i="31"/>
  <c r="D33" i="31" s="1"/>
  <c r="C35" i="31"/>
  <c r="D35" i="31" s="1"/>
  <c r="C7" i="31"/>
  <c r="D7" i="31" s="1"/>
  <c r="C34" i="31"/>
  <c r="D34" i="31" s="1"/>
  <c r="C41" i="31"/>
  <c r="D41" i="31" s="1"/>
  <c r="C59" i="31"/>
  <c r="D59" i="31" s="1"/>
  <c r="C19" i="31"/>
  <c r="D19" i="31" s="1"/>
  <c r="C51" i="31"/>
  <c r="D51" i="31" s="1"/>
  <c r="C54" i="31"/>
  <c r="D54" i="31" s="1"/>
  <c r="C32" i="31"/>
  <c r="D32" i="31" s="1"/>
  <c r="C78" i="31"/>
  <c r="D78" i="31" s="1"/>
  <c r="C14" i="31"/>
  <c r="D14" i="31" s="1"/>
  <c r="C64" i="31"/>
  <c r="D64" i="31" s="1"/>
  <c r="C70" i="31"/>
  <c r="D70" i="31" s="1"/>
  <c r="C43" i="31"/>
  <c r="D43" i="31" s="1"/>
  <c r="C25" i="31"/>
  <c r="D25" i="31" s="1"/>
  <c r="C67" i="31"/>
  <c r="D67" i="31" s="1"/>
  <c r="C18" i="31"/>
  <c r="D18" i="31" s="1"/>
  <c r="C44" i="31"/>
  <c r="D44" i="31" s="1"/>
  <c r="C81" i="31"/>
  <c r="D81" i="31" s="1"/>
  <c r="C46" i="31"/>
  <c r="D46" i="31" s="1"/>
  <c r="C77" i="31"/>
  <c r="D77" i="31" s="1"/>
  <c r="C28" i="31"/>
  <c r="D28" i="31" s="1"/>
  <c r="C49" i="31"/>
  <c r="D49" i="31" s="1"/>
  <c r="C24" i="31"/>
  <c r="D24" i="31" s="1"/>
  <c r="C79" i="31"/>
  <c r="D79" i="31" s="1"/>
  <c r="C16" i="31"/>
  <c r="D16" i="31" s="1"/>
  <c r="C21" i="31"/>
  <c r="D21" i="31" s="1"/>
  <c r="C13" i="31"/>
  <c r="D13" i="31" s="1"/>
  <c r="C57" i="31"/>
  <c r="D57" i="31" s="1"/>
  <c r="C76" i="31"/>
  <c r="D76" i="31" s="1"/>
  <c r="C26" i="31"/>
  <c r="D26" i="31" s="1"/>
  <c r="C22" i="31"/>
  <c r="D22" i="31" s="1"/>
  <c r="C63" i="31"/>
  <c r="D63" i="31" s="1"/>
  <c r="C69" i="31"/>
  <c r="D69" i="31" s="1"/>
  <c r="C36" i="31"/>
  <c r="D36" i="31" s="1"/>
  <c r="C65" i="31"/>
  <c r="D65" i="31" s="1"/>
  <c r="C75" i="31"/>
  <c r="D75" i="31" s="1"/>
  <c r="C48" i="31"/>
  <c r="D48" i="31" s="1"/>
  <c r="C62" i="31"/>
  <c r="D62" i="31" s="1"/>
  <c r="C80" i="31"/>
  <c r="D80" i="31" s="1"/>
</calcChain>
</file>

<file path=xl/comments1.xml><?xml version="1.0" encoding="utf-8"?>
<comments xmlns="http://schemas.openxmlformats.org/spreadsheetml/2006/main">
  <authors>
    <author>matthewb</author>
  </authors>
  <commentList>
    <comment ref="C8" authorId="0">
      <text>
        <r>
          <rPr>
            <b/>
            <sz val="9"/>
            <color indexed="81"/>
            <rFont val="Tahoma"/>
            <family val="2"/>
          </rPr>
          <t>Note:</t>
        </r>
        <r>
          <rPr>
            <sz val="9"/>
            <color indexed="81"/>
            <rFont val="Tahoma"/>
            <family val="2"/>
          </rPr>
          <t xml:space="preserve"> We have used Bloomberg composite (BCMP) as the pricing source for NZ Govt bonds, because it utilises data from multiple "quality" sources.
However, we have used Bloomberg valuation (BVAL) for NZ corporate bonds, because bid yield to maturity data for NZ often isn't available under BCMP.</t>
        </r>
      </text>
    </comment>
  </commentList>
</comments>
</file>

<file path=xl/comments2.xml><?xml version="1.0" encoding="utf-8"?>
<comments xmlns="http://schemas.openxmlformats.org/spreadsheetml/2006/main">
  <authors>
    <author>Bloomberg</author>
    <author>matthewb</author>
  </authors>
  <commentList>
    <comment ref="DW8" authorId="0">
      <text>
        <r>
          <rPr>
            <b/>
            <sz val="9"/>
            <color indexed="81"/>
            <rFont val="Tahoma"/>
            <family val="2"/>
          </rPr>
          <t>Bloomberg:</t>
        </r>
        <r>
          <rPr>
            <sz val="9"/>
            <color indexed="81"/>
            <rFont val="Tahoma"/>
            <family val="2"/>
          </rPr>
          <t xml:space="preserve">
FUNGED. Check with Russell as to what this means to using it in the determination.</t>
        </r>
      </text>
    </comment>
    <comment ref="AM13" authorId="1">
      <text>
        <r>
          <rPr>
            <sz val="9"/>
            <color indexed="81"/>
            <rFont val="Tahoma"/>
            <family val="2"/>
          </rPr>
          <t>Bond is not subordinated, so ok to use.</t>
        </r>
      </text>
    </comment>
    <comment ref="CI15" authorId="1">
      <text>
        <r>
          <rPr>
            <sz val="9"/>
            <color indexed="81"/>
            <rFont val="Tahoma"/>
            <family val="2"/>
          </rPr>
          <t xml:space="preserve">Bond prospectus confirms that this bond is unrated (see filesite #1,964,766, page 3).
</t>
        </r>
      </text>
    </comment>
  </commentList>
</comments>
</file>

<file path=xl/comments3.xml><?xml version="1.0" encoding="utf-8"?>
<comments xmlns="http://schemas.openxmlformats.org/spreadsheetml/2006/main">
  <authors>
    <author>matthewb</author>
  </authors>
  <commentList>
    <comment ref="R6" authorId="0">
      <text>
        <r>
          <rPr>
            <sz val="9"/>
            <color indexed="81"/>
            <rFont val="Tahoma"/>
            <family val="2"/>
          </rPr>
          <t>Telstra is not a NZ resident limited liablity company, as required by the definition of "qualifying issuer"</t>
        </r>
      </text>
    </comment>
    <comment ref="Z6" authorId="0">
      <text>
        <r>
          <rPr>
            <sz val="9"/>
            <color indexed="81"/>
            <rFont val="Tahoma"/>
            <family val="2"/>
          </rPr>
          <t>Not added Skycity entertainment bond as it is a callable bond - under the definition of vanilla NZ$ denominated bonds it cannot have callable features.</t>
        </r>
      </text>
    </comment>
    <comment ref="G13" authorId="0">
      <text>
        <r>
          <rPr>
            <sz val="9"/>
            <color indexed="81"/>
            <rFont val="Tahoma"/>
            <family val="2"/>
          </rPr>
          <t>Powerco’s 2014 annual report confirms that the 28 September 2017 maturity bond is secured against the network assets of the company (see filesite #1,962,403, page 43)</t>
        </r>
      </text>
    </comment>
    <comment ref="K13" authorId="0">
      <text>
        <r>
          <rPr>
            <sz val="9"/>
            <color indexed="81"/>
            <rFont val="Tahoma"/>
            <family val="2"/>
          </rPr>
          <t>Powerco’s 2014 annual report confirms that the 20 December 2018 maturity bond is secured against the network assets of the company (see filesite #1,962,403, page 43)</t>
        </r>
      </text>
    </comment>
    <comment ref="O13" authorId="0">
      <text>
        <r>
          <rPr>
            <sz val="9"/>
            <color indexed="81"/>
            <rFont val="Tahoma"/>
            <family val="2"/>
          </rPr>
          <t>Secured</t>
        </r>
      </text>
    </comment>
    <comment ref="C22" authorId="0">
      <text>
        <r>
          <rPr>
            <sz val="9"/>
            <color indexed="81"/>
            <rFont val="Tahoma"/>
            <family val="2"/>
          </rPr>
          <t>Callable bond</t>
        </r>
      </text>
    </comment>
    <comment ref="AE22" authorId="0">
      <text>
        <r>
          <rPr>
            <sz val="9"/>
            <color indexed="81"/>
            <rFont val="Tahoma"/>
            <family val="2"/>
          </rPr>
          <t>Callable</t>
        </r>
      </text>
    </comment>
  </commentList>
</comments>
</file>

<file path=xl/sharedStrings.xml><?xml version="1.0" encoding="utf-8"?>
<sst xmlns="http://schemas.openxmlformats.org/spreadsheetml/2006/main" count="7103" uniqueCount="819">
  <si>
    <t>YLD YTM BID</t>
  </si>
  <si>
    <t>BBB+</t>
  </si>
  <si>
    <t>Fonterra (FCGNZ)</t>
  </si>
  <si>
    <t>Meridian Energy (MERINZ)</t>
  </si>
  <si>
    <t>Auckland International Airport Limited (AIANZ)</t>
  </si>
  <si>
    <t>Mighty River Power (MRPNZ)</t>
  </si>
  <si>
    <t>Vector (VCTNZ)</t>
  </si>
  <si>
    <t>Contact Energy (CENNZ)</t>
  </si>
  <si>
    <t>PowerCo (PIFAU)</t>
  </si>
  <si>
    <t>Telstra (TLSAU)</t>
  </si>
  <si>
    <t>EF1103383 @bval Corp</t>
  </si>
  <si>
    <t>ED3479000 @bval Corp</t>
  </si>
  <si>
    <t>ef1623737 @bval corp</t>
  </si>
  <si>
    <t>ei3171176 @bval corp</t>
  </si>
  <si>
    <t>eh6125130 @bval corp</t>
  </si>
  <si>
    <t>ei8387900 @bval corp</t>
  </si>
  <si>
    <t>EH6500639 @bval Corp</t>
  </si>
  <si>
    <t>EH6500670 @bval Corp</t>
  </si>
  <si>
    <t>EI1820840 @bval Corp</t>
  </si>
  <si>
    <t>EI3063357 @bval Corp</t>
  </si>
  <si>
    <t>EC9557264 @bval Corp</t>
  </si>
  <si>
    <t>EI1390976 @bval Corp</t>
  </si>
  <si>
    <t>EI1390778 @bval corp</t>
  </si>
  <si>
    <t>EH8155796 @bval Corp</t>
  </si>
  <si>
    <t>EH7510983 @bval Corp</t>
  </si>
  <si>
    <t>ed3478929 @bval corp</t>
  </si>
  <si>
    <t>EI2217194 @bval Corp</t>
  </si>
  <si>
    <t>EH6216616 @bval Corp</t>
  </si>
  <si>
    <t>ED9170645 @bval Corp</t>
  </si>
  <si>
    <t>EF3172634 @bval Corp</t>
  </si>
  <si>
    <t>EF3172675 @bval Corp</t>
  </si>
  <si>
    <t>EI2419691 @bval Corp</t>
  </si>
  <si>
    <t>ED4334592 @bval Corp</t>
  </si>
  <si>
    <t>EH7439449 @bval Corp</t>
  </si>
  <si>
    <t>EI1475025 @bval Corp</t>
  </si>
  <si>
    <t>EI1361563 @bval Corp</t>
  </si>
  <si>
    <t>EI1361522 @bval Corp</t>
  </si>
  <si>
    <t>EJ4279950 @bval Corp</t>
  </si>
  <si>
    <t>EJ4120915 @bval Corp</t>
  </si>
  <si>
    <t>ED6978404 @bval Corp</t>
  </si>
  <si>
    <t>EH4409775 @bval corp</t>
  </si>
  <si>
    <t>EH6715898 @bval corp</t>
  </si>
  <si>
    <t>ej4614594 @bval corp</t>
  </si>
  <si>
    <t>EJ4614693 @bval Corp</t>
  </si>
  <si>
    <t>ei2174312 @bval corp</t>
  </si>
  <si>
    <t>AA+</t>
  </si>
  <si>
    <t>EJ5727601 @bval Corp</t>
  </si>
  <si>
    <t>EJ5727809 @bval corp</t>
  </si>
  <si>
    <t>EI9124740 @bval Corp</t>
  </si>
  <si>
    <t>EJ5861020 @bval Corp</t>
  </si>
  <si>
    <t>EH6704561 @bval Corp</t>
  </si>
  <si>
    <t>EJ7117835 @bval Corp</t>
  </si>
  <si>
    <t>EJ6898492 @bval corp</t>
  </si>
  <si>
    <t>EJ6898542 @bval corp</t>
  </si>
  <si>
    <t>EJ8492658 @bval Corp</t>
  </si>
  <si>
    <t>EJ8777645 @bval Corp</t>
  </si>
  <si>
    <t>EJ9996244 @bval corp</t>
  </si>
  <si>
    <t>EK0841677 @bval Corp</t>
  </si>
  <si>
    <t>EK0841735 @bval Corp</t>
  </si>
  <si>
    <t>Raw data from Bloomberg on bid yield to maturity for New Zealand government bonds</t>
  </si>
  <si>
    <t>ek2689892 @bval corp</t>
  </si>
  <si>
    <t>Annualised bid yield to maturity for each business day</t>
  </si>
  <si>
    <t>Un-weighted arithmetic average of the daily annualised bid yields to maturity</t>
  </si>
  <si>
    <t>Average</t>
  </si>
  <si>
    <t>Issuer</t>
  </si>
  <si>
    <t>Industry</t>
  </si>
  <si>
    <t>Rating</t>
  </si>
  <si>
    <t>Debt premium</t>
  </si>
  <si>
    <t>Comment</t>
  </si>
  <si>
    <t>-</t>
  </si>
  <si>
    <t>Other</t>
  </si>
  <si>
    <t>Notes on bonds analysed:</t>
  </si>
  <si>
    <t>Risk-free rate</t>
  </si>
  <si>
    <t>Leverage</t>
  </si>
  <si>
    <t>Asset beta</t>
  </si>
  <si>
    <t>Debt beta</t>
  </si>
  <si>
    <t>TAMRP</t>
  </si>
  <si>
    <t>Corporate tax rate</t>
  </si>
  <si>
    <t>Investor tax rate</t>
  </si>
  <si>
    <t>Debt issuance costs</t>
  </si>
  <si>
    <t>Equity beta</t>
  </si>
  <si>
    <t>Cost of equity</t>
  </si>
  <si>
    <t>Cost of debt</t>
  </si>
  <si>
    <t>Vanilla WACC (mid-point)</t>
  </si>
  <si>
    <t>Post-tax WACC (mid-point)</t>
  </si>
  <si>
    <t>WACC</t>
  </si>
  <si>
    <t>Percentile</t>
  </si>
  <si>
    <t>Vanilla</t>
  </si>
  <si>
    <t>Post-tax</t>
  </si>
  <si>
    <t>Intentionally left blank.</t>
  </si>
  <si>
    <t>Spark (SPKNZ)</t>
  </si>
  <si>
    <t>5 year risk-free rate</t>
  </si>
  <si>
    <t>EDB/GPB</t>
  </si>
  <si>
    <t>No data on applicable bonds</t>
  </si>
  <si>
    <t xml:space="preserve">Note ref. </t>
  </si>
  <si>
    <t>EK5386579 @bval Corp</t>
  </si>
  <si>
    <t>Christchurch International Airport Limited (CHRINT)</t>
  </si>
  <si>
    <t>Transpower (TPNZ)</t>
  </si>
  <si>
    <t>EI8907400 @bval Corp</t>
  </si>
  <si>
    <t>EJ3319393 @bval Corp</t>
  </si>
  <si>
    <t>EJ5781053 @bval Corp</t>
  </si>
  <si>
    <t>Name</t>
  </si>
  <si>
    <t>Security name</t>
  </si>
  <si>
    <t>Coupon</t>
  </si>
  <si>
    <t>Announcement date</t>
  </si>
  <si>
    <t>Maturity</t>
  </si>
  <si>
    <t>Amount issued</t>
  </si>
  <si>
    <t>ID Number</t>
  </si>
  <si>
    <t>Coupon frequency</t>
  </si>
  <si>
    <t>Currency</t>
  </si>
  <si>
    <t>Rank</t>
  </si>
  <si>
    <t>Issuer credit rating</t>
  </si>
  <si>
    <t>Bond credit rating</t>
  </si>
  <si>
    <t>AUCKLAND INTL AIRPORT</t>
  </si>
  <si>
    <t>GENESIS POWER LTD</t>
  </si>
  <si>
    <t>GENESIS ENERGY LTD</t>
  </si>
  <si>
    <t>MIGHTY RIVER POWER LTD</t>
  </si>
  <si>
    <t>VECTOR LTD</t>
  </si>
  <si>
    <t>WELLINGTON INTL AIRPORT</t>
  </si>
  <si>
    <t>CONTACT ENERGY LTD</t>
  </si>
  <si>
    <t>POWERCO LIMITED</t>
  </si>
  <si>
    <t>TRANSPOWER NEW ZEALAND</t>
  </si>
  <si>
    <t>TRANSPOWER NEW ZEALAND L</t>
  </si>
  <si>
    <t>TCNZ FINANCE LTD</t>
  </si>
  <si>
    <t>SPARK FINANCE LTD</t>
  </si>
  <si>
    <t>TELSTRA CORP LTD</t>
  </si>
  <si>
    <t>FONTERRA CO-OPERATIVE</t>
  </si>
  <si>
    <t>FONTERRA COOPERATIVE GRO</t>
  </si>
  <si>
    <t>MERIDIAN ENERGY LIMITED</t>
  </si>
  <si>
    <t>CHRISTCHURCH INTL AIRPOR</t>
  </si>
  <si>
    <t>AIANZ 7 1/4 11/07/15</t>
  </si>
  <si>
    <t>AIANZ 8 08/10/16</t>
  </si>
  <si>
    <t>AIANZ 8 11/15/16</t>
  </si>
  <si>
    <t>AIANZ 5.47 10/17/17</t>
  </si>
  <si>
    <t>AIANZ 4.73 12/13/19</t>
  </si>
  <si>
    <t>AIANZ 5.52 05/28/21</t>
  </si>
  <si>
    <t>GENEPO 7 1/4 03/15/14</t>
  </si>
  <si>
    <t>GENEPO 7.65 03/15/16</t>
  </si>
  <si>
    <t>GENEPO 7.185 09/15/16</t>
  </si>
  <si>
    <t>GENEPO 5.205 11/01/19</t>
  </si>
  <si>
    <t>GENEPO 8.3 06/23/20</t>
  </si>
  <si>
    <t>GENEPO 5.81 03/08/23</t>
  </si>
  <si>
    <t>VCTNZ 7.8 10/15/14</t>
  </si>
  <si>
    <t>WIANZ 7 1/2 11/15/13</t>
  </si>
  <si>
    <t>WIANZ 5.27 06/11/20</t>
  </si>
  <si>
    <t>WIANZ 6 1/4 05/15/21</t>
  </si>
  <si>
    <t>CENNZ 8 05/15/14</t>
  </si>
  <si>
    <t>CENNZ 7.855 04/13/17</t>
  </si>
  <si>
    <t>CENNZ 4.8 05/24/18</t>
  </si>
  <si>
    <t>CENNZ 5.8 05/15/19</t>
  </si>
  <si>
    <t>CENNZ 5.277 05/27/20</t>
  </si>
  <si>
    <t>PIFAU 6.39 03/29/13</t>
  </si>
  <si>
    <t>PIFAU 6.53 06/29/15</t>
  </si>
  <si>
    <t>PIFAU 6.74 09/28/17</t>
  </si>
  <si>
    <t>PIFAU 6.31 12/20/18</t>
  </si>
  <si>
    <t>TPNZ 6.595 02/15/17</t>
  </si>
  <si>
    <t>TPNZ 5.14 11/30/18</t>
  </si>
  <si>
    <t>TPNZ 4.65 09/06/19</t>
  </si>
  <si>
    <t>TPNZ 7.19 11/12/19</t>
  </si>
  <si>
    <t>TPNZ 6.95 06/10/20</t>
  </si>
  <si>
    <t>TPNZ 5.448 03/15/23</t>
  </si>
  <si>
    <t>SPKNZ 6.92 03/22/13</t>
  </si>
  <si>
    <t>SPKNZ 8.65 06/15/15</t>
  </si>
  <si>
    <t>SPKNZ 8.35 06/15/15</t>
  </si>
  <si>
    <t>SPKNZ 7.04 03/22/16</t>
  </si>
  <si>
    <t>SPKNZ 5 1/4 10/25/19</t>
  </si>
  <si>
    <t>TLSAU 7.15 11/24/14</t>
  </si>
  <si>
    <t>TLSAU 7.515 07/11/17</t>
  </si>
  <si>
    <t>FCGNZ 6.86 04/21/14</t>
  </si>
  <si>
    <t>FCGNZ 7 3/4 03/10/15</t>
  </si>
  <si>
    <t>FCGNZ 6.83 03/04/16</t>
  </si>
  <si>
    <t>FCGNZ 4.6 10/24/17</t>
  </si>
  <si>
    <t>FCGNZ 5.52 02/25/20</t>
  </si>
  <si>
    <t>FCGNZ 5.9 02/25/22</t>
  </si>
  <si>
    <t>MERINZ 7.15 03/16/15</t>
  </si>
  <si>
    <t>MERINZ 7.55 03/16/17</t>
  </si>
  <si>
    <t>CHRINT 5.15 12/06/19</t>
  </si>
  <si>
    <t>CHRINT 6 1/4 10/04/21</t>
  </si>
  <si>
    <t>NZD</t>
  </si>
  <si>
    <t>Sr Unsecured</t>
  </si>
  <si>
    <t>Unsecured</t>
  </si>
  <si>
    <t>Secured</t>
  </si>
  <si>
    <t>A-</t>
  </si>
  <si>
    <t>BBB</t>
  </si>
  <si>
    <t>AA-</t>
  </si>
  <si>
    <t>#N/A N/A</t>
  </si>
  <si>
    <t>A</t>
  </si>
  <si>
    <t>NR</t>
  </si>
  <si>
    <t>S/A</t>
  </si>
  <si>
    <t>Qtrly</t>
  </si>
  <si>
    <t>3/11/2005</t>
  </si>
  <si>
    <t>10/08/2009</t>
  </si>
  <si>
    <t>3/11/2008</t>
  </si>
  <si>
    <t>7/10/2011</t>
  </si>
  <si>
    <t>28/11/2012</t>
  </si>
  <si>
    <t>23/05/2014</t>
  </si>
  <si>
    <t>8/12/2008</t>
  </si>
  <si>
    <t>31/08/2006</t>
  </si>
  <si>
    <t>26/10/2012</t>
  </si>
  <si>
    <t>23/06/2010</t>
  </si>
  <si>
    <t>5/03/2013</t>
  </si>
  <si>
    <t>14/04/2003</t>
  </si>
  <si>
    <t>9/09/2009</t>
  </si>
  <si>
    <t>27/02/2013</t>
  </si>
  <si>
    <t>4/02/2010</t>
  </si>
  <si>
    <t>1/05/2009</t>
  </si>
  <si>
    <t>2/12/2008</t>
  </si>
  <si>
    <t>7/06/2013</t>
  </si>
  <si>
    <t>24/10/2013</t>
  </si>
  <si>
    <t>23/02/2009</t>
  </si>
  <si>
    <t>9/04/2010</t>
  </si>
  <si>
    <t>22/05/2013</t>
  </si>
  <si>
    <t>18/02/2014</t>
  </si>
  <si>
    <t>23/02/2004</t>
  </si>
  <si>
    <t>26/09/2005</t>
  </si>
  <si>
    <t>12/12/2011</t>
  </si>
  <si>
    <t>11/02/2010</t>
  </si>
  <si>
    <t>21/11/2011</t>
  </si>
  <si>
    <t>20/08/2012</t>
  </si>
  <si>
    <t>10/11/2008</t>
  </si>
  <si>
    <t>22/04/2005</t>
  </si>
  <si>
    <t>12/03/2013</t>
  </si>
  <si>
    <t>8/03/2006</t>
  </si>
  <si>
    <t>25/06/2008</t>
  </si>
  <si>
    <t>19/10/2012</t>
  </si>
  <si>
    <t>17/11/2004</t>
  </si>
  <si>
    <t>3/05/2010</t>
  </si>
  <si>
    <t>20/04/2004</t>
  </si>
  <si>
    <t>9/02/2009</t>
  </si>
  <si>
    <t>9/10/2014</t>
  </si>
  <si>
    <t>19/02/2014</t>
  </si>
  <si>
    <t>18/01/2010</t>
  </si>
  <si>
    <t>27/11/2012</t>
  </si>
  <si>
    <t>23/09/2013</t>
  </si>
  <si>
    <t>7/11/2015</t>
  </si>
  <si>
    <t>10/08/2016</t>
  </si>
  <si>
    <t>15/11/2016</t>
  </si>
  <si>
    <t>17/10/2017</t>
  </si>
  <si>
    <t>13/12/2019</t>
  </si>
  <si>
    <t>28/05/2021</t>
  </si>
  <si>
    <t>15/03/2014</t>
  </si>
  <si>
    <t>15/03/2016</t>
  </si>
  <si>
    <t>15/09/2016</t>
  </si>
  <si>
    <t>1/11/2019</t>
  </si>
  <si>
    <t>23/06/2020</t>
  </si>
  <si>
    <t>8/03/2023</t>
  </si>
  <si>
    <t>15/05/2013</t>
  </si>
  <si>
    <t>12/10/2016</t>
  </si>
  <si>
    <t>6/03/2019</t>
  </si>
  <si>
    <t>11/02/2020</t>
  </si>
  <si>
    <t>6/03/2023</t>
  </si>
  <si>
    <t>15/10/2014</t>
  </si>
  <si>
    <t>15/11/2013</t>
  </si>
  <si>
    <t>11/06/2020</t>
  </si>
  <si>
    <t>15/05/2021</t>
  </si>
  <si>
    <t>15/05/2014</t>
  </si>
  <si>
    <t>13/04/2017</t>
  </si>
  <si>
    <t>24/05/2018</t>
  </si>
  <si>
    <t>15/05/2019</t>
  </si>
  <si>
    <t>27/05/2020</t>
  </si>
  <si>
    <t>29/03/2013</t>
  </si>
  <si>
    <t>29/06/2015</t>
  </si>
  <si>
    <t>28/09/2017</t>
  </si>
  <si>
    <t>20/12/2018</t>
  </si>
  <si>
    <t>15/02/2017</t>
  </si>
  <si>
    <t>30/11/2018</t>
  </si>
  <si>
    <t>6/09/2019</t>
  </si>
  <si>
    <t>12/11/2019</t>
  </si>
  <si>
    <t>10/06/2020</t>
  </si>
  <si>
    <t>15/03/2023</t>
  </si>
  <si>
    <t>22/03/2013</t>
  </si>
  <si>
    <t>15/06/2015</t>
  </si>
  <si>
    <t>22/03/2016</t>
  </si>
  <si>
    <t>25/10/2019</t>
  </si>
  <si>
    <t>24/11/2014</t>
  </si>
  <si>
    <t>11/07/2017</t>
  </si>
  <si>
    <t>21/04/2014</t>
  </si>
  <si>
    <t>10/03/2015</t>
  </si>
  <si>
    <t>4/03/2016</t>
  </si>
  <si>
    <t>24/10/2017</t>
  </si>
  <si>
    <t>25/02/2020</t>
  </si>
  <si>
    <t>25/02/2022</t>
  </si>
  <si>
    <t>16/03/2015</t>
  </si>
  <si>
    <t>16/03/2017</t>
  </si>
  <si>
    <t>6/12/2019</t>
  </si>
  <si>
    <t>4/10/2021</t>
  </si>
  <si>
    <t>Date of WACC estimate</t>
  </si>
  <si>
    <t>Details regarding New Zealand corporate bonds (updates automatically when opened on the Bloomberg terminal)</t>
  </si>
  <si>
    <t>Date data downloaded from Bloomberg</t>
  </si>
  <si>
    <t>New Zealand Government (NZGB)</t>
  </si>
  <si>
    <t>NEW ZEALAND GOVERNMENT</t>
  </si>
  <si>
    <t>NZGB 6 11/15/11</t>
  </si>
  <si>
    <t>NZGB 6 1/2 04/15/13</t>
  </si>
  <si>
    <t>NZGB 6 04/15/15</t>
  </si>
  <si>
    <t>NZGB 6 12/15/17</t>
  </si>
  <si>
    <t>NZGB 5 03/15/19</t>
  </si>
  <si>
    <t>NZGB 3 04/15/20</t>
  </si>
  <si>
    <t>NZGB 6 05/15/21</t>
  </si>
  <si>
    <t>NZGB 5 1/2 04/15/23</t>
  </si>
  <si>
    <t>1/04/1999</t>
  </si>
  <si>
    <t>24/05/2001</t>
  </si>
  <si>
    <t>3/04/2003</t>
  </si>
  <si>
    <t>14/04/2005</t>
  </si>
  <si>
    <t>28/09/2010</t>
  </si>
  <si>
    <t>9/04/2013</t>
  </si>
  <si>
    <t>6/05/2009</t>
  </si>
  <si>
    <t>7/06/2011</t>
  </si>
  <si>
    <t>15/11/2011</t>
  </si>
  <si>
    <t>15/04/2013</t>
  </si>
  <si>
    <t>15/04/2015</t>
  </si>
  <si>
    <t>15/12/2017</t>
  </si>
  <si>
    <t>15/03/2019</t>
  </si>
  <si>
    <t>15/04/2020</t>
  </si>
  <si>
    <t>15/04/2023</t>
  </si>
  <si>
    <t>Date</t>
  </si>
  <si>
    <t>Year</t>
  </si>
  <si>
    <t>Month</t>
  </si>
  <si>
    <t>Changes in risk-free rate and debt premium over time</t>
  </si>
  <si>
    <t>Maturity date</t>
  </si>
  <si>
    <t>Wellington Airport (WIANZ)</t>
  </si>
  <si>
    <t>Inputs for cost of capital determination</t>
  </si>
  <si>
    <t>EDBs/Transpower</t>
  </si>
  <si>
    <t>GPBs</t>
  </si>
  <si>
    <t>Airports</t>
  </si>
  <si>
    <t>N/A</t>
  </si>
  <si>
    <t>Dates for WACC determination</t>
  </si>
  <si>
    <t xml:space="preserve">   Date this spreadsheet is populated with Bloomberg data for the WACC determination</t>
  </si>
  <si>
    <t xml:space="preserve">   First day of the month in which the WACC determination is made</t>
  </si>
  <si>
    <t>Standard error of vanilla WACC</t>
  </si>
  <si>
    <t>Standard error of post-tax WACC</t>
  </si>
  <si>
    <t>Annualisation reflects six monthly  or quarterly payment of interest</t>
  </si>
  <si>
    <t>Determined debt premium</t>
  </si>
  <si>
    <t>Fixed WACC parameters (based on the cost of capital IMs for each sector)</t>
  </si>
  <si>
    <t>Transpower IMs</t>
  </si>
  <si>
    <t>DPP</t>
  </si>
  <si>
    <t>IPP</t>
  </si>
  <si>
    <t>ID</t>
  </si>
  <si>
    <t>Regulatory instrument</t>
  </si>
  <si>
    <t>Electricity distribution services IMs</t>
  </si>
  <si>
    <t>Specified airport services IMs</t>
  </si>
  <si>
    <t>Gas distribution services IMs</t>
  </si>
  <si>
    <t>Gas transmission services IMs</t>
  </si>
  <si>
    <t>NZGB 4 1/2 04/15/27</t>
  </si>
  <si>
    <t>2/07/2014</t>
  </si>
  <si>
    <t>15/04/2027</t>
  </si>
  <si>
    <t>EJ5781202 @bval Corp</t>
  </si>
  <si>
    <t>TPNZ 5.893 03/15/28</t>
  </si>
  <si>
    <t>15/03/2028</t>
  </si>
  <si>
    <t>Coupon type</t>
  </si>
  <si>
    <t>FIXED</t>
  </si>
  <si>
    <t>VARIABLE</t>
  </si>
  <si>
    <t>Determined debt premium on an EDB/GPB-issued bond rated BBB+ with a remaining term of 5 years</t>
  </si>
  <si>
    <t>The risk free-rate and debt premium is included for each date as at which we have estimated WACC under the input methodologies.</t>
  </si>
  <si>
    <t>Description</t>
  </si>
  <si>
    <t>General description</t>
  </si>
  <si>
    <t>IMs clause references for approach to estimating WACC</t>
  </si>
  <si>
    <t>Bonds used to estimate the debt premium</t>
  </si>
  <si>
    <t>Description and background information</t>
  </si>
  <si>
    <t>This sheet shows changes in the five year risk-free rate and debt premium over time.</t>
  </si>
  <si>
    <t>The approach to estimating WACC is specified in the relevant IMs determinations. The IMs:
●    explain the process for estimating the risk-free rate and debt premium; and
●    specify the values for other parameters required to estimate WACC (such as leverage and beta).
The requirements differ slightly by sector and regulatory instrument. References to the relevant clauses from the IMs are included below.</t>
  </si>
  <si>
    <r>
      <t xml:space="preserve">When estimating the debt premium, the IMs require  use of publicly traded </t>
    </r>
    <r>
      <rPr>
        <b/>
        <sz val="11"/>
        <rFont val="Calibri"/>
        <family val="2"/>
        <scheme val="minor"/>
      </rPr>
      <t>vanilla NZ$ denominated bonds</t>
    </r>
    <r>
      <rPr>
        <sz val="11"/>
        <rFont val="Calibri"/>
        <family val="2"/>
        <scheme val="minor"/>
      </rPr>
      <t xml:space="preserve"> issued by a </t>
    </r>
    <r>
      <rPr>
        <b/>
        <sz val="11"/>
        <rFont val="Calibri"/>
        <family val="2"/>
        <scheme val="minor"/>
      </rPr>
      <t>qualifying issuer</t>
    </r>
    <r>
      <rPr>
        <sz val="11"/>
        <rFont val="Calibri"/>
        <family val="2"/>
        <scheme val="minor"/>
      </rPr>
      <t xml:space="preserve">. Definitions of these terms, as specified in the IMs, are included below.
</t>
    </r>
    <r>
      <rPr>
        <b/>
        <sz val="11"/>
        <rFont val="Calibri"/>
        <family val="2"/>
        <scheme val="minor"/>
      </rPr>
      <t>Vanilla NZ$ denominated bonds</t>
    </r>
    <r>
      <rPr>
        <sz val="11"/>
        <rFont val="Calibri"/>
        <family val="2"/>
        <scheme val="minor"/>
      </rPr>
      <t xml:space="preserve"> means senior unsecured nominal debt obligations denominated in New Zealand dollars without callable, puttable, conversion, profit participation, credit enhancement or collateral features.
</t>
    </r>
    <r>
      <rPr>
        <b/>
        <sz val="11"/>
        <rFont val="Calibri"/>
        <family val="2"/>
        <scheme val="minor"/>
      </rPr>
      <t>Qualifying issuer</t>
    </r>
    <r>
      <rPr>
        <sz val="11"/>
        <rFont val="Calibri"/>
        <family val="2"/>
        <scheme val="minor"/>
      </rPr>
      <t xml:space="preserve"> means a New Zealand resident limited liability company - 
(a) that- 
     (i) undertakes the majority of its business activities in Australia and New Zealand; or 
     (ii) is part of a corporate group that undertakes the majority of its business activities in Australia and New Zealand; 
(b) that- 
     (i) does not operate predominantly in the banking or finance industries; or 
     (ii) is part of a corporate group that does not operate predominantly in the banking or finance industries; and 
(c) that issues vanilla NZ$ denominated bonds that are publicly traded.
</t>
    </r>
  </si>
  <si>
    <t>EK823791 @bval Corp</t>
  </si>
  <si>
    <t>SPKNZ 4 1/2 03/25/22</t>
  </si>
  <si>
    <t>24/03/2015</t>
  </si>
  <si>
    <t>25/03/2022</t>
  </si>
  <si>
    <t>EK845536 @bval Corp</t>
  </si>
  <si>
    <t>FCGNZ 4.33 10/20/21</t>
  </si>
  <si>
    <t>20/10/2021</t>
  </si>
  <si>
    <t>EK9776171 @bval Corp</t>
  </si>
  <si>
    <t>FCGNZ 5.08 06/19/25</t>
  </si>
  <si>
    <t>19/06/2025</t>
  </si>
  <si>
    <t>EK9947152 @bval Corp</t>
  </si>
  <si>
    <t>TPNZ 4.3 06/30/22</t>
  </si>
  <si>
    <t>23/06/2015</t>
  </si>
  <si>
    <t>30/06/2022</t>
  </si>
  <si>
    <t>Remaining term to maturity</t>
  </si>
  <si>
    <t>VCTNZ 06/15/17 - Subordinated so DO NOT USE</t>
  </si>
  <si>
    <t>CENNZ 4.4 11/15/21</t>
  </si>
  <si>
    <t>UV5358675 @bval corp</t>
  </si>
  <si>
    <t>qj5396610 @bval corp</t>
  </si>
  <si>
    <t>AIANZ 4.28 11/09/22</t>
  </si>
  <si>
    <t>4/11/2015</t>
  </si>
  <si>
    <t>9/11/2022</t>
  </si>
  <si>
    <t>UV8904780 @bval Corp</t>
  </si>
  <si>
    <t>PIFAU 4.76 09/28/22</t>
  </si>
  <si>
    <t>16/09/2015</t>
  </si>
  <si>
    <t>28/09/2022</t>
  </si>
  <si>
    <t>QJ8156235 @bval Corp</t>
  </si>
  <si>
    <t>SPKNZ 4.51 03/10/23</t>
  </si>
  <si>
    <t>17/11/2015</t>
  </si>
  <si>
    <t>10/03/2023</t>
  </si>
  <si>
    <t>NZGB 3 1/2 04/14/33</t>
  </si>
  <si>
    <t>24/08/2015</t>
  </si>
  <si>
    <t>15/11/2021</t>
  </si>
  <si>
    <t>15/10/2015</t>
  </si>
  <si>
    <t>14/04/2033</t>
  </si>
  <si>
    <t>JK1487442 @bval Corp</t>
  </si>
  <si>
    <t>FONTERRA COOPERATIVE GRP</t>
  </si>
  <si>
    <t>FCGNZ 4.42 03/07/23</t>
  </si>
  <si>
    <t>17/02/2016</t>
  </si>
  <si>
    <t>7/03/2023</t>
  </si>
  <si>
    <t>JK2345854 @bval Corp</t>
  </si>
  <si>
    <t>7/03/2016</t>
  </si>
  <si>
    <t>14/03/2023</t>
  </si>
  <si>
    <t>MERINZ 4.53 03/14/23</t>
  </si>
  <si>
    <t>NZGB 2 3/4 04/15/25</t>
  </si>
  <si>
    <t>29/03/2016</t>
  </si>
  <si>
    <t>15/04/2025</t>
  </si>
  <si>
    <t>JK3183569 @bval Corp</t>
  </si>
  <si>
    <t>GENEPO 4.14 03/18/22</t>
  </si>
  <si>
    <t>8/03/2016</t>
  </si>
  <si>
    <t>18/03/2022</t>
  </si>
  <si>
    <t>JK9790649 @bval Corp</t>
  </si>
  <si>
    <t>WIANZ 4 1/4 05/12/23</t>
  </si>
  <si>
    <t>6/05/2016</t>
  </si>
  <si>
    <t>12/05/2023</t>
  </si>
  <si>
    <t>QZ3568792 @bval Corp</t>
  </si>
  <si>
    <t>SPKNZ 3.94 09/07/26</t>
  </si>
  <si>
    <t>31/08/2016</t>
  </si>
  <si>
    <t>7/09/2026</t>
  </si>
  <si>
    <t>NZGB 2 3/4 04/15/37</t>
  </si>
  <si>
    <t>25/08/2016</t>
  </si>
  <si>
    <t>15/04/2037</t>
  </si>
  <si>
    <t>JK6120527 @bval Corp</t>
  </si>
  <si>
    <t>CHORUS LTD</t>
  </si>
  <si>
    <t>CNUNZ 4.12 05/06/21</t>
  </si>
  <si>
    <t>13/04/2016</t>
  </si>
  <si>
    <t>6/05/2021</t>
  </si>
  <si>
    <t>Chorus Limited (CNUNZ)</t>
  </si>
  <si>
    <t>Skycity Entertainment Limited (SKYNZ)</t>
  </si>
  <si>
    <t>UV5513402 @bval Corp</t>
  </si>
  <si>
    <t>SKYCITY ENTERTAINMENT</t>
  </si>
  <si>
    <t>SKCNZ 4.65 09/28/22</t>
  </si>
  <si>
    <t>BBB-</t>
  </si>
  <si>
    <t>2/09/2015</t>
  </si>
  <si>
    <t>Z-score</t>
  </si>
  <si>
    <t>Form of regulation</t>
  </si>
  <si>
    <t/>
  </si>
  <si>
    <t>Disclosed estimate of forecast post-tax cost of capital or forecast post-tax IRR</t>
  </si>
  <si>
    <t>WACC percentile equivalent</t>
  </si>
  <si>
    <t>WACC percentile equivalent (for airports)</t>
  </si>
  <si>
    <t>Percentile estimates</t>
  </si>
  <si>
    <t>Parameter</t>
  </si>
  <si>
    <t>Estimate</t>
  </si>
  <si>
    <t>Std error</t>
  </si>
  <si>
    <t>price-quality path</t>
  </si>
  <si>
    <t>information disclosure</t>
  </si>
  <si>
    <t>clauses 2.4.1-2.4.6</t>
  </si>
  <si>
    <t>clauses 4.4.1-4.4.6</t>
  </si>
  <si>
    <t>clauses 3.5.1-3.5.6</t>
  </si>
  <si>
    <t>clauses 5.1-5.7</t>
  </si>
  <si>
    <t>Debt premium table for current reference year (EDBs, Transpower and GPBs)</t>
  </si>
  <si>
    <t>DPRY 2013</t>
  </si>
  <si>
    <t>DPRY 2014</t>
  </si>
  <si>
    <t>DPRY 2015</t>
  </si>
  <si>
    <t>DPRY 2016</t>
  </si>
  <si>
    <t>DPRY 2017</t>
  </si>
  <si>
    <t>1 September to 31 August</t>
  </si>
  <si>
    <t>1 March to 28 February</t>
  </si>
  <si>
    <t>1 July to 30 June</t>
  </si>
  <si>
    <t>Debt premium reference year (DPRY)</t>
  </si>
  <si>
    <t>DPRY 2018</t>
  </si>
  <si>
    <t>DPRY 2019</t>
  </si>
  <si>
    <t>DPRY 2020</t>
  </si>
  <si>
    <t>DPRY 2021</t>
  </si>
  <si>
    <t>DPRY 2022</t>
  </si>
  <si>
    <t>DPRY 2023</t>
  </si>
  <si>
    <t>DPRY 2024</t>
  </si>
  <si>
    <t>DPRY 2025</t>
  </si>
  <si>
    <t>DPRY 2026</t>
  </si>
  <si>
    <t>DPRY 2027</t>
  </si>
  <si>
    <t>DPRY 2028</t>
  </si>
  <si>
    <t>DPRY 2029</t>
  </si>
  <si>
    <t>DPRY 2030</t>
  </si>
  <si>
    <t>DPRY 2031</t>
  </si>
  <si>
    <t>DPRY 2032</t>
  </si>
  <si>
    <t>DPRY 2033</t>
  </si>
  <si>
    <t>DPRY 2034</t>
  </si>
  <si>
    <t>DPRY 2035</t>
  </si>
  <si>
    <t>DPRY 2036</t>
  </si>
  <si>
    <t>DPRY 2037</t>
  </si>
  <si>
    <t>DPRY 2038</t>
  </si>
  <si>
    <t>DPRY 2039</t>
  </si>
  <si>
    <t>DPRY 2040</t>
  </si>
  <si>
    <t>Sector</t>
  </si>
  <si>
    <t>WACC estimate #1</t>
  </si>
  <si>
    <t>WACC estimate #2</t>
  </si>
  <si>
    <t>WACC estimate #3</t>
  </si>
  <si>
    <t>Current debt premium reference year</t>
  </si>
  <si>
    <t>DPRY 2041</t>
  </si>
  <si>
    <t>DPRY 2042</t>
  </si>
  <si>
    <t>DPRY 2043</t>
  </si>
  <si>
    <t>DPRY 2044</t>
  </si>
  <si>
    <t>DPRY 2045</t>
  </si>
  <si>
    <t>DPRY 2046</t>
  </si>
  <si>
    <t>DPRY 2047</t>
  </si>
  <si>
    <t>DPRY 2048</t>
  </si>
  <si>
    <t>DPRY 2049</t>
  </si>
  <si>
    <t>DPRY 2050</t>
  </si>
  <si>
    <t>Current debt premium reference year (DPRY)</t>
  </si>
  <si>
    <t>Average debt premium</t>
  </si>
  <si>
    <t>Mid-point vanilla and post-tax WACC estimates</t>
  </si>
  <si>
    <t>Average debt premium
(5 year rolling average)</t>
  </si>
  <si>
    <t>Calculation of average debt premium</t>
  </si>
  <si>
    <t>First day of current debt premium reference year</t>
  </si>
  <si>
    <t>Last day of current debt premium reference year</t>
  </si>
  <si>
    <t>First day of DPRY</t>
  </si>
  <si>
    <t>Last day of DPRY</t>
  </si>
  <si>
    <t>Start and end dates of debt premium reference years</t>
  </si>
  <si>
    <t>WACC estimate #1*</t>
  </si>
  <si>
    <t xml:space="preserve">   Notes</t>
  </si>
  <si>
    <t>Risk-free rate data from Bloomberg: NZ government bonds</t>
  </si>
  <si>
    <t>Calculation of five-year risk-free rate</t>
  </si>
  <si>
    <t>Risk-free rate estimated as at:</t>
  </si>
  <si>
    <t>Term of the risk-free rate (years):</t>
  </si>
  <si>
    <t>Target maturity date:</t>
  </si>
  <si>
    <t>Data sheet name:</t>
  </si>
  <si>
    <t>Start date:</t>
  </si>
  <si>
    <t>End date:</t>
  </si>
  <si>
    <t>Row number</t>
  </si>
  <si>
    <t>Identifier column</t>
  </si>
  <si>
    <t>Data column</t>
  </si>
  <si>
    <t>Identifier</t>
  </si>
  <si>
    <t>Active?</t>
  </si>
  <si>
    <t>Product</t>
  </si>
  <si>
    <t>Smallest value</t>
  </si>
  <si>
    <t>Cell for identifier</t>
  </si>
  <si>
    <t>Frequency</t>
  </si>
  <si>
    <t>RFR govt bond yields'</t>
  </si>
  <si>
    <t>Ref</t>
  </si>
  <si>
    <t>Bloomberg data for risk-free rate: NZ government bond summary</t>
  </si>
  <si>
    <t>Divider sheet: Bloomberg data for risk-free rate</t>
  </si>
  <si>
    <t>Divider sheet: Bloomberg data for debt premium</t>
  </si>
  <si>
    <t>Sector, form of regulation, and current debt premium reference year for this WACC determination</t>
  </si>
  <si>
    <t>Lists</t>
  </si>
  <si>
    <t>Debt premium data from Bloomberg: NZ government bonds</t>
  </si>
  <si>
    <t>Debt premium data from Bloomberg: NZ corporate bonds</t>
  </si>
  <si>
    <t>Days</t>
  </si>
  <si>
    <t>Fill</t>
  </si>
  <si>
    <t>B</t>
  </si>
  <si>
    <t>W</t>
  </si>
  <si>
    <t>Debt premium data from Bloomberg: Optional arguments</t>
  </si>
  <si>
    <t>Argument</t>
  </si>
  <si>
    <t>Value</t>
  </si>
  <si>
    <t>Sets whether to either exclude or include non-trading days.
The valid entries are: N - All weekdays, C - All calendar days, T - Trading, W - Weekdays, A - all days.</t>
  </si>
  <si>
    <t>If Days is set to display Non- trading days, then this is the data to
return for that day. 
The valid entries are: C - Carries over the last available data, P - Carries over the previous day's data, E - Returns an error message, B - Returns a blank.</t>
  </si>
  <si>
    <t>Risk-free rate data from Bloomberg: Optional arguments</t>
  </si>
  <si>
    <t>First character Excel</t>
  </si>
  <si>
    <t>First character</t>
  </si>
  <si>
    <t>Second character Excel</t>
  </si>
  <si>
    <t>Second character</t>
  </si>
  <si>
    <t>Front cell</t>
  </si>
  <si>
    <t>Reference</t>
  </si>
  <si>
    <t>C</t>
  </si>
  <si>
    <t>D</t>
  </si>
  <si>
    <t>E</t>
  </si>
  <si>
    <t>F</t>
  </si>
  <si>
    <t>G</t>
  </si>
  <si>
    <t>H</t>
  </si>
  <si>
    <t>I</t>
  </si>
  <si>
    <t>J</t>
  </si>
  <si>
    <t>K</t>
  </si>
  <si>
    <t>L</t>
  </si>
  <si>
    <t>DP corp bond yields'</t>
  </si>
  <si>
    <t>Bloomberg data for debt premium: NZ corporate bond summary</t>
  </si>
  <si>
    <t>Maturity type</t>
  </si>
  <si>
    <t>MERCURY NZ LTD</t>
  </si>
  <si>
    <t>MCYNZ 8.36 05/15/13</t>
  </si>
  <si>
    <t>MCYNZ 7.55 10/12/16</t>
  </si>
  <si>
    <t>MCYNZ 5.029 03/06/19</t>
  </si>
  <si>
    <t>MCYNZ 8.21 02/11/20</t>
  </si>
  <si>
    <t>MCYNZ 5.793 03/06/23</t>
  </si>
  <si>
    <t>AT MATURITY</t>
  </si>
  <si>
    <t>CALLABLE</t>
  </si>
  <si>
    <t>Corprate bonds excluded from the debt premium sample</t>
  </si>
  <si>
    <t>This sheet lists corporate bonds that have been excluded from the sample used to calculate the debt premium, because they are not "vanilla NZ$ denominated bonds issued by a qualifying issuer", as required by the cost of capital input methodologies.</t>
  </si>
  <si>
    <t>Bloomberg data for debt premium: NZ government bond summary</t>
  </si>
  <si>
    <t>DP govt bond yields'</t>
  </si>
  <si>
    <t>Helper column</t>
  </si>
  <si>
    <t>Unique bond issuers</t>
  </si>
  <si>
    <t>Bond issuers</t>
  </si>
  <si>
    <t>Table to be inserted into WACC determination</t>
  </si>
  <si>
    <t>Mercury Energy (MCYNZ)</t>
  </si>
  <si>
    <t>Genesis Energy (GENEPO)</t>
  </si>
  <si>
    <t>Category</t>
  </si>
  <si>
    <t>(a)</t>
  </si>
  <si>
    <t>(b)</t>
  </si>
  <si>
    <t>(c)</t>
  </si>
  <si>
    <t>(d)</t>
  </si>
  <si>
    <t>(e)</t>
  </si>
  <si>
    <t>Genesis Energy Ltd</t>
  </si>
  <si>
    <t>Auckland Intl Airport</t>
  </si>
  <si>
    <t>Transpower New Zealand</t>
  </si>
  <si>
    <t>Contact Energy Ltd</t>
  </si>
  <si>
    <t>Spark Finance Ltd</t>
  </si>
  <si>
    <t>Chorus Ltd</t>
  </si>
  <si>
    <t>Current debt premium reference year data window</t>
  </si>
  <si>
    <t>Risk-free rate data window</t>
  </si>
  <si>
    <t>First day of risk-free rate data window</t>
  </si>
  <si>
    <t>Last day of risk-free rate data window</t>
  </si>
  <si>
    <t>First day of current debt premium reference year data window</t>
  </si>
  <si>
    <t>Last day of current debt premium reference year data window</t>
  </si>
  <si>
    <t>Bond with smallest number of days above target maturity date</t>
  </si>
  <si>
    <t>Difference in days between bonds used for interpolation</t>
  </si>
  <si>
    <t>Linearly interpolated yield</t>
  </si>
  <si>
    <t>Table of risk-free rate and debt premium values over time</t>
  </si>
  <si>
    <t>Graph of risk-free rate and debt premium over time - EDBs and Transpower</t>
  </si>
  <si>
    <t>EDBs and Transpower</t>
  </si>
  <si>
    <t>5 year debt premium</t>
  </si>
  <si>
    <t>Graph of risk-free rate and debt premium over time - GPBs</t>
  </si>
  <si>
    <t>Graph of risk-free rate and debt premium over time - Airports</t>
  </si>
  <si>
    <t>EC1214328 Govt</t>
  </si>
  <si>
    <t>EC3958609 Govt</t>
  </si>
  <si>
    <t>EC9351387 Govt</t>
  </si>
  <si>
    <t>ED9034833 Govt</t>
  </si>
  <si>
    <t>EI4195646 Govt</t>
  </si>
  <si>
    <t>EJ6281665 Govt</t>
  </si>
  <si>
    <t>EH8190017 Govt</t>
  </si>
  <si>
    <t>EI7035203 Govt</t>
  </si>
  <si>
    <t>JK5970583 Govt</t>
  </si>
  <si>
    <t>EK3508679 Govt</t>
  </si>
  <si>
    <t>QJ109447 Govt</t>
  </si>
  <si>
    <t>QZ2927965 Govt</t>
  </si>
  <si>
    <t>ef1623737 corp</t>
  </si>
  <si>
    <t>ei3171176 corp</t>
  </si>
  <si>
    <t>eh6125130 corp</t>
  </si>
  <si>
    <t>ei8387900 corp</t>
  </si>
  <si>
    <t>ej4614594 corp</t>
  </si>
  <si>
    <t>ek2689892 corp</t>
  </si>
  <si>
    <t>qj5396610 corp</t>
  </si>
  <si>
    <t>EH6500639 Corp</t>
  </si>
  <si>
    <t>EH6500670 Corp</t>
  </si>
  <si>
    <t>EI1820840 Corp</t>
  </si>
  <si>
    <t>EJ4279950 Corp</t>
  </si>
  <si>
    <t>EI3063357 Corp</t>
  </si>
  <si>
    <t>JK3183569 Corp</t>
  </si>
  <si>
    <t>EJ5861020 Corp</t>
  </si>
  <si>
    <t>EI1390976 Corp</t>
  </si>
  <si>
    <t>EJ5727601 Corp</t>
  </si>
  <si>
    <t>EI1390778 corp</t>
  </si>
  <si>
    <t>EJ5727809 corp</t>
  </si>
  <si>
    <t>EH6704561 Corp</t>
  </si>
  <si>
    <t>EJ7117835 Corp</t>
  </si>
  <si>
    <t>JK9790649 Corp</t>
  </si>
  <si>
    <t>EJ8777645 Corp</t>
  </si>
  <si>
    <t>EH7510983 Corp</t>
  </si>
  <si>
    <t>ei2174312 corp</t>
  </si>
  <si>
    <t>EJ6898492 corp</t>
  </si>
  <si>
    <t>EJ9996244 corp</t>
  </si>
  <si>
    <t>EJ6898542 corp</t>
  </si>
  <si>
    <t>UV5358675 corp</t>
  </si>
  <si>
    <t>ed3478929 corp</t>
  </si>
  <si>
    <t>ED3479000 Corp</t>
  </si>
  <si>
    <t>EI2217194 Corp</t>
  </si>
  <si>
    <t>EI8907400 Corp</t>
  </si>
  <si>
    <t>EJ3319393 Corp</t>
  </si>
  <si>
    <t>EH6216616 Corp</t>
  </si>
  <si>
    <t>ED9170645 Corp</t>
  </si>
  <si>
    <t>EK9947152 Corp</t>
  </si>
  <si>
    <t>EJ5781053 Corp</t>
  </si>
  <si>
    <t>EJ5781202 Corp</t>
  </si>
  <si>
    <t>EF3172634 Corp</t>
  </si>
  <si>
    <t>EH4409775 corp</t>
  </si>
  <si>
    <t>EH6715898 corp</t>
  </si>
  <si>
    <t>EF3172675 Corp</t>
  </si>
  <si>
    <t>EJ4120915 Corp</t>
  </si>
  <si>
    <t>EK823791 Corp</t>
  </si>
  <si>
    <t>QJ8156235 Corp</t>
  </si>
  <si>
    <t>QZ3568792 Corp</t>
  </si>
  <si>
    <t>ED4334592 Corp</t>
  </si>
  <si>
    <t>EH7439449 Corp</t>
  </si>
  <si>
    <t>EI1475025 Corp</t>
  </si>
  <si>
    <t>EK5386579 Corp</t>
  </si>
  <si>
    <t>EK0841677 Corp</t>
  </si>
  <si>
    <t>EK845536 Corp</t>
  </si>
  <si>
    <t>EK0841735 Corp</t>
  </si>
  <si>
    <t>JK1487442 Corp</t>
  </si>
  <si>
    <t>EK9776171 Corp</t>
  </si>
  <si>
    <t>EI1361563 Corp</t>
  </si>
  <si>
    <t>EI1361522 Corp</t>
  </si>
  <si>
    <t>JK2345854 Corp</t>
  </si>
  <si>
    <t>EJ4614693 Corp</t>
  </si>
  <si>
    <t>EJ8492658 Corp</t>
  </si>
  <si>
    <t>JK6120527 Corp</t>
  </si>
  <si>
    <t>EC1214328 @bcmp Govt</t>
  </si>
  <si>
    <t>EC3958609 @bcmp Govt</t>
  </si>
  <si>
    <t>EC9351387 @bcmp Govt</t>
  </si>
  <si>
    <t>ED9034833 @bcmp Govt</t>
  </si>
  <si>
    <t>EI4195646 @bcmp Govt</t>
  </si>
  <si>
    <t>EJ6281665 @bcmp Govt</t>
  </si>
  <si>
    <t>EH8190017 @bcmp Govt</t>
  </si>
  <si>
    <t>EI7035203 @bcmp Govt</t>
  </si>
  <si>
    <t>JK5970583 @bcmp Govt</t>
  </si>
  <si>
    <t>EK3508679 @bcmp Govt</t>
  </si>
  <si>
    <t>QJ109447 @bcmp Govt</t>
  </si>
  <si>
    <t>QZ2927965 @bcmp Govt</t>
  </si>
  <si>
    <t>Pre-2016 IM review decision</t>
  </si>
  <si>
    <t>Post-2016 IM review decision</t>
  </si>
  <si>
    <r>
      <t xml:space="preserve">This model is used to generate WACC estimates for the cost of capital determinations required under the Input Methodologies (IMs).
This model estimates the risk-free rate and debt premium, using data on New Zealand government and corporate bonds sourced from Bloomberg. The risk-free rate and debt premium are then combined with the other WACC parameter values specified in the IMs to generate overall WACC estimates.
</t>
    </r>
    <r>
      <rPr>
        <b/>
        <sz val="11"/>
        <rFont val="Calibri"/>
        <family val="2"/>
        <scheme val="minor"/>
      </rPr>
      <t>Note:</t>
    </r>
    <r>
      <rPr>
        <sz val="11"/>
        <rFont val="Calibri"/>
        <family val="2"/>
        <scheme val="minor"/>
      </rPr>
      <t xml:space="preserve"> The data on bid yields to maturity for NZ government and corporate bonds will only update when this workbook is opened on the Bloomberg terminal.</t>
    </r>
  </si>
  <si>
    <r>
      <t>*</t>
    </r>
    <r>
      <rPr>
        <b/>
        <sz val="11"/>
        <rFont val="Calibri"/>
        <family val="2"/>
        <scheme val="minor"/>
      </rPr>
      <t>Note:</t>
    </r>
    <r>
      <rPr>
        <sz val="11"/>
        <rFont val="Calibri"/>
        <family val="2"/>
        <scheme val="minor"/>
      </rPr>
      <t xml:space="preserve"> If a debt premium value needs to be calculated for the current DPRY, ensure that the relevant sector is listed under "WACC estimate #1". This model is not designed to calculate debt premiums for the current reference year for more than one sector at a time. See the 'Average debt premium' sheet for further details on how the debt premium is calculated.</t>
    </r>
  </si>
  <si>
    <t>Nelson-Siegel-Svensson estimate</t>
  </si>
  <si>
    <t>This sheet contains data from Bloomberg on New Zealand government bonds as at 1 March 2017.</t>
  </si>
  <si>
    <t>The data was retrieved from Bloomberg on 9 January 2017.</t>
  </si>
  <si>
    <t>This sheet contains data from Bloomberg on New Zealand government bonds for GPBs DPRY 2018.</t>
  </si>
  <si>
    <t>This sheet contains data from Bloomberg on New Zealand corporate bonds for GPBs DPRY 2018.</t>
  </si>
  <si>
    <t>BBB+ debt premium would be higher</t>
  </si>
  <si>
    <t>Credit rating and term are an exact match</t>
  </si>
  <si>
    <t>Generally consistent with 4(d)</t>
  </si>
  <si>
    <t>5 year debt premium would be lower</t>
  </si>
  <si>
    <t>Regard to results 4(b) with same term to maturity</t>
  </si>
  <si>
    <t>BBB+ debt premium would be lower</t>
  </si>
  <si>
    <t xml:space="preserve">5 year </t>
  </si>
  <si>
    <t>maturity</t>
  </si>
  <si>
    <t>date</t>
  </si>
  <si>
    <t>Years remaining</t>
  </si>
  <si>
    <t>on the 2021</t>
  </si>
  <si>
    <t>bond</t>
  </si>
  <si>
    <t xml:space="preserve">on the 2023 </t>
  </si>
  <si>
    <t>Yield diff between</t>
  </si>
  <si>
    <t>2021 and 2023</t>
  </si>
  <si>
    <t>bonds</t>
  </si>
  <si>
    <t>Interpolated</t>
  </si>
  <si>
    <t>5 years</t>
  </si>
  <si>
    <t>NZGB</t>
  </si>
  <si>
    <t>Plus 5 years</t>
  </si>
  <si>
    <t>Bond with smallest number of days under target maturity date</t>
  </si>
  <si>
    <t>Annualised interpolated yields</t>
  </si>
  <si>
    <t>Bonds used</t>
  </si>
  <si>
    <t>Daily difference in  bid yield between corp bonds</t>
  </si>
  <si>
    <t>above</t>
  </si>
  <si>
    <t>below</t>
  </si>
  <si>
    <t>Daily difference in  bid yield between gov bonds</t>
  </si>
  <si>
    <t>Plus 6 years</t>
  </si>
  <si>
    <t>Plus 4.2 years</t>
  </si>
  <si>
    <t>Plus 4.7 years</t>
  </si>
  <si>
    <t>Plus 4.6 years</t>
  </si>
  <si>
    <t>5.52% bond maturing on 28/05/2021; 4.28% bond maturing on 9/11/2022; 4.73% bond maturing on 13/12/2019</t>
  </si>
  <si>
    <t>5.9% bond maturing on 25/02/2022; 4.42% bond maturing on 7/03/2023; 4.33% bond maturing on 20/10/2021; 5.52% bond maturing on 25/02/2020</t>
  </si>
  <si>
    <t>Meridian Energy Ltd</t>
  </si>
  <si>
    <t>Christchurch Intl Airport</t>
  </si>
  <si>
    <t>Fonterra Cooperative Group</t>
  </si>
  <si>
    <t>8.3% bond maturing on 23/06/2020; 4.14% bond maturing on 18/03/2022</t>
  </si>
  <si>
    <t>8.21% bond maturing on 11/02/2020; 5.793% bond maturing on 6/03/2023</t>
  </si>
  <si>
    <t>4.53% bond maturing on 14/03/2023</t>
  </si>
  <si>
    <t>4.12% bond maturing on 6/05/2021</t>
  </si>
  <si>
    <t>4.4% bond maturing on 15/11/2021</t>
  </si>
  <si>
    <t>5.25% bond maturing on 25/10/2019; 4.5% bond maturing on 25/03/2022</t>
  </si>
  <si>
    <t>6.25% bond maturing on 4/10/2021</t>
  </si>
  <si>
    <t>6.95% bond maturing on 10/06/2020; 4.3% bond maturing on 30/06/2022</t>
  </si>
  <si>
    <t>5 year debt premium would be higher</t>
  </si>
  <si>
    <t>5.27% bond maturing on 11/06/2020</t>
  </si>
  <si>
    <t>Outputs</t>
  </si>
  <si>
    <t>Output</t>
  </si>
  <si>
    <t>Link</t>
  </si>
  <si>
    <t>Sheet Name</t>
  </si>
  <si>
    <t>Table of Contents</t>
  </si>
  <si>
    <t>Revised WACC Calculation</t>
  </si>
  <si>
    <t>As At 1 March 2017</t>
  </si>
  <si>
    <t>Purpose of sheet</t>
  </si>
  <si>
    <t>Bond interpolation - Genesis</t>
  </si>
  <si>
    <t>Calculation</t>
  </si>
  <si>
    <t>Annualised bid yield</t>
  </si>
  <si>
    <t>Bond interpolation - Mercury</t>
  </si>
  <si>
    <t>Bond interpolation - Meridian</t>
  </si>
  <si>
    <t>Bond interpolation - Wellington Airport</t>
  </si>
  <si>
    <t>Bond interpolation - Auckland Aiport</t>
  </si>
  <si>
    <t>Bond interpolation - Chorus</t>
  </si>
  <si>
    <t>Bond interpolation - Contact</t>
  </si>
  <si>
    <t>Bond interpolation - Fonterra</t>
  </si>
  <si>
    <t>Bond interpolation - Spark</t>
  </si>
  <si>
    <t>Bond interpolation - Christchurch Airport</t>
  </si>
  <si>
    <t>Bond interpolation - Transpower</t>
  </si>
  <si>
    <t>Bonds used below</t>
  </si>
  <si>
    <t>Bonds used above</t>
  </si>
  <si>
    <t>Bonds used if needed</t>
  </si>
  <si>
    <t>Average time to maturity</t>
  </si>
  <si>
    <t>Mercury NZ Ltd</t>
  </si>
  <si>
    <t>Wellington Intl Airport</t>
  </si>
  <si>
    <t>Calculation of debt premium for current debt premium reference year</t>
  </si>
  <si>
    <t>Raw data from Bloomberg on bid yield to maturity for New Zealand corporate bonds</t>
  </si>
  <si>
    <t>Calculation of interpolated debt premium</t>
  </si>
  <si>
    <t>Output - WACC</t>
  </si>
  <si>
    <t>Risk-free rate calculation</t>
  </si>
  <si>
    <t>Current debt premium table</t>
  </si>
  <si>
    <t>Genesis debt premium</t>
  </si>
  <si>
    <t>Mercury debt premium</t>
  </si>
  <si>
    <t>Meridian debt premium</t>
  </si>
  <si>
    <t>Wellington Airport debt premium</t>
  </si>
  <si>
    <t>Auckland Airport debt premium</t>
  </si>
  <si>
    <t>Chorus debt premium</t>
  </si>
  <si>
    <t>Contact debt premium</t>
  </si>
  <si>
    <t>Fonterra debt premium</t>
  </si>
  <si>
    <t>Spark debt premium</t>
  </si>
  <si>
    <t>Christchurch debt premium</t>
  </si>
  <si>
    <t>Transpower debt premium</t>
  </si>
  <si>
    <t>Debt premium graph</t>
  </si>
  <si>
    <t>Debt premium corporate bond yields</t>
  </si>
  <si>
    <t>Debt premium calculations</t>
  </si>
  <si>
    <t>Graph</t>
  </si>
  <si>
    <t>Corporate bond yields</t>
  </si>
  <si>
    <t>Debt premium table</t>
  </si>
  <si>
    <t>Genesis</t>
  </si>
  <si>
    <t>Mercury</t>
  </si>
  <si>
    <t>Meridian</t>
  </si>
  <si>
    <t>Wellington</t>
  </si>
  <si>
    <t>Auckland</t>
  </si>
  <si>
    <t>Chorus</t>
  </si>
  <si>
    <t>Contact</t>
  </si>
  <si>
    <t>Fonterra</t>
  </si>
  <si>
    <t>Spark</t>
  </si>
  <si>
    <t>Christchurch</t>
  </si>
  <si>
    <t>Transpower</t>
  </si>
  <si>
    <t>Purpose</t>
  </si>
  <si>
    <t>The purpose of this sheet is to display the determined debt premium as well as the values that influenced this decision.</t>
  </si>
  <si>
    <t>WACC estimate</t>
  </si>
  <si>
    <t>The purpose of this sheet is to show the calculations and process used to calculate the five-year risk-free rate.</t>
  </si>
  <si>
    <t>Gas Pipeline Business'</t>
  </si>
  <si>
    <t>Version 2.  Prepared 22 May 2017</t>
  </si>
  <si>
    <r>
      <t xml:space="preserve">The purpose of this sheet is to calculate the average debt premium
Under the cost of capital IMs, 'average debt premium' means the simple arithmetic average of the five debt premium values estimated for:
- the current debt premium reference year; and
- the four previous debt premium reference years.
The cells highlighed in blue below are to be updated over time, as values are calculated for additional debt premium reference years.
</t>
    </r>
    <r>
      <rPr>
        <b/>
        <sz val="11"/>
        <rFont val="Calibri"/>
        <family val="2"/>
        <scheme val="minor"/>
      </rPr>
      <t>Note:</t>
    </r>
    <r>
      <rPr>
        <sz val="11"/>
        <rFont val="Calibri"/>
        <family val="2"/>
        <scheme val="minor"/>
      </rPr>
      <t xml:space="preserve"> values for the 2013-2017 debt premium reference years are hard-coded in the IMs.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</si>
</sst>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quot;$&quot;#,##0.00_);[Red]\(&quot;$&quot;#,##0.00\)"/>
    <numFmt numFmtId="165" formatCode="_(* #,##0.00_);_(* \(#,##0.00\);_(* &quot;-&quot;??_);_(@_)"/>
    <numFmt numFmtId="166" formatCode="0.000"/>
    <numFmt numFmtId="167" formatCode="0.0"/>
    <numFmt numFmtId="168" formatCode="0.0%"/>
    <numFmt numFmtId="169" formatCode="0.0000"/>
    <numFmt numFmtId="170" formatCode="&quot;$&quot;#,##0"/>
    <numFmt numFmtId="171" formatCode="d/mm/yyyy;@"/>
    <numFmt numFmtId="172" formatCode="_(* #,##0.0_);_(* \(#,##0.0\);_(* &quot;–&quot;???_);_(* @_)"/>
    <numFmt numFmtId="173" formatCode="_(* #,##0.00_);_(* \(#,##0.00\);_(* &quot;–&quot;???_);_(* @_)"/>
    <numFmt numFmtId="174" formatCode="_(* #,##0.0000_);_(* \(#,##0.0000\);_(* &quot;–&quot;??_);_(* @_)"/>
    <numFmt numFmtId="175" formatCode="[$-1409]d\ mmm\ yy;@"/>
    <numFmt numFmtId="176" formatCode="_(* #,##0%_);_(* \(#,##0%\);_(* &quot;–&quot;???_);_(* @_)"/>
    <numFmt numFmtId="177" formatCode="_(* #,##0%_);_(* \(#,##0%\);_(* &quot;–&quot;??_);_(* @_)"/>
    <numFmt numFmtId="178" formatCode="_(* #,##0.0%_);_(* \(#,##0.0%\);_(* &quot;–&quot;??_);_(* @_)"/>
    <numFmt numFmtId="179" formatCode="_(* #,##0.00%_);_(* \(#,##0.00%\);_(* &quot;–&quot;???_);_(* @_)"/>
    <numFmt numFmtId="180" formatCode="_(* #,##0.000%_);_(* \(#,##0.000%\);_(* &quot;–&quot;???_);_(* @_)"/>
    <numFmt numFmtId="181" formatCode="_(* #,##0_);_(* \(#,##0\);_(* &quot;-&quot;_);_(@_)"/>
    <numFmt numFmtId="182" formatCode="_(@_)"/>
    <numFmt numFmtId="183" formatCode="_(* 0_);_(* \(0\);_(* &quot;–&quot;??_);_(@_)"/>
  </numFmts>
  <fonts count="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1"/>
      <color theme="1"/>
      <name val="Calibri"/>
      <family val="2"/>
      <scheme val="minor"/>
    </font>
    <font>
      <sz val="11"/>
      <color indexed="8"/>
      <name val="Calibri"/>
      <family val="2"/>
    </font>
    <font>
      <sz val="9"/>
      <name val="TIMES"/>
    </font>
    <font>
      <i/>
      <sz val="11"/>
      <color theme="1"/>
      <name val="Calibri"/>
      <family val="2"/>
      <scheme val="minor"/>
    </font>
    <font>
      <sz val="11"/>
      <name val="Calibri"/>
      <family val="2"/>
      <scheme val="minor"/>
    </font>
    <font>
      <sz val="11"/>
      <color rgb="FFFF0000"/>
      <name val="Calibri"/>
      <family val="2"/>
      <scheme val="minor"/>
    </font>
    <font>
      <b/>
      <sz val="11"/>
      <color rgb="FFFF0000"/>
      <name val="Calibri"/>
      <family val="2"/>
      <scheme val="minor"/>
    </font>
    <font>
      <b/>
      <u/>
      <sz val="11"/>
      <color theme="1"/>
      <name val="Calibri"/>
      <family val="2"/>
      <scheme val="minor"/>
    </font>
    <font>
      <sz val="9"/>
      <color indexed="81"/>
      <name val="Tahoma"/>
      <family val="2"/>
    </font>
    <font>
      <b/>
      <sz val="18"/>
      <name val="Calibri"/>
      <family val="2"/>
      <scheme val="minor"/>
    </font>
    <font>
      <b/>
      <sz val="11"/>
      <name val="Calibri"/>
      <family val="2"/>
      <scheme val="minor"/>
    </font>
    <font>
      <b/>
      <sz val="14"/>
      <name val="Calibri"/>
      <family val="2"/>
      <scheme val="minor"/>
    </font>
    <font>
      <b/>
      <sz val="18"/>
      <color theme="1"/>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ial"/>
      <family val="2"/>
    </font>
    <font>
      <b/>
      <sz val="12"/>
      <color theme="1"/>
      <name val="Calibri"/>
      <family val="2"/>
      <scheme val="minor"/>
    </font>
    <font>
      <i/>
      <sz val="11"/>
      <name val="Calibri"/>
      <family val="2"/>
      <scheme val="minor"/>
    </font>
    <font>
      <b/>
      <sz val="9"/>
      <color indexed="81"/>
      <name val="Tahoma"/>
      <family val="2"/>
    </font>
    <font>
      <b/>
      <i/>
      <sz val="11"/>
      <name val="Calibri"/>
      <family val="2"/>
      <scheme val="minor"/>
    </font>
    <font>
      <b/>
      <sz val="10"/>
      <name val="Arial"/>
      <family val="2"/>
    </font>
    <font>
      <strike/>
      <sz val="11"/>
      <name val="Calibri"/>
      <family val="2"/>
      <scheme val="minor"/>
    </font>
    <font>
      <b/>
      <strike/>
      <sz val="11"/>
      <color theme="1"/>
      <name val="Calibri"/>
      <family val="2"/>
      <scheme val="minor"/>
    </font>
    <font>
      <b/>
      <strike/>
      <sz val="11"/>
      <name val="Calibri"/>
      <family val="2"/>
      <scheme val="minor"/>
    </font>
    <font>
      <sz val="11"/>
      <color theme="0"/>
      <name val="Calibri"/>
      <family val="2"/>
      <scheme val="minor"/>
    </font>
    <font>
      <b/>
      <sz val="24"/>
      <name val="Calibri"/>
      <family val="2"/>
      <scheme val="minor"/>
    </font>
    <font>
      <sz val="10"/>
      <color theme="1"/>
      <name val="Calibri"/>
      <family val="2"/>
      <scheme val="minor"/>
    </font>
    <font>
      <b/>
      <sz val="10"/>
      <color theme="1"/>
      <name val="Cambria"/>
      <family val="1"/>
      <scheme val="major"/>
    </font>
    <font>
      <sz val="11"/>
      <name val="Calibri"/>
      <family val="2"/>
    </font>
    <font>
      <b/>
      <sz val="10"/>
      <name val="Calibri"/>
      <family val="4"/>
      <scheme val="minor"/>
    </font>
    <font>
      <sz val="11"/>
      <color theme="9"/>
      <name val="Calibri"/>
      <family val="2"/>
      <scheme val="minor"/>
    </font>
    <font>
      <sz val="11"/>
      <color theme="1"/>
      <name val="Calibri"/>
      <family val="2"/>
    </font>
    <font>
      <u/>
      <sz val="10"/>
      <color theme="10"/>
      <name val="Arial"/>
      <family val="2"/>
    </font>
    <font>
      <sz val="11"/>
      <color theme="2"/>
      <name val="Calibri"/>
      <family val="2"/>
      <scheme val="minor"/>
    </font>
    <font>
      <b/>
      <sz val="20"/>
      <color theme="2"/>
      <name val="Calibri"/>
      <family val="2"/>
      <scheme val="minor"/>
    </font>
    <font>
      <b/>
      <sz val="20"/>
      <color rgb="FFC00000"/>
      <name val="Calibri"/>
      <family val="2"/>
      <scheme val="minor"/>
    </font>
    <font>
      <b/>
      <sz val="18"/>
      <color rgb="FFC00000"/>
      <name val="Cambria"/>
      <family val="1"/>
      <scheme val="major"/>
    </font>
    <font>
      <b/>
      <sz val="13"/>
      <color theme="1"/>
      <name val="Calibri"/>
      <family val="2"/>
      <scheme val="minor"/>
    </font>
  </fonts>
  <fills count="3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bgColor indexed="64"/>
      </patternFill>
    </fill>
    <fill>
      <patternFill patternType="solid">
        <fgColor theme="4"/>
        <bgColor indexed="64"/>
      </patternFill>
    </fill>
    <fill>
      <patternFill patternType="solid">
        <fgColor theme="3"/>
        <bgColor indexed="64"/>
      </patternFill>
    </fill>
    <fill>
      <patternFill patternType="solid">
        <fgColor rgb="FFFFFFFF"/>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theme="0" tint="-0.34998626667073579"/>
      </top>
      <bottom/>
      <diagonal/>
    </border>
    <border>
      <left/>
      <right/>
      <top/>
      <bottom style="medium">
        <color theme="0" tint="-0.34998626667073579"/>
      </bottom>
      <diagonal/>
    </border>
    <border>
      <left/>
      <right/>
      <top style="medium">
        <color indexed="64"/>
      </top>
      <bottom style="medium">
        <color theme="0" tint="-0.34998626667073579"/>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
        <color theme="0" tint="-0.34998626667073579"/>
      </top>
      <bottom style="medium">
        <color indexed="64"/>
      </bottom>
      <diagonal/>
    </border>
    <border>
      <left/>
      <right/>
      <top style="medium">
        <color theme="0" tint="-0.34998626667073579"/>
      </top>
      <bottom style="medium">
        <color theme="0" tint="-0.34998626667073579"/>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top style="thin">
        <color theme="7"/>
      </top>
      <bottom style="thin">
        <color theme="7"/>
      </bottom>
      <diagonal/>
    </border>
    <border>
      <left/>
      <right style="thin">
        <color theme="7"/>
      </right>
      <top style="thin">
        <color theme="7"/>
      </top>
      <bottom style="thin">
        <color theme="7"/>
      </bottom>
      <diagonal/>
    </border>
  </borders>
  <cellStyleXfs count="433">
    <xf numFmtId="0" fontId="0" fillId="0" borderId="0"/>
    <xf numFmtId="0" fontId="13" fillId="0" borderId="0"/>
    <xf numFmtId="0" fontId="16" fillId="0" borderId="0" applyNumberFormat="0" applyFill="0" applyBorder="0" applyAlignment="0" applyProtection="0"/>
    <xf numFmtId="165" fontId="13" fillId="0" borderId="0" applyFont="0" applyFill="0" applyBorder="0" applyAlignment="0" applyProtection="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0" fontId="16"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0" fontId="13"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21" borderId="0" applyNumberFormat="0" applyBorder="0" applyAlignment="0" applyProtection="0"/>
    <xf numFmtId="0" fontId="31" fillId="5" borderId="0" applyNumberFormat="0" applyBorder="0" applyAlignment="0" applyProtection="0"/>
    <xf numFmtId="0" fontId="32" fillId="22" borderId="16" applyNumberFormat="0" applyAlignment="0" applyProtection="0"/>
    <xf numFmtId="0" fontId="33" fillId="23" borderId="17" applyNumberFormat="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0" borderId="18" applyNumberFormat="0" applyFill="0" applyAlignment="0" applyProtection="0"/>
    <xf numFmtId="0" fontId="37" fillId="0" borderId="19" applyNumberFormat="0" applyFill="0" applyAlignment="0" applyProtection="0"/>
    <xf numFmtId="0" fontId="38" fillId="0" borderId="20" applyNumberFormat="0" applyFill="0" applyAlignment="0" applyProtection="0"/>
    <xf numFmtId="0" fontId="38" fillId="0" borderId="0" applyNumberFormat="0" applyFill="0" applyBorder="0" applyAlignment="0" applyProtection="0"/>
    <xf numFmtId="0" fontId="39" fillId="9" borderId="16" applyNumberFormat="0" applyAlignment="0" applyProtection="0"/>
    <xf numFmtId="0" fontId="40" fillId="0" borderId="21" applyNumberFormat="0" applyFill="0" applyAlignment="0" applyProtection="0"/>
    <xf numFmtId="0" fontId="41" fillId="24" borderId="0" applyNumberFormat="0" applyBorder="0" applyAlignment="0" applyProtection="0"/>
    <xf numFmtId="0" fontId="14" fillId="0" borderId="0"/>
    <xf numFmtId="0" fontId="14" fillId="0" borderId="0"/>
    <xf numFmtId="0" fontId="14" fillId="0" borderId="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14" fillId="25" borderId="22" applyNumberFormat="0" applyFont="0" applyAlignment="0" applyProtection="0"/>
    <xf numFmtId="0" fontId="42" fillId="22" borderId="2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43" fillId="0" borderId="0" applyNumberFormat="0" applyFill="0" applyBorder="0" applyAlignment="0" applyProtection="0"/>
    <xf numFmtId="0" fontId="44" fillId="0" borderId="24" applyNumberFormat="0" applyFill="0" applyAlignment="0" applyProtection="0"/>
    <xf numFmtId="0" fontId="45"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165" fontId="14" fillId="0" borderId="0" applyFont="0" applyFill="0" applyBorder="0" applyAlignment="0" applyProtection="0"/>
    <xf numFmtId="0" fontId="14" fillId="0" borderId="0"/>
    <xf numFmtId="0" fontId="14" fillId="0" borderId="0"/>
    <xf numFmtId="0" fontId="14" fillId="0" borderId="0"/>
    <xf numFmtId="0" fontId="14" fillId="25" borderId="22" applyNumberFormat="0" applyFont="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1" fillId="0" borderId="0"/>
    <xf numFmtId="165" fontId="1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 fillId="0" borderId="0"/>
    <xf numFmtId="165" fontId="11" fillId="0" borderId="0" applyFont="0" applyFill="0" applyBorder="0" applyAlignment="0" applyProtection="0"/>
    <xf numFmtId="165" fontId="11" fillId="0" borderId="0" applyFont="0" applyFill="0" applyBorder="0" applyAlignment="0" applyProtection="0"/>
    <xf numFmtId="0" fontId="11" fillId="0" borderId="0"/>
    <xf numFmtId="0" fontId="14"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8" fillId="0" borderId="0"/>
    <xf numFmtId="165" fontId="8" fillId="0" borderId="0" applyFont="0" applyFill="0" applyBorder="0" applyAlignment="0" applyProtection="0"/>
    <xf numFmtId="165" fontId="8" fillId="0" borderId="0" applyFont="0" applyFill="0" applyBorder="0" applyAlignment="0" applyProtection="0"/>
    <xf numFmtId="0" fontId="8"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0" fontId="7"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0" fontId="6" fillId="0" borderId="0"/>
    <xf numFmtId="0" fontId="2" fillId="0" borderId="0"/>
    <xf numFmtId="172" fontId="59" fillId="0" borderId="0" applyFont="0" applyFill="0" applyBorder="0" applyAlignment="0" applyProtection="0">
      <protection locked="0"/>
    </xf>
    <xf numFmtId="173" fontId="59" fillId="0" borderId="0" applyFont="0" applyFill="0" applyBorder="0" applyAlignment="0" applyProtection="0">
      <protection locked="0"/>
    </xf>
    <xf numFmtId="174" fontId="59" fillId="0" borderId="0" applyFont="0" applyFill="0" applyBorder="0" applyAlignment="0" applyProtection="0"/>
    <xf numFmtId="175" fontId="59" fillId="0" borderId="0" applyFont="0" applyFill="0" applyBorder="0" applyAlignment="0" applyProtection="0">
      <alignment wrapText="1"/>
    </xf>
    <xf numFmtId="0" fontId="60" fillId="29" borderId="43" applyNumberFormat="0" applyFill="0">
      <alignment horizontal="centerContinuous" wrapText="1"/>
    </xf>
    <xf numFmtId="176" fontId="61" fillId="30" borderId="43" applyNumberFormat="0" applyAlignment="0"/>
    <xf numFmtId="177" fontId="2" fillId="0" borderId="0" applyFont="0" applyFill="0" applyBorder="0" applyAlignment="0" applyProtection="0"/>
    <xf numFmtId="178" fontId="21" fillId="0" borderId="0" applyFont="0" applyFill="0" applyBorder="0" applyAlignment="0" applyProtection="0">
      <alignment horizontal="center" vertical="top" wrapText="1"/>
    </xf>
    <xf numFmtId="179" fontId="59" fillId="0" borderId="0" applyFont="0" applyFill="0" applyBorder="0" applyAlignment="0" applyProtection="0">
      <protection locked="0"/>
    </xf>
    <xf numFmtId="180" fontId="21" fillId="2" borderId="0" applyFont="0" applyBorder="0"/>
    <xf numFmtId="181" fontId="2" fillId="31" borderId="44" applyNumberFormat="0" applyFont="0" applyFill="0" applyAlignment="0" applyProtection="0"/>
    <xf numFmtId="182" fontId="62" fillId="0" borderId="0" applyFont="0" applyFill="0" applyBorder="0" applyAlignment="0" applyProtection="0">
      <alignment horizontal="left"/>
      <protection locked="0"/>
    </xf>
    <xf numFmtId="183" fontId="59" fillId="0" borderId="0" applyFont="0" applyFill="0" applyBorder="0" applyAlignment="0" applyProtection="0">
      <alignment horizontal="left"/>
      <protection locked="0"/>
    </xf>
    <xf numFmtId="0" fontId="63" fillId="0" borderId="0" applyNumberFormat="0" applyFill="0" applyBorder="0" applyAlignment="0" applyProtection="0">
      <alignment vertical="top"/>
      <protection locked="0"/>
    </xf>
    <xf numFmtId="0" fontId="64" fillId="30" borderId="43" applyNumberFormat="0" applyFill="0" applyAlignment="0">
      <protection locked="0"/>
    </xf>
    <xf numFmtId="49" fontId="26" fillId="0" borderId="0" applyFill="0" applyAlignment="0"/>
    <xf numFmtId="49" fontId="65" fillId="0" borderId="0" applyFill="0" applyAlignment="0"/>
  </cellStyleXfs>
  <cellXfs count="690">
    <xf numFmtId="0" fontId="0" fillId="0" borderId="0" xfId="0"/>
    <xf numFmtId="0" fontId="21" fillId="2" borderId="3" xfId="0" applyFont="1" applyFill="1" applyBorder="1"/>
    <xf numFmtId="0" fontId="0" fillId="2" borderId="0" xfId="0" applyFill="1" applyBorder="1"/>
    <xf numFmtId="0" fontId="0" fillId="2" borderId="0" xfId="0" applyFill="1" applyBorder="1" applyAlignment="1">
      <alignment horizontal="left"/>
    </xf>
    <xf numFmtId="0" fontId="0" fillId="2" borderId="0" xfId="0" applyFill="1" applyBorder="1" applyAlignment="1">
      <alignment horizontal="center"/>
    </xf>
    <xf numFmtId="0" fontId="14" fillId="2" borderId="0" xfId="0" applyFont="1" applyFill="1" applyBorder="1" applyAlignment="1">
      <alignment horizontal="left"/>
    </xf>
    <xf numFmtId="0" fontId="21" fillId="0" borderId="0" xfId="0" applyFont="1" applyFill="1"/>
    <xf numFmtId="0" fontId="21" fillId="3" borderId="0" xfId="0" applyFont="1" applyFill="1"/>
    <xf numFmtId="0" fontId="27" fillId="3" borderId="0" xfId="0" applyFont="1" applyFill="1"/>
    <xf numFmtId="0" fontId="21" fillId="26" borderId="6" xfId="0" applyFont="1" applyFill="1" applyBorder="1" applyAlignment="1">
      <alignment horizontal="right" vertical="top"/>
    </xf>
    <xf numFmtId="0" fontId="21" fillId="26" borderId="0" xfId="0" applyFont="1" applyFill="1" applyBorder="1" applyAlignment="1">
      <alignment horizontal="right" vertical="top"/>
    </xf>
    <xf numFmtId="0" fontId="21" fillId="26" borderId="0" xfId="0" applyFont="1" applyFill="1" applyBorder="1" applyAlignment="1">
      <alignment horizontal="right" vertical="center"/>
    </xf>
    <xf numFmtId="0" fontId="21" fillId="26" borderId="0" xfId="0" applyFont="1" applyFill="1" applyAlignment="1">
      <alignment horizontal="right"/>
    </xf>
    <xf numFmtId="0" fontId="26" fillId="3" borderId="0" xfId="0" applyFont="1" applyFill="1"/>
    <xf numFmtId="0" fontId="17" fillId="3" borderId="0" xfId="0" applyFont="1" applyFill="1"/>
    <xf numFmtId="0" fontId="0" fillId="3" borderId="0" xfId="0" applyFill="1"/>
    <xf numFmtId="14" fontId="21" fillId="26" borderId="1" xfId="0" applyNumberFormat="1" applyFont="1" applyFill="1" applyBorder="1"/>
    <xf numFmtId="170" fontId="21" fillId="26" borderId="0" xfId="0" applyNumberFormat="1" applyFont="1" applyFill="1" applyBorder="1" applyAlignment="1">
      <alignment horizontal="right" vertical="top"/>
    </xf>
    <xf numFmtId="0" fontId="22" fillId="0" borderId="0" xfId="0" applyFont="1" applyFill="1"/>
    <xf numFmtId="0" fontId="46" fillId="26" borderId="7" xfId="7" applyFont="1" applyFill="1" applyBorder="1"/>
    <xf numFmtId="14" fontId="21" fillId="0" borderId="0" xfId="0" applyNumberFormat="1" applyFont="1" applyFill="1"/>
    <xf numFmtId="14" fontId="21" fillId="26" borderId="0" xfId="0" applyNumberFormat="1" applyFont="1" applyFill="1" applyBorder="1" applyAlignment="1">
      <alignment horizontal="right" vertical="center"/>
    </xf>
    <xf numFmtId="0" fontId="21" fillId="0" borderId="14" xfId="0" applyFont="1" applyFill="1" applyBorder="1" applyAlignment="1">
      <alignment horizontal="right"/>
    </xf>
    <xf numFmtId="0" fontId="27" fillId="0" borderId="12" xfId="0" applyFont="1" applyFill="1" applyBorder="1"/>
    <xf numFmtId="0" fontId="21" fillId="0" borderId="15" xfId="0" applyFont="1" applyFill="1" applyBorder="1" applyAlignment="1">
      <alignment horizontal="right"/>
    </xf>
    <xf numFmtId="0" fontId="27" fillId="0" borderId="15" xfId="0" applyFont="1" applyFill="1" applyBorder="1"/>
    <xf numFmtId="0" fontId="21" fillId="3" borderId="0" xfId="0" applyFont="1" applyFill="1" applyBorder="1"/>
    <xf numFmtId="0" fontId="17" fillId="0" borderId="0" xfId="0" applyFont="1" applyFill="1" applyBorder="1"/>
    <xf numFmtId="166" fontId="17" fillId="0" borderId="0" xfId="0" applyNumberFormat="1" applyFont="1" applyFill="1" applyBorder="1"/>
    <xf numFmtId="166" fontId="21" fillId="0" borderId="8" xfId="0" applyNumberFormat="1" applyFont="1" applyFill="1" applyBorder="1"/>
    <xf numFmtId="0" fontId="28" fillId="0" borderId="0" xfId="0" applyFont="1" applyFill="1" applyBorder="1" applyAlignment="1">
      <alignment horizontal="center"/>
    </xf>
    <xf numFmtId="0" fontId="21" fillId="0" borderId="0" xfId="0" applyFont="1" applyFill="1" applyBorder="1" applyAlignment="1">
      <alignment horizontal="center"/>
    </xf>
    <xf numFmtId="0" fontId="21" fillId="0" borderId="0" xfId="0" applyFont="1" applyFill="1" applyBorder="1"/>
    <xf numFmtId="0" fontId="21" fillId="0" borderId="6" xfId="0" applyFont="1" applyFill="1" applyBorder="1"/>
    <xf numFmtId="166" fontId="21" fillId="0" borderId="7" xfId="0" applyNumberFormat="1" applyFont="1" applyFill="1" applyBorder="1"/>
    <xf numFmtId="10" fontId="21" fillId="0" borderId="0" xfId="24" applyNumberFormat="1" applyFont="1" applyFill="1" applyBorder="1"/>
    <xf numFmtId="10" fontId="21" fillId="0" borderId="7" xfId="24" applyNumberFormat="1" applyFont="1" applyFill="1" applyBorder="1"/>
    <xf numFmtId="0" fontId="0" fillId="0" borderId="0" xfId="0" applyFill="1" applyBorder="1"/>
    <xf numFmtId="0" fontId="21" fillId="0" borderId="10" xfId="0" applyFont="1" applyFill="1" applyBorder="1"/>
    <xf numFmtId="166" fontId="21" fillId="0" borderId="9" xfId="0" applyNumberFormat="1" applyFont="1" applyFill="1" applyBorder="1"/>
    <xf numFmtId="10" fontId="21" fillId="0" borderId="8" xfId="24" applyNumberFormat="1" applyFont="1" applyFill="1" applyBorder="1"/>
    <xf numFmtId="10" fontId="21" fillId="0" borderId="9" xfId="24" applyNumberFormat="1" applyFont="1" applyFill="1" applyBorder="1"/>
    <xf numFmtId="166" fontId="21" fillId="3" borderId="0" xfId="0" applyNumberFormat="1" applyFont="1" applyFill="1" applyBorder="1"/>
    <xf numFmtId="0" fontId="27" fillId="0" borderId="0" xfId="0" applyFont="1" applyFill="1"/>
    <xf numFmtId="0" fontId="26" fillId="0" borderId="0" xfId="0" applyFont="1" applyFill="1" applyBorder="1"/>
    <xf numFmtId="0" fontId="27" fillId="0" borderId="0" xfId="0" applyFont="1" applyFill="1" applyBorder="1"/>
    <xf numFmtId="0" fontId="21" fillId="0" borderId="7" xfId="0" applyFont="1" applyFill="1" applyBorder="1" applyAlignment="1">
      <alignment horizontal="center"/>
    </xf>
    <xf numFmtId="0" fontId="27" fillId="0" borderId="0" xfId="0" applyFont="1" applyFill="1" applyBorder="1" applyAlignment="1">
      <alignment horizontal="center"/>
    </xf>
    <xf numFmtId="0" fontId="27" fillId="0" borderId="6" xfId="0" applyFont="1" applyFill="1" applyBorder="1"/>
    <xf numFmtId="0" fontId="21" fillId="0" borderId="7" xfId="0" applyFont="1" applyFill="1" applyBorder="1"/>
    <xf numFmtId="0" fontId="21" fillId="0" borderId="5" xfId="0" applyFont="1" applyFill="1" applyBorder="1"/>
    <xf numFmtId="10" fontId="21" fillId="0" borderId="0" xfId="0" applyNumberFormat="1" applyFont="1" applyFill="1" applyBorder="1"/>
    <xf numFmtId="9" fontId="21" fillId="0" borderId="0" xfId="0" applyNumberFormat="1" applyFont="1" applyFill="1" applyBorder="1"/>
    <xf numFmtId="2" fontId="21" fillId="0" borderId="0" xfId="0" applyNumberFormat="1" applyFont="1" applyFill="1" applyBorder="1"/>
    <xf numFmtId="168" fontId="21" fillId="0" borderId="0" xfId="0" applyNumberFormat="1" applyFont="1" applyFill="1" applyBorder="1"/>
    <xf numFmtId="0" fontId="21" fillId="0" borderId="8" xfId="0" applyFont="1" applyFill="1" applyBorder="1"/>
    <xf numFmtId="0" fontId="21" fillId="0" borderId="12" xfId="0" applyFont="1" applyFill="1" applyBorder="1"/>
    <xf numFmtId="10" fontId="21" fillId="0" borderId="15" xfId="0" applyNumberFormat="1" applyFont="1" applyFill="1" applyBorder="1"/>
    <xf numFmtId="0" fontId="21" fillId="0" borderId="15" xfId="0" applyFont="1" applyFill="1" applyBorder="1"/>
    <xf numFmtId="10" fontId="21" fillId="0" borderId="7" xfId="0" applyNumberFormat="1" applyFont="1" applyFill="1" applyBorder="1"/>
    <xf numFmtId="10" fontId="27" fillId="0" borderId="15" xfId="142" applyNumberFormat="1" applyFont="1" applyFill="1" applyBorder="1"/>
    <xf numFmtId="0" fontId="27" fillId="0" borderId="10" xfId="0" applyFont="1" applyFill="1" applyBorder="1"/>
    <xf numFmtId="10" fontId="27" fillId="0" borderId="8" xfId="0" applyNumberFormat="1" applyFont="1" applyFill="1" applyBorder="1"/>
    <xf numFmtId="166" fontId="21" fillId="0" borderId="0" xfId="0" applyNumberFormat="1" applyFont="1" applyFill="1" applyBorder="1"/>
    <xf numFmtId="0" fontId="21" fillId="0" borderId="9" xfId="0" applyFont="1" applyFill="1" applyBorder="1"/>
    <xf numFmtId="0" fontId="27" fillId="0" borderId="10" xfId="0" applyFont="1" applyFill="1" applyBorder="1" applyAlignment="1">
      <alignment horizontal="center"/>
    </xf>
    <xf numFmtId="0" fontId="27" fillId="0" borderId="9" xfId="0" applyFont="1" applyFill="1" applyBorder="1" applyAlignment="1">
      <alignment horizontal="center"/>
    </xf>
    <xf numFmtId="0" fontId="27" fillId="0" borderId="8" xfId="0" applyFont="1" applyFill="1" applyBorder="1" applyAlignment="1">
      <alignment horizontal="center"/>
    </xf>
    <xf numFmtId="10" fontId="21" fillId="0" borderId="0" xfId="24" applyNumberFormat="1" applyFont="1" applyFill="1"/>
    <xf numFmtId="0" fontId="0" fillId="0" borderId="0" xfId="0" applyFill="1"/>
    <xf numFmtId="10" fontId="21" fillId="0" borderId="0" xfId="0" applyNumberFormat="1" applyFont="1" applyFill="1"/>
    <xf numFmtId="9" fontId="21" fillId="0" borderId="0" xfId="0" applyNumberFormat="1" applyFont="1" applyFill="1"/>
    <xf numFmtId="169" fontId="21" fillId="0" borderId="15" xfId="0" applyNumberFormat="1" applyFont="1" applyFill="1" applyBorder="1"/>
    <xf numFmtId="169" fontId="21" fillId="0" borderId="8" xfId="0" applyNumberFormat="1" applyFont="1" applyFill="1" applyBorder="1"/>
    <xf numFmtId="10" fontId="21" fillId="26" borderId="7" xfId="0" applyNumberFormat="1" applyFont="1" applyFill="1" applyBorder="1"/>
    <xf numFmtId="2" fontId="21" fillId="2" borderId="7" xfId="0" applyNumberFormat="1" applyFont="1" applyFill="1" applyBorder="1"/>
    <xf numFmtId="9" fontId="27" fillId="2" borderId="9" xfId="142" applyFont="1" applyFill="1" applyBorder="1"/>
    <xf numFmtId="0" fontId="27" fillId="0" borderId="2" xfId="0" applyFont="1" applyFill="1" applyBorder="1"/>
    <xf numFmtId="0" fontId="21" fillId="0" borderId="3" xfId="0" applyFont="1" applyFill="1" applyBorder="1"/>
    <xf numFmtId="10" fontId="21" fillId="0" borderId="4" xfId="24" applyNumberFormat="1" applyFont="1" applyFill="1" applyBorder="1"/>
    <xf numFmtId="0" fontId="27" fillId="3" borderId="0" xfId="0" applyFont="1" applyFill="1" applyBorder="1"/>
    <xf numFmtId="10" fontId="21" fillId="3" borderId="0" xfId="24" applyNumberFormat="1" applyFont="1" applyFill="1" applyBorder="1"/>
    <xf numFmtId="10" fontId="27" fillId="3" borderId="0" xfId="24" applyNumberFormat="1" applyFont="1" applyFill="1"/>
    <xf numFmtId="0" fontId="0" fillId="3" borderId="0" xfId="0" applyFill="1" applyBorder="1"/>
    <xf numFmtId="0" fontId="26" fillId="0" borderId="0" xfId="0" applyFont="1" applyFill="1"/>
    <xf numFmtId="0" fontId="21" fillId="0" borderId="0" xfId="0" applyFont="1" applyFill="1" applyAlignment="1">
      <alignment vertical="top" wrapText="1"/>
    </xf>
    <xf numFmtId="0" fontId="27" fillId="0" borderId="14" xfId="0" applyFont="1" applyFill="1" applyBorder="1" applyAlignment="1">
      <alignment horizontal="center"/>
    </xf>
    <xf numFmtId="0" fontId="21" fillId="0" borderId="13" xfId="0" applyFont="1" applyFill="1" applyBorder="1" applyAlignment="1">
      <alignment horizontal="center"/>
    </xf>
    <xf numFmtId="0" fontId="21" fillId="0" borderId="15" xfId="0" applyFont="1" applyFill="1" applyBorder="1" applyAlignment="1">
      <alignment horizontal="center"/>
    </xf>
    <xf numFmtId="0" fontId="21" fillId="0" borderId="14" xfId="0" applyFont="1" applyFill="1" applyBorder="1" applyAlignment="1">
      <alignment horizontal="center"/>
    </xf>
    <xf numFmtId="0" fontId="21" fillId="0" borderId="11" xfId="0" applyFont="1" applyFill="1" applyBorder="1" applyAlignment="1">
      <alignment horizontal="center"/>
    </xf>
    <xf numFmtId="0" fontId="21" fillId="0" borderId="8" xfId="0" applyFont="1" applyFill="1" applyBorder="1" applyAlignment="1">
      <alignment horizontal="center"/>
    </xf>
    <xf numFmtId="0" fontId="21" fillId="0" borderId="13" xfId="0" applyFont="1" applyFill="1" applyBorder="1"/>
    <xf numFmtId="0" fontId="27" fillId="0" borderId="2" xfId="0" applyFont="1" applyFill="1" applyBorder="1" applyAlignment="1">
      <alignment horizontal="center"/>
    </xf>
    <xf numFmtId="0" fontId="27" fillId="0" borderId="6" xfId="0" applyFont="1" applyFill="1" applyBorder="1" applyAlignment="1"/>
    <xf numFmtId="0" fontId="27" fillId="0" borderId="13" xfId="0" applyFont="1" applyFill="1" applyBorder="1" applyAlignment="1">
      <alignment horizontal="center"/>
    </xf>
    <xf numFmtId="0" fontId="48" fillId="0" borderId="0" xfId="0" applyFont="1" applyFill="1"/>
    <xf numFmtId="0" fontId="27" fillId="0" borderId="1" xfId="0" applyFont="1" applyFill="1" applyBorder="1" applyAlignment="1">
      <alignment horizontal="center"/>
    </xf>
    <xf numFmtId="9" fontId="21" fillId="0" borderId="6" xfId="142" applyFont="1" applyFill="1" applyBorder="1" applyAlignment="1">
      <alignment horizontal="center"/>
    </xf>
    <xf numFmtId="9" fontId="21" fillId="0" borderId="14" xfId="142" applyFont="1" applyFill="1" applyBorder="1" applyAlignment="1">
      <alignment horizontal="center"/>
    </xf>
    <xf numFmtId="0" fontId="21" fillId="0" borderId="14" xfId="0" quotePrefix="1" applyFont="1" applyFill="1" applyBorder="1"/>
    <xf numFmtId="2" fontId="21" fillId="0" borderId="6" xfId="0" applyNumberFormat="1" applyFont="1" applyFill="1" applyBorder="1" applyAlignment="1">
      <alignment horizontal="center"/>
    </xf>
    <xf numFmtId="2" fontId="21" fillId="0" borderId="14" xfId="0" applyNumberFormat="1" applyFont="1" applyFill="1" applyBorder="1" applyAlignment="1">
      <alignment horizontal="center"/>
    </xf>
    <xf numFmtId="168" fontId="21" fillId="0" borderId="6" xfId="142" applyNumberFormat="1" applyFont="1" applyFill="1" applyBorder="1" applyAlignment="1">
      <alignment horizontal="center"/>
    </xf>
    <xf numFmtId="168" fontId="21" fillId="0" borderId="14" xfId="142" applyNumberFormat="1" applyFont="1" applyFill="1" applyBorder="1" applyAlignment="1">
      <alignment horizontal="center"/>
    </xf>
    <xf numFmtId="10" fontId="21" fillId="0" borderId="6" xfId="142" applyNumberFormat="1" applyFont="1" applyFill="1" applyBorder="1" applyAlignment="1">
      <alignment horizontal="center"/>
    </xf>
    <xf numFmtId="10" fontId="21" fillId="0" borderId="14" xfId="142" applyNumberFormat="1" applyFont="1" applyFill="1" applyBorder="1" applyAlignment="1">
      <alignment horizontal="center"/>
    </xf>
    <xf numFmtId="169" fontId="21" fillId="0" borderId="6" xfId="0" applyNumberFormat="1" applyFont="1" applyFill="1" applyBorder="1" applyAlignment="1">
      <alignment horizontal="center"/>
    </xf>
    <xf numFmtId="169" fontId="21" fillId="0" borderId="14" xfId="0" applyNumberFormat="1" applyFont="1" applyFill="1" applyBorder="1" applyAlignment="1">
      <alignment horizontal="center"/>
    </xf>
    <xf numFmtId="169" fontId="21" fillId="0" borderId="10" xfId="0" applyNumberFormat="1" applyFont="1" applyFill="1" applyBorder="1" applyAlignment="1">
      <alignment horizontal="center"/>
    </xf>
    <xf numFmtId="169" fontId="21" fillId="0" borderId="11" xfId="0" applyNumberFormat="1" applyFont="1" applyFill="1" applyBorder="1" applyAlignment="1">
      <alignment horizontal="center"/>
    </xf>
    <xf numFmtId="0" fontId="21" fillId="0" borderId="11" xfId="0" quotePrefix="1" applyFont="1" applyFill="1" applyBorder="1"/>
    <xf numFmtId="0" fontId="27" fillId="0" borderId="1" xfId="0" applyFont="1" applyFill="1" applyBorder="1"/>
    <xf numFmtId="0" fontId="21" fillId="0" borderId="14" xfId="0" applyFont="1" applyFill="1" applyBorder="1"/>
    <xf numFmtId="0" fontId="21" fillId="0" borderId="11" xfId="0" applyFont="1" applyFill="1" applyBorder="1"/>
    <xf numFmtId="14" fontId="21" fillId="0" borderId="4" xfId="0" applyNumberFormat="1" applyFont="1" applyFill="1" applyBorder="1"/>
    <xf numFmtId="14" fontId="21" fillId="0" borderId="7" xfId="0" applyNumberFormat="1" applyFont="1" applyFill="1" applyBorder="1"/>
    <xf numFmtId="0" fontId="46" fillId="0" borderId="6" xfId="7" applyFont="1" applyBorder="1"/>
    <xf numFmtId="0" fontId="27" fillId="0" borderId="4" xfId="7" applyFont="1" applyBorder="1" applyAlignment="1"/>
    <xf numFmtId="0" fontId="27" fillId="0" borderId="2" xfId="7" applyFont="1" applyBorder="1" applyAlignment="1"/>
    <xf numFmtId="0" fontId="21" fillId="26" borderId="8" xfId="0" applyFont="1" applyFill="1" applyBorder="1" applyAlignment="1">
      <alignment horizontal="center"/>
    </xf>
    <xf numFmtId="0" fontId="21" fillId="0" borderId="12" xfId="7" applyFont="1" applyBorder="1"/>
    <xf numFmtId="0" fontId="21" fillId="0" borderId="10" xfId="7" applyFont="1" applyBorder="1"/>
    <xf numFmtId="0" fontId="27" fillId="0" borderId="0" xfId="7" applyFont="1" applyAlignment="1">
      <alignment horizontal="center"/>
    </xf>
    <xf numFmtId="0" fontId="27" fillId="0" borderId="35" xfId="7" applyFont="1" applyBorder="1" applyAlignment="1">
      <alignment horizontal="center" wrapText="1"/>
    </xf>
    <xf numFmtId="10" fontId="21" fillId="0" borderId="33" xfId="7" applyNumberFormat="1" applyFont="1" applyBorder="1" applyAlignment="1">
      <alignment horizontal="center"/>
    </xf>
    <xf numFmtId="10" fontId="21" fillId="0" borderId="32" xfId="7" applyNumberFormat="1" applyFont="1" applyBorder="1" applyAlignment="1">
      <alignment horizontal="center"/>
    </xf>
    <xf numFmtId="0" fontId="27" fillId="0" borderId="31" xfId="7" applyFont="1" applyBorder="1" applyAlignment="1">
      <alignment horizontal="center"/>
    </xf>
    <xf numFmtId="0" fontId="27" fillId="0" borderId="4" xfId="7" applyFont="1" applyBorder="1" applyAlignment="1">
      <alignment horizontal="center" wrapText="1"/>
    </xf>
    <xf numFmtId="0" fontId="21" fillId="0" borderId="7" xfId="7" applyFont="1" applyBorder="1"/>
    <xf numFmtId="0" fontId="48" fillId="0" borderId="2" xfId="7" applyFont="1" applyBorder="1"/>
    <xf numFmtId="0" fontId="21" fillId="0" borderId="1" xfId="7" applyFont="1" applyBorder="1"/>
    <xf numFmtId="0" fontId="21" fillId="0" borderId="11" xfId="7" applyFont="1" applyBorder="1"/>
    <xf numFmtId="0" fontId="26" fillId="0" borderId="7" xfId="0" applyFont="1" applyFill="1" applyBorder="1"/>
    <xf numFmtId="0" fontId="27" fillId="0" borderId="5" xfId="0" applyFont="1" applyFill="1" applyBorder="1" applyAlignment="1">
      <alignment horizontal="center"/>
    </xf>
    <xf numFmtId="0" fontId="21" fillId="26" borderId="13" xfId="0" applyFont="1" applyFill="1" applyBorder="1" applyAlignment="1">
      <alignment horizontal="center"/>
    </xf>
    <xf numFmtId="10" fontId="21" fillId="0" borderId="0" xfId="7" applyNumberFormat="1" applyFont="1" applyBorder="1" applyAlignment="1">
      <alignment horizontal="center"/>
    </xf>
    <xf numFmtId="0" fontId="14" fillId="0" borderId="0" xfId="7" applyBorder="1"/>
    <xf numFmtId="0" fontId="26" fillId="0" borderId="0" xfId="0" applyFont="1"/>
    <xf numFmtId="14" fontId="21" fillId="0" borderId="13" xfId="0" applyNumberFormat="1" applyFont="1" applyBorder="1"/>
    <xf numFmtId="14" fontId="21" fillId="0" borderId="14" xfId="0" applyNumberFormat="1" applyFont="1" applyBorder="1"/>
    <xf numFmtId="14" fontId="21" fillId="0" borderId="9" xfId="0" applyNumberFormat="1" applyFont="1" applyBorder="1"/>
    <xf numFmtId="0" fontId="21" fillId="0" borderId="13" xfId="7" applyFont="1" applyBorder="1"/>
    <xf numFmtId="14" fontId="21" fillId="0" borderId="7" xfId="0" applyNumberFormat="1" applyFont="1" applyBorder="1"/>
    <xf numFmtId="0" fontId="27" fillId="0" borderId="4" xfId="0" applyFont="1" applyBorder="1" applyAlignment="1">
      <alignment horizontal="center"/>
    </xf>
    <xf numFmtId="0" fontId="48" fillId="0" borderId="6" xfId="0" applyFont="1" applyFill="1" applyBorder="1"/>
    <xf numFmtId="0" fontId="27" fillId="0" borderId="6" xfId="0" applyFont="1" applyFill="1" applyBorder="1" applyAlignment="1">
      <alignment horizontal="center"/>
    </xf>
    <xf numFmtId="14" fontId="21" fillId="0" borderId="11" xfId="0" applyNumberFormat="1" applyFont="1" applyFill="1" applyBorder="1"/>
    <xf numFmtId="14" fontId="21" fillId="0" borderId="14" xfId="0" applyNumberFormat="1" applyFont="1" applyFill="1" applyBorder="1"/>
    <xf numFmtId="0" fontId="48" fillId="0" borderId="0" xfId="0" applyFont="1" applyFill="1" applyBorder="1"/>
    <xf numFmtId="0" fontId="21" fillId="0" borderId="6" xfId="7" applyFont="1" applyBorder="1"/>
    <xf numFmtId="14" fontId="21" fillId="0" borderId="9" xfId="0" applyNumberFormat="1" applyFont="1" applyFill="1" applyBorder="1"/>
    <xf numFmtId="14" fontId="21" fillId="0" borderId="0" xfId="0" applyNumberFormat="1" applyFont="1" applyFill="1" applyBorder="1"/>
    <xf numFmtId="0" fontId="27" fillId="0" borderId="3" xfId="7" applyFont="1" applyBorder="1" applyAlignment="1"/>
    <xf numFmtId="0" fontId="21" fillId="0" borderId="14" xfId="7" applyFont="1" applyBorder="1"/>
    <xf numFmtId="0" fontId="27" fillId="0" borderId="11" xfId="0" applyFont="1" applyFill="1" applyBorder="1"/>
    <xf numFmtId="0" fontId="27" fillId="0" borderId="14" xfId="0" applyFont="1" applyFill="1" applyBorder="1"/>
    <xf numFmtId="0" fontId="27" fillId="0" borderId="4" xfId="0" applyFont="1" applyFill="1" applyBorder="1" applyAlignment="1">
      <alignment horizontal="center"/>
    </xf>
    <xf numFmtId="0" fontId="21" fillId="26" borderId="11" xfId="0" applyFont="1" applyFill="1" applyBorder="1" applyAlignment="1">
      <alignment horizontal="center"/>
    </xf>
    <xf numFmtId="10" fontId="21" fillId="0" borderId="7" xfId="7" applyNumberFormat="1" applyFont="1" applyBorder="1" applyAlignment="1">
      <alignment horizontal="center"/>
    </xf>
    <xf numFmtId="0" fontId="27" fillId="0" borderId="0" xfId="0" applyFont="1" applyBorder="1" applyAlignment="1">
      <alignment horizontal="center"/>
    </xf>
    <xf numFmtId="14" fontId="21" fillId="0" borderId="5" xfId="0" applyNumberFormat="1" applyFont="1" applyBorder="1"/>
    <xf numFmtId="14" fontId="21" fillId="0" borderId="11" xfId="0" applyNumberFormat="1" applyFont="1" applyBorder="1"/>
    <xf numFmtId="0" fontId="27" fillId="0" borderId="1" xfId="0" applyFont="1" applyBorder="1" applyAlignment="1">
      <alignment horizontal="center"/>
    </xf>
    <xf numFmtId="0" fontId="0" fillId="0" borderId="0" xfId="0"/>
    <xf numFmtId="0" fontId="21" fillId="2" borderId="0" xfId="0" applyFont="1" applyFill="1"/>
    <xf numFmtId="14" fontId="21" fillId="2" borderId="0" xfId="0" applyNumberFormat="1" applyFont="1" applyFill="1"/>
    <xf numFmtId="0" fontId="46" fillId="0" borderId="0" xfId="7" applyFont="1"/>
    <xf numFmtId="0" fontId="21" fillId="0" borderId="0" xfId="7" applyFont="1"/>
    <xf numFmtId="0" fontId="14" fillId="0" borderId="0" xfId="7"/>
    <xf numFmtId="0" fontId="26" fillId="0" borderId="0" xfId="7" applyFont="1"/>
    <xf numFmtId="0" fontId="21" fillId="0" borderId="0" xfId="0" applyFont="1" applyFill="1"/>
    <xf numFmtId="0" fontId="21" fillId="3" borderId="0" xfId="0" applyFont="1" applyFill="1"/>
    <xf numFmtId="0" fontId="27" fillId="3" borderId="0" xfId="0" applyFont="1" applyFill="1"/>
    <xf numFmtId="0" fontId="21" fillId="26" borderId="6" xfId="0" applyFont="1" applyFill="1" applyBorder="1" applyAlignment="1">
      <alignment horizontal="right"/>
    </xf>
    <xf numFmtId="0" fontId="21" fillId="26" borderId="0" xfId="0" applyFont="1" applyFill="1" applyBorder="1" applyAlignment="1">
      <alignment horizontal="right"/>
    </xf>
    <xf numFmtId="0" fontId="21" fillId="26" borderId="7" xfId="0" applyFont="1" applyFill="1" applyBorder="1" applyAlignment="1">
      <alignment horizontal="right"/>
    </xf>
    <xf numFmtId="0" fontId="21" fillId="26" borderId="0" xfId="0" applyFont="1" applyFill="1" applyBorder="1"/>
    <xf numFmtId="0" fontId="21" fillId="26" borderId="7" xfId="0" applyFont="1" applyFill="1" applyBorder="1"/>
    <xf numFmtId="0" fontId="26" fillId="3" borderId="0" xfId="0" applyFont="1" applyFill="1"/>
    <xf numFmtId="170" fontId="21" fillId="26" borderId="0" xfId="0" applyNumberFormat="1" applyFont="1" applyFill="1" applyBorder="1" applyAlignment="1">
      <alignment horizontal="right"/>
    </xf>
    <xf numFmtId="0" fontId="21" fillId="26" borderId="14" xfId="0" applyFont="1" applyFill="1" applyBorder="1" applyAlignment="1">
      <alignment horizontal="center"/>
    </xf>
    <xf numFmtId="0" fontId="46" fillId="0" borderId="0" xfId="7" applyFont="1" applyBorder="1"/>
    <xf numFmtId="14" fontId="21" fillId="0" borderId="0" xfId="0" applyNumberFormat="1" applyFont="1" applyFill="1"/>
    <xf numFmtId="14" fontId="21" fillId="26" borderId="0" xfId="0" applyNumberFormat="1" applyFont="1" applyFill="1" applyBorder="1" applyAlignment="1">
      <alignment horizontal="right"/>
    </xf>
    <xf numFmtId="2" fontId="27" fillId="0" borderId="0" xfId="0" applyNumberFormat="1" applyFont="1" applyFill="1" applyBorder="1"/>
    <xf numFmtId="0" fontId="21" fillId="0" borderId="0" xfId="0" applyFont="1" applyFill="1" applyBorder="1"/>
    <xf numFmtId="0" fontId="21" fillId="0" borderId="6" xfId="0" applyFont="1" applyFill="1" applyBorder="1"/>
    <xf numFmtId="0" fontId="21" fillId="0" borderId="10" xfId="0" applyFont="1" applyFill="1" applyBorder="1"/>
    <xf numFmtId="0" fontId="27" fillId="0" borderId="0" xfId="0" applyFont="1" applyFill="1"/>
    <xf numFmtId="0" fontId="21" fillId="0" borderId="6" xfId="0" applyFont="1" applyFill="1" applyBorder="1" applyAlignment="1">
      <alignment horizontal="right"/>
    </xf>
    <xf numFmtId="0" fontId="21" fillId="0" borderId="7" xfId="0" applyFont="1" applyFill="1" applyBorder="1" applyAlignment="1">
      <alignment horizontal="right"/>
    </xf>
    <xf numFmtId="14" fontId="21" fillId="0" borderId="11" xfId="0" applyNumberFormat="1" applyFont="1" applyFill="1" applyBorder="1" applyAlignment="1">
      <alignment horizontal="right"/>
    </xf>
    <xf numFmtId="14" fontId="21" fillId="0" borderId="9" xfId="0" applyNumberFormat="1" applyFont="1" applyFill="1" applyBorder="1" applyAlignment="1">
      <alignment horizontal="right"/>
    </xf>
    <xf numFmtId="14" fontId="21" fillId="0" borderId="0" xfId="0" applyNumberFormat="1" applyFont="1" applyFill="1" applyBorder="1" applyAlignment="1">
      <alignment horizontal="right"/>
    </xf>
    <xf numFmtId="166" fontId="21" fillId="0" borderId="12" xfId="0" applyNumberFormat="1" applyFont="1" applyFill="1" applyBorder="1"/>
    <xf numFmtId="166" fontId="21" fillId="0" borderId="13" xfId="0" applyNumberFormat="1" applyFont="1" applyFill="1" applyBorder="1"/>
    <xf numFmtId="166" fontId="21" fillId="0" borderId="6" xfId="0" applyNumberFormat="1" applyFont="1" applyFill="1" applyBorder="1"/>
    <xf numFmtId="166" fontId="21" fillId="0" borderId="14" xfId="0" applyNumberFormat="1" applyFont="1" applyFill="1" applyBorder="1"/>
    <xf numFmtId="166" fontId="21" fillId="0" borderId="10" xfId="0" applyNumberFormat="1" applyFont="1" applyFill="1" applyBorder="1"/>
    <xf numFmtId="166" fontId="21" fillId="0" borderId="11" xfId="0" applyNumberFormat="1" applyFont="1" applyFill="1" applyBorder="1"/>
    <xf numFmtId="0" fontId="29" fillId="0" borderId="0" xfId="0" applyFont="1" applyFill="1"/>
    <xf numFmtId="0" fontId="23" fillId="0" borderId="0" xfId="0" applyFont="1" applyFill="1"/>
    <xf numFmtId="1" fontId="21" fillId="0" borderId="0" xfId="0" applyNumberFormat="1" applyFont="1" applyFill="1" applyBorder="1" applyAlignment="1">
      <alignment horizontal="right"/>
    </xf>
    <xf numFmtId="171" fontId="21" fillId="0" borderId="0" xfId="0" applyNumberFormat="1" applyFont="1" applyFill="1" applyBorder="1" applyAlignment="1">
      <alignment horizontal="right"/>
    </xf>
    <xf numFmtId="0" fontId="17" fillId="0" borderId="0" xfId="0" applyFont="1" applyFill="1" applyBorder="1" applyAlignment="1"/>
    <xf numFmtId="0" fontId="48" fillId="0" borderId="7" xfId="0" applyFont="1" applyFill="1" applyBorder="1" applyAlignment="1">
      <alignment horizontal="right"/>
    </xf>
    <xf numFmtId="14" fontId="48" fillId="0" borderId="7" xfId="0" applyNumberFormat="1" applyFont="1" applyFill="1" applyBorder="1" applyAlignment="1">
      <alignment horizontal="right"/>
    </xf>
    <xf numFmtId="2" fontId="21" fillId="0" borderId="0" xfId="0" applyNumberFormat="1" applyFont="1" applyFill="1"/>
    <xf numFmtId="165" fontId="12" fillId="0" borderId="0" xfId="141" applyFont="1" applyFill="1"/>
    <xf numFmtId="166" fontId="21" fillId="0" borderId="0" xfId="0" applyNumberFormat="1" applyFont="1" applyFill="1"/>
    <xf numFmtId="0" fontId="48" fillId="0" borderId="0" xfId="0" applyFont="1" applyFill="1" applyBorder="1" applyAlignment="1">
      <alignment horizontal="right"/>
    </xf>
    <xf numFmtId="0" fontId="21" fillId="0" borderId="13" xfId="0" applyFont="1" applyFill="1" applyBorder="1" applyAlignment="1">
      <alignment horizontal="right"/>
    </xf>
    <xf numFmtId="0" fontId="21" fillId="0" borderId="12" xfId="0" applyFont="1" applyFill="1" applyBorder="1" applyAlignment="1">
      <alignment horizontal="right"/>
    </xf>
    <xf numFmtId="0" fontId="21" fillId="0" borderId="5" xfId="0" applyFont="1" applyFill="1" applyBorder="1" applyAlignment="1">
      <alignment horizontal="right"/>
    </xf>
    <xf numFmtId="0" fontId="21" fillId="0" borderId="11" xfId="0" applyFont="1" applyFill="1" applyBorder="1" applyAlignment="1">
      <alignment horizontal="right"/>
    </xf>
    <xf numFmtId="0" fontId="21" fillId="0" borderId="10" xfId="0" applyFont="1" applyFill="1" applyBorder="1" applyAlignment="1">
      <alignment horizontal="right"/>
    </xf>
    <xf numFmtId="0" fontId="21" fillId="0" borderId="9" xfId="0" applyFont="1" applyFill="1" applyBorder="1" applyAlignment="1">
      <alignment horizontal="right"/>
    </xf>
    <xf numFmtId="14" fontId="21" fillId="0" borderId="0" xfId="0" applyNumberFormat="1" applyFont="1" applyFill="1" applyAlignment="1">
      <alignment horizontal="right" wrapText="1"/>
    </xf>
    <xf numFmtId="166" fontId="21" fillId="0" borderId="2" xfId="0" applyNumberFormat="1" applyFont="1" applyFill="1" applyBorder="1" applyAlignment="1">
      <alignment horizontal="center"/>
    </xf>
    <xf numFmtId="166" fontId="21" fillId="0" borderId="3" xfId="0" applyNumberFormat="1" applyFont="1" applyFill="1" applyBorder="1" applyAlignment="1">
      <alignment horizontal="center"/>
    </xf>
    <xf numFmtId="14" fontId="21" fillId="0" borderId="0" xfId="0" applyNumberFormat="1" applyFont="1" applyFill="1" applyAlignment="1">
      <alignment wrapText="1"/>
    </xf>
    <xf numFmtId="166" fontId="21" fillId="0" borderId="0" xfId="0" applyNumberFormat="1" applyFont="1" applyFill="1" applyBorder="1" applyAlignment="1">
      <alignment horizontal="center"/>
    </xf>
    <xf numFmtId="166" fontId="17" fillId="0" borderId="0" xfId="0" applyNumberFormat="1" applyFont="1" applyFill="1" applyBorder="1" applyAlignment="1"/>
    <xf numFmtId="166" fontId="17" fillId="0" borderId="0" xfId="0" applyNumberFormat="1" applyFont="1" applyFill="1" applyBorder="1" applyAlignment="1">
      <alignment horizontal="center"/>
    </xf>
    <xf numFmtId="0" fontId="21" fillId="0" borderId="6" xfId="0" applyFont="1" applyFill="1" applyBorder="1" applyAlignment="1">
      <alignment horizontal="center"/>
    </xf>
    <xf numFmtId="14" fontId="21" fillId="0" borderId="0" xfId="0" applyNumberFormat="1" applyFont="1" applyFill="1" applyBorder="1" applyAlignment="1">
      <alignment wrapText="1"/>
    </xf>
    <xf numFmtId="0" fontId="17" fillId="0" borderId="0" xfId="0" applyFont="1" applyFill="1"/>
    <xf numFmtId="0" fontId="17" fillId="0" borderId="0" xfId="0" applyFont="1" applyFill="1" applyBorder="1" applyAlignment="1">
      <alignment wrapText="1"/>
    </xf>
    <xf numFmtId="0" fontId="17" fillId="0" borderId="0" xfId="0" applyFont="1" applyFill="1" applyBorder="1" applyAlignment="1">
      <alignment horizontal="center" wrapText="1"/>
    </xf>
    <xf numFmtId="0" fontId="17" fillId="0" borderId="0" xfId="0" applyFont="1" applyFill="1" applyBorder="1" applyAlignment="1">
      <alignment horizontal="left" vertical="center"/>
    </xf>
    <xf numFmtId="0" fontId="21" fillId="0" borderId="0" xfId="0" applyFont="1" applyFill="1" applyBorder="1" applyAlignment="1">
      <alignment wrapText="1"/>
    </xf>
    <xf numFmtId="0" fontId="21" fillId="0" borderId="0" xfId="0" applyFont="1" applyFill="1" applyBorder="1" applyAlignment="1">
      <alignment horizontal="center" wrapText="1"/>
    </xf>
    <xf numFmtId="167" fontId="21" fillId="0" borderId="0" xfId="0" applyNumberFormat="1" applyFont="1" applyFill="1" applyBorder="1" applyAlignment="1">
      <alignment horizontal="center" wrapText="1"/>
    </xf>
    <xf numFmtId="2" fontId="21" fillId="0" borderId="0" xfId="0" applyNumberFormat="1" applyFont="1" applyFill="1" applyBorder="1" applyAlignment="1">
      <alignment horizontal="center" wrapText="1"/>
    </xf>
    <xf numFmtId="0" fontId="21" fillId="0" borderId="0" xfId="0" applyFont="1" applyFill="1" applyBorder="1" applyAlignment="1">
      <alignment horizontal="left" vertical="center"/>
    </xf>
    <xf numFmtId="167" fontId="21" fillId="0" borderId="0" xfId="0" applyNumberFormat="1" applyFont="1" applyFill="1" applyBorder="1" applyAlignment="1">
      <alignment horizontal="center"/>
    </xf>
    <xf numFmtId="2" fontId="12" fillId="0" borderId="0" xfId="26" applyNumberFormat="1" applyFont="1" applyFill="1" applyBorder="1" applyAlignment="1">
      <alignment horizontal="center"/>
    </xf>
    <xf numFmtId="2" fontId="21" fillId="0" borderId="0" xfId="0" applyNumberFormat="1" applyFont="1" applyFill="1" applyBorder="1" applyAlignment="1">
      <alignment horizontal="left"/>
    </xf>
    <xf numFmtId="0" fontId="21" fillId="0" borderId="0" xfId="0" applyNumberFormat="1" applyFont="1" applyFill="1" applyBorder="1" applyAlignment="1">
      <alignment horizontal="center"/>
    </xf>
    <xf numFmtId="166" fontId="21" fillId="0" borderId="5" xfId="0" applyNumberFormat="1" applyFont="1" applyFill="1" applyBorder="1"/>
    <xf numFmtId="166" fontId="21" fillId="0" borderId="14" xfId="229" applyNumberFormat="1" applyFont="1" applyFill="1" applyBorder="1"/>
    <xf numFmtId="166" fontId="21" fillId="0" borderId="11" xfId="229" applyNumberFormat="1" applyFont="1" applyFill="1" applyBorder="1"/>
    <xf numFmtId="14" fontId="21" fillId="0" borderId="7" xfId="0" applyNumberFormat="1" applyFont="1" applyFill="1" applyBorder="1" applyAlignment="1">
      <alignment horizontal="right"/>
    </xf>
    <xf numFmtId="0" fontId="27" fillId="0" borderId="2" xfId="0" applyFont="1" applyFill="1" applyBorder="1" applyAlignment="1">
      <alignment horizontal="center"/>
    </xf>
    <xf numFmtId="0" fontId="27" fillId="0" borderId="3" xfId="0" applyFont="1" applyFill="1" applyBorder="1" applyAlignment="1">
      <alignment horizontal="center"/>
    </xf>
    <xf numFmtId="14" fontId="21" fillId="0" borderId="6" xfId="0" applyNumberFormat="1" applyFont="1" applyFill="1" applyBorder="1"/>
    <xf numFmtId="0" fontId="21" fillId="0" borderId="0" xfId="0" applyFont="1" applyFill="1" applyBorder="1" applyAlignment="1">
      <alignment horizontal="right"/>
    </xf>
    <xf numFmtId="14" fontId="21" fillId="0" borderId="8" xfId="0" applyNumberFormat="1" applyFont="1" applyFill="1" applyBorder="1"/>
    <xf numFmtId="0" fontId="21" fillId="0" borderId="8" xfId="0" applyFont="1" applyFill="1" applyBorder="1" applyAlignment="1">
      <alignment horizontal="right"/>
    </xf>
    <xf numFmtId="14" fontId="22" fillId="0" borderId="0" xfId="0" applyNumberFormat="1" applyFont="1" applyFill="1"/>
    <xf numFmtId="0" fontId="21" fillId="0" borderId="0" xfId="0" applyFont="1" applyFill="1" applyBorder="1" applyAlignment="1">
      <alignment horizontal="right" vertical="top"/>
    </xf>
    <xf numFmtId="0" fontId="21" fillId="0" borderId="12" xfId="0" applyFont="1" applyFill="1" applyBorder="1" applyAlignment="1">
      <alignment horizontal="right" vertical="top"/>
    </xf>
    <xf numFmtId="0" fontId="27" fillId="0" borderId="0" xfId="0" applyFont="1" applyFill="1" applyBorder="1" applyAlignment="1">
      <alignment vertical="top"/>
    </xf>
    <xf numFmtId="0" fontId="27" fillId="0" borderId="0" xfId="0" applyFont="1" applyFill="1" applyBorder="1" applyAlignment="1">
      <alignment horizontal="right" vertical="top"/>
    </xf>
    <xf numFmtId="0" fontId="21" fillId="0" borderId="6" xfId="0" applyFont="1" applyFill="1" applyBorder="1" applyAlignment="1">
      <alignment horizontal="right" vertical="top"/>
    </xf>
    <xf numFmtId="0" fontId="21" fillId="0" borderId="0" xfId="0" applyFont="1" applyFill="1" applyBorder="1" applyAlignment="1">
      <alignment vertical="top"/>
    </xf>
    <xf numFmtId="0" fontId="21" fillId="0" borderId="0" xfId="0" applyFont="1" applyFill="1" applyBorder="1" applyAlignment="1">
      <alignment horizontal="right" vertical="center"/>
    </xf>
    <xf numFmtId="0" fontId="21" fillId="0" borderId="8" xfId="0" applyFont="1" applyFill="1" applyBorder="1" applyAlignment="1">
      <alignment horizontal="right" vertical="center"/>
    </xf>
    <xf numFmtId="14" fontId="21" fillId="0" borderId="0" xfId="0" applyNumberFormat="1" applyFont="1" applyFill="1" applyAlignment="1">
      <alignment horizontal="left"/>
    </xf>
    <xf numFmtId="0" fontId="27" fillId="0" borderId="5" xfId="0" applyFont="1" applyFill="1" applyBorder="1"/>
    <xf numFmtId="0" fontId="27" fillId="0" borderId="13" xfId="0" applyFont="1" applyFill="1" applyBorder="1"/>
    <xf numFmtId="0" fontId="21" fillId="0" borderId="0" xfId="0" applyFont="1" applyFill="1" applyAlignment="1">
      <alignment horizontal="right"/>
    </xf>
    <xf numFmtId="0" fontId="50" fillId="0" borderId="2" xfId="0" applyFont="1" applyFill="1" applyBorder="1"/>
    <xf numFmtId="0" fontId="21" fillId="0" borderId="3" xfId="0" quotePrefix="1" applyFont="1" applyFill="1" applyBorder="1"/>
    <xf numFmtId="0" fontId="50" fillId="0" borderId="3" xfId="0" applyFont="1" applyFill="1" applyBorder="1" applyAlignment="1">
      <alignment horizontal="right"/>
    </xf>
    <xf numFmtId="14" fontId="21" fillId="0" borderId="3" xfId="0" applyNumberFormat="1" applyFont="1" applyFill="1" applyBorder="1" applyAlignment="1">
      <alignment horizontal="left"/>
    </xf>
    <xf numFmtId="14" fontId="21" fillId="0" borderId="4" xfId="0" applyNumberFormat="1" applyFont="1" applyFill="1" applyBorder="1" applyAlignment="1">
      <alignment horizontal="left"/>
    </xf>
    <xf numFmtId="1" fontId="21" fillId="0" borderId="0" xfId="0" applyNumberFormat="1" applyFont="1" applyFill="1" applyBorder="1" applyAlignment="1">
      <alignment horizontal="center"/>
    </xf>
    <xf numFmtId="14" fontId="21" fillId="0" borderId="7" xfId="0" applyNumberFormat="1" applyFont="1" applyFill="1" applyBorder="1" applyAlignment="1">
      <alignment horizontal="center"/>
    </xf>
    <xf numFmtId="0" fontId="21" fillId="0" borderId="10" xfId="0" applyFont="1" applyFill="1" applyBorder="1" applyAlignment="1">
      <alignment horizontal="center"/>
    </xf>
    <xf numFmtId="1" fontId="21" fillId="0" borderId="8" xfId="0" applyNumberFormat="1" applyFont="1" applyFill="1" applyBorder="1" applyAlignment="1">
      <alignment horizontal="center"/>
    </xf>
    <xf numFmtId="14" fontId="21" fillId="0" borderId="9" xfId="0" applyNumberFormat="1" applyFont="1" applyFill="1" applyBorder="1" applyAlignment="1">
      <alignment horizontal="center"/>
    </xf>
    <xf numFmtId="0" fontId="21" fillId="0" borderId="0" xfId="0" applyFont="1" applyFill="1" applyBorder="1" applyAlignment="1">
      <alignment horizontal="left"/>
    </xf>
    <xf numFmtId="14" fontId="21" fillId="0" borderId="0" xfId="0" applyNumberFormat="1" applyFont="1" applyFill="1" applyBorder="1" applyAlignment="1">
      <alignment horizontal="center"/>
    </xf>
    <xf numFmtId="14" fontId="21" fillId="0" borderId="8" xfId="0" applyNumberFormat="1" applyFont="1" applyFill="1" applyBorder="1" applyAlignment="1">
      <alignment horizontal="center"/>
    </xf>
    <xf numFmtId="0" fontId="21" fillId="0" borderId="0" xfId="0" applyFont="1"/>
    <xf numFmtId="0" fontId="21" fillId="0" borderId="10" xfId="0" applyFont="1" applyBorder="1" applyAlignment="1">
      <alignment vertical="top"/>
    </xf>
    <xf numFmtId="0" fontId="21" fillId="0" borderId="9" xfId="0" applyFont="1" applyBorder="1" applyAlignment="1">
      <alignment vertical="top" wrapText="1"/>
    </xf>
    <xf numFmtId="0" fontId="27" fillId="0" borderId="2" xfId="0" applyFont="1" applyBorder="1"/>
    <xf numFmtId="0" fontId="27" fillId="0" borderId="4" xfId="0" applyFont="1" applyBorder="1"/>
    <xf numFmtId="0" fontId="27" fillId="0" borderId="1" xfId="0" applyFont="1" applyBorder="1"/>
    <xf numFmtId="0" fontId="21" fillId="0" borderId="11" xfId="0" applyFont="1" applyBorder="1" applyAlignment="1">
      <alignment vertical="top"/>
    </xf>
    <xf numFmtId="0" fontId="21" fillId="0" borderId="2" xfId="0" applyFont="1" applyBorder="1" applyAlignment="1">
      <alignment vertical="top"/>
    </xf>
    <xf numFmtId="0" fontId="21" fillId="0" borderId="1" xfId="0" applyFont="1" applyBorder="1" applyAlignment="1">
      <alignment vertical="top"/>
    </xf>
    <xf numFmtId="0" fontId="21" fillId="0" borderId="4" xfId="0" applyFont="1" applyBorder="1" applyAlignment="1">
      <alignment vertical="top" wrapText="1"/>
    </xf>
    <xf numFmtId="0" fontId="26" fillId="2" borderId="0" xfId="0" applyFont="1" applyFill="1"/>
    <xf numFmtId="14" fontId="21" fillId="2" borderId="0" xfId="0" applyNumberFormat="1" applyFont="1" applyFill="1" applyAlignment="1">
      <alignment horizontal="left"/>
    </xf>
    <xf numFmtId="0" fontId="21" fillId="2" borderId="3" xfId="0" quotePrefix="1" applyFont="1" applyFill="1" applyBorder="1"/>
    <xf numFmtId="14" fontId="21" fillId="2" borderId="4" xfId="0" applyNumberFormat="1" applyFont="1" applyFill="1" applyBorder="1" applyAlignment="1">
      <alignment horizontal="left"/>
    </xf>
    <xf numFmtId="0" fontId="0" fillId="2" borderId="0" xfId="0" applyFill="1"/>
    <xf numFmtId="0" fontId="0" fillId="2" borderId="0" xfId="0" applyFill="1" applyBorder="1" applyAlignment="1">
      <alignment horizontal="right"/>
    </xf>
    <xf numFmtId="0" fontId="0" fillId="2" borderId="8" xfId="0" applyFill="1" applyBorder="1"/>
    <xf numFmtId="0" fontId="14" fillId="2" borderId="0" xfId="0" applyFont="1" applyFill="1"/>
    <xf numFmtId="14" fontId="0" fillId="2" borderId="0" xfId="0" applyNumberFormat="1" applyFill="1" applyBorder="1"/>
    <xf numFmtId="14" fontId="0" fillId="2" borderId="8" xfId="0" applyNumberFormat="1" applyFill="1" applyBorder="1"/>
    <xf numFmtId="0" fontId="0" fillId="2" borderId="6" xfId="0" applyFill="1" applyBorder="1"/>
    <xf numFmtId="0" fontId="0" fillId="2" borderId="7" xfId="0" applyFill="1" applyBorder="1"/>
    <xf numFmtId="0" fontId="0" fillId="2" borderId="10" xfId="0" applyFill="1" applyBorder="1"/>
    <xf numFmtId="0" fontId="0" fillId="2" borderId="9" xfId="0" applyFill="1" applyBorder="1"/>
    <xf numFmtId="1" fontId="0" fillId="2" borderId="0" xfId="0" applyNumberFormat="1" applyFill="1" applyBorder="1" applyAlignment="1">
      <alignment horizontal="right"/>
    </xf>
    <xf numFmtId="0" fontId="27" fillId="0" borderId="2" xfId="0" applyFont="1" applyFill="1" applyBorder="1" applyAlignment="1">
      <alignment horizontal="center"/>
    </xf>
    <xf numFmtId="0" fontId="27" fillId="0" borderId="3" xfId="0" applyFont="1" applyFill="1" applyBorder="1" applyAlignment="1">
      <alignment horizontal="center"/>
    </xf>
    <xf numFmtId="0" fontId="21" fillId="26" borderId="10" xfId="0" applyFont="1" applyFill="1" applyBorder="1" applyAlignment="1">
      <alignment horizontal="right"/>
    </xf>
    <xf numFmtId="0" fontId="21" fillId="26" borderId="8" xfId="0" applyFont="1" applyFill="1" applyBorder="1" applyAlignment="1">
      <alignment horizontal="right"/>
    </xf>
    <xf numFmtId="0" fontId="21" fillId="26" borderId="9" xfId="0" applyFont="1" applyFill="1" applyBorder="1" applyAlignment="1">
      <alignment horizontal="right"/>
    </xf>
    <xf numFmtId="14" fontId="21" fillId="26" borderId="9" xfId="0" applyNumberFormat="1" applyFont="1" applyFill="1" applyBorder="1" applyAlignment="1">
      <alignment horizontal="right"/>
    </xf>
    <xf numFmtId="14" fontId="21" fillId="26" borderId="8" xfId="0" applyNumberFormat="1" applyFont="1" applyFill="1" applyBorder="1" applyAlignment="1">
      <alignment horizontal="right"/>
    </xf>
    <xf numFmtId="0" fontId="0" fillId="2" borderId="6" xfId="0" applyFill="1" applyBorder="1" applyAlignment="1">
      <alignment horizontal="center"/>
    </xf>
    <xf numFmtId="0" fontId="14" fillId="2" borderId="0" xfId="0" applyFont="1" applyFill="1" applyBorder="1" applyAlignment="1">
      <alignment horizontal="center"/>
    </xf>
    <xf numFmtId="1" fontId="0" fillId="2" borderId="0" xfId="0" applyNumberFormat="1" applyFill="1" applyBorder="1" applyAlignment="1">
      <alignment horizontal="center"/>
    </xf>
    <xf numFmtId="14" fontId="0" fillId="2" borderId="7" xfId="0" applyNumberFormat="1" applyFill="1" applyBorder="1" applyAlignment="1">
      <alignment horizontal="center"/>
    </xf>
    <xf numFmtId="0" fontId="0" fillId="2" borderId="0" xfId="0" quotePrefix="1" applyFill="1" applyBorder="1" applyAlignment="1">
      <alignment horizontal="center"/>
    </xf>
    <xf numFmtId="0" fontId="0" fillId="2" borderId="7" xfId="0" quotePrefix="1" applyFill="1" applyBorder="1" applyAlignment="1">
      <alignment horizontal="center"/>
    </xf>
    <xf numFmtId="0" fontId="0" fillId="2" borderId="8" xfId="0" applyFill="1" applyBorder="1" applyAlignment="1">
      <alignment horizontal="center"/>
    </xf>
    <xf numFmtId="0" fontId="0" fillId="2" borderId="9" xfId="0" quotePrefix="1"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0" fontId="14" fillId="2" borderId="8" xfId="0" applyFont="1" applyFill="1" applyBorder="1" applyAlignment="1">
      <alignment horizontal="center"/>
    </xf>
    <xf numFmtId="1" fontId="0" fillId="2" borderId="8" xfId="0" applyNumberFormat="1" applyFill="1" applyBorder="1" applyAlignment="1">
      <alignment horizontal="center"/>
    </xf>
    <xf numFmtId="14" fontId="0" fillId="2" borderId="9" xfId="0" applyNumberFormat="1" applyFill="1" applyBorder="1" applyAlignment="1">
      <alignment horizontal="center"/>
    </xf>
    <xf numFmtId="0" fontId="14" fillId="2" borderId="6" xfId="0" applyFont="1" applyFill="1" applyBorder="1" applyAlignment="1">
      <alignment horizontal="center"/>
    </xf>
    <xf numFmtId="14" fontId="0" fillId="2" borderId="0" xfId="0" applyNumberFormat="1" applyFill="1" applyBorder="1" applyAlignment="1">
      <alignment horizontal="center"/>
    </xf>
    <xf numFmtId="0" fontId="14" fillId="2" borderId="10" xfId="0" applyFont="1" applyFill="1" applyBorder="1" applyAlignment="1">
      <alignment horizontal="center"/>
    </xf>
    <xf numFmtId="14" fontId="0" fillId="2" borderId="8" xfId="0" applyNumberFormat="1" applyFill="1" applyBorder="1" applyAlignment="1">
      <alignment horizontal="center"/>
    </xf>
    <xf numFmtId="0" fontId="51" fillId="2" borderId="2" xfId="0" applyFont="1" applyFill="1" applyBorder="1" applyAlignment="1">
      <alignment horizontal="center"/>
    </xf>
    <xf numFmtId="0" fontId="51" fillId="2" borderId="3" xfId="0" applyFont="1" applyFill="1" applyBorder="1" applyAlignment="1">
      <alignment horizontal="center"/>
    </xf>
    <xf numFmtId="0" fontId="51" fillId="2" borderId="4" xfId="0" applyFont="1" applyFill="1" applyBorder="1" applyAlignment="1">
      <alignment horizontal="center"/>
    </xf>
    <xf numFmtId="0" fontId="50" fillId="2" borderId="2" xfId="0" applyFont="1" applyFill="1" applyBorder="1"/>
    <xf numFmtId="0" fontId="50" fillId="2" borderId="3" xfId="0" applyFont="1" applyFill="1" applyBorder="1"/>
    <xf numFmtId="14" fontId="21" fillId="2" borderId="3" xfId="0" applyNumberFormat="1" applyFont="1" applyFill="1" applyBorder="1" applyAlignment="1">
      <alignment horizontal="left"/>
    </xf>
    <xf numFmtId="0" fontId="51" fillId="0" borderId="2" xfId="0" applyFont="1" applyFill="1" applyBorder="1" applyAlignment="1">
      <alignment horizontal="center"/>
    </xf>
    <xf numFmtId="0" fontId="51" fillId="0" borderId="3" xfId="0" applyFont="1" applyFill="1" applyBorder="1" applyAlignment="1">
      <alignment horizontal="center"/>
    </xf>
    <xf numFmtId="0" fontId="0" fillId="0" borderId="6" xfId="0" applyFill="1" applyBorder="1" applyAlignment="1">
      <alignment horizontal="center"/>
    </xf>
    <xf numFmtId="0" fontId="14" fillId="0" borderId="0" xfId="0" applyFont="1"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14" fillId="0" borderId="8" xfId="0" applyFont="1" applyFill="1" applyBorder="1" applyAlignment="1">
      <alignment horizontal="center"/>
    </xf>
    <xf numFmtId="0" fontId="0" fillId="0" borderId="8" xfId="0" applyFill="1" applyBorder="1" applyAlignment="1">
      <alignment horizontal="center"/>
    </xf>
    <xf numFmtId="0" fontId="51" fillId="0" borderId="4" xfId="0" applyFont="1" applyFill="1" applyBorder="1" applyAlignment="1">
      <alignment horizontal="center"/>
    </xf>
    <xf numFmtId="0" fontId="0" fillId="0" borderId="0" xfId="0" quotePrefix="1" applyFill="1" applyBorder="1" applyAlignment="1">
      <alignment horizontal="center"/>
    </xf>
    <xf numFmtId="0" fontId="0" fillId="0" borderId="7" xfId="0" quotePrefix="1" applyFill="1" applyBorder="1" applyAlignment="1">
      <alignment horizontal="center"/>
    </xf>
    <xf numFmtId="0" fontId="0" fillId="0" borderId="9" xfId="0" quotePrefix="1" applyFill="1" applyBorder="1" applyAlignment="1">
      <alignment horizontal="center"/>
    </xf>
    <xf numFmtId="14" fontId="21" fillId="0" borderId="6" xfId="0" applyNumberFormat="1" applyFont="1" applyFill="1" applyBorder="1" applyAlignment="1">
      <alignment horizontal="right"/>
    </xf>
    <xf numFmtId="14" fontId="21" fillId="0" borderId="14" xfId="0" applyNumberFormat="1" applyFont="1" applyFill="1" applyBorder="1" applyAlignment="1">
      <alignment horizontal="right"/>
    </xf>
    <xf numFmtId="166" fontId="21" fillId="0" borderId="12" xfId="92" applyNumberFormat="1" applyFont="1" applyFill="1" applyBorder="1"/>
    <xf numFmtId="166" fontId="21" fillId="0" borderId="15" xfId="92" applyNumberFormat="1" applyFont="1" applyFill="1" applyBorder="1"/>
    <xf numFmtId="166" fontId="21" fillId="0" borderId="5" xfId="92" applyNumberFormat="1" applyFont="1" applyFill="1" applyBorder="1"/>
    <xf numFmtId="166" fontId="21" fillId="0" borderId="6" xfId="92" applyNumberFormat="1" applyFont="1" applyFill="1" applyBorder="1"/>
    <xf numFmtId="166" fontId="21" fillId="0" borderId="0" xfId="92" applyNumberFormat="1" applyFont="1" applyFill="1" applyBorder="1"/>
    <xf numFmtId="166" fontId="21" fillId="0" borderId="7" xfId="92" applyNumberFormat="1" applyFont="1" applyFill="1" applyBorder="1"/>
    <xf numFmtId="166" fontId="21" fillId="0" borderId="10" xfId="92" applyNumberFormat="1" applyFont="1" applyFill="1" applyBorder="1"/>
    <xf numFmtId="166" fontId="21" fillId="0" borderId="8" xfId="92" applyNumberFormat="1" applyFont="1" applyFill="1" applyBorder="1"/>
    <xf numFmtId="166" fontId="21" fillId="0" borderId="9" xfId="92" applyNumberFormat="1" applyFont="1" applyFill="1" applyBorder="1"/>
    <xf numFmtId="0" fontId="24" fillId="0" borderId="0" xfId="0" applyFont="1" applyFill="1" applyBorder="1" applyAlignment="1"/>
    <xf numFmtId="0" fontId="17"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Border="1" applyAlignment="1">
      <alignment horizontal="center" vertical="center" wrapText="1"/>
    </xf>
    <xf numFmtId="2" fontId="21" fillId="0" borderId="0" xfId="0" applyNumberFormat="1" applyFont="1" applyFill="1" applyBorder="1" applyAlignment="1">
      <alignment horizontal="center"/>
    </xf>
    <xf numFmtId="0" fontId="17" fillId="0" borderId="0" xfId="0" applyFont="1" applyFill="1" applyBorder="1" applyAlignment="1">
      <alignment horizontal="left"/>
    </xf>
    <xf numFmtId="0" fontId="51" fillId="2" borderId="0" xfId="0" applyFont="1" applyFill="1"/>
    <xf numFmtId="0" fontId="21" fillId="0" borderId="0" xfId="0" applyFont="1" applyBorder="1"/>
    <xf numFmtId="167" fontId="12" fillId="0" borderId="0" xfId="26" applyNumberFormat="1" applyFont="1" applyFill="1" applyBorder="1" applyAlignment="1">
      <alignment horizontal="center"/>
    </xf>
    <xf numFmtId="0" fontId="21" fillId="0" borderId="25" xfId="0" applyFont="1" applyFill="1" applyBorder="1"/>
    <xf numFmtId="0" fontId="17" fillId="0" borderId="27" xfId="0" applyFont="1" applyFill="1" applyBorder="1" applyAlignment="1">
      <alignment vertical="center"/>
    </xf>
    <xf numFmtId="0" fontId="17" fillId="0" borderId="27" xfId="0" applyFont="1" applyFill="1" applyBorder="1" applyAlignment="1">
      <alignment horizontal="center" vertical="center"/>
    </xf>
    <xf numFmtId="0" fontId="17" fillId="0" borderId="27" xfId="0" applyFont="1" applyFill="1" applyBorder="1" applyAlignment="1">
      <alignment horizontal="center" vertical="center" wrapText="1"/>
    </xf>
    <xf numFmtId="0" fontId="21" fillId="0" borderId="27" xfId="0" applyFont="1" applyFill="1" applyBorder="1"/>
    <xf numFmtId="0" fontId="10" fillId="0" borderId="0" xfId="0" applyFont="1" applyFill="1" applyBorder="1" applyAlignment="1">
      <alignment horizontal="left"/>
    </xf>
    <xf numFmtId="0" fontId="10" fillId="0" borderId="0" xfId="0" applyFont="1" applyFill="1" applyBorder="1" applyAlignment="1">
      <alignment horizontal="center"/>
    </xf>
    <xf numFmtId="167" fontId="10" fillId="0" borderId="0" xfId="0" applyNumberFormat="1" applyFont="1" applyFill="1" applyBorder="1" applyAlignment="1">
      <alignment horizontal="center"/>
    </xf>
    <xf numFmtId="0" fontId="10" fillId="0" borderId="0" xfId="0" applyFont="1" applyFill="1" applyBorder="1" applyAlignment="1">
      <alignment horizontal="left" indent="1"/>
    </xf>
    <xf numFmtId="0" fontId="17" fillId="0" borderId="25" xfId="0" applyFont="1" applyFill="1" applyBorder="1" applyAlignment="1">
      <alignment horizontal="right"/>
    </xf>
    <xf numFmtId="0" fontId="21" fillId="0" borderId="25" xfId="0" applyFont="1" applyFill="1" applyBorder="1" applyAlignment="1">
      <alignment horizontal="left"/>
    </xf>
    <xf numFmtId="0" fontId="17" fillId="0" borderId="26" xfId="0" applyFont="1" applyFill="1" applyBorder="1" applyAlignment="1">
      <alignment horizontal="center" vertical="center"/>
    </xf>
    <xf numFmtId="0" fontId="17" fillId="0" borderId="26" xfId="0" applyFont="1" applyFill="1" applyBorder="1" applyAlignment="1">
      <alignment horizontal="center" vertical="center" wrapText="1"/>
    </xf>
    <xf numFmtId="0" fontId="21" fillId="0" borderId="30" xfId="0" applyFont="1" applyFill="1" applyBorder="1"/>
    <xf numFmtId="0" fontId="21" fillId="0" borderId="28" xfId="0" applyFont="1" applyFill="1" applyBorder="1" applyAlignment="1">
      <alignment horizontal="left" vertical="center"/>
    </xf>
    <xf numFmtId="0" fontId="21" fillId="0" borderId="28" xfId="0" applyFont="1" applyFill="1" applyBorder="1" applyAlignment="1">
      <alignment horizontal="center" vertical="center"/>
    </xf>
    <xf numFmtId="0" fontId="21" fillId="0" borderId="29" xfId="0" applyFont="1" applyFill="1" applyBorder="1" applyAlignment="1">
      <alignment horizontal="left" vertical="center"/>
    </xf>
    <xf numFmtId="0" fontId="21" fillId="0" borderId="29" xfId="0" applyFont="1" applyFill="1" applyBorder="1" applyAlignment="1">
      <alignment horizontal="center" vertical="center"/>
    </xf>
    <xf numFmtId="0" fontId="21" fillId="0" borderId="29" xfId="0" applyFont="1" applyFill="1" applyBorder="1"/>
    <xf numFmtId="0" fontId="21" fillId="0" borderId="0" xfId="0" applyFont="1" applyFill="1" applyBorder="1" applyAlignment="1">
      <alignment horizontal="center" vertical="center"/>
    </xf>
    <xf numFmtId="167" fontId="21" fillId="0" borderId="28" xfId="0" applyNumberFormat="1" applyFont="1" applyFill="1" applyBorder="1" applyAlignment="1">
      <alignment horizontal="center" vertical="center"/>
    </xf>
    <xf numFmtId="2" fontId="21" fillId="0" borderId="28" xfId="0" applyNumberFormat="1" applyFont="1" applyFill="1" applyBorder="1" applyAlignment="1">
      <alignment horizontal="center" vertical="center"/>
    </xf>
    <xf numFmtId="167" fontId="21" fillId="0" borderId="0" xfId="0" applyNumberFormat="1" applyFont="1" applyFill="1" applyBorder="1" applyAlignment="1">
      <alignment horizontal="center" vertical="center"/>
    </xf>
    <xf numFmtId="2" fontId="21" fillId="0" borderId="0" xfId="0" applyNumberFormat="1" applyFont="1" applyFill="1" applyBorder="1" applyAlignment="1">
      <alignment horizontal="center" vertical="center"/>
    </xf>
    <xf numFmtId="167" fontId="21" fillId="0" borderId="29" xfId="0" applyNumberFormat="1" applyFont="1" applyFill="1" applyBorder="1" applyAlignment="1">
      <alignment horizontal="center" vertical="center"/>
    </xf>
    <xf numFmtId="2" fontId="21" fillId="0" borderId="29" xfId="0" applyNumberFormat="1" applyFont="1" applyFill="1" applyBorder="1" applyAlignment="1">
      <alignment horizontal="center" vertical="center"/>
    </xf>
    <xf numFmtId="0" fontId="21" fillId="0" borderId="25" xfId="0" applyFont="1" applyFill="1" applyBorder="1" applyAlignment="1">
      <alignment horizontal="center" vertical="center"/>
    </xf>
    <xf numFmtId="0" fontId="27" fillId="0" borderId="0" xfId="0" applyFont="1" applyFill="1" applyAlignment="1">
      <alignment horizontal="left"/>
    </xf>
    <xf numFmtId="0" fontId="21" fillId="0" borderId="0" xfId="0" applyFont="1" applyFill="1" applyAlignment="1">
      <alignment horizontal="left"/>
    </xf>
    <xf numFmtId="2" fontId="10" fillId="0" borderId="0" xfId="0" applyNumberFormat="1" applyFont="1" applyFill="1" applyBorder="1"/>
    <xf numFmtId="2" fontId="10" fillId="0" borderId="0" xfId="0" applyNumberFormat="1" applyFont="1" applyFill="1"/>
    <xf numFmtId="14" fontId="10" fillId="0" borderId="0" xfId="0" applyNumberFormat="1" applyFont="1" applyFill="1"/>
    <xf numFmtId="10" fontId="10" fillId="0" borderId="0" xfId="0" applyNumberFormat="1" applyFont="1" applyFill="1"/>
    <xf numFmtId="0" fontId="21" fillId="0" borderId="25" xfId="0" applyFont="1" applyFill="1" applyBorder="1" applyAlignment="1">
      <alignment horizontal="left" vertical="center"/>
    </xf>
    <xf numFmtId="0" fontId="21" fillId="0" borderId="26" xfId="0" applyFont="1" applyFill="1" applyBorder="1"/>
    <xf numFmtId="167" fontId="21" fillId="0" borderId="25" xfId="0" applyNumberFormat="1" applyFont="1" applyFill="1" applyBorder="1" applyAlignment="1">
      <alignment horizontal="center" vertical="center"/>
    </xf>
    <xf numFmtId="2" fontId="21" fillId="0" borderId="25" xfId="0" applyNumberFormat="1" applyFont="1" applyFill="1" applyBorder="1" applyAlignment="1">
      <alignment horizontal="center" vertical="center"/>
    </xf>
    <xf numFmtId="0" fontId="21" fillId="0" borderId="37" xfId="0" applyFont="1" applyFill="1" applyBorder="1" applyAlignment="1">
      <alignment horizontal="left" vertical="center"/>
    </xf>
    <xf numFmtId="0" fontId="21" fillId="0" borderId="37" xfId="0" applyFont="1" applyFill="1" applyBorder="1" applyAlignment="1">
      <alignment horizontal="center" vertical="center"/>
    </xf>
    <xf numFmtId="167" fontId="21" fillId="0" borderId="37" xfId="0" applyNumberFormat="1" applyFont="1" applyFill="1" applyBorder="1" applyAlignment="1">
      <alignment horizontal="center" vertical="center"/>
    </xf>
    <xf numFmtId="2" fontId="21" fillId="0" borderId="37" xfId="0" applyNumberFormat="1" applyFont="1" applyFill="1" applyBorder="1" applyAlignment="1">
      <alignment horizontal="center" vertical="center"/>
    </xf>
    <xf numFmtId="0" fontId="21" fillId="0" borderId="37" xfId="0" applyFont="1" applyFill="1" applyBorder="1"/>
    <xf numFmtId="0" fontId="21" fillId="0" borderId="37" xfId="0" applyFont="1" applyFill="1" applyBorder="1" applyAlignment="1">
      <alignment horizontal="left" vertical="center" wrapText="1"/>
    </xf>
    <xf numFmtId="0" fontId="21" fillId="0" borderId="36" xfId="0" applyFont="1" applyFill="1" applyBorder="1" applyAlignment="1">
      <alignment horizontal="left" vertical="center"/>
    </xf>
    <xf numFmtId="2" fontId="6" fillId="26" borderId="0" xfId="0" applyNumberFormat="1" applyFont="1" applyFill="1" applyBorder="1" applyAlignment="1">
      <alignment horizontal="center"/>
    </xf>
    <xf numFmtId="0" fontId="46" fillId="26" borderId="33" xfId="7" applyFont="1" applyFill="1" applyBorder="1"/>
    <xf numFmtId="0" fontId="46" fillId="26" borderId="0" xfId="7" applyFont="1" applyFill="1" applyBorder="1"/>
    <xf numFmtId="0" fontId="14" fillId="26" borderId="33" xfId="7" applyFill="1" applyBorder="1"/>
    <xf numFmtId="0" fontId="14" fillId="26" borderId="7" xfId="7" applyFill="1" applyBorder="1"/>
    <xf numFmtId="0" fontId="14" fillId="26" borderId="0" xfId="7" applyFill="1" applyBorder="1"/>
    <xf numFmtId="0" fontId="14" fillId="26" borderId="34" xfId="7" applyFill="1" applyBorder="1"/>
    <xf numFmtId="0" fontId="14" fillId="26" borderId="9" xfId="7" applyFill="1" applyBorder="1"/>
    <xf numFmtId="0" fontId="21" fillId="0" borderId="36" xfId="0" applyFont="1" applyFill="1" applyBorder="1"/>
    <xf numFmtId="0" fontId="21" fillId="0" borderId="7" xfId="0" applyFont="1" applyBorder="1"/>
    <xf numFmtId="0" fontId="21" fillId="0" borderId="9" xfId="0" applyFont="1" applyBorder="1"/>
    <xf numFmtId="0" fontId="21" fillId="0" borderId="6" xfId="0" applyFont="1" applyBorder="1"/>
    <xf numFmtId="0" fontId="21" fillId="0" borderId="14" xfId="0" applyFont="1" applyBorder="1"/>
    <xf numFmtId="0" fontId="21" fillId="0" borderId="10" xfId="0" applyFont="1" applyBorder="1"/>
    <xf numFmtId="0" fontId="21" fillId="0" borderId="11" xfId="0" applyFont="1" applyBorder="1"/>
    <xf numFmtId="0" fontId="27" fillId="0" borderId="2" xfId="0" applyFont="1" applyBorder="1" applyAlignment="1">
      <alignment horizontal="center"/>
    </xf>
    <xf numFmtId="0" fontId="27" fillId="0" borderId="1" xfId="18" applyFont="1" applyBorder="1" applyAlignment="1">
      <alignment horizontal="center" vertical="top" wrapText="1"/>
    </xf>
    <xf numFmtId="0" fontId="27" fillId="0" borderId="4" xfId="18" applyFont="1" applyBorder="1" applyAlignment="1">
      <alignment horizontal="center" vertical="top" wrapText="1"/>
    </xf>
    <xf numFmtId="0" fontId="27" fillId="0" borderId="2" xfId="18" applyFont="1" applyBorder="1" applyAlignment="1">
      <alignment horizontal="center" vertical="top"/>
    </xf>
    <xf numFmtId="10" fontId="21" fillId="0" borderId="7" xfId="7" applyNumberFormat="1" applyFont="1" applyFill="1" applyBorder="1" applyAlignment="1">
      <alignment horizontal="center"/>
    </xf>
    <xf numFmtId="0" fontId="0" fillId="0" borderId="0" xfId="0" applyBorder="1"/>
    <xf numFmtId="0" fontId="0" fillId="0" borderId="0" xfId="0"/>
    <xf numFmtId="0" fontId="46" fillId="0" borderId="0" xfId="7" applyFont="1"/>
    <xf numFmtId="0" fontId="21" fillId="0" borderId="0" xfId="7" applyFont="1"/>
    <xf numFmtId="0" fontId="14" fillId="0" borderId="0" xfId="7"/>
    <xf numFmtId="0" fontId="26" fillId="0" borderId="0" xfId="7" applyFont="1"/>
    <xf numFmtId="0" fontId="21" fillId="0" borderId="0" xfId="0" applyFont="1" applyFill="1"/>
    <xf numFmtId="0" fontId="21" fillId="0" borderId="7" xfId="7" applyNumberFormat="1" applyFont="1" applyBorder="1" applyAlignment="1">
      <alignment horizontal="center"/>
    </xf>
    <xf numFmtId="10" fontId="21" fillId="0" borderId="14" xfId="18" applyNumberFormat="1" applyFont="1" applyFill="1" applyBorder="1" applyAlignment="1">
      <alignment horizontal="center"/>
    </xf>
    <xf numFmtId="0" fontId="21" fillId="0" borderId="7" xfId="7" applyFont="1" applyBorder="1" applyAlignment="1">
      <alignment horizontal="center"/>
    </xf>
    <xf numFmtId="0" fontId="21" fillId="0" borderId="14" xfId="7" applyFont="1" applyBorder="1" applyAlignment="1">
      <alignment horizontal="center"/>
    </xf>
    <xf numFmtId="0" fontId="46" fillId="0" borderId="0" xfId="7" applyFont="1" applyBorder="1"/>
    <xf numFmtId="0" fontId="21" fillId="0" borderId="14" xfId="7" applyFont="1" applyFill="1" applyBorder="1" applyAlignment="1">
      <alignment horizontal="center"/>
    </xf>
    <xf numFmtId="17" fontId="21" fillId="0" borderId="7" xfId="7" applyNumberFormat="1" applyFont="1" applyFill="1" applyBorder="1" applyAlignment="1">
      <alignment horizontal="center"/>
    </xf>
    <xf numFmtId="10" fontId="21" fillId="0" borderId="14" xfId="7" applyNumberFormat="1" applyFont="1" applyFill="1" applyBorder="1" applyAlignment="1">
      <alignment horizontal="center"/>
    </xf>
    <xf numFmtId="0" fontId="21" fillId="0" borderId="7" xfId="7" applyFont="1" applyFill="1" applyBorder="1" applyAlignment="1">
      <alignment horizontal="center"/>
    </xf>
    <xf numFmtId="17" fontId="21" fillId="0" borderId="14" xfId="18" applyNumberFormat="1" applyFont="1" applyFill="1" applyBorder="1" applyAlignment="1">
      <alignment horizontal="center"/>
    </xf>
    <xf numFmtId="17" fontId="21" fillId="0" borderId="14" xfId="7" applyNumberFormat="1" applyFont="1" applyFill="1" applyBorder="1" applyAlignment="1">
      <alignment horizontal="center"/>
    </xf>
    <xf numFmtId="0" fontId="21" fillId="0" borderId="0" xfId="7" applyFont="1" applyFill="1"/>
    <xf numFmtId="0" fontId="21" fillId="0" borderId="13" xfId="7" applyFont="1" applyFill="1" applyBorder="1"/>
    <xf numFmtId="0" fontId="21" fillId="0" borderId="14" xfId="7" applyFont="1" applyFill="1" applyBorder="1"/>
    <xf numFmtId="0" fontId="21" fillId="0" borderId="7" xfId="7" applyFont="1" applyFill="1" applyBorder="1"/>
    <xf numFmtId="0" fontId="46" fillId="0" borderId="0" xfId="7" applyFont="1" applyFill="1"/>
    <xf numFmtId="0" fontId="21" fillId="0" borderId="6" xfId="7" applyFont="1" applyFill="1" applyBorder="1" applyAlignment="1">
      <alignment horizontal="center"/>
    </xf>
    <xf numFmtId="10" fontId="21" fillId="0" borderId="6" xfId="7" applyNumberFormat="1" applyFont="1" applyFill="1" applyBorder="1" applyAlignment="1">
      <alignment horizontal="center"/>
    </xf>
    <xf numFmtId="0" fontId="21" fillId="0" borderId="0" xfId="7" applyFont="1" applyFill="1" applyBorder="1" applyAlignment="1">
      <alignment horizontal="center"/>
    </xf>
    <xf numFmtId="0" fontId="46" fillId="0" borderId="0" xfId="7" applyFont="1" applyFill="1" applyBorder="1"/>
    <xf numFmtId="0" fontId="27" fillId="0" borderId="1" xfId="18" applyFont="1" applyBorder="1" applyAlignment="1">
      <alignment horizontal="center" vertical="top"/>
    </xf>
    <xf numFmtId="0" fontId="21" fillId="0" borderId="6" xfId="7" applyFont="1" applyFill="1" applyBorder="1"/>
    <xf numFmtId="0" fontId="0" fillId="0" borderId="7" xfId="0" applyFill="1" applyBorder="1"/>
    <xf numFmtId="0" fontId="0" fillId="0" borderId="6" xfId="0" applyFill="1" applyBorder="1"/>
    <xf numFmtId="0" fontId="46" fillId="0" borderId="7" xfId="7" applyFont="1" applyFill="1" applyBorder="1"/>
    <xf numFmtId="0" fontId="0" fillId="0" borderId="14" xfId="0" applyFill="1" applyBorder="1"/>
    <xf numFmtId="0" fontId="26" fillId="0" borderId="0" xfId="7" applyFont="1" applyFill="1"/>
    <xf numFmtId="0" fontId="27" fillId="0" borderId="0" xfId="0" applyFont="1" applyFill="1" applyBorder="1" applyAlignment="1">
      <alignment vertical="center" textRotation="90"/>
    </xf>
    <xf numFmtId="0" fontId="27" fillId="0" borderId="0" xfId="7" applyFont="1" applyFill="1" applyBorder="1" applyAlignment="1"/>
    <xf numFmtId="0" fontId="27" fillId="0" borderId="6" xfId="7" applyFont="1" applyFill="1" applyBorder="1" applyAlignment="1"/>
    <xf numFmtId="0" fontId="21" fillId="0" borderId="0" xfId="7" applyFont="1" applyBorder="1" applyAlignment="1">
      <alignment horizontal="center"/>
    </xf>
    <xf numFmtId="0" fontId="46" fillId="0" borderId="14" xfId="7" applyFont="1" applyFill="1" applyBorder="1"/>
    <xf numFmtId="0" fontId="27" fillId="0" borderId="2" xfId="18" applyFont="1" applyBorder="1" applyAlignment="1">
      <alignment horizontal="center" vertical="top" wrapText="1"/>
    </xf>
    <xf numFmtId="0" fontId="0" fillId="0" borderId="7" xfId="0" applyBorder="1"/>
    <xf numFmtId="0" fontId="27" fillId="26" borderId="14" xfId="0" applyFont="1" applyFill="1" applyBorder="1" applyAlignment="1">
      <alignment vertical="center" textRotation="90"/>
    </xf>
    <xf numFmtId="0" fontId="46" fillId="26" borderId="14" xfId="7" applyFont="1" applyFill="1" applyBorder="1"/>
    <xf numFmtId="0" fontId="0" fillId="26" borderId="14" xfId="0" applyFill="1" applyBorder="1"/>
    <xf numFmtId="0" fontId="21" fillId="0" borderId="38" xfId="7" applyFont="1" applyFill="1" applyBorder="1" applyAlignment="1">
      <alignment horizontal="center"/>
    </xf>
    <xf numFmtId="17" fontId="21" fillId="0" borderId="39" xfId="7" applyNumberFormat="1" applyFont="1" applyFill="1" applyBorder="1" applyAlignment="1">
      <alignment horizontal="center"/>
    </xf>
    <xf numFmtId="10" fontId="21" fillId="0" borderId="39" xfId="7" applyNumberFormat="1" applyFont="1" applyFill="1" applyBorder="1" applyAlignment="1">
      <alignment horizontal="center"/>
    </xf>
    <xf numFmtId="0" fontId="46" fillId="0" borderId="40" xfId="7" applyFont="1" applyFill="1" applyBorder="1"/>
    <xf numFmtId="10" fontId="21" fillId="0" borderId="40" xfId="7" applyNumberFormat="1" applyFont="1" applyFill="1" applyBorder="1" applyAlignment="1">
      <alignment horizontal="center"/>
    </xf>
    <xf numFmtId="0" fontId="46" fillId="0" borderId="38" xfId="7" applyFont="1" applyFill="1" applyBorder="1"/>
    <xf numFmtId="0" fontId="46" fillId="0" borderId="39" xfId="7" applyFont="1" applyFill="1" applyBorder="1"/>
    <xf numFmtId="10" fontId="21" fillId="0" borderId="38" xfId="7" applyNumberFormat="1" applyFont="1" applyFill="1" applyBorder="1" applyAlignment="1">
      <alignment horizontal="center"/>
    </xf>
    <xf numFmtId="0" fontId="21" fillId="0" borderId="39" xfId="7" applyFont="1" applyFill="1" applyBorder="1" applyAlignment="1">
      <alignment horizontal="center"/>
    </xf>
    <xf numFmtId="0" fontId="0" fillId="26" borderId="7" xfId="0" applyFill="1" applyBorder="1"/>
    <xf numFmtId="0" fontId="0" fillId="26" borderId="9" xfId="0" applyFill="1" applyBorder="1"/>
    <xf numFmtId="0" fontId="46" fillId="26" borderId="9" xfId="7" applyFont="1" applyFill="1" applyBorder="1"/>
    <xf numFmtId="0" fontId="27" fillId="26" borderId="11" xfId="0" applyFont="1" applyFill="1" applyBorder="1" applyAlignment="1">
      <alignment vertical="center" textRotation="90"/>
    </xf>
    <xf numFmtId="0" fontId="21" fillId="0" borderId="27" xfId="0" applyFont="1" applyFill="1" applyBorder="1" applyAlignment="1">
      <alignment horizontal="left" vertical="center"/>
    </xf>
    <xf numFmtId="0" fontId="21" fillId="0" borderId="27" xfId="0" applyFont="1" applyFill="1" applyBorder="1" applyAlignment="1">
      <alignment horizontal="center" vertical="center"/>
    </xf>
    <xf numFmtId="167" fontId="21" fillId="0" borderId="27" xfId="0" applyNumberFormat="1" applyFont="1" applyFill="1" applyBorder="1" applyAlignment="1">
      <alignment horizontal="center" vertical="center"/>
    </xf>
    <xf numFmtId="2" fontId="21" fillId="0" borderId="27" xfId="0" applyNumberFormat="1" applyFont="1" applyFill="1" applyBorder="1" applyAlignment="1">
      <alignment horizontal="center" vertical="center"/>
    </xf>
    <xf numFmtId="0" fontId="5" fillId="0" borderId="0" xfId="0" applyFont="1" applyFill="1" applyBorder="1" applyAlignment="1">
      <alignment horizontal="left" vertical="center" indent="1"/>
    </xf>
    <xf numFmtId="0" fontId="5" fillId="0" borderId="0" xfId="0" applyNumberFormat="1" applyFont="1" applyFill="1" applyBorder="1" applyAlignment="1">
      <alignment horizontal="left" indent="1"/>
    </xf>
    <xf numFmtId="10" fontId="21" fillId="26" borderId="33" xfId="7" applyNumberFormat="1" applyFont="1" applyFill="1" applyBorder="1" applyAlignment="1">
      <alignment horizontal="center"/>
    </xf>
    <xf numFmtId="17" fontId="21" fillId="27" borderId="7" xfId="7" applyNumberFormat="1" applyFont="1" applyFill="1" applyBorder="1" applyAlignment="1">
      <alignment horizontal="center"/>
    </xf>
    <xf numFmtId="10" fontId="21" fillId="27" borderId="7" xfId="7" applyNumberFormat="1" applyFont="1" applyFill="1" applyBorder="1" applyAlignment="1">
      <alignment horizontal="center"/>
    </xf>
    <xf numFmtId="0" fontId="46" fillId="27" borderId="14" xfId="7" applyFont="1" applyFill="1" applyBorder="1"/>
    <xf numFmtId="10" fontId="21" fillId="27" borderId="14" xfId="7" applyNumberFormat="1" applyFont="1" applyFill="1" applyBorder="1" applyAlignment="1">
      <alignment horizontal="center"/>
    </xf>
    <xf numFmtId="0" fontId="46" fillId="27" borderId="7" xfId="7" applyFont="1" applyFill="1" applyBorder="1"/>
    <xf numFmtId="166" fontId="21" fillId="27" borderId="13" xfId="0" applyNumberFormat="1" applyFont="1" applyFill="1" applyBorder="1"/>
    <xf numFmtId="166" fontId="21" fillId="27" borderId="14" xfId="0" applyNumberFormat="1" applyFont="1" applyFill="1" applyBorder="1"/>
    <xf numFmtId="166" fontId="27" fillId="0" borderId="0" xfId="0" applyNumberFormat="1" applyFont="1" applyFill="1" applyBorder="1" applyAlignment="1"/>
    <xf numFmtId="166" fontId="52" fillId="0" borderId="0" xfId="0" applyNumberFormat="1" applyFont="1" applyFill="1" applyBorder="1" applyAlignment="1">
      <alignment horizontal="right"/>
    </xf>
    <xf numFmtId="166" fontId="54" fillId="0" borderId="0" xfId="0" applyNumberFormat="1" applyFont="1" applyFill="1" applyBorder="1" applyAlignment="1">
      <alignment horizontal="right"/>
    </xf>
    <xf numFmtId="14" fontId="52" fillId="0" borderId="0" xfId="0" applyNumberFormat="1" applyFont="1" applyFill="1" applyBorder="1" applyAlignment="1">
      <alignment horizontal="right" wrapText="1"/>
    </xf>
    <xf numFmtId="166" fontId="52" fillId="0" borderId="0" xfId="0" applyNumberFormat="1" applyFont="1" applyFill="1" applyBorder="1" applyAlignment="1">
      <alignment horizontal="center"/>
    </xf>
    <xf numFmtId="166" fontId="52" fillId="0" borderId="0" xfId="0" applyNumberFormat="1" applyFont="1" applyFill="1" applyBorder="1"/>
    <xf numFmtId="14" fontId="52" fillId="0" borderId="0" xfId="0" applyNumberFormat="1" applyFont="1" applyFill="1" applyBorder="1" applyAlignment="1">
      <alignment wrapText="1"/>
    </xf>
    <xf numFmtId="14" fontId="54" fillId="0" borderId="0" xfId="0" applyNumberFormat="1" applyFont="1" applyFill="1" applyBorder="1" applyAlignment="1">
      <alignment horizontal="right" wrapText="1"/>
    </xf>
    <xf numFmtId="0" fontId="52" fillId="0" borderId="29" xfId="0" applyFont="1" applyFill="1" applyBorder="1" applyAlignment="1">
      <alignment horizontal="left" vertical="center"/>
    </xf>
    <xf numFmtId="0" fontId="53" fillId="0" borderId="0" xfId="0" applyFont="1" applyFill="1"/>
    <xf numFmtId="0" fontId="52" fillId="0" borderId="0" xfId="0" applyFont="1" applyFill="1"/>
    <xf numFmtId="0" fontId="56" fillId="0" borderId="0" xfId="0" applyFont="1" applyFill="1"/>
    <xf numFmtId="14" fontId="21" fillId="0" borderId="0" xfId="0" applyNumberFormat="1" applyFont="1" applyFill="1" applyBorder="1" applyAlignment="1">
      <alignment horizontal="right" wrapText="1"/>
    </xf>
    <xf numFmtId="166" fontId="53" fillId="0" borderId="0" xfId="0" applyNumberFormat="1" applyFont="1" applyFill="1" applyBorder="1" applyAlignment="1">
      <alignment horizontal="center"/>
    </xf>
    <xf numFmtId="0" fontId="52" fillId="0" borderId="0" xfId="0" applyFont="1" applyFill="1" applyBorder="1" applyAlignment="1">
      <alignment horizontal="center"/>
    </xf>
    <xf numFmtId="0" fontId="52" fillId="0" borderId="0" xfId="0" applyFont="1" applyFill="1" applyBorder="1"/>
    <xf numFmtId="1" fontId="52" fillId="0" borderId="0" xfId="0" applyNumberFormat="1" applyFont="1" applyFill="1" applyBorder="1" applyAlignment="1">
      <alignment horizontal="center"/>
    </xf>
    <xf numFmtId="2" fontId="54" fillId="0" borderId="0" xfId="0" applyNumberFormat="1" applyFont="1" applyFill="1" applyBorder="1" applyAlignment="1">
      <alignment horizontal="center"/>
    </xf>
    <xf numFmtId="0" fontId="55" fillId="0" borderId="7" xfId="0" applyFont="1" applyFill="1" applyBorder="1" applyAlignment="1">
      <alignment horizontal="right"/>
    </xf>
    <xf numFmtId="0" fontId="55" fillId="0" borderId="14" xfId="0" applyFont="1" applyFill="1" applyBorder="1" applyAlignment="1">
      <alignment horizontal="right"/>
    </xf>
    <xf numFmtId="14" fontId="55" fillId="0" borderId="9" xfId="0" applyNumberFormat="1" applyFont="1" applyFill="1" applyBorder="1" applyAlignment="1">
      <alignment horizontal="right"/>
    </xf>
    <xf numFmtId="14" fontId="55" fillId="0" borderId="11" xfId="0" applyNumberFormat="1" applyFont="1" applyFill="1" applyBorder="1" applyAlignment="1">
      <alignment horizontal="right"/>
    </xf>
    <xf numFmtId="0" fontId="55" fillId="0" borderId="6" xfId="0" applyFont="1" applyFill="1" applyBorder="1" applyAlignment="1">
      <alignment horizontal="right"/>
    </xf>
    <xf numFmtId="14" fontId="55" fillId="0" borderId="10" xfId="0" applyNumberFormat="1" applyFont="1" applyFill="1" applyBorder="1" applyAlignment="1">
      <alignment horizontal="right"/>
    </xf>
    <xf numFmtId="0" fontId="55" fillId="0" borderId="11" xfId="0" applyFont="1" applyFill="1" applyBorder="1" applyAlignment="1">
      <alignment horizontal="right"/>
    </xf>
    <xf numFmtId="0" fontId="55" fillId="0" borderId="10" xfId="0" applyFont="1" applyFill="1" applyBorder="1" applyAlignment="1">
      <alignment horizontal="right"/>
    </xf>
    <xf numFmtId="14" fontId="21" fillId="0" borderId="12" xfId="0" applyNumberFormat="1" applyFont="1" applyFill="1" applyBorder="1"/>
    <xf numFmtId="2" fontId="27" fillId="27" borderId="3" xfId="0" applyNumberFormat="1" applyFont="1" applyFill="1" applyBorder="1" applyAlignment="1">
      <alignment horizontal="center"/>
    </xf>
    <xf numFmtId="0" fontId="27" fillId="28" borderId="0" xfId="0" applyFont="1" applyFill="1"/>
    <xf numFmtId="0" fontId="21" fillId="28" borderId="0" xfId="0" applyFont="1" applyFill="1"/>
    <xf numFmtId="0" fontId="21" fillId="27" borderId="14" xfId="0" applyFont="1" applyFill="1" applyBorder="1" applyAlignment="1">
      <alignment horizontal="right"/>
    </xf>
    <xf numFmtId="0" fontId="21" fillId="27" borderId="13" xfId="0" applyFont="1" applyFill="1" applyBorder="1" applyAlignment="1">
      <alignment horizontal="right"/>
    </xf>
    <xf numFmtId="2" fontId="4" fillId="0" borderId="0" xfId="0" applyNumberFormat="1" applyFont="1" applyFill="1" applyBorder="1"/>
    <xf numFmtId="2" fontId="3" fillId="0" borderId="0" xfId="0" applyNumberFormat="1" applyFont="1" applyFill="1" applyBorder="1"/>
    <xf numFmtId="166" fontId="21" fillId="0" borderId="0" xfId="0" applyNumberFormat="1" applyFont="1" applyFill="1" applyBorder="1" applyAlignment="1">
      <alignment horizontal="center" vertical="center" wrapText="1"/>
    </xf>
    <xf numFmtId="0" fontId="2" fillId="0" borderId="0" xfId="415"/>
    <xf numFmtId="0" fontId="57" fillId="2" borderId="0" xfId="415" applyFont="1" applyFill="1" applyBorder="1" applyAlignment="1">
      <alignment horizontal="centerContinuous"/>
    </xf>
    <xf numFmtId="0" fontId="2" fillId="0" borderId="0" xfId="415" applyBorder="1"/>
    <xf numFmtId="0" fontId="57" fillId="2" borderId="0" xfId="415" applyFont="1" applyFill="1" applyBorder="1"/>
    <xf numFmtId="0" fontId="2" fillId="0" borderId="6" xfId="415" applyBorder="1"/>
    <xf numFmtId="0" fontId="2" fillId="0" borderId="15" xfId="415" applyBorder="1"/>
    <xf numFmtId="49" fontId="66" fillId="0" borderId="12" xfId="432" applyFont="1" applyBorder="1"/>
    <xf numFmtId="0" fontId="21" fillId="0" borderId="0" xfId="0" applyFont="1" applyFill="1" applyAlignment="1">
      <alignment vertical="top"/>
    </xf>
    <xf numFmtId="14" fontId="21" fillId="0" borderId="10" xfId="0" applyNumberFormat="1" applyFont="1" applyFill="1" applyBorder="1"/>
    <xf numFmtId="166" fontId="21" fillId="27" borderId="11" xfId="0" applyNumberFormat="1" applyFont="1" applyFill="1" applyBorder="1"/>
    <xf numFmtId="0" fontId="27" fillId="0" borderId="0" xfId="0" applyFont="1"/>
    <xf numFmtId="14" fontId="21" fillId="0" borderId="13" xfId="0" applyNumberFormat="1" applyFont="1" applyFill="1" applyBorder="1"/>
    <xf numFmtId="14" fontId="21" fillId="0" borderId="5" xfId="0" applyNumberFormat="1" applyFont="1" applyFill="1" applyBorder="1"/>
    <xf numFmtId="0" fontId="21" fillId="0" borderId="13" xfId="0" applyNumberFormat="1" applyFont="1" applyFill="1" applyBorder="1"/>
    <xf numFmtId="14" fontId="21" fillId="0" borderId="0" xfId="0" applyNumberFormat="1" applyFont="1" applyBorder="1"/>
    <xf numFmtId="14" fontId="21" fillId="0" borderId="0" xfId="0" applyNumberFormat="1" applyFont="1"/>
    <xf numFmtId="0" fontId="21" fillId="0" borderId="14" xfId="0" applyNumberFormat="1" applyFont="1" applyFill="1" applyBorder="1"/>
    <xf numFmtId="0" fontId="21" fillId="0" borderId="6" xfId="0" applyNumberFormat="1" applyFont="1" applyFill="1" applyBorder="1"/>
    <xf numFmtId="0" fontId="21" fillId="0" borderId="0" xfId="0" applyNumberFormat="1" applyFont="1" applyBorder="1"/>
    <xf numFmtId="0" fontId="21" fillId="0" borderId="11" xfId="0" applyNumberFormat="1" applyFont="1" applyFill="1" applyBorder="1"/>
    <xf numFmtId="0" fontId="21" fillId="0" borderId="10" xfId="0" applyNumberFormat="1" applyFont="1" applyFill="1" applyBorder="1"/>
    <xf numFmtId="2" fontId="27" fillId="0" borderId="15" xfId="0" applyNumberFormat="1" applyFont="1" applyFill="1" applyBorder="1" applyAlignment="1">
      <alignment horizontal="center"/>
    </xf>
    <xf numFmtId="2" fontId="21" fillId="0" borderId="0" xfId="0" applyNumberFormat="1" applyFont="1"/>
    <xf numFmtId="0" fontId="21" fillId="27" borderId="14" xfId="0" applyFont="1" applyFill="1" applyBorder="1"/>
    <xf numFmtId="0" fontId="21" fillId="27" borderId="11" xfId="0" applyFont="1" applyFill="1" applyBorder="1"/>
    <xf numFmtId="2" fontId="27" fillId="27" borderId="11" xfId="0" applyNumberFormat="1" applyFont="1" applyFill="1" applyBorder="1" applyAlignment="1">
      <alignment horizontal="center"/>
    </xf>
    <xf numFmtId="0" fontId="21" fillId="0" borderId="0" xfId="0" applyNumberFormat="1" applyFont="1" applyFill="1" applyBorder="1"/>
    <xf numFmtId="2" fontId="27" fillId="27" borderId="1" xfId="0" applyNumberFormat="1" applyFont="1" applyFill="1" applyBorder="1" applyAlignment="1">
      <alignment horizontal="center"/>
    </xf>
    <xf numFmtId="0" fontId="21" fillId="0" borderId="15" xfId="0" applyFont="1" applyBorder="1"/>
    <xf numFmtId="2" fontId="27" fillId="0" borderId="0" xfId="0" applyNumberFormat="1" applyFont="1" applyFill="1" applyBorder="1" applyAlignment="1">
      <alignment horizont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14" fontId="21" fillId="0" borderId="13" xfId="0" applyNumberFormat="1" applyFont="1" applyFill="1" applyBorder="1" applyAlignment="1">
      <alignment horizontal="right"/>
    </xf>
    <xf numFmtId="0" fontId="21" fillId="0" borderId="1" xfId="0" applyNumberFormat="1" applyFont="1" applyFill="1" applyBorder="1"/>
    <xf numFmtId="2" fontId="27" fillId="0" borderId="41" xfId="0" applyNumberFormat="1" applyFont="1" applyFill="1" applyBorder="1" applyAlignment="1">
      <alignment horizontal="center"/>
    </xf>
    <xf numFmtId="164" fontId="21" fillId="0" borderId="13" xfId="0" applyNumberFormat="1" applyFont="1" applyFill="1" applyBorder="1" applyAlignment="1">
      <alignment horizontal="right"/>
    </xf>
    <xf numFmtId="0" fontId="21" fillId="0" borderId="13" xfId="0" applyFont="1" applyBorder="1"/>
    <xf numFmtId="164" fontId="21" fillId="0" borderId="14" xfId="0" applyNumberFormat="1" applyFont="1" applyFill="1" applyBorder="1" applyAlignment="1">
      <alignment horizontal="right"/>
    </xf>
    <xf numFmtId="164" fontId="21" fillId="0" borderId="11" xfId="0" applyNumberFormat="1" applyFont="1" applyFill="1" applyBorder="1" applyAlignment="1">
      <alignment horizontal="right"/>
    </xf>
    <xf numFmtId="0" fontId="21" fillId="0" borderId="1" xfId="0" applyFont="1" applyFill="1" applyBorder="1"/>
    <xf numFmtId="2" fontId="27" fillId="27" borderId="41" xfId="0" applyNumberFormat="1" applyFont="1" applyFill="1" applyBorder="1" applyAlignment="1">
      <alignment horizontal="center"/>
    </xf>
    <xf numFmtId="171" fontId="27" fillId="0" borderId="0" xfId="0" applyNumberFormat="1" applyFont="1" applyFill="1" applyBorder="1" applyAlignment="1"/>
    <xf numFmtId="0" fontId="27" fillId="0" borderId="0" xfId="0" applyFont="1" applyFill="1" applyBorder="1" applyAlignment="1"/>
    <xf numFmtId="0" fontId="48" fillId="0" borderId="0" xfId="0" applyFont="1" applyFill="1" applyBorder="1" applyAlignment="1"/>
    <xf numFmtId="0" fontId="21" fillId="0" borderId="0" xfId="0" applyFont="1" applyAlignment="1">
      <alignment horizontal="right"/>
    </xf>
    <xf numFmtId="0" fontId="21" fillId="0" borderId="12" xfId="0" applyNumberFormat="1" applyFont="1" applyFill="1" applyBorder="1"/>
    <xf numFmtId="14" fontId="21" fillId="0" borderId="15" xfId="0" applyNumberFormat="1" applyFont="1" applyFill="1" applyBorder="1"/>
    <xf numFmtId="0" fontId="21" fillId="0" borderId="7" xfId="0" applyNumberFormat="1" applyFont="1" applyFill="1" applyBorder="1"/>
    <xf numFmtId="0" fontId="21" fillId="0" borderId="9" xfId="0" applyNumberFormat="1" applyFont="1" applyFill="1" applyBorder="1"/>
    <xf numFmtId="0" fontId="21" fillId="27" borderId="13" xfId="0" applyFont="1" applyFill="1" applyBorder="1"/>
    <xf numFmtId="2" fontId="27" fillId="27" borderId="42" xfId="0" applyNumberFormat="1" applyFont="1" applyFill="1" applyBorder="1" applyAlignment="1">
      <alignment horizontal="center"/>
    </xf>
    <xf numFmtId="2" fontId="21" fillId="0" borderId="1" xfId="0" applyNumberFormat="1" applyFont="1" applyFill="1" applyBorder="1"/>
    <xf numFmtId="0" fontId="21" fillId="0" borderId="5" xfId="0" applyNumberFormat="1" applyFont="1" applyFill="1" applyBorder="1"/>
    <xf numFmtId="2" fontId="27" fillId="0" borderId="1" xfId="0" applyNumberFormat="1" applyFont="1" applyFill="1" applyBorder="1" applyAlignment="1">
      <alignment horizontal="center"/>
    </xf>
    <xf numFmtId="2" fontId="21" fillId="0" borderId="1" xfId="0" applyNumberFormat="1" applyFont="1" applyFill="1" applyBorder="1" applyAlignment="1">
      <alignment horizontal="center"/>
    </xf>
    <xf numFmtId="2" fontId="21" fillId="0" borderId="15" xfId="0" applyNumberFormat="1" applyFont="1" applyFill="1" applyBorder="1" applyAlignment="1">
      <alignment horizontal="center"/>
    </xf>
    <xf numFmtId="2" fontId="27" fillId="0" borderId="11" xfId="0" applyNumberFormat="1" applyFont="1" applyFill="1" applyBorder="1" applyAlignment="1">
      <alignment horizontal="center"/>
    </xf>
    <xf numFmtId="0" fontId="47" fillId="0" borderId="1" xfId="415" applyFont="1" applyFill="1" applyBorder="1"/>
    <xf numFmtId="0" fontId="47" fillId="0" borderId="1" xfId="415" applyFont="1" applyBorder="1"/>
    <xf numFmtId="0" fontId="63" fillId="0" borderId="1" xfId="429" applyFill="1" applyBorder="1" applyAlignment="1" applyProtection="1"/>
    <xf numFmtId="49" fontId="1" fillId="0" borderId="1" xfId="415" applyNumberFormat="1" applyFont="1" applyFill="1" applyBorder="1"/>
    <xf numFmtId="0" fontId="63" fillId="0" borderId="1" xfId="429" applyFill="1" applyBorder="1" applyAlignment="1" applyProtection="1">
      <alignment horizontal="left"/>
    </xf>
    <xf numFmtId="0" fontId="1" fillId="0" borderId="1" xfId="415" applyFont="1" applyBorder="1"/>
    <xf numFmtId="0" fontId="68" fillId="0" borderId="1" xfId="415" applyFont="1" applyFill="1" applyBorder="1"/>
    <xf numFmtId="0" fontId="2" fillId="0" borderId="0" xfId="415" applyFill="1" applyBorder="1"/>
    <xf numFmtId="0" fontId="67" fillId="0" borderId="0" xfId="415" applyFont="1" applyFill="1" applyBorder="1" applyAlignment="1">
      <alignment horizontal="centerContinuous"/>
    </xf>
    <xf numFmtId="0" fontId="57" fillId="2" borderId="0" xfId="415" applyFont="1" applyFill="1" applyBorder="1" applyAlignment="1"/>
    <xf numFmtId="0" fontId="58" fillId="2" borderId="0" xfId="415" applyFont="1" applyFill="1" applyBorder="1" applyAlignment="1">
      <alignment horizontal="centerContinuous"/>
    </xf>
    <xf numFmtId="10" fontId="21" fillId="0" borderId="0" xfId="142" applyNumberFormat="1" applyFont="1" applyFill="1" applyBorder="1"/>
    <xf numFmtId="10" fontId="27" fillId="0" borderId="0" xfId="142" applyNumberFormat="1" applyFont="1" applyFill="1" applyBorder="1"/>
    <xf numFmtId="169" fontId="21" fillId="0" borderId="0" xfId="0" applyNumberFormat="1" applyFont="1" applyFill="1" applyBorder="1"/>
    <xf numFmtId="10" fontId="27" fillId="0" borderId="0" xfId="0" applyNumberFormat="1" applyFont="1" applyFill="1" applyBorder="1"/>
    <xf numFmtId="0" fontId="21" fillId="32" borderId="0" xfId="0" applyFont="1" applyFill="1" applyBorder="1"/>
    <xf numFmtId="10" fontId="21" fillId="32" borderId="0" xfId="24" applyNumberFormat="1" applyFont="1" applyFill="1" applyBorder="1"/>
    <xf numFmtId="0" fontId="0" fillId="32" borderId="0" xfId="0" applyFill="1" applyBorder="1"/>
    <xf numFmtId="0" fontId="27" fillId="32" borderId="0" xfId="0" applyFont="1" applyFill="1" applyBorder="1"/>
    <xf numFmtId="10" fontId="21" fillId="32" borderId="0" xfId="0" applyNumberFormat="1" applyFont="1" applyFill="1" applyBorder="1"/>
    <xf numFmtId="2" fontId="21" fillId="32" borderId="0" xfId="0" applyNumberFormat="1" applyFont="1" applyFill="1" applyBorder="1"/>
    <xf numFmtId="9" fontId="27" fillId="32" borderId="0" xfId="142" applyFont="1" applyFill="1" applyBorder="1"/>
    <xf numFmtId="0" fontId="21" fillId="0" borderId="0" xfId="0" applyFont="1" applyFill="1" applyAlignment="1">
      <alignment horizontal="left" vertical="top" wrapText="1"/>
    </xf>
    <xf numFmtId="0" fontId="27" fillId="0" borderId="0" xfId="0" applyFont="1" applyFill="1" applyAlignment="1">
      <alignment horizontal="left" vertical="top"/>
    </xf>
    <xf numFmtId="0" fontId="27" fillId="0" borderId="2" xfId="0" applyFont="1" applyFill="1" applyBorder="1" applyAlignment="1">
      <alignment horizontal="center"/>
    </xf>
    <xf numFmtId="0" fontId="27" fillId="0" borderId="3" xfId="0" applyFont="1" applyFill="1" applyBorder="1" applyAlignment="1">
      <alignment horizontal="center"/>
    </xf>
    <xf numFmtId="0" fontId="21" fillId="0" borderId="0" xfId="0" applyFont="1" applyFill="1" applyAlignment="1">
      <alignment horizontal="left" wrapText="1"/>
    </xf>
    <xf numFmtId="0" fontId="27" fillId="0" borderId="0" xfId="0" applyFont="1" applyFill="1" applyBorder="1" applyAlignment="1">
      <alignment horizontal="center"/>
    </xf>
    <xf numFmtId="0" fontId="27" fillId="0" borderId="15" xfId="0" applyFont="1" applyFill="1" applyBorder="1" applyAlignment="1">
      <alignment horizontal="center"/>
    </xf>
    <xf numFmtId="0" fontId="27" fillId="0" borderId="5" xfId="0" applyFont="1" applyFill="1" applyBorder="1" applyAlignment="1">
      <alignment horizontal="center"/>
    </xf>
    <xf numFmtId="0" fontId="28" fillId="0" borderId="12" xfId="0" applyFont="1" applyFill="1" applyBorder="1" applyAlignment="1">
      <alignment horizontal="center"/>
    </xf>
    <xf numFmtId="0" fontId="28" fillId="0" borderId="15" xfId="0" applyFont="1" applyFill="1" applyBorder="1" applyAlignment="1">
      <alignment horizontal="center"/>
    </xf>
    <xf numFmtId="0" fontId="28" fillId="0" borderId="5" xfId="0" applyFont="1" applyFill="1" applyBorder="1" applyAlignment="1">
      <alignment horizontal="center"/>
    </xf>
    <xf numFmtId="0" fontId="27" fillId="0" borderId="10" xfId="0" applyFont="1" applyFill="1" applyBorder="1" applyAlignment="1">
      <alignment horizontal="center"/>
    </xf>
    <xf numFmtId="0" fontId="27" fillId="0" borderId="8" xfId="0" applyFont="1" applyFill="1" applyBorder="1" applyAlignment="1">
      <alignment horizontal="center"/>
    </xf>
    <xf numFmtId="0" fontId="27" fillId="0" borderId="9" xfId="0" applyFont="1" applyFill="1" applyBorder="1" applyAlignment="1">
      <alignment horizontal="center"/>
    </xf>
    <xf numFmtId="0" fontId="28" fillId="0" borderId="0" xfId="0" applyFont="1" applyFill="1" applyBorder="1" applyAlignment="1">
      <alignment horizontal="center"/>
    </xf>
    <xf numFmtId="166" fontId="54" fillId="0" borderId="0" xfId="0" applyNumberFormat="1" applyFont="1" applyFill="1" applyBorder="1" applyAlignment="1">
      <alignment horizontal="left"/>
    </xf>
    <xf numFmtId="0" fontId="17" fillId="3" borderId="2" xfId="0" applyFont="1" applyFill="1" applyBorder="1" applyAlignment="1">
      <alignment horizontal="left"/>
    </xf>
    <xf numFmtId="0" fontId="17" fillId="3" borderId="3" xfId="0" applyFont="1" applyFill="1" applyBorder="1" applyAlignment="1">
      <alignment horizontal="left"/>
    </xf>
    <xf numFmtId="0" fontId="17" fillId="3" borderId="4" xfId="0" applyFont="1" applyFill="1" applyBorder="1" applyAlignment="1">
      <alignment horizontal="left"/>
    </xf>
    <xf numFmtId="2" fontId="17" fillId="3" borderId="12" xfId="0" applyNumberFormat="1" applyFont="1" applyFill="1" applyBorder="1" applyAlignment="1">
      <alignment horizontal="left"/>
    </xf>
    <xf numFmtId="2" fontId="17" fillId="3" borderId="15" xfId="0" applyNumberFormat="1" applyFont="1" applyFill="1" applyBorder="1" applyAlignment="1">
      <alignment horizontal="left"/>
    </xf>
    <xf numFmtId="2" fontId="17" fillId="3" borderId="5" xfId="0" applyNumberFormat="1" applyFont="1" applyFill="1" applyBorder="1" applyAlignment="1">
      <alignment horizontal="left"/>
    </xf>
    <xf numFmtId="2" fontId="20" fillId="3" borderId="10" xfId="0" applyNumberFormat="1" applyFont="1" applyFill="1" applyBorder="1" applyAlignment="1">
      <alignment horizontal="left"/>
    </xf>
    <xf numFmtId="2" fontId="20" fillId="3" borderId="8" xfId="0" applyNumberFormat="1" applyFont="1" applyFill="1" applyBorder="1" applyAlignment="1">
      <alignment horizontal="left"/>
    </xf>
    <xf numFmtId="2" fontId="20" fillId="3" borderId="9" xfId="0" applyNumberFormat="1" applyFont="1" applyFill="1" applyBorder="1" applyAlignment="1">
      <alignment horizontal="left"/>
    </xf>
    <xf numFmtId="14" fontId="17" fillId="3" borderId="2" xfId="0" applyNumberFormat="1" applyFont="1" applyFill="1" applyBorder="1" applyAlignment="1">
      <alignment horizontal="left" wrapText="1"/>
    </xf>
    <xf numFmtId="14" fontId="17" fillId="3" borderId="3" xfId="0" applyNumberFormat="1" applyFont="1" applyFill="1" applyBorder="1" applyAlignment="1">
      <alignment horizontal="left" wrapText="1"/>
    </xf>
    <xf numFmtId="14" fontId="17" fillId="3" borderId="4" xfId="0" applyNumberFormat="1" applyFont="1" applyFill="1" applyBorder="1" applyAlignment="1">
      <alignment horizontal="left" wrapText="1"/>
    </xf>
    <xf numFmtId="166" fontId="53" fillId="0" borderId="0" xfId="0" applyNumberFormat="1" applyFont="1" applyFill="1" applyBorder="1" applyAlignment="1">
      <alignment horizontal="left"/>
    </xf>
    <xf numFmtId="10" fontId="21" fillId="3" borderId="5" xfId="7" applyNumberFormat="1" applyFont="1" applyFill="1" applyBorder="1" applyAlignment="1">
      <alignment horizontal="center" vertical="center"/>
    </xf>
    <xf numFmtId="10" fontId="21" fillId="3" borderId="7" xfId="7" applyNumberFormat="1" applyFont="1" applyFill="1" applyBorder="1" applyAlignment="1">
      <alignment horizontal="center" vertical="center"/>
    </xf>
    <xf numFmtId="0" fontId="21" fillId="3" borderId="5" xfId="7" applyFont="1" applyFill="1" applyBorder="1" applyAlignment="1">
      <alignment horizontal="center" vertical="center"/>
    </xf>
    <xf numFmtId="0" fontId="21" fillId="3" borderId="7" xfId="7" applyFont="1" applyFill="1" applyBorder="1" applyAlignment="1">
      <alignment horizontal="center" vertical="center"/>
    </xf>
    <xf numFmtId="0" fontId="27" fillId="0" borderId="2" xfId="7" applyFont="1" applyBorder="1" applyAlignment="1">
      <alignment horizontal="center"/>
    </xf>
    <xf numFmtId="0" fontId="27" fillId="0" borderId="3" xfId="7" applyFont="1" applyBorder="1" applyAlignment="1">
      <alignment horizontal="center"/>
    </xf>
    <xf numFmtId="0" fontId="27" fillId="0" borderId="4" xfId="7" applyFont="1" applyBorder="1" applyAlignment="1">
      <alignment horizontal="center"/>
    </xf>
    <xf numFmtId="0" fontId="48" fillId="0" borderId="2" xfId="7" applyFont="1" applyBorder="1" applyAlignment="1">
      <alignment horizontal="center"/>
    </xf>
    <xf numFmtId="0" fontId="48" fillId="0" borderId="4" xfId="7" applyFont="1" applyBorder="1" applyAlignment="1">
      <alignment horizontal="center"/>
    </xf>
    <xf numFmtId="0" fontId="48" fillId="0" borderId="3" xfId="7" applyFont="1" applyBorder="1" applyAlignment="1">
      <alignment horizontal="center"/>
    </xf>
    <xf numFmtId="0" fontId="27" fillId="3" borderId="2" xfId="0" applyFont="1" applyFill="1" applyBorder="1" applyAlignment="1">
      <alignment horizontal="center"/>
    </xf>
    <xf numFmtId="0" fontId="27" fillId="3" borderId="3" xfId="0" applyFont="1" applyFill="1" applyBorder="1" applyAlignment="1">
      <alignment horizontal="center"/>
    </xf>
    <xf numFmtId="0" fontId="27" fillId="3" borderId="4" xfId="0" applyFont="1" applyFill="1" applyBorder="1" applyAlignment="1">
      <alignment horizontal="center"/>
    </xf>
    <xf numFmtId="0" fontId="17" fillId="0" borderId="27" xfId="0" applyFont="1" applyFill="1" applyBorder="1" applyAlignment="1">
      <alignment horizontal="center" vertical="center"/>
    </xf>
    <xf numFmtId="0" fontId="17" fillId="0" borderId="30" xfId="0" applyFont="1" applyFill="1" applyBorder="1" applyAlignment="1">
      <alignment horizontal="center" vertical="center"/>
    </xf>
    <xf numFmtId="166" fontId="21" fillId="27" borderId="13" xfId="0" applyNumberFormat="1" applyFont="1" applyFill="1" applyBorder="1" applyAlignment="1">
      <alignment horizontal="center" vertical="center" wrapText="1"/>
    </xf>
    <xf numFmtId="166" fontId="21" fillId="27" borderId="14" xfId="0" applyNumberFormat="1" applyFont="1" applyFill="1" applyBorder="1" applyAlignment="1">
      <alignment horizontal="center" vertical="center" wrapText="1"/>
    </xf>
    <xf numFmtId="166" fontId="21" fillId="27" borderId="11" xfId="0" applyNumberFormat="1"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1" xfId="0" applyFont="1" applyFill="1" applyBorder="1" applyAlignment="1">
      <alignment horizontal="center" vertical="center" wrapText="1"/>
    </xf>
    <xf numFmtId="166" fontId="21" fillId="0" borderId="13" xfId="0" applyNumberFormat="1" applyFont="1" applyFill="1" applyBorder="1" applyAlignment="1">
      <alignment horizontal="center" vertical="center" wrapText="1"/>
    </xf>
    <xf numFmtId="166" fontId="21" fillId="0" borderId="14"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wrapText="1"/>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1" xfId="0" applyFont="1" applyFill="1" applyBorder="1" applyAlignment="1">
      <alignment horizontal="center" vertical="center"/>
    </xf>
    <xf numFmtId="171" fontId="27" fillId="28" borderId="2" xfId="0" applyNumberFormat="1" applyFont="1" applyFill="1" applyBorder="1" applyAlignment="1">
      <alignment horizontal="left"/>
    </xf>
    <xf numFmtId="171" fontId="27" fillId="28" borderId="3" xfId="0" applyNumberFormat="1" applyFont="1" applyFill="1" applyBorder="1" applyAlignment="1">
      <alignment horizontal="left"/>
    </xf>
    <xf numFmtId="171" fontId="27" fillId="28" borderId="4" xfId="0" applyNumberFormat="1" applyFont="1" applyFill="1" applyBorder="1" applyAlignment="1">
      <alignment horizontal="left"/>
    </xf>
    <xf numFmtId="0" fontId="27" fillId="28" borderId="12" xfId="0" applyFont="1" applyFill="1" applyBorder="1" applyAlignment="1">
      <alignment horizontal="left"/>
    </xf>
    <xf numFmtId="0" fontId="27" fillId="28" borderId="15" xfId="0" applyFont="1" applyFill="1" applyBorder="1" applyAlignment="1">
      <alignment horizontal="left"/>
    </xf>
    <xf numFmtId="0" fontId="27" fillId="28" borderId="5" xfId="0" applyFont="1" applyFill="1" applyBorder="1" applyAlignment="1">
      <alignment horizontal="left"/>
    </xf>
    <xf numFmtId="0" fontId="48" fillId="28" borderId="10" xfId="0" applyFont="1" applyFill="1" applyBorder="1" applyAlignment="1">
      <alignment horizontal="left"/>
    </xf>
    <xf numFmtId="0" fontId="48" fillId="28" borderId="8" xfId="0" applyFont="1" applyFill="1" applyBorder="1" applyAlignment="1">
      <alignment horizontal="left"/>
    </xf>
    <xf numFmtId="0" fontId="48" fillId="28" borderId="9" xfId="0" applyFont="1" applyFill="1" applyBorder="1" applyAlignment="1">
      <alignment horizontal="left"/>
    </xf>
    <xf numFmtId="0" fontId="48" fillId="28" borderId="13" xfId="0" applyFont="1" applyFill="1" applyBorder="1" applyAlignment="1">
      <alignment horizontal="center" wrapText="1"/>
    </xf>
    <xf numFmtId="0" fontId="48" fillId="28" borderId="11" xfId="0" applyFont="1" applyFill="1" applyBorder="1" applyAlignment="1">
      <alignment horizontal="center" wrapText="1"/>
    </xf>
    <xf numFmtId="0" fontId="27" fillId="3" borderId="2" xfId="7" applyFont="1" applyFill="1" applyBorder="1" applyAlignment="1">
      <alignment horizontal="center"/>
    </xf>
    <xf numFmtId="0" fontId="27" fillId="3" borderId="3" xfId="7" applyFont="1" applyFill="1" applyBorder="1" applyAlignment="1">
      <alignment horizontal="center"/>
    </xf>
    <xf numFmtId="0" fontId="27" fillId="3" borderId="4" xfId="7" applyFont="1" applyFill="1" applyBorder="1" applyAlignment="1">
      <alignment horizontal="center"/>
    </xf>
    <xf numFmtId="0" fontId="27" fillId="3" borderId="13" xfId="7" applyFont="1" applyFill="1" applyBorder="1" applyAlignment="1">
      <alignment horizontal="center" vertical="center" textRotation="90"/>
    </xf>
    <xf numFmtId="0" fontId="27" fillId="3" borderId="14" xfId="7" applyFont="1" applyFill="1" applyBorder="1" applyAlignment="1">
      <alignment horizontal="center" vertical="center" textRotation="90"/>
    </xf>
    <xf numFmtId="0" fontId="27" fillId="3" borderId="11" xfId="7" applyFont="1" applyFill="1" applyBorder="1" applyAlignment="1">
      <alignment horizontal="center" vertical="center" textRotation="90"/>
    </xf>
    <xf numFmtId="0" fontId="27" fillId="3" borderId="13" xfId="0" applyFont="1" applyFill="1" applyBorder="1" applyAlignment="1">
      <alignment horizontal="center" vertical="center" textRotation="90"/>
    </xf>
    <xf numFmtId="0" fontId="27" fillId="3" borderId="14" xfId="0" applyFont="1" applyFill="1" applyBorder="1" applyAlignment="1">
      <alignment horizontal="center" vertical="center" textRotation="90"/>
    </xf>
    <xf numFmtId="0" fontId="27" fillId="3" borderId="11" xfId="0" applyFont="1" applyFill="1" applyBorder="1" applyAlignment="1">
      <alignment horizontal="center" vertical="center" textRotation="90"/>
    </xf>
    <xf numFmtId="0" fontId="21" fillId="0" borderId="0" xfId="7" applyFont="1" applyAlignment="1">
      <alignment horizontal="left" vertical="top" wrapText="1"/>
    </xf>
    <xf numFmtId="0" fontId="21" fillId="0" borderId="0" xfId="7" applyFont="1" applyAlignment="1">
      <alignment horizontal="left" vertical="top"/>
    </xf>
  </cellXfs>
  <cellStyles count="433">
    <cellStyle name="_x000a_bidires=100_x000d_" xfId="2"/>
    <cellStyle name="_x000a_bidires=100_x000d_ 2" xfId="145"/>
    <cellStyle name="_x000a_bidires=100_x000d_ 2 2" xfId="146"/>
    <cellStyle name="_x000a_bidires=100_x000d_ 2 3" xfId="147"/>
    <cellStyle name="_x000a_bidires=100_x000d_ 2 4" xfId="211"/>
    <cellStyle name="_x000a_bidires=100_x000d_ 3" xfId="148"/>
    <cellStyle name="_x000a_bidires=100_x000d_ 4" xfId="149"/>
    <cellStyle name="_x000a_bidires=100_x000d_ 5" xfId="144"/>
    <cellStyle name="20% - Accent1 2" xfId="150"/>
    <cellStyle name="20% - Accent2 2" xfId="151"/>
    <cellStyle name="20% - Accent3 2" xfId="152"/>
    <cellStyle name="20% - Accent4 2" xfId="153"/>
    <cellStyle name="20% - Accent5 2" xfId="154"/>
    <cellStyle name="20% - Accent6 2" xfId="155"/>
    <cellStyle name="40% - Accent1 2" xfId="156"/>
    <cellStyle name="40% - Accent2 2" xfId="157"/>
    <cellStyle name="40% - Accent3 2" xfId="158"/>
    <cellStyle name="40% - Accent4 2" xfId="159"/>
    <cellStyle name="40% - Accent5 2" xfId="160"/>
    <cellStyle name="40% - Accent6 2" xfId="161"/>
    <cellStyle name="60% - Accent1 2" xfId="162"/>
    <cellStyle name="60% - Accent2 2" xfId="163"/>
    <cellStyle name="60% - Accent3 2" xfId="164"/>
    <cellStyle name="60% - Accent4 2" xfId="165"/>
    <cellStyle name="60% - Accent5 2" xfId="166"/>
    <cellStyle name="60% - Accent6 2" xfId="167"/>
    <cellStyle name="Accent1 2" xfId="168"/>
    <cellStyle name="Accent2 2" xfId="169"/>
    <cellStyle name="Accent3 2" xfId="170"/>
    <cellStyle name="Accent4 2" xfId="171"/>
    <cellStyle name="Accent5 2" xfId="172"/>
    <cellStyle name="Accent6 2" xfId="173"/>
    <cellStyle name="Bad 2" xfId="174"/>
    <cellStyle name="Calculation 2" xfId="175"/>
    <cellStyle name="Check Cell 2" xfId="176"/>
    <cellStyle name="Comma" xfId="141" builtinId="3"/>
    <cellStyle name="Comma  - Style1" xfId="4"/>
    <cellStyle name="Comma [1]" xfId="416"/>
    <cellStyle name="Comma [2]" xfId="417"/>
    <cellStyle name="Comma [4]" xfId="418"/>
    <cellStyle name="Comma 2" xfId="3"/>
    <cellStyle name="Comma 2 2" xfId="215"/>
    <cellStyle name="Comma 2 3" xfId="225"/>
    <cellStyle name="Comma 2 3 2" xfId="290"/>
    <cellStyle name="Comma 2 3 2 2" xfId="314"/>
    <cellStyle name="Comma 2 3 2 2 2" xfId="362"/>
    <cellStyle name="Comma 2 3 2 2 3" xfId="410"/>
    <cellStyle name="Comma 2 3 2 3" xfId="338"/>
    <cellStyle name="Comma 2 3 2 4" xfId="386"/>
    <cellStyle name="Comma 2 3 3" xfId="302"/>
    <cellStyle name="Comma 2 3 3 2" xfId="350"/>
    <cellStyle name="Comma 2 3 3 3" xfId="398"/>
    <cellStyle name="Comma 2 3 4" xfId="326"/>
    <cellStyle name="Comma 2 3 5" xfId="374"/>
    <cellStyle name="Comma 2 4" xfId="284"/>
    <cellStyle name="Comma 2 4 2" xfId="308"/>
    <cellStyle name="Comma 2 4 2 2" xfId="356"/>
    <cellStyle name="Comma 2 4 2 3" xfId="404"/>
    <cellStyle name="Comma 2 4 3" xfId="332"/>
    <cellStyle name="Comma 2 4 4" xfId="380"/>
    <cellStyle name="Comma 2 5" xfId="296"/>
    <cellStyle name="Comma 2 5 2" xfId="344"/>
    <cellStyle name="Comma 2 5 3" xfId="392"/>
    <cellStyle name="Comma 2 6" xfId="320"/>
    <cellStyle name="Comma 2 7" xfId="368"/>
    <cellStyle name="Comma 3" xfId="138"/>
    <cellStyle name="Comma 3 2" xfId="279"/>
    <cellStyle name="Comma 3 2 2" xfId="292"/>
    <cellStyle name="Comma 3 2 2 2" xfId="316"/>
    <cellStyle name="Comma 3 2 2 2 2" xfId="364"/>
    <cellStyle name="Comma 3 2 2 2 3" xfId="412"/>
    <cellStyle name="Comma 3 2 2 3" xfId="340"/>
    <cellStyle name="Comma 3 2 2 4" xfId="388"/>
    <cellStyle name="Comma 3 2 3" xfId="304"/>
    <cellStyle name="Comma 3 2 3 2" xfId="352"/>
    <cellStyle name="Comma 3 2 3 3" xfId="400"/>
    <cellStyle name="Comma 3 2 4" xfId="328"/>
    <cellStyle name="Comma 3 2 5" xfId="376"/>
    <cellStyle name="Comma 3 3" xfId="286"/>
    <cellStyle name="Comma 3 3 2" xfId="310"/>
    <cellStyle name="Comma 3 3 2 2" xfId="358"/>
    <cellStyle name="Comma 3 3 2 3" xfId="406"/>
    <cellStyle name="Comma 3 3 3" xfId="334"/>
    <cellStyle name="Comma 3 3 4" xfId="382"/>
    <cellStyle name="Comma 3 4" xfId="298"/>
    <cellStyle name="Comma 3 4 2" xfId="346"/>
    <cellStyle name="Comma 3 4 3" xfId="394"/>
    <cellStyle name="Comma 3 5" xfId="322"/>
    <cellStyle name="Comma 3 6" xfId="370"/>
    <cellStyle name="Comma 4" xfId="139"/>
    <cellStyle name="Comma 4 2" xfId="280"/>
    <cellStyle name="Comma 4 2 2" xfId="293"/>
    <cellStyle name="Comma 4 2 2 2" xfId="317"/>
    <cellStyle name="Comma 4 2 2 2 2" xfId="365"/>
    <cellStyle name="Comma 4 2 2 2 3" xfId="413"/>
    <cellStyle name="Comma 4 2 2 3" xfId="341"/>
    <cellStyle name="Comma 4 2 2 4" xfId="389"/>
    <cellStyle name="Comma 4 2 3" xfId="305"/>
    <cellStyle name="Comma 4 2 3 2" xfId="353"/>
    <cellStyle name="Comma 4 2 3 3" xfId="401"/>
    <cellStyle name="Comma 4 2 4" xfId="329"/>
    <cellStyle name="Comma 4 2 5" xfId="377"/>
    <cellStyle name="Comma 4 3" xfId="287"/>
    <cellStyle name="Comma 4 3 2" xfId="311"/>
    <cellStyle name="Comma 4 3 2 2" xfId="359"/>
    <cellStyle name="Comma 4 3 2 3" xfId="407"/>
    <cellStyle name="Comma 4 3 3" xfId="335"/>
    <cellStyle name="Comma 4 3 4" xfId="383"/>
    <cellStyle name="Comma 4 4" xfId="299"/>
    <cellStyle name="Comma 4 4 2" xfId="347"/>
    <cellStyle name="Comma 4 4 3" xfId="395"/>
    <cellStyle name="Comma 4 5" xfId="323"/>
    <cellStyle name="Comma 4 6" xfId="371"/>
    <cellStyle name="Curren - Style2" xfId="5"/>
    <cellStyle name="Date (short)" xfId="419"/>
    <cellStyle name="Explanatory Text 2" xfId="177"/>
    <cellStyle name="Good 2" xfId="178"/>
    <cellStyle name="Heading 1 2" xfId="179"/>
    <cellStyle name="Heading 1 3" xfId="431"/>
    <cellStyle name="Heading 2 2" xfId="180"/>
    <cellStyle name="Heading 3 2" xfId="181"/>
    <cellStyle name="Heading 4 2" xfId="182"/>
    <cellStyle name="Hyperlink" xfId="429" builtinId="8"/>
    <cellStyle name="Input 2" xfId="183"/>
    <cellStyle name="Input 3" xfId="430"/>
    <cellStyle name="Label" xfId="420"/>
    <cellStyle name="Link" xfId="421"/>
    <cellStyle name="Linked Cell 2" xfId="184"/>
    <cellStyle name="Neutral 2" xfId="185"/>
    <cellStyle name="Normal" xfId="0" builtinId="0"/>
    <cellStyle name="Normal - Style3" xfId="6"/>
    <cellStyle name="Normal 10" xfId="7"/>
    <cellStyle name="Normal 100" xfId="111"/>
    <cellStyle name="Normal 100 2" xfId="255"/>
    <cellStyle name="Normal 101" xfId="112"/>
    <cellStyle name="Normal 101 2" xfId="256"/>
    <cellStyle name="Normal 102" xfId="113"/>
    <cellStyle name="Normal 102 2" xfId="257"/>
    <cellStyle name="Normal 103" xfId="114"/>
    <cellStyle name="Normal 103 2" xfId="258"/>
    <cellStyle name="Normal 104" xfId="115"/>
    <cellStyle name="Normal 104 2" xfId="259"/>
    <cellStyle name="Normal 105" xfId="116"/>
    <cellStyle name="Normal 105 2" xfId="260"/>
    <cellStyle name="Normal 106" xfId="117"/>
    <cellStyle name="Normal 106 2" xfId="261"/>
    <cellStyle name="Normal 107" xfId="118"/>
    <cellStyle name="Normal 107 2" xfId="262"/>
    <cellStyle name="Normal 108" xfId="119"/>
    <cellStyle name="Normal 108 2" xfId="263"/>
    <cellStyle name="Normal 109" xfId="120"/>
    <cellStyle name="Normal 109 2" xfId="264"/>
    <cellStyle name="Normal 11" xfId="8"/>
    <cellStyle name="Normal 110" xfId="121"/>
    <cellStyle name="Normal 110 2" xfId="265"/>
    <cellStyle name="Normal 111" xfId="122"/>
    <cellStyle name="Normal 111 2" xfId="266"/>
    <cellStyle name="Normal 112" xfId="123"/>
    <cellStyle name="Normal 112 2" xfId="267"/>
    <cellStyle name="Normal 113" xfId="124"/>
    <cellStyle name="Normal 113 2" xfId="268"/>
    <cellStyle name="Normal 114" xfId="125"/>
    <cellStyle name="Normal 114 2" xfId="269"/>
    <cellStyle name="Normal 115" xfId="126"/>
    <cellStyle name="Normal 115 2" xfId="270"/>
    <cellStyle name="Normal 116" xfId="127"/>
    <cellStyle name="Normal 116 2" xfId="271"/>
    <cellStyle name="Normal 117" xfId="128"/>
    <cellStyle name="Normal 117 2" xfId="272"/>
    <cellStyle name="Normal 118" xfId="129"/>
    <cellStyle name="Normal 118 2" xfId="273"/>
    <cellStyle name="Normal 119" xfId="130"/>
    <cellStyle name="Normal 119 2" xfId="274"/>
    <cellStyle name="Normal 12" xfId="9"/>
    <cellStyle name="Normal 120" xfId="131"/>
    <cellStyle name="Normal 120 2" xfId="275"/>
    <cellStyle name="Normal 121" xfId="132"/>
    <cellStyle name="Normal 121 2" xfId="276"/>
    <cellStyle name="Normal 122" xfId="133"/>
    <cellStyle name="Normal 122 2" xfId="277"/>
    <cellStyle name="Normal 123" xfId="134"/>
    <cellStyle name="Normal 124" xfId="135"/>
    <cellStyle name="Normal 125" xfId="136"/>
    <cellStyle name="Normal 126" xfId="1"/>
    <cellStyle name="Normal 126 2" xfId="224"/>
    <cellStyle name="Normal 126 2 2" xfId="289"/>
    <cellStyle name="Normal 126 2 2 2" xfId="313"/>
    <cellStyle name="Normal 126 2 2 2 2" xfId="361"/>
    <cellStyle name="Normal 126 2 2 2 3" xfId="409"/>
    <cellStyle name="Normal 126 2 2 3" xfId="337"/>
    <cellStyle name="Normal 126 2 2 4" xfId="385"/>
    <cellStyle name="Normal 126 2 3" xfId="301"/>
    <cellStyle name="Normal 126 2 3 2" xfId="349"/>
    <cellStyle name="Normal 126 2 3 3" xfId="397"/>
    <cellStyle name="Normal 126 2 4" xfId="325"/>
    <cellStyle name="Normal 126 2 5" xfId="373"/>
    <cellStyle name="Normal 126 3" xfId="283"/>
    <cellStyle name="Normal 126 3 2" xfId="307"/>
    <cellStyle name="Normal 126 3 2 2" xfId="355"/>
    <cellStyle name="Normal 126 3 2 3" xfId="403"/>
    <cellStyle name="Normal 126 3 3" xfId="331"/>
    <cellStyle name="Normal 126 3 4" xfId="379"/>
    <cellStyle name="Normal 126 4" xfId="295"/>
    <cellStyle name="Normal 126 4 2" xfId="343"/>
    <cellStyle name="Normal 126 4 3" xfId="391"/>
    <cellStyle name="Normal 126 5" xfId="319"/>
    <cellStyle name="Normal 126 6" xfId="367"/>
    <cellStyle name="Normal 127" xfId="137"/>
    <cellStyle name="Normal 127 2" xfId="278"/>
    <cellStyle name="Normal 127 2 2" xfId="291"/>
    <cellStyle name="Normal 127 2 2 2" xfId="315"/>
    <cellStyle name="Normal 127 2 2 2 2" xfId="363"/>
    <cellStyle name="Normal 127 2 2 2 3" xfId="411"/>
    <cellStyle name="Normal 127 2 2 3" xfId="339"/>
    <cellStyle name="Normal 127 2 2 4" xfId="387"/>
    <cellStyle name="Normal 127 2 3" xfId="303"/>
    <cellStyle name="Normal 127 2 3 2" xfId="351"/>
    <cellStyle name="Normal 127 2 3 3" xfId="399"/>
    <cellStyle name="Normal 127 2 4" xfId="327"/>
    <cellStyle name="Normal 127 2 5" xfId="375"/>
    <cellStyle name="Normal 127 3" xfId="285"/>
    <cellStyle name="Normal 127 3 2" xfId="309"/>
    <cellStyle name="Normal 127 3 2 2" xfId="357"/>
    <cellStyle name="Normal 127 3 2 3" xfId="405"/>
    <cellStyle name="Normal 127 3 3" xfId="333"/>
    <cellStyle name="Normal 127 3 4" xfId="381"/>
    <cellStyle name="Normal 127 4" xfId="297"/>
    <cellStyle name="Normal 127 4 2" xfId="345"/>
    <cellStyle name="Normal 127 4 3" xfId="393"/>
    <cellStyle name="Normal 127 5" xfId="321"/>
    <cellStyle name="Normal 127 6" xfId="369"/>
    <cellStyle name="Normal 128" xfId="140"/>
    <cellStyle name="Normal 128 2" xfId="281"/>
    <cellStyle name="Normal 128 2 2" xfId="294"/>
    <cellStyle name="Normal 128 2 2 2" xfId="318"/>
    <cellStyle name="Normal 128 2 2 2 2" xfId="366"/>
    <cellStyle name="Normal 128 2 2 2 3" xfId="414"/>
    <cellStyle name="Normal 128 2 2 3" xfId="342"/>
    <cellStyle name="Normal 128 2 2 4" xfId="390"/>
    <cellStyle name="Normal 128 2 3" xfId="306"/>
    <cellStyle name="Normal 128 2 3 2" xfId="354"/>
    <cellStyle name="Normal 128 2 3 3" xfId="402"/>
    <cellStyle name="Normal 128 2 4" xfId="330"/>
    <cellStyle name="Normal 128 2 5" xfId="378"/>
    <cellStyle name="Normal 128 3" xfId="288"/>
    <cellStyle name="Normal 128 3 2" xfId="312"/>
    <cellStyle name="Normal 128 3 2 2" xfId="360"/>
    <cellStyle name="Normal 128 3 2 3" xfId="408"/>
    <cellStyle name="Normal 128 3 3" xfId="336"/>
    <cellStyle name="Normal 128 3 4" xfId="384"/>
    <cellStyle name="Normal 128 4" xfId="300"/>
    <cellStyle name="Normal 128 4 2" xfId="348"/>
    <cellStyle name="Normal 128 4 3" xfId="396"/>
    <cellStyle name="Normal 128 5" xfId="324"/>
    <cellStyle name="Normal 128 6" xfId="372"/>
    <cellStyle name="Normal 129" xfId="143"/>
    <cellStyle name="Normal 13" xfId="10"/>
    <cellStyle name="Normal 130" xfId="187"/>
    <cellStyle name="Normal 131" xfId="212"/>
    <cellStyle name="Normal 132" xfId="213"/>
    <cellStyle name="Normal 133" xfId="214"/>
    <cellStyle name="Normal 134" xfId="186"/>
    <cellStyle name="Normal 135" xfId="216"/>
    <cellStyle name="Normal 136" xfId="217"/>
    <cellStyle name="Normal 137" xfId="218"/>
    <cellStyle name="Normal 138" xfId="210"/>
    <cellStyle name="Normal 139" xfId="221"/>
    <cellStyle name="Normal 14" xfId="11"/>
    <cellStyle name="Normal 140" xfId="222"/>
    <cellStyle name="Normal 141" xfId="223"/>
    <cellStyle name="Normal 142" xfId="282"/>
    <cellStyle name="Normal 143" xfId="415"/>
    <cellStyle name="Normal 15" xfId="12"/>
    <cellStyle name="Normal 16" xfId="13"/>
    <cellStyle name="Normal 17" xfId="28"/>
    <cellStyle name="Normal 18" xfId="29"/>
    <cellStyle name="Normal 19" xfId="30"/>
    <cellStyle name="Normal 2" xfId="14"/>
    <cellStyle name="Normal 2 2" xfId="15"/>
    <cellStyle name="Normal 2 2 2" xfId="226"/>
    <cellStyle name="Normal 2 3" xfId="188"/>
    <cellStyle name="Normal 20" xfId="31"/>
    <cellStyle name="Normal 21" xfId="32"/>
    <cellStyle name="Normal 22" xfId="33"/>
    <cellStyle name="Normal 23" xfId="34"/>
    <cellStyle name="Normal 24" xfId="35"/>
    <cellStyle name="Normal 25" xfId="36"/>
    <cellStyle name="Normal 26" xfId="37"/>
    <cellStyle name="Normal 27" xfId="38"/>
    <cellStyle name="Normal 28" xfId="39"/>
    <cellStyle name="Normal 29" xfId="40"/>
    <cellStyle name="Normal 3" xfId="16"/>
    <cellStyle name="Normal 30" xfId="41"/>
    <cellStyle name="Normal 31" xfId="42"/>
    <cellStyle name="Normal 32" xfId="43"/>
    <cellStyle name="Normal 33" xfId="44"/>
    <cellStyle name="Normal 34" xfId="45"/>
    <cellStyle name="Normal 35" xfId="46"/>
    <cellStyle name="Normal 36" xfId="47"/>
    <cellStyle name="Normal 37" xfId="48"/>
    <cellStyle name="Normal 38" xfId="49"/>
    <cellStyle name="Normal 39" xfId="50"/>
    <cellStyle name="Normal 4" xfId="17"/>
    <cellStyle name="Normal 40" xfId="51"/>
    <cellStyle name="Normal 41" xfId="52"/>
    <cellStyle name="Normal 42" xfId="53"/>
    <cellStyle name="Normal 43" xfId="54"/>
    <cellStyle name="Normal 44" xfId="55"/>
    <cellStyle name="Normal 45" xfId="56"/>
    <cellStyle name="Normal 46" xfId="57"/>
    <cellStyle name="Normal 47" xfId="58"/>
    <cellStyle name="Normal 48" xfId="59"/>
    <cellStyle name="Normal 49" xfId="60"/>
    <cellStyle name="Normal 5" xfId="18"/>
    <cellStyle name="Normal 50" xfId="61"/>
    <cellStyle name="Normal 51" xfId="62"/>
    <cellStyle name="Normal 52" xfId="63"/>
    <cellStyle name="Normal 53" xfId="64"/>
    <cellStyle name="Normal 54" xfId="65"/>
    <cellStyle name="Normal 55" xfId="66"/>
    <cellStyle name="Normal 56" xfId="67"/>
    <cellStyle name="Normal 57" xfId="68"/>
    <cellStyle name="Normal 58" xfId="69"/>
    <cellStyle name="Normal 59" xfId="70"/>
    <cellStyle name="Normal 6" xfId="19"/>
    <cellStyle name="Normal 60" xfId="71"/>
    <cellStyle name="Normal 61" xfId="72"/>
    <cellStyle name="Normal 62" xfId="73"/>
    <cellStyle name="Normal 63" xfId="74"/>
    <cellStyle name="Normal 64" xfId="75"/>
    <cellStyle name="Normal 65" xfId="76"/>
    <cellStyle name="Normal 66" xfId="77"/>
    <cellStyle name="Normal 67" xfId="78"/>
    <cellStyle name="Normal 68" xfId="79"/>
    <cellStyle name="Normal 69" xfId="80"/>
    <cellStyle name="Normal 7" xfId="20"/>
    <cellStyle name="Normal 70" xfId="81"/>
    <cellStyle name="Normal 71" xfId="82"/>
    <cellStyle name="Normal 72" xfId="83"/>
    <cellStyle name="Normal 72 2" xfId="227"/>
    <cellStyle name="Normal 73" xfId="84"/>
    <cellStyle name="Normal 73 2" xfId="228"/>
    <cellStyle name="Normal 74" xfId="85"/>
    <cellStyle name="Normal 74 2" xfId="229"/>
    <cellStyle name="Normal 75" xfId="86"/>
    <cellStyle name="Normal 75 2" xfId="230"/>
    <cellStyle name="Normal 76" xfId="87"/>
    <cellStyle name="Normal 76 2" xfId="231"/>
    <cellStyle name="Normal 77" xfId="88"/>
    <cellStyle name="Normal 77 2" xfId="232"/>
    <cellStyle name="Normal 78" xfId="89"/>
    <cellStyle name="Normal 78 2" xfId="233"/>
    <cellStyle name="Normal 79" xfId="90"/>
    <cellStyle name="Normal 79 2" xfId="234"/>
    <cellStyle name="Normal 8" xfId="21"/>
    <cellStyle name="Normal 80" xfId="91"/>
    <cellStyle name="Normal 80 2" xfId="235"/>
    <cellStyle name="Normal 81" xfId="92"/>
    <cellStyle name="Normal 81 2" xfId="236"/>
    <cellStyle name="Normal 82" xfId="93"/>
    <cellStyle name="Normal 82 2" xfId="237"/>
    <cellStyle name="Normal 83" xfId="94"/>
    <cellStyle name="Normal 83 2" xfId="238"/>
    <cellStyle name="Normal 84" xfId="95"/>
    <cellStyle name="Normal 84 2" xfId="239"/>
    <cellStyle name="Normal 85" xfId="96"/>
    <cellStyle name="Normal 85 2" xfId="240"/>
    <cellStyle name="Normal 86" xfId="97"/>
    <cellStyle name="Normal 86 2" xfId="241"/>
    <cellStyle name="Normal 87" xfId="98"/>
    <cellStyle name="Normal 87 2" xfId="242"/>
    <cellStyle name="Normal 88" xfId="99"/>
    <cellStyle name="Normal 88 2" xfId="243"/>
    <cellStyle name="Normal 89" xfId="100"/>
    <cellStyle name="Normal 89 2" xfId="244"/>
    <cellStyle name="Normal 9" xfId="22"/>
    <cellStyle name="Normal 90" xfId="101"/>
    <cellStyle name="Normal 90 2" xfId="245"/>
    <cellStyle name="Normal 91" xfId="102"/>
    <cellStyle name="Normal 91 2" xfId="246"/>
    <cellStyle name="Normal 92" xfId="103"/>
    <cellStyle name="Normal 92 2" xfId="247"/>
    <cellStyle name="Normal 93" xfId="104"/>
    <cellStyle name="Normal 93 2" xfId="248"/>
    <cellStyle name="Normal 94" xfId="105"/>
    <cellStyle name="Normal 94 2" xfId="249"/>
    <cellStyle name="Normal 95" xfId="106"/>
    <cellStyle name="Normal 95 2" xfId="250"/>
    <cellStyle name="Normal 96" xfId="107"/>
    <cellStyle name="Normal 96 2" xfId="251"/>
    <cellStyle name="Normal 97" xfId="108"/>
    <cellStyle name="Normal 97 2" xfId="252"/>
    <cellStyle name="Normal 98" xfId="109"/>
    <cellStyle name="Normal 98 2" xfId="253"/>
    <cellStyle name="Normal 99" xfId="110"/>
    <cellStyle name="Normal 99 2" xfId="254"/>
    <cellStyle name="Note 2" xfId="190"/>
    <cellStyle name="Note 2 2" xfId="191"/>
    <cellStyle name="Note 2 3" xfId="192"/>
    <cellStyle name="Note 2 4" xfId="219"/>
    <cellStyle name="Note 3" xfId="193"/>
    <cellStyle name="Note 4" xfId="194"/>
    <cellStyle name="Note 5" xfId="189"/>
    <cellStyle name="Output 2" xfId="195"/>
    <cellStyle name="Percent" xfId="142" builtinId="5"/>
    <cellStyle name="Percent [0]" xfId="422"/>
    <cellStyle name="Percent [1]" xfId="423"/>
    <cellStyle name="Percent [2]" xfId="424"/>
    <cellStyle name="Percent [3]" xfId="425"/>
    <cellStyle name="Percent 2" xfId="24"/>
    <cellStyle name="Percent 2 2" xfId="25"/>
    <cellStyle name="Percent 2 2 2" xfId="197"/>
    <cellStyle name="Percent 2 3" xfId="198"/>
    <cellStyle name="Percent 2 4" xfId="196"/>
    <cellStyle name="Percent 3" xfId="26"/>
    <cellStyle name="Percent 3 2" xfId="199"/>
    <cellStyle name="Percent 4" xfId="23"/>
    <cellStyle name="Percent 4 2" xfId="200"/>
    <cellStyle name="Rt border" xfId="426"/>
    <cellStyle name="Style 1" xfId="27"/>
    <cellStyle name="Style 1 2" xfId="202"/>
    <cellStyle name="Style 1 2 2" xfId="203"/>
    <cellStyle name="Style 1 2 3" xfId="204"/>
    <cellStyle name="Style 1 2 4" xfId="220"/>
    <cellStyle name="Style 1 3" xfId="205"/>
    <cellStyle name="Style 1 4" xfId="206"/>
    <cellStyle name="Style 1 5" xfId="201"/>
    <cellStyle name="Text" xfId="427"/>
    <cellStyle name="Title 2" xfId="207"/>
    <cellStyle name="Title 3" xfId="432"/>
    <cellStyle name="Total 2" xfId="208"/>
    <cellStyle name="Warning Text 2" xfId="209"/>
    <cellStyle name="Year" xfId="428"/>
  </cellStyles>
  <dxfs count="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FFFF"/>
      <color rgb="FFFFFF99"/>
      <color rgb="FFB1555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4508039682254E-2"/>
          <c:y val="2.3953652209115474E-2"/>
          <c:w val="0.90939740535824709"/>
          <c:h val="0.83159207474928443"/>
        </c:manualLayout>
      </c:layout>
      <c:lineChart>
        <c:grouping val="standard"/>
        <c:varyColors val="0"/>
        <c:ser>
          <c:idx val="0"/>
          <c:order val="0"/>
          <c:tx>
            <c:strRef>
              <c:f>'Debt premium graph'!$F$9</c:f>
              <c:strCache>
                <c:ptCount val="1"/>
                <c:pt idx="0">
                  <c:v>5 year risk-free rate</c:v>
                </c:pt>
              </c:strCache>
            </c:strRef>
          </c:tx>
          <c:spPr>
            <a:ln>
              <a:solidFill>
                <a:schemeClr val="tx1"/>
              </a:solidFill>
              <a:prstDash val="solid"/>
            </a:ln>
          </c:spPr>
          <c:marker>
            <c:symbol val="none"/>
          </c:marker>
          <c:dLbls>
            <c:dLbl>
              <c:idx val="0"/>
              <c:dLblPos val="r"/>
              <c:showLegendKey val="0"/>
              <c:showVal val="1"/>
              <c:showCatName val="0"/>
              <c:showSerName val="0"/>
              <c:showPercent val="0"/>
              <c:showBubbleSize val="0"/>
            </c:dLbl>
            <c:dLbl>
              <c:idx val="34"/>
              <c:dLblPos val="r"/>
              <c:showLegendKey val="0"/>
              <c:showVal val="1"/>
              <c:showCatName val="0"/>
              <c:showSerName val="0"/>
              <c:showPercent val="0"/>
              <c:showBubbleSize val="0"/>
            </c:dLbl>
            <c:dLbl>
              <c:idx val="45"/>
              <c:dLblPos val="r"/>
              <c:showLegendKey val="0"/>
              <c:showVal val="1"/>
              <c:showCatName val="0"/>
              <c:showSerName val="0"/>
              <c:showPercent val="0"/>
              <c:showBubbleSize val="0"/>
            </c:dLbl>
            <c:dLblPos val="r"/>
            <c:showLegendKey val="0"/>
            <c:showVal val="0"/>
            <c:showCatName val="0"/>
            <c:showSerName val="0"/>
            <c:showPercent val="0"/>
            <c:showBubbleSize val="0"/>
          </c:dLbls>
          <c:cat>
            <c:numRef>
              <c:f>'Debt premium graph'!$E$21:$E$55</c:f>
              <c:numCache>
                <c:formatCode>mmm\-yy</c:formatCode>
                <c:ptCount val="35"/>
                <c:pt idx="0">
                  <c:v>41153</c:v>
                </c:pt>
                <c:pt idx="1">
                  <c:v>41183</c:v>
                </c:pt>
                <c:pt idx="2">
                  <c:v>41244</c:v>
                </c:pt>
                <c:pt idx="3">
                  <c:v>41275</c:v>
                </c:pt>
                <c:pt idx="4">
                  <c:v>41334</c:v>
                </c:pt>
                <c:pt idx="5">
                  <c:v>41365</c:v>
                </c:pt>
                <c:pt idx="6">
                  <c:v>41426</c:v>
                </c:pt>
                <c:pt idx="7">
                  <c:v>41456</c:v>
                </c:pt>
                <c:pt idx="8">
                  <c:v>41518</c:v>
                </c:pt>
                <c:pt idx="9">
                  <c:v>41548</c:v>
                </c:pt>
                <c:pt idx="10">
                  <c:v>41609</c:v>
                </c:pt>
                <c:pt idx="11">
                  <c:v>41640</c:v>
                </c:pt>
                <c:pt idx="12">
                  <c:v>41699</c:v>
                </c:pt>
                <c:pt idx="13">
                  <c:v>41730</c:v>
                </c:pt>
                <c:pt idx="14">
                  <c:v>41791</c:v>
                </c:pt>
                <c:pt idx="15">
                  <c:v>41821</c:v>
                </c:pt>
                <c:pt idx="16">
                  <c:v>41883</c:v>
                </c:pt>
                <c:pt idx="17">
                  <c:v>41913</c:v>
                </c:pt>
                <c:pt idx="18">
                  <c:v>41974</c:v>
                </c:pt>
                <c:pt idx="19">
                  <c:v>42005</c:v>
                </c:pt>
                <c:pt idx="20">
                  <c:v>42064</c:v>
                </c:pt>
                <c:pt idx="21">
                  <c:v>42095</c:v>
                </c:pt>
                <c:pt idx="22">
                  <c:v>42156</c:v>
                </c:pt>
                <c:pt idx="23">
                  <c:v>42186</c:v>
                </c:pt>
                <c:pt idx="24">
                  <c:v>42248</c:v>
                </c:pt>
                <c:pt idx="25">
                  <c:v>42278</c:v>
                </c:pt>
                <c:pt idx="26">
                  <c:v>42339</c:v>
                </c:pt>
                <c:pt idx="27">
                  <c:v>42370</c:v>
                </c:pt>
                <c:pt idx="28">
                  <c:v>42430</c:v>
                </c:pt>
                <c:pt idx="29">
                  <c:v>42461</c:v>
                </c:pt>
                <c:pt idx="30">
                  <c:v>42522</c:v>
                </c:pt>
                <c:pt idx="31">
                  <c:v>42552</c:v>
                </c:pt>
                <c:pt idx="32">
                  <c:v>42614</c:v>
                </c:pt>
                <c:pt idx="33">
                  <c:v>42644</c:v>
                </c:pt>
                <c:pt idx="34">
                  <c:v>42736</c:v>
                </c:pt>
              </c:numCache>
            </c:numRef>
          </c:cat>
          <c:val>
            <c:numRef>
              <c:f>'Debt premium graph'!$F$21:$F$55</c:f>
              <c:numCache>
                <c:formatCode>0.00%</c:formatCode>
                <c:ptCount val="35"/>
                <c:pt idx="0">
                  <c:v>3.04E-2</c:v>
                </c:pt>
                <c:pt idx="1">
                  <c:v>2.9700000000000001E-2</c:v>
                </c:pt>
                <c:pt idx="2">
                  <c:v>2.8799999999999999E-2</c:v>
                </c:pt>
                <c:pt idx="3">
                  <c:v>2.9600000000000001E-2</c:v>
                </c:pt>
                <c:pt idx="4">
                  <c:v>#N/A</c:v>
                </c:pt>
                <c:pt idx="5">
                  <c:v>3.1600000000000003E-2</c:v>
                </c:pt>
                <c:pt idx="6">
                  <c:v>2.92E-2</c:v>
                </c:pt>
                <c:pt idx="7">
                  <c:v>3.2899999999999999E-2</c:v>
                </c:pt>
                <c:pt idx="8">
                  <c:v>3.95E-2</c:v>
                </c:pt>
                <c:pt idx="9">
                  <c:v>4.2000000000000003E-2</c:v>
                </c:pt>
                <c:pt idx="10">
                  <c:v>4.2200000000000001E-2</c:v>
                </c:pt>
                <c:pt idx="11">
                  <c:v>4.2900000000000001E-2</c:v>
                </c:pt>
                <c:pt idx="12">
                  <c:v>4.1200000000000001E-2</c:v>
                </c:pt>
                <c:pt idx="13">
                  <c:v>4.2099999999999999E-2</c:v>
                </c:pt>
                <c:pt idx="14">
                  <c:v>4.0899999999999999E-2</c:v>
                </c:pt>
                <c:pt idx="15">
                  <c:v>4.1700000000000001E-2</c:v>
                </c:pt>
                <c:pt idx="16">
                  <c:v>4.0899999999999999E-2</c:v>
                </c:pt>
                <c:pt idx="17">
                  <c:v>4.1200000000000001E-2</c:v>
                </c:pt>
                <c:pt idx="18">
                  <c:v>3.9E-2</c:v>
                </c:pt>
                <c:pt idx="19">
                  <c:v>3.7100000000000001E-2</c:v>
                </c:pt>
                <c:pt idx="20">
                  <c:v>3.2599999999999997E-2</c:v>
                </c:pt>
                <c:pt idx="21">
                  <c:v>3.2599999999999997E-2</c:v>
                </c:pt>
                <c:pt idx="22">
                  <c:v>3.2599999999999997E-2</c:v>
                </c:pt>
                <c:pt idx="23">
                  <c:v>3.2300000000000002E-2</c:v>
                </c:pt>
                <c:pt idx="24">
                  <c:v>2.7400000000000001E-2</c:v>
                </c:pt>
                <c:pt idx="25">
                  <c:v>2.76E-2</c:v>
                </c:pt>
                <c:pt idx="26">
                  <c:v>2.9490695224083777E-2</c:v>
                </c:pt>
                <c:pt idx="27">
                  <c:v>2.9631054739120012E-2</c:v>
                </c:pt>
                <c:pt idx="28">
                  <c:v>2.6200000000000001E-2</c:v>
                </c:pt>
                <c:pt idx="29">
                  <c:v>2.4199999999999999E-2</c:v>
                </c:pt>
                <c:pt idx="30">
                  <c:v>2.1999999999999999E-2</c:v>
                </c:pt>
                <c:pt idx="31">
                  <c:v>2.1600000000000001E-2</c:v>
                </c:pt>
                <c:pt idx="32">
                  <c:v>1.8499999999999999E-2</c:v>
                </c:pt>
                <c:pt idx="33">
                  <c:v>2.0299999999999999E-2</c:v>
                </c:pt>
                <c:pt idx="34">
                  <c:v>2.4899999999999999E-2</c:v>
                </c:pt>
              </c:numCache>
            </c:numRef>
          </c:val>
          <c:smooth val="0"/>
        </c:ser>
        <c:ser>
          <c:idx val="1"/>
          <c:order val="1"/>
          <c:tx>
            <c:strRef>
              <c:f>'Debt premium graph'!$G$9</c:f>
              <c:strCache>
                <c:ptCount val="1"/>
                <c:pt idx="0">
                  <c:v>5 year debt premium</c:v>
                </c:pt>
              </c:strCache>
            </c:strRef>
          </c:tx>
          <c:spPr>
            <a:ln>
              <a:noFill/>
            </a:ln>
          </c:spPr>
          <c:marker>
            <c:symbol val="star"/>
            <c:size val="5"/>
            <c:spPr>
              <a:solidFill>
                <a:schemeClr val="accent1"/>
              </a:solidFill>
              <a:ln>
                <a:solidFill>
                  <a:schemeClr val="accent1"/>
                </a:solidFill>
              </a:ln>
            </c:spPr>
          </c:marker>
          <c:dLbls>
            <c:dLbl>
              <c:idx val="0"/>
              <c:tx>
                <c:rich>
                  <a:bodyPr/>
                  <a:lstStyle/>
                  <a:p>
                    <a:r>
                      <a:rPr lang="en-US"/>
                      <a:t>DPRY</a:t>
                    </a:r>
                    <a:r>
                      <a:rPr lang="en-US" baseline="0"/>
                      <a:t> 2013</a:t>
                    </a:r>
                    <a:endParaRPr lang="en-US"/>
                  </a:p>
                </c:rich>
              </c:tx>
              <c:showLegendKey val="0"/>
              <c:showVal val="1"/>
              <c:showCatName val="0"/>
              <c:showSerName val="0"/>
              <c:showPercent val="0"/>
              <c:showBubbleSize val="0"/>
            </c:dLbl>
            <c:dLbl>
              <c:idx val="8"/>
              <c:tx>
                <c:rich>
                  <a:bodyPr/>
                  <a:lstStyle/>
                  <a:p>
                    <a:r>
                      <a:rPr lang="en-US"/>
                      <a:t>DPRY 2014</a:t>
                    </a:r>
                  </a:p>
                </c:rich>
              </c:tx>
              <c:showLegendKey val="0"/>
              <c:showVal val="1"/>
              <c:showCatName val="0"/>
              <c:showSerName val="0"/>
              <c:showPercent val="0"/>
              <c:showBubbleSize val="0"/>
            </c:dLbl>
            <c:dLbl>
              <c:idx val="11"/>
              <c:layout>
                <c:manualLayout>
                  <c:x val="-4.2811578996960323E-2"/>
                  <c:y val="3.0329820124214063E-2"/>
                </c:manualLayout>
              </c:layout>
              <c:tx>
                <c:rich>
                  <a:bodyPr/>
                  <a:lstStyle/>
                  <a:p>
                    <a:r>
                      <a:rPr lang="en-US"/>
                      <a:t>DPRY 2013</a:t>
                    </a:r>
                  </a:p>
                </c:rich>
              </c:tx>
              <c:showLegendKey val="0"/>
              <c:showVal val="1"/>
              <c:showCatName val="0"/>
              <c:showSerName val="0"/>
              <c:showPercent val="0"/>
              <c:showBubbleSize val="0"/>
            </c:dLbl>
            <c:dLbl>
              <c:idx val="16"/>
              <c:tx>
                <c:rich>
                  <a:bodyPr/>
                  <a:lstStyle/>
                  <a:p>
                    <a:r>
                      <a:rPr lang="en-US"/>
                      <a:t>DPRY 2015</a:t>
                    </a:r>
                  </a:p>
                </c:rich>
              </c:tx>
              <c:showLegendKey val="0"/>
              <c:showVal val="1"/>
              <c:showCatName val="0"/>
              <c:showSerName val="0"/>
              <c:showPercent val="0"/>
              <c:showBubbleSize val="0"/>
            </c:dLbl>
            <c:dLbl>
              <c:idx val="19"/>
              <c:layout>
                <c:manualLayout>
                  <c:x val="-4.1511982175075263E-2"/>
                  <c:y val="2.6014826250995719E-2"/>
                </c:manualLayout>
              </c:layout>
              <c:tx>
                <c:rich>
                  <a:bodyPr/>
                  <a:lstStyle/>
                  <a:p>
                    <a:r>
                      <a:rPr lang="en-US"/>
                      <a:t>DPRY 2014</a:t>
                    </a:r>
                  </a:p>
                </c:rich>
              </c:tx>
              <c:showLegendKey val="0"/>
              <c:showVal val="1"/>
              <c:showCatName val="0"/>
              <c:showSerName val="0"/>
              <c:showPercent val="0"/>
              <c:showBubbleSize val="0"/>
            </c:dLbl>
            <c:dLbl>
              <c:idx val="24"/>
              <c:tx>
                <c:rich>
                  <a:bodyPr/>
                  <a:lstStyle/>
                  <a:p>
                    <a:r>
                      <a:rPr lang="en-US"/>
                      <a:t>DPRY</a:t>
                    </a:r>
                    <a:r>
                      <a:rPr lang="en-US" baseline="0"/>
                      <a:t> 2016</a:t>
                    </a:r>
                    <a:endParaRPr lang="en-US"/>
                  </a:p>
                </c:rich>
              </c:tx>
              <c:showLegendKey val="0"/>
              <c:showVal val="1"/>
              <c:showCatName val="0"/>
              <c:showSerName val="0"/>
              <c:showPercent val="0"/>
              <c:showBubbleSize val="0"/>
            </c:dLbl>
            <c:dLbl>
              <c:idx val="27"/>
              <c:layout>
                <c:manualLayout>
                  <c:x val="-4.1511982175075263E-2"/>
                  <c:y val="2.3857329314386624E-2"/>
                </c:manualLayout>
              </c:layout>
              <c:tx>
                <c:rich>
                  <a:bodyPr/>
                  <a:lstStyle/>
                  <a:p>
                    <a:r>
                      <a:rPr lang="en-US"/>
                      <a:t>DPRY</a:t>
                    </a:r>
                    <a:r>
                      <a:rPr lang="en-US" baseline="0"/>
                      <a:t> 2015</a:t>
                    </a:r>
                    <a:endParaRPr lang="en-US"/>
                  </a:p>
                </c:rich>
              </c:tx>
              <c:showLegendKey val="0"/>
              <c:showVal val="1"/>
              <c:showCatName val="0"/>
              <c:showSerName val="0"/>
              <c:showPercent val="0"/>
              <c:showBubbleSize val="0"/>
            </c:dLbl>
            <c:dLbl>
              <c:idx val="32"/>
              <c:tx>
                <c:rich>
                  <a:bodyPr/>
                  <a:lstStyle/>
                  <a:p>
                    <a:r>
                      <a:rPr lang="en-US"/>
                      <a:t>DPRY</a:t>
                    </a:r>
                    <a:r>
                      <a:rPr lang="en-US" baseline="0"/>
                      <a:t> 2017</a:t>
                    </a:r>
                  </a:p>
                </c:rich>
              </c:tx>
              <c:showLegendKey val="0"/>
              <c:showVal val="1"/>
              <c:showCatName val="0"/>
              <c:showSerName val="0"/>
              <c:showPercent val="0"/>
              <c:showBubbleSize val="0"/>
            </c:dLbl>
            <c:dLbl>
              <c:idx val="35"/>
              <c:layout>
                <c:manualLayout>
                  <c:x val="-4.2906682161380848E-2"/>
                  <c:y val="2.3843229137556737E-2"/>
                </c:manualLayout>
              </c:layout>
              <c:tx>
                <c:rich>
                  <a:bodyPr/>
                  <a:lstStyle/>
                  <a:p>
                    <a:r>
                      <a:rPr lang="en-US"/>
                      <a:t>DPRY 2016</a:t>
                    </a:r>
                  </a:p>
                </c:rich>
              </c:tx>
              <c:showLegendKey val="0"/>
              <c:showVal val="1"/>
              <c:showCatName val="0"/>
              <c:showSerName val="0"/>
              <c:showPercent val="0"/>
              <c:showBubbleSize val="0"/>
            </c:dLbl>
            <c:dLbl>
              <c:idx val="43"/>
              <c:layout>
                <c:manualLayout>
                  <c:x val="-3.8631212880526594E-2"/>
                  <c:y val="2.3843229137556737E-2"/>
                </c:manualLayout>
              </c:layout>
              <c:tx>
                <c:rich>
                  <a:bodyPr/>
                  <a:lstStyle/>
                  <a:p>
                    <a:r>
                      <a:rPr lang="en-US"/>
                      <a:t>DPRY</a:t>
                    </a:r>
                    <a:r>
                      <a:rPr lang="en-US" baseline="0"/>
                      <a:t> 2017</a:t>
                    </a:r>
                    <a:endParaRPr lang="en-US"/>
                  </a:p>
                </c:rich>
              </c:tx>
              <c:showLegendKey val="0"/>
              <c:showVal val="1"/>
              <c:showCatName val="0"/>
              <c:showSerName val="0"/>
              <c:showPercent val="0"/>
              <c:showBubbleSize val="0"/>
            </c:dLbl>
            <c:showLegendKey val="0"/>
            <c:showVal val="1"/>
            <c:showCatName val="0"/>
            <c:showSerName val="0"/>
            <c:showPercent val="0"/>
            <c:showBubbleSize val="0"/>
            <c:showLeaderLines val="0"/>
          </c:dLbls>
          <c:cat>
            <c:numRef>
              <c:f>'Debt premium graph'!$E$21:$E$55</c:f>
              <c:numCache>
                <c:formatCode>mmm\-yy</c:formatCode>
                <c:ptCount val="35"/>
                <c:pt idx="0">
                  <c:v>41153</c:v>
                </c:pt>
                <c:pt idx="1">
                  <c:v>41183</c:v>
                </c:pt>
                <c:pt idx="2">
                  <c:v>41244</c:v>
                </c:pt>
                <c:pt idx="3">
                  <c:v>41275</c:v>
                </c:pt>
                <c:pt idx="4">
                  <c:v>41334</c:v>
                </c:pt>
                <c:pt idx="5">
                  <c:v>41365</c:v>
                </c:pt>
                <c:pt idx="6">
                  <c:v>41426</c:v>
                </c:pt>
                <c:pt idx="7">
                  <c:v>41456</c:v>
                </c:pt>
                <c:pt idx="8">
                  <c:v>41518</c:v>
                </c:pt>
                <c:pt idx="9">
                  <c:v>41548</c:v>
                </c:pt>
                <c:pt idx="10">
                  <c:v>41609</c:v>
                </c:pt>
                <c:pt idx="11">
                  <c:v>41640</c:v>
                </c:pt>
                <c:pt idx="12">
                  <c:v>41699</c:v>
                </c:pt>
                <c:pt idx="13">
                  <c:v>41730</c:v>
                </c:pt>
                <c:pt idx="14">
                  <c:v>41791</c:v>
                </c:pt>
                <c:pt idx="15">
                  <c:v>41821</c:v>
                </c:pt>
                <c:pt idx="16">
                  <c:v>41883</c:v>
                </c:pt>
                <c:pt idx="17">
                  <c:v>41913</c:v>
                </c:pt>
                <c:pt idx="18">
                  <c:v>41974</c:v>
                </c:pt>
                <c:pt idx="19">
                  <c:v>42005</c:v>
                </c:pt>
                <c:pt idx="20">
                  <c:v>42064</c:v>
                </c:pt>
                <c:pt idx="21">
                  <c:v>42095</c:v>
                </c:pt>
                <c:pt idx="22">
                  <c:v>42156</c:v>
                </c:pt>
                <c:pt idx="23">
                  <c:v>42186</c:v>
                </c:pt>
                <c:pt idx="24">
                  <c:v>42248</c:v>
                </c:pt>
                <c:pt idx="25">
                  <c:v>42278</c:v>
                </c:pt>
                <c:pt idx="26">
                  <c:v>42339</c:v>
                </c:pt>
                <c:pt idx="27">
                  <c:v>42370</c:v>
                </c:pt>
                <c:pt idx="28">
                  <c:v>42430</c:v>
                </c:pt>
                <c:pt idx="29">
                  <c:v>42461</c:v>
                </c:pt>
                <c:pt idx="30">
                  <c:v>42522</c:v>
                </c:pt>
                <c:pt idx="31">
                  <c:v>42552</c:v>
                </c:pt>
                <c:pt idx="32">
                  <c:v>42614</c:v>
                </c:pt>
                <c:pt idx="33">
                  <c:v>42644</c:v>
                </c:pt>
                <c:pt idx="34">
                  <c:v>42736</c:v>
                </c:pt>
              </c:numCache>
            </c:numRef>
          </c:cat>
          <c:val>
            <c:numRef>
              <c:f>'Debt premium graph'!$G$21:$G$56</c:f>
              <c:numCache>
                <c:formatCode>General</c:formatCode>
                <c:ptCount val="36"/>
                <c:pt idx="0" formatCode="0.00%">
                  <c:v>2.24E-2</c:v>
                </c:pt>
                <c:pt idx="8" formatCode="0.00%">
                  <c:v>2.0400000000000001E-2</c:v>
                </c:pt>
                <c:pt idx="16" formatCode="0.00%">
                  <c:v>1.7600000000000001E-2</c:v>
                </c:pt>
                <c:pt idx="24" formatCode="0.00%">
                  <c:v>1.5900000000000001E-2</c:v>
                </c:pt>
                <c:pt idx="32" formatCode="0.00%">
                  <c:v>1.5900000000000001E-2</c:v>
                </c:pt>
              </c:numCache>
            </c:numRef>
          </c:val>
          <c:smooth val="0"/>
        </c:ser>
        <c:ser>
          <c:idx val="2"/>
          <c:order val="2"/>
          <c:tx>
            <c:strRef>
              <c:f>'Debt premium graph'!$H$9</c:f>
              <c:strCache>
                <c:ptCount val="1"/>
                <c:pt idx="0">
                  <c:v>Average debt premium</c:v>
                </c:pt>
              </c:strCache>
            </c:strRef>
          </c:tx>
          <c:spPr>
            <a:ln>
              <a:solidFill>
                <a:schemeClr val="accent2"/>
              </a:solidFill>
              <a:prstDash val="sysDash"/>
            </a:ln>
          </c:spPr>
          <c:marker>
            <c:symbol val="none"/>
          </c:marker>
          <c:dLbls>
            <c:dLbl>
              <c:idx val="32"/>
              <c:layout>
                <c:manualLayout>
                  <c:x val="5.5725444257111442E-2"/>
                  <c:y val="-2.1574969366091727E-3"/>
                </c:manualLayout>
              </c:layout>
              <c:showLegendKey val="0"/>
              <c:showVal val="1"/>
              <c:showCatName val="0"/>
              <c:showSerName val="0"/>
              <c:showPercent val="0"/>
              <c:showBubbleSize val="0"/>
            </c:dLbl>
            <c:showLegendKey val="0"/>
            <c:showVal val="0"/>
            <c:showCatName val="0"/>
            <c:showSerName val="0"/>
            <c:showPercent val="0"/>
            <c:showBubbleSize val="0"/>
          </c:dLbls>
          <c:cat>
            <c:numRef>
              <c:f>'Debt premium graph'!$E$21:$E$55</c:f>
              <c:numCache>
                <c:formatCode>mmm\-yy</c:formatCode>
                <c:ptCount val="35"/>
                <c:pt idx="0">
                  <c:v>41153</c:v>
                </c:pt>
                <c:pt idx="1">
                  <c:v>41183</c:v>
                </c:pt>
                <c:pt idx="2">
                  <c:v>41244</c:v>
                </c:pt>
                <c:pt idx="3">
                  <c:v>41275</c:v>
                </c:pt>
                <c:pt idx="4">
                  <c:v>41334</c:v>
                </c:pt>
                <c:pt idx="5">
                  <c:v>41365</c:v>
                </c:pt>
                <c:pt idx="6">
                  <c:v>41426</c:v>
                </c:pt>
                <c:pt idx="7">
                  <c:v>41456</c:v>
                </c:pt>
                <c:pt idx="8">
                  <c:v>41518</c:v>
                </c:pt>
                <c:pt idx="9">
                  <c:v>41548</c:v>
                </c:pt>
                <c:pt idx="10">
                  <c:v>41609</c:v>
                </c:pt>
                <c:pt idx="11">
                  <c:v>41640</c:v>
                </c:pt>
                <c:pt idx="12">
                  <c:v>41699</c:v>
                </c:pt>
                <c:pt idx="13">
                  <c:v>41730</c:v>
                </c:pt>
                <c:pt idx="14">
                  <c:v>41791</c:v>
                </c:pt>
                <c:pt idx="15">
                  <c:v>41821</c:v>
                </c:pt>
                <c:pt idx="16">
                  <c:v>41883</c:v>
                </c:pt>
                <c:pt idx="17">
                  <c:v>41913</c:v>
                </c:pt>
                <c:pt idx="18">
                  <c:v>41974</c:v>
                </c:pt>
                <c:pt idx="19">
                  <c:v>42005</c:v>
                </c:pt>
                <c:pt idx="20">
                  <c:v>42064</c:v>
                </c:pt>
                <c:pt idx="21">
                  <c:v>42095</c:v>
                </c:pt>
                <c:pt idx="22">
                  <c:v>42156</c:v>
                </c:pt>
                <c:pt idx="23">
                  <c:v>42186</c:v>
                </c:pt>
                <c:pt idx="24">
                  <c:v>42248</c:v>
                </c:pt>
                <c:pt idx="25">
                  <c:v>42278</c:v>
                </c:pt>
                <c:pt idx="26">
                  <c:v>42339</c:v>
                </c:pt>
                <c:pt idx="27">
                  <c:v>42370</c:v>
                </c:pt>
                <c:pt idx="28">
                  <c:v>42430</c:v>
                </c:pt>
                <c:pt idx="29">
                  <c:v>42461</c:v>
                </c:pt>
                <c:pt idx="30">
                  <c:v>42522</c:v>
                </c:pt>
                <c:pt idx="31">
                  <c:v>42552</c:v>
                </c:pt>
                <c:pt idx="32">
                  <c:v>42614</c:v>
                </c:pt>
                <c:pt idx="33">
                  <c:v>42644</c:v>
                </c:pt>
                <c:pt idx="34">
                  <c:v>42736</c:v>
                </c:pt>
              </c:numCache>
            </c:numRef>
          </c:cat>
          <c:val>
            <c:numRef>
              <c:f>'Debt premium graph'!$H$21:$H$56</c:f>
              <c:numCache>
                <c:formatCode>0.00%</c:formatCode>
                <c:ptCount val="36"/>
                <c:pt idx="0">
                  <c:v>1.8440000000000002E-2</c:v>
                </c:pt>
                <c:pt idx="1">
                  <c:v>1.8440000000000002E-2</c:v>
                </c:pt>
                <c:pt idx="2">
                  <c:v>1.8440000000000002E-2</c:v>
                </c:pt>
                <c:pt idx="3">
                  <c:v>1.8440000000000002E-2</c:v>
                </c:pt>
                <c:pt idx="4">
                  <c:v>1.8440000000000002E-2</c:v>
                </c:pt>
                <c:pt idx="5">
                  <c:v>1.8440000000000002E-2</c:v>
                </c:pt>
                <c:pt idx="6">
                  <c:v>1.8440000000000002E-2</c:v>
                </c:pt>
                <c:pt idx="7">
                  <c:v>1.8440000000000002E-2</c:v>
                </c:pt>
                <c:pt idx="8">
                  <c:v>1.8440000000000002E-2</c:v>
                </c:pt>
                <c:pt idx="9">
                  <c:v>1.8440000000000002E-2</c:v>
                </c:pt>
                <c:pt idx="10">
                  <c:v>1.8440000000000002E-2</c:v>
                </c:pt>
                <c:pt idx="11">
                  <c:v>1.8440000000000002E-2</c:v>
                </c:pt>
                <c:pt idx="12">
                  <c:v>1.8440000000000002E-2</c:v>
                </c:pt>
                <c:pt idx="13">
                  <c:v>1.8440000000000002E-2</c:v>
                </c:pt>
                <c:pt idx="14">
                  <c:v>1.8440000000000002E-2</c:v>
                </c:pt>
                <c:pt idx="15">
                  <c:v>1.8440000000000002E-2</c:v>
                </c:pt>
                <c:pt idx="16">
                  <c:v>1.8440000000000002E-2</c:v>
                </c:pt>
                <c:pt idx="17">
                  <c:v>1.8440000000000002E-2</c:v>
                </c:pt>
                <c:pt idx="18">
                  <c:v>1.8440000000000002E-2</c:v>
                </c:pt>
                <c:pt idx="19">
                  <c:v>1.8440000000000002E-2</c:v>
                </c:pt>
                <c:pt idx="20">
                  <c:v>1.8440000000000002E-2</c:v>
                </c:pt>
                <c:pt idx="21">
                  <c:v>1.8440000000000002E-2</c:v>
                </c:pt>
                <c:pt idx="22">
                  <c:v>1.8440000000000002E-2</c:v>
                </c:pt>
                <c:pt idx="23">
                  <c:v>1.8440000000000002E-2</c:v>
                </c:pt>
                <c:pt idx="24">
                  <c:v>1.8440000000000002E-2</c:v>
                </c:pt>
                <c:pt idx="25">
                  <c:v>1.8440000000000002E-2</c:v>
                </c:pt>
                <c:pt idx="26">
                  <c:v>1.8440000000000002E-2</c:v>
                </c:pt>
                <c:pt idx="27">
                  <c:v>1.8440000000000002E-2</c:v>
                </c:pt>
                <c:pt idx="28">
                  <c:v>1.8440000000000002E-2</c:v>
                </c:pt>
                <c:pt idx="29">
                  <c:v>1.8440000000000002E-2</c:v>
                </c:pt>
                <c:pt idx="30">
                  <c:v>1.8440000000000002E-2</c:v>
                </c:pt>
                <c:pt idx="31">
                  <c:v>1.8440000000000002E-2</c:v>
                </c:pt>
                <c:pt idx="32">
                  <c:v>1.8440000000000002E-2</c:v>
                </c:pt>
                <c:pt idx="33">
                  <c:v>1.8440000000000002E-2</c:v>
                </c:pt>
                <c:pt idx="34">
                  <c:v>1.8440000000000002E-2</c:v>
                </c:pt>
                <c:pt idx="35">
                  <c:v>1.8440000000000002E-2</c:v>
                </c:pt>
              </c:numCache>
            </c:numRef>
          </c:val>
          <c:smooth val="0"/>
        </c:ser>
        <c:dLbls>
          <c:showLegendKey val="0"/>
          <c:showVal val="0"/>
          <c:showCatName val="0"/>
          <c:showSerName val="0"/>
          <c:showPercent val="0"/>
          <c:showBubbleSize val="0"/>
        </c:dLbls>
        <c:marker val="1"/>
        <c:smooth val="0"/>
        <c:axId val="291042816"/>
        <c:axId val="291044352"/>
      </c:lineChart>
      <c:dateAx>
        <c:axId val="291042816"/>
        <c:scaling>
          <c:orientation val="minMax"/>
        </c:scaling>
        <c:delete val="0"/>
        <c:axPos val="b"/>
        <c:numFmt formatCode="mmm\-yy" sourceLinked="1"/>
        <c:majorTickMark val="out"/>
        <c:minorTickMark val="none"/>
        <c:tickLblPos val="nextTo"/>
        <c:txPr>
          <a:bodyPr rot="-5400000" vert="horz"/>
          <a:lstStyle/>
          <a:p>
            <a:pPr>
              <a:defRPr/>
            </a:pPr>
            <a:endParaRPr lang="en-US"/>
          </a:p>
        </c:txPr>
        <c:crossAx val="291044352"/>
        <c:crosses val="autoZero"/>
        <c:auto val="0"/>
        <c:lblOffset val="100"/>
        <c:baseTimeUnit val="months"/>
        <c:majorUnit val="3"/>
        <c:majorTimeUnit val="months"/>
      </c:dateAx>
      <c:valAx>
        <c:axId val="291044352"/>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291042816"/>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14741427912031E-2"/>
          <c:y val="2.6364887276447046E-2"/>
          <c:w val="0.90939740535824709"/>
          <c:h val="0.83159207474928443"/>
        </c:manualLayout>
      </c:layout>
      <c:lineChart>
        <c:grouping val="standard"/>
        <c:varyColors val="0"/>
        <c:ser>
          <c:idx val="0"/>
          <c:order val="0"/>
          <c:tx>
            <c:strRef>
              <c:f>'Debt premium graph'!$F$9</c:f>
              <c:strCache>
                <c:ptCount val="1"/>
                <c:pt idx="0">
                  <c:v>5 year risk-free rate</c:v>
                </c:pt>
              </c:strCache>
            </c:strRef>
          </c:tx>
          <c:spPr>
            <a:ln>
              <a:solidFill>
                <a:schemeClr val="tx1"/>
              </a:solidFill>
              <a:prstDash val="solid"/>
            </a:ln>
          </c:spPr>
          <c:marker>
            <c:symbol val="none"/>
          </c:marker>
          <c:dLbls>
            <c:dLbl>
              <c:idx val="0"/>
              <c:layout>
                <c:manualLayout>
                  <c:x val="2.6516404258659799E-3"/>
                  <c:y val="-1.2055452804705841E-2"/>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dLbl>
              <c:idx val="11"/>
              <c:delete val="1"/>
            </c:dLbl>
            <c:dLbl>
              <c:idx val="12"/>
              <c:delete val="1"/>
            </c:dLbl>
            <c:dLbl>
              <c:idx val="13"/>
              <c:delete val="1"/>
            </c:dLbl>
            <c:dLbl>
              <c:idx val="14"/>
              <c:delete val="1"/>
            </c:dLbl>
            <c:dLbl>
              <c:idx val="15"/>
              <c:delete val="1"/>
            </c:dLbl>
            <c:dLbl>
              <c:idx val="16"/>
              <c:delete val="1"/>
            </c:dLbl>
            <c:dLbl>
              <c:idx val="17"/>
              <c:delete val="1"/>
            </c:dLbl>
            <c:dLbl>
              <c:idx val="18"/>
              <c:delete val="1"/>
            </c:dLbl>
            <c:dLbl>
              <c:idx val="19"/>
              <c:delete val="1"/>
            </c:dLbl>
            <c:dLbl>
              <c:idx val="20"/>
              <c:delete val="1"/>
            </c:dLbl>
            <c:dLbl>
              <c:idx val="21"/>
              <c:delete val="1"/>
            </c:dLbl>
            <c:dLbl>
              <c:idx val="22"/>
              <c:delete val="1"/>
            </c:dLbl>
            <c:dLbl>
              <c:idx val="23"/>
              <c:delete val="1"/>
            </c:dLbl>
            <c:dLbl>
              <c:idx val="24"/>
              <c:delete val="1"/>
            </c:dLbl>
            <c:dLbl>
              <c:idx val="25"/>
              <c:delete val="1"/>
            </c:dLbl>
            <c:dLbl>
              <c:idx val="26"/>
              <c:delete val="1"/>
            </c:dLbl>
            <c:dLbl>
              <c:idx val="27"/>
              <c:delete val="1"/>
            </c:dLbl>
            <c:dLbl>
              <c:idx val="28"/>
              <c:delete val="1"/>
            </c:dLbl>
            <c:dLbl>
              <c:idx val="29"/>
              <c:delete val="1"/>
            </c:dLbl>
            <c:dLbl>
              <c:idx val="30"/>
              <c:delete val="1"/>
            </c:dLbl>
            <c:dLbl>
              <c:idx val="38"/>
              <c:layout>
                <c:manualLayout>
                  <c:x val="-6.9516850227643052E-3"/>
                  <c:y val="-2.1164017245248558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numRef>
              <c:f>'Debt premium graph'!$E$25:$E$56</c:f>
              <c:numCache>
                <c:formatCode>mmm\-yy</c:formatCode>
                <c:ptCount val="32"/>
                <c:pt idx="0">
                  <c:v>41334</c:v>
                </c:pt>
                <c:pt idx="1">
                  <c:v>41365</c:v>
                </c:pt>
                <c:pt idx="2">
                  <c:v>41426</c:v>
                </c:pt>
                <c:pt idx="3">
                  <c:v>41456</c:v>
                </c:pt>
                <c:pt idx="4">
                  <c:v>41518</c:v>
                </c:pt>
                <c:pt idx="5">
                  <c:v>41548</c:v>
                </c:pt>
                <c:pt idx="6">
                  <c:v>41609</c:v>
                </c:pt>
                <c:pt idx="7">
                  <c:v>41640</c:v>
                </c:pt>
                <c:pt idx="8">
                  <c:v>41699</c:v>
                </c:pt>
                <c:pt idx="9">
                  <c:v>41730</c:v>
                </c:pt>
                <c:pt idx="10">
                  <c:v>41791</c:v>
                </c:pt>
                <c:pt idx="11">
                  <c:v>41821</c:v>
                </c:pt>
                <c:pt idx="12">
                  <c:v>41883</c:v>
                </c:pt>
                <c:pt idx="13">
                  <c:v>41913</c:v>
                </c:pt>
                <c:pt idx="14">
                  <c:v>41974</c:v>
                </c:pt>
                <c:pt idx="15">
                  <c:v>42005</c:v>
                </c:pt>
                <c:pt idx="16">
                  <c:v>42064</c:v>
                </c:pt>
                <c:pt idx="17">
                  <c:v>42095</c:v>
                </c:pt>
                <c:pt idx="18">
                  <c:v>42156</c:v>
                </c:pt>
                <c:pt idx="19">
                  <c:v>42186</c:v>
                </c:pt>
                <c:pt idx="20">
                  <c:v>42248</c:v>
                </c:pt>
                <c:pt idx="21">
                  <c:v>42278</c:v>
                </c:pt>
                <c:pt idx="22">
                  <c:v>42339</c:v>
                </c:pt>
                <c:pt idx="23">
                  <c:v>42370</c:v>
                </c:pt>
                <c:pt idx="24">
                  <c:v>42430</c:v>
                </c:pt>
                <c:pt idx="25">
                  <c:v>42461</c:v>
                </c:pt>
                <c:pt idx="26">
                  <c:v>42522</c:v>
                </c:pt>
                <c:pt idx="27">
                  <c:v>42552</c:v>
                </c:pt>
                <c:pt idx="28">
                  <c:v>42614</c:v>
                </c:pt>
                <c:pt idx="29">
                  <c:v>42644</c:v>
                </c:pt>
                <c:pt idx="30">
                  <c:v>42736</c:v>
                </c:pt>
                <c:pt idx="31">
                  <c:v>42795</c:v>
                </c:pt>
              </c:numCache>
            </c:numRef>
          </c:cat>
          <c:val>
            <c:numRef>
              <c:f>'Debt premium graph'!$F$25:$F$56</c:f>
              <c:numCache>
                <c:formatCode>0.00%</c:formatCode>
                <c:ptCount val="32"/>
                <c:pt idx="0">
                  <c:v>#N/A</c:v>
                </c:pt>
                <c:pt idx="1">
                  <c:v>3.1600000000000003E-2</c:v>
                </c:pt>
                <c:pt idx="2">
                  <c:v>2.92E-2</c:v>
                </c:pt>
                <c:pt idx="3">
                  <c:v>3.2899999999999999E-2</c:v>
                </c:pt>
                <c:pt idx="4">
                  <c:v>3.95E-2</c:v>
                </c:pt>
                <c:pt idx="5">
                  <c:v>4.2000000000000003E-2</c:v>
                </c:pt>
                <c:pt idx="6">
                  <c:v>4.2200000000000001E-2</c:v>
                </c:pt>
                <c:pt idx="7">
                  <c:v>4.2900000000000001E-2</c:v>
                </c:pt>
                <c:pt idx="8">
                  <c:v>4.1200000000000001E-2</c:v>
                </c:pt>
                <c:pt idx="9">
                  <c:v>4.2099999999999999E-2</c:v>
                </c:pt>
                <c:pt idx="10">
                  <c:v>4.0899999999999999E-2</c:v>
                </c:pt>
                <c:pt idx="11">
                  <c:v>4.1700000000000001E-2</c:v>
                </c:pt>
                <c:pt idx="12">
                  <c:v>4.0899999999999999E-2</c:v>
                </c:pt>
                <c:pt idx="13">
                  <c:v>4.1200000000000001E-2</c:v>
                </c:pt>
                <c:pt idx="14">
                  <c:v>3.9E-2</c:v>
                </c:pt>
                <c:pt idx="15">
                  <c:v>3.7100000000000001E-2</c:v>
                </c:pt>
                <c:pt idx="16">
                  <c:v>3.2599999999999997E-2</c:v>
                </c:pt>
                <c:pt idx="17">
                  <c:v>3.2599999999999997E-2</c:v>
                </c:pt>
                <c:pt idx="18">
                  <c:v>3.2599999999999997E-2</c:v>
                </c:pt>
                <c:pt idx="19">
                  <c:v>3.2300000000000002E-2</c:v>
                </c:pt>
                <c:pt idx="20">
                  <c:v>2.7400000000000001E-2</c:v>
                </c:pt>
                <c:pt idx="21">
                  <c:v>2.76E-2</c:v>
                </c:pt>
                <c:pt idx="22">
                  <c:v>2.9490695224083777E-2</c:v>
                </c:pt>
                <c:pt idx="23">
                  <c:v>2.9631054739120012E-2</c:v>
                </c:pt>
                <c:pt idx="24">
                  <c:v>2.6200000000000001E-2</c:v>
                </c:pt>
                <c:pt idx="25">
                  <c:v>2.4199999999999999E-2</c:v>
                </c:pt>
                <c:pt idx="26">
                  <c:v>2.1999999999999999E-2</c:v>
                </c:pt>
                <c:pt idx="27">
                  <c:v>2.1600000000000001E-2</c:v>
                </c:pt>
                <c:pt idx="28">
                  <c:v>1.8499999999999999E-2</c:v>
                </c:pt>
                <c:pt idx="29">
                  <c:v>2.0299999999999999E-2</c:v>
                </c:pt>
                <c:pt idx="30">
                  <c:v>2.4899999999999999E-2</c:v>
                </c:pt>
                <c:pt idx="31">
                  <c:v>2.75E-2</c:v>
                </c:pt>
              </c:numCache>
            </c:numRef>
          </c:val>
          <c:smooth val="0"/>
        </c:ser>
        <c:ser>
          <c:idx val="1"/>
          <c:order val="1"/>
          <c:tx>
            <c:strRef>
              <c:f>'Debt premium graph'!$I$9</c:f>
              <c:strCache>
                <c:ptCount val="1"/>
                <c:pt idx="0">
                  <c:v>5 year debt premium</c:v>
                </c:pt>
              </c:strCache>
            </c:strRef>
          </c:tx>
          <c:spPr>
            <a:ln>
              <a:noFill/>
            </a:ln>
          </c:spPr>
          <c:marker>
            <c:symbol val="star"/>
            <c:size val="5"/>
            <c:spPr>
              <a:solidFill>
                <a:schemeClr val="accent1"/>
              </a:solidFill>
              <a:ln>
                <a:solidFill>
                  <a:schemeClr val="accent1"/>
                </a:solidFill>
              </a:ln>
            </c:spPr>
          </c:marker>
          <c:dLbls>
            <c:dLbl>
              <c:idx val="0"/>
              <c:tx>
                <c:rich>
                  <a:bodyPr/>
                  <a:lstStyle/>
                  <a:p>
                    <a:r>
                      <a:rPr lang="en-US"/>
                      <a:t>DPRY</a:t>
                    </a:r>
                    <a:r>
                      <a:rPr lang="en-US" baseline="0"/>
                      <a:t> 2014</a:t>
                    </a:r>
                    <a:endParaRPr lang="en-US"/>
                  </a:p>
                </c:rich>
              </c:tx>
              <c:showLegendKey val="0"/>
              <c:showVal val="1"/>
              <c:showCatName val="0"/>
              <c:showSerName val="0"/>
              <c:showPercent val="0"/>
              <c:showBubbleSize val="0"/>
            </c:dLbl>
            <c:dLbl>
              <c:idx val="1"/>
              <c:layout>
                <c:manualLayout>
                  <c:x val="-3.5760269162508899E-2"/>
                  <c:y val="3.6356280094125552E-2"/>
                </c:manualLayout>
              </c:layout>
              <c:tx>
                <c:rich>
                  <a:bodyPr/>
                  <a:lstStyle/>
                  <a:p>
                    <a:r>
                      <a:rPr lang="en-US"/>
                      <a:t>DPRY 2015</a:t>
                    </a:r>
                  </a:p>
                </c:rich>
              </c:tx>
              <c:showLegendKey val="0"/>
              <c:showVal val="1"/>
              <c:showCatName val="0"/>
              <c:showSerName val="0"/>
              <c:showPercent val="0"/>
              <c:showBubbleSize val="0"/>
            </c:dLbl>
            <c:dLbl>
              <c:idx val="8"/>
              <c:layout>
                <c:manualLayout>
                  <c:x val="-2.3122526363589142E-2"/>
                  <c:y val="3.1583004861793267E-2"/>
                </c:manualLayout>
              </c:layout>
              <c:tx>
                <c:rich>
                  <a:bodyPr/>
                  <a:lstStyle/>
                  <a:p>
                    <a:r>
                      <a:rPr lang="en-US"/>
                      <a:t>DPRY 2015</a:t>
                    </a:r>
                  </a:p>
                </c:rich>
              </c:tx>
              <c:showLegendKey val="0"/>
              <c:showVal val="1"/>
              <c:showCatName val="0"/>
              <c:showSerName val="0"/>
              <c:showPercent val="0"/>
              <c:showBubbleSize val="0"/>
            </c:dLbl>
            <c:dLbl>
              <c:idx val="9"/>
              <c:tx>
                <c:rich>
                  <a:bodyPr/>
                  <a:lstStyle/>
                  <a:p>
                    <a:r>
                      <a:rPr lang="en-US"/>
                      <a:t>DPRY 2016</a:t>
                    </a:r>
                    <a:r>
                      <a:rPr lang="en-US" baseline="0"/>
                      <a:t> </a:t>
                    </a:r>
                  </a:p>
                </c:rich>
              </c:tx>
              <c:showLegendKey val="0"/>
              <c:showVal val="1"/>
              <c:showCatName val="0"/>
              <c:showSerName val="0"/>
              <c:showPercent val="0"/>
              <c:showBubbleSize val="0"/>
            </c:dLbl>
            <c:dLbl>
              <c:idx val="11"/>
              <c:layout>
                <c:manualLayout>
                  <c:x val="-4.2811578996960323E-2"/>
                  <c:y val="3.0329820124214063E-2"/>
                </c:manualLayout>
              </c:layout>
              <c:tx>
                <c:rich>
                  <a:bodyPr/>
                  <a:lstStyle/>
                  <a:p>
                    <a:r>
                      <a:rPr lang="en-US"/>
                      <a:t>DPRY 2013</a:t>
                    </a:r>
                  </a:p>
                </c:rich>
              </c:tx>
              <c:showLegendKey val="0"/>
              <c:showVal val="1"/>
              <c:showCatName val="0"/>
              <c:showSerName val="0"/>
              <c:showPercent val="0"/>
              <c:showBubbleSize val="0"/>
            </c:dLbl>
            <c:dLbl>
              <c:idx val="16"/>
              <c:tx>
                <c:rich>
                  <a:bodyPr/>
                  <a:lstStyle/>
                  <a:p>
                    <a:r>
                      <a:rPr lang="en-US"/>
                      <a:t>DPRY 2016</a:t>
                    </a:r>
                  </a:p>
                </c:rich>
              </c:tx>
              <c:showLegendKey val="0"/>
              <c:showVal val="1"/>
              <c:showCatName val="0"/>
              <c:showSerName val="0"/>
              <c:showPercent val="0"/>
              <c:showBubbleSize val="0"/>
            </c:dLbl>
            <c:dLbl>
              <c:idx val="17"/>
              <c:tx>
                <c:rich>
                  <a:bodyPr/>
                  <a:lstStyle/>
                  <a:p>
                    <a:r>
                      <a:rPr lang="en-US"/>
                      <a:t>DPRY 2017</a:t>
                    </a:r>
                  </a:p>
                </c:rich>
              </c:tx>
              <c:showLegendKey val="0"/>
              <c:showVal val="1"/>
              <c:showCatName val="0"/>
              <c:showSerName val="0"/>
              <c:showPercent val="0"/>
              <c:showBubbleSize val="0"/>
            </c:dLbl>
            <c:dLbl>
              <c:idx val="19"/>
              <c:layout>
                <c:manualLayout>
                  <c:x val="-4.1511982175075263E-2"/>
                  <c:y val="2.6014826250995719E-2"/>
                </c:manualLayout>
              </c:layout>
              <c:tx>
                <c:rich>
                  <a:bodyPr/>
                  <a:lstStyle/>
                  <a:p>
                    <a:r>
                      <a:rPr lang="en-US"/>
                      <a:t>DPRY 2014</a:t>
                    </a:r>
                  </a:p>
                </c:rich>
              </c:tx>
              <c:showLegendKey val="0"/>
              <c:showVal val="1"/>
              <c:showCatName val="0"/>
              <c:showSerName val="0"/>
              <c:showPercent val="0"/>
              <c:showBubbleSize val="0"/>
            </c:dLbl>
            <c:dLbl>
              <c:idx val="24"/>
              <c:layout>
                <c:manualLayout>
                  <c:x val="0"/>
                  <c:y val="3.3932528087850515E-2"/>
                </c:manualLayout>
              </c:layout>
              <c:tx>
                <c:rich>
                  <a:bodyPr/>
                  <a:lstStyle/>
                  <a:p>
                    <a:r>
                      <a:rPr lang="en-US"/>
                      <a:t>DPRY</a:t>
                    </a:r>
                    <a:r>
                      <a:rPr lang="en-US" baseline="0"/>
                      <a:t> 2017</a:t>
                    </a:r>
                    <a:endParaRPr lang="en-US"/>
                  </a:p>
                </c:rich>
              </c:tx>
              <c:showLegendKey val="0"/>
              <c:showVal val="1"/>
              <c:showCatName val="0"/>
              <c:showSerName val="0"/>
              <c:showPercent val="0"/>
              <c:showBubbleSize val="0"/>
            </c:dLbl>
            <c:dLbl>
              <c:idx val="27"/>
              <c:layout>
                <c:manualLayout>
                  <c:x val="-4.1511982175075263E-2"/>
                  <c:y val="2.3857329314386624E-2"/>
                </c:manualLayout>
              </c:layout>
              <c:tx>
                <c:rich>
                  <a:bodyPr/>
                  <a:lstStyle/>
                  <a:p>
                    <a:r>
                      <a:rPr lang="en-US"/>
                      <a:t>DPRY</a:t>
                    </a:r>
                    <a:r>
                      <a:rPr lang="en-US" baseline="0"/>
                      <a:t> 2015</a:t>
                    </a:r>
                    <a:endParaRPr lang="en-US"/>
                  </a:p>
                </c:rich>
              </c:tx>
              <c:showLegendKey val="0"/>
              <c:showVal val="1"/>
              <c:showCatName val="0"/>
              <c:showSerName val="0"/>
              <c:showPercent val="0"/>
              <c:showBubbleSize val="0"/>
            </c:dLbl>
            <c:dLbl>
              <c:idx val="31"/>
              <c:layout>
                <c:manualLayout>
                  <c:x val="-4.0804458288686719E-3"/>
                  <c:y val="4.6159776336467083E-2"/>
                </c:manualLayout>
              </c:layout>
              <c:tx>
                <c:rich>
                  <a:bodyPr/>
                  <a:lstStyle/>
                  <a:p>
                    <a:r>
                      <a:rPr lang="en-US"/>
                      <a:t>DPRY</a:t>
                    </a:r>
                    <a:r>
                      <a:rPr lang="en-US" baseline="0"/>
                      <a:t> 2018</a:t>
                    </a:r>
                    <a:endParaRPr lang="en-US"/>
                  </a:p>
                </c:rich>
              </c:tx>
              <c:showLegendKey val="0"/>
              <c:showVal val="1"/>
              <c:showCatName val="0"/>
              <c:showSerName val="0"/>
              <c:showPercent val="0"/>
              <c:showBubbleSize val="0"/>
            </c:dLbl>
            <c:dLbl>
              <c:idx val="32"/>
              <c:tx>
                <c:rich>
                  <a:bodyPr/>
                  <a:lstStyle/>
                  <a:p>
                    <a:r>
                      <a:rPr lang="en-US"/>
                      <a:t>DPRY</a:t>
                    </a:r>
                    <a:r>
                      <a:rPr lang="en-US" baseline="0"/>
                      <a:t> 2017</a:t>
                    </a:r>
                  </a:p>
                </c:rich>
              </c:tx>
              <c:showLegendKey val="0"/>
              <c:showVal val="1"/>
              <c:showCatName val="0"/>
              <c:showSerName val="0"/>
              <c:showPercent val="0"/>
              <c:showBubbleSize val="0"/>
            </c:dLbl>
            <c:dLbl>
              <c:idx val="35"/>
              <c:layout>
                <c:manualLayout>
                  <c:x val="-4.2906682161380848E-2"/>
                  <c:y val="2.3843229137556737E-2"/>
                </c:manualLayout>
              </c:layout>
              <c:tx>
                <c:rich>
                  <a:bodyPr/>
                  <a:lstStyle/>
                  <a:p>
                    <a:r>
                      <a:rPr lang="en-US"/>
                      <a:t>DPRY 2016</a:t>
                    </a:r>
                  </a:p>
                </c:rich>
              </c:tx>
              <c:showLegendKey val="0"/>
              <c:showVal val="1"/>
              <c:showCatName val="0"/>
              <c:showSerName val="0"/>
              <c:showPercent val="0"/>
              <c:showBubbleSize val="0"/>
            </c:dLbl>
            <c:dLbl>
              <c:idx val="43"/>
              <c:layout>
                <c:manualLayout>
                  <c:x val="-3.8631212880526594E-2"/>
                  <c:y val="2.3843229137556737E-2"/>
                </c:manualLayout>
              </c:layout>
              <c:tx>
                <c:rich>
                  <a:bodyPr/>
                  <a:lstStyle/>
                  <a:p>
                    <a:r>
                      <a:rPr lang="en-US"/>
                      <a:t>DPRY</a:t>
                    </a:r>
                    <a:r>
                      <a:rPr lang="en-US" baseline="0"/>
                      <a:t> 2017</a:t>
                    </a:r>
                    <a:endParaRPr lang="en-US"/>
                  </a:p>
                </c:rich>
              </c:tx>
              <c:showLegendKey val="0"/>
              <c:showVal val="1"/>
              <c:showCatName val="0"/>
              <c:showSerName val="0"/>
              <c:showPercent val="0"/>
              <c:showBubbleSize val="0"/>
            </c:dLbl>
            <c:showLegendKey val="0"/>
            <c:showVal val="1"/>
            <c:showCatName val="0"/>
            <c:showSerName val="0"/>
            <c:showPercent val="0"/>
            <c:showBubbleSize val="0"/>
            <c:showLeaderLines val="0"/>
          </c:dLbls>
          <c:cat>
            <c:numRef>
              <c:f>'Debt premium graph'!$E$25:$E$56</c:f>
              <c:numCache>
                <c:formatCode>mmm\-yy</c:formatCode>
                <c:ptCount val="32"/>
                <c:pt idx="0">
                  <c:v>41334</c:v>
                </c:pt>
                <c:pt idx="1">
                  <c:v>41365</c:v>
                </c:pt>
                <c:pt idx="2">
                  <c:v>41426</c:v>
                </c:pt>
                <c:pt idx="3">
                  <c:v>41456</c:v>
                </c:pt>
                <c:pt idx="4">
                  <c:v>41518</c:v>
                </c:pt>
                <c:pt idx="5">
                  <c:v>41548</c:v>
                </c:pt>
                <c:pt idx="6">
                  <c:v>41609</c:v>
                </c:pt>
                <c:pt idx="7">
                  <c:v>41640</c:v>
                </c:pt>
                <c:pt idx="8">
                  <c:v>41699</c:v>
                </c:pt>
                <c:pt idx="9">
                  <c:v>41730</c:v>
                </c:pt>
                <c:pt idx="10">
                  <c:v>41791</c:v>
                </c:pt>
                <c:pt idx="11">
                  <c:v>41821</c:v>
                </c:pt>
                <c:pt idx="12">
                  <c:v>41883</c:v>
                </c:pt>
                <c:pt idx="13">
                  <c:v>41913</c:v>
                </c:pt>
                <c:pt idx="14">
                  <c:v>41974</c:v>
                </c:pt>
                <c:pt idx="15">
                  <c:v>42005</c:v>
                </c:pt>
                <c:pt idx="16">
                  <c:v>42064</c:v>
                </c:pt>
                <c:pt idx="17">
                  <c:v>42095</c:v>
                </c:pt>
                <c:pt idx="18">
                  <c:v>42156</c:v>
                </c:pt>
                <c:pt idx="19">
                  <c:v>42186</c:v>
                </c:pt>
                <c:pt idx="20">
                  <c:v>42248</c:v>
                </c:pt>
                <c:pt idx="21">
                  <c:v>42278</c:v>
                </c:pt>
                <c:pt idx="22">
                  <c:v>42339</c:v>
                </c:pt>
                <c:pt idx="23">
                  <c:v>42370</c:v>
                </c:pt>
                <c:pt idx="24">
                  <c:v>42430</c:v>
                </c:pt>
                <c:pt idx="25">
                  <c:v>42461</c:v>
                </c:pt>
                <c:pt idx="26">
                  <c:v>42522</c:v>
                </c:pt>
                <c:pt idx="27">
                  <c:v>42552</c:v>
                </c:pt>
                <c:pt idx="28">
                  <c:v>42614</c:v>
                </c:pt>
                <c:pt idx="29">
                  <c:v>42644</c:v>
                </c:pt>
                <c:pt idx="30">
                  <c:v>42736</c:v>
                </c:pt>
                <c:pt idx="31">
                  <c:v>42795</c:v>
                </c:pt>
              </c:numCache>
            </c:numRef>
          </c:cat>
          <c:val>
            <c:numRef>
              <c:f>'Debt premium graph'!$I$25:$I$56</c:f>
              <c:numCache>
                <c:formatCode>General</c:formatCode>
                <c:ptCount val="32"/>
                <c:pt idx="0" formatCode="0.00%">
                  <c:v>2.3400000000000001E-2</c:v>
                </c:pt>
                <c:pt idx="8" formatCode="0.00%">
                  <c:v>1.84E-2</c:v>
                </c:pt>
                <c:pt idx="16" formatCode="0.00%">
                  <c:v>1.66E-2</c:v>
                </c:pt>
                <c:pt idx="24" formatCode="0.00%">
                  <c:v>1.54E-2</c:v>
                </c:pt>
                <c:pt idx="31" formatCode="0.00%">
                  <c:v>1.6500000000000001E-2</c:v>
                </c:pt>
              </c:numCache>
            </c:numRef>
          </c:val>
          <c:smooth val="0"/>
        </c:ser>
        <c:ser>
          <c:idx val="2"/>
          <c:order val="2"/>
          <c:tx>
            <c:strRef>
              <c:f>'Debt premium graph'!$J$9</c:f>
              <c:strCache>
                <c:ptCount val="1"/>
                <c:pt idx="0">
                  <c:v>Average debt premium</c:v>
                </c:pt>
              </c:strCache>
            </c:strRef>
          </c:tx>
          <c:spPr>
            <a:ln>
              <a:solidFill>
                <a:schemeClr val="accent2"/>
              </a:solidFill>
              <a:prstDash val="sysDash"/>
            </a:ln>
          </c:spPr>
          <c:marker>
            <c:symbol val="none"/>
          </c:marker>
          <c:dLbls>
            <c:dLbl>
              <c:idx val="32"/>
              <c:layout>
                <c:manualLayout>
                  <c:x val="0.14609737876589746"/>
                  <c:y val="-2.1575076897780944E-3"/>
                </c:manualLayout>
              </c:layout>
              <c:showLegendKey val="0"/>
              <c:showVal val="1"/>
              <c:showCatName val="0"/>
              <c:showSerName val="0"/>
              <c:showPercent val="0"/>
              <c:showBubbleSize val="0"/>
            </c:dLbl>
            <c:showLegendKey val="0"/>
            <c:showVal val="0"/>
            <c:showCatName val="0"/>
            <c:showSerName val="0"/>
            <c:showPercent val="0"/>
            <c:showBubbleSize val="0"/>
          </c:dLbls>
          <c:cat>
            <c:numRef>
              <c:f>'Debt premium graph'!$E$25:$E$56</c:f>
              <c:numCache>
                <c:formatCode>mmm\-yy</c:formatCode>
                <c:ptCount val="32"/>
                <c:pt idx="0">
                  <c:v>41334</c:v>
                </c:pt>
                <c:pt idx="1">
                  <c:v>41365</c:v>
                </c:pt>
                <c:pt idx="2">
                  <c:v>41426</c:v>
                </c:pt>
                <c:pt idx="3">
                  <c:v>41456</c:v>
                </c:pt>
                <c:pt idx="4">
                  <c:v>41518</c:v>
                </c:pt>
                <c:pt idx="5">
                  <c:v>41548</c:v>
                </c:pt>
                <c:pt idx="6">
                  <c:v>41609</c:v>
                </c:pt>
                <c:pt idx="7">
                  <c:v>41640</c:v>
                </c:pt>
                <c:pt idx="8">
                  <c:v>41699</c:v>
                </c:pt>
                <c:pt idx="9">
                  <c:v>41730</c:v>
                </c:pt>
                <c:pt idx="10">
                  <c:v>41791</c:v>
                </c:pt>
                <c:pt idx="11">
                  <c:v>41821</c:v>
                </c:pt>
                <c:pt idx="12">
                  <c:v>41883</c:v>
                </c:pt>
                <c:pt idx="13">
                  <c:v>41913</c:v>
                </c:pt>
                <c:pt idx="14">
                  <c:v>41974</c:v>
                </c:pt>
                <c:pt idx="15">
                  <c:v>42005</c:v>
                </c:pt>
                <c:pt idx="16">
                  <c:v>42064</c:v>
                </c:pt>
                <c:pt idx="17">
                  <c:v>42095</c:v>
                </c:pt>
                <c:pt idx="18">
                  <c:v>42156</c:v>
                </c:pt>
                <c:pt idx="19">
                  <c:v>42186</c:v>
                </c:pt>
                <c:pt idx="20">
                  <c:v>42248</c:v>
                </c:pt>
                <c:pt idx="21">
                  <c:v>42278</c:v>
                </c:pt>
                <c:pt idx="22">
                  <c:v>42339</c:v>
                </c:pt>
                <c:pt idx="23">
                  <c:v>42370</c:v>
                </c:pt>
                <c:pt idx="24">
                  <c:v>42430</c:v>
                </c:pt>
                <c:pt idx="25">
                  <c:v>42461</c:v>
                </c:pt>
                <c:pt idx="26">
                  <c:v>42522</c:v>
                </c:pt>
                <c:pt idx="27">
                  <c:v>42552</c:v>
                </c:pt>
                <c:pt idx="28">
                  <c:v>42614</c:v>
                </c:pt>
                <c:pt idx="29">
                  <c:v>42644</c:v>
                </c:pt>
                <c:pt idx="30">
                  <c:v>42736</c:v>
                </c:pt>
                <c:pt idx="31">
                  <c:v>42795</c:v>
                </c:pt>
              </c:numCache>
            </c:numRef>
          </c:cat>
          <c:val>
            <c:numRef>
              <c:f>'Debt premium graph'!$J$25:$J$56</c:f>
              <c:numCache>
                <c:formatCode>0.00%</c:formatCode>
                <c:ptCount val="32"/>
                <c:pt idx="0">
                  <c:v>1.806E-2</c:v>
                </c:pt>
                <c:pt idx="1">
                  <c:v>1.806E-2</c:v>
                </c:pt>
                <c:pt idx="2">
                  <c:v>1.806E-2</c:v>
                </c:pt>
                <c:pt idx="3">
                  <c:v>1.806E-2</c:v>
                </c:pt>
                <c:pt idx="4">
                  <c:v>1.806E-2</c:v>
                </c:pt>
                <c:pt idx="5">
                  <c:v>1.806E-2</c:v>
                </c:pt>
                <c:pt idx="6">
                  <c:v>1.806E-2</c:v>
                </c:pt>
                <c:pt idx="7">
                  <c:v>1.806E-2</c:v>
                </c:pt>
                <c:pt idx="8">
                  <c:v>1.806E-2</c:v>
                </c:pt>
                <c:pt idx="9">
                  <c:v>1.806E-2</c:v>
                </c:pt>
                <c:pt idx="10">
                  <c:v>1.806E-2</c:v>
                </c:pt>
                <c:pt idx="11">
                  <c:v>1.806E-2</c:v>
                </c:pt>
                <c:pt idx="12">
                  <c:v>1.806E-2</c:v>
                </c:pt>
                <c:pt idx="13">
                  <c:v>1.806E-2</c:v>
                </c:pt>
                <c:pt idx="14">
                  <c:v>1.806E-2</c:v>
                </c:pt>
                <c:pt idx="15">
                  <c:v>1.806E-2</c:v>
                </c:pt>
                <c:pt idx="16">
                  <c:v>1.806E-2</c:v>
                </c:pt>
                <c:pt idx="17">
                  <c:v>1.806E-2</c:v>
                </c:pt>
                <c:pt idx="18">
                  <c:v>1.806E-2</c:v>
                </c:pt>
                <c:pt idx="19">
                  <c:v>1.806E-2</c:v>
                </c:pt>
                <c:pt idx="20">
                  <c:v>1.806E-2</c:v>
                </c:pt>
                <c:pt idx="21">
                  <c:v>1.806E-2</c:v>
                </c:pt>
                <c:pt idx="22">
                  <c:v>1.806E-2</c:v>
                </c:pt>
                <c:pt idx="23">
                  <c:v>1.806E-2</c:v>
                </c:pt>
                <c:pt idx="24">
                  <c:v>1.806E-2</c:v>
                </c:pt>
                <c:pt idx="25">
                  <c:v>1.806E-2</c:v>
                </c:pt>
                <c:pt idx="26">
                  <c:v>1.806E-2</c:v>
                </c:pt>
                <c:pt idx="27">
                  <c:v>1.806E-2</c:v>
                </c:pt>
                <c:pt idx="28">
                  <c:v>1.806E-2</c:v>
                </c:pt>
                <c:pt idx="29">
                  <c:v>1.806E-2</c:v>
                </c:pt>
                <c:pt idx="30">
                  <c:v>1.806E-2</c:v>
                </c:pt>
                <c:pt idx="31">
                  <c:v>1.806E-2</c:v>
                </c:pt>
              </c:numCache>
            </c:numRef>
          </c:val>
          <c:smooth val="0"/>
        </c:ser>
        <c:dLbls>
          <c:showLegendKey val="0"/>
          <c:showVal val="0"/>
          <c:showCatName val="0"/>
          <c:showSerName val="0"/>
          <c:showPercent val="0"/>
          <c:showBubbleSize val="0"/>
        </c:dLbls>
        <c:marker val="1"/>
        <c:smooth val="0"/>
        <c:axId val="291232000"/>
        <c:axId val="291233152"/>
      </c:lineChart>
      <c:dateAx>
        <c:axId val="291232000"/>
        <c:scaling>
          <c:orientation val="minMax"/>
        </c:scaling>
        <c:delete val="0"/>
        <c:axPos val="b"/>
        <c:numFmt formatCode="mmm\-yy" sourceLinked="1"/>
        <c:majorTickMark val="out"/>
        <c:minorTickMark val="none"/>
        <c:tickLblPos val="nextTo"/>
        <c:txPr>
          <a:bodyPr rot="-5400000" vert="horz"/>
          <a:lstStyle/>
          <a:p>
            <a:pPr>
              <a:defRPr/>
            </a:pPr>
            <a:endParaRPr lang="en-US"/>
          </a:p>
        </c:txPr>
        <c:crossAx val="291233152"/>
        <c:crosses val="autoZero"/>
        <c:auto val="0"/>
        <c:lblOffset val="100"/>
        <c:baseTimeUnit val="months"/>
        <c:majorUnit val="3"/>
        <c:majorTimeUnit val="months"/>
      </c:dateAx>
      <c:valAx>
        <c:axId val="291233152"/>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291232000"/>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4508039682254E-2"/>
          <c:y val="2.3953652209115474E-2"/>
          <c:w val="0.90939740535824709"/>
          <c:h val="0.83159207474928443"/>
        </c:manualLayout>
      </c:layout>
      <c:lineChart>
        <c:grouping val="standard"/>
        <c:varyColors val="0"/>
        <c:ser>
          <c:idx val="0"/>
          <c:order val="0"/>
          <c:tx>
            <c:strRef>
              <c:f>'Debt premium graph'!$F$9</c:f>
              <c:strCache>
                <c:ptCount val="1"/>
                <c:pt idx="0">
                  <c:v>5 year risk-free rate</c:v>
                </c:pt>
              </c:strCache>
            </c:strRef>
          </c:tx>
          <c:spPr>
            <a:ln>
              <a:solidFill>
                <a:schemeClr val="tx1"/>
              </a:solidFill>
              <a:prstDash val="solid"/>
            </a:ln>
          </c:spPr>
          <c:marker>
            <c:symbol val="none"/>
          </c:marker>
          <c:dLbls>
            <c:dLbl>
              <c:idx val="0"/>
              <c:layout>
                <c:manualLayout>
                  <c:x val="-1.7578786128509171E-2"/>
                  <c:y val="1.7351655003263182E-2"/>
                </c:manualLayout>
              </c:layout>
              <c:showLegendKey val="0"/>
              <c:showVal val="1"/>
              <c:showCatName val="0"/>
              <c:showSerName val="0"/>
              <c:showPercent val="0"/>
              <c:showBubbleSize val="0"/>
            </c:dLbl>
            <c:dLbl>
              <c:idx val="35"/>
              <c:layout>
                <c:manualLayout>
                  <c:x val="-9.7323590318700269E-3"/>
                  <c:y val="-2.6666661576394832E-2"/>
                </c:manualLayout>
              </c:layout>
              <c:showLegendKey val="0"/>
              <c:showVal val="1"/>
              <c:showCatName val="0"/>
              <c:showSerName val="0"/>
              <c:showPercent val="0"/>
              <c:showBubbleSize val="0"/>
            </c:dLbl>
            <c:dLbl>
              <c:idx val="45"/>
              <c:layout>
                <c:manualLayout>
                  <c:x val="0"/>
                  <c:y val="-1.7148981779206859E-2"/>
                </c:manualLayout>
              </c:layout>
              <c:showLegendKey val="0"/>
              <c:showVal val="1"/>
              <c:showCatName val="0"/>
              <c:showSerName val="0"/>
              <c:showPercent val="0"/>
              <c:showBubbleSize val="0"/>
            </c:dLbl>
            <c:showLegendKey val="0"/>
            <c:showVal val="0"/>
            <c:showCatName val="0"/>
            <c:showSerName val="0"/>
            <c:showPercent val="0"/>
            <c:showBubbleSize val="0"/>
          </c:dLbls>
          <c:cat>
            <c:numRef>
              <c:f>'Debt premium graph'!$E$20:$E$55</c:f>
              <c:numCache>
                <c:formatCode>mmm\-yy</c:formatCode>
                <c:ptCount val="36"/>
                <c:pt idx="0">
                  <c:v>41091</c:v>
                </c:pt>
                <c:pt idx="1">
                  <c:v>41153</c:v>
                </c:pt>
                <c:pt idx="2">
                  <c:v>41183</c:v>
                </c:pt>
                <c:pt idx="3">
                  <c:v>41244</c:v>
                </c:pt>
                <c:pt idx="4">
                  <c:v>41275</c:v>
                </c:pt>
                <c:pt idx="5">
                  <c:v>41334</c:v>
                </c:pt>
                <c:pt idx="6">
                  <c:v>41365</c:v>
                </c:pt>
                <c:pt idx="7">
                  <c:v>41426</c:v>
                </c:pt>
                <c:pt idx="8">
                  <c:v>41456</c:v>
                </c:pt>
                <c:pt idx="9">
                  <c:v>41518</c:v>
                </c:pt>
                <c:pt idx="10">
                  <c:v>41548</c:v>
                </c:pt>
                <c:pt idx="11">
                  <c:v>41609</c:v>
                </c:pt>
                <c:pt idx="12">
                  <c:v>41640</c:v>
                </c:pt>
                <c:pt idx="13">
                  <c:v>41699</c:v>
                </c:pt>
                <c:pt idx="14">
                  <c:v>41730</c:v>
                </c:pt>
                <c:pt idx="15">
                  <c:v>41791</c:v>
                </c:pt>
                <c:pt idx="16">
                  <c:v>41821</c:v>
                </c:pt>
                <c:pt idx="17">
                  <c:v>41883</c:v>
                </c:pt>
                <c:pt idx="18">
                  <c:v>41913</c:v>
                </c:pt>
                <c:pt idx="19">
                  <c:v>41974</c:v>
                </c:pt>
                <c:pt idx="20">
                  <c:v>42005</c:v>
                </c:pt>
                <c:pt idx="21">
                  <c:v>42064</c:v>
                </c:pt>
                <c:pt idx="22">
                  <c:v>42095</c:v>
                </c:pt>
                <c:pt idx="23">
                  <c:v>42156</c:v>
                </c:pt>
                <c:pt idx="24">
                  <c:v>42186</c:v>
                </c:pt>
                <c:pt idx="25">
                  <c:v>42248</c:v>
                </c:pt>
                <c:pt idx="26">
                  <c:v>42278</c:v>
                </c:pt>
                <c:pt idx="27">
                  <c:v>42339</c:v>
                </c:pt>
                <c:pt idx="28">
                  <c:v>42370</c:v>
                </c:pt>
                <c:pt idx="29">
                  <c:v>42430</c:v>
                </c:pt>
                <c:pt idx="30">
                  <c:v>42461</c:v>
                </c:pt>
                <c:pt idx="31">
                  <c:v>42522</c:v>
                </c:pt>
                <c:pt idx="32">
                  <c:v>42552</c:v>
                </c:pt>
                <c:pt idx="33">
                  <c:v>42614</c:v>
                </c:pt>
                <c:pt idx="34">
                  <c:v>42644</c:v>
                </c:pt>
                <c:pt idx="35">
                  <c:v>42736</c:v>
                </c:pt>
              </c:numCache>
            </c:numRef>
          </c:cat>
          <c:val>
            <c:numRef>
              <c:f>'Debt premium graph'!$F$20:$F$55</c:f>
              <c:numCache>
                <c:formatCode>0.00%</c:formatCode>
                <c:ptCount val="36"/>
                <c:pt idx="0">
                  <c:v>2.7799999999999998E-2</c:v>
                </c:pt>
                <c:pt idx="1">
                  <c:v>3.04E-2</c:v>
                </c:pt>
                <c:pt idx="2">
                  <c:v>2.9700000000000001E-2</c:v>
                </c:pt>
                <c:pt idx="3">
                  <c:v>2.8799999999999999E-2</c:v>
                </c:pt>
                <c:pt idx="4">
                  <c:v>2.9600000000000001E-2</c:v>
                </c:pt>
                <c:pt idx="5">
                  <c:v>#N/A</c:v>
                </c:pt>
                <c:pt idx="6">
                  <c:v>3.1600000000000003E-2</c:v>
                </c:pt>
                <c:pt idx="7">
                  <c:v>2.92E-2</c:v>
                </c:pt>
                <c:pt idx="8">
                  <c:v>3.2899999999999999E-2</c:v>
                </c:pt>
                <c:pt idx="9">
                  <c:v>3.95E-2</c:v>
                </c:pt>
                <c:pt idx="10">
                  <c:v>4.2000000000000003E-2</c:v>
                </c:pt>
                <c:pt idx="11">
                  <c:v>4.2200000000000001E-2</c:v>
                </c:pt>
                <c:pt idx="12">
                  <c:v>4.2900000000000001E-2</c:v>
                </c:pt>
                <c:pt idx="13">
                  <c:v>4.1200000000000001E-2</c:v>
                </c:pt>
                <c:pt idx="14">
                  <c:v>4.2099999999999999E-2</c:v>
                </c:pt>
                <c:pt idx="15">
                  <c:v>4.0899999999999999E-2</c:v>
                </c:pt>
                <c:pt idx="16">
                  <c:v>4.1700000000000001E-2</c:v>
                </c:pt>
                <c:pt idx="17">
                  <c:v>4.0899999999999999E-2</c:v>
                </c:pt>
                <c:pt idx="18">
                  <c:v>4.1200000000000001E-2</c:v>
                </c:pt>
                <c:pt idx="19">
                  <c:v>3.9E-2</c:v>
                </c:pt>
                <c:pt idx="20">
                  <c:v>3.7100000000000001E-2</c:v>
                </c:pt>
                <c:pt idx="21">
                  <c:v>3.2599999999999997E-2</c:v>
                </c:pt>
                <c:pt idx="22">
                  <c:v>3.2599999999999997E-2</c:v>
                </c:pt>
                <c:pt idx="23">
                  <c:v>3.2599999999999997E-2</c:v>
                </c:pt>
                <c:pt idx="24">
                  <c:v>3.2300000000000002E-2</c:v>
                </c:pt>
                <c:pt idx="25">
                  <c:v>2.7400000000000001E-2</c:v>
                </c:pt>
                <c:pt idx="26">
                  <c:v>2.76E-2</c:v>
                </c:pt>
                <c:pt idx="27">
                  <c:v>2.9490695224083777E-2</c:v>
                </c:pt>
                <c:pt idx="28">
                  <c:v>2.9631054739120012E-2</c:v>
                </c:pt>
                <c:pt idx="29">
                  <c:v>2.6200000000000001E-2</c:v>
                </c:pt>
                <c:pt idx="30">
                  <c:v>2.4199999999999999E-2</c:v>
                </c:pt>
                <c:pt idx="31">
                  <c:v>2.1999999999999999E-2</c:v>
                </c:pt>
                <c:pt idx="32">
                  <c:v>2.1600000000000001E-2</c:v>
                </c:pt>
                <c:pt idx="33">
                  <c:v>1.8499999999999999E-2</c:v>
                </c:pt>
                <c:pt idx="34">
                  <c:v>2.0299999999999999E-2</c:v>
                </c:pt>
                <c:pt idx="35">
                  <c:v>2.4899999999999999E-2</c:v>
                </c:pt>
              </c:numCache>
            </c:numRef>
          </c:val>
          <c:smooth val="0"/>
        </c:ser>
        <c:ser>
          <c:idx val="1"/>
          <c:order val="1"/>
          <c:tx>
            <c:strRef>
              <c:f>'Debt premium graph'!$K$9</c:f>
              <c:strCache>
                <c:ptCount val="1"/>
                <c:pt idx="0">
                  <c:v>5 year debt premium</c:v>
                </c:pt>
              </c:strCache>
            </c:strRef>
          </c:tx>
          <c:spPr>
            <a:ln>
              <a:noFill/>
            </a:ln>
          </c:spPr>
          <c:marker>
            <c:symbol val="star"/>
            <c:size val="5"/>
            <c:spPr>
              <a:solidFill>
                <a:schemeClr val="accent1"/>
              </a:solidFill>
              <a:ln>
                <a:solidFill>
                  <a:schemeClr val="accent1"/>
                </a:solidFill>
              </a:ln>
            </c:spPr>
          </c:marker>
          <c:dLbls>
            <c:dLbl>
              <c:idx val="0"/>
              <c:tx>
                <c:rich>
                  <a:bodyPr/>
                  <a:lstStyle/>
                  <a:p>
                    <a:r>
                      <a:rPr lang="en-US"/>
                      <a:t>DPRY</a:t>
                    </a:r>
                    <a:r>
                      <a:rPr lang="en-US" baseline="0"/>
                      <a:t> 2013</a:t>
                    </a:r>
                    <a:endParaRPr lang="en-US"/>
                  </a:p>
                </c:rich>
              </c:tx>
              <c:showLegendKey val="0"/>
              <c:showVal val="1"/>
              <c:showCatName val="0"/>
              <c:showSerName val="0"/>
              <c:showPercent val="0"/>
              <c:showBubbleSize val="0"/>
            </c:dLbl>
            <c:dLbl>
              <c:idx val="8"/>
              <c:tx>
                <c:rich>
                  <a:bodyPr/>
                  <a:lstStyle/>
                  <a:p>
                    <a:r>
                      <a:rPr lang="en-US"/>
                      <a:t>DPRY 2014</a:t>
                    </a:r>
                  </a:p>
                </c:rich>
              </c:tx>
              <c:showLegendKey val="0"/>
              <c:showVal val="1"/>
              <c:showCatName val="0"/>
              <c:showSerName val="0"/>
              <c:showPercent val="0"/>
              <c:showBubbleSize val="0"/>
            </c:dLbl>
            <c:dLbl>
              <c:idx val="11"/>
              <c:layout>
                <c:manualLayout>
                  <c:x val="-4.2811578996960323E-2"/>
                  <c:y val="3.0329820124214063E-2"/>
                </c:manualLayout>
              </c:layout>
              <c:tx>
                <c:rich>
                  <a:bodyPr/>
                  <a:lstStyle/>
                  <a:p>
                    <a:r>
                      <a:rPr lang="en-US"/>
                      <a:t>DPRY 2013</a:t>
                    </a:r>
                  </a:p>
                </c:rich>
              </c:tx>
              <c:showLegendKey val="0"/>
              <c:showVal val="1"/>
              <c:showCatName val="0"/>
              <c:showSerName val="0"/>
              <c:showPercent val="0"/>
              <c:showBubbleSize val="0"/>
            </c:dLbl>
            <c:dLbl>
              <c:idx val="16"/>
              <c:tx>
                <c:rich>
                  <a:bodyPr/>
                  <a:lstStyle/>
                  <a:p>
                    <a:r>
                      <a:rPr lang="en-US"/>
                      <a:t>DPRY 2015</a:t>
                    </a:r>
                  </a:p>
                </c:rich>
              </c:tx>
              <c:showLegendKey val="0"/>
              <c:showVal val="1"/>
              <c:showCatName val="0"/>
              <c:showSerName val="0"/>
              <c:showPercent val="0"/>
              <c:showBubbleSize val="0"/>
            </c:dLbl>
            <c:dLbl>
              <c:idx val="19"/>
              <c:layout>
                <c:manualLayout>
                  <c:x val="-4.1511982175075263E-2"/>
                  <c:y val="2.6014826250995719E-2"/>
                </c:manualLayout>
              </c:layout>
              <c:tx>
                <c:rich>
                  <a:bodyPr/>
                  <a:lstStyle/>
                  <a:p>
                    <a:r>
                      <a:rPr lang="en-US"/>
                      <a:t>DPRY 2014</a:t>
                    </a:r>
                  </a:p>
                </c:rich>
              </c:tx>
              <c:showLegendKey val="0"/>
              <c:showVal val="1"/>
              <c:showCatName val="0"/>
              <c:showSerName val="0"/>
              <c:showPercent val="0"/>
              <c:showBubbleSize val="0"/>
            </c:dLbl>
            <c:dLbl>
              <c:idx val="24"/>
              <c:tx>
                <c:rich>
                  <a:bodyPr/>
                  <a:lstStyle/>
                  <a:p>
                    <a:r>
                      <a:rPr lang="en-US"/>
                      <a:t>DPRY</a:t>
                    </a:r>
                    <a:r>
                      <a:rPr lang="en-US" baseline="0"/>
                      <a:t> 2016</a:t>
                    </a:r>
                    <a:endParaRPr lang="en-US"/>
                  </a:p>
                </c:rich>
              </c:tx>
              <c:showLegendKey val="0"/>
              <c:showVal val="1"/>
              <c:showCatName val="0"/>
              <c:showSerName val="0"/>
              <c:showPercent val="0"/>
              <c:showBubbleSize val="0"/>
            </c:dLbl>
            <c:dLbl>
              <c:idx val="27"/>
              <c:layout>
                <c:manualLayout>
                  <c:x val="-4.1511982175075263E-2"/>
                  <c:y val="2.3857329314386624E-2"/>
                </c:manualLayout>
              </c:layout>
              <c:tx>
                <c:rich>
                  <a:bodyPr/>
                  <a:lstStyle/>
                  <a:p>
                    <a:r>
                      <a:rPr lang="en-US"/>
                      <a:t>DPRY</a:t>
                    </a:r>
                    <a:r>
                      <a:rPr lang="en-US" baseline="0"/>
                      <a:t> 2015</a:t>
                    </a:r>
                    <a:endParaRPr lang="en-US"/>
                  </a:p>
                </c:rich>
              </c:tx>
              <c:showLegendKey val="0"/>
              <c:showVal val="1"/>
              <c:showCatName val="0"/>
              <c:showSerName val="0"/>
              <c:showPercent val="0"/>
              <c:showBubbleSize val="0"/>
            </c:dLbl>
            <c:dLbl>
              <c:idx val="32"/>
              <c:tx>
                <c:rich>
                  <a:bodyPr/>
                  <a:lstStyle/>
                  <a:p>
                    <a:r>
                      <a:rPr lang="en-US"/>
                      <a:t>DPRY</a:t>
                    </a:r>
                    <a:r>
                      <a:rPr lang="en-US" baseline="0"/>
                      <a:t> 2017</a:t>
                    </a:r>
                  </a:p>
                </c:rich>
              </c:tx>
              <c:showLegendKey val="0"/>
              <c:showVal val="1"/>
              <c:showCatName val="0"/>
              <c:showSerName val="0"/>
              <c:showPercent val="0"/>
              <c:showBubbleSize val="0"/>
            </c:dLbl>
            <c:dLbl>
              <c:idx val="35"/>
              <c:layout>
                <c:manualLayout>
                  <c:x val="-4.2906682161380848E-2"/>
                  <c:y val="2.3843229137556737E-2"/>
                </c:manualLayout>
              </c:layout>
              <c:tx>
                <c:rich>
                  <a:bodyPr/>
                  <a:lstStyle/>
                  <a:p>
                    <a:r>
                      <a:rPr lang="en-US"/>
                      <a:t>DPRY 2016</a:t>
                    </a:r>
                  </a:p>
                </c:rich>
              </c:tx>
              <c:showLegendKey val="0"/>
              <c:showVal val="1"/>
              <c:showCatName val="0"/>
              <c:showSerName val="0"/>
              <c:showPercent val="0"/>
              <c:showBubbleSize val="0"/>
            </c:dLbl>
            <c:dLbl>
              <c:idx val="43"/>
              <c:layout>
                <c:manualLayout>
                  <c:x val="-3.8631212880526594E-2"/>
                  <c:y val="2.3843229137556737E-2"/>
                </c:manualLayout>
              </c:layout>
              <c:tx>
                <c:rich>
                  <a:bodyPr/>
                  <a:lstStyle/>
                  <a:p>
                    <a:r>
                      <a:rPr lang="en-US"/>
                      <a:t>DPRY</a:t>
                    </a:r>
                    <a:r>
                      <a:rPr lang="en-US" baseline="0"/>
                      <a:t> 2017</a:t>
                    </a:r>
                    <a:endParaRPr lang="en-US"/>
                  </a:p>
                </c:rich>
              </c:tx>
              <c:showLegendKey val="0"/>
              <c:showVal val="1"/>
              <c:showCatName val="0"/>
              <c:showSerName val="0"/>
              <c:showPercent val="0"/>
              <c:showBubbleSize val="0"/>
            </c:dLbl>
            <c:showLegendKey val="0"/>
            <c:showVal val="1"/>
            <c:showCatName val="0"/>
            <c:showSerName val="0"/>
            <c:showPercent val="0"/>
            <c:showBubbleSize val="0"/>
            <c:showLeaderLines val="0"/>
          </c:dLbls>
          <c:cat>
            <c:numRef>
              <c:f>'Debt premium graph'!$E$20:$E$55</c:f>
              <c:numCache>
                <c:formatCode>mmm\-yy</c:formatCode>
                <c:ptCount val="36"/>
                <c:pt idx="0">
                  <c:v>41091</c:v>
                </c:pt>
                <c:pt idx="1">
                  <c:v>41153</c:v>
                </c:pt>
                <c:pt idx="2">
                  <c:v>41183</c:v>
                </c:pt>
                <c:pt idx="3">
                  <c:v>41244</c:v>
                </c:pt>
                <c:pt idx="4">
                  <c:v>41275</c:v>
                </c:pt>
                <c:pt idx="5">
                  <c:v>41334</c:v>
                </c:pt>
                <c:pt idx="6">
                  <c:v>41365</c:v>
                </c:pt>
                <c:pt idx="7">
                  <c:v>41426</c:v>
                </c:pt>
                <c:pt idx="8">
                  <c:v>41456</c:v>
                </c:pt>
                <c:pt idx="9">
                  <c:v>41518</c:v>
                </c:pt>
                <c:pt idx="10">
                  <c:v>41548</c:v>
                </c:pt>
                <c:pt idx="11">
                  <c:v>41609</c:v>
                </c:pt>
                <c:pt idx="12">
                  <c:v>41640</c:v>
                </c:pt>
                <c:pt idx="13">
                  <c:v>41699</c:v>
                </c:pt>
                <c:pt idx="14">
                  <c:v>41730</c:v>
                </c:pt>
                <c:pt idx="15">
                  <c:v>41791</c:v>
                </c:pt>
                <c:pt idx="16">
                  <c:v>41821</c:v>
                </c:pt>
                <c:pt idx="17">
                  <c:v>41883</c:v>
                </c:pt>
                <c:pt idx="18">
                  <c:v>41913</c:v>
                </c:pt>
                <c:pt idx="19">
                  <c:v>41974</c:v>
                </c:pt>
                <c:pt idx="20">
                  <c:v>42005</c:v>
                </c:pt>
                <c:pt idx="21">
                  <c:v>42064</c:v>
                </c:pt>
                <c:pt idx="22">
                  <c:v>42095</c:v>
                </c:pt>
                <c:pt idx="23">
                  <c:v>42156</c:v>
                </c:pt>
                <c:pt idx="24">
                  <c:v>42186</c:v>
                </c:pt>
                <c:pt idx="25">
                  <c:v>42248</c:v>
                </c:pt>
                <c:pt idx="26">
                  <c:v>42278</c:v>
                </c:pt>
                <c:pt idx="27">
                  <c:v>42339</c:v>
                </c:pt>
                <c:pt idx="28">
                  <c:v>42370</c:v>
                </c:pt>
                <c:pt idx="29">
                  <c:v>42430</c:v>
                </c:pt>
                <c:pt idx="30">
                  <c:v>42461</c:v>
                </c:pt>
                <c:pt idx="31">
                  <c:v>42522</c:v>
                </c:pt>
                <c:pt idx="32">
                  <c:v>42552</c:v>
                </c:pt>
                <c:pt idx="33">
                  <c:v>42614</c:v>
                </c:pt>
                <c:pt idx="34">
                  <c:v>42644</c:v>
                </c:pt>
                <c:pt idx="35">
                  <c:v>42736</c:v>
                </c:pt>
              </c:numCache>
            </c:numRef>
          </c:cat>
          <c:val>
            <c:numRef>
              <c:f>'Debt premium graph'!$K$20:$K$55</c:f>
              <c:numCache>
                <c:formatCode>General</c:formatCode>
                <c:ptCount val="36"/>
                <c:pt idx="0" formatCode="0.00%">
                  <c:v>2.06E-2</c:v>
                </c:pt>
                <c:pt idx="8" formatCode="0.00%">
                  <c:v>1.4999999999999999E-2</c:v>
                </c:pt>
                <c:pt idx="16" formatCode="0.00%">
                  <c:v>1.2500000000000001E-2</c:v>
                </c:pt>
                <c:pt idx="24" formatCode="0.00%">
                  <c:v>1.0500000000000001E-2</c:v>
                </c:pt>
                <c:pt idx="32" formatCode="0.00%">
                  <c:v>1.38E-2</c:v>
                </c:pt>
              </c:numCache>
            </c:numRef>
          </c:val>
          <c:smooth val="0"/>
        </c:ser>
        <c:ser>
          <c:idx val="2"/>
          <c:order val="2"/>
          <c:tx>
            <c:strRef>
              <c:f>'Debt premium graph'!$L$9</c:f>
              <c:strCache>
                <c:ptCount val="1"/>
                <c:pt idx="0">
                  <c:v>Average debt premium</c:v>
                </c:pt>
              </c:strCache>
            </c:strRef>
          </c:tx>
          <c:spPr>
            <a:ln>
              <a:solidFill>
                <a:schemeClr val="accent2"/>
              </a:solidFill>
              <a:prstDash val="sysDash"/>
            </a:ln>
          </c:spPr>
          <c:marker>
            <c:symbol val="none"/>
          </c:marker>
          <c:dLbls>
            <c:dLbl>
              <c:idx val="32"/>
              <c:layout>
                <c:manualLayout>
                  <c:x val="9.0483898583783015E-2"/>
                  <c:y val="-2.157575345726491E-3"/>
                </c:manualLayout>
              </c:layout>
              <c:showLegendKey val="0"/>
              <c:showVal val="1"/>
              <c:showCatName val="0"/>
              <c:showSerName val="0"/>
              <c:showPercent val="0"/>
              <c:showBubbleSize val="0"/>
            </c:dLbl>
            <c:showLegendKey val="0"/>
            <c:showVal val="0"/>
            <c:showCatName val="0"/>
            <c:showSerName val="0"/>
            <c:showPercent val="0"/>
            <c:showBubbleSize val="0"/>
          </c:dLbls>
          <c:cat>
            <c:numRef>
              <c:f>'Debt premium graph'!$E$20:$E$55</c:f>
              <c:numCache>
                <c:formatCode>mmm\-yy</c:formatCode>
                <c:ptCount val="36"/>
                <c:pt idx="0">
                  <c:v>41091</c:v>
                </c:pt>
                <c:pt idx="1">
                  <c:v>41153</c:v>
                </c:pt>
                <c:pt idx="2">
                  <c:v>41183</c:v>
                </c:pt>
                <c:pt idx="3">
                  <c:v>41244</c:v>
                </c:pt>
                <c:pt idx="4">
                  <c:v>41275</c:v>
                </c:pt>
                <c:pt idx="5">
                  <c:v>41334</c:v>
                </c:pt>
                <c:pt idx="6">
                  <c:v>41365</c:v>
                </c:pt>
                <c:pt idx="7">
                  <c:v>41426</c:v>
                </c:pt>
                <c:pt idx="8">
                  <c:v>41456</c:v>
                </c:pt>
                <c:pt idx="9">
                  <c:v>41518</c:v>
                </c:pt>
                <c:pt idx="10">
                  <c:v>41548</c:v>
                </c:pt>
                <c:pt idx="11">
                  <c:v>41609</c:v>
                </c:pt>
                <c:pt idx="12">
                  <c:v>41640</c:v>
                </c:pt>
                <c:pt idx="13">
                  <c:v>41699</c:v>
                </c:pt>
                <c:pt idx="14">
                  <c:v>41730</c:v>
                </c:pt>
                <c:pt idx="15">
                  <c:v>41791</c:v>
                </c:pt>
                <c:pt idx="16">
                  <c:v>41821</c:v>
                </c:pt>
                <c:pt idx="17">
                  <c:v>41883</c:v>
                </c:pt>
                <c:pt idx="18">
                  <c:v>41913</c:v>
                </c:pt>
                <c:pt idx="19">
                  <c:v>41974</c:v>
                </c:pt>
                <c:pt idx="20">
                  <c:v>42005</c:v>
                </c:pt>
                <c:pt idx="21">
                  <c:v>42064</c:v>
                </c:pt>
                <c:pt idx="22">
                  <c:v>42095</c:v>
                </c:pt>
                <c:pt idx="23">
                  <c:v>42156</c:v>
                </c:pt>
                <c:pt idx="24">
                  <c:v>42186</c:v>
                </c:pt>
                <c:pt idx="25">
                  <c:v>42248</c:v>
                </c:pt>
                <c:pt idx="26">
                  <c:v>42278</c:v>
                </c:pt>
                <c:pt idx="27">
                  <c:v>42339</c:v>
                </c:pt>
                <c:pt idx="28">
                  <c:v>42370</c:v>
                </c:pt>
                <c:pt idx="29">
                  <c:v>42430</c:v>
                </c:pt>
                <c:pt idx="30">
                  <c:v>42461</c:v>
                </c:pt>
                <c:pt idx="31">
                  <c:v>42522</c:v>
                </c:pt>
                <c:pt idx="32">
                  <c:v>42552</c:v>
                </c:pt>
                <c:pt idx="33">
                  <c:v>42614</c:v>
                </c:pt>
                <c:pt idx="34">
                  <c:v>42644</c:v>
                </c:pt>
                <c:pt idx="35">
                  <c:v>42736</c:v>
                </c:pt>
              </c:numCache>
            </c:numRef>
          </c:cat>
          <c:val>
            <c:numRef>
              <c:f>'Debt premium graph'!$L$20:$L$55</c:f>
              <c:numCache>
                <c:formatCode>0.00%</c:formatCode>
                <c:ptCount val="36"/>
                <c:pt idx="0">
                  <c:v>1.4480000000000002E-2</c:v>
                </c:pt>
                <c:pt idx="1">
                  <c:v>1.4480000000000002E-2</c:v>
                </c:pt>
                <c:pt idx="2">
                  <c:v>1.4480000000000002E-2</c:v>
                </c:pt>
                <c:pt idx="3">
                  <c:v>1.4480000000000002E-2</c:v>
                </c:pt>
                <c:pt idx="4">
                  <c:v>1.4480000000000002E-2</c:v>
                </c:pt>
                <c:pt idx="5">
                  <c:v>1.4480000000000002E-2</c:v>
                </c:pt>
                <c:pt idx="6">
                  <c:v>1.4480000000000002E-2</c:v>
                </c:pt>
                <c:pt idx="7">
                  <c:v>1.4480000000000002E-2</c:v>
                </c:pt>
                <c:pt idx="8">
                  <c:v>1.4480000000000002E-2</c:v>
                </c:pt>
                <c:pt idx="9">
                  <c:v>1.4480000000000002E-2</c:v>
                </c:pt>
                <c:pt idx="10">
                  <c:v>1.4480000000000002E-2</c:v>
                </c:pt>
                <c:pt idx="11">
                  <c:v>1.4480000000000002E-2</c:v>
                </c:pt>
                <c:pt idx="12">
                  <c:v>1.4480000000000002E-2</c:v>
                </c:pt>
                <c:pt idx="13">
                  <c:v>1.4480000000000002E-2</c:v>
                </c:pt>
                <c:pt idx="14">
                  <c:v>1.4480000000000002E-2</c:v>
                </c:pt>
                <c:pt idx="15">
                  <c:v>1.4480000000000002E-2</c:v>
                </c:pt>
                <c:pt idx="16">
                  <c:v>1.4480000000000002E-2</c:v>
                </c:pt>
                <c:pt idx="17">
                  <c:v>1.4480000000000002E-2</c:v>
                </c:pt>
                <c:pt idx="18">
                  <c:v>1.4480000000000002E-2</c:v>
                </c:pt>
                <c:pt idx="19">
                  <c:v>1.4480000000000002E-2</c:v>
                </c:pt>
                <c:pt idx="20">
                  <c:v>1.4480000000000002E-2</c:v>
                </c:pt>
                <c:pt idx="21">
                  <c:v>1.4480000000000002E-2</c:v>
                </c:pt>
                <c:pt idx="22">
                  <c:v>1.4480000000000002E-2</c:v>
                </c:pt>
                <c:pt idx="23">
                  <c:v>1.4480000000000002E-2</c:v>
                </c:pt>
                <c:pt idx="24">
                  <c:v>1.4480000000000002E-2</c:v>
                </c:pt>
                <c:pt idx="25">
                  <c:v>1.4480000000000002E-2</c:v>
                </c:pt>
                <c:pt idx="26">
                  <c:v>1.4480000000000002E-2</c:v>
                </c:pt>
                <c:pt idx="27">
                  <c:v>1.4480000000000002E-2</c:v>
                </c:pt>
                <c:pt idx="28">
                  <c:v>1.4480000000000002E-2</c:v>
                </c:pt>
                <c:pt idx="29">
                  <c:v>1.4480000000000002E-2</c:v>
                </c:pt>
                <c:pt idx="30">
                  <c:v>1.4480000000000002E-2</c:v>
                </c:pt>
                <c:pt idx="31">
                  <c:v>1.4480000000000002E-2</c:v>
                </c:pt>
                <c:pt idx="32">
                  <c:v>1.4480000000000002E-2</c:v>
                </c:pt>
                <c:pt idx="33">
                  <c:v>1.4480000000000002E-2</c:v>
                </c:pt>
                <c:pt idx="34">
                  <c:v>1.4480000000000002E-2</c:v>
                </c:pt>
                <c:pt idx="35">
                  <c:v>1.4480000000000002E-2</c:v>
                </c:pt>
              </c:numCache>
            </c:numRef>
          </c:val>
          <c:smooth val="0"/>
        </c:ser>
        <c:dLbls>
          <c:showLegendKey val="0"/>
          <c:showVal val="0"/>
          <c:showCatName val="0"/>
          <c:showSerName val="0"/>
          <c:showPercent val="0"/>
          <c:showBubbleSize val="0"/>
        </c:dLbls>
        <c:marker val="1"/>
        <c:smooth val="0"/>
        <c:axId val="291655680"/>
        <c:axId val="291657216"/>
      </c:lineChart>
      <c:dateAx>
        <c:axId val="291655680"/>
        <c:scaling>
          <c:orientation val="minMax"/>
        </c:scaling>
        <c:delete val="0"/>
        <c:axPos val="b"/>
        <c:numFmt formatCode="mmm\-yy" sourceLinked="1"/>
        <c:majorTickMark val="out"/>
        <c:minorTickMark val="none"/>
        <c:tickLblPos val="nextTo"/>
        <c:txPr>
          <a:bodyPr rot="-5400000" vert="horz"/>
          <a:lstStyle/>
          <a:p>
            <a:pPr>
              <a:defRPr/>
            </a:pPr>
            <a:endParaRPr lang="en-US"/>
          </a:p>
        </c:txPr>
        <c:crossAx val="291657216"/>
        <c:crosses val="autoZero"/>
        <c:auto val="0"/>
        <c:lblOffset val="100"/>
        <c:baseTimeUnit val="months"/>
        <c:majorUnit val="3"/>
        <c:majorTimeUnit val="months"/>
      </c:dateAx>
      <c:valAx>
        <c:axId val="291657216"/>
        <c:scaling>
          <c:orientation val="minMax"/>
        </c:scaling>
        <c:delete val="0"/>
        <c:axPos val="l"/>
        <c:majorGridlines>
          <c:spPr>
            <a:ln>
              <a:solidFill>
                <a:schemeClr val="bg1">
                  <a:lumMod val="85000"/>
                </a:schemeClr>
              </a:solidFill>
            </a:ln>
          </c:spPr>
        </c:majorGridlines>
        <c:numFmt formatCode="0.00%" sourceLinked="1"/>
        <c:majorTickMark val="out"/>
        <c:minorTickMark val="none"/>
        <c:tickLblPos val="nextTo"/>
        <c:crossAx val="291655680"/>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180975</xdr:rowOff>
    </xdr:from>
    <xdr:to>
      <xdr:col>1</xdr:col>
      <xdr:colOff>590550</xdr:colOff>
      <xdr:row>3</xdr:row>
      <xdr:rowOff>9525</xdr:rowOff>
    </xdr:to>
    <xdr:sp macro="" textlink="">
      <xdr:nvSpPr>
        <xdr:cNvPr id="2" name="Rectangle 1"/>
        <xdr:cNvSpPr/>
      </xdr:nvSpPr>
      <xdr:spPr>
        <a:xfrm>
          <a:off x="76200" y="476250"/>
          <a:ext cx="619125" cy="209550"/>
        </a:xfrm>
        <a:prstGeom prst="rect">
          <a:avLst/>
        </a:prstGeom>
        <a:solidFill>
          <a:schemeClr val="accent1">
            <a:lumMod val="20000"/>
            <a:lumOff val="8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oneCellAnchor>
    <xdr:from>
      <xdr:col>1</xdr:col>
      <xdr:colOff>647700</xdr:colOff>
      <xdr:row>1</xdr:row>
      <xdr:rowOff>152400</xdr:rowOff>
    </xdr:from>
    <xdr:ext cx="4576253" cy="264560"/>
    <xdr:sp macro="" textlink="">
      <xdr:nvSpPr>
        <xdr:cNvPr id="3" name="TextBox 2"/>
        <xdr:cNvSpPr txBox="1"/>
      </xdr:nvSpPr>
      <xdr:spPr>
        <a:xfrm>
          <a:off x="752475" y="447675"/>
          <a:ext cx="457625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NZ" sz="1100"/>
            <a:t>Cells shaded</a:t>
          </a:r>
          <a:r>
            <a:rPr lang="en-NZ" sz="1100" baseline="0"/>
            <a:t> </a:t>
          </a:r>
          <a:r>
            <a:rPr lang="en-NZ" sz="1100"/>
            <a:t>blue are to be</a:t>
          </a:r>
          <a:r>
            <a:rPr lang="en-NZ" sz="1100" baseline="0"/>
            <a:t> updated/reviewed for each WACC determination</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996950</xdr:rowOff>
    </xdr:from>
    <xdr:ext cx="9410700" cy="329565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87450"/>
          <a:ext cx="9410700" cy="3295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171450</xdr:colOff>
      <xdr:row>1</xdr:row>
      <xdr:rowOff>38100</xdr:rowOff>
    </xdr:from>
    <xdr:ext cx="2898902" cy="850392"/>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222250"/>
          <a:ext cx="2898902" cy="85039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14</xdr:col>
      <xdr:colOff>549087</xdr:colOff>
      <xdr:row>9</xdr:row>
      <xdr:rowOff>145676</xdr:rowOff>
    </xdr:from>
    <xdr:ext cx="5009029" cy="3067122"/>
    <xdr:sp macro="" textlink="">
      <xdr:nvSpPr>
        <xdr:cNvPr id="2" name="TextBox 1"/>
        <xdr:cNvSpPr txBox="1"/>
      </xdr:nvSpPr>
      <xdr:spPr>
        <a:xfrm>
          <a:off x="12830734" y="1770529"/>
          <a:ext cx="5009029" cy="3067122"/>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NZ" sz="1400" b="1"/>
            <a:t>Definitions</a:t>
          </a:r>
          <a:r>
            <a:rPr lang="en-NZ" sz="1400" b="1" baseline="0"/>
            <a:t> of </a:t>
          </a:r>
          <a:r>
            <a:rPr lang="en-NZ" sz="1400" b="1"/>
            <a:t>bond categories</a:t>
          </a:r>
        </a:p>
        <a:p>
          <a:endParaRPr lang="en-NZ" sz="1100"/>
        </a:p>
        <a:p>
          <a:r>
            <a:rPr lang="en-NZ" sz="1100" b="1"/>
            <a:t>Category</a:t>
          </a:r>
          <a:r>
            <a:rPr lang="en-NZ" sz="1100" b="1" baseline="0"/>
            <a:t> (a) </a:t>
          </a:r>
          <a:r>
            <a:rPr lang="en-NZ" sz="1100" baseline="0"/>
            <a:t>= qualifying rating of grade BBB+, and issued by an EDB or a GPB that is neither 100%majority owned by the Crown nor a local authority.</a:t>
          </a:r>
        </a:p>
        <a:p>
          <a:endParaRPr lang="en-NZ" sz="1100" b="1" baseline="0"/>
        </a:p>
        <a:p>
          <a:r>
            <a:rPr lang="en-NZ" sz="1100" b="1" baseline="0"/>
            <a:t>Category (b) </a:t>
          </a:r>
          <a:r>
            <a:rPr lang="en-NZ" sz="1100" baseline="0"/>
            <a:t>= qualifying rating of grade BBB+, and issued by an entity other than an EDB or a GPB that is neither 100%majority owned by the Crown nor a local authority.</a:t>
          </a:r>
        </a:p>
        <a:p>
          <a:endParaRPr lang="en-NZ" sz="1100" baseline="0"/>
        </a:p>
        <a:p>
          <a:r>
            <a:rPr lang="en-NZ" sz="1100" b="1" baseline="0"/>
            <a:t>Category (c) </a:t>
          </a:r>
          <a:r>
            <a:rPr lang="en-NZ" sz="1100" baseline="0"/>
            <a:t>= qualifying rating of a grade different to BBB+, and issued by an EDB or a GPB that is neither 100%majority owned by the Crown nor a local authority.</a:t>
          </a:r>
        </a:p>
        <a:p>
          <a:endParaRPr lang="en-NZ" sz="1100" baseline="0"/>
        </a:p>
        <a:p>
          <a:r>
            <a:rPr lang="en-NZ" sz="1100" b="1" baseline="0"/>
            <a:t>Category (d) </a:t>
          </a:r>
          <a:r>
            <a:rPr lang="en-NZ" sz="1100" baseline="0"/>
            <a:t>= qualifying rating of a grade different to BBB+, and issued by an entity, other than an EDB or a GPB that is neither 100%majority owned by the Crown nor a local authority.</a:t>
          </a:r>
        </a:p>
        <a:p>
          <a:endParaRPr lang="en-NZ" sz="1100" b="1" baseline="0"/>
        </a:p>
        <a:p>
          <a:r>
            <a:rPr lang="en-NZ" sz="1100" b="1" baseline="0"/>
            <a:t>Category (e) </a:t>
          </a:r>
          <a:r>
            <a:rPr lang="en-NZ" sz="1100" baseline="0"/>
            <a:t>= investment grade credit rated, and issued by an entity that is 100% majority owned by the Crown or a local authority.</a:t>
          </a:r>
          <a:endParaRPr lang="en-NZ" sz="1100"/>
        </a:p>
      </xdr:txBody>
    </xdr:sp>
    <xdr:clientData/>
  </xdr:oneCellAnchor>
  <xdr:oneCellAnchor>
    <xdr:from>
      <xdr:col>15</xdr:col>
      <xdr:colOff>179294</xdr:colOff>
      <xdr:row>28</xdr:row>
      <xdr:rowOff>78442</xdr:rowOff>
    </xdr:from>
    <xdr:ext cx="5087471" cy="1000402"/>
    <xdr:sp macro="" textlink="">
      <xdr:nvSpPr>
        <xdr:cNvPr id="4" name="TextBox 3"/>
        <xdr:cNvSpPr txBox="1"/>
      </xdr:nvSpPr>
      <xdr:spPr>
        <a:xfrm>
          <a:off x="13200529" y="8830236"/>
          <a:ext cx="5087471" cy="1000402"/>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NZ" sz="1400" b="1"/>
            <a:t>NSS estimate</a:t>
          </a:r>
        </a:p>
        <a:p>
          <a:endParaRPr lang="en-NZ" sz="1100"/>
        </a:p>
        <a:p>
          <a:r>
            <a:rPr lang="en-NZ" sz="1100"/>
            <a:t>We are required to have regard to the debt premium estimated from applying the Nelson-Siegel-Svensson (NSS)approach. The NSS estimate</a:t>
          </a:r>
          <a:r>
            <a:rPr lang="en-NZ" sz="1100" baseline="0"/>
            <a:t> is calculated in a separate spreadsheet, following the instructions contained in filesite #2,723,862.</a:t>
          </a:r>
          <a:endParaRPr lang="en-NZ"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xdr:col>
      <xdr:colOff>609599</xdr:colOff>
      <xdr:row>6</xdr:row>
      <xdr:rowOff>171449</xdr:rowOff>
    </xdr:from>
    <xdr:to>
      <xdr:col>27</xdr:col>
      <xdr:colOff>600075</xdr:colOff>
      <xdr:row>35</xdr:row>
      <xdr:rowOff>161925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317499</xdr:colOff>
      <xdr:row>38</xdr:row>
      <xdr:rowOff>171449</xdr:rowOff>
    </xdr:from>
    <xdr:to>
      <xdr:col>27</xdr:col>
      <xdr:colOff>600075</xdr:colOff>
      <xdr:row>67</xdr:row>
      <xdr:rowOff>161925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609599</xdr:colOff>
      <xdr:row>71</xdr:row>
      <xdr:rowOff>171449</xdr:rowOff>
    </xdr:from>
    <xdr:to>
      <xdr:col>27</xdr:col>
      <xdr:colOff>600075</xdr:colOff>
      <xdr:row>100</xdr:row>
      <xdr:rowOff>161925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739589</xdr:colOff>
      <xdr:row>0</xdr:row>
      <xdr:rowOff>268941</xdr:rowOff>
    </xdr:from>
    <xdr:to>
      <xdr:col>11</xdr:col>
      <xdr:colOff>728382</xdr:colOff>
      <xdr:row>3</xdr:row>
      <xdr:rowOff>134471</xdr:rowOff>
    </xdr:to>
    <xdr:sp macro="" textlink="">
      <xdr:nvSpPr>
        <xdr:cNvPr id="2" name="TextBox 1"/>
        <xdr:cNvSpPr txBox="1"/>
      </xdr:nvSpPr>
      <xdr:spPr>
        <a:xfrm>
          <a:off x="6911789" y="268941"/>
          <a:ext cx="6465793" cy="5418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NZ" sz="1100"/>
            <a:t>Note that</a:t>
          </a:r>
          <a:r>
            <a:rPr lang="en-NZ" sz="1100" baseline="0"/>
            <a:t> the 15/02/2016, 20/09/2025, 20/09/2030 and 20/09/2035 maturtity New Zealand government bonds are inflation linked, so are excluded from this spreadsheet.</a:t>
          </a:r>
          <a:endParaRPr lang="en-NZ"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1288678</xdr:colOff>
      <xdr:row>0</xdr:row>
      <xdr:rowOff>268941</xdr:rowOff>
    </xdr:from>
    <xdr:to>
      <xdr:col>12</xdr:col>
      <xdr:colOff>549088</xdr:colOff>
      <xdr:row>3</xdr:row>
      <xdr:rowOff>134471</xdr:rowOff>
    </xdr:to>
    <xdr:sp macro="" textlink="">
      <xdr:nvSpPr>
        <xdr:cNvPr id="3" name="TextBox 2"/>
        <xdr:cNvSpPr txBox="1"/>
      </xdr:nvSpPr>
      <xdr:spPr>
        <a:xfrm>
          <a:off x="7451913" y="268941"/>
          <a:ext cx="6454587" cy="5378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NZ" sz="1100"/>
            <a:t>Note that</a:t>
          </a:r>
          <a:r>
            <a:rPr lang="en-NZ" sz="1100" baseline="0"/>
            <a:t> the 15/02/2016, 20/09/2025, 20/09/2030 and 20/09/2035 maturtity New Zealand government bonds are inflation linked, so are excluded from this spreadsheet.</a:t>
          </a:r>
          <a:endParaRPr lang="en-NZ"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3.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sheetPr>
  <dimension ref="A1:Q22"/>
  <sheetViews>
    <sheetView showGridLines="0" workbookViewId="0"/>
  </sheetViews>
  <sheetFormatPr defaultColWidth="9.1796875" defaultRowHeight="14.5" x14ac:dyDescent="0.35"/>
  <cols>
    <col min="1" max="1" width="1.81640625" style="6" customWidth="1"/>
    <col min="2" max="2" width="31.81640625" style="6" customWidth="1"/>
    <col min="3" max="3" width="19.54296875" style="6" customWidth="1"/>
    <col min="4" max="4" width="17" style="6" bestFit="1" customWidth="1"/>
    <col min="5" max="5" width="19.1796875" style="6" bestFit="1" customWidth="1"/>
    <col min="6" max="6" width="17" style="6" bestFit="1" customWidth="1"/>
    <col min="7" max="16384" width="9.1796875" style="6"/>
  </cols>
  <sheetData>
    <row r="1" spans="1:17" ht="23.5" x14ac:dyDescent="0.55000000000000004">
      <c r="A1" s="84" t="s">
        <v>357</v>
      </c>
    </row>
    <row r="3" spans="1:17" s="7" customFormat="1" x14ac:dyDescent="0.35">
      <c r="B3" s="8" t="s">
        <v>354</v>
      </c>
    </row>
    <row r="5" spans="1:17" ht="91.5" customHeight="1" x14ac:dyDescent="0.35">
      <c r="B5" s="612" t="s">
        <v>698</v>
      </c>
      <c r="C5" s="612"/>
      <c r="D5" s="612"/>
      <c r="E5" s="612"/>
      <c r="F5" s="612"/>
      <c r="G5" s="612"/>
      <c r="H5" s="612"/>
      <c r="I5" s="612"/>
      <c r="J5" s="612"/>
      <c r="K5" s="612"/>
      <c r="L5" s="85"/>
      <c r="M5" s="85"/>
      <c r="N5" s="85"/>
      <c r="O5" s="85"/>
      <c r="P5" s="85"/>
      <c r="Q5" s="85"/>
    </row>
    <row r="7" spans="1:17" s="7" customFormat="1" x14ac:dyDescent="0.35">
      <c r="B7" s="8" t="s">
        <v>355</v>
      </c>
    </row>
    <row r="8" spans="1:17" x14ac:dyDescent="0.35">
      <c r="B8" s="43"/>
    </row>
    <row r="9" spans="1:17" ht="75.75" customHeight="1" x14ac:dyDescent="0.35">
      <c r="B9" s="612" t="s">
        <v>359</v>
      </c>
      <c r="C9" s="613"/>
      <c r="D9" s="613"/>
      <c r="E9" s="613"/>
      <c r="F9" s="613"/>
      <c r="G9" s="613"/>
      <c r="H9" s="613"/>
      <c r="I9" s="613"/>
      <c r="J9" s="613"/>
      <c r="K9" s="613"/>
    </row>
    <row r="10" spans="1:17" x14ac:dyDescent="0.35">
      <c r="B10" s="43"/>
    </row>
    <row r="11" spans="1:17" x14ac:dyDescent="0.35">
      <c r="B11" s="23"/>
      <c r="C11" s="614" t="s">
        <v>337</v>
      </c>
      <c r="D11" s="615"/>
      <c r="E11" s="615"/>
      <c r="F11" s="94"/>
    </row>
    <row r="12" spans="1:17" x14ac:dyDescent="0.35">
      <c r="B12" s="48"/>
      <c r="C12" s="86" t="s">
        <v>336</v>
      </c>
      <c r="D12" s="47" t="s">
        <v>334</v>
      </c>
      <c r="E12" s="95" t="s">
        <v>335</v>
      </c>
      <c r="F12" s="33"/>
    </row>
    <row r="13" spans="1:17" x14ac:dyDescent="0.35">
      <c r="B13" s="92" t="s">
        <v>338</v>
      </c>
      <c r="C13" s="87" t="s">
        <v>447</v>
      </c>
      <c r="D13" s="88" t="s">
        <v>448</v>
      </c>
      <c r="E13" s="87" t="s">
        <v>69</v>
      </c>
    </row>
    <row r="14" spans="1:17" x14ac:dyDescent="0.35">
      <c r="B14" s="33" t="s">
        <v>333</v>
      </c>
      <c r="C14" s="89" t="s">
        <v>447</v>
      </c>
      <c r="D14" s="31" t="s">
        <v>69</v>
      </c>
      <c r="E14" s="89" t="s">
        <v>449</v>
      </c>
    </row>
    <row r="15" spans="1:17" x14ac:dyDescent="0.35">
      <c r="B15" s="33" t="s">
        <v>340</v>
      </c>
      <c r="C15" s="89" t="s">
        <v>447</v>
      </c>
      <c r="D15" s="31" t="s">
        <v>448</v>
      </c>
      <c r="E15" s="89" t="s">
        <v>69</v>
      </c>
    </row>
    <row r="16" spans="1:17" x14ac:dyDescent="0.35">
      <c r="B16" s="33" t="s">
        <v>341</v>
      </c>
      <c r="C16" s="89" t="s">
        <v>447</v>
      </c>
      <c r="D16" s="31" t="s">
        <v>448</v>
      </c>
      <c r="E16" s="89" t="s">
        <v>69</v>
      </c>
    </row>
    <row r="17" spans="2:11" x14ac:dyDescent="0.35">
      <c r="B17" s="38" t="s">
        <v>339</v>
      </c>
      <c r="C17" s="90" t="s">
        <v>450</v>
      </c>
      <c r="D17" s="91" t="s">
        <v>69</v>
      </c>
      <c r="E17" s="90" t="s">
        <v>69</v>
      </c>
    </row>
    <row r="20" spans="2:11" s="7" customFormat="1" x14ac:dyDescent="0.35">
      <c r="B20" s="8" t="s">
        <v>356</v>
      </c>
    </row>
    <row r="22" spans="2:11" ht="244.5" customHeight="1" x14ac:dyDescent="0.35">
      <c r="B22" s="612" t="s">
        <v>360</v>
      </c>
      <c r="C22" s="612"/>
      <c r="D22" s="612"/>
      <c r="E22" s="612"/>
      <c r="F22" s="612"/>
      <c r="G22" s="612"/>
      <c r="H22" s="612"/>
      <c r="I22" s="612"/>
      <c r="J22" s="612"/>
      <c r="K22" s="612"/>
    </row>
  </sheetData>
  <mergeCells count="4">
    <mergeCell ref="B9:K9"/>
    <mergeCell ref="B22:K22"/>
    <mergeCell ref="B5:K5"/>
    <mergeCell ref="C11:E1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499984740745262"/>
  </sheetPr>
  <dimension ref="A1:CS547"/>
  <sheetViews>
    <sheetView zoomScale="70" zoomScaleNormal="70" workbookViewId="0">
      <selection activeCell="D20" sqref="D20"/>
    </sheetView>
  </sheetViews>
  <sheetFormatPr defaultColWidth="9.1796875" defaultRowHeight="14.5" x14ac:dyDescent="0.35"/>
  <cols>
    <col min="1" max="1" width="4.54296875" style="276" customWidth="1"/>
    <col min="2" max="2" width="29.26953125" style="276" customWidth="1"/>
    <col min="3" max="3" width="28.453125" style="276" customWidth="1"/>
    <col min="4" max="4" width="36.1796875" style="276" customWidth="1"/>
    <col min="5" max="5" width="28.453125" style="276" customWidth="1"/>
    <col min="6" max="6" width="22.7265625" style="276" customWidth="1"/>
    <col min="7" max="7" width="15.54296875" style="276" customWidth="1"/>
    <col min="8" max="8" width="24" style="276" customWidth="1"/>
    <col min="9" max="9" width="29" style="276" customWidth="1"/>
    <col min="10" max="10" width="29.26953125" style="276" customWidth="1"/>
    <col min="11" max="11" width="22" style="276" customWidth="1"/>
    <col min="12" max="12" width="15.1796875" style="276" customWidth="1"/>
    <col min="13" max="13" width="13.26953125" style="276" customWidth="1"/>
    <col min="14" max="16" width="28.453125" style="276" customWidth="1"/>
    <col min="17" max="18" width="15.54296875" style="276" customWidth="1"/>
    <col min="19" max="19" width="28.453125" style="276" customWidth="1"/>
    <col min="20" max="20" width="17.453125" style="276" customWidth="1"/>
    <col min="21" max="21" width="29" style="276" customWidth="1"/>
    <col min="22" max="22" width="29.26953125" style="276" customWidth="1"/>
    <col min="23" max="23" width="22" style="276" customWidth="1"/>
    <col min="24" max="24" width="15.453125" style="276" customWidth="1"/>
    <col min="25" max="25" width="22.54296875" style="276" customWidth="1"/>
    <col min="26" max="26" width="11" style="276" customWidth="1"/>
    <col min="27" max="27" width="9.1796875" style="276" customWidth="1"/>
    <col min="28" max="16384" width="9.1796875" style="276"/>
  </cols>
  <sheetData>
    <row r="1" spans="1:97" ht="23.5" x14ac:dyDescent="0.55000000000000004">
      <c r="A1" s="138" t="s">
        <v>759</v>
      </c>
    </row>
    <row r="2" spans="1:97" ht="12.65" customHeight="1" x14ac:dyDescent="0.35">
      <c r="B2" s="543"/>
    </row>
    <row r="3" spans="1:97" s="433" customFormat="1" x14ac:dyDescent="0.35"/>
    <row r="4" spans="1:97" s="527" customFormat="1" x14ac:dyDescent="0.35">
      <c r="B4" s="526" t="s">
        <v>778</v>
      </c>
      <c r="N4" s="526"/>
    </row>
    <row r="5" spans="1:97" s="433" customFormat="1" x14ac:dyDescent="0.35">
      <c r="B5" s="189"/>
    </row>
    <row r="6" spans="1:97" s="433" customFormat="1" x14ac:dyDescent="0.35">
      <c r="B6" s="433" t="s">
        <v>513</v>
      </c>
      <c r="C6" s="194">
        <f>Inputs!C17</f>
        <v>42795</v>
      </c>
    </row>
    <row r="7" spans="1:97" x14ac:dyDescent="0.35">
      <c r="B7" s="433" t="s">
        <v>514</v>
      </c>
      <c r="C7" s="203">
        <v>5</v>
      </c>
    </row>
    <row r="8" spans="1:97" x14ac:dyDescent="0.35">
      <c r="B8" s="433" t="s">
        <v>515</v>
      </c>
      <c r="C8" s="204">
        <f>C6+(365.25*C7)</f>
        <v>44621.25</v>
      </c>
    </row>
    <row r="9" spans="1:97" x14ac:dyDescent="0.35">
      <c r="B9" s="433"/>
      <c r="C9" s="204"/>
    </row>
    <row r="10" spans="1:97" x14ac:dyDescent="0.35">
      <c r="B10" s="433"/>
      <c r="C10" s="668" t="s">
        <v>779</v>
      </c>
      <c r="D10" s="669"/>
      <c r="E10" s="669"/>
      <c r="F10" s="669"/>
      <c r="G10" s="669"/>
      <c r="H10" s="669"/>
      <c r="I10" s="669"/>
      <c r="J10" s="669"/>
      <c r="K10" s="670"/>
      <c r="N10" s="668" t="s">
        <v>59</v>
      </c>
      <c r="O10" s="669"/>
      <c r="P10" s="669"/>
      <c r="Q10" s="669"/>
      <c r="R10" s="669"/>
      <c r="S10" s="669"/>
      <c r="T10" s="669"/>
      <c r="U10" s="669"/>
      <c r="V10" s="669"/>
      <c r="W10" s="669"/>
      <c r="X10" s="669"/>
      <c r="Y10" s="670"/>
    </row>
    <row r="11" spans="1:97" ht="15" customHeight="1" x14ac:dyDescent="0.35">
      <c r="B11" s="206" t="s">
        <v>102</v>
      </c>
      <c r="C11" s="214" t="s">
        <v>409</v>
      </c>
      <c r="D11" s="212" t="s">
        <v>140</v>
      </c>
      <c r="E11" s="659" t="s">
        <v>728</v>
      </c>
      <c r="F11" s="665" t="s">
        <v>724</v>
      </c>
      <c r="G11" s="659" t="s">
        <v>774</v>
      </c>
      <c r="H11" s="662" t="s">
        <v>603</v>
      </c>
      <c r="I11" s="662" t="s">
        <v>602</v>
      </c>
      <c r="J11" s="662" t="s">
        <v>725</v>
      </c>
      <c r="K11" s="662" t="s">
        <v>604</v>
      </c>
      <c r="L11" s="532"/>
      <c r="N11" s="212" t="s">
        <v>298</v>
      </c>
      <c r="O11" s="212" t="s">
        <v>297</v>
      </c>
      <c r="P11" s="212" t="s">
        <v>296</v>
      </c>
      <c r="Q11" s="659" t="s">
        <v>773</v>
      </c>
      <c r="R11" s="659" t="s">
        <v>772</v>
      </c>
      <c r="S11" s="659" t="s">
        <v>731</v>
      </c>
      <c r="T11" s="662" t="s">
        <v>603</v>
      </c>
      <c r="U11" s="662" t="s">
        <v>602</v>
      </c>
      <c r="V11" s="662" t="s">
        <v>725</v>
      </c>
      <c r="W11" s="662" t="s">
        <v>604</v>
      </c>
      <c r="X11" s="662" t="s">
        <v>604</v>
      </c>
      <c r="Y11" s="662" t="s">
        <v>726</v>
      </c>
      <c r="Z11" s="433"/>
      <c r="AA11" s="433"/>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row>
    <row r="12" spans="1:97" ht="15" customHeight="1" x14ac:dyDescent="0.35">
      <c r="B12" s="206" t="s">
        <v>112</v>
      </c>
      <c r="C12" s="191" t="s">
        <v>1</v>
      </c>
      <c r="D12" s="22" t="s">
        <v>1</v>
      </c>
      <c r="E12" s="660"/>
      <c r="F12" s="666"/>
      <c r="G12" s="660"/>
      <c r="H12" s="663"/>
      <c r="I12" s="663"/>
      <c r="J12" s="663"/>
      <c r="K12" s="663"/>
      <c r="L12" s="532"/>
      <c r="N12" s="22" t="s">
        <v>45</v>
      </c>
      <c r="O12" s="22" t="s">
        <v>45</v>
      </c>
      <c r="P12" s="22" t="s">
        <v>45</v>
      </c>
      <c r="Q12" s="660"/>
      <c r="R12" s="660"/>
      <c r="S12" s="660"/>
      <c r="T12" s="663"/>
      <c r="U12" s="663"/>
      <c r="V12" s="663"/>
      <c r="W12" s="663"/>
      <c r="X12" s="663"/>
      <c r="Y12" s="663"/>
      <c r="Z12" s="433"/>
      <c r="AA12" s="433"/>
    </row>
    <row r="13" spans="1:97" x14ac:dyDescent="0.35">
      <c r="B13" s="206" t="s">
        <v>108</v>
      </c>
      <c r="C13" s="191" t="s">
        <v>188</v>
      </c>
      <c r="D13" s="22" t="s">
        <v>188</v>
      </c>
      <c r="E13" s="660"/>
      <c r="F13" s="666"/>
      <c r="G13" s="660"/>
      <c r="H13" s="663"/>
      <c r="I13" s="663"/>
      <c r="J13" s="663"/>
      <c r="K13" s="663"/>
      <c r="L13" s="532"/>
      <c r="N13" s="22" t="s">
        <v>188</v>
      </c>
      <c r="O13" s="22" t="s">
        <v>188</v>
      </c>
      <c r="P13" s="22" t="s">
        <v>188</v>
      </c>
      <c r="Q13" s="660"/>
      <c r="R13" s="660"/>
      <c r="S13" s="660"/>
      <c r="T13" s="663"/>
      <c r="U13" s="663"/>
      <c r="V13" s="663"/>
      <c r="W13" s="663"/>
      <c r="X13" s="663"/>
      <c r="Y13" s="663"/>
      <c r="Z13" s="433"/>
      <c r="AA13" s="433"/>
    </row>
    <row r="14" spans="1:97" x14ac:dyDescent="0.35">
      <c r="B14" s="206" t="s">
        <v>318</v>
      </c>
      <c r="C14" s="217" t="s">
        <v>411</v>
      </c>
      <c r="D14" s="344" t="s">
        <v>244</v>
      </c>
      <c r="E14" s="661"/>
      <c r="F14" s="667"/>
      <c r="G14" s="661"/>
      <c r="H14" s="663"/>
      <c r="I14" s="664"/>
      <c r="J14" s="663"/>
      <c r="K14" s="664"/>
      <c r="L14" s="532"/>
      <c r="N14" s="147">
        <v>45031</v>
      </c>
      <c r="O14" s="151">
        <v>44331</v>
      </c>
      <c r="P14" s="151">
        <v>43936</v>
      </c>
      <c r="Q14" s="661"/>
      <c r="R14" s="661"/>
      <c r="S14" s="661"/>
      <c r="T14" s="663"/>
      <c r="U14" s="664"/>
      <c r="V14" s="664"/>
      <c r="W14" s="664"/>
      <c r="X14" s="664"/>
      <c r="Y14" s="664"/>
      <c r="Z14" s="433"/>
      <c r="AA14" s="433"/>
    </row>
    <row r="15" spans="1:97" x14ac:dyDescent="0.35">
      <c r="B15" s="116">
        <v>42430</v>
      </c>
      <c r="C15" s="49" t="s">
        <v>437</v>
      </c>
      <c r="D15" s="347">
        <v>4.1619999999999999</v>
      </c>
      <c r="E15" s="56" t="str">
        <f>IF(C15="","",(D15-C15)/($D$14-$C$14))</f>
        <v/>
      </c>
      <c r="F15" s="544">
        <f t="shared" ref="F15:F78" si="0">B15+365.25*5</f>
        <v>44256.25</v>
      </c>
      <c r="G15" s="545"/>
      <c r="H15" s="546">
        <f t="shared" ref="H15:H78" si="1">C$14-D$14</f>
        <v>633</v>
      </c>
      <c r="I15" s="113">
        <f t="shared" ref="I15:I78" si="2">C$14-F15</f>
        <v>381.75</v>
      </c>
      <c r="J15" s="92">
        <f t="shared" ref="J15:J78" si="3">F15-D$14</f>
        <v>251.25</v>
      </c>
      <c r="K15" s="546" t="str">
        <f>IF(C15="","",C15-(I15*E15))</f>
        <v/>
      </c>
      <c r="L15" s="547"/>
      <c r="M15" s="548"/>
      <c r="N15" s="187">
        <v>2.609</v>
      </c>
      <c r="O15" s="113">
        <v>2.452</v>
      </c>
      <c r="P15" s="198">
        <v>2.3759999999999999</v>
      </c>
      <c r="Q15" s="544">
        <f>IF($F15&lt;$P$14,$P$14,IF($F15&lt;$O$14,$O$14,$N$14))</f>
        <v>44331</v>
      </c>
      <c r="R15" s="544">
        <f>IF($F15&gt;$N$14,$N$14,IF($F15&gt;$O$14,$O$14,$P$14))</f>
        <v>43936</v>
      </c>
      <c r="S15" s="56">
        <f>IF(O15="","",(P15-O15)/($P$14-$O$14))</f>
        <v>1.924050632911394E-4</v>
      </c>
      <c r="T15" s="546">
        <f>Q15-R15</f>
        <v>395</v>
      </c>
      <c r="U15" s="113">
        <f>Q15-F15</f>
        <v>74.75</v>
      </c>
      <c r="V15" s="113">
        <f>F15-R15</f>
        <v>320.25</v>
      </c>
      <c r="W15" s="546">
        <f>IF(O15="","",O15-(U15*S15))</f>
        <v>2.4376177215189871</v>
      </c>
      <c r="X15" s="186" t="str">
        <f>IFERROR(K15-W15,"")</f>
        <v/>
      </c>
      <c r="Y15" s="92" t="str">
        <f>IF(X15="","",((1+X15/200)^2-1)*100)</f>
        <v/>
      </c>
      <c r="Z15" s="433"/>
      <c r="AA15" s="433"/>
    </row>
    <row r="16" spans="1:97" x14ac:dyDescent="0.35">
      <c r="B16" s="116">
        <v>42431</v>
      </c>
      <c r="C16" s="49" t="s">
        <v>437</v>
      </c>
      <c r="D16" s="350">
        <v>4.1859999999999999</v>
      </c>
      <c r="E16" s="187" t="str">
        <f t="shared" ref="E16:E79" si="4">IF(C16="","",(D16-C16)/($D$14-$C$14))</f>
        <v/>
      </c>
      <c r="F16" s="148">
        <f t="shared" si="0"/>
        <v>44257.25</v>
      </c>
      <c r="G16" s="116"/>
      <c r="H16" s="549">
        <f t="shared" si="1"/>
        <v>633</v>
      </c>
      <c r="I16" s="550">
        <f t="shared" si="2"/>
        <v>380.75</v>
      </c>
      <c r="J16" s="113">
        <f t="shared" si="3"/>
        <v>252.25</v>
      </c>
      <c r="K16" s="549" t="str">
        <f t="shared" ref="K16:K79" si="5">IF(C16="","",C16-(I16*E16))</f>
        <v/>
      </c>
      <c r="L16" s="551"/>
      <c r="N16" s="187">
        <v>2.6790000000000003</v>
      </c>
      <c r="O16" s="113">
        <v>2.5</v>
      </c>
      <c r="P16" s="198">
        <v>2.42</v>
      </c>
      <c r="Q16" s="148">
        <f t="shared" ref="Q16:Q79" si="6">IF($F16&lt;$P$14,$P$14,IF($F16&lt;$O$14,$O$14,$N$14))</f>
        <v>44331</v>
      </c>
      <c r="R16" s="148">
        <f t="shared" ref="R16:R79" si="7">IF($F16&gt;$N$14,$N$14,IF($F16&gt;$O$14,$O$14,$P$14))</f>
        <v>43936</v>
      </c>
      <c r="S16" s="187">
        <f t="shared" ref="S16:S68" si="8">IF(O16="","",(P16-O16)/($P$14-$O$14))</f>
        <v>2.0253164556962043E-4</v>
      </c>
      <c r="T16" s="549">
        <f t="shared" ref="T16:T79" si="9">Q16-R16</f>
        <v>395</v>
      </c>
      <c r="U16" s="113">
        <f t="shared" ref="U16:U79" si="10">Q16-F16</f>
        <v>73.75</v>
      </c>
      <c r="V16" s="113">
        <f t="shared" ref="V16:V79" si="11">F16-R16</f>
        <v>321.25</v>
      </c>
      <c r="W16" s="549">
        <f t="shared" ref="W16:W68" si="12">IF(O16="","",O16-(U16*S16))</f>
        <v>2.4850632911392405</v>
      </c>
      <c r="X16" s="186" t="str">
        <f t="shared" ref="X16:X79" si="13">IFERROR(K16-W16,"")</f>
        <v/>
      </c>
      <c r="Y16" s="113" t="str">
        <f t="shared" ref="Y16:Y79" si="14">IF(X16="","",((1+X16/200)^2-1)*100)</f>
        <v/>
      </c>
      <c r="Z16" s="433"/>
      <c r="AA16" s="433"/>
    </row>
    <row r="17" spans="2:27" x14ac:dyDescent="0.35">
      <c r="B17" s="116">
        <v>42432</v>
      </c>
      <c r="C17" s="49" t="s">
        <v>437</v>
      </c>
      <c r="D17" s="350">
        <v>4.1609999999999996</v>
      </c>
      <c r="E17" s="187" t="str">
        <f t="shared" si="4"/>
        <v/>
      </c>
      <c r="F17" s="148">
        <f t="shared" si="0"/>
        <v>44258.25</v>
      </c>
      <c r="G17" s="116"/>
      <c r="H17" s="549">
        <f t="shared" si="1"/>
        <v>633</v>
      </c>
      <c r="I17" s="550">
        <f t="shared" si="2"/>
        <v>379.75</v>
      </c>
      <c r="J17" s="113">
        <f t="shared" si="3"/>
        <v>253.25</v>
      </c>
      <c r="K17" s="549" t="str">
        <f t="shared" si="5"/>
        <v/>
      </c>
      <c r="L17" s="551"/>
      <c r="N17" s="187">
        <v>2.7090000000000001</v>
      </c>
      <c r="O17" s="113">
        <v>2.516</v>
      </c>
      <c r="P17" s="198">
        <v>2.427</v>
      </c>
      <c r="Q17" s="148">
        <f t="shared" si="6"/>
        <v>44331</v>
      </c>
      <c r="R17" s="148">
        <f t="shared" si="7"/>
        <v>43936</v>
      </c>
      <c r="S17" s="187">
        <f t="shared" si="8"/>
        <v>2.2531645569620246E-4</v>
      </c>
      <c r="T17" s="549">
        <f t="shared" si="9"/>
        <v>395</v>
      </c>
      <c r="U17" s="113">
        <f t="shared" si="10"/>
        <v>72.75</v>
      </c>
      <c r="V17" s="113">
        <f t="shared" si="11"/>
        <v>322.25</v>
      </c>
      <c r="W17" s="549">
        <f t="shared" si="12"/>
        <v>2.4996082278481011</v>
      </c>
      <c r="X17" s="186" t="str">
        <f t="shared" si="13"/>
        <v/>
      </c>
      <c r="Y17" s="113" t="str">
        <f t="shared" si="14"/>
        <v/>
      </c>
      <c r="Z17" s="433"/>
      <c r="AA17" s="433"/>
    </row>
    <row r="18" spans="2:27" x14ac:dyDescent="0.35">
      <c r="B18" s="116">
        <v>42433</v>
      </c>
      <c r="C18" s="49" t="s">
        <v>437</v>
      </c>
      <c r="D18" s="350">
        <v>4.1779999999999999</v>
      </c>
      <c r="E18" s="187" t="str">
        <f t="shared" si="4"/>
        <v/>
      </c>
      <c r="F18" s="148">
        <f t="shared" si="0"/>
        <v>44259.25</v>
      </c>
      <c r="G18" s="116"/>
      <c r="H18" s="549">
        <f t="shared" si="1"/>
        <v>633</v>
      </c>
      <c r="I18" s="550">
        <f t="shared" si="2"/>
        <v>378.75</v>
      </c>
      <c r="J18" s="113">
        <f t="shared" si="3"/>
        <v>254.25</v>
      </c>
      <c r="K18" s="549" t="str">
        <f t="shared" si="5"/>
        <v/>
      </c>
      <c r="L18" s="551"/>
      <c r="N18" s="187">
        <v>2.7050000000000001</v>
      </c>
      <c r="O18" s="113">
        <v>2.5140000000000002</v>
      </c>
      <c r="P18" s="198">
        <v>2.4220000000000002</v>
      </c>
      <c r="Q18" s="148">
        <f t="shared" si="6"/>
        <v>44331</v>
      </c>
      <c r="R18" s="148">
        <f t="shared" si="7"/>
        <v>43936</v>
      </c>
      <c r="S18" s="187">
        <f t="shared" si="8"/>
        <v>2.329113924050635E-4</v>
      </c>
      <c r="T18" s="549">
        <f t="shared" si="9"/>
        <v>395</v>
      </c>
      <c r="U18" s="113">
        <f t="shared" si="10"/>
        <v>71.75</v>
      </c>
      <c r="V18" s="113">
        <f t="shared" si="11"/>
        <v>323.25</v>
      </c>
      <c r="W18" s="549">
        <f t="shared" si="12"/>
        <v>2.4972886075949368</v>
      </c>
      <c r="X18" s="186" t="str">
        <f t="shared" si="13"/>
        <v/>
      </c>
      <c r="Y18" s="113" t="str">
        <f t="shared" si="14"/>
        <v/>
      </c>
      <c r="Z18" s="433"/>
      <c r="AA18" s="433"/>
    </row>
    <row r="19" spans="2:27" x14ac:dyDescent="0.35">
      <c r="B19" s="116">
        <v>42436</v>
      </c>
      <c r="C19" s="49" t="s">
        <v>437</v>
      </c>
      <c r="D19" s="350">
        <v>4.0730000000000004</v>
      </c>
      <c r="E19" s="187" t="str">
        <f t="shared" si="4"/>
        <v/>
      </c>
      <c r="F19" s="148">
        <f t="shared" si="0"/>
        <v>44262.25</v>
      </c>
      <c r="G19" s="116"/>
      <c r="H19" s="549">
        <f t="shared" si="1"/>
        <v>633</v>
      </c>
      <c r="I19" s="550">
        <f t="shared" si="2"/>
        <v>375.75</v>
      </c>
      <c r="J19" s="113">
        <f t="shared" si="3"/>
        <v>257.25</v>
      </c>
      <c r="K19" s="549" t="str">
        <f t="shared" si="5"/>
        <v/>
      </c>
      <c r="L19" s="551"/>
      <c r="N19" s="187">
        <v>2.7309999999999999</v>
      </c>
      <c r="O19" s="113">
        <v>2.532</v>
      </c>
      <c r="P19" s="198">
        <v>2.4390000000000001</v>
      </c>
      <c r="Q19" s="148">
        <f t="shared" si="6"/>
        <v>44331</v>
      </c>
      <c r="R19" s="148">
        <f t="shared" si="7"/>
        <v>43936</v>
      </c>
      <c r="S19" s="187">
        <f t="shared" si="8"/>
        <v>2.3544303797468349E-4</v>
      </c>
      <c r="T19" s="549">
        <f t="shared" si="9"/>
        <v>395</v>
      </c>
      <c r="U19" s="113">
        <f t="shared" si="10"/>
        <v>68.75</v>
      </c>
      <c r="V19" s="113">
        <f t="shared" si="11"/>
        <v>326.25</v>
      </c>
      <c r="W19" s="549">
        <f t="shared" si="12"/>
        <v>2.5158132911392403</v>
      </c>
      <c r="X19" s="186" t="str">
        <f t="shared" si="13"/>
        <v/>
      </c>
      <c r="Y19" s="113" t="str">
        <f t="shared" si="14"/>
        <v/>
      </c>
      <c r="Z19" s="433"/>
      <c r="AA19" s="433"/>
    </row>
    <row r="20" spans="2:27" x14ac:dyDescent="0.35">
      <c r="B20" s="116">
        <v>42437</v>
      </c>
      <c r="C20" s="49" t="s">
        <v>437</v>
      </c>
      <c r="D20" s="350">
        <v>4.032</v>
      </c>
      <c r="E20" s="187" t="str">
        <f t="shared" si="4"/>
        <v/>
      </c>
      <c r="F20" s="148">
        <f t="shared" si="0"/>
        <v>44263.25</v>
      </c>
      <c r="G20" s="116"/>
      <c r="H20" s="549">
        <f t="shared" si="1"/>
        <v>633</v>
      </c>
      <c r="I20" s="550">
        <f t="shared" si="2"/>
        <v>374.75</v>
      </c>
      <c r="J20" s="113">
        <f t="shared" si="3"/>
        <v>258.25</v>
      </c>
      <c r="K20" s="549" t="str">
        <f t="shared" si="5"/>
        <v/>
      </c>
      <c r="L20" s="551"/>
      <c r="N20" s="187">
        <v>2.7069999999999999</v>
      </c>
      <c r="O20" s="113">
        <v>2.5089999999999999</v>
      </c>
      <c r="P20" s="198">
        <v>2.415</v>
      </c>
      <c r="Q20" s="148">
        <f t="shared" si="6"/>
        <v>44331</v>
      </c>
      <c r="R20" s="148">
        <f t="shared" si="7"/>
        <v>43936</v>
      </c>
      <c r="S20" s="187">
        <f t="shared" si="8"/>
        <v>2.3797468354430344E-4</v>
      </c>
      <c r="T20" s="549">
        <f t="shared" si="9"/>
        <v>395</v>
      </c>
      <c r="U20" s="113">
        <f t="shared" si="10"/>
        <v>67.75</v>
      </c>
      <c r="V20" s="113">
        <f t="shared" si="11"/>
        <v>327.25</v>
      </c>
      <c r="W20" s="549">
        <f>IF(O20="","",O20-(U20*S20))</f>
        <v>2.4928772151898735</v>
      </c>
      <c r="X20" s="186" t="str">
        <f>IFERROR(K20-W20,"")</f>
        <v/>
      </c>
      <c r="Y20" s="113" t="str">
        <f t="shared" si="14"/>
        <v/>
      </c>
      <c r="Z20" s="433"/>
      <c r="AA20" s="433"/>
    </row>
    <row r="21" spans="2:27" x14ac:dyDescent="0.35">
      <c r="B21" s="116">
        <v>42438</v>
      </c>
      <c r="C21" s="49" t="s">
        <v>437</v>
      </c>
      <c r="D21" s="350">
        <v>3.9409999999999998</v>
      </c>
      <c r="E21" s="187" t="str">
        <f t="shared" si="4"/>
        <v/>
      </c>
      <c r="F21" s="148">
        <f t="shared" si="0"/>
        <v>44264.25</v>
      </c>
      <c r="G21" s="116"/>
      <c r="H21" s="549">
        <f t="shared" si="1"/>
        <v>633</v>
      </c>
      <c r="I21" s="550">
        <f t="shared" si="2"/>
        <v>373.75</v>
      </c>
      <c r="J21" s="113">
        <f t="shared" si="3"/>
        <v>259.25</v>
      </c>
      <c r="K21" s="549" t="str">
        <f t="shared" si="5"/>
        <v/>
      </c>
      <c r="L21" s="551"/>
      <c r="N21" s="187">
        <v>2.6790000000000003</v>
      </c>
      <c r="O21" s="113">
        <v>2.4849999999999999</v>
      </c>
      <c r="P21" s="198">
        <v>2.3940000000000001</v>
      </c>
      <c r="Q21" s="148">
        <f t="shared" si="6"/>
        <v>44331</v>
      </c>
      <c r="R21" s="148">
        <f t="shared" si="7"/>
        <v>43936</v>
      </c>
      <c r="S21" s="187">
        <f t="shared" si="8"/>
        <v>2.303797468354424E-4</v>
      </c>
      <c r="T21" s="549">
        <f t="shared" si="9"/>
        <v>395</v>
      </c>
      <c r="U21" s="113">
        <f t="shared" si="10"/>
        <v>66.75</v>
      </c>
      <c r="V21" s="113">
        <f t="shared" si="11"/>
        <v>328.25</v>
      </c>
      <c r="W21" s="549">
        <f t="shared" si="12"/>
        <v>2.4696221518987342</v>
      </c>
      <c r="X21" s="186" t="str">
        <f t="shared" si="13"/>
        <v/>
      </c>
      <c r="Y21" s="113" t="str">
        <f t="shared" si="14"/>
        <v/>
      </c>
      <c r="Z21" s="433"/>
      <c r="AA21" s="433"/>
    </row>
    <row r="22" spans="2:27" x14ac:dyDescent="0.35">
      <c r="B22" s="116">
        <v>42439</v>
      </c>
      <c r="C22" s="49" t="s">
        <v>437</v>
      </c>
      <c r="D22" s="350">
        <v>3.9370000000000003</v>
      </c>
      <c r="E22" s="187" t="str">
        <f t="shared" si="4"/>
        <v/>
      </c>
      <c r="F22" s="148">
        <f t="shared" si="0"/>
        <v>44265.25</v>
      </c>
      <c r="G22" s="116"/>
      <c r="H22" s="549">
        <f t="shared" si="1"/>
        <v>633</v>
      </c>
      <c r="I22" s="550">
        <f t="shared" si="2"/>
        <v>372.75</v>
      </c>
      <c r="J22" s="113">
        <f t="shared" si="3"/>
        <v>260.25</v>
      </c>
      <c r="K22" s="549" t="str">
        <f t="shared" si="5"/>
        <v/>
      </c>
      <c r="L22" s="551"/>
      <c r="N22" s="187">
        <v>2.5659999999999998</v>
      </c>
      <c r="O22" s="113">
        <v>2.355</v>
      </c>
      <c r="P22" s="198">
        <v>2.2330000000000001</v>
      </c>
      <c r="Q22" s="148">
        <f t="shared" si="6"/>
        <v>44331</v>
      </c>
      <c r="R22" s="148">
        <f t="shared" si="7"/>
        <v>43936</v>
      </c>
      <c r="S22" s="187">
        <f t="shared" si="8"/>
        <v>3.0886075949367059E-4</v>
      </c>
      <c r="T22" s="549">
        <f t="shared" si="9"/>
        <v>395</v>
      </c>
      <c r="U22" s="113">
        <f t="shared" si="10"/>
        <v>65.75</v>
      </c>
      <c r="V22" s="113">
        <f t="shared" si="11"/>
        <v>329.25</v>
      </c>
      <c r="W22" s="549">
        <f t="shared" si="12"/>
        <v>2.3346924050632913</v>
      </c>
      <c r="X22" s="186" t="str">
        <f t="shared" si="13"/>
        <v/>
      </c>
      <c r="Y22" s="113" t="str">
        <f t="shared" si="14"/>
        <v/>
      </c>
      <c r="Z22" s="433"/>
      <c r="AA22" s="433"/>
    </row>
    <row r="23" spans="2:27" x14ac:dyDescent="0.35">
      <c r="B23" s="116">
        <v>42440</v>
      </c>
      <c r="C23" s="49" t="s">
        <v>437</v>
      </c>
      <c r="D23" s="350">
        <v>3.9630000000000001</v>
      </c>
      <c r="E23" s="187" t="str">
        <f t="shared" si="4"/>
        <v/>
      </c>
      <c r="F23" s="148">
        <f t="shared" si="0"/>
        <v>44266.25</v>
      </c>
      <c r="G23" s="116"/>
      <c r="H23" s="549">
        <f t="shared" si="1"/>
        <v>633</v>
      </c>
      <c r="I23" s="550">
        <f t="shared" si="2"/>
        <v>371.75</v>
      </c>
      <c r="J23" s="113">
        <f t="shared" si="3"/>
        <v>261.25</v>
      </c>
      <c r="K23" s="549" t="str">
        <f t="shared" si="5"/>
        <v/>
      </c>
      <c r="L23" s="551"/>
      <c r="N23" s="187">
        <v>2.6339999999999999</v>
      </c>
      <c r="O23" s="113">
        <v>2.415</v>
      </c>
      <c r="P23" s="198">
        <v>2.2749999999999999</v>
      </c>
      <c r="Q23" s="148">
        <f t="shared" si="6"/>
        <v>44331</v>
      </c>
      <c r="R23" s="148">
        <f t="shared" si="7"/>
        <v>43936</v>
      </c>
      <c r="S23" s="187">
        <f t="shared" si="8"/>
        <v>3.5443037974683574E-4</v>
      </c>
      <c r="T23" s="549">
        <f t="shared" si="9"/>
        <v>395</v>
      </c>
      <c r="U23" s="113">
        <f t="shared" si="10"/>
        <v>64.75</v>
      </c>
      <c r="V23" s="113">
        <f t="shared" si="11"/>
        <v>330.25</v>
      </c>
      <c r="W23" s="549">
        <f t="shared" si="12"/>
        <v>2.3920506329113924</v>
      </c>
      <c r="X23" s="186" t="str">
        <f t="shared" si="13"/>
        <v/>
      </c>
      <c r="Y23" s="113" t="str">
        <f t="shared" si="14"/>
        <v/>
      </c>
      <c r="Z23" s="433"/>
      <c r="AA23" s="433"/>
    </row>
    <row r="24" spans="2:27" x14ac:dyDescent="0.35">
      <c r="B24" s="116">
        <v>42443</v>
      </c>
      <c r="C24" s="49" t="s">
        <v>437</v>
      </c>
      <c r="D24" s="350">
        <v>3.8759999999999999</v>
      </c>
      <c r="E24" s="187" t="str">
        <f>IF(C24="","",(D24-C24)/($D$14-$C$14))</f>
        <v/>
      </c>
      <c r="F24" s="148">
        <f t="shared" si="0"/>
        <v>44269.25</v>
      </c>
      <c r="G24" s="116"/>
      <c r="H24" s="549">
        <f t="shared" si="1"/>
        <v>633</v>
      </c>
      <c r="I24" s="550">
        <f t="shared" si="2"/>
        <v>368.75</v>
      </c>
      <c r="J24" s="113">
        <f t="shared" si="3"/>
        <v>264.25</v>
      </c>
      <c r="K24" s="549" t="str">
        <f>IF(C24="","",C24-(I24*E24))</f>
        <v/>
      </c>
      <c r="L24" s="551"/>
      <c r="N24" s="187">
        <v>2.6779999999999999</v>
      </c>
      <c r="O24" s="113">
        <v>2.452</v>
      </c>
      <c r="P24" s="198">
        <v>2.3130000000000002</v>
      </c>
      <c r="Q24" s="148">
        <f t="shared" si="6"/>
        <v>44331</v>
      </c>
      <c r="R24" s="148">
        <f t="shared" si="7"/>
        <v>43936</v>
      </c>
      <c r="S24" s="187">
        <f>IF(O24="","",(P24-O24)/($P$14-$O$14))</f>
        <v>3.5189873417721464E-4</v>
      </c>
      <c r="T24" s="549">
        <f t="shared" si="9"/>
        <v>395</v>
      </c>
      <c r="U24" s="113">
        <f t="shared" si="10"/>
        <v>61.75</v>
      </c>
      <c r="V24" s="113">
        <f t="shared" si="11"/>
        <v>333.25</v>
      </c>
      <c r="W24" s="549">
        <f t="shared" si="12"/>
        <v>2.430270253164557</v>
      </c>
      <c r="X24" s="186" t="str">
        <f t="shared" si="13"/>
        <v/>
      </c>
      <c r="Y24" s="113" t="str">
        <f t="shared" si="14"/>
        <v/>
      </c>
      <c r="Z24" s="433"/>
      <c r="AA24" s="433"/>
    </row>
    <row r="25" spans="2:27" x14ac:dyDescent="0.35">
      <c r="B25" s="116">
        <v>42444</v>
      </c>
      <c r="C25" s="49">
        <v>4.2679999999999998</v>
      </c>
      <c r="D25" s="350">
        <v>3.8879999999999999</v>
      </c>
      <c r="E25" s="187">
        <f t="shared" si="4"/>
        <v>6.0031595576619256E-4</v>
      </c>
      <c r="F25" s="148">
        <f t="shared" si="0"/>
        <v>44270.25</v>
      </c>
      <c r="G25" s="116"/>
      <c r="H25" s="549">
        <f t="shared" si="1"/>
        <v>633</v>
      </c>
      <c r="I25" s="550">
        <f t="shared" si="2"/>
        <v>367.75</v>
      </c>
      <c r="J25" s="113">
        <f t="shared" si="3"/>
        <v>265.25</v>
      </c>
      <c r="K25" s="549">
        <f t="shared" si="5"/>
        <v>4.0472338072669825</v>
      </c>
      <c r="L25" s="551"/>
      <c r="N25" s="187">
        <v>2.6879999999999997</v>
      </c>
      <c r="O25" s="113">
        <v>2.4529999999999998</v>
      </c>
      <c r="P25" s="198">
        <v>2.3140000000000001</v>
      </c>
      <c r="Q25" s="148">
        <f t="shared" si="6"/>
        <v>44331</v>
      </c>
      <c r="R25" s="148">
        <f t="shared" si="7"/>
        <v>43936</v>
      </c>
      <c r="S25" s="187">
        <f t="shared" si="8"/>
        <v>3.5189873417721464E-4</v>
      </c>
      <c r="T25" s="549">
        <f t="shared" si="9"/>
        <v>395</v>
      </c>
      <c r="U25" s="113">
        <f t="shared" si="10"/>
        <v>60.75</v>
      </c>
      <c r="V25" s="113">
        <f t="shared" si="11"/>
        <v>334.25</v>
      </c>
      <c r="W25" s="549">
        <f t="shared" si="12"/>
        <v>2.431622151898734</v>
      </c>
      <c r="X25" s="186">
        <f t="shared" si="13"/>
        <v>1.6156116553682485</v>
      </c>
      <c r="Y25" s="113">
        <f t="shared" si="14"/>
        <v>1.6221371579206334</v>
      </c>
      <c r="Z25" s="433"/>
      <c r="AA25" s="433"/>
    </row>
    <row r="26" spans="2:27" x14ac:dyDescent="0.35">
      <c r="B26" s="116">
        <v>42445</v>
      </c>
      <c r="C26" s="49">
        <v>4.2560000000000002</v>
      </c>
      <c r="D26" s="350">
        <v>3.8620000000000001</v>
      </c>
      <c r="E26" s="187">
        <f t="shared" si="4"/>
        <v>6.2243285939968425E-4</v>
      </c>
      <c r="F26" s="148">
        <f t="shared" si="0"/>
        <v>44271.25</v>
      </c>
      <c r="G26" s="116"/>
      <c r="H26" s="549">
        <f t="shared" si="1"/>
        <v>633</v>
      </c>
      <c r="I26" s="550">
        <f t="shared" si="2"/>
        <v>366.75</v>
      </c>
      <c r="J26" s="113">
        <f t="shared" si="3"/>
        <v>266.25</v>
      </c>
      <c r="K26" s="549">
        <f t="shared" si="5"/>
        <v>4.0277227488151661</v>
      </c>
      <c r="L26" s="551"/>
      <c r="N26" s="187">
        <v>2.7240000000000002</v>
      </c>
      <c r="O26" s="113">
        <v>2.484</v>
      </c>
      <c r="P26" s="198">
        <v>2.3449999999999998</v>
      </c>
      <c r="Q26" s="148">
        <f t="shared" si="6"/>
        <v>44331</v>
      </c>
      <c r="R26" s="148">
        <f t="shared" si="7"/>
        <v>43936</v>
      </c>
      <c r="S26" s="187">
        <f t="shared" si="8"/>
        <v>3.5189873417721578E-4</v>
      </c>
      <c r="T26" s="549">
        <f t="shared" si="9"/>
        <v>395</v>
      </c>
      <c r="U26" s="113">
        <f t="shared" si="10"/>
        <v>59.75</v>
      </c>
      <c r="V26" s="113">
        <f t="shared" si="11"/>
        <v>335.25</v>
      </c>
      <c r="W26" s="549">
        <f t="shared" si="12"/>
        <v>2.4629740506329112</v>
      </c>
      <c r="X26" s="186">
        <f t="shared" si="13"/>
        <v>1.5647486981822549</v>
      </c>
      <c r="Y26" s="113">
        <f t="shared" si="14"/>
        <v>1.5708697944033956</v>
      </c>
      <c r="Z26" s="433"/>
      <c r="AA26" s="433"/>
    </row>
    <row r="27" spans="2:27" x14ac:dyDescent="0.35">
      <c r="B27" s="116">
        <v>42446</v>
      </c>
      <c r="C27" s="49">
        <v>4.2210000000000001</v>
      </c>
      <c r="D27" s="350">
        <v>3.8529999999999998</v>
      </c>
      <c r="E27" s="187">
        <f t="shared" si="4"/>
        <v>5.8135860979462931E-4</v>
      </c>
      <c r="F27" s="148">
        <f t="shared" si="0"/>
        <v>44272.25</v>
      </c>
      <c r="G27" s="116"/>
      <c r="H27" s="549">
        <f t="shared" si="1"/>
        <v>633</v>
      </c>
      <c r="I27" s="550">
        <f t="shared" si="2"/>
        <v>365.75</v>
      </c>
      <c r="J27" s="113">
        <f t="shared" si="3"/>
        <v>267.25</v>
      </c>
      <c r="K27" s="549">
        <f t="shared" si="5"/>
        <v>4.0083680884676145</v>
      </c>
      <c r="L27" s="551"/>
      <c r="N27" s="187">
        <v>2.6640000000000001</v>
      </c>
      <c r="O27" s="113">
        <v>2.427</v>
      </c>
      <c r="P27" s="198">
        <v>2.2959999999999998</v>
      </c>
      <c r="Q27" s="148">
        <f t="shared" si="6"/>
        <v>44331</v>
      </c>
      <c r="R27" s="148">
        <f t="shared" si="7"/>
        <v>43936</v>
      </c>
      <c r="S27" s="187">
        <f t="shared" si="8"/>
        <v>3.3164556962025373E-4</v>
      </c>
      <c r="T27" s="549">
        <f t="shared" si="9"/>
        <v>395</v>
      </c>
      <c r="U27" s="113">
        <f t="shared" si="10"/>
        <v>58.75</v>
      </c>
      <c r="V27" s="113">
        <f t="shared" si="11"/>
        <v>336.25</v>
      </c>
      <c r="W27" s="549">
        <f t="shared" si="12"/>
        <v>2.4075158227848101</v>
      </c>
      <c r="X27" s="186">
        <f t="shared" si="13"/>
        <v>1.6008522656828044</v>
      </c>
      <c r="Y27" s="113">
        <f t="shared" si="14"/>
        <v>1.6072590856241353</v>
      </c>
      <c r="Z27" s="433"/>
      <c r="AA27" s="433"/>
    </row>
    <row r="28" spans="2:27" x14ac:dyDescent="0.35">
      <c r="B28" s="116">
        <v>42447</v>
      </c>
      <c r="C28" s="49">
        <v>4.2119999999999997</v>
      </c>
      <c r="D28" s="350">
        <v>3.8289999999999997</v>
      </c>
      <c r="E28" s="187">
        <f t="shared" si="4"/>
        <v>6.0505529225908376E-4</v>
      </c>
      <c r="F28" s="148">
        <f t="shared" si="0"/>
        <v>44273.25</v>
      </c>
      <c r="G28" s="116"/>
      <c r="H28" s="549">
        <f t="shared" si="1"/>
        <v>633</v>
      </c>
      <c r="I28" s="550">
        <f t="shared" si="2"/>
        <v>364.75</v>
      </c>
      <c r="J28" s="113">
        <f t="shared" si="3"/>
        <v>268.25</v>
      </c>
      <c r="K28" s="549">
        <f t="shared" si="5"/>
        <v>3.9913060821484989</v>
      </c>
      <c r="L28" s="551"/>
      <c r="N28" s="187">
        <v>2.6179999999999999</v>
      </c>
      <c r="O28" s="113">
        <v>2.3890000000000002</v>
      </c>
      <c r="P28" s="198">
        <v>2.2679999999999998</v>
      </c>
      <c r="Q28" s="148">
        <f t="shared" si="6"/>
        <v>44331</v>
      </c>
      <c r="R28" s="148">
        <f t="shared" si="7"/>
        <v>43936</v>
      </c>
      <c r="S28" s="187">
        <f t="shared" si="8"/>
        <v>3.0632911392405177E-4</v>
      </c>
      <c r="T28" s="549">
        <f t="shared" si="9"/>
        <v>395</v>
      </c>
      <c r="U28" s="113">
        <f t="shared" si="10"/>
        <v>57.75</v>
      </c>
      <c r="V28" s="113">
        <f t="shared" si="11"/>
        <v>337.25</v>
      </c>
      <c r="W28" s="549">
        <f t="shared" si="12"/>
        <v>2.3713094936708861</v>
      </c>
      <c r="X28" s="186">
        <f t="shared" si="13"/>
        <v>1.6199965884776129</v>
      </c>
      <c r="Y28" s="113">
        <f t="shared" si="14"/>
        <v>1.6265575608442884</v>
      </c>
      <c r="Z28" s="433"/>
      <c r="AA28" s="433"/>
    </row>
    <row r="29" spans="2:27" x14ac:dyDescent="0.35">
      <c r="B29" s="116">
        <v>42450</v>
      </c>
      <c r="C29" s="49">
        <v>4.1559999999999997</v>
      </c>
      <c r="D29" s="350">
        <v>3.839</v>
      </c>
      <c r="E29" s="187">
        <f t="shared" si="4"/>
        <v>5.0078988941548144E-4</v>
      </c>
      <c r="F29" s="148">
        <f t="shared" si="0"/>
        <v>44276.25</v>
      </c>
      <c r="G29" s="116"/>
      <c r="H29" s="549">
        <f t="shared" si="1"/>
        <v>633</v>
      </c>
      <c r="I29" s="550">
        <f t="shared" si="2"/>
        <v>361.75</v>
      </c>
      <c r="J29" s="113">
        <f t="shared" si="3"/>
        <v>271.25</v>
      </c>
      <c r="K29" s="549">
        <f t="shared" si="5"/>
        <v>3.9748392575039491</v>
      </c>
      <c r="L29" s="551"/>
      <c r="N29" s="187">
        <v>2.6109999999999998</v>
      </c>
      <c r="O29" s="113">
        <v>2.38</v>
      </c>
      <c r="P29" s="198">
        <v>2.2610000000000001</v>
      </c>
      <c r="Q29" s="148">
        <f t="shared" si="6"/>
        <v>44331</v>
      </c>
      <c r="R29" s="148">
        <f t="shared" si="7"/>
        <v>43936</v>
      </c>
      <c r="S29" s="187">
        <f t="shared" si="8"/>
        <v>3.0126582278480957E-4</v>
      </c>
      <c r="T29" s="549">
        <f t="shared" si="9"/>
        <v>395</v>
      </c>
      <c r="U29" s="113">
        <f t="shared" si="10"/>
        <v>54.75</v>
      </c>
      <c r="V29" s="113">
        <f t="shared" si="11"/>
        <v>340.25</v>
      </c>
      <c r="W29" s="549">
        <f t="shared" si="12"/>
        <v>2.3635056962025316</v>
      </c>
      <c r="X29" s="186">
        <f t="shared" si="13"/>
        <v>1.6113335613014175</v>
      </c>
      <c r="Y29" s="113">
        <f t="shared" si="14"/>
        <v>1.6178245509158584</v>
      </c>
      <c r="Z29" s="433"/>
      <c r="AA29" s="433"/>
    </row>
    <row r="30" spans="2:27" x14ac:dyDescent="0.35">
      <c r="B30" s="116">
        <v>42451</v>
      </c>
      <c r="C30" s="49">
        <v>4.125</v>
      </c>
      <c r="D30" s="350">
        <v>3.863</v>
      </c>
      <c r="E30" s="187">
        <f t="shared" si="4"/>
        <v>4.1390205371248027E-4</v>
      </c>
      <c r="F30" s="148">
        <f t="shared" si="0"/>
        <v>44277.25</v>
      </c>
      <c r="G30" s="116"/>
      <c r="H30" s="549">
        <f t="shared" si="1"/>
        <v>633</v>
      </c>
      <c r="I30" s="550">
        <f t="shared" si="2"/>
        <v>360.75</v>
      </c>
      <c r="J30" s="113">
        <f t="shared" si="3"/>
        <v>272.25</v>
      </c>
      <c r="K30" s="549">
        <f t="shared" si="5"/>
        <v>3.9756848341232227</v>
      </c>
      <c r="L30" s="551"/>
      <c r="N30" s="187">
        <v>2.6269999999999998</v>
      </c>
      <c r="O30" s="113">
        <v>2.3940000000000001</v>
      </c>
      <c r="P30" s="198">
        <v>2.2770000000000001</v>
      </c>
      <c r="Q30" s="148">
        <f t="shared" si="6"/>
        <v>44331</v>
      </c>
      <c r="R30" s="148">
        <f t="shared" si="7"/>
        <v>43936</v>
      </c>
      <c r="S30" s="187">
        <f t="shared" si="8"/>
        <v>2.962025316455696E-4</v>
      </c>
      <c r="T30" s="549">
        <f t="shared" si="9"/>
        <v>395</v>
      </c>
      <c r="U30" s="113">
        <f t="shared" si="10"/>
        <v>53.75</v>
      </c>
      <c r="V30" s="113">
        <f t="shared" si="11"/>
        <v>341.25</v>
      </c>
      <c r="W30" s="549">
        <f t="shared" si="12"/>
        <v>2.3780791139240507</v>
      </c>
      <c r="X30" s="186">
        <f t="shared" si="13"/>
        <v>1.597605720199172</v>
      </c>
      <c r="Y30" s="113">
        <f t="shared" si="14"/>
        <v>1.603986580292216</v>
      </c>
      <c r="Z30" s="433"/>
      <c r="AA30" s="433"/>
    </row>
    <row r="31" spans="2:27" x14ac:dyDescent="0.35">
      <c r="B31" s="116">
        <v>42452</v>
      </c>
      <c r="C31" s="49">
        <v>4.1180000000000003</v>
      </c>
      <c r="D31" s="350">
        <v>3.839</v>
      </c>
      <c r="E31" s="187">
        <f t="shared" si="4"/>
        <v>4.4075829383886315E-4</v>
      </c>
      <c r="F31" s="148">
        <f t="shared" si="0"/>
        <v>44278.25</v>
      </c>
      <c r="G31" s="116"/>
      <c r="H31" s="549">
        <f t="shared" si="1"/>
        <v>633</v>
      </c>
      <c r="I31" s="550">
        <f t="shared" si="2"/>
        <v>359.75</v>
      </c>
      <c r="J31" s="113">
        <f t="shared" si="3"/>
        <v>273.25</v>
      </c>
      <c r="K31" s="549">
        <f t="shared" si="5"/>
        <v>3.9594372037914694</v>
      </c>
      <c r="L31" s="551"/>
      <c r="N31" s="187">
        <v>2.6790000000000003</v>
      </c>
      <c r="O31" s="113">
        <v>2.4279999999999999</v>
      </c>
      <c r="P31" s="198">
        <v>2.3170000000000002</v>
      </c>
      <c r="Q31" s="148">
        <f t="shared" si="6"/>
        <v>44331</v>
      </c>
      <c r="R31" s="148">
        <f t="shared" si="7"/>
        <v>43936</v>
      </c>
      <c r="S31" s="187">
        <f t="shared" si="8"/>
        <v>2.8101265822784752E-4</v>
      </c>
      <c r="T31" s="549">
        <f t="shared" si="9"/>
        <v>395</v>
      </c>
      <c r="U31" s="113">
        <f t="shared" si="10"/>
        <v>52.75</v>
      </c>
      <c r="V31" s="113">
        <f t="shared" si="11"/>
        <v>342.25</v>
      </c>
      <c r="W31" s="549">
        <f t="shared" si="12"/>
        <v>2.413176582278481</v>
      </c>
      <c r="X31" s="186">
        <f t="shared" si="13"/>
        <v>1.5462606215129884</v>
      </c>
      <c r="Y31" s="113">
        <f t="shared" si="14"/>
        <v>1.5522379262870922</v>
      </c>
      <c r="Z31" s="433"/>
      <c r="AA31" s="433"/>
    </row>
    <row r="32" spans="2:27" x14ac:dyDescent="0.35">
      <c r="B32" s="116">
        <v>42453</v>
      </c>
      <c r="C32" s="49">
        <v>4.1280000000000001</v>
      </c>
      <c r="D32" s="350">
        <v>3.8650000000000002</v>
      </c>
      <c r="E32" s="187">
        <f t="shared" si="4"/>
        <v>4.1548183254344379E-4</v>
      </c>
      <c r="F32" s="148">
        <f t="shared" si="0"/>
        <v>44279.25</v>
      </c>
      <c r="G32" s="116"/>
      <c r="H32" s="549">
        <f t="shared" si="1"/>
        <v>633</v>
      </c>
      <c r="I32" s="550">
        <f t="shared" si="2"/>
        <v>358.75</v>
      </c>
      <c r="J32" s="113">
        <f t="shared" si="3"/>
        <v>274.25</v>
      </c>
      <c r="K32" s="549">
        <f t="shared" si="5"/>
        <v>3.9789458925750396</v>
      </c>
      <c r="L32" s="551"/>
      <c r="N32" s="187">
        <v>2.6550000000000002</v>
      </c>
      <c r="O32" s="113">
        <v>2.4129999999999998</v>
      </c>
      <c r="P32" s="198">
        <v>2.2930000000000001</v>
      </c>
      <c r="Q32" s="148">
        <f t="shared" si="6"/>
        <v>44331</v>
      </c>
      <c r="R32" s="148">
        <f t="shared" si="7"/>
        <v>43936</v>
      </c>
      <c r="S32" s="187">
        <f t="shared" si="8"/>
        <v>3.0379746835442953E-4</v>
      </c>
      <c r="T32" s="549">
        <f t="shared" si="9"/>
        <v>395</v>
      </c>
      <c r="U32" s="113">
        <f t="shared" si="10"/>
        <v>51.75</v>
      </c>
      <c r="V32" s="113">
        <f t="shared" si="11"/>
        <v>343.25</v>
      </c>
      <c r="W32" s="549">
        <f t="shared" si="12"/>
        <v>2.3972784810126582</v>
      </c>
      <c r="X32" s="186">
        <f t="shared" si="13"/>
        <v>1.5816674115623814</v>
      </c>
      <c r="Y32" s="113">
        <f t="shared" si="14"/>
        <v>1.5879215910643785</v>
      </c>
      <c r="Z32" s="433"/>
      <c r="AA32" s="433"/>
    </row>
    <row r="33" spans="2:27" x14ac:dyDescent="0.35">
      <c r="B33" s="116">
        <v>42454</v>
      </c>
      <c r="C33" s="49" t="s">
        <v>437</v>
      </c>
      <c r="D33" s="350" t="s">
        <v>437</v>
      </c>
      <c r="E33" s="187" t="str">
        <f t="shared" si="4"/>
        <v/>
      </c>
      <c r="F33" s="148">
        <f t="shared" si="0"/>
        <v>44280.25</v>
      </c>
      <c r="G33" s="116"/>
      <c r="H33" s="549">
        <f t="shared" si="1"/>
        <v>633</v>
      </c>
      <c r="I33" s="550">
        <f t="shared" si="2"/>
        <v>357.75</v>
      </c>
      <c r="J33" s="113">
        <f t="shared" si="3"/>
        <v>275.25</v>
      </c>
      <c r="K33" s="549" t="str">
        <f t="shared" si="5"/>
        <v/>
      </c>
      <c r="L33" s="551"/>
      <c r="N33" s="187">
        <v>2.6339999999999999</v>
      </c>
      <c r="O33" s="113">
        <v>2.3879999999999999</v>
      </c>
      <c r="P33" s="198">
        <v>2.2730000000000001</v>
      </c>
      <c r="Q33" s="148">
        <f t="shared" si="6"/>
        <v>44331</v>
      </c>
      <c r="R33" s="148">
        <f t="shared" si="7"/>
        <v>43936</v>
      </c>
      <c r="S33" s="187">
        <f t="shared" si="8"/>
        <v>2.9113924050632855E-4</v>
      </c>
      <c r="T33" s="549">
        <f t="shared" si="9"/>
        <v>395</v>
      </c>
      <c r="U33" s="113">
        <f t="shared" si="10"/>
        <v>50.75</v>
      </c>
      <c r="V33" s="113">
        <f t="shared" si="11"/>
        <v>344.25</v>
      </c>
      <c r="W33" s="549">
        <f t="shared" si="12"/>
        <v>2.3732246835443038</v>
      </c>
      <c r="X33" s="186" t="str">
        <f t="shared" si="13"/>
        <v/>
      </c>
      <c r="Y33" s="113" t="str">
        <f t="shared" si="14"/>
        <v/>
      </c>
      <c r="Z33" s="433"/>
      <c r="AA33" s="433"/>
    </row>
    <row r="34" spans="2:27" x14ac:dyDescent="0.35">
      <c r="B34" s="116">
        <v>42457</v>
      </c>
      <c r="C34" s="49" t="s">
        <v>437</v>
      </c>
      <c r="D34" s="350" t="s">
        <v>437</v>
      </c>
      <c r="E34" s="187" t="str">
        <f t="shared" si="4"/>
        <v/>
      </c>
      <c r="F34" s="148">
        <f t="shared" si="0"/>
        <v>44283.25</v>
      </c>
      <c r="G34" s="116"/>
      <c r="H34" s="549">
        <f t="shared" si="1"/>
        <v>633</v>
      </c>
      <c r="I34" s="550">
        <f t="shared" si="2"/>
        <v>354.75</v>
      </c>
      <c r="J34" s="113">
        <f t="shared" si="3"/>
        <v>278.25</v>
      </c>
      <c r="K34" s="549" t="str">
        <f t="shared" si="5"/>
        <v/>
      </c>
      <c r="L34" s="551"/>
      <c r="N34" s="187">
        <v>2.6429999999999998</v>
      </c>
      <c r="O34" s="113">
        <v>2.4009999999999998</v>
      </c>
      <c r="P34" s="198">
        <v>2.2869999999999999</v>
      </c>
      <c r="Q34" s="148">
        <f t="shared" si="6"/>
        <v>44331</v>
      </c>
      <c r="R34" s="148">
        <f t="shared" si="7"/>
        <v>43936</v>
      </c>
      <c r="S34" s="187">
        <f t="shared" si="8"/>
        <v>2.8860759493670854E-4</v>
      </c>
      <c r="T34" s="549">
        <f t="shared" si="9"/>
        <v>395</v>
      </c>
      <c r="U34" s="113">
        <f t="shared" si="10"/>
        <v>47.75</v>
      </c>
      <c r="V34" s="113">
        <f t="shared" si="11"/>
        <v>347.25</v>
      </c>
      <c r="W34" s="549">
        <f t="shared" si="12"/>
        <v>2.3872189873417722</v>
      </c>
      <c r="X34" s="186" t="str">
        <f t="shared" si="13"/>
        <v/>
      </c>
      <c r="Y34" s="113" t="str">
        <f t="shared" si="14"/>
        <v/>
      </c>
      <c r="Z34" s="433"/>
      <c r="AA34" s="433"/>
    </row>
    <row r="35" spans="2:27" x14ac:dyDescent="0.35">
      <c r="B35" s="116">
        <v>42458</v>
      </c>
      <c r="C35" s="49">
        <v>4.0209999999999999</v>
      </c>
      <c r="D35" s="350">
        <v>3.8529999999999998</v>
      </c>
      <c r="E35" s="187">
        <f t="shared" si="4"/>
        <v>2.6540284360189594E-4</v>
      </c>
      <c r="F35" s="148">
        <f t="shared" si="0"/>
        <v>44284.25</v>
      </c>
      <c r="G35" s="116"/>
      <c r="H35" s="549">
        <f t="shared" si="1"/>
        <v>633</v>
      </c>
      <c r="I35" s="550">
        <f t="shared" si="2"/>
        <v>353.75</v>
      </c>
      <c r="J35" s="113">
        <f t="shared" si="3"/>
        <v>279.25</v>
      </c>
      <c r="K35" s="549">
        <f t="shared" si="5"/>
        <v>3.9271137440758292</v>
      </c>
      <c r="L35" s="551"/>
      <c r="N35" s="187">
        <v>2.6539999999999999</v>
      </c>
      <c r="O35" s="113">
        <v>2.4119999999999999</v>
      </c>
      <c r="P35" s="198">
        <v>2.2909999999999999</v>
      </c>
      <c r="Q35" s="148">
        <f t="shared" si="6"/>
        <v>44331</v>
      </c>
      <c r="R35" s="148">
        <f t="shared" si="7"/>
        <v>43936</v>
      </c>
      <c r="S35" s="187">
        <f t="shared" si="8"/>
        <v>3.0632911392405063E-4</v>
      </c>
      <c r="T35" s="549">
        <f t="shared" si="9"/>
        <v>395</v>
      </c>
      <c r="U35" s="113">
        <f t="shared" si="10"/>
        <v>46.75</v>
      </c>
      <c r="V35" s="113">
        <f t="shared" si="11"/>
        <v>348.25</v>
      </c>
      <c r="W35" s="549">
        <f t="shared" si="12"/>
        <v>2.3976791139240508</v>
      </c>
      <c r="X35" s="186">
        <f t="shared" si="13"/>
        <v>1.5294346301517785</v>
      </c>
      <c r="Y35" s="113">
        <f t="shared" si="14"/>
        <v>1.53528255587152</v>
      </c>
      <c r="Z35" s="433"/>
      <c r="AA35" s="433"/>
    </row>
    <row r="36" spans="2:27" x14ac:dyDescent="0.35">
      <c r="B36" s="116">
        <v>42459</v>
      </c>
      <c r="C36" s="49">
        <v>3.9980000000000002</v>
      </c>
      <c r="D36" s="350">
        <v>3.827</v>
      </c>
      <c r="E36" s="187">
        <f t="shared" si="4"/>
        <v>2.7014218009478714E-4</v>
      </c>
      <c r="F36" s="148">
        <f t="shared" si="0"/>
        <v>44285.25</v>
      </c>
      <c r="G36" s="116"/>
      <c r="H36" s="549">
        <f t="shared" si="1"/>
        <v>633</v>
      </c>
      <c r="I36" s="550">
        <f t="shared" si="2"/>
        <v>352.75</v>
      </c>
      <c r="J36" s="113">
        <f t="shared" si="3"/>
        <v>280.25</v>
      </c>
      <c r="K36" s="549">
        <f t="shared" si="5"/>
        <v>3.9027073459715642</v>
      </c>
      <c r="L36" s="551"/>
      <c r="N36" s="187">
        <v>2.589</v>
      </c>
      <c r="O36" s="113">
        <v>2.3460000000000001</v>
      </c>
      <c r="P36" s="198">
        <v>2.23</v>
      </c>
      <c r="Q36" s="148">
        <f t="shared" si="6"/>
        <v>44331</v>
      </c>
      <c r="R36" s="148">
        <f t="shared" si="7"/>
        <v>43936</v>
      </c>
      <c r="S36" s="187">
        <f t="shared" si="8"/>
        <v>2.9367088607594965E-4</v>
      </c>
      <c r="T36" s="549">
        <f t="shared" si="9"/>
        <v>395</v>
      </c>
      <c r="U36" s="113">
        <f t="shared" si="10"/>
        <v>45.75</v>
      </c>
      <c r="V36" s="113">
        <f t="shared" si="11"/>
        <v>349.25</v>
      </c>
      <c r="W36" s="549">
        <f t="shared" si="12"/>
        <v>2.3325645569620255</v>
      </c>
      <c r="X36" s="186">
        <f t="shared" si="13"/>
        <v>1.5701427890095387</v>
      </c>
      <c r="Y36" s="113">
        <f t="shared" si="14"/>
        <v>1.5763061599542327</v>
      </c>
      <c r="Z36" s="433"/>
      <c r="AA36" s="433"/>
    </row>
    <row r="37" spans="2:27" x14ac:dyDescent="0.35">
      <c r="B37" s="116">
        <v>42460</v>
      </c>
      <c r="C37" s="49">
        <v>3.9670000000000001</v>
      </c>
      <c r="D37" s="350">
        <v>3.7039999999999997</v>
      </c>
      <c r="E37" s="187">
        <f t="shared" si="4"/>
        <v>4.1548183254344444E-4</v>
      </c>
      <c r="F37" s="148">
        <f t="shared" si="0"/>
        <v>44286.25</v>
      </c>
      <c r="G37" s="116"/>
      <c r="H37" s="549">
        <f t="shared" si="1"/>
        <v>633</v>
      </c>
      <c r="I37" s="550">
        <f t="shared" si="2"/>
        <v>351.75</v>
      </c>
      <c r="J37" s="113">
        <f t="shared" si="3"/>
        <v>281.25</v>
      </c>
      <c r="K37" s="549">
        <f t="shared" si="5"/>
        <v>3.8208542654028435</v>
      </c>
      <c r="L37" s="551"/>
      <c r="N37" s="187">
        <v>2.5409999999999999</v>
      </c>
      <c r="O37" s="113">
        <v>2.298</v>
      </c>
      <c r="P37" s="198">
        <v>2.1869999999999998</v>
      </c>
      <c r="Q37" s="148">
        <f t="shared" si="6"/>
        <v>44331</v>
      </c>
      <c r="R37" s="148">
        <f t="shared" si="7"/>
        <v>43936</v>
      </c>
      <c r="S37" s="187">
        <f t="shared" si="8"/>
        <v>2.8101265822784861E-4</v>
      </c>
      <c r="T37" s="549">
        <f t="shared" si="9"/>
        <v>395</v>
      </c>
      <c r="U37" s="113">
        <f t="shared" si="10"/>
        <v>44.75</v>
      </c>
      <c r="V37" s="113">
        <f t="shared" si="11"/>
        <v>350.25</v>
      </c>
      <c r="W37" s="549">
        <f t="shared" si="12"/>
        <v>2.2854246835443037</v>
      </c>
      <c r="X37" s="186">
        <f t="shared" si="13"/>
        <v>1.5354295818585397</v>
      </c>
      <c r="Y37" s="113">
        <f t="shared" si="14"/>
        <v>1.5413234418606647</v>
      </c>
      <c r="Z37" s="433"/>
      <c r="AA37" s="433"/>
    </row>
    <row r="38" spans="2:27" x14ac:dyDescent="0.35">
      <c r="B38" s="116">
        <v>42461</v>
      </c>
      <c r="C38" s="49">
        <v>3.9870000000000001</v>
      </c>
      <c r="D38" s="350">
        <v>3.7130000000000001</v>
      </c>
      <c r="E38" s="187">
        <f t="shared" si="4"/>
        <v>4.3285939968404428E-4</v>
      </c>
      <c r="F38" s="148">
        <f t="shared" si="0"/>
        <v>44287.25</v>
      </c>
      <c r="G38" s="116"/>
      <c r="H38" s="549">
        <f t="shared" si="1"/>
        <v>633</v>
      </c>
      <c r="I38" s="550">
        <f t="shared" si="2"/>
        <v>350.75</v>
      </c>
      <c r="J38" s="113">
        <f t="shared" si="3"/>
        <v>282.25</v>
      </c>
      <c r="K38" s="549">
        <f t="shared" si="5"/>
        <v>3.8351745655608216</v>
      </c>
      <c r="L38" s="551"/>
      <c r="N38" s="187">
        <v>2.5390000000000001</v>
      </c>
      <c r="O38" s="113">
        <v>2.3079999999999998</v>
      </c>
      <c r="P38" s="198">
        <v>2.1880000000000002</v>
      </c>
      <c r="Q38" s="148">
        <f t="shared" si="6"/>
        <v>44331</v>
      </c>
      <c r="R38" s="148">
        <f t="shared" si="7"/>
        <v>43936</v>
      </c>
      <c r="S38" s="187">
        <f t="shared" si="8"/>
        <v>3.0379746835442953E-4</v>
      </c>
      <c r="T38" s="549">
        <f t="shared" si="9"/>
        <v>395</v>
      </c>
      <c r="U38" s="113">
        <f t="shared" si="10"/>
        <v>43.75</v>
      </c>
      <c r="V38" s="113">
        <f t="shared" si="11"/>
        <v>351.25</v>
      </c>
      <c r="W38" s="549">
        <f t="shared" si="12"/>
        <v>2.2947088607594934</v>
      </c>
      <c r="X38" s="186">
        <f t="shared" si="13"/>
        <v>1.5404657048013282</v>
      </c>
      <c r="Y38" s="113">
        <f t="shared" si="14"/>
        <v>1.5463982912704788</v>
      </c>
      <c r="Z38" s="433"/>
      <c r="AA38" s="433"/>
    </row>
    <row r="39" spans="2:27" x14ac:dyDescent="0.35">
      <c r="B39" s="116">
        <v>42464</v>
      </c>
      <c r="C39" s="49">
        <v>3.9260000000000002</v>
      </c>
      <c r="D39" s="350">
        <v>3.661</v>
      </c>
      <c r="E39" s="187">
        <f t="shared" si="4"/>
        <v>4.1864139020537147E-4</v>
      </c>
      <c r="F39" s="148">
        <f t="shared" si="0"/>
        <v>44290.25</v>
      </c>
      <c r="G39" s="116"/>
      <c r="H39" s="549">
        <f t="shared" si="1"/>
        <v>633</v>
      </c>
      <c r="I39" s="550">
        <f t="shared" si="2"/>
        <v>347.75</v>
      </c>
      <c r="J39" s="113">
        <f t="shared" si="3"/>
        <v>285.25</v>
      </c>
      <c r="K39" s="549">
        <f t="shared" si="5"/>
        <v>3.7804174565560822</v>
      </c>
      <c r="L39" s="551"/>
      <c r="N39" s="187">
        <v>2.4649999999999999</v>
      </c>
      <c r="O39" s="113">
        <v>2.2549999999999999</v>
      </c>
      <c r="P39" s="198">
        <v>2.1539999999999999</v>
      </c>
      <c r="Q39" s="148">
        <f t="shared" si="6"/>
        <v>44331</v>
      </c>
      <c r="R39" s="148">
        <f t="shared" si="7"/>
        <v>43936</v>
      </c>
      <c r="S39" s="187">
        <f t="shared" si="8"/>
        <v>2.5569620253164551E-4</v>
      </c>
      <c r="T39" s="549">
        <f t="shared" si="9"/>
        <v>395</v>
      </c>
      <c r="U39" s="113">
        <f t="shared" si="10"/>
        <v>40.75</v>
      </c>
      <c r="V39" s="113">
        <f t="shared" si="11"/>
        <v>354.25</v>
      </c>
      <c r="W39" s="549">
        <f t="shared" si="12"/>
        <v>2.2445803797468353</v>
      </c>
      <c r="X39" s="186">
        <f t="shared" si="13"/>
        <v>1.5358370768092469</v>
      </c>
      <c r="Y39" s="113">
        <f t="shared" si="14"/>
        <v>1.5417340656255218</v>
      </c>
      <c r="Z39" s="433"/>
      <c r="AA39" s="433"/>
    </row>
    <row r="40" spans="2:27" x14ac:dyDescent="0.35">
      <c r="B40" s="116">
        <v>42465</v>
      </c>
      <c r="C40" s="49">
        <v>3.93</v>
      </c>
      <c r="D40" s="350">
        <v>3.66</v>
      </c>
      <c r="E40" s="187">
        <f t="shared" si="4"/>
        <v>4.2654028436018958E-4</v>
      </c>
      <c r="F40" s="148">
        <f t="shared" si="0"/>
        <v>44291.25</v>
      </c>
      <c r="G40" s="116"/>
      <c r="H40" s="549">
        <f t="shared" si="1"/>
        <v>633</v>
      </c>
      <c r="I40" s="550">
        <f t="shared" si="2"/>
        <v>346.75</v>
      </c>
      <c r="J40" s="113">
        <f t="shared" si="3"/>
        <v>286.25</v>
      </c>
      <c r="K40" s="549">
        <f t="shared" si="5"/>
        <v>3.7820971563981045</v>
      </c>
      <c r="L40" s="551"/>
      <c r="N40" s="187">
        <v>2.4569999999999999</v>
      </c>
      <c r="O40" s="113">
        <v>2.2429999999999999</v>
      </c>
      <c r="P40" s="198">
        <v>2.1509999999999998</v>
      </c>
      <c r="Q40" s="148">
        <f t="shared" si="6"/>
        <v>44331</v>
      </c>
      <c r="R40" s="148">
        <f t="shared" si="7"/>
        <v>43936</v>
      </c>
      <c r="S40" s="187">
        <f t="shared" si="8"/>
        <v>2.329113924050635E-4</v>
      </c>
      <c r="T40" s="549">
        <f t="shared" si="9"/>
        <v>395</v>
      </c>
      <c r="U40" s="113">
        <f t="shared" si="10"/>
        <v>39.75</v>
      </c>
      <c r="V40" s="113">
        <f t="shared" si="11"/>
        <v>355.25</v>
      </c>
      <c r="W40" s="549">
        <f t="shared" si="12"/>
        <v>2.2337417721518986</v>
      </c>
      <c r="X40" s="186">
        <f t="shared" si="13"/>
        <v>1.5483553842462059</v>
      </c>
      <c r="Y40" s="113">
        <f t="shared" si="14"/>
        <v>1.5543488952360462</v>
      </c>
      <c r="Z40" s="433"/>
      <c r="AA40" s="433"/>
    </row>
    <row r="41" spans="2:27" x14ac:dyDescent="0.35">
      <c r="B41" s="116">
        <v>42466</v>
      </c>
      <c r="C41" s="49">
        <v>3.9180000000000001</v>
      </c>
      <c r="D41" s="350">
        <v>3.6509999999999998</v>
      </c>
      <c r="E41" s="187">
        <f t="shared" si="4"/>
        <v>4.2180094786729914E-4</v>
      </c>
      <c r="F41" s="148">
        <f t="shared" si="0"/>
        <v>44292.25</v>
      </c>
      <c r="G41" s="116"/>
      <c r="H41" s="549">
        <f t="shared" si="1"/>
        <v>633</v>
      </c>
      <c r="I41" s="550">
        <f t="shared" si="2"/>
        <v>345.75</v>
      </c>
      <c r="J41" s="113">
        <f t="shared" si="3"/>
        <v>287.25</v>
      </c>
      <c r="K41" s="549">
        <f t="shared" si="5"/>
        <v>3.7721623222748812</v>
      </c>
      <c r="L41" s="551"/>
      <c r="N41" s="187">
        <v>2.4489999999999998</v>
      </c>
      <c r="O41" s="113">
        <v>2.242</v>
      </c>
      <c r="P41" s="198">
        <v>2.1539999999999999</v>
      </c>
      <c r="Q41" s="148">
        <f t="shared" si="6"/>
        <v>44331</v>
      </c>
      <c r="R41" s="148">
        <f t="shared" si="7"/>
        <v>43936</v>
      </c>
      <c r="S41" s="187">
        <f t="shared" si="8"/>
        <v>2.2278481012658248E-4</v>
      </c>
      <c r="T41" s="549">
        <f t="shared" si="9"/>
        <v>395</v>
      </c>
      <c r="U41" s="113">
        <f t="shared" si="10"/>
        <v>38.75</v>
      </c>
      <c r="V41" s="113">
        <f t="shared" si="11"/>
        <v>356.25</v>
      </c>
      <c r="W41" s="549">
        <f t="shared" si="12"/>
        <v>2.2333670886075949</v>
      </c>
      <c r="X41" s="186">
        <f t="shared" si="13"/>
        <v>1.5387952336672863</v>
      </c>
      <c r="Y41" s="113">
        <f t="shared" si="14"/>
        <v>1.5447149605951616</v>
      </c>
      <c r="Z41" s="433"/>
      <c r="AA41" s="433"/>
    </row>
    <row r="42" spans="2:27" x14ac:dyDescent="0.35">
      <c r="B42" s="116">
        <v>42467</v>
      </c>
      <c r="C42" s="49">
        <v>3.9379999999999997</v>
      </c>
      <c r="D42" s="350">
        <v>3.6619999999999999</v>
      </c>
      <c r="E42" s="187">
        <f t="shared" si="4"/>
        <v>4.3601895734597125E-4</v>
      </c>
      <c r="F42" s="148">
        <f t="shared" si="0"/>
        <v>44293.25</v>
      </c>
      <c r="G42" s="116"/>
      <c r="H42" s="549">
        <f t="shared" si="1"/>
        <v>633</v>
      </c>
      <c r="I42" s="550">
        <f t="shared" si="2"/>
        <v>344.75</v>
      </c>
      <c r="J42" s="113">
        <f t="shared" si="3"/>
        <v>288.25</v>
      </c>
      <c r="K42" s="549">
        <f t="shared" si="5"/>
        <v>3.787682464454976</v>
      </c>
      <c r="L42" s="551"/>
      <c r="N42" s="187">
        <v>2.4550000000000001</v>
      </c>
      <c r="O42" s="113">
        <v>2.25</v>
      </c>
      <c r="P42" s="198">
        <v>2.161</v>
      </c>
      <c r="Q42" s="148">
        <f t="shared" si="6"/>
        <v>44331</v>
      </c>
      <c r="R42" s="148">
        <f t="shared" si="7"/>
        <v>43936</v>
      </c>
      <c r="S42" s="187">
        <f t="shared" si="8"/>
        <v>2.2531645569620246E-4</v>
      </c>
      <c r="T42" s="549">
        <f t="shared" si="9"/>
        <v>395</v>
      </c>
      <c r="U42" s="113">
        <f t="shared" si="10"/>
        <v>37.75</v>
      </c>
      <c r="V42" s="113">
        <f t="shared" si="11"/>
        <v>357.25</v>
      </c>
      <c r="W42" s="549">
        <f t="shared" si="12"/>
        <v>2.2414943037974684</v>
      </c>
      <c r="X42" s="186">
        <f t="shared" si="13"/>
        <v>1.5461881606575076</v>
      </c>
      <c r="Y42" s="113">
        <f t="shared" si="14"/>
        <v>1.552164905227893</v>
      </c>
      <c r="Z42" s="433"/>
      <c r="AA42" s="433"/>
    </row>
    <row r="43" spans="2:27" x14ac:dyDescent="0.35">
      <c r="B43" s="116">
        <v>42468</v>
      </c>
      <c r="C43" s="49">
        <v>3.9210000000000003</v>
      </c>
      <c r="D43" s="350">
        <v>3.669</v>
      </c>
      <c r="E43" s="187">
        <f t="shared" si="4"/>
        <v>3.9810426540284394E-4</v>
      </c>
      <c r="F43" s="148">
        <f t="shared" si="0"/>
        <v>44294.25</v>
      </c>
      <c r="G43" s="116"/>
      <c r="H43" s="549">
        <f t="shared" si="1"/>
        <v>633</v>
      </c>
      <c r="I43" s="550">
        <f t="shared" si="2"/>
        <v>343.75</v>
      </c>
      <c r="J43" s="113">
        <f t="shared" si="3"/>
        <v>289.25</v>
      </c>
      <c r="K43" s="549">
        <f t="shared" si="5"/>
        <v>3.7841516587677728</v>
      </c>
      <c r="L43" s="551"/>
      <c r="N43" s="187">
        <v>2.4209999999999998</v>
      </c>
      <c r="O43" s="113">
        <v>2.2210000000000001</v>
      </c>
      <c r="P43" s="198">
        <v>2.1349999999999998</v>
      </c>
      <c r="Q43" s="148">
        <f t="shared" si="6"/>
        <v>44331</v>
      </c>
      <c r="R43" s="148">
        <f t="shared" si="7"/>
        <v>43936</v>
      </c>
      <c r="S43" s="187">
        <f t="shared" si="8"/>
        <v>2.1772151898734253E-4</v>
      </c>
      <c r="T43" s="549">
        <f t="shared" si="9"/>
        <v>395</v>
      </c>
      <c r="U43" s="113">
        <f t="shared" si="10"/>
        <v>36.75</v>
      </c>
      <c r="V43" s="113">
        <f t="shared" si="11"/>
        <v>358.25</v>
      </c>
      <c r="W43" s="549">
        <f t="shared" si="12"/>
        <v>2.2129987341772153</v>
      </c>
      <c r="X43" s="186">
        <f t="shared" si="13"/>
        <v>1.5711529245905576</v>
      </c>
      <c r="Y43" s="113">
        <f t="shared" si="14"/>
        <v>1.5773242283716682</v>
      </c>
      <c r="Z43" s="433"/>
      <c r="AA43" s="433"/>
    </row>
    <row r="44" spans="2:27" x14ac:dyDescent="0.35">
      <c r="B44" s="116">
        <v>42471</v>
      </c>
      <c r="C44" s="49">
        <v>3.9249999999999998</v>
      </c>
      <c r="D44" s="350">
        <v>3.657</v>
      </c>
      <c r="E44" s="187">
        <f t="shared" si="4"/>
        <v>4.233807266982619E-4</v>
      </c>
      <c r="F44" s="148">
        <f t="shared" si="0"/>
        <v>44297.25</v>
      </c>
      <c r="G44" s="116"/>
      <c r="H44" s="549">
        <f t="shared" si="1"/>
        <v>633</v>
      </c>
      <c r="I44" s="550">
        <f t="shared" si="2"/>
        <v>340.75</v>
      </c>
      <c r="J44" s="113">
        <f t="shared" si="3"/>
        <v>292.25</v>
      </c>
      <c r="K44" s="549">
        <f t="shared" si="5"/>
        <v>3.7807330173775671</v>
      </c>
      <c r="L44" s="551"/>
      <c r="N44" s="187">
        <v>2.423</v>
      </c>
      <c r="O44" s="113">
        <v>2.23</v>
      </c>
      <c r="P44" s="198">
        <v>2.1480000000000001</v>
      </c>
      <c r="Q44" s="148">
        <f t="shared" si="6"/>
        <v>44331</v>
      </c>
      <c r="R44" s="148">
        <f t="shared" si="7"/>
        <v>43936</v>
      </c>
      <c r="S44" s="187">
        <f t="shared" si="8"/>
        <v>2.0759493670886037E-4</v>
      </c>
      <c r="T44" s="549">
        <f t="shared" si="9"/>
        <v>395</v>
      </c>
      <c r="U44" s="113">
        <f t="shared" si="10"/>
        <v>33.75</v>
      </c>
      <c r="V44" s="113">
        <f t="shared" si="11"/>
        <v>361.25</v>
      </c>
      <c r="W44" s="549">
        <f t="shared" si="12"/>
        <v>2.2229936708860758</v>
      </c>
      <c r="X44" s="186">
        <f t="shared" si="13"/>
        <v>1.5577393464914913</v>
      </c>
      <c r="Y44" s="113">
        <f t="shared" si="14"/>
        <v>1.5638057261704974</v>
      </c>
      <c r="Z44" s="433"/>
      <c r="AA44" s="433"/>
    </row>
    <row r="45" spans="2:27" x14ac:dyDescent="0.35">
      <c r="B45" s="116">
        <v>42472</v>
      </c>
      <c r="C45" s="49">
        <v>3.952</v>
      </c>
      <c r="D45" s="350">
        <v>3.6989999999999998</v>
      </c>
      <c r="E45" s="187">
        <f t="shared" si="4"/>
        <v>3.9968404423380746E-4</v>
      </c>
      <c r="F45" s="148">
        <f t="shared" si="0"/>
        <v>44298.25</v>
      </c>
      <c r="G45" s="116"/>
      <c r="H45" s="549">
        <f t="shared" si="1"/>
        <v>633</v>
      </c>
      <c r="I45" s="550">
        <f t="shared" si="2"/>
        <v>339.75</v>
      </c>
      <c r="J45" s="113">
        <f t="shared" si="3"/>
        <v>293.25</v>
      </c>
      <c r="K45" s="549">
        <f t="shared" si="5"/>
        <v>3.8162073459715637</v>
      </c>
      <c r="L45" s="551"/>
      <c r="N45" s="187">
        <v>2.4460000000000002</v>
      </c>
      <c r="O45" s="113">
        <v>2.254</v>
      </c>
      <c r="P45" s="198">
        <v>2.1739999999999999</v>
      </c>
      <c r="Q45" s="148">
        <f t="shared" si="6"/>
        <v>44331</v>
      </c>
      <c r="R45" s="148">
        <f t="shared" si="7"/>
        <v>43936</v>
      </c>
      <c r="S45" s="187">
        <f t="shared" si="8"/>
        <v>2.0253164556962043E-4</v>
      </c>
      <c r="T45" s="549">
        <f t="shared" si="9"/>
        <v>395</v>
      </c>
      <c r="U45" s="113">
        <f t="shared" si="10"/>
        <v>32.75</v>
      </c>
      <c r="V45" s="113">
        <f t="shared" si="11"/>
        <v>362.25</v>
      </c>
      <c r="W45" s="549">
        <f t="shared" si="12"/>
        <v>2.2473670886075952</v>
      </c>
      <c r="X45" s="186">
        <f t="shared" si="13"/>
        <v>1.5688402573639686</v>
      </c>
      <c r="Y45" s="113">
        <f t="shared" si="14"/>
        <v>1.574993406746783</v>
      </c>
      <c r="Z45" s="433"/>
      <c r="AA45" s="433"/>
    </row>
    <row r="46" spans="2:27" x14ac:dyDescent="0.35">
      <c r="B46" s="116">
        <v>42473</v>
      </c>
      <c r="C46" s="49">
        <v>4.0010000000000003</v>
      </c>
      <c r="D46" s="350">
        <v>3.746</v>
      </c>
      <c r="E46" s="187">
        <f t="shared" si="4"/>
        <v>4.0284360189573514E-4</v>
      </c>
      <c r="F46" s="148">
        <f t="shared" si="0"/>
        <v>44299.25</v>
      </c>
      <c r="G46" s="116"/>
      <c r="H46" s="549">
        <f t="shared" si="1"/>
        <v>633</v>
      </c>
      <c r="I46" s="550">
        <f t="shared" si="2"/>
        <v>338.75</v>
      </c>
      <c r="J46" s="113">
        <f t="shared" si="3"/>
        <v>294.25</v>
      </c>
      <c r="K46" s="549">
        <f t="shared" si="5"/>
        <v>3.8645367298578202</v>
      </c>
      <c r="L46" s="551"/>
      <c r="N46" s="187">
        <v>2.5030000000000001</v>
      </c>
      <c r="O46" s="113">
        <v>2.3010000000000002</v>
      </c>
      <c r="P46" s="198">
        <v>2.2290000000000001</v>
      </c>
      <c r="Q46" s="148">
        <f t="shared" si="6"/>
        <v>44331</v>
      </c>
      <c r="R46" s="148">
        <f t="shared" si="7"/>
        <v>43936</v>
      </c>
      <c r="S46" s="187">
        <f t="shared" si="8"/>
        <v>1.8227848101265838E-4</v>
      </c>
      <c r="T46" s="549">
        <f t="shared" si="9"/>
        <v>395</v>
      </c>
      <c r="U46" s="113">
        <f t="shared" si="10"/>
        <v>31.75</v>
      </c>
      <c r="V46" s="113">
        <f t="shared" si="11"/>
        <v>363.25</v>
      </c>
      <c r="W46" s="549">
        <f t="shared" si="12"/>
        <v>2.295212658227848</v>
      </c>
      <c r="X46" s="186">
        <f t="shared" si="13"/>
        <v>1.5693240716299721</v>
      </c>
      <c r="Y46" s="113">
        <f t="shared" si="14"/>
        <v>1.5754810167344369</v>
      </c>
      <c r="Z46" s="433"/>
      <c r="AA46" s="433"/>
    </row>
    <row r="47" spans="2:27" x14ac:dyDescent="0.35">
      <c r="B47" s="116">
        <v>42474</v>
      </c>
      <c r="C47" s="49">
        <v>3.9580000000000002</v>
      </c>
      <c r="D47" s="350">
        <v>3.7090000000000001</v>
      </c>
      <c r="E47" s="187">
        <f t="shared" si="4"/>
        <v>3.9336492890995281E-4</v>
      </c>
      <c r="F47" s="148">
        <f t="shared" si="0"/>
        <v>44300.25</v>
      </c>
      <c r="G47" s="116"/>
      <c r="H47" s="549">
        <f t="shared" si="1"/>
        <v>633</v>
      </c>
      <c r="I47" s="550">
        <f t="shared" si="2"/>
        <v>337.75</v>
      </c>
      <c r="J47" s="113">
        <f t="shared" si="3"/>
        <v>295.25</v>
      </c>
      <c r="K47" s="549">
        <f t="shared" si="5"/>
        <v>3.8251409952606634</v>
      </c>
      <c r="L47" s="551"/>
      <c r="N47" s="187">
        <v>2.4590000000000001</v>
      </c>
      <c r="O47" s="113">
        <v>2.2669999999999999</v>
      </c>
      <c r="P47" s="198">
        <v>2.206</v>
      </c>
      <c r="Q47" s="148">
        <f t="shared" si="6"/>
        <v>44331</v>
      </c>
      <c r="R47" s="148">
        <f t="shared" si="7"/>
        <v>43936</v>
      </c>
      <c r="S47" s="187">
        <f t="shared" si="8"/>
        <v>1.5443037974683529E-4</v>
      </c>
      <c r="T47" s="549">
        <f t="shared" si="9"/>
        <v>395</v>
      </c>
      <c r="U47" s="113">
        <f t="shared" si="10"/>
        <v>30.75</v>
      </c>
      <c r="V47" s="113">
        <f t="shared" si="11"/>
        <v>364.25</v>
      </c>
      <c r="W47" s="549">
        <f t="shared" si="12"/>
        <v>2.2622512658227847</v>
      </c>
      <c r="X47" s="186">
        <f t="shared" si="13"/>
        <v>1.5628897294378787</v>
      </c>
      <c r="Y47" s="113">
        <f t="shared" si="14"/>
        <v>1.568996290203839</v>
      </c>
      <c r="Z47" s="433"/>
      <c r="AA47" s="433"/>
    </row>
    <row r="48" spans="2:27" x14ac:dyDescent="0.35">
      <c r="B48" s="116">
        <v>42475</v>
      </c>
      <c r="C48" s="49">
        <v>3.9569999999999999</v>
      </c>
      <c r="D48" s="350">
        <v>3.7160000000000002</v>
      </c>
      <c r="E48" s="187">
        <f t="shared" si="4"/>
        <v>3.8072669826224274E-4</v>
      </c>
      <c r="F48" s="148">
        <f t="shared" si="0"/>
        <v>44301.25</v>
      </c>
      <c r="G48" s="116"/>
      <c r="H48" s="549">
        <f t="shared" si="1"/>
        <v>633</v>
      </c>
      <c r="I48" s="550">
        <f t="shared" si="2"/>
        <v>336.75</v>
      </c>
      <c r="J48" s="113">
        <f t="shared" si="3"/>
        <v>296.25</v>
      </c>
      <c r="K48" s="549">
        <f t="shared" si="5"/>
        <v>3.8287902843601898</v>
      </c>
      <c r="L48" s="551"/>
      <c r="N48" s="187">
        <v>2.464</v>
      </c>
      <c r="O48" s="113">
        <v>2.2690000000000001</v>
      </c>
      <c r="P48" s="198">
        <v>2.2109999999999999</v>
      </c>
      <c r="Q48" s="148">
        <f t="shared" si="6"/>
        <v>44331</v>
      </c>
      <c r="R48" s="148">
        <f t="shared" si="7"/>
        <v>43936</v>
      </c>
      <c r="S48" s="187">
        <f t="shared" si="8"/>
        <v>1.4683544303797536E-4</v>
      </c>
      <c r="T48" s="549">
        <f t="shared" si="9"/>
        <v>395</v>
      </c>
      <c r="U48" s="113">
        <f t="shared" si="10"/>
        <v>29.75</v>
      </c>
      <c r="V48" s="113">
        <f t="shared" si="11"/>
        <v>365.25</v>
      </c>
      <c r="W48" s="549">
        <f t="shared" si="12"/>
        <v>2.2646316455696205</v>
      </c>
      <c r="X48" s="186">
        <f t="shared" si="13"/>
        <v>1.5641586387905693</v>
      </c>
      <c r="Y48" s="113">
        <f t="shared" si="14"/>
        <v>1.5702751194088371</v>
      </c>
      <c r="Z48" s="433"/>
      <c r="AA48" s="433"/>
    </row>
    <row r="49" spans="2:27" x14ac:dyDescent="0.35">
      <c r="B49" s="116">
        <v>42478</v>
      </c>
      <c r="C49" s="49">
        <v>3.9159999999999999</v>
      </c>
      <c r="D49" s="350">
        <v>3.6870000000000003</v>
      </c>
      <c r="E49" s="187">
        <f t="shared" si="4"/>
        <v>3.6176935229067874E-4</v>
      </c>
      <c r="F49" s="148">
        <f t="shared" si="0"/>
        <v>44304.25</v>
      </c>
      <c r="G49" s="116"/>
      <c r="H49" s="549">
        <f t="shared" si="1"/>
        <v>633</v>
      </c>
      <c r="I49" s="550">
        <f t="shared" si="2"/>
        <v>333.75</v>
      </c>
      <c r="J49" s="113">
        <f t="shared" si="3"/>
        <v>299.25</v>
      </c>
      <c r="K49" s="549">
        <f t="shared" si="5"/>
        <v>3.7952594786729859</v>
      </c>
      <c r="L49" s="551"/>
      <c r="N49" s="187">
        <v>2.4209999999999998</v>
      </c>
      <c r="O49" s="113">
        <v>2.234</v>
      </c>
      <c r="P49" s="198">
        <v>2.1829999999999998</v>
      </c>
      <c r="Q49" s="148">
        <f t="shared" si="6"/>
        <v>44331</v>
      </c>
      <c r="R49" s="148">
        <f t="shared" si="7"/>
        <v>43936</v>
      </c>
      <c r="S49" s="187">
        <f t="shared" si="8"/>
        <v>1.291139240506333E-4</v>
      </c>
      <c r="T49" s="549">
        <f t="shared" si="9"/>
        <v>395</v>
      </c>
      <c r="U49" s="113">
        <f t="shared" si="10"/>
        <v>26.75</v>
      </c>
      <c r="V49" s="113">
        <f t="shared" si="11"/>
        <v>368.25</v>
      </c>
      <c r="W49" s="549">
        <f t="shared" si="12"/>
        <v>2.2305462025316456</v>
      </c>
      <c r="X49" s="186">
        <f t="shared" si="13"/>
        <v>1.5647132761413403</v>
      </c>
      <c r="Y49" s="113">
        <f t="shared" si="14"/>
        <v>1.5708340952326649</v>
      </c>
      <c r="Z49" s="433"/>
      <c r="AA49" s="433"/>
    </row>
    <row r="50" spans="2:27" x14ac:dyDescent="0.35">
      <c r="B50" s="116">
        <v>42479</v>
      </c>
      <c r="C50" s="49">
        <v>3.931</v>
      </c>
      <c r="D50" s="350">
        <v>3.7490000000000001</v>
      </c>
      <c r="E50" s="187">
        <f t="shared" si="4"/>
        <v>2.8751974723538693E-4</v>
      </c>
      <c r="F50" s="148">
        <f t="shared" si="0"/>
        <v>44305.25</v>
      </c>
      <c r="G50" s="116"/>
      <c r="H50" s="549">
        <f t="shared" si="1"/>
        <v>633</v>
      </c>
      <c r="I50" s="550">
        <f t="shared" si="2"/>
        <v>332.75</v>
      </c>
      <c r="J50" s="113">
        <f t="shared" si="3"/>
        <v>300.25</v>
      </c>
      <c r="K50" s="549">
        <f t="shared" si="5"/>
        <v>3.835327804107425</v>
      </c>
      <c r="L50" s="551"/>
      <c r="N50" s="187">
        <v>2.46</v>
      </c>
      <c r="O50" s="113">
        <v>2.2709999999999999</v>
      </c>
      <c r="P50" s="198">
        <v>2.2189999999999999</v>
      </c>
      <c r="Q50" s="148">
        <f t="shared" si="6"/>
        <v>44331</v>
      </c>
      <c r="R50" s="148">
        <f t="shared" si="7"/>
        <v>43936</v>
      </c>
      <c r="S50" s="187">
        <f t="shared" si="8"/>
        <v>1.3164556962025329E-4</v>
      </c>
      <c r="T50" s="549">
        <f t="shared" si="9"/>
        <v>395</v>
      </c>
      <c r="U50" s="113">
        <f t="shared" si="10"/>
        <v>25.75</v>
      </c>
      <c r="V50" s="113">
        <f t="shared" si="11"/>
        <v>369.25</v>
      </c>
      <c r="W50" s="549">
        <f t="shared" si="12"/>
        <v>2.2676101265822783</v>
      </c>
      <c r="X50" s="186">
        <f t="shared" si="13"/>
        <v>1.5677176775251467</v>
      </c>
      <c r="Y50" s="113">
        <f t="shared" si="14"/>
        <v>1.5738620243162194</v>
      </c>
      <c r="Z50" s="433"/>
      <c r="AA50" s="433"/>
    </row>
    <row r="51" spans="2:27" x14ac:dyDescent="0.35">
      <c r="B51" s="116">
        <v>42480</v>
      </c>
      <c r="C51" s="49">
        <v>3.895</v>
      </c>
      <c r="D51" s="350">
        <v>3.6930000000000001</v>
      </c>
      <c r="E51" s="187">
        <f t="shared" si="4"/>
        <v>3.1911532385466029E-4</v>
      </c>
      <c r="F51" s="148">
        <f t="shared" si="0"/>
        <v>44306.25</v>
      </c>
      <c r="G51" s="116"/>
      <c r="H51" s="549">
        <f t="shared" si="1"/>
        <v>633</v>
      </c>
      <c r="I51" s="550">
        <f t="shared" si="2"/>
        <v>331.75</v>
      </c>
      <c r="J51" s="113">
        <f t="shared" si="3"/>
        <v>301.25</v>
      </c>
      <c r="K51" s="549">
        <f t="shared" si="5"/>
        <v>3.7891334913112162</v>
      </c>
      <c r="L51" s="551"/>
      <c r="N51" s="187">
        <v>2.4420000000000002</v>
      </c>
      <c r="O51" s="113">
        <v>2.258</v>
      </c>
      <c r="P51" s="198">
        <v>2.2069999999999999</v>
      </c>
      <c r="Q51" s="148">
        <f t="shared" si="6"/>
        <v>44331</v>
      </c>
      <c r="R51" s="148">
        <f t="shared" si="7"/>
        <v>43936</v>
      </c>
      <c r="S51" s="187">
        <f t="shared" si="8"/>
        <v>1.291139240506333E-4</v>
      </c>
      <c r="T51" s="549">
        <f t="shared" si="9"/>
        <v>395</v>
      </c>
      <c r="U51" s="113">
        <f t="shared" si="10"/>
        <v>24.75</v>
      </c>
      <c r="V51" s="113">
        <f t="shared" si="11"/>
        <v>370.25</v>
      </c>
      <c r="W51" s="549">
        <f t="shared" si="12"/>
        <v>2.254804430379747</v>
      </c>
      <c r="X51" s="186">
        <f t="shared" si="13"/>
        <v>1.5343290609314693</v>
      </c>
      <c r="Y51" s="113">
        <f t="shared" si="14"/>
        <v>1.5402144750994884</v>
      </c>
      <c r="Z51" s="433"/>
      <c r="AA51" s="433"/>
    </row>
    <row r="52" spans="2:27" x14ac:dyDescent="0.35">
      <c r="B52" s="116">
        <v>42481</v>
      </c>
      <c r="C52" s="49">
        <v>3.919</v>
      </c>
      <c r="D52" s="350">
        <v>3.6949999999999998</v>
      </c>
      <c r="E52" s="187">
        <f t="shared" si="4"/>
        <v>3.5387045813586128E-4</v>
      </c>
      <c r="F52" s="148">
        <f t="shared" si="0"/>
        <v>44307.25</v>
      </c>
      <c r="G52" s="116"/>
      <c r="H52" s="549">
        <f t="shared" si="1"/>
        <v>633</v>
      </c>
      <c r="I52" s="550">
        <f t="shared" si="2"/>
        <v>330.75</v>
      </c>
      <c r="J52" s="113">
        <f t="shared" si="3"/>
        <v>302.25</v>
      </c>
      <c r="K52" s="549">
        <f t="shared" si="5"/>
        <v>3.8019573459715641</v>
      </c>
      <c r="L52" s="551"/>
      <c r="N52" s="187">
        <v>2.4620000000000002</v>
      </c>
      <c r="O52" s="113">
        <v>2.2709999999999999</v>
      </c>
      <c r="P52" s="198">
        <v>2.2200000000000002</v>
      </c>
      <c r="Q52" s="148">
        <f t="shared" si="6"/>
        <v>44331</v>
      </c>
      <c r="R52" s="148">
        <f t="shared" si="7"/>
        <v>43936</v>
      </c>
      <c r="S52" s="187">
        <f t="shared" si="8"/>
        <v>1.2911392405063219E-4</v>
      </c>
      <c r="T52" s="549">
        <f t="shared" si="9"/>
        <v>395</v>
      </c>
      <c r="U52" s="113">
        <f t="shared" si="10"/>
        <v>23.75</v>
      </c>
      <c r="V52" s="113">
        <f t="shared" si="11"/>
        <v>371.25</v>
      </c>
      <c r="W52" s="549">
        <f t="shared" si="12"/>
        <v>2.2679335443037973</v>
      </c>
      <c r="X52" s="186">
        <f t="shared" si="13"/>
        <v>1.5340238016677668</v>
      </c>
      <c r="Y52" s="113">
        <f t="shared" si="14"/>
        <v>1.5399068742279587</v>
      </c>
      <c r="Z52" s="433"/>
      <c r="AA52" s="433"/>
    </row>
    <row r="53" spans="2:27" x14ac:dyDescent="0.35">
      <c r="B53" s="116">
        <v>42482</v>
      </c>
      <c r="C53" s="49">
        <v>3.899</v>
      </c>
      <c r="D53" s="350">
        <v>3.673</v>
      </c>
      <c r="E53" s="187">
        <f t="shared" si="4"/>
        <v>3.5703001579778825E-4</v>
      </c>
      <c r="F53" s="148">
        <f t="shared" si="0"/>
        <v>44308.25</v>
      </c>
      <c r="G53" s="116"/>
      <c r="H53" s="549">
        <f t="shared" si="1"/>
        <v>633</v>
      </c>
      <c r="I53" s="550">
        <f t="shared" si="2"/>
        <v>329.75</v>
      </c>
      <c r="J53" s="113">
        <f t="shared" si="3"/>
        <v>303.25</v>
      </c>
      <c r="K53" s="549">
        <f t="shared" si="5"/>
        <v>3.7812693522906793</v>
      </c>
      <c r="L53" s="551"/>
      <c r="N53" s="187">
        <v>2.468</v>
      </c>
      <c r="O53" s="113">
        <v>2.274</v>
      </c>
      <c r="P53" s="198">
        <v>2.222</v>
      </c>
      <c r="Q53" s="148">
        <f t="shared" si="6"/>
        <v>44331</v>
      </c>
      <c r="R53" s="148">
        <f t="shared" si="7"/>
        <v>43936</v>
      </c>
      <c r="S53" s="187">
        <f t="shared" si="8"/>
        <v>1.3164556962025329E-4</v>
      </c>
      <c r="T53" s="549">
        <f t="shared" si="9"/>
        <v>395</v>
      </c>
      <c r="U53" s="113">
        <f t="shared" si="10"/>
        <v>22.75</v>
      </c>
      <c r="V53" s="113">
        <f t="shared" si="11"/>
        <v>372.25</v>
      </c>
      <c r="W53" s="549">
        <f t="shared" si="12"/>
        <v>2.2710050632911392</v>
      </c>
      <c r="X53" s="186">
        <f t="shared" si="13"/>
        <v>1.5102642889995401</v>
      </c>
      <c r="Y53" s="113">
        <f t="shared" si="14"/>
        <v>1.5159665345560791</v>
      </c>
      <c r="Z53" s="433"/>
      <c r="AA53" s="433"/>
    </row>
    <row r="54" spans="2:27" x14ac:dyDescent="0.35">
      <c r="B54" s="116">
        <v>42485</v>
      </c>
      <c r="C54" s="49" t="s">
        <v>437</v>
      </c>
      <c r="D54" s="350" t="s">
        <v>437</v>
      </c>
      <c r="E54" s="187" t="str">
        <f t="shared" si="4"/>
        <v/>
      </c>
      <c r="F54" s="148">
        <f t="shared" si="0"/>
        <v>44311.25</v>
      </c>
      <c r="G54" s="116"/>
      <c r="H54" s="549">
        <f t="shared" si="1"/>
        <v>633</v>
      </c>
      <c r="I54" s="550">
        <f t="shared" si="2"/>
        <v>326.75</v>
      </c>
      <c r="J54" s="113">
        <f t="shared" si="3"/>
        <v>306.25</v>
      </c>
      <c r="K54" s="549" t="str">
        <f t="shared" si="5"/>
        <v/>
      </c>
      <c r="L54" s="551"/>
      <c r="N54" s="187">
        <v>2.4670000000000001</v>
      </c>
      <c r="O54" s="113">
        <v>2.274</v>
      </c>
      <c r="P54" s="198">
        <v>2.2250000000000001</v>
      </c>
      <c r="Q54" s="148">
        <f t="shared" si="6"/>
        <v>44331</v>
      </c>
      <c r="R54" s="148">
        <f t="shared" si="7"/>
        <v>43936</v>
      </c>
      <c r="S54" s="187">
        <f t="shared" si="8"/>
        <v>1.2405063291139225E-4</v>
      </c>
      <c r="T54" s="549">
        <f t="shared" si="9"/>
        <v>395</v>
      </c>
      <c r="U54" s="113">
        <f t="shared" si="10"/>
        <v>19.75</v>
      </c>
      <c r="V54" s="113">
        <f t="shared" si="11"/>
        <v>375.25</v>
      </c>
      <c r="W54" s="549">
        <f t="shared" si="12"/>
        <v>2.27155</v>
      </c>
      <c r="X54" s="186" t="str">
        <f t="shared" si="13"/>
        <v/>
      </c>
      <c r="Y54" s="113" t="str">
        <f t="shared" si="14"/>
        <v/>
      </c>
      <c r="Z54" s="433"/>
      <c r="AA54" s="433"/>
    </row>
    <row r="55" spans="2:27" x14ac:dyDescent="0.35">
      <c r="B55" s="116">
        <v>42486</v>
      </c>
      <c r="C55" s="49">
        <v>3.9220000000000002</v>
      </c>
      <c r="D55" s="350">
        <v>3.7080000000000002</v>
      </c>
      <c r="E55" s="187">
        <f t="shared" si="4"/>
        <v>3.380726698262243E-4</v>
      </c>
      <c r="F55" s="148">
        <f t="shared" si="0"/>
        <v>44312.25</v>
      </c>
      <c r="G55" s="116"/>
      <c r="H55" s="549">
        <f t="shared" si="1"/>
        <v>633</v>
      </c>
      <c r="I55" s="550">
        <f t="shared" si="2"/>
        <v>325.75</v>
      </c>
      <c r="J55" s="113">
        <f t="shared" si="3"/>
        <v>307.25</v>
      </c>
      <c r="K55" s="549">
        <f t="shared" si="5"/>
        <v>3.8118728278041076</v>
      </c>
      <c r="L55" s="551"/>
      <c r="N55" s="187">
        <v>2.512</v>
      </c>
      <c r="O55" s="113">
        <v>2.3180000000000001</v>
      </c>
      <c r="P55" s="198">
        <v>2.2589999999999999</v>
      </c>
      <c r="Q55" s="148">
        <f t="shared" si="6"/>
        <v>44331</v>
      </c>
      <c r="R55" s="148">
        <f t="shared" si="7"/>
        <v>43936</v>
      </c>
      <c r="S55" s="187">
        <f t="shared" si="8"/>
        <v>1.4936708860759535E-4</v>
      </c>
      <c r="T55" s="549">
        <f t="shared" si="9"/>
        <v>395</v>
      </c>
      <c r="U55" s="113">
        <f t="shared" si="10"/>
        <v>18.75</v>
      </c>
      <c r="V55" s="113">
        <f t="shared" si="11"/>
        <v>376.25</v>
      </c>
      <c r="W55" s="549">
        <f t="shared" si="12"/>
        <v>2.3151993670886077</v>
      </c>
      <c r="X55" s="186">
        <f t="shared" si="13"/>
        <v>1.4966734607154999</v>
      </c>
      <c r="Y55" s="113">
        <f t="shared" si="14"/>
        <v>1.5022735393355191</v>
      </c>
      <c r="Z55" s="433"/>
      <c r="AA55" s="433"/>
    </row>
    <row r="56" spans="2:27" x14ac:dyDescent="0.35">
      <c r="B56" s="116">
        <v>42487</v>
      </c>
      <c r="C56" s="49">
        <v>3.9119999999999999</v>
      </c>
      <c r="D56" s="350">
        <v>3.681</v>
      </c>
      <c r="E56" s="187">
        <f t="shared" si="4"/>
        <v>3.6492890995260642E-4</v>
      </c>
      <c r="F56" s="148">
        <f t="shared" si="0"/>
        <v>44313.25</v>
      </c>
      <c r="G56" s="116"/>
      <c r="H56" s="549">
        <f t="shared" si="1"/>
        <v>633</v>
      </c>
      <c r="I56" s="550">
        <f t="shared" si="2"/>
        <v>324.75</v>
      </c>
      <c r="J56" s="113">
        <f t="shared" si="3"/>
        <v>308.25</v>
      </c>
      <c r="K56" s="549">
        <f t="shared" si="5"/>
        <v>3.793489336492891</v>
      </c>
      <c r="L56" s="551"/>
      <c r="N56" s="187">
        <v>2.5019999999999998</v>
      </c>
      <c r="O56" s="113">
        <v>2.3069999999999999</v>
      </c>
      <c r="P56" s="198">
        <v>2.2439999999999998</v>
      </c>
      <c r="Q56" s="148">
        <f t="shared" si="6"/>
        <v>44331</v>
      </c>
      <c r="R56" s="148">
        <f t="shared" si="7"/>
        <v>43936</v>
      </c>
      <c r="S56" s="187">
        <f t="shared" si="8"/>
        <v>1.5949367088607637E-4</v>
      </c>
      <c r="T56" s="549">
        <f t="shared" si="9"/>
        <v>395</v>
      </c>
      <c r="U56" s="113">
        <f t="shared" si="10"/>
        <v>17.75</v>
      </c>
      <c r="V56" s="113">
        <f t="shared" si="11"/>
        <v>377.25</v>
      </c>
      <c r="W56" s="549">
        <f t="shared" si="12"/>
        <v>2.3041689873417721</v>
      </c>
      <c r="X56" s="186">
        <f t="shared" si="13"/>
        <v>1.4893203491511189</v>
      </c>
      <c r="Y56" s="113">
        <f t="shared" si="14"/>
        <v>1.4948655369070973</v>
      </c>
      <c r="Z56" s="433"/>
      <c r="AA56" s="433"/>
    </row>
    <row r="57" spans="2:27" x14ac:dyDescent="0.35">
      <c r="B57" s="116">
        <v>42488</v>
      </c>
      <c r="C57" s="49">
        <v>3.9060000000000001</v>
      </c>
      <c r="D57" s="350">
        <v>3.6920000000000002</v>
      </c>
      <c r="E57" s="187">
        <f t="shared" si="4"/>
        <v>3.380726698262243E-4</v>
      </c>
      <c r="F57" s="148">
        <f t="shared" si="0"/>
        <v>44314.25</v>
      </c>
      <c r="G57" s="116"/>
      <c r="H57" s="549">
        <f t="shared" si="1"/>
        <v>633</v>
      </c>
      <c r="I57" s="550">
        <f t="shared" si="2"/>
        <v>323.75</v>
      </c>
      <c r="J57" s="113">
        <f t="shared" si="3"/>
        <v>309.25</v>
      </c>
      <c r="K57" s="549">
        <f t="shared" si="5"/>
        <v>3.7965489731437598</v>
      </c>
      <c r="L57" s="551"/>
      <c r="N57" s="187">
        <v>2.4670000000000001</v>
      </c>
      <c r="O57" s="113">
        <v>2.29</v>
      </c>
      <c r="P57" s="198">
        <v>2.2389999999999999</v>
      </c>
      <c r="Q57" s="148">
        <f t="shared" si="6"/>
        <v>44331</v>
      </c>
      <c r="R57" s="148">
        <f t="shared" si="7"/>
        <v>43936</v>
      </c>
      <c r="S57" s="187">
        <f t="shared" si="8"/>
        <v>1.291139240506333E-4</v>
      </c>
      <c r="T57" s="549">
        <f t="shared" si="9"/>
        <v>395</v>
      </c>
      <c r="U57" s="113">
        <f t="shared" si="10"/>
        <v>16.75</v>
      </c>
      <c r="V57" s="113">
        <f t="shared" si="11"/>
        <v>378.25</v>
      </c>
      <c r="W57" s="549">
        <f t="shared" si="12"/>
        <v>2.287837341772152</v>
      </c>
      <c r="X57" s="186">
        <f t="shared" si="13"/>
        <v>1.5087116313716078</v>
      </c>
      <c r="Y57" s="113">
        <f t="shared" si="14"/>
        <v>1.5144021583382239</v>
      </c>
      <c r="Z57" s="433"/>
      <c r="AA57" s="433"/>
    </row>
    <row r="58" spans="2:27" x14ac:dyDescent="0.35">
      <c r="B58" s="116">
        <v>42489</v>
      </c>
      <c r="C58" s="49">
        <v>3.9119999999999999</v>
      </c>
      <c r="D58" s="350">
        <v>3.698</v>
      </c>
      <c r="E58" s="187">
        <f t="shared" si="4"/>
        <v>3.380726698262243E-4</v>
      </c>
      <c r="F58" s="148">
        <f t="shared" si="0"/>
        <v>44315.25</v>
      </c>
      <c r="G58" s="116"/>
      <c r="H58" s="549">
        <f t="shared" si="1"/>
        <v>633</v>
      </c>
      <c r="I58" s="550">
        <f t="shared" si="2"/>
        <v>322.75</v>
      </c>
      <c r="J58" s="113">
        <f t="shared" si="3"/>
        <v>310.25</v>
      </c>
      <c r="K58" s="549">
        <f t="shared" si="5"/>
        <v>3.8028870458135859</v>
      </c>
      <c r="L58" s="551"/>
      <c r="N58" s="187">
        <v>2.4540000000000002</v>
      </c>
      <c r="O58" s="113">
        <v>2.2789999999999999</v>
      </c>
      <c r="P58" s="198">
        <v>2.23</v>
      </c>
      <c r="Q58" s="148">
        <f t="shared" si="6"/>
        <v>44331</v>
      </c>
      <c r="R58" s="148">
        <f t="shared" si="7"/>
        <v>43936</v>
      </c>
      <c r="S58" s="187">
        <f t="shared" si="8"/>
        <v>1.2405063291139225E-4</v>
      </c>
      <c r="T58" s="549">
        <f t="shared" si="9"/>
        <v>395</v>
      </c>
      <c r="U58" s="113">
        <f t="shared" si="10"/>
        <v>15.75</v>
      </c>
      <c r="V58" s="113">
        <f t="shared" si="11"/>
        <v>379.25</v>
      </c>
      <c r="W58" s="549">
        <f t="shared" si="12"/>
        <v>2.2770462025316456</v>
      </c>
      <c r="X58" s="186">
        <f t="shared" si="13"/>
        <v>1.5258408432819404</v>
      </c>
      <c r="Y58" s="113">
        <f t="shared" si="14"/>
        <v>1.5316613189795047</v>
      </c>
      <c r="Z58" s="433"/>
      <c r="AA58" s="433"/>
    </row>
    <row r="59" spans="2:27" x14ac:dyDescent="0.35">
      <c r="B59" s="116">
        <v>42492</v>
      </c>
      <c r="C59" s="49">
        <v>3.8919999999999999</v>
      </c>
      <c r="D59" s="350">
        <v>3.7069999999999999</v>
      </c>
      <c r="E59" s="187">
        <f t="shared" si="4"/>
        <v>2.9225908372827812E-4</v>
      </c>
      <c r="F59" s="148">
        <f t="shared" si="0"/>
        <v>44318.25</v>
      </c>
      <c r="G59" s="116"/>
      <c r="H59" s="549">
        <f t="shared" si="1"/>
        <v>633</v>
      </c>
      <c r="I59" s="550">
        <f t="shared" si="2"/>
        <v>319.75</v>
      </c>
      <c r="J59" s="113">
        <f t="shared" si="3"/>
        <v>313.25</v>
      </c>
      <c r="K59" s="549">
        <f t="shared" si="5"/>
        <v>3.7985501579778829</v>
      </c>
      <c r="L59" s="551"/>
      <c r="N59" s="187">
        <v>2.4550000000000001</v>
      </c>
      <c r="O59" s="113">
        <v>2.2800000000000002</v>
      </c>
      <c r="P59" s="198">
        <v>2.23</v>
      </c>
      <c r="Q59" s="148">
        <f t="shared" si="6"/>
        <v>44331</v>
      </c>
      <c r="R59" s="148">
        <f t="shared" si="7"/>
        <v>43936</v>
      </c>
      <c r="S59" s="187">
        <f t="shared" si="8"/>
        <v>1.2658227848101334E-4</v>
      </c>
      <c r="T59" s="549">
        <f t="shared" si="9"/>
        <v>395</v>
      </c>
      <c r="U59" s="113">
        <f t="shared" si="10"/>
        <v>12.75</v>
      </c>
      <c r="V59" s="113">
        <f t="shared" si="11"/>
        <v>382.25</v>
      </c>
      <c r="W59" s="549">
        <f t="shared" si="12"/>
        <v>2.2783860759493675</v>
      </c>
      <c r="X59" s="186">
        <f t="shared" si="13"/>
        <v>1.5201640820285154</v>
      </c>
      <c r="Y59" s="113">
        <f t="shared" si="14"/>
        <v>1.5259413291192292</v>
      </c>
      <c r="Z59" s="433"/>
      <c r="AA59" s="433"/>
    </row>
    <row r="60" spans="2:27" x14ac:dyDescent="0.35">
      <c r="B60" s="116">
        <v>42493</v>
      </c>
      <c r="C60" s="49">
        <v>3.9370000000000003</v>
      </c>
      <c r="D60" s="350">
        <v>3.7229999999999999</v>
      </c>
      <c r="E60" s="187">
        <f t="shared" si="4"/>
        <v>3.38072669826225E-4</v>
      </c>
      <c r="F60" s="148">
        <f t="shared" si="0"/>
        <v>44319.25</v>
      </c>
      <c r="G60" s="116"/>
      <c r="H60" s="549">
        <f t="shared" si="1"/>
        <v>633</v>
      </c>
      <c r="I60" s="550">
        <f t="shared" si="2"/>
        <v>318.75</v>
      </c>
      <c r="J60" s="113">
        <f t="shared" si="3"/>
        <v>314.25</v>
      </c>
      <c r="K60" s="549">
        <f t="shared" si="5"/>
        <v>3.8292393364928912</v>
      </c>
      <c r="L60" s="551"/>
      <c r="N60" s="187">
        <v>2.4859999999999998</v>
      </c>
      <c r="O60" s="113">
        <v>2.3079999999999998</v>
      </c>
      <c r="P60" s="198">
        <v>2.254</v>
      </c>
      <c r="Q60" s="148">
        <f t="shared" si="6"/>
        <v>44331</v>
      </c>
      <c r="R60" s="148">
        <f t="shared" si="7"/>
        <v>43936</v>
      </c>
      <c r="S60" s="187">
        <f t="shared" si="8"/>
        <v>1.3670886075949323E-4</v>
      </c>
      <c r="T60" s="549">
        <f t="shared" si="9"/>
        <v>395</v>
      </c>
      <c r="U60" s="113">
        <f t="shared" si="10"/>
        <v>11.75</v>
      </c>
      <c r="V60" s="113">
        <f t="shared" si="11"/>
        <v>383.25</v>
      </c>
      <c r="W60" s="549">
        <f t="shared" si="12"/>
        <v>2.3063936708860759</v>
      </c>
      <c r="X60" s="186">
        <f t="shared" si="13"/>
        <v>1.5228456656068152</v>
      </c>
      <c r="Y60" s="113">
        <f t="shared" si="14"/>
        <v>1.5286433129099608</v>
      </c>
      <c r="Z60" s="433"/>
      <c r="AA60" s="433"/>
    </row>
    <row r="61" spans="2:27" x14ac:dyDescent="0.35">
      <c r="B61" s="116">
        <v>42494</v>
      </c>
      <c r="C61" s="49">
        <v>3.887</v>
      </c>
      <c r="D61" s="350">
        <v>3.69</v>
      </c>
      <c r="E61" s="187">
        <f t="shared" si="4"/>
        <v>3.1121642969984212E-4</v>
      </c>
      <c r="F61" s="148">
        <f t="shared" si="0"/>
        <v>44320.25</v>
      </c>
      <c r="G61" s="116"/>
      <c r="H61" s="549">
        <f t="shared" si="1"/>
        <v>633</v>
      </c>
      <c r="I61" s="550">
        <f t="shared" si="2"/>
        <v>317.75</v>
      </c>
      <c r="J61" s="113">
        <f t="shared" si="3"/>
        <v>315.25</v>
      </c>
      <c r="K61" s="549">
        <f t="shared" si="5"/>
        <v>3.7881109794628753</v>
      </c>
      <c r="L61" s="551"/>
      <c r="N61" s="187">
        <v>2.4</v>
      </c>
      <c r="O61" s="113">
        <v>2.2359999999999998</v>
      </c>
      <c r="P61" s="198">
        <v>2.1789999999999998</v>
      </c>
      <c r="Q61" s="148">
        <f t="shared" si="6"/>
        <v>44331</v>
      </c>
      <c r="R61" s="148">
        <f t="shared" si="7"/>
        <v>43936</v>
      </c>
      <c r="S61" s="187">
        <f t="shared" si="8"/>
        <v>1.4430379746835427E-4</v>
      </c>
      <c r="T61" s="549">
        <f t="shared" si="9"/>
        <v>395</v>
      </c>
      <c r="U61" s="113">
        <f t="shared" si="10"/>
        <v>10.75</v>
      </c>
      <c r="V61" s="113">
        <f t="shared" si="11"/>
        <v>384.25</v>
      </c>
      <c r="W61" s="549">
        <f t="shared" si="12"/>
        <v>2.234448734177215</v>
      </c>
      <c r="X61" s="186">
        <f t="shared" si="13"/>
        <v>1.5536622452856603</v>
      </c>
      <c r="Y61" s="113">
        <f t="shared" si="14"/>
        <v>1.5596969112167569</v>
      </c>
      <c r="Z61" s="433"/>
      <c r="AA61" s="433"/>
    </row>
    <row r="62" spans="2:27" x14ac:dyDescent="0.35">
      <c r="B62" s="116">
        <v>42495</v>
      </c>
      <c r="C62" s="49">
        <v>3.8529999999999998</v>
      </c>
      <c r="D62" s="350">
        <v>3.6539999999999999</v>
      </c>
      <c r="E62" s="187">
        <f t="shared" si="4"/>
        <v>3.143759873617691E-4</v>
      </c>
      <c r="F62" s="148">
        <f t="shared" si="0"/>
        <v>44321.25</v>
      </c>
      <c r="G62" s="116"/>
      <c r="H62" s="549">
        <f t="shared" si="1"/>
        <v>633</v>
      </c>
      <c r="I62" s="550">
        <f t="shared" si="2"/>
        <v>316.75</v>
      </c>
      <c r="J62" s="113">
        <f t="shared" si="3"/>
        <v>316.25</v>
      </c>
      <c r="K62" s="549">
        <f t="shared" si="5"/>
        <v>3.7534214060031594</v>
      </c>
      <c r="L62" s="551"/>
      <c r="N62" s="187">
        <v>2.3540000000000001</v>
      </c>
      <c r="O62" s="113">
        <v>2.2010000000000001</v>
      </c>
      <c r="P62" s="198">
        <v>2.145</v>
      </c>
      <c r="Q62" s="148">
        <f t="shared" si="6"/>
        <v>44331</v>
      </c>
      <c r="R62" s="148">
        <f t="shared" si="7"/>
        <v>43936</v>
      </c>
      <c r="S62" s="187">
        <f t="shared" si="8"/>
        <v>1.4177215189873431E-4</v>
      </c>
      <c r="T62" s="549">
        <f t="shared" si="9"/>
        <v>395</v>
      </c>
      <c r="U62" s="113">
        <f t="shared" si="10"/>
        <v>9.75</v>
      </c>
      <c r="V62" s="113">
        <f t="shared" si="11"/>
        <v>385.25</v>
      </c>
      <c r="W62" s="549">
        <f t="shared" si="12"/>
        <v>2.1996177215189876</v>
      </c>
      <c r="X62" s="186">
        <f t="shared" si="13"/>
        <v>1.5538036844841718</v>
      </c>
      <c r="Y62" s="113">
        <f t="shared" si="14"/>
        <v>1.5598394492089662</v>
      </c>
      <c r="Z62" s="433"/>
      <c r="AA62" s="433"/>
    </row>
    <row r="63" spans="2:27" x14ac:dyDescent="0.35">
      <c r="B63" s="116">
        <v>42496</v>
      </c>
      <c r="C63" s="49">
        <v>3.7589999999999999</v>
      </c>
      <c r="D63" s="350">
        <v>3.5649999999999999</v>
      </c>
      <c r="E63" s="187">
        <f t="shared" si="4"/>
        <v>3.0647709320695093E-4</v>
      </c>
      <c r="F63" s="148">
        <f t="shared" si="0"/>
        <v>44322.25</v>
      </c>
      <c r="G63" s="116"/>
      <c r="H63" s="549">
        <f t="shared" si="1"/>
        <v>633</v>
      </c>
      <c r="I63" s="550">
        <f t="shared" si="2"/>
        <v>315.75</v>
      </c>
      <c r="J63" s="113">
        <f t="shared" si="3"/>
        <v>317.25</v>
      </c>
      <c r="K63" s="549">
        <f t="shared" si="5"/>
        <v>3.6622298578199053</v>
      </c>
      <c r="L63" s="551"/>
      <c r="N63" s="187">
        <v>2.2640000000000002</v>
      </c>
      <c r="O63" s="113">
        <v>2.1139999999999999</v>
      </c>
      <c r="P63" s="198">
        <v>2.073</v>
      </c>
      <c r="Q63" s="148">
        <f t="shared" si="6"/>
        <v>44331</v>
      </c>
      <c r="R63" s="148">
        <f t="shared" si="7"/>
        <v>43936</v>
      </c>
      <c r="S63" s="187">
        <f t="shared" si="8"/>
        <v>1.0379746835443019E-4</v>
      </c>
      <c r="T63" s="549">
        <f t="shared" si="9"/>
        <v>395</v>
      </c>
      <c r="U63" s="113">
        <f t="shared" si="10"/>
        <v>8.75</v>
      </c>
      <c r="V63" s="113">
        <f t="shared" si="11"/>
        <v>386.25</v>
      </c>
      <c r="W63" s="549">
        <f t="shared" si="12"/>
        <v>2.1130917721518987</v>
      </c>
      <c r="X63" s="186">
        <f t="shared" si="13"/>
        <v>1.5491380856680066</v>
      </c>
      <c r="Y63" s="113">
        <f t="shared" si="14"/>
        <v>1.555137657689154</v>
      </c>
      <c r="Z63" s="433"/>
      <c r="AA63" s="433"/>
    </row>
    <row r="64" spans="2:27" x14ac:dyDescent="0.35">
      <c r="B64" s="116">
        <v>42499</v>
      </c>
      <c r="C64" s="49">
        <v>3.7919999999999998</v>
      </c>
      <c r="D64" s="350">
        <v>3.577</v>
      </c>
      <c r="E64" s="187">
        <f t="shared" si="4"/>
        <v>3.3965244865718776E-4</v>
      </c>
      <c r="F64" s="148">
        <f t="shared" si="0"/>
        <v>44325.25</v>
      </c>
      <c r="G64" s="116"/>
      <c r="H64" s="549">
        <f t="shared" si="1"/>
        <v>633</v>
      </c>
      <c r="I64" s="550">
        <f t="shared" si="2"/>
        <v>312.75</v>
      </c>
      <c r="J64" s="113">
        <f t="shared" si="3"/>
        <v>320.25</v>
      </c>
      <c r="K64" s="549">
        <f t="shared" si="5"/>
        <v>3.6857736966824644</v>
      </c>
      <c r="L64" s="551"/>
      <c r="N64" s="187">
        <v>2.278</v>
      </c>
      <c r="O64" s="113">
        <v>2.137</v>
      </c>
      <c r="P64" s="198">
        <v>2.093</v>
      </c>
      <c r="Q64" s="148">
        <f t="shared" si="6"/>
        <v>44331</v>
      </c>
      <c r="R64" s="148">
        <f t="shared" si="7"/>
        <v>43936</v>
      </c>
      <c r="S64" s="187">
        <f t="shared" si="8"/>
        <v>1.1139240506329124E-4</v>
      </c>
      <c r="T64" s="549">
        <f t="shared" si="9"/>
        <v>395</v>
      </c>
      <c r="U64" s="113">
        <f t="shared" si="10"/>
        <v>5.75</v>
      </c>
      <c r="V64" s="113">
        <f t="shared" si="11"/>
        <v>389.25</v>
      </c>
      <c r="W64" s="549">
        <f t="shared" si="12"/>
        <v>2.1363594936708861</v>
      </c>
      <c r="X64" s="186">
        <f t="shared" si="13"/>
        <v>1.5494142030115783</v>
      </c>
      <c r="Y64" s="113">
        <f t="shared" si="14"/>
        <v>1.5554159139427925</v>
      </c>
      <c r="Z64" s="433"/>
      <c r="AA64" s="433"/>
    </row>
    <row r="65" spans="2:27" x14ac:dyDescent="0.35">
      <c r="B65" s="116">
        <v>42500</v>
      </c>
      <c r="C65" s="49">
        <v>3.7509999999999999</v>
      </c>
      <c r="D65" s="350">
        <v>3.5430000000000001</v>
      </c>
      <c r="E65" s="187">
        <f t="shared" si="4"/>
        <v>3.2859399684044191E-4</v>
      </c>
      <c r="F65" s="148">
        <f t="shared" si="0"/>
        <v>44326.25</v>
      </c>
      <c r="G65" s="116"/>
      <c r="H65" s="549">
        <f t="shared" si="1"/>
        <v>633</v>
      </c>
      <c r="I65" s="550">
        <f t="shared" si="2"/>
        <v>311.75</v>
      </c>
      <c r="J65" s="113">
        <f t="shared" si="3"/>
        <v>321.25</v>
      </c>
      <c r="K65" s="549">
        <f t="shared" si="5"/>
        <v>3.6485608214849923</v>
      </c>
      <c r="L65" s="551"/>
      <c r="N65" s="187">
        <v>2.242</v>
      </c>
      <c r="O65" s="113">
        <v>2.113</v>
      </c>
      <c r="P65" s="198">
        <v>2.0619999999999998</v>
      </c>
      <c r="Q65" s="148">
        <f t="shared" si="6"/>
        <v>44331</v>
      </c>
      <c r="R65" s="148">
        <f t="shared" si="7"/>
        <v>43936</v>
      </c>
      <c r="S65" s="187">
        <f t="shared" si="8"/>
        <v>1.291139240506333E-4</v>
      </c>
      <c r="T65" s="549">
        <f t="shared" si="9"/>
        <v>395</v>
      </c>
      <c r="U65" s="113">
        <f t="shared" si="10"/>
        <v>4.75</v>
      </c>
      <c r="V65" s="113">
        <f t="shared" si="11"/>
        <v>390.25</v>
      </c>
      <c r="W65" s="549">
        <f t="shared" si="12"/>
        <v>2.1123867088607593</v>
      </c>
      <c r="X65" s="186">
        <f t="shared" si="13"/>
        <v>1.536174112624233</v>
      </c>
      <c r="Y65" s="113">
        <f t="shared" si="14"/>
        <v>1.5420736898849485</v>
      </c>
      <c r="Z65" s="433"/>
      <c r="AA65" s="433"/>
    </row>
    <row r="66" spans="2:27" x14ac:dyDescent="0.35">
      <c r="B66" s="116">
        <v>42501</v>
      </c>
      <c r="C66" s="49">
        <v>3.7730000000000001</v>
      </c>
      <c r="D66" s="350">
        <v>3.577</v>
      </c>
      <c r="E66" s="187">
        <f t="shared" si="4"/>
        <v>3.0963665086887861E-4</v>
      </c>
      <c r="F66" s="148">
        <f t="shared" si="0"/>
        <v>44327.25</v>
      </c>
      <c r="G66" s="116"/>
      <c r="H66" s="549">
        <f t="shared" si="1"/>
        <v>633</v>
      </c>
      <c r="I66" s="550">
        <f t="shared" si="2"/>
        <v>310.75</v>
      </c>
      <c r="J66" s="113">
        <f t="shared" si="3"/>
        <v>322.25</v>
      </c>
      <c r="K66" s="549">
        <f t="shared" si="5"/>
        <v>3.676780410742496</v>
      </c>
      <c r="L66" s="551"/>
      <c r="N66" s="187">
        <v>2.25</v>
      </c>
      <c r="O66" s="113">
        <v>2.1240000000000001</v>
      </c>
      <c r="P66" s="198">
        <v>2.081</v>
      </c>
      <c r="Q66" s="148">
        <f t="shared" si="6"/>
        <v>44331</v>
      </c>
      <c r="R66" s="148">
        <f t="shared" si="7"/>
        <v>43936</v>
      </c>
      <c r="S66" s="187">
        <f t="shared" si="8"/>
        <v>1.0886075949367127E-4</v>
      </c>
      <c r="T66" s="549">
        <f t="shared" si="9"/>
        <v>395</v>
      </c>
      <c r="U66" s="113">
        <f t="shared" si="10"/>
        <v>3.75</v>
      </c>
      <c r="V66" s="113">
        <f t="shared" si="11"/>
        <v>391.25</v>
      </c>
      <c r="W66" s="549">
        <f t="shared" si="12"/>
        <v>2.1235917721518986</v>
      </c>
      <c r="X66" s="186">
        <f t="shared" si="13"/>
        <v>1.5531886385905973</v>
      </c>
      <c r="Y66" s="113">
        <f t="shared" si="14"/>
        <v>1.5592196259582414</v>
      </c>
      <c r="Z66" s="433"/>
      <c r="AA66" s="433"/>
    </row>
    <row r="67" spans="2:27" x14ac:dyDescent="0.35">
      <c r="B67" s="116">
        <v>42502</v>
      </c>
      <c r="C67" s="49">
        <v>3.8069999999999999</v>
      </c>
      <c r="D67" s="350">
        <v>3.6150000000000002</v>
      </c>
      <c r="E67" s="187">
        <f t="shared" si="4"/>
        <v>3.0331753554502325E-4</v>
      </c>
      <c r="F67" s="148">
        <f t="shared" si="0"/>
        <v>44328.25</v>
      </c>
      <c r="G67" s="116"/>
      <c r="H67" s="549">
        <f t="shared" si="1"/>
        <v>633</v>
      </c>
      <c r="I67" s="550">
        <f t="shared" si="2"/>
        <v>309.75</v>
      </c>
      <c r="J67" s="113">
        <f t="shared" si="3"/>
        <v>323.25</v>
      </c>
      <c r="K67" s="549">
        <f t="shared" si="5"/>
        <v>3.7130473933649291</v>
      </c>
      <c r="L67" s="551"/>
      <c r="N67" s="187">
        <v>2.2549999999999999</v>
      </c>
      <c r="O67" s="113">
        <v>2.1360000000000001</v>
      </c>
      <c r="P67" s="198">
        <v>2.0939999999999999</v>
      </c>
      <c r="Q67" s="148">
        <f t="shared" si="6"/>
        <v>44331</v>
      </c>
      <c r="R67" s="148">
        <f t="shared" si="7"/>
        <v>43936</v>
      </c>
      <c r="S67" s="187">
        <f t="shared" si="8"/>
        <v>1.063291139240513E-4</v>
      </c>
      <c r="T67" s="549">
        <f t="shared" si="9"/>
        <v>395</v>
      </c>
      <c r="U67" s="113">
        <f t="shared" si="10"/>
        <v>2.75</v>
      </c>
      <c r="V67" s="113">
        <f t="shared" si="11"/>
        <v>392.25</v>
      </c>
      <c r="W67" s="549">
        <f t="shared" si="12"/>
        <v>2.1357075949367088</v>
      </c>
      <c r="X67" s="186">
        <f t="shared" si="13"/>
        <v>1.5773397984282203</v>
      </c>
      <c r="Y67" s="113">
        <f t="shared" si="14"/>
        <v>1.5835598005274898</v>
      </c>
      <c r="Z67" s="433"/>
      <c r="AA67" s="433"/>
    </row>
    <row r="68" spans="2:27" x14ac:dyDescent="0.35">
      <c r="B68" s="116">
        <v>42503</v>
      </c>
      <c r="C68" s="49">
        <v>3.8129999999999997</v>
      </c>
      <c r="D68" s="350">
        <v>3.6259999999999999</v>
      </c>
      <c r="E68" s="187">
        <f t="shared" si="4"/>
        <v>2.9541864139020509E-4</v>
      </c>
      <c r="F68" s="148">
        <f t="shared" si="0"/>
        <v>44329.25</v>
      </c>
      <c r="G68" s="116"/>
      <c r="H68" s="549">
        <f t="shared" si="1"/>
        <v>633</v>
      </c>
      <c r="I68" s="550">
        <f t="shared" si="2"/>
        <v>308.75</v>
      </c>
      <c r="J68" s="113">
        <f t="shared" si="3"/>
        <v>324.25</v>
      </c>
      <c r="K68" s="549">
        <f t="shared" si="5"/>
        <v>3.7217894944707739</v>
      </c>
      <c r="L68" s="551"/>
      <c r="N68" s="187">
        <v>2.27</v>
      </c>
      <c r="O68" s="113">
        <v>2.1619999999999999</v>
      </c>
      <c r="P68" s="198">
        <v>2.1219999999999999</v>
      </c>
      <c r="Q68" s="148">
        <f t="shared" si="6"/>
        <v>44331</v>
      </c>
      <c r="R68" s="148">
        <f t="shared" si="7"/>
        <v>43936</v>
      </c>
      <c r="S68" s="187">
        <f t="shared" si="8"/>
        <v>1.0126582278481021E-4</v>
      </c>
      <c r="T68" s="549">
        <f t="shared" si="9"/>
        <v>395</v>
      </c>
      <c r="U68" s="113">
        <f t="shared" si="10"/>
        <v>1.75</v>
      </c>
      <c r="V68" s="113">
        <f t="shared" si="11"/>
        <v>393.25</v>
      </c>
      <c r="W68" s="549">
        <f t="shared" si="12"/>
        <v>2.1618227848101266</v>
      </c>
      <c r="X68" s="186">
        <f t="shared" si="13"/>
        <v>1.5599667096606473</v>
      </c>
      <c r="Y68" s="113">
        <f t="shared" si="14"/>
        <v>1.5660504499987571</v>
      </c>
      <c r="Z68" s="433"/>
      <c r="AA68" s="433"/>
    </row>
    <row r="69" spans="2:27" x14ac:dyDescent="0.35">
      <c r="B69" s="116">
        <v>42506</v>
      </c>
      <c r="C69" s="49">
        <v>3.794</v>
      </c>
      <c r="D69" s="350">
        <v>3.613</v>
      </c>
      <c r="E69" s="187">
        <f t="shared" si="4"/>
        <v>2.8593996840442347E-4</v>
      </c>
      <c r="F69" s="148">
        <f t="shared" si="0"/>
        <v>44332.25</v>
      </c>
      <c r="G69" s="116"/>
      <c r="H69" s="549">
        <f t="shared" si="1"/>
        <v>633</v>
      </c>
      <c r="I69" s="550">
        <f t="shared" si="2"/>
        <v>305.75</v>
      </c>
      <c r="J69" s="113">
        <f t="shared" si="3"/>
        <v>327.25</v>
      </c>
      <c r="K69" s="549">
        <f t="shared" si="5"/>
        <v>3.7065738546603475</v>
      </c>
      <c r="L69" s="551"/>
      <c r="N69" s="187">
        <v>2.2400000000000002</v>
      </c>
      <c r="O69" s="113">
        <v>2.1390000000000002</v>
      </c>
      <c r="P69" s="198">
        <v>2.105</v>
      </c>
      <c r="Q69" s="148">
        <f t="shared" si="6"/>
        <v>45031</v>
      </c>
      <c r="R69" s="148">
        <f t="shared" si="7"/>
        <v>44331</v>
      </c>
      <c r="S69" s="187">
        <f>IF(N69="","",(O69-N69)/($O$14-$N$14))</f>
        <v>1.4428571428571425E-4</v>
      </c>
      <c r="T69" s="549">
        <f t="shared" si="9"/>
        <v>700</v>
      </c>
      <c r="U69" s="113">
        <f t="shared" si="10"/>
        <v>698.75</v>
      </c>
      <c r="V69" s="113">
        <f t="shared" si="11"/>
        <v>1.25</v>
      </c>
      <c r="W69" s="549">
        <f>IF(N69="","",N69-(U69*S69))</f>
        <v>2.1391803571428576</v>
      </c>
      <c r="X69" s="186">
        <f t="shared" si="13"/>
        <v>1.5673934975174899</v>
      </c>
      <c r="Y69" s="113">
        <f t="shared" si="14"/>
        <v>1.5735353034576516</v>
      </c>
      <c r="Z69" s="433"/>
      <c r="AA69" s="433"/>
    </row>
    <row r="70" spans="2:27" x14ac:dyDescent="0.35">
      <c r="B70" s="116">
        <v>42507</v>
      </c>
      <c r="C70" s="49">
        <v>3.8279999999999998</v>
      </c>
      <c r="D70" s="350">
        <v>3.6390000000000002</v>
      </c>
      <c r="E70" s="187">
        <f t="shared" si="4"/>
        <v>2.9857819905213206E-4</v>
      </c>
      <c r="F70" s="148">
        <f t="shared" si="0"/>
        <v>44333.25</v>
      </c>
      <c r="G70" s="116"/>
      <c r="H70" s="549">
        <f t="shared" si="1"/>
        <v>633</v>
      </c>
      <c r="I70" s="550">
        <f t="shared" si="2"/>
        <v>304.75</v>
      </c>
      <c r="J70" s="113">
        <f t="shared" si="3"/>
        <v>328.25</v>
      </c>
      <c r="K70" s="549">
        <f t="shared" si="5"/>
        <v>3.7370082938388625</v>
      </c>
      <c r="L70" s="551"/>
      <c r="N70" s="187">
        <v>2.274</v>
      </c>
      <c r="O70" s="113">
        <v>2.1720000000000002</v>
      </c>
      <c r="P70" s="198">
        <v>2.133</v>
      </c>
      <c r="Q70" s="148">
        <f t="shared" si="6"/>
        <v>45031</v>
      </c>
      <c r="R70" s="148">
        <f t="shared" si="7"/>
        <v>44331</v>
      </c>
      <c r="S70" s="187">
        <f t="shared" ref="S70:S133" si="15">IF(N70="","",(O70-N70)/($O$14-$N$14))</f>
        <v>1.4571428571428553E-4</v>
      </c>
      <c r="T70" s="549">
        <f t="shared" si="9"/>
        <v>700</v>
      </c>
      <c r="U70" s="113">
        <f t="shared" si="10"/>
        <v>697.75</v>
      </c>
      <c r="V70" s="113">
        <f t="shared" si="11"/>
        <v>2.25</v>
      </c>
      <c r="W70" s="549">
        <f t="shared" ref="W70:W133" si="16">IF(N70="","",N70-(U70*S70))</f>
        <v>2.1723278571428573</v>
      </c>
      <c r="X70" s="186">
        <f t="shared" si="13"/>
        <v>1.5646804366960052</v>
      </c>
      <c r="Y70" s="113">
        <f t="shared" si="14"/>
        <v>1.5708009988684379</v>
      </c>
      <c r="Z70" s="433"/>
      <c r="AA70" s="433"/>
    </row>
    <row r="71" spans="2:27" x14ac:dyDescent="0.35">
      <c r="B71" s="116">
        <v>42508</v>
      </c>
      <c r="C71" s="49">
        <v>3.8449999999999998</v>
      </c>
      <c r="D71" s="350">
        <v>3.661</v>
      </c>
      <c r="E71" s="187">
        <f t="shared" si="4"/>
        <v>2.9067930489731395E-4</v>
      </c>
      <c r="F71" s="148">
        <f t="shared" si="0"/>
        <v>44334.25</v>
      </c>
      <c r="G71" s="116"/>
      <c r="H71" s="549">
        <f t="shared" si="1"/>
        <v>633</v>
      </c>
      <c r="I71" s="550">
        <f t="shared" si="2"/>
        <v>303.75</v>
      </c>
      <c r="J71" s="113">
        <f t="shared" si="3"/>
        <v>329.25</v>
      </c>
      <c r="K71" s="549">
        <f t="shared" si="5"/>
        <v>3.7567061611374406</v>
      </c>
      <c r="L71" s="551"/>
      <c r="N71" s="187">
        <v>2.2909999999999999</v>
      </c>
      <c r="O71" s="113">
        <v>2.198</v>
      </c>
      <c r="P71" s="198">
        <v>2.1680000000000001</v>
      </c>
      <c r="Q71" s="148">
        <f t="shared" si="6"/>
        <v>45031</v>
      </c>
      <c r="R71" s="148">
        <f t="shared" si="7"/>
        <v>44331</v>
      </c>
      <c r="S71" s="187">
        <f t="shared" si="15"/>
        <v>1.3285714285714281E-4</v>
      </c>
      <c r="T71" s="549">
        <f t="shared" si="9"/>
        <v>700</v>
      </c>
      <c r="U71" s="113">
        <f t="shared" si="10"/>
        <v>696.75</v>
      </c>
      <c r="V71" s="113">
        <f t="shared" si="11"/>
        <v>3.25</v>
      </c>
      <c r="W71" s="549">
        <f t="shared" si="16"/>
        <v>2.1984317857142859</v>
      </c>
      <c r="X71" s="186">
        <f t="shared" si="13"/>
        <v>1.5582743754231547</v>
      </c>
      <c r="Y71" s="113">
        <f t="shared" si="14"/>
        <v>1.5643449229959305</v>
      </c>
      <c r="Z71" s="433"/>
      <c r="AA71" s="433"/>
    </row>
    <row r="72" spans="2:27" x14ac:dyDescent="0.35">
      <c r="B72" s="116">
        <v>42509</v>
      </c>
      <c r="C72" s="49">
        <v>3.8839999999999999</v>
      </c>
      <c r="D72" s="350">
        <v>3.718</v>
      </c>
      <c r="E72" s="187">
        <f t="shared" si="4"/>
        <v>2.6224328593996827E-4</v>
      </c>
      <c r="F72" s="148">
        <f t="shared" si="0"/>
        <v>44335.25</v>
      </c>
      <c r="G72" s="116"/>
      <c r="H72" s="549">
        <f t="shared" si="1"/>
        <v>633</v>
      </c>
      <c r="I72" s="550">
        <f t="shared" si="2"/>
        <v>302.75</v>
      </c>
      <c r="J72" s="113">
        <f t="shared" si="3"/>
        <v>330.25</v>
      </c>
      <c r="K72" s="549">
        <f t="shared" si="5"/>
        <v>3.8046058451816744</v>
      </c>
      <c r="L72" s="551"/>
      <c r="N72" s="187">
        <v>2.3559999999999999</v>
      </c>
      <c r="O72" s="113">
        <v>2.2629999999999999</v>
      </c>
      <c r="P72" s="198">
        <v>2.2290000000000001</v>
      </c>
      <c r="Q72" s="148">
        <f t="shared" si="6"/>
        <v>45031</v>
      </c>
      <c r="R72" s="148">
        <f t="shared" si="7"/>
        <v>44331</v>
      </c>
      <c r="S72" s="187">
        <f t="shared" si="15"/>
        <v>1.3285714285714281E-4</v>
      </c>
      <c r="T72" s="549">
        <f t="shared" si="9"/>
        <v>700</v>
      </c>
      <c r="U72" s="113">
        <f t="shared" si="10"/>
        <v>695.75</v>
      </c>
      <c r="V72" s="113">
        <f t="shared" si="11"/>
        <v>4.25</v>
      </c>
      <c r="W72" s="549">
        <f t="shared" si="16"/>
        <v>2.2635646428571428</v>
      </c>
      <c r="X72" s="186">
        <f t="shared" si="13"/>
        <v>1.5410412023245317</v>
      </c>
      <c r="Y72" s="113">
        <f t="shared" si="14"/>
        <v>1.5469782222927053</v>
      </c>
      <c r="Z72" s="433"/>
      <c r="AA72" s="433"/>
    </row>
    <row r="73" spans="2:27" x14ac:dyDescent="0.35">
      <c r="B73" s="116">
        <v>42510</v>
      </c>
      <c r="C73" s="49">
        <v>3.863</v>
      </c>
      <c r="D73" s="350">
        <v>3.7130000000000001</v>
      </c>
      <c r="E73" s="187">
        <f t="shared" si="4"/>
        <v>2.3696682464454963E-4</v>
      </c>
      <c r="F73" s="148">
        <f t="shared" si="0"/>
        <v>44336.25</v>
      </c>
      <c r="G73" s="116"/>
      <c r="H73" s="549">
        <f t="shared" si="1"/>
        <v>633</v>
      </c>
      <c r="I73" s="550">
        <f t="shared" si="2"/>
        <v>301.75</v>
      </c>
      <c r="J73" s="113">
        <f t="shared" si="3"/>
        <v>331.25</v>
      </c>
      <c r="K73" s="549">
        <f t="shared" si="5"/>
        <v>3.7914952606635071</v>
      </c>
      <c r="L73" s="551"/>
      <c r="N73" s="187">
        <v>2.3380000000000001</v>
      </c>
      <c r="O73" s="113">
        <v>2.2519999999999998</v>
      </c>
      <c r="P73" s="198">
        <v>2.2170000000000001</v>
      </c>
      <c r="Q73" s="148">
        <f t="shared" si="6"/>
        <v>45031</v>
      </c>
      <c r="R73" s="148">
        <f t="shared" si="7"/>
        <v>44331</v>
      </c>
      <c r="S73" s="187">
        <f t="shared" si="15"/>
        <v>1.2285714285714328E-4</v>
      </c>
      <c r="T73" s="549">
        <f t="shared" si="9"/>
        <v>700</v>
      </c>
      <c r="U73" s="113">
        <f t="shared" si="10"/>
        <v>694.75</v>
      </c>
      <c r="V73" s="113">
        <f t="shared" si="11"/>
        <v>5.25</v>
      </c>
      <c r="W73" s="549">
        <f t="shared" si="16"/>
        <v>2.2526449999999998</v>
      </c>
      <c r="X73" s="186">
        <f t="shared" si="13"/>
        <v>1.5388502606635073</v>
      </c>
      <c r="Y73" s="113">
        <f t="shared" si="14"/>
        <v>1.5447704109753824</v>
      </c>
      <c r="Z73" s="433"/>
      <c r="AA73" s="433"/>
    </row>
    <row r="74" spans="2:27" x14ac:dyDescent="0.35">
      <c r="B74" s="116">
        <v>42513</v>
      </c>
      <c r="C74" s="49">
        <v>3.891</v>
      </c>
      <c r="D74" s="350">
        <v>3.7480000000000002</v>
      </c>
      <c r="E74" s="187">
        <f t="shared" si="4"/>
        <v>2.2590837282780379E-4</v>
      </c>
      <c r="F74" s="148">
        <f t="shared" si="0"/>
        <v>44339.25</v>
      </c>
      <c r="G74" s="116"/>
      <c r="H74" s="549">
        <f t="shared" si="1"/>
        <v>633</v>
      </c>
      <c r="I74" s="550">
        <f t="shared" si="2"/>
        <v>298.75</v>
      </c>
      <c r="J74" s="113">
        <f t="shared" si="3"/>
        <v>334.25</v>
      </c>
      <c r="K74" s="549">
        <f t="shared" si="5"/>
        <v>3.8235098736176938</v>
      </c>
      <c r="L74" s="551"/>
      <c r="N74" s="187">
        <v>2.3650000000000002</v>
      </c>
      <c r="O74" s="113">
        <v>2.2890000000000001</v>
      </c>
      <c r="P74" s="198">
        <v>2.254</v>
      </c>
      <c r="Q74" s="148">
        <f t="shared" si="6"/>
        <v>45031</v>
      </c>
      <c r="R74" s="148">
        <f t="shared" si="7"/>
        <v>44331</v>
      </c>
      <c r="S74" s="187">
        <f t="shared" si="15"/>
        <v>1.0857142857142867E-4</v>
      </c>
      <c r="T74" s="549">
        <f t="shared" si="9"/>
        <v>700</v>
      </c>
      <c r="U74" s="113">
        <f t="shared" si="10"/>
        <v>691.75</v>
      </c>
      <c r="V74" s="113">
        <f t="shared" si="11"/>
        <v>8.25</v>
      </c>
      <c r="W74" s="549">
        <f t="shared" si="16"/>
        <v>2.2898957142857146</v>
      </c>
      <c r="X74" s="186">
        <f t="shared" si="13"/>
        <v>1.5336141593319792</v>
      </c>
      <c r="Y74" s="113">
        <f t="shared" si="14"/>
        <v>1.539494090306226</v>
      </c>
      <c r="Z74" s="433"/>
      <c r="AA74" s="433"/>
    </row>
    <row r="75" spans="2:27" x14ac:dyDescent="0.35">
      <c r="B75" s="116">
        <v>42514</v>
      </c>
      <c r="C75" s="49">
        <v>3.863</v>
      </c>
      <c r="D75" s="350">
        <v>3.7170000000000001</v>
      </c>
      <c r="E75" s="187">
        <f t="shared" si="4"/>
        <v>2.3064770932069496E-4</v>
      </c>
      <c r="F75" s="148">
        <f t="shared" si="0"/>
        <v>44340.25</v>
      </c>
      <c r="G75" s="116"/>
      <c r="H75" s="549">
        <f t="shared" si="1"/>
        <v>633</v>
      </c>
      <c r="I75" s="550">
        <f t="shared" si="2"/>
        <v>297.75</v>
      </c>
      <c r="J75" s="113">
        <f t="shared" si="3"/>
        <v>335.25</v>
      </c>
      <c r="K75" s="549">
        <f t="shared" si="5"/>
        <v>3.7943246445497629</v>
      </c>
      <c r="L75" s="551"/>
      <c r="N75" s="187">
        <v>2.339</v>
      </c>
      <c r="O75" s="113">
        <v>2.2679999999999998</v>
      </c>
      <c r="P75" s="198">
        <v>2.234</v>
      </c>
      <c r="Q75" s="148">
        <f t="shared" si="6"/>
        <v>45031</v>
      </c>
      <c r="R75" s="148">
        <f t="shared" si="7"/>
        <v>44331</v>
      </c>
      <c r="S75" s="187">
        <f t="shared" si="15"/>
        <v>1.0142857142857168E-4</v>
      </c>
      <c r="T75" s="549">
        <f t="shared" si="9"/>
        <v>700</v>
      </c>
      <c r="U75" s="113">
        <f t="shared" si="10"/>
        <v>690.75</v>
      </c>
      <c r="V75" s="113">
        <f t="shared" si="11"/>
        <v>9.25</v>
      </c>
      <c r="W75" s="549">
        <f t="shared" si="16"/>
        <v>2.268938214285714</v>
      </c>
      <c r="X75" s="186">
        <f t="shared" si="13"/>
        <v>1.525386430264049</v>
      </c>
      <c r="Y75" s="113">
        <f t="shared" si="14"/>
        <v>1.5312034396681273</v>
      </c>
      <c r="Z75" s="433"/>
      <c r="AA75" s="433"/>
    </row>
    <row r="76" spans="2:27" x14ac:dyDescent="0.35">
      <c r="B76" s="116">
        <v>42515</v>
      </c>
      <c r="C76" s="49">
        <v>3.8769999999999998</v>
      </c>
      <c r="D76" s="350">
        <v>3.7269999999999999</v>
      </c>
      <c r="E76" s="187">
        <f t="shared" si="4"/>
        <v>2.3696682464454963E-4</v>
      </c>
      <c r="F76" s="148">
        <f t="shared" si="0"/>
        <v>44341.25</v>
      </c>
      <c r="G76" s="116"/>
      <c r="H76" s="549">
        <f t="shared" si="1"/>
        <v>633</v>
      </c>
      <c r="I76" s="550">
        <f t="shared" si="2"/>
        <v>296.75</v>
      </c>
      <c r="J76" s="113">
        <f t="shared" si="3"/>
        <v>336.25</v>
      </c>
      <c r="K76" s="549">
        <f t="shared" si="5"/>
        <v>3.8066800947867296</v>
      </c>
      <c r="L76" s="551"/>
      <c r="N76" s="187">
        <v>2.3380000000000001</v>
      </c>
      <c r="O76" s="113">
        <v>2.2730000000000001</v>
      </c>
      <c r="P76" s="198">
        <v>2.234</v>
      </c>
      <c r="Q76" s="148">
        <f t="shared" si="6"/>
        <v>45031</v>
      </c>
      <c r="R76" s="148">
        <f t="shared" si="7"/>
        <v>44331</v>
      </c>
      <c r="S76" s="187">
        <f t="shared" si="15"/>
        <v>9.2857142857142777E-5</v>
      </c>
      <c r="T76" s="549">
        <f t="shared" si="9"/>
        <v>700</v>
      </c>
      <c r="U76" s="113">
        <f t="shared" si="10"/>
        <v>689.75</v>
      </c>
      <c r="V76" s="113">
        <f t="shared" si="11"/>
        <v>10.25</v>
      </c>
      <c r="W76" s="549">
        <f t="shared" si="16"/>
        <v>2.2739517857142859</v>
      </c>
      <c r="X76" s="186">
        <f t="shared" si="13"/>
        <v>1.5327283090724437</v>
      </c>
      <c r="Y76" s="113">
        <f t="shared" si="14"/>
        <v>1.5386014492460021</v>
      </c>
      <c r="Z76" s="433"/>
      <c r="AA76" s="433"/>
    </row>
    <row r="77" spans="2:27" x14ac:dyDescent="0.35">
      <c r="B77" s="116">
        <v>42516</v>
      </c>
      <c r="C77" s="49">
        <v>3.8209999999999997</v>
      </c>
      <c r="D77" s="350">
        <v>3.677</v>
      </c>
      <c r="E77" s="187">
        <f t="shared" si="4"/>
        <v>2.2748815165876728E-4</v>
      </c>
      <c r="F77" s="148">
        <f t="shared" si="0"/>
        <v>44342.25</v>
      </c>
      <c r="G77" s="116"/>
      <c r="H77" s="549">
        <f t="shared" si="1"/>
        <v>633</v>
      </c>
      <c r="I77" s="550">
        <f t="shared" si="2"/>
        <v>295.75</v>
      </c>
      <c r="J77" s="113">
        <f t="shared" si="3"/>
        <v>337.25</v>
      </c>
      <c r="K77" s="549">
        <f t="shared" si="5"/>
        <v>3.7537203791469191</v>
      </c>
      <c r="L77" s="551"/>
      <c r="N77" s="187">
        <v>2.2690000000000001</v>
      </c>
      <c r="O77" s="113">
        <v>2.1970000000000001</v>
      </c>
      <c r="P77" s="198">
        <v>2.1549999999999998</v>
      </c>
      <c r="Q77" s="148">
        <f t="shared" si="6"/>
        <v>45031</v>
      </c>
      <c r="R77" s="148">
        <f t="shared" si="7"/>
        <v>44331</v>
      </c>
      <c r="S77" s="187">
        <f t="shared" si="15"/>
        <v>1.0285714285714295E-4</v>
      </c>
      <c r="T77" s="549">
        <f t="shared" si="9"/>
        <v>700</v>
      </c>
      <c r="U77" s="113">
        <f t="shared" si="10"/>
        <v>688.75</v>
      </c>
      <c r="V77" s="113">
        <f t="shared" si="11"/>
        <v>11.25</v>
      </c>
      <c r="W77" s="549">
        <f t="shared" si="16"/>
        <v>2.1981571428571431</v>
      </c>
      <c r="X77" s="186">
        <f t="shared" si="13"/>
        <v>1.555563236289776</v>
      </c>
      <c r="Y77" s="113">
        <f t="shared" si="14"/>
        <v>1.5616126787449947</v>
      </c>
      <c r="Z77" s="433"/>
      <c r="AA77" s="433"/>
    </row>
    <row r="78" spans="2:27" x14ac:dyDescent="0.35">
      <c r="B78" s="116">
        <v>42517</v>
      </c>
      <c r="C78" s="49">
        <v>3.8079999999999998</v>
      </c>
      <c r="D78" s="350">
        <v>3.6509999999999998</v>
      </c>
      <c r="E78" s="187">
        <f t="shared" si="4"/>
        <v>2.4802527646129545E-4</v>
      </c>
      <c r="F78" s="148">
        <f t="shared" si="0"/>
        <v>44343.25</v>
      </c>
      <c r="G78" s="116"/>
      <c r="H78" s="549">
        <f t="shared" si="1"/>
        <v>633</v>
      </c>
      <c r="I78" s="550">
        <f t="shared" si="2"/>
        <v>294.75</v>
      </c>
      <c r="J78" s="113">
        <f t="shared" si="3"/>
        <v>338.25</v>
      </c>
      <c r="K78" s="549">
        <f t="shared" si="5"/>
        <v>3.734894549763033</v>
      </c>
      <c r="L78" s="551"/>
      <c r="N78" s="187">
        <v>2.2200000000000002</v>
      </c>
      <c r="O78" s="113">
        <v>2.153</v>
      </c>
      <c r="P78" s="198">
        <v>2.121</v>
      </c>
      <c r="Q78" s="148">
        <f t="shared" si="6"/>
        <v>45031</v>
      </c>
      <c r="R78" s="148">
        <f t="shared" si="7"/>
        <v>44331</v>
      </c>
      <c r="S78" s="187">
        <f t="shared" si="15"/>
        <v>9.5714285714285956E-5</v>
      </c>
      <c r="T78" s="549">
        <f t="shared" si="9"/>
        <v>700</v>
      </c>
      <c r="U78" s="113">
        <f t="shared" si="10"/>
        <v>687.75</v>
      </c>
      <c r="V78" s="113">
        <f t="shared" si="11"/>
        <v>12.25</v>
      </c>
      <c r="W78" s="549">
        <f t="shared" si="16"/>
        <v>2.1541725</v>
      </c>
      <c r="X78" s="186">
        <f t="shared" si="13"/>
        <v>1.580722049763033</v>
      </c>
      <c r="Y78" s="113">
        <f t="shared" si="14"/>
        <v>1.5869687552595657</v>
      </c>
      <c r="Z78" s="433"/>
      <c r="AA78" s="433"/>
    </row>
    <row r="79" spans="2:27" x14ac:dyDescent="0.35">
      <c r="B79" s="116">
        <v>42520</v>
      </c>
      <c r="C79" s="49">
        <v>3.8529999999999998</v>
      </c>
      <c r="D79" s="350">
        <v>3.6790000000000003</v>
      </c>
      <c r="E79" s="187">
        <f t="shared" si="4"/>
        <v>2.7488151658767692E-4</v>
      </c>
      <c r="F79" s="148">
        <f t="shared" ref="F79:F142" si="17">B79+365.25*5</f>
        <v>44346.25</v>
      </c>
      <c r="G79" s="116"/>
      <c r="H79" s="549">
        <f t="shared" ref="H79:H142" si="18">C$14-D$14</f>
        <v>633</v>
      </c>
      <c r="I79" s="550">
        <f t="shared" ref="I79:I142" si="19">C$14-F79</f>
        <v>291.75</v>
      </c>
      <c r="J79" s="113">
        <f t="shared" ref="J79:J142" si="20">F79-D$14</f>
        <v>341.25</v>
      </c>
      <c r="K79" s="549">
        <f t="shared" si="5"/>
        <v>3.7728033175355451</v>
      </c>
      <c r="L79" s="551"/>
      <c r="N79" s="187">
        <v>2.2359999999999998</v>
      </c>
      <c r="O79" s="113">
        <v>2.17</v>
      </c>
      <c r="P79" s="198">
        <v>2.1440000000000001</v>
      </c>
      <c r="Q79" s="148">
        <f t="shared" si="6"/>
        <v>45031</v>
      </c>
      <c r="R79" s="148">
        <f t="shared" si="7"/>
        <v>44331</v>
      </c>
      <c r="S79" s="187">
        <f t="shared" si="15"/>
        <v>9.4285714285714055E-5</v>
      </c>
      <c r="T79" s="549">
        <f t="shared" si="9"/>
        <v>700</v>
      </c>
      <c r="U79" s="113">
        <f t="shared" si="10"/>
        <v>684.75</v>
      </c>
      <c r="V79" s="113">
        <f t="shared" si="11"/>
        <v>15.25</v>
      </c>
      <c r="W79" s="549">
        <f t="shared" si="16"/>
        <v>2.1714378571428572</v>
      </c>
      <c r="X79" s="186">
        <f t="shared" si="13"/>
        <v>1.6013654603926879</v>
      </c>
      <c r="Y79" s="113">
        <f t="shared" si="14"/>
        <v>1.6077763887370145</v>
      </c>
      <c r="Z79" s="433"/>
      <c r="AA79" s="433"/>
    </row>
    <row r="80" spans="2:27" x14ac:dyDescent="0.35">
      <c r="B80" s="116">
        <v>42521</v>
      </c>
      <c r="C80" s="49">
        <v>3.8849999999999998</v>
      </c>
      <c r="D80" s="350">
        <v>3.7050000000000001</v>
      </c>
      <c r="E80" s="187">
        <f t="shared" ref="E80:E143" si="21">IF(C80="","",(D80-C80)/($D$14-$C$14))</f>
        <v>2.8436018957345925E-4</v>
      </c>
      <c r="F80" s="148">
        <f t="shared" si="17"/>
        <v>44347.25</v>
      </c>
      <c r="G80" s="116"/>
      <c r="H80" s="549">
        <f t="shared" si="18"/>
        <v>633</v>
      </c>
      <c r="I80" s="550">
        <f t="shared" si="19"/>
        <v>290.75</v>
      </c>
      <c r="J80" s="113">
        <f t="shared" si="20"/>
        <v>342.25</v>
      </c>
      <c r="K80" s="549">
        <f t="shared" ref="K80:K143" si="22">IF(C80="","",C80-(I80*E80))</f>
        <v>3.8023222748815164</v>
      </c>
      <c r="L80" s="551"/>
      <c r="N80" s="187">
        <v>2.2640000000000002</v>
      </c>
      <c r="O80" s="113">
        <v>2.1949999999999998</v>
      </c>
      <c r="P80" s="198">
        <v>2.1669999999999998</v>
      </c>
      <c r="Q80" s="148">
        <f t="shared" ref="Q80:Q143" si="23">IF($F80&lt;$P$14,$P$14,IF($F80&lt;$O$14,$O$14,$N$14))</f>
        <v>45031</v>
      </c>
      <c r="R80" s="148">
        <f t="shared" ref="R80:R143" si="24">IF($F80&gt;$N$14,$N$14,IF($F80&gt;$O$14,$O$14,$P$14))</f>
        <v>44331</v>
      </c>
      <c r="S80" s="187">
        <f t="shared" si="15"/>
        <v>9.8571428571429134E-5</v>
      </c>
      <c r="T80" s="549">
        <f t="shared" ref="T80:T143" si="25">Q80-R80</f>
        <v>700</v>
      </c>
      <c r="U80" s="113">
        <f t="shared" ref="U80:U143" si="26">Q80-F80</f>
        <v>683.75</v>
      </c>
      <c r="V80" s="113">
        <f t="shared" ref="V80:V143" si="27">F80-R80</f>
        <v>16.25</v>
      </c>
      <c r="W80" s="549">
        <f t="shared" si="16"/>
        <v>2.1966017857142854</v>
      </c>
      <c r="X80" s="186">
        <f t="shared" ref="X80:X143" si="28">IFERROR(K80-W80,"")</f>
        <v>1.605720489167231</v>
      </c>
      <c r="Y80" s="113">
        <f t="shared" ref="Y80:Y143" si="29">IF(X80="","",((1+X80/200)^2-1)*100)</f>
        <v>1.6121663348905857</v>
      </c>
      <c r="Z80" s="433"/>
      <c r="AA80" s="433"/>
    </row>
    <row r="81" spans="2:27" x14ac:dyDescent="0.35">
      <c r="B81" s="116">
        <v>42522</v>
      </c>
      <c r="C81" s="49">
        <v>3.8919999999999999</v>
      </c>
      <c r="D81" s="350">
        <v>3.694</v>
      </c>
      <c r="E81" s="187">
        <f t="shared" si="21"/>
        <v>3.1279620853080564E-4</v>
      </c>
      <c r="F81" s="148">
        <f t="shared" si="17"/>
        <v>44348.25</v>
      </c>
      <c r="G81" s="116"/>
      <c r="H81" s="549">
        <f t="shared" si="18"/>
        <v>633</v>
      </c>
      <c r="I81" s="550">
        <f t="shared" si="19"/>
        <v>289.75</v>
      </c>
      <c r="J81" s="113">
        <f t="shared" si="20"/>
        <v>343.25</v>
      </c>
      <c r="K81" s="549">
        <f t="shared" si="22"/>
        <v>3.801367298578199</v>
      </c>
      <c r="L81" s="551"/>
      <c r="N81" s="187">
        <v>2.286</v>
      </c>
      <c r="O81" s="113">
        <v>2.2080000000000002</v>
      </c>
      <c r="P81" s="198">
        <v>2.169</v>
      </c>
      <c r="Q81" s="148">
        <f t="shared" si="23"/>
        <v>45031</v>
      </c>
      <c r="R81" s="148">
        <f t="shared" si="24"/>
        <v>44331</v>
      </c>
      <c r="S81" s="187">
        <f t="shared" si="15"/>
        <v>1.1142857142857121E-4</v>
      </c>
      <c r="T81" s="549">
        <f t="shared" si="25"/>
        <v>700</v>
      </c>
      <c r="U81" s="113">
        <f t="shared" si="26"/>
        <v>682.75</v>
      </c>
      <c r="V81" s="113">
        <f t="shared" si="27"/>
        <v>17.25</v>
      </c>
      <c r="W81" s="549">
        <f t="shared" si="16"/>
        <v>2.2099221428571432</v>
      </c>
      <c r="X81" s="186">
        <f t="shared" si="28"/>
        <v>1.5914451557210558</v>
      </c>
      <c r="Y81" s="113">
        <f t="shared" si="29"/>
        <v>1.5977768999302366</v>
      </c>
      <c r="Z81" s="433"/>
      <c r="AA81" s="433"/>
    </row>
    <row r="82" spans="2:27" x14ac:dyDescent="0.35">
      <c r="B82" s="116">
        <v>42523</v>
      </c>
      <c r="C82" s="49">
        <v>3.8650000000000002</v>
      </c>
      <c r="D82" s="350">
        <v>3.6749999999999998</v>
      </c>
      <c r="E82" s="187">
        <f t="shared" si="21"/>
        <v>3.0015797788309699E-4</v>
      </c>
      <c r="F82" s="148">
        <f t="shared" si="17"/>
        <v>44349.25</v>
      </c>
      <c r="G82" s="116"/>
      <c r="H82" s="549">
        <f t="shared" si="18"/>
        <v>633</v>
      </c>
      <c r="I82" s="550">
        <f t="shared" si="19"/>
        <v>288.75</v>
      </c>
      <c r="J82" s="113">
        <f t="shared" si="20"/>
        <v>344.25</v>
      </c>
      <c r="K82" s="549">
        <f t="shared" si="22"/>
        <v>3.7783293838862559</v>
      </c>
      <c r="L82" s="551"/>
      <c r="N82" s="187">
        <v>2.2759999999999998</v>
      </c>
      <c r="O82" s="113">
        <v>2.198</v>
      </c>
      <c r="P82" s="198">
        <v>2.1589999999999998</v>
      </c>
      <c r="Q82" s="148">
        <f t="shared" si="23"/>
        <v>45031</v>
      </c>
      <c r="R82" s="148">
        <f t="shared" si="24"/>
        <v>44331</v>
      </c>
      <c r="S82" s="187">
        <f t="shared" si="15"/>
        <v>1.1142857142857121E-4</v>
      </c>
      <c r="T82" s="549">
        <f t="shared" si="25"/>
        <v>700</v>
      </c>
      <c r="U82" s="113">
        <f t="shared" si="26"/>
        <v>681.75</v>
      </c>
      <c r="V82" s="113">
        <f t="shared" si="27"/>
        <v>18.25</v>
      </c>
      <c r="W82" s="549">
        <f t="shared" si="16"/>
        <v>2.2000335714285715</v>
      </c>
      <c r="X82" s="186">
        <f t="shared" si="28"/>
        <v>1.5782958124576845</v>
      </c>
      <c r="Y82" s="113">
        <f t="shared" si="29"/>
        <v>1.5845233566367245</v>
      </c>
      <c r="Z82" s="433"/>
      <c r="AA82" s="433"/>
    </row>
    <row r="83" spans="2:27" x14ac:dyDescent="0.35">
      <c r="B83" s="116">
        <v>42524</v>
      </c>
      <c r="C83" s="49">
        <v>3.831</v>
      </c>
      <c r="D83" s="350">
        <v>3.649</v>
      </c>
      <c r="E83" s="187">
        <f t="shared" si="21"/>
        <v>2.8751974723538693E-4</v>
      </c>
      <c r="F83" s="148">
        <f t="shared" si="17"/>
        <v>44350.25</v>
      </c>
      <c r="G83" s="116"/>
      <c r="H83" s="549">
        <f t="shared" si="18"/>
        <v>633</v>
      </c>
      <c r="I83" s="550">
        <f t="shared" si="19"/>
        <v>287.75</v>
      </c>
      <c r="J83" s="113">
        <f t="shared" si="20"/>
        <v>345.25</v>
      </c>
      <c r="K83" s="549">
        <f t="shared" si="22"/>
        <v>3.7482661927330172</v>
      </c>
      <c r="L83" s="551"/>
      <c r="N83" s="187">
        <v>2.2629999999999999</v>
      </c>
      <c r="O83" s="113">
        <v>2.1829999999999998</v>
      </c>
      <c r="P83" s="198">
        <v>2.145</v>
      </c>
      <c r="Q83" s="148">
        <f t="shared" si="23"/>
        <v>45031</v>
      </c>
      <c r="R83" s="148">
        <f t="shared" si="24"/>
        <v>44331</v>
      </c>
      <c r="S83" s="187">
        <f t="shared" si="15"/>
        <v>1.1428571428571439E-4</v>
      </c>
      <c r="T83" s="549">
        <f t="shared" si="25"/>
        <v>700</v>
      </c>
      <c r="U83" s="113">
        <f t="shared" si="26"/>
        <v>680.75</v>
      </c>
      <c r="V83" s="113">
        <f t="shared" si="27"/>
        <v>19.25</v>
      </c>
      <c r="W83" s="549">
        <f t="shared" si="16"/>
        <v>2.1852</v>
      </c>
      <c r="X83" s="186">
        <f t="shared" si="28"/>
        <v>1.5630661927330172</v>
      </c>
      <c r="Y83" s="113">
        <f t="shared" si="29"/>
        <v>1.5691741325401631</v>
      </c>
      <c r="Z83" s="433"/>
      <c r="AA83" s="433"/>
    </row>
    <row r="84" spans="2:27" x14ac:dyDescent="0.35">
      <c r="B84" s="116">
        <v>42527</v>
      </c>
      <c r="C84" s="49" t="s">
        <v>437</v>
      </c>
      <c r="D84" s="350" t="s">
        <v>437</v>
      </c>
      <c r="E84" s="187" t="str">
        <f t="shared" si="21"/>
        <v/>
      </c>
      <c r="F84" s="148">
        <f t="shared" si="17"/>
        <v>44353.25</v>
      </c>
      <c r="G84" s="116"/>
      <c r="H84" s="549">
        <f t="shared" si="18"/>
        <v>633</v>
      </c>
      <c r="I84" s="550">
        <f t="shared" si="19"/>
        <v>284.75</v>
      </c>
      <c r="J84" s="113">
        <f t="shared" si="20"/>
        <v>348.25</v>
      </c>
      <c r="K84" s="549" t="str">
        <f t="shared" si="22"/>
        <v/>
      </c>
      <c r="L84" s="551"/>
      <c r="N84" s="187">
        <v>2.2570000000000001</v>
      </c>
      <c r="O84" s="113">
        <v>2.1800000000000002</v>
      </c>
      <c r="P84" s="198">
        <v>2.1339999999999999</v>
      </c>
      <c r="Q84" s="148">
        <f t="shared" si="23"/>
        <v>45031</v>
      </c>
      <c r="R84" s="148">
        <f t="shared" si="24"/>
        <v>44331</v>
      </c>
      <c r="S84" s="187">
        <f t="shared" si="15"/>
        <v>1.0999999999999994E-4</v>
      </c>
      <c r="T84" s="549">
        <f t="shared" si="25"/>
        <v>700</v>
      </c>
      <c r="U84" s="113">
        <f t="shared" si="26"/>
        <v>677.75</v>
      </c>
      <c r="V84" s="113">
        <f t="shared" si="27"/>
        <v>22.25</v>
      </c>
      <c r="W84" s="549">
        <f t="shared" si="16"/>
        <v>2.1824475000000003</v>
      </c>
      <c r="X84" s="186" t="str">
        <f t="shared" si="28"/>
        <v/>
      </c>
      <c r="Y84" s="113" t="str">
        <f t="shared" si="29"/>
        <v/>
      </c>
      <c r="Z84" s="433"/>
      <c r="AA84" s="433"/>
    </row>
    <row r="85" spans="2:27" x14ac:dyDescent="0.35">
      <c r="B85" s="116">
        <v>42528</v>
      </c>
      <c r="C85" s="49">
        <v>3.8010000000000002</v>
      </c>
      <c r="D85" s="350">
        <v>3.6139999999999999</v>
      </c>
      <c r="E85" s="187">
        <f t="shared" si="21"/>
        <v>2.9541864139020579E-4</v>
      </c>
      <c r="F85" s="148">
        <f t="shared" si="17"/>
        <v>44354.25</v>
      </c>
      <c r="G85" s="116"/>
      <c r="H85" s="549">
        <f t="shared" si="18"/>
        <v>633</v>
      </c>
      <c r="I85" s="550">
        <f t="shared" si="19"/>
        <v>283.75</v>
      </c>
      <c r="J85" s="113">
        <f t="shared" si="20"/>
        <v>349.25</v>
      </c>
      <c r="K85" s="549">
        <f t="shared" si="22"/>
        <v>3.7171749605055293</v>
      </c>
      <c r="L85" s="551"/>
      <c r="N85" s="187">
        <v>2.242</v>
      </c>
      <c r="O85" s="113">
        <v>2.153</v>
      </c>
      <c r="P85" s="198">
        <v>2.113</v>
      </c>
      <c r="Q85" s="148">
        <f t="shared" si="23"/>
        <v>45031</v>
      </c>
      <c r="R85" s="148">
        <f t="shared" si="24"/>
        <v>44331</v>
      </c>
      <c r="S85" s="187">
        <f t="shared" si="15"/>
        <v>1.2714285714285711E-4</v>
      </c>
      <c r="T85" s="549">
        <f t="shared" si="25"/>
        <v>700</v>
      </c>
      <c r="U85" s="113">
        <f t="shared" si="26"/>
        <v>676.75</v>
      </c>
      <c r="V85" s="113">
        <f t="shared" si="27"/>
        <v>23.25</v>
      </c>
      <c r="W85" s="549">
        <f t="shared" si="16"/>
        <v>2.1559560714285713</v>
      </c>
      <c r="X85" s="186">
        <f t="shared" si="28"/>
        <v>1.561218889076958</v>
      </c>
      <c r="Y85" s="113">
        <f t="shared" si="29"/>
        <v>1.5673124001259975</v>
      </c>
      <c r="Z85" s="433"/>
      <c r="AA85" s="433"/>
    </row>
    <row r="86" spans="2:27" x14ac:dyDescent="0.35">
      <c r="B86" s="116">
        <v>42529</v>
      </c>
      <c r="C86" s="49">
        <v>3.7989999999999999</v>
      </c>
      <c r="D86" s="350">
        <v>3.653</v>
      </c>
      <c r="E86" s="187">
        <f t="shared" si="21"/>
        <v>2.3064770932069496E-4</v>
      </c>
      <c r="F86" s="148">
        <f t="shared" si="17"/>
        <v>44355.25</v>
      </c>
      <c r="G86" s="116"/>
      <c r="H86" s="549">
        <f t="shared" si="18"/>
        <v>633</v>
      </c>
      <c r="I86" s="550">
        <f t="shared" si="19"/>
        <v>282.75</v>
      </c>
      <c r="J86" s="113">
        <f t="shared" si="20"/>
        <v>350.25</v>
      </c>
      <c r="K86" s="549">
        <f t="shared" si="22"/>
        <v>3.7337843601895733</v>
      </c>
      <c r="L86" s="551"/>
      <c r="N86" s="187">
        <v>2.2560000000000002</v>
      </c>
      <c r="O86" s="113">
        <v>2.1709999999999998</v>
      </c>
      <c r="P86" s="198">
        <v>2.137</v>
      </c>
      <c r="Q86" s="148">
        <f t="shared" si="23"/>
        <v>45031</v>
      </c>
      <c r="R86" s="148">
        <f t="shared" si="24"/>
        <v>44331</v>
      </c>
      <c r="S86" s="187">
        <f t="shared" si="15"/>
        <v>1.2142857142857201E-4</v>
      </c>
      <c r="T86" s="549">
        <f t="shared" si="25"/>
        <v>700</v>
      </c>
      <c r="U86" s="113">
        <f t="shared" si="26"/>
        <v>675.75</v>
      </c>
      <c r="V86" s="113">
        <f t="shared" si="27"/>
        <v>24.25</v>
      </c>
      <c r="W86" s="549">
        <f t="shared" si="16"/>
        <v>2.1739446428571427</v>
      </c>
      <c r="X86" s="186">
        <f t="shared" si="28"/>
        <v>1.5598397173324305</v>
      </c>
      <c r="Y86" s="113">
        <f t="shared" si="29"/>
        <v>1.5659224671918492</v>
      </c>
      <c r="Z86" s="433"/>
      <c r="AA86" s="433"/>
    </row>
    <row r="87" spans="2:27" x14ac:dyDescent="0.35">
      <c r="B87" s="116">
        <v>42530</v>
      </c>
      <c r="C87" s="49">
        <v>3.8220000000000001</v>
      </c>
      <c r="D87" s="350">
        <v>3.6819999999999999</v>
      </c>
      <c r="E87" s="187">
        <f t="shared" si="21"/>
        <v>2.2116903633491331E-4</v>
      </c>
      <c r="F87" s="148">
        <f t="shared" si="17"/>
        <v>44356.25</v>
      </c>
      <c r="G87" s="116"/>
      <c r="H87" s="549">
        <f t="shared" si="18"/>
        <v>633</v>
      </c>
      <c r="I87" s="550">
        <f t="shared" si="19"/>
        <v>281.75</v>
      </c>
      <c r="J87" s="113">
        <f t="shared" si="20"/>
        <v>351.25</v>
      </c>
      <c r="K87" s="549">
        <f t="shared" si="22"/>
        <v>3.7596856240126382</v>
      </c>
      <c r="L87" s="551"/>
      <c r="N87" s="187">
        <v>2.278</v>
      </c>
      <c r="O87" s="113">
        <v>2.2050000000000001</v>
      </c>
      <c r="P87" s="198">
        <v>2.1739999999999999</v>
      </c>
      <c r="Q87" s="148">
        <f t="shared" si="23"/>
        <v>45031</v>
      </c>
      <c r="R87" s="148">
        <f t="shared" si="24"/>
        <v>44331</v>
      </c>
      <c r="S87" s="187">
        <f t="shared" si="15"/>
        <v>1.0428571428571422E-4</v>
      </c>
      <c r="T87" s="549">
        <f t="shared" si="25"/>
        <v>700</v>
      </c>
      <c r="U87" s="113">
        <f t="shared" si="26"/>
        <v>674.75</v>
      </c>
      <c r="V87" s="113">
        <f t="shared" si="27"/>
        <v>25.25</v>
      </c>
      <c r="W87" s="549">
        <f t="shared" si="16"/>
        <v>2.2076332142857145</v>
      </c>
      <c r="X87" s="186">
        <f t="shared" si="28"/>
        <v>1.5520524097269237</v>
      </c>
      <c r="Y87" s="113">
        <f t="shared" si="29"/>
        <v>1.558074576433266</v>
      </c>
      <c r="Z87" s="433"/>
      <c r="AA87" s="433"/>
    </row>
    <row r="88" spans="2:27" x14ac:dyDescent="0.35">
      <c r="B88" s="116">
        <v>42531</v>
      </c>
      <c r="C88" s="49">
        <v>3.8079999999999998</v>
      </c>
      <c r="D88" s="350">
        <v>3.6560000000000001</v>
      </c>
      <c r="E88" s="187">
        <f t="shared" si="21"/>
        <v>2.4012638230647661E-4</v>
      </c>
      <c r="F88" s="148">
        <f t="shared" si="17"/>
        <v>44357.25</v>
      </c>
      <c r="G88" s="116"/>
      <c r="H88" s="549">
        <f t="shared" si="18"/>
        <v>633</v>
      </c>
      <c r="I88" s="550">
        <f t="shared" si="19"/>
        <v>280.75</v>
      </c>
      <c r="J88" s="113">
        <f t="shared" si="20"/>
        <v>352.25</v>
      </c>
      <c r="K88" s="549">
        <f t="shared" si="22"/>
        <v>3.7405845181674566</v>
      </c>
      <c r="L88" s="551"/>
      <c r="N88" s="187">
        <v>2.2469999999999999</v>
      </c>
      <c r="O88" s="113">
        <v>2.1800000000000002</v>
      </c>
      <c r="P88" s="198">
        <v>2.1539999999999999</v>
      </c>
      <c r="Q88" s="148">
        <f t="shared" si="23"/>
        <v>45031</v>
      </c>
      <c r="R88" s="148">
        <f t="shared" si="24"/>
        <v>44331</v>
      </c>
      <c r="S88" s="187">
        <f t="shared" si="15"/>
        <v>9.5714285714285319E-5</v>
      </c>
      <c r="T88" s="549">
        <f t="shared" si="25"/>
        <v>700</v>
      </c>
      <c r="U88" s="113">
        <f t="shared" si="26"/>
        <v>673.75</v>
      </c>
      <c r="V88" s="113">
        <f t="shared" si="27"/>
        <v>26.25</v>
      </c>
      <c r="W88" s="549">
        <f t="shared" si="16"/>
        <v>2.1825125000000001</v>
      </c>
      <c r="X88" s="186">
        <f t="shared" si="28"/>
        <v>1.5580720181674566</v>
      </c>
      <c r="Y88" s="113">
        <f t="shared" si="29"/>
        <v>1.5641409892019675</v>
      </c>
      <c r="Z88" s="433"/>
      <c r="AA88" s="433"/>
    </row>
    <row r="89" spans="2:27" x14ac:dyDescent="0.35">
      <c r="B89" s="116">
        <v>42534</v>
      </c>
      <c r="C89" s="49">
        <v>3.778</v>
      </c>
      <c r="D89" s="350">
        <v>3.649</v>
      </c>
      <c r="E89" s="187">
        <f t="shared" si="21"/>
        <v>2.0379146919431281E-4</v>
      </c>
      <c r="F89" s="148">
        <f t="shared" si="17"/>
        <v>44360.25</v>
      </c>
      <c r="G89" s="116"/>
      <c r="H89" s="549">
        <f t="shared" si="18"/>
        <v>633</v>
      </c>
      <c r="I89" s="550">
        <f t="shared" si="19"/>
        <v>277.75</v>
      </c>
      <c r="J89" s="113">
        <f t="shared" si="20"/>
        <v>355.25</v>
      </c>
      <c r="K89" s="549">
        <f t="shared" si="22"/>
        <v>3.7213969194312795</v>
      </c>
      <c r="L89" s="551"/>
      <c r="N89" s="187">
        <v>2.198</v>
      </c>
      <c r="O89" s="113">
        <v>2.1349999999999998</v>
      </c>
      <c r="P89" s="198">
        <v>2.1230000000000002</v>
      </c>
      <c r="Q89" s="148">
        <f t="shared" si="23"/>
        <v>45031</v>
      </c>
      <c r="R89" s="148">
        <f t="shared" si="24"/>
        <v>44331</v>
      </c>
      <c r="S89" s="187">
        <f t="shared" si="15"/>
        <v>9.0000000000000236E-5</v>
      </c>
      <c r="T89" s="549">
        <f t="shared" si="25"/>
        <v>700</v>
      </c>
      <c r="U89" s="113">
        <f t="shared" si="26"/>
        <v>670.75</v>
      </c>
      <c r="V89" s="113">
        <f t="shared" si="27"/>
        <v>29.25</v>
      </c>
      <c r="W89" s="549">
        <f t="shared" si="16"/>
        <v>2.1376324999999996</v>
      </c>
      <c r="X89" s="186">
        <f t="shared" si="28"/>
        <v>1.5837644194312799</v>
      </c>
      <c r="Y89" s="113">
        <f t="shared" si="29"/>
        <v>1.5900351937719215</v>
      </c>
      <c r="Z89" s="433"/>
      <c r="AA89" s="433"/>
    </row>
    <row r="90" spans="2:27" x14ac:dyDescent="0.35">
      <c r="B90" s="116">
        <v>42535</v>
      </c>
      <c r="C90" s="49">
        <v>3.734</v>
      </c>
      <c r="D90" s="350">
        <v>3.5920000000000001</v>
      </c>
      <c r="E90" s="187">
        <f t="shared" si="21"/>
        <v>2.2432859399684028E-4</v>
      </c>
      <c r="F90" s="148">
        <f t="shared" si="17"/>
        <v>44361.25</v>
      </c>
      <c r="G90" s="116"/>
      <c r="H90" s="549">
        <f t="shared" si="18"/>
        <v>633</v>
      </c>
      <c r="I90" s="550">
        <f t="shared" si="19"/>
        <v>276.75</v>
      </c>
      <c r="J90" s="113">
        <f t="shared" si="20"/>
        <v>356.25</v>
      </c>
      <c r="K90" s="549">
        <f t="shared" si="22"/>
        <v>3.6719170616113743</v>
      </c>
      <c r="L90" s="551"/>
      <c r="N90" s="187">
        <v>2.1760000000000002</v>
      </c>
      <c r="O90" s="113">
        <v>2.125</v>
      </c>
      <c r="P90" s="198">
        <v>2.1059999999999999</v>
      </c>
      <c r="Q90" s="148">
        <f t="shared" si="23"/>
        <v>45031</v>
      </c>
      <c r="R90" s="148">
        <f t="shared" si="24"/>
        <v>44331</v>
      </c>
      <c r="S90" s="187">
        <f t="shared" si="15"/>
        <v>7.2857142857143077E-5</v>
      </c>
      <c r="T90" s="549">
        <f t="shared" si="25"/>
        <v>700</v>
      </c>
      <c r="U90" s="113">
        <f t="shared" si="26"/>
        <v>669.75</v>
      </c>
      <c r="V90" s="113">
        <f t="shared" si="27"/>
        <v>30.25</v>
      </c>
      <c r="W90" s="549">
        <f t="shared" si="16"/>
        <v>2.1272039285714284</v>
      </c>
      <c r="X90" s="186">
        <f t="shared" si="28"/>
        <v>1.544713133039946</v>
      </c>
      <c r="Y90" s="113">
        <f t="shared" si="29"/>
        <v>1.5506784796984086</v>
      </c>
      <c r="Z90" s="433"/>
      <c r="AA90" s="433"/>
    </row>
    <row r="91" spans="2:27" x14ac:dyDescent="0.35">
      <c r="B91" s="116">
        <v>42536</v>
      </c>
      <c r="C91" s="49">
        <v>3.7530000000000001</v>
      </c>
      <c r="D91" s="350">
        <v>3.61</v>
      </c>
      <c r="E91" s="187">
        <f t="shared" si="21"/>
        <v>2.259083728278045E-4</v>
      </c>
      <c r="F91" s="148">
        <f t="shared" si="17"/>
        <v>44362.25</v>
      </c>
      <c r="G91" s="116"/>
      <c r="H91" s="549">
        <f t="shared" si="18"/>
        <v>633</v>
      </c>
      <c r="I91" s="550">
        <f t="shared" si="19"/>
        <v>275.75</v>
      </c>
      <c r="J91" s="113">
        <f t="shared" si="20"/>
        <v>357.25</v>
      </c>
      <c r="K91" s="549">
        <f t="shared" si="22"/>
        <v>3.6907057661927332</v>
      </c>
      <c r="L91" s="551"/>
      <c r="N91" s="187">
        <v>2.19</v>
      </c>
      <c r="O91" s="113">
        <v>2.14</v>
      </c>
      <c r="P91" s="198">
        <v>2.1179999999999999</v>
      </c>
      <c r="Q91" s="148">
        <f t="shared" si="23"/>
        <v>45031</v>
      </c>
      <c r="R91" s="148">
        <f t="shared" si="24"/>
        <v>44331</v>
      </c>
      <c r="S91" s="187">
        <f t="shared" si="15"/>
        <v>7.1428571428571176E-5</v>
      </c>
      <c r="T91" s="549">
        <f t="shared" si="25"/>
        <v>700</v>
      </c>
      <c r="U91" s="113">
        <f t="shared" si="26"/>
        <v>668.75</v>
      </c>
      <c r="V91" s="113">
        <f t="shared" si="27"/>
        <v>31.25</v>
      </c>
      <c r="W91" s="549">
        <f t="shared" si="16"/>
        <v>2.1422321428571429</v>
      </c>
      <c r="X91" s="186">
        <f t="shared" si="28"/>
        <v>1.5484736233355902</v>
      </c>
      <c r="Y91" s="113">
        <f t="shared" si="29"/>
        <v>1.5544680497409979</v>
      </c>
      <c r="Z91" s="433"/>
      <c r="AA91" s="433"/>
    </row>
    <row r="92" spans="2:27" x14ac:dyDescent="0.35">
      <c r="B92" s="116">
        <v>42537</v>
      </c>
      <c r="C92" s="49">
        <v>3.7149999999999999</v>
      </c>
      <c r="D92" s="350">
        <v>3.5779999999999998</v>
      </c>
      <c r="E92" s="187">
        <f t="shared" si="21"/>
        <v>2.1642969984202214E-4</v>
      </c>
      <c r="F92" s="148">
        <f t="shared" si="17"/>
        <v>44363.25</v>
      </c>
      <c r="G92" s="116"/>
      <c r="H92" s="549">
        <f t="shared" si="18"/>
        <v>633</v>
      </c>
      <c r="I92" s="550">
        <f t="shared" si="19"/>
        <v>274.75</v>
      </c>
      <c r="J92" s="113">
        <f t="shared" si="20"/>
        <v>358.25</v>
      </c>
      <c r="K92" s="549">
        <f t="shared" si="22"/>
        <v>3.6555359399684044</v>
      </c>
      <c r="L92" s="551"/>
      <c r="N92" s="187">
        <v>2.1560000000000001</v>
      </c>
      <c r="O92" s="113">
        <v>2.1120000000000001</v>
      </c>
      <c r="P92" s="198">
        <v>2.1019999999999999</v>
      </c>
      <c r="Q92" s="148">
        <f t="shared" si="23"/>
        <v>45031</v>
      </c>
      <c r="R92" s="148">
        <f t="shared" si="24"/>
        <v>44331</v>
      </c>
      <c r="S92" s="187">
        <f t="shared" si="15"/>
        <v>6.2857142857142916E-5</v>
      </c>
      <c r="T92" s="549">
        <f t="shared" si="25"/>
        <v>700</v>
      </c>
      <c r="U92" s="113">
        <f t="shared" si="26"/>
        <v>667.75</v>
      </c>
      <c r="V92" s="113">
        <f t="shared" si="27"/>
        <v>32.25</v>
      </c>
      <c r="W92" s="549">
        <f t="shared" si="16"/>
        <v>2.1140271428571431</v>
      </c>
      <c r="X92" s="186">
        <f t="shared" si="28"/>
        <v>1.5415087971112613</v>
      </c>
      <c r="Y92" s="113">
        <f t="shared" si="29"/>
        <v>1.5474494205401923</v>
      </c>
      <c r="Z92" s="433"/>
      <c r="AA92" s="433"/>
    </row>
    <row r="93" spans="2:27" x14ac:dyDescent="0.35">
      <c r="B93" s="116">
        <v>42538</v>
      </c>
      <c r="C93" s="49">
        <v>3.7439999999999998</v>
      </c>
      <c r="D93" s="350">
        <v>3.5979999999999999</v>
      </c>
      <c r="E93" s="187">
        <f t="shared" si="21"/>
        <v>2.3064770932069496E-4</v>
      </c>
      <c r="F93" s="148">
        <f t="shared" si="17"/>
        <v>44364.25</v>
      </c>
      <c r="G93" s="116"/>
      <c r="H93" s="549">
        <f t="shared" si="18"/>
        <v>633</v>
      </c>
      <c r="I93" s="550">
        <f t="shared" si="19"/>
        <v>273.75</v>
      </c>
      <c r="J93" s="113">
        <f t="shared" si="20"/>
        <v>359.25</v>
      </c>
      <c r="K93" s="549">
        <f t="shared" si="22"/>
        <v>3.6808601895734596</v>
      </c>
      <c r="L93" s="551"/>
      <c r="N93" s="187">
        <v>2.1640000000000001</v>
      </c>
      <c r="O93" s="113">
        <v>2.1269999999999998</v>
      </c>
      <c r="P93" s="198">
        <v>2.117</v>
      </c>
      <c r="Q93" s="148">
        <f t="shared" si="23"/>
        <v>45031</v>
      </c>
      <c r="R93" s="148">
        <f t="shared" si="24"/>
        <v>44331</v>
      </c>
      <c r="S93" s="187">
        <f t="shared" si="15"/>
        <v>5.2857142857143377E-5</v>
      </c>
      <c r="T93" s="549">
        <f t="shared" si="25"/>
        <v>700</v>
      </c>
      <c r="U93" s="113">
        <f t="shared" si="26"/>
        <v>666.75</v>
      </c>
      <c r="V93" s="113">
        <f t="shared" si="27"/>
        <v>33.25</v>
      </c>
      <c r="W93" s="549">
        <f t="shared" si="16"/>
        <v>2.1287574999999999</v>
      </c>
      <c r="X93" s="186">
        <f t="shared" si="28"/>
        <v>1.5521026895734598</v>
      </c>
      <c r="Y93" s="113">
        <f t="shared" si="29"/>
        <v>1.5581252464709205</v>
      </c>
      <c r="Z93" s="433"/>
      <c r="AA93" s="433"/>
    </row>
    <row r="94" spans="2:27" x14ac:dyDescent="0.35">
      <c r="B94" s="116">
        <v>42541</v>
      </c>
      <c r="C94" s="49">
        <v>3.766</v>
      </c>
      <c r="D94" s="350">
        <v>3.6070000000000002</v>
      </c>
      <c r="E94" s="187">
        <f t="shared" si="21"/>
        <v>2.5118483412322242E-4</v>
      </c>
      <c r="F94" s="148">
        <f t="shared" si="17"/>
        <v>44367.25</v>
      </c>
      <c r="G94" s="116"/>
      <c r="H94" s="549">
        <f t="shared" si="18"/>
        <v>633</v>
      </c>
      <c r="I94" s="550">
        <f t="shared" si="19"/>
        <v>270.75</v>
      </c>
      <c r="J94" s="113">
        <f t="shared" si="20"/>
        <v>362.25</v>
      </c>
      <c r="K94" s="549">
        <f t="shared" si="22"/>
        <v>3.6979917061611376</v>
      </c>
      <c r="L94" s="551"/>
      <c r="N94" s="187">
        <v>2.21</v>
      </c>
      <c r="O94" s="113">
        <v>2.1640000000000001</v>
      </c>
      <c r="P94" s="198">
        <v>2.1520000000000001</v>
      </c>
      <c r="Q94" s="148">
        <f t="shared" si="23"/>
        <v>45031</v>
      </c>
      <c r="R94" s="148">
        <f t="shared" si="24"/>
        <v>44331</v>
      </c>
      <c r="S94" s="187">
        <f t="shared" si="15"/>
        <v>6.5714285714285457E-5</v>
      </c>
      <c r="T94" s="549">
        <f t="shared" si="25"/>
        <v>700</v>
      </c>
      <c r="U94" s="113">
        <f t="shared" si="26"/>
        <v>663.75</v>
      </c>
      <c r="V94" s="113">
        <f t="shared" si="27"/>
        <v>36.25</v>
      </c>
      <c r="W94" s="549">
        <f t="shared" si="16"/>
        <v>2.166382142857143</v>
      </c>
      <c r="X94" s="186">
        <f t="shared" si="28"/>
        <v>1.5316095633039946</v>
      </c>
      <c r="Y94" s="113">
        <f t="shared" si="29"/>
        <v>1.5374741329400088</v>
      </c>
      <c r="Z94" s="433"/>
      <c r="AA94" s="433"/>
    </row>
    <row r="95" spans="2:27" x14ac:dyDescent="0.35">
      <c r="B95" s="116">
        <v>42542</v>
      </c>
      <c r="C95" s="49">
        <v>3.7949999999999999</v>
      </c>
      <c r="D95" s="350">
        <v>3.6349999999999998</v>
      </c>
      <c r="E95" s="187">
        <f t="shared" si="21"/>
        <v>2.5276461295418664E-4</v>
      </c>
      <c r="F95" s="148">
        <f t="shared" si="17"/>
        <v>44368.25</v>
      </c>
      <c r="G95" s="116"/>
      <c r="H95" s="549">
        <f t="shared" si="18"/>
        <v>633</v>
      </c>
      <c r="I95" s="550">
        <f t="shared" si="19"/>
        <v>269.75</v>
      </c>
      <c r="J95" s="113">
        <f t="shared" si="20"/>
        <v>363.25</v>
      </c>
      <c r="K95" s="549">
        <f t="shared" si="22"/>
        <v>3.7268167456556083</v>
      </c>
      <c r="L95" s="551"/>
      <c r="N95" s="187">
        <v>2.2450000000000001</v>
      </c>
      <c r="O95" s="113">
        <v>2.194</v>
      </c>
      <c r="P95" s="198">
        <v>2.1800000000000002</v>
      </c>
      <c r="Q95" s="148">
        <f t="shared" si="23"/>
        <v>45031</v>
      </c>
      <c r="R95" s="148">
        <f t="shared" si="24"/>
        <v>44331</v>
      </c>
      <c r="S95" s="187">
        <f t="shared" si="15"/>
        <v>7.2857142857143077E-5</v>
      </c>
      <c r="T95" s="549">
        <f t="shared" si="25"/>
        <v>700</v>
      </c>
      <c r="U95" s="113">
        <f t="shared" si="26"/>
        <v>662.75</v>
      </c>
      <c r="V95" s="113">
        <f t="shared" si="27"/>
        <v>37.25</v>
      </c>
      <c r="W95" s="549">
        <f t="shared" si="16"/>
        <v>2.1967139285714286</v>
      </c>
      <c r="X95" s="186">
        <f t="shared" si="28"/>
        <v>1.5301028170841797</v>
      </c>
      <c r="Y95" s="113">
        <f t="shared" si="29"/>
        <v>1.5359558536612861</v>
      </c>
      <c r="Z95" s="433"/>
      <c r="AA95" s="433"/>
    </row>
    <row r="96" spans="2:27" x14ac:dyDescent="0.35">
      <c r="B96" s="116">
        <v>42543</v>
      </c>
      <c r="C96" s="49">
        <v>3.8330000000000002</v>
      </c>
      <c r="D96" s="350">
        <v>3.669</v>
      </c>
      <c r="E96" s="187">
        <f t="shared" si="21"/>
        <v>2.5908372827804129E-4</v>
      </c>
      <c r="F96" s="148">
        <f t="shared" si="17"/>
        <v>44369.25</v>
      </c>
      <c r="G96" s="116"/>
      <c r="H96" s="549">
        <f t="shared" si="18"/>
        <v>633</v>
      </c>
      <c r="I96" s="550">
        <f t="shared" si="19"/>
        <v>268.75</v>
      </c>
      <c r="J96" s="113">
        <f t="shared" si="20"/>
        <v>364.25</v>
      </c>
      <c r="K96" s="549">
        <f t="shared" si="22"/>
        <v>3.7633712480252766</v>
      </c>
      <c r="L96" s="551"/>
      <c r="N96" s="187">
        <v>2.2730000000000001</v>
      </c>
      <c r="O96" s="113">
        <v>2.2200000000000002</v>
      </c>
      <c r="P96" s="198">
        <v>2.2029999999999998</v>
      </c>
      <c r="Q96" s="148">
        <f t="shared" si="23"/>
        <v>45031</v>
      </c>
      <c r="R96" s="148">
        <f t="shared" si="24"/>
        <v>44331</v>
      </c>
      <c r="S96" s="187">
        <f t="shared" si="15"/>
        <v>7.5714285714285619E-5</v>
      </c>
      <c r="T96" s="549">
        <f t="shared" si="25"/>
        <v>700</v>
      </c>
      <c r="U96" s="113">
        <f t="shared" si="26"/>
        <v>661.75</v>
      </c>
      <c r="V96" s="113">
        <f t="shared" si="27"/>
        <v>38.25</v>
      </c>
      <c r="W96" s="549">
        <f t="shared" si="16"/>
        <v>2.2228960714285715</v>
      </c>
      <c r="X96" s="186">
        <f t="shared" si="28"/>
        <v>1.5404751765967051</v>
      </c>
      <c r="Y96" s="113">
        <f t="shared" si="29"/>
        <v>1.5464078360209799</v>
      </c>
      <c r="Z96" s="433"/>
      <c r="AA96" s="433"/>
    </row>
    <row r="97" spans="2:27" x14ac:dyDescent="0.35">
      <c r="B97" s="116">
        <v>42544</v>
      </c>
      <c r="C97" s="49">
        <v>3.8369999999999997</v>
      </c>
      <c r="D97" s="350">
        <v>3.673</v>
      </c>
      <c r="E97" s="187">
        <f t="shared" si="21"/>
        <v>2.5908372827804059E-4</v>
      </c>
      <c r="F97" s="148">
        <f t="shared" si="17"/>
        <v>44370.25</v>
      </c>
      <c r="G97" s="116"/>
      <c r="H97" s="549">
        <f t="shared" si="18"/>
        <v>633</v>
      </c>
      <c r="I97" s="550">
        <f t="shared" si="19"/>
        <v>267.75</v>
      </c>
      <c r="J97" s="113">
        <f t="shared" si="20"/>
        <v>365.25</v>
      </c>
      <c r="K97" s="549">
        <f t="shared" si="22"/>
        <v>3.7676303317535544</v>
      </c>
      <c r="L97" s="551"/>
      <c r="N97" s="187">
        <v>2.2989999999999999</v>
      </c>
      <c r="O97" s="113">
        <v>2.2410000000000001</v>
      </c>
      <c r="P97" s="198">
        <v>2.2210000000000001</v>
      </c>
      <c r="Q97" s="148">
        <f t="shared" si="23"/>
        <v>45031</v>
      </c>
      <c r="R97" s="148">
        <f t="shared" si="24"/>
        <v>44331</v>
      </c>
      <c r="S97" s="187">
        <f t="shared" si="15"/>
        <v>8.2857142857142616E-5</v>
      </c>
      <c r="T97" s="549">
        <f t="shared" si="25"/>
        <v>700</v>
      </c>
      <c r="U97" s="113">
        <f t="shared" si="26"/>
        <v>660.75</v>
      </c>
      <c r="V97" s="113">
        <f t="shared" si="27"/>
        <v>39.25</v>
      </c>
      <c r="W97" s="549">
        <f t="shared" si="16"/>
        <v>2.2442521428571429</v>
      </c>
      <c r="X97" s="186">
        <f t="shared" si="28"/>
        <v>1.5233781888964115</v>
      </c>
      <c r="Y97" s="113">
        <f t="shared" si="29"/>
        <v>1.5291798916624133</v>
      </c>
      <c r="Z97" s="433"/>
      <c r="AA97" s="433"/>
    </row>
    <row r="98" spans="2:27" x14ac:dyDescent="0.35">
      <c r="B98" s="116">
        <v>42545</v>
      </c>
      <c r="C98" s="49">
        <v>3.6560000000000001</v>
      </c>
      <c r="D98" s="350">
        <v>3.556</v>
      </c>
      <c r="E98" s="187">
        <f t="shared" si="21"/>
        <v>1.5797788309636666E-4</v>
      </c>
      <c r="F98" s="148">
        <f t="shared" si="17"/>
        <v>44371.25</v>
      </c>
      <c r="G98" s="116"/>
      <c r="H98" s="549">
        <f t="shared" si="18"/>
        <v>633</v>
      </c>
      <c r="I98" s="550">
        <f t="shared" si="19"/>
        <v>266.75</v>
      </c>
      <c r="J98" s="113">
        <f t="shared" si="20"/>
        <v>366.25</v>
      </c>
      <c r="K98" s="549">
        <f t="shared" si="22"/>
        <v>3.6138593996840442</v>
      </c>
      <c r="L98" s="551"/>
      <c r="N98" s="187">
        <v>2.0939999999999999</v>
      </c>
      <c r="O98" s="113">
        <v>2.052</v>
      </c>
      <c r="P98" s="198">
        <v>2.0499999999999998</v>
      </c>
      <c r="Q98" s="148">
        <f t="shared" si="23"/>
        <v>45031</v>
      </c>
      <c r="R98" s="148">
        <f t="shared" si="24"/>
        <v>44331</v>
      </c>
      <c r="S98" s="187">
        <f t="shared" si="15"/>
        <v>5.9999999999999737E-5</v>
      </c>
      <c r="T98" s="549">
        <f t="shared" si="25"/>
        <v>700</v>
      </c>
      <c r="U98" s="113">
        <f t="shared" si="26"/>
        <v>659.75</v>
      </c>
      <c r="V98" s="113">
        <f t="shared" si="27"/>
        <v>40.25</v>
      </c>
      <c r="W98" s="549">
        <f t="shared" si="16"/>
        <v>2.0544150000000001</v>
      </c>
      <c r="X98" s="186">
        <f t="shared" si="28"/>
        <v>1.5594443996840441</v>
      </c>
      <c r="Y98" s="113">
        <f t="shared" si="29"/>
        <v>1.5655240667732828</v>
      </c>
      <c r="Z98" s="433"/>
      <c r="AA98" s="433"/>
    </row>
    <row r="99" spans="2:27" x14ac:dyDescent="0.35">
      <c r="B99" s="116">
        <v>42548</v>
      </c>
      <c r="C99" s="49">
        <v>3.698</v>
      </c>
      <c r="D99" s="350">
        <v>3.5609999999999999</v>
      </c>
      <c r="E99" s="187">
        <f t="shared" si="21"/>
        <v>2.1642969984202214E-4</v>
      </c>
      <c r="F99" s="148">
        <f t="shared" si="17"/>
        <v>44374.25</v>
      </c>
      <c r="G99" s="116"/>
      <c r="H99" s="549">
        <f t="shared" si="18"/>
        <v>633</v>
      </c>
      <c r="I99" s="550">
        <f t="shared" si="19"/>
        <v>263.75</v>
      </c>
      <c r="J99" s="113">
        <f t="shared" si="20"/>
        <v>369.25</v>
      </c>
      <c r="K99" s="549">
        <f t="shared" si="22"/>
        <v>3.6409166666666666</v>
      </c>
      <c r="L99" s="551"/>
      <c r="N99" s="187">
        <v>2.101</v>
      </c>
      <c r="O99" s="113">
        <v>2.06</v>
      </c>
      <c r="P99" s="198">
        <v>2.0619999999999998</v>
      </c>
      <c r="Q99" s="148">
        <f t="shared" si="23"/>
        <v>45031</v>
      </c>
      <c r="R99" s="148">
        <f t="shared" si="24"/>
        <v>44331</v>
      </c>
      <c r="S99" s="187">
        <f t="shared" si="15"/>
        <v>5.8571428571428467E-5</v>
      </c>
      <c r="T99" s="549">
        <f t="shared" si="25"/>
        <v>700</v>
      </c>
      <c r="U99" s="113">
        <f t="shared" si="26"/>
        <v>656.75</v>
      </c>
      <c r="V99" s="113">
        <f t="shared" si="27"/>
        <v>43.25</v>
      </c>
      <c r="W99" s="549">
        <f t="shared" si="16"/>
        <v>2.0625332142857142</v>
      </c>
      <c r="X99" s="186">
        <f t="shared" si="28"/>
        <v>1.5783834523809523</v>
      </c>
      <c r="Y99" s="113">
        <f t="shared" si="29"/>
        <v>1.5846116881878203</v>
      </c>
      <c r="Z99" s="433"/>
      <c r="AA99" s="433"/>
    </row>
    <row r="100" spans="2:27" x14ac:dyDescent="0.35">
      <c r="B100" s="116">
        <v>42549</v>
      </c>
      <c r="C100" s="49">
        <v>3.6819999999999999</v>
      </c>
      <c r="D100" s="350">
        <v>3.5590000000000002</v>
      </c>
      <c r="E100" s="187">
        <f t="shared" si="21"/>
        <v>1.9431279620853045E-4</v>
      </c>
      <c r="F100" s="148">
        <f t="shared" si="17"/>
        <v>44375.25</v>
      </c>
      <c r="G100" s="116"/>
      <c r="H100" s="549">
        <f t="shared" si="18"/>
        <v>633</v>
      </c>
      <c r="I100" s="550">
        <f t="shared" si="19"/>
        <v>262.75</v>
      </c>
      <c r="J100" s="113">
        <f t="shared" si="20"/>
        <v>370.25</v>
      </c>
      <c r="K100" s="549">
        <f t="shared" si="22"/>
        <v>3.6309443127962084</v>
      </c>
      <c r="L100" s="551"/>
      <c r="N100" s="187">
        <v>2.0649999999999999</v>
      </c>
      <c r="O100" s="113">
        <v>2.0369999999999999</v>
      </c>
      <c r="P100" s="198">
        <v>2.0430000000000001</v>
      </c>
      <c r="Q100" s="148">
        <f t="shared" si="23"/>
        <v>45031</v>
      </c>
      <c r="R100" s="148">
        <f t="shared" si="24"/>
        <v>44331</v>
      </c>
      <c r="S100" s="187">
        <f t="shared" si="15"/>
        <v>4.0000000000000037E-5</v>
      </c>
      <c r="T100" s="549">
        <f t="shared" si="25"/>
        <v>700</v>
      </c>
      <c r="U100" s="113">
        <f t="shared" si="26"/>
        <v>655.75</v>
      </c>
      <c r="V100" s="113">
        <f t="shared" si="27"/>
        <v>44.25</v>
      </c>
      <c r="W100" s="549">
        <f t="shared" si="16"/>
        <v>2.03877</v>
      </c>
      <c r="X100" s="186">
        <f t="shared" si="28"/>
        <v>1.5921743127962085</v>
      </c>
      <c r="Y100" s="113">
        <f t="shared" si="29"/>
        <v>1.5985118604020077</v>
      </c>
      <c r="Z100" s="433"/>
      <c r="AA100" s="433"/>
    </row>
    <row r="101" spans="2:27" x14ac:dyDescent="0.35">
      <c r="B101" s="116">
        <v>42550</v>
      </c>
      <c r="C101" s="49">
        <v>3.714</v>
      </c>
      <c r="D101" s="350">
        <v>3.5949999999999998</v>
      </c>
      <c r="E101" s="187">
        <f t="shared" si="21"/>
        <v>1.8799368088467648E-4</v>
      </c>
      <c r="F101" s="148">
        <f t="shared" si="17"/>
        <v>44376.25</v>
      </c>
      <c r="G101" s="116"/>
      <c r="H101" s="549">
        <f t="shared" si="18"/>
        <v>633</v>
      </c>
      <c r="I101" s="550">
        <f t="shared" si="19"/>
        <v>261.75</v>
      </c>
      <c r="J101" s="113">
        <f t="shared" si="20"/>
        <v>371.25</v>
      </c>
      <c r="K101" s="549">
        <f t="shared" si="22"/>
        <v>3.6647926540284357</v>
      </c>
      <c r="L101" s="551"/>
      <c r="N101" s="187">
        <v>2.0870000000000002</v>
      </c>
      <c r="O101" s="113">
        <v>2.0590000000000002</v>
      </c>
      <c r="P101" s="198">
        <v>2.056</v>
      </c>
      <c r="Q101" s="148">
        <f t="shared" si="23"/>
        <v>45031</v>
      </c>
      <c r="R101" s="148">
        <f t="shared" si="24"/>
        <v>44331</v>
      </c>
      <c r="S101" s="187">
        <f t="shared" si="15"/>
        <v>4.0000000000000037E-5</v>
      </c>
      <c r="T101" s="549">
        <f t="shared" si="25"/>
        <v>700</v>
      </c>
      <c r="U101" s="113">
        <f t="shared" si="26"/>
        <v>654.75</v>
      </c>
      <c r="V101" s="113">
        <f t="shared" si="27"/>
        <v>45.25</v>
      </c>
      <c r="W101" s="549">
        <f t="shared" si="16"/>
        <v>2.06081</v>
      </c>
      <c r="X101" s="186">
        <f t="shared" si="28"/>
        <v>1.6039826540284357</v>
      </c>
      <c r="Y101" s="113">
        <f t="shared" si="29"/>
        <v>1.6104145549144855</v>
      </c>
      <c r="Z101" s="433"/>
      <c r="AA101" s="433"/>
    </row>
    <row r="102" spans="2:27" x14ac:dyDescent="0.35">
      <c r="B102" s="116">
        <v>42551</v>
      </c>
      <c r="C102" s="49">
        <v>3.75</v>
      </c>
      <c r="D102" s="350">
        <v>3.597</v>
      </c>
      <c r="E102" s="187">
        <f t="shared" si="21"/>
        <v>2.417061611374408E-4</v>
      </c>
      <c r="F102" s="148">
        <f t="shared" si="17"/>
        <v>44377.25</v>
      </c>
      <c r="G102" s="116"/>
      <c r="H102" s="549">
        <f t="shared" si="18"/>
        <v>633</v>
      </c>
      <c r="I102" s="550">
        <f t="shared" si="19"/>
        <v>260.75</v>
      </c>
      <c r="J102" s="113">
        <f t="shared" si="20"/>
        <v>372.25</v>
      </c>
      <c r="K102" s="549">
        <f t="shared" si="22"/>
        <v>3.6869751184834123</v>
      </c>
      <c r="L102" s="551"/>
      <c r="N102" s="187">
        <v>2.0870000000000002</v>
      </c>
      <c r="O102" s="113">
        <v>2.0569999999999999</v>
      </c>
      <c r="P102" s="198">
        <v>2.0569999999999999</v>
      </c>
      <c r="Q102" s="148">
        <f t="shared" si="23"/>
        <v>45031</v>
      </c>
      <c r="R102" s="148">
        <f t="shared" si="24"/>
        <v>44331</v>
      </c>
      <c r="S102" s="187">
        <f t="shared" si="15"/>
        <v>4.2857142857143215E-5</v>
      </c>
      <c r="T102" s="549">
        <f t="shared" si="25"/>
        <v>700</v>
      </c>
      <c r="U102" s="113">
        <f t="shared" si="26"/>
        <v>653.75</v>
      </c>
      <c r="V102" s="113">
        <f t="shared" si="27"/>
        <v>46.25</v>
      </c>
      <c r="W102" s="549">
        <f t="shared" si="16"/>
        <v>2.0589821428571429</v>
      </c>
      <c r="X102" s="186">
        <f t="shared" si="28"/>
        <v>1.6279929756262694</v>
      </c>
      <c r="Y102" s="113">
        <f t="shared" si="29"/>
        <v>1.6346188784479798</v>
      </c>
      <c r="Z102" s="433"/>
      <c r="AA102" s="433"/>
    </row>
    <row r="103" spans="2:27" x14ac:dyDescent="0.35">
      <c r="B103" s="116">
        <v>42552</v>
      </c>
      <c r="C103" s="49">
        <v>3.7149999999999999</v>
      </c>
      <c r="D103" s="350">
        <v>3.56</v>
      </c>
      <c r="E103" s="187">
        <f t="shared" si="21"/>
        <v>2.4486571879936777E-4</v>
      </c>
      <c r="F103" s="148">
        <f t="shared" si="17"/>
        <v>44378.25</v>
      </c>
      <c r="G103" s="116"/>
      <c r="H103" s="549">
        <f t="shared" si="18"/>
        <v>633</v>
      </c>
      <c r="I103" s="550">
        <f t="shared" si="19"/>
        <v>259.75</v>
      </c>
      <c r="J103" s="113">
        <f t="shared" si="20"/>
        <v>373.25</v>
      </c>
      <c r="K103" s="549">
        <f t="shared" si="22"/>
        <v>3.651396129541864</v>
      </c>
      <c r="L103" s="551"/>
      <c r="N103" s="187">
        <v>2.06</v>
      </c>
      <c r="O103" s="113">
        <v>2.0299999999999998</v>
      </c>
      <c r="P103" s="198">
        <v>2.0289999999999999</v>
      </c>
      <c r="Q103" s="148">
        <f t="shared" si="23"/>
        <v>45031</v>
      </c>
      <c r="R103" s="148">
        <f t="shared" si="24"/>
        <v>44331</v>
      </c>
      <c r="S103" s="187">
        <f t="shared" si="15"/>
        <v>4.2857142857143215E-5</v>
      </c>
      <c r="T103" s="549">
        <f t="shared" si="25"/>
        <v>700</v>
      </c>
      <c r="U103" s="113">
        <f t="shared" si="26"/>
        <v>652.75</v>
      </c>
      <c r="V103" s="113">
        <f t="shared" si="27"/>
        <v>47.25</v>
      </c>
      <c r="W103" s="549">
        <f t="shared" si="16"/>
        <v>2.032025</v>
      </c>
      <c r="X103" s="186">
        <f t="shared" si="28"/>
        <v>1.619371129541864</v>
      </c>
      <c r="Y103" s="113">
        <f t="shared" si="29"/>
        <v>1.6259270366798306</v>
      </c>
      <c r="Z103" s="433"/>
      <c r="AA103" s="433"/>
    </row>
    <row r="104" spans="2:27" x14ac:dyDescent="0.35">
      <c r="B104" s="116">
        <v>42555</v>
      </c>
      <c r="C104" s="49">
        <v>3.694</v>
      </c>
      <c r="D104" s="350">
        <v>3.5430000000000001</v>
      </c>
      <c r="E104" s="187">
        <f t="shared" si="21"/>
        <v>2.3854660347551312E-4</v>
      </c>
      <c r="F104" s="148">
        <f t="shared" si="17"/>
        <v>44381.25</v>
      </c>
      <c r="G104" s="116"/>
      <c r="H104" s="549">
        <f t="shared" si="18"/>
        <v>633</v>
      </c>
      <c r="I104" s="550">
        <f t="shared" si="19"/>
        <v>256.75</v>
      </c>
      <c r="J104" s="113">
        <f t="shared" si="20"/>
        <v>376.25</v>
      </c>
      <c r="K104" s="549">
        <f t="shared" si="22"/>
        <v>3.6327531595576619</v>
      </c>
      <c r="L104" s="551"/>
      <c r="N104" s="187">
        <v>2.0430000000000001</v>
      </c>
      <c r="O104" s="113">
        <v>2.0150000000000001</v>
      </c>
      <c r="P104" s="198">
        <v>2.0099999999999998</v>
      </c>
      <c r="Q104" s="148">
        <f t="shared" si="23"/>
        <v>45031</v>
      </c>
      <c r="R104" s="148">
        <f t="shared" si="24"/>
        <v>44331</v>
      </c>
      <c r="S104" s="187">
        <f t="shared" si="15"/>
        <v>4.0000000000000037E-5</v>
      </c>
      <c r="T104" s="549">
        <f t="shared" si="25"/>
        <v>700</v>
      </c>
      <c r="U104" s="113">
        <f t="shared" si="26"/>
        <v>649.75</v>
      </c>
      <c r="V104" s="113">
        <f t="shared" si="27"/>
        <v>50.25</v>
      </c>
      <c r="W104" s="549">
        <f t="shared" si="16"/>
        <v>2.01701</v>
      </c>
      <c r="X104" s="186">
        <f t="shared" si="28"/>
        <v>1.6157431595576619</v>
      </c>
      <c r="Y104" s="113">
        <f t="shared" si="29"/>
        <v>1.6222697244518303</v>
      </c>
      <c r="Z104" s="433"/>
      <c r="AA104" s="433"/>
    </row>
    <row r="105" spans="2:27" x14ac:dyDescent="0.35">
      <c r="B105" s="116">
        <v>42556</v>
      </c>
      <c r="C105" s="49">
        <v>3.64</v>
      </c>
      <c r="D105" s="350">
        <v>3.5140000000000002</v>
      </c>
      <c r="E105" s="187">
        <f t="shared" si="21"/>
        <v>1.9905213270142162E-4</v>
      </c>
      <c r="F105" s="148">
        <f t="shared" si="17"/>
        <v>44382.25</v>
      </c>
      <c r="G105" s="116"/>
      <c r="H105" s="549">
        <f t="shared" si="18"/>
        <v>633</v>
      </c>
      <c r="I105" s="550">
        <f t="shared" si="19"/>
        <v>255.75</v>
      </c>
      <c r="J105" s="113">
        <f t="shared" si="20"/>
        <v>377.25</v>
      </c>
      <c r="K105" s="549">
        <f t="shared" si="22"/>
        <v>3.5890924170616114</v>
      </c>
      <c r="L105" s="551"/>
      <c r="N105" s="187">
        <v>2.0299999999999998</v>
      </c>
      <c r="O105" s="113">
        <v>2</v>
      </c>
      <c r="P105" s="198">
        <v>1.9990000000000001</v>
      </c>
      <c r="Q105" s="148">
        <f t="shared" si="23"/>
        <v>45031</v>
      </c>
      <c r="R105" s="148">
        <f t="shared" si="24"/>
        <v>44331</v>
      </c>
      <c r="S105" s="187">
        <f t="shared" si="15"/>
        <v>4.2857142857142578E-5</v>
      </c>
      <c r="T105" s="549">
        <f t="shared" si="25"/>
        <v>700</v>
      </c>
      <c r="U105" s="113">
        <f t="shared" si="26"/>
        <v>648.75</v>
      </c>
      <c r="V105" s="113">
        <f t="shared" si="27"/>
        <v>51.25</v>
      </c>
      <c r="W105" s="549">
        <f t="shared" si="16"/>
        <v>2.0021964285714287</v>
      </c>
      <c r="X105" s="186">
        <f t="shared" si="28"/>
        <v>1.5868959884901828</v>
      </c>
      <c r="Y105" s="113">
        <f t="shared" si="29"/>
        <v>1.5931915856859158</v>
      </c>
      <c r="Z105" s="433"/>
      <c r="AA105" s="433"/>
    </row>
    <row r="106" spans="2:27" x14ac:dyDescent="0.35">
      <c r="B106" s="116">
        <v>42557</v>
      </c>
      <c r="C106" s="49">
        <v>3.6189999999999998</v>
      </c>
      <c r="D106" s="350">
        <v>3.4870000000000001</v>
      </c>
      <c r="E106" s="187">
        <f t="shared" si="21"/>
        <v>2.0853080568720327E-4</v>
      </c>
      <c r="F106" s="148">
        <f t="shared" si="17"/>
        <v>44383.25</v>
      </c>
      <c r="G106" s="116"/>
      <c r="H106" s="549">
        <f t="shared" si="18"/>
        <v>633</v>
      </c>
      <c r="I106" s="550">
        <f t="shared" si="19"/>
        <v>254.75</v>
      </c>
      <c r="J106" s="113">
        <f t="shared" si="20"/>
        <v>378.25</v>
      </c>
      <c r="K106" s="549">
        <f t="shared" si="22"/>
        <v>3.5658767772511846</v>
      </c>
      <c r="L106" s="551"/>
      <c r="N106" s="187">
        <v>1.988</v>
      </c>
      <c r="O106" s="113">
        <v>1.9630000000000001</v>
      </c>
      <c r="P106" s="198">
        <v>1.968</v>
      </c>
      <c r="Q106" s="148">
        <f t="shared" si="23"/>
        <v>45031</v>
      </c>
      <c r="R106" s="148">
        <f t="shared" si="24"/>
        <v>44331</v>
      </c>
      <c r="S106" s="187">
        <f t="shared" si="15"/>
        <v>3.5714285714285588E-5</v>
      </c>
      <c r="T106" s="549">
        <f t="shared" si="25"/>
        <v>700</v>
      </c>
      <c r="U106" s="113">
        <f t="shared" si="26"/>
        <v>647.75</v>
      </c>
      <c r="V106" s="113">
        <f t="shared" si="27"/>
        <v>52.25</v>
      </c>
      <c r="W106" s="549">
        <f t="shared" si="16"/>
        <v>1.9648660714285715</v>
      </c>
      <c r="X106" s="186">
        <f t="shared" si="28"/>
        <v>1.6010107058226131</v>
      </c>
      <c r="Y106" s="113">
        <f t="shared" si="29"/>
        <v>1.6074187940229967</v>
      </c>
      <c r="Z106" s="433"/>
      <c r="AA106" s="433"/>
    </row>
    <row r="107" spans="2:27" x14ac:dyDescent="0.35">
      <c r="B107" s="116">
        <v>42558</v>
      </c>
      <c r="C107" s="49">
        <v>3.6150000000000002</v>
      </c>
      <c r="D107" s="350">
        <v>3.4990000000000001</v>
      </c>
      <c r="E107" s="187">
        <f t="shared" si="21"/>
        <v>1.8325434439178532E-4</v>
      </c>
      <c r="F107" s="148">
        <f t="shared" si="17"/>
        <v>44384.25</v>
      </c>
      <c r="G107" s="116"/>
      <c r="H107" s="549">
        <f t="shared" si="18"/>
        <v>633</v>
      </c>
      <c r="I107" s="550">
        <f t="shared" si="19"/>
        <v>253.75</v>
      </c>
      <c r="J107" s="113">
        <f t="shared" si="20"/>
        <v>379.25</v>
      </c>
      <c r="K107" s="549">
        <f t="shared" si="22"/>
        <v>3.5684992101105846</v>
      </c>
      <c r="L107" s="551"/>
      <c r="N107" s="187">
        <v>1.99</v>
      </c>
      <c r="O107" s="113">
        <v>1.9649999999999999</v>
      </c>
      <c r="P107" s="198">
        <v>1.972</v>
      </c>
      <c r="Q107" s="148">
        <f t="shared" si="23"/>
        <v>45031</v>
      </c>
      <c r="R107" s="148">
        <f t="shared" si="24"/>
        <v>44331</v>
      </c>
      <c r="S107" s="187">
        <f t="shared" si="15"/>
        <v>3.5714285714285907E-5</v>
      </c>
      <c r="T107" s="549">
        <f t="shared" si="25"/>
        <v>700</v>
      </c>
      <c r="U107" s="113">
        <f t="shared" si="26"/>
        <v>646.75</v>
      </c>
      <c r="V107" s="113">
        <f t="shared" si="27"/>
        <v>53.25</v>
      </c>
      <c r="W107" s="549">
        <f t="shared" si="16"/>
        <v>1.9669017857142856</v>
      </c>
      <c r="X107" s="186">
        <f t="shared" si="28"/>
        <v>1.6015974243962989</v>
      </c>
      <c r="Y107" s="113">
        <f t="shared" si="29"/>
        <v>1.608010210170896</v>
      </c>
      <c r="Z107" s="433"/>
      <c r="AA107" s="433"/>
    </row>
    <row r="108" spans="2:27" x14ac:dyDescent="0.35">
      <c r="B108" s="116">
        <v>42559</v>
      </c>
      <c r="C108" s="49">
        <v>3.6390000000000002</v>
      </c>
      <c r="D108" s="350">
        <v>3.5339999999999998</v>
      </c>
      <c r="E108" s="187">
        <f t="shared" si="21"/>
        <v>1.658767772511855E-4</v>
      </c>
      <c r="F108" s="148">
        <f t="shared" si="17"/>
        <v>44385.25</v>
      </c>
      <c r="G108" s="116"/>
      <c r="H108" s="549">
        <f t="shared" si="18"/>
        <v>633</v>
      </c>
      <c r="I108" s="550">
        <f t="shared" si="19"/>
        <v>252.75</v>
      </c>
      <c r="J108" s="113">
        <f t="shared" si="20"/>
        <v>380.25</v>
      </c>
      <c r="K108" s="549">
        <f t="shared" si="22"/>
        <v>3.597074644549763</v>
      </c>
      <c r="L108" s="551"/>
      <c r="N108" s="187">
        <v>2.0249999999999999</v>
      </c>
      <c r="O108" s="113">
        <v>2.0110000000000001</v>
      </c>
      <c r="P108" s="198">
        <v>2.02</v>
      </c>
      <c r="Q108" s="148">
        <f t="shared" si="23"/>
        <v>45031</v>
      </c>
      <c r="R108" s="148">
        <f t="shared" si="24"/>
        <v>44331</v>
      </c>
      <c r="S108" s="187">
        <f t="shared" si="15"/>
        <v>1.99999999999997E-5</v>
      </c>
      <c r="T108" s="549">
        <f t="shared" si="25"/>
        <v>700</v>
      </c>
      <c r="U108" s="113">
        <f t="shared" si="26"/>
        <v>645.75</v>
      </c>
      <c r="V108" s="113">
        <f t="shared" si="27"/>
        <v>54.25</v>
      </c>
      <c r="W108" s="549">
        <f t="shared" si="16"/>
        <v>2.0120849999999999</v>
      </c>
      <c r="X108" s="186">
        <f t="shared" si="28"/>
        <v>1.5849896445497631</v>
      </c>
      <c r="Y108" s="113">
        <f t="shared" si="29"/>
        <v>1.5912701249830796</v>
      </c>
      <c r="Z108" s="433"/>
      <c r="AA108" s="433"/>
    </row>
    <row r="109" spans="2:27" x14ac:dyDescent="0.35">
      <c r="B109" s="116">
        <v>42562</v>
      </c>
      <c r="C109" s="49">
        <v>3.63</v>
      </c>
      <c r="D109" s="350">
        <v>3.4729999999999999</v>
      </c>
      <c r="E109" s="187">
        <f t="shared" si="21"/>
        <v>2.4802527646129545E-4</v>
      </c>
      <c r="F109" s="148">
        <f t="shared" si="17"/>
        <v>44388.25</v>
      </c>
      <c r="G109" s="116"/>
      <c r="H109" s="549">
        <f t="shared" si="18"/>
        <v>633</v>
      </c>
      <c r="I109" s="550">
        <f t="shared" si="19"/>
        <v>249.75</v>
      </c>
      <c r="J109" s="113">
        <f t="shared" si="20"/>
        <v>383.25</v>
      </c>
      <c r="K109" s="549">
        <f t="shared" si="22"/>
        <v>3.5680556872037914</v>
      </c>
      <c r="L109" s="551"/>
      <c r="N109" s="187">
        <v>2.032</v>
      </c>
      <c r="O109" s="113">
        <v>2.0169999999999999</v>
      </c>
      <c r="P109" s="198">
        <v>2.0339999999999998</v>
      </c>
      <c r="Q109" s="148">
        <f t="shared" si="23"/>
        <v>45031</v>
      </c>
      <c r="R109" s="148">
        <f t="shared" si="24"/>
        <v>44331</v>
      </c>
      <c r="S109" s="187">
        <f t="shared" si="15"/>
        <v>2.1428571428571608E-5</v>
      </c>
      <c r="T109" s="549">
        <f t="shared" si="25"/>
        <v>700</v>
      </c>
      <c r="U109" s="113">
        <f t="shared" si="26"/>
        <v>642.75</v>
      </c>
      <c r="V109" s="113">
        <f t="shared" si="27"/>
        <v>57.25</v>
      </c>
      <c r="W109" s="549">
        <f t="shared" si="16"/>
        <v>2.0182267857142855</v>
      </c>
      <c r="X109" s="186">
        <f t="shared" si="28"/>
        <v>1.5498289014895059</v>
      </c>
      <c r="Y109" s="113">
        <f t="shared" si="29"/>
        <v>1.5558338255492465</v>
      </c>
      <c r="Z109" s="433"/>
      <c r="AA109" s="433"/>
    </row>
    <row r="110" spans="2:27" x14ac:dyDescent="0.35">
      <c r="B110" s="116">
        <v>42563</v>
      </c>
      <c r="C110" s="49">
        <v>3.6659999999999999</v>
      </c>
      <c r="D110" s="350">
        <v>3.492</v>
      </c>
      <c r="E110" s="187">
        <f t="shared" si="21"/>
        <v>2.7488151658767762E-4</v>
      </c>
      <c r="F110" s="148">
        <f t="shared" si="17"/>
        <v>44389.25</v>
      </c>
      <c r="G110" s="116"/>
      <c r="H110" s="549">
        <f t="shared" si="18"/>
        <v>633</v>
      </c>
      <c r="I110" s="550">
        <f t="shared" si="19"/>
        <v>248.75</v>
      </c>
      <c r="J110" s="113">
        <f t="shared" si="20"/>
        <v>384.25</v>
      </c>
      <c r="K110" s="549">
        <f t="shared" si="22"/>
        <v>3.597623222748815</v>
      </c>
      <c r="L110" s="551"/>
      <c r="N110" s="187">
        <v>2.0659999999999998</v>
      </c>
      <c r="O110" s="113">
        <v>2.0489999999999999</v>
      </c>
      <c r="P110" s="198">
        <v>2.0539999999999998</v>
      </c>
      <c r="Q110" s="148">
        <f t="shared" si="23"/>
        <v>45031</v>
      </c>
      <c r="R110" s="148">
        <f t="shared" si="24"/>
        <v>44331</v>
      </c>
      <c r="S110" s="187">
        <f t="shared" si="15"/>
        <v>2.4285714285714149E-5</v>
      </c>
      <c r="T110" s="549">
        <f t="shared" si="25"/>
        <v>700</v>
      </c>
      <c r="U110" s="113">
        <f t="shared" si="26"/>
        <v>641.75</v>
      </c>
      <c r="V110" s="113">
        <f t="shared" si="27"/>
        <v>58.25</v>
      </c>
      <c r="W110" s="549">
        <f t="shared" si="16"/>
        <v>2.0504146428571426</v>
      </c>
      <c r="X110" s="186">
        <f t="shared" si="28"/>
        <v>1.5472085798916724</v>
      </c>
      <c r="Y110" s="113">
        <f t="shared" si="29"/>
        <v>1.5531932158659112</v>
      </c>
      <c r="Z110" s="433"/>
      <c r="AA110" s="433"/>
    </row>
    <row r="111" spans="2:27" x14ac:dyDescent="0.35">
      <c r="B111" s="116">
        <v>42564</v>
      </c>
      <c r="C111" s="49">
        <v>3.6779999999999999</v>
      </c>
      <c r="D111" s="350">
        <v>3.5110000000000001</v>
      </c>
      <c r="E111" s="187">
        <f t="shared" si="21"/>
        <v>2.6382306477093178E-4</v>
      </c>
      <c r="F111" s="148">
        <f t="shared" si="17"/>
        <v>44390.25</v>
      </c>
      <c r="G111" s="116"/>
      <c r="H111" s="549">
        <f t="shared" si="18"/>
        <v>633</v>
      </c>
      <c r="I111" s="550">
        <f t="shared" si="19"/>
        <v>247.75</v>
      </c>
      <c r="J111" s="113">
        <f t="shared" si="20"/>
        <v>385.25</v>
      </c>
      <c r="K111" s="549">
        <f t="shared" si="22"/>
        <v>3.6126378357030018</v>
      </c>
      <c r="L111" s="551"/>
      <c r="N111" s="187">
        <v>2.1019999999999999</v>
      </c>
      <c r="O111" s="113">
        <v>2.081</v>
      </c>
      <c r="P111" s="198">
        <v>2.0819999999999999</v>
      </c>
      <c r="Q111" s="148">
        <f t="shared" si="23"/>
        <v>45031</v>
      </c>
      <c r="R111" s="148">
        <f t="shared" si="24"/>
        <v>44331</v>
      </c>
      <c r="S111" s="187">
        <f t="shared" si="15"/>
        <v>2.9999999999999869E-5</v>
      </c>
      <c r="T111" s="549">
        <f t="shared" si="25"/>
        <v>700</v>
      </c>
      <c r="U111" s="113">
        <f t="shared" si="26"/>
        <v>640.75</v>
      </c>
      <c r="V111" s="113">
        <f t="shared" si="27"/>
        <v>59.25</v>
      </c>
      <c r="W111" s="549">
        <f t="shared" si="16"/>
        <v>2.0827775000000002</v>
      </c>
      <c r="X111" s="186">
        <f t="shared" si="28"/>
        <v>1.5298603357030016</v>
      </c>
      <c r="Y111" s="113">
        <f t="shared" si="29"/>
        <v>1.5357115173199043</v>
      </c>
      <c r="Z111" s="433"/>
      <c r="AA111" s="433"/>
    </row>
    <row r="112" spans="2:27" x14ac:dyDescent="0.35">
      <c r="B112" s="116">
        <v>42565</v>
      </c>
      <c r="C112" s="49">
        <v>3.6280000000000001</v>
      </c>
      <c r="D112" s="350">
        <v>3.4569999999999999</v>
      </c>
      <c r="E112" s="187">
        <f t="shared" si="21"/>
        <v>2.7014218009478714E-4</v>
      </c>
      <c r="F112" s="148">
        <f t="shared" si="17"/>
        <v>44391.25</v>
      </c>
      <c r="G112" s="116"/>
      <c r="H112" s="549">
        <f t="shared" si="18"/>
        <v>633</v>
      </c>
      <c r="I112" s="550">
        <f t="shared" si="19"/>
        <v>246.75</v>
      </c>
      <c r="J112" s="113">
        <f t="shared" si="20"/>
        <v>386.25</v>
      </c>
      <c r="K112" s="549">
        <f t="shared" si="22"/>
        <v>3.5613424170616113</v>
      </c>
      <c r="L112" s="551"/>
      <c r="N112" s="187">
        <v>2.0720000000000001</v>
      </c>
      <c r="O112" s="113">
        <v>2.048</v>
      </c>
      <c r="P112" s="198">
        <v>2.04</v>
      </c>
      <c r="Q112" s="148">
        <f t="shared" si="23"/>
        <v>45031</v>
      </c>
      <c r="R112" s="148">
        <f t="shared" si="24"/>
        <v>44331</v>
      </c>
      <c r="S112" s="187">
        <f t="shared" si="15"/>
        <v>3.4285714285714318E-5</v>
      </c>
      <c r="T112" s="549">
        <f t="shared" si="25"/>
        <v>700</v>
      </c>
      <c r="U112" s="113">
        <f t="shared" si="26"/>
        <v>639.75</v>
      </c>
      <c r="V112" s="113">
        <f t="shared" si="27"/>
        <v>60.25</v>
      </c>
      <c r="W112" s="549">
        <f t="shared" si="16"/>
        <v>2.0500657142857142</v>
      </c>
      <c r="X112" s="186">
        <f t="shared" si="28"/>
        <v>1.5112767027758971</v>
      </c>
      <c r="Y112" s="113">
        <f t="shared" si="29"/>
        <v>1.5169865959567597</v>
      </c>
      <c r="Z112" s="433"/>
      <c r="AA112" s="433"/>
    </row>
    <row r="113" spans="2:27" x14ac:dyDescent="0.35">
      <c r="B113" s="116">
        <v>42566</v>
      </c>
      <c r="C113" s="49">
        <v>3.661</v>
      </c>
      <c r="D113" s="350">
        <v>3.4790000000000001</v>
      </c>
      <c r="E113" s="187">
        <f t="shared" si="21"/>
        <v>2.8751974723538693E-4</v>
      </c>
      <c r="F113" s="148">
        <f t="shared" si="17"/>
        <v>44392.25</v>
      </c>
      <c r="G113" s="116"/>
      <c r="H113" s="549">
        <f t="shared" si="18"/>
        <v>633</v>
      </c>
      <c r="I113" s="550">
        <f t="shared" si="19"/>
        <v>245.75</v>
      </c>
      <c r="J113" s="113">
        <f t="shared" si="20"/>
        <v>387.25</v>
      </c>
      <c r="K113" s="549">
        <f t="shared" si="22"/>
        <v>3.5903420221169036</v>
      </c>
      <c r="L113" s="551"/>
      <c r="N113" s="187">
        <v>2.11</v>
      </c>
      <c r="O113" s="113">
        <v>2.069</v>
      </c>
      <c r="P113" s="198">
        <v>2.0459999999999998</v>
      </c>
      <c r="Q113" s="148">
        <f t="shared" si="23"/>
        <v>45031</v>
      </c>
      <c r="R113" s="148">
        <f t="shared" si="24"/>
        <v>44331</v>
      </c>
      <c r="S113" s="187">
        <f t="shared" si="15"/>
        <v>5.8571428571428467E-5</v>
      </c>
      <c r="T113" s="549">
        <f t="shared" si="25"/>
        <v>700</v>
      </c>
      <c r="U113" s="113">
        <f t="shared" si="26"/>
        <v>638.75</v>
      </c>
      <c r="V113" s="113">
        <f t="shared" si="27"/>
        <v>61.25</v>
      </c>
      <c r="W113" s="549">
        <f t="shared" si="16"/>
        <v>2.0725875</v>
      </c>
      <c r="X113" s="186">
        <f t="shared" si="28"/>
        <v>1.5177545221169035</v>
      </c>
      <c r="Y113" s="113">
        <f t="shared" si="29"/>
        <v>1.5235134690904317</v>
      </c>
      <c r="Z113" s="433"/>
      <c r="AA113" s="433"/>
    </row>
    <row r="114" spans="2:27" x14ac:dyDescent="0.35">
      <c r="B114" s="116">
        <v>42569</v>
      </c>
      <c r="C114" s="49">
        <v>3.6390000000000002</v>
      </c>
      <c r="D114" s="350">
        <v>3.4460000000000002</v>
      </c>
      <c r="E114" s="187">
        <f t="shared" si="21"/>
        <v>3.0489731437598747E-4</v>
      </c>
      <c r="F114" s="148">
        <f t="shared" si="17"/>
        <v>44395.25</v>
      </c>
      <c r="G114" s="116"/>
      <c r="H114" s="549">
        <f t="shared" si="18"/>
        <v>633</v>
      </c>
      <c r="I114" s="550">
        <f t="shared" si="19"/>
        <v>242.75</v>
      </c>
      <c r="J114" s="113">
        <f t="shared" si="20"/>
        <v>390.25</v>
      </c>
      <c r="K114" s="549">
        <f t="shared" si="22"/>
        <v>3.5649861769352293</v>
      </c>
      <c r="L114" s="551"/>
      <c r="N114" s="187">
        <v>2.0960000000000001</v>
      </c>
      <c r="O114" s="113">
        <v>2.052</v>
      </c>
      <c r="P114" s="198">
        <v>2.0209999999999999</v>
      </c>
      <c r="Q114" s="148">
        <f t="shared" si="23"/>
        <v>45031</v>
      </c>
      <c r="R114" s="148">
        <f t="shared" si="24"/>
        <v>44331</v>
      </c>
      <c r="S114" s="187">
        <f t="shared" si="15"/>
        <v>6.2857142857142916E-5</v>
      </c>
      <c r="T114" s="549">
        <f t="shared" si="25"/>
        <v>700</v>
      </c>
      <c r="U114" s="113">
        <f t="shared" si="26"/>
        <v>635.75</v>
      </c>
      <c r="V114" s="113">
        <f t="shared" si="27"/>
        <v>64.25</v>
      </c>
      <c r="W114" s="549">
        <f t="shared" si="16"/>
        <v>2.0560385714285716</v>
      </c>
      <c r="X114" s="186">
        <f t="shared" si="28"/>
        <v>1.5089476055066577</v>
      </c>
      <c r="Y114" s="113">
        <f t="shared" si="29"/>
        <v>1.5146399126970689</v>
      </c>
      <c r="Z114" s="433"/>
      <c r="AA114" s="433"/>
    </row>
    <row r="115" spans="2:27" x14ac:dyDescent="0.35">
      <c r="B115" s="116">
        <v>42570</v>
      </c>
      <c r="C115" s="49">
        <v>3.5819999999999999</v>
      </c>
      <c r="D115" s="350">
        <v>3.3810000000000002</v>
      </c>
      <c r="E115" s="187">
        <f t="shared" si="21"/>
        <v>3.1753554502369607E-4</v>
      </c>
      <c r="F115" s="148">
        <f t="shared" si="17"/>
        <v>44396.25</v>
      </c>
      <c r="G115" s="116"/>
      <c r="H115" s="549">
        <f t="shared" si="18"/>
        <v>633</v>
      </c>
      <c r="I115" s="550">
        <f t="shared" si="19"/>
        <v>241.75</v>
      </c>
      <c r="J115" s="113">
        <f t="shared" si="20"/>
        <v>391.25</v>
      </c>
      <c r="K115" s="549">
        <f t="shared" si="22"/>
        <v>3.5052357819905211</v>
      </c>
      <c r="L115" s="551"/>
      <c r="N115" s="187">
        <v>2.0489999999999999</v>
      </c>
      <c r="O115" s="113">
        <v>1.9969999999999999</v>
      </c>
      <c r="P115" s="198">
        <v>1.966</v>
      </c>
      <c r="Q115" s="148">
        <f t="shared" si="23"/>
        <v>45031</v>
      </c>
      <c r="R115" s="148">
        <f t="shared" si="24"/>
        <v>44331</v>
      </c>
      <c r="S115" s="187">
        <f t="shared" si="15"/>
        <v>7.4285714285714355E-5</v>
      </c>
      <c r="T115" s="549">
        <f t="shared" si="25"/>
        <v>700</v>
      </c>
      <c r="U115" s="113">
        <f t="shared" si="26"/>
        <v>634.75</v>
      </c>
      <c r="V115" s="113">
        <f t="shared" si="27"/>
        <v>65.25</v>
      </c>
      <c r="W115" s="549">
        <f t="shared" si="16"/>
        <v>2.0018471428571427</v>
      </c>
      <c r="X115" s="186">
        <f t="shared" si="28"/>
        <v>1.5033886391333784</v>
      </c>
      <c r="Y115" s="113">
        <f t="shared" si="29"/>
        <v>1.5090390826340894</v>
      </c>
      <c r="Z115" s="433"/>
      <c r="AA115" s="433"/>
    </row>
    <row r="116" spans="2:27" x14ac:dyDescent="0.35">
      <c r="B116" s="116">
        <v>42571</v>
      </c>
      <c r="C116" s="49">
        <v>3.597</v>
      </c>
      <c r="D116" s="350">
        <v>3.4050000000000002</v>
      </c>
      <c r="E116" s="187">
        <f t="shared" si="21"/>
        <v>3.0331753554502325E-4</v>
      </c>
      <c r="F116" s="148">
        <f t="shared" si="17"/>
        <v>44397.25</v>
      </c>
      <c r="G116" s="116"/>
      <c r="H116" s="549">
        <f t="shared" si="18"/>
        <v>633</v>
      </c>
      <c r="I116" s="550">
        <f t="shared" si="19"/>
        <v>240.75</v>
      </c>
      <c r="J116" s="113">
        <f t="shared" si="20"/>
        <v>392.25</v>
      </c>
      <c r="K116" s="549">
        <f t="shared" si="22"/>
        <v>3.5239763033175358</v>
      </c>
      <c r="L116" s="551"/>
      <c r="N116" s="187">
        <v>2.048</v>
      </c>
      <c r="O116" s="113">
        <v>2.0030000000000001</v>
      </c>
      <c r="P116" s="198">
        <v>1.9710000000000001</v>
      </c>
      <c r="Q116" s="148">
        <f t="shared" si="23"/>
        <v>45031</v>
      </c>
      <c r="R116" s="148">
        <f t="shared" si="24"/>
        <v>44331</v>
      </c>
      <c r="S116" s="187">
        <f t="shared" si="15"/>
        <v>6.4285714285714179E-5</v>
      </c>
      <c r="T116" s="549">
        <f t="shared" si="25"/>
        <v>700</v>
      </c>
      <c r="U116" s="113">
        <f t="shared" si="26"/>
        <v>633.75</v>
      </c>
      <c r="V116" s="113">
        <f t="shared" si="27"/>
        <v>66.25</v>
      </c>
      <c r="W116" s="549">
        <f t="shared" si="16"/>
        <v>2.0072589285714288</v>
      </c>
      <c r="X116" s="186">
        <f t="shared" si="28"/>
        <v>1.5167173747461069</v>
      </c>
      <c r="Y116" s="113">
        <f t="shared" si="29"/>
        <v>1.5224684537332722</v>
      </c>
      <c r="Z116" s="433"/>
      <c r="AA116" s="433"/>
    </row>
    <row r="117" spans="2:27" x14ac:dyDescent="0.35">
      <c r="B117" s="116">
        <v>42572</v>
      </c>
      <c r="C117" s="49">
        <v>3.5380000000000003</v>
      </c>
      <c r="D117" s="350">
        <v>3.3439999999999999</v>
      </c>
      <c r="E117" s="187">
        <f t="shared" si="21"/>
        <v>3.0647709320695164E-4</v>
      </c>
      <c r="F117" s="148">
        <f t="shared" si="17"/>
        <v>44398.25</v>
      </c>
      <c r="G117" s="116"/>
      <c r="H117" s="549">
        <f t="shared" si="18"/>
        <v>633</v>
      </c>
      <c r="I117" s="550">
        <f t="shared" si="19"/>
        <v>239.75</v>
      </c>
      <c r="J117" s="113">
        <f t="shared" si="20"/>
        <v>393.25</v>
      </c>
      <c r="K117" s="549">
        <f t="shared" si="22"/>
        <v>3.4645221169036335</v>
      </c>
      <c r="L117" s="551"/>
      <c r="N117" s="187">
        <v>2.0099999999999998</v>
      </c>
      <c r="O117" s="113">
        <v>1.9630000000000001</v>
      </c>
      <c r="P117" s="198">
        <v>1.925</v>
      </c>
      <c r="Q117" s="148">
        <f t="shared" si="23"/>
        <v>45031</v>
      </c>
      <c r="R117" s="148">
        <f t="shared" si="24"/>
        <v>44331</v>
      </c>
      <c r="S117" s="187">
        <f t="shared" si="15"/>
        <v>6.7142857142856721E-5</v>
      </c>
      <c r="T117" s="549">
        <f t="shared" si="25"/>
        <v>700</v>
      </c>
      <c r="U117" s="113">
        <f t="shared" si="26"/>
        <v>632.75</v>
      </c>
      <c r="V117" s="113">
        <f t="shared" si="27"/>
        <v>67.25</v>
      </c>
      <c r="W117" s="549">
        <f t="shared" si="16"/>
        <v>1.9675153571428572</v>
      </c>
      <c r="X117" s="186">
        <f t="shared" si="28"/>
        <v>1.4970067597607764</v>
      </c>
      <c r="Y117" s="113">
        <f t="shared" si="29"/>
        <v>1.5026093328577073</v>
      </c>
      <c r="Z117" s="433"/>
      <c r="AA117" s="433"/>
    </row>
    <row r="118" spans="2:27" x14ac:dyDescent="0.35">
      <c r="B118" s="116">
        <v>42573</v>
      </c>
      <c r="C118" s="49">
        <v>3.5179999999999998</v>
      </c>
      <c r="D118" s="350">
        <v>3.327</v>
      </c>
      <c r="E118" s="187">
        <f t="shared" si="21"/>
        <v>3.017377567140598E-4</v>
      </c>
      <c r="F118" s="148">
        <f t="shared" si="17"/>
        <v>44399.25</v>
      </c>
      <c r="G118" s="116"/>
      <c r="H118" s="549">
        <f t="shared" si="18"/>
        <v>633</v>
      </c>
      <c r="I118" s="550">
        <f t="shared" si="19"/>
        <v>238.75</v>
      </c>
      <c r="J118" s="113">
        <f t="shared" si="20"/>
        <v>394.25</v>
      </c>
      <c r="K118" s="549">
        <f t="shared" si="22"/>
        <v>3.4459601105845179</v>
      </c>
      <c r="L118" s="551"/>
      <c r="N118" s="187">
        <v>1.9830000000000001</v>
      </c>
      <c r="O118" s="113">
        <v>1.9340000000000002</v>
      </c>
      <c r="P118" s="198">
        <v>1.9</v>
      </c>
      <c r="Q118" s="148">
        <f t="shared" si="23"/>
        <v>45031</v>
      </c>
      <c r="R118" s="148">
        <f t="shared" si="24"/>
        <v>44331</v>
      </c>
      <c r="S118" s="187">
        <f t="shared" si="15"/>
        <v>6.9999999999999899E-5</v>
      </c>
      <c r="T118" s="549">
        <f t="shared" si="25"/>
        <v>700</v>
      </c>
      <c r="U118" s="113">
        <f t="shared" si="26"/>
        <v>631.75</v>
      </c>
      <c r="V118" s="113">
        <f t="shared" si="27"/>
        <v>68.25</v>
      </c>
      <c r="W118" s="549">
        <f t="shared" si="16"/>
        <v>1.9387775000000003</v>
      </c>
      <c r="X118" s="186">
        <f t="shared" si="28"/>
        <v>1.5071826105845176</v>
      </c>
      <c r="Y118" s="113">
        <f t="shared" si="29"/>
        <v>1.5128616091386604</v>
      </c>
      <c r="Z118" s="433"/>
      <c r="AA118" s="433"/>
    </row>
    <row r="119" spans="2:27" x14ac:dyDescent="0.35">
      <c r="B119" s="116">
        <v>42576</v>
      </c>
      <c r="C119" s="49">
        <v>3.5960000000000001</v>
      </c>
      <c r="D119" s="350">
        <v>3.4089999999999998</v>
      </c>
      <c r="E119" s="187">
        <f t="shared" si="21"/>
        <v>2.9541864139020579E-4</v>
      </c>
      <c r="F119" s="148">
        <f t="shared" si="17"/>
        <v>44402.25</v>
      </c>
      <c r="G119" s="116"/>
      <c r="H119" s="549">
        <f t="shared" si="18"/>
        <v>633</v>
      </c>
      <c r="I119" s="550">
        <f t="shared" si="19"/>
        <v>235.75</v>
      </c>
      <c r="J119" s="113">
        <f t="shared" si="20"/>
        <v>397.25</v>
      </c>
      <c r="K119" s="549">
        <f t="shared" si="22"/>
        <v>3.5263550552922589</v>
      </c>
      <c r="L119" s="551"/>
      <c r="N119" s="187">
        <v>1.992</v>
      </c>
      <c r="O119" s="113">
        <v>1.9409999999999998</v>
      </c>
      <c r="P119" s="198">
        <v>1.9079999999999999</v>
      </c>
      <c r="Q119" s="148">
        <f t="shared" si="23"/>
        <v>45031</v>
      </c>
      <c r="R119" s="148">
        <f t="shared" si="24"/>
        <v>44331</v>
      </c>
      <c r="S119" s="187">
        <f t="shared" si="15"/>
        <v>7.2857142857143077E-5</v>
      </c>
      <c r="T119" s="549">
        <f t="shared" si="25"/>
        <v>700</v>
      </c>
      <c r="U119" s="113">
        <f t="shared" si="26"/>
        <v>628.75</v>
      </c>
      <c r="V119" s="113">
        <f t="shared" si="27"/>
        <v>71.25</v>
      </c>
      <c r="W119" s="549">
        <f t="shared" si="16"/>
        <v>1.9461910714285713</v>
      </c>
      <c r="X119" s="186">
        <f t="shared" si="28"/>
        <v>1.5801639838636876</v>
      </c>
      <c r="Y119" s="113">
        <f t="shared" si="29"/>
        <v>1.5864062794034517</v>
      </c>
      <c r="Z119" s="433"/>
      <c r="AA119" s="433"/>
    </row>
    <row r="120" spans="2:27" x14ac:dyDescent="0.35">
      <c r="B120" s="116">
        <v>42577</v>
      </c>
      <c r="C120" s="49">
        <v>3.585</v>
      </c>
      <c r="D120" s="350">
        <v>3.4</v>
      </c>
      <c r="E120" s="187">
        <f t="shared" si="21"/>
        <v>2.9225908372827812E-4</v>
      </c>
      <c r="F120" s="148">
        <f t="shared" si="17"/>
        <v>44403.25</v>
      </c>
      <c r="G120" s="116"/>
      <c r="H120" s="549">
        <f t="shared" si="18"/>
        <v>633</v>
      </c>
      <c r="I120" s="550">
        <f t="shared" si="19"/>
        <v>234.75</v>
      </c>
      <c r="J120" s="113">
        <f t="shared" si="20"/>
        <v>398.25</v>
      </c>
      <c r="K120" s="549">
        <f t="shared" si="22"/>
        <v>3.5163921800947868</v>
      </c>
      <c r="L120" s="551"/>
      <c r="N120" s="187">
        <v>1.988</v>
      </c>
      <c r="O120" s="113">
        <v>1.9350000000000001</v>
      </c>
      <c r="P120" s="198">
        <v>1.9</v>
      </c>
      <c r="Q120" s="148">
        <f t="shared" si="23"/>
        <v>45031</v>
      </c>
      <c r="R120" s="148">
        <f t="shared" si="24"/>
        <v>44331</v>
      </c>
      <c r="S120" s="187">
        <f t="shared" si="15"/>
        <v>7.5714285714285619E-5</v>
      </c>
      <c r="T120" s="549">
        <f t="shared" si="25"/>
        <v>700</v>
      </c>
      <c r="U120" s="113">
        <f t="shared" si="26"/>
        <v>627.75</v>
      </c>
      <c r="V120" s="113">
        <f t="shared" si="27"/>
        <v>72.25</v>
      </c>
      <c r="W120" s="549">
        <f t="shared" si="16"/>
        <v>1.9404703571428572</v>
      </c>
      <c r="X120" s="186">
        <f t="shared" si="28"/>
        <v>1.5759218229519296</v>
      </c>
      <c r="Y120" s="113">
        <f t="shared" si="29"/>
        <v>1.5821306469320895</v>
      </c>
      <c r="Z120" s="433"/>
      <c r="AA120" s="433"/>
    </row>
    <row r="121" spans="2:27" x14ac:dyDescent="0.35">
      <c r="B121" s="116">
        <v>42578</v>
      </c>
      <c r="C121" s="49">
        <v>3.6189999999999998</v>
      </c>
      <c r="D121" s="350">
        <v>3.43</v>
      </c>
      <c r="E121" s="187">
        <f t="shared" si="21"/>
        <v>2.9857819905213206E-4</v>
      </c>
      <c r="F121" s="148">
        <f t="shared" si="17"/>
        <v>44404.25</v>
      </c>
      <c r="G121" s="116"/>
      <c r="H121" s="549">
        <f t="shared" si="18"/>
        <v>633</v>
      </c>
      <c r="I121" s="550">
        <f t="shared" si="19"/>
        <v>233.75</v>
      </c>
      <c r="J121" s="113">
        <f t="shared" si="20"/>
        <v>399.25</v>
      </c>
      <c r="K121" s="549">
        <f t="shared" si="22"/>
        <v>3.5492073459715638</v>
      </c>
      <c r="L121" s="551"/>
      <c r="N121" s="187">
        <v>2.0249999999999999</v>
      </c>
      <c r="O121" s="113">
        <v>1.9750000000000001</v>
      </c>
      <c r="P121" s="198">
        <v>1.9390000000000001</v>
      </c>
      <c r="Q121" s="148">
        <f t="shared" si="23"/>
        <v>45031</v>
      </c>
      <c r="R121" s="148">
        <f t="shared" si="24"/>
        <v>44331</v>
      </c>
      <c r="S121" s="187">
        <f t="shared" si="15"/>
        <v>7.1428571428571176E-5</v>
      </c>
      <c r="T121" s="549">
        <f t="shared" si="25"/>
        <v>700</v>
      </c>
      <c r="U121" s="113">
        <f t="shared" si="26"/>
        <v>626.75</v>
      </c>
      <c r="V121" s="113">
        <f t="shared" si="27"/>
        <v>73.25</v>
      </c>
      <c r="W121" s="549">
        <f t="shared" si="16"/>
        <v>1.980232142857143</v>
      </c>
      <c r="X121" s="186">
        <f t="shared" si="28"/>
        <v>1.5689752031144208</v>
      </c>
      <c r="Y121" s="113">
        <f t="shared" si="29"/>
        <v>1.575129411084375</v>
      </c>
      <c r="Z121" s="433"/>
      <c r="AA121" s="433"/>
    </row>
    <row r="122" spans="2:27" x14ac:dyDescent="0.35">
      <c r="B122" s="116">
        <v>42579</v>
      </c>
      <c r="C122" s="49">
        <v>3.5990000000000002</v>
      </c>
      <c r="D122" s="350">
        <v>3.4079999999999999</v>
      </c>
      <c r="E122" s="187">
        <f t="shared" si="21"/>
        <v>3.017377567140605E-4</v>
      </c>
      <c r="F122" s="148">
        <f t="shared" si="17"/>
        <v>44405.25</v>
      </c>
      <c r="G122" s="116"/>
      <c r="H122" s="549">
        <f t="shared" si="18"/>
        <v>633</v>
      </c>
      <c r="I122" s="550">
        <f t="shared" si="19"/>
        <v>232.75</v>
      </c>
      <c r="J122" s="113">
        <f t="shared" si="20"/>
        <v>400.25</v>
      </c>
      <c r="K122" s="549">
        <f t="shared" si="22"/>
        <v>3.5287705371248026</v>
      </c>
      <c r="L122" s="551"/>
      <c r="N122" s="187">
        <v>2.004</v>
      </c>
      <c r="O122" s="113">
        <v>1.9239999999999999</v>
      </c>
      <c r="P122" s="198">
        <v>1.8959999999999999</v>
      </c>
      <c r="Q122" s="148">
        <f t="shared" si="23"/>
        <v>45031</v>
      </c>
      <c r="R122" s="148">
        <f t="shared" si="24"/>
        <v>44331</v>
      </c>
      <c r="S122" s="187">
        <f t="shared" si="15"/>
        <v>1.1428571428571439E-4</v>
      </c>
      <c r="T122" s="549">
        <f t="shared" si="25"/>
        <v>700</v>
      </c>
      <c r="U122" s="113">
        <f t="shared" si="26"/>
        <v>625.75</v>
      </c>
      <c r="V122" s="113">
        <f t="shared" si="27"/>
        <v>74.25</v>
      </c>
      <c r="W122" s="549">
        <f t="shared" si="16"/>
        <v>1.9324857142857141</v>
      </c>
      <c r="X122" s="186">
        <f t="shared" si="28"/>
        <v>1.5962848228390885</v>
      </c>
      <c r="Y122" s="113">
        <f t="shared" si="29"/>
        <v>1.6026551359281438</v>
      </c>
      <c r="Z122" s="433"/>
      <c r="AA122" s="433"/>
    </row>
    <row r="123" spans="2:27" x14ac:dyDescent="0.35">
      <c r="B123" s="116">
        <v>42580</v>
      </c>
      <c r="C123" s="49">
        <v>3.5859999999999999</v>
      </c>
      <c r="D123" s="350">
        <v>3.391</v>
      </c>
      <c r="E123" s="187">
        <f t="shared" si="21"/>
        <v>3.0805687203791445E-4</v>
      </c>
      <c r="F123" s="148">
        <f t="shared" si="17"/>
        <v>44406.25</v>
      </c>
      <c r="G123" s="116"/>
      <c r="H123" s="549">
        <f t="shared" si="18"/>
        <v>633</v>
      </c>
      <c r="I123" s="550">
        <f t="shared" si="19"/>
        <v>231.75</v>
      </c>
      <c r="J123" s="113">
        <f t="shared" si="20"/>
        <v>401.25</v>
      </c>
      <c r="K123" s="549">
        <f t="shared" si="22"/>
        <v>3.5146078199052133</v>
      </c>
      <c r="L123" s="551"/>
      <c r="N123" s="187">
        <v>1.9790000000000001</v>
      </c>
      <c r="O123" s="113">
        <v>1.903</v>
      </c>
      <c r="P123" s="198">
        <v>1.88</v>
      </c>
      <c r="Q123" s="148">
        <f t="shared" si="23"/>
        <v>45031</v>
      </c>
      <c r="R123" s="148">
        <f t="shared" si="24"/>
        <v>44331</v>
      </c>
      <c r="S123" s="187">
        <f t="shared" si="15"/>
        <v>1.0857142857142867E-4</v>
      </c>
      <c r="T123" s="549">
        <f t="shared" si="25"/>
        <v>700</v>
      </c>
      <c r="U123" s="113">
        <f t="shared" si="26"/>
        <v>624.75</v>
      </c>
      <c r="V123" s="113">
        <f t="shared" si="27"/>
        <v>75.25</v>
      </c>
      <c r="W123" s="549">
        <f t="shared" si="16"/>
        <v>1.91117</v>
      </c>
      <c r="X123" s="186">
        <f t="shared" si="28"/>
        <v>1.6034378199052133</v>
      </c>
      <c r="Y123" s="113">
        <f t="shared" si="29"/>
        <v>1.6098653520109529</v>
      </c>
      <c r="Z123" s="433"/>
      <c r="AA123" s="433"/>
    </row>
    <row r="124" spans="2:27" x14ac:dyDescent="0.35">
      <c r="B124" s="116">
        <v>42583</v>
      </c>
      <c r="C124" s="49">
        <v>3.5720000000000001</v>
      </c>
      <c r="D124" s="350">
        <v>3.3810000000000002</v>
      </c>
      <c r="E124" s="187">
        <f t="shared" si="21"/>
        <v>3.017377567140598E-4</v>
      </c>
      <c r="F124" s="148">
        <f t="shared" si="17"/>
        <v>44409.25</v>
      </c>
      <c r="G124" s="116"/>
      <c r="H124" s="549">
        <f t="shared" si="18"/>
        <v>633</v>
      </c>
      <c r="I124" s="550">
        <f t="shared" si="19"/>
        <v>228.75</v>
      </c>
      <c r="J124" s="113">
        <f t="shared" si="20"/>
        <v>404.25</v>
      </c>
      <c r="K124" s="549">
        <f t="shared" si="22"/>
        <v>3.5029774881516591</v>
      </c>
      <c r="L124" s="551"/>
      <c r="N124" s="187">
        <v>1.9319999999999999</v>
      </c>
      <c r="O124" s="113">
        <v>1.857</v>
      </c>
      <c r="P124" s="198">
        <v>1.8380000000000001</v>
      </c>
      <c r="Q124" s="148">
        <f t="shared" si="23"/>
        <v>45031</v>
      </c>
      <c r="R124" s="148">
        <f t="shared" si="24"/>
        <v>44331</v>
      </c>
      <c r="S124" s="187">
        <f t="shared" si="15"/>
        <v>1.0714285714285708E-4</v>
      </c>
      <c r="T124" s="549">
        <f t="shared" si="25"/>
        <v>700</v>
      </c>
      <c r="U124" s="113">
        <f t="shared" si="26"/>
        <v>621.75</v>
      </c>
      <c r="V124" s="113">
        <f t="shared" si="27"/>
        <v>78.25</v>
      </c>
      <c r="W124" s="549">
        <f t="shared" si="16"/>
        <v>1.8653839285714287</v>
      </c>
      <c r="X124" s="186">
        <f t="shared" si="28"/>
        <v>1.6375935595802305</v>
      </c>
      <c r="Y124" s="113">
        <f t="shared" si="29"/>
        <v>1.6442978412461562</v>
      </c>
      <c r="Z124" s="433"/>
      <c r="AA124" s="433"/>
    </row>
    <row r="125" spans="2:27" x14ac:dyDescent="0.35">
      <c r="B125" s="116">
        <v>42584</v>
      </c>
      <c r="C125" s="49">
        <v>3.5670000000000002</v>
      </c>
      <c r="D125" s="350">
        <v>3.3540000000000001</v>
      </c>
      <c r="E125" s="187">
        <f t="shared" si="21"/>
        <v>3.3649289099526078E-4</v>
      </c>
      <c r="F125" s="148">
        <f t="shared" si="17"/>
        <v>44410.25</v>
      </c>
      <c r="G125" s="116"/>
      <c r="H125" s="549">
        <f t="shared" si="18"/>
        <v>633</v>
      </c>
      <c r="I125" s="550">
        <f t="shared" si="19"/>
        <v>227.75</v>
      </c>
      <c r="J125" s="113">
        <f t="shared" si="20"/>
        <v>405.25</v>
      </c>
      <c r="K125" s="549">
        <f t="shared" si="22"/>
        <v>3.4903637440758297</v>
      </c>
      <c r="L125" s="551"/>
      <c r="N125" s="187">
        <v>1.9319999999999999</v>
      </c>
      <c r="O125" s="113">
        <v>1.855</v>
      </c>
      <c r="P125" s="198">
        <v>1.839</v>
      </c>
      <c r="Q125" s="148">
        <f t="shared" si="23"/>
        <v>45031</v>
      </c>
      <c r="R125" s="148">
        <f t="shared" si="24"/>
        <v>44331</v>
      </c>
      <c r="S125" s="187">
        <f t="shared" si="15"/>
        <v>1.0999999999999994E-4</v>
      </c>
      <c r="T125" s="549">
        <f t="shared" si="25"/>
        <v>700</v>
      </c>
      <c r="U125" s="113">
        <f t="shared" si="26"/>
        <v>620.75</v>
      </c>
      <c r="V125" s="113">
        <f t="shared" si="27"/>
        <v>79.25</v>
      </c>
      <c r="W125" s="549">
        <f t="shared" si="16"/>
        <v>1.8637174999999999</v>
      </c>
      <c r="X125" s="186">
        <f t="shared" si="28"/>
        <v>1.6266462440758298</v>
      </c>
      <c r="Y125" s="113">
        <f t="shared" si="29"/>
        <v>1.6332611890842674</v>
      </c>
      <c r="Z125" s="433"/>
      <c r="AA125" s="433"/>
    </row>
    <row r="126" spans="2:27" x14ac:dyDescent="0.35">
      <c r="B126" s="116">
        <v>42585</v>
      </c>
      <c r="C126" s="49">
        <v>3.57</v>
      </c>
      <c r="D126" s="350">
        <v>3.3529999999999998</v>
      </c>
      <c r="E126" s="187">
        <f t="shared" si="21"/>
        <v>3.4281200631911543E-4</v>
      </c>
      <c r="F126" s="148">
        <f t="shared" si="17"/>
        <v>44411.25</v>
      </c>
      <c r="G126" s="116"/>
      <c r="H126" s="549">
        <f t="shared" si="18"/>
        <v>633</v>
      </c>
      <c r="I126" s="550">
        <f t="shared" si="19"/>
        <v>226.75</v>
      </c>
      <c r="J126" s="113">
        <f t="shared" si="20"/>
        <v>406.25</v>
      </c>
      <c r="K126" s="549">
        <f t="shared" si="22"/>
        <v>3.4922673775671402</v>
      </c>
      <c r="L126" s="551"/>
      <c r="N126" s="187">
        <v>1.96</v>
      </c>
      <c r="O126" s="113">
        <v>1.875</v>
      </c>
      <c r="P126" s="198">
        <v>1.855</v>
      </c>
      <c r="Q126" s="148">
        <f t="shared" si="23"/>
        <v>45031</v>
      </c>
      <c r="R126" s="148">
        <f t="shared" si="24"/>
        <v>44331</v>
      </c>
      <c r="S126" s="187">
        <f t="shared" si="15"/>
        <v>1.2142857142857138E-4</v>
      </c>
      <c r="T126" s="549">
        <f t="shared" si="25"/>
        <v>700</v>
      </c>
      <c r="U126" s="113">
        <f t="shared" si="26"/>
        <v>619.75</v>
      </c>
      <c r="V126" s="113">
        <f t="shared" si="27"/>
        <v>80.25</v>
      </c>
      <c r="W126" s="549">
        <f t="shared" si="16"/>
        <v>1.8847446428571428</v>
      </c>
      <c r="X126" s="186">
        <f t="shared" si="28"/>
        <v>1.6075227347099974</v>
      </c>
      <c r="Y126" s="113">
        <f t="shared" si="29"/>
        <v>1.613983058066526</v>
      </c>
      <c r="Z126" s="433"/>
      <c r="AA126" s="433"/>
    </row>
    <row r="127" spans="2:27" x14ac:dyDescent="0.35">
      <c r="B127" s="116">
        <v>42586</v>
      </c>
      <c r="C127" s="49">
        <v>3.5430000000000001</v>
      </c>
      <c r="D127" s="350">
        <v>3.3290000000000002</v>
      </c>
      <c r="E127" s="187">
        <f t="shared" si="21"/>
        <v>3.380726698262243E-4</v>
      </c>
      <c r="F127" s="148">
        <f t="shared" si="17"/>
        <v>44412.25</v>
      </c>
      <c r="G127" s="116"/>
      <c r="H127" s="549">
        <f t="shared" si="18"/>
        <v>633</v>
      </c>
      <c r="I127" s="550">
        <f t="shared" si="19"/>
        <v>225.75</v>
      </c>
      <c r="J127" s="113">
        <f t="shared" si="20"/>
        <v>407.25</v>
      </c>
      <c r="K127" s="549">
        <f t="shared" si="22"/>
        <v>3.4666800947867302</v>
      </c>
      <c r="L127" s="551"/>
      <c r="N127" s="187">
        <v>1.9609999999999999</v>
      </c>
      <c r="O127" s="113">
        <v>1.8719999999999999</v>
      </c>
      <c r="P127" s="198">
        <v>1.8460000000000001</v>
      </c>
      <c r="Q127" s="148">
        <f t="shared" si="23"/>
        <v>45031</v>
      </c>
      <c r="R127" s="148">
        <f t="shared" si="24"/>
        <v>44331</v>
      </c>
      <c r="S127" s="187">
        <f t="shared" si="15"/>
        <v>1.2714285714285711E-4</v>
      </c>
      <c r="T127" s="549">
        <f t="shared" si="25"/>
        <v>700</v>
      </c>
      <c r="U127" s="113">
        <f t="shared" si="26"/>
        <v>618.75</v>
      </c>
      <c r="V127" s="113">
        <f t="shared" si="27"/>
        <v>81.25</v>
      </c>
      <c r="W127" s="549">
        <f t="shared" si="16"/>
        <v>1.8823303571428571</v>
      </c>
      <c r="X127" s="186">
        <f t="shared" si="28"/>
        <v>1.5843497376438731</v>
      </c>
      <c r="Y127" s="113">
        <f t="shared" si="29"/>
        <v>1.5906251478717826</v>
      </c>
      <c r="Z127" s="433"/>
      <c r="AA127" s="433"/>
    </row>
    <row r="128" spans="2:27" x14ac:dyDescent="0.35">
      <c r="B128" s="116">
        <v>42587</v>
      </c>
      <c r="C128" s="49">
        <v>3.5289999999999999</v>
      </c>
      <c r="D128" s="350">
        <v>3.3220000000000001</v>
      </c>
      <c r="E128" s="187">
        <f t="shared" si="21"/>
        <v>3.2701421800947845E-4</v>
      </c>
      <c r="F128" s="148">
        <f t="shared" si="17"/>
        <v>44413.25</v>
      </c>
      <c r="G128" s="116"/>
      <c r="H128" s="549">
        <f t="shared" si="18"/>
        <v>633</v>
      </c>
      <c r="I128" s="550">
        <f t="shared" si="19"/>
        <v>224.75</v>
      </c>
      <c r="J128" s="113">
        <f t="shared" si="20"/>
        <v>408.25</v>
      </c>
      <c r="K128" s="549">
        <f t="shared" si="22"/>
        <v>3.4555035545023696</v>
      </c>
      <c r="L128" s="551"/>
      <c r="N128" s="187">
        <v>1.923</v>
      </c>
      <c r="O128" s="113">
        <v>1.837</v>
      </c>
      <c r="P128" s="198">
        <v>1.8169999999999999</v>
      </c>
      <c r="Q128" s="148">
        <f t="shared" si="23"/>
        <v>45031</v>
      </c>
      <c r="R128" s="148">
        <f t="shared" si="24"/>
        <v>44331</v>
      </c>
      <c r="S128" s="187">
        <f t="shared" si="15"/>
        <v>1.2285714285714298E-4</v>
      </c>
      <c r="T128" s="549">
        <f t="shared" si="25"/>
        <v>700</v>
      </c>
      <c r="U128" s="113">
        <f t="shared" si="26"/>
        <v>617.75</v>
      </c>
      <c r="V128" s="113">
        <f t="shared" si="27"/>
        <v>82.25</v>
      </c>
      <c r="W128" s="549">
        <f t="shared" si="16"/>
        <v>1.847105</v>
      </c>
      <c r="X128" s="186">
        <f t="shared" si="28"/>
        <v>1.6083985545023696</v>
      </c>
      <c r="Y128" s="113">
        <f t="shared" si="29"/>
        <v>1.6148659192777082</v>
      </c>
      <c r="Z128" s="433"/>
      <c r="AA128" s="433"/>
    </row>
    <row r="129" spans="2:27" x14ac:dyDescent="0.35">
      <c r="B129" s="116">
        <v>42590</v>
      </c>
      <c r="C129" s="49">
        <v>3.5659999999999998</v>
      </c>
      <c r="D129" s="350">
        <v>3.3460000000000001</v>
      </c>
      <c r="E129" s="187">
        <f t="shared" si="21"/>
        <v>3.4755134281200592E-4</v>
      </c>
      <c r="F129" s="148">
        <f t="shared" si="17"/>
        <v>44416.25</v>
      </c>
      <c r="G129" s="116"/>
      <c r="H129" s="549">
        <f t="shared" si="18"/>
        <v>633</v>
      </c>
      <c r="I129" s="550">
        <f t="shared" si="19"/>
        <v>221.75</v>
      </c>
      <c r="J129" s="113">
        <f t="shared" si="20"/>
        <v>411.25</v>
      </c>
      <c r="K129" s="549">
        <f t="shared" si="22"/>
        <v>3.4889304897314375</v>
      </c>
      <c r="L129" s="551"/>
      <c r="N129" s="187">
        <v>1.9510000000000001</v>
      </c>
      <c r="O129" s="113">
        <v>1.8580000000000001</v>
      </c>
      <c r="P129" s="198">
        <v>1.8319999999999999</v>
      </c>
      <c r="Q129" s="148">
        <f t="shared" si="23"/>
        <v>45031</v>
      </c>
      <c r="R129" s="148">
        <f t="shared" si="24"/>
        <v>44331</v>
      </c>
      <c r="S129" s="187">
        <f t="shared" si="15"/>
        <v>1.3285714285714281E-4</v>
      </c>
      <c r="T129" s="549">
        <f t="shared" si="25"/>
        <v>700</v>
      </c>
      <c r="U129" s="113">
        <f t="shared" si="26"/>
        <v>614.75</v>
      </c>
      <c r="V129" s="113">
        <f t="shared" si="27"/>
        <v>85.25</v>
      </c>
      <c r="W129" s="549">
        <f t="shared" si="16"/>
        <v>1.8693260714285715</v>
      </c>
      <c r="X129" s="186">
        <f t="shared" si="28"/>
        <v>1.6196044183028659</v>
      </c>
      <c r="Y129" s="113">
        <f t="shared" si="29"/>
        <v>1.6261622144823296</v>
      </c>
      <c r="Z129" s="433"/>
      <c r="AA129" s="433"/>
    </row>
    <row r="130" spans="2:27" x14ac:dyDescent="0.35">
      <c r="B130" s="116">
        <v>42591</v>
      </c>
      <c r="C130" s="49">
        <v>3.532</v>
      </c>
      <c r="D130" s="350">
        <v>3.306</v>
      </c>
      <c r="E130" s="187">
        <f t="shared" si="21"/>
        <v>3.5703001579778825E-4</v>
      </c>
      <c r="F130" s="148">
        <f t="shared" si="17"/>
        <v>44417.25</v>
      </c>
      <c r="G130" s="116"/>
      <c r="H130" s="549">
        <f t="shared" si="18"/>
        <v>633</v>
      </c>
      <c r="I130" s="550">
        <f t="shared" si="19"/>
        <v>220.75</v>
      </c>
      <c r="J130" s="113">
        <f t="shared" si="20"/>
        <v>412.25</v>
      </c>
      <c r="K130" s="549">
        <f t="shared" si="22"/>
        <v>3.4531856240126384</v>
      </c>
      <c r="L130" s="551"/>
      <c r="N130" s="187">
        <v>1.9260000000000002</v>
      </c>
      <c r="O130" s="113">
        <v>1.8149999999999999</v>
      </c>
      <c r="P130" s="198">
        <v>1.794</v>
      </c>
      <c r="Q130" s="148">
        <f t="shared" si="23"/>
        <v>45031</v>
      </c>
      <c r="R130" s="148">
        <f t="shared" si="24"/>
        <v>44331</v>
      </c>
      <c r="S130" s="187">
        <f t="shared" si="15"/>
        <v>1.5857142857142887E-4</v>
      </c>
      <c r="T130" s="549">
        <f t="shared" si="25"/>
        <v>700</v>
      </c>
      <c r="U130" s="113">
        <f t="shared" si="26"/>
        <v>613.75</v>
      </c>
      <c r="V130" s="113">
        <f t="shared" si="27"/>
        <v>86.25</v>
      </c>
      <c r="W130" s="549">
        <f t="shared" si="16"/>
        <v>1.8286767857142856</v>
      </c>
      <c r="X130" s="186">
        <f t="shared" si="28"/>
        <v>1.6245088382983528</v>
      </c>
      <c r="Y130" s="113">
        <f t="shared" si="29"/>
        <v>1.6311064107126461</v>
      </c>
      <c r="Z130" s="433"/>
      <c r="AA130" s="433"/>
    </row>
    <row r="131" spans="2:27" x14ac:dyDescent="0.35">
      <c r="B131" s="116">
        <v>42592</v>
      </c>
      <c r="C131" s="49">
        <v>3.51</v>
      </c>
      <c r="D131" s="350">
        <v>3.2919999999999998</v>
      </c>
      <c r="E131" s="187">
        <f t="shared" si="21"/>
        <v>3.4439178515007895E-4</v>
      </c>
      <c r="F131" s="148">
        <f t="shared" si="17"/>
        <v>44418.25</v>
      </c>
      <c r="G131" s="116"/>
      <c r="H131" s="549">
        <f t="shared" si="18"/>
        <v>633</v>
      </c>
      <c r="I131" s="550">
        <f t="shared" si="19"/>
        <v>219.75</v>
      </c>
      <c r="J131" s="113">
        <f t="shared" si="20"/>
        <v>413.25</v>
      </c>
      <c r="K131" s="549">
        <f t="shared" si="22"/>
        <v>3.43431990521327</v>
      </c>
      <c r="L131" s="551"/>
      <c r="N131" s="187">
        <v>1.8759999999999999</v>
      </c>
      <c r="O131" s="113">
        <v>1.778</v>
      </c>
      <c r="P131" s="198">
        <v>1.7589999999999999</v>
      </c>
      <c r="Q131" s="148">
        <f t="shared" si="23"/>
        <v>45031</v>
      </c>
      <c r="R131" s="148">
        <f t="shared" si="24"/>
        <v>44331</v>
      </c>
      <c r="S131" s="187">
        <f t="shared" si="15"/>
        <v>1.399999999999998E-4</v>
      </c>
      <c r="T131" s="549">
        <f t="shared" si="25"/>
        <v>700</v>
      </c>
      <c r="U131" s="113">
        <f t="shared" si="26"/>
        <v>612.75</v>
      </c>
      <c r="V131" s="113">
        <f t="shared" si="27"/>
        <v>87.25</v>
      </c>
      <c r="W131" s="549">
        <f t="shared" si="16"/>
        <v>1.7902150000000001</v>
      </c>
      <c r="X131" s="186">
        <f t="shared" si="28"/>
        <v>1.6441049052132699</v>
      </c>
      <c r="Y131" s="113">
        <f t="shared" si="29"/>
        <v>1.6508626075616206</v>
      </c>
      <c r="Z131" s="433"/>
      <c r="AA131" s="433"/>
    </row>
    <row r="132" spans="2:27" x14ac:dyDescent="0.35">
      <c r="B132" s="116">
        <v>42593</v>
      </c>
      <c r="C132" s="49">
        <v>3.5009999999999999</v>
      </c>
      <c r="D132" s="350">
        <v>3.29</v>
      </c>
      <c r="E132" s="187">
        <f t="shared" si="21"/>
        <v>3.3333333333333311E-4</v>
      </c>
      <c r="F132" s="148">
        <f t="shared" si="17"/>
        <v>44419.25</v>
      </c>
      <c r="G132" s="116"/>
      <c r="H132" s="549">
        <f t="shared" si="18"/>
        <v>633</v>
      </c>
      <c r="I132" s="550">
        <f t="shared" si="19"/>
        <v>218.75</v>
      </c>
      <c r="J132" s="113">
        <f t="shared" si="20"/>
        <v>414.25</v>
      </c>
      <c r="K132" s="549">
        <f t="shared" si="22"/>
        <v>3.4280833333333334</v>
      </c>
      <c r="L132" s="551"/>
      <c r="N132" s="187">
        <v>1.8639999999999999</v>
      </c>
      <c r="O132" s="113">
        <v>1.7770000000000001</v>
      </c>
      <c r="P132" s="198">
        <v>1.776</v>
      </c>
      <c r="Q132" s="148">
        <f t="shared" si="23"/>
        <v>45031</v>
      </c>
      <c r="R132" s="148">
        <f t="shared" si="24"/>
        <v>44331</v>
      </c>
      <c r="S132" s="187">
        <f t="shared" si="15"/>
        <v>1.2428571428571393E-4</v>
      </c>
      <c r="T132" s="549">
        <f t="shared" si="25"/>
        <v>700</v>
      </c>
      <c r="U132" s="113">
        <f t="shared" si="26"/>
        <v>611.75</v>
      </c>
      <c r="V132" s="113">
        <f t="shared" si="27"/>
        <v>88.25</v>
      </c>
      <c r="W132" s="549">
        <f t="shared" si="16"/>
        <v>1.7879682142857143</v>
      </c>
      <c r="X132" s="186">
        <f t="shared" si="28"/>
        <v>1.6401151190476191</v>
      </c>
      <c r="Y132" s="113">
        <f t="shared" si="29"/>
        <v>1.6468400630569535</v>
      </c>
      <c r="Z132" s="433"/>
      <c r="AA132" s="433"/>
    </row>
    <row r="133" spans="2:27" x14ac:dyDescent="0.35">
      <c r="B133" s="116">
        <v>42594</v>
      </c>
      <c r="C133" s="49">
        <v>3.496</v>
      </c>
      <c r="D133" s="350">
        <v>3.2890000000000001</v>
      </c>
      <c r="E133" s="187">
        <f t="shared" si="21"/>
        <v>3.2701421800947845E-4</v>
      </c>
      <c r="F133" s="148">
        <f t="shared" si="17"/>
        <v>44420.25</v>
      </c>
      <c r="G133" s="116"/>
      <c r="H133" s="549">
        <f t="shared" si="18"/>
        <v>633</v>
      </c>
      <c r="I133" s="550">
        <f t="shared" si="19"/>
        <v>217.75</v>
      </c>
      <c r="J133" s="113">
        <f t="shared" si="20"/>
        <v>415.25</v>
      </c>
      <c r="K133" s="549">
        <f t="shared" si="22"/>
        <v>3.4247926540284359</v>
      </c>
      <c r="L133" s="551"/>
      <c r="N133" s="187">
        <v>1.875</v>
      </c>
      <c r="O133" s="113">
        <v>1.78</v>
      </c>
      <c r="P133" s="198">
        <v>1.772</v>
      </c>
      <c r="Q133" s="148">
        <f t="shared" si="23"/>
        <v>45031</v>
      </c>
      <c r="R133" s="148">
        <f t="shared" si="24"/>
        <v>44331</v>
      </c>
      <c r="S133" s="187">
        <f t="shared" si="15"/>
        <v>1.3571428571428567E-4</v>
      </c>
      <c r="T133" s="549">
        <f t="shared" si="25"/>
        <v>700</v>
      </c>
      <c r="U133" s="113">
        <f t="shared" si="26"/>
        <v>610.75</v>
      </c>
      <c r="V133" s="113">
        <f t="shared" si="27"/>
        <v>89.25</v>
      </c>
      <c r="W133" s="549">
        <f t="shared" si="16"/>
        <v>1.7921125</v>
      </c>
      <c r="X133" s="186">
        <f t="shared" si="28"/>
        <v>1.6326801540284359</v>
      </c>
      <c r="Y133" s="113">
        <f t="shared" si="29"/>
        <v>1.6393442652418155</v>
      </c>
      <c r="Z133" s="433"/>
      <c r="AA133" s="433"/>
    </row>
    <row r="134" spans="2:27" x14ac:dyDescent="0.35">
      <c r="B134" s="116">
        <v>42597</v>
      </c>
      <c r="C134" s="49">
        <v>3.4699999999999998</v>
      </c>
      <c r="D134" s="350">
        <v>3.2650000000000001</v>
      </c>
      <c r="E134" s="187">
        <f t="shared" si="21"/>
        <v>3.2385466034755078E-4</v>
      </c>
      <c r="F134" s="148">
        <f t="shared" si="17"/>
        <v>44423.25</v>
      </c>
      <c r="G134" s="116"/>
      <c r="H134" s="549">
        <f t="shared" si="18"/>
        <v>633</v>
      </c>
      <c r="I134" s="550">
        <f t="shared" si="19"/>
        <v>214.75</v>
      </c>
      <c r="J134" s="113">
        <f t="shared" si="20"/>
        <v>418.25</v>
      </c>
      <c r="K134" s="549">
        <f t="shared" si="22"/>
        <v>3.400452211690363</v>
      </c>
      <c r="L134" s="551"/>
      <c r="N134" s="187">
        <v>1.8620000000000001</v>
      </c>
      <c r="O134" s="113">
        <v>1.7669999999999999</v>
      </c>
      <c r="P134" s="198">
        <v>1.76</v>
      </c>
      <c r="Q134" s="148">
        <f t="shared" si="23"/>
        <v>45031</v>
      </c>
      <c r="R134" s="148">
        <f t="shared" si="24"/>
        <v>44331</v>
      </c>
      <c r="S134" s="187">
        <f t="shared" ref="S134:S197" si="30">IF(N134="","",(O134-N134)/($O$14-$N$14))</f>
        <v>1.3571428571428599E-4</v>
      </c>
      <c r="T134" s="549">
        <f t="shared" si="25"/>
        <v>700</v>
      </c>
      <c r="U134" s="113">
        <f t="shared" si="26"/>
        <v>607.75</v>
      </c>
      <c r="V134" s="113">
        <f t="shared" si="27"/>
        <v>92.25</v>
      </c>
      <c r="W134" s="549">
        <f t="shared" ref="W134:W197" si="31">IF(N134="","",N134-(U134*S134))</f>
        <v>1.7795196428571427</v>
      </c>
      <c r="X134" s="186">
        <f t="shared" si="28"/>
        <v>1.6209325688332203</v>
      </c>
      <c r="Y134" s="113">
        <f t="shared" si="29"/>
        <v>1.6275011248149784</v>
      </c>
      <c r="Z134" s="433"/>
      <c r="AA134" s="433"/>
    </row>
    <row r="135" spans="2:27" x14ac:dyDescent="0.35">
      <c r="B135" s="116">
        <v>42598</v>
      </c>
      <c r="C135" s="49">
        <v>3.4630000000000001</v>
      </c>
      <c r="D135" s="350">
        <v>3.2650000000000001</v>
      </c>
      <c r="E135" s="187">
        <f t="shared" si="21"/>
        <v>3.1279620853080564E-4</v>
      </c>
      <c r="F135" s="148">
        <f t="shared" si="17"/>
        <v>44424.25</v>
      </c>
      <c r="G135" s="116"/>
      <c r="H135" s="549">
        <f t="shared" si="18"/>
        <v>633</v>
      </c>
      <c r="I135" s="550">
        <f t="shared" si="19"/>
        <v>213.75</v>
      </c>
      <c r="J135" s="113">
        <f t="shared" si="20"/>
        <v>419.25</v>
      </c>
      <c r="K135" s="549">
        <f t="shared" si="22"/>
        <v>3.3961398104265403</v>
      </c>
      <c r="L135" s="551"/>
      <c r="N135" s="187">
        <v>1.8740000000000001</v>
      </c>
      <c r="O135" s="113">
        <v>1.778</v>
      </c>
      <c r="P135" s="198">
        <v>1.7730000000000001</v>
      </c>
      <c r="Q135" s="148">
        <f t="shared" si="23"/>
        <v>45031</v>
      </c>
      <c r="R135" s="148">
        <f t="shared" si="24"/>
        <v>44331</v>
      </c>
      <c r="S135" s="187">
        <f t="shared" si="30"/>
        <v>1.3714285714285727E-4</v>
      </c>
      <c r="T135" s="549">
        <f t="shared" si="25"/>
        <v>700</v>
      </c>
      <c r="U135" s="113">
        <f t="shared" si="26"/>
        <v>606.75</v>
      </c>
      <c r="V135" s="113">
        <f t="shared" si="27"/>
        <v>93.25</v>
      </c>
      <c r="W135" s="549">
        <f t="shared" si="31"/>
        <v>1.7907885714285714</v>
      </c>
      <c r="X135" s="186">
        <f t="shared" si="28"/>
        <v>1.6053512389979689</v>
      </c>
      <c r="Y135" s="113">
        <f t="shared" si="29"/>
        <v>1.6117941204993436</v>
      </c>
      <c r="Z135" s="433"/>
      <c r="AA135" s="433"/>
    </row>
    <row r="136" spans="2:27" x14ac:dyDescent="0.35">
      <c r="B136" s="116">
        <v>42599</v>
      </c>
      <c r="C136" s="49">
        <v>3.4620000000000002</v>
      </c>
      <c r="D136" s="350">
        <v>3.26</v>
      </c>
      <c r="E136" s="187">
        <f t="shared" si="21"/>
        <v>3.1911532385466099E-4</v>
      </c>
      <c r="F136" s="148">
        <f t="shared" si="17"/>
        <v>44425.25</v>
      </c>
      <c r="G136" s="116"/>
      <c r="H136" s="549">
        <f t="shared" si="18"/>
        <v>633</v>
      </c>
      <c r="I136" s="550">
        <f t="shared" si="19"/>
        <v>212.75</v>
      </c>
      <c r="J136" s="113">
        <f t="shared" si="20"/>
        <v>420.25</v>
      </c>
      <c r="K136" s="549">
        <f t="shared" si="22"/>
        <v>3.3941082148499211</v>
      </c>
      <c r="L136" s="551"/>
      <c r="N136" s="187">
        <v>1.899</v>
      </c>
      <c r="O136" s="113">
        <v>1.8</v>
      </c>
      <c r="P136" s="198">
        <v>1.788</v>
      </c>
      <c r="Q136" s="148">
        <f t="shared" si="23"/>
        <v>45031</v>
      </c>
      <c r="R136" s="148">
        <f t="shared" si="24"/>
        <v>44331</v>
      </c>
      <c r="S136" s="187">
        <f t="shared" si="30"/>
        <v>1.414285714285714E-4</v>
      </c>
      <c r="T136" s="549">
        <f t="shared" si="25"/>
        <v>700</v>
      </c>
      <c r="U136" s="113">
        <f t="shared" si="26"/>
        <v>605.75</v>
      </c>
      <c r="V136" s="113">
        <f t="shared" si="27"/>
        <v>94.25</v>
      </c>
      <c r="W136" s="549">
        <f t="shared" si="31"/>
        <v>1.8133296428571428</v>
      </c>
      <c r="X136" s="186">
        <f t="shared" si="28"/>
        <v>1.5807785719927783</v>
      </c>
      <c r="Y136" s="113">
        <f t="shared" si="29"/>
        <v>1.5870257242269759</v>
      </c>
      <c r="Z136" s="433"/>
      <c r="AA136" s="433"/>
    </row>
    <row r="137" spans="2:27" x14ac:dyDescent="0.35">
      <c r="B137" s="116">
        <v>42600</v>
      </c>
      <c r="C137" s="49">
        <v>3.4529999999999998</v>
      </c>
      <c r="D137" s="350">
        <v>3.2480000000000002</v>
      </c>
      <c r="E137" s="187">
        <f t="shared" si="21"/>
        <v>3.2385466034755078E-4</v>
      </c>
      <c r="F137" s="148">
        <f t="shared" si="17"/>
        <v>44426.25</v>
      </c>
      <c r="G137" s="116"/>
      <c r="H137" s="549">
        <f t="shared" si="18"/>
        <v>633</v>
      </c>
      <c r="I137" s="550">
        <f t="shared" si="19"/>
        <v>211.75</v>
      </c>
      <c r="J137" s="113">
        <f t="shared" si="20"/>
        <v>421.25</v>
      </c>
      <c r="K137" s="549">
        <f t="shared" si="22"/>
        <v>3.3844237756714062</v>
      </c>
      <c r="L137" s="551"/>
      <c r="N137" s="187">
        <v>1.8959999999999999</v>
      </c>
      <c r="O137" s="113">
        <v>1.7829999999999999</v>
      </c>
      <c r="P137" s="198">
        <v>1.772</v>
      </c>
      <c r="Q137" s="148">
        <f t="shared" si="23"/>
        <v>45031</v>
      </c>
      <c r="R137" s="148">
        <f t="shared" si="24"/>
        <v>44331</v>
      </c>
      <c r="S137" s="187">
        <f t="shared" si="30"/>
        <v>1.6142857142857143E-4</v>
      </c>
      <c r="T137" s="549">
        <f t="shared" si="25"/>
        <v>700</v>
      </c>
      <c r="U137" s="113">
        <f t="shared" si="26"/>
        <v>604.75</v>
      </c>
      <c r="V137" s="113">
        <f t="shared" si="27"/>
        <v>95.25</v>
      </c>
      <c r="W137" s="549">
        <f t="shared" si="31"/>
        <v>1.7983760714285713</v>
      </c>
      <c r="X137" s="186">
        <f t="shared" si="28"/>
        <v>1.5860477042428349</v>
      </c>
      <c r="Y137" s="113">
        <f t="shared" si="29"/>
        <v>1.5923365725431626</v>
      </c>
      <c r="Z137" s="433"/>
      <c r="AA137" s="433"/>
    </row>
    <row r="138" spans="2:27" x14ac:dyDescent="0.35">
      <c r="B138" s="116">
        <v>42601</v>
      </c>
      <c r="C138" s="49">
        <v>3.4790000000000001</v>
      </c>
      <c r="D138" s="350">
        <v>3.2730000000000001</v>
      </c>
      <c r="E138" s="187">
        <f t="shared" si="21"/>
        <v>3.2543443917851494E-4</v>
      </c>
      <c r="F138" s="148">
        <f t="shared" si="17"/>
        <v>44427.25</v>
      </c>
      <c r="G138" s="116"/>
      <c r="H138" s="549">
        <f t="shared" si="18"/>
        <v>633</v>
      </c>
      <c r="I138" s="550">
        <f t="shared" si="19"/>
        <v>210.75</v>
      </c>
      <c r="J138" s="113">
        <f t="shared" si="20"/>
        <v>422.25</v>
      </c>
      <c r="K138" s="549">
        <f t="shared" si="22"/>
        <v>3.410414691943128</v>
      </c>
      <c r="L138" s="551"/>
      <c r="N138" s="187">
        <v>1.9319999999999999</v>
      </c>
      <c r="O138" s="113">
        <v>1.8010000000000002</v>
      </c>
      <c r="P138" s="198">
        <v>1.7869999999999999</v>
      </c>
      <c r="Q138" s="148">
        <f t="shared" si="23"/>
        <v>45031</v>
      </c>
      <c r="R138" s="148">
        <f t="shared" si="24"/>
        <v>44331</v>
      </c>
      <c r="S138" s="187">
        <f t="shared" si="30"/>
        <v>1.8714285714285683E-4</v>
      </c>
      <c r="T138" s="549">
        <f t="shared" si="25"/>
        <v>700</v>
      </c>
      <c r="U138" s="113">
        <f t="shared" si="26"/>
        <v>603.75</v>
      </c>
      <c r="V138" s="113">
        <f t="shared" si="27"/>
        <v>96.25</v>
      </c>
      <c r="W138" s="549">
        <f t="shared" si="31"/>
        <v>1.8190125000000001</v>
      </c>
      <c r="X138" s="186">
        <f t="shared" si="28"/>
        <v>1.5914021919431278</v>
      </c>
      <c r="Y138" s="113">
        <f t="shared" si="29"/>
        <v>1.5977335942844118</v>
      </c>
      <c r="Z138" s="433"/>
      <c r="AA138" s="433"/>
    </row>
    <row r="139" spans="2:27" x14ac:dyDescent="0.35">
      <c r="B139" s="116">
        <v>42604</v>
      </c>
      <c r="C139" s="49">
        <v>3.5310000000000001</v>
      </c>
      <c r="D139" s="350">
        <v>3.3090000000000002</v>
      </c>
      <c r="E139" s="187">
        <f t="shared" si="21"/>
        <v>3.507109004739336E-4</v>
      </c>
      <c r="F139" s="148">
        <f t="shared" si="17"/>
        <v>44430.25</v>
      </c>
      <c r="G139" s="116"/>
      <c r="H139" s="549">
        <f t="shared" si="18"/>
        <v>633</v>
      </c>
      <c r="I139" s="550">
        <f t="shared" si="19"/>
        <v>207.75</v>
      </c>
      <c r="J139" s="113">
        <f t="shared" si="20"/>
        <v>425.25</v>
      </c>
      <c r="K139" s="549">
        <f t="shared" si="22"/>
        <v>3.4581398104265406</v>
      </c>
      <c r="L139" s="551"/>
      <c r="N139" s="187">
        <v>1.994</v>
      </c>
      <c r="O139" s="113">
        <v>1.839</v>
      </c>
      <c r="P139" s="198">
        <v>1.825</v>
      </c>
      <c r="Q139" s="148">
        <f t="shared" si="23"/>
        <v>45031</v>
      </c>
      <c r="R139" s="148">
        <f t="shared" si="24"/>
        <v>44331</v>
      </c>
      <c r="S139" s="187">
        <f t="shared" si="30"/>
        <v>2.2142857142857148E-4</v>
      </c>
      <c r="T139" s="549">
        <f t="shared" si="25"/>
        <v>700</v>
      </c>
      <c r="U139" s="113">
        <f t="shared" si="26"/>
        <v>600.75</v>
      </c>
      <c r="V139" s="113">
        <f t="shared" si="27"/>
        <v>99.25</v>
      </c>
      <c r="W139" s="549">
        <f t="shared" si="31"/>
        <v>1.8609767857142856</v>
      </c>
      <c r="X139" s="186">
        <f t="shared" si="28"/>
        <v>1.597163024712255</v>
      </c>
      <c r="Y139" s="113">
        <f t="shared" si="29"/>
        <v>1.6035403490310074</v>
      </c>
      <c r="Z139" s="433"/>
      <c r="AA139" s="433"/>
    </row>
    <row r="140" spans="2:27" x14ac:dyDescent="0.35">
      <c r="B140" s="116">
        <v>42605</v>
      </c>
      <c r="C140" s="49">
        <v>3.5</v>
      </c>
      <c r="D140" s="350">
        <v>3.2890000000000001</v>
      </c>
      <c r="E140" s="187">
        <f t="shared" si="21"/>
        <v>3.3333333333333311E-4</v>
      </c>
      <c r="F140" s="148">
        <f t="shared" si="17"/>
        <v>44431.25</v>
      </c>
      <c r="G140" s="116"/>
      <c r="H140" s="549">
        <f t="shared" si="18"/>
        <v>633</v>
      </c>
      <c r="I140" s="550">
        <f t="shared" si="19"/>
        <v>206.75</v>
      </c>
      <c r="J140" s="113">
        <f t="shared" si="20"/>
        <v>426.25</v>
      </c>
      <c r="K140" s="549">
        <f t="shared" si="22"/>
        <v>3.4310833333333335</v>
      </c>
      <c r="L140" s="551"/>
      <c r="N140" s="187">
        <v>1.9630000000000001</v>
      </c>
      <c r="O140" s="113">
        <v>1.8029999999999999</v>
      </c>
      <c r="P140" s="198">
        <v>1.796</v>
      </c>
      <c r="Q140" s="148">
        <f t="shared" si="23"/>
        <v>45031</v>
      </c>
      <c r="R140" s="148">
        <f t="shared" si="24"/>
        <v>44331</v>
      </c>
      <c r="S140" s="187">
        <f t="shared" si="30"/>
        <v>2.2857142857142878E-4</v>
      </c>
      <c r="T140" s="549">
        <f t="shared" si="25"/>
        <v>700</v>
      </c>
      <c r="U140" s="113">
        <f t="shared" si="26"/>
        <v>599.75</v>
      </c>
      <c r="V140" s="113">
        <f t="shared" si="27"/>
        <v>100.25</v>
      </c>
      <c r="W140" s="549">
        <f t="shared" si="31"/>
        <v>1.8259142857142856</v>
      </c>
      <c r="X140" s="186">
        <f t="shared" si="28"/>
        <v>1.6051690476190479</v>
      </c>
      <c r="Y140" s="113">
        <f t="shared" si="29"/>
        <v>1.6116104667976305</v>
      </c>
      <c r="Z140" s="433"/>
      <c r="AA140" s="433"/>
    </row>
    <row r="141" spans="2:27" x14ac:dyDescent="0.35">
      <c r="B141" s="116">
        <v>42606</v>
      </c>
      <c r="C141" s="49">
        <v>3.484</v>
      </c>
      <c r="D141" s="350">
        <v>3.2749999999999999</v>
      </c>
      <c r="E141" s="187">
        <f t="shared" si="21"/>
        <v>3.3017377567140613E-4</v>
      </c>
      <c r="F141" s="148">
        <f t="shared" si="17"/>
        <v>44432.25</v>
      </c>
      <c r="G141" s="116"/>
      <c r="H141" s="549">
        <f t="shared" si="18"/>
        <v>633</v>
      </c>
      <c r="I141" s="550">
        <f t="shared" si="19"/>
        <v>205.75</v>
      </c>
      <c r="J141" s="113">
        <f t="shared" si="20"/>
        <v>427.25</v>
      </c>
      <c r="K141" s="549">
        <f t="shared" si="22"/>
        <v>3.4160667456556082</v>
      </c>
      <c r="L141" s="551"/>
      <c r="N141" s="187">
        <v>1.9670000000000001</v>
      </c>
      <c r="O141" s="113">
        <v>1.8069999999999999</v>
      </c>
      <c r="P141" s="198">
        <v>1.7949999999999999</v>
      </c>
      <c r="Q141" s="148">
        <f t="shared" si="23"/>
        <v>45031</v>
      </c>
      <c r="R141" s="148">
        <f t="shared" si="24"/>
        <v>44331</v>
      </c>
      <c r="S141" s="187">
        <f t="shared" si="30"/>
        <v>2.2857142857142878E-4</v>
      </c>
      <c r="T141" s="549">
        <f t="shared" si="25"/>
        <v>700</v>
      </c>
      <c r="U141" s="113">
        <f t="shared" si="26"/>
        <v>598.75</v>
      </c>
      <c r="V141" s="113">
        <f t="shared" si="27"/>
        <v>101.25</v>
      </c>
      <c r="W141" s="549">
        <f t="shared" si="31"/>
        <v>1.8301428571428571</v>
      </c>
      <c r="X141" s="186">
        <f t="shared" si="28"/>
        <v>1.5859238885127511</v>
      </c>
      <c r="Y141" s="113">
        <f t="shared" si="29"/>
        <v>1.592211774963137</v>
      </c>
      <c r="Z141" s="433"/>
      <c r="AA141" s="433"/>
    </row>
    <row r="142" spans="2:27" x14ac:dyDescent="0.35">
      <c r="B142" s="116">
        <v>42607</v>
      </c>
      <c r="C142" s="49">
        <v>3.4590000000000001</v>
      </c>
      <c r="D142" s="350">
        <v>3.26</v>
      </c>
      <c r="E142" s="187">
        <f t="shared" si="21"/>
        <v>3.143759873617698E-4</v>
      </c>
      <c r="F142" s="148">
        <f t="shared" si="17"/>
        <v>44433.25</v>
      </c>
      <c r="G142" s="116"/>
      <c r="H142" s="549">
        <f t="shared" si="18"/>
        <v>633</v>
      </c>
      <c r="I142" s="550">
        <f t="shared" si="19"/>
        <v>204.75</v>
      </c>
      <c r="J142" s="113">
        <f t="shared" si="20"/>
        <v>428.25</v>
      </c>
      <c r="K142" s="549">
        <f t="shared" si="22"/>
        <v>3.3946315165876779</v>
      </c>
      <c r="L142" s="551"/>
      <c r="N142" s="187">
        <v>1.9689999999999999</v>
      </c>
      <c r="O142" s="113">
        <v>1.8239999999999998</v>
      </c>
      <c r="P142" s="198">
        <v>1.8090000000000002</v>
      </c>
      <c r="Q142" s="148">
        <f t="shared" si="23"/>
        <v>45031</v>
      </c>
      <c r="R142" s="148">
        <f t="shared" si="24"/>
        <v>44331</v>
      </c>
      <c r="S142" s="187">
        <f t="shared" si="30"/>
        <v>2.0714285714285716E-4</v>
      </c>
      <c r="T142" s="549">
        <f t="shared" si="25"/>
        <v>700</v>
      </c>
      <c r="U142" s="113">
        <f t="shared" si="26"/>
        <v>597.75</v>
      </c>
      <c r="V142" s="113">
        <f t="shared" si="27"/>
        <v>102.25</v>
      </c>
      <c r="W142" s="549">
        <f t="shared" si="31"/>
        <v>1.8451803571428571</v>
      </c>
      <c r="X142" s="186">
        <f t="shared" si="28"/>
        <v>1.5494511594448208</v>
      </c>
      <c r="Y142" s="113">
        <f t="shared" si="29"/>
        <v>1.5554531566835728</v>
      </c>
      <c r="Z142" s="433"/>
      <c r="AA142" s="433"/>
    </row>
    <row r="143" spans="2:27" x14ac:dyDescent="0.35">
      <c r="B143" s="116">
        <v>42608</v>
      </c>
      <c r="C143" s="49">
        <v>3.46</v>
      </c>
      <c r="D143" s="350">
        <v>3.2629999999999999</v>
      </c>
      <c r="E143" s="187">
        <f t="shared" si="21"/>
        <v>3.1121642969984212E-4</v>
      </c>
      <c r="F143" s="148">
        <f t="shared" ref="F143:F206" si="32">B143+365.25*5</f>
        <v>44434.25</v>
      </c>
      <c r="G143" s="116"/>
      <c r="H143" s="549">
        <f t="shared" ref="H143:H206" si="33">C$14-D$14</f>
        <v>633</v>
      </c>
      <c r="I143" s="550">
        <f t="shared" ref="I143:I206" si="34">C$14-F143</f>
        <v>203.75</v>
      </c>
      <c r="J143" s="113">
        <f t="shared" ref="J143:J206" si="35">F143-D$14</f>
        <v>429.25</v>
      </c>
      <c r="K143" s="549">
        <f t="shared" si="22"/>
        <v>3.396589652448657</v>
      </c>
      <c r="L143" s="551"/>
      <c r="N143" s="187">
        <v>1.9769999999999999</v>
      </c>
      <c r="O143" s="113">
        <v>1.841</v>
      </c>
      <c r="P143" s="198">
        <v>1.8239999999999998</v>
      </c>
      <c r="Q143" s="148">
        <f t="shared" si="23"/>
        <v>45031</v>
      </c>
      <c r="R143" s="148">
        <f t="shared" si="24"/>
        <v>44331</v>
      </c>
      <c r="S143" s="187">
        <f t="shared" si="30"/>
        <v>1.9428571428571414E-4</v>
      </c>
      <c r="T143" s="549">
        <f t="shared" si="25"/>
        <v>700</v>
      </c>
      <c r="U143" s="113">
        <f t="shared" si="26"/>
        <v>596.75</v>
      </c>
      <c r="V143" s="113">
        <f t="shared" si="27"/>
        <v>103.25</v>
      </c>
      <c r="W143" s="549">
        <f t="shared" si="31"/>
        <v>1.8610599999999999</v>
      </c>
      <c r="X143" s="186">
        <f t="shared" si="28"/>
        <v>1.535529652448657</v>
      </c>
      <c r="Y143" s="113">
        <f t="shared" si="29"/>
        <v>1.5414242807325396</v>
      </c>
      <c r="Z143" s="433"/>
      <c r="AA143" s="433"/>
    </row>
    <row r="144" spans="2:27" x14ac:dyDescent="0.35">
      <c r="B144" s="116">
        <v>42611</v>
      </c>
      <c r="C144" s="49">
        <v>3.4740000000000002</v>
      </c>
      <c r="D144" s="350">
        <v>3.2709999999999999</v>
      </c>
      <c r="E144" s="187">
        <f t="shared" ref="E144:E207" si="36">IF(C144="","",(D144-C144)/($D$14-$C$14))</f>
        <v>3.2069510268562445E-4</v>
      </c>
      <c r="F144" s="148">
        <f t="shared" si="32"/>
        <v>44437.25</v>
      </c>
      <c r="G144" s="116"/>
      <c r="H144" s="549">
        <f t="shared" si="33"/>
        <v>633</v>
      </c>
      <c r="I144" s="550">
        <f t="shared" si="34"/>
        <v>200.75</v>
      </c>
      <c r="J144" s="113">
        <f t="shared" si="35"/>
        <v>432.25</v>
      </c>
      <c r="K144" s="549">
        <f t="shared" ref="K144:K207" si="37">IF(C144="","",C144-(I144*E144))</f>
        <v>3.4096204581358611</v>
      </c>
      <c r="L144" s="551"/>
      <c r="N144" s="187">
        <v>1.9889999999999999</v>
      </c>
      <c r="O144" s="113">
        <v>1.857</v>
      </c>
      <c r="P144" s="198">
        <v>1.8420000000000001</v>
      </c>
      <c r="Q144" s="148">
        <f t="shared" ref="Q144:Q207" si="38">IF($F144&lt;$P$14,$P$14,IF($F144&lt;$O$14,$O$14,$N$14))</f>
        <v>45031</v>
      </c>
      <c r="R144" s="148">
        <f t="shared" ref="R144:R207" si="39">IF($F144&gt;$N$14,$N$14,IF($F144&gt;$O$14,$O$14,$P$14))</f>
        <v>44331</v>
      </c>
      <c r="S144" s="187">
        <f t="shared" si="30"/>
        <v>1.8857142857142843E-4</v>
      </c>
      <c r="T144" s="549">
        <f t="shared" ref="T144:T207" si="40">Q144-R144</f>
        <v>700</v>
      </c>
      <c r="U144" s="113">
        <f t="shared" ref="U144:U207" si="41">Q144-F144</f>
        <v>593.75</v>
      </c>
      <c r="V144" s="113">
        <f t="shared" ref="V144:V207" si="42">F144-R144</f>
        <v>106.25</v>
      </c>
      <c r="W144" s="549">
        <f t="shared" si="31"/>
        <v>1.8770357142857144</v>
      </c>
      <c r="X144" s="186">
        <f t="shared" ref="X144:X207" si="43">IFERROR(K144-W144,"")</f>
        <v>1.5325847438501468</v>
      </c>
      <c r="Y144" s="113">
        <f t="shared" ref="Y144:Y207" si="44">IF(X144="","",((1+X144/200)^2-1)*100)</f>
        <v>1.5384567838428564</v>
      </c>
      <c r="Z144" s="433"/>
      <c r="AA144" s="433"/>
    </row>
    <row r="145" spans="2:27" x14ac:dyDescent="0.35">
      <c r="B145" s="116">
        <v>42612</v>
      </c>
      <c r="C145" s="49">
        <v>3.476</v>
      </c>
      <c r="D145" s="350">
        <v>3.2669999999999999</v>
      </c>
      <c r="E145" s="187">
        <f t="shared" si="36"/>
        <v>3.3017377567140613E-4</v>
      </c>
      <c r="F145" s="148">
        <f t="shared" si="32"/>
        <v>44438.25</v>
      </c>
      <c r="G145" s="116"/>
      <c r="H145" s="549">
        <f t="shared" si="33"/>
        <v>633</v>
      </c>
      <c r="I145" s="550">
        <f t="shared" si="34"/>
        <v>199.75</v>
      </c>
      <c r="J145" s="113">
        <f t="shared" si="35"/>
        <v>433.25</v>
      </c>
      <c r="K145" s="549">
        <f t="shared" si="37"/>
        <v>3.4100477883096367</v>
      </c>
      <c r="L145" s="551"/>
      <c r="N145" s="187">
        <v>1.97</v>
      </c>
      <c r="O145" s="113">
        <v>1.851</v>
      </c>
      <c r="P145" s="198">
        <v>1.835</v>
      </c>
      <c r="Q145" s="148">
        <f t="shared" si="38"/>
        <v>45031</v>
      </c>
      <c r="R145" s="148">
        <f t="shared" si="39"/>
        <v>44331</v>
      </c>
      <c r="S145" s="187">
        <f t="shared" si="30"/>
        <v>1.6999999999999999E-4</v>
      </c>
      <c r="T145" s="549">
        <f t="shared" si="40"/>
        <v>700</v>
      </c>
      <c r="U145" s="113">
        <f t="shared" si="41"/>
        <v>592.75</v>
      </c>
      <c r="V145" s="113">
        <f t="shared" si="42"/>
        <v>107.25</v>
      </c>
      <c r="W145" s="549">
        <f t="shared" si="31"/>
        <v>1.8692325000000001</v>
      </c>
      <c r="X145" s="186">
        <f t="shared" si="43"/>
        <v>1.5408152883096367</v>
      </c>
      <c r="Y145" s="113">
        <f t="shared" si="44"/>
        <v>1.5467505676913573</v>
      </c>
      <c r="Z145" s="433"/>
      <c r="AA145" s="433"/>
    </row>
    <row r="146" spans="2:27" x14ac:dyDescent="0.35">
      <c r="B146" s="116">
        <v>42613</v>
      </c>
      <c r="C146" s="49">
        <v>3.4809999999999999</v>
      </c>
      <c r="D146" s="350">
        <v>3.2770000000000001</v>
      </c>
      <c r="E146" s="187">
        <f t="shared" si="36"/>
        <v>3.2227488151658726E-4</v>
      </c>
      <c r="F146" s="148">
        <f t="shared" si="32"/>
        <v>44439.25</v>
      </c>
      <c r="G146" s="116"/>
      <c r="H146" s="549">
        <f t="shared" si="33"/>
        <v>633</v>
      </c>
      <c r="I146" s="550">
        <f t="shared" si="34"/>
        <v>198.75</v>
      </c>
      <c r="J146" s="113">
        <f t="shared" si="35"/>
        <v>434.25</v>
      </c>
      <c r="K146" s="549">
        <f t="shared" si="37"/>
        <v>3.4169478672985782</v>
      </c>
      <c r="L146" s="551"/>
      <c r="N146" s="187">
        <v>1.9630000000000001</v>
      </c>
      <c r="O146" s="113">
        <v>1.843</v>
      </c>
      <c r="P146" s="198">
        <v>1.8279999999999998</v>
      </c>
      <c r="Q146" s="148">
        <f t="shared" si="38"/>
        <v>45031</v>
      </c>
      <c r="R146" s="148">
        <f t="shared" si="39"/>
        <v>44331</v>
      </c>
      <c r="S146" s="187">
        <f t="shared" si="30"/>
        <v>1.7142857142857159E-4</v>
      </c>
      <c r="T146" s="549">
        <f t="shared" si="40"/>
        <v>700</v>
      </c>
      <c r="U146" s="113">
        <f t="shared" si="41"/>
        <v>591.75</v>
      </c>
      <c r="V146" s="113">
        <f t="shared" si="42"/>
        <v>108.25</v>
      </c>
      <c r="W146" s="549">
        <f t="shared" si="31"/>
        <v>1.8615571428571429</v>
      </c>
      <c r="X146" s="186">
        <f t="shared" si="43"/>
        <v>1.5553907244414353</v>
      </c>
      <c r="Y146" s="113">
        <f t="shared" si="44"/>
        <v>1.5614388252056299</v>
      </c>
      <c r="Z146" s="433"/>
      <c r="AA146" s="433"/>
    </row>
    <row r="147" spans="2:27" x14ac:dyDescent="0.35">
      <c r="B147" s="116">
        <v>42614</v>
      </c>
      <c r="C147" s="49">
        <v>3.492</v>
      </c>
      <c r="D147" s="350">
        <v>3.286</v>
      </c>
      <c r="E147" s="187">
        <f t="shared" si="36"/>
        <v>3.2543443917851494E-4</v>
      </c>
      <c r="F147" s="148">
        <f t="shared" si="32"/>
        <v>44440.25</v>
      </c>
      <c r="G147" s="116"/>
      <c r="H147" s="549">
        <f t="shared" si="33"/>
        <v>633</v>
      </c>
      <c r="I147" s="550">
        <f t="shared" si="34"/>
        <v>197.75</v>
      </c>
      <c r="J147" s="113">
        <f t="shared" si="35"/>
        <v>435.25</v>
      </c>
      <c r="K147" s="549">
        <f t="shared" si="37"/>
        <v>3.4276453396524484</v>
      </c>
      <c r="L147" s="551"/>
      <c r="N147" s="187">
        <v>1.9729999999999999</v>
      </c>
      <c r="O147" s="113">
        <v>1.8540000000000001</v>
      </c>
      <c r="P147" s="198">
        <v>1.8380000000000001</v>
      </c>
      <c r="Q147" s="148">
        <f t="shared" si="38"/>
        <v>45031</v>
      </c>
      <c r="R147" s="148">
        <f t="shared" si="39"/>
        <v>44331</v>
      </c>
      <c r="S147" s="187">
        <f t="shared" si="30"/>
        <v>1.6999999999999969E-4</v>
      </c>
      <c r="T147" s="549">
        <f t="shared" si="40"/>
        <v>700</v>
      </c>
      <c r="U147" s="113">
        <f t="shared" si="41"/>
        <v>590.75</v>
      </c>
      <c r="V147" s="113">
        <f t="shared" si="42"/>
        <v>109.25</v>
      </c>
      <c r="W147" s="549">
        <f t="shared" si="31"/>
        <v>1.8725725</v>
      </c>
      <c r="X147" s="186">
        <f t="shared" si="43"/>
        <v>1.5550728396524485</v>
      </c>
      <c r="Y147" s="113">
        <f t="shared" si="44"/>
        <v>1.5611184684940271</v>
      </c>
      <c r="Z147" s="433"/>
      <c r="AA147" s="433"/>
    </row>
    <row r="148" spans="2:27" x14ac:dyDescent="0.35">
      <c r="B148" s="116">
        <v>42615</v>
      </c>
      <c r="C148" s="49">
        <v>3.496</v>
      </c>
      <c r="D148" s="350">
        <v>3.2879999999999998</v>
      </c>
      <c r="E148" s="187">
        <f t="shared" si="36"/>
        <v>3.2859399684044262E-4</v>
      </c>
      <c r="F148" s="148">
        <f t="shared" si="32"/>
        <v>44441.25</v>
      </c>
      <c r="G148" s="116"/>
      <c r="H148" s="549">
        <f t="shared" si="33"/>
        <v>633</v>
      </c>
      <c r="I148" s="550">
        <f t="shared" si="34"/>
        <v>196.75</v>
      </c>
      <c r="J148" s="113">
        <f t="shared" si="35"/>
        <v>436.25</v>
      </c>
      <c r="K148" s="549">
        <f t="shared" si="37"/>
        <v>3.4313491311216429</v>
      </c>
      <c r="L148" s="551"/>
      <c r="N148" s="187">
        <v>1.984</v>
      </c>
      <c r="O148" s="113">
        <v>1.8639999999999999</v>
      </c>
      <c r="P148" s="198">
        <v>1.85</v>
      </c>
      <c r="Q148" s="148">
        <f t="shared" si="38"/>
        <v>45031</v>
      </c>
      <c r="R148" s="148">
        <f t="shared" si="39"/>
        <v>44331</v>
      </c>
      <c r="S148" s="187">
        <f t="shared" si="30"/>
        <v>1.7142857142857159E-4</v>
      </c>
      <c r="T148" s="549">
        <f t="shared" si="40"/>
        <v>700</v>
      </c>
      <c r="U148" s="113">
        <f t="shared" si="41"/>
        <v>589.75</v>
      </c>
      <c r="V148" s="113">
        <f t="shared" si="42"/>
        <v>110.25</v>
      </c>
      <c r="W148" s="549">
        <f t="shared" si="31"/>
        <v>1.8828999999999998</v>
      </c>
      <c r="X148" s="186">
        <f t="shared" si="43"/>
        <v>1.5484491311216431</v>
      </c>
      <c r="Y148" s="113">
        <f t="shared" si="44"/>
        <v>1.5544433679008263</v>
      </c>
      <c r="Z148" s="433"/>
      <c r="AA148" s="433"/>
    </row>
    <row r="149" spans="2:27" x14ac:dyDescent="0.35">
      <c r="B149" s="116">
        <v>42618</v>
      </c>
      <c r="C149" s="49">
        <v>3.516</v>
      </c>
      <c r="D149" s="350">
        <v>3.3010000000000002</v>
      </c>
      <c r="E149" s="187">
        <f t="shared" si="36"/>
        <v>3.3965244865718776E-4</v>
      </c>
      <c r="F149" s="148">
        <f t="shared" si="32"/>
        <v>44444.25</v>
      </c>
      <c r="G149" s="116"/>
      <c r="H149" s="549">
        <f t="shared" si="33"/>
        <v>633</v>
      </c>
      <c r="I149" s="550">
        <f t="shared" si="34"/>
        <v>193.75</v>
      </c>
      <c r="J149" s="113">
        <f t="shared" si="35"/>
        <v>439.25</v>
      </c>
      <c r="K149" s="549">
        <f t="shared" si="37"/>
        <v>3.4501923380726698</v>
      </c>
      <c r="L149" s="551"/>
      <c r="N149" s="187">
        <v>2.012</v>
      </c>
      <c r="O149" s="113">
        <v>1.889</v>
      </c>
      <c r="P149" s="198">
        <v>1.8679999999999999</v>
      </c>
      <c r="Q149" s="148">
        <f t="shared" si="38"/>
        <v>45031</v>
      </c>
      <c r="R149" s="148">
        <f t="shared" si="39"/>
        <v>44331</v>
      </c>
      <c r="S149" s="187">
        <f t="shared" si="30"/>
        <v>1.7571428571428572E-4</v>
      </c>
      <c r="T149" s="549">
        <f t="shared" si="40"/>
        <v>700</v>
      </c>
      <c r="U149" s="113">
        <f t="shared" si="41"/>
        <v>586.75</v>
      </c>
      <c r="V149" s="113">
        <f t="shared" si="42"/>
        <v>113.25</v>
      </c>
      <c r="W149" s="549">
        <f t="shared" si="31"/>
        <v>1.908899642857143</v>
      </c>
      <c r="X149" s="186">
        <f t="shared" si="43"/>
        <v>1.5412926952155268</v>
      </c>
      <c r="Y149" s="113">
        <f t="shared" si="44"/>
        <v>1.5472316531463637</v>
      </c>
      <c r="Z149" s="433"/>
      <c r="AA149" s="433"/>
    </row>
    <row r="150" spans="2:27" x14ac:dyDescent="0.35">
      <c r="B150" s="116">
        <v>42619</v>
      </c>
      <c r="C150" s="49">
        <v>3.5329999999999999</v>
      </c>
      <c r="D150" s="350">
        <v>3.3039999999999998</v>
      </c>
      <c r="E150" s="187">
        <f t="shared" si="36"/>
        <v>3.6176935229067944E-4</v>
      </c>
      <c r="F150" s="148">
        <f t="shared" si="32"/>
        <v>44445.25</v>
      </c>
      <c r="G150" s="116"/>
      <c r="H150" s="549">
        <f t="shared" si="33"/>
        <v>633</v>
      </c>
      <c r="I150" s="550">
        <f t="shared" si="34"/>
        <v>192.75</v>
      </c>
      <c r="J150" s="113">
        <f t="shared" si="35"/>
        <v>440.25</v>
      </c>
      <c r="K150" s="549">
        <f t="shared" si="37"/>
        <v>3.4632689573459716</v>
      </c>
      <c r="L150" s="551"/>
      <c r="N150" s="187">
        <v>2.0289999999999999</v>
      </c>
      <c r="O150" s="113">
        <v>1.9060000000000001</v>
      </c>
      <c r="P150" s="198">
        <v>1.8780000000000001</v>
      </c>
      <c r="Q150" s="148">
        <f t="shared" si="38"/>
        <v>45031</v>
      </c>
      <c r="R150" s="148">
        <f t="shared" si="39"/>
        <v>44331</v>
      </c>
      <c r="S150" s="187">
        <f t="shared" si="30"/>
        <v>1.7571428571428539E-4</v>
      </c>
      <c r="T150" s="549">
        <f t="shared" si="40"/>
        <v>700</v>
      </c>
      <c r="U150" s="113">
        <f t="shared" si="41"/>
        <v>585.75</v>
      </c>
      <c r="V150" s="113">
        <f t="shared" si="42"/>
        <v>114.25</v>
      </c>
      <c r="W150" s="549">
        <f t="shared" si="31"/>
        <v>1.9260753571428573</v>
      </c>
      <c r="X150" s="186">
        <f t="shared" si="43"/>
        <v>1.5371936002031144</v>
      </c>
      <c r="Y150" s="113">
        <f t="shared" si="44"/>
        <v>1.5431010106143672</v>
      </c>
      <c r="Z150" s="433"/>
      <c r="AA150" s="433"/>
    </row>
    <row r="151" spans="2:27" x14ac:dyDescent="0.35">
      <c r="B151" s="116">
        <v>42620</v>
      </c>
      <c r="C151" s="49">
        <v>3.4990000000000001</v>
      </c>
      <c r="D151" s="350">
        <v>3.2759999999999998</v>
      </c>
      <c r="E151" s="187">
        <f t="shared" si="36"/>
        <v>3.5229067930489782E-4</v>
      </c>
      <c r="F151" s="148">
        <f t="shared" si="32"/>
        <v>44446.25</v>
      </c>
      <c r="G151" s="116"/>
      <c r="H151" s="549">
        <f t="shared" si="33"/>
        <v>633</v>
      </c>
      <c r="I151" s="550">
        <f t="shared" si="34"/>
        <v>191.75</v>
      </c>
      <c r="J151" s="113">
        <f t="shared" si="35"/>
        <v>441.25</v>
      </c>
      <c r="K151" s="549">
        <f t="shared" si="37"/>
        <v>3.4314482622432858</v>
      </c>
      <c r="L151" s="551"/>
      <c r="N151" s="187">
        <v>1.988</v>
      </c>
      <c r="O151" s="113">
        <v>1.881</v>
      </c>
      <c r="P151" s="198">
        <v>1.8580000000000001</v>
      </c>
      <c r="Q151" s="148">
        <f t="shared" si="38"/>
        <v>45031</v>
      </c>
      <c r="R151" s="148">
        <f t="shared" si="39"/>
        <v>44331</v>
      </c>
      <c r="S151" s="187">
        <f t="shared" si="30"/>
        <v>1.5285714285714284E-4</v>
      </c>
      <c r="T151" s="549">
        <f t="shared" si="40"/>
        <v>700</v>
      </c>
      <c r="U151" s="113">
        <f t="shared" si="41"/>
        <v>584.75</v>
      </c>
      <c r="V151" s="113">
        <f t="shared" si="42"/>
        <v>115.25</v>
      </c>
      <c r="W151" s="549">
        <f t="shared" si="31"/>
        <v>1.8986167857142857</v>
      </c>
      <c r="X151" s="186">
        <f t="shared" si="43"/>
        <v>1.5328314765290001</v>
      </c>
      <c r="Y151" s="113">
        <f t="shared" si="44"/>
        <v>1.5387054073676021</v>
      </c>
      <c r="Z151" s="433"/>
      <c r="AA151" s="433"/>
    </row>
    <row r="152" spans="2:27" x14ac:dyDescent="0.35">
      <c r="B152" s="116">
        <v>42621</v>
      </c>
      <c r="C152" s="49">
        <v>3.508</v>
      </c>
      <c r="D152" s="350">
        <v>3.2850000000000001</v>
      </c>
      <c r="E152" s="187">
        <f t="shared" si="36"/>
        <v>3.5229067930489711E-4</v>
      </c>
      <c r="F152" s="148">
        <f t="shared" si="32"/>
        <v>44447.25</v>
      </c>
      <c r="G152" s="116"/>
      <c r="H152" s="549">
        <f t="shared" si="33"/>
        <v>633</v>
      </c>
      <c r="I152" s="550">
        <f t="shared" si="34"/>
        <v>190.75</v>
      </c>
      <c r="J152" s="113">
        <f t="shared" si="35"/>
        <v>442.25</v>
      </c>
      <c r="K152" s="549">
        <f t="shared" si="37"/>
        <v>3.4408005529225907</v>
      </c>
      <c r="L152" s="551"/>
      <c r="N152" s="187">
        <v>1.9889999999999999</v>
      </c>
      <c r="O152" s="113">
        <v>1.883</v>
      </c>
      <c r="P152" s="198">
        <v>1.863</v>
      </c>
      <c r="Q152" s="148">
        <f t="shared" si="38"/>
        <v>45031</v>
      </c>
      <c r="R152" s="148">
        <f t="shared" si="39"/>
        <v>44331</v>
      </c>
      <c r="S152" s="187">
        <f t="shared" si="30"/>
        <v>1.5142857142857124E-4</v>
      </c>
      <c r="T152" s="549">
        <f t="shared" si="40"/>
        <v>700</v>
      </c>
      <c r="U152" s="113">
        <f t="shared" si="41"/>
        <v>583.75</v>
      </c>
      <c r="V152" s="113">
        <f t="shared" si="42"/>
        <v>116.25</v>
      </c>
      <c r="W152" s="549">
        <f t="shared" si="31"/>
        <v>1.9006035714285714</v>
      </c>
      <c r="X152" s="186">
        <f t="shared" si="43"/>
        <v>1.5401969814940193</v>
      </c>
      <c r="Y152" s="113">
        <f t="shared" si="44"/>
        <v>1.5461274983485263</v>
      </c>
      <c r="Z152" s="433"/>
      <c r="AA152" s="433"/>
    </row>
    <row r="153" spans="2:27" x14ac:dyDescent="0.35">
      <c r="B153" s="116">
        <v>42622</v>
      </c>
      <c r="C153" s="49">
        <v>3.5590000000000002</v>
      </c>
      <c r="D153" s="350">
        <v>3.319</v>
      </c>
      <c r="E153" s="187">
        <f t="shared" si="36"/>
        <v>3.7914691943127994E-4</v>
      </c>
      <c r="F153" s="148">
        <f t="shared" si="32"/>
        <v>44448.25</v>
      </c>
      <c r="G153" s="116"/>
      <c r="H153" s="549">
        <f t="shared" si="33"/>
        <v>633</v>
      </c>
      <c r="I153" s="550">
        <f t="shared" si="34"/>
        <v>189.75</v>
      </c>
      <c r="J153" s="113">
        <f t="shared" si="35"/>
        <v>443.25</v>
      </c>
      <c r="K153" s="549">
        <f t="shared" si="37"/>
        <v>3.4870568720379147</v>
      </c>
      <c r="L153" s="551"/>
      <c r="N153" s="187">
        <v>2.0459999999999998</v>
      </c>
      <c r="O153" s="113">
        <v>1.9319999999999999</v>
      </c>
      <c r="P153" s="198">
        <v>1.903</v>
      </c>
      <c r="Q153" s="148">
        <f t="shared" si="38"/>
        <v>45031</v>
      </c>
      <c r="R153" s="148">
        <f t="shared" si="39"/>
        <v>44331</v>
      </c>
      <c r="S153" s="187">
        <f t="shared" si="30"/>
        <v>1.6285714285714268E-4</v>
      </c>
      <c r="T153" s="549">
        <f t="shared" si="40"/>
        <v>700</v>
      </c>
      <c r="U153" s="113">
        <f t="shared" si="41"/>
        <v>582.75</v>
      </c>
      <c r="V153" s="113">
        <f t="shared" si="42"/>
        <v>117.25</v>
      </c>
      <c r="W153" s="549">
        <f t="shared" si="31"/>
        <v>1.951095</v>
      </c>
      <c r="X153" s="186">
        <f t="shared" si="43"/>
        <v>1.5359618720379147</v>
      </c>
      <c r="Y153" s="113">
        <f t="shared" si="44"/>
        <v>1.5418598192187938</v>
      </c>
      <c r="Z153" s="433"/>
      <c r="AA153" s="433"/>
    </row>
    <row r="154" spans="2:27" x14ac:dyDescent="0.35">
      <c r="B154" s="116">
        <v>42625</v>
      </c>
      <c r="C154" s="49">
        <v>3.6179999999999999</v>
      </c>
      <c r="D154" s="350">
        <v>3.367</v>
      </c>
      <c r="E154" s="187">
        <f t="shared" si="36"/>
        <v>3.9652448657187978E-4</v>
      </c>
      <c r="F154" s="148">
        <f t="shared" si="32"/>
        <v>44451.25</v>
      </c>
      <c r="G154" s="116"/>
      <c r="H154" s="549">
        <f t="shared" si="33"/>
        <v>633</v>
      </c>
      <c r="I154" s="550">
        <f t="shared" si="34"/>
        <v>186.75</v>
      </c>
      <c r="J154" s="113">
        <f t="shared" si="35"/>
        <v>446.25</v>
      </c>
      <c r="K154" s="549">
        <f t="shared" si="37"/>
        <v>3.5439490521327013</v>
      </c>
      <c r="L154" s="551"/>
      <c r="N154" s="187">
        <v>2.1339999999999999</v>
      </c>
      <c r="O154" s="113">
        <v>2.0129999999999999</v>
      </c>
      <c r="P154" s="198">
        <v>1.972</v>
      </c>
      <c r="Q154" s="148">
        <f t="shared" si="38"/>
        <v>45031</v>
      </c>
      <c r="R154" s="148">
        <f t="shared" si="39"/>
        <v>44331</v>
      </c>
      <c r="S154" s="187">
        <f t="shared" si="30"/>
        <v>1.7285714285714287E-4</v>
      </c>
      <c r="T154" s="549">
        <f t="shared" si="40"/>
        <v>700</v>
      </c>
      <c r="U154" s="113">
        <f t="shared" si="41"/>
        <v>579.75</v>
      </c>
      <c r="V154" s="113">
        <f t="shared" si="42"/>
        <v>120.25</v>
      </c>
      <c r="W154" s="549">
        <f t="shared" si="31"/>
        <v>2.0337860714285712</v>
      </c>
      <c r="X154" s="186">
        <f t="shared" si="43"/>
        <v>1.5101629807041301</v>
      </c>
      <c r="Y154" s="113">
        <f t="shared" si="44"/>
        <v>1.5158644612748517</v>
      </c>
      <c r="Z154" s="433"/>
      <c r="AA154" s="433"/>
    </row>
    <row r="155" spans="2:27" x14ac:dyDescent="0.35">
      <c r="B155" s="116">
        <v>42626</v>
      </c>
      <c r="C155" s="49">
        <v>3.6259999999999999</v>
      </c>
      <c r="D155" s="350">
        <v>3.3769999999999998</v>
      </c>
      <c r="E155" s="187">
        <f t="shared" si="36"/>
        <v>3.9336492890995281E-4</v>
      </c>
      <c r="F155" s="148">
        <f t="shared" si="32"/>
        <v>44452.25</v>
      </c>
      <c r="G155" s="116"/>
      <c r="H155" s="549">
        <f t="shared" si="33"/>
        <v>633</v>
      </c>
      <c r="I155" s="550">
        <f t="shared" si="34"/>
        <v>185.75</v>
      </c>
      <c r="J155" s="113">
        <f t="shared" si="35"/>
        <v>447.25</v>
      </c>
      <c r="K155" s="549">
        <f t="shared" si="37"/>
        <v>3.552932464454976</v>
      </c>
      <c r="L155" s="551"/>
      <c r="N155" s="187">
        <v>2.1589999999999998</v>
      </c>
      <c r="O155" s="113">
        <v>2.0409999999999999</v>
      </c>
      <c r="P155" s="198">
        <v>1.996</v>
      </c>
      <c r="Q155" s="148">
        <f t="shared" si="38"/>
        <v>45031</v>
      </c>
      <c r="R155" s="148">
        <f t="shared" si="39"/>
        <v>44331</v>
      </c>
      <c r="S155" s="187">
        <f t="shared" si="30"/>
        <v>1.6857142857142841E-4</v>
      </c>
      <c r="T155" s="549">
        <f t="shared" si="40"/>
        <v>700</v>
      </c>
      <c r="U155" s="113">
        <f t="shared" si="41"/>
        <v>578.75</v>
      </c>
      <c r="V155" s="113">
        <f t="shared" si="42"/>
        <v>121.25</v>
      </c>
      <c r="W155" s="549">
        <f t="shared" si="31"/>
        <v>2.0614392857142856</v>
      </c>
      <c r="X155" s="186">
        <f t="shared" si="43"/>
        <v>1.4914931787406904</v>
      </c>
      <c r="Y155" s="113">
        <f t="shared" si="44"/>
        <v>1.4970545584962691</v>
      </c>
      <c r="Z155" s="433"/>
      <c r="AA155" s="433"/>
    </row>
    <row r="156" spans="2:27" x14ac:dyDescent="0.35">
      <c r="B156" s="116">
        <v>42627</v>
      </c>
      <c r="C156" s="49">
        <v>3.6640000000000001</v>
      </c>
      <c r="D156" s="350">
        <v>3.399</v>
      </c>
      <c r="E156" s="187">
        <f t="shared" si="36"/>
        <v>4.1864139020537147E-4</v>
      </c>
      <c r="F156" s="148">
        <f t="shared" si="32"/>
        <v>44453.25</v>
      </c>
      <c r="G156" s="116"/>
      <c r="H156" s="549">
        <f t="shared" si="33"/>
        <v>633</v>
      </c>
      <c r="I156" s="550">
        <f t="shared" si="34"/>
        <v>184.75</v>
      </c>
      <c r="J156" s="113">
        <f t="shared" si="35"/>
        <v>448.25</v>
      </c>
      <c r="K156" s="549">
        <f t="shared" si="37"/>
        <v>3.5866560031595576</v>
      </c>
      <c r="L156" s="551"/>
      <c r="N156" s="187">
        <v>2.2120000000000002</v>
      </c>
      <c r="O156" s="113">
        <v>2.081</v>
      </c>
      <c r="P156" s="198">
        <v>2.0230000000000001</v>
      </c>
      <c r="Q156" s="148">
        <f t="shared" si="38"/>
        <v>45031</v>
      </c>
      <c r="R156" s="148">
        <f t="shared" si="39"/>
        <v>44331</v>
      </c>
      <c r="S156" s="187">
        <f t="shared" si="30"/>
        <v>1.8714285714285746E-4</v>
      </c>
      <c r="T156" s="549">
        <f t="shared" si="40"/>
        <v>700</v>
      </c>
      <c r="U156" s="113">
        <f t="shared" si="41"/>
        <v>577.75</v>
      </c>
      <c r="V156" s="113">
        <f t="shared" si="42"/>
        <v>122.25</v>
      </c>
      <c r="W156" s="549">
        <f t="shared" si="31"/>
        <v>2.1038782142857144</v>
      </c>
      <c r="X156" s="186">
        <f t="shared" si="43"/>
        <v>1.4827777888738431</v>
      </c>
      <c r="Y156" s="113">
        <f t="shared" si="44"/>
        <v>1.488274363801767</v>
      </c>
      <c r="Z156" s="433"/>
      <c r="AA156" s="433"/>
    </row>
    <row r="157" spans="2:27" x14ac:dyDescent="0.35">
      <c r="B157" s="116">
        <v>42628</v>
      </c>
      <c r="C157" s="49">
        <v>3.6560000000000001</v>
      </c>
      <c r="D157" s="350">
        <v>3.3940000000000001</v>
      </c>
      <c r="E157" s="187">
        <f t="shared" si="36"/>
        <v>4.1390205371248027E-4</v>
      </c>
      <c r="F157" s="148">
        <f t="shared" si="32"/>
        <v>44454.25</v>
      </c>
      <c r="G157" s="116"/>
      <c r="H157" s="549">
        <f t="shared" si="33"/>
        <v>633</v>
      </c>
      <c r="I157" s="550">
        <f t="shared" si="34"/>
        <v>183.75</v>
      </c>
      <c r="J157" s="113">
        <f t="shared" si="35"/>
        <v>449.25</v>
      </c>
      <c r="K157" s="549">
        <f t="shared" si="37"/>
        <v>3.579945497630332</v>
      </c>
      <c r="L157" s="551"/>
      <c r="N157" s="187">
        <v>2.2050000000000001</v>
      </c>
      <c r="O157" s="113">
        <v>2.0670000000000002</v>
      </c>
      <c r="P157" s="198">
        <v>2.008</v>
      </c>
      <c r="Q157" s="148">
        <f t="shared" si="38"/>
        <v>45031</v>
      </c>
      <c r="R157" s="148">
        <f t="shared" si="39"/>
        <v>44331</v>
      </c>
      <c r="S157" s="187">
        <f t="shared" si="30"/>
        <v>1.9714285714285699E-4</v>
      </c>
      <c r="T157" s="549">
        <f t="shared" si="40"/>
        <v>700</v>
      </c>
      <c r="U157" s="113">
        <f t="shared" si="41"/>
        <v>576.75</v>
      </c>
      <c r="V157" s="113">
        <f t="shared" si="42"/>
        <v>123.25</v>
      </c>
      <c r="W157" s="549">
        <f t="shared" si="31"/>
        <v>2.0912978571428571</v>
      </c>
      <c r="X157" s="186">
        <f t="shared" si="43"/>
        <v>1.4886476404874749</v>
      </c>
      <c r="Y157" s="113">
        <f t="shared" si="44"/>
        <v>1.4941878199812964</v>
      </c>
      <c r="Z157" s="433"/>
      <c r="AA157" s="433"/>
    </row>
    <row r="158" spans="2:27" x14ac:dyDescent="0.35">
      <c r="B158" s="116">
        <v>42629</v>
      </c>
      <c r="C158" s="49">
        <v>3.6640000000000001</v>
      </c>
      <c r="D158" s="350">
        <v>3.4020000000000001</v>
      </c>
      <c r="E158" s="187">
        <f t="shared" si="36"/>
        <v>4.1390205371248027E-4</v>
      </c>
      <c r="F158" s="148">
        <f t="shared" si="32"/>
        <v>44455.25</v>
      </c>
      <c r="G158" s="116"/>
      <c r="H158" s="549">
        <f t="shared" si="33"/>
        <v>633</v>
      </c>
      <c r="I158" s="550">
        <f t="shared" si="34"/>
        <v>182.75</v>
      </c>
      <c r="J158" s="113">
        <f t="shared" si="35"/>
        <v>450.25</v>
      </c>
      <c r="K158" s="549">
        <f t="shared" si="37"/>
        <v>3.5883593996840446</v>
      </c>
      <c r="L158" s="551"/>
      <c r="N158" s="187">
        <v>2.2400000000000002</v>
      </c>
      <c r="O158" s="113">
        <v>2.0939999999999999</v>
      </c>
      <c r="P158" s="198">
        <v>2.0249999999999999</v>
      </c>
      <c r="Q158" s="148">
        <f t="shared" si="38"/>
        <v>45031</v>
      </c>
      <c r="R158" s="148">
        <f t="shared" si="39"/>
        <v>44331</v>
      </c>
      <c r="S158" s="187">
        <f t="shared" si="30"/>
        <v>2.0857142857142908E-4</v>
      </c>
      <c r="T158" s="549">
        <f t="shared" si="40"/>
        <v>700</v>
      </c>
      <c r="U158" s="113">
        <f t="shared" si="41"/>
        <v>575.75</v>
      </c>
      <c r="V158" s="113">
        <f t="shared" si="42"/>
        <v>124.25</v>
      </c>
      <c r="W158" s="549">
        <f t="shared" si="31"/>
        <v>2.1199149999999998</v>
      </c>
      <c r="X158" s="186">
        <f t="shared" si="43"/>
        <v>1.4684443996840448</v>
      </c>
      <c r="Y158" s="113">
        <f t="shared" si="44"/>
        <v>1.4738352220714734</v>
      </c>
      <c r="Z158" s="433"/>
      <c r="AA158" s="433"/>
    </row>
    <row r="159" spans="2:27" x14ac:dyDescent="0.35">
      <c r="B159" s="116">
        <v>42632</v>
      </c>
      <c r="C159" s="49">
        <v>3.6739999999999999</v>
      </c>
      <c r="D159" s="350">
        <v>3.4089999999999998</v>
      </c>
      <c r="E159" s="187">
        <f t="shared" si="36"/>
        <v>4.1864139020537147E-4</v>
      </c>
      <c r="F159" s="148">
        <f t="shared" si="32"/>
        <v>44458.25</v>
      </c>
      <c r="G159" s="116"/>
      <c r="H159" s="549">
        <f t="shared" si="33"/>
        <v>633</v>
      </c>
      <c r="I159" s="550">
        <f t="shared" si="34"/>
        <v>179.75</v>
      </c>
      <c r="J159" s="113">
        <f t="shared" si="35"/>
        <v>453.25</v>
      </c>
      <c r="K159" s="549">
        <f t="shared" si="37"/>
        <v>3.5987492101105842</v>
      </c>
      <c r="L159" s="551"/>
      <c r="N159" s="187">
        <v>2.262</v>
      </c>
      <c r="O159" s="113">
        <v>2.1139999999999999</v>
      </c>
      <c r="P159" s="198">
        <v>2.0449999999999999</v>
      </c>
      <c r="Q159" s="148">
        <f t="shared" si="38"/>
        <v>45031</v>
      </c>
      <c r="R159" s="148">
        <f t="shared" si="39"/>
        <v>44331</v>
      </c>
      <c r="S159" s="187">
        <f t="shared" si="30"/>
        <v>2.1142857142857161E-4</v>
      </c>
      <c r="T159" s="549">
        <f t="shared" si="40"/>
        <v>700</v>
      </c>
      <c r="U159" s="113">
        <f t="shared" si="41"/>
        <v>572.75</v>
      </c>
      <c r="V159" s="113">
        <f t="shared" si="42"/>
        <v>127.25</v>
      </c>
      <c r="W159" s="549">
        <f t="shared" si="31"/>
        <v>2.1409042857142855</v>
      </c>
      <c r="X159" s="186">
        <f t="shared" si="43"/>
        <v>1.4578449243962988</v>
      </c>
      <c r="Y159" s="113">
        <f t="shared" si="44"/>
        <v>1.4631582039552837</v>
      </c>
      <c r="Z159" s="433"/>
      <c r="AA159" s="433"/>
    </row>
    <row r="160" spans="2:27" x14ac:dyDescent="0.35">
      <c r="B160" s="116">
        <v>42633</v>
      </c>
      <c r="C160" s="49">
        <v>3.6870000000000003</v>
      </c>
      <c r="D160" s="350">
        <v>3.427</v>
      </c>
      <c r="E160" s="187">
        <f t="shared" si="36"/>
        <v>4.107424960505533E-4</v>
      </c>
      <c r="F160" s="148">
        <f t="shared" si="32"/>
        <v>44459.25</v>
      </c>
      <c r="G160" s="116"/>
      <c r="H160" s="549">
        <f t="shared" si="33"/>
        <v>633</v>
      </c>
      <c r="I160" s="550">
        <f t="shared" si="34"/>
        <v>178.75</v>
      </c>
      <c r="J160" s="113">
        <f t="shared" si="35"/>
        <v>454.25</v>
      </c>
      <c r="K160" s="549">
        <f t="shared" si="37"/>
        <v>3.6135797788309638</v>
      </c>
      <c r="L160" s="551"/>
      <c r="N160" s="187">
        <v>2.2839999999999998</v>
      </c>
      <c r="O160" s="113">
        <v>2.1320000000000001</v>
      </c>
      <c r="P160" s="198">
        <v>2.0590000000000002</v>
      </c>
      <c r="Q160" s="148">
        <f t="shared" si="38"/>
        <v>45031</v>
      </c>
      <c r="R160" s="148">
        <f t="shared" si="39"/>
        <v>44331</v>
      </c>
      <c r="S160" s="187">
        <f t="shared" si="30"/>
        <v>2.1714285714285669E-4</v>
      </c>
      <c r="T160" s="549">
        <f t="shared" si="40"/>
        <v>700</v>
      </c>
      <c r="U160" s="113">
        <f t="shared" si="41"/>
        <v>571.75</v>
      </c>
      <c r="V160" s="113">
        <f t="shared" si="42"/>
        <v>128.25</v>
      </c>
      <c r="W160" s="549">
        <f t="shared" si="31"/>
        <v>2.1598485714285713</v>
      </c>
      <c r="X160" s="186">
        <f t="shared" si="43"/>
        <v>1.4537312074023925</v>
      </c>
      <c r="Y160" s="113">
        <f t="shared" si="44"/>
        <v>1.4590145434608237</v>
      </c>
      <c r="Z160" s="433"/>
      <c r="AA160" s="433"/>
    </row>
    <row r="161" spans="2:27" x14ac:dyDescent="0.35">
      <c r="B161" s="116">
        <v>42634</v>
      </c>
      <c r="C161" s="49">
        <v>3.694</v>
      </c>
      <c r="D161" s="350">
        <v>3.427</v>
      </c>
      <c r="E161" s="187">
        <f t="shared" si="36"/>
        <v>4.2180094786729844E-4</v>
      </c>
      <c r="F161" s="148">
        <f t="shared" si="32"/>
        <v>44460.25</v>
      </c>
      <c r="G161" s="116"/>
      <c r="H161" s="549">
        <f t="shared" si="33"/>
        <v>633</v>
      </c>
      <c r="I161" s="550">
        <f t="shared" si="34"/>
        <v>177.75</v>
      </c>
      <c r="J161" s="113">
        <f t="shared" si="35"/>
        <v>455.25</v>
      </c>
      <c r="K161" s="549">
        <f t="shared" si="37"/>
        <v>3.6190248815165877</v>
      </c>
      <c r="L161" s="551"/>
      <c r="N161" s="187">
        <v>2.2909999999999999</v>
      </c>
      <c r="O161" s="113">
        <v>2.1360000000000001</v>
      </c>
      <c r="P161" s="198">
        <v>2.0630000000000002</v>
      </c>
      <c r="Q161" s="148">
        <f t="shared" si="38"/>
        <v>45031</v>
      </c>
      <c r="R161" s="148">
        <f t="shared" si="39"/>
        <v>44331</v>
      </c>
      <c r="S161" s="187">
        <f t="shared" si="30"/>
        <v>2.2142857142857115E-4</v>
      </c>
      <c r="T161" s="549">
        <f t="shared" si="40"/>
        <v>700</v>
      </c>
      <c r="U161" s="113">
        <f t="shared" si="41"/>
        <v>570.75</v>
      </c>
      <c r="V161" s="113">
        <f t="shared" si="42"/>
        <v>129.25</v>
      </c>
      <c r="W161" s="549">
        <f t="shared" si="31"/>
        <v>2.1646196428571431</v>
      </c>
      <c r="X161" s="186">
        <f t="shared" si="43"/>
        <v>1.4544052386594446</v>
      </c>
      <c r="Y161" s="113">
        <f t="shared" si="44"/>
        <v>1.4596934751550439</v>
      </c>
      <c r="Z161" s="433"/>
      <c r="AA161" s="433"/>
    </row>
    <row r="162" spans="2:27" x14ac:dyDescent="0.35">
      <c r="B162" s="116">
        <v>42635</v>
      </c>
      <c r="C162" s="49">
        <v>3.629</v>
      </c>
      <c r="D162" s="350">
        <v>3.3439999999999999</v>
      </c>
      <c r="E162" s="187">
        <f t="shared" si="36"/>
        <v>4.5023696682464477E-4</v>
      </c>
      <c r="F162" s="148">
        <f t="shared" si="32"/>
        <v>44461.25</v>
      </c>
      <c r="G162" s="116"/>
      <c r="H162" s="549">
        <f t="shared" si="33"/>
        <v>633</v>
      </c>
      <c r="I162" s="550">
        <f t="shared" si="34"/>
        <v>176.75</v>
      </c>
      <c r="J162" s="113">
        <f t="shared" si="35"/>
        <v>456.25</v>
      </c>
      <c r="K162" s="549">
        <f t="shared" si="37"/>
        <v>3.549420616113744</v>
      </c>
      <c r="L162" s="551"/>
      <c r="N162" s="187">
        <v>2.2050000000000001</v>
      </c>
      <c r="O162" s="113">
        <v>2.056</v>
      </c>
      <c r="P162" s="198">
        <v>1.9910000000000001</v>
      </c>
      <c r="Q162" s="148">
        <f t="shared" si="38"/>
        <v>45031</v>
      </c>
      <c r="R162" s="148">
        <f t="shared" si="39"/>
        <v>44331</v>
      </c>
      <c r="S162" s="187">
        <f t="shared" si="30"/>
        <v>2.1285714285714289E-4</v>
      </c>
      <c r="T162" s="549">
        <f t="shared" si="40"/>
        <v>700</v>
      </c>
      <c r="U162" s="113">
        <f t="shared" si="41"/>
        <v>569.75</v>
      </c>
      <c r="V162" s="113">
        <f t="shared" si="42"/>
        <v>130.25</v>
      </c>
      <c r="W162" s="549">
        <f t="shared" si="31"/>
        <v>2.0837246428571428</v>
      </c>
      <c r="X162" s="186">
        <f t="shared" si="43"/>
        <v>1.4656959732566013</v>
      </c>
      <c r="Y162" s="113">
        <f t="shared" si="44"/>
        <v>1.4710666349716295</v>
      </c>
      <c r="Z162" s="433"/>
      <c r="AA162" s="433"/>
    </row>
    <row r="163" spans="2:27" x14ac:dyDescent="0.35">
      <c r="B163" s="116">
        <v>42636</v>
      </c>
      <c r="C163" s="49">
        <v>3.6019999999999999</v>
      </c>
      <c r="D163" s="350">
        <v>3.3220000000000001</v>
      </c>
      <c r="E163" s="187">
        <f t="shared" si="36"/>
        <v>4.4233807266982591E-4</v>
      </c>
      <c r="F163" s="148">
        <f t="shared" si="32"/>
        <v>44462.25</v>
      </c>
      <c r="G163" s="116"/>
      <c r="H163" s="549">
        <f t="shared" si="33"/>
        <v>633</v>
      </c>
      <c r="I163" s="550">
        <f t="shared" si="34"/>
        <v>175.75</v>
      </c>
      <c r="J163" s="113">
        <f t="shared" si="35"/>
        <v>457.25</v>
      </c>
      <c r="K163" s="549">
        <f t="shared" si="37"/>
        <v>3.5242590837282779</v>
      </c>
      <c r="L163" s="551"/>
      <c r="N163" s="187">
        <v>2.1419999999999999</v>
      </c>
      <c r="O163" s="113">
        <v>2.0009999999999999</v>
      </c>
      <c r="P163" s="198">
        <v>1.946</v>
      </c>
      <c r="Q163" s="148">
        <f t="shared" si="38"/>
        <v>45031</v>
      </c>
      <c r="R163" s="148">
        <f t="shared" si="39"/>
        <v>44331</v>
      </c>
      <c r="S163" s="187">
        <f t="shared" si="30"/>
        <v>2.0142857142857145E-4</v>
      </c>
      <c r="T163" s="549">
        <f t="shared" si="40"/>
        <v>700</v>
      </c>
      <c r="U163" s="113">
        <f t="shared" si="41"/>
        <v>568.75</v>
      </c>
      <c r="V163" s="113">
        <f t="shared" si="42"/>
        <v>131.25</v>
      </c>
      <c r="W163" s="549">
        <f t="shared" si="31"/>
        <v>2.0274375</v>
      </c>
      <c r="X163" s="186">
        <f t="shared" si="43"/>
        <v>1.4968215837282779</v>
      </c>
      <c r="Y163" s="113">
        <f t="shared" si="44"/>
        <v>1.5024227708620774</v>
      </c>
      <c r="Z163" s="433"/>
      <c r="AA163" s="433"/>
    </row>
    <row r="164" spans="2:27" x14ac:dyDescent="0.35">
      <c r="B164" s="116">
        <v>42639</v>
      </c>
      <c r="C164" s="49">
        <v>3.59</v>
      </c>
      <c r="D164" s="350">
        <v>3.3119999999999998</v>
      </c>
      <c r="E164" s="187">
        <f t="shared" si="36"/>
        <v>4.3917851500789893E-4</v>
      </c>
      <c r="F164" s="148">
        <f t="shared" si="32"/>
        <v>44465.25</v>
      </c>
      <c r="G164" s="116"/>
      <c r="H164" s="549">
        <f t="shared" si="33"/>
        <v>633</v>
      </c>
      <c r="I164" s="550">
        <f t="shared" si="34"/>
        <v>172.75</v>
      </c>
      <c r="J164" s="113">
        <f t="shared" si="35"/>
        <v>460.25</v>
      </c>
      <c r="K164" s="549">
        <f t="shared" si="37"/>
        <v>3.5141319115323855</v>
      </c>
      <c r="L164" s="551"/>
      <c r="N164" s="187">
        <v>2.12</v>
      </c>
      <c r="O164" s="113">
        <v>1.988</v>
      </c>
      <c r="P164" s="198">
        <v>1.9379999999999999</v>
      </c>
      <c r="Q164" s="148">
        <f t="shared" si="38"/>
        <v>45031</v>
      </c>
      <c r="R164" s="148">
        <f t="shared" si="39"/>
        <v>44331</v>
      </c>
      <c r="S164" s="187">
        <f t="shared" si="30"/>
        <v>1.8857142857142873E-4</v>
      </c>
      <c r="T164" s="549">
        <f t="shared" si="40"/>
        <v>700</v>
      </c>
      <c r="U164" s="113">
        <f t="shared" si="41"/>
        <v>565.75</v>
      </c>
      <c r="V164" s="113">
        <f t="shared" si="42"/>
        <v>134.25</v>
      </c>
      <c r="W164" s="549">
        <f t="shared" si="31"/>
        <v>2.0133157142857141</v>
      </c>
      <c r="X164" s="186">
        <f t="shared" si="43"/>
        <v>1.5008161972466714</v>
      </c>
      <c r="Y164" s="113">
        <f t="shared" si="44"/>
        <v>1.5064473203914908</v>
      </c>
      <c r="Z164" s="433"/>
      <c r="AA164" s="433"/>
    </row>
    <row r="165" spans="2:27" x14ac:dyDescent="0.35">
      <c r="B165" s="116">
        <v>42640</v>
      </c>
      <c r="C165" s="49">
        <v>3.5830000000000002</v>
      </c>
      <c r="D165" s="350">
        <v>3.3050000000000002</v>
      </c>
      <c r="E165" s="187">
        <f t="shared" si="36"/>
        <v>4.3917851500789893E-4</v>
      </c>
      <c r="F165" s="148">
        <f t="shared" si="32"/>
        <v>44466.25</v>
      </c>
      <c r="G165" s="116"/>
      <c r="H165" s="549">
        <f t="shared" si="33"/>
        <v>633</v>
      </c>
      <c r="I165" s="550">
        <f t="shared" si="34"/>
        <v>171.75</v>
      </c>
      <c r="J165" s="113">
        <f t="shared" si="35"/>
        <v>461.25</v>
      </c>
      <c r="K165" s="549">
        <f t="shared" si="37"/>
        <v>3.5075710900473935</v>
      </c>
      <c r="L165" s="551"/>
      <c r="N165" s="187">
        <v>2.1160000000000001</v>
      </c>
      <c r="O165" s="113">
        <v>1.988</v>
      </c>
      <c r="P165" s="198">
        <v>1.9419999999999999</v>
      </c>
      <c r="Q165" s="148">
        <f t="shared" si="38"/>
        <v>45031</v>
      </c>
      <c r="R165" s="148">
        <f t="shared" si="39"/>
        <v>44331</v>
      </c>
      <c r="S165" s="187">
        <f t="shared" si="30"/>
        <v>1.8285714285714303E-4</v>
      </c>
      <c r="T165" s="549">
        <f t="shared" si="40"/>
        <v>700</v>
      </c>
      <c r="U165" s="113">
        <f t="shared" si="41"/>
        <v>564.75</v>
      </c>
      <c r="V165" s="113">
        <f t="shared" si="42"/>
        <v>135.25</v>
      </c>
      <c r="W165" s="549">
        <f t="shared" si="31"/>
        <v>2.0127314285714286</v>
      </c>
      <c r="X165" s="186">
        <f t="shared" si="43"/>
        <v>1.4948396614759649</v>
      </c>
      <c r="Y165" s="113">
        <f t="shared" si="44"/>
        <v>1.5004260255097712</v>
      </c>
      <c r="Z165" s="433"/>
      <c r="AA165" s="433"/>
    </row>
    <row r="166" spans="2:27" x14ac:dyDescent="0.35">
      <c r="B166" s="116">
        <v>42641</v>
      </c>
      <c r="C166" s="49">
        <v>3.5859999999999999</v>
      </c>
      <c r="D166" s="350">
        <v>3.31</v>
      </c>
      <c r="E166" s="187">
        <f t="shared" si="36"/>
        <v>4.3601895734597125E-4</v>
      </c>
      <c r="F166" s="148">
        <f t="shared" si="32"/>
        <v>44467.25</v>
      </c>
      <c r="G166" s="116"/>
      <c r="H166" s="549">
        <f t="shared" si="33"/>
        <v>633</v>
      </c>
      <c r="I166" s="550">
        <f t="shared" si="34"/>
        <v>170.75</v>
      </c>
      <c r="J166" s="113">
        <f t="shared" si="35"/>
        <v>462.25</v>
      </c>
      <c r="K166" s="549">
        <f t="shared" si="37"/>
        <v>3.5115497630331753</v>
      </c>
      <c r="L166" s="551"/>
      <c r="N166" s="187">
        <v>2.1</v>
      </c>
      <c r="O166" s="113">
        <v>1.9889999999999999</v>
      </c>
      <c r="P166" s="198">
        <v>1.9489999999999998</v>
      </c>
      <c r="Q166" s="148">
        <f t="shared" si="38"/>
        <v>45031</v>
      </c>
      <c r="R166" s="148">
        <f t="shared" si="39"/>
        <v>44331</v>
      </c>
      <c r="S166" s="187">
        <f t="shared" si="30"/>
        <v>1.5857142857142887E-4</v>
      </c>
      <c r="T166" s="549">
        <f t="shared" si="40"/>
        <v>700</v>
      </c>
      <c r="U166" s="113">
        <f t="shared" si="41"/>
        <v>563.75</v>
      </c>
      <c r="V166" s="113">
        <f t="shared" si="42"/>
        <v>136.25</v>
      </c>
      <c r="W166" s="549">
        <f t="shared" si="31"/>
        <v>2.010605357142857</v>
      </c>
      <c r="X166" s="186">
        <f t="shared" si="43"/>
        <v>1.5009444058903183</v>
      </c>
      <c r="Y166" s="113">
        <f t="shared" si="44"/>
        <v>1.5065764911642354</v>
      </c>
      <c r="Z166" s="433"/>
      <c r="AA166" s="433"/>
    </row>
    <row r="167" spans="2:27" x14ac:dyDescent="0.35">
      <c r="B167" s="116">
        <v>42642</v>
      </c>
      <c r="C167" s="49">
        <v>3.5960000000000001</v>
      </c>
      <c r="D167" s="350">
        <v>3.319</v>
      </c>
      <c r="E167" s="187">
        <f t="shared" si="36"/>
        <v>4.3759873617693542E-4</v>
      </c>
      <c r="F167" s="148">
        <f t="shared" si="32"/>
        <v>44468.25</v>
      </c>
      <c r="G167" s="116"/>
      <c r="H167" s="549">
        <f t="shared" si="33"/>
        <v>633</v>
      </c>
      <c r="I167" s="550">
        <f t="shared" si="34"/>
        <v>169.75</v>
      </c>
      <c r="J167" s="113">
        <f t="shared" si="35"/>
        <v>463.25</v>
      </c>
      <c r="K167" s="549">
        <f t="shared" si="37"/>
        <v>3.5217176145339653</v>
      </c>
      <c r="L167" s="551"/>
      <c r="N167" s="187">
        <v>2.1120000000000001</v>
      </c>
      <c r="O167" s="113">
        <v>2.0099999999999998</v>
      </c>
      <c r="P167" s="198">
        <v>1.964</v>
      </c>
      <c r="Q167" s="148">
        <f t="shared" si="38"/>
        <v>45031</v>
      </c>
      <c r="R167" s="148">
        <f t="shared" si="39"/>
        <v>44331</v>
      </c>
      <c r="S167" s="187">
        <f t="shared" si="30"/>
        <v>1.4571428571428615E-4</v>
      </c>
      <c r="T167" s="549">
        <f t="shared" si="40"/>
        <v>700</v>
      </c>
      <c r="U167" s="113">
        <f t="shared" si="41"/>
        <v>562.75</v>
      </c>
      <c r="V167" s="113">
        <f t="shared" si="42"/>
        <v>137.25</v>
      </c>
      <c r="W167" s="549">
        <f t="shared" si="31"/>
        <v>2.0299992857142857</v>
      </c>
      <c r="X167" s="186">
        <f t="shared" si="43"/>
        <v>1.4917183288196796</v>
      </c>
      <c r="Y167" s="113">
        <f t="shared" si="44"/>
        <v>1.4972813877510038</v>
      </c>
      <c r="Z167" s="433"/>
      <c r="AA167" s="433"/>
    </row>
    <row r="168" spans="2:27" x14ac:dyDescent="0.35">
      <c r="B168" s="116">
        <v>42643</v>
      </c>
      <c r="C168" s="49">
        <v>3.5350000000000001</v>
      </c>
      <c r="D168" s="350">
        <v>3.282</v>
      </c>
      <c r="E168" s="187">
        <f t="shared" si="36"/>
        <v>3.9968404423380746E-4</v>
      </c>
      <c r="F168" s="148">
        <f t="shared" si="32"/>
        <v>44469.25</v>
      </c>
      <c r="G168" s="116"/>
      <c r="H168" s="549">
        <f t="shared" si="33"/>
        <v>633</v>
      </c>
      <c r="I168" s="550">
        <f t="shared" si="34"/>
        <v>168.75</v>
      </c>
      <c r="J168" s="113">
        <f t="shared" si="35"/>
        <v>464.25</v>
      </c>
      <c r="K168" s="549">
        <f t="shared" si="37"/>
        <v>3.4675533175355451</v>
      </c>
      <c r="L168" s="551"/>
      <c r="N168" s="187">
        <v>2.0590000000000002</v>
      </c>
      <c r="O168" s="113">
        <v>1.958</v>
      </c>
      <c r="P168" s="198">
        <v>1.9330000000000001</v>
      </c>
      <c r="Q168" s="148">
        <f t="shared" si="38"/>
        <v>45031</v>
      </c>
      <c r="R168" s="148">
        <f t="shared" si="39"/>
        <v>44331</v>
      </c>
      <c r="S168" s="187">
        <f t="shared" si="30"/>
        <v>1.4428571428571458E-4</v>
      </c>
      <c r="T168" s="549">
        <f t="shared" si="40"/>
        <v>700</v>
      </c>
      <c r="U168" s="113">
        <f t="shared" si="41"/>
        <v>561.75</v>
      </c>
      <c r="V168" s="113">
        <f t="shared" si="42"/>
        <v>138.25</v>
      </c>
      <c r="W168" s="549">
        <f t="shared" si="31"/>
        <v>1.9779475</v>
      </c>
      <c r="X168" s="186">
        <f t="shared" si="43"/>
        <v>1.4896058175355451</v>
      </c>
      <c r="Y168" s="113">
        <f t="shared" si="44"/>
        <v>1.495153131264626</v>
      </c>
      <c r="Z168" s="433"/>
      <c r="AA168" s="433"/>
    </row>
    <row r="169" spans="2:27" x14ac:dyDescent="0.35">
      <c r="B169" s="116">
        <v>42646</v>
      </c>
      <c r="C169" s="49">
        <v>3.64</v>
      </c>
      <c r="D169" s="350">
        <v>3.319</v>
      </c>
      <c r="E169" s="187">
        <f t="shared" si="36"/>
        <v>5.071090047393368E-4</v>
      </c>
      <c r="F169" s="148">
        <f t="shared" si="32"/>
        <v>44472.25</v>
      </c>
      <c r="G169" s="116"/>
      <c r="H169" s="549">
        <f t="shared" si="33"/>
        <v>633</v>
      </c>
      <c r="I169" s="550">
        <f t="shared" si="34"/>
        <v>165.75</v>
      </c>
      <c r="J169" s="113">
        <f t="shared" si="35"/>
        <v>467.25</v>
      </c>
      <c r="K169" s="549">
        <f t="shared" si="37"/>
        <v>3.5559466824644552</v>
      </c>
      <c r="L169" s="551"/>
      <c r="N169" s="187">
        <v>2.0880000000000001</v>
      </c>
      <c r="O169" s="113">
        <v>1.982</v>
      </c>
      <c r="P169" s="198">
        <v>1.9569999999999999</v>
      </c>
      <c r="Q169" s="148">
        <f t="shared" si="38"/>
        <v>45031</v>
      </c>
      <c r="R169" s="148">
        <f t="shared" si="39"/>
        <v>44331</v>
      </c>
      <c r="S169" s="187">
        <f t="shared" si="30"/>
        <v>1.5142857142857156E-4</v>
      </c>
      <c r="T169" s="549">
        <f t="shared" si="40"/>
        <v>700</v>
      </c>
      <c r="U169" s="113">
        <f t="shared" si="41"/>
        <v>558.75</v>
      </c>
      <c r="V169" s="113">
        <f t="shared" si="42"/>
        <v>141.25</v>
      </c>
      <c r="W169" s="549">
        <f t="shared" si="31"/>
        <v>2.0033892857142859</v>
      </c>
      <c r="X169" s="186">
        <f t="shared" si="43"/>
        <v>1.5525573967501693</v>
      </c>
      <c r="Y169" s="113">
        <f t="shared" si="44"/>
        <v>1.5585834829256795</v>
      </c>
      <c r="Z169" s="433"/>
      <c r="AA169" s="433"/>
    </row>
    <row r="170" spans="2:27" x14ac:dyDescent="0.35">
      <c r="B170" s="116">
        <v>42647</v>
      </c>
      <c r="C170" s="49">
        <v>3.63</v>
      </c>
      <c r="D170" s="350">
        <v>3.3540000000000001</v>
      </c>
      <c r="E170" s="187">
        <f t="shared" si="36"/>
        <v>4.3601895734597125E-4</v>
      </c>
      <c r="F170" s="148">
        <f t="shared" si="32"/>
        <v>44473.25</v>
      </c>
      <c r="G170" s="116"/>
      <c r="H170" s="549">
        <f t="shared" si="33"/>
        <v>633</v>
      </c>
      <c r="I170" s="550">
        <f t="shared" si="34"/>
        <v>164.75</v>
      </c>
      <c r="J170" s="113">
        <f t="shared" si="35"/>
        <v>468.25</v>
      </c>
      <c r="K170" s="549">
        <f t="shared" si="37"/>
        <v>3.558165876777251</v>
      </c>
      <c r="L170" s="551"/>
      <c r="N170" s="187">
        <v>2.1560000000000001</v>
      </c>
      <c r="O170" s="113">
        <v>2.0339999999999998</v>
      </c>
      <c r="P170" s="198">
        <v>1.992</v>
      </c>
      <c r="Q170" s="148">
        <f t="shared" si="38"/>
        <v>45031</v>
      </c>
      <c r="R170" s="148">
        <f t="shared" si="39"/>
        <v>44331</v>
      </c>
      <c r="S170" s="187">
        <f t="shared" si="30"/>
        <v>1.7428571428571477E-4</v>
      </c>
      <c r="T170" s="549">
        <f t="shared" si="40"/>
        <v>700</v>
      </c>
      <c r="U170" s="113">
        <f t="shared" si="41"/>
        <v>557.75</v>
      </c>
      <c r="V170" s="113">
        <f t="shared" si="42"/>
        <v>142.25</v>
      </c>
      <c r="W170" s="549">
        <f t="shared" si="31"/>
        <v>2.0587921428571425</v>
      </c>
      <c r="X170" s="186">
        <f t="shared" si="43"/>
        <v>1.4993737339201085</v>
      </c>
      <c r="Y170" s="113">
        <f t="shared" si="44"/>
        <v>1.5049940379050497</v>
      </c>
      <c r="Z170" s="433"/>
      <c r="AA170" s="433"/>
    </row>
    <row r="171" spans="2:27" x14ac:dyDescent="0.35">
      <c r="B171" s="116">
        <v>42648</v>
      </c>
      <c r="C171" s="49">
        <v>3.7029999999999998</v>
      </c>
      <c r="D171" s="350">
        <v>3.39</v>
      </c>
      <c r="E171" s="187">
        <f t="shared" si="36"/>
        <v>4.9447077409162674E-4</v>
      </c>
      <c r="F171" s="148">
        <f t="shared" si="32"/>
        <v>44474.25</v>
      </c>
      <c r="G171" s="116"/>
      <c r="H171" s="549">
        <f t="shared" si="33"/>
        <v>633</v>
      </c>
      <c r="I171" s="550">
        <f t="shared" si="34"/>
        <v>163.75</v>
      </c>
      <c r="J171" s="113">
        <f t="shared" si="35"/>
        <v>469.25</v>
      </c>
      <c r="K171" s="549">
        <f t="shared" si="37"/>
        <v>3.6220304107424961</v>
      </c>
      <c r="L171" s="551"/>
      <c r="N171" s="187">
        <v>2.2069999999999999</v>
      </c>
      <c r="O171" s="113">
        <v>2.0760000000000001</v>
      </c>
      <c r="P171" s="198">
        <v>2.024</v>
      </c>
      <c r="Q171" s="148">
        <f t="shared" si="38"/>
        <v>45031</v>
      </c>
      <c r="R171" s="148">
        <f t="shared" si="39"/>
        <v>44331</v>
      </c>
      <c r="S171" s="187">
        <f t="shared" si="30"/>
        <v>1.8714285714285683E-4</v>
      </c>
      <c r="T171" s="549">
        <f t="shared" si="40"/>
        <v>700</v>
      </c>
      <c r="U171" s="113">
        <f t="shared" si="41"/>
        <v>556.75</v>
      </c>
      <c r="V171" s="113">
        <f t="shared" si="42"/>
        <v>143.25</v>
      </c>
      <c r="W171" s="549">
        <f t="shared" si="31"/>
        <v>2.1028082142857145</v>
      </c>
      <c r="X171" s="186">
        <f t="shared" si="43"/>
        <v>1.5192221964567816</v>
      </c>
      <c r="Y171" s="113">
        <f t="shared" si="44"/>
        <v>1.5249922866623189</v>
      </c>
      <c r="Z171" s="433"/>
      <c r="AA171" s="433"/>
    </row>
    <row r="172" spans="2:27" x14ac:dyDescent="0.35">
      <c r="B172" s="116">
        <v>42649</v>
      </c>
      <c r="C172" s="49">
        <v>3.714</v>
      </c>
      <c r="D172" s="350">
        <v>3.399</v>
      </c>
      <c r="E172" s="187">
        <f t="shared" si="36"/>
        <v>4.9763033175355441E-4</v>
      </c>
      <c r="F172" s="148">
        <f t="shared" si="32"/>
        <v>44475.25</v>
      </c>
      <c r="G172" s="116"/>
      <c r="H172" s="549">
        <f t="shared" si="33"/>
        <v>633</v>
      </c>
      <c r="I172" s="550">
        <f t="shared" si="34"/>
        <v>162.75</v>
      </c>
      <c r="J172" s="113">
        <f t="shared" si="35"/>
        <v>470.25</v>
      </c>
      <c r="K172" s="549">
        <f t="shared" si="37"/>
        <v>3.6330106635071089</v>
      </c>
      <c r="L172" s="551"/>
      <c r="N172" s="187">
        <v>2.25</v>
      </c>
      <c r="O172" s="113">
        <v>2.0979999999999999</v>
      </c>
      <c r="P172" s="198">
        <v>2.044</v>
      </c>
      <c r="Q172" s="148">
        <f t="shared" si="38"/>
        <v>45031</v>
      </c>
      <c r="R172" s="148">
        <f t="shared" si="39"/>
        <v>44331</v>
      </c>
      <c r="S172" s="187">
        <f t="shared" si="30"/>
        <v>2.1714285714285734E-4</v>
      </c>
      <c r="T172" s="549">
        <f t="shared" si="40"/>
        <v>700</v>
      </c>
      <c r="U172" s="113">
        <f t="shared" si="41"/>
        <v>555.75</v>
      </c>
      <c r="V172" s="113">
        <f t="shared" si="42"/>
        <v>144.25</v>
      </c>
      <c r="W172" s="549">
        <f t="shared" si="31"/>
        <v>2.1293228571428569</v>
      </c>
      <c r="X172" s="186">
        <f t="shared" si="43"/>
        <v>1.503687806364252</v>
      </c>
      <c r="Y172" s="113">
        <f t="shared" si="44"/>
        <v>1.509340498911782</v>
      </c>
      <c r="Z172" s="433"/>
      <c r="AA172" s="433"/>
    </row>
    <row r="173" spans="2:27" x14ac:dyDescent="0.35">
      <c r="B173" s="116">
        <v>42650</v>
      </c>
      <c r="C173" s="49">
        <v>3.6739999999999999</v>
      </c>
      <c r="D173" s="350">
        <v>3.3919999999999999</v>
      </c>
      <c r="E173" s="187">
        <f t="shared" si="36"/>
        <v>4.4549763033175358E-4</v>
      </c>
      <c r="F173" s="148">
        <f t="shared" si="32"/>
        <v>44476.25</v>
      </c>
      <c r="G173" s="116"/>
      <c r="H173" s="549">
        <f t="shared" si="33"/>
        <v>633</v>
      </c>
      <c r="I173" s="550">
        <f t="shared" si="34"/>
        <v>161.75</v>
      </c>
      <c r="J173" s="113">
        <f t="shared" si="35"/>
        <v>471.25</v>
      </c>
      <c r="K173" s="549">
        <f t="shared" si="37"/>
        <v>3.6019407582938388</v>
      </c>
      <c r="L173" s="551"/>
      <c r="N173" s="187">
        <v>2.2490000000000001</v>
      </c>
      <c r="O173" s="113">
        <v>2.09</v>
      </c>
      <c r="P173" s="198">
        <v>2.0329999999999999</v>
      </c>
      <c r="Q173" s="148">
        <f t="shared" si="38"/>
        <v>45031</v>
      </c>
      <c r="R173" s="148">
        <f t="shared" si="39"/>
        <v>44331</v>
      </c>
      <c r="S173" s="187">
        <f t="shared" si="30"/>
        <v>2.2714285714285751E-4</v>
      </c>
      <c r="T173" s="549">
        <f t="shared" si="40"/>
        <v>700</v>
      </c>
      <c r="U173" s="113">
        <f t="shared" si="41"/>
        <v>554.75</v>
      </c>
      <c r="V173" s="113">
        <f t="shared" si="42"/>
        <v>145.25</v>
      </c>
      <c r="W173" s="549">
        <f t="shared" si="31"/>
        <v>2.1229925000000001</v>
      </c>
      <c r="X173" s="186">
        <f t="shared" si="43"/>
        <v>1.4789482582938387</v>
      </c>
      <c r="Y173" s="113">
        <f t="shared" si="44"/>
        <v>1.4844164781706137</v>
      </c>
      <c r="Z173" s="433"/>
      <c r="AA173" s="433"/>
    </row>
    <row r="174" spans="2:27" x14ac:dyDescent="0.35">
      <c r="B174" s="116">
        <v>42653</v>
      </c>
      <c r="C174" s="49">
        <v>3.722</v>
      </c>
      <c r="D174" s="350">
        <v>3.4079999999999999</v>
      </c>
      <c r="E174" s="187">
        <f t="shared" si="36"/>
        <v>4.960505529225909E-4</v>
      </c>
      <c r="F174" s="148">
        <f t="shared" si="32"/>
        <v>44479.25</v>
      </c>
      <c r="G174" s="116"/>
      <c r="H174" s="549">
        <f t="shared" si="33"/>
        <v>633</v>
      </c>
      <c r="I174" s="550">
        <f t="shared" si="34"/>
        <v>158.75</v>
      </c>
      <c r="J174" s="113">
        <f t="shared" si="35"/>
        <v>474.25</v>
      </c>
      <c r="K174" s="549">
        <f t="shared" si="37"/>
        <v>3.6432519747235386</v>
      </c>
      <c r="L174" s="551"/>
      <c r="N174" s="187">
        <v>2.238</v>
      </c>
      <c r="O174" s="113">
        <v>2.0790000000000002</v>
      </c>
      <c r="P174" s="198">
        <v>2.0179999999999998</v>
      </c>
      <c r="Q174" s="148">
        <f t="shared" si="38"/>
        <v>45031</v>
      </c>
      <c r="R174" s="148">
        <f t="shared" si="39"/>
        <v>44331</v>
      </c>
      <c r="S174" s="187">
        <f t="shared" si="30"/>
        <v>2.2714285714285686E-4</v>
      </c>
      <c r="T174" s="549">
        <f t="shared" si="40"/>
        <v>700</v>
      </c>
      <c r="U174" s="113">
        <f t="shared" si="41"/>
        <v>551.75</v>
      </c>
      <c r="V174" s="113">
        <f t="shared" si="42"/>
        <v>148.25</v>
      </c>
      <c r="W174" s="549">
        <f t="shared" si="31"/>
        <v>2.1126739285714287</v>
      </c>
      <c r="X174" s="186">
        <f t="shared" si="43"/>
        <v>1.5305780461521099</v>
      </c>
      <c r="Y174" s="113">
        <f t="shared" si="44"/>
        <v>1.536434719040547</v>
      </c>
      <c r="Z174" s="433"/>
      <c r="AA174" s="433"/>
    </row>
    <row r="175" spans="2:27" x14ac:dyDescent="0.35">
      <c r="B175" s="116">
        <v>42654</v>
      </c>
      <c r="C175" s="49">
        <v>3.7240000000000002</v>
      </c>
      <c r="D175" s="350">
        <v>3.4129999999999998</v>
      </c>
      <c r="E175" s="187">
        <f t="shared" si="36"/>
        <v>4.9131121642970047E-4</v>
      </c>
      <c r="F175" s="148">
        <f t="shared" si="32"/>
        <v>44480.25</v>
      </c>
      <c r="G175" s="116"/>
      <c r="H175" s="549">
        <f t="shared" si="33"/>
        <v>633</v>
      </c>
      <c r="I175" s="550">
        <f t="shared" si="34"/>
        <v>157.75</v>
      </c>
      <c r="J175" s="113">
        <f t="shared" si="35"/>
        <v>475.25</v>
      </c>
      <c r="K175" s="549">
        <f t="shared" si="37"/>
        <v>3.6464956556082151</v>
      </c>
      <c r="L175" s="551"/>
      <c r="N175" s="187">
        <v>2.2400000000000002</v>
      </c>
      <c r="O175" s="113">
        <v>2.0739999999999998</v>
      </c>
      <c r="P175" s="198">
        <v>2.0049999999999999</v>
      </c>
      <c r="Q175" s="148">
        <f t="shared" si="38"/>
        <v>45031</v>
      </c>
      <c r="R175" s="148">
        <f t="shared" si="39"/>
        <v>44331</v>
      </c>
      <c r="S175" s="187">
        <f t="shared" si="30"/>
        <v>2.3714285714285767E-4</v>
      </c>
      <c r="T175" s="549">
        <f t="shared" si="40"/>
        <v>700</v>
      </c>
      <c r="U175" s="113">
        <f t="shared" si="41"/>
        <v>550.75</v>
      </c>
      <c r="V175" s="113">
        <f t="shared" si="42"/>
        <v>149.25</v>
      </c>
      <c r="W175" s="549">
        <f t="shared" si="31"/>
        <v>2.1093935714285714</v>
      </c>
      <c r="X175" s="186">
        <f t="shared" si="43"/>
        <v>1.5371020841796437</v>
      </c>
      <c r="Y175" s="113">
        <f t="shared" si="44"/>
        <v>1.5430087912225998</v>
      </c>
      <c r="Z175" s="433"/>
      <c r="AA175" s="433"/>
    </row>
    <row r="176" spans="2:27" x14ac:dyDescent="0.35">
      <c r="B176" s="116">
        <v>42655</v>
      </c>
      <c r="C176" s="49">
        <v>3.71</v>
      </c>
      <c r="D176" s="350">
        <v>3.4169999999999998</v>
      </c>
      <c r="E176" s="187">
        <f t="shared" si="36"/>
        <v>4.6287519747235413E-4</v>
      </c>
      <c r="F176" s="148">
        <f t="shared" si="32"/>
        <v>44481.25</v>
      </c>
      <c r="G176" s="116"/>
      <c r="H176" s="549">
        <f t="shared" si="33"/>
        <v>633</v>
      </c>
      <c r="I176" s="550">
        <f t="shared" si="34"/>
        <v>156.75</v>
      </c>
      <c r="J176" s="113">
        <f t="shared" si="35"/>
        <v>476.25</v>
      </c>
      <c r="K176" s="549">
        <f t="shared" si="37"/>
        <v>3.6374443127962084</v>
      </c>
      <c r="L176" s="551"/>
      <c r="N176" s="187">
        <v>2.2589999999999999</v>
      </c>
      <c r="O176" s="113">
        <v>2.085</v>
      </c>
      <c r="P176" s="198">
        <v>2.0110000000000001</v>
      </c>
      <c r="Q176" s="148">
        <f t="shared" si="38"/>
        <v>45031</v>
      </c>
      <c r="R176" s="148">
        <f t="shared" si="39"/>
        <v>44331</v>
      </c>
      <c r="S176" s="187">
        <f t="shared" si="30"/>
        <v>2.4857142857142846E-4</v>
      </c>
      <c r="T176" s="549">
        <f t="shared" si="40"/>
        <v>700</v>
      </c>
      <c r="U176" s="113">
        <f t="shared" si="41"/>
        <v>549.75</v>
      </c>
      <c r="V176" s="113">
        <f t="shared" si="42"/>
        <v>150.25</v>
      </c>
      <c r="W176" s="549">
        <f t="shared" si="31"/>
        <v>2.1223478571428571</v>
      </c>
      <c r="X176" s="186">
        <f t="shared" si="43"/>
        <v>1.5150964556533513</v>
      </c>
      <c r="Y176" s="113">
        <f t="shared" si="44"/>
        <v>1.5208352488281784</v>
      </c>
      <c r="Z176" s="433"/>
      <c r="AA176" s="433"/>
    </row>
    <row r="177" spans="2:27" x14ac:dyDescent="0.35">
      <c r="B177" s="116">
        <v>42656</v>
      </c>
      <c r="C177" s="49">
        <v>3.6680000000000001</v>
      </c>
      <c r="D177" s="350">
        <v>3.3730000000000002</v>
      </c>
      <c r="E177" s="187">
        <f t="shared" si="36"/>
        <v>4.660347551342811E-4</v>
      </c>
      <c r="F177" s="148">
        <f t="shared" si="32"/>
        <v>44482.25</v>
      </c>
      <c r="G177" s="116"/>
      <c r="H177" s="549">
        <f t="shared" si="33"/>
        <v>633</v>
      </c>
      <c r="I177" s="550">
        <f t="shared" si="34"/>
        <v>155.75</v>
      </c>
      <c r="J177" s="113">
        <f t="shared" si="35"/>
        <v>477.25</v>
      </c>
      <c r="K177" s="549">
        <f t="shared" si="37"/>
        <v>3.5954150868878361</v>
      </c>
      <c r="L177" s="551"/>
      <c r="N177" s="187">
        <v>2.2189999999999999</v>
      </c>
      <c r="O177" s="113">
        <v>2.048</v>
      </c>
      <c r="P177" s="198">
        <v>1.9790000000000001</v>
      </c>
      <c r="Q177" s="148">
        <f t="shared" si="38"/>
        <v>45031</v>
      </c>
      <c r="R177" s="148">
        <f t="shared" si="39"/>
        <v>44331</v>
      </c>
      <c r="S177" s="187">
        <f t="shared" si="30"/>
        <v>2.4428571428571403E-4</v>
      </c>
      <c r="T177" s="549">
        <f t="shared" si="40"/>
        <v>700</v>
      </c>
      <c r="U177" s="113">
        <f t="shared" si="41"/>
        <v>548.75</v>
      </c>
      <c r="V177" s="113">
        <f t="shared" si="42"/>
        <v>151.25</v>
      </c>
      <c r="W177" s="549">
        <f t="shared" si="31"/>
        <v>2.0849482142857143</v>
      </c>
      <c r="X177" s="186">
        <f t="shared" si="43"/>
        <v>1.5104668726021218</v>
      </c>
      <c r="Y177" s="113">
        <f t="shared" si="44"/>
        <v>1.5161706480351977</v>
      </c>
      <c r="Z177" s="433"/>
      <c r="AA177" s="433"/>
    </row>
    <row r="178" spans="2:27" x14ac:dyDescent="0.35">
      <c r="B178" s="116">
        <v>42657</v>
      </c>
      <c r="C178" s="49">
        <v>3.6550000000000002</v>
      </c>
      <c r="D178" s="350">
        <v>3.39</v>
      </c>
      <c r="E178" s="187">
        <f t="shared" si="36"/>
        <v>4.1864139020537147E-4</v>
      </c>
      <c r="F178" s="148">
        <f t="shared" si="32"/>
        <v>44483.25</v>
      </c>
      <c r="G178" s="116"/>
      <c r="H178" s="549">
        <f t="shared" si="33"/>
        <v>633</v>
      </c>
      <c r="I178" s="550">
        <f t="shared" si="34"/>
        <v>154.75</v>
      </c>
      <c r="J178" s="113">
        <f t="shared" si="35"/>
        <v>478.25</v>
      </c>
      <c r="K178" s="549">
        <f t="shared" si="37"/>
        <v>3.590215244865719</v>
      </c>
      <c r="L178" s="551"/>
      <c r="N178" s="187">
        <v>2.2170000000000001</v>
      </c>
      <c r="O178" s="113">
        <v>2.0390000000000001</v>
      </c>
      <c r="P178" s="198">
        <v>1.968</v>
      </c>
      <c r="Q178" s="148">
        <f t="shared" si="38"/>
        <v>45031</v>
      </c>
      <c r="R178" s="148">
        <f t="shared" si="39"/>
        <v>44331</v>
      </c>
      <c r="S178" s="187">
        <f t="shared" si="30"/>
        <v>2.5428571428571422E-4</v>
      </c>
      <c r="T178" s="549">
        <f t="shared" si="40"/>
        <v>700</v>
      </c>
      <c r="U178" s="113">
        <f t="shared" si="41"/>
        <v>547.75</v>
      </c>
      <c r="V178" s="113">
        <f t="shared" si="42"/>
        <v>152.25</v>
      </c>
      <c r="W178" s="549">
        <f t="shared" si="31"/>
        <v>2.077715</v>
      </c>
      <c r="X178" s="186">
        <f t="shared" si="43"/>
        <v>1.512500244865719</v>
      </c>
      <c r="Y178" s="113">
        <f t="shared" si="44"/>
        <v>1.5182193873425121</v>
      </c>
      <c r="Z178" s="433"/>
      <c r="AA178" s="433"/>
    </row>
    <row r="179" spans="2:27" x14ac:dyDescent="0.35">
      <c r="B179" s="116">
        <v>42660</v>
      </c>
      <c r="C179" s="49">
        <v>3.669</v>
      </c>
      <c r="D179" s="350">
        <v>3.4039999999999999</v>
      </c>
      <c r="E179" s="187">
        <f t="shared" si="36"/>
        <v>4.1864139020537147E-4</v>
      </c>
      <c r="F179" s="148">
        <f t="shared" si="32"/>
        <v>44486.25</v>
      </c>
      <c r="G179" s="116"/>
      <c r="H179" s="549">
        <f t="shared" si="33"/>
        <v>633</v>
      </c>
      <c r="I179" s="550">
        <f t="shared" si="34"/>
        <v>151.75</v>
      </c>
      <c r="J179" s="113">
        <f t="shared" si="35"/>
        <v>481.25</v>
      </c>
      <c r="K179" s="549">
        <f t="shared" si="37"/>
        <v>3.6054711690363348</v>
      </c>
      <c r="L179" s="551"/>
      <c r="N179" s="187">
        <v>2.2480000000000002</v>
      </c>
      <c r="O179" s="113">
        <v>2.0680000000000001</v>
      </c>
      <c r="P179" s="198">
        <v>1.9870000000000001</v>
      </c>
      <c r="Q179" s="148">
        <f t="shared" si="38"/>
        <v>45031</v>
      </c>
      <c r="R179" s="148">
        <f t="shared" si="39"/>
        <v>44331</v>
      </c>
      <c r="S179" s="187">
        <f t="shared" si="30"/>
        <v>2.5714285714285737E-4</v>
      </c>
      <c r="T179" s="549">
        <f t="shared" si="40"/>
        <v>700</v>
      </c>
      <c r="U179" s="113">
        <f t="shared" si="41"/>
        <v>544.75</v>
      </c>
      <c r="V179" s="113">
        <f t="shared" si="42"/>
        <v>155.25</v>
      </c>
      <c r="W179" s="549">
        <f t="shared" si="31"/>
        <v>2.1079214285714287</v>
      </c>
      <c r="X179" s="186">
        <f t="shared" si="43"/>
        <v>1.4975497404649061</v>
      </c>
      <c r="Y179" s="113">
        <f t="shared" si="44"/>
        <v>1.5031563785278479</v>
      </c>
      <c r="Z179" s="433"/>
      <c r="AA179" s="433"/>
    </row>
    <row r="180" spans="2:27" x14ac:dyDescent="0.35">
      <c r="B180" s="116">
        <v>42661</v>
      </c>
      <c r="C180" s="49">
        <v>3.7490000000000001</v>
      </c>
      <c r="D180" s="350">
        <v>3.456</v>
      </c>
      <c r="E180" s="187">
        <f t="shared" si="36"/>
        <v>4.6287519747235413E-4</v>
      </c>
      <c r="F180" s="148">
        <f t="shared" si="32"/>
        <v>44487.25</v>
      </c>
      <c r="G180" s="116"/>
      <c r="H180" s="549">
        <f t="shared" si="33"/>
        <v>633</v>
      </c>
      <c r="I180" s="550">
        <f t="shared" si="34"/>
        <v>150.75</v>
      </c>
      <c r="J180" s="113">
        <f t="shared" si="35"/>
        <v>482.25</v>
      </c>
      <c r="K180" s="549">
        <f t="shared" si="37"/>
        <v>3.6792215639810428</v>
      </c>
      <c r="L180" s="551"/>
      <c r="N180" s="187">
        <v>2.3029999999999999</v>
      </c>
      <c r="O180" s="113">
        <v>2.117</v>
      </c>
      <c r="P180" s="198">
        <v>2.0409999999999999</v>
      </c>
      <c r="Q180" s="148">
        <f t="shared" si="38"/>
        <v>45031</v>
      </c>
      <c r="R180" s="148">
        <f t="shared" si="39"/>
        <v>44331</v>
      </c>
      <c r="S180" s="187">
        <f t="shared" si="30"/>
        <v>2.6571428571428563E-4</v>
      </c>
      <c r="T180" s="549">
        <f t="shared" si="40"/>
        <v>700</v>
      </c>
      <c r="U180" s="113">
        <f t="shared" si="41"/>
        <v>543.75</v>
      </c>
      <c r="V180" s="113">
        <f t="shared" si="42"/>
        <v>156.25</v>
      </c>
      <c r="W180" s="549">
        <f t="shared" si="31"/>
        <v>2.1585178571428569</v>
      </c>
      <c r="X180" s="186">
        <f t="shared" si="43"/>
        <v>1.5207037068381859</v>
      </c>
      <c r="Y180" s="113">
        <f t="shared" si="44"/>
        <v>1.5264850562481724</v>
      </c>
      <c r="Z180" s="433"/>
      <c r="AA180" s="433"/>
    </row>
    <row r="181" spans="2:27" x14ac:dyDescent="0.35">
      <c r="B181" s="116">
        <v>42662</v>
      </c>
      <c r="C181" s="49">
        <v>3.786</v>
      </c>
      <c r="D181" s="350">
        <v>3.4870000000000001</v>
      </c>
      <c r="E181" s="187">
        <f t="shared" si="36"/>
        <v>4.7235387045813576E-4</v>
      </c>
      <c r="F181" s="148">
        <f t="shared" si="32"/>
        <v>44488.25</v>
      </c>
      <c r="G181" s="116"/>
      <c r="H181" s="549">
        <f t="shared" si="33"/>
        <v>633</v>
      </c>
      <c r="I181" s="550">
        <f t="shared" si="34"/>
        <v>149.75</v>
      </c>
      <c r="J181" s="113">
        <f t="shared" si="35"/>
        <v>483.25</v>
      </c>
      <c r="K181" s="549">
        <f t="shared" si="37"/>
        <v>3.715265007898894</v>
      </c>
      <c r="L181" s="551"/>
      <c r="N181" s="187">
        <v>2.3079999999999998</v>
      </c>
      <c r="O181" s="113">
        <v>2.12</v>
      </c>
      <c r="P181" s="198">
        <v>2.044</v>
      </c>
      <c r="Q181" s="148">
        <f t="shared" si="38"/>
        <v>45031</v>
      </c>
      <c r="R181" s="148">
        <f t="shared" si="39"/>
        <v>44331</v>
      </c>
      <c r="S181" s="187">
        <f t="shared" si="30"/>
        <v>2.6857142857142818E-4</v>
      </c>
      <c r="T181" s="549">
        <f t="shared" si="40"/>
        <v>700</v>
      </c>
      <c r="U181" s="113">
        <f t="shared" si="41"/>
        <v>542.75</v>
      </c>
      <c r="V181" s="113">
        <f t="shared" si="42"/>
        <v>157.25</v>
      </c>
      <c r="W181" s="549">
        <f t="shared" si="31"/>
        <v>2.1622328571428571</v>
      </c>
      <c r="X181" s="186">
        <f t="shared" si="43"/>
        <v>1.553032150756037</v>
      </c>
      <c r="Y181" s="113">
        <f t="shared" si="44"/>
        <v>1.5590619229092217</v>
      </c>
      <c r="Z181" s="433"/>
      <c r="AA181" s="433"/>
    </row>
    <row r="182" spans="2:27" x14ac:dyDescent="0.35">
      <c r="B182" s="116">
        <v>42663</v>
      </c>
      <c r="C182" s="49">
        <v>3.7690000000000001</v>
      </c>
      <c r="D182" s="350">
        <v>3.4609999999999999</v>
      </c>
      <c r="E182" s="187">
        <f t="shared" si="36"/>
        <v>4.8657187993680928E-4</v>
      </c>
      <c r="F182" s="148">
        <f t="shared" si="32"/>
        <v>44489.25</v>
      </c>
      <c r="G182" s="116"/>
      <c r="H182" s="549">
        <f t="shared" si="33"/>
        <v>633</v>
      </c>
      <c r="I182" s="550">
        <f t="shared" si="34"/>
        <v>148.75</v>
      </c>
      <c r="J182" s="113">
        <f t="shared" si="35"/>
        <v>484.25</v>
      </c>
      <c r="K182" s="549">
        <f t="shared" si="37"/>
        <v>3.6966224328594</v>
      </c>
      <c r="L182" s="551"/>
      <c r="N182" s="187">
        <v>2.2890000000000001</v>
      </c>
      <c r="O182" s="113">
        <v>2.0990000000000002</v>
      </c>
      <c r="P182" s="198">
        <v>2.0259999999999998</v>
      </c>
      <c r="Q182" s="148">
        <f t="shared" si="38"/>
        <v>45031</v>
      </c>
      <c r="R182" s="148">
        <f t="shared" si="39"/>
        <v>44331</v>
      </c>
      <c r="S182" s="187">
        <f t="shared" si="30"/>
        <v>2.7142857142857134E-4</v>
      </c>
      <c r="T182" s="549">
        <f t="shared" si="40"/>
        <v>700</v>
      </c>
      <c r="U182" s="113">
        <f t="shared" si="41"/>
        <v>541.75</v>
      </c>
      <c r="V182" s="113">
        <f t="shared" si="42"/>
        <v>158.25</v>
      </c>
      <c r="W182" s="549">
        <f t="shared" si="31"/>
        <v>2.1419535714285716</v>
      </c>
      <c r="X182" s="186">
        <f t="shared" si="43"/>
        <v>1.5546688614308284</v>
      </c>
      <c r="Y182" s="113">
        <f t="shared" si="44"/>
        <v>1.5607113496025837</v>
      </c>
      <c r="Z182" s="433"/>
      <c r="AA182" s="433"/>
    </row>
    <row r="183" spans="2:27" x14ac:dyDescent="0.35">
      <c r="B183" s="116">
        <v>42664</v>
      </c>
      <c r="C183" s="49">
        <v>3.7709999999999999</v>
      </c>
      <c r="D183" s="350">
        <v>3.4609999999999999</v>
      </c>
      <c r="E183" s="187">
        <f t="shared" si="36"/>
        <v>4.897314375987363E-4</v>
      </c>
      <c r="F183" s="148">
        <f t="shared" si="32"/>
        <v>44490.25</v>
      </c>
      <c r="G183" s="116"/>
      <c r="H183" s="549">
        <f t="shared" si="33"/>
        <v>633</v>
      </c>
      <c r="I183" s="550">
        <f t="shared" si="34"/>
        <v>147.75</v>
      </c>
      <c r="J183" s="113">
        <f t="shared" si="35"/>
        <v>485.25</v>
      </c>
      <c r="K183" s="549">
        <f t="shared" si="37"/>
        <v>3.6986421800947866</v>
      </c>
      <c r="L183" s="551"/>
      <c r="N183" s="187">
        <v>2.2829999999999999</v>
      </c>
      <c r="O183" s="113">
        <v>2.097</v>
      </c>
      <c r="P183" s="198">
        <v>2.0249999999999999</v>
      </c>
      <c r="Q183" s="148">
        <f t="shared" si="38"/>
        <v>45031</v>
      </c>
      <c r="R183" s="148">
        <f t="shared" si="39"/>
        <v>44331</v>
      </c>
      <c r="S183" s="187">
        <f t="shared" si="30"/>
        <v>2.6571428571428563E-4</v>
      </c>
      <c r="T183" s="549">
        <f t="shared" si="40"/>
        <v>700</v>
      </c>
      <c r="U183" s="113">
        <f t="shared" si="41"/>
        <v>540.75</v>
      </c>
      <c r="V183" s="113">
        <f t="shared" si="42"/>
        <v>159.25</v>
      </c>
      <c r="W183" s="549">
        <f t="shared" si="31"/>
        <v>2.1393149999999999</v>
      </c>
      <c r="X183" s="186">
        <f t="shared" si="43"/>
        <v>1.5593271800947868</v>
      </c>
      <c r="Y183" s="113">
        <f t="shared" si="44"/>
        <v>1.5654059332312453</v>
      </c>
      <c r="Z183" s="433"/>
      <c r="AA183" s="433"/>
    </row>
    <row r="184" spans="2:27" x14ac:dyDescent="0.35">
      <c r="B184" s="116">
        <v>42667</v>
      </c>
      <c r="C184" s="49" t="s">
        <v>437</v>
      </c>
      <c r="D184" s="350" t="s">
        <v>437</v>
      </c>
      <c r="E184" s="187" t="str">
        <f t="shared" si="36"/>
        <v/>
      </c>
      <c r="F184" s="148">
        <f t="shared" si="32"/>
        <v>44493.25</v>
      </c>
      <c r="G184" s="116"/>
      <c r="H184" s="549">
        <f t="shared" si="33"/>
        <v>633</v>
      </c>
      <c r="I184" s="550">
        <f t="shared" si="34"/>
        <v>144.75</v>
      </c>
      <c r="J184" s="113">
        <f t="shared" si="35"/>
        <v>488.25</v>
      </c>
      <c r="K184" s="549" t="str">
        <f t="shared" si="37"/>
        <v/>
      </c>
      <c r="L184" s="551"/>
      <c r="N184" s="187">
        <v>2.2909999999999999</v>
      </c>
      <c r="O184" s="113">
        <v>2.1070000000000002</v>
      </c>
      <c r="P184" s="198">
        <v>2.0289999999999999</v>
      </c>
      <c r="Q184" s="148">
        <f t="shared" si="38"/>
        <v>45031</v>
      </c>
      <c r="R184" s="148">
        <f t="shared" si="39"/>
        <v>44331</v>
      </c>
      <c r="S184" s="187">
        <f t="shared" si="30"/>
        <v>2.6285714285714248E-4</v>
      </c>
      <c r="T184" s="549">
        <f t="shared" si="40"/>
        <v>700</v>
      </c>
      <c r="U184" s="113">
        <f t="shared" si="41"/>
        <v>537.75</v>
      </c>
      <c r="V184" s="113">
        <f t="shared" si="42"/>
        <v>162.25</v>
      </c>
      <c r="W184" s="549">
        <f t="shared" si="31"/>
        <v>2.1496485714285716</v>
      </c>
      <c r="X184" s="186" t="str">
        <f t="shared" si="43"/>
        <v/>
      </c>
      <c r="Y184" s="113" t="str">
        <f t="shared" si="44"/>
        <v/>
      </c>
      <c r="Z184" s="433"/>
      <c r="AA184" s="433"/>
    </row>
    <row r="185" spans="2:27" x14ac:dyDescent="0.35">
      <c r="B185" s="116">
        <v>42668</v>
      </c>
      <c r="C185" s="49">
        <v>3.8040000000000003</v>
      </c>
      <c r="D185" s="350">
        <v>3.4870000000000001</v>
      </c>
      <c r="E185" s="187">
        <f t="shared" si="36"/>
        <v>5.0078988941548209E-4</v>
      </c>
      <c r="F185" s="148">
        <f t="shared" si="32"/>
        <v>44494.25</v>
      </c>
      <c r="G185" s="116"/>
      <c r="H185" s="549">
        <f t="shared" si="33"/>
        <v>633</v>
      </c>
      <c r="I185" s="550">
        <f t="shared" si="34"/>
        <v>143.75</v>
      </c>
      <c r="J185" s="113">
        <f t="shared" si="35"/>
        <v>489.25</v>
      </c>
      <c r="K185" s="549">
        <f t="shared" si="37"/>
        <v>3.7320114533965247</v>
      </c>
      <c r="L185" s="551"/>
      <c r="N185" s="187">
        <v>2.29</v>
      </c>
      <c r="O185" s="113">
        <v>2.105</v>
      </c>
      <c r="P185" s="198">
        <v>2.0350000000000001</v>
      </c>
      <c r="Q185" s="148">
        <f t="shared" si="38"/>
        <v>45031</v>
      </c>
      <c r="R185" s="148">
        <f t="shared" si="39"/>
        <v>44331</v>
      </c>
      <c r="S185" s="187">
        <f t="shared" si="30"/>
        <v>2.6428571428571435E-4</v>
      </c>
      <c r="T185" s="549">
        <f t="shared" si="40"/>
        <v>700</v>
      </c>
      <c r="U185" s="113">
        <f t="shared" si="41"/>
        <v>536.75</v>
      </c>
      <c r="V185" s="113">
        <f t="shared" si="42"/>
        <v>163.25</v>
      </c>
      <c r="W185" s="549">
        <f t="shared" si="31"/>
        <v>2.1481446428571429</v>
      </c>
      <c r="X185" s="186">
        <f t="shared" si="43"/>
        <v>1.5838668105393818</v>
      </c>
      <c r="Y185" s="113">
        <f t="shared" si="44"/>
        <v>1.5901383957231952</v>
      </c>
      <c r="Z185" s="433"/>
      <c r="AA185" s="433"/>
    </row>
    <row r="186" spans="2:27" x14ac:dyDescent="0.35">
      <c r="B186" s="116">
        <v>42669</v>
      </c>
      <c r="C186" s="49">
        <v>3.8420000000000001</v>
      </c>
      <c r="D186" s="350">
        <v>3.5220000000000002</v>
      </c>
      <c r="E186" s="187">
        <f t="shared" si="36"/>
        <v>5.0552922590837253E-4</v>
      </c>
      <c r="F186" s="148">
        <f t="shared" si="32"/>
        <v>44495.25</v>
      </c>
      <c r="G186" s="116"/>
      <c r="H186" s="549">
        <f t="shared" si="33"/>
        <v>633</v>
      </c>
      <c r="I186" s="550">
        <f t="shared" si="34"/>
        <v>142.75</v>
      </c>
      <c r="J186" s="113">
        <f t="shared" si="35"/>
        <v>490.25</v>
      </c>
      <c r="K186" s="549">
        <f t="shared" si="37"/>
        <v>3.7698357030015801</v>
      </c>
      <c r="L186" s="551"/>
      <c r="N186" s="187">
        <v>2.3149999999999999</v>
      </c>
      <c r="O186" s="113">
        <v>2.129</v>
      </c>
      <c r="P186" s="198">
        <v>2.0569999999999999</v>
      </c>
      <c r="Q186" s="148">
        <f t="shared" si="38"/>
        <v>45031</v>
      </c>
      <c r="R186" s="148">
        <f t="shared" si="39"/>
        <v>44331</v>
      </c>
      <c r="S186" s="187">
        <f t="shared" si="30"/>
        <v>2.6571428571428563E-4</v>
      </c>
      <c r="T186" s="549">
        <f t="shared" si="40"/>
        <v>700</v>
      </c>
      <c r="U186" s="113">
        <f t="shared" si="41"/>
        <v>535.75</v>
      </c>
      <c r="V186" s="113">
        <f t="shared" si="42"/>
        <v>164.25</v>
      </c>
      <c r="W186" s="549">
        <f t="shared" si="31"/>
        <v>2.1726435714285715</v>
      </c>
      <c r="X186" s="186">
        <f t="shared" si="43"/>
        <v>1.5971921315730087</v>
      </c>
      <c r="Y186" s="113">
        <f t="shared" si="44"/>
        <v>1.6035696883358819</v>
      </c>
      <c r="Z186" s="433"/>
      <c r="AA186" s="433"/>
    </row>
    <row r="187" spans="2:27" x14ac:dyDescent="0.35">
      <c r="B187" s="116">
        <v>42670</v>
      </c>
      <c r="C187" s="49">
        <v>3.9159999999999999</v>
      </c>
      <c r="D187" s="350">
        <v>3.5569999999999999</v>
      </c>
      <c r="E187" s="187">
        <f t="shared" si="36"/>
        <v>5.6714060031595574E-4</v>
      </c>
      <c r="F187" s="148">
        <f t="shared" si="32"/>
        <v>44496.25</v>
      </c>
      <c r="G187" s="116"/>
      <c r="H187" s="549">
        <f t="shared" si="33"/>
        <v>633</v>
      </c>
      <c r="I187" s="550">
        <f t="shared" si="34"/>
        <v>141.75</v>
      </c>
      <c r="J187" s="113">
        <f t="shared" si="35"/>
        <v>491.25</v>
      </c>
      <c r="K187" s="549">
        <f t="shared" si="37"/>
        <v>3.835607819905213</v>
      </c>
      <c r="L187" s="551"/>
      <c r="N187" s="187">
        <v>2.3519999999999999</v>
      </c>
      <c r="O187" s="113">
        <v>2.1589999999999998</v>
      </c>
      <c r="P187" s="198">
        <v>2.0859999999999999</v>
      </c>
      <c r="Q187" s="148">
        <f t="shared" si="38"/>
        <v>45031</v>
      </c>
      <c r="R187" s="148">
        <f t="shared" si="39"/>
        <v>44331</v>
      </c>
      <c r="S187" s="187">
        <f t="shared" si="30"/>
        <v>2.7571428571428582E-4</v>
      </c>
      <c r="T187" s="549">
        <f t="shared" si="40"/>
        <v>700</v>
      </c>
      <c r="U187" s="113">
        <f t="shared" si="41"/>
        <v>534.75</v>
      </c>
      <c r="V187" s="113">
        <f t="shared" si="42"/>
        <v>165.25</v>
      </c>
      <c r="W187" s="549">
        <f t="shared" si="31"/>
        <v>2.2045617857142856</v>
      </c>
      <c r="X187" s="186">
        <f t="shared" si="43"/>
        <v>1.6310460341909274</v>
      </c>
      <c r="Y187" s="113">
        <f t="shared" si="44"/>
        <v>1.6376968121050606</v>
      </c>
      <c r="Z187" s="433"/>
      <c r="AA187" s="433"/>
    </row>
    <row r="188" spans="2:27" x14ac:dyDescent="0.35">
      <c r="B188" s="116">
        <v>42671</v>
      </c>
      <c r="C188" s="49">
        <v>3.931</v>
      </c>
      <c r="D188" s="350">
        <v>3.5659999999999998</v>
      </c>
      <c r="E188" s="187">
        <f t="shared" si="36"/>
        <v>5.7661927330173812E-4</v>
      </c>
      <c r="F188" s="148">
        <f t="shared" si="32"/>
        <v>44497.25</v>
      </c>
      <c r="G188" s="116"/>
      <c r="H188" s="549">
        <f t="shared" si="33"/>
        <v>633</v>
      </c>
      <c r="I188" s="550">
        <f t="shared" si="34"/>
        <v>140.75</v>
      </c>
      <c r="J188" s="113">
        <f t="shared" si="35"/>
        <v>492.25</v>
      </c>
      <c r="K188" s="549">
        <f t="shared" si="37"/>
        <v>3.8498408372827804</v>
      </c>
      <c r="L188" s="551"/>
      <c r="N188" s="187">
        <v>2.41</v>
      </c>
      <c r="O188" s="113">
        <v>2.2050000000000001</v>
      </c>
      <c r="P188" s="198">
        <v>2.1230000000000002</v>
      </c>
      <c r="Q188" s="148">
        <f t="shared" si="38"/>
        <v>45031</v>
      </c>
      <c r="R188" s="148">
        <f t="shared" si="39"/>
        <v>44331</v>
      </c>
      <c r="S188" s="187">
        <f t="shared" si="30"/>
        <v>2.9285714285714294E-4</v>
      </c>
      <c r="T188" s="549">
        <f t="shared" si="40"/>
        <v>700</v>
      </c>
      <c r="U188" s="113">
        <f t="shared" si="41"/>
        <v>533.75</v>
      </c>
      <c r="V188" s="113">
        <f t="shared" si="42"/>
        <v>166.25</v>
      </c>
      <c r="W188" s="549">
        <f t="shared" si="31"/>
        <v>2.2536875000000003</v>
      </c>
      <c r="X188" s="186">
        <f t="shared" si="43"/>
        <v>1.5961533372827801</v>
      </c>
      <c r="Y188" s="113">
        <f t="shared" si="44"/>
        <v>1.6025226009730886</v>
      </c>
      <c r="Z188" s="433"/>
      <c r="AA188" s="433"/>
    </row>
    <row r="189" spans="2:27" x14ac:dyDescent="0.35">
      <c r="B189" s="116">
        <v>42674</v>
      </c>
      <c r="C189" s="49">
        <v>3.879</v>
      </c>
      <c r="D189" s="350">
        <v>3.544</v>
      </c>
      <c r="E189" s="187">
        <f t="shared" si="36"/>
        <v>5.2922590837282772E-4</v>
      </c>
      <c r="F189" s="148">
        <f t="shared" si="32"/>
        <v>44500.25</v>
      </c>
      <c r="G189" s="116"/>
      <c r="H189" s="549">
        <f t="shared" si="33"/>
        <v>633</v>
      </c>
      <c r="I189" s="550">
        <f t="shared" si="34"/>
        <v>137.75</v>
      </c>
      <c r="J189" s="113">
        <f t="shared" si="35"/>
        <v>495.25</v>
      </c>
      <c r="K189" s="549">
        <f t="shared" si="37"/>
        <v>3.806099131121643</v>
      </c>
      <c r="L189" s="551"/>
      <c r="N189" s="187">
        <v>2.41</v>
      </c>
      <c r="O189" s="113">
        <v>2.2090000000000001</v>
      </c>
      <c r="P189" s="198">
        <v>2.125</v>
      </c>
      <c r="Q189" s="148">
        <f t="shared" si="38"/>
        <v>45031</v>
      </c>
      <c r="R189" s="148">
        <f t="shared" si="39"/>
        <v>44331</v>
      </c>
      <c r="S189" s="187">
        <f t="shared" si="30"/>
        <v>2.8714285714285723E-4</v>
      </c>
      <c r="T189" s="549">
        <f t="shared" si="40"/>
        <v>700</v>
      </c>
      <c r="U189" s="113">
        <f t="shared" si="41"/>
        <v>530.75</v>
      </c>
      <c r="V189" s="113">
        <f t="shared" si="42"/>
        <v>169.25</v>
      </c>
      <c r="W189" s="549">
        <f t="shared" si="31"/>
        <v>2.2575989285714289</v>
      </c>
      <c r="X189" s="186">
        <f t="shared" si="43"/>
        <v>1.5485002025502141</v>
      </c>
      <c r="Y189" s="113">
        <f t="shared" si="44"/>
        <v>1.5544948347434362</v>
      </c>
      <c r="Z189" s="433"/>
      <c r="AA189" s="433"/>
    </row>
    <row r="190" spans="2:27" x14ac:dyDescent="0.35">
      <c r="B190" s="116">
        <v>42675</v>
      </c>
      <c r="C190" s="49">
        <v>3.8980000000000001</v>
      </c>
      <c r="D190" s="350">
        <v>3.5579999999999998</v>
      </c>
      <c r="E190" s="187">
        <f t="shared" si="36"/>
        <v>5.3712480252764659E-4</v>
      </c>
      <c r="F190" s="148">
        <f t="shared" si="32"/>
        <v>44501.25</v>
      </c>
      <c r="G190" s="116"/>
      <c r="H190" s="549">
        <f t="shared" si="33"/>
        <v>633</v>
      </c>
      <c r="I190" s="550">
        <f t="shared" si="34"/>
        <v>136.75</v>
      </c>
      <c r="J190" s="113">
        <f t="shared" si="35"/>
        <v>496.25</v>
      </c>
      <c r="K190" s="549">
        <f t="shared" si="37"/>
        <v>3.8245481832543446</v>
      </c>
      <c r="L190" s="551"/>
      <c r="N190" s="187">
        <v>2.419</v>
      </c>
      <c r="O190" s="113">
        <v>2.2109999999999999</v>
      </c>
      <c r="P190" s="198">
        <v>2.1259999999999999</v>
      </c>
      <c r="Q190" s="148">
        <f t="shared" si="38"/>
        <v>45031</v>
      </c>
      <c r="R190" s="148">
        <f t="shared" si="39"/>
        <v>44331</v>
      </c>
      <c r="S190" s="187">
        <f t="shared" si="30"/>
        <v>2.9714285714285742E-4</v>
      </c>
      <c r="T190" s="549">
        <f t="shared" si="40"/>
        <v>700</v>
      </c>
      <c r="U190" s="113">
        <f t="shared" si="41"/>
        <v>529.75</v>
      </c>
      <c r="V190" s="113">
        <f t="shared" si="42"/>
        <v>170.25</v>
      </c>
      <c r="W190" s="549">
        <f t="shared" si="31"/>
        <v>2.2615885714285713</v>
      </c>
      <c r="X190" s="186">
        <f t="shared" si="43"/>
        <v>1.5629596118257734</v>
      </c>
      <c r="Y190" s="113">
        <f t="shared" si="44"/>
        <v>1.5690667186962548</v>
      </c>
      <c r="Z190" s="433"/>
      <c r="AA190" s="433"/>
    </row>
    <row r="191" spans="2:27" x14ac:dyDescent="0.35">
      <c r="B191" s="116">
        <v>42676</v>
      </c>
      <c r="C191" s="49">
        <v>3.9239999999999999</v>
      </c>
      <c r="D191" s="350">
        <v>3.597</v>
      </c>
      <c r="E191" s="187">
        <f t="shared" si="36"/>
        <v>5.1658767772511842E-4</v>
      </c>
      <c r="F191" s="148">
        <f t="shared" si="32"/>
        <v>44502.25</v>
      </c>
      <c r="G191" s="116"/>
      <c r="H191" s="549">
        <f t="shared" si="33"/>
        <v>633</v>
      </c>
      <c r="I191" s="550">
        <f t="shared" si="34"/>
        <v>135.75</v>
      </c>
      <c r="J191" s="113">
        <f t="shared" si="35"/>
        <v>497.25</v>
      </c>
      <c r="K191" s="549">
        <f t="shared" si="37"/>
        <v>3.8538732227488151</v>
      </c>
      <c r="L191" s="551"/>
      <c r="N191" s="187">
        <v>2.4609999999999999</v>
      </c>
      <c r="O191" s="113">
        <v>2.2560000000000002</v>
      </c>
      <c r="P191" s="198">
        <v>2.1709999999999998</v>
      </c>
      <c r="Q191" s="148">
        <f t="shared" si="38"/>
        <v>45031</v>
      </c>
      <c r="R191" s="148">
        <f t="shared" si="39"/>
        <v>44331</v>
      </c>
      <c r="S191" s="187">
        <f t="shared" si="30"/>
        <v>2.9285714285714234E-4</v>
      </c>
      <c r="T191" s="549">
        <f t="shared" si="40"/>
        <v>700</v>
      </c>
      <c r="U191" s="113">
        <f t="shared" si="41"/>
        <v>528.75</v>
      </c>
      <c r="V191" s="113">
        <f t="shared" si="42"/>
        <v>171.25</v>
      </c>
      <c r="W191" s="549">
        <f t="shared" si="31"/>
        <v>2.3061517857142859</v>
      </c>
      <c r="X191" s="186">
        <f t="shared" si="43"/>
        <v>1.5477214370345291</v>
      </c>
      <c r="Y191" s="113">
        <f t="shared" si="44"/>
        <v>1.5537100411511684</v>
      </c>
      <c r="Z191" s="433"/>
      <c r="AA191" s="433"/>
    </row>
    <row r="192" spans="2:27" x14ac:dyDescent="0.35">
      <c r="B192" s="116">
        <v>42677</v>
      </c>
      <c r="C192" s="49">
        <v>3.9590000000000001</v>
      </c>
      <c r="D192" s="350">
        <v>3.6259999999999999</v>
      </c>
      <c r="E192" s="187">
        <f t="shared" si="36"/>
        <v>5.2606635071090081E-4</v>
      </c>
      <c r="F192" s="148">
        <f t="shared" si="32"/>
        <v>44503.25</v>
      </c>
      <c r="G192" s="116"/>
      <c r="H192" s="549">
        <f t="shared" si="33"/>
        <v>633</v>
      </c>
      <c r="I192" s="550">
        <f t="shared" si="34"/>
        <v>134.75</v>
      </c>
      <c r="J192" s="113">
        <f t="shared" si="35"/>
        <v>498.25</v>
      </c>
      <c r="K192" s="549">
        <f t="shared" si="37"/>
        <v>3.8881125592417063</v>
      </c>
      <c r="L192" s="551"/>
      <c r="N192" s="187">
        <v>2.4649999999999999</v>
      </c>
      <c r="O192" s="113">
        <v>2.2640000000000002</v>
      </c>
      <c r="P192" s="198">
        <v>2.1789999999999998</v>
      </c>
      <c r="Q192" s="148">
        <f t="shared" si="38"/>
        <v>45031</v>
      </c>
      <c r="R192" s="148">
        <f t="shared" si="39"/>
        <v>44331</v>
      </c>
      <c r="S192" s="187">
        <f t="shared" si="30"/>
        <v>2.8714285714285658E-4</v>
      </c>
      <c r="T192" s="549">
        <f t="shared" si="40"/>
        <v>700</v>
      </c>
      <c r="U192" s="113">
        <f t="shared" si="41"/>
        <v>527.75</v>
      </c>
      <c r="V192" s="113">
        <f t="shared" si="42"/>
        <v>172.25</v>
      </c>
      <c r="W192" s="549">
        <f t="shared" si="31"/>
        <v>2.3134603571428571</v>
      </c>
      <c r="X192" s="186">
        <f t="shared" si="43"/>
        <v>1.5746522020988492</v>
      </c>
      <c r="Y192" s="113">
        <f t="shared" si="44"/>
        <v>1.5808510259928132</v>
      </c>
      <c r="Z192" s="433"/>
      <c r="AA192" s="433"/>
    </row>
    <row r="193" spans="2:27" x14ac:dyDescent="0.35">
      <c r="B193" s="116">
        <v>42678</v>
      </c>
      <c r="C193" s="49">
        <v>3.9790000000000001</v>
      </c>
      <c r="D193" s="350">
        <v>3.645</v>
      </c>
      <c r="E193" s="187">
        <f t="shared" si="36"/>
        <v>5.2764612954186421E-4</v>
      </c>
      <c r="F193" s="148">
        <f t="shared" si="32"/>
        <v>44504.25</v>
      </c>
      <c r="G193" s="116"/>
      <c r="H193" s="549">
        <f t="shared" si="33"/>
        <v>633</v>
      </c>
      <c r="I193" s="550">
        <f t="shared" si="34"/>
        <v>133.75</v>
      </c>
      <c r="J193" s="113">
        <f t="shared" si="35"/>
        <v>499.25</v>
      </c>
      <c r="K193" s="549">
        <f t="shared" si="37"/>
        <v>3.908427330173776</v>
      </c>
      <c r="L193" s="551"/>
      <c r="N193" s="187">
        <v>2.5209999999999999</v>
      </c>
      <c r="O193" s="113">
        <v>2.3210000000000002</v>
      </c>
      <c r="P193" s="198">
        <v>2.2290000000000001</v>
      </c>
      <c r="Q193" s="148">
        <f t="shared" si="38"/>
        <v>45031</v>
      </c>
      <c r="R193" s="148">
        <f t="shared" si="39"/>
        <v>44331</v>
      </c>
      <c r="S193" s="187">
        <f t="shared" si="30"/>
        <v>2.8571428571428536E-4</v>
      </c>
      <c r="T193" s="549">
        <f t="shared" si="40"/>
        <v>700</v>
      </c>
      <c r="U193" s="113">
        <f t="shared" si="41"/>
        <v>526.75</v>
      </c>
      <c r="V193" s="113">
        <f t="shared" si="42"/>
        <v>173.25</v>
      </c>
      <c r="W193" s="549">
        <f t="shared" si="31"/>
        <v>2.3705000000000003</v>
      </c>
      <c r="X193" s="186">
        <f t="shared" si="43"/>
        <v>1.5379273301737757</v>
      </c>
      <c r="Y193" s="113">
        <f t="shared" si="44"/>
        <v>1.5438403813560431</v>
      </c>
      <c r="Z193" s="433"/>
      <c r="AA193" s="433"/>
    </row>
    <row r="194" spans="2:27" x14ac:dyDescent="0.35">
      <c r="B194" s="116">
        <v>42681</v>
      </c>
      <c r="C194" s="49">
        <v>4.0350000000000001</v>
      </c>
      <c r="D194" s="350">
        <v>3.6920000000000002</v>
      </c>
      <c r="E194" s="187">
        <f t="shared" si="36"/>
        <v>5.4186413902053703E-4</v>
      </c>
      <c r="F194" s="148">
        <f t="shared" si="32"/>
        <v>44507.25</v>
      </c>
      <c r="G194" s="116"/>
      <c r="H194" s="549">
        <f t="shared" si="33"/>
        <v>633</v>
      </c>
      <c r="I194" s="550">
        <f t="shared" si="34"/>
        <v>130.75</v>
      </c>
      <c r="J194" s="113">
        <f t="shared" si="35"/>
        <v>502.25</v>
      </c>
      <c r="K194" s="549">
        <f t="shared" si="37"/>
        <v>3.9641512638230649</v>
      </c>
      <c r="L194" s="551"/>
      <c r="N194" s="187">
        <v>2.544</v>
      </c>
      <c r="O194" s="113">
        <v>2.343</v>
      </c>
      <c r="P194" s="198">
        <v>2.2450000000000001</v>
      </c>
      <c r="Q194" s="148">
        <f t="shared" si="38"/>
        <v>45031</v>
      </c>
      <c r="R194" s="148">
        <f t="shared" si="39"/>
        <v>44331</v>
      </c>
      <c r="S194" s="187">
        <f t="shared" si="30"/>
        <v>2.8714285714285723E-4</v>
      </c>
      <c r="T194" s="549">
        <f t="shared" si="40"/>
        <v>700</v>
      </c>
      <c r="U194" s="113">
        <f t="shared" si="41"/>
        <v>523.75</v>
      </c>
      <c r="V194" s="113">
        <f t="shared" si="42"/>
        <v>176.25</v>
      </c>
      <c r="W194" s="549">
        <f t="shared" si="31"/>
        <v>2.3936089285714286</v>
      </c>
      <c r="X194" s="186">
        <f t="shared" si="43"/>
        <v>1.5705423352516363</v>
      </c>
      <c r="Y194" s="113">
        <f t="shared" si="44"/>
        <v>1.5767088433186638</v>
      </c>
      <c r="Z194" s="433"/>
      <c r="AA194" s="433"/>
    </row>
    <row r="195" spans="2:27" x14ac:dyDescent="0.35">
      <c r="B195" s="116">
        <v>42682</v>
      </c>
      <c r="C195" s="49">
        <v>4.0819999999999999</v>
      </c>
      <c r="D195" s="350">
        <v>3.7269999999999999</v>
      </c>
      <c r="E195" s="187">
        <f t="shared" si="36"/>
        <v>5.6082148499210103E-4</v>
      </c>
      <c r="F195" s="148">
        <f t="shared" si="32"/>
        <v>44508.25</v>
      </c>
      <c r="G195" s="116"/>
      <c r="H195" s="549">
        <f t="shared" si="33"/>
        <v>633</v>
      </c>
      <c r="I195" s="550">
        <f t="shared" si="34"/>
        <v>129.75</v>
      </c>
      <c r="J195" s="113">
        <f t="shared" si="35"/>
        <v>503.25</v>
      </c>
      <c r="K195" s="549">
        <f t="shared" si="37"/>
        <v>4.009233412322275</v>
      </c>
      <c r="L195" s="551"/>
      <c r="N195" s="187">
        <v>2.5629999999999997</v>
      </c>
      <c r="O195" s="113">
        <v>2.36</v>
      </c>
      <c r="P195" s="198">
        <v>2.2560000000000002</v>
      </c>
      <c r="Q195" s="148">
        <f t="shared" si="38"/>
        <v>45031</v>
      </c>
      <c r="R195" s="148">
        <f t="shared" si="39"/>
        <v>44331</v>
      </c>
      <c r="S195" s="187">
        <f t="shared" si="30"/>
        <v>2.8999999999999978E-4</v>
      </c>
      <c r="T195" s="549">
        <f t="shared" si="40"/>
        <v>700</v>
      </c>
      <c r="U195" s="113">
        <f t="shared" si="41"/>
        <v>522.75</v>
      </c>
      <c r="V195" s="113">
        <f t="shared" si="42"/>
        <v>177.25</v>
      </c>
      <c r="W195" s="549">
        <f t="shared" si="31"/>
        <v>2.4114024999999999</v>
      </c>
      <c r="X195" s="186">
        <f t="shared" si="43"/>
        <v>1.5978309123222751</v>
      </c>
      <c r="Y195" s="113">
        <f t="shared" si="44"/>
        <v>1.604213571383184</v>
      </c>
      <c r="Z195" s="433"/>
      <c r="AA195" s="433"/>
    </row>
    <row r="196" spans="2:27" x14ac:dyDescent="0.35">
      <c r="B196" s="116">
        <v>42683</v>
      </c>
      <c r="C196" s="49">
        <v>4.2140000000000004</v>
      </c>
      <c r="D196" s="350">
        <v>3.8410000000000002</v>
      </c>
      <c r="E196" s="187">
        <f t="shared" si="36"/>
        <v>5.8925750394944743E-4</v>
      </c>
      <c r="F196" s="148">
        <f t="shared" si="32"/>
        <v>44509.25</v>
      </c>
      <c r="G196" s="116"/>
      <c r="H196" s="549">
        <f t="shared" si="33"/>
        <v>633</v>
      </c>
      <c r="I196" s="550">
        <f t="shared" si="34"/>
        <v>128.75</v>
      </c>
      <c r="J196" s="113">
        <f t="shared" si="35"/>
        <v>504.25</v>
      </c>
      <c r="K196" s="549">
        <f t="shared" si="37"/>
        <v>4.1381330963665093</v>
      </c>
      <c r="L196" s="551"/>
      <c r="N196" s="187">
        <v>2.4900000000000002</v>
      </c>
      <c r="O196" s="113">
        <v>2.294</v>
      </c>
      <c r="P196" s="198">
        <v>2.1909999999999998</v>
      </c>
      <c r="Q196" s="148">
        <f t="shared" si="38"/>
        <v>45031</v>
      </c>
      <c r="R196" s="148">
        <f t="shared" si="39"/>
        <v>44331</v>
      </c>
      <c r="S196" s="187">
        <f t="shared" si="30"/>
        <v>2.8000000000000025E-4</v>
      </c>
      <c r="T196" s="549">
        <f t="shared" si="40"/>
        <v>700</v>
      </c>
      <c r="U196" s="113">
        <f t="shared" si="41"/>
        <v>521.75</v>
      </c>
      <c r="V196" s="113">
        <f t="shared" si="42"/>
        <v>178.25</v>
      </c>
      <c r="W196" s="549">
        <f t="shared" si="31"/>
        <v>2.3439100000000002</v>
      </c>
      <c r="X196" s="186">
        <f t="shared" si="43"/>
        <v>1.7942230963665091</v>
      </c>
      <c r="Y196" s="113">
        <f t="shared" si="44"/>
        <v>1.8022711876653608</v>
      </c>
      <c r="Z196" s="433"/>
      <c r="AA196" s="433"/>
    </row>
    <row r="197" spans="2:27" x14ac:dyDescent="0.35">
      <c r="B197" s="116">
        <v>42684</v>
      </c>
      <c r="C197" s="49">
        <v>4.2320000000000002</v>
      </c>
      <c r="D197" s="350">
        <v>3.8439999999999999</v>
      </c>
      <c r="E197" s="187">
        <f t="shared" si="36"/>
        <v>6.1295418641390262E-4</v>
      </c>
      <c r="F197" s="148">
        <f t="shared" si="32"/>
        <v>44510.25</v>
      </c>
      <c r="G197" s="116"/>
      <c r="H197" s="549">
        <f t="shared" si="33"/>
        <v>633</v>
      </c>
      <c r="I197" s="550">
        <f t="shared" si="34"/>
        <v>127.75</v>
      </c>
      <c r="J197" s="113">
        <f t="shared" si="35"/>
        <v>505.25</v>
      </c>
      <c r="K197" s="549">
        <f t="shared" si="37"/>
        <v>4.1536951026856244</v>
      </c>
      <c r="L197" s="551"/>
      <c r="N197" s="187">
        <v>2.6539999999999999</v>
      </c>
      <c r="O197" s="113">
        <v>2.41</v>
      </c>
      <c r="P197" s="198">
        <v>2.2730000000000001</v>
      </c>
      <c r="Q197" s="148">
        <f t="shared" si="38"/>
        <v>45031</v>
      </c>
      <c r="R197" s="148">
        <f t="shared" si="39"/>
        <v>44331</v>
      </c>
      <c r="S197" s="187">
        <f t="shared" si="30"/>
        <v>3.4857142857142823E-4</v>
      </c>
      <c r="T197" s="549">
        <f t="shared" si="40"/>
        <v>700</v>
      </c>
      <c r="U197" s="113">
        <f t="shared" si="41"/>
        <v>520.75</v>
      </c>
      <c r="V197" s="113">
        <f t="shared" si="42"/>
        <v>179.25</v>
      </c>
      <c r="W197" s="549">
        <f t="shared" si="31"/>
        <v>2.4724814285714287</v>
      </c>
      <c r="X197" s="186">
        <f t="shared" si="43"/>
        <v>1.6812136741141956</v>
      </c>
      <c r="Y197" s="113">
        <f t="shared" si="44"/>
        <v>1.6882798726592485</v>
      </c>
      <c r="Z197" s="433"/>
      <c r="AA197" s="433"/>
    </row>
    <row r="198" spans="2:27" x14ac:dyDescent="0.35">
      <c r="B198" s="116">
        <v>42685</v>
      </c>
      <c r="C198" s="49">
        <v>4.2060000000000004</v>
      </c>
      <c r="D198" s="350">
        <v>3.8109999999999999</v>
      </c>
      <c r="E198" s="187">
        <f t="shared" si="36"/>
        <v>6.2401263823064841E-4</v>
      </c>
      <c r="F198" s="148">
        <f t="shared" si="32"/>
        <v>44511.25</v>
      </c>
      <c r="G198" s="116"/>
      <c r="H198" s="549">
        <f t="shared" si="33"/>
        <v>633</v>
      </c>
      <c r="I198" s="550">
        <f t="shared" si="34"/>
        <v>126.75</v>
      </c>
      <c r="J198" s="113">
        <f t="shared" si="35"/>
        <v>506.25</v>
      </c>
      <c r="K198" s="549">
        <f t="shared" si="37"/>
        <v>4.126906398104266</v>
      </c>
      <c r="L198" s="551"/>
      <c r="N198" s="187">
        <v>2.7240000000000002</v>
      </c>
      <c r="O198" s="113">
        <v>2.4900000000000002</v>
      </c>
      <c r="P198" s="198">
        <v>2.3340000000000001</v>
      </c>
      <c r="Q198" s="148">
        <f t="shared" si="38"/>
        <v>45031</v>
      </c>
      <c r="R198" s="148">
        <f t="shared" si="39"/>
        <v>44331</v>
      </c>
      <c r="S198" s="187">
        <f t="shared" ref="S198:S261" si="45">IF(N198="","",(O198-N198)/($O$14-$N$14))</f>
        <v>3.3428571428571426E-4</v>
      </c>
      <c r="T198" s="549">
        <f t="shared" si="40"/>
        <v>700</v>
      </c>
      <c r="U198" s="113">
        <f t="shared" si="41"/>
        <v>519.75</v>
      </c>
      <c r="V198" s="113">
        <f t="shared" si="42"/>
        <v>180.25</v>
      </c>
      <c r="W198" s="549">
        <f t="shared" ref="W198:W261" si="46">IF(N198="","",N198-(U198*S198))</f>
        <v>2.5502550000000004</v>
      </c>
      <c r="X198" s="186">
        <f t="shared" si="43"/>
        <v>1.5766513981042656</v>
      </c>
      <c r="Y198" s="113">
        <f t="shared" si="44"/>
        <v>1.5828659721821348</v>
      </c>
      <c r="Z198" s="433"/>
      <c r="AA198" s="433"/>
    </row>
    <row r="199" spans="2:27" x14ac:dyDescent="0.35">
      <c r="B199" s="116">
        <v>42688</v>
      </c>
      <c r="C199" s="49">
        <v>4.2969999999999997</v>
      </c>
      <c r="D199" s="350">
        <v>3.8660000000000001</v>
      </c>
      <c r="E199" s="187">
        <f t="shared" si="36"/>
        <v>6.8088467614533903E-4</v>
      </c>
      <c r="F199" s="148">
        <f t="shared" si="32"/>
        <v>44514.25</v>
      </c>
      <c r="G199" s="116"/>
      <c r="H199" s="549">
        <f t="shared" si="33"/>
        <v>633</v>
      </c>
      <c r="I199" s="550">
        <f t="shared" si="34"/>
        <v>123.75</v>
      </c>
      <c r="J199" s="113">
        <f t="shared" si="35"/>
        <v>509.25</v>
      </c>
      <c r="K199" s="549">
        <f t="shared" si="37"/>
        <v>4.2127405213270137</v>
      </c>
      <c r="L199" s="551"/>
      <c r="N199" s="187">
        <v>2.786</v>
      </c>
      <c r="O199" s="113">
        <v>2.532</v>
      </c>
      <c r="P199" s="198">
        <v>2.3479999999999999</v>
      </c>
      <c r="Q199" s="148">
        <f t="shared" si="38"/>
        <v>45031</v>
      </c>
      <c r="R199" s="148">
        <f t="shared" si="39"/>
        <v>44331</v>
      </c>
      <c r="S199" s="187">
        <f t="shared" si="45"/>
        <v>3.6285714285714285E-4</v>
      </c>
      <c r="T199" s="549">
        <f t="shared" si="40"/>
        <v>700</v>
      </c>
      <c r="U199" s="113">
        <f t="shared" si="41"/>
        <v>516.75</v>
      </c>
      <c r="V199" s="113">
        <f t="shared" si="42"/>
        <v>183.25</v>
      </c>
      <c r="W199" s="549">
        <f t="shared" si="46"/>
        <v>2.5984935714285715</v>
      </c>
      <c r="X199" s="186">
        <f t="shared" si="43"/>
        <v>1.6142469498984422</v>
      </c>
      <c r="Y199" s="113">
        <f t="shared" si="44"/>
        <v>1.6207614329365905</v>
      </c>
      <c r="Z199" s="433"/>
      <c r="AA199" s="433"/>
    </row>
    <row r="200" spans="2:27" x14ac:dyDescent="0.35">
      <c r="B200" s="116">
        <v>42689</v>
      </c>
      <c r="C200" s="49">
        <v>4.2569999999999997</v>
      </c>
      <c r="D200" s="350">
        <v>3.8449999999999998</v>
      </c>
      <c r="E200" s="187">
        <f t="shared" si="36"/>
        <v>6.5086887835702988E-4</v>
      </c>
      <c r="F200" s="148">
        <f t="shared" si="32"/>
        <v>44515.25</v>
      </c>
      <c r="G200" s="116"/>
      <c r="H200" s="549">
        <f t="shared" si="33"/>
        <v>633</v>
      </c>
      <c r="I200" s="550">
        <f t="shared" si="34"/>
        <v>122.75</v>
      </c>
      <c r="J200" s="113">
        <f t="shared" si="35"/>
        <v>510.25</v>
      </c>
      <c r="K200" s="549">
        <f t="shared" si="37"/>
        <v>4.177105845181674</v>
      </c>
      <c r="L200" s="551"/>
      <c r="N200" s="187">
        <v>2.7759999999999998</v>
      </c>
      <c r="O200" s="113">
        <v>2.5049999999999999</v>
      </c>
      <c r="P200" s="198">
        <v>2.3420000000000001</v>
      </c>
      <c r="Q200" s="148">
        <f t="shared" si="38"/>
        <v>45031</v>
      </c>
      <c r="R200" s="148">
        <f t="shared" si="39"/>
        <v>44331</v>
      </c>
      <c r="S200" s="187">
        <f t="shared" si="45"/>
        <v>3.87142857142857E-4</v>
      </c>
      <c r="T200" s="549">
        <f t="shared" si="40"/>
        <v>700</v>
      </c>
      <c r="U200" s="113">
        <f t="shared" si="41"/>
        <v>515.75</v>
      </c>
      <c r="V200" s="113">
        <f t="shared" si="42"/>
        <v>184.25</v>
      </c>
      <c r="W200" s="549">
        <f t="shared" si="46"/>
        <v>2.5763310714285712</v>
      </c>
      <c r="X200" s="186">
        <f t="shared" si="43"/>
        <v>1.6007747737531028</v>
      </c>
      <c r="Y200" s="113">
        <f t="shared" si="44"/>
        <v>1.6071809734438114</v>
      </c>
      <c r="Z200" s="433"/>
      <c r="AA200" s="433"/>
    </row>
    <row r="201" spans="2:27" x14ac:dyDescent="0.35">
      <c r="B201" s="116">
        <v>42690</v>
      </c>
      <c r="C201" s="49">
        <v>4.21</v>
      </c>
      <c r="D201" s="350">
        <v>3.7970000000000002</v>
      </c>
      <c r="E201" s="187">
        <f t="shared" si="36"/>
        <v>6.5244865718799339E-4</v>
      </c>
      <c r="F201" s="148">
        <f t="shared" si="32"/>
        <v>44516.25</v>
      </c>
      <c r="G201" s="116"/>
      <c r="H201" s="549">
        <f t="shared" si="33"/>
        <v>633</v>
      </c>
      <c r="I201" s="550">
        <f t="shared" si="34"/>
        <v>121.75</v>
      </c>
      <c r="J201" s="113">
        <f t="shared" si="35"/>
        <v>511.25</v>
      </c>
      <c r="K201" s="549">
        <f t="shared" si="37"/>
        <v>4.1305643759873618</v>
      </c>
      <c r="L201" s="551"/>
      <c r="N201" s="187">
        <v>2.758</v>
      </c>
      <c r="O201" s="113">
        <v>2.4910000000000001</v>
      </c>
      <c r="P201" s="198">
        <v>2.3239999999999998</v>
      </c>
      <c r="Q201" s="148">
        <f t="shared" si="38"/>
        <v>45031</v>
      </c>
      <c r="R201" s="148">
        <f t="shared" si="39"/>
        <v>44331</v>
      </c>
      <c r="S201" s="187">
        <f t="shared" si="45"/>
        <v>3.814285714285713E-4</v>
      </c>
      <c r="T201" s="549">
        <f t="shared" si="40"/>
        <v>700</v>
      </c>
      <c r="U201" s="113">
        <f t="shared" si="41"/>
        <v>514.75</v>
      </c>
      <c r="V201" s="113">
        <f t="shared" si="42"/>
        <v>185.25</v>
      </c>
      <c r="W201" s="549">
        <f t="shared" si="46"/>
        <v>2.5616596428571428</v>
      </c>
      <c r="X201" s="186">
        <f t="shared" si="43"/>
        <v>1.5689047331302191</v>
      </c>
      <c r="Y201" s="113">
        <f t="shared" si="44"/>
        <v>1.5750583882843117</v>
      </c>
      <c r="Z201" s="433"/>
      <c r="AA201" s="433"/>
    </row>
    <row r="202" spans="2:27" x14ac:dyDescent="0.35">
      <c r="B202" s="116">
        <v>42691</v>
      </c>
      <c r="C202" s="49">
        <v>4.226</v>
      </c>
      <c r="D202" s="350">
        <v>3.7909999999999999</v>
      </c>
      <c r="E202" s="187">
        <f t="shared" si="36"/>
        <v>6.8720379146919438E-4</v>
      </c>
      <c r="F202" s="148">
        <f t="shared" si="32"/>
        <v>44517.25</v>
      </c>
      <c r="G202" s="116"/>
      <c r="H202" s="549">
        <f t="shared" si="33"/>
        <v>633</v>
      </c>
      <c r="I202" s="550">
        <f t="shared" si="34"/>
        <v>120.75</v>
      </c>
      <c r="J202" s="113">
        <f t="shared" si="35"/>
        <v>512.25</v>
      </c>
      <c r="K202" s="549">
        <f t="shared" si="37"/>
        <v>4.1430201421800952</v>
      </c>
      <c r="L202" s="551"/>
      <c r="N202" s="187">
        <v>2.6859999999999999</v>
      </c>
      <c r="O202" s="113">
        <v>2.4220000000000002</v>
      </c>
      <c r="P202" s="198">
        <v>2.2640000000000002</v>
      </c>
      <c r="Q202" s="148">
        <f t="shared" si="38"/>
        <v>45031</v>
      </c>
      <c r="R202" s="148">
        <f t="shared" si="39"/>
        <v>44331</v>
      </c>
      <c r="S202" s="187">
        <f t="shared" si="45"/>
        <v>3.7714285714285687E-4</v>
      </c>
      <c r="T202" s="549">
        <f t="shared" si="40"/>
        <v>700</v>
      </c>
      <c r="U202" s="113">
        <f t="shared" si="41"/>
        <v>513.75</v>
      </c>
      <c r="V202" s="113">
        <f t="shared" si="42"/>
        <v>186.25</v>
      </c>
      <c r="W202" s="549">
        <f t="shared" si="46"/>
        <v>2.4922428571428572</v>
      </c>
      <c r="X202" s="186">
        <f t="shared" si="43"/>
        <v>1.650777285037238</v>
      </c>
      <c r="Y202" s="113">
        <f t="shared" si="44"/>
        <v>1.6575899491492185</v>
      </c>
      <c r="Z202" s="433"/>
      <c r="AA202" s="433"/>
    </row>
    <row r="203" spans="2:27" x14ac:dyDescent="0.35">
      <c r="B203" s="116">
        <v>42692</v>
      </c>
      <c r="C203" s="49">
        <v>4.2569999999999997</v>
      </c>
      <c r="D203" s="350">
        <v>3.823</v>
      </c>
      <c r="E203" s="187">
        <f t="shared" si="36"/>
        <v>6.8562401263823022E-4</v>
      </c>
      <c r="F203" s="148">
        <f t="shared" si="32"/>
        <v>44518.25</v>
      </c>
      <c r="G203" s="116"/>
      <c r="H203" s="549">
        <f t="shared" si="33"/>
        <v>633</v>
      </c>
      <c r="I203" s="550">
        <f t="shared" si="34"/>
        <v>119.75</v>
      </c>
      <c r="J203" s="113">
        <f t="shared" si="35"/>
        <v>513.25</v>
      </c>
      <c r="K203" s="549">
        <f t="shared" si="37"/>
        <v>4.1748965244865719</v>
      </c>
      <c r="L203" s="551"/>
      <c r="N203" s="187">
        <v>2.7650000000000001</v>
      </c>
      <c r="O203" s="113">
        <v>2.484</v>
      </c>
      <c r="P203" s="198">
        <v>2.3210000000000002</v>
      </c>
      <c r="Q203" s="148">
        <f t="shared" si="38"/>
        <v>45031</v>
      </c>
      <c r="R203" s="148">
        <f t="shared" si="39"/>
        <v>44331</v>
      </c>
      <c r="S203" s="187">
        <f t="shared" si="45"/>
        <v>4.0142857142857162E-4</v>
      </c>
      <c r="T203" s="549">
        <f t="shared" si="40"/>
        <v>700</v>
      </c>
      <c r="U203" s="113">
        <f t="shared" si="41"/>
        <v>512.75</v>
      </c>
      <c r="V203" s="113">
        <f t="shared" si="42"/>
        <v>187.25</v>
      </c>
      <c r="W203" s="549">
        <f t="shared" si="46"/>
        <v>2.5591675</v>
      </c>
      <c r="X203" s="186">
        <f t="shared" si="43"/>
        <v>1.6157290244865719</v>
      </c>
      <c r="Y203" s="113">
        <f t="shared" si="44"/>
        <v>1.6222554751879947</v>
      </c>
      <c r="Z203" s="433"/>
      <c r="AA203" s="433"/>
    </row>
    <row r="204" spans="2:27" x14ac:dyDescent="0.35">
      <c r="B204" s="116">
        <v>42695</v>
      </c>
      <c r="C204" s="49">
        <v>4.2389999999999999</v>
      </c>
      <c r="D204" s="350">
        <v>3.8079999999999998</v>
      </c>
      <c r="E204" s="187">
        <f t="shared" si="36"/>
        <v>6.8088467614533968E-4</v>
      </c>
      <c r="F204" s="148">
        <f t="shared" si="32"/>
        <v>44521.25</v>
      </c>
      <c r="G204" s="116"/>
      <c r="H204" s="549">
        <f t="shared" si="33"/>
        <v>633</v>
      </c>
      <c r="I204" s="550">
        <f t="shared" si="34"/>
        <v>116.75</v>
      </c>
      <c r="J204" s="113">
        <f t="shared" si="35"/>
        <v>516.25</v>
      </c>
      <c r="K204" s="549">
        <f t="shared" si="37"/>
        <v>4.159506714060031</v>
      </c>
      <c r="L204" s="551"/>
      <c r="N204" s="187">
        <v>2.766</v>
      </c>
      <c r="O204" s="113">
        <v>2.476</v>
      </c>
      <c r="P204" s="198">
        <v>2.3119999999999998</v>
      </c>
      <c r="Q204" s="148">
        <f t="shared" si="38"/>
        <v>45031</v>
      </c>
      <c r="R204" s="148">
        <f t="shared" si="39"/>
        <v>44331</v>
      </c>
      <c r="S204" s="187">
        <f t="shared" si="45"/>
        <v>4.1428571428571431E-4</v>
      </c>
      <c r="T204" s="549">
        <f t="shared" si="40"/>
        <v>700</v>
      </c>
      <c r="U204" s="113">
        <f t="shared" si="41"/>
        <v>509.75</v>
      </c>
      <c r="V204" s="113">
        <f t="shared" si="42"/>
        <v>190.25</v>
      </c>
      <c r="W204" s="549">
        <f t="shared" si="46"/>
        <v>2.554817857142857</v>
      </c>
      <c r="X204" s="186">
        <f t="shared" si="43"/>
        <v>1.604688856917174</v>
      </c>
      <c r="Y204" s="113">
        <f t="shared" si="44"/>
        <v>1.6111264227359756</v>
      </c>
      <c r="Z204" s="433"/>
      <c r="AA204" s="433"/>
    </row>
    <row r="205" spans="2:27" x14ac:dyDescent="0.35">
      <c r="B205" s="116">
        <v>42696</v>
      </c>
      <c r="C205" s="49">
        <v>4.2110000000000003</v>
      </c>
      <c r="D205" s="350">
        <v>3.79</v>
      </c>
      <c r="E205" s="187">
        <f t="shared" si="36"/>
        <v>6.6508688783570346E-4</v>
      </c>
      <c r="F205" s="148">
        <f t="shared" si="32"/>
        <v>44522.25</v>
      </c>
      <c r="G205" s="116"/>
      <c r="H205" s="549">
        <f t="shared" si="33"/>
        <v>633</v>
      </c>
      <c r="I205" s="550">
        <f t="shared" si="34"/>
        <v>115.75</v>
      </c>
      <c r="J205" s="113">
        <f t="shared" si="35"/>
        <v>517.25</v>
      </c>
      <c r="K205" s="549">
        <f t="shared" si="37"/>
        <v>4.1340161927330179</v>
      </c>
      <c r="L205" s="551"/>
      <c r="N205" s="187">
        <v>2.7359999999999998</v>
      </c>
      <c r="O205" s="113">
        <v>2.448</v>
      </c>
      <c r="P205" s="198">
        <v>2.286</v>
      </c>
      <c r="Q205" s="148">
        <f t="shared" si="38"/>
        <v>45031</v>
      </c>
      <c r="R205" s="148">
        <f t="shared" si="39"/>
        <v>44331</v>
      </c>
      <c r="S205" s="187">
        <f t="shared" si="45"/>
        <v>4.1142857142857116E-4</v>
      </c>
      <c r="T205" s="549">
        <f t="shared" si="40"/>
        <v>700</v>
      </c>
      <c r="U205" s="113">
        <f t="shared" si="41"/>
        <v>508.75</v>
      </c>
      <c r="V205" s="113">
        <f t="shared" si="42"/>
        <v>191.25</v>
      </c>
      <c r="W205" s="549">
        <f t="shared" si="46"/>
        <v>2.5266857142857142</v>
      </c>
      <c r="X205" s="186">
        <f t="shared" si="43"/>
        <v>1.6073304784473037</v>
      </c>
      <c r="Y205" s="113">
        <f t="shared" si="44"/>
        <v>1.6137892566146839</v>
      </c>
      <c r="Z205" s="433"/>
      <c r="AA205" s="433"/>
    </row>
    <row r="206" spans="2:27" x14ac:dyDescent="0.35">
      <c r="B206" s="116">
        <v>42697</v>
      </c>
      <c r="C206" s="49">
        <v>4.258</v>
      </c>
      <c r="D206" s="350">
        <v>3.8289999999999997</v>
      </c>
      <c r="E206" s="187">
        <f t="shared" si="36"/>
        <v>6.7772511848341276E-4</v>
      </c>
      <c r="F206" s="148">
        <f t="shared" si="32"/>
        <v>44523.25</v>
      </c>
      <c r="G206" s="116"/>
      <c r="H206" s="549">
        <f t="shared" si="33"/>
        <v>633</v>
      </c>
      <c r="I206" s="550">
        <f t="shared" si="34"/>
        <v>114.75</v>
      </c>
      <c r="J206" s="113">
        <f t="shared" si="35"/>
        <v>518.25</v>
      </c>
      <c r="K206" s="549">
        <f t="shared" si="37"/>
        <v>4.1802310426540288</v>
      </c>
      <c r="L206" s="551"/>
      <c r="N206" s="187">
        <v>2.7800000000000002</v>
      </c>
      <c r="O206" s="113">
        <v>2.488</v>
      </c>
      <c r="P206" s="198">
        <v>2.3250000000000002</v>
      </c>
      <c r="Q206" s="148">
        <f t="shared" si="38"/>
        <v>45031</v>
      </c>
      <c r="R206" s="148">
        <f t="shared" si="39"/>
        <v>44331</v>
      </c>
      <c r="S206" s="187">
        <f t="shared" si="45"/>
        <v>4.1714285714285752E-4</v>
      </c>
      <c r="T206" s="549">
        <f t="shared" si="40"/>
        <v>700</v>
      </c>
      <c r="U206" s="113">
        <f t="shared" si="41"/>
        <v>507.75</v>
      </c>
      <c r="V206" s="113">
        <f t="shared" si="42"/>
        <v>192.25</v>
      </c>
      <c r="W206" s="549">
        <f t="shared" si="46"/>
        <v>2.5681957142857144</v>
      </c>
      <c r="X206" s="186">
        <f t="shared" si="43"/>
        <v>1.6120353283683144</v>
      </c>
      <c r="Y206" s="113">
        <f t="shared" si="44"/>
        <v>1.6185319731180758</v>
      </c>
      <c r="Z206" s="433"/>
      <c r="AA206" s="433"/>
    </row>
    <row r="207" spans="2:27" x14ac:dyDescent="0.35">
      <c r="B207" s="116">
        <v>42698</v>
      </c>
      <c r="C207" s="49">
        <v>4.2610000000000001</v>
      </c>
      <c r="D207" s="350">
        <v>3.8359999999999999</v>
      </c>
      <c r="E207" s="187">
        <f t="shared" si="36"/>
        <v>6.7140600315955805E-4</v>
      </c>
      <c r="F207" s="148">
        <f t="shared" ref="F207:F275" si="47">B207+365.25*5</f>
        <v>44524.25</v>
      </c>
      <c r="G207" s="116"/>
      <c r="H207" s="549">
        <f t="shared" ref="H207:H275" si="48">C$14-D$14</f>
        <v>633</v>
      </c>
      <c r="I207" s="550">
        <f t="shared" ref="I207:I275" si="49">C$14-F207</f>
        <v>113.75</v>
      </c>
      <c r="J207" s="113">
        <f t="shared" ref="J207:J275" si="50">F207-D$14</f>
        <v>519.25</v>
      </c>
      <c r="K207" s="549">
        <f t="shared" si="37"/>
        <v>4.1846275671406001</v>
      </c>
      <c r="L207" s="551"/>
      <c r="N207" s="187">
        <v>2.8289999999999997</v>
      </c>
      <c r="O207" s="113">
        <v>2.536</v>
      </c>
      <c r="P207" s="198">
        <v>2.3660000000000001</v>
      </c>
      <c r="Q207" s="148">
        <f t="shared" si="38"/>
        <v>45031</v>
      </c>
      <c r="R207" s="148">
        <f t="shared" si="39"/>
        <v>44331</v>
      </c>
      <c r="S207" s="187">
        <f t="shared" si="45"/>
        <v>4.1857142857142814E-4</v>
      </c>
      <c r="T207" s="549">
        <f t="shared" si="40"/>
        <v>700</v>
      </c>
      <c r="U207" s="113">
        <f t="shared" si="41"/>
        <v>506.75</v>
      </c>
      <c r="V207" s="113">
        <f t="shared" si="42"/>
        <v>193.25</v>
      </c>
      <c r="W207" s="549">
        <f t="shared" si="46"/>
        <v>2.6168889285714285</v>
      </c>
      <c r="X207" s="186">
        <f t="shared" si="43"/>
        <v>1.5677386385691716</v>
      </c>
      <c r="Y207" s="113">
        <f t="shared" si="44"/>
        <v>1.5738831496663108</v>
      </c>
      <c r="Z207" s="433"/>
      <c r="AA207" s="433"/>
    </row>
    <row r="208" spans="2:27" x14ac:dyDescent="0.35">
      <c r="B208" s="116">
        <v>42699</v>
      </c>
      <c r="C208" s="49">
        <v>4.2590000000000003</v>
      </c>
      <c r="D208" s="350">
        <v>3.83</v>
      </c>
      <c r="E208" s="187">
        <f t="shared" ref="E208:E271" si="51">IF(C208="","",(D208-C208)/($D$14-$C$14))</f>
        <v>6.7772511848341276E-4</v>
      </c>
      <c r="F208" s="148">
        <f t="shared" si="47"/>
        <v>44525.25</v>
      </c>
      <c r="G208" s="116"/>
      <c r="H208" s="549">
        <f t="shared" si="48"/>
        <v>633</v>
      </c>
      <c r="I208" s="550">
        <f t="shared" si="49"/>
        <v>112.75</v>
      </c>
      <c r="J208" s="113">
        <f t="shared" si="50"/>
        <v>520.25</v>
      </c>
      <c r="K208" s="549">
        <f t="shared" ref="K208:K271" si="52">IF(C208="","",C208-(I208*E208))</f>
        <v>4.1825864928909953</v>
      </c>
      <c r="L208" s="551"/>
      <c r="N208" s="187">
        <v>2.8260000000000001</v>
      </c>
      <c r="O208" s="113">
        <v>2.5339999999999998</v>
      </c>
      <c r="P208" s="198">
        <v>2.363</v>
      </c>
      <c r="Q208" s="148">
        <f t="shared" ref="Q208:Q271" si="53">IF($F208&lt;$P$14,$P$14,IF($F208&lt;$O$14,$O$14,$N$14))</f>
        <v>45031</v>
      </c>
      <c r="R208" s="148">
        <f t="shared" ref="R208:R271" si="54">IF($F208&gt;$N$14,$N$14,IF($F208&gt;$O$14,$O$14,$P$14))</f>
        <v>44331</v>
      </c>
      <c r="S208" s="187">
        <f t="shared" si="45"/>
        <v>4.1714285714285752E-4</v>
      </c>
      <c r="T208" s="549">
        <f t="shared" ref="T208:T271" si="55">Q208-R208</f>
        <v>700</v>
      </c>
      <c r="U208" s="113">
        <f t="shared" ref="U208:U271" si="56">Q208-F208</f>
        <v>505.75</v>
      </c>
      <c r="V208" s="113">
        <f t="shared" ref="V208:V271" si="57">F208-R208</f>
        <v>194.25</v>
      </c>
      <c r="W208" s="549">
        <f t="shared" si="46"/>
        <v>2.61503</v>
      </c>
      <c r="X208" s="186">
        <f t="shared" ref="X208:X271" si="58">IFERROR(K208-W208,"")</f>
        <v>1.5675564928909953</v>
      </c>
      <c r="Y208" s="113">
        <f t="shared" ref="Y208:Y271" si="59">IF(X208="","",((1+X208/200)^2-1)*100)</f>
        <v>1.573699576286991</v>
      </c>
      <c r="Z208" s="433"/>
      <c r="AA208" s="433"/>
    </row>
    <row r="209" spans="2:27" x14ac:dyDescent="0.35">
      <c r="B209" s="116">
        <v>42702</v>
      </c>
      <c r="C209" s="49">
        <v>4.2009999999999996</v>
      </c>
      <c r="D209" s="350">
        <v>3.7789999999999999</v>
      </c>
      <c r="E209" s="187">
        <f t="shared" si="51"/>
        <v>6.6666666666666621E-4</v>
      </c>
      <c r="F209" s="148">
        <f t="shared" si="47"/>
        <v>44528.25</v>
      </c>
      <c r="G209" s="116"/>
      <c r="H209" s="549">
        <f t="shared" si="48"/>
        <v>633</v>
      </c>
      <c r="I209" s="550">
        <f t="shared" si="49"/>
        <v>109.75</v>
      </c>
      <c r="J209" s="113">
        <f t="shared" si="50"/>
        <v>523.25</v>
      </c>
      <c r="K209" s="549">
        <f t="shared" si="52"/>
        <v>4.1278333333333332</v>
      </c>
      <c r="L209" s="551"/>
      <c r="N209" s="187">
        <v>2.7570000000000001</v>
      </c>
      <c r="O209" s="113">
        <v>2.4750000000000001</v>
      </c>
      <c r="P209" s="198">
        <v>2.3130000000000002</v>
      </c>
      <c r="Q209" s="148">
        <f t="shared" si="53"/>
        <v>45031</v>
      </c>
      <c r="R209" s="148">
        <f t="shared" si="54"/>
        <v>44331</v>
      </c>
      <c r="S209" s="187">
        <f t="shared" si="45"/>
        <v>4.028571428571429E-4</v>
      </c>
      <c r="T209" s="549">
        <f t="shared" si="55"/>
        <v>700</v>
      </c>
      <c r="U209" s="113">
        <f t="shared" si="56"/>
        <v>502.75</v>
      </c>
      <c r="V209" s="113">
        <f t="shared" si="57"/>
        <v>197.25</v>
      </c>
      <c r="W209" s="549">
        <f t="shared" si="46"/>
        <v>2.5544635714285717</v>
      </c>
      <c r="X209" s="186">
        <f t="shared" si="58"/>
        <v>1.5733697619047615</v>
      </c>
      <c r="Y209" s="113">
        <f t="shared" si="59"/>
        <v>1.579558492923927</v>
      </c>
      <c r="Z209" s="433"/>
      <c r="AA209" s="433"/>
    </row>
    <row r="210" spans="2:27" x14ac:dyDescent="0.35">
      <c r="B210" s="116">
        <v>42703</v>
      </c>
      <c r="C210" s="49">
        <v>4.2169999999999996</v>
      </c>
      <c r="D210" s="350">
        <v>3.8</v>
      </c>
      <c r="E210" s="187">
        <f t="shared" si="51"/>
        <v>6.587677725118481E-4</v>
      </c>
      <c r="F210" s="148">
        <f t="shared" si="47"/>
        <v>44529.25</v>
      </c>
      <c r="G210" s="116"/>
      <c r="H210" s="549">
        <f t="shared" si="48"/>
        <v>633</v>
      </c>
      <c r="I210" s="550">
        <f t="shared" si="49"/>
        <v>108.75</v>
      </c>
      <c r="J210" s="113">
        <f t="shared" si="50"/>
        <v>524.25</v>
      </c>
      <c r="K210" s="549">
        <f t="shared" si="52"/>
        <v>4.1453590047393361</v>
      </c>
      <c r="L210" s="551"/>
      <c r="N210" s="187">
        <v>2.7509999999999999</v>
      </c>
      <c r="O210" s="113">
        <v>2.4809999999999999</v>
      </c>
      <c r="P210" s="198">
        <v>2.3210000000000002</v>
      </c>
      <c r="Q210" s="148">
        <f t="shared" si="53"/>
        <v>45031</v>
      </c>
      <c r="R210" s="148">
        <f t="shared" si="54"/>
        <v>44331</v>
      </c>
      <c r="S210" s="187">
        <f t="shared" si="45"/>
        <v>3.8571428571428573E-4</v>
      </c>
      <c r="T210" s="549">
        <f t="shared" si="55"/>
        <v>700</v>
      </c>
      <c r="U210" s="113">
        <f t="shared" si="56"/>
        <v>501.75</v>
      </c>
      <c r="V210" s="113">
        <f t="shared" si="57"/>
        <v>198.25</v>
      </c>
      <c r="W210" s="549">
        <f t="shared" si="46"/>
        <v>2.5574678571428571</v>
      </c>
      <c r="X210" s="186">
        <f t="shared" si="58"/>
        <v>1.587891147596479</v>
      </c>
      <c r="Y210" s="113">
        <f t="shared" si="59"/>
        <v>1.5941946433380094</v>
      </c>
      <c r="Z210" s="433"/>
      <c r="AA210" s="433"/>
    </row>
    <row r="211" spans="2:27" x14ac:dyDescent="0.35">
      <c r="B211" s="116">
        <v>42704</v>
      </c>
      <c r="C211" s="49">
        <v>4.266</v>
      </c>
      <c r="D211" s="350">
        <v>3.8420000000000001</v>
      </c>
      <c r="E211" s="187">
        <f t="shared" si="51"/>
        <v>6.6982622432859389E-4</v>
      </c>
      <c r="F211" s="148">
        <f t="shared" si="47"/>
        <v>44530.25</v>
      </c>
      <c r="G211" s="116"/>
      <c r="H211" s="549">
        <f t="shared" si="48"/>
        <v>633</v>
      </c>
      <c r="I211" s="550">
        <f t="shared" si="49"/>
        <v>107.75</v>
      </c>
      <c r="J211" s="113">
        <f t="shared" si="50"/>
        <v>525.25</v>
      </c>
      <c r="K211" s="549">
        <f t="shared" si="52"/>
        <v>4.1938262243285944</v>
      </c>
      <c r="L211" s="551"/>
      <c r="N211" s="187">
        <v>2.7789999999999999</v>
      </c>
      <c r="O211" s="113">
        <v>2.5089999999999999</v>
      </c>
      <c r="P211" s="198">
        <v>2.35</v>
      </c>
      <c r="Q211" s="148">
        <f t="shared" si="53"/>
        <v>45031</v>
      </c>
      <c r="R211" s="148">
        <f t="shared" si="54"/>
        <v>44331</v>
      </c>
      <c r="S211" s="187">
        <f t="shared" si="45"/>
        <v>3.8571428571428573E-4</v>
      </c>
      <c r="T211" s="549">
        <f t="shared" si="55"/>
        <v>700</v>
      </c>
      <c r="U211" s="113">
        <f t="shared" si="56"/>
        <v>500.75</v>
      </c>
      <c r="V211" s="113">
        <f t="shared" si="57"/>
        <v>199.25</v>
      </c>
      <c r="W211" s="549">
        <f t="shared" si="46"/>
        <v>2.5858535714285713</v>
      </c>
      <c r="X211" s="186">
        <f t="shared" si="58"/>
        <v>1.6079726529000231</v>
      </c>
      <c r="Y211" s="113">
        <f t="shared" si="59"/>
        <v>1.6144365930311988</v>
      </c>
      <c r="Z211" s="433"/>
      <c r="AA211" s="433"/>
    </row>
    <row r="212" spans="2:27" x14ac:dyDescent="0.35">
      <c r="B212" s="116">
        <v>42705</v>
      </c>
      <c r="C212" s="49">
        <v>4.3</v>
      </c>
      <c r="D212" s="350">
        <v>3.871</v>
      </c>
      <c r="E212" s="187">
        <f t="shared" si="51"/>
        <v>6.77725118483412E-4</v>
      </c>
      <c r="F212" s="148">
        <f t="shared" si="47"/>
        <v>44531.25</v>
      </c>
      <c r="G212" s="116"/>
      <c r="H212" s="549">
        <f t="shared" si="48"/>
        <v>633</v>
      </c>
      <c r="I212" s="550">
        <f t="shared" si="49"/>
        <v>106.75</v>
      </c>
      <c r="J212" s="113">
        <f t="shared" si="50"/>
        <v>526.25</v>
      </c>
      <c r="K212" s="549">
        <f t="shared" si="52"/>
        <v>4.2276528436018959</v>
      </c>
      <c r="L212" s="551"/>
      <c r="N212" s="187">
        <v>2.8239999999999998</v>
      </c>
      <c r="O212" s="113">
        <v>2.5499999999999998</v>
      </c>
      <c r="P212" s="198">
        <v>2.3839999999999999</v>
      </c>
      <c r="Q212" s="148">
        <f t="shared" si="53"/>
        <v>45031</v>
      </c>
      <c r="R212" s="148">
        <f t="shared" si="54"/>
        <v>44331</v>
      </c>
      <c r="S212" s="187">
        <f t="shared" si="45"/>
        <v>3.9142857142857143E-4</v>
      </c>
      <c r="T212" s="549">
        <f t="shared" si="55"/>
        <v>700</v>
      </c>
      <c r="U212" s="113">
        <f t="shared" si="56"/>
        <v>499.75</v>
      </c>
      <c r="V212" s="113">
        <f t="shared" si="57"/>
        <v>200.25</v>
      </c>
      <c r="W212" s="549">
        <f t="shared" si="46"/>
        <v>2.6283835714285715</v>
      </c>
      <c r="X212" s="186">
        <f t="shared" si="58"/>
        <v>1.5992692721733244</v>
      </c>
      <c r="Y212" s="113">
        <f t="shared" si="59"/>
        <v>1.6056634276855997</v>
      </c>
      <c r="Z212" s="433"/>
      <c r="AA212" s="433"/>
    </row>
    <row r="213" spans="2:27" x14ac:dyDescent="0.35">
      <c r="B213" s="116">
        <v>42706</v>
      </c>
      <c r="C213" s="49">
        <v>4.3</v>
      </c>
      <c r="D213" s="350">
        <v>3.8689999999999998</v>
      </c>
      <c r="E213" s="187">
        <f t="shared" si="51"/>
        <v>6.8088467614533968E-4</v>
      </c>
      <c r="F213" s="148">
        <f t="shared" si="47"/>
        <v>44532.25</v>
      </c>
      <c r="G213" s="116"/>
      <c r="H213" s="549">
        <f t="shared" si="48"/>
        <v>633</v>
      </c>
      <c r="I213" s="550">
        <f t="shared" si="49"/>
        <v>105.75</v>
      </c>
      <c r="J213" s="113">
        <f t="shared" si="50"/>
        <v>527.25</v>
      </c>
      <c r="K213" s="549">
        <f t="shared" si="52"/>
        <v>4.22799644549763</v>
      </c>
      <c r="L213" s="551"/>
      <c r="N213" s="187">
        <v>2.86</v>
      </c>
      <c r="O213" s="113">
        <v>2.5830000000000002</v>
      </c>
      <c r="P213" s="198">
        <v>2.4079999999999999</v>
      </c>
      <c r="Q213" s="148">
        <f t="shared" si="53"/>
        <v>45031</v>
      </c>
      <c r="R213" s="148">
        <f t="shared" si="54"/>
        <v>44331</v>
      </c>
      <c r="S213" s="187">
        <f t="shared" si="45"/>
        <v>3.9571428571428527E-4</v>
      </c>
      <c r="T213" s="549">
        <f t="shared" si="55"/>
        <v>700</v>
      </c>
      <c r="U213" s="113">
        <f t="shared" si="56"/>
        <v>498.75</v>
      </c>
      <c r="V213" s="113">
        <f t="shared" si="57"/>
        <v>201.25</v>
      </c>
      <c r="W213" s="549">
        <f t="shared" si="46"/>
        <v>2.6626375000000002</v>
      </c>
      <c r="X213" s="186">
        <f t="shared" si="58"/>
        <v>1.5653589454976298</v>
      </c>
      <c r="Y213" s="113">
        <f t="shared" si="59"/>
        <v>1.5714848170682583</v>
      </c>
      <c r="Z213" s="433"/>
      <c r="AA213" s="433"/>
    </row>
    <row r="214" spans="2:27" x14ac:dyDescent="0.35">
      <c r="B214" s="116">
        <v>42709</v>
      </c>
      <c r="C214" s="49">
        <v>4.2939999999999996</v>
      </c>
      <c r="D214" s="350">
        <v>3.86</v>
      </c>
      <c r="E214" s="187">
        <f t="shared" si="51"/>
        <v>6.8562401263823022E-4</v>
      </c>
      <c r="F214" s="148">
        <f t="shared" si="47"/>
        <v>44535.25</v>
      </c>
      <c r="G214" s="116"/>
      <c r="H214" s="549">
        <f t="shared" si="48"/>
        <v>633</v>
      </c>
      <c r="I214" s="550">
        <f t="shared" si="49"/>
        <v>102.75</v>
      </c>
      <c r="J214" s="113">
        <f t="shared" si="50"/>
        <v>530.25</v>
      </c>
      <c r="K214" s="549">
        <f t="shared" si="52"/>
        <v>4.2235521327014212</v>
      </c>
      <c r="L214" s="551"/>
      <c r="N214" s="187">
        <v>2.8289999999999997</v>
      </c>
      <c r="O214" s="113">
        <v>2.5529999999999999</v>
      </c>
      <c r="P214" s="198">
        <v>2.379</v>
      </c>
      <c r="Q214" s="148">
        <f t="shared" si="53"/>
        <v>45031</v>
      </c>
      <c r="R214" s="148">
        <f t="shared" si="54"/>
        <v>44331</v>
      </c>
      <c r="S214" s="187">
        <f t="shared" si="45"/>
        <v>3.9428571428571399E-4</v>
      </c>
      <c r="T214" s="549">
        <f t="shared" si="55"/>
        <v>700</v>
      </c>
      <c r="U214" s="113">
        <f t="shared" si="56"/>
        <v>495.75</v>
      </c>
      <c r="V214" s="113">
        <f t="shared" si="57"/>
        <v>204.25</v>
      </c>
      <c r="W214" s="549">
        <f t="shared" si="46"/>
        <v>2.6335328571428569</v>
      </c>
      <c r="X214" s="186">
        <f t="shared" si="58"/>
        <v>1.5900192755585643</v>
      </c>
      <c r="Y214" s="113">
        <f t="shared" si="59"/>
        <v>1.5963396788001738</v>
      </c>
      <c r="Z214" s="433"/>
      <c r="AA214" s="433"/>
    </row>
    <row r="215" spans="2:27" x14ac:dyDescent="0.35">
      <c r="B215" s="116">
        <v>42710</v>
      </c>
      <c r="C215" s="49">
        <v>4.2859999999999996</v>
      </c>
      <c r="D215" s="350">
        <v>3.843</v>
      </c>
      <c r="E215" s="187">
        <f t="shared" si="51"/>
        <v>6.9984202211690303E-4</v>
      </c>
      <c r="F215" s="148">
        <f t="shared" si="47"/>
        <v>44536.25</v>
      </c>
      <c r="G215" s="116"/>
      <c r="H215" s="549">
        <f t="shared" si="48"/>
        <v>633</v>
      </c>
      <c r="I215" s="550">
        <f t="shared" si="49"/>
        <v>101.75</v>
      </c>
      <c r="J215" s="113">
        <f t="shared" si="50"/>
        <v>531.25</v>
      </c>
      <c r="K215" s="549">
        <f t="shared" si="52"/>
        <v>4.2147910742496046</v>
      </c>
      <c r="L215" s="551"/>
      <c r="N215" s="187">
        <v>2.8479999999999999</v>
      </c>
      <c r="O215" s="113">
        <v>2.5670000000000002</v>
      </c>
      <c r="P215" s="198">
        <v>2.3890000000000002</v>
      </c>
      <c r="Q215" s="148">
        <f t="shared" si="53"/>
        <v>45031</v>
      </c>
      <c r="R215" s="148">
        <f t="shared" si="54"/>
        <v>44331</v>
      </c>
      <c r="S215" s="187">
        <f t="shared" si="45"/>
        <v>4.0142857142857097E-4</v>
      </c>
      <c r="T215" s="549">
        <f t="shared" si="55"/>
        <v>700</v>
      </c>
      <c r="U215" s="113">
        <f t="shared" si="56"/>
        <v>494.75</v>
      </c>
      <c r="V215" s="113">
        <f t="shared" si="57"/>
        <v>205.25</v>
      </c>
      <c r="W215" s="549">
        <f t="shared" si="46"/>
        <v>2.6493932142857144</v>
      </c>
      <c r="X215" s="186">
        <f t="shared" si="58"/>
        <v>1.5653978599638902</v>
      </c>
      <c r="Y215" s="113">
        <f t="shared" si="59"/>
        <v>1.5715240361138472</v>
      </c>
      <c r="Z215" s="433"/>
      <c r="AA215" s="433"/>
    </row>
    <row r="216" spans="2:27" x14ac:dyDescent="0.35">
      <c r="B216" s="116">
        <v>42711</v>
      </c>
      <c r="C216" s="49">
        <v>4.2489999999999997</v>
      </c>
      <c r="D216" s="350">
        <v>3.8170000000000002</v>
      </c>
      <c r="E216" s="187">
        <f t="shared" si="51"/>
        <v>6.8246445497630254E-4</v>
      </c>
      <c r="F216" s="148">
        <f t="shared" si="47"/>
        <v>44537.25</v>
      </c>
      <c r="G216" s="116"/>
      <c r="H216" s="549">
        <f t="shared" si="48"/>
        <v>633</v>
      </c>
      <c r="I216" s="550">
        <f t="shared" si="49"/>
        <v>100.75</v>
      </c>
      <c r="J216" s="113">
        <f t="shared" si="50"/>
        <v>532.25</v>
      </c>
      <c r="K216" s="549">
        <f t="shared" si="52"/>
        <v>4.1802417061611372</v>
      </c>
      <c r="L216" s="551"/>
      <c r="N216" s="187">
        <v>2.8279999999999998</v>
      </c>
      <c r="O216" s="113">
        <v>2.548</v>
      </c>
      <c r="P216" s="198">
        <v>2.371</v>
      </c>
      <c r="Q216" s="148">
        <f t="shared" si="53"/>
        <v>45031</v>
      </c>
      <c r="R216" s="148">
        <f t="shared" si="54"/>
        <v>44331</v>
      </c>
      <c r="S216" s="187">
        <f t="shared" si="45"/>
        <v>3.9999999999999969E-4</v>
      </c>
      <c r="T216" s="549">
        <f t="shared" si="55"/>
        <v>700</v>
      </c>
      <c r="U216" s="113">
        <f t="shared" si="56"/>
        <v>493.75</v>
      </c>
      <c r="V216" s="113">
        <f t="shared" si="57"/>
        <v>206.25</v>
      </c>
      <c r="W216" s="549">
        <f t="shared" si="46"/>
        <v>2.6305000000000001</v>
      </c>
      <c r="X216" s="186">
        <f t="shared" si="58"/>
        <v>1.5497417061611372</v>
      </c>
      <c r="Y216" s="113">
        <f t="shared" si="59"/>
        <v>1.5557459545506802</v>
      </c>
      <c r="Z216" s="433"/>
      <c r="AA216" s="433"/>
    </row>
    <row r="217" spans="2:27" x14ac:dyDescent="0.35">
      <c r="B217" s="116">
        <v>42712</v>
      </c>
      <c r="C217" s="49">
        <v>4.2759999999999998</v>
      </c>
      <c r="D217" s="350">
        <v>3.8369999999999997</v>
      </c>
      <c r="E217" s="187">
        <f t="shared" si="51"/>
        <v>6.9352290679304909E-4</v>
      </c>
      <c r="F217" s="148">
        <f t="shared" si="47"/>
        <v>44538.25</v>
      </c>
      <c r="G217" s="116"/>
      <c r="H217" s="549">
        <f t="shared" si="48"/>
        <v>633</v>
      </c>
      <c r="I217" s="550">
        <f t="shared" si="49"/>
        <v>99.75</v>
      </c>
      <c r="J217" s="113">
        <f t="shared" si="50"/>
        <v>533.25</v>
      </c>
      <c r="K217" s="549">
        <f t="shared" si="52"/>
        <v>4.2068210900473932</v>
      </c>
      <c r="L217" s="551"/>
      <c r="N217" s="187">
        <v>2.7949999999999999</v>
      </c>
      <c r="O217" s="113">
        <v>2.5129999999999999</v>
      </c>
      <c r="P217" s="198">
        <v>2.3420000000000001</v>
      </c>
      <c r="Q217" s="148">
        <f t="shared" si="53"/>
        <v>45031</v>
      </c>
      <c r="R217" s="148">
        <f t="shared" si="54"/>
        <v>44331</v>
      </c>
      <c r="S217" s="187">
        <f t="shared" si="45"/>
        <v>4.028571428571429E-4</v>
      </c>
      <c r="T217" s="549">
        <f t="shared" si="55"/>
        <v>700</v>
      </c>
      <c r="U217" s="113">
        <f t="shared" si="56"/>
        <v>492.75</v>
      </c>
      <c r="V217" s="113">
        <f t="shared" si="57"/>
        <v>207.25</v>
      </c>
      <c r="W217" s="549">
        <f t="shared" si="46"/>
        <v>2.5964921428571426</v>
      </c>
      <c r="X217" s="186">
        <f t="shared" si="58"/>
        <v>1.6103289471902507</v>
      </c>
      <c r="Y217" s="113">
        <f t="shared" si="59"/>
        <v>1.616811845485655</v>
      </c>
      <c r="Z217" s="433"/>
      <c r="AA217" s="433"/>
    </row>
    <row r="218" spans="2:27" x14ac:dyDescent="0.35">
      <c r="B218" s="116">
        <v>42713</v>
      </c>
      <c r="C218" s="49">
        <v>4.3220000000000001</v>
      </c>
      <c r="D218" s="350">
        <v>3.8719999999999999</v>
      </c>
      <c r="E218" s="187">
        <f t="shared" si="51"/>
        <v>7.1090047393364958E-4</v>
      </c>
      <c r="F218" s="148">
        <f t="shared" si="47"/>
        <v>44539.25</v>
      </c>
      <c r="G218" s="116"/>
      <c r="H218" s="549">
        <f t="shared" si="48"/>
        <v>633</v>
      </c>
      <c r="I218" s="550">
        <f t="shared" si="49"/>
        <v>98.75</v>
      </c>
      <c r="J218" s="113">
        <f t="shared" si="50"/>
        <v>534.25</v>
      </c>
      <c r="K218" s="549">
        <f t="shared" si="52"/>
        <v>4.2517985781990522</v>
      </c>
      <c r="L218" s="551"/>
      <c r="N218" s="187">
        <v>2.8580000000000001</v>
      </c>
      <c r="O218" s="113">
        <v>2.56</v>
      </c>
      <c r="P218" s="198">
        <v>2.3890000000000002</v>
      </c>
      <c r="Q218" s="148">
        <f t="shared" si="53"/>
        <v>45031</v>
      </c>
      <c r="R218" s="148">
        <f t="shared" si="54"/>
        <v>44331</v>
      </c>
      <c r="S218" s="187">
        <f t="shared" si="45"/>
        <v>4.2571428571428578E-4</v>
      </c>
      <c r="T218" s="549">
        <f t="shared" si="55"/>
        <v>700</v>
      </c>
      <c r="U218" s="113">
        <f t="shared" si="56"/>
        <v>491.75</v>
      </c>
      <c r="V218" s="113">
        <f t="shared" si="57"/>
        <v>208.25</v>
      </c>
      <c r="W218" s="549">
        <f t="shared" si="46"/>
        <v>2.6486550000000002</v>
      </c>
      <c r="X218" s="186">
        <f t="shared" si="58"/>
        <v>1.603143578199052</v>
      </c>
      <c r="Y218" s="113">
        <f t="shared" si="59"/>
        <v>1.609568751529844</v>
      </c>
      <c r="Z218" s="433"/>
      <c r="AA218" s="433"/>
    </row>
    <row r="219" spans="2:27" x14ac:dyDescent="0.35">
      <c r="B219" s="116">
        <v>42716</v>
      </c>
      <c r="C219" s="49">
        <v>4.343</v>
      </c>
      <c r="D219" s="350">
        <v>3.9020000000000001</v>
      </c>
      <c r="E219" s="187">
        <f t="shared" si="51"/>
        <v>6.9668246445497601E-4</v>
      </c>
      <c r="F219" s="148">
        <f t="shared" si="47"/>
        <v>44542.25</v>
      </c>
      <c r="G219" s="116"/>
      <c r="H219" s="549">
        <f t="shared" si="48"/>
        <v>633</v>
      </c>
      <c r="I219" s="550">
        <f t="shared" si="49"/>
        <v>95.75</v>
      </c>
      <c r="J219" s="113">
        <f t="shared" si="50"/>
        <v>537.25</v>
      </c>
      <c r="K219" s="549">
        <f t="shared" si="52"/>
        <v>4.2762926540284356</v>
      </c>
      <c r="L219" s="551"/>
      <c r="N219" s="187">
        <v>2.895</v>
      </c>
      <c r="O219" s="113">
        <v>2.5830000000000002</v>
      </c>
      <c r="P219" s="198">
        <v>2.411</v>
      </c>
      <c r="Q219" s="148">
        <f t="shared" si="53"/>
        <v>45031</v>
      </c>
      <c r="R219" s="148">
        <f t="shared" si="54"/>
        <v>44331</v>
      </c>
      <c r="S219" s="187">
        <f t="shared" si="45"/>
        <v>4.4571428571428545E-4</v>
      </c>
      <c r="T219" s="549">
        <f t="shared" si="55"/>
        <v>700</v>
      </c>
      <c r="U219" s="113">
        <f t="shared" si="56"/>
        <v>488.75</v>
      </c>
      <c r="V219" s="113">
        <f t="shared" si="57"/>
        <v>211.25</v>
      </c>
      <c r="W219" s="549">
        <f t="shared" si="46"/>
        <v>2.6771571428571432</v>
      </c>
      <c r="X219" s="186">
        <f t="shared" si="58"/>
        <v>1.5991355111712924</v>
      </c>
      <c r="Y219" s="113">
        <f t="shared" si="59"/>
        <v>1.6055285971290134</v>
      </c>
      <c r="Z219" s="433"/>
      <c r="AA219" s="433"/>
    </row>
    <row r="220" spans="2:27" x14ac:dyDescent="0.35">
      <c r="B220" s="116">
        <v>42717</v>
      </c>
      <c r="C220" s="49">
        <v>4.3419999999999996</v>
      </c>
      <c r="D220" s="350">
        <v>3.8940000000000001</v>
      </c>
      <c r="E220" s="187">
        <f t="shared" si="51"/>
        <v>7.0774091627172115E-4</v>
      </c>
      <c r="F220" s="148">
        <f t="shared" si="47"/>
        <v>44543.25</v>
      </c>
      <c r="G220" s="116"/>
      <c r="H220" s="549">
        <f t="shared" si="48"/>
        <v>633</v>
      </c>
      <c r="I220" s="550">
        <f t="shared" si="49"/>
        <v>94.75</v>
      </c>
      <c r="J220" s="113">
        <f t="shared" si="50"/>
        <v>538.25</v>
      </c>
      <c r="K220" s="549">
        <f t="shared" si="52"/>
        <v>4.2749415481832544</v>
      </c>
      <c r="L220" s="551"/>
      <c r="N220" s="187">
        <v>2.8689999999999998</v>
      </c>
      <c r="O220" s="113">
        <v>2.5709999999999997</v>
      </c>
      <c r="P220" s="198">
        <v>2.4</v>
      </c>
      <c r="Q220" s="148">
        <f t="shared" si="53"/>
        <v>45031</v>
      </c>
      <c r="R220" s="148">
        <f t="shared" si="54"/>
        <v>44331</v>
      </c>
      <c r="S220" s="187">
        <f t="shared" si="45"/>
        <v>4.2571428571428578E-4</v>
      </c>
      <c r="T220" s="549">
        <f t="shared" si="55"/>
        <v>700</v>
      </c>
      <c r="U220" s="113">
        <f t="shared" si="56"/>
        <v>487.75</v>
      </c>
      <c r="V220" s="113">
        <f t="shared" si="57"/>
        <v>212.25</v>
      </c>
      <c r="W220" s="549">
        <f t="shared" si="46"/>
        <v>2.6613578571428569</v>
      </c>
      <c r="X220" s="186">
        <f t="shared" si="58"/>
        <v>1.6135836910403976</v>
      </c>
      <c r="Y220" s="113">
        <f t="shared" si="59"/>
        <v>1.620092821860375</v>
      </c>
      <c r="Z220" s="433"/>
      <c r="AA220" s="433"/>
    </row>
    <row r="221" spans="2:27" x14ac:dyDescent="0.35">
      <c r="B221" s="116">
        <v>42718</v>
      </c>
      <c r="C221" s="49">
        <v>4.42</v>
      </c>
      <c r="D221" s="350">
        <v>3.9619999999999997</v>
      </c>
      <c r="E221" s="187">
        <f t="shared" si="51"/>
        <v>7.2353870458135888E-4</v>
      </c>
      <c r="F221" s="148">
        <f t="shared" si="47"/>
        <v>44544.25</v>
      </c>
      <c r="G221" s="116"/>
      <c r="H221" s="549">
        <f t="shared" si="48"/>
        <v>633</v>
      </c>
      <c r="I221" s="550">
        <f t="shared" si="49"/>
        <v>93.75</v>
      </c>
      <c r="J221" s="113">
        <f t="shared" si="50"/>
        <v>539.25</v>
      </c>
      <c r="K221" s="549">
        <f t="shared" si="52"/>
        <v>4.3521682464454976</v>
      </c>
      <c r="L221" s="551"/>
      <c r="N221" s="187">
        <v>2.8660000000000001</v>
      </c>
      <c r="O221" s="113">
        <v>2.5629999999999997</v>
      </c>
      <c r="P221" s="198">
        <v>2.395</v>
      </c>
      <c r="Q221" s="148">
        <f t="shared" si="53"/>
        <v>45031</v>
      </c>
      <c r="R221" s="148">
        <f t="shared" si="54"/>
        <v>44331</v>
      </c>
      <c r="S221" s="187">
        <f t="shared" si="45"/>
        <v>4.3285714285714341E-4</v>
      </c>
      <c r="T221" s="549">
        <f t="shared" si="55"/>
        <v>700</v>
      </c>
      <c r="U221" s="113">
        <f t="shared" si="56"/>
        <v>486.75</v>
      </c>
      <c r="V221" s="113">
        <f t="shared" si="57"/>
        <v>213.25</v>
      </c>
      <c r="W221" s="549">
        <f t="shared" si="46"/>
        <v>2.6553067857142856</v>
      </c>
      <c r="X221" s="186">
        <f t="shared" si="58"/>
        <v>1.696861460731212</v>
      </c>
      <c r="Y221" s="113">
        <f t="shared" si="59"/>
        <v>1.7040598077734836</v>
      </c>
      <c r="Z221" s="433"/>
      <c r="AA221" s="433"/>
    </row>
    <row r="222" spans="2:27" x14ac:dyDescent="0.35">
      <c r="B222" s="116">
        <v>42719</v>
      </c>
      <c r="C222" s="49">
        <v>4.4719999999999995</v>
      </c>
      <c r="D222" s="350">
        <v>4.0069999999999997</v>
      </c>
      <c r="E222" s="187">
        <f t="shared" si="51"/>
        <v>7.3459715639810402E-4</v>
      </c>
      <c r="F222" s="148">
        <f t="shared" si="47"/>
        <v>44545.25</v>
      </c>
      <c r="G222" s="116"/>
      <c r="H222" s="549">
        <f t="shared" si="48"/>
        <v>633</v>
      </c>
      <c r="I222" s="550">
        <f t="shared" si="49"/>
        <v>92.75</v>
      </c>
      <c r="J222" s="113">
        <f t="shared" si="50"/>
        <v>540.25</v>
      </c>
      <c r="K222" s="549">
        <f t="shared" si="52"/>
        <v>4.4038661137440753</v>
      </c>
      <c r="L222" s="551"/>
      <c r="N222" s="187">
        <v>2.9459999999999997</v>
      </c>
      <c r="O222" s="113">
        <v>2.6509999999999998</v>
      </c>
      <c r="P222" s="198">
        <v>2.4790000000000001</v>
      </c>
      <c r="Q222" s="148">
        <f t="shared" si="53"/>
        <v>45031</v>
      </c>
      <c r="R222" s="148">
        <f t="shared" si="54"/>
        <v>44331</v>
      </c>
      <c r="S222" s="187">
        <f t="shared" si="45"/>
        <v>4.2142857142857135E-4</v>
      </c>
      <c r="T222" s="549">
        <f t="shared" si="55"/>
        <v>700</v>
      </c>
      <c r="U222" s="113">
        <f t="shared" si="56"/>
        <v>485.75</v>
      </c>
      <c r="V222" s="113">
        <f t="shared" si="57"/>
        <v>214.25</v>
      </c>
      <c r="W222" s="549">
        <f t="shared" si="46"/>
        <v>2.741291071428571</v>
      </c>
      <c r="X222" s="186">
        <f t="shared" si="58"/>
        <v>1.6625750423155043</v>
      </c>
      <c r="Y222" s="113">
        <f t="shared" si="59"/>
        <v>1.6694854317438335</v>
      </c>
      <c r="Z222" s="433"/>
      <c r="AA222" s="433"/>
    </row>
    <row r="223" spans="2:27" x14ac:dyDescent="0.35">
      <c r="B223" s="116">
        <v>42720</v>
      </c>
      <c r="C223" s="49">
        <v>4.4859999999999998</v>
      </c>
      <c r="D223" s="350">
        <v>4.0190000000000001</v>
      </c>
      <c r="E223" s="187">
        <f t="shared" si="51"/>
        <v>7.3775671406003105E-4</v>
      </c>
      <c r="F223" s="148">
        <f t="shared" si="47"/>
        <v>44546.25</v>
      </c>
      <c r="G223" s="116"/>
      <c r="H223" s="549">
        <f t="shared" si="48"/>
        <v>633</v>
      </c>
      <c r="I223" s="550">
        <f t="shared" si="49"/>
        <v>91.75</v>
      </c>
      <c r="J223" s="113">
        <f t="shared" si="50"/>
        <v>541.25</v>
      </c>
      <c r="K223" s="549">
        <f t="shared" si="52"/>
        <v>4.418310821484992</v>
      </c>
      <c r="L223" s="551"/>
      <c r="N223" s="187">
        <v>2.9769999999999999</v>
      </c>
      <c r="O223" s="113">
        <v>2.6669999999999998</v>
      </c>
      <c r="P223" s="198">
        <v>2.488</v>
      </c>
      <c r="Q223" s="148">
        <f t="shared" si="53"/>
        <v>45031</v>
      </c>
      <c r="R223" s="148">
        <f t="shared" si="54"/>
        <v>44331</v>
      </c>
      <c r="S223" s="187">
        <f t="shared" si="45"/>
        <v>4.4285714285714295E-4</v>
      </c>
      <c r="T223" s="549">
        <f t="shared" si="55"/>
        <v>700</v>
      </c>
      <c r="U223" s="113">
        <f t="shared" si="56"/>
        <v>484.75</v>
      </c>
      <c r="V223" s="113">
        <f t="shared" si="57"/>
        <v>215.25</v>
      </c>
      <c r="W223" s="549">
        <f t="shared" si="46"/>
        <v>2.7623249999999997</v>
      </c>
      <c r="X223" s="186">
        <f t="shared" si="58"/>
        <v>1.6559858214849923</v>
      </c>
      <c r="Y223" s="113">
        <f t="shared" si="59"/>
        <v>1.6628415440873789</v>
      </c>
      <c r="Z223" s="433"/>
      <c r="AA223" s="433"/>
    </row>
    <row r="224" spans="2:27" x14ac:dyDescent="0.35">
      <c r="B224" s="116">
        <v>42723</v>
      </c>
      <c r="C224" s="49">
        <v>4.4969999999999999</v>
      </c>
      <c r="D224" s="350">
        <v>4.03</v>
      </c>
      <c r="E224" s="187">
        <f t="shared" si="51"/>
        <v>7.3775671406003105E-4</v>
      </c>
      <c r="F224" s="148">
        <f t="shared" si="47"/>
        <v>44549.25</v>
      </c>
      <c r="G224" s="116"/>
      <c r="H224" s="549">
        <f t="shared" si="48"/>
        <v>633</v>
      </c>
      <c r="I224" s="550">
        <f t="shared" si="49"/>
        <v>88.75</v>
      </c>
      <c r="J224" s="113">
        <f t="shared" si="50"/>
        <v>544.25</v>
      </c>
      <c r="K224" s="549">
        <f t="shared" si="52"/>
        <v>4.4315240916271721</v>
      </c>
      <c r="L224" s="551"/>
      <c r="N224" s="187">
        <v>3.02</v>
      </c>
      <c r="O224" s="113">
        <v>2.714</v>
      </c>
      <c r="P224" s="198">
        <v>2.5230000000000001</v>
      </c>
      <c r="Q224" s="148">
        <f t="shared" si="53"/>
        <v>45031</v>
      </c>
      <c r="R224" s="148">
        <f t="shared" si="54"/>
        <v>44331</v>
      </c>
      <c r="S224" s="187">
        <f t="shared" si="45"/>
        <v>4.3714285714285719E-4</v>
      </c>
      <c r="T224" s="549">
        <f t="shared" si="55"/>
        <v>700</v>
      </c>
      <c r="U224" s="113">
        <f t="shared" si="56"/>
        <v>481.75</v>
      </c>
      <c r="V224" s="113">
        <f t="shared" si="57"/>
        <v>218.25</v>
      </c>
      <c r="W224" s="549">
        <f t="shared" si="46"/>
        <v>2.8094064285714286</v>
      </c>
      <c r="X224" s="186">
        <f t="shared" si="58"/>
        <v>1.6221176630557435</v>
      </c>
      <c r="Y224" s="113">
        <f t="shared" si="59"/>
        <v>1.6286958273377561</v>
      </c>
      <c r="Z224" s="433"/>
      <c r="AA224" s="433"/>
    </row>
    <row r="225" spans="2:27" x14ac:dyDescent="0.35">
      <c r="B225" s="116">
        <v>42724</v>
      </c>
      <c r="C225" s="49">
        <v>4.5069999999999997</v>
      </c>
      <c r="D225" s="350">
        <v>4.0419999999999998</v>
      </c>
      <c r="E225" s="187">
        <f t="shared" si="51"/>
        <v>7.3459715639810402E-4</v>
      </c>
      <c r="F225" s="148">
        <f t="shared" si="47"/>
        <v>44550.25</v>
      </c>
      <c r="G225" s="116"/>
      <c r="H225" s="549">
        <f t="shared" si="48"/>
        <v>633</v>
      </c>
      <c r="I225" s="550">
        <f t="shared" si="49"/>
        <v>87.75</v>
      </c>
      <c r="J225" s="113">
        <f t="shared" si="50"/>
        <v>545.25</v>
      </c>
      <c r="K225" s="549">
        <f t="shared" si="52"/>
        <v>4.4425390995260656</v>
      </c>
      <c r="L225" s="551"/>
      <c r="N225" s="187">
        <v>3.0190000000000001</v>
      </c>
      <c r="O225" s="113">
        <v>2.7210000000000001</v>
      </c>
      <c r="P225" s="198">
        <v>2.5249999999999999</v>
      </c>
      <c r="Q225" s="148">
        <f t="shared" si="53"/>
        <v>45031</v>
      </c>
      <c r="R225" s="148">
        <f t="shared" si="54"/>
        <v>44331</v>
      </c>
      <c r="S225" s="187">
        <f t="shared" si="45"/>
        <v>4.2571428571428578E-4</v>
      </c>
      <c r="T225" s="549">
        <f t="shared" si="55"/>
        <v>700</v>
      </c>
      <c r="U225" s="113">
        <f t="shared" si="56"/>
        <v>480.75</v>
      </c>
      <c r="V225" s="113">
        <f t="shared" si="57"/>
        <v>219.25</v>
      </c>
      <c r="W225" s="549">
        <f t="shared" si="46"/>
        <v>2.8143378571428572</v>
      </c>
      <c r="X225" s="186">
        <f t="shared" si="58"/>
        <v>1.6282012423832084</v>
      </c>
      <c r="Y225" s="113">
        <f t="shared" si="59"/>
        <v>1.6348288405974465</v>
      </c>
      <c r="Z225" s="433"/>
      <c r="AA225" s="433"/>
    </row>
    <row r="226" spans="2:27" x14ac:dyDescent="0.35">
      <c r="B226" s="116">
        <v>42725</v>
      </c>
      <c r="C226" s="49">
        <v>4.5270000000000001</v>
      </c>
      <c r="D226" s="350">
        <v>4.093</v>
      </c>
      <c r="E226" s="187">
        <f t="shared" si="51"/>
        <v>6.8562401263823087E-4</v>
      </c>
      <c r="F226" s="148">
        <f t="shared" si="47"/>
        <v>44551.25</v>
      </c>
      <c r="G226" s="116"/>
      <c r="H226" s="549">
        <f t="shared" si="48"/>
        <v>633</v>
      </c>
      <c r="I226" s="550">
        <f t="shared" si="49"/>
        <v>86.75</v>
      </c>
      <c r="J226" s="113">
        <f t="shared" si="50"/>
        <v>546.25</v>
      </c>
      <c r="K226" s="549">
        <f t="shared" si="52"/>
        <v>4.4675221169036332</v>
      </c>
      <c r="L226" s="551"/>
      <c r="N226" s="187">
        <v>3.0430000000000001</v>
      </c>
      <c r="O226" s="113">
        <v>2.7530000000000001</v>
      </c>
      <c r="P226" s="198">
        <v>2.5529999999999999</v>
      </c>
      <c r="Q226" s="148">
        <f t="shared" si="53"/>
        <v>45031</v>
      </c>
      <c r="R226" s="148">
        <f t="shared" si="54"/>
        <v>44331</v>
      </c>
      <c r="S226" s="187">
        <f t="shared" si="45"/>
        <v>4.1428571428571431E-4</v>
      </c>
      <c r="T226" s="549">
        <f t="shared" si="55"/>
        <v>700</v>
      </c>
      <c r="U226" s="113">
        <f t="shared" si="56"/>
        <v>479.75</v>
      </c>
      <c r="V226" s="113">
        <f t="shared" si="57"/>
        <v>220.25</v>
      </c>
      <c r="W226" s="549">
        <f t="shared" si="46"/>
        <v>2.8442464285714286</v>
      </c>
      <c r="X226" s="186">
        <f t="shared" si="58"/>
        <v>1.6232756883322046</v>
      </c>
      <c r="Y226" s="113">
        <f t="shared" si="59"/>
        <v>1.6298632482330433</v>
      </c>
      <c r="Z226" s="433"/>
      <c r="AA226" s="433"/>
    </row>
    <row r="227" spans="2:27" x14ac:dyDescent="0.35">
      <c r="B227" s="116">
        <v>42726</v>
      </c>
      <c r="C227" s="49">
        <v>4.5839999999999996</v>
      </c>
      <c r="D227" s="350">
        <v>4.1399999999999997</v>
      </c>
      <c r="E227" s="187">
        <f t="shared" si="51"/>
        <v>7.014218009478672E-4</v>
      </c>
      <c r="F227" s="148">
        <f t="shared" si="47"/>
        <v>44552.25</v>
      </c>
      <c r="G227" s="116"/>
      <c r="H227" s="549">
        <f t="shared" si="48"/>
        <v>633</v>
      </c>
      <c r="I227" s="550">
        <f t="shared" si="49"/>
        <v>85.75</v>
      </c>
      <c r="J227" s="113">
        <f t="shared" si="50"/>
        <v>547.25</v>
      </c>
      <c r="K227" s="549">
        <f t="shared" si="52"/>
        <v>4.5238530805687196</v>
      </c>
      <c r="L227" s="551"/>
      <c r="N227" s="187">
        <v>3.0529999999999999</v>
      </c>
      <c r="O227" s="113">
        <v>2.762</v>
      </c>
      <c r="P227" s="198">
        <v>2.5649999999999999</v>
      </c>
      <c r="Q227" s="148">
        <f t="shared" si="53"/>
        <v>45031</v>
      </c>
      <c r="R227" s="148">
        <f t="shared" si="54"/>
        <v>44331</v>
      </c>
      <c r="S227" s="187">
        <f t="shared" si="45"/>
        <v>4.1571428571428559E-4</v>
      </c>
      <c r="T227" s="549">
        <f t="shared" si="55"/>
        <v>700</v>
      </c>
      <c r="U227" s="113">
        <f t="shared" si="56"/>
        <v>478.75</v>
      </c>
      <c r="V227" s="113">
        <f t="shared" si="57"/>
        <v>221.25</v>
      </c>
      <c r="W227" s="549">
        <f t="shared" si="46"/>
        <v>2.8539767857142859</v>
      </c>
      <c r="X227" s="186">
        <f t="shared" si="58"/>
        <v>1.6698762948544337</v>
      </c>
      <c r="Y227" s="113">
        <f t="shared" si="59"/>
        <v>1.6768475119547155</v>
      </c>
      <c r="Z227" s="433"/>
      <c r="AA227" s="433"/>
    </row>
    <row r="228" spans="2:27" x14ac:dyDescent="0.35">
      <c r="B228" s="116">
        <v>42727</v>
      </c>
      <c r="C228" s="49">
        <v>4.5860000000000003</v>
      </c>
      <c r="D228" s="350">
        <v>4.1459999999999999</v>
      </c>
      <c r="E228" s="187">
        <f t="shared" si="51"/>
        <v>6.9510268562401325E-4</v>
      </c>
      <c r="F228" s="148">
        <f t="shared" si="47"/>
        <v>44553.25</v>
      </c>
      <c r="G228" s="116"/>
      <c r="H228" s="549">
        <f t="shared" si="48"/>
        <v>633</v>
      </c>
      <c r="I228" s="550">
        <f t="shared" si="49"/>
        <v>84.75</v>
      </c>
      <c r="J228" s="113">
        <f t="shared" si="50"/>
        <v>548.25</v>
      </c>
      <c r="K228" s="549">
        <f t="shared" si="52"/>
        <v>4.5270900473933651</v>
      </c>
      <c r="L228" s="551"/>
      <c r="N228" s="187">
        <v>3.0979999999999999</v>
      </c>
      <c r="O228" s="113">
        <v>2.8109999999999999</v>
      </c>
      <c r="P228" s="198">
        <v>2.61</v>
      </c>
      <c r="Q228" s="148">
        <f t="shared" si="53"/>
        <v>45031</v>
      </c>
      <c r="R228" s="148">
        <f t="shared" si="54"/>
        <v>44331</v>
      </c>
      <c r="S228" s="187">
        <f t="shared" si="45"/>
        <v>4.0999999999999988E-4</v>
      </c>
      <c r="T228" s="549">
        <f t="shared" si="55"/>
        <v>700</v>
      </c>
      <c r="U228" s="113">
        <f t="shared" si="56"/>
        <v>477.75</v>
      </c>
      <c r="V228" s="113">
        <f t="shared" si="57"/>
        <v>222.25</v>
      </c>
      <c r="W228" s="549">
        <f t="shared" si="46"/>
        <v>2.9021224999999999</v>
      </c>
      <c r="X228" s="186">
        <f t="shared" si="58"/>
        <v>1.6249675473933651</v>
      </c>
      <c r="Y228" s="113">
        <f t="shared" si="59"/>
        <v>1.6315688462186007</v>
      </c>
      <c r="Z228" s="433"/>
      <c r="AA228" s="433"/>
    </row>
    <row r="229" spans="2:27" x14ac:dyDescent="0.35">
      <c r="B229" s="116">
        <v>42730</v>
      </c>
      <c r="C229" s="49" t="s">
        <v>437</v>
      </c>
      <c r="D229" s="350" t="s">
        <v>437</v>
      </c>
      <c r="E229" s="187" t="str">
        <f t="shared" si="51"/>
        <v/>
      </c>
      <c r="F229" s="148">
        <f t="shared" si="47"/>
        <v>44556.25</v>
      </c>
      <c r="G229" s="116"/>
      <c r="H229" s="549">
        <f t="shared" si="48"/>
        <v>633</v>
      </c>
      <c r="I229" s="550">
        <f t="shared" si="49"/>
        <v>81.75</v>
      </c>
      <c r="J229" s="113">
        <f t="shared" si="50"/>
        <v>551.25</v>
      </c>
      <c r="K229" s="549" t="str">
        <f t="shared" si="52"/>
        <v/>
      </c>
      <c r="L229" s="551"/>
      <c r="N229" s="187" t="s">
        <v>437</v>
      </c>
      <c r="O229" s="113" t="s">
        <v>437</v>
      </c>
      <c r="P229" s="198" t="s">
        <v>437</v>
      </c>
      <c r="Q229" s="148">
        <f t="shared" si="53"/>
        <v>45031</v>
      </c>
      <c r="R229" s="148">
        <f t="shared" si="54"/>
        <v>44331</v>
      </c>
      <c r="S229" s="187" t="str">
        <f t="shared" si="45"/>
        <v/>
      </c>
      <c r="T229" s="549">
        <f t="shared" si="55"/>
        <v>700</v>
      </c>
      <c r="U229" s="113">
        <f t="shared" si="56"/>
        <v>474.75</v>
      </c>
      <c r="V229" s="113">
        <f t="shared" si="57"/>
        <v>225.25</v>
      </c>
      <c r="W229" s="549" t="str">
        <f t="shared" si="46"/>
        <v/>
      </c>
      <c r="X229" s="186" t="str">
        <f t="shared" si="58"/>
        <v/>
      </c>
      <c r="Y229" s="113" t="str">
        <f t="shared" si="59"/>
        <v/>
      </c>
      <c r="Z229" s="433"/>
      <c r="AA229" s="433"/>
    </row>
    <row r="230" spans="2:27" x14ac:dyDescent="0.35">
      <c r="B230" s="116">
        <v>42731</v>
      </c>
      <c r="C230" s="49" t="s">
        <v>437</v>
      </c>
      <c r="D230" s="350" t="s">
        <v>437</v>
      </c>
      <c r="E230" s="187" t="str">
        <f t="shared" si="51"/>
        <v/>
      </c>
      <c r="F230" s="148">
        <f t="shared" si="47"/>
        <v>44557.25</v>
      </c>
      <c r="G230" s="116"/>
      <c r="H230" s="549">
        <f t="shared" si="48"/>
        <v>633</v>
      </c>
      <c r="I230" s="550">
        <f t="shared" si="49"/>
        <v>80.75</v>
      </c>
      <c r="J230" s="113">
        <f t="shared" si="50"/>
        <v>552.25</v>
      </c>
      <c r="K230" s="549" t="str">
        <f t="shared" si="52"/>
        <v/>
      </c>
      <c r="L230" s="551"/>
      <c r="N230" s="187" t="s">
        <v>437</v>
      </c>
      <c r="O230" s="113" t="s">
        <v>437</v>
      </c>
      <c r="P230" s="198" t="s">
        <v>437</v>
      </c>
      <c r="Q230" s="148">
        <f t="shared" si="53"/>
        <v>45031</v>
      </c>
      <c r="R230" s="148">
        <f t="shared" si="54"/>
        <v>44331</v>
      </c>
      <c r="S230" s="187" t="str">
        <f t="shared" si="45"/>
        <v/>
      </c>
      <c r="T230" s="549">
        <f t="shared" si="55"/>
        <v>700</v>
      </c>
      <c r="U230" s="113">
        <f t="shared" si="56"/>
        <v>473.75</v>
      </c>
      <c r="V230" s="113">
        <f t="shared" si="57"/>
        <v>226.25</v>
      </c>
      <c r="W230" s="549" t="str">
        <f t="shared" si="46"/>
        <v/>
      </c>
      <c r="X230" s="186" t="str">
        <f t="shared" si="58"/>
        <v/>
      </c>
      <c r="Y230" s="113" t="str">
        <f t="shared" si="59"/>
        <v/>
      </c>
      <c r="Z230" s="433"/>
      <c r="AA230" s="433"/>
    </row>
    <row r="231" spans="2:27" x14ac:dyDescent="0.35">
      <c r="B231" s="116">
        <v>42732</v>
      </c>
      <c r="C231" s="49">
        <v>4.5709999999999997</v>
      </c>
      <c r="D231" s="350">
        <v>4.1639999999999997</v>
      </c>
      <c r="E231" s="187">
        <f t="shared" si="51"/>
        <v>6.4296998420221177E-4</v>
      </c>
      <c r="F231" s="148">
        <f t="shared" si="47"/>
        <v>44558.25</v>
      </c>
      <c r="G231" s="116"/>
      <c r="H231" s="549">
        <f t="shared" si="48"/>
        <v>633</v>
      </c>
      <c r="I231" s="550">
        <f t="shared" si="49"/>
        <v>79.75</v>
      </c>
      <c r="J231" s="113">
        <f t="shared" si="50"/>
        <v>553.25</v>
      </c>
      <c r="K231" s="549">
        <f t="shared" si="52"/>
        <v>4.5197231437598733</v>
      </c>
      <c r="L231" s="551"/>
      <c r="N231" s="187">
        <v>3.0990000000000002</v>
      </c>
      <c r="O231" s="113">
        <v>2.8140000000000001</v>
      </c>
      <c r="P231" s="198">
        <v>2.6219999999999999</v>
      </c>
      <c r="Q231" s="148">
        <f t="shared" si="53"/>
        <v>45031</v>
      </c>
      <c r="R231" s="148">
        <f t="shared" si="54"/>
        <v>44331</v>
      </c>
      <c r="S231" s="187">
        <f t="shared" si="45"/>
        <v>4.0714285714285733E-4</v>
      </c>
      <c r="T231" s="549">
        <f t="shared" si="55"/>
        <v>700</v>
      </c>
      <c r="U231" s="113">
        <f t="shared" si="56"/>
        <v>472.75</v>
      </c>
      <c r="V231" s="113">
        <f t="shared" si="57"/>
        <v>227.25</v>
      </c>
      <c r="W231" s="549">
        <f t="shared" si="46"/>
        <v>2.9065232142857145</v>
      </c>
      <c r="X231" s="186">
        <f t="shared" si="58"/>
        <v>1.6131999294741588</v>
      </c>
      <c r="Y231" s="113">
        <f t="shared" si="59"/>
        <v>1.6197059645053136</v>
      </c>
      <c r="Z231" s="433"/>
      <c r="AA231" s="433"/>
    </row>
    <row r="232" spans="2:27" x14ac:dyDescent="0.35">
      <c r="B232" s="116">
        <v>42733</v>
      </c>
      <c r="C232" s="49">
        <v>4.5359999999999996</v>
      </c>
      <c r="D232" s="350">
        <v>4.109</v>
      </c>
      <c r="E232" s="187">
        <f t="shared" si="51"/>
        <v>6.7456556082148432E-4</v>
      </c>
      <c r="F232" s="148">
        <f t="shared" si="47"/>
        <v>44559.25</v>
      </c>
      <c r="G232" s="116"/>
      <c r="H232" s="549">
        <f t="shared" si="48"/>
        <v>633</v>
      </c>
      <c r="I232" s="550">
        <f t="shared" si="49"/>
        <v>78.75</v>
      </c>
      <c r="J232" s="113">
        <f t="shared" si="50"/>
        <v>554.25</v>
      </c>
      <c r="K232" s="549">
        <f t="shared" si="52"/>
        <v>4.4828779620853076</v>
      </c>
      <c r="L232" s="551"/>
      <c r="N232" s="187">
        <v>3.016</v>
      </c>
      <c r="O232" s="113">
        <v>2.7359999999999998</v>
      </c>
      <c r="P232" s="198">
        <v>2.5449999999999999</v>
      </c>
      <c r="Q232" s="148">
        <f t="shared" si="53"/>
        <v>45031</v>
      </c>
      <c r="R232" s="148">
        <f t="shared" si="54"/>
        <v>44331</v>
      </c>
      <c r="S232" s="187">
        <f t="shared" si="45"/>
        <v>4.0000000000000034E-4</v>
      </c>
      <c r="T232" s="549">
        <f t="shared" si="55"/>
        <v>700</v>
      </c>
      <c r="U232" s="113">
        <f t="shared" si="56"/>
        <v>471.75</v>
      </c>
      <c r="V232" s="113">
        <f t="shared" si="57"/>
        <v>228.25</v>
      </c>
      <c r="W232" s="549">
        <f t="shared" si="46"/>
        <v>2.8272999999999997</v>
      </c>
      <c r="X232" s="186">
        <f t="shared" si="58"/>
        <v>1.6555779620853079</v>
      </c>
      <c r="Y232" s="113">
        <f t="shared" si="59"/>
        <v>1.6624303080566616</v>
      </c>
      <c r="Z232" s="433"/>
      <c r="AA232" s="433"/>
    </row>
    <row r="233" spans="2:27" x14ac:dyDescent="0.35">
      <c r="B233" s="116">
        <v>42734</v>
      </c>
      <c r="C233" s="49">
        <v>4.5060000000000002</v>
      </c>
      <c r="D233" s="350">
        <v>4.0860000000000003</v>
      </c>
      <c r="E233" s="187">
        <f t="shared" si="51"/>
        <v>6.6350710900473918E-4</v>
      </c>
      <c r="F233" s="148">
        <f t="shared" si="47"/>
        <v>44560.25</v>
      </c>
      <c r="G233" s="116"/>
      <c r="H233" s="549">
        <f t="shared" si="48"/>
        <v>633</v>
      </c>
      <c r="I233" s="550">
        <f t="shared" si="49"/>
        <v>77.75</v>
      </c>
      <c r="J233" s="113">
        <f t="shared" si="50"/>
        <v>555.25</v>
      </c>
      <c r="K233" s="549">
        <f t="shared" si="52"/>
        <v>4.4544123222748819</v>
      </c>
      <c r="L233" s="551"/>
      <c r="N233" s="187">
        <v>2.9790000000000001</v>
      </c>
      <c r="O233" s="113">
        <v>2.7</v>
      </c>
      <c r="P233" s="198">
        <v>2.504</v>
      </c>
      <c r="Q233" s="148">
        <f t="shared" si="53"/>
        <v>45031</v>
      </c>
      <c r="R233" s="148">
        <f t="shared" si="54"/>
        <v>44331</v>
      </c>
      <c r="S233" s="187">
        <f t="shared" si="45"/>
        <v>3.9857142857142847E-4</v>
      </c>
      <c r="T233" s="549">
        <f t="shared" si="55"/>
        <v>700</v>
      </c>
      <c r="U233" s="113">
        <f t="shared" si="56"/>
        <v>470.75</v>
      </c>
      <c r="V233" s="113">
        <f t="shared" si="57"/>
        <v>229.25</v>
      </c>
      <c r="W233" s="549">
        <f t="shared" si="46"/>
        <v>2.7913725</v>
      </c>
      <c r="X233" s="186">
        <f t="shared" si="58"/>
        <v>1.6630398222748819</v>
      </c>
      <c r="Y233" s="113">
        <f t="shared" si="59"/>
        <v>1.6699540759010478</v>
      </c>
      <c r="Z233" s="433"/>
      <c r="AA233" s="433"/>
    </row>
    <row r="234" spans="2:27" x14ac:dyDescent="0.35">
      <c r="B234" s="116">
        <v>42737</v>
      </c>
      <c r="C234" s="49" t="s">
        <v>437</v>
      </c>
      <c r="D234" s="350" t="s">
        <v>437</v>
      </c>
      <c r="E234" s="187" t="str">
        <f t="shared" si="51"/>
        <v/>
      </c>
      <c r="F234" s="148">
        <f t="shared" si="47"/>
        <v>44563.25</v>
      </c>
      <c r="G234" s="116"/>
      <c r="H234" s="549">
        <f t="shared" si="48"/>
        <v>633</v>
      </c>
      <c r="I234" s="550">
        <f t="shared" si="49"/>
        <v>74.75</v>
      </c>
      <c r="J234" s="113">
        <f t="shared" si="50"/>
        <v>558.25</v>
      </c>
      <c r="K234" s="549" t="str">
        <f t="shared" si="52"/>
        <v/>
      </c>
      <c r="L234" s="551"/>
      <c r="N234" s="187" t="s">
        <v>437</v>
      </c>
      <c r="O234" s="113" t="s">
        <v>437</v>
      </c>
      <c r="P234" s="198" t="s">
        <v>437</v>
      </c>
      <c r="Q234" s="148">
        <f t="shared" si="53"/>
        <v>45031</v>
      </c>
      <c r="R234" s="148">
        <f t="shared" si="54"/>
        <v>44331</v>
      </c>
      <c r="S234" s="187" t="str">
        <f t="shared" si="45"/>
        <v/>
      </c>
      <c r="T234" s="549">
        <f t="shared" si="55"/>
        <v>700</v>
      </c>
      <c r="U234" s="113">
        <f t="shared" si="56"/>
        <v>467.75</v>
      </c>
      <c r="V234" s="113">
        <f t="shared" si="57"/>
        <v>232.25</v>
      </c>
      <c r="W234" s="549" t="str">
        <f t="shared" si="46"/>
        <v/>
      </c>
      <c r="X234" s="186" t="str">
        <f t="shared" si="58"/>
        <v/>
      </c>
      <c r="Y234" s="113" t="str">
        <f t="shared" si="59"/>
        <v/>
      </c>
      <c r="Z234" s="433"/>
      <c r="AA234" s="433"/>
    </row>
    <row r="235" spans="2:27" x14ac:dyDescent="0.35">
      <c r="B235" s="116">
        <v>42738</v>
      </c>
      <c r="C235" s="49" t="s">
        <v>437</v>
      </c>
      <c r="D235" s="350" t="s">
        <v>437</v>
      </c>
      <c r="E235" s="187" t="str">
        <f t="shared" si="51"/>
        <v/>
      </c>
      <c r="F235" s="148">
        <f t="shared" si="47"/>
        <v>44564.25</v>
      </c>
      <c r="G235" s="116"/>
      <c r="H235" s="549">
        <f t="shared" si="48"/>
        <v>633</v>
      </c>
      <c r="I235" s="550">
        <f t="shared" si="49"/>
        <v>73.75</v>
      </c>
      <c r="J235" s="113">
        <f t="shared" si="50"/>
        <v>559.25</v>
      </c>
      <c r="K235" s="549" t="str">
        <f t="shared" si="52"/>
        <v/>
      </c>
      <c r="L235" s="551"/>
      <c r="N235" s="187" t="s">
        <v>437</v>
      </c>
      <c r="O235" s="113" t="s">
        <v>437</v>
      </c>
      <c r="P235" s="198" t="s">
        <v>437</v>
      </c>
      <c r="Q235" s="148">
        <f t="shared" si="53"/>
        <v>45031</v>
      </c>
      <c r="R235" s="148">
        <f t="shared" si="54"/>
        <v>44331</v>
      </c>
      <c r="S235" s="187" t="str">
        <f t="shared" si="45"/>
        <v/>
      </c>
      <c r="T235" s="549">
        <f t="shared" si="55"/>
        <v>700</v>
      </c>
      <c r="U235" s="113">
        <f t="shared" si="56"/>
        <v>466.75</v>
      </c>
      <c r="V235" s="113">
        <f t="shared" si="57"/>
        <v>233.25</v>
      </c>
      <c r="W235" s="549" t="str">
        <f t="shared" si="46"/>
        <v/>
      </c>
      <c r="X235" s="186" t="str">
        <f t="shared" si="58"/>
        <v/>
      </c>
      <c r="Y235" s="113" t="str">
        <f t="shared" si="59"/>
        <v/>
      </c>
      <c r="Z235" s="433"/>
      <c r="AA235" s="433"/>
    </row>
    <row r="236" spans="2:27" x14ac:dyDescent="0.35">
      <c r="B236" s="116">
        <v>42739</v>
      </c>
      <c r="C236" s="49">
        <v>4.4189999999999996</v>
      </c>
      <c r="D236" s="350">
        <v>4.0430000000000001</v>
      </c>
      <c r="E236" s="187">
        <f t="shared" si="51"/>
        <v>5.9399684044233721E-4</v>
      </c>
      <c r="F236" s="148">
        <f t="shared" si="47"/>
        <v>44565.25</v>
      </c>
      <c r="G236" s="116"/>
      <c r="H236" s="549">
        <f t="shared" si="48"/>
        <v>633</v>
      </c>
      <c r="I236" s="550">
        <f t="shared" si="49"/>
        <v>72.75</v>
      </c>
      <c r="J236" s="113">
        <f t="shared" si="50"/>
        <v>560.25</v>
      </c>
      <c r="K236" s="549">
        <f t="shared" si="52"/>
        <v>4.3757867298578192</v>
      </c>
      <c r="L236" s="551"/>
      <c r="N236" s="187">
        <v>2.95</v>
      </c>
      <c r="O236" s="113">
        <v>2.677</v>
      </c>
      <c r="P236" s="198">
        <v>2.488</v>
      </c>
      <c r="Q236" s="148">
        <f t="shared" si="53"/>
        <v>45031</v>
      </c>
      <c r="R236" s="148">
        <f t="shared" si="54"/>
        <v>44331</v>
      </c>
      <c r="S236" s="187">
        <f t="shared" si="45"/>
        <v>3.9000000000000021E-4</v>
      </c>
      <c r="T236" s="549">
        <f t="shared" si="55"/>
        <v>700</v>
      </c>
      <c r="U236" s="113">
        <f t="shared" si="56"/>
        <v>465.75</v>
      </c>
      <c r="V236" s="113">
        <f t="shared" si="57"/>
        <v>234.25</v>
      </c>
      <c r="W236" s="549">
        <f t="shared" si="46"/>
        <v>2.7683575</v>
      </c>
      <c r="X236" s="186">
        <f t="shared" si="58"/>
        <v>1.6074292298578192</v>
      </c>
      <c r="Y236" s="113">
        <f t="shared" si="59"/>
        <v>1.613888801680341</v>
      </c>
      <c r="Z236" s="433"/>
      <c r="AA236" s="433"/>
    </row>
    <row r="237" spans="2:27" x14ac:dyDescent="0.35">
      <c r="B237" s="116">
        <v>42740</v>
      </c>
      <c r="C237" s="49">
        <v>4.3360000000000003</v>
      </c>
      <c r="D237" s="350">
        <v>3.9609999999999999</v>
      </c>
      <c r="E237" s="187">
        <f t="shared" si="51"/>
        <v>5.924170616113751E-4</v>
      </c>
      <c r="F237" s="148">
        <f t="shared" si="47"/>
        <v>44566.25</v>
      </c>
      <c r="G237" s="116"/>
      <c r="H237" s="549">
        <f t="shared" si="48"/>
        <v>633</v>
      </c>
      <c r="I237" s="550">
        <f t="shared" si="49"/>
        <v>71.75</v>
      </c>
      <c r="J237" s="113">
        <f t="shared" si="50"/>
        <v>561.25</v>
      </c>
      <c r="K237" s="549">
        <f t="shared" si="52"/>
        <v>4.2934940758293845</v>
      </c>
      <c r="L237" s="551"/>
      <c r="N237" s="187">
        <v>2.8810000000000002</v>
      </c>
      <c r="O237" s="113">
        <v>2.61</v>
      </c>
      <c r="P237" s="198">
        <v>2.4220000000000002</v>
      </c>
      <c r="Q237" s="148">
        <f t="shared" si="53"/>
        <v>45031</v>
      </c>
      <c r="R237" s="148">
        <f t="shared" si="54"/>
        <v>44331</v>
      </c>
      <c r="S237" s="187">
        <f t="shared" si="45"/>
        <v>3.8714285714285765E-4</v>
      </c>
      <c r="T237" s="549">
        <f t="shared" si="55"/>
        <v>700</v>
      </c>
      <c r="U237" s="113">
        <f t="shared" si="56"/>
        <v>464.75</v>
      </c>
      <c r="V237" s="113">
        <f t="shared" si="57"/>
        <v>235.25</v>
      </c>
      <c r="W237" s="549">
        <f t="shared" si="46"/>
        <v>2.701075357142857</v>
      </c>
      <c r="X237" s="186">
        <f t="shared" si="58"/>
        <v>1.5924187186865275</v>
      </c>
      <c r="Y237" s="113">
        <f t="shared" si="59"/>
        <v>1.5987582121255839</v>
      </c>
      <c r="Z237" s="433"/>
      <c r="AA237" s="433"/>
    </row>
    <row r="238" spans="2:27" x14ac:dyDescent="0.35">
      <c r="B238" s="116">
        <v>42741</v>
      </c>
      <c r="C238" s="49">
        <v>4.391</v>
      </c>
      <c r="D238" s="350">
        <v>3.9750000000000001</v>
      </c>
      <c r="E238" s="187">
        <f t="shared" si="51"/>
        <v>6.5718799368088459E-4</v>
      </c>
      <c r="F238" s="148">
        <f t="shared" si="47"/>
        <v>44567.25</v>
      </c>
      <c r="G238" s="116"/>
      <c r="H238" s="549">
        <f t="shared" si="48"/>
        <v>633</v>
      </c>
      <c r="I238" s="550">
        <f t="shared" si="49"/>
        <v>70.75</v>
      </c>
      <c r="J238" s="113">
        <f t="shared" si="50"/>
        <v>562.25</v>
      </c>
      <c r="K238" s="549">
        <f t="shared" si="52"/>
        <v>4.3445039494470779</v>
      </c>
      <c r="L238" s="551"/>
      <c r="N238" s="187">
        <v>2.847</v>
      </c>
      <c r="O238" s="113">
        <v>2.5859999999999999</v>
      </c>
      <c r="P238" s="198">
        <v>2.4140000000000001</v>
      </c>
      <c r="Q238" s="148">
        <f t="shared" si="53"/>
        <v>45031</v>
      </c>
      <c r="R238" s="148">
        <f t="shared" si="54"/>
        <v>44331</v>
      </c>
      <c r="S238" s="187">
        <f t="shared" si="45"/>
        <v>3.7285714285714304E-4</v>
      </c>
      <c r="T238" s="549">
        <f t="shared" si="55"/>
        <v>700</v>
      </c>
      <c r="U238" s="113">
        <f t="shared" si="56"/>
        <v>463.75</v>
      </c>
      <c r="V238" s="113">
        <f t="shared" si="57"/>
        <v>236.25</v>
      </c>
      <c r="W238" s="549">
        <f t="shared" si="46"/>
        <v>2.6740874999999997</v>
      </c>
      <c r="X238" s="186">
        <f t="shared" si="58"/>
        <v>1.6704164494470781</v>
      </c>
      <c r="Y238" s="113">
        <f t="shared" si="59"/>
        <v>1.6773921772335276</v>
      </c>
      <c r="Z238" s="433"/>
      <c r="AA238" s="433"/>
    </row>
    <row r="239" spans="2:27" x14ac:dyDescent="0.35">
      <c r="B239" s="116">
        <v>42744</v>
      </c>
      <c r="C239" s="49">
        <v>4.4030000000000005</v>
      </c>
      <c r="D239" s="350">
        <v>3.9830000000000001</v>
      </c>
      <c r="E239" s="187">
        <f t="shared" si="51"/>
        <v>6.6350710900473994E-4</v>
      </c>
      <c r="F239" s="148">
        <f t="shared" si="47"/>
        <v>44570.25</v>
      </c>
      <c r="G239" s="116"/>
      <c r="H239" s="549">
        <f t="shared" si="48"/>
        <v>633</v>
      </c>
      <c r="I239" s="550">
        <f t="shared" si="49"/>
        <v>67.75</v>
      </c>
      <c r="J239" s="113">
        <f t="shared" si="50"/>
        <v>565.25</v>
      </c>
      <c r="K239" s="549">
        <f t="shared" si="52"/>
        <v>4.3580473933649291</v>
      </c>
      <c r="L239" s="551"/>
      <c r="N239" s="187">
        <v>2.911</v>
      </c>
      <c r="O239" s="113">
        <v>2.6470000000000002</v>
      </c>
      <c r="P239" s="198">
        <v>2.4649999999999999</v>
      </c>
      <c r="Q239" s="148">
        <f t="shared" si="53"/>
        <v>45031</v>
      </c>
      <c r="R239" s="148">
        <f t="shared" si="54"/>
        <v>44331</v>
      </c>
      <c r="S239" s="187">
        <f t="shared" si="45"/>
        <v>3.7714285714285687E-4</v>
      </c>
      <c r="T239" s="549">
        <f t="shared" si="55"/>
        <v>700</v>
      </c>
      <c r="U239" s="113">
        <f t="shared" si="56"/>
        <v>460.75</v>
      </c>
      <c r="V239" s="113">
        <f t="shared" si="57"/>
        <v>239.25</v>
      </c>
      <c r="W239" s="549">
        <f t="shared" si="46"/>
        <v>2.7372314285714285</v>
      </c>
      <c r="X239" s="186">
        <f t="shared" si="58"/>
        <v>1.6208159647935005</v>
      </c>
      <c r="Y239" s="113">
        <f t="shared" si="59"/>
        <v>1.6273835757728339</v>
      </c>
      <c r="Z239" s="433"/>
      <c r="AA239" s="433"/>
    </row>
    <row r="240" spans="2:27" x14ac:dyDescent="0.35">
      <c r="B240" s="116">
        <v>42745</v>
      </c>
      <c r="C240" s="49">
        <v>4.375</v>
      </c>
      <c r="D240" s="350">
        <v>3.9649999999999999</v>
      </c>
      <c r="E240" s="187">
        <f t="shared" si="51"/>
        <v>6.4770932069510296E-4</v>
      </c>
      <c r="F240" s="148">
        <f t="shared" si="47"/>
        <v>44571.25</v>
      </c>
      <c r="G240" s="116"/>
      <c r="H240" s="549">
        <f t="shared" si="48"/>
        <v>633</v>
      </c>
      <c r="I240" s="550">
        <f t="shared" si="49"/>
        <v>66.75</v>
      </c>
      <c r="J240" s="113">
        <f t="shared" si="50"/>
        <v>566.25</v>
      </c>
      <c r="K240" s="549">
        <f t="shared" si="52"/>
        <v>4.3317654028436019</v>
      </c>
      <c r="L240" s="551"/>
      <c r="N240" s="187">
        <v>2.8529999999999998</v>
      </c>
      <c r="O240" s="113">
        <v>2.5960000000000001</v>
      </c>
      <c r="P240" s="198">
        <v>2.4209999999999998</v>
      </c>
      <c r="Q240" s="148">
        <f t="shared" si="53"/>
        <v>45031</v>
      </c>
      <c r="R240" s="148">
        <f t="shared" si="54"/>
        <v>44331</v>
      </c>
      <c r="S240" s="187">
        <f t="shared" si="45"/>
        <v>3.6714285714285668E-4</v>
      </c>
      <c r="T240" s="549">
        <f t="shared" si="55"/>
        <v>700</v>
      </c>
      <c r="U240" s="113">
        <f t="shared" si="56"/>
        <v>459.75</v>
      </c>
      <c r="V240" s="113">
        <f t="shared" si="57"/>
        <v>240.25</v>
      </c>
      <c r="W240" s="549">
        <f t="shared" si="46"/>
        <v>2.6842060714285716</v>
      </c>
      <c r="X240" s="186">
        <f t="shared" si="58"/>
        <v>1.6475593314150303</v>
      </c>
      <c r="Y240" s="113">
        <f t="shared" si="59"/>
        <v>1.6543454607913732</v>
      </c>
      <c r="Z240" s="433"/>
      <c r="AA240" s="433"/>
    </row>
    <row r="241" spans="2:27" x14ac:dyDescent="0.35">
      <c r="B241" s="116">
        <v>42746</v>
      </c>
      <c r="C241" s="49">
        <v>4.3819999999999997</v>
      </c>
      <c r="D241" s="350">
        <v>3.9750000000000001</v>
      </c>
      <c r="E241" s="187">
        <f t="shared" si="51"/>
        <v>6.4296998420221101E-4</v>
      </c>
      <c r="F241" s="148">
        <f t="shared" si="47"/>
        <v>44572.25</v>
      </c>
      <c r="G241" s="116"/>
      <c r="H241" s="549">
        <f t="shared" si="48"/>
        <v>633</v>
      </c>
      <c r="I241" s="550">
        <f t="shared" si="49"/>
        <v>65.75</v>
      </c>
      <c r="J241" s="113">
        <f t="shared" si="50"/>
        <v>567.25</v>
      </c>
      <c r="K241" s="549">
        <f t="shared" si="52"/>
        <v>4.339724723538704</v>
      </c>
      <c r="L241" s="551"/>
      <c r="N241" s="187">
        <v>2.85</v>
      </c>
      <c r="O241" s="113">
        <v>2.593</v>
      </c>
      <c r="P241" s="198">
        <v>2.4289999999999998</v>
      </c>
      <c r="Q241" s="148">
        <f t="shared" si="53"/>
        <v>45031</v>
      </c>
      <c r="R241" s="148">
        <f t="shared" si="54"/>
        <v>44331</v>
      </c>
      <c r="S241" s="187">
        <f t="shared" si="45"/>
        <v>3.6714285714285733E-4</v>
      </c>
      <c r="T241" s="549">
        <f t="shared" si="55"/>
        <v>700</v>
      </c>
      <c r="U241" s="113">
        <f t="shared" si="56"/>
        <v>458.75</v>
      </c>
      <c r="V241" s="113">
        <f t="shared" si="57"/>
        <v>241.25</v>
      </c>
      <c r="W241" s="549">
        <f t="shared" si="46"/>
        <v>2.6815732142857143</v>
      </c>
      <c r="X241" s="186">
        <f t="shared" si="58"/>
        <v>1.6581515092529897</v>
      </c>
      <c r="Y241" s="113">
        <f t="shared" si="59"/>
        <v>1.6650251753220768</v>
      </c>
      <c r="Z241" s="433"/>
      <c r="AA241" s="433"/>
    </row>
    <row r="242" spans="2:27" x14ac:dyDescent="0.35">
      <c r="B242" s="116">
        <v>42747</v>
      </c>
      <c r="C242" s="49">
        <v>4.3330000000000002</v>
      </c>
      <c r="D242" s="350">
        <v>3.931</v>
      </c>
      <c r="E242" s="187">
        <f t="shared" si="51"/>
        <v>6.3507109004739355E-4</v>
      </c>
      <c r="F242" s="148">
        <f t="shared" si="47"/>
        <v>44573.25</v>
      </c>
      <c r="G242" s="116"/>
      <c r="H242" s="549">
        <f t="shared" si="48"/>
        <v>633</v>
      </c>
      <c r="I242" s="550">
        <f t="shared" si="49"/>
        <v>64.75</v>
      </c>
      <c r="J242" s="113">
        <f t="shared" si="50"/>
        <v>568.25</v>
      </c>
      <c r="K242" s="549">
        <f t="shared" si="52"/>
        <v>4.2918791469194311</v>
      </c>
      <c r="L242" s="551"/>
      <c r="N242" s="187">
        <v>2.7880000000000003</v>
      </c>
      <c r="O242" s="113">
        <v>2.5380000000000003</v>
      </c>
      <c r="P242" s="198">
        <v>2.3820000000000001</v>
      </c>
      <c r="Q242" s="148">
        <f t="shared" si="53"/>
        <v>45031</v>
      </c>
      <c r="R242" s="148">
        <f t="shared" si="54"/>
        <v>44331</v>
      </c>
      <c r="S242" s="187">
        <f t="shared" si="45"/>
        <v>3.5714285714285714E-4</v>
      </c>
      <c r="T242" s="549">
        <f t="shared" si="55"/>
        <v>700</v>
      </c>
      <c r="U242" s="113">
        <f t="shared" si="56"/>
        <v>457.75</v>
      </c>
      <c r="V242" s="113">
        <f t="shared" si="57"/>
        <v>242.25</v>
      </c>
      <c r="W242" s="549">
        <f t="shared" si="46"/>
        <v>2.6245178571428576</v>
      </c>
      <c r="X242" s="186">
        <f t="shared" si="58"/>
        <v>1.6673612897765735</v>
      </c>
      <c r="Y242" s="113">
        <f t="shared" si="59"/>
        <v>1.6743115239531869</v>
      </c>
      <c r="Z242" s="433"/>
      <c r="AA242" s="433"/>
    </row>
    <row r="243" spans="2:27" x14ac:dyDescent="0.35">
      <c r="B243" s="116">
        <v>42748</v>
      </c>
      <c r="C243" s="49">
        <v>4.3719999999999999</v>
      </c>
      <c r="D243" s="350">
        <v>3.9649999999999999</v>
      </c>
      <c r="E243" s="187">
        <f t="shared" si="51"/>
        <v>6.4296998420221177E-4</v>
      </c>
      <c r="F243" s="148">
        <f t="shared" si="47"/>
        <v>44574.25</v>
      </c>
      <c r="G243" s="116"/>
      <c r="H243" s="549">
        <f t="shared" si="48"/>
        <v>633</v>
      </c>
      <c r="I243" s="550">
        <f t="shared" si="49"/>
        <v>63.75</v>
      </c>
      <c r="J243" s="113">
        <f t="shared" si="50"/>
        <v>569.25</v>
      </c>
      <c r="K243" s="549">
        <f t="shared" si="52"/>
        <v>4.3310106635071088</v>
      </c>
      <c r="L243" s="551"/>
      <c r="N243" s="187">
        <v>2.8120000000000003</v>
      </c>
      <c r="O243" s="113">
        <v>2.5569999999999999</v>
      </c>
      <c r="P243" s="198">
        <v>2.3980000000000001</v>
      </c>
      <c r="Q243" s="148">
        <f t="shared" si="53"/>
        <v>45031</v>
      </c>
      <c r="R243" s="148">
        <f t="shared" si="54"/>
        <v>44331</v>
      </c>
      <c r="S243" s="187">
        <f t="shared" si="45"/>
        <v>3.6428571428571478E-4</v>
      </c>
      <c r="T243" s="549">
        <f t="shared" si="55"/>
        <v>700</v>
      </c>
      <c r="U243" s="113">
        <f t="shared" si="56"/>
        <v>456.75</v>
      </c>
      <c r="V243" s="113">
        <f t="shared" si="57"/>
        <v>243.25</v>
      </c>
      <c r="W243" s="549">
        <f t="shared" si="46"/>
        <v>2.6456124999999999</v>
      </c>
      <c r="X243" s="186">
        <f t="shared" si="58"/>
        <v>1.6853981635071089</v>
      </c>
      <c r="Y243" s="113">
        <f t="shared" si="59"/>
        <v>1.6924995809310062</v>
      </c>
      <c r="Z243" s="433"/>
      <c r="AA243" s="433"/>
    </row>
    <row r="244" spans="2:27" x14ac:dyDescent="0.35">
      <c r="B244" s="116">
        <v>42751</v>
      </c>
      <c r="C244" s="49">
        <v>4.3639999999999999</v>
      </c>
      <c r="D244" s="350">
        <v>3.9580000000000002</v>
      </c>
      <c r="E244" s="187">
        <f t="shared" si="51"/>
        <v>6.413902053712475E-4</v>
      </c>
      <c r="F244" s="148">
        <f t="shared" si="47"/>
        <v>44577.25</v>
      </c>
      <c r="G244" s="116"/>
      <c r="H244" s="549">
        <f t="shared" si="48"/>
        <v>633</v>
      </c>
      <c r="I244" s="550">
        <f t="shared" si="49"/>
        <v>60.75</v>
      </c>
      <c r="J244" s="113">
        <f t="shared" si="50"/>
        <v>572.25</v>
      </c>
      <c r="K244" s="549">
        <f t="shared" si="52"/>
        <v>4.325035545023697</v>
      </c>
      <c r="L244" s="551"/>
      <c r="N244" s="187">
        <v>2.8220000000000001</v>
      </c>
      <c r="O244" s="113">
        <v>2.5670000000000002</v>
      </c>
      <c r="P244" s="198">
        <v>2.407</v>
      </c>
      <c r="Q244" s="148">
        <f t="shared" si="53"/>
        <v>45031</v>
      </c>
      <c r="R244" s="148">
        <f t="shared" si="54"/>
        <v>44331</v>
      </c>
      <c r="S244" s="187">
        <f t="shared" si="45"/>
        <v>3.6428571428571413E-4</v>
      </c>
      <c r="T244" s="549">
        <f t="shared" si="55"/>
        <v>700</v>
      </c>
      <c r="U244" s="113">
        <f t="shared" si="56"/>
        <v>453.75</v>
      </c>
      <c r="V244" s="113">
        <f t="shared" si="57"/>
        <v>246.25</v>
      </c>
      <c r="W244" s="549">
        <f t="shared" si="46"/>
        <v>2.6567053571428572</v>
      </c>
      <c r="X244" s="186">
        <f t="shared" si="58"/>
        <v>1.6683301878808399</v>
      </c>
      <c r="Y244" s="113">
        <f t="shared" si="59"/>
        <v>1.6752885019203578</v>
      </c>
      <c r="Z244" s="433"/>
      <c r="AA244" s="433"/>
    </row>
    <row r="245" spans="2:27" x14ac:dyDescent="0.35">
      <c r="B245" s="116">
        <v>42752</v>
      </c>
      <c r="C245" s="49">
        <v>4.3570000000000002</v>
      </c>
      <c r="D245" s="350">
        <v>3.9529999999999998</v>
      </c>
      <c r="E245" s="187">
        <f t="shared" si="51"/>
        <v>6.3823064770932123E-4</v>
      </c>
      <c r="F245" s="148">
        <f t="shared" si="47"/>
        <v>44578.25</v>
      </c>
      <c r="G245" s="116"/>
      <c r="H245" s="549">
        <f t="shared" si="48"/>
        <v>633</v>
      </c>
      <c r="I245" s="550">
        <f t="shared" si="49"/>
        <v>59.75</v>
      </c>
      <c r="J245" s="113">
        <f t="shared" si="50"/>
        <v>573.25</v>
      </c>
      <c r="K245" s="549">
        <f t="shared" si="52"/>
        <v>4.3188657187993682</v>
      </c>
      <c r="L245" s="551"/>
      <c r="N245" s="187">
        <v>2.8129999999999997</v>
      </c>
      <c r="O245" s="113">
        <v>2.5590000000000002</v>
      </c>
      <c r="P245" s="198">
        <v>2.4</v>
      </c>
      <c r="Q245" s="148">
        <f t="shared" si="53"/>
        <v>45031</v>
      </c>
      <c r="R245" s="148">
        <f t="shared" si="54"/>
        <v>44331</v>
      </c>
      <c r="S245" s="187">
        <f t="shared" si="45"/>
        <v>3.6285714285714225E-4</v>
      </c>
      <c r="T245" s="549">
        <f t="shared" si="55"/>
        <v>700</v>
      </c>
      <c r="U245" s="113">
        <f t="shared" si="56"/>
        <v>452.75</v>
      </c>
      <c r="V245" s="113">
        <f t="shared" si="57"/>
        <v>247.25</v>
      </c>
      <c r="W245" s="549">
        <f t="shared" si="46"/>
        <v>2.6487164285714284</v>
      </c>
      <c r="X245" s="186">
        <f t="shared" si="58"/>
        <v>1.6701492902279398</v>
      </c>
      <c r="Y245" s="113">
        <f t="shared" si="59"/>
        <v>1.6771227868570548</v>
      </c>
      <c r="Z245" s="433"/>
      <c r="AA245" s="433"/>
    </row>
    <row r="246" spans="2:27" x14ac:dyDescent="0.35">
      <c r="B246" s="116">
        <v>42753</v>
      </c>
      <c r="C246" s="49">
        <v>4.4139999999999997</v>
      </c>
      <c r="D246" s="350">
        <v>4.0010000000000003</v>
      </c>
      <c r="E246" s="187">
        <f t="shared" si="51"/>
        <v>6.5244865718799264E-4</v>
      </c>
      <c r="F246" s="148">
        <f t="shared" si="47"/>
        <v>44579.25</v>
      </c>
      <c r="G246" s="116"/>
      <c r="H246" s="549">
        <f t="shared" si="48"/>
        <v>633</v>
      </c>
      <c r="I246" s="550">
        <f t="shared" si="49"/>
        <v>58.75</v>
      </c>
      <c r="J246" s="113">
        <f t="shared" si="50"/>
        <v>574.25</v>
      </c>
      <c r="K246" s="549">
        <f t="shared" si="52"/>
        <v>4.3756686413902051</v>
      </c>
      <c r="L246" s="551"/>
      <c r="N246" s="187">
        <v>2.8109999999999999</v>
      </c>
      <c r="O246" s="113">
        <v>2.5609999999999999</v>
      </c>
      <c r="P246" s="198">
        <v>2.4079999999999999</v>
      </c>
      <c r="Q246" s="148">
        <f t="shared" si="53"/>
        <v>45031</v>
      </c>
      <c r="R246" s="148">
        <f t="shared" si="54"/>
        <v>44331</v>
      </c>
      <c r="S246" s="187">
        <f t="shared" si="45"/>
        <v>3.5714285714285714E-4</v>
      </c>
      <c r="T246" s="549">
        <f t="shared" si="55"/>
        <v>700</v>
      </c>
      <c r="U246" s="113">
        <f t="shared" si="56"/>
        <v>451.75</v>
      </c>
      <c r="V246" s="113">
        <f t="shared" si="57"/>
        <v>248.25</v>
      </c>
      <c r="W246" s="549">
        <f t="shared" si="46"/>
        <v>2.649660714285714</v>
      </c>
      <c r="X246" s="186">
        <f t="shared" si="58"/>
        <v>1.726007927104491</v>
      </c>
      <c r="Y246" s="113">
        <f t="shared" si="59"/>
        <v>1.7334556855155725</v>
      </c>
      <c r="Z246" s="433"/>
      <c r="AA246" s="433"/>
    </row>
    <row r="247" spans="2:27" x14ac:dyDescent="0.35">
      <c r="B247" s="116">
        <v>42754</v>
      </c>
      <c r="C247" s="49">
        <v>4.4379999999999997</v>
      </c>
      <c r="D247" s="350">
        <v>4.0149999999999997</v>
      </c>
      <c r="E247" s="187">
        <f t="shared" si="51"/>
        <v>6.6824644549763037E-4</v>
      </c>
      <c r="F247" s="148">
        <f t="shared" si="47"/>
        <v>44580.25</v>
      </c>
      <c r="G247" s="116"/>
      <c r="H247" s="549">
        <f t="shared" si="48"/>
        <v>633</v>
      </c>
      <c r="I247" s="550">
        <f t="shared" si="49"/>
        <v>57.75</v>
      </c>
      <c r="J247" s="113">
        <f t="shared" si="50"/>
        <v>575.25</v>
      </c>
      <c r="K247" s="549">
        <f t="shared" si="52"/>
        <v>4.3994087677725116</v>
      </c>
      <c r="L247" s="551"/>
      <c r="N247" s="187">
        <v>2.8879999999999999</v>
      </c>
      <c r="O247" s="113">
        <v>2.63</v>
      </c>
      <c r="P247" s="198">
        <v>2.4699999999999998</v>
      </c>
      <c r="Q247" s="148">
        <f t="shared" si="53"/>
        <v>45031</v>
      </c>
      <c r="R247" s="148">
        <f t="shared" si="54"/>
        <v>44331</v>
      </c>
      <c r="S247" s="187">
        <f t="shared" si="45"/>
        <v>3.6857142857142855E-4</v>
      </c>
      <c r="T247" s="549">
        <f t="shared" si="55"/>
        <v>700</v>
      </c>
      <c r="U247" s="113">
        <f t="shared" si="56"/>
        <v>450.75</v>
      </c>
      <c r="V247" s="113">
        <f t="shared" si="57"/>
        <v>249.25</v>
      </c>
      <c r="W247" s="549">
        <f t="shared" si="46"/>
        <v>2.7218664285714285</v>
      </c>
      <c r="X247" s="186">
        <f t="shared" si="58"/>
        <v>1.6775423392010831</v>
      </c>
      <c r="Y247" s="113">
        <f t="shared" si="59"/>
        <v>1.6845777099506076</v>
      </c>
      <c r="Z247" s="433"/>
      <c r="AA247" s="433"/>
    </row>
    <row r="248" spans="2:27" x14ac:dyDescent="0.35">
      <c r="B248" s="116">
        <v>42755</v>
      </c>
      <c r="C248" s="49">
        <v>4.4370000000000003</v>
      </c>
      <c r="D248" s="350">
        <v>4.0069999999999997</v>
      </c>
      <c r="E248" s="187">
        <f t="shared" si="51"/>
        <v>6.7930489731437692E-4</v>
      </c>
      <c r="F248" s="148">
        <f t="shared" si="47"/>
        <v>44581.25</v>
      </c>
      <c r="G248" s="116"/>
      <c r="H248" s="549">
        <f t="shared" si="48"/>
        <v>633</v>
      </c>
      <c r="I248" s="550">
        <f t="shared" si="49"/>
        <v>56.75</v>
      </c>
      <c r="J248" s="113">
        <f t="shared" si="50"/>
        <v>576.25</v>
      </c>
      <c r="K248" s="549">
        <f t="shared" si="52"/>
        <v>4.3984494470774091</v>
      </c>
      <c r="L248" s="551"/>
      <c r="N248" s="187">
        <v>2.94</v>
      </c>
      <c r="O248" s="113">
        <v>2.6760000000000002</v>
      </c>
      <c r="P248" s="198">
        <v>2.5</v>
      </c>
      <c r="Q248" s="148">
        <f t="shared" si="53"/>
        <v>45031</v>
      </c>
      <c r="R248" s="148">
        <f t="shared" si="54"/>
        <v>44331</v>
      </c>
      <c r="S248" s="187">
        <f t="shared" si="45"/>
        <v>3.7714285714285687E-4</v>
      </c>
      <c r="T248" s="549">
        <f t="shared" si="55"/>
        <v>700</v>
      </c>
      <c r="U248" s="113">
        <f t="shared" si="56"/>
        <v>449.75</v>
      </c>
      <c r="V248" s="113">
        <f t="shared" si="57"/>
        <v>250.25</v>
      </c>
      <c r="W248" s="549">
        <f t="shared" si="46"/>
        <v>2.7703800000000003</v>
      </c>
      <c r="X248" s="186">
        <f t="shared" si="58"/>
        <v>1.6280694470774089</v>
      </c>
      <c r="Y248" s="113">
        <f t="shared" si="59"/>
        <v>1.6346959723887</v>
      </c>
      <c r="Z248" s="433"/>
      <c r="AA248" s="433"/>
    </row>
    <row r="249" spans="2:27" x14ac:dyDescent="0.35">
      <c r="B249" s="116">
        <v>42758</v>
      </c>
      <c r="C249" s="49" t="s">
        <v>437</v>
      </c>
      <c r="D249" s="350" t="s">
        <v>437</v>
      </c>
      <c r="E249" s="187" t="str">
        <f t="shared" si="51"/>
        <v/>
      </c>
      <c r="F249" s="148">
        <f t="shared" si="47"/>
        <v>44584.25</v>
      </c>
      <c r="G249" s="116"/>
      <c r="H249" s="549">
        <f t="shared" si="48"/>
        <v>633</v>
      </c>
      <c r="I249" s="550">
        <f t="shared" si="49"/>
        <v>53.75</v>
      </c>
      <c r="J249" s="113">
        <f t="shared" si="50"/>
        <v>579.25</v>
      </c>
      <c r="K249" s="549" t="str">
        <f t="shared" si="52"/>
        <v/>
      </c>
      <c r="L249" s="551"/>
      <c r="N249" s="187" t="s">
        <v>437</v>
      </c>
      <c r="O249" s="113" t="s">
        <v>437</v>
      </c>
      <c r="P249" s="198" t="s">
        <v>437</v>
      </c>
      <c r="Q249" s="148">
        <f t="shared" si="53"/>
        <v>45031</v>
      </c>
      <c r="R249" s="148">
        <f t="shared" si="54"/>
        <v>44331</v>
      </c>
      <c r="S249" s="187" t="str">
        <f t="shared" si="45"/>
        <v/>
      </c>
      <c r="T249" s="549">
        <f t="shared" si="55"/>
        <v>700</v>
      </c>
      <c r="U249" s="113">
        <f t="shared" si="56"/>
        <v>446.75</v>
      </c>
      <c r="V249" s="113">
        <f t="shared" si="57"/>
        <v>253.25</v>
      </c>
      <c r="W249" s="549" t="str">
        <f t="shared" si="46"/>
        <v/>
      </c>
      <c r="X249" s="186" t="str">
        <f t="shared" si="58"/>
        <v/>
      </c>
      <c r="Y249" s="113" t="str">
        <f t="shared" si="59"/>
        <v/>
      </c>
      <c r="Z249" s="433"/>
      <c r="AA249" s="433"/>
    </row>
    <row r="250" spans="2:27" x14ac:dyDescent="0.35">
      <c r="B250" s="116">
        <v>42759</v>
      </c>
      <c r="C250" s="49">
        <v>4.4459999999999997</v>
      </c>
      <c r="D250" s="350">
        <v>4.04</v>
      </c>
      <c r="E250" s="187">
        <f t="shared" si="51"/>
        <v>6.413902053712475E-4</v>
      </c>
      <c r="F250" s="148">
        <f t="shared" si="47"/>
        <v>44585.25</v>
      </c>
      <c r="G250" s="116"/>
      <c r="H250" s="549">
        <f t="shared" si="48"/>
        <v>633</v>
      </c>
      <c r="I250" s="550">
        <f t="shared" si="49"/>
        <v>52.75</v>
      </c>
      <c r="J250" s="113">
        <f t="shared" si="50"/>
        <v>580.25</v>
      </c>
      <c r="K250" s="549">
        <f t="shared" si="52"/>
        <v>4.4121666666666668</v>
      </c>
      <c r="L250" s="551"/>
      <c r="N250" s="187">
        <v>2.9060000000000001</v>
      </c>
      <c r="O250" s="113">
        <v>2.6429999999999998</v>
      </c>
      <c r="P250" s="198">
        <v>2.484</v>
      </c>
      <c r="Q250" s="148">
        <f t="shared" si="53"/>
        <v>45031</v>
      </c>
      <c r="R250" s="148">
        <f t="shared" si="54"/>
        <v>44331</v>
      </c>
      <c r="S250" s="187">
        <f t="shared" si="45"/>
        <v>3.7571428571428619E-4</v>
      </c>
      <c r="T250" s="549">
        <f t="shared" si="55"/>
        <v>700</v>
      </c>
      <c r="U250" s="113">
        <f t="shared" si="56"/>
        <v>445.75</v>
      </c>
      <c r="V250" s="113">
        <f t="shared" si="57"/>
        <v>254.25</v>
      </c>
      <c r="W250" s="549">
        <f t="shared" si="46"/>
        <v>2.7385253571428572</v>
      </c>
      <c r="X250" s="186">
        <f t="shared" si="58"/>
        <v>1.6736413095238096</v>
      </c>
      <c r="Y250" s="113">
        <f t="shared" si="59"/>
        <v>1.680643997606146</v>
      </c>
      <c r="Z250" s="433"/>
      <c r="AA250" s="433"/>
    </row>
    <row r="251" spans="2:27" x14ac:dyDescent="0.35">
      <c r="B251" s="116">
        <v>42760</v>
      </c>
      <c r="C251" s="49">
        <v>4.4470000000000001</v>
      </c>
      <c r="D251" s="350">
        <v>4.0170000000000003</v>
      </c>
      <c r="E251" s="187">
        <f t="shared" si="51"/>
        <v>6.7930489731437551E-4</v>
      </c>
      <c r="F251" s="148">
        <f t="shared" si="47"/>
        <v>44586.25</v>
      </c>
      <c r="G251" s="116"/>
      <c r="H251" s="549">
        <f t="shared" si="48"/>
        <v>633</v>
      </c>
      <c r="I251" s="550">
        <f t="shared" si="49"/>
        <v>51.75</v>
      </c>
      <c r="J251" s="113">
        <f t="shared" si="50"/>
        <v>581.25</v>
      </c>
      <c r="K251" s="549">
        <f t="shared" si="52"/>
        <v>4.4118459715639808</v>
      </c>
      <c r="L251" s="551"/>
      <c r="N251" s="187">
        <v>2.9539999999999997</v>
      </c>
      <c r="O251" s="113">
        <v>2.6790000000000003</v>
      </c>
      <c r="P251" s="198">
        <v>2.504</v>
      </c>
      <c r="Q251" s="148">
        <f t="shared" si="53"/>
        <v>45031</v>
      </c>
      <c r="R251" s="148">
        <f t="shared" si="54"/>
        <v>44331</v>
      </c>
      <c r="S251" s="187">
        <f t="shared" si="45"/>
        <v>3.9285714285714211E-4</v>
      </c>
      <c r="T251" s="549">
        <f t="shared" si="55"/>
        <v>700</v>
      </c>
      <c r="U251" s="113">
        <f t="shared" si="56"/>
        <v>444.75</v>
      </c>
      <c r="V251" s="113">
        <f t="shared" si="57"/>
        <v>255.25</v>
      </c>
      <c r="W251" s="549">
        <f t="shared" si="46"/>
        <v>2.7792767857142859</v>
      </c>
      <c r="X251" s="186">
        <f t="shared" si="58"/>
        <v>1.6325691858496949</v>
      </c>
      <c r="Y251" s="113">
        <f t="shared" si="59"/>
        <v>1.6392323912161499</v>
      </c>
      <c r="Z251" s="433"/>
      <c r="AA251" s="433"/>
    </row>
    <row r="252" spans="2:27" x14ac:dyDescent="0.35">
      <c r="B252" s="116">
        <v>42761</v>
      </c>
      <c r="C252" s="49">
        <v>4.4219999999999997</v>
      </c>
      <c r="D252" s="350">
        <v>4.0670000000000002</v>
      </c>
      <c r="E252" s="187">
        <f t="shared" si="51"/>
        <v>5.6082148499210038E-4</v>
      </c>
      <c r="F252" s="148">
        <f t="shared" si="47"/>
        <v>44587.25</v>
      </c>
      <c r="G252" s="116"/>
      <c r="H252" s="549">
        <f t="shared" si="48"/>
        <v>633</v>
      </c>
      <c r="I252" s="550">
        <f t="shared" si="49"/>
        <v>50.75</v>
      </c>
      <c r="J252" s="113">
        <f t="shared" si="50"/>
        <v>582.25</v>
      </c>
      <c r="K252" s="549">
        <f t="shared" si="52"/>
        <v>4.3935383096366509</v>
      </c>
      <c r="L252" s="551"/>
      <c r="N252" s="187">
        <v>3.0219999999999998</v>
      </c>
      <c r="O252" s="113">
        <v>2.7370000000000001</v>
      </c>
      <c r="P252" s="198">
        <v>2.5609999999999999</v>
      </c>
      <c r="Q252" s="148">
        <f t="shared" si="53"/>
        <v>45031</v>
      </c>
      <c r="R252" s="148">
        <f t="shared" si="54"/>
        <v>44331</v>
      </c>
      <c r="S252" s="187">
        <f t="shared" si="45"/>
        <v>4.0714285714285673E-4</v>
      </c>
      <c r="T252" s="549">
        <f t="shared" si="55"/>
        <v>700</v>
      </c>
      <c r="U252" s="113">
        <f t="shared" si="56"/>
        <v>443.75</v>
      </c>
      <c r="V252" s="113">
        <f t="shared" si="57"/>
        <v>256.25</v>
      </c>
      <c r="W252" s="549">
        <f t="shared" si="46"/>
        <v>2.8413303571428572</v>
      </c>
      <c r="X252" s="186">
        <f t="shared" si="58"/>
        <v>1.5522079524937937</v>
      </c>
      <c r="Y252" s="113">
        <f t="shared" si="59"/>
        <v>1.558231326313253</v>
      </c>
      <c r="Z252" s="433"/>
      <c r="AA252" s="433"/>
    </row>
    <row r="253" spans="2:27" x14ac:dyDescent="0.35">
      <c r="B253" s="116">
        <v>42762</v>
      </c>
      <c r="C253" s="49">
        <v>4.4989999999999997</v>
      </c>
      <c r="D253" s="350">
        <v>4.0570000000000004</v>
      </c>
      <c r="E253" s="187">
        <f t="shared" si="51"/>
        <v>6.9826224328593887E-4</v>
      </c>
      <c r="F253" s="148">
        <f t="shared" si="47"/>
        <v>44588.25</v>
      </c>
      <c r="G253" s="116"/>
      <c r="H253" s="549">
        <f t="shared" si="48"/>
        <v>633</v>
      </c>
      <c r="I253" s="550">
        <f t="shared" si="49"/>
        <v>49.75</v>
      </c>
      <c r="J253" s="113">
        <f t="shared" si="50"/>
        <v>583.25</v>
      </c>
      <c r="K253" s="549">
        <f t="shared" si="52"/>
        <v>4.4642614533965244</v>
      </c>
      <c r="L253" s="551"/>
      <c r="N253" s="187">
        <v>3.0619999999999998</v>
      </c>
      <c r="O253" s="113">
        <v>2.7709999999999999</v>
      </c>
      <c r="P253" s="198">
        <v>2.6040000000000001</v>
      </c>
      <c r="Q253" s="148">
        <f t="shared" si="53"/>
        <v>45031</v>
      </c>
      <c r="R253" s="148">
        <f t="shared" si="54"/>
        <v>44331</v>
      </c>
      <c r="S253" s="187">
        <f t="shared" si="45"/>
        <v>4.1571428571428559E-4</v>
      </c>
      <c r="T253" s="549">
        <f t="shared" si="55"/>
        <v>700</v>
      </c>
      <c r="U253" s="113">
        <f t="shared" si="56"/>
        <v>442.75</v>
      </c>
      <c r="V253" s="113">
        <f t="shared" si="57"/>
        <v>257.25</v>
      </c>
      <c r="W253" s="549">
        <f t="shared" si="46"/>
        <v>2.8779425000000001</v>
      </c>
      <c r="X253" s="186">
        <f t="shared" si="58"/>
        <v>1.5863189533965243</v>
      </c>
      <c r="Y253" s="113">
        <f t="shared" si="59"/>
        <v>1.5926099729512977</v>
      </c>
      <c r="Z253" s="433"/>
      <c r="AA253" s="433"/>
    </row>
    <row r="254" spans="2:27" x14ac:dyDescent="0.35">
      <c r="B254" s="116">
        <v>42765</v>
      </c>
      <c r="C254" s="49" t="s">
        <v>437</v>
      </c>
      <c r="D254" s="350" t="s">
        <v>437</v>
      </c>
      <c r="E254" s="187" t="str">
        <f t="shared" si="51"/>
        <v/>
      </c>
      <c r="F254" s="148">
        <f t="shared" si="47"/>
        <v>44591.25</v>
      </c>
      <c r="G254" s="116"/>
      <c r="H254" s="549">
        <f t="shared" si="48"/>
        <v>633</v>
      </c>
      <c r="I254" s="550">
        <f t="shared" si="49"/>
        <v>46.75</v>
      </c>
      <c r="J254" s="113">
        <f t="shared" si="50"/>
        <v>586.25</v>
      </c>
      <c r="K254" s="549" t="str">
        <f t="shared" si="52"/>
        <v/>
      </c>
      <c r="L254" s="551"/>
      <c r="N254" s="187" t="s">
        <v>437</v>
      </c>
      <c r="O254" s="113" t="s">
        <v>437</v>
      </c>
      <c r="P254" s="198" t="s">
        <v>437</v>
      </c>
      <c r="Q254" s="148">
        <f t="shared" si="53"/>
        <v>45031</v>
      </c>
      <c r="R254" s="148">
        <f t="shared" si="54"/>
        <v>44331</v>
      </c>
      <c r="S254" s="187" t="str">
        <f t="shared" si="45"/>
        <v/>
      </c>
      <c r="T254" s="549">
        <f t="shared" si="55"/>
        <v>700</v>
      </c>
      <c r="U254" s="113">
        <f t="shared" si="56"/>
        <v>439.75</v>
      </c>
      <c r="V254" s="113">
        <f t="shared" si="57"/>
        <v>260.25</v>
      </c>
      <c r="W254" s="549" t="str">
        <f t="shared" si="46"/>
        <v/>
      </c>
      <c r="X254" s="186" t="str">
        <f t="shared" si="58"/>
        <v/>
      </c>
      <c r="Y254" s="113" t="str">
        <f t="shared" si="59"/>
        <v/>
      </c>
      <c r="Z254" s="433"/>
      <c r="AA254" s="433"/>
    </row>
    <row r="255" spans="2:27" x14ac:dyDescent="0.35">
      <c r="B255" s="116">
        <v>42766</v>
      </c>
      <c r="C255" s="49">
        <v>4.4879999999999995</v>
      </c>
      <c r="D255" s="350">
        <v>4.0510000000000002</v>
      </c>
      <c r="E255" s="187">
        <f t="shared" si="51"/>
        <v>6.9036334913112065E-4</v>
      </c>
      <c r="F255" s="148">
        <f t="shared" si="47"/>
        <v>44592.25</v>
      </c>
      <c r="G255" s="116"/>
      <c r="H255" s="549">
        <f t="shared" si="48"/>
        <v>633</v>
      </c>
      <c r="I255" s="550">
        <f t="shared" si="49"/>
        <v>45.75</v>
      </c>
      <c r="J255" s="113">
        <f t="shared" si="50"/>
        <v>587.25</v>
      </c>
      <c r="K255" s="549">
        <f t="shared" si="52"/>
        <v>4.4564158767772506</v>
      </c>
      <c r="L255" s="551"/>
      <c r="N255" s="187">
        <v>3.0179999999999998</v>
      </c>
      <c r="O255" s="113">
        <v>2.7320000000000002</v>
      </c>
      <c r="P255" s="198">
        <v>2.5489999999999999</v>
      </c>
      <c r="Q255" s="148">
        <f t="shared" si="53"/>
        <v>45031</v>
      </c>
      <c r="R255" s="148">
        <f t="shared" si="54"/>
        <v>44331</v>
      </c>
      <c r="S255" s="187">
        <f t="shared" si="45"/>
        <v>4.0857142857142801E-4</v>
      </c>
      <c r="T255" s="549">
        <f t="shared" si="55"/>
        <v>700</v>
      </c>
      <c r="U255" s="113">
        <f t="shared" si="56"/>
        <v>438.75</v>
      </c>
      <c r="V255" s="113">
        <f t="shared" si="57"/>
        <v>261.25</v>
      </c>
      <c r="W255" s="549">
        <f t="shared" si="46"/>
        <v>2.8387392857142859</v>
      </c>
      <c r="X255" s="186">
        <f t="shared" si="58"/>
        <v>1.6176765910629647</v>
      </c>
      <c r="Y255" s="113">
        <f t="shared" si="59"/>
        <v>1.6242187849461631</v>
      </c>
      <c r="Z255" s="433"/>
      <c r="AA255" s="433"/>
    </row>
    <row r="256" spans="2:27" x14ac:dyDescent="0.35">
      <c r="B256" s="116">
        <v>42767</v>
      </c>
      <c r="C256" s="49">
        <v>4.4690000000000003</v>
      </c>
      <c r="D256" s="350">
        <v>4.0359999999999996</v>
      </c>
      <c r="E256" s="187">
        <f t="shared" si="51"/>
        <v>6.8404423380726811E-4</v>
      </c>
      <c r="F256" s="148">
        <f t="shared" si="47"/>
        <v>44593.25</v>
      </c>
      <c r="G256" s="116"/>
      <c r="H256" s="549">
        <f t="shared" si="48"/>
        <v>633</v>
      </c>
      <c r="I256" s="550">
        <f t="shared" si="49"/>
        <v>44.75</v>
      </c>
      <c r="J256" s="113">
        <f t="shared" si="50"/>
        <v>588.25</v>
      </c>
      <c r="K256" s="549">
        <f t="shared" si="52"/>
        <v>4.4383890205371248</v>
      </c>
      <c r="L256" s="551"/>
      <c r="N256" s="187">
        <v>3.0030000000000001</v>
      </c>
      <c r="O256" s="113">
        <v>2.718</v>
      </c>
      <c r="P256" s="198">
        <v>2.5310000000000001</v>
      </c>
      <c r="Q256" s="148">
        <f t="shared" si="53"/>
        <v>45031</v>
      </c>
      <c r="R256" s="148">
        <f t="shared" si="54"/>
        <v>44331</v>
      </c>
      <c r="S256" s="187">
        <f t="shared" si="45"/>
        <v>4.0714285714285733E-4</v>
      </c>
      <c r="T256" s="549">
        <f t="shared" si="55"/>
        <v>700</v>
      </c>
      <c r="U256" s="113">
        <f t="shared" si="56"/>
        <v>437.75</v>
      </c>
      <c r="V256" s="113">
        <f t="shared" si="57"/>
        <v>262.25</v>
      </c>
      <c r="W256" s="549">
        <f t="shared" si="46"/>
        <v>2.8247732142857145</v>
      </c>
      <c r="X256" s="186">
        <f t="shared" si="58"/>
        <v>1.6136158062514103</v>
      </c>
      <c r="Y256" s="113">
        <f t="shared" si="59"/>
        <v>1.6201251961768692</v>
      </c>
      <c r="Z256" s="433"/>
      <c r="AA256" s="433"/>
    </row>
    <row r="257" spans="2:27" x14ac:dyDescent="0.35">
      <c r="B257" s="116">
        <v>42768</v>
      </c>
      <c r="C257" s="49">
        <v>4.4329999999999998</v>
      </c>
      <c r="D257" s="350">
        <v>4.0199999999999996</v>
      </c>
      <c r="E257" s="187">
        <f t="shared" si="51"/>
        <v>6.5244865718799405E-4</v>
      </c>
      <c r="F257" s="148">
        <f t="shared" si="47"/>
        <v>44594.25</v>
      </c>
      <c r="G257" s="116"/>
      <c r="H257" s="549">
        <f t="shared" si="48"/>
        <v>633</v>
      </c>
      <c r="I257" s="550">
        <f t="shared" si="49"/>
        <v>43.75</v>
      </c>
      <c r="J257" s="113">
        <f t="shared" si="50"/>
        <v>589.25</v>
      </c>
      <c r="K257" s="549">
        <f t="shared" si="52"/>
        <v>4.4044553712480248</v>
      </c>
      <c r="L257" s="551"/>
      <c r="N257" s="187">
        <v>3.03</v>
      </c>
      <c r="O257" s="113">
        <v>2.7359999999999998</v>
      </c>
      <c r="P257" s="198">
        <v>2.5449999999999999</v>
      </c>
      <c r="Q257" s="148">
        <f t="shared" si="53"/>
        <v>45031</v>
      </c>
      <c r="R257" s="148">
        <f t="shared" si="54"/>
        <v>44331</v>
      </c>
      <c r="S257" s="187">
        <f t="shared" si="45"/>
        <v>4.2000000000000007E-4</v>
      </c>
      <c r="T257" s="549">
        <f t="shared" si="55"/>
        <v>700</v>
      </c>
      <c r="U257" s="113">
        <f t="shared" si="56"/>
        <v>436.75</v>
      </c>
      <c r="V257" s="113">
        <f t="shared" si="57"/>
        <v>263.25</v>
      </c>
      <c r="W257" s="549">
        <f t="shared" si="46"/>
        <v>2.8465649999999996</v>
      </c>
      <c r="X257" s="186">
        <f t="shared" si="58"/>
        <v>1.5578903712480252</v>
      </c>
      <c r="Y257" s="113">
        <f t="shared" si="59"/>
        <v>1.5639579272700654</v>
      </c>
      <c r="Z257" s="433"/>
      <c r="AA257" s="433"/>
    </row>
    <row r="258" spans="2:27" x14ac:dyDescent="0.35">
      <c r="B258" s="116">
        <v>42769</v>
      </c>
      <c r="C258" s="49">
        <v>4.4130000000000003</v>
      </c>
      <c r="D258" s="350">
        <v>4.0259999999999998</v>
      </c>
      <c r="E258" s="187">
        <f t="shared" si="51"/>
        <v>6.1137440758293911E-4</v>
      </c>
      <c r="F258" s="148">
        <f t="shared" si="47"/>
        <v>44595.25</v>
      </c>
      <c r="G258" s="116"/>
      <c r="H258" s="549">
        <f t="shared" si="48"/>
        <v>633</v>
      </c>
      <c r="I258" s="550">
        <f t="shared" si="49"/>
        <v>42.75</v>
      </c>
      <c r="J258" s="113">
        <f t="shared" si="50"/>
        <v>590.25</v>
      </c>
      <c r="K258" s="549">
        <f t="shared" si="52"/>
        <v>4.3868637440758294</v>
      </c>
      <c r="L258" s="551"/>
      <c r="N258" s="187">
        <v>3.0230000000000001</v>
      </c>
      <c r="O258" s="113">
        <v>2.73</v>
      </c>
      <c r="P258" s="198">
        <v>2.536</v>
      </c>
      <c r="Q258" s="148">
        <f t="shared" si="53"/>
        <v>45031</v>
      </c>
      <c r="R258" s="148">
        <f t="shared" si="54"/>
        <v>44331</v>
      </c>
      <c r="S258" s="187">
        <f t="shared" si="45"/>
        <v>4.1857142857142879E-4</v>
      </c>
      <c r="T258" s="549">
        <f t="shared" si="55"/>
        <v>700</v>
      </c>
      <c r="U258" s="113">
        <f t="shared" si="56"/>
        <v>435.75</v>
      </c>
      <c r="V258" s="113">
        <f t="shared" si="57"/>
        <v>264.25</v>
      </c>
      <c r="W258" s="549">
        <f t="shared" si="46"/>
        <v>2.8406075</v>
      </c>
      <c r="X258" s="186">
        <f t="shared" si="58"/>
        <v>1.5462562440758294</v>
      </c>
      <c r="Y258" s="113">
        <f t="shared" si="59"/>
        <v>1.5522335150066846</v>
      </c>
      <c r="Z258" s="433"/>
      <c r="AA258" s="433"/>
    </row>
    <row r="259" spans="2:27" x14ac:dyDescent="0.35">
      <c r="B259" s="116">
        <v>42772</v>
      </c>
      <c r="C259" s="49" t="s">
        <v>437</v>
      </c>
      <c r="D259" s="350" t="s">
        <v>437</v>
      </c>
      <c r="E259" s="187" t="str">
        <f t="shared" si="51"/>
        <v/>
      </c>
      <c r="F259" s="148">
        <f t="shared" si="47"/>
        <v>44598.25</v>
      </c>
      <c r="G259" s="116"/>
      <c r="H259" s="549">
        <f t="shared" si="48"/>
        <v>633</v>
      </c>
      <c r="I259" s="550">
        <f t="shared" si="49"/>
        <v>39.75</v>
      </c>
      <c r="J259" s="113">
        <f t="shared" si="50"/>
        <v>593.25</v>
      </c>
      <c r="K259" s="549" t="str">
        <f t="shared" si="52"/>
        <v/>
      </c>
      <c r="L259" s="551"/>
      <c r="N259" s="187" t="s">
        <v>437</v>
      </c>
      <c r="O259" s="113" t="s">
        <v>437</v>
      </c>
      <c r="P259" s="198" t="s">
        <v>437</v>
      </c>
      <c r="Q259" s="148">
        <f t="shared" si="53"/>
        <v>45031</v>
      </c>
      <c r="R259" s="148">
        <f t="shared" si="54"/>
        <v>44331</v>
      </c>
      <c r="S259" s="187" t="str">
        <f t="shared" si="45"/>
        <v/>
      </c>
      <c r="T259" s="549">
        <f t="shared" si="55"/>
        <v>700</v>
      </c>
      <c r="U259" s="113">
        <f t="shared" si="56"/>
        <v>432.75</v>
      </c>
      <c r="V259" s="113">
        <f t="shared" si="57"/>
        <v>267.25</v>
      </c>
      <c r="W259" s="549" t="str">
        <f t="shared" si="46"/>
        <v/>
      </c>
      <c r="X259" s="186" t="str">
        <f t="shared" si="58"/>
        <v/>
      </c>
      <c r="Y259" s="113" t="str">
        <f t="shared" si="59"/>
        <v/>
      </c>
      <c r="Z259" s="433"/>
      <c r="AA259" s="433"/>
    </row>
    <row r="260" spans="2:27" x14ac:dyDescent="0.35">
      <c r="B260" s="116">
        <v>42773</v>
      </c>
      <c r="C260" s="49">
        <v>4.41</v>
      </c>
      <c r="D260" s="350">
        <v>4.0019999999999998</v>
      </c>
      <c r="E260" s="187">
        <f t="shared" si="51"/>
        <v>6.4454976303317593E-4</v>
      </c>
      <c r="F260" s="148">
        <f t="shared" si="47"/>
        <v>44599.25</v>
      </c>
      <c r="G260" s="116"/>
      <c r="H260" s="549">
        <f t="shared" si="48"/>
        <v>633</v>
      </c>
      <c r="I260" s="550">
        <f t="shared" si="49"/>
        <v>38.75</v>
      </c>
      <c r="J260" s="113">
        <f t="shared" si="50"/>
        <v>594.25</v>
      </c>
      <c r="K260" s="549">
        <f t="shared" si="52"/>
        <v>4.3850236966824649</v>
      </c>
      <c r="L260" s="551"/>
      <c r="N260" s="187">
        <v>2.9550000000000001</v>
      </c>
      <c r="O260" s="113">
        <v>2.6710000000000003</v>
      </c>
      <c r="P260" s="198">
        <v>2.5110000000000001</v>
      </c>
      <c r="Q260" s="148">
        <f t="shared" si="53"/>
        <v>45031</v>
      </c>
      <c r="R260" s="148">
        <f t="shared" si="54"/>
        <v>44331</v>
      </c>
      <c r="S260" s="187">
        <f t="shared" si="45"/>
        <v>4.0571428571428545E-4</v>
      </c>
      <c r="T260" s="549">
        <f t="shared" si="55"/>
        <v>700</v>
      </c>
      <c r="U260" s="113">
        <f t="shared" si="56"/>
        <v>431.75</v>
      </c>
      <c r="V260" s="113">
        <f t="shared" si="57"/>
        <v>268.25</v>
      </c>
      <c r="W260" s="549">
        <f t="shared" si="46"/>
        <v>2.7798328571428574</v>
      </c>
      <c r="X260" s="186">
        <f t="shared" si="58"/>
        <v>1.6051908395396075</v>
      </c>
      <c r="Y260" s="113">
        <f t="shared" si="59"/>
        <v>1.6116324336179932</v>
      </c>
      <c r="Z260" s="433"/>
      <c r="AA260" s="433"/>
    </row>
    <row r="261" spans="2:27" x14ac:dyDescent="0.35">
      <c r="B261" s="116">
        <v>42774</v>
      </c>
      <c r="C261" s="49">
        <v>4.3659999999999997</v>
      </c>
      <c r="D261" s="350">
        <v>3.9529999999999998</v>
      </c>
      <c r="E261" s="187">
        <f t="shared" si="51"/>
        <v>6.5244865718799339E-4</v>
      </c>
      <c r="F261" s="148">
        <f t="shared" si="47"/>
        <v>44600.25</v>
      </c>
      <c r="G261" s="116"/>
      <c r="H261" s="549">
        <f t="shared" si="48"/>
        <v>633</v>
      </c>
      <c r="I261" s="550">
        <f t="shared" si="49"/>
        <v>37.75</v>
      </c>
      <c r="J261" s="113">
        <f t="shared" si="50"/>
        <v>595.25</v>
      </c>
      <c r="K261" s="549">
        <f t="shared" si="52"/>
        <v>4.3413700631911532</v>
      </c>
      <c r="L261" s="551"/>
      <c r="N261" s="187">
        <v>2.9079999999999999</v>
      </c>
      <c r="O261" s="113">
        <v>2.629</v>
      </c>
      <c r="P261" s="198">
        <v>2.4750000000000001</v>
      </c>
      <c r="Q261" s="148">
        <f t="shared" si="53"/>
        <v>45031</v>
      </c>
      <c r="R261" s="148">
        <f t="shared" si="54"/>
        <v>44331</v>
      </c>
      <c r="S261" s="187">
        <f t="shared" si="45"/>
        <v>3.9857142857142847E-4</v>
      </c>
      <c r="T261" s="549">
        <f t="shared" si="55"/>
        <v>700</v>
      </c>
      <c r="U261" s="113">
        <f t="shared" si="56"/>
        <v>430.75</v>
      </c>
      <c r="V261" s="113">
        <f t="shared" si="57"/>
        <v>269.25</v>
      </c>
      <c r="W261" s="549">
        <f t="shared" si="46"/>
        <v>2.7363153571428569</v>
      </c>
      <c r="X261" s="186">
        <f t="shared" si="58"/>
        <v>1.6050547060482963</v>
      </c>
      <c r="Y261" s="113">
        <f t="shared" si="59"/>
        <v>1.6114952075718225</v>
      </c>
      <c r="Z261" s="433"/>
      <c r="AA261" s="433"/>
    </row>
    <row r="262" spans="2:27" x14ac:dyDescent="0.35">
      <c r="B262" s="116">
        <v>42775</v>
      </c>
      <c r="C262" s="49">
        <v>4.3469999999999995</v>
      </c>
      <c r="D262" s="350">
        <v>3.9329999999999998</v>
      </c>
      <c r="E262" s="187">
        <f t="shared" si="51"/>
        <v>6.5402843601895691E-4</v>
      </c>
      <c r="F262" s="148">
        <f t="shared" si="47"/>
        <v>44601.25</v>
      </c>
      <c r="G262" s="116"/>
      <c r="H262" s="549">
        <f t="shared" si="48"/>
        <v>633</v>
      </c>
      <c r="I262" s="550">
        <f t="shared" si="49"/>
        <v>36.75</v>
      </c>
      <c r="J262" s="113">
        <f t="shared" si="50"/>
        <v>596.25</v>
      </c>
      <c r="K262" s="549">
        <f t="shared" si="52"/>
        <v>4.3229644549763027</v>
      </c>
      <c r="L262" s="551"/>
      <c r="N262" s="187">
        <v>2.8050000000000002</v>
      </c>
      <c r="O262" s="113">
        <v>2.532</v>
      </c>
      <c r="P262" s="198">
        <v>2.3879999999999999</v>
      </c>
      <c r="Q262" s="148">
        <f t="shared" si="53"/>
        <v>45031</v>
      </c>
      <c r="R262" s="148">
        <f t="shared" si="54"/>
        <v>44331</v>
      </c>
      <c r="S262" s="187">
        <f t="shared" ref="S262:S275" si="60">IF(N262="","",(O262-N262)/($O$14-$N$14))</f>
        <v>3.9000000000000021E-4</v>
      </c>
      <c r="T262" s="549">
        <f t="shared" si="55"/>
        <v>700</v>
      </c>
      <c r="U262" s="113">
        <f t="shared" si="56"/>
        <v>429.75</v>
      </c>
      <c r="V262" s="113">
        <f t="shared" si="57"/>
        <v>270.25</v>
      </c>
      <c r="W262" s="549">
        <f t="shared" ref="W262:W275" si="61">IF(N262="","",N262-(U262*S262))</f>
        <v>2.6373975000000001</v>
      </c>
      <c r="X262" s="186">
        <f t="shared" si="58"/>
        <v>1.6855669549763026</v>
      </c>
      <c r="Y262" s="113">
        <f t="shared" si="59"/>
        <v>1.6926697948755454</v>
      </c>
      <c r="Z262" s="433"/>
      <c r="AA262" s="433"/>
    </row>
    <row r="263" spans="2:27" x14ac:dyDescent="0.35">
      <c r="B263" s="116">
        <v>42776</v>
      </c>
      <c r="C263" s="49">
        <v>4.3419999999999996</v>
      </c>
      <c r="D263" s="350">
        <v>3.9249999999999998</v>
      </c>
      <c r="E263" s="187">
        <f t="shared" si="51"/>
        <v>6.587677725118481E-4</v>
      </c>
      <c r="F263" s="148">
        <f t="shared" si="47"/>
        <v>44602.25</v>
      </c>
      <c r="G263" s="116"/>
      <c r="H263" s="549">
        <f t="shared" si="48"/>
        <v>633</v>
      </c>
      <c r="I263" s="550">
        <f t="shared" si="49"/>
        <v>35.75</v>
      </c>
      <c r="J263" s="113">
        <f t="shared" si="50"/>
        <v>597.25</v>
      </c>
      <c r="K263" s="549">
        <f t="shared" si="52"/>
        <v>4.318449052132701</v>
      </c>
      <c r="L263" s="551"/>
      <c r="N263" s="187">
        <v>2.8319999999999999</v>
      </c>
      <c r="O263" s="113">
        <v>2.5609999999999999</v>
      </c>
      <c r="P263" s="198">
        <v>2.415</v>
      </c>
      <c r="Q263" s="148">
        <f t="shared" si="53"/>
        <v>45031</v>
      </c>
      <c r="R263" s="148">
        <f t="shared" si="54"/>
        <v>44331</v>
      </c>
      <c r="S263" s="187">
        <f t="shared" si="60"/>
        <v>3.87142857142857E-4</v>
      </c>
      <c r="T263" s="549">
        <f t="shared" si="55"/>
        <v>700</v>
      </c>
      <c r="U263" s="113">
        <f t="shared" si="56"/>
        <v>428.75</v>
      </c>
      <c r="V263" s="113">
        <f t="shared" si="57"/>
        <v>271.25</v>
      </c>
      <c r="W263" s="549">
        <f t="shared" si="61"/>
        <v>2.6660124999999999</v>
      </c>
      <c r="X263" s="186">
        <f t="shared" si="58"/>
        <v>1.6524365521327011</v>
      </c>
      <c r="Y263" s="113">
        <f t="shared" si="59"/>
        <v>1.659262918529758</v>
      </c>
      <c r="Z263" s="433"/>
      <c r="AA263" s="433"/>
    </row>
    <row r="264" spans="2:27" x14ac:dyDescent="0.35">
      <c r="B264" s="116">
        <v>42779</v>
      </c>
      <c r="C264" s="49">
        <v>4.3460000000000001</v>
      </c>
      <c r="D264" s="350">
        <v>3.93</v>
      </c>
      <c r="E264" s="187">
        <f t="shared" si="51"/>
        <v>6.5718799368088459E-4</v>
      </c>
      <c r="F264" s="148">
        <f t="shared" si="47"/>
        <v>44605.25</v>
      </c>
      <c r="G264" s="116"/>
      <c r="H264" s="549">
        <f t="shared" si="48"/>
        <v>633</v>
      </c>
      <c r="I264" s="550">
        <f t="shared" si="49"/>
        <v>32.75</v>
      </c>
      <c r="J264" s="113">
        <f t="shared" si="50"/>
        <v>600.25</v>
      </c>
      <c r="K264" s="549">
        <f t="shared" si="52"/>
        <v>4.3244770932069514</v>
      </c>
      <c r="L264" s="551"/>
      <c r="N264" s="187">
        <v>2.8369999999999997</v>
      </c>
      <c r="O264" s="113">
        <v>2.5670000000000002</v>
      </c>
      <c r="P264" s="198">
        <v>2.4209999999999998</v>
      </c>
      <c r="Q264" s="148">
        <f t="shared" si="53"/>
        <v>45031</v>
      </c>
      <c r="R264" s="148">
        <f t="shared" si="54"/>
        <v>44331</v>
      </c>
      <c r="S264" s="187">
        <f t="shared" si="60"/>
        <v>3.8571428571428513E-4</v>
      </c>
      <c r="T264" s="549">
        <f t="shared" si="55"/>
        <v>700</v>
      </c>
      <c r="U264" s="113">
        <f t="shared" si="56"/>
        <v>425.75</v>
      </c>
      <c r="V264" s="113">
        <f t="shared" si="57"/>
        <v>274.25</v>
      </c>
      <c r="W264" s="549">
        <f t="shared" si="61"/>
        <v>2.6727821428571428</v>
      </c>
      <c r="X264" s="186">
        <f t="shared" si="58"/>
        <v>1.6516949503498086</v>
      </c>
      <c r="Y264" s="113">
        <f t="shared" si="59"/>
        <v>1.658515190872345</v>
      </c>
      <c r="Z264" s="433"/>
      <c r="AA264" s="433"/>
    </row>
    <row r="265" spans="2:27" x14ac:dyDescent="0.35">
      <c r="B265" s="116">
        <v>42780</v>
      </c>
      <c r="C265" s="49">
        <v>4.383</v>
      </c>
      <c r="D265" s="350">
        <v>3.9580000000000002</v>
      </c>
      <c r="E265" s="187">
        <f t="shared" si="51"/>
        <v>6.714060031595574E-4</v>
      </c>
      <c r="F265" s="148">
        <f t="shared" si="47"/>
        <v>44606.25</v>
      </c>
      <c r="G265" s="116"/>
      <c r="H265" s="549">
        <f t="shared" si="48"/>
        <v>633</v>
      </c>
      <c r="I265" s="550">
        <f t="shared" si="49"/>
        <v>31.75</v>
      </c>
      <c r="J265" s="113">
        <f t="shared" si="50"/>
        <v>601.25</v>
      </c>
      <c r="K265" s="549">
        <f t="shared" si="52"/>
        <v>4.3616828593996839</v>
      </c>
      <c r="L265" s="551"/>
      <c r="N265" s="187">
        <v>2.8580000000000001</v>
      </c>
      <c r="O265" s="113">
        <v>2.5869999999999997</v>
      </c>
      <c r="P265" s="198">
        <v>2.4409999999999998</v>
      </c>
      <c r="Q265" s="148">
        <f t="shared" si="53"/>
        <v>45031</v>
      </c>
      <c r="R265" s="148">
        <f t="shared" si="54"/>
        <v>44331</v>
      </c>
      <c r="S265" s="187">
        <f t="shared" si="60"/>
        <v>3.8714285714285765E-4</v>
      </c>
      <c r="T265" s="549">
        <f t="shared" si="55"/>
        <v>700</v>
      </c>
      <c r="U265" s="113">
        <f t="shared" si="56"/>
        <v>424.75</v>
      </c>
      <c r="V265" s="113">
        <f t="shared" si="57"/>
        <v>275.25</v>
      </c>
      <c r="W265" s="549">
        <f t="shared" si="61"/>
        <v>2.6935610714285714</v>
      </c>
      <c r="X265" s="186">
        <f t="shared" si="58"/>
        <v>1.6681217879711125</v>
      </c>
      <c r="Y265" s="113">
        <f t="shared" si="59"/>
        <v>1.6750783637198952</v>
      </c>
      <c r="Z265" s="433"/>
      <c r="AA265" s="433"/>
    </row>
    <row r="266" spans="2:27" x14ac:dyDescent="0.35">
      <c r="B266" s="116">
        <v>42781</v>
      </c>
      <c r="C266" s="49">
        <v>4.43</v>
      </c>
      <c r="D266" s="350">
        <v>3.9889999999999999</v>
      </c>
      <c r="E266" s="187">
        <f t="shared" si="51"/>
        <v>6.9668246445497601E-4</v>
      </c>
      <c r="F266" s="148">
        <f t="shared" si="47"/>
        <v>44607.25</v>
      </c>
      <c r="G266" s="116"/>
      <c r="H266" s="549">
        <f t="shared" si="48"/>
        <v>633</v>
      </c>
      <c r="I266" s="550">
        <f t="shared" si="49"/>
        <v>30.75</v>
      </c>
      <c r="J266" s="113">
        <f t="shared" si="50"/>
        <v>602.25</v>
      </c>
      <c r="K266" s="549">
        <f t="shared" si="52"/>
        <v>4.4085770142180092</v>
      </c>
      <c r="L266" s="551"/>
      <c r="N266" s="187">
        <v>2.8970000000000002</v>
      </c>
      <c r="O266" s="113">
        <v>2.6259999999999999</v>
      </c>
      <c r="P266" s="198">
        <v>2.472</v>
      </c>
      <c r="Q266" s="148">
        <f t="shared" si="53"/>
        <v>45031</v>
      </c>
      <c r="R266" s="148">
        <f t="shared" si="54"/>
        <v>44331</v>
      </c>
      <c r="S266" s="187">
        <f t="shared" si="60"/>
        <v>3.8714285714285765E-4</v>
      </c>
      <c r="T266" s="549">
        <f t="shared" si="55"/>
        <v>700</v>
      </c>
      <c r="U266" s="113">
        <f t="shared" si="56"/>
        <v>423.75</v>
      </c>
      <c r="V266" s="113">
        <f t="shared" si="57"/>
        <v>276.25</v>
      </c>
      <c r="W266" s="549">
        <f t="shared" si="61"/>
        <v>2.7329482142857144</v>
      </c>
      <c r="X266" s="186">
        <f t="shared" si="58"/>
        <v>1.6756287999322947</v>
      </c>
      <c r="Y266" s="113">
        <f t="shared" si="59"/>
        <v>1.6826481296202012</v>
      </c>
      <c r="Z266" s="433"/>
      <c r="AA266" s="433"/>
    </row>
    <row r="267" spans="2:27" x14ac:dyDescent="0.35">
      <c r="B267" s="116">
        <v>42782</v>
      </c>
      <c r="C267" s="49">
        <v>4.4130000000000003</v>
      </c>
      <c r="D267" s="350">
        <v>3.9729999999999999</v>
      </c>
      <c r="E267" s="187">
        <f t="shared" si="51"/>
        <v>6.9510268562401325E-4</v>
      </c>
      <c r="F267" s="148">
        <f t="shared" si="47"/>
        <v>44608.25</v>
      </c>
      <c r="G267" s="116"/>
      <c r="H267" s="549">
        <f t="shared" si="48"/>
        <v>633</v>
      </c>
      <c r="I267" s="550">
        <f t="shared" si="49"/>
        <v>29.75</v>
      </c>
      <c r="J267" s="113">
        <f t="shared" si="50"/>
        <v>603.25</v>
      </c>
      <c r="K267" s="549">
        <f t="shared" si="52"/>
        <v>4.3923206951026863</v>
      </c>
      <c r="L267" s="551"/>
      <c r="N267" s="187">
        <v>2.9459999999999997</v>
      </c>
      <c r="O267" s="113">
        <v>2.677</v>
      </c>
      <c r="P267" s="198">
        <v>2.5030000000000001</v>
      </c>
      <c r="Q267" s="148">
        <f t="shared" si="53"/>
        <v>45031</v>
      </c>
      <c r="R267" s="148">
        <f t="shared" si="54"/>
        <v>44331</v>
      </c>
      <c r="S267" s="187">
        <f t="shared" si="60"/>
        <v>3.8428571428571385E-4</v>
      </c>
      <c r="T267" s="549">
        <f t="shared" si="55"/>
        <v>700</v>
      </c>
      <c r="U267" s="113">
        <f t="shared" si="56"/>
        <v>422.75</v>
      </c>
      <c r="V267" s="113">
        <f t="shared" si="57"/>
        <v>277.25</v>
      </c>
      <c r="W267" s="549">
        <f t="shared" si="61"/>
        <v>2.7835432142857144</v>
      </c>
      <c r="X267" s="186">
        <f t="shared" si="58"/>
        <v>1.6087774808169719</v>
      </c>
      <c r="Y267" s="113">
        <f t="shared" si="59"/>
        <v>1.6152478932739411</v>
      </c>
      <c r="Z267" s="433"/>
      <c r="AA267" s="433"/>
    </row>
    <row r="268" spans="2:27" x14ac:dyDescent="0.35">
      <c r="B268" s="116">
        <v>42783</v>
      </c>
      <c r="C268" s="49">
        <v>4.4219999999999997</v>
      </c>
      <c r="D268" s="350">
        <v>3.976</v>
      </c>
      <c r="E268" s="187">
        <f t="shared" si="51"/>
        <v>7.0458135860979423E-4</v>
      </c>
      <c r="F268" s="148">
        <f t="shared" si="47"/>
        <v>44609.25</v>
      </c>
      <c r="G268" s="116"/>
      <c r="H268" s="549">
        <f t="shared" si="48"/>
        <v>633</v>
      </c>
      <c r="I268" s="550">
        <f t="shared" si="49"/>
        <v>28.75</v>
      </c>
      <c r="J268" s="113">
        <f t="shared" si="50"/>
        <v>604.25</v>
      </c>
      <c r="K268" s="549">
        <f t="shared" si="52"/>
        <v>4.4017432859399683</v>
      </c>
      <c r="L268" s="551"/>
      <c r="N268" s="187">
        <v>2.9220000000000002</v>
      </c>
      <c r="O268" s="113">
        <v>2.6480000000000001</v>
      </c>
      <c r="P268" s="198">
        <v>2.4740000000000002</v>
      </c>
      <c r="Q268" s="148">
        <f t="shared" si="53"/>
        <v>45031</v>
      </c>
      <c r="R268" s="148">
        <f t="shared" si="54"/>
        <v>44331</v>
      </c>
      <c r="S268" s="187">
        <f t="shared" si="60"/>
        <v>3.9142857142857143E-4</v>
      </c>
      <c r="T268" s="549">
        <f t="shared" si="55"/>
        <v>700</v>
      </c>
      <c r="U268" s="113">
        <f t="shared" si="56"/>
        <v>421.75</v>
      </c>
      <c r="V268" s="113">
        <f t="shared" si="57"/>
        <v>278.25</v>
      </c>
      <c r="W268" s="549">
        <f t="shared" si="61"/>
        <v>2.7569150000000002</v>
      </c>
      <c r="X268" s="186">
        <f t="shared" si="58"/>
        <v>1.6448282859399681</v>
      </c>
      <c r="Y268" s="113">
        <f t="shared" si="59"/>
        <v>1.6515919361655085</v>
      </c>
      <c r="Z268" s="433"/>
      <c r="AA268" s="433"/>
    </row>
    <row r="269" spans="2:27" x14ac:dyDescent="0.35">
      <c r="B269" s="116">
        <v>42786</v>
      </c>
      <c r="C269" s="49">
        <v>4.3730000000000002</v>
      </c>
      <c r="D269" s="350">
        <v>3.9340000000000002</v>
      </c>
      <c r="E269" s="187">
        <f t="shared" si="51"/>
        <v>6.9352290679304909E-4</v>
      </c>
      <c r="F269" s="148">
        <f t="shared" si="47"/>
        <v>44612.25</v>
      </c>
      <c r="G269" s="116"/>
      <c r="H269" s="549">
        <f t="shared" si="48"/>
        <v>633</v>
      </c>
      <c r="I269" s="550">
        <f t="shared" si="49"/>
        <v>25.75</v>
      </c>
      <c r="J269" s="113">
        <f t="shared" si="50"/>
        <v>607.25</v>
      </c>
      <c r="K269" s="549">
        <f t="shared" si="52"/>
        <v>4.3551417851500789</v>
      </c>
      <c r="L269" s="551"/>
      <c r="N269" s="187">
        <v>2.899</v>
      </c>
      <c r="O269" s="113">
        <v>2.6240000000000001</v>
      </c>
      <c r="P269" s="198">
        <v>2.4489999999999998</v>
      </c>
      <c r="Q269" s="148">
        <f t="shared" si="53"/>
        <v>45031</v>
      </c>
      <c r="R269" s="148">
        <f t="shared" si="54"/>
        <v>44331</v>
      </c>
      <c r="S269" s="187">
        <f t="shared" si="60"/>
        <v>3.9285714285714271E-4</v>
      </c>
      <c r="T269" s="549">
        <f t="shared" si="55"/>
        <v>700</v>
      </c>
      <c r="U269" s="113">
        <f t="shared" si="56"/>
        <v>418.75</v>
      </c>
      <c r="V269" s="113">
        <f t="shared" si="57"/>
        <v>281.25</v>
      </c>
      <c r="W269" s="549">
        <f t="shared" si="61"/>
        <v>2.7344910714285717</v>
      </c>
      <c r="X269" s="186">
        <f t="shared" si="58"/>
        <v>1.6206507137215072</v>
      </c>
      <c r="Y269" s="113">
        <f t="shared" si="59"/>
        <v>1.6272169855612528</v>
      </c>
      <c r="Z269" s="433"/>
      <c r="AA269" s="433"/>
    </row>
    <row r="270" spans="2:27" x14ac:dyDescent="0.35">
      <c r="B270" s="116">
        <v>42787</v>
      </c>
      <c r="C270" s="49">
        <v>4.3579999999999997</v>
      </c>
      <c r="D270" s="350">
        <v>3.93</v>
      </c>
      <c r="E270" s="187">
        <f t="shared" si="51"/>
        <v>6.7614533965244784E-4</v>
      </c>
      <c r="F270" s="148">
        <f t="shared" si="47"/>
        <v>44613.25</v>
      </c>
      <c r="G270" s="116"/>
      <c r="H270" s="549">
        <f t="shared" si="48"/>
        <v>633</v>
      </c>
      <c r="I270" s="550">
        <f t="shared" si="49"/>
        <v>24.75</v>
      </c>
      <c r="J270" s="113">
        <f t="shared" si="50"/>
        <v>608.25</v>
      </c>
      <c r="K270" s="549">
        <f t="shared" si="52"/>
        <v>4.341265402843602</v>
      </c>
      <c r="L270" s="551"/>
      <c r="N270" s="187">
        <v>2.899</v>
      </c>
      <c r="O270" s="113">
        <v>2.6240000000000001</v>
      </c>
      <c r="P270" s="198">
        <v>2.4510000000000001</v>
      </c>
      <c r="Q270" s="148">
        <f t="shared" si="53"/>
        <v>45031</v>
      </c>
      <c r="R270" s="148">
        <f t="shared" si="54"/>
        <v>44331</v>
      </c>
      <c r="S270" s="187">
        <f t="shared" si="60"/>
        <v>3.9285714285714271E-4</v>
      </c>
      <c r="T270" s="549">
        <f t="shared" si="55"/>
        <v>700</v>
      </c>
      <c r="U270" s="113">
        <f t="shared" si="56"/>
        <v>417.75</v>
      </c>
      <c r="V270" s="113">
        <f t="shared" si="57"/>
        <v>282.25</v>
      </c>
      <c r="W270" s="549">
        <f t="shared" si="61"/>
        <v>2.7348839285714286</v>
      </c>
      <c r="X270" s="186">
        <f t="shared" si="58"/>
        <v>1.6063814742721734</v>
      </c>
      <c r="Y270" s="113">
        <f t="shared" si="59"/>
        <v>1.6128326278743721</v>
      </c>
      <c r="Z270" s="433"/>
      <c r="AA270" s="433"/>
    </row>
    <row r="271" spans="2:27" x14ac:dyDescent="0.35">
      <c r="B271" s="116">
        <v>42788</v>
      </c>
      <c r="C271" s="49">
        <v>4.3629999999999995</v>
      </c>
      <c r="D271" s="350">
        <v>3.9430000000000001</v>
      </c>
      <c r="E271" s="187">
        <f t="shared" si="51"/>
        <v>6.6350710900473853E-4</v>
      </c>
      <c r="F271" s="148">
        <f t="shared" si="47"/>
        <v>44614.25</v>
      </c>
      <c r="G271" s="116"/>
      <c r="H271" s="549">
        <f t="shared" si="48"/>
        <v>633</v>
      </c>
      <c r="I271" s="550">
        <f t="shared" si="49"/>
        <v>23.75</v>
      </c>
      <c r="J271" s="113">
        <f t="shared" si="50"/>
        <v>609.25</v>
      </c>
      <c r="K271" s="549">
        <f t="shared" si="52"/>
        <v>4.347241706161137</v>
      </c>
      <c r="L271" s="551"/>
      <c r="N271" s="187">
        <v>2.899</v>
      </c>
      <c r="O271" s="113">
        <v>2.6259999999999999</v>
      </c>
      <c r="P271" s="198">
        <v>2.456</v>
      </c>
      <c r="Q271" s="148">
        <f t="shared" si="53"/>
        <v>45031</v>
      </c>
      <c r="R271" s="148">
        <f t="shared" si="54"/>
        <v>44331</v>
      </c>
      <c r="S271" s="187">
        <f t="shared" si="60"/>
        <v>3.9000000000000021E-4</v>
      </c>
      <c r="T271" s="549">
        <f t="shared" si="55"/>
        <v>700</v>
      </c>
      <c r="U271" s="113">
        <f t="shared" si="56"/>
        <v>416.75</v>
      </c>
      <c r="V271" s="113">
        <f t="shared" si="57"/>
        <v>283.25</v>
      </c>
      <c r="W271" s="549">
        <f t="shared" si="61"/>
        <v>2.7364674999999998</v>
      </c>
      <c r="X271" s="186">
        <f t="shared" si="58"/>
        <v>1.6107742061611372</v>
      </c>
      <c r="Y271" s="113">
        <f t="shared" si="59"/>
        <v>1.6172606900192399</v>
      </c>
      <c r="Z271" s="433"/>
      <c r="AA271" s="433"/>
    </row>
    <row r="272" spans="2:27" x14ac:dyDescent="0.35">
      <c r="B272" s="116">
        <v>42789</v>
      </c>
      <c r="C272" s="49">
        <v>4.32</v>
      </c>
      <c r="D272" s="350">
        <v>3.9009999999999998</v>
      </c>
      <c r="E272" s="187">
        <f t="shared" ref="E272:E275" si="62">IF(C272="","",(D272-C272)/($D$14-$C$14))</f>
        <v>6.6192733017377643E-4</v>
      </c>
      <c r="F272" s="148">
        <f t="shared" si="47"/>
        <v>44615.25</v>
      </c>
      <c r="G272" s="116"/>
      <c r="H272" s="549">
        <f t="shared" si="48"/>
        <v>633</v>
      </c>
      <c r="I272" s="550">
        <f t="shared" si="49"/>
        <v>22.75</v>
      </c>
      <c r="J272" s="113">
        <f t="shared" si="50"/>
        <v>610.25</v>
      </c>
      <c r="K272" s="549">
        <f t="shared" ref="K272:K275" si="63">IF(C272="","",C272-(I272*E272))</f>
        <v>4.3049411532385466</v>
      </c>
      <c r="L272" s="551"/>
      <c r="N272" s="187">
        <v>2.8740000000000001</v>
      </c>
      <c r="O272" s="113">
        <v>2.609</v>
      </c>
      <c r="P272" s="198">
        <v>2.4390000000000001</v>
      </c>
      <c r="Q272" s="148">
        <f t="shared" ref="Q272:Q275" si="64">IF($F272&lt;$P$14,$P$14,IF($F272&lt;$O$14,$O$14,$N$14))</f>
        <v>45031</v>
      </c>
      <c r="R272" s="148">
        <f t="shared" ref="R272:R275" si="65">IF($F272&gt;$N$14,$N$14,IF($F272&gt;$O$14,$O$14,$P$14))</f>
        <v>44331</v>
      </c>
      <c r="S272" s="187">
        <f t="shared" si="60"/>
        <v>3.7857142857142874E-4</v>
      </c>
      <c r="T272" s="549">
        <f t="shared" ref="T272:T275" si="66">Q272-R272</f>
        <v>700</v>
      </c>
      <c r="U272" s="113">
        <f t="shared" ref="U272:U275" si="67">Q272-F272</f>
        <v>415.75</v>
      </c>
      <c r="V272" s="113">
        <f t="shared" ref="V272:V275" si="68">F272-R272</f>
        <v>284.25</v>
      </c>
      <c r="W272" s="549">
        <f t="shared" si="61"/>
        <v>2.7166089285714285</v>
      </c>
      <c r="X272" s="186">
        <f t="shared" ref="X272:X275" si="69">IFERROR(K272-W272,"")</f>
        <v>1.5883322246671181</v>
      </c>
      <c r="Y272" s="113">
        <f t="shared" ref="Y272:Y275" si="70">IF(X272="","",((1+X272/200)^2-1)*100)</f>
        <v>1.5946392228069151</v>
      </c>
      <c r="Z272" s="433"/>
      <c r="AA272" s="433"/>
    </row>
    <row r="273" spans="2:27" x14ac:dyDescent="0.35">
      <c r="B273" s="116">
        <v>42790</v>
      </c>
      <c r="C273" s="49">
        <v>4.306</v>
      </c>
      <c r="D273" s="350">
        <v>3.887</v>
      </c>
      <c r="E273" s="187">
        <f t="shared" si="62"/>
        <v>6.6192733017377578E-4</v>
      </c>
      <c r="F273" s="148">
        <f t="shared" si="47"/>
        <v>44616.25</v>
      </c>
      <c r="G273" s="116"/>
      <c r="H273" s="549">
        <f t="shared" si="48"/>
        <v>633</v>
      </c>
      <c r="I273" s="550">
        <f t="shared" si="49"/>
        <v>21.75</v>
      </c>
      <c r="J273" s="113">
        <f t="shared" si="50"/>
        <v>611.25</v>
      </c>
      <c r="K273" s="549">
        <f t="shared" si="63"/>
        <v>4.2916030805687209</v>
      </c>
      <c r="L273" s="551"/>
      <c r="N273" s="187">
        <v>2.8479999999999999</v>
      </c>
      <c r="O273" s="113">
        <v>2.597</v>
      </c>
      <c r="P273" s="198">
        <v>2.4329999999999998</v>
      </c>
      <c r="Q273" s="148">
        <f t="shared" si="64"/>
        <v>45031</v>
      </c>
      <c r="R273" s="148">
        <f t="shared" si="65"/>
        <v>44331</v>
      </c>
      <c r="S273" s="187">
        <f t="shared" si="60"/>
        <v>3.5857142857142842E-4</v>
      </c>
      <c r="T273" s="549">
        <f t="shared" si="66"/>
        <v>700</v>
      </c>
      <c r="U273" s="113">
        <f t="shared" si="67"/>
        <v>414.75</v>
      </c>
      <c r="V273" s="113">
        <f t="shared" si="68"/>
        <v>285.25</v>
      </c>
      <c r="W273" s="549">
        <f t="shared" si="61"/>
        <v>2.6992824999999998</v>
      </c>
      <c r="X273" s="186">
        <f t="shared" si="69"/>
        <v>1.5923205805687211</v>
      </c>
      <c r="Y273" s="113">
        <f t="shared" si="70"/>
        <v>1.5986592926469534</v>
      </c>
      <c r="Z273" s="433"/>
      <c r="AA273" s="433"/>
    </row>
    <row r="274" spans="2:27" x14ac:dyDescent="0.35">
      <c r="B274" s="116">
        <v>42793</v>
      </c>
      <c r="C274" s="49">
        <v>4.3079999999999998</v>
      </c>
      <c r="D274" s="350">
        <v>3.8959999999999999</v>
      </c>
      <c r="E274" s="187">
        <f t="shared" si="62"/>
        <v>6.5086887835702988E-4</v>
      </c>
      <c r="F274" s="148">
        <f t="shared" si="47"/>
        <v>44619.25</v>
      </c>
      <c r="G274" s="116"/>
      <c r="H274" s="549">
        <f t="shared" si="48"/>
        <v>633</v>
      </c>
      <c r="I274" s="550">
        <f t="shared" si="49"/>
        <v>18.75</v>
      </c>
      <c r="J274" s="113">
        <f t="shared" si="50"/>
        <v>614.25</v>
      </c>
      <c r="K274" s="549">
        <f t="shared" si="63"/>
        <v>4.2957962085308052</v>
      </c>
      <c r="L274" s="551"/>
      <c r="N274" s="187">
        <v>2.8319999999999999</v>
      </c>
      <c r="O274" s="113">
        <v>2.5830000000000002</v>
      </c>
      <c r="P274" s="198">
        <v>2.42</v>
      </c>
      <c r="Q274" s="148">
        <f t="shared" si="64"/>
        <v>45031</v>
      </c>
      <c r="R274" s="148">
        <f t="shared" si="65"/>
        <v>44331</v>
      </c>
      <c r="S274" s="187">
        <f t="shared" si="60"/>
        <v>3.5571428571428521E-4</v>
      </c>
      <c r="T274" s="549">
        <f t="shared" si="66"/>
        <v>700</v>
      </c>
      <c r="U274" s="113">
        <f t="shared" si="67"/>
        <v>411.75</v>
      </c>
      <c r="V274" s="113">
        <f t="shared" si="68"/>
        <v>288.25</v>
      </c>
      <c r="W274" s="549">
        <f t="shared" si="61"/>
        <v>2.6855346428571427</v>
      </c>
      <c r="X274" s="186">
        <f t="shared" si="69"/>
        <v>1.6102615656736625</v>
      </c>
      <c r="Y274" s="113">
        <f t="shared" si="70"/>
        <v>1.6167439214483936</v>
      </c>
      <c r="Z274" s="433"/>
      <c r="AA274" s="433"/>
    </row>
    <row r="275" spans="2:27" x14ac:dyDescent="0.35">
      <c r="B275" s="116">
        <v>42794</v>
      </c>
      <c r="C275" s="64">
        <v>4.32</v>
      </c>
      <c r="D275" s="353">
        <v>3.9039999999999999</v>
      </c>
      <c r="E275" s="188">
        <f t="shared" si="62"/>
        <v>6.5718799368088524E-4</v>
      </c>
      <c r="F275" s="147">
        <f t="shared" si="47"/>
        <v>44620.25</v>
      </c>
      <c r="G275" s="151"/>
      <c r="H275" s="552">
        <f t="shared" si="48"/>
        <v>633</v>
      </c>
      <c r="I275" s="553">
        <f t="shared" si="49"/>
        <v>17.75</v>
      </c>
      <c r="J275" s="114">
        <f t="shared" si="50"/>
        <v>615.25</v>
      </c>
      <c r="K275" s="552">
        <f t="shared" si="63"/>
        <v>4.3083349131121649</v>
      </c>
      <c r="L275" s="551"/>
      <c r="N275" s="188">
        <v>2.8460000000000001</v>
      </c>
      <c r="O275" s="114">
        <v>2.5979999999999999</v>
      </c>
      <c r="P275" s="200">
        <v>2.4329999999999998</v>
      </c>
      <c r="Q275" s="147">
        <f t="shared" si="64"/>
        <v>45031</v>
      </c>
      <c r="R275" s="147">
        <f t="shared" si="65"/>
        <v>44331</v>
      </c>
      <c r="S275" s="188">
        <f t="shared" si="60"/>
        <v>3.5428571428571459E-4</v>
      </c>
      <c r="T275" s="552">
        <f t="shared" si="66"/>
        <v>700</v>
      </c>
      <c r="U275" s="114">
        <f t="shared" si="67"/>
        <v>410.75</v>
      </c>
      <c r="V275" s="114">
        <f t="shared" si="68"/>
        <v>289.25</v>
      </c>
      <c r="W275" s="552">
        <f t="shared" si="61"/>
        <v>2.7004771428571428</v>
      </c>
      <c r="X275" s="55">
        <f t="shared" si="69"/>
        <v>1.6078577702550221</v>
      </c>
      <c r="Y275" s="113">
        <f t="shared" si="70"/>
        <v>1.6143207867784337</v>
      </c>
      <c r="Z275" s="433"/>
      <c r="AA275" s="433"/>
    </row>
    <row r="276" spans="2:27" x14ac:dyDescent="0.35">
      <c r="B276" s="433"/>
      <c r="C276" s="433" t="s">
        <v>437</v>
      </c>
      <c r="D276" s="433" t="s">
        <v>437</v>
      </c>
      <c r="E276" s="433"/>
      <c r="F276" s="433"/>
      <c r="G276" s="433"/>
      <c r="H276" s="433"/>
      <c r="I276" s="433"/>
      <c r="J276" s="433"/>
      <c r="K276" s="433"/>
      <c r="N276" s="433"/>
      <c r="O276" s="433"/>
      <c r="P276" s="433"/>
      <c r="Q276" s="433"/>
      <c r="R276" s="433"/>
      <c r="S276" s="433"/>
      <c r="T276" s="433"/>
      <c r="U276" s="433"/>
      <c r="V276" s="433"/>
      <c r="W276" s="433"/>
      <c r="X276" s="433"/>
      <c r="Y276" s="554">
        <f>AVERAGE(Y15:Y275)</f>
        <v>1.5813385334252779</v>
      </c>
      <c r="Z276" s="433"/>
      <c r="AA276" s="433"/>
    </row>
    <row r="278" spans="2:27" x14ac:dyDescent="0.35">
      <c r="B278" s="433"/>
      <c r="C278" s="433"/>
      <c r="D278" s="433"/>
      <c r="E278" s="433"/>
      <c r="F278" s="433"/>
      <c r="G278" s="433"/>
      <c r="H278" s="433"/>
      <c r="I278" s="433"/>
      <c r="J278" s="433"/>
      <c r="K278" s="208"/>
      <c r="L278" s="555"/>
      <c r="N278" s="433"/>
      <c r="O278" s="433"/>
      <c r="P278" s="433"/>
      <c r="Q278" s="433"/>
      <c r="R278" s="433"/>
      <c r="S278" s="433"/>
      <c r="T278" s="433"/>
      <c r="U278" s="433"/>
      <c r="V278" s="433"/>
      <c r="W278" s="433"/>
      <c r="X278" s="433"/>
      <c r="Y278" s="433"/>
      <c r="Z278" s="433"/>
      <c r="AA278" s="433"/>
    </row>
    <row r="279" spans="2:27" ht="14.5" customHeight="1" x14ac:dyDescent="0.35">
      <c r="B279" s="433"/>
      <c r="C279" s="671" t="s">
        <v>61</v>
      </c>
      <c r="D279" s="672"/>
      <c r="E279" s="672"/>
      <c r="F279" s="672"/>
      <c r="G279" s="672"/>
      <c r="H279" s="672"/>
      <c r="I279" s="672"/>
      <c r="J279" s="672"/>
      <c r="K279" s="673"/>
      <c r="N279" s="671" t="s">
        <v>61</v>
      </c>
      <c r="O279" s="672"/>
      <c r="P279" s="672"/>
      <c r="Q279" s="672"/>
      <c r="R279" s="672"/>
      <c r="S279" s="672"/>
      <c r="T279" s="672"/>
      <c r="U279" s="672"/>
      <c r="V279" s="672"/>
      <c r="W279" s="673"/>
      <c r="X279" s="433"/>
      <c r="Y279" s="677" t="s">
        <v>780</v>
      </c>
      <c r="Z279" s="433"/>
      <c r="AA279" s="433"/>
    </row>
    <row r="280" spans="2:27" ht="14.5" customHeight="1" x14ac:dyDescent="0.35">
      <c r="B280" s="433"/>
      <c r="C280" s="674" t="s">
        <v>330</v>
      </c>
      <c r="D280" s="675"/>
      <c r="E280" s="675"/>
      <c r="F280" s="675"/>
      <c r="G280" s="675"/>
      <c r="H280" s="675"/>
      <c r="I280" s="675"/>
      <c r="J280" s="675"/>
      <c r="K280" s="676"/>
      <c r="N280" s="674" t="s">
        <v>330</v>
      </c>
      <c r="O280" s="675"/>
      <c r="P280" s="675"/>
      <c r="Q280" s="675"/>
      <c r="R280" s="675"/>
      <c r="S280" s="675"/>
      <c r="T280" s="675"/>
      <c r="U280" s="675"/>
      <c r="V280" s="675"/>
      <c r="W280" s="676"/>
      <c r="X280" s="433"/>
      <c r="Y280" s="678"/>
      <c r="Z280" s="433"/>
      <c r="AA280" s="433"/>
    </row>
    <row r="281" spans="2:27" x14ac:dyDescent="0.35">
      <c r="B281" s="206" t="s">
        <v>102</v>
      </c>
      <c r="C281" s="214" t="s">
        <v>409</v>
      </c>
      <c r="D281" s="212" t="s">
        <v>140</v>
      </c>
      <c r="E281" s="659" t="s">
        <v>728</v>
      </c>
      <c r="F281" s="665" t="s">
        <v>724</v>
      </c>
      <c r="G281" s="659" t="s">
        <v>774</v>
      </c>
      <c r="H281" s="662" t="s">
        <v>603</v>
      </c>
      <c r="I281" s="662" t="s">
        <v>602</v>
      </c>
      <c r="J281" s="662" t="s">
        <v>725</v>
      </c>
      <c r="K281" s="662" t="s">
        <v>604</v>
      </c>
      <c r="L281" s="532"/>
      <c r="N281" s="212" t="s">
        <v>298</v>
      </c>
      <c r="O281" s="212" t="s">
        <v>297</v>
      </c>
      <c r="P281" s="212" t="s">
        <v>296</v>
      </c>
      <c r="Q281" s="659" t="s">
        <v>773</v>
      </c>
      <c r="R281" s="659" t="s">
        <v>772</v>
      </c>
      <c r="S281" s="659" t="s">
        <v>731</v>
      </c>
      <c r="T281" s="662" t="s">
        <v>603</v>
      </c>
      <c r="U281" s="662" t="s">
        <v>602</v>
      </c>
      <c r="V281" s="662" t="s">
        <v>725</v>
      </c>
      <c r="W281" s="662" t="s">
        <v>604</v>
      </c>
      <c r="Y281" s="656" t="s">
        <v>604</v>
      </c>
      <c r="Z281" s="433"/>
      <c r="AA281" s="433"/>
    </row>
    <row r="282" spans="2:27" x14ac:dyDescent="0.35">
      <c r="B282" s="206" t="s">
        <v>112</v>
      </c>
      <c r="C282" s="191" t="s">
        <v>1</v>
      </c>
      <c r="D282" s="22" t="s">
        <v>1</v>
      </c>
      <c r="E282" s="660"/>
      <c r="F282" s="666"/>
      <c r="G282" s="660"/>
      <c r="H282" s="663"/>
      <c r="I282" s="663"/>
      <c r="J282" s="663"/>
      <c r="K282" s="663"/>
      <c r="L282" s="532"/>
      <c r="N282" s="22" t="s">
        <v>45</v>
      </c>
      <c r="O282" s="22" t="s">
        <v>45</v>
      </c>
      <c r="P282" s="22" t="s">
        <v>45</v>
      </c>
      <c r="Q282" s="660"/>
      <c r="R282" s="660"/>
      <c r="S282" s="660"/>
      <c r="T282" s="663"/>
      <c r="U282" s="663"/>
      <c r="V282" s="663"/>
      <c r="W282" s="663"/>
      <c r="Y282" s="657"/>
      <c r="Z282" s="433"/>
      <c r="AA282" s="433"/>
    </row>
    <row r="283" spans="2:27" x14ac:dyDescent="0.35">
      <c r="B283" s="206" t="s">
        <v>108</v>
      </c>
      <c r="C283" s="191" t="s">
        <v>188</v>
      </c>
      <c r="D283" s="22" t="s">
        <v>188</v>
      </c>
      <c r="E283" s="660"/>
      <c r="F283" s="666"/>
      <c r="G283" s="660"/>
      <c r="H283" s="663"/>
      <c r="I283" s="663"/>
      <c r="J283" s="663"/>
      <c r="K283" s="663"/>
      <c r="L283" s="532"/>
      <c r="N283" s="22" t="s">
        <v>188</v>
      </c>
      <c r="O283" s="22" t="s">
        <v>188</v>
      </c>
      <c r="P283" s="22" t="s">
        <v>188</v>
      </c>
      <c r="Q283" s="660"/>
      <c r="R283" s="660"/>
      <c r="S283" s="660"/>
      <c r="T283" s="663"/>
      <c r="U283" s="663"/>
      <c r="V283" s="663"/>
      <c r="W283" s="663"/>
      <c r="Y283" s="657"/>
      <c r="Z283" s="433"/>
      <c r="AA283" s="433"/>
    </row>
    <row r="284" spans="2:27" x14ac:dyDescent="0.35">
      <c r="B284" s="206" t="s">
        <v>318</v>
      </c>
      <c r="C284" s="191" t="s">
        <v>411</v>
      </c>
      <c r="D284" s="344" t="s">
        <v>244</v>
      </c>
      <c r="E284" s="661"/>
      <c r="F284" s="667"/>
      <c r="G284" s="661"/>
      <c r="H284" s="663"/>
      <c r="I284" s="664"/>
      <c r="J284" s="663"/>
      <c r="K284" s="664"/>
      <c r="L284" s="532"/>
      <c r="N284" s="147">
        <v>45031</v>
      </c>
      <c r="O284" s="151">
        <v>44331</v>
      </c>
      <c r="P284" s="151">
        <v>43936</v>
      </c>
      <c r="Q284" s="661"/>
      <c r="R284" s="661"/>
      <c r="S284" s="661"/>
      <c r="T284" s="663"/>
      <c r="U284" s="664"/>
      <c r="V284" s="664"/>
      <c r="W284" s="664"/>
      <c r="Y284" s="658"/>
      <c r="Z284" s="433"/>
      <c r="AA284" s="433"/>
    </row>
    <row r="285" spans="2:27" x14ac:dyDescent="0.35">
      <c r="B285" s="116">
        <v>42430</v>
      </c>
      <c r="C285" s="50" t="str">
        <f t="shared" ref="C285:D304" si="71">IF(C15="","",((1+C15/200)^2-1)*100)</f>
        <v/>
      </c>
      <c r="D285" s="92">
        <f t="shared" si="71"/>
        <v>4.2053056100000097</v>
      </c>
      <c r="E285" s="56" t="str">
        <f>IF(C285="","",(D285-C285)/($D$14-$C$14))</f>
        <v/>
      </c>
      <c r="F285" s="544">
        <f t="shared" ref="F285:F348" si="72">B285+365.25*5</f>
        <v>44256.25</v>
      </c>
      <c r="G285" s="545"/>
      <c r="H285" s="546">
        <f t="shared" ref="H285:H348" si="73">C$14-D$14</f>
        <v>633</v>
      </c>
      <c r="I285" s="113">
        <f t="shared" ref="I285:I348" si="74">C$14-F285</f>
        <v>381.75</v>
      </c>
      <c r="J285" s="92">
        <f t="shared" ref="J285:J348" si="75">F285-D$14</f>
        <v>251.25</v>
      </c>
      <c r="K285" s="546" t="str">
        <f>IF(C285="","",C285-(I285*E285))</f>
        <v/>
      </c>
      <c r="L285" s="547"/>
      <c r="M285" s="548"/>
      <c r="N285" s="92">
        <f t="shared" ref="N285:P304" si="76">IF(N15="","",((1+N15/200)^2-1)*100)</f>
        <v>2.6260172024999973</v>
      </c>
      <c r="O285" s="92">
        <f t="shared" si="76"/>
        <v>2.4670307599999886</v>
      </c>
      <c r="P285" s="92">
        <f t="shared" si="76"/>
        <v>2.3901134399999746</v>
      </c>
      <c r="Q285" s="544">
        <f>IF($F285&lt;$P$14,$P$14,IF($F285&lt;$O$14,$O$14,$N$14))</f>
        <v>44331</v>
      </c>
      <c r="R285" s="544">
        <f>IF($F285&gt;$N$14,$N$14,IF($F285&gt;$O$14,$O$14,$P$14))</f>
        <v>43936</v>
      </c>
      <c r="S285" s="56">
        <f>IF(O285="","",(P285-O285)/($P$14-$O$14))</f>
        <v>1.947273924050986E-4</v>
      </c>
      <c r="T285" s="546">
        <f>Q285-R285</f>
        <v>395</v>
      </c>
      <c r="U285" s="113">
        <f>Q285-F285</f>
        <v>74.75</v>
      </c>
      <c r="V285" s="113">
        <f>F285-R285</f>
        <v>320.25</v>
      </c>
      <c r="W285" s="546">
        <f>IF(O285="","",O285-(U285*S285))</f>
        <v>2.4524748874177074</v>
      </c>
      <c r="Y285" s="556" t="str">
        <f t="shared" ref="Y285:Y348" si="77">IFERROR(K285-W285,"")</f>
        <v/>
      </c>
      <c r="Z285" s="433"/>
      <c r="AA285" s="433"/>
    </row>
    <row r="286" spans="2:27" x14ac:dyDescent="0.35">
      <c r="B286" s="116">
        <v>42431</v>
      </c>
      <c r="C286" s="49" t="str">
        <f t="shared" si="71"/>
        <v/>
      </c>
      <c r="D286" s="113">
        <f t="shared" si="71"/>
        <v>4.2298064899999765</v>
      </c>
      <c r="E286" s="187" t="str">
        <f t="shared" ref="E286:E293" si="78">IF(C286="","",(D286-C286)/($D$14-$C$14))</f>
        <v/>
      </c>
      <c r="F286" s="148">
        <f t="shared" si="72"/>
        <v>44257.25</v>
      </c>
      <c r="G286" s="116"/>
      <c r="H286" s="549">
        <f t="shared" si="73"/>
        <v>633</v>
      </c>
      <c r="I286" s="550">
        <f t="shared" si="74"/>
        <v>380.75</v>
      </c>
      <c r="J286" s="113">
        <f t="shared" si="75"/>
        <v>252.25</v>
      </c>
      <c r="K286" s="549" t="str">
        <f t="shared" ref="K286:K293" si="79">IF(C286="","",C286-(I286*E286))</f>
        <v/>
      </c>
      <c r="L286" s="551"/>
      <c r="N286" s="113">
        <f t="shared" si="76"/>
        <v>2.6969426025000187</v>
      </c>
      <c r="O286" s="113">
        <f t="shared" si="76"/>
        <v>2.5156249999999991</v>
      </c>
      <c r="P286" s="113">
        <f t="shared" si="76"/>
        <v>2.4346409999999929</v>
      </c>
      <c r="Q286" s="148">
        <f t="shared" ref="Q286:Q349" si="80">IF($F286&lt;$P$14,$P$14,IF($F286&lt;$O$14,$O$14,$N$14))</f>
        <v>44331</v>
      </c>
      <c r="R286" s="148">
        <f t="shared" ref="R286:R349" si="81">IF($F286&gt;$N$14,$N$14,IF($F286&gt;$O$14,$O$14,$P$14))</f>
        <v>43936</v>
      </c>
      <c r="S286" s="187">
        <f t="shared" ref="S286:S293" si="82">IF(O286="","",(P286-O286)/($P$14-$O$14))</f>
        <v>2.0502278481014218E-4</v>
      </c>
      <c r="T286" s="549">
        <f t="shared" ref="T286:T349" si="83">Q286-R286</f>
        <v>395</v>
      </c>
      <c r="U286" s="113">
        <f t="shared" ref="U286:U349" si="84">Q286-F286</f>
        <v>73.75</v>
      </c>
      <c r="V286" s="113">
        <f t="shared" ref="V286:V349" si="85">F286-R286</f>
        <v>321.25</v>
      </c>
      <c r="W286" s="549">
        <f t="shared" ref="W286:W289" si="86">IF(O286="","",O286-(U286*S286))</f>
        <v>2.5005045696202512</v>
      </c>
      <c r="Y286" s="556" t="str">
        <f t="shared" si="77"/>
        <v/>
      </c>
      <c r="Z286" s="433"/>
      <c r="AA286" s="433"/>
    </row>
    <row r="287" spans="2:27" x14ac:dyDescent="0.35">
      <c r="B287" s="116">
        <v>42432</v>
      </c>
      <c r="C287" s="49" t="str">
        <f t="shared" si="71"/>
        <v/>
      </c>
      <c r="D287" s="113">
        <f t="shared" si="71"/>
        <v>4.2042848024999913</v>
      </c>
      <c r="E287" s="187" t="str">
        <f t="shared" si="78"/>
        <v/>
      </c>
      <c r="F287" s="148">
        <f t="shared" si="72"/>
        <v>44258.25</v>
      </c>
      <c r="G287" s="116"/>
      <c r="H287" s="549">
        <f t="shared" si="73"/>
        <v>633</v>
      </c>
      <c r="I287" s="550">
        <f t="shared" si="74"/>
        <v>379.75</v>
      </c>
      <c r="J287" s="113">
        <f t="shared" si="75"/>
        <v>253.25</v>
      </c>
      <c r="K287" s="549" t="str">
        <f t="shared" si="79"/>
        <v/>
      </c>
      <c r="L287" s="551"/>
      <c r="N287" s="113">
        <f t="shared" si="76"/>
        <v>2.7273467024999887</v>
      </c>
      <c r="O287" s="113">
        <f t="shared" si="76"/>
        <v>2.5318256400000072</v>
      </c>
      <c r="P287" s="113">
        <f t="shared" si="76"/>
        <v>2.441725822499996</v>
      </c>
      <c r="Q287" s="148">
        <f t="shared" si="80"/>
        <v>44331</v>
      </c>
      <c r="R287" s="148">
        <f t="shared" si="81"/>
        <v>43936</v>
      </c>
      <c r="S287" s="187">
        <f t="shared" si="82"/>
        <v>2.2810080379749662E-4</v>
      </c>
      <c r="T287" s="549">
        <f t="shared" si="83"/>
        <v>395</v>
      </c>
      <c r="U287" s="113">
        <f t="shared" si="84"/>
        <v>72.75</v>
      </c>
      <c r="V287" s="113">
        <f t="shared" si="85"/>
        <v>322.25</v>
      </c>
      <c r="W287" s="549">
        <f t="shared" si="86"/>
        <v>2.5152313065237393</v>
      </c>
      <c r="Y287" s="556" t="str">
        <f t="shared" si="77"/>
        <v/>
      </c>
      <c r="Z287" s="433"/>
      <c r="AA287" s="433"/>
    </row>
    <row r="288" spans="2:27" x14ac:dyDescent="0.35">
      <c r="B288" s="116">
        <v>42433</v>
      </c>
      <c r="C288" s="49" t="str">
        <f t="shared" si="71"/>
        <v/>
      </c>
      <c r="D288" s="113">
        <f t="shared" si="71"/>
        <v>4.2216392100000055</v>
      </c>
      <c r="E288" s="187" t="str">
        <f t="shared" si="78"/>
        <v/>
      </c>
      <c r="F288" s="148">
        <f t="shared" si="72"/>
        <v>44259.25</v>
      </c>
      <c r="G288" s="116"/>
      <c r="H288" s="549">
        <f t="shared" si="73"/>
        <v>633</v>
      </c>
      <c r="I288" s="550">
        <f t="shared" si="74"/>
        <v>378.75</v>
      </c>
      <c r="J288" s="113">
        <f t="shared" si="75"/>
        <v>254.25</v>
      </c>
      <c r="K288" s="549" t="str">
        <f t="shared" si="79"/>
        <v/>
      </c>
      <c r="L288" s="551"/>
      <c r="N288" s="113">
        <f t="shared" si="76"/>
        <v>2.7232925625000126</v>
      </c>
      <c r="O288" s="113">
        <f t="shared" si="76"/>
        <v>2.5298004900000004</v>
      </c>
      <c r="P288" s="113">
        <f t="shared" si="76"/>
        <v>2.4366652100000108</v>
      </c>
      <c r="Q288" s="148">
        <f t="shared" si="80"/>
        <v>44331</v>
      </c>
      <c r="R288" s="148">
        <f t="shared" si="81"/>
        <v>43936</v>
      </c>
      <c r="S288" s="187">
        <f t="shared" si="82"/>
        <v>2.3578551898731546E-4</v>
      </c>
      <c r="T288" s="549">
        <f t="shared" si="83"/>
        <v>395</v>
      </c>
      <c r="U288" s="113">
        <f t="shared" si="84"/>
        <v>71.75</v>
      </c>
      <c r="V288" s="113">
        <f t="shared" si="85"/>
        <v>323.25</v>
      </c>
      <c r="W288" s="549">
        <f t="shared" si="86"/>
        <v>2.5128828790126607</v>
      </c>
      <c r="Y288" s="556" t="str">
        <f t="shared" si="77"/>
        <v/>
      </c>
      <c r="Z288" s="433"/>
      <c r="AA288" s="433"/>
    </row>
    <row r="289" spans="2:27" x14ac:dyDescent="0.35">
      <c r="B289" s="116">
        <v>42436</v>
      </c>
      <c r="C289" s="49" t="str">
        <f t="shared" si="71"/>
        <v/>
      </c>
      <c r="D289" s="113">
        <f t="shared" si="71"/>
        <v>4.1144733224999896</v>
      </c>
      <c r="E289" s="187" t="str">
        <f t="shared" si="78"/>
        <v/>
      </c>
      <c r="F289" s="148">
        <f t="shared" si="72"/>
        <v>44262.25</v>
      </c>
      <c r="G289" s="116"/>
      <c r="H289" s="549">
        <f t="shared" si="73"/>
        <v>633</v>
      </c>
      <c r="I289" s="550">
        <f t="shared" si="74"/>
        <v>375.75</v>
      </c>
      <c r="J289" s="113">
        <f t="shared" si="75"/>
        <v>257.25</v>
      </c>
      <c r="K289" s="549" t="str">
        <f t="shared" si="79"/>
        <v/>
      </c>
      <c r="L289" s="551"/>
      <c r="N289" s="113">
        <f t="shared" si="76"/>
        <v>2.7496459024999975</v>
      </c>
      <c r="O289" s="113">
        <f t="shared" si="76"/>
        <v>2.548027559999988</v>
      </c>
      <c r="P289" s="113">
        <f t="shared" si="76"/>
        <v>2.453871802499985</v>
      </c>
      <c r="Q289" s="148">
        <f t="shared" si="80"/>
        <v>44331</v>
      </c>
      <c r="R289" s="148">
        <f t="shared" si="81"/>
        <v>43936</v>
      </c>
      <c r="S289" s="187">
        <f t="shared" si="82"/>
        <v>2.3836900632912136E-4</v>
      </c>
      <c r="T289" s="549">
        <f t="shared" si="83"/>
        <v>395</v>
      </c>
      <c r="U289" s="113">
        <f t="shared" si="84"/>
        <v>68.75</v>
      </c>
      <c r="V289" s="113">
        <f t="shared" si="85"/>
        <v>326.25</v>
      </c>
      <c r="W289" s="549">
        <f t="shared" si="86"/>
        <v>2.5316396908148611</v>
      </c>
      <c r="Y289" s="556" t="str">
        <f t="shared" si="77"/>
        <v/>
      </c>
      <c r="Z289" s="433"/>
      <c r="AA289" s="433"/>
    </row>
    <row r="290" spans="2:27" x14ac:dyDescent="0.35">
      <c r="B290" s="116">
        <v>42437</v>
      </c>
      <c r="C290" s="49" t="str">
        <f t="shared" si="71"/>
        <v/>
      </c>
      <c r="D290" s="113">
        <f t="shared" si="71"/>
        <v>4.0726425599999949</v>
      </c>
      <c r="E290" s="187" t="str">
        <f t="shared" si="78"/>
        <v/>
      </c>
      <c r="F290" s="148">
        <f t="shared" si="72"/>
        <v>44263.25</v>
      </c>
      <c r="G290" s="116"/>
      <c r="H290" s="549">
        <f t="shared" si="73"/>
        <v>633</v>
      </c>
      <c r="I290" s="550">
        <f t="shared" si="74"/>
        <v>374.75</v>
      </c>
      <c r="J290" s="113">
        <f t="shared" si="75"/>
        <v>258.25</v>
      </c>
      <c r="K290" s="549" t="str">
        <f t="shared" si="79"/>
        <v/>
      </c>
      <c r="L290" s="551"/>
      <c r="N290" s="113">
        <f t="shared" si="76"/>
        <v>2.725319622500022</v>
      </c>
      <c r="O290" s="113">
        <f t="shared" si="76"/>
        <v>2.5247377025000128</v>
      </c>
      <c r="P290" s="113">
        <f t="shared" si="76"/>
        <v>2.4295805625000222</v>
      </c>
      <c r="Q290" s="148">
        <f t="shared" si="80"/>
        <v>44331</v>
      </c>
      <c r="R290" s="148">
        <f t="shared" si="81"/>
        <v>43936</v>
      </c>
      <c r="S290" s="187">
        <f t="shared" si="82"/>
        <v>2.409041518987105E-4</v>
      </c>
      <c r="T290" s="549">
        <f t="shared" si="83"/>
        <v>395</v>
      </c>
      <c r="U290" s="113">
        <f t="shared" si="84"/>
        <v>67.75</v>
      </c>
      <c r="V290" s="113">
        <f t="shared" si="85"/>
        <v>327.25</v>
      </c>
      <c r="W290" s="549">
        <f>IF(O290="","",O290-(U290*S290))</f>
        <v>2.5084164462088752</v>
      </c>
      <c r="Y290" s="556" t="str">
        <f t="shared" si="77"/>
        <v/>
      </c>
      <c r="Z290" s="433"/>
      <c r="AA290" s="433"/>
    </row>
    <row r="291" spans="2:27" x14ac:dyDescent="0.35">
      <c r="B291" s="116">
        <v>42438</v>
      </c>
      <c r="C291" s="49" t="str">
        <f t="shared" si="71"/>
        <v/>
      </c>
      <c r="D291" s="113">
        <f t="shared" si="71"/>
        <v>3.9798287025000212</v>
      </c>
      <c r="E291" s="187" t="str">
        <f t="shared" si="78"/>
        <v/>
      </c>
      <c r="F291" s="148">
        <f t="shared" si="72"/>
        <v>44264.25</v>
      </c>
      <c r="G291" s="116"/>
      <c r="H291" s="549">
        <f t="shared" si="73"/>
        <v>633</v>
      </c>
      <c r="I291" s="550">
        <f t="shared" si="74"/>
        <v>373.75</v>
      </c>
      <c r="J291" s="113">
        <f t="shared" si="75"/>
        <v>259.25</v>
      </c>
      <c r="K291" s="549" t="str">
        <f t="shared" si="79"/>
        <v/>
      </c>
      <c r="L291" s="551"/>
      <c r="N291" s="113">
        <f t="shared" si="76"/>
        <v>2.6969426025000187</v>
      </c>
      <c r="O291" s="113">
        <f t="shared" si="76"/>
        <v>2.5004380624999767</v>
      </c>
      <c r="P291" s="113">
        <f t="shared" si="76"/>
        <v>2.4083280900000004</v>
      </c>
      <c r="Q291" s="148">
        <f t="shared" si="80"/>
        <v>44331</v>
      </c>
      <c r="R291" s="148">
        <f t="shared" si="81"/>
        <v>43936</v>
      </c>
      <c r="S291" s="187">
        <f t="shared" si="82"/>
        <v>2.331898037974084E-4</v>
      </c>
      <c r="T291" s="549">
        <f t="shared" si="83"/>
        <v>395</v>
      </c>
      <c r="U291" s="113">
        <f t="shared" si="84"/>
        <v>66.75</v>
      </c>
      <c r="V291" s="113">
        <f t="shared" si="85"/>
        <v>328.25</v>
      </c>
      <c r="W291" s="549">
        <f t="shared" ref="W291:W338" si="87">IF(O291="","",O291-(U291*S291))</f>
        <v>2.4848726430964998</v>
      </c>
      <c r="Y291" s="556" t="str">
        <f t="shared" si="77"/>
        <v/>
      </c>
      <c r="Z291" s="433"/>
      <c r="AA291" s="433"/>
    </row>
    <row r="292" spans="2:27" x14ac:dyDescent="0.35">
      <c r="B292" s="116">
        <v>42439</v>
      </c>
      <c r="C292" s="49" t="str">
        <f t="shared" si="71"/>
        <v/>
      </c>
      <c r="D292" s="113">
        <f t="shared" si="71"/>
        <v>3.9757499224999826</v>
      </c>
      <c r="E292" s="187" t="str">
        <f t="shared" si="78"/>
        <v/>
      </c>
      <c r="F292" s="148">
        <f t="shared" si="72"/>
        <v>44265.25</v>
      </c>
      <c r="G292" s="116"/>
      <c r="H292" s="549">
        <f t="shared" si="73"/>
        <v>633</v>
      </c>
      <c r="I292" s="550">
        <f t="shared" si="74"/>
        <v>372.75</v>
      </c>
      <c r="J292" s="113">
        <f t="shared" si="75"/>
        <v>260.25</v>
      </c>
      <c r="K292" s="549" t="str">
        <f t="shared" si="79"/>
        <v/>
      </c>
      <c r="L292" s="551"/>
      <c r="N292" s="113">
        <f t="shared" si="76"/>
        <v>2.5824608899999824</v>
      </c>
      <c r="O292" s="113">
        <f t="shared" si="76"/>
        <v>2.3688650625000252</v>
      </c>
      <c r="P292" s="113">
        <f t="shared" si="76"/>
        <v>2.2454657225000174</v>
      </c>
      <c r="Q292" s="148">
        <f t="shared" si="80"/>
        <v>44331</v>
      </c>
      <c r="R292" s="148">
        <f t="shared" si="81"/>
        <v>43936</v>
      </c>
      <c r="S292" s="187">
        <f t="shared" si="82"/>
        <v>3.1240339240508287E-4</v>
      </c>
      <c r="T292" s="549">
        <f t="shared" si="83"/>
        <v>395</v>
      </c>
      <c r="U292" s="113">
        <f t="shared" si="84"/>
        <v>65.75</v>
      </c>
      <c r="V292" s="113">
        <f t="shared" si="85"/>
        <v>329.25</v>
      </c>
      <c r="W292" s="549">
        <f t="shared" si="87"/>
        <v>2.3483245394493908</v>
      </c>
      <c r="Y292" s="556" t="str">
        <f t="shared" si="77"/>
        <v/>
      </c>
      <c r="Z292" s="433"/>
      <c r="AA292" s="433"/>
    </row>
    <row r="293" spans="2:27" x14ac:dyDescent="0.35">
      <c r="B293" s="116">
        <v>42440</v>
      </c>
      <c r="C293" s="49" t="str">
        <f t="shared" si="71"/>
        <v/>
      </c>
      <c r="D293" s="113">
        <f t="shared" si="71"/>
        <v>4.0022634224999853</v>
      </c>
      <c r="E293" s="187" t="str">
        <f t="shared" si="78"/>
        <v/>
      </c>
      <c r="F293" s="148">
        <f t="shared" si="72"/>
        <v>44266.25</v>
      </c>
      <c r="G293" s="116"/>
      <c r="H293" s="549">
        <f t="shared" si="73"/>
        <v>633</v>
      </c>
      <c r="I293" s="550">
        <f t="shared" si="74"/>
        <v>371.75</v>
      </c>
      <c r="J293" s="113">
        <f t="shared" si="75"/>
        <v>261.25</v>
      </c>
      <c r="K293" s="549" t="str">
        <f t="shared" si="79"/>
        <v/>
      </c>
      <c r="L293" s="551"/>
      <c r="N293" s="113">
        <f t="shared" si="76"/>
        <v>2.6513448899999847</v>
      </c>
      <c r="O293" s="113">
        <f t="shared" si="76"/>
        <v>2.4295805625000222</v>
      </c>
      <c r="P293" s="113">
        <f t="shared" si="76"/>
        <v>2.2879390624999774</v>
      </c>
      <c r="Q293" s="148">
        <f t="shared" si="80"/>
        <v>44331</v>
      </c>
      <c r="R293" s="148">
        <f t="shared" si="81"/>
        <v>43936</v>
      </c>
      <c r="S293" s="187">
        <f t="shared" si="82"/>
        <v>3.5858607594948058E-4</v>
      </c>
      <c r="T293" s="549">
        <f t="shared" si="83"/>
        <v>395</v>
      </c>
      <c r="U293" s="113">
        <f t="shared" si="84"/>
        <v>64.75</v>
      </c>
      <c r="V293" s="113">
        <f t="shared" si="85"/>
        <v>330.25</v>
      </c>
      <c r="W293" s="549">
        <f t="shared" si="87"/>
        <v>2.4063621140822935</v>
      </c>
      <c r="Y293" s="556" t="str">
        <f t="shared" si="77"/>
        <v/>
      </c>
      <c r="Z293" s="433"/>
      <c r="AA293" s="433"/>
    </row>
    <row r="294" spans="2:27" x14ac:dyDescent="0.35">
      <c r="B294" s="116">
        <v>42443</v>
      </c>
      <c r="C294" s="49" t="str">
        <f t="shared" si="71"/>
        <v/>
      </c>
      <c r="D294" s="113">
        <f t="shared" si="71"/>
        <v>3.9135584399999868</v>
      </c>
      <c r="E294" s="187" t="str">
        <f>IF(C294="","",(D294-C294)/($D$14-$C$14))</f>
        <v/>
      </c>
      <c r="F294" s="148">
        <f t="shared" si="72"/>
        <v>44269.25</v>
      </c>
      <c r="G294" s="116"/>
      <c r="H294" s="549">
        <f t="shared" si="73"/>
        <v>633</v>
      </c>
      <c r="I294" s="550">
        <f t="shared" si="74"/>
        <v>368.75</v>
      </c>
      <c r="J294" s="113">
        <f t="shared" si="75"/>
        <v>264.25</v>
      </c>
      <c r="K294" s="549" t="str">
        <f>IF(C294="","",C294-(I294*E294))</f>
        <v/>
      </c>
      <c r="L294" s="551"/>
      <c r="N294" s="113">
        <f t="shared" si="76"/>
        <v>2.6959292099999921</v>
      </c>
      <c r="O294" s="113">
        <f t="shared" si="76"/>
        <v>2.4670307599999886</v>
      </c>
      <c r="P294" s="113">
        <f t="shared" si="76"/>
        <v>2.3263749225000074</v>
      </c>
      <c r="Q294" s="148">
        <f t="shared" si="80"/>
        <v>44331</v>
      </c>
      <c r="R294" s="148">
        <f t="shared" si="81"/>
        <v>43936</v>
      </c>
      <c r="S294" s="187">
        <f>IF(O294="","",(P294-O294)/($P$14-$O$14))</f>
        <v>3.5609072784805346E-4</v>
      </c>
      <c r="T294" s="549">
        <f t="shared" si="83"/>
        <v>395</v>
      </c>
      <c r="U294" s="113">
        <f t="shared" si="84"/>
        <v>61.75</v>
      </c>
      <c r="V294" s="113">
        <f t="shared" si="85"/>
        <v>333.25</v>
      </c>
      <c r="W294" s="549">
        <f t="shared" si="87"/>
        <v>2.4450421575553714</v>
      </c>
      <c r="Y294" s="556" t="str">
        <f t="shared" si="77"/>
        <v/>
      </c>
      <c r="Z294" s="433"/>
      <c r="AA294" s="433"/>
    </row>
    <row r="295" spans="2:27" x14ac:dyDescent="0.35">
      <c r="B295" s="116">
        <v>42444</v>
      </c>
      <c r="C295" s="49">
        <f t="shared" si="71"/>
        <v>4.3135395599999793</v>
      </c>
      <c r="D295" s="113">
        <f t="shared" si="71"/>
        <v>3.925791359999975</v>
      </c>
      <c r="E295" s="187">
        <f t="shared" ref="E295:E358" si="88">IF(C295="","",(D295-C295)/($D$14-$C$14))</f>
        <v>6.125563981042722E-4</v>
      </c>
      <c r="F295" s="148">
        <f t="shared" si="72"/>
        <v>44270.25</v>
      </c>
      <c r="G295" s="116"/>
      <c r="H295" s="549">
        <f t="shared" si="73"/>
        <v>633</v>
      </c>
      <c r="I295" s="550">
        <f t="shared" si="74"/>
        <v>367.75</v>
      </c>
      <c r="J295" s="113">
        <f t="shared" si="75"/>
        <v>265.25</v>
      </c>
      <c r="K295" s="549">
        <f t="shared" ref="K295:K358" si="89">IF(C295="","",C295-(I295*E295))</f>
        <v>4.0882719445971336</v>
      </c>
      <c r="L295" s="551"/>
      <c r="N295" s="113">
        <f t="shared" si="76"/>
        <v>2.7060633599999884</v>
      </c>
      <c r="O295" s="113">
        <f t="shared" si="76"/>
        <v>2.4680430224999883</v>
      </c>
      <c r="P295" s="113">
        <f t="shared" si="76"/>
        <v>2.3273864900000163</v>
      </c>
      <c r="Q295" s="148">
        <f t="shared" si="80"/>
        <v>44331</v>
      </c>
      <c r="R295" s="148">
        <f t="shared" si="81"/>
        <v>43936</v>
      </c>
      <c r="S295" s="187">
        <f t="shared" ref="S295:S338" si="90">IF(O295="","",(P295-O295)/($P$14-$O$14))</f>
        <v>3.560924873417013E-4</v>
      </c>
      <c r="T295" s="549">
        <f t="shared" si="83"/>
        <v>395</v>
      </c>
      <c r="U295" s="113">
        <f t="shared" si="84"/>
        <v>60.75</v>
      </c>
      <c r="V295" s="113">
        <f t="shared" si="85"/>
        <v>334.25</v>
      </c>
      <c r="W295" s="549">
        <f t="shared" si="87"/>
        <v>2.4464104038939798</v>
      </c>
      <c r="Y295" s="556">
        <f t="shared" si="77"/>
        <v>1.6418615407031538</v>
      </c>
      <c r="Z295" s="433"/>
      <c r="AA295" s="433"/>
    </row>
    <row r="296" spans="2:27" x14ac:dyDescent="0.35">
      <c r="B296" s="116">
        <v>42445</v>
      </c>
      <c r="C296" s="49">
        <f t="shared" si="71"/>
        <v>4.301283839999992</v>
      </c>
      <c r="D296" s="113">
        <f t="shared" si="71"/>
        <v>3.8992876099999796</v>
      </c>
      <c r="E296" s="187">
        <f t="shared" si="88"/>
        <v>6.3506513428122024E-4</v>
      </c>
      <c r="F296" s="148">
        <f t="shared" si="72"/>
        <v>44271.25</v>
      </c>
      <c r="G296" s="116"/>
      <c r="H296" s="549">
        <f t="shared" si="73"/>
        <v>633</v>
      </c>
      <c r="I296" s="550">
        <f t="shared" si="74"/>
        <v>366.75</v>
      </c>
      <c r="J296" s="113">
        <f t="shared" si="75"/>
        <v>266.25</v>
      </c>
      <c r="K296" s="549">
        <f t="shared" si="89"/>
        <v>4.0683737020023543</v>
      </c>
      <c r="L296" s="551"/>
      <c r="N296" s="113">
        <f t="shared" si="76"/>
        <v>2.7425504400000023</v>
      </c>
      <c r="O296" s="113">
        <f t="shared" si="76"/>
        <v>2.4994256400000303</v>
      </c>
      <c r="P296" s="113">
        <f t="shared" si="76"/>
        <v>2.3587475625000076</v>
      </c>
      <c r="Q296" s="148">
        <f t="shared" si="80"/>
        <v>44331</v>
      </c>
      <c r="R296" s="148">
        <f t="shared" si="81"/>
        <v>43936</v>
      </c>
      <c r="S296" s="187">
        <f t="shared" si="90"/>
        <v>3.5614703164562711E-4</v>
      </c>
      <c r="T296" s="549">
        <f t="shared" si="83"/>
        <v>395</v>
      </c>
      <c r="U296" s="113">
        <f t="shared" si="84"/>
        <v>59.75</v>
      </c>
      <c r="V296" s="113">
        <f t="shared" si="85"/>
        <v>335.25</v>
      </c>
      <c r="W296" s="549">
        <f t="shared" si="87"/>
        <v>2.4781458548592039</v>
      </c>
      <c r="Y296" s="556">
        <f t="shared" si="77"/>
        <v>1.5902278471431504</v>
      </c>
      <c r="Z296" s="433"/>
      <c r="AA296" s="433"/>
    </row>
    <row r="297" spans="2:27" x14ac:dyDescent="0.35">
      <c r="B297" s="116">
        <v>42446</v>
      </c>
      <c r="C297" s="49">
        <f t="shared" si="71"/>
        <v>4.2655421024999862</v>
      </c>
      <c r="D297" s="113">
        <f t="shared" si="71"/>
        <v>3.890114022500013</v>
      </c>
      <c r="E297" s="187">
        <f t="shared" si="88"/>
        <v>5.9309333333329092E-4</v>
      </c>
      <c r="F297" s="148">
        <f t="shared" si="72"/>
        <v>44272.25</v>
      </c>
      <c r="G297" s="116"/>
      <c r="H297" s="549">
        <f t="shared" si="73"/>
        <v>633</v>
      </c>
      <c r="I297" s="550">
        <f t="shared" si="74"/>
        <v>365.75</v>
      </c>
      <c r="J297" s="113">
        <f t="shared" si="75"/>
        <v>267.25</v>
      </c>
      <c r="K297" s="549">
        <f t="shared" si="89"/>
        <v>4.0486182158333355</v>
      </c>
      <c r="L297" s="551"/>
      <c r="N297" s="113">
        <f t="shared" si="76"/>
        <v>2.6817422399999957</v>
      </c>
      <c r="O297" s="113">
        <f t="shared" si="76"/>
        <v>2.441725822499996</v>
      </c>
      <c r="P297" s="113">
        <f t="shared" si="76"/>
        <v>2.3091790399999867</v>
      </c>
      <c r="Q297" s="148">
        <f t="shared" si="80"/>
        <v>44331</v>
      </c>
      <c r="R297" s="148">
        <f t="shared" si="81"/>
        <v>43936</v>
      </c>
      <c r="S297" s="187">
        <f t="shared" si="90"/>
        <v>3.355614746835678E-4</v>
      </c>
      <c r="T297" s="549">
        <f t="shared" si="83"/>
        <v>395</v>
      </c>
      <c r="U297" s="113">
        <f t="shared" si="84"/>
        <v>58.75</v>
      </c>
      <c r="V297" s="113">
        <f t="shared" si="85"/>
        <v>336.25</v>
      </c>
      <c r="W297" s="549">
        <f t="shared" si="87"/>
        <v>2.4220115858623363</v>
      </c>
      <c r="Y297" s="556">
        <f t="shared" si="77"/>
        <v>1.6266066299709991</v>
      </c>
      <c r="Z297" s="433"/>
      <c r="AA297" s="433"/>
    </row>
    <row r="298" spans="2:27" x14ac:dyDescent="0.35">
      <c r="B298" s="116">
        <v>42447</v>
      </c>
      <c r="C298" s="49">
        <f t="shared" si="71"/>
        <v>4.2563523600000153</v>
      </c>
      <c r="D298" s="113">
        <f t="shared" si="71"/>
        <v>3.8656531024999996</v>
      </c>
      <c r="E298" s="187">
        <f t="shared" si="88"/>
        <v>6.1721841627174667E-4</v>
      </c>
      <c r="F298" s="148">
        <f t="shared" si="72"/>
        <v>44273.25</v>
      </c>
      <c r="G298" s="116"/>
      <c r="H298" s="549">
        <f t="shared" si="73"/>
        <v>633</v>
      </c>
      <c r="I298" s="550">
        <f t="shared" si="74"/>
        <v>364.75</v>
      </c>
      <c r="J298" s="113">
        <f t="shared" si="75"/>
        <v>268.25</v>
      </c>
      <c r="K298" s="549">
        <f t="shared" si="89"/>
        <v>4.0312219426648959</v>
      </c>
      <c r="L298" s="551"/>
      <c r="N298" s="113">
        <f t="shared" si="76"/>
        <v>2.6351348100000171</v>
      </c>
      <c r="O298" s="113">
        <f t="shared" si="76"/>
        <v>2.4032683025000168</v>
      </c>
      <c r="P298" s="113">
        <f t="shared" si="76"/>
        <v>2.2808595599999704</v>
      </c>
      <c r="Q298" s="148">
        <f t="shared" si="80"/>
        <v>44331</v>
      </c>
      <c r="R298" s="148">
        <f t="shared" si="81"/>
        <v>43936</v>
      </c>
      <c r="S298" s="187">
        <f t="shared" si="90"/>
        <v>3.0989555063302889E-4</v>
      </c>
      <c r="T298" s="549">
        <f t="shared" si="83"/>
        <v>395</v>
      </c>
      <c r="U298" s="113">
        <f t="shared" si="84"/>
        <v>57.75</v>
      </c>
      <c r="V298" s="113">
        <f t="shared" si="85"/>
        <v>337.25</v>
      </c>
      <c r="W298" s="549">
        <f t="shared" si="87"/>
        <v>2.3853718344509596</v>
      </c>
      <c r="Y298" s="556">
        <f t="shared" si="77"/>
        <v>1.6458501082139363</v>
      </c>
      <c r="Z298" s="433"/>
      <c r="AA298" s="433"/>
    </row>
    <row r="299" spans="2:27" x14ac:dyDescent="0.35">
      <c r="B299" s="116">
        <v>42450</v>
      </c>
      <c r="C299" s="49">
        <f t="shared" si="71"/>
        <v>4.1991808399999941</v>
      </c>
      <c r="D299" s="113">
        <f t="shared" si="71"/>
        <v>3.8758448025000058</v>
      </c>
      <c r="E299" s="187">
        <f t="shared" si="88"/>
        <v>5.1079942733015524E-4</v>
      </c>
      <c r="F299" s="148">
        <f t="shared" si="72"/>
        <v>44276.25</v>
      </c>
      <c r="G299" s="116"/>
      <c r="H299" s="549">
        <f t="shared" si="73"/>
        <v>633</v>
      </c>
      <c r="I299" s="550">
        <f t="shared" si="74"/>
        <v>361.75</v>
      </c>
      <c r="J299" s="113">
        <f t="shared" si="75"/>
        <v>271.25</v>
      </c>
      <c r="K299" s="549">
        <f t="shared" si="89"/>
        <v>4.01439914716331</v>
      </c>
      <c r="L299" s="551"/>
      <c r="N299" s="113">
        <f t="shared" si="76"/>
        <v>2.6280433025000161</v>
      </c>
      <c r="O299" s="113">
        <f t="shared" si="76"/>
        <v>2.3941610000000058</v>
      </c>
      <c r="P299" s="113">
        <f t="shared" si="76"/>
        <v>2.2737803024999836</v>
      </c>
      <c r="Q299" s="148">
        <f t="shared" si="80"/>
        <v>44331</v>
      </c>
      <c r="R299" s="148">
        <f t="shared" si="81"/>
        <v>43936</v>
      </c>
      <c r="S299" s="187">
        <f t="shared" si="90"/>
        <v>3.0476125949372687E-4</v>
      </c>
      <c r="T299" s="549">
        <f t="shared" si="83"/>
        <v>395</v>
      </c>
      <c r="U299" s="113">
        <f t="shared" si="84"/>
        <v>54.75</v>
      </c>
      <c r="V299" s="113">
        <f t="shared" si="85"/>
        <v>340.25</v>
      </c>
      <c r="W299" s="549">
        <f t="shared" si="87"/>
        <v>2.3774753210427244</v>
      </c>
      <c r="Y299" s="556">
        <f t="shared" si="77"/>
        <v>1.6369238261205856</v>
      </c>
      <c r="Z299" s="433"/>
      <c r="AA299" s="433"/>
    </row>
    <row r="300" spans="2:27" x14ac:dyDescent="0.35">
      <c r="B300" s="116">
        <v>42451</v>
      </c>
      <c r="C300" s="49">
        <f t="shared" si="71"/>
        <v>4.1675390624999809</v>
      </c>
      <c r="D300" s="113">
        <f t="shared" si="71"/>
        <v>3.9003069224999853</v>
      </c>
      <c r="E300" s="187">
        <f t="shared" si="88"/>
        <v>4.2216767772511137E-4</v>
      </c>
      <c r="F300" s="148">
        <f t="shared" si="72"/>
        <v>44277.25</v>
      </c>
      <c r="G300" s="116"/>
      <c r="H300" s="549">
        <f t="shared" si="73"/>
        <v>633</v>
      </c>
      <c r="I300" s="550">
        <f t="shared" si="74"/>
        <v>360.75</v>
      </c>
      <c r="J300" s="113">
        <f t="shared" si="75"/>
        <v>272.25</v>
      </c>
      <c r="K300" s="549">
        <f t="shared" si="89"/>
        <v>4.015242072760647</v>
      </c>
      <c r="L300" s="551"/>
      <c r="N300" s="113">
        <f t="shared" si="76"/>
        <v>2.6442528224999817</v>
      </c>
      <c r="O300" s="113">
        <f t="shared" si="76"/>
        <v>2.4083280900000004</v>
      </c>
      <c r="P300" s="113">
        <f t="shared" si="76"/>
        <v>2.2899618224999863</v>
      </c>
      <c r="Q300" s="148">
        <f t="shared" si="80"/>
        <v>44331</v>
      </c>
      <c r="R300" s="148">
        <f t="shared" si="81"/>
        <v>43936</v>
      </c>
      <c r="S300" s="187">
        <f t="shared" si="90"/>
        <v>2.9966143670889648E-4</v>
      </c>
      <c r="T300" s="549">
        <f t="shared" si="83"/>
        <v>395</v>
      </c>
      <c r="U300" s="113">
        <f t="shared" si="84"/>
        <v>53.75</v>
      </c>
      <c r="V300" s="113">
        <f t="shared" si="85"/>
        <v>341.25</v>
      </c>
      <c r="W300" s="549">
        <f t="shared" si="87"/>
        <v>2.3922212877768971</v>
      </c>
      <c r="Y300" s="556">
        <f t="shared" si="77"/>
        <v>1.6230207849837499</v>
      </c>
      <c r="Z300" s="433"/>
      <c r="AA300" s="433"/>
    </row>
    <row r="301" spans="2:27" x14ac:dyDescent="0.35">
      <c r="B301" s="116">
        <v>42452</v>
      </c>
      <c r="C301" s="49">
        <f t="shared" si="71"/>
        <v>4.1603948100000121</v>
      </c>
      <c r="D301" s="113">
        <f t="shared" si="71"/>
        <v>3.8758448025000058</v>
      </c>
      <c r="E301" s="187">
        <f t="shared" si="88"/>
        <v>4.4952607819906203E-4</v>
      </c>
      <c r="F301" s="148">
        <f t="shared" si="72"/>
        <v>44278.25</v>
      </c>
      <c r="G301" s="116"/>
      <c r="H301" s="549">
        <f t="shared" si="73"/>
        <v>633</v>
      </c>
      <c r="I301" s="550">
        <f t="shared" si="74"/>
        <v>359.75</v>
      </c>
      <c r="J301" s="113">
        <f t="shared" si="75"/>
        <v>273.25</v>
      </c>
      <c r="K301" s="549">
        <f t="shared" si="89"/>
        <v>3.9986778033678996</v>
      </c>
      <c r="L301" s="551"/>
      <c r="N301" s="113">
        <f t="shared" si="76"/>
        <v>2.6969426025000187</v>
      </c>
      <c r="O301" s="113">
        <f t="shared" si="76"/>
        <v>2.4427379600000076</v>
      </c>
      <c r="P301" s="113">
        <f t="shared" si="76"/>
        <v>2.3304212225000009</v>
      </c>
      <c r="Q301" s="148">
        <f t="shared" si="80"/>
        <v>44331</v>
      </c>
      <c r="R301" s="148">
        <f t="shared" si="81"/>
        <v>43936</v>
      </c>
      <c r="S301" s="187">
        <f t="shared" si="90"/>
        <v>2.8434617088609292E-4</v>
      </c>
      <c r="T301" s="549">
        <f t="shared" si="83"/>
        <v>395</v>
      </c>
      <c r="U301" s="113">
        <f t="shared" si="84"/>
        <v>52.75</v>
      </c>
      <c r="V301" s="113">
        <f t="shared" si="85"/>
        <v>342.25</v>
      </c>
      <c r="W301" s="549">
        <f t="shared" si="87"/>
        <v>2.4277386994857664</v>
      </c>
      <c r="Y301" s="556">
        <f t="shared" si="77"/>
        <v>1.5709391038821332</v>
      </c>
      <c r="Z301" s="433"/>
      <c r="AA301" s="433"/>
    </row>
    <row r="302" spans="2:27" x14ac:dyDescent="0.35">
      <c r="B302" s="116">
        <v>42453</v>
      </c>
      <c r="C302" s="49">
        <f t="shared" si="71"/>
        <v>4.1706009599999927</v>
      </c>
      <c r="D302" s="113">
        <f t="shared" si="71"/>
        <v>3.9023455624999981</v>
      </c>
      <c r="E302" s="187">
        <f t="shared" si="88"/>
        <v>4.2378419826223478E-4</v>
      </c>
      <c r="F302" s="148">
        <f t="shared" si="72"/>
        <v>44279.25</v>
      </c>
      <c r="G302" s="116"/>
      <c r="H302" s="549">
        <f t="shared" si="73"/>
        <v>633</v>
      </c>
      <c r="I302" s="550">
        <f t="shared" si="74"/>
        <v>358.75</v>
      </c>
      <c r="J302" s="113">
        <f t="shared" si="75"/>
        <v>274.25</v>
      </c>
      <c r="K302" s="549">
        <f t="shared" si="89"/>
        <v>4.0185683788734163</v>
      </c>
      <c r="L302" s="551"/>
      <c r="N302" s="113">
        <f t="shared" si="76"/>
        <v>2.6726225624999822</v>
      </c>
      <c r="O302" s="113">
        <f t="shared" si="76"/>
        <v>2.4275564224999879</v>
      </c>
      <c r="P302" s="113">
        <f t="shared" si="76"/>
        <v>2.306144622500006</v>
      </c>
      <c r="Q302" s="148">
        <f t="shared" si="80"/>
        <v>44331</v>
      </c>
      <c r="R302" s="148">
        <f t="shared" si="81"/>
        <v>43936</v>
      </c>
      <c r="S302" s="187">
        <f t="shared" si="90"/>
        <v>3.073716455695746E-4</v>
      </c>
      <c r="T302" s="549">
        <f t="shared" si="83"/>
        <v>395</v>
      </c>
      <c r="U302" s="113">
        <f t="shared" si="84"/>
        <v>51.75</v>
      </c>
      <c r="V302" s="113">
        <f t="shared" si="85"/>
        <v>343.25</v>
      </c>
      <c r="W302" s="549">
        <f t="shared" si="87"/>
        <v>2.4116499398417623</v>
      </c>
      <c r="Y302" s="556">
        <f t="shared" si="77"/>
        <v>1.606918439031654</v>
      </c>
      <c r="Z302" s="433"/>
      <c r="AA302" s="433"/>
    </row>
    <row r="303" spans="2:27" x14ac:dyDescent="0.35">
      <c r="B303" s="116">
        <v>42454</v>
      </c>
      <c r="C303" s="49" t="str">
        <f t="shared" si="71"/>
        <v/>
      </c>
      <c r="D303" s="113" t="str">
        <f t="shared" si="71"/>
        <v/>
      </c>
      <c r="E303" s="187" t="str">
        <f t="shared" si="88"/>
        <v/>
      </c>
      <c r="F303" s="148">
        <f t="shared" si="72"/>
        <v>44280.25</v>
      </c>
      <c r="G303" s="116"/>
      <c r="H303" s="549">
        <f t="shared" si="73"/>
        <v>633</v>
      </c>
      <c r="I303" s="550">
        <f t="shared" si="74"/>
        <v>357.75</v>
      </c>
      <c r="J303" s="113">
        <f t="shared" si="75"/>
        <v>275.25</v>
      </c>
      <c r="K303" s="549" t="str">
        <f t="shared" si="89"/>
        <v/>
      </c>
      <c r="L303" s="551"/>
      <c r="N303" s="113">
        <f t="shared" si="76"/>
        <v>2.6513448899999847</v>
      </c>
      <c r="O303" s="113">
        <f t="shared" si="76"/>
        <v>2.4022563600000213</v>
      </c>
      <c r="P303" s="113">
        <f t="shared" si="76"/>
        <v>2.2859163225000145</v>
      </c>
      <c r="Q303" s="148">
        <f t="shared" si="80"/>
        <v>44331</v>
      </c>
      <c r="R303" s="148">
        <f t="shared" si="81"/>
        <v>43936</v>
      </c>
      <c r="S303" s="187">
        <f t="shared" si="90"/>
        <v>2.9453174050634624E-4</v>
      </c>
      <c r="T303" s="549">
        <f t="shared" si="83"/>
        <v>395</v>
      </c>
      <c r="U303" s="113">
        <f t="shared" si="84"/>
        <v>50.75</v>
      </c>
      <c r="V303" s="113">
        <f t="shared" si="85"/>
        <v>344.25</v>
      </c>
      <c r="W303" s="549">
        <f t="shared" si="87"/>
        <v>2.387308874169324</v>
      </c>
      <c r="Y303" s="556" t="str">
        <f t="shared" si="77"/>
        <v/>
      </c>
      <c r="Z303" s="433"/>
      <c r="AA303" s="433"/>
    </row>
    <row r="304" spans="2:27" x14ac:dyDescent="0.35">
      <c r="B304" s="116">
        <v>42457</v>
      </c>
      <c r="C304" s="49" t="str">
        <f t="shared" si="71"/>
        <v/>
      </c>
      <c r="D304" s="113" t="str">
        <f t="shared" si="71"/>
        <v/>
      </c>
      <c r="E304" s="187" t="str">
        <f t="shared" si="88"/>
        <v/>
      </c>
      <c r="F304" s="148">
        <f t="shared" si="72"/>
        <v>44283.25</v>
      </c>
      <c r="G304" s="116"/>
      <c r="H304" s="549">
        <f t="shared" si="73"/>
        <v>633</v>
      </c>
      <c r="I304" s="550">
        <f t="shared" si="74"/>
        <v>354.75</v>
      </c>
      <c r="J304" s="113">
        <f t="shared" si="75"/>
        <v>278.25</v>
      </c>
      <c r="K304" s="549" t="str">
        <f t="shared" si="89"/>
        <v/>
      </c>
      <c r="L304" s="551"/>
      <c r="N304" s="113">
        <f t="shared" si="76"/>
        <v>2.6604636224999867</v>
      </c>
      <c r="O304" s="113">
        <f t="shared" si="76"/>
        <v>2.415412002500017</v>
      </c>
      <c r="P304" s="113">
        <f t="shared" si="76"/>
        <v>2.3000759225000111</v>
      </c>
      <c r="Q304" s="148">
        <f t="shared" si="80"/>
        <v>44331</v>
      </c>
      <c r="R304" s="148">
        <f t="shared" si="81"/>
        <v>43936</v>
      </c>
      <c r="S304" s="187">
        <f t="shared" si="90"/>
        <v>2.9199007594938188E-4</v>
      </c>
      <c r="T304" s="549">
        <f t="shared" si="83"/>
        <v>395</v>
      </c>
      <c r="U304" s="113">
        <f t="shared" si="84"/>
        <v>47.75</v>
      </c>
      <c r="V304" s="113">
        <f t="shared" si="85"/>
        <v>347.25</v>
      </c>
      <c r="W304" s="549">
        <f t="shared" si="87"/>
        <v>2.4014694763734341</v>
      </c>
      <c r="Y304" s="556" t="str">
        <f t="shared" si="77"/>
        <v/>
      </c>
      <c r="Z304" s="433"/>
      <c r="AA304" s="433"/>
    </row>
    <row r="305" spans="2:27" x14ac:dyDescent="0.35">
      <c r="B305" s="116">
        <v>42458</v>
      </c>
      <c r="C305" s="49">
        <f t="shared" ref="C305:D324" si="91">IF(C35="","",((1+C35/200)^2-1)*100)</f>
        <v>4.0614211025000069</v>
      </c>
      <c r="D305" s="113">
        <f t="shared" si="91"/>
        <v>3.890114022500013</v>
      </c>
      <c r="E305" s="187">
        <f t="shared" si="88"/>
        <v>2.7062729857818931E-4</v>
      </c>
      <c r="F305" s="148">
        <f t="shared" si="72"/>
        <v>44284.25</v>
      </c>
      <c r="G305" s="116"/>
      <c r="H305" s="549">
        <f t="shared" si="73"/>
        <v>633</v>
      </c>
      <c r="I305" s="550">
        <f t="shared" si="74"/>
        <v>353.75</v>
      </c>
      <c r="J305" s="113">
        <f t="shared" si="75"/>
        <v>279.25</v>
      </c>
      <c r="K305" s="549">
        <f t="shared" si="89"/>
        <v>3.9656866956279724</v>
      </c>
      <c r="L305" s="551"/>
      <c r="N305" s="113">
        <f t="shared" ref="N305:P324" si="92">IF(N35="","",((1+N35/200)^2-1)*100)</f>
        <v>2.6716092899999877</v>
      </c>
      <c r="O305" s="113">
        <f t="shared" si="92"/>
        <v>2.4265443599999825</v>
      </c>
      <c r="P305" s="113">
        <f t="shared" si="92"/>
        <v>2.304121702500006</v>
      </c>
      <c r="Q305" s="148">
        <f t="shared" si="80"/>
        <v>44331</v>
      </c>
      <c r="R305" s="148">
        <f t="shared" si="81"/>
        <v>43936</v>
      </c>
      <c r="S305" s="187">
        <f t="shared" si="90"/>
        <v>3.0993077848095313E-4</v>
      </c>
      <c r="T305" s="549">
        <f t="shared" si="83"/>
        <v>395</v>
      </c>
      <c r="U305" s="113">
        <f t="shared" si="84"/>
        <v>46.75</v>
      </c>
      <c r="V305" s="113">
        <f t="shared" si="85"/>
        <v>348.25</v>
      </c>
      <c r="W305" s="549">
        <f t="shared" si="87"/>
        <v>2.4120550961059979</v>
      </c>
      <c r="Y305" s="556">
        <f t="shared" si="77"/>
        <v>1.5536315995219745</v>
      </c>
      <c r="Z305" s="433"/>
      <c r="AA305" s="433"/>
    </row>
    <row r="306" spans="2:27" x14ac:dyDescent="0.35">
      <c r="B306" s="116">
        <v>42459</v>
      </c>
      <c r="C306" s="49">
        <f t="shared" si="91"/>
        <v>4.0379600099999857</v>
      </c>
      <c r="D306" s="113">
        <f t="shared" si="91"/>
        <v>3.8636148224999722</v>
      </c>
      <c r="E306" s="187">
        <f t="shared" si="88"/>
        <v>2.7542683649291232E-4</v>
      </c>
      <c r="F306" s="148">
        <f t="shared" si="72"/>
        <v>44285.25</v>
      </c>
      <c r="G306" s="116"/>
      <c r="H306" s="549">
        <f t="shared" si="73"/>
        <v>633</v>
      </c>
      <c r="I306" s="550">
        <f t="shared" si="74"/>
        <v>352.75</v>
      </c>
      <c r="J306" s="113">
        <f t="shared" si="75"/>
        <v>280.25</v>
      </c>
      <c r="K306" s="549">
        <f t="shared" si="89"/>
        <v>3.9408031934271111</v>
      </c>
      <c r="L306" s="551"/>
      <c r="N306" s="113">
        <f t="shared" si="92"/>
        <v>2.6057573024999892</v>
      </c>
      <c r="O306" s="113">
        <f t="shared" si="92"/>
        <v>2.3597592900000075</v>
      </c>
      <c r="P306" s="113">
        <f t="shared" si="92"/>
        <v>2.2424322500000038</v>
      </c>
      <c r="Q306" s="148">
        <f t="shared" si="80"/>
        <v>44331</v>
      </c>
      <c r="R306" s="148">
        <f t="shared" si="81"/>
        <v>43936</v>
      </c>
      <c r="S306" s="187">
        <f t="shared" si="90"/>
        <v>2.9703048101266762E-4</v>
      </c>
      <c r="T306" s="549">
        <f t="shared" si="83"/>
        <v>395</v>
      </c>
      <c r="U306" s="113">
        <f t="shared" si="84"/>
        <v>45.75</v>
      </c>
      <c r="V306" s="113">
        <f t="shared" si="85"/>
        <v>349.25</v>
      </c>
      <c r="W306" s="549">
        <f t="shared" si="87"/>
        <v>2.3461701454936779</v>
      </c>
      <c r="Y306" s="556">
        <f t="shared" si="77"/>
        <v>1.5946330479334332</v>
      </c>
      <c r="Z306" s="433"/>
      <c r="AA306" s="433"/>
    </row>
    <row r="307" spans="2:27" x14ac:dyDescent="0.35">
      <c r="B307" s="116">
        <v>42460</v>
      </c>
      <c r="C307" s="49">
        <f t="shared" si="91"/>
        <v>4.0063427225000003</v>
      </c>
      <c r="D307" s="113">
        <f t="shared" si="91"/>
        <v>3.738299040000026</v>
      </c>
      <c r="E307" s="187">
        <f t="shared" si="88"/>
        <v>4.2344973538700531E-4</v>
      </c>
      <c r="F307" s="148">
        <f t="shared" si="72"/>
        <v>44286.25</v>
      </c>
      <c r="G307" s="116"/>
      <c r="H307" s="549">
        <f t="shared" si="73"/>
        <v>633</v>
      </c>
      <c r="I307" s="550">
        <f t="shared" si="74"/>
        <v>351.75</v>
      </c>
      <c r="J307" s="113">
        <f t="shared" si="75"/>
        <v>281.25</v>
      </c>
      <c r="K307" s="549">
        <f t="shared" si="89"/>
        <v>3.8573942780776211</v>
      </c>
      <c r="L307" s="551"/>
      <c r="N307" s="113">
        <f t="shared" si="92"/>
        <v>2.5571417024999876</v>
      </c>
      <c r="O307" s="113">
        <f t="shared" si="92"/>
        <v>2.3112020099999908</v>
      </c>
      <c r="P307" s="113">
        <f t="shared" si="92"/>
        <v>2.1989574224999808</v>
      </c>
      <c r="Q307" s="148">
        <f t="shared" si="80"/>
        <v>44331</v>
      </c>
      <c r="R307" s="148">
        <f t="shared" si="81"/>
        <v>43936</v>
      </c>
      <c r="S307" s="187">
        <f t="shared" si="90"/>
        <v>2.8416351265825313E-4</v>
      </c>
      <c r="T307" s="549">
        <f t="shared" si="83"/>
        <v>395</v>
      </c>
      <c r="U307" s="113">
        <f t="shared" si="84"/>
        <v>44.75</v>
      </c>
      <c r="V307" s="113">
        <f t="shared" si="85"/>
        <v>350.25</v>
      </c>
      <c r="W307" s="549">
        <f t="shared" si="87"/>
        <v>2.298485692808534</v>
      </c>
      <c r="Y307" s="556">
        <f t="shared" si="77"/>
        <v>1.5589085852690872</v>
      </c>
      <c r="Z307" s="433"/>
      <c r="AA307" s="433"/>
    </row>
    <row r="308" spans="2:27" x14ac:dyDescent="0.35">
      <c r="B308" s="116">
        <v>42461</v>
      </c>
      <c r="C308" s="49">
        <f t="shared" si="91"/>
        <v>4.026740422499997</v>
      </c>
      <c r="D308" s="113">
        <f t="shared" si="91"/>
        <v>3.7474659224999929</v>
      </c>
      <c r="E308" s="187">
        <f t="shared" si="88"/>
        <v>4.4119194312796853E-4</v>
      </c>
      <c r="F308" s="148">
        <f t="shared" si="72"/>
        <v>44287.25</v>
      </c>
      <c r="G308" s="116"/>
      <c r="H308" s="549">
        <f t="shared" si="73"/>
        <v>633</v>
      </c>
      <c r="I308" s="550">
        <f t="shared" si="74"/>
        <v>350.75</v>
      </c>
      <c r="J308" s="113">
        <f t="shared" si="75"/>
        <v>282.25</v>
      </c>
      <c r="K308" s="549">
        <f t="shared" si="89"/>
        <v>3.8719923484478622</v>
      </c>
      <c r="L308" s="551"/>
      <c r="N308" s="113">
        <f t="shared" si="92"/>
        <v>2.5551163024999823</v>
      </c>
      <c r="O308" s="113">
        <f t="shared" si="92"/>
        <v>2.3213171600000138</v>
      </c>
      <c r="P308" s="113">
        <f t="shared" si="92"/>
        <v>2.199968359999982</v>
      </c>
      <c r="Q308" s="148">
        <f t="shared" si="80"/>
        <v>44331</v>
      </c>
      <c r="R308" s="148">
        <f t="shared" si="81"/>
        <v>43936</v>
      </c>
      <c r="S308" s="187">
        <f t="shared" si="90"/>
        <v>3.0721215189881467E-4</v>
      </c>
      <c r="T308" s="549">
        <f t="shared" si="83"/>
        <v>395</v>
      </c>
      <c r="U308" s="113">
        <f t="shared" si="84"/>
        <v>43.75</v>
      </c>
      <c r="V308" s="113">
        <f t="shared" si="85"/>
        <v>351.25</v>
      </c>
      <c r="W308" s="549">
        <f t="shared" si="87"/>
        <v>2.3078766283544407</v>
      </c>
      <c r="Y308" s="556">
        <f t="shared" si="77"/>
        <v>1.5641157200934215</v>
      </c>
      <c r="Z308" s="433"/>
      <c r="AA308" s="433"/>
    </row>
    <row r="309" spans="2:27" x14ac:dyDescent="0.35">
      <c r="B309" s="116">
        <v>42464</v>
      </c>
      <c r="C309" s="49">
        <f t="shared" si="91"/>
        <v>3.964533690000005</v>
      </c>
      <c r="D309" s="113">
        <f t="shared" si="91"/>
        <v>3.6945073025000053</v>
      </c>
      <c r="E309" s="187">
        <f t="shared" si="88"/>
        <v>4.265819707740912E-4</v>
      </c>
      <c r="F309" s="148">
        <f t="shared" si="72"/>
        <v>44290.25</v>
      </c>
      <c r="G309" s="116"/>
      <c r="H309" s="549">
        <f t="shared" si="73"/>
        <v>633</v>
      </c>
      <c r="I309" s="550">
        <f t="shared" si="74"/>
        <v>347.75</v>
      </c>
      <c r="J309" s="113">
        <f t="shared" si="75"/>
        <v>285.25</v>
      </c>
      <c r="K309" s="549">
        <f t="shared" si="89"/>
        <v>3.8161898096633147</v>
      </c>
      <c r="L309" s="551"/>
      <c r="N309" s="113">
        <f t="shared" si="92"/>
        <v>2.4801905624999732</v>
      </c>
      <c r="O309" s="113">
        <f t="shared" si="92"/>
        <v>2.2677125624999794</v>
      </c>
      <c r="P309" s="113">
        <f t="shared" si="92"/>
        <v>2.1655992899999976</v>
      </c>
      <c r="Q309" s="148">
        <f t="shared" si="80"/>
        <v>44331</v>
      </c>
      <c r="R309" s="148">
        <f t="shared" si="81"/>
        <v>43936</v>
      </c>
      <c r="S309" s="187">
        <f t="shared" si="90"/>
        <v>2.5851461392400457E-4</v>
      </c>
      <c r="T309" s="549">
        <f t="shared" si="83"/>
        <v>395</v>
      </c>
      <c r="U309" s="113">
        <f t="shared" si="84"/>
        <v>40.75</v>
      </c>
      <c r="V309" s="113">
        <f t="shared" si="85"/>
        <v>354.25</v>
      </c>
      <c r="W309" s="549">
        <f t="shared" si="87"/>
        <v>2.2571780919825764</v>
      </c>
      <c r="Y309" s="556">
        <f t="shared" si="77"/>
        <v>1.5590117176807383</v>
      </c>
      <c r="Z309" s="433"/>
      <c r="AA309" s="433"/>
    </row>
    <row r="310" spans="2:27" x14ac:dyDescent="0.35">
      <c r="B310" s="116">
        <v>42465</v>
      </c>
      <c r="C310" s="49">
        <f t="shared" si="91"/>
        <v>3.968612249999981</v>
      </c>
      <c r="D310" s="113">
        <f t="shared" si="91"/>
        <v>3.6934889999999942</v>
      </c>
      <c r="E310" s="187">
        <f t="shared" si="88"/>
        <v>4.3463388625590316E-4</v>
      </c>
      <c r="F310" s="148">
        <f t="shared" si="72"/>
        <v>44291.25</v>
      </c>
      <c r="G310" s="116"/>
      <c r="H310" s="549">
        <f t="shared" si="73"/>
        <v>633</v>
      </c>
      <c r="I310" s="550">
        <f t="shared" si="74"/>
        <v>346.75</v>
      </c>
      <c r="J310" s="113">
        <f t="shared" si="75"/>
        <v>286.25</v>
      </c>
      <c r="K310" s="549">
        <f t="shared" si="89"/>
        <v>3.8179029499407466</v>
      </c>
      <c r="L310" s="551"/>
      <c r="N310" s="113">
        <f t="shared" si="92"/>
        <v>2.4720921225000136</v>
      </c>
      <c r="O310" s="113">
        <f t="shared" si="92"/>
        <v>2.2555776224999935</v>
      </c>
      <c r="P310" s="113">
        <f t="shared" si="92"/>
        <v>2.1625670025000154</v>
      </c>
      <c r="Q310" s="148">
        <f t="shared" si="80"/>
        <v>44331</v>
      </c>
      <c r="R310" s="148">
        <f t="shared" si="81"/>
        <v>43936</v>
      </c>
      <c r="S310" s="187">
        <f t="shared" si="90"/>
        <v>2.3546992405057738E-4</v>
      </c>
      <c r="T310" s="549">
        <f t="shared" si="83"/>
        <v>395</v>
      </c>
      <c r="U310" s="113">
        <f t="shared" si="84"/>
        <v>39.75</v>
      </c>
      <c r="V310" s="113">
        <f t="shared" si="85"/>
        <v>355.25</v>
      </c>
      <c r="W310" s="549">
        <f t="shared" si="87"/>
        <v>2.2462176930189832</v>
      </c>
      <c r="Y310" s="556">
        <f t="shared" si="77"/>
        <v>1.5716852569217634</v>
      </c>
      <c r="Z310" s="433"/>
      <c r="AA310" s="433"/>
    </row>
    <row r="311" spans="2:27" x14ac:dyDescent="0.35">
      <c r="B311" s="116">
        <v>42466</v>
      </c>
      <c r="C311" s="49">
        <f t="shared" si="91"/>
        <v>3.9563768100000063</v>
      </c>
      <c r="D311" s="113">
        <f t="shared" si="91"/>
        <v>3.6843245024999804</v>
      </c>
      <c r="E311" s="187">
        <f t="shared" si="88"/>
        <v>4.2978247630335838E-4</v>
      </c>
      <c r="F311" s="148">
        <f t="shared" si="72"/>
        <v>44292.25</v>
      </c>
      <c r="G311" s="116"/>
      <c r="H311" s="549">
        <f t="shared" si="73"/>
        <v>633</v>
      </c>
      <c r="I311" s="550">
        <f t="shared" si="74"/>
        <v>345.75</v>
      </c>
      <c r="J311" s="113">
        <f t="shared" si="75"/>
        <v>287.25</v>
      </c>
      <c r="K311" s="549">
        <f t="shared" si="89"/>
        <v>3.80777951881812</v>
      </c>
      <c r="L311" s="551"/>
      <c r="N311" s="113">
        <f t="shared" si="92"/>
        <v>2.463994002500014</v>
      </c>
      <c r="O311" s="113">
        <f t="shared" si="92"/>
        <v>2.2545664099999918</v>
      </c>
      <c r="P311" s="113">
        <f t="shared" si="92"/>
        <v>2.1655992899999976</v>
      </c>
      <c r="Q311" s="148">
        <f t="shared" si="80"/>
        <v>44331</v>
      </c>
      <c r="R311" s="148">
        <f t="shared" si="81"/>
        <v>43936</v>
      </c>
      <c r="S311" s="187">
        <f t="shared" si="90"/>
        <v>2.2523321518985869E-4</v>
      </c>
      <c r="T311" s="549">
        <f t="shared" si="83"/>
        <v>395</v>
      </c>
      <c r="U311" s="113">
        <f t="shared" si="84"/>
        <v>38.75</v>
      </c>
      <c r="V311" s="113">
        <f t="shared" si="85"/>
        <v>356.25</v>
      </c>
      <c r="W311" s="549">
        <f t="shared" si="87"/>
        <v>2.2458386229113847</v>
      </c>
      <c r="Y311" s="556">
        <f t="shared" si="77"/>
        <v>1.5619408959067353</v>
      </c>
      <c r="Z311" s="433"/>
      <c r="AA311" s="433"/>
    </row>
    <row r="312" spans="2:27" x14ac:dyDescent="0.35">
      <c r="B312" s="116">
        <v>42467</v>
      </c>
      <c r="C312" s="49">
        <f t="shared" si="91"/>
        <v>3.9767696099999972</v>
      </c>
      <c r="D312" s="113">
        <f t="shared" si="91"/>
        <v>3.6955256100000167</v>
      </c>
      <c r="E312" s="187">
        <f t="shared" si="88"/>
        <v>4.4430331753551422E-4</v>
      </c>
      <c r="F312" s="148">
        <f t="shared" si="72"/>
        <v>44293.25</v>
      </c>
      <c r="G312" s="116"/>
      <c r="H312" s="549">
        <f t="shared" si="73"/>
        <v>633</v>
      </c>
      <c r="I312" s="550">
        <f t="shared" si="74"/>
        <v>344.75</v>
      </c>
      <c r="J312" s="113">
        <f t="shared" si="75"/>
        <v>288.25</v>
      </c>
      <c r="K312" s="549">
        <f t="shared" si="89"/>
        <v>3.8235960412796288</v>
      </c>
      <c r="L312" s="551"/>
      <c r="N312" s="113">
        <f t="shared" si="92"/>
        <v>2.4700675625000112</v>
      </c>
      <c r="O312" s="113">
        <f t="shared" si="92"/>
        <v>2.2626562499999947</v>
      </c>
      <c r="P312" s="113">
        <f t="shared" si="92"/>
        <v>2.1726748024999853</v>
      </c>
      <c r="Q312" s="148">
        <f t="shared" si="80"/>
        <v>44331</v>
      </c>
      <c r="R312" s="148">
        <f t="shared" si="81"/>
        <v>43936</v>
      </c>
      <c r="S312" s="187">
        <f t="shared" si="90"/>
        <v>2.2780113291141611E-4</v>
      </c>
      <c r="T312" s="549">
        <f t="shared" si="83"/>
        <v>395</v>
      </c>
      <c r="U312" s="113">
        <f t="shared" si="84"/>
        <v>37.75</v>
      </c>
      <c r="V312" s="113">
        <f t="shared" si="85"/>
        <v>357.25</v>
      </c>
      <c r="W312" s="549">
        <f t="shared" si="87"/>
        <v>2.2540567572325889</v>
      </c>
      <c r="Y312" s="556">
        <f t="shared" si="77"/>
        <v>1.5695392840470399</v>
      </c>
      <c r="Z312" s="433"/>
      <c r="AA312" s="433"/>
    </row>
    <row r="313" spans="2:27" x14ac:dyDescent="0.35">
      <c r="B313" s="116">
        <v>42468</v>
      </c>
      <c r="C313" s="49">
        <f t="shared" si="91"/>
        <v>3.9594356025000277</v>
      </c>
      <c r="D313" s="113">
        <f t="shared" si="91"/>
        <v>3.7026539025000194</v>
      </c>
      <c r="E313" s="187">
        <f t="shared" si="88"/>
        <v>4.0565829383887574E-4</v>
      </c>
      <c r="F313" s="148">
        <f t="shared" si="72"/>
        <v>44294.25</v>
      </c>
      <c r="G313" s="116"/>
      <c r="H313" s="549">
        <f t="shared" si="73"/>
        <v>633</v>
      </c>
      <c r="I313" s="550">
        <f t="shared" si="74"/>
        <v>343.75</v>
      </c>
      <c r="J313" s="113">
        <f t="shared" si="75"/>
        <v>289.25</v>
      </c>
      <c r="K313" s="549">
        <f t="shared" si="89"/>
        <v>3.8199905639929144</v>
      </c>
      <c r="L313" s="551"/>
      <c r="N313" s="113">
        <f t="shared" si="92"/>
        <v>2.4356531025000017</v>
      </c>
      <c r="O313" s="113">
        <f t="shared" si="92"/>
        <v>2.2333321024999853</v>
      </c>
      <c r="P313" s="113">
        <f t="shared" si="92"/>
        <v>2.1463955625000031</v>
      </c>
      <c r="Q313" s="148">
        <f t="shared" si="80"/>
        <v>44331</v>
      </c>
      <c r="R313" s="148">
        <f t="shared" si="81"/>
        <v>43936</v>
      </c>
      <c r="S313" s="187">
        <f t="shared" si="90"/>
        <v>2.2009250632906883E-4</v>
      </c>
      <c r="T313" s="549">
        <f t="shared" si="83"/>
        <v>395</v>
      </c>
      <c r="U313" s="113">
        <f t="shared" si="84"/>
        <v>36.75</v>
      </c>
      <c r="V313" s="113">
        <f t="shared" si="85"/>
        <v>358.25</v>
      </c>
      <c r="W313" s="549">
        <f t="shared" si="87"/>
        <v>2.2252437028923922</v>
      </c>
      <c r="Y313" s="556">
        <f t="shared" si="77"/>
        <v>1.5947468611005222</v>
      </c>
      <c r="Z313" s="433"/>
      <c r="AA313" s="433"/>
    </row>
    <row r="314" spans="2:27" x14ac:dyDescent="0.35">
      <c r="B314" s="116">
        <v>42471</v>
      </c>
      <c r="C314" s="49">
        <f t="shared" si="91"/>
        <v>3.9635140624999954</v>
      </c>
      <c r="D314" s="113">
        <f t="shared" si="91"/>
        <v>3.6904341225000303</v>
      </c>
      <c r="E314" s="187">
        <f t="shared" si="88"/>
        <v>4.3140590837277261E-4</v>
      </c>
      <c r="F314" s="148">
        <f t="shared" si="72"/>
        <v>44297.25</v>
      </c>
      <c r="G314" s="116"/>
      <c r="H314" s="549">
        <f t="shared" si="73"/>
        <v>633</v>
      </c>
      <c r="I314" s="550">
        <f t="shared" si="74"/>
        <v>340.75</v>
      </c>
      <c r="J314" s="113">
        <f t="shared" si="75"/>
        <v>292.25</v>
      </c>
      <c r="K314" s="549">
        <f t="shared" si="89"/>
        <v>3.816512499221973</v>
      </c>
      <c r="L314" s="551"/>
      <c r="N314" s="113">
        <f t="shared" si="92"/>
        <v>2.4376773225000203</v>
      </c>
      <c r="O314" s="113">
        <f t="shared" si="92"/>
        <v>2.2424322500000038</v>
      </c>
      <c r="P314" s="113">
        <f t="shared" si="92"/>
        <v>2.1595347599999926</v>
      </c>
      <c r="Q314" s="148">
        <f t="shared" si="80"/>
        <v>44331</v>
      </c>
      <c r="R314" s="148">
        <f t="shared" si="81"/>
        <v>43936</v>
      </c>
      <c r="S314" s="187">
        <f t="shared" si="90"/>
        <v>2.0986706329116766E-4</v>
      </c>
      <c r="T314" s="549">
        <f t="shared" si="83"/>
        <v>395</v>
      </c>
      <c r="U314" s="113">
        <f t="shared" si="84"/>
        <v>33.75</v>
      </c>
      <c r="V314" s="113">
        <f t="shared" si="85"/>
        <v>361.25</v>
      </c>
      <c r="W314" s="549">
        <f t="shared" si="87"/>
        <v>2.2353492366139269</v>
      </c>
      <c r="Y314" s="556">
        <f t="shared" si="77"/>
        <v>1.5811632626080461</v>
      </c>
      <c r="Z314" s="433"/>
      <c r="AA314" s="433"/>
    </row>
    <row r="315" spans="2:27" x14ac:dyDescent="0.35">
      <c r="B315" s="116">
        <v>42472</v>
      </c>
      <c r="C315" s="49">
        <f t="shared" si="91"/>
        <v>3.9910457600000004</v>
      </c>
      <c r="D315" s="113">
        <f t="shared" si="91"/>
        <v>3.733206502499975</v>
      </c>
      <c r="E315" s="187">
        <f t="shared" si="88"/>
        <v>4.0732900078992965E-4</v>
      </c>
      <c r="F315" s="148">
        <f t="shared" si="72"/>
        <v>44298.25</v>
      </c>
      <c r="G315" s="116"/>
      <c r="H315" s="549">
        <f t="shared" si="73"/>
        <v>633</v>
      </c>
      <c r="I315" s="550">
        <f t="shared" si="74"/>
        <v>339.75</v>
      </c>
      <c r="J315" s="113">
        <f t="shared" si="75"/>
        <v>293.25</v>
      </c>
      <c r="K315" s="549">
        <f t="shared" si="89"/>
        <v>3.8526557319816219</v>
      </c>
      <c r="L315" s="551"/>
      <c r="N315" s="113">
        <f t="shared" si="92"/>
        <v>2.4609572899999987</v>
      </c>
      <c r="O315" s="113">
        <f t="shared" si="92"/>
        <v>2.2667012899999728</v>
      </c>
      <c r="P315" s="113">
        <f t="shared" si="92"/>
        <v>2.1858156899999814</v>
      </c>
      <c r="Q315" s="148">
        <f t="shared" si="80"/>
        <v>44331</v>
      </c>
      <c r="R315" s="148">
        <f t="shared" si="81"/>
        <v>43936</v>
      </c>
      <c r="S315" s="187">
        <f t="shared" si="90"/>
        <v>2.0477367088605404E-4</v>
      </c>
      <c r="T315" s="549">
        <f t="shared" si="83"/>
        <v>395</v>
      </c>
      <c r="U315" s="113">
        <f t="shared" si="84"/>
        <v>32.75</v>
      </c>
      <c r="V315" s="113">
        <f t="shared" si="85"/>
        <v>362.25</v>
      </c>
      <c r="W315" s="549">
        <f t="shared" si="87"/>
        <v>2.2599949522784546</v>
      </c>
      <c r="Y315" s="556">
        <f t="shared" si="77"/>
        <v>1.5926607797031673</v>
      </c>
      <c r="Z315" s="433"/>
      <c r="AA315" s="433"/>
    </row>
    <row r="316" spans="2:27" x14ac:dyDescent="0.35">
      <c r="B316" s="116">
        <v>42473</v>
      </c>
      <c r="C316" s="49">
        <f t="shared" si="91"/>
        <v>4.0410200025000176</v>
      </c>
      <c r="D316" s="113">
        <f t="shared" si="91"/>
        <v>3.7810812899999879</v>
      </c>
      <c r="E316" s="187">
        <f t="shared" si="88"/>
        <v>4.1064567535549707E-4</v>
      </c>
      <c r="F316" s="148">
        <f t="shared" si="72"/>
        <v>44299.25</v>
      </c>
      <c r="G316" s="116"/>
      <c r="H316" s="549">
        <f t="shared" si="73"/>
        <v>633</v>
      </c>
      <c r="I316" s="550">
        <f t="shared" si="74"/>
        <v>338.75</v>
      </c>
      <c r="J316" s="113">
        <f t="shared" si="75"/>
        <v>294.25</v>
      </c>
      <c r="K316" s="549">
        <f t="shared" si="89"/>
        <v>3.9019137799733428</v>
      </c>
      <c r="L316" s="551"/>
      <c r="N316" s="113">
        <f t="shared" si="92"/>
        <v>2.5186625225000148</v>
      </c>
      <c r="O316" s="113">
        <f t="shared" si="92"/>
        <v>2.3142365025000222</v>
      </c>
      <c r="P316" s="113">
        <f t="shared" si="92"/>
        <v>2.2414211024999853</v>
      </c>
      <c r="Q316" s="148">
        <f t="shared" si="80"/>
        <v>44331</v>
      </c>
      <c r="R316" s="148">
        <f t="shared" si="81"/>
        <v>43936</v>
      </c>
      <c r="S316" s="187">
        <f t="shared" si="90"/>
        <v>1.8434278481022011E-4</v>
      </c>
      <c r="T316" s="549">
        <f t="shared" si="83"/>
        <v>395</v>
      </c>
      <c r="U316" s="113">
        <f t="shared" si="84"/>
        <v>31.75</v>
      </c>
      <c r="V316" s="113">
        <f t="shared" si="85"/>
        <v>363.25</v>
      </c>
      <c r="W316" s="549">
        <f t="shared" si="87"/>
        <v>2.3083836190822979</v>
      </c>
      <c r="Y316" s="556">
        <f t="shared" si="77"/>
        <v>1.5935301608910448</v>
      </c>
      <c r="Z316" s="433"/>
      <c r="AA316" s="433"/>
    </row>
    <row r="317" spans="2:27" x14ac:dyDescent="0.35">
      <c r="B317" s="116">
        <v>42474</v>
      </c>
      <c r="C317" s="49">
        <f t="shared" si="91"/>
        <v>3.9971644099999981</v>
      </c>
      <c r="D317" s="113">
        <f t="shared" si="91"/>
        <v>3.7433917024999985</v>
      </c>
      <c r="E317" s="187">
        <f t="shared" si="88"/>
        <v>4.0090475118483346E-4</v>
      </c>
      <c r="F317" s="148">
        <f t="shared" si="72"/>
        <v>44300.25</v>
      </c>
      <c r="G317" s="116"/>
      <c r="H317" s="549">
        <f t="shared" si="73"/>
        <v>633</v>
      </c>
      <c r="I317" s="550">
        <f t="shared" si="74"/>
        <v>337.75</v>
      </c>
      <c r="J317" s="113">
        <f t="shared" si="75"/>
        <v>295.25</v>
      </c>
      <c r="K317" s="549">
        <f t="shared" si="89"/>
        <v>3.8617588302873207</v>
      </c>
      <c r="L317" s="551"/>
      <c r="N317" s="113">
        <f t="shared" si="92"/>
        <v>2.4741167024999955</v>
      </c>
      <c r="O317" s="113">
        <f t="shared" si="92"/>
        <v>2.2798482225000249</v>
      </c>
      <c r="P317" s="113">
        <f t="shared" si="92"/>
        <v>2.2181660900000288</v>
      </c>
      <c r="Q317" s="148">
        <f t="shared" si="80"/>
        <v>44331</v>
      </c>
      <c r="R317" s="148">
        <f t="shared" si="81"/>
        <v>43936</v>
      </c>
      <c r="S317" s="187">
        <f t="shared" si="90"/>
        <v>1.5615729746834456E-4</v>
      </c>
      <c r="T317" s="549">
        <f t="shared" si="83"/>
        <v>395</v>
      </c>
      <c r="U317" s="113">
        <f t="shared" si="84"/>
        <v>30.75</v>
      </c>
      <c r="V317" s="113">
        <f t="shared" si="85"/>
        <v>364.25</v>
      </c>
      <c r="W317" s="549">
        <f t="shared" si="87"/>
        <v>2.2750463856028733</v>
      </c>
      <c r="Y317" s="556">
        <f t="shared" si="77"/>
        <v>1.5867124446844474</v>
      </c>
      <c r="Z317" s="433"/>
      <c r="AA317" s="433"/>
    </row>
    <row r="318" spans="2:27" x14ac:dyDescent="0.35">
      <c r="B318" s="116">
        <v>42475</v>
      </c>
      <c r="C318" s="49">
        <f t="shared" si="91"/>
        <v>3.9961446224999975</v>
      </c>
      <c r="D318" s="113">
        <f t="shared" si="91"/>
        <v>3.7505216400000041</v>
      </c>
      <c r="E318" s="187">
        <f t="shared" si="88"/>
        <v>3.8802998815164831E-4</v>
      </c>
      <c r="F318" s="148">
        <f t="shared" si="72"/>
        <v>44301.25</v>
      </c>
      <c r="G318" s="116"/>
      <c r="H318" s="549">
        <f t="shared" si="73"/>
        <v>633</v>
      </c>
      <c r="I318" s="550">
        <f t="shared" si="74"/>
        <v>336.75</v>
      </c>
      <c r="J318" s="113">
        <f t="shared" si="75"/>
        <v>296.25</v>
      </c>
      <c r="K318" s="549">
        <f t="shared" si="89"/>
        <v>3.8654755239899301</v>
      </c>
      <c r="L318" s="551"/>
      <c r="N318" s="113">
        <f t="shared" si="92"/>
        <v>2.4791782400000129</v>
      </c>
      <c r="O318" s="113">
        <f t="shared" si="92"/>
        <v>2.2818709024999828</v>
      </c>
      <c r="P318" s="113">
        <f t="shared" si="92"/>
        <v>2.2232213025000114</v>
      </c>
      <c r="Q318" s="148">
        <f t="shared" si="80"/>
        <v>44331</v>
      </c>
      <c r="R318" s="148">
        <f t="shared" si="81"/>
        <v>43936</v>
      </c>
      <c r="S318" s="187">
        <f t="shared" si="90"/>
        <v>1.484799999999277E-4</v>
      </c>
      <c r="T318" s="549">
        <f t="shared" si="83"/>
        <v>395</v>
      </c>
      <c r="U318" s="113">
        <f t="shared" si="84"/>
        <v>29.75</v>
      </c>
      <c r="V318" s="113">
        <f t="shared" si="85"/>
        <v>365.25</v>
      </c>
      <c r="W318" s="549">
        <f t="shared" si="87"/>
        <v>2.2774536224999848</v>
      </c>
      <c r="Y318" s="556">
        <f t="shared" si="77"/>
        <v>1.5880219014899453</v>
      </c>
      <c r="Z318" s="433"/>
      <c r="AA318" s="433"/>
    </row>
    <row r="319" spans="2:27" x14ac:dyDescent="0.35">
      <c r="B319" s="116">
        <v>42478</v>
      </c>
      <c r="C319" s="49">
        <f t="shared" si="91"/>
        <v>3.9543376399999941</v>
      </c>
      <c r="D319" s="113">
        <f t="shared" si="91"/>
        <v>3.7209849224999925</v>
      </c>
      <c r="E319" s="187">
        <f t="shared" si="88"/>
        <v>3.68645683254347E-4</v>
      </c>
      <c r="F319" s="148">
        <f t="shared" si="72"/>
        <v>44304.25</v>
      </c>
      <c r="G319" s="116"/>
      <c r="H319" s="549">
        <f t="shared" si="73"/>
        <v>633</v>
      </c>
      <c r="I319" s="550">
        <f t="shared" si="74"/>
        <v>333.75</v>
      </c>
      <c r="J319" s="113">
        <f t="shared" si="75"/>
        <v>299.25</v>
      </c>
      <c r="K319" s="549">
        <f t="shared" si="89"/>
        <v>3.8313021432138559</v>
      </c>
      <c r="L319" s="551"/>
      <c r="N319" s="113">
        <f t="shared" si="92"/>
        <v>2.4356531025000017</v>
      </c>
      <c r="O319" s="113">
        <f t="shared" si="92"/>
        <v>2.246476889999971</v>
      </c>
      <c r="P319" s="113">
        <f t="shared" si="92"/>
        <v>2.1949137225000026</v>
      </c>
      <c r="Q319" s="148">
        <f t="shared" si="80"/>
        <v>44331</v>
      </c>
      <c r="R319" s="148">
        <f t="shared" si="81"/>
        <v>43936</v>
      </c>
      <c r="S319" s="187">
        <f t="shared" si="90"/>
        <v>1.3053966455688193E-4</v>
      </c>
      <c r="T319" s="549">
        <f t="shared" si="83"/>
        <v>395</v>
      </c>
      <c r="U319" s="113">
        <f t="shared" si="84"/>
        <v>26.75</v>
      </c>
      <c r="V319" s="113">
        <f t="shared" si="85"/>
        <v>368.25</v>
      </c>
      <c r="W319" s="549">
        <f t="shared" si="87"/>
        <v>2.2429849539730742</v>
      </c>
      <c r="Y319" s="556">
        <f t="shared" si="77"/>
        <v>1.5883171892407817</v>
      </c>
      <c r="Z319" s="433"/>
      <c r="AA319" s="433"/>
    </row>
    <row r="320" spans="2:27" x14ac:dyDescent="0.35">
      <c r="B320" s="116">
        <v>42479</v>
      </c>
      <c r="C320" s="49">
        <f t="shared" si="91"/>
        <v>3.9696319024999926</v>
      </c>
      <c r="D320" s="113">
        <f t="shared" si="91"/>
        <v>3.7841375024999957</v>
      </c>
      <c r="E320" s="187">
        <f t="shared" si="88"/>
        <v>2.9304012638230165E-4</v>
      </c>
      <c r="F320" s="148">
        <f t="shared" si="72"/>
        <v>44305.25</v>
      </c>
      <c r="G320" s="116"/>
      <c r="H320" s="549">
        <f t="shared" si="73"/>
        <v>633</v>
      </c>
      <c r="I320" s="550">
        <f t="shared" si="74"/>
        <v>332.75</v>
      </c>
      <c r="J320" s="113">
        <f t="shared" si="75"/>
        <v>300.25</v>
      </c>
      <c r="K320" s="549">
        <f t="shared" si="89"/>
        <v>3.8721228004462818</v>
      </c>
      <c r="L320" s="551"/>
      <c r="N320" s="113">
        <f t="shared" si="92"/>
        <v>2.4751289999999981</v>
      </c>
      <c r="O320" s="113">
        <f t="shared" si="92"/>
        <v>2.2838936025000089</v>
      </c>
      <c r="P320" s="113">
        <f t="shared" si="92"/>
        <v>2.2313099025000227</v>
      </c>
      <c r="Q320" s="148">
        <f t="shared" si="80"/>
        <v>44331</v>
      </c>
      <c r="R320" s="148">
        <f t="shared" si="81"/>
        <v>43936</v>
      </c>
      <c r="S320" s="187">
        <f t="shared" si="90"/>
        <v>1.3312329113920567E-4</v>
      </c>
      <c r="T320" s="549">
        <f t="shared" si="83"/>
        <v>395</v>
      </c>
      <c r="U320" s="113">
        <f t="shared" si="84"/>
        <v>25.75</v>
      </c>
      <c r="V320" s="113">
        <f t="shared" si="85"/>
        <v>369.25</v>
      </c>
      <c r="W320" s="549">
        <f t="shared" si="87"/>
        <v>2.2804656777531744</v>
      </c>
      <c r="Y320" s="556">
        <f t="shared" si="77"/>
        <v>1.5916571226931073</v>
      </c>
      <c r="Z320" s="433"/>
      <c r="AA320" s="433"/>
    </row>
    <row r="321" spans="2:27" x14ac:dyDescent="0.35">
      <c r="B321" s="116">
        <v>42480</v>
      </c>
      <c r="C321" s="49">
        <f t="shared" si="91"/>
        <v>3.9329275624999882</v>
      </c>
      <c r="D321" s="113">
        <f t="shared" si="91"/>
        <v>3.7270956224999985</v>
      </c>
      <c r="E321" s="187">
        <f t="shared" si="88"/>
        <v>3.2516894154816704E-4</v>
      </c>
      <c r="F321" s="148">
        <f t="shared" si="72"/>
        <v>44306.25</v>
      </c>
      <c r="G321" s="116"/>
      <c r="H321" s="549">
        <f t="shared" si="73"/>
        <v>633</v>
      </c>
      <c r="I321" s="550">
        <f t="shared" si="74"/>
        <v>331.75</v>
      </c>
      <c r="J321" s="113">
        <f t="shared" si="75"/>
        <v>301.25</v>
      </c>
      <c r="K321" s="549">
        <f t="shared" si="89"/>
        <v>3.8250527661413836</v>
      </c>
      <c r="L321" s="551"/>
      <c r="N321" s="113">
        <f t="shared" si="92"/>
        <v>2.4569084100000138</v>
      </c>
      <c r="O321" s="113">
        <f t="shared" si="92"/>
        <v>2.2707464100000019</v>
      </c>
      <c r="P321" s="113">
        <f t="shared" si="92"/>
        <v>2.2191771224999712</v>
      </c>
      <c r="Q321" s="148">
        <f t="shared" si="80"/>
        <v>44331</v>
      </c>
      <c r="R321" s="148">
        <f t="shared" si="81"/>
        <v>43936</v>
      </c>
      <c r="S321" s="187">
        <f t="shared" si="90"/>
        <v>1.3055515822792569E-4</v>
      </c>
      <c r="T321" s="549">
        <f t="shared" si="83"/>
        <v>395</v>
      </c>
      <c r="U321" s="113">
        <f t="shared" si="84"/>
        <v>24.75</v>
      </c>
      <c r="V321" s="113">
        <f t="shared" si="85"/>
        <v>370.25</v>
      </c>
      <c r="W321" s="549">
        <f t="shared" si="87"/>
        <v>2.2675151698338607</v>
      </c>
      <c r="Y321" s="556">
        <f t="shared" si="77"/>
        <v>1.5575375963075229</v>
      </c>
      <c r="Z321" s="433"/>
      <c r="AA321" s="433"/>
    </row>
    <row r="322" spans="2:27" x14ac:dyDescent="0.35">
      <c r="B322" s="116">
        <v>42481</v>
      </c>
      <c r="C322" s="49">
        <f t="shared" si="91"/>
        <v>3.957396402500013</v>
      </c>
      <c r="D322" s="113">
        <f t="shared" si="91"/>
        <v>3.7291325625000038</v>
      </c>
      <c r="E322" s="187">
        <f t="shared" si="88"/>
        <v>3.6060638230649166E-4</v>
      </c>
      <c r="F322" s="148">
        <f t="shared" si="72"/>
        <v>44307.25</v>
      </c>
      <c r="G322" s="116"/>
      <c r="H322" s="549">
        <f t="shared" si="73"/>
        <v>633</v>
      </c>
      <c r="I322" s="550">
        <f t="shared" si="74"/>
        <v>330.75</v>
      </c>
      <c r="J322" s="113">
        <f t="shared" si="75"/>
        <v>302.25</v>
      </c>
      <c r="K322" s="549">
        <f t="shared" si="89"/>
        <v>3.8381258415521411</v>
      </c>
      <c r="L322" s="551"/>
      <c r="N322" s="113">
        <f t="shared" si="92"/>
        <v>2.4771536100000047</v>
      </c>
      <c r="O322" s="113">
        <f t="shared" si="92"/>
        <v>2.2838936025000089</v>
      </c>
      <c r="P322" s="113">
        <f t="shared" si="92"/>
        <v>2.2323210000000149</v>
      </c>
      <c r="Q322" s="148">
        <f t="shared" si="80"/>
        <v>44331</v>
      </c>
      <c r="R322" s="148">
        <f t="shared" si="81"/>
        <v>43936</v>
      </c>
      <c r="S322" s="187">
        <f t="shared" si="90"/>
        <v>1.3056355063289637E-4</v>
      </c>
      <c r="T322" s="549">
        <f t="shared" si="83"/>
        <v>395</v>
      </c>
      <c r="U322" s="113">
        <f t="shared" si="84"/>
        <v>23.75</v>
      </c>
      <c r="V322" s="113">
        <f t="shared" si="85"/>
        <v>371.25</v>
      </c>
      <c r="W322" s="549">
        <f t="shared" si="87"/>
        <v>2.2807927181724779</v>
      </c>
      <c r="Y322" s="556">
        <f t="shared" si="77"/>
        <v>1.5573331233796632</v>
      </c>
      <c r="Z322" s="433"/>
      <c r="AA322" s="433"/>
    </row>
    <row r="323" spans="2:27" x14ac:dyDescent="0.35">
      <c r="B323" s="116">
        <v>42482</v>
      </c>
      <c r="C323" s="49">
        <f t="shared" si="91"/>
        <v>3.9370055025000017</v>
      </c>
      <c r="D323" s="113">
        <f t="shared" si="91"/>
        <v>3.7067273224999919</v>
      </c>
      <c r="E323" s="187">
        <f t="shared" si="88"/>
        <v>3.6378859399685586E-4</v>
      </c>
      <c r="F323" s="148">
        <f t="shared" si="72"/>
        <v>44308.25</v>
      </c>
      <c r="G323" s="116"/>
      <c r="H323" s="549">
        <f t="shared" si="73"/>
        <v>633</v>
      </c>
      <c r="I323" s="550">
        <f t="shared" si="74"/>
        <v>329.75</v>
      </c>
      <c r="J323" s="113">
        <f t="shared" si="75"/>
        <v>303.25</v>
      </c>
      <c r="K323" s="549">
        <f t="shared" si="89"/>
        <v>3.8170462136295384</v>
      </c>
      <c r="L323" s="551"/>
      <c r="N323" s="113">
        <f t="shared" si="92"/>
        <v>2.483227560000012</v>
      </c>
      <c r="O323" s="113">
        <f t="shared" si="92"/>
        <v>2.286927690000029</v>
      </c>
      <c r="P323" s="113">
        <f t="shared" si="92"/>
        <v>2.2343432100000005</v>
      </c>
      <c r="Q323" s="148">
        <f t="shared" si="80"/>
        <v>44331</v>
      </c>
      <c r="R323" s="148">
        <f t="shared" si="81"/>
        <v>43936</v>
      </c>
      <c r="S323" s="187">
        <f t="shared" si="90"/>
        <v>1.3312526582285716E-4</v>
      </c>
      <c r="T323" s="549">
        <f t="shared" si="83"/>
        <v>395</v>
      </c>
      <c r="U323" s="113">
        <f t="shared" si="84"/>
        <v>22.75</v>
      </c>
      <c r="V323" s="113">
        <f t="shared" si="85"/>
        <v>372.25</v>
      </c>
      <c r="W323" s="549">
        <f t="shared" si="87"/>
        <v>2.2838990902025591</v>
      </c>
      <c r="Y323" s="556">
        <f t="shared" si="77"/>
        <v>1.5331471234269793</v>
      </c>
      <c r="Z323" s="433"/>
      <c r="AA323" s="433"/>
    </row>
    <row r="324" spans="2:27" x14ac:dyDescent="0.35">
      <c r="B324" s="116">
        <v>42485</v>
      </c>
      <c r="C324" s="49" t="str">
        <f t="shared" si="91"/>
        <v/>
      </c>
      <c r="D324" s="113" t="str">
        <f t="shared" si="91"/>
        <v/>
      </c>
      <c r="E324" s="187" t="str">
        <f t="shared" si="88"/>
        <v/>
      </c>
      <c r="F324" s="148">
        <f t="shared" si="72"/>
        <v>44311.25</v>
      </c>
      <c r="G324" s="116"/>
      <c r="H324" s="549">
        <f t="shared" si="73"/>
        <v>633</v>
      </c>
      <c r="I324" s="550">
        <f t="shared" si="74"/>
        <v>326.75</v>
      </c>
      <c r="J324" s="113">
        <f t="shared" si="75"/>
        <v>306.25</v>
      </c>
      <c r="K324" s="549" t="str">
        <f t="shared" si="89"/>
        <v/>
      </c>
      <c r="L324" s="551"/>
      <c r="N324" s="113">
        <f t="shared" si="92"/>
        <v>2.482215222500006</v>
      </c>
      <c r="O324" s="113">
        <f t="shared" si="92"/>
        <v>2.286927690000029</v>
      </c>
      <c r="P324" s="113">
        <f t="shared" si="92"/>
        <v>2.2373765625000042</v>
      </c>
      <c r="Q324" s="148">
        <f t="shared" si="80"/>
        <v>44331</v>
      </c>
      <c r="R324" s="148">
        <f t="shared" si="81"/>
        <v>43936</v>
      </c>
      <c r="S324" s="187">
        <f t="shared" si="90"/>
        <v>1.2544589240512629E-4</v>
      </c>
      <c r="T324" s="549">
        <f t="shared" si="83"/>
        <v>395</v>
      </c>
      <c r="U324" s="113">
        <f t="shared" si="84"/>
        <v>19.75</v>
      </c>
      <c r="V324" s="113">
        <f t="shared" si="85"/>
        <v>375.25</v>
      </c>
      <c r="W324" s="549">
        <f t="shared" si="87"/>
        <v>2.284450133625028</v>
      </c>
      <c r="Y324" s="556" t="str">
        <f t="shared" si="77"/>
        <v/>
      </c>
      <c r="Z324" s="433"/>
      <c r="AA324" s="433"/>
    </row>
    <row r="325" spans="2:27" x14ac:dyDescent="0.35">
      <c r="B325" s="116">
        <v>42486</v>
      </c>
      <c r="C325" s="49">
        <f t="shared" ref="C325:D344" si="93">IF(C55="","",((1+C55/200)^2-1)*100)</f>
        <v>3.9604552099999912</v>
      </c>
      <c r="D325" s="113">
        <f t="shared" si="93"/>
        <v>3.7423731599999899</v>
      </c>
      <c r="E325" s="187">
        <f t="shared" si="88"/>
        <v>3.4452140600316173E-4</v>
      </c>
      <c r="F325" s="148">
        <f t="shared" si="72"/>
        <v>44312.25</v>
      </c>
      <c r="G325" s="116"/>
      <c r="H325" s="549">
        <f t="shared" si="73"/>
        <v>633</v>
      </c>
      <c r="I325" s="550">
        <f t="shared" si="74"/>
        <v>325.75</v>
      </c>
      <c r="J325" s="113">
        <f t="shared" si="75"/>
        <v>307.25</v>
      </c>
      <c r="K325" s="549">
        <f t="shared" si="89"/>
        <v>3.8482273619944611</v>
      </c>
      <c r="L325" s="551"/>
      <c r="N325" s="113">
        <f t="shared" ref="N325:P344" si="94">IF(N55="","",((1+N55/200)^2-1)*100)</f>
        <v>2.527775359999973</v>
      </c>
      <c r="O325" s="113">
        <f t="shared" si="94"/>
        <v>2.3314328099999893</v>
      </c>
      <c r="P325" s="113">
        <f t="shared" si="94"/>
        <v>2.2717577025000102</v>
      </c>
      <c r="Q325" s="148">
        <f t="shared" si="80"/>
        <v>44331</v>
      </c>
      <c r="R325" s="148">
        <f t="shared" si="81"/>
        <v>43936</v>
      </c>
      <c r="S325" s="187">
        <f t="shared" si="90"/>
        <v>1.5107622151893434E-4</v>
      </c>
      <c r="T325" s="549">
        <f t="shared" si="83"/>
        <v>395</v>
      </c>
      <c r="U325" s="113">
        <f t="shared" si="84"/>
        <v>18.75</v>
      </c>
      <c r="V325" s="113">
        <f t="shared" si="85"/>
        <v>376.25</v>
      </c>
      <c r="W325" s="549">
        <f t="shared" si="87"/>
        <v>2.3286001308465094</v>
      </c>
      <c r="Y325" s="556">
        <f t="shared" si="77"/>
        <v>1.5196272311479517</v>
      </c>
      <c r="Z325" s="433"/>
      <c r="AA325" s="433"/>
    </row>
    <row r="326" spans="2:27" x14ac:dyDescent="0.35">
      <c r="B326" s="116">
        <v>42487</v>
      </c>
      <c r="C326" s="49">
        <f t="shared" si="93"/>
        <v>3.9502593599999969</v>
      </c>
      <c r="D326" s="113">
        <f t="shared" si="93"/>
        <v>3.7148744025000013</v>
      </c>
      <c r="E326" s="187">
        <f t="shared" si="88"/>
        <v>3.7185617298577495E-4</v>
      </c>
      <c r="F326" s="148">
        <f t="shared" si="72"/>
        <v>44313.25</v>
      </c>
      <c r="G326" s="116"/>
      <c r="H326" s="549">
        <f t="shared" si="73"/>
        <v>633</v>
      </c>
      <c r="I326" s="550">
        <f t="shared" si="74"/>
        <v>324.75</v>
      </c>
      <c r="J326" s="113">
        <f t="shared" si="75"/>
        <v>308.25</v>
      </c>
      <c r="K326" s="549">
        <f t="shared" si="89"/>
        <v>3.8294990678228666</v>
      </c>
      <c r="L326" s="551"/>
      <c r="N326" s="113">
        <f t="shared" si="94"/>
        <v>2.5176500099999943</v>
      </c>
      <c r="O326" s="113">
        <f t="shared" si="94"/>
        <v>2.3203056225000074</v>
      </c>
      <c r="P326" s="113">
        <f t="shared" si="94"/>
        <v>2.2565888399999956</v>
      </c>
      <c r="Q326" s="148">
        <f t="shared" si="80"/>
        <v>44331</v>
      </c>
      <c r="R326" s="148">
        <f t="shared" si="81"/>
        <v>43936</v>
      </c>
      <c r="S326" s="187">
        <f t="shared" si="90"/>
        <v>1.6130831012661212E-4</v>
      </c>
      <c r="T326" s="549">
        <f t="shared" si="83"/>
        <v>395</v>
      </c>
      <c r="U326" s="113">
        <f t="shared" si="84"/>
        <v>17.75</v>
      </c>
      <c r="V326" s="113">
        <f t="shared" si="85"/>
        <v>377.25</v>
      </c>
      <c r="W326" s="549">
        <f t="shared" si="87"/>
        <v>2.3174423999952598</v>
      </c>
      <c r="Y326" s="556">
        <f t="shared" si="77"/>
        <v>1.5120566678276068</v>
      </c>
      <c r="Z326" s="433"/>
      <c r="AA326" s="433"/>
    </row>
    <row r="327" spans="2:27" x14ac:dyDescent="0.35">
      <c r="B327" s="116">
        <v>42488</v>
      </c>
      <c r="C327" s="49">
        <f t="shared" si="93"/>
        <v>3.9441420900000024</v>
      </c>
      <c r="D327" s="113">
        <f t="shared" si="93"/>
        <v>3.7260771599999742</v>
      </c>
      <c r="E327" s="187">
        <f t="shared" si="88"/>
        <v>3.4449436018961792E-4</v>
      </c>
      <c r="F327" s="148">
        <f t="shared" si="72"/>
        <v>44314.25</v>
      </c>
      <c r="G327" s="116"/>
      <c r="H327" s="549">
        <f t="shared" si="73"/>
        <v>633</v>
      </c>
      <c r="I327" s="550">
        <f t="shared" si="74"/>
        <v>323.75</v>
      </c>
      <c r="J327" s="113">
        <f t="shared" si="75"/>
        <v>309.25</v>
      </c>
      <c r="K327" s="549">
        <f t="shared" si="89"/>
        <v>3.8326120408886135</v>
      </c>
      <c r="L327" s="551"/>
      <c r="N327" s="113">
        <f t="shared" si="94"/>
        <v>2.482215222500006</v>
      </c>
      <c r="O327" s="113">
        <f t="shared" si="94"/>
        <v>2.3031102499999845</v>
      </c>
      <c r="P327" s="113">
        <f t="shared" si="94"/>
        <v>2.2515328025000114</v>
      </c>
      <c r="Q327" s="148">
        <f t="shared" si="80"/>
        <v>44331</v>
      </c>
      <c r="R327" s="148">
        <f t="shared" si="81"/>
        <v>43936</v>
      </c>
      <c r="S327" s="187">
        <f t="shared" si="90"/>
        <v>1.30575816455628E-4</v>
      </c>
      <c r="T327" s="549">
        <f t="shared" si="83"/>
        <v>395</v>
      </c>
      <c r="U327" s="113">
        <f t="shared" si="84"/>
        <v>16.75</v>
      </c>
      <c r="V327" s="113">
        <f t="shared" si="85"/>
        <v>378.25</v>
      </c>
      <c r="W327" s="549">
        <f t="shared" si="87"/>
        <v>2.3009231050743528</v>
      </c>
      <c r="Y327" s="556">
        <f t="shared" si="77"/>
        <v>1.5316889358142607</v>
      </c>
      <c r="Z327" s="433"/>
      <c r="AA327" s="433"/>
    </row>
    <row r="328" spans="2:27" x14ac:dyDescent="0.35">
      <c r="B328" s="116">
        <v>42489</v>
      </c>
      <c r="C328" s="49">
        <f t="shared" si="93"/>
        <v>3.9502593599999969</v>
      </c>
      <c r="D328" s="113">
        <f t="shared" si="93"/>
        <v>3.7321880099999705</v>
      </c>
      <c r="E328" s="187">
        <f t="shared" si="88"/>
        <v>3.4450450236970999E-4</v>
      </c>
      <c r="F328" s="148">
        <f t="shared" si="72"/>
        <v>44315.25</v>
      </c>
      <c r="G328" s="116"/>
      <c r="H328" s="549">
        <f t="shared" si="73"/>
        <v>633</v>
      </c>
      <c r="I328" s="550">
        <f t="shared" si="74"/>
        <v>322.75</v>
      </c>
      <c r="J328" s="113">
        <f t="shared" si="75"/>
        <v>310.25</v>
      </c>
      <c r="K328" s="549">
        <f t="shared" si="89"/>
        <v>3.8390705318601728</v>
      </c>
      <c r="L328" s="551"/>
      <c r="N328" s="113">
        <f t="shared" si="94"/>
        <v>2.4690552900000107</v>
      </c>
      <c r="O328" s="113">
        <f t="shared" si="94"/>
        <v>2.291984602500019</v>
      </c>
      <c r="P328" s="113">
        <f t="shared" si="94"/>
        <v>2.2424322500000038</v>
      </c>
      <c r="Q328" s="148">
        <f t="shared" si="80"/>
        <v>44331</v>
      </c>
      <c r="R328" s="148">
        <f t="shared" si="81"/>
        <v>43936</v>
      </c>
      <c r="S328" s="187">
        <f t="shared" si="90"/>
        <v>1.254489936709246E-4</v>
      </c>
      <c r="T328" s="549">
        <f t="shared" si="83"/>
        <v>395</v>
      </c>
      <c r="U328" s="113">
        <f t="shared" si="84"/>
        <v>15.75</v>
      </c>
      <c r="V328" s="113">
        <f t="shared" si="85"/>
        <v>379.25</v>
      </c>
      <c r="W328" s="549">
        <f t="shared" si="87"/>
        <v>2.2900087808497021</v>
      </c>
      <c r="Y328" s="556">
        <f t="shared" si="77"/>
        <v>1.5490617510104707</v>
      </c>
      <c r="Z328" s="433"/>
      <c r="AA328" s="433"/>
    </row>
    <row r="329" spans="2:27" x14ac:dyDescent="0.35">
      <c r="B329" s="116">
        <v>42492</v>
      </c>
      <c r="C329" s="49">
        <f t="shared" si="93"/>
        <v>3.9298691599999991</v>
      </c>
      <c r="D329" s="113">
        <f t="shared" si="93"/>
        <v>3.7413546225000038</v>
      </c>
      <c r="E329" s="187">
        <f t="shared" si="88"/>
        <v>2.9781127567139851E-4</v>
      </c>
      <c r="F329" s="148">
        <f t="shared" si="72"/>
        <v>44318.25</v>
      </c>
      <c r="G329" s="116"/>
      <c r="H329" s="549">
        <f t="shared" si="73"/>
        <v>633</v>
      </c>
      <c r="I329" s="550">
        <f t="shared" si="74"/>
        <v>319.75</v>
      </c>
      <c r="J329" s="113">
        <f t="shared" si="75"/>
        <v>313.25</v>
      </c>
      <c r="K329" s="549">
        <f t="shared" si="89"/>
        <v>3.8346440046040695</v>
      </c>
      <c r="L329" s="551"/>
      <c r="N329" s="113">
        <f t="shared" si="94"/>
        <v>2.4700675625000112</v>
      </c>
      <c r="O329" s="113">
        <f t="shared" si="94"/>
        <v>2.2929960000000138</v>
      </c>
      <c r="P329" s="113">
        <f t="shared" si="94"/>
        <v>2.2424322500000038</v>
      </c>
      <c r="Q329" s="148">
        <f t="shared" si="80"/>
        <v>44331</v>
      </c>
      <c r="R329" s="148">
        <f t="shared" si="81"/>
        <v>43936</v>
      </c>
      <c r="S329" s="187">
        <f t="shared" si="90"/>
        <v>1.2800949367091141E-4</v>
      </c>
      <c r="T329" s="549">
        <f t="shared" si="83"/>
        <v>395</v>
      </c>
      <c r="U329" s="113">
        <f t="shared" si="84"/>
        <v>12.75</v>
      </c>
      <c r="V329" s="113">
        <f t="shared" si="85"/>
        <v>382.25</v>
      </c>
      <c r="W329" s="549">
        <f t="shared" si="87"/>
        <v>2.2913638789557096</v>
      </c>
      <c r="Y329" s="556">
        <f t="shared" si="77"/>
        <v>1.5432801256483599</v>
      </c>
      <c r="Z329" s="433"/>
      <c r="AA329" s="433"/>
    </row>
    <row r="330" spans="2:27" x14ac:dyDescent="0.35">
      <c r="B330" s="116">
        <v>42493</v>
      </c>
      <c r="C330" s="49">
        <f t="shared" si="93"/>
        <v>3.9757499224999826</v>
      </c>
      <c r="D330" s="113">
        <f t="shared" si="93"/>
        <v>3.7576518225000077</v>
      </c>
      <c r="E330" s="187">
        <f t="shared" si="88"/>
        <v>3.4454676145335685E-4</v>
      </c>
      <c r="F330" s="148">
        <f t="shared" si="72"/>
        <v>44319.25</v>
      </c>
      <c r="G330" s="116"/>
      <c r="H330" s="549">
        <f t="shared" si="73"/>
        <v>633</v>
      </c>
      <c r="I330" s="550">
        <f t="shared" si="74"/>
        <v>318.75</v>
      </c>
      <c r="J330" s="113">
        <f t="shared" si="75"/>
        <v>314.25</v>
      </c>
      <c r="K330" s="549">
        <f t="shared" si="89"/>
        <v>3.865925642286725</v>
      </c>
      <c r="L330" s="551"/>
      <c r="N330" s="113">
        <f t="shared" si="94"/>
        <v>2.5014504899999901</v>
      </c>
      <c r="O330" s="113">
        <f t="shared" si="94"/>
        <v>2.3213171600000138</v>
      </c>
      <c r="P330" s="113">
        <f t="shared" si="94"/>
        <v>2.2667012899999728</v>
      </c>
      <c r="Q330" s="148">
        <f t="shared" si="80"/>
        <v>44331</v>
      </c>
      <c r="R330" s="148">
        <f t="shared" si="81"/>
        <v>43936</v>
      </c>
      <c r="S330" s="187">
        <f t="shared" si="90"/>
        <v>1.3826802531655943E-4</v>
      </c>
      <c r="T330" s="549">
        <f t="shared" si="83"/>
        <v>395</v>
      </c>
      <c r="U330" s="113">
        <f t="shared" si="84"/>
        <v>11.75</v>
      </c>
      <c r="V330" s="113">
        <f t="shared" si="85"/>
        <v>383.25</v>
      </c>
      <c r="W330" s="549">
        <f t="shared" si="87"/>
        <v>2.3196925107025441</v>
      </c>
      <c r="Y330" s="556">
        <f t="shared" si="77"/>
        <v>1.5462331315841809</v>
      </c>
      <c r="Z330" s="433"/>
      <c r="AA330" s="433"/>
    </row>
    <row r="331" spans="2:27" x14ac:dyDescent="0.35">
      <c r="B331" s="116">
        <v>42494</v>
      </c>
      <c r="C331" s="49">
        <f t="shared" si="93"/>
        <v>3.9247719225000255</v>
      </c>
      <c r="D331" s="113">
        <f t="shared" si="93"/>
        <v>3.7240402500000158</v>
      </c>
      <c r="E331" s="187">
        <f t="shared" si="88"/>
        <v>3.1711164691944658E-4</v>
      </c>
      <c r="F331" s="148">
        <f t="shared" si="72"/>
        <v>44320.25</v>
      </c>
      <c r="G331" s="116"/>
      <c r="H331" s="549">
        <f t="shared" si="73"/>
        <v>633</v>
      </c>
      <c r="I331" s="550">
        <f t="shared" si="74"/>
        <v>317.75</v>
      </c>
      <c r="J331" s="113">
        <f t="shared" si="75"/>
        <v>315.25</v>
      </c>
      <c r="K331" s="549">
        <f t="shared" si="89"/>
        <v>3.8240096966913715</v>
      </c>
      <c r="L331" s="551"/>
      <c r="N331" s="113">
        <f t="shared" si="94"/>
        <v>2.4143999999999943</v>
      </c>
      <c r="O331" s="113">
        <f t="shared" si="94"/>
        <v>2.2484992399999904</v>
      </c>
      <c r="P331" s="113">
        <f t="shared" si="94"/>
        <v>2.190870102500031</v>
      </c>
      <c r="Q331" s="148">
        <f t="shared" si="80"/>
        <v>44331</v>
      </c>
      <c r="R331" s="148">
        <f t="shared" si="81"/>
        <v>43936</v>
      </c>
      <c r="S331" s="187">
        <f t="shared" si="90"/>
        <v>1.4589655063280849E-4</v>
      </c>
      <c r="T331" s="549">
        <f t="shared" si="83"/>
        <v>395</v>
      </c>
      <c r="U331" s="113">
        <f t="shared" si="84"/>
        <v>10.75</v>
      </c>
      <c r="V331" s="113">
        <f t="shared" si="85"/>
        <v>384.25</v>
      </c>
      <c r="W331" s="549">
        <f t="shared" si="87"/>
        <v>2.2469308520806877</v>
      </c>
      <c r="Y331" s="556">
        <f t="shared" si="77"/>
        <v>1.5770788446106838</v>
      </c>
      <c r="Z331" s="433"/>
      <c r="AA331" s="433"/>
    </row>
    <row r="332" spans="2:27" x14ac:dyDescent="0.35">
      <c r="B332" s="116">
        <v>42495</v>
      </c>
      <c r="C332" s="49">
        <f t="shared" si="93"/>
        <v>3.890114022500013</v>
      </c>
      <c r="D332" s="113">
        <f t="shared" si="93"/>
        <v>3.6873792900000035</v>
      </c>
      <c r="E332" s="187">
        <f t="shared" si="88"/>
        <v>3.2027603870459637E-4</v>
      </c>
      <c r="F332" s="148">
        <f t="shared" si="72"/>
        <v>44321.25</v>
      </c>
      <c r="G332" s="116"/>
      <c r="H332" s="549">
        <f t="shared" si="73"/>
        <v>633</v>
      </c>
      <c r="I332" s="550">
        <f t="shared" si="74"/>
        <v>316.75</v>
      </c>
      <c r="J332" s="113">
        <f t="shared" si="75"/>
        <v>316.25</v>
      </c>
      <c r="K332" s="549">
        <f t="shared" si="89"/>
        <v>3.788666587240332</v>
      </c>
      <c r="L332" s="551"/>
      <c r="N332" s="113">
        <f t="shared" si="94"/>
        <v>2.3678532900000215</v>
      </c>
      <c r="O332" s="113">
        <f t="shared" si="94"/>
        <v>2.21311100249999</v>
      </c>
      <c r="P332" s="113">
        <f t="shared" si="94"/>
        <v>2.1565025625000178</v>
      </c>
      <c r="Q332" s="148">
        <f t="shared" si="80"/>
        <v>44331</v>
      </c>
      <c r="R332" s="148">
        <f t="shared" si="81"/>
        <v>43936</v>
      </c>
      <c r="S332" s="187">
        <f t="shared" si="90"/>
        <v>1.4331250632904362E-4</v>
      </c>
      <c r="T332" s="549">
        <f t="shared" si="83"/>
        <v>395</v>
      </c>
      <c r="U332" s="113">
        <f t="shared" si="84"/>
        <v>9.75</v>
      </c>
      <c r="V332" s="113">
        <f t="shared" si="85"/>
        <v>385.25</v>
      </c>
      <c r="W332" s="549">
        <f t="shared" si="87"/>
        <v>2.2117137055632821</v>
      </c>
      <c r="Y332" s="556">
        <f t="shared" si="77"/>
        <v>1.5769528816770499</v>
      </c>
      <c r="Z332" s="433"/>
      <c r="AA332" s="433"/>
    </row>
    <row r="333" spans="2:27" x14ac:dyDescent="0.35">
      <c r="B333" s="116">
        <v>42496</v>
      </c>
      <c r="C333" s="49">
        <f t="shared" si="93"/>
        <v>3.7943252024999818</v>
      </c>
      <c r="D333" s="113">
        <f t="shared" si="93"/>
        <v>3.5967730624999916</v>
      </c>
      <c r="E333" s="187">
        <f t="shared" si="88"/>
        <v>3.1208868878355485E-4</v>
      </c>
      <c r="F333" s="148">
        <f t="shared" si="72"/>
        <v>44322.25</v>
      </c>
      <c r="G333" s="116"/>
      <c r="H333" s="549">
        <f t="shared" si="73"/>
        <v>633</v>
      </c>
      <c r="I333" s="550">
        <f t="shared" si="74"/>
        <v>315.75</v>
      </c>
      <c r="J333" s="113">
        <f t="shared" si="75"/>
        <v>317.25</v>
      </c>
      <c r="K333" s="549">
        <f t="shared" si="89"/>
        <v>3.6957831990165744</v>
      </c>
      <c r="L333" s="551"/>
      <c r="N333" s="113">
        <f t="shared" si="94"/>
        <v>2.2768142399999913</v>
      </c>
      <c r="O333" s="113">
        <f t="shared" si="94"/>
        <v>2.1251724899999935</v>
      </c>
      <c r="P333" s="113">
        <f t="shared" si="94"/>
        <v>2.0837433224999868</v>
      </c>
      <c r="Q333" s="148">
        <f t="shared" si="80"/>
        <v>44331</v>
      </c>
      <c r="R333" s="148">
        <f t="shared" si="81"/>
        <v>43936</v>
      </c>
      <c r="S333" s="187">
        <f t="shared" si="90"/>
        <v>1.0488396835444732E-4</v>
      </c>
      <c r="T333" s="549">
        <f t="shared" si="83"/>
        <v>395</v>
      </c>
      <c r="U333" s="113">
        <f t="shared" si="84"/>
        <v>8.75</v>
      </c>
      <c r="V333" s="113">
        <f t="shared" si="85"/>
        <v>386.25</v>
      </c>
      <c r="W333" s="549">
        <f t="shared" si="87"/>
        <v>2.1242547552768922</v>
      </c>
      <c r="Y333" s="556">
        <f t="shared" si="77"/>
        <v>1.5715284437396821</v>
      </c>
      <c r="Z333" s="433"/>
      <c r="AA333" s="433"/>
    </row>
    <row r="334" spans="2:27" x14ac:dyDescent="0.35">
      <c r="B334" s="116">
        <v>42499</v>
      </c>
      <c r="C334" s="49">
        <f t="shared" si="93"/>
        <v>3.8279481600000276</v>
      </c>
      <c r="D334" s="113">
        <f t="shared" si="93"/>
        <v>3.6089873224999902</v>
      </c>
      <c r="E334" s="187">
        <f t="shared" si="88"/>
        <v>3.4590969589263408E-4</v>
      </c>
      <c r="F334" s="148">
        <f t="shared" si="72"/>
        <v>44325.25</v>
      </c>
      <c r="G334" s="116"/>
      <c r="H334" s="549">
        <f t="shared" si="73"/>
        <v>633</v>
      </c>
      <c r="I334" s="550">
        <f t="shared" si="74"/>
        <v>312.75</v>
      </c>
      <c r="J334" s="113">
        <f t="shared" si="75"/>
        <v>320.25</v>
      </c>
      <c r="K334" s="549">
        <f t="shared" si="89"/>
        <v>3.7197649026096062</v>
      </c>
      <c r="L334" s="551"/>
      <c r="N334" s="113">
        <f t="shared" si="94"/>
        <v>2.2909732100000024</v>
      </c>
      <c r="O334" s="113">
        <f t="shared" si="94"/>
        <v>2.1484169225000072</v>
      </c>
      <c r="P334" s="113">
        <f t="shared" si="94"/>
        <v>2.1039516224999888</v>
      </c>
      <c r="Q334" s="148">
        <f t="shared" si="80"/>
        <v>44331</v>
      </c>
      <c r="R334" s="148">
        <f t="shared" si="81"/>
        <v>43936</v>
      </c>
      <c r="S334" s="187">
        <f t="shared" si="90"/>
        <v>1.1257037974688192E-4</v>
      </c>
      <c r="T334" s="549">
        <f t="shared" si="83"/>
        <v>395</v>
      </c>
      <c r="U334" s="113">
        <f t="shared" si="84"/>
        <v>5.75</v>
      </c>
      <c r="V334" s="113">
        <f t="shared" si="85"/>
        <v>389.25</v>
      </c>
      <c r="W334" s="549">
        <f t="shared" si="87"/>
        <v>2.1477696428164625</v>
      </c>
      <c r="Y334" s="556">
        <f t="shared" si="77"/>
        <v>1.5719952597931437</v>
      </c>
      <c r="Z334" s="433"/>
      <c r="AA334" s="433"/>
    </row>
    <row r="335" spans="2:27" x14ac:dyDescent="0.35">
      <c r="B335" s="116">
        <v>42500</v>
      </c>
      <c r="C335" s="49">
        <f t="shared" si="93"/>
        <v>3.7861750025000251</v>
      </c>
      <c r="D335" s="113">
        <f t="shared" si="93"/>
        <v>3.5743821224999861</v>
      </c>
      <c r="E335" s="187">
        <f t="shared" si="88"/>
        <v>3.3458590837288948E-4</v>
      </c>
      <c r="F335" s="148">
        <f t="shared" si="72"/>
        <v>44326.25</v>
      </c>
      <c r="G335" s="116"/>
      <c r="H335" s="549">
        <f t="shared" si="73"/>
        <v>633</v>
      </c>
      <c r="I335" s="550">
        <f t="shared" si="74"/>
        <v>311.75</v>
      </c>
      <c r="J335" s="113">
        <f t="shared" si="75"/>
        <v>321.25</v>
      </c>
      <c r="K335" s="549">
        <f t="shared" si="89"/>
        <v>3.6818678455647769</v>
      </c>
      <c r="L335" s="551"/>
      <c r="N335" s="113">
        <f t="shared" si="94"/>
        <v>2.2545664099999918</v>
      </c>
      <c r="O335" s="113">
        <f t="shared" si="94"/>
        <v>2.1241619224999786</v>
      </c>
      <c r="P335" s="113">
        <f t="shared" si="94"/>
        <v>2.0726296100000097</v>
      </c>
      <c r="Q335" s="148">
        <f t="shared" si="80"/>
        <v>44331</v>
      </c>
      <c r="R335" s="148">
        <f t="shared" si="81"/>
        <v>43936</v>
      </c>
      <c r="S335" s="187">
        <f t="shared" si="90"/>
        <v>1.3046155063283272E-4</v>
      </c>
      <c r="T335" s="549">
        <f t="shared" si="83"/>
        <v>395</v>
      </c>
      <c r="U335" s="113">
        <f t="shared" si="84"/>
        <v>4.75</v>
      </c>
      <c r="V335" s="113">
        <f t="shared" si="85"/>
        <v>390.25</v>
      </c>
      <c r="W335" s="549">
        <f t="shared" si="87"/>
        <v>2.1235422301344729</v>
      </c>
      <c r="Y335" s="556">
        <f t="shared" si="77"/>
        <v>1.558325615430304</v>
      </c>
      <c r="Z335" s="433"/>
      <c r="AA335" s="433"/>
    </row>
    <row r="336" spans="2:27" x14ac:dyDescent="0.35">
      <c r="B336" s="116">
        <v>42501</v>
      </c>
      <c r="C336" s="49">
        <f t="shared" si="93"/>
        <v>3.808588822499992</v>
      </c>
      <c r="D336" s="113">
        <f t="shared" si="93"/>
        <v>3.6089873224999902</v>
      </c>
      <c r="E336" s="187">
        <f t="shared" si="88"/>
        <v>3.1532622432859676E-4</v>
      </c>
      <c r="F336" s="148">
        <f t="shared" si="72"/>
        <v>44327.25</v>
      </c>
      <c r="G336" s="116"/>
      <c r="H336" s="549">
        <f t="shared" si="73"/>
        <v>633</v>
      </c>
      <c r="I336" s="550">
        <f t="shared" si="74"/>
        <v>310.75</v>
      </c>
      <c r="J336" s="113">
        <f t="shared" si="75"/>
        <v>322.25</v>
      </c>
      <c r="K336" s="549">
        <f t="shared" si="89"/>
        <v>3.7106011982898806</v>
      </c>
      <c r="L336" s="551"/>
      <c r="N336" s="113">
        <f t="shared" si="94"/>
        <v>2.2626562499999947</v>
      </c>
      <c r="O336" s="113">
        <f t="shared" si="94"/>
        <v>2.1352784400000102</v>
      </c>
      <c r="P336" s="113">
        <f t="shared" si="94"/>
        <v>2.0918264025000077</v>
      </c>
      <c r="Q336" s="148">
        <f t="shared" si="80"/>
        <v>44331</v>
      </c>
      <c r="R336" s="148">
        <f t="shared" si="81"/>
        <v>43936</v>
      </c>
      <c r="S336" s="187">
        <f t="shared" si="90"/>
        <v>1.1000515822785439E-4</v>
      </c>
      <c r="T336" s="549">
        <f t="shared" si="83"/>
        <v>395</v>
      </c>
      <c r="U336" s="113">
        <f t="shared" si="84"/>
        <v>3.75</v>
      </c>
      <c r="V336" s="113">
        <f t="shared" si="85"/>
        <v>391.25</v>
      </c>
      <c r="W336" s="549">
        <f t="shared" si="87"/>
        <v>2.1348659206566558</v>
      </c>
      <c r="Y336" s="556">
        <f t="shared" si="77"/>
        <v>1.5757352776332247</v>
      </c>
      <c r="Z336" s="433"/>
      <c r="AA336" s="433"/>
    </row>
    <row r="337" spans="2:27" x14ac:dyDescent="0.35">
      <c r="B337" s="116">
        <v>42502</v>
      </c>
      <c r="C337" s="49">
        <f t="shared" si="93"/>
        <v>3.8432331224999894</v>
      </c>
      <c r="D337" s="113">
        <f t="shared" si="93"/>
        <v>3.6476705625000161</v>
      </c>
      <c r="E337" s="187">
        <f t="shared" si="88"/>
        <v>3.0894559241701944E-4</v>
      </c>
      <c r="F337" s="148">
        <f t="shared" si="72"/>
        <v>44328.25</v>
      </c>
      <c r="G337" s="116"/>
      <c r="H337" s="549">
        <f t="shared" si="73"/>
        <v>633</v>
      </c>
      <c r="I337" s="550">
        <f t="shared" si="74"/>
        <v>309.75</v>
      </c>
      <c r="J337" s="113">
        <f t="shared" si="75"/>
        <v>323.25</v>
      </c>
      <c r="K337" s="549">
        <f t="shared" si="89"/>
        <v>3.7475372252488177</v>
      </c>
      <c r="L337" s="551"/>
      <c r="N337" s="113">
        <f t="shared" si="94"/>
        <v>2.2677125624999794</v>
      </c>
      <c r="O337" s="113">
        <f t="shared" si="94"/>
        <v>2.1474062400000049</v>
      </c>
      <c r="P337" s="113">
        <f t="shared" si="94"/>
        <v>2.1049620899999955</v>
      </c>
      <c r="Q337" s="148">
        <f t="shared" si="80"/>
        <v>44331</v>
      </c>
      <c r="R337" s="148">
        <f t="shared" si="81"/>
        <v>43936</v>
      </c>
      <c r="S337" s="187">
        <f t="shared" si="90"/>
        <v>1.0745354430382139E-4</v>
      </c>
      <c r="T337" s="549">
        <f t="shared" si="83"/>
        <v>395</v>
      </c>
      <c r="U337" s="113">
        <f t="shared" si="84"/>
        <v>2.75</v>
      </c>
      <c r="V337" s="113">
        <f t="shared" si="85"/>
        <v>392.25</v>
      </c>
      <c r="W337" s="549">
        <f t="shared" si="87"/>
        <v>2.1471107427531693</v>
      </c>
      <c r="Y337" s="556">
        <f t="shared" si="77"/>
        <v>1.6004264824956485</v>
      </c>
      <c r="Z337" s="433"/>
      <c r="AA337" s="433"/>
    </row>
    <row r="338" spans="2:27" x14ac:dyDescent="0.35">
      <c r="B338" s="116">
        <v>42503</v>
      </c>
      <c r="C338" s="49">
        <f t="shared" si="93"/>
        <v>3.8493474224999824</v>
      </c>
      <c r="D338" s="113">
        <f t="shared" si="93"/>
        <v>3.6588696899999995</v>
      </c>
      <c r="E338" s="187">
        <f t="shared" si="88"/>
        <v>3.0091268957343272E-4</v>
      </c>
      <c r="F338" s="148">
        <f t="shared" si="72"/>
        <v>44329.25</v>
      </c>
      <c r="G338" s="116"/>
      <c r="H338" s="549">
        <f t="shared" si="73"/>
        <v>633</v>
      </c>
      <c r="I338" s="550">
        <f t="shared" si="74"/>
        <v>308.75</v>
      </c>
      <c r="J338" s="113">
        <f t="shared" si="75"/>
        <v>324.25</v>
      </c>
      <c r="K338" s="549">
        <f t="shared" si="89"/>
        <v>3.7564406295941852</v>
      </c>
      <c r="L338" s="551"/>
      <c r="N338" s="113">
        <f t="shared" si="94"/>
        <v>2.2828822499999957</v>
      </c>
      <c r="O338" s="113">
        <f t="shared" si="94"/>
        <v>2.1736856099999979</v>
      </c>
      <c r="P338" s="113">
        <f t="shared" si="94"/>
        <v>2.1332572099999947</v>
      </c>
      <c r="Q338" s="148">
        <f t="shared" si="80"/>
        <v>44331</v>
      </c>
      <c r="R338" s="148">
        <f t="shared" si="81"/>
        <v>43936</v>
      </c>
      <c r="S338" s="187">
        <f t="shared" si="90"/>
        <v>1.0235037974684368E-4</v>
      </c>
      <c r="T338" s="549">
        <f t="shared" si="83"/>
        <v>395</v>
      </c>
      <c r="U338" s="113">
        <f t="shared" si="84"/>
        <v>1.75</v>
      </c>
      <c r="V338" s="113">
        <f t="shared" si="85"/>
        <v>393.25</v>
      </c>
      <c r="W338" s="549">
        <f t="shared" si="87"/>
        <v>2.1735064968354409</v>
      </c>
      <c r="Y338" s="556">
        <f t="shared" si="77"/>
        <v>1.5829341327587443</v>
      </c>
      <c r="Z338" s="433"/>
      <c r="AA338" s="433"/>
    </row>
    <row r="339" spans="2:27" x14ac:dyDescent="0.35">
      <c r="B339" s="116">
        <v>42506</v>
      </c>
      <c r="C339" s="49">
        <f t="shared" si="93"/>
        <v>3.8299860899999816</v>
      </c>
      <c r="D339" s="113">
        <f t="shared" si="93"/>
        <v>3.6456344225000104</v>
      </c>
      <c r="E339" s="187">
        <f t="shared" si="88"/>
        <v>2.9123486176930682E-4</v>
      </c>
      <c r="F339" s="148">
        <f t="shared" si="72"/>
        <v>44332.25</v>
      </c>
      <c r="G339" s="116"/>
      <c r="H339" s="549">
        <f t="shared" si="73"/>
        <v>633</v>
      </c>
      <c r="I339" s="550">
        <f t="shared" si="74"/>
        <v>305.75</v>
      </c>
      <c r="J339" s="113">
        <f t="shared" si="75"/>
        <v>327.25</v>
      </c>
      <c r="K339" s="549">
        <f t="shared" si="89"/>
        <v>3.7409410310140161</v>
      </c>
      <c r="L339" s="551"/>
      <c r="N339" s="113">
        <f t="shared" si="94"/>
        <v>2.2525440000000119</v>
      </c>
      <c r="O339" s="113">
        <f t="shared" si="94"/>
        <v>2.1504383024999907</v>
      </c>
      <c r="P339" s="113">
        <f t="shared" si="94"/>
        <v>2.116077562499985</v>
      </c>
      <c r="Q339" s="148">
        <f t="shared" si="80"/>
        <v>45031</v>
      </c>
      <c r="R339" s="148">
        <f t="shared" si="81"/>
        <v>44331</v>
      </c>
      <c r="S339" s="187">
        <f>IF(N339="","",(O339-N339)/($O$14-$N$14))</f>
        <v>1.4586528214288741E-4</v>
      </c>
      <c r="T339" s="549">
        <f t="shared" si="83"/>
        <v>700</v>
      </c>
      <c r="U339" s="113">
        <f t="shared" si="84"/>
        <v>698.75</v>
      </c>
      <c r="V339" s="113">
        <f t="shared" si="85"/>
        <v>1.25</v>
      </c>
      <c r="W339" s="549">
        <f>IF(N339="","",N339-(U339*S339))</f>
        <v>2.1506206341026695</v>
      </c>
      <c r="Y339" s="556">
        <f t="shared" si="77"/>
        <v>1.5903203969113466</v>
      </c>
      <c r="Z339" s="433"/>
      <c r="AA339" s="433"/>
    </row>
    <row r="340" spans="2:27" x14ac:dyDescent="0.35">
      <c r="B340" s="116">
        <v>42507</v>
      </c>
      <c r="C340" s="49">
        <f t="shared" si="93"/>
        <v>3.8646339599999857</v>
      </c>
      <c r="D340" s="113">
        <f t="shared" si="93"/>
        <v>3.672105802499992</v>
      </c>
      <c r="E340" s="187">
        <f t="shared" si="88"/>
        <v>3.0415190758292852E-4</v>
      </c>
      <c r="F340" s="148">
        <f t="shared" si="72"/>
        <v>44333.25</v>
      </c>
      <c r="G340" s="116"/>
      <c r="H340" s="549">
        <f t="shared" si="73"/>
        <v>633</v>
      </c>
      <c r="I340" s="550">
        <f t="shared" si="74"/>
        <v>304.75</v>
      </c>
      <c r="J340" s="113">
        <f t="shared" si="75"/>
        <v>328.25</v>
      </c>
      <c r="K340" s="549">
        <f t="shared" si="89"/>
        <v>3.7719436661640882</v>
      </c>
      <c r="L340" s="551"/>
      <c r="N340" s="113">
        <f t="shared" si="94"/>
        <v>2.286927690000029</v>
      </c>
      <c r="O340" s="113">
        <f t="shared" si="94"/>
        <v>2.1837939600000134</v>
      </c>
      <c r="P340" s="113">
        <f t="shared" si="94"/>
        <v>2.1443742224999784</v>
      </c>
      <c r="Q340" s="148">
        <f t="shared" si="80"/>
        <v>45031</v>
      </c>
      <c r="R340" s="148">
        <f t="shared" si="81"/>
        <v>44331</v>
      </c>
      <c r="S340" s="187">
        <f t="shared" ref="S340:S403" si="95">IF(N340="","",(O340-N340)/($O$14-$N$14))</f>
        <v>1.473339000000224E-4</v>
      </c>
      <c r="T340" s="549">
        <f t="shared" si="83"/>
        <v>700</v>
      </c>
      <c r="U340" s="113">
        <f t="shared" si="84"/>
        <v>697.75</v>
      </c>
      <c r="V340" s="113">
        <f t="shared" si="85"/>
        <v>2.25</v>
      </c>
      <c r="W340" s="549">
        <f t="shared" ref="W340:W403" si="96">IF(N340="","",N340-(U340*S340))</f>
        <v>2.1841254612750136</v>
      </c>
      <c r="Y340" s="556">
        <f t="shared" si="77"/>
        <v>1.5878182048890745</v>
      </c>
      <c r="Z340" s="433"/>
      <c r="AA340" s="433"/>
    </row>
    <row r="341" spans="2:27" x14ac:dyDescent="0.35">
      <c r="B341" s="116">
        <v>42508</v>
      </c>
      <c r="C341" s="49">
        <f t="shared" si="93"/>
        <v>3.8819600625000117</v>
      </c>
      <c r="D341" s="113">
        <f t="shared" si="93"/>
        <v>3.6945073025000053</v>
      </c>
      <c r="E341" s="187">
        <f t="shared" si="88"/>
        <v>2.9613390205372264E-4</v>
      </c>
      <c r="F341" s="148">
        <f t="shared" si="72"/>
        <v>44334.25</v>
      </c>
      <c r="G341" s="116"/>
      <c r="H341" s="549">
        <f t="shared" si="73"/>
        <v>633</v>
      </c>
      <c r="I341" s="550">
        <f t="shared" si="74"/>
        <v>303.75</v>
      </c>
      <c r="J341" s="113">
        <f t="shared" si="75"/>
        <v>329.25</v>
      </c>
      <c r="K341" s="549">
        <f t="shared" si="89"/>
        <v>3.7920093897511933</v>
      </c>
      <c r="L341" s="551"/>
      <c r="N341" s="113">
        <f t="shared" si="94"/>
        <v>2.304121702500006</v>
      </c>
      <c r="O341" s="113">
        <f t="shared" si="94"/>
        <v>2.2100780100000161</v>
      </c>
      <c r="P341" s="113">
        <f t="shared" si="94"/>
        <v>2.1797505599999933</v>
      </c>
      <c r="Q341" s="148">
        <f t="shared" si="80"/>
        <v>45031</v>
      </c>
      <c r="R341" s="148">
        <f t="shared" si="81"/>
        <v>44331</v>
      </c>
      <c r="S341" s="187">
        <f t="shared" si="95"/>
        <v>1.3434813214284271E-4</v>
      </c>
      <c r="T341" s="549">
        <f t="shared" si="83"/>
        <v>700</v>
      </c>
      <c r="U341" s="113">
        <f t="shared" si="84"/>
        <v>696.75</v>
      </c>
      <c r="V341" s="113">
        <f t="shared" si="85"/>
        <v>3.25</v>
      </c>
      <c r="W341" s="549">
        <f t="shared" si="96"/>
        <v>2.2105146414294805</v>
      </c>
      <c r="Y341" s="556">
        <f t="shared" si="77"/>
        <v>1.5814947483217128</v>
      </c>
      <c r="Z341" s="433"/>
      <c r="AA341" s="433"/>
    </row>
    <row r="342" spans="2:27" x14ac:dyDescent="0.35">
      <c r="B342" s="116">
        <v>42509</v>
      </c>
      <c r="C342" s="49">
        <f t="shared" si="93"/>
        <v>3.9217136400000019</v>
      </c>
      <c r="D342" s="113">
        <f t="shared" si="93"/>
        <v>3.7525588100000284</v>
      </c>
      <c r="E342" s="187">
        <f t="shared" si="88"/>
        <v>2.6722721958921555E-4</v>
      </c>
      <c r="F342" s="148">
        <f t="shared" si="72"/>
        <v>44335.25</v>
      </c>
      <c r="G342" s="116"/>
      <c r="H342" s="549">
        <f t="shared" si="73"/>
        <v>633</v>
      </c>
      <c r="I342" s="550">
        <f t="shared" si="74"/>
        <v>302.75</v>
      </c>
      <c r="J342" s="113">
        <f t="shared" si="75"/>
        <v>330.25</v>
      </c>
      <c r="K342" s="549">
        <f t="shared" si="89"/>
        <v>3.8408105992693669</v>
      </c>
      <c r="L342" s="551"/>
      <c r="N342" s="113">
        <f t="shared" si="94"/>
        <v>2.3698768399999848</v>
      </c>
      <c r="O342" s="113">
        <f t="shared" si="94"/>
        <v>2.2758029225000032</v>
      </c>
      <c r="P342" s="113">
        <f t="shared" si="94"/>
        <v>2.2414211024999853</v>
      </c>
      <c r="Q342" s="148">
        <f t="shared" si="80"/>
        <v>45031</v>
      </c>
      <c r="R342" s="148">
        <f t="shared" si="81"/>
        <v>44331</v>
      </c>
      <c r="S342" s="187">
        <f t="shared" si="95"/>
        <v>1.3439131071425945E-4</v>
      </c>
      <c r="T342" s="549">
        <f t="shared" si="83"/>
        <v>700</v>
      </c>
      <c r="U342" s="113">
        <f t="shared" si="84"/>
        <v>695.75</v>
      </c>
      <c r="V342" s="113">
        <f t="shared" si="85"/>
        <v>4.25</v>
      </c>
      <c r="W342" s="549">
        <f t="shared" si="96"/>
        <v>2.2763740855705388</v>
      </c>
      <c r="Y342" s="556">
        <f t="shared" si="77"/>
        <v>1.5644365136988281</v>
      </c>
      <c r="Z342" s="433"/>
      <c r="AA342" s="433"/>
    </row>
    <row r="343" spans="2:27" x14ac:dyDescent="0.35">
      <c r="B343" s="116">
        <v>42510</v>
      </c>
      <c r="C343" s="49">
        <f t="shared" si="93"/>
        <v>3.9003069224999853</v>
      </c>
      <c r="D343" s="113">
        <f t="shared" si="93"/>
        <v>3.7474659224999929</v>
      </c>
      <c r="E343" s="187">
        <f t="shared" si="88"/>
        <v>2.4145497630330561E-4</v>
      </c>
      <c r="F343" s="148">
        <f t="shared" si="72"/>
        <v>44336.25</v>
      </c>
      <c r="G343" s="116"/>
      <c r="H343" s="549">
        <f t="shared" si="73"/>
        <v>633</v>
      </c>
      <c r="I343" s="550">
        <f t="shared" si="74"/>
        <v>301.75</v>
      </c>
      <c r="J343" s="113">
        <f t="shared" si="75"/>
        <v>331.25</v>
      </c>
      <c r="K343" s="549">
        <f t="shared" si="89"/>
        <v>3.8274478834004628</v>
      </c>
      <c r="L343" s="551"/>
      <c r="N343" s="113">
        <f t="shared" si="94"/>
        <v>2.3516656099999977</v>
      </c>
      <c r="O343" s="113">
        <f t="shared" si="94"/>
        <v>2.2646787600000051</v>
      </c>
      <c r="P343" s="113">
        <f t="shared" si="94"/>
        <v>2.2292877224999952</v>
      </c>
      <c r="Q343" s="148">
        <f t="shared" si="80"/>
        <v>45031</v>
      </c>
      <c r="R343" s="148">
        <f t="shared" si="81"/>
        <v>44331</v>
      </c>
      <c r="S343" s="187">
        <f t="shared" si="95"/>
        <v>1.2426692857141802E-4</v>
      </c>
      <c r="T343" s="549">
        <f t="shared" si="83"/>
        <v>700</v>
      </c>
      <c r="U343" s="113">
        <f t="shared" si="84"/>
        <v>694.75</v>
      </c>
      <c r="V343" s="113">
        <f t="shared" si="85"/>
        <v>5.25</v>
      </c>
      <c r="W343" s="549">
        <f t="shared" si="96"/>
        <v>2.2653311613750051</v>
      </c>
      <c r="Y343" s="556">
        <f t="shared" si="77"/>
        <v>1.5621167220254577</v>
      </c>
      <c r="Z343" s="433"/>
      <c r="AA343" s="433"/>
    </row>
    <row r="344" spans="2:27" x14ac:dyDescent="0.35">
      <c r="B344" s="116">
        <v>42513</v>
      </c>
      <c r="C344" s="49">
        <f t="shared" si="93"/>
        <v>3.9288497025000035</v>
      </c>
      <c r="D344" s="113">
        <f t="shared" si="93"/>
        <v>3.7831187599999927</v>
      </c>
      <c r="E344" s="187">
        <f t="shared" si="88"/>
        <v>2.3022265797790023E-4</v>
      </c>
      <c r="F344" s="148">
        <f t="shared" si="72"/>
        <v>44339.25</v>
      </c>
      <c r="G344" s="116"/>
      <c r="H344" s="549">
        <f t="shared" si="73"/>
        <v>633</v>
      </c>
      <c r="I344" s="550">
        <f t="shared" si="74"/>
        <v>298.75</v>
      </c>
      <c r="J344" s="113">
        <f t="shared" si="75"/>
        <v>334.25</v>
      </c>
      <c r="K344" s="549">
        <f t="shared" si="89"/>
        <v>3.8600706834291056</v>
      </c>
      <c r="L344" s="551"/>
      <c r="N344" s="113">
        <f t="shared" si="94"/>
        <v>2.3789830624999952</v>
      </c>
      <c r="O344" s="113">
        <f t="shared" si="94"/>
        <v>2.3020988024999856</v>
      </c>
      <c r="P344" s="113">
        <f t="shared" si="94"/>
        <v>2.2667012899999728</v>
      </c>
      <c r="Q344" s="148">
        <f t="shared" si="80"/>
        <v>45031</v>
      </c>
      <c r="R344" s="148">
        <f t="shared" si="81"/>
        <v>44331</v>
      </c>
      <c r="S344" s="187">
        <f t="shared" si="95"/>
        <v>1.09834657142871E-4</v>
      </c>
      <c r="T344" s="549">
        <f t="shared" si="83"/>
        <v>700</v>
      </c>
      <c r="U344" s="113">
        <f t="shared" si="84"/>
        <v>691.75</v>
      </c>
      <c r="V344" s="113">
        <f t="shared" si="85"/>
        <v>8.25</v>
      </c>
      <c r="W344" s="549">
        <f t="shared" si="96"/>
        <v>2.3030049384214144</v>
      </c>
      <c r="Y344" s="556">
        <f t="shared" si="77"/>
        <v>1.5570657450076912</v>
      </c>
      <c r="Z344" s="433"/>
      <c r="AA344" s="433"/>
    </row>
    <row r="345" spans="2:27" x14ac:dyDescent="0.35">
      <c r="B345" s="116">
        <v>42514</v>
      </c>
      <c r="C345" s="49">
        <f t="shared" ref="C345:D364" si="97">IF(C75="","",((1+C75/200)^2-1)*100)</f>
        <v>3.9003069224999853</v>
      </c>
      <c r="D345" s="113">
        <f t="shared" si="97"/>
        <v>3.7515402225000161</v>
      </c>
      <c r="E345" s="187">
        <f t="shared" si="88"/>
        <v>2.3501848341227373E-4</v>
      </c>
      <c r="F345" s="148">
        <f t="shared" si="72"/>
        <v>44340.25</v>
      </c>
      <c r="G345" s="116"/>
      <c r="H345" s="549">
        <f t="shared" si="73"/>
        <v>633</v>
      </c>
      <c r="I345" s="550">
        <f t="shared" si="74"/>
        <v>297.75</v>
      </c>
      <c r="J345" s="113">
        <f t="shared" si="75"/>
        <v>335.25</v>
      </c>
      <c r="K345" s="549">
        <f t="shared" si="89"/>
        <v>3.830330169063981</v>
      </c>
      <c r="L345" s="551"/>
      <c r="N345" s="113">
        <f t="shared" ref="N345:P364" si="98">IF(N75="","",((1+N75/200)^2-1)*100)</f>
        <v>2.3526773024999947</v>
      </c>
      <c r="O345" s="113">
        <f t="shared" si="98"/>
        <v>2.2808595599999704</v>
      </c>
      <c r="P345" s="113">
        <f t="shared" si="98"/>
        <v>2.246476889999971</v>
      </c>
      <c r="Q345" s="148">
        <f t="shared" si="80"/>
        <v>45031</v>
      </c>
      <c r="R345" s="148">
        <f t="shared" si="81"/>
        <v>44331</v>
      </c>
      <c r="S345" s="187">
        <f t="shared" si="95"/>
        <v>1.0259677500003481E-4</v>
      </c>
      <c r="T345" s="549">
        <f t="shared" si="83"/>
        <v>700</v>
      </c>
      <c r="U345" s="113">
        <f t="shared" si="84"/>
        <v>690.75</v>
      </c>
      <c r="V345" s="113">
        <f t="shared" si="85"/>
        <v>9.25</v>
      </c>
      <c r="W345" s="549">
        <f t="shared" si="96"/>
        <v>2.2818085801687209</v>
      </c>
      <c r="Y345" s="556">
        <f t="shared" si="77"/>
        <v>1.5485215888952601</v>
      </c>
      <c r="Z345" s="433"/>
      <c r="AA345" s="433"/>
    </row>
    <row r="346" spans="2:27" x14ac:dyDescent="0.35">
      <c r="B346" s="116">
        <v>42515</v>
      </c>
      <c r="C346" s="49">
        <f t="shared" si="97"/>
        <v>3.9145778224999983</v>
      </c>
      <c r="D346" s="113">
        <f t="shared" si="97"/>
        <v>3.7617263224999808</v>
      </c>
      <c r="E346" s="187">
        <f t="shared" si="88"/>
        <v>2.4147156398107023E-4</v>
      </c>
      <c r="F346" s="148">
        <f t="shared" si="72"/>
        <v>44341.25</v>
      </c>
      <c r="G346" s="116"/>
      <c r="H346" s="549">
        <f t="shared" si="73"/>
        <v>633</v>
      </c>
      <c r="I346" s="550">
        <f t="shared" si="74"/>
        <v>296.75</v>
      </c>
      <c r="J346" s="113">
        <f t="shared" si="75"/>
        <v>336.25</v>
      </c>
      <c r="K346" s="549">
        <f t="shared" si="89"/>
        <v>3.8429211358886155</v>
      </c>
      <c r="L346" s="551"/>
      <c r="N346" s="113">
        <f t="shared" si="98"/>
        <v>2.3516656099999977</v>
      </c>
      <c r="O346" s="113">
        <f t="shared" si="98"/>
        <v>2.2859163225000145</v>
      </c>
      <c r="P346" s="113">
        <f t="shared" si="98"/>
        <v>2.246476889999971</v>
      </c>
      <c r="Q346" s="148">
        <f t="shared" si="80"/>
        <v>45031</v>
      </c>
      <c r="R346" s="148">
        <f t="shared" si="81"/>
        <v>44331</v>
      </c>
      <c r="S346" s="187">
        <f t="shared" si="95"/>
        <v>9.3927553571404587E-5</v>
      </c>
      <c r="T346" s="549">
        <f t="shared" si="83"/>
        <v>700</v>
      </c>
      <c r="U346" s="113">
        <f t="shared" si="84"/>
        <v>689.75</v>
      </c>
      <c r="V346" s="113">
        <f t="shared" si="85"/>
        <v>10.25</v>
      </c>
      <c r="W346" s="549">
        <f t="shared" si="96"/>
        <v>2.2868790799241214</v>
      </c>
      <c r="Y346" s="556">
        <f t="shared" si="77"/>
        <v>1.5560420559644941</v>
      </c>
      <c r="Z346" s="433"/>
      <c r="AA346" s="433"/>
    </row>
    <row r="347" spans="2:27" x14ac:dyDescent="0.35">
      <c r="B347" s="116">
        <v>42516</v>
      </c>
      <c r="C347" s="49">
        <f t="shared" si="97"/>
        <v>3.8575001024999889</v>
      </c>
      <c r="D347" s="113">
        <f t="shared" si="97"/>
        <v>3.7108008225000155</v>
      </c>
      <c r="E347" s="187">
        <f t="shared" si="88"/>
        <v>2.3175241706156925E-4</v>
      </c>
      <c r="F347" s="148">
        <f t="shared" si="72"/>
        <v>44342.25</v>
      </c>
      <c r="G347" s="116"/>
      <c r="H347" s="549">
        <f t="shared" si="73"/>
        <v>633</v>
      </c>
      <c r="I347" s="550">
        <f t="shared" si="74"/>
        <v>295.75</v>
      </c>
      <c r="J347" s="113">
        <f t="shared" si="75"/>
        <v>337.25</v>
      </c>
      <c r="K347" s="549">
        <f t="shared" si="89"/>
        <v>3.7889593251540297</v>
      </c>
      <c r="L347" s="551"/>
      <c r="N347" s="113">
        <f t="shared" si="98"/>
        <v>2.2818709024999828</v>
      </c>
      <c r="O347" s="113">
        <f t="shared" si="98"/>
        <v>2.2090670225000109</v>
      </c>
      <c r="P347" s="113">
        <f t="shared" si="98"/>
        <v>2.1666100624999851</v>
      </c>
      <c r="Q347" s="148">
        <f t="shared" si="80"/>
        <v>45031</v>
      </c>
      <c r="R347" s="148">
        <f t="shared" si="81"/>
        <v>44331</v>
      </c>
      <c r="S347" s="187">
        <f t="shared" si="95"/>
        <v>1.0400554285710279E-4</v>
      </c>
      <c r="T347" s="549">
        <f t="shared" si="83"/>
        <v>700</v>
      </c>
      <c r="U347" s="113">
        <f t="shared" si="84"/>
        <v>688.75</v>
      </c>
      <c r="V347" s="113">
        <f t="shared" si="85"/>
        <v>11.25</v>
      </c>
      <c r="W347" s="549">
        <f t="shared" si="96"/>
        <v>2.2102370848571531</v>
      </c>
      <c r="Y347" s="556">
        <f t="shared" si="77"/>
        <v>1.5787222402968766</v>
      </c>
      <c r="Z347" s="433"/>
      <c r="AA347" s="433"/>
    </row>
    <row r="348" spans="2:27" x14ac:dyDescent="0.35">
      <c r="B348" s="116">
        <v>42517</v>
      </c>
      <c r="C348" s="49">
        <f t="shared" si="97"/>
        <v>3.8442521599999946</v>
      </c>
      <c r="D348" s="113">
        <f t="shared" si="97"/>
        <v>3.6843245024999804</v>
      </c>
      <c r="E348" s="187">
        <f t="shared" si="88"/>
        <v>2.5265032780412975E-4</v>
      </c>
      <c r="F348" s="148">
        <f t="shared" si="72"/>
        <v>44343.25</v>
      </c>
      <c r="G348" s="116"/>
      <c r="H348" s="549">
        <f t="shared" si="73"/>
        <v>633</v>
      </c>
      <c r="I348" s="550">
        <f t="shared" si="74"/>
        <v>294.75</v>
      </c>
      <c r="J348" s="113">
        <f t="shared" si="75"/>
        <v>338.25</v>
      </c>
      <c r="K348" s="549">
        <f t="shared" si="89"/>
        <v>3.7697834758797275</v>
      </c>
      <c r="L348" s="551"/>
      <c r="N348" s="113">
        <f t="shared" si="98"/>
        <v>2.2323210000000149</v>
      </c>
      <c r="O348" s="113">
        <f t="shared" si="98"/>
        <v>2.1645885224999883</v>
      </c>
      <c r="P348" s="113">
        <f t="shared" si="98"/>
        <v>2.1322466024999986</v>
      </c>
      <c r="Q348" s="148">
        <f t="shared" si="80"/>
        <v>45031</v>
      </c>
      <c r="R348" s="148">
        <f t="shared" si="81"/>
        <v>44331</v>
      </c>
      <c r="S348" s="187">
        <f t="shared" si="95"/>
        <v>9.6760682142895042E-5</v>
      </c>
      <c r="T348" s="549">
        <f t="shared" si="83"/>
        <v>700</v>
      </c>
      <c r="U348" s="113">
        <f t="shared" si="84"/>
        <v>687.75</v>
      </c>
      <c r="V348" s="113">
        <f t="shared" si="85"/>
        <v>12.25</v>
      </c>
      <c r="W348" s="549">
        <f t="shared" si="96"/>
        <v>2.1657738408562386</v>
      </c>
      <c r="Y348" s="556">
        <f t="shared" si="77"/>
        <v>1.6040096350234889</v>
      </c>
      <c r="Z348" s="433"/>
      <c r="AA348" s="433"/>
    </row>
    <row r="349" spans="2:27" x14ac:dyDescent="0.35">
      <c r="B349" s="116">
        <v>42520</v>
      </c>
      <c r="C349" s="49">
        <f t="shared" si="97"/>
        <v>3.890114022500013</v>
      </c>
      <c r="D349" s="113">
        <f t="shared" si="97"/>
        <v>3.7128376024999854</v>
      </c>
      <c r="E349" s="187">
        <f t="shared" si="88"/>
        <v>2.8005753554506734E-4</v>
      </c>
      <c r="F349" s="148">
        <f t="shared" ref="F349:F412" si="99">B349+365.25*5</f>
        <v>44346.25</v>
      </c>
      <c r="G349" s="116"/>
      <c r="H349" s="549">
        <f t="shared" ref="H349:H412" si="100">C$14-D$14</f>
        <v>633</v>
      </c>
      <c r="I349" s="550">
        <f t="shared" ref="I349:I412" si="101">C$14-F349</f>
        <v>291.75</v>
      </c>
      <c r="J349" s="113">
        <f t="shared" ref="J349:J412" si="102">F349-D$14</f>
        <v>341.25</v>
      </c>
      <c r="K349" s="549">
        <f t="shared" si="89"/>
        <v>3.8084072365047397</v>
      </c>
      <c r="L349" s="551"/>
      <c r="N349" s="113">
        <f t="shared" si="98"/>
        <v>2.2484992399999904</v>
      </c>
      <c r="O349" s="113">
        <f t="shared" si="98"/>
        <v>2.1817722500000025</v>
      </c>
      <c r="P349" s="113">
        <f t="shared" si="98"/>
        <v>2.1554918400000123</v>
      </c>
      <c r="Q349" s="148">
        <f t="shared" si="80"/>
        <v>45031</v>
      </c>
      <c r="R349" s="148">
        <f t="shared" si="81"/>
        <v>44331</v>
      </c>
      <c r="S349" s="187">
        <f t="shared" si="95"/>
        <v>9.5324271428554042E-5</v>
      </c>
      <c r="T349" s="549">
        <f t="shared" si="83"/>
        <v>700</v>
      </c>
      <c r="U349" s="113">
        <f t="shared" si="84"/>
        <v>684.75</v>
      </c>
      <c r="V349" s="113">
        <f t="shared" si="85"/>
        <v>15.25</v>
      </c>
      <c r="W349" s="549">
        <f t="shared" si="96"/>
        <v>2.1832259451392879</v>
      </c>
      <c r="Y349" s="556">
        <f t="shared" ref="Y349:Y412" si="103">IFERROR(K349-W349,"")</f>
        <v>1.6251812913654518</v>
      </c>
      <c r="Z349" s="433"/>
      <c r="AA349" s="433"/>
    </row>
    <row r="350" spans="2:27" x14ac:dyDescent="0.35">
      <c r="B350" s="116">
        <v>42521</v>
      </c>
      <c r="C350" s="49">
        <f t="shared" si="97"/>
        <v>3.9227330624999945</v>
      </c>
      <c r="D350" s="113">
        <f t="shared" si="97"/>
        <v>3.7393175624999886</v>
      </c>
      <c r="E350" s="187">
        <f t="shared" si="88"/>
        <v>2.8975592417062549E-4</v>
      </c>
      <c r="F350" s="148">
        <f t="shared" si="99"/>
        <v>44347.25</v>
      </c>
      <c r="G350" s="116"/>
      <c r="H350" s="549">
        <f t="shared" si="100"/>
        <v>633</v>
      </c>
      <c r="I350" s="550">
        <f t="shared" si="101"/>
        <v>290.75</v>
      </c>
      <c r="J350" s="113">
        <f t="shared" si="102"/>
        <v>342.25</v>
      </c>
      <c r="K350" s="549">
        <f t="shared" si="89"/>
        <v>3.838486527547385</v>
      </c>
      <c r="L350" s="551"/>
      <c r="N350" s="113">
        <f t="shared" si="98"/>
        <v>2.2768142399999913</v>
      </c>
      <c r="O350" s="113">
        <f t="shared" si="98"/>
        <v>2.2070450625000015</v>
      </c>
      <c r="P350" s="113">
        <f t="shared" si="98"/>
        <v>2.1787397224999783</v>
      </c>
      <c r="Q350" s="148">
        <f t="shared" ref="Q350:Q413" si="104">IF($F350&lt;$P$14,$P$14,IF($F350&lt;$O$14,$O$14,$N$14))</f>
        <v>45031</v>
      </c>
      <c r="R350" s="148">
        <f t="shared" ref="R350:R413" si="105">IF($F350&gt;$N$14,$N$14,IF($F350&gt;$O$14,$O$14,$P$14))</f>
        <v>44331</v>
      </c>
      <c r="S350" s="187">
        <f t="shared" si="95"/>
        <v>9.9670253571413988E-5</v>
      </c>
      <c r="T350" s="549">
        <f t="shared" ref="T350:T413" si="106">Q350-R350</f>
        <v>700</v>
      </c>
      <c r="U350" s="113">
        <f t="shared" ref="U350:U413" si="107">Q350-F350</f>
        <v>683.75</v>
      </c>
      <c r="V350" s="113">
        <f t="shared" ref="V350:V413" si="108">F350-R350</f>
        <v>16.25</v>
      </c>
      <c r="W350" s="549">
        <f t="shared" si="96"/>
        <v>2.2086647041205372</v>
      </c>
      <c r="Y350" s="556">
        <f t="shared" si="103"/>
        <v>1.6298218234268478</v>
      </c>
      <c r="Z350" s="433"/>
      <c r="AA350" s="433"/>
    </row>
    <row r="351" spans="2:27" x14ac:dyDescent="0.35">
      <c r="B351" s="116">
        <v>42522</v>
      </c>
      <c r="C351" s="49">
        <f t="shared" si="97"/>
        <v>3.9298691599999991</v>
      </c>
      <c r="D351" s="113">
        <f t="shared" si="97"/>
        <v>3.7281140900000009</v>
      </c>
      <c r="E351" s="187">
        <f t="shared" si="88"/>
        <v>3.187283886255895E-4</v>
      </c>
      <c r="F351" s="148">
        <f t="shared" si="99"/>
        <v>44348.25</v>
      </c>
      <c r="G351" s="116"/>
      <c r="H351" s="549">
        <f t="shared" si="100"/>
        <v>633</v>
      </c>
      <c r="I351" s="550">
        <f t="shared" si="101"/>
        <v>289.75</v>
      </c>
      <c r="J351" s="113">
        <f t="shared" si="102"/>
        <v>343.25</v>
      </c>
      <c r="K351" s="549">
        <f t="shared" si="89"/>
        <v>3.8375176093957344</v>
      </c>
      <c r="L351" s="551"/>
      <c r="N351" s="113">
        <f t="shared" si="98"/>
        <v>2.2990644900000134</v>
      </c>
      <c r="O351" s="113">
        <f t="shared" si="98"/>
        <v>2.2201881599999806</v>
      </c>
      <c r="P351" s="113">
        <f t="shared" si="98"/>
        <v>2.1807614025000088</v>
      </c>
      <c r="Q351" s="148">
        <f t="shared" si="104"/>
        <v>45031</v>
      </c>
      <c r="R351" s="148">
        <f t="shared" si="105"/>
        <v>44331</v>
      </c>
      <c r="S351" s="187">
        <f t="shared" si="95"/>
        <v>1.1268047142861828E-4</v>
      </c>
      <c r="T351" s="549">
        <f t="shared" si="106"/>
        <v>700</v>
      </c>
      <c r="U351" s="113">
        <f t="shared" si="107"/>
        <v>682.75</v>
      </c>
      <c r="V351" s="113">
        <f t="shared" si="108"/>
        <v>17.25</v>
      </c>
      <c r="W351" s="549">
        <f t="shared" si="96"/>
        <v>2.2221318981321243</v>
      </c>
      <c r="Y351" s="556">
        <f t="shared" si="103"/>
        <v>1.6153857112636101</v>
      </c>
      <c r="Z351" s="433"/>
      <c r="AA351" s="433"/>
    </row>
    <row r="352" spans="2:27" x14ac:dyDescent="0.35">
      <c r="B352" s="116">
        <v>42523</v>
      </c>
      <c r="C352" s="49">
        <f t="shared" si="97"/>
        <v>3.9023455624999981</v>
      </c>
      <c r="D352" s="113">
        <f t="shared" si="97"/>
        <v>3.7087640625000029</v>
      </c>
      <c r="E352" s="187">
        <f t="shared" si="88"/>
        <v>3.0581595576618513E-4</v>
      </c>
      <c r="F352" s="148">
        <f t="shared" si="99"/>
        <v>44349.25</v>
      </c>
      <c r="G352" s="116"/>
      <c r="H352" s="549">
        <f t="shared" si="100"/>
        <v>633</v>
      </c>
      <c r="I352" s="550">
        <f t="shared" si="101"/>
        <v>288.75</v>
      </c>
      <c r="J352" s="113">
        <f t="shared" si="102"/>
        <v>344.25</v>
      </c>
      <c r="K352" s="549">
        <f t="shared" si="89"/>
        <v>3.8140412052725123</v>
      </c>
      <c r="L352" s="551"/>
      <c r="N352" s="113">
        <f t="shared" si="98"/>
        <v>2.2889504399999927</v>
      </c>
      <c r="O352" s="113">
        <f t="shared" si="98"/>
        <v>2.2100780100000161</v>
      </c>
      <c r="P352" s="113">
        <f t="shared" si="98"/>
        <v>2.1706532024999836</v>
      </c>
      <c r="Q352" s="148">
        <f t="shared" si="104"/>
        <v>45031</v>
      </c>
      <c r="R352" s="148">
        <f t="shared" si="105"/>
        <v>44331</v>
      </c>
      <c r="S352" s="187">
        <f t="shared" si="95"/>
        <v>1.1267489999996652E-4</v>
      </c>
      <c r="T352" s="549">
        <f t="shared" si="106"/>
        <v>700</v>
      </c>
      <c r="U352" s="113">
        <f t="shared" si="107"/>
        <v>681.75</v>
      </c>
      <c r="V352" s="113">
        <f t="shared" si="108"/>
        <v>18.25</v>
      </c>
      <c r="W352" s="549">
        <f t="shared" si="96"/>
        <v>2.2121343269250153</v>
      </c>
      <c r="Y352" s="556">
        <f t="shared" si="103"/>
        <v>1.601906878347497</v>
      </c>
      <c r="Z352" s="433"/>
      <c r="AA352" s="433"/>
    </row>
    <row r="353" spans="2:27" x14ac:dyDescent="0.35">
      <c r="B353" s="116">
        <v>42524</v>
      </c>
      <c r="C353" s="49">
        <f t="shared" si="97"/>
        <v>3.8676914025000064</v>
      </c>
      <c r="D353" s="113">
        <f t="shared" si="97"/>
        <v>3.6822880025000115</v>
      </c>
      <c r="E353" s="187">
        <f t="shared" si="88"/>
        <v>2.9289636650868073E-4</v>
      </c>
      <c r="F353" s="148">
        <f t="shared" si="99"/>
        <v>44350.25</v>
      </c>
      <c r="G353" s="116"/>
      <c r="H353" s="549">
        <f t="shared" si="100"/>
        <v>633</v>
      </c>
      <c r="I353" s="550">
        <f t="shared" si="101"/>
        <v>287.75</v>
      </c>
      <c r="J353" s="113">
        <f t="shared" si="102"/>
        <v>345.25</v>
      </c>
      <c r="K353" s="549">
        <f t="shared" si="89"/>
        <v>3.7834104730371334</v>
      </c>
      <c r="L353" s="551"/>
      <c r="N353" s="113">
        <f t="shared" si="98"/>
        <v>2.2758029225000032</v>
      </c>
      <c r="O353" s="113">
        <f t="shared" si="98"/>
        <v>2.1949137225000026</v>
      </c>
      <c r="P353" s="113">
        <f t="shared" si="98"/>
        <v>2.1565025625000178</v>
      </c>
      <c r="Q353" s="148">
        <f t="shared" si="104"/>
        <v>45031</v>
      </c>
      <c r="R353" s="148">
        <f t="shared" si="105"/>
        <v>44331</v>
      </c>
      <c r="S353" s="187">
        <f t="shared" si="95"/>
        <v>1.1555600000000079E-4</v>
      </c>
      <c r="T353" s="549">
        <f t="shared" si="106"/>
        <v>700</v>
      </c>
      <c r="U353" s="113">
        <f t="shared" si="107"/>
        <v>680.75</v>
      </c>
      <c r="V353" s="113">
        <f t="shared" si="108"/>
        <v>19.25</v>
      </c>
      <c r="W353" s="549">
        <f t="shared" si="96"/>
        <v>2.1971381755000028</v>
      </c>
      <c r="Y353" s="556">
        <f t="shared" si="103"/>
        <v>1.5862722975371306</v>
      </c>
      <c r="Z353" s="433"/>
      <c r="AA353" s="433"/>
    </row>
    <row r="354" spans="2:27" x14ac:dyDescent="0.35">
      <c r="B354" s="116">
        <v>42527</v>
      </c>
      <c r="C354" s="49" t="str">
        <f t="shared" si="97"/>
        <v/>
      </c>
      <c r="D354" s="113" t="str">
        <f t="shared" si="97"/>
        <v/>
      </c>
      <c r="E354" s="187" t="str">
        <f t="shared" si="88"/>
        <v/>
      </c>
      <c r="F354" s="148">
        <f t="shared" si="99"/>
        <v>44353.25</v>
      </c>
      <c r="G354" s="116"/>
      <c r="H354" s="549">
        <f t="shared" si="100"/>
        <v>633</v>
      </c>
      <c r="I354" s="550">
        <f t="shared" si="101"/>
        <v>284.75</v>
      </c>
      <c r="J354" s="113">
        <f t="shared" si="102"/>
        <v>348.25</v>
      </c>
      <c r="K354" s="549" t="str">
        <f t="shared" si="89"/>
        <v/>
      </c>
      <c r="L354" s="551"/>
      <c r="N354" s="113">
        <f t="shared" si="98"/>
        <v>2.269735122499994</v>
      </c>
      <c r="O354" s="113">
        <f t="shared" si="98"/>
        <v>2.1918809999999844</v>
      </c>
      <c r="P354" s="113">
        <f t="shared" si="98"/>
        <v>2.1453848900000017</v>
      </c>
      <c r="Q354" s="148">
        <f t="shared" si="104"/>
        <v>45031</v>
      </c>
      <c r="R354" s="148">
        <f t="shared" si="105"/>
        <v>44331</v>
      </c>
      <c r="S354" s="187">
        <f t="shared" si="95"/>
        <v>1.1122017500001366E-4</v>
      </c>
      <c r="T354" s="549">
        <f t="shared" si="106"/>
        <v>700</v>
      </c>
      <c r="U354" s="113">
        <f t="shared" si="107"/>
        <v>677.75</v>
      </c>
      <c r="V354" s="113">
        <f t="shared" si="108"/>
        <v>22.25</v>
      </c>
      <c r="W354" s="549">
        <f t="shared" si="96"/>
        <v>2.1943556488937346</v>
      </c>
      <c r="Y354" s="556" t="str">
        <f t="shared" si="103"/>
        <v/>
      </c>
      <c r="Z354" s="433"/>
      <c r="AA354" s="433"/>
    </row>
    <row r="355" spans="2:27" x14ac:dyDescent="0.35">
      <c r="B355" s="116">
        <v>42528</v>
      </c>
      <c r="C355" s="49">
        <f t="shared" si="97"/>
        <v>3.8371190024999891</v>
      </c>
      <c r="D355" s="113">
        <f t="shared" si="97"/>
        <v>3.6466524900000019</v>
      </c>
      <c r="E355" s="187">
        <f t="shared" si="88"/>
        <v>3.0089496445495601E-4</v>
      </c>
      <c r="F355" s="148">
        <f t="shared" si="99"/>
        <v>44354.25</v>
      </c>
      <c r="G355" s="116"/>
      <c r="H355" s="549">
        <f t="shared" si="100"/>
        <v>633</v>
      </c>
      <c r="I355" s="550">
        <f t="shared" si="101"/>
        <v>283.75</v>
      </c>
      <c r="J355" s="113">
        <f t="shared" si="102"/>
        <v>349.25</v>
      </c>
      <c r="K355" s="549">
        <f t="shared" si="89"/>
        <v>3.7517400563358954</v>
      </c>
      <c r="L355" s="551"/>
      <c r="N355" s="113">
        <f t="shared" si="98"/>
        <v>2.2545664099999918</v>
      </c>
      <c r="O355" s="113">
        <f t="shared" si="98"/>
        <v>2.1645885224999883</v>
      </c>
      <c r="P355" s="113">
        <f t="shared" si="98"/>
        <v>2.1241619224999786</v>
      </c>
      <c r="Q355" s="148">
        <f t="shared" si="104"/>
        <v>45031</v>
      </c>
      <c r="R355" s="148">
        <f t="shared" si="105"/>
        <v>44331</v>
      </c>
      <c r="S355" s="187">
        <f t="shared" si="95"/>
        <v>1.2853983928571923E-4</v>
      </c>
      <c r="T355" s="549">
        <f t="shared" si="106"/>
        <v>700</v>
      </c>
      <c r="U355" s="113">
        <f t="shared" si="107"/>
        <v>676.75</v>
      </c>
      <c r="V355" s="113">
        <f t="shared" si="108"/>
        <v>23.25</v>
      </c>
      <c r="W355" s="549">
        <f t="shared" si="96"/>
        <v>2.1675770737633813</v>
      </c>
      <c r="Y355" s="556">
        <f t="shared" si="103"/>
        <v>1.5841629825725141</v>
      </c>
      <c r="Z355" s="433"/>
      <c r="AA355" s="433"/>
    </row>
    <row r="356" spans="2:27" x14ac:dyDescent="0.35">
      <c r="B356" s="116">
        <v>42529</v>
      </c>
      <c r="C356" s="49">
        <f t="shared" si="97"/>
        <v>3.8350810025000293</v>
      </c>
      <c r="D356" s="113">
        <f t="shared" si="97"/>
        <v>3.6863610224999954</v>
      </c>
      <c r="E356" s="187">
        <f t="shared" si="88"/>
        <v>2.349446761453931E-4</v>
      </c>
      <c r="F356" s="148">
        <f t="shared" si="99"/>
        <v>44355.25</v>
      </c>
      <c r="G356" s="116"/>
      <c r="H356" s="549">
        <f t="shared" si="100"/>
        <v>633</v>
      </c>
      <c r="I356" s="550">
        <f t="shared" si="101"/>
        <v>282.75</v>
      </c>
      <c r="J356" s="113">
        <f t="shared" si="102"/>
        <v>350.25</v>
      </c>
      <c r="K356" s="549">
        <f t="shared" si="89"/>
        <v>3.7686503953199195</v>
      </c>
      <c r="L356" s="551"/>
      <c r="N356" s="113">
        <f t="shared" si="98"/>
        <v>2.2687238399999865</v>
      </c>
      <c r="O356" s="113">
        <f t="shared" si="98"/>
        <v>2.1827831025000188</v>
      </c>
      <c r="P356" s="113">
        <f t="shared" si="98"/>
        <v>2.1484169225000072</v>
      </c>
      <c r="Q356" s="148">
        <f t="shared" si="104"/>
        <v>45031</v>
      </c>
      <c r="R356" s="148">
        <f t="shared" si="105"/>
        <v>44331</v>
      </c>
      <c r="S356" s="187">
        <f t="shared" si="95"/>
        <v>1.2277248214281094E-4</v>
      </c>
      <c r="T356" s="549">
        <f t="shared" si="106"/>
        <v>700</v>
      </c>
      <c r="U356" s="113">
        <f t="shared" si="107"/>
        <v>675.75</v>
      </c>
      <c r="V356" s="113">
        <f t="shared" si="108"/>
        <v>24.25</v>
      </c>
      <c r="W356" s="549">
        <f t="shared" si="96"/>
        <v>2.1857603351919819</v>
      </c>
      <c r="Y356" s="556">
        <f t="shared" si="103"/>
        <v>1.5828900601279376</v>
      </c>
      <c r="Z356" s="433"/>
      <c r="AA356" s="433"/>
    </row>
    <row r="357" spans="2:27" x14ac:dyDescent="0.35">
      <c r="B357" s="116">
        <v>42530</v>
      </c>
      <c r="C357" s="49">
        <f t="shared" si="97"/>
        <v>3.8585192099999999</v>
      </c>
      <c r="D357" s="113">
        <f t="shared" si="97"/>
        <v>3.7158928099999988</v>
      </c>
      <c r="E357" s="187">
        <f t="shared" si="88"/>
        <v>2.2531816745655772E-4</v>
      </c>
      <c r="F357" s="148">
        <f t="shared" si="99"/>
        <v>44356.25</v>
      </c>
      <c r="G357" s="116"/>
      <c r="H357" s="549">
        <f t="shared" si="100"/>
        <v>633</v>
      </c>
      <c r="I357" s="550">
        <f t="shared" si="101"/>
        <v>281.75</v>
      </c>
      <c r="J357" s="113">
        <f t="shared" si="102"/>
        <v>351.25</v>
      </c>
      <c r="K357" s="549">
        <f t="shared" si="89"/>
        <v>3.7950358163191149</v>
      </c>
      <c r="L357" s="551"/>
      <c r="N357" s="113">
        <f t="shared" si="98"/>
        <v>2.2909732100000024</v>
      </c>
      <c r="O357" s="113">
        <f t="shared" si="98"/>
        <v>2.2171550625000203</v>
      </c>
      <c r="P357" s="113">
        <f t="shared" si="98"/>
        <v>2.1858156899999814</v>
      </c>
      <c r="Q357" s="148">
        <f t="shared" si="104"/>
        <v>45031</v>
      </c>
      <c r="R357" s="148">
        <f t="shared" si="105"/>
        <v>44331</v>
      </c>
      <c r="S357" s="187">
        <f t="shared" si="95"/>
        <v>1.0545449642854596E-4</v>
      </c>
      <c r="T357" s="549">
        <f t="shared" si="106"/>
        <v>700</v>
      </c>
      <c r="U357" s="113">
        <f t="shared" si="107"/>
        <v>674.75</v>
      </c>
      <c r="V357" s="113">
        <f t="shared" si="108"/>
        <v>25.25</v>
      </c>
      <c r="W357" s="549">
        <f t="shared" si="96"/>
        <v>2.2198177885348409</v>
      </c>
      <c r="Y357" s="556">
        <f t="shared" si="103"/>
        <v>1.575218027784274</v>
      </c>
      <c r="Z357" s="433"/>
      <c r="AA357" s="433"/>
    </row>
    <row r="358" spans="2:27" x14ac:dyDescent="0.35">
      <c r="B358" s="116">
        <v>42531</v>
      </c>
      <c r="C358" s="49">
        <f t="shared" si="97"/>
        <v>3.8442521599999946</v>
      </c>
      <c r="D358" s="113">
        <f t="shared" si="97"/>
        <v>3.689415840000021</v>
      </c>
      <c r="E358" s="187">
        <f t="shared" si="88"/>
        <v>2.4460714060027425E-4</v>
      </c>
      <c r="F358" s="148">
        <f t="shared" si="99"/>
        <v>44357.25</v>
      </c>
      <c r="G358" s="116"/>
      <c r="H358" s="549">
        <f t="shared" si="100"/>
        <v>633</v>
      </c>
      <c r="I358" s="550">
        <f t="shared" si="101"/>
        <v>280.75</v>
      </c>
      <c r="J358" s="113">
        <f t="shared" si="102"/>
        <v>352.25</v>
      </c>
      <c r="K358" s="549">
        <f t="shared" si="89"/>
        <v>3.7755787052764678</v>
      </c>
      <c r="L358" s="551"/>
      <c r="N358" s="113">
        <f t="shared" si="98"/>
        <v>2.2596225225000266</v>
      </c>
      <c r="O358" s="113">
        <f t="shared" si="98"/>
        <v>2.1918809999999844</v>
      </c>
      <c r="P358" s="113">
        <f t="shared" si="98"/>
        <v>2.1655992899999976</v>
      </c>
      <c r="Q358" s="148">
        <f t="shared" si="104"/>
        <v>45031</v>
      </c>
      <c r="R358" s="148">
        <f t="shared" si="105"/>
        <v>44331</v>
      </c>
      <c r="S358" s="187">
        <f t="shared" si="95"/>
        <v>9.6773603571488812E-5</v>
      </c>
      <c r="T358" s="549">
        <f t="shared" si="106"/>
        <v>700</v>
      </c>
      <c r="U358" s="113">
        <f t="shared" si="107"/>
        <v>673.75</v>
      </c>
      <c r="V358" s="113">
        <f t="shared" si="108"/>
        <v>26.25</v>
      </c>
      <c r="W358" s="549">
        <f t="shared" si="96"/>
        <v>2.194421307093736</v>
      </c>
      <c r="Y358" s="556">
        <f t="shared" si="103"/>
        <v>1.5811573981827318</v>
      </c>
      <c r="Z358" s="433"/>
      <c r="AA358" s="433"/>
    </row>
    <row r="359" spans="2:27" x14ac:dyDescent="0.35">
      <c r="B359" s="116">
        <v>42534</v>
      </c>
      <c r="C359" s="49">
        <f t="shared" si="97"/>
        <v>3.8136832100000184</v>
      </c>
      <c r="D359" s="113">
        <f t="shared" si="97"/>
        <v>3.6822880025000115</v>
      </c>
      <c r="E359" s="187">
        <f t="shared" ref="E359:E422" si="109">IF(C359="","",(D359-C359)/($D$14-$C$14))</f>
        <v>2.0757536729858908E-4</v>
      </c>
      <c r="F359" s="148">
        <f t="shared" si="99"/>
        <v>44360.25</v>
      </c>
      <c r="G359" s="116"/>
      <c r="H359" s="549">
        <f t="shared" si="100"/>
        <v>633</v>
      </c>
      <c r="I359" s="550">
        <f t="shared" si="101"/>
        <v>277.75</v>
      </c>
      <c r="J359" s="113">
        <f t="shared" si="102"/>
        <v>355.25</v>
      </c>
      <c r="K359" s="549">
        <f t="shared" ref="K359:K422" si="110">IF(C359="","",C359-(I359*E359))</f>
        <v>3.7560291517328355</v>
      </c>
      <c r="L359" s="551"/>
      <c r="N359" s="113">
        <f t="shared" si="98"/>
        <v>2.2100780100000161</v>
      </c>
      <c r="O359" s="113">
        <f t="shared" si="98"/>
        <v>2.1463955625000031</v>
      </c>
      <c r="P359" s="113">
        <f t="shared" si="98"/>
        <v>2.1342678225000133</v>
      </c>
      <c r="Q359" s="148">
        <f t="shared" si="104"/>
        <v>45031</v>
      </c>
      <c r="R359" s="148">
        <f t="shared" si="105"/>
        <v>44331</v>
      </c>
      <c r="S359" s="187">
        <f t="shared" si="95"/>
        <v>9.0974925000018666E-5</v>
      </c>
      <c r="T359" s="549">
        <f t="shared" si="106"/>
        <v>700</v>
      </c>
      <c r="U359" s="113">
        <f t="shared" si="107"/>
        <v>670.75</v>
      </c>
      <c r="V359" s="113">
        <f t="shared" si="108"/>
        <v>29.25</v>
      </c>
      <c r="W359" s="549">
        <f t="shared" si="96"/>
        <v>2.1490565790562535</v>
      </c>
      <c r="Y359" s="556">
        <f t="shared" si="103"/>
        <v>1.606972572676582</v>
      </c>
      <c r="Z359" s="433"/>
      <c r="AA359" s="433"/>
    </row>
    <row r="360" spans="2:27" x14ac:dyDescent="0.35">
      <c r="B360" s="116">
        <v>42535</v>
      </c>
      <c r="C360" s="49">
        <f t="shared" si="97"/>
        <v>3.7688568899999941</v>
      </c>
      <c r="D360" s="113">
        <f t="shared" si="97"/>
        <v>3.6242561599999945</v>
      </c>
      <c r="E360" s="187">
        <f t="shared" si="109"/>
        <v>2.2843717219589197E-4</v>
      </c>
      <c r="F360" s="148">
        <f t="shared" si="99"/>
        <v>44361.25</v>
      </c>
      <c r="G360" s="116"/>
      <c r="H360" s="549">
        <f t="shared" si="100"/>
        <v>633</v>
      </c>
      <c r="I360" s="550">
        <f t="shared" si="101"/>
        <v>276.75</v>
      </c>
      <c r="J360" s="113">
        <f t="shared" si="102"/>
        <v>356.25</v>
      </c>
      <c r="K360" s="549">
        <f t="shared" si="110"/>
        <v>3.7056369025947808</v>
      </c>
      <c r="L360" s="551"/>
      <c r="N360" s="113">
        <f t="shared" si="98"/>
        <v>2.1878374399999956</v>
      </c>
      <c r="O360" s="113">
        <f t="shared" si="98"/>
        <v>2.1362890625000297</v>
      </c>
      <c r="P360" s="113">
        <f t="shared" si="98"/>
        <v>2.1170880899999744</v>
      </c>
      <c r="Q360" s="148">
        <f t="shared" si="104"/>
        <v>45031</v>
      </c>
      <c r="R360" s="148">
        <f t="shared" si="105"/>
        <v>44331</v>
      </c>
      <c r="S360" s="187">
        <f t="shared" si="95"/>
        <v>7.3640539285665542E-5</v>
      </c>
      <c r="T360" s="549">
        <f t="shared" si="106"/>
        <v>700</v>
      </c>
      <c r="U360" s="113">
        <f t="shared" si="107"/>
        <v>669.75</v>
      </c>
      <c r="V360" s="113">
        <f t="shared" si="108"/>
        <v>30.25</v>
      </c>
      <c r="W360" s="549">
        <f t="shared" si="96"/>
        <v>2.1385166888134211</v>
      </c>
      <c r="Y360" s="556">
        <f t="shared" si="103"/>
        <v>1.5671202137813598</v>
      </c>
      <c r="Z360" s="433"/>
      <c r="AA360" s="433"/>
    </row>
    <row r="361" spans="2:27" x14ac:dyDescent="0.35">
      <c r="B361" s="116">
        <v>42536</v>
      </c>
      <c r="C361" s="49">
        <f t="shared" si="97"/>
        <v>3.7882125224999896</v>
      </c>
      <c r="D361" s="113">
        <f t="shared" si="97"/>
        <v>3.6425802499999715</v>
      </c>
      <c r="E361" s="187">
        <f t="shared" si="109"/>
        <v>2.3006678120066049E-4</v>
      </c>
      <c r="F361" s="148">
        <f t="shared" si="99"/>
        <v>44362.25</v>
      </c>
      <c r="G361" s="116"/>
      <c r="H361" s="549">
        <f t="shared" si="100"/>
        <v>633</v>
      </c>
      <c r="I361" s="550">
        <f t="shared" si="101"/>
        <v>275.75</v>
      </c>
      <c r="J361" s="113">
        <f t="shared" si="102"/>
        <v>357.25</v>
      </c>
      <c r="K361" s="549">
        <f t="shared" si="110"/>
        <v>3.7247716075839077</v>
      </c>
      <c r="L361" s="551"/>
      <c r="N361" s="113">
        <f t="shared" si="98"/>
        <v>2.2019902500000077</v>
      </c>
      <c r="O361" s="113">
        <f t="shared" si="98"/>
        <v>2.1514489999999942</v>
      </c>
      <c r="P361" s="113">
        <f t="shared" si="98"/>
        <v>2.129214810000013</v>
      </c>
      <c r="Q361" s="148">
        <f t="shared" si="104"/>
        <v>45031</v>
      </c>
      <c r="R361" s="148">
        <f t="shared" si="105"/>
        <v>44331</v>
      </c>
      <c r="S361" s="187">
        <f t="shared" si="95"/>
        <v>7.2201785714305042E-5</v>
      </c>
      <c r="T361" s="549">
        <f t="shared" si="106"/>
        <v>700</v>
      </c>
      <c r="U361" s="113">
        <f t="shared" si="107"/>
        <v>668.75</v>
      </c>
      <c r="V361" s="113">
        <f t="shared" si="108"/>
        <v>31.25</v>
      </c>
      <c r="W361" s="549">
        <f t="shared" si="96"/>
        <v>2.153705305803566</v>
      </c>
      <c r="Y361" s="556">
        <f t="shared" si="103"/>
        <v>1.5710663017803417</v>
      </c>
      <c r="Z361" s="433"/>
      <c r="AA361" s="433"/>
    </row>
    <row r="362" spans="2:27" x14ac:dyDescent="0.35">
      <c r="B362" s="116">
        <v>42537</v>
      </c>
      <c r="C362" s="49">
        <f t="shared" si="97"/>
        <v>3.7495030624999925</v>
      </c>
      <c r="D362" s="113">
        <f t="shared" si="97"/>
        <v>3.6100052099999891</v>
      </c>
      <c r="E362" s="187">
        <f t="shared" si="109"/>
        <v>2.2037575434439725E-4</v>
      </c>
      <c r="F362" s="148">
        <f t="shared" si="99"/>
        <v>44363.25</v>
      </c>
      <c r="G362" s="116"/>
      <c r="H362" s="549">
        <f t="shared" si="100"/>
        <v>633</v>
      </c>
      <c r="I362" s="550">
        <f t="shared" si="101"/>
        <v>274.75</v>
      </c>
      <c r="J362" s="113">
        <f t="shared" si="102"/>
        <v>358.25</v>
      </c>
      <c r="K362" s="549">
        <f t="shared" si="110"/>
        <v>3.6889548239938694</v>
      </c>
      <c r="L362" s="551"/>
      <c r="N362" s="113">
        <f t="shared" si="98"/>
        <v>2.1676208399999952</v>
      </c>
      <c r="O362" s="113">
        <f t="shared" si="98"/>
        <v>2.1231513599999863</v>
      </c>
      <c r="P362" s="113">
        <f t="shared" si="98"/>
        <v>2.113046009999997</v>
      </c>
      <c r="Q362" s="148">
        <f t="shared" si="104"/>
        <v>45031</v>
      </c>
      <c r="R362" s="148">
        <f t="shared" si="105"/>
        <v>44331</v>
      </c>
      <c r="S362" s="187">
        <f t="shared" si="95"/>
        <v>6.3527828571441347E-5</v>
      </c>
      <c r="T362" s="549">
        <f t="shared" si="106"/>
        <v>700</v>
      </c>
      <c r="U362" s="113">
        <f t="shared" si="107"/>
        <v>667.75</v>
      </c>
      <c r="V362" s="113">
        <f t="shared" si="108"/>
        <v>32.25</v>
      </c>
      <c r="W362" s="549">
        <f t="shared" si="96"/>
        <v>2.1252001324714151</v>
      </c>
      <c r="Y362" s="556">
        <f t="shared" si="103"/>
        <v>1.5637546915224543</v>
      </c>
      <c r="Z362" s="433"/>
      <c r="AA362" s="433"/>
    </row>
    <row r="363" spans="2:27" x14ac:dyDescent="0.35">
      <c r="B363" s="116">
        <v>42538</v>
      </c>
      <c r="C363" s="49">
        <f t="shared" si="97"/>
        <v>3.779043840000007</v>
      </c>
      <c r="D363" s="113">
        <f t="shared" si="97"/>
        <v>3.6303640099999868</v>
      </c>
      <c r="E363" s="187">
        <f t="shared" si="109"/>
        <v>2.3488124802530848E-4</v>
      </c>
      <c r="F363" s="148">
        <f t="shared" si="99"/>
        <v>44364.25</v>
      </c>
      <c r="G363" s="116"/>
      <c r="H363" s="549">
        <f t="shared" si="100"/>
        <v>633</v>
      </c>
      <c r="I363" s="550">
        <f t="shared" si="101"/>
        <v>273.75</v>
      </c>
      <c r="J363" s="113">
        <f t="shared" si="102"/>
        <v>359.25</v>
      </c>
      <c r="K363" s="549">
        <f t="shared" si="110"/>
        <v>3.7147450983530788</v>
      </c>
      <c r="L363" s="551"/>
      <c r="N363" s="113">
        <f t="shared" si="98"/>
        <v>2.1757072400000022</v>
      </c>
      <c r="O363" s="113">
        <f t="shared" si="98"/>
        <v>2.1383103224999811</v>
      </c>
      <c r="P363" s="113">
        <f t="shared" si="98"/>
        <v>2.1282042225000186</v>
      </c>
      <c r="Q363" s="148">
        <f t="shared" si="104"/>
        <v>45031</v>
      </c>
      <c r="R363" s="148">
        <f t="shared" si="105"/>
        <v>44331</v>
      </c>
      <c r="S363" s="187">
        <f t="shared" si="95"/>
        <v>5.3424167857172933E-5</v>
      </c>
      <c r="T363" s="549">
        <f t="shared" si="106"/>
        <v>700</v>
      </c>
      <c r="U363" s="113">
        <f t="shared" si="107"/>
        <v>666.75</v>
      </c>
      <c r="V363" s="113">
        <f t="shared" si="108"/>
        <v>33.25</v>
      </c>
      <c r="W363" s="549">
        <f t="shared" si="96"/>
        <v>2.140086676081232</v>
      </c>
      <c r="Y363" s="556">
        <f t="shared" si="103"/>
        <v>1.5746584222718467</v>
      </c>
      <c r="Z363" s="433"/>
      <c r="AA363" s="433"/>
    </row>
    <row r="364" spans="2:27" x14ac:dyDescent="0.35">
      <c r="B364" s="116">
        <v>42541</v>
      </c>
      <c r="C364" s="49">
        <f t="shared" si="97"/>
        <v>3.8014568899999768</v>
      </c>
      <c r="D364" s="113">
        <f t="shared" si="97"/>
        <v>3.6395261225000031</v>
      </c>
      <c r="E364" s="187">
        <f t="shared" si="109"/>
        <v>2.5581479857815753E-4</v>
      </c>
      <c r="F364" s="148">
        <f t="shared" si="99"/>
        <v>44367.25</v>
      </c>
      <c r="G364" s="116"/>
      <c r="H364" s="549">
        <f t="shared" si="100"/>
        <v>633</v>
      </c>
      <c r="I364" s="550">
        <f t="shared" si="101"/>
        <v>270.75</v>
      </c>
      <c r="J364" s="113">
        <f t="shared" si="102"/>
        <v>362.25</v>
      </c>
      <c r="K364" s="549">
        <f t="shared" si="110"/>
        <v>3.7321950332849405</v>
      </c>
      <c r="L364" s="551"/>
      <c r="N364" s="113">
        <f t="shared" si="98"/>
        <v>2.2222102500000007</v>
      </c>
      <c r="O364" s="113">
        <f t="shared" si="98"/>
        <v>2.1757072400000022</v>
      </c>
      <c r="P364" s="113">
        <f t="shared" si="98"/>
        <v>2.1635777600000239</v>
      </c>
      <c r="Q364" s="148">
        <f t="shared" si="104"/>
        <v>45031</v>
      </c>
      <c r="R364" s="148">
        <f t="shared" si="105"/>
        <v>44331</v>
      </c>
      <c r="S364" s="187">
        <f t="shared" si="95"/>
        <v>6.6432871428569377E-5</v>
      </c>
      <c r="T364" s="549">
        <f t="shared" si="106"/>
        <v>700</v>
      </c>
      <c r="U364" s="113">
        <f t="shared" si="107"/>
        <v>663.75</v>
      </c>
      <c r="V364" s="113">
        <f t="shared" si="108"/>
        <v>36.25</v>
      </c>
      <c r="W364" s="549">
        <f t="shared" si="96"/>
        <v>2.1781154315892879</v>
      </c>
      <c r="Y364" s="556">
        <f t="shared" si="103"/>
        <v>1.5540796016956526</v>
      </c>
      <c r="Z364" s="433"/>
      <c r="AA364" s="433"/>
    </row>
    <row r="365" spans="2:27" x14ac:dyDescent="0.35">
      <c r="B365" s="116">
        <v>42542</v>
      </c>
      <c r="C365" s="49">
        <f t="shared" ref="C365:D384" si="111">IF(C95="","",((1+C95/200)^2-1)*100)</f>
        <v>3.8310050625000036</v>
      </c>
      <c r="D365" s="113">
        <f t="shared" si="111"/>
        <v>3.668033062500009</v>
      </c>
      <c r="E365" s="187">
        <f t="shared" si="109"/>
        <v>2.5745971563980184E-4</v>
      </c>
      <c r="F365" s="148">
        <f t="shared" si="99"/>
        <v>44368.25</v>
      </c>
      <c r="G365" s="116"/>
      <c r="H365" s="549">
        <f t="shared" si="100"/>
        <v>633</v>
      </c>
      <c r="I365" s="550">
        <f t="shared" si="101"/>
        <v>269.75</v>
      </c>
      <c r="J365" s="113">
        <f t="shared" si="102"/>
        <v>363.25</v>
      </c>
      <c r="K365" s="549">
        <f t="shared" si="110"/>
        <v>3.7615553042061669</v>
      </c>
      <c r="L365" s="551"/>
      <c r="N365" s="113">
        <f t="shared" ref="N365:P384" si="112">IF(N95="","",((1+N95/200)^2-1)*100)</f>
        <v>2.2576000624999981</v>
      </c>
      <c r="O365" s="113">
        <f t="shared" si="112"/>
        <v>2.2060340899999753</v>
      </c>
      <c r="P365" s="113">
        <f t="shared" si="112"/>
        <v>2.1918809999999844</v>
      </c>
      <c r="Q365" s="148">
        <f t="shared" si="104"/>
        <v>45031</v>
      </c>
      <c r="R365" s="148">
        <f t="shared" si="105"/>
        <v>44331</v>
      </c>
      <c r="S365" s="187">
        <f t="shared" si="95"/>
        <v>7.3665675000032601E-5</v>
      </c>
      <c r="T365" s="549">
        <f t="shared" si="106"/>
        <v>700</v>
      </c>
      <c r="U365" s="113">
        <f t="shared" si="107"/>
        <v>662.75</v>
      </c>
      <c r="V365" s="113">
        <f t="shared" si="108"/>
        <v>37.25</v>
      </c>
      <c r="W365" s="549">
        <f t="shared" si="96"/>
        <v>2.2087781363937267</v>
      </c>
      <c r="Y365" s="556">
        <f t="shared" si="103"/>
        <v>1.5527771678124402</v>
      </c>
      <c r="Z365" s="433"/>
      <c r="AA365" s="433"/>
    </row>
    <row r="366" spans="2:27" x14ac:dyDescent="0.35">
      <c r="B366" s="116">
        <v>42543</v>
      </c>
      <c r="C366" s="49">
        <f t="shared" si="111"/>
        <v>3.8697297225000149</v>
      </c>
      <c r="D366" s="113">
        <f t="shared" si="111"/>
        <v>3.7026539025000194</v>
      </c>
      <c r="E366" s="187">
        <f t="shared" si="109"/>
        <v>2.6394284360188868E-4</v>
      </c>
      <c r="F366" s="148">
        <f t="shared" si="99"/>
        <v>44369.25</v>
      </c>
      <c r="G366" s="116"/>
      <c r="H366" s="549">
        <f t="shared" si="100"/>
        <v>633</v>
      </c>
      <c r="I366" s="550">
        <f t="shared" si="101"/>
        <v>268.75</v>
      </c>
      <c r="J366" s="113">
        <f t="shared" si="102"/>
        <v>364.25</v>
      </c>
      <c r="K366" s="549">
        <f t="shared" si="110"/>
        <v>3.7987950832820072</v>
      </c>
      <c r="L366" s="551"/>
      <c r="N366" s="113">
        <f t="shared" si="112"/>
        <v>2.2859163225000145</v>
      </c>
      <c r="O366" s="113">
        <f t="shared" si="112"/>
        <v>2.2323210000000149</v>
      </c>
      <c r="P366" s="113">
        <f t="shared" si="112"/>
        <v>2.2151330225000043</v>
      </c>
      <c r="Q366" s="148">
        <f t="shared" si="104"/>
        <v>45031</v>
      </c>
      <c r="R366" s="148">
        <f t="shared" si="105"/>
        <v>44331</v>
      </c>
      <c r="S366" s="187">
        <f t="shared" si="95"/>
        <v>7.6564746428570938E-5</v>
      </c>
      <c r="T366" s="549">
        <f t="shared" si="106"/>
        <v>700</v>
      </c>
      <c r="U366" s="113">
        <f t="shared" si="107"/>
        <v>661.75</v>
      </c>
      <c r="V366" s="113">
        <f t="shared" si="108"/>
        <v>38.25</v>
      </c>
      <c r="W366" s="549">
        <f t="shared" si="96"/>
        <v>2.2352496015509078</v>
      </c>
      <c r="Y366" s="556">
        <f t="shared" si="103"/>
        <v>1.5635454817310994</v>
      </c>
      <c r="Z366" s="433"/>
      <c r="AA366" s="433"/>
    </row>
    <row r="367" spans="2:27" x14ac:dyDescent="0.35">
      <c r="B367" s="116">
        <v>42544</v>
      </c>
      <c r="C367" s="49">
        <f t="shared" si="111"/>
        <v>3.8738064224999924</v>
      </c>
      <c r="D367" s="113">
        <f t="shared" si="111"/>
        <v>3.7067273224999919</v>
      </c>
      <c r="E367" s="187">
        <f t="shared" si="109"/>
        <v>2.6394802527646204E-4</v>
      </c>
      <c r="F367" s="148">
        <f t="shared" si="99"/>
        <v>44370.25</v>
      </c>
      <c r="G367" s="116"/>
      <c r="H367" s="549">
        <f t="shared" si="100"/>
        <v>633</v>
      </c>
      <c r="I367" s="550">
        <f t="shared" si="101"/>
        <v>267.75</v>
      </c>
      <c r="J367" s="113">
        <f t="shared" si="102"/>
        <v>365.25</v>
      </c>
      <c r="K367" s="549">
        <f t="shared" si="110"/>
        <v>3.8031343387322196</v>
      </c>
      <c r="L367" s="551"/>
      <c r="N367" s="113">
        <f t="shared" si="112"/>
        <v>2.3122135025000157</v>
      </c>
      <c r="O367" s="113">
        <f t="shared" si="112"/>
        <v>2.2535552024999905</v>
      </c>
      <c r="P367" s="113">
        <f t="shared" si="112"/>
        <v>2.2333321024999853</v>
      </c>
      <c r="Q367" s="148">
        <f t="shared" si="104"/>
        <v>45031</v>
      </c>
      <c r="R367" s="148">
        <f t="shared" si="105"/>
        <v>44331</v>
      </c>
      <c r="S367" s="187">
        <f t="shared" si="95"/>
        <v>8.3797571428607351E-5</v>
      </c>
      <c r="T367" s="549">
        <f t="shared" si="106"/>
        <v>700</v>
      </c>
      <c r="U367" s="113">
        <f t="shared" si="107"/>
        <v>660.75</v>
      </c>
      <c r="V367" s="113">
        <f t="shared" si="108"/>
        <v>39.25</v>
      </c>
      <c r="W367" s="549">
        <f t="shared" si="96"/>
        <v>2.2568442571785634</v>
      </c>
      <c r="Y367" s="556">
        <f t="shared" si="103"/>
        <v>1.5462900815536562</v>
      </c>
      <c r="Z367" s="433"/>
      <c r="AA367" s="433"/>
    </row>
    <row r="368" spans="2:27" x14ac:dyDescent="0.35">
      <c r="B368" s="116">
        <v>42545</v>
      </c>
      <c r="C368" s="49">
        <f t="shared" si="111"/>
        <v>3.689415840000021</v>
      </c>
      <c r="D368" s="113">
        <f t="shared" si="111"/>
        <v>3.5876128399999763</v>
      </c>
      <c r="E368" s="187">
        <f t="shared" si="109"/>
        <v>1.6082622432866465E-4</v>
      </c>
      <c r="F368" s="148">
        <f t="shared" si="99"/>
        <v>44371.25</v>
      </c>
      <c r="G368" s="116"/>
      <c r="H368" s="549">
        <f t="shared" si="100"/>
        <v>633</v>
      </c>
      <c r="I368" s="550">
        <f t="shared" si="101"/>
        <v>266.75</v>
      </c>
      <c r="J368" s="113">
        <f t="shared" si="102"/>
        <v>366.25</v>
      </c>
      <c r="K368" s="549">
        <f t="shared" si="110"/>
        <v>3.6465154446603498</v>
      </c>
      <c r="L368" s="551"/>
      <c r="N368" s="113">
        <f t="shared" si="112"/>
        <v>2.1049620899999955</v>
      </c>
      <c r="O368" s="113">
        <f t="shared" si="112"/>
        <v>2.062526759999983</v>
      </c>
      <c r="P368" s="113">
        <f t="shared" si="112"/>
        <v>2.0605062500000271</v>
      </c>
      <c r="Q368" s="148">
        <f t="shared" si="104"/>
        <v>45031</v>
      </c>
      <c r="R368" s="148">
        <f t="shared" si="105"/>
        <v>44331</v>
      </c>
      <c r="S368" s="187">
        <f t="shared" si="95"/>
        <v>6.0621900000017757E-5</v>
      </c>
      <c r="T368" s="549">
        <f t="shared" si="106"/>
        <v>700</v>
      </c>
      <c r="U368" s="113">
        <f t="shared" si="107"/>
        <v>659.75</v>
      </c>
      <c r="V368" s="113">
        <f t="shared" si="108"/>
        <v>40.25</v>
      </c>
      <c r="W368" s="549">
        <f t="shared" si="96"/>
        <v>2.0649667914749839</v>
      </c>
      <c r="Y368" s="556">
        <f t="shared" si="103"/>
        <v>1.581548653185366</v>
      </c>
      <c r="Z368" s="433"/>
      <c r="AA368" s="433"/>
    </row>
    <row r="369" spans="2:27" x14ac:dyDescent="0.35">
      <c r="B369" s="116">
        <v>42548</v>
      </c>
      <c r="C369" s="49">
        <f t="shared" si="111"/>
        <v>3.7321880099999705</v>
      </c>
      <c r="D369" s="113">
        <f t="shared" si="111"/>
        <v>3.5927018025000201</v>
      </c>
      <c r="E369" s="187">
        <f t="shared" si="109"/>
        <v>2.2035735781982674E-4</v>
      </c>
      <c r="F369" s="148">
        <f t="shared" si="99"/>
        <v>44374.25</v>
      </c>
      <c r="G369" s="116"/>
      <c r="H369" s="549">
        <f t="shared" si="100"/>
        <v>633</v>
      </c>
      <c r="I369" s="550">
        <f t="shared" si="101"/>
        <v>263.75</v>
      </c>
      <c r="J369" s="113">
        <f t="shared" si="102"/>
        <v>369.25</v>
      </c>
      <c r="K369" s="549">
        <f t="shared" si="110"/>
        <v>3.6740687568749912</v>
      </c>
      <c r="L369" s="551"/>
      <c r="N369" s="113">
        <f t="shared" si="112"/>
        <v>2.1120355024999871</v>
      </c>
      <c r="O369" s="113">
        <f t="shared" si="112"/>
        <v>2.070609000000001</v>
      </c>
      <c r="P369" s="113">
        <f t="shared" si="112"/>
        <v>2.0726296100000097</v>
      </c>
      <c r="Q369" s="148">
        <f t="shared" si="104"/>
        <v>45031</v>
      </c>
      <c r="R369" s="148">
        <f t="shared" si="105"/>
        <v>44331</v>
      </c>
      <c r="S369" s="187">
        <f t="shared" si="95"/>
        <v>5.9180717857122899E-5</v>
      </c>
      <c r="T369" s="549">
        <f t="shared" si="106"/>
        <v>700</v>
      </c>
      <c r="U369" s="113">
        <f t="shared" si="107"/>
        <v>656.75</v>
      </c>
      <c r="V369" s="113">
        <f t="shared" si="108"/>
        <v>43.25</v>
      </c>
      <c r="W369" s="549">
        <f t="shared" si="96"/>
        <v>2.0731685660473218</v>
      </c>
      <c r="Y369" s="556">
        <f t="shared" si="103"/>
        <v>1.6009001908276694</v>
      </c>
      <c r="Z369" s="433"/>
      <c r="AA369" s="433"/>
    </row>
    <row r="370" spans="2:27" x14ac:dyDescent="0.35">
      <c r="B370" s="116">
        <v>42549</v>
      </c>
      <c r="C370" s="49">
        <f t="shared" si="111"/>
        <v>3.7158928099999988</v>
      </c>
      <c r="D370" s="113">
        <f t="shared" si="111"/>
        <v>3.5906662024999925</v>
      </c>
      <c r="E370" s="187">
        <f t="shared" si="109"/>
        <v>1.9783034360190579E-4</v>
      </c>
      <c r="F370" s="148">
        <f t="shared" si="99"/>
        <v>44375.25</v>
      </c>
      <c r="G370" s="116"/>
      <c r="H370" s="549">
        <f t="shared" si="100"/>
        <v>633</v>
      </c>
      <c r="I370" s="550">
        <f t="shared" si="101"/>
        <v>262.75</v>
      </c>
      <c r="J370" s="113">
        <f t="shared" si="102"/>
        <v>370.25</v>
      </c>
      <c r="K370" s="549">
        <f t="shared" si="110"/>
        <v>3.663912887218598</v>
      </c>
      <c r="L370" s="551"/>
      <c r="N370" s="113">
        <f t="shared" si="112"/>
        <v>2.0756605624999924</v>
      </c>
      <c r="O370" s="113">
        <f t="shared" si="112"/>
        <v>2.0473734224999873</v>
      </c>
      <c r="P370" s="113">
        <f t="shared" si="112"/>
        <v>2.0534346225000277</v>
      </c>
      <c r="Q370" s="148">
        <f t="shared" si="104"/>
        <v>45031</v>
      </c>
      <c r="R370" s="148">
        <f t="shared" si="105"/>
        <v>44331</v>
      </c>
      <c r="S370" s="187">
        <f t="shared" si="95"/>
        <v>4.0410200000007279E-5</v>
      </c>
      <c r="T370" s="549">
        <f t="shared" si="106"/>
        <v>700</v>
      </c>
      <c r="U370" s="113">
        <f t="shared" si="107"/>
        <v>655.75</v>
      </c>
      <c r="V370" s="113">
        <f t="shared" si="108"/>
        <v>44.25</v>
      </c>
      <c r="W370" s="549">
        <f t="shared" si="96"/>
        <v>2.0491615738499878</v>
      </c>
      <c r="Y370" s="556">
        <f t="shared" si="103"/>
        <v>1.6147513133686102</v>
      </c>
      <c r="Z370" s="433"/>
      <c r="AA370" s="433"/>
    </row>
    <row r="371" spans="2:27" x14ac:dyDescent="0.35">
      <c r="B371" s="116">
        <v>42550</v>
      </c>
      <c r="C371" s="49">
        <f t="shared" si="111"/>
        <v>3.7484844900000036</v>
      </c>
      <c r="D371" s="113">
        <f t="shared" si="111"/>
        <v>3.627310062500011</v>
      </c>
      <c r="E371" s="187">
        <f t="shared" si="109"/>
        <v>1.9142879541862975E-4</v>
      </c>
      <c r="F371" s="148">
        <f t="shared" si="99"/>
        <v>44376.25</v>
      </c>
      <c r="G371" s="116"/>
      <c r="H371" s="549">
        <f t="shared" si="100"/>
        <v>633</v>
      </c>
      <c r="I371" s="550">
        <f t="shared" si="101"/>
        <v>261.75</v>
      </c>
      <c r="J371" s="113">
        <f t="shared" si="102"/>
        <v>371.25</v>
      </c>
      <c r="K371" s="549">
        <f t="shared" si="110"/>
        <v>3.6983780027991773</v>
      </c>
      <c r="L371" s="551"/>
      <c r="N371" s="113">
        <f t="shared" si="112"/>
        <v>2.0978889225000019</v>
      </c>
      <c r="O371" s="113">
        <f t="shared" si="112"/>
        <v>2.0695987024999862</v>
      </c>
      <c r="P371" s="113">
        <f t="shared" si="112"/>
        <v>2.0665678400000109</v>
      </c>
      <c r="Q371" s="148">
        <f t="shared" si="104"/>
        <v>45031</v>
      </c>
      <c r="R371" s="148">
        <f t="shared" si="105"/>
        <v>44331</v>
      </c>
      <c r="S371" s="187">
        <f t="shared" si="95"/>
        <v>4.0414600000022407E-5</v>
      </c>
      <c r="T371" s="549">
        <f t="shared" si="106"/>
        <v>700</v>
      </c>
      <c r="U371" s="113">
        <f t="shared" si="107"/>
        <v>654.75</v>
      </c>
      <c r="V371" s="113">
        <f t="shared" si="108"/>
        <v>45.25</v>
      </c>
      <c r="W371" s="549">
        <f t="shared" si="96"/>
        <v>2.0714274631499872</v>
      </c>
      <c r="Y371" s="556">
        <f t="shared" si="103"/>
        <v>1.6269505396491901</v>
      </c>
      <c r="Z371" s="433"/>
      <c r="AA371" s="433"/>
    </row>
    <row r="372" spans="2:27" x14ac:dyDescent="0.35">
      <c r="B372" s="116">
        <v>42551</v>
      </c>
      <c r="C372" s="49">
        <f t="shared" si="111"/>
        <v>3.7851562499999991</v>
      </c>
      <c r="D372" s="113">
        <f t="shared" si="111"/>
        <v>3.6293460224999796</v>
      </c>
      <c r="E372" s="187">
        <f t="shared" si="109"/>
        <v>2.4614569905216351E-4</v>
      </c>
      <c r="F372" s="148">
        <f t="shared" si="99"/>
        <v>44377.25</v>
      </c>
      <c r="G372" s="116"/>
      <c r="H372" s="549">
        <f t="shared" si="100"/>
        <v>633</v>
      </c>
      <c r="I372" s="550">
        <f t="shared" si="101"/>
        <v>260.75</v>
      </c>
      <c r="J372" s="113">
        <f t="shared" si="102"/>
        <v>372.25</v>
      </c>
      <c r="K372" s="549">
        <f t="shared" si="110"/>
        <v>3.7209737589721477</v>
      </c>
      <c r="L372" s="551"/>
      <c r="N372" s="113">
        <f t="shared" si="112"/>
        <v>2.0978889225000019</v>
      </c>
      <c r="O372" s="113">
        <f t="shared" si="112"/>
        <v>2.0675781225000245</v>
      </c>
      <c r="P372" s="113">
        <f t="shared" si="112"/>
        <v>2.0675781225000245</v>
      </c>
      <c r="Q372" s="148">
        <f t="shared" si="104"/>
        <v>45031</v>
      </c>
      <c r="R372" s="148">
        <f t="shared" si="105"/>
        <v>44331</v>
      </c>
      <c r="S372" s="187">
        <f t="shared" si="95"/>
        <v>4.3301142857110619E-5</v>
      </c>
      <c r="T372" s="549">
        <f t="shared" si="106"/>
        <v>700</v>
      </c>
      <c r="U372" s="113">
        <f t="shared" si="107"/>
        <v>653.75</v>
      </c>
      <c r="V372" s="113">
        <f t="shared" si="108"/>
        <v>46.25</v>
      </c>
      <c r="W372" s="549">
        <f t="shared" si="96"/>
        <v>2.0695808003571656</v>
      </c>
      <c r="Y372" s="556">
        <f t="shared" si="103"/>
        <v>1.651392958614982</v>
      </c>
      <c r="Z372" s="433"/>
      <c r="AA372" s="433"/>
    </row>
    <row r="373" spans="2:27" x14ac:dyDescent="0.35">
      <c r="B373" s="116">
        <v>42552</v>
      </c>
      <c r="C373" s="49">
        <f t="shared" si="111"/>
        <v>3.7495030624999925</v>
      </c>
      <c r="D373" s="113">
        <f t="shared" si="111"/>
        <v>3.5916840000000061</v>
      </c>
      <c r="E373" s="187">
        <f t="shared" si="109"/>
        <v>2.4931921406001019E-4</v>
      </c>
      <c r="F373" s="148">
        <f t="shared" si="99"/>
        <v>44378.25</v>
      </c>
      <c r="G373" s="116"/>
      <c r="H373" s="549">
        <f t="shared" si="100"/>
        <v>633</v>
      </c>
      <c r="I373" s="550">
        <f t="shared" si="101"/>
        <v>259.75</v>
      </c>
      <c r="J373" s="113">
        <f t="shared" si="102"/>
        <v>373.25</v>
      </c>
      <c r="K373" s="549">
        <f t="shared" si="110"/>
        <v>3.6847423966479047</v>
      </c>
      <c r="L373" s="551"/>
      <c r="N373" s="113">
        <f t="shared" si="112"/>
        <v>2.070609000000001</v>
      </c>
      <c r="O373" s="113">
        <f t="shared" si="112"/>
        <v>2.0403022500000256</v>
      </c>
      <c r="P373" s="113">
        <f t="shared" si="112"/>
        <v>2.0392921025000232</v>
      </c>
      <c r="Q373" s="148">
        <f t="shared" si="104"/>
        <v>45031</v>
      </c>
      <c r="R373" s="148">
        <f t="shared" si="105"/>
        <v>44331</v>
      </c>
      <c r="S373" s="187">
        <f t="shared" si="95"/>
        <v>4.3295357142822001E-5</v>
      </c>
      <c r="T373" s="549">
        <f t="shared" si="106"/>
        <v>700</v>
      </c>
      <c r="U373" s="113">
        <f t="shared" si="107"/>
        <v>652.75</v>
      </c>
      <c r="V373" s="113">
        <f t="shared" si="108"/>
        <v>47.25</v>
      </c>
      <c r="W373" s="549">
        <f t="shared" si="96"/>
        <v>2.0423479556250239</v>
      </c>
      <c r="Y373" s="556">
        <f t="shared" si="103"/>
        <v>1.6423944410228808</v>
      </c>
      <c r="Z373" s="433"/>
      <c r="AA373" s="433"/>
    </row>
    <row r="374" spans="2:27" x14ac:dyDescent="0.35">
      <c r="B374" s="116">
        <v>42555</v>
      </c>
      <c r="C374" s="49">
        <f t="shared" si="111"/>
        <v>3.7281140900000009</v>
      </c>
      <c r="D374" s="113">
        <f t="shared" si="111"/>
        <v>3.5743821224999861</v>
      </c>
      <c r="E374" s="187">
        <f t="shared" si="109"/>
        <v>2.4286250789891758E-4</v>
      </c>
      <c r="F374" s="148">
        <f t="shared" si="99"/>
        <v>44381.25</v>
      </c>
      <c r="G374" s="116"/>
      <c r="H374" s="549">
        <f t="shared" si="100"/>
        <v>633</v>
      </c>
      <c r="I374" s="550">
        <f t="shared" si="101"/>
        <v>256.75</v>
      </c>
      <c r="J374" s="113">
        <f t="shared" si="102"/>
        <v>376.25</v>
      </c>
      <c r="K374" s="549">
        <f t="shared" si="110"/>
        <v>3.6657591410969537</v>
      </c>
      <c r="L374" s="551"/>
      <c r="N374" s="113">
        <f t="shared" si="112"/>
        <v>2.0534346225000277</v>
      </c>
      <c r="O374" s="113">
        <f t="shared" si="112"/>
        <v>2.025150562500011</v>
      </c>
      <c r="P374" s="113">
        <f t="shared" si="112"/>
        <v>2.0201002499999676</v>
      </c>
      <c r="Q374" s="148">
        <f t="shared" si="104"/>
        <v>45031</v>
      </c>
      <c r="R374" s="148">
        <f t="shared" si="105"/>
        <v>44331</v>
      </c>
      <c r="S374" s="187">
        <f t="shared" si="95"/>
        <v>4.0405800000023871E-5</v>
      </c>
      <c r="T374" s="549">
        <f t="shared" si="106"/>
        <v>700</v>
      </c>
      <c r="U374" s="113">
        <f t="shared" si="107"/>
        <v>649.75</v>
      </c>
      <c r="V374" s="113">
        <f t="shared" si="108"/>
        <v>50.25</v>
      </c>
      <c r="W374" s="549">
        <f t="shared" si="96"/>
        <v>2.0271809539500123</v>
      </c>
      <c r="Y374" s="556">
        <f t="shared" si="103"/>
        <v>1.6385781871469414</v>
      </c>
      <c r="Z374" s="433"/>
      <c r="AA374" s="433"/>
    </row>
    <row r="375" spans="2:27" x14ac:dyDescent="0.35">
      <c r="B375" s="116">
        <v>42556</v>
      </c>
      <c r="C375" s="49">
        <f t="shared" si="111"/>
        <v>3.6731239999999943</v>
      </c>
      <c r="D375" s="113">
        <f t="shared" si="111"/>
        <v>3.5448704900000072</v>
      </c>
      <c r="E375" s="187">
        <f t="shared" si="109"/>
        <v>2.0261218009476632E-4</v>
      </c>
      <c r="F375" s="148">
        <f t="shared" si="99"/>
        <v>44382.25</v>
      </c>
      <c r="G375" s="116"/>
      <c r="H375" s="549">
        <f t="shared" si="100"/>
        <v>633</v>
      </c>
      <c r="I375" s="550">
        <f t="shared" si="101"/>
        <v>255.75</v>
      </c>
      <c r="J375" s="113">
        <f t="shared" si="102"/>
        <v>377.25</v>
      </c>
      <c r="K375" s="549">
        <f t="shared" si="110"/>
        <v>3.6213059349407577</v>
      </c>
      <c r="L375" s="551"/>
      <c r="N375" s="113">
        <f t="shared" si="112"/>
        <v>2.0403022500000256</v>
      </c>
      <c r="O375" s="113">
        <f t="shared" si="112"/>
        <v>2.0100000000000007</v>
      </c>
      <c r="P375" s="113">
        <f t="shared" si="112"/>
        <v>2.0089900024999885</v>
      </c>
      <c r="Q375" s="148">
        <f t="shared" si="104"/>
        <v>45031</v>
      </c>
      <c r="R375" s="148">
        <f t="shared" si="105"/>
        <v>44331</v>
      </c>
      <c r="S375" s="187">
        <f t="shared" si="95"/>
        <v>4.3288928571464223E-5</v>
      </c>
      <c r="T375" s="549">
        <f t="shared" si="106"/>
        <v>700</v>
      </c>
      <c r="U375" s="113">
        <f t="shared" si="107"/>
        <v>648.75</v>
      </c>
      <c r="V375" s="113">
        <f t="shared" si="108"/>
        <v>51.25</v>
      </c>
      <c r="W375" s="549">
        <f t="shared" si="96"/>
        <v>2.0122185575892884</v>
      </c>
      <c r="Y375" s="556">
        <f t="shared" si="103"/>
        <v>1.6090873773514693</v>
      </c>
      <c r="Z375" s="433"/>
      <c r="AA375" s="433"/>
    </row>
    <row r="376" spans="2:27" x14ac:dyDescent="0.35">
      <c r="B376" s="116">
        <v>42557</v>
      </c>
      <c r="C376" s="49">
        <f t="shared" si="111"/>
        <v>3.6517429024999881</v>
      </c>
      <c r="D376" s="113">
        <f t="shared" si="111"/>
        <v>3.5173979225000096</v>
      </c>
      <c r="E376" s="187">
        <f t="shared" si="109"/>
        <v>2.1223535545020303E-4</v>
      </c>
      <c r="F376" s="148">
        <f t="shared" si="99"/>
        <v>44383.25</v>
      </c>
      <c r="G376" s="116"/>
      <c r="H376" s="549">
        <f t="shared" si="100"/>
        <v>633</v>
      </c>
      <c r="I376" s="550">
        <f t="shared" si="101"/>
        <v>254.75</v>
      </c>
      <c r="J376" s="113">
        <f t="shared" si="102"/>
        <v>378.25</v>
      </c>
      <c r="K376" s="549">
        <f t="shared" si="110"/>
        <v>3.597675945699049</v>
      </c>
      <c r="L376" s="551"/>
      <c r="N376" s="113">
        <f t="shared" si="112"/>
        <v>1.997880360000015</v>
      </c>
      <c r="O376" s="113">
        <f t="shared" si="112"/>
        <v>1.9726334224999809</v>
      </c>
      <c r="P376" s="113">
        <f t="shared" si="112"/>
        <v>1.9776825600000159</v>
      </c>
      <c r="Q376" s="148">
        <f t="shared" si="104"/>
        <v>45031</v>
      </c>
      <c r="R376" s="148">
        <f t="shared" si="105"/>
        <v>44331</v>
      </c>
      <c r="S376" s="187">
        <f t="shared" si="95"/>
        <v>3.6067053571477358E-5</v>
      </c>
      <c r="T376" s="549">
        <f t="shared" si="106"/>
        <v>700</v>
      </c>
      <c r="U376" s="113">
        <f t="shared" si="107"/>
        <v>647.75</v>
      </c>
      <c r="V376" s="113">
        <f t="shared" si="108"/>
        <v>52.25</v>
      </c>
      <c r="W376" s="549">
        <f t="shared" si="96"/>
        <v>1.9745179260490906</v>
      </c>
      <c r="Y376" s="556">
        <f t="shared" si="103"/>
        <v>1.6231580196499584</v>
      </c>
      <c r="Z376" s="433"/>
      <c r="AA376" s="433"/>
    </row>
    <row r="377" spans="2:27" x14ac:dyDescent="0.35">
      <c r="B377" s="116">
        <v>42558</v>
      </c>
      <c r="C377" s="49">
        <f t="shared" si="111"/>
        <v>3.6476705625000161</v>
      </c>
      <c r="D377" s="113">
        <f t="shared" si="111"/>
        <v>3.5296075024999984</v>
      </c>
      <c r="E377" s="187">
        <f t="shared" si="109"/>
        <v>1.8651352290682092E-4</v>
      </c>
      <c r="F377" s="148">
        <f t="shared" si="99"/>
        <v>44384.25</v>
      </c>
      <c r="G377" s="116"/>
      <c r="H377" s="549">
        <f t="shared" si="100"/>
        <v>633</v>
      </c>
      <c r="I377" s="550">
        <f t="shared" si="101"/>
        <v>253.75</v>
      </c>
      <c r="J377" s="113">
        <f t="shared" si="102"/>
        <v>379.25</v>
      </c>
      <c r="K377" s="549">
        <f t="shared" si="110"/>
        <v>3.6003427560624104</v>
      </c>
      <c r="L377" s="551"/>
      <c r="N377" s="113">
        <f t="shared" si="112"/>
        <v>1.9999002499999863</v>
      </c>
      <c r="O377" s="113">
        <f t="shared" si="112"/>
        <v>1.9746530624999981</v>
      </c>
      <c r="P377" s="113">
        <f t="shared" si="112"/>
        <v>1.9817219599999936</v>
      </c>
      <c r="Q377" s="148">
        <f t="shared" si="104"/>
        <v>45031</v>
      </c>
      <c r="R377" s="148">
        <f t="shared" si="105"/>
        <v>44331</v>
      </c>
      <c r="S377" s="187">
        <f t="shared" si="95"/>
        <v>3.6067410714268888E-5</v>
      </c>
      <c r="T377" s="549">
        <f t="shared" si="106"/>
        <v>700</v>
      </c>
      <c r="U377" s="113">
        <f t="shared" si="107"/>
        <v>646.75</v>
      </c>
      <c r="V377" s="113">
        <f t="shared" si="108"/>
        <v>53.25</v>
      </c>
      <c r="W377" s="549">
        <f t="shared" si="96"/>
        <v>1.9765736521205328</v>
      </c>
      <c r="Y377" s="556">
        <f t="shared" si="103"/>
        <v>1.6237691039418776</v>
      </c>
      <c r="Z377" s="433"/>
      <c r="AA377" s="433"/>
    </row>
    <row r="378" spans="2:27" x14ac:dyDescent="0.35">
      <c r="B378" s="116">
        <v>42559</v>
      </c>
      <c r="C378" s="49">
        <f t="shared" si="111"/>
        <v>3.672105802499992</v>
      </c>
      <c r="D378" s="113">
        <f t="shared" si="111"/>
        <v>3.5652228900000082</v>
      </c>
      <c r="E378" s="187">
        <f t="shared" si="109"/>
        <v>1.6885136255921599E-4</v>
      </c>
      <c r="F378" s="148">
        <f t="shared" si="99"/>
        <v>44385.25</v>
      </c>
      <c r="G378" s="116"/>
      <c r="H378" s="549">
        <f t="shared" si="100"/>
        <v>633</v>
      </c>
      <c r="I378" s="550">
        <f t="shared" si="101"/>
        <v>252.75</v>
      </c>
      <c r="J378" s="113">
        <f t="shared" si="102"/>
        <v>380.25</v>
      </c>
      <c r="K378" s="549">
        <f t="shared" si="110"/>
        <v>3.6294286206131501</v>
      </c>
      <c r="L378" s="551"/>
      <c r="N378" s="113">
        <f t="shared" si="112"/>
        <v>2.0352515624999956</v>
      </c>
      <c r="O378" s="113">
        <f t="shared" si="112"/>
        <v>2.0211103024999844</v>
      </c>
      <c r="P378" s="113">
        <f t="shared" si="112"/>
        <v>2.0302009999999981</v>
      </c>
      <c r="Q378" s="148">
        <f t="shared" si="104"/>
        <v>45031</v>
      </c>
      <c r="R378" s="148">
        <f t="shared" si="105"/>
        <v>44331</v>
      </c>
      <c r="S378" s="187">
        <f t="shared" si="95"/>
        <v>2.0201800000016084E-5</v>
      </c>
      <c r="T378" s="549">
        <f t="shared" si="106"/>
        <v>700</v>
      </c>
      <c r="U378" s="113">
        <f t="shared" si="107"/>
        <v>645.75</v>
      </c>
      <c r="V378" s="113">
        <f t="shared" si="108"/>
        <v>54.25</v>
      </c>
      <c r="W378" s="549">
        <f t="shared" si="96"/>
        <v>2.0222062501499853</v>
      </c>
      <c r="Y378" s="556">
        <f t="shared" si="103"/>
        <v>1.6072223704631647</v>
      </c>
      <c r="Z378" s="433"/>
      <c r="AA378" s="433"/>
    </row>
    <row r="379" spans="2:27" x14ac:dyDescent="0.35">
      <c r="B379" s="116">
        <v>42562</v>
      </c>
      <c r="C379" s="49">
        <f t="shared" si="111"/>
        <v>3.6629422499999675</v>
      </c>
      <c r="D379" s="113">
        <f t="shared" si="111"/>
        <v>3.5031543225000128</v>
      </c>
      <c r="E379" s="187">
        <f t="shared" si="109"/>
        <v>2.5242958530798538E-4</v>
      </c>
      <c r="F379" s="148">
        <f t="shared" si="99"/>
        <v>44388.25</v>
      </c>
      <c r="G379" s="116"/>
      <c r="H379" s="549">
        <f t="shared" si="100"/>
        <v>633</v>
      </c>
      <c r="I379" s="550">
        <f t="shared" si="101"/>
        <v>249.75</v>
      </c>
      <c r="J379" s="113">
        <f t="shared" si="102"/>
        <v>383.25</v>
      </c>
      <c r="K379" s="549">
        <f t="shared" si="110"/>
        <v>3.5998979610692983</v>
      </c>
      <c r="L379" s="551"/>
      <c r="N379" s="113">
        <f t="shared" si="112"/>
        <v>2.0423225599999872</v>
      </c>
      <c r="O379" s="113">
        <f t="shared" si="112"/>
        <v>2.0271707224999824</v>
      </c>
      <c r="P379" s="113">
        <f t="shared" si="112"/>
        <v>2.0443428899999949</v>
      </c>
      <c r="Q379" s="148">
        <f t="shared" si="104"/>
        <v>45031</v>
      </c>
      <c r="R379" s="148">
        <f t="shared" si="105"/>
        <v>44331</v>
      </c>
      <c r="S379" s="187">
        <f t="shared" si="95"/>
        <v>2.1645482142864025E-5</v>
      </c>
      <c r="T379" s="549">
        <f t="shared" si="106"/>
        <v>700</v>
      </c>
      <c r="U379" s="113">
        <f t="shared" si="107"/>
        <v>642.75</v>
      </c>
      <c r="V379" s="113">
        <f t="shared" si="108"/>
        <v>57.25</v>
      </c>
      <c r="W379" s="549">
        <f t="shared" si="96"/>
        <v>2.0284099263526616</v>
      </c>
      <c r="Y379" s="556">
        <f t="shared" si="103"/>
        <v>1.5714880347166367</v>
      </c>
      <c r="Z379" s="433"/>
      <c r="AA379" s="433"/>
    </row>
    <row r="380" spans="2:27" x14ac:dyDescent="0.35">
      <c r="B380" s="116">
        <v>42563</v>
      </c>
      <c r="C380" s="49">
        <f t="shared" si="111"/>
        <v>3.6995988899999999</v>
      </c>
      <c r="D380" s="113">
        <f t="shared" si="111"/>
        <v>3.5224851599999996</v>
      </c>
      <c r="E380" s="187">
        <f t="shared" si="109"/>
        <v>2.7980052132701468E-4</v>
      </c>
      <c r="F380" s="148">
        <f t="shared" si="99"/>
        <v>44389.25</v>
      </c>
      <c r="G380" s="116"/>
      <c r="H380" s="549">
        <f t="shared" si="100"/>
        <v>633</v>
      </c>
      <c r="I380" s="550">
        <f t="shared" si="101"/>
        <v>248.75</v>
      </c>
      <c r="J380" s="113">
        <f t="shared" si="102"/>
        <v>384.25</v>
      </c>
      <c r="K380" s="549">
        <f t="shared" si="110"/>
        <v>3.6299985103199051</v>
      </c>
      <c r="L380" s="551"/>
      <c r="N380" s="113">
        <f t="shared" si="112"/>
        <v>2.0766708899999875</v>
      </c>
      <c r="O380" s="113">
        <f t="shared" si="112"/>
        <v>2.0594960025000164</v>
      </c>
      <c r="P380" s="113">
        <f t="shared" si="112"/>
        <v>2.0645472900000073</v>
      </c>
      <c r="Q380" s="148">
        <f t="shared" si="104"/>
        <v>45031</v>
      </c>
      <c r="R380" s="148">
        <f t="shared" si="105"/>
        <v>44331</v>
      </c>
      <c r="S380" s="187">
        <f t="shared" si="95"/>
        <v>2.4535553571387275E-5</v>
      </c>
      <c r="T380" s="549">
        <f t="shared" si="106"/>
        <v>700</v>
      </c>
      <c r="U380" s="113">
        <f t="shared" si="107"/>
        <v>641.75</v>
      </c>
      <c r="V380" s="113">
        <f t="shared" si="108"/>
        <v>58.25</v>
      </c>
      <c r="W380" s="549">
        <f t="shared" si="96"/>
        <v>2.0609251984955499</v>
      </c>
      <c r="Y380" s="556">
        <f t="shared" si="103"/>
        <v>1.5690733118243552</v>
      </c>
      <c r="Z380" s="433"/>
      <c r="AA380" s="433"/>
    </row>
    <row r="381" spans="2:27" x14ac:dyDescent="0.35">
      <c r="B381" s="116">
        <v>42564</v>
      </c>
      <c r="C381" s="49">
        <f t="shared" si="111"/>
        <v>3.7118192099999892</v>
      </c>
      <c r="D381" s="113">
        <f t="shared" si="111"/>
        <v>3.5418178025000024</v>
      </c>
      <c r="E381" s="187">
        <f t="shared" si="109"/>
        <v>2.6856462480250666E-4</v>
      </c>
      <c r="F381" s="148">
        <f t="shared" si="99"/>
        <v>44390.25</v>
      </c>
      <c r="G381" s="116"/>
      <c r="H381" s="549">
        <f t="shared" si="100"/>
        <v>633</v>
      </c>
      <c r="I381" s="550">
        <f t="shared" si="101"/>
        <v>247.75</v>
      </c>
      <c r="J381" s="113">
        <f t="shared" si="102"/>
        <v>385.25</v>
      </c>
      <c r="K381" s="549">
        <f t="shared" si="110"/>
        <v>3.645282324205168</v>
      </c>
      <c r="L381" s="551"/>
      <c r="N381" s="113">
        <f t="shared" si="112"/>
        <v>2.113046009999997</v>
      </c>
      <c r="O381" s="113">
        <f t="shared" si="112"/>
        <v>2.0918264025000077</v>
      </c>
      <c r="P381" s="113">
        <f t="shared" si="112"/>
        <v>2.0928368100000094</v>
      </c>
      <c r="Q381" s="148">
        <f t="shared" si="104"/>
        <v>45031</v>
      </c>
      <c r="R381" s="148">
        <f t="shared" si="105"/>
        <v>44331</v>
      </c>
      <c r="S381" s="187">
        <f t="shared" si="95"/>
        <v>3.0313724999984715E-5</v>
      </c>
      <c r="T381" s="549">
        <f t="shared" si="106"/>
        <v>700</v>
      </c>
      <c r="U381" s="113">
        <f t="shared" si="107"/>
        <v>640.75</v>
      </c>
      <c r="V381" s="113">
        <f t="shared" si="108"/>
        <v>59.25</v>
      </c>
      <c r="W381" s="549">
        <f t="shared" si="96"/>
        <v>2.0936224907062568</v>
      </c>
      <c r="Y381" s="556">
        <f t="shared" si="103"/>
        <v>1.5516598334989111</v>
      </c>
      <c r="Z381" s="433"/>
      <c r="AA381" s="433"/>
    </row>
    <row r="382" spans="2:27" x14ac:dyDescent="0.35">
      <c r="B382" s="116">
        <v>42565</v>
      </c>
      <c r="C382" s="49">
        <f t="shared" si="111"/>
        <v>3.660905960000016</v>
      </c>
      <c r="D382" s="113">
        <f t="shared" si="111"/>
        <v>3.4868771224999984</v>
      </c>
      <c r="E382" s="187">
        <f t="shared" si="109"/>
        <v>2.749270734597435E-4</v>
      </c>
      <c r="F382" s="148">
        <f t="shared" si="99"/>
        <v>44391.25</v>
      </c>
      <c r="G382" s="116"/>
      <c r="H382" s="549">
        <f t="shared" si="100"/>
        <v>633</v>
      </c>
      <c r="I382" s="550">
        <f t="shared" si="101"/>
        <v>246.75</v>
      </c>
      <c r="J382" s="113">
        <f t="shared" si="102"/>
        <v>386.25</v>
      </c>
      <c r="K382" s="549">
        <f t="shared" si="110"/>
        <v>3.5930677046238242</v>
      </c>
      <c r="L382" s="551"/>
      <c r="N382" s="113">
        <f t="shared" si="112"/>
        <v>2.0827329599999889</v>
      </c>
      <c r="O382" s="113">
        <f t="shared" si="112"/>
        <v>2.0584857600000062</v>
      </c>
      <c r="P382" s="113">
        <f t="shared" si="112"/>
        <v>2.0504040000000057</v>
      </c>
      <c r="Q382" s="148">
        <f t="shared" si="104"/>
        <v>45031</v>
      </c>
      <c r="R382" s="148">
        <f t="shared" si="105"/>
        <v>44331</v>
      </c>
      <c r="S382" s="187">
        <f t="shared" si="95"/>
        <v>3.4638857142832435E-5</v>
      </c>
      <c r="T382" s="549">
        <f t="shared" si="106"/>
        <v>700</v>
      </c>
      <c r="U382" s="113">
        <f t="shared" si="107"/>
        <v>639.75</v>
      </c>
      <c r="V382" s="113">
        <f t="shared" si="108"/>
        <v>60.25</v>
      </c>
      <c r="W382" s="549">
        <f t="shared" si="96"/>
        <v>2.0605727511428618</v>
      </c>
      <c r="Y382" s="556">
        <f t="shared" si="103"/>
        <v>1.5324949534809624</v>
      </c>
      <c r="Z382" s="433"/>
      <c r="AA382" s="433"/>
    </row>
    <row r="383" spans="2:27" x14ac:dyDescent="0.35">
      <c r="B383" s="116">
        <v>42566</v>
      </c>
      <c r="C383" s="49">
        <f t="shared" si="111"/>
        <v>3.6945073025000053</v>
      </c>
      <c r="D383" s="113">
        <f t="shared" si="111"/>
        <v>3.5092586025000205</v>
      </c>
      <c r="E383" s="187">
        <f t="shared" si="109"/>
        <v>2.9265197472351458E-4</v>
      </c>
      <c r="F383" s="148">
        <f t="shared" si="99"/>
        <v>44392.25</v>
      </c>
      <c r="G383" s="116"/>
      <c r="H383" s="549">
        <f t="shared" si="100"/>
        <v>633</v>
      </c>
      <c r="I383" s="550">
        <f t="shared" si="101"/>
        <v>245.75</v>
      </c>
      <c r="J383" s="113">
        <f t="shared" si="102"/>
        <v>387.25</v>
      </c>
      <c r="K383" s="549">
        <f t="shared" si="110"/>
        <v>3.6225880797117016</v>
      </c>
      <c r="L383" s="551"/>
      <c r="N383" s="113">
        <f t="shared" si="112"/>
        <v>2.1211302500000029</v>
      </c>
      <c r="O383" s="113">
        <f t="shared" si="112"/>
        <v>2.0797019025000196</v>
      </c>
      <c r="P383" s="113">
        <f t="shared" si="112"/>
        <v>2.0564652899999869</v>
      </c>
      <c r="Q383" s="148">
        <f t="shared" si="104"/>
        <v>45031</v>
      </c>
      <c r="R383" s="148">
        <f t="shared" si="105"/>
        <v>44331</v>
      </c>
      <c r="S383" s="187">
        <f t="shared" si="95"/>
        <v>5.918335357140465E-5</v>
      </c>
      <c r="T383" s="549">
        <f t="shared" si="106"/>
        <v>700</v>
      </c>
      <c r="U383" s="113">
        <f t="shared" si="107"/>
        <v>638.75</v>
      </c>
      <c r="V383" s="113">
        <f t="shared" si="108"/>
        <v>61.25</v>
      </c>
      <c r="W383" s="549">
        <f t="shared" si="96"/>
        <v>2.0833268829062681</v>
      </c>
      <c r="Y383" s="556">
        <f t="shared" si="103"/>
        <v>1.5392611968054335</v>
      </c>
      <c r="Z383" s="433"/>
      <c r="AA383" s="433"/>
    </row>
    <row r="384" spans="2:27" x14ac:dyDescent="0.35">
      <c r="B384" s="116">
        <v>42569</v>
      </c>
      <c r="C384" s="49">
        <f t="shared" si="111"/>
        <v>3.672105802499992</v>
      </c>
      <c r="D384" s="113">
        <f t="shared" si="111"/>
        <v>3.4756872900000069</v>
      </c>
      <c r="E384" s="187">
        <f t="shared" si="109"/>
        <v>3.102978080568485E-4</v>
      </c>
      <c r="F384" s="148">
        <f t="shared" si="99"/>
        <v>44395.25</v>
      </c>
      <c r="G384" s="116"/>
      <c r="H384" s="549">
        <f t="shared" si="100"/>
        <v>633</v>
      </c>
      <c r="I384" s="550">
        <f t="shared" si="101"/>
        <v>242.75</v>
      </c>
      <c r="J384" s="113">
        <f t="shared" si="102"/>
        <v>390.25</v>
      </c>
      <c r="K384" s="549">
        <f t="shared" si="110"/>
        <v>3.5967810095941921</v>
      </c>
      <c r="L384" s="551"/>
      <c r="N384" s="113">
        <f t="shared" si="112"/>
        <v>2.10698304000001</v>
      </c>
      <c r="O384" s="113">
        <f t="shared" si="112"/>
        <v>2.062526759999983</v>
      </c>
      <c r="P384" s="113">
        <f t="shared" si="112"/>
        <v>2.0312111024999968</v>
      </c>
      <c r="Q384" s="148">
        <f t="shared" si="104"/>
        <v>45031</v>
      </c>
      <c r="R384" s="148">
        <f t="shared" si="105"/>
        <v>44331</v>
      </c>
      <c r="S384" s="187">
        <f t="shared" si="95"/>
        <v>6.3508971428609986E-5</v>
      </c>
      <c r="T384" s="549">
        <f t="shared" si="106"/>
        <v>700</v>
      </c>
      <c r="U384" s="113">
        <f t="shared" si="107"/>
        <v>635.75</v>
      </c>
      <c r="V384" s="113">
        <f t="shared" si="108"/>
        <v>64.25</v>
      </c>
      <c r="W384" s="549">
        <f t="shared" si="96"/>
        <v>2.0666072114142713</v>
      </c>
      <c r="Y384" s="556">
        <f t="shared" si="103"/>
        <v>1.5301737981799208</v>
      </c>
      <c r="Z384" s="433"/>
      <c r="AA384" s="433"/>
    </row>
    <row r="385" spans="2:27" x14ac:dyDescent="0.35">
      <c r="B385" s="116">
        <v>42570</v>
      </c>
      <c r="C385" s="49">
        <f t="shared" ref="C385:D404" si="113">IF(C115="","",((1+C115/200)^2-1)*100)</f>
        <v>3.6140768100000109</v>
      </c>
      <c r="D385" s="113">
        <f t="shared" si="113"/>
        <v>3.4095779024999828</v>
      </c>
      <c r="E385" s="187">
        <f t="shared" si="109"/>
        <v>3.2306304502374104E-4</v>
      </c>
      <c r="F385" s="148">
        <f t="shared" si="99"/>
        <v>44396.25</v>
      </c>
      <c r="G385" s="116"/>
      <c r="H385" s="549">
        <f t="shared" si="100"/>
        <v>633</v>
      </c>
      <c r="I385" s="550">
        <f t="shared" si="101"/>
        <v>241.75</v>
      </c>
      <c r="J385" s="113">
        <f t="shared" si="102"/>
        <v>391.25</v>
      </c>
      <c r="K385" s="549">
        <f t="shared" si="110"/>
        <v>3.5359763188655213</v>
      </c>
      <c r="L385" s="551"/>
      <c r="N385" s="113">
        <f t="shared" ref="N385:P404" si="114">IF(N115="","",((1+N115/200)^2-1)*100)</f>
        <v>2.0594960025000164</v>
      </c>
      <c r="O385" s="113">
        <f t="shared" si="114"/>
        <v>2.0069700224999876</v>
      </c>
      <c r="P385" s="113">
        <f t="shared" si="114"/>
        <v>1.9756628899999962</v>
      </c>
      <c r="Q385" s="148">
        <f t="shared" si="104"/>
        <v>45031</v>
      </c>
      <c r="R385" s="148">
        <f t="shared" si="105"/>
        <v>44331</v>
      </c>
      <c r="S385" s="187">
        <f t="shared" si="95"/>
        <v>7.5037114285755481E-5</v>
      </c>
      <c r="T385" s="549">
        <f t="shared" si="106"/>
        <v>700</v>
      </c>
      <c r="U385" s="113">
        <f t="shared" si="107"/>
        <v>634.75</v>
      </c>
      <c r="V385" s="113">
        <f t="shared" si="108"/>
        <v>65.25</v>
      </c>
      <c r="W385" s="549">
        <f t="shared" si="96"/>
        <v>2.011866194207133</v>
      </c>
      <c r="Y385" s="556">
        <f t="shared" si="103"/>
        <v>1.5241101246583884</v>
      </c>
      <c r="Z385" s="433"/>
      <c r="AA385" s="433"/>
    </row>
    <row r="386" spans="2:27" x14ac:dyDescent="0.35">
      <c r="B386" s="116">
        <v>42571</v>
      </c>
      <c r="C386" s="49">
        <f t="shared" si="113"/>
        <v>3.6293460224999796</v>
      </c>
      <c r="D386" s="113">
        <f t="shared" si="113"/>
        <v>3.4339850625000112</v>
      </c>
      <c r="E386" s="187">
        <f t="shared" si="109"/>
        <v>3.086271090046894E-4</v>
      </c>
      <c r="F386" s="148">
        <f t="shared" si="99"/>
        <v>44397.25</v>
      </c>
      <c r="G386" s="116"/>
      <c r="H386" s="549">
        <f t="shared" si="100"/>
        <v>633</v>
      </c>
      <c r="I386" s="550">
        <f t="shared" si="101"/>
        <v>240.75</v>
      </c>
      <c r="J386" s="113">
        <f t="shared" si="102"/>
        <v>392.25</v>
      </c>
      <c r="K386" s="549">
        <f t="shared" si="110"/>
        <v>3.5550440460071004</v>
      </c>
      <c r="L386" s="551"/>
      <c r="N386" s="113">
        <f t="shared" si="114"/>
        <v>2.0584857600000062</v>
      </c>
      <c r="O386" s="113">
        <f t="shared" si="114"/>
        <v>2.0130300225000175</v>
      </c>
      <c r="P386" s="113">
        <f t="shared" si="114"/>
        <v>1.980712102499993</v>
      </c>
      <c r="Q386" s="148">
        <f t="shared" si="104"/>
        <v>45031</v>
      </c>
      <c r="R386" s="148">
        <f t="shared" si="105"/>
        <v>44331</v>
      </c>
      <c r="S386" s="187">
        <f t="shared" si="95"/>
        <v>6.4936767857126654E-5</v>
      </c>
      <c r="T386" s="549">
        <f t="shared" si="106"/>
        <v>700</v>
      </c>
      <c r="U386" s="113">
        <f t="shared" si="107"/>
        <v>633.75</v>
      </c>
      <c r="V386" s="113">
        <f t="shared" si="108"/>
        <v>66.25</v>
      </c>
      <c r="W386" s="549">
        <f t="shared" si="96"/>
        <v>2.0173320833705519</v>
      </c>
      <c r="Y386" s="556">
        <f t="shared" si="103"/>
        <v>1.5377119626365485</v>
      </c>
      <c r="Z386" s="433"/>
      <c r="AA386" s="433"/>
    </row>
    <row r="387" spans="2:27" x14ac:dyDescent="0.35">
      <c r="B387" s="116">
        <v>42572</v>
      </c>
      <c r="C387" s="49">
        <f t="shared" si="113"/>
        <v>3.5692936100000017</v>
      </c>
      <c r="D387" s="113">
        <f t="shared" si="113"/>
        <v>3.3719558400000071</v>
      </c>
      <c r="E387" s="187">
        <f t="shared" si="109"/>
        <v>3.1175003159556797E-4</v>
      </c>
      <c r="F387" s="148">
        <f t="shared" si="99"/>
        <v>44398.25</v>
      </c>
      <c r="G387" s="116"/>
      <c r="H387" s="549">
        <f t="shared" si="100"/>
        <v>633</v>
      </c>
      <c r="I387" s="550">
        <f t="shared" si="101"/>
        <v>239.75</v>
      </c>
      <c r="J387" s="113">
        <f t="shared" si="102"/>
        <v>393.25</v>
      </c>
      <c r="K387" s="549">
        <f t="shared" si="110"/>
        <v>3.4945515399249643</v>
      </c>
      <c r="L387" s="551"/>
      <c r="N387" s="113">
        <f t="shared" si="114"/>
        <v>2.0201002499999676</v>
      </c>
      <c r="O387" s="113">
        <f t="shared" si="114"/>
        <v>1.9726334224999809</v>
      </c>
      <c r="P387" s="113">
        <f t="shared" si="114"/>
        <v>1.9342640624999907</v>
      </c>
      <c r="Q387" s="148">
        <f t="shared" si="104"/>
        <v>45031</v>
      </c>
      <c r="R387" s="148">
        <f t="shared" si="105"/>
        <v>44331</v>
      </c>
      <c r="S387" s="187">
        <f t="shared" si="95"/>
        <v>6.780975357140966E-5</v>
      </c>
      <c r="T387" s="549">
        <f t="shared" si="106"/>
        <v>700</v>
      </c>
      <c r="U387" s="113">
        <f t="shared" si="107"/>
        <v>632.75</v>
      </c>
      <c r="V387" s="113">
        <f t="shared" si="108"/>
        <v>67.25</v>
      </c>
      <c r="W387" s="549">
        <f t="shared" si="96"/>
        <v>1.9771936284276581</v>
      </c>
      <c r="Y387" s="556">
        <f t="shared" si="103"/>
        <v>1.5173579114973061</v>
      </c>
      <c r="Z387" s="433"/>
      <c r="AA387" s="433"/>
    </row>
    <row r="388" spans="2:27" x14ac:dyDescent="0.35">
      <c r="B388" s="116">
        <v>42573</v>
      </c>
      <c r="C388" s="49">
        <f t="shared" si="113"/>
        <v>3.5489408099999897</v>
      </c>
      <c r="D388" s="113">
        <f t="shared" si="113"/>
        <v>3.3546723224999964</v>
      </c>
      <c r="E388" s="187">
        <f t="shared" si="109"/>
        <v>3.069012440758189E-4</v>
      </c>
      <c r="F388" s="148">
        <f t="shared" si="99"/>
        <v>44399.25</v>
      </c>
      <c r="G388" s="116"/>
      <c r="H388" s="549">
        <f t="shared" si="100"/>
        <v>633</v>
      </c>
      <c r="I388" s="550">
        <f t="shared" si="101"/>
        <v>238.75</v>
      </c>
      <c r="J388" s="113">
        <f t="shared" si="102"/>
        <v>394.25</v>
      </c>
      <c r="K388" s="549">
        <f t="shared" si="110"/>
        <v>3.4756681379768879</v>
      </c>
      <c r="L388" s="551"/>
      <c r="N388" s="113">
        <f t="shared" si="114"/>
        <v>1.9928307224999831</v>
      </c>
      <c r="O388" s="113">
        <f t="shared" si="114"/>
        <v>1.9433508900000174</v>
      </c>
      <c r="P388" s="113">
        <f t="shared" si="114"/>
        <v>1.9090250000000086</v>
      </c>
      <c r="Q388" s="148">
        <f t="shared" si="104"/>
        <v>45031</v>
      </c>
      <c r="R388" s="148">
        <f t="shared" si="105"/>
        <v>44331</v>
      </c>
      <c r="S388" s="187">
        <f t="shared" si="95"/>
        <v>7.0685474999950971E-5</v>
      </c>
      <c r="T388" s="549">
        <f t="shared" si="106"/>
        <v>700</v>
      </c>
      <c r="U388" s="113">
        <f t="shared" si="107"/>
        <v>631.75</v>
      </c>
      <c r="V388" s="113">
        <f t="shared" si="108"/>
        <v>68.25</v>
      </c>
      <c r="W388" s="549">
        <f t="shared" si="96"/>
        <v>1.948175173668764</v>
      </c>
      <c r="Y388" s="556">
        <f t="shared" si="103"/>
        <v>1.5274929643081239</v>
      </c>
      <c r="Z388" s="433"/>
      <c r="AA388" s="433"/>
    </row>
    <row r="389" spans="2:27" x14ac:dyDescent="0.35">
      <c r="B389" s="116">
        <v>42576</v>
      </c>
      <c r="C389" s="49">
        <f t="shared" si="113"/>
        <v>3.6283280400000173</v>
      </c>
      <c r="D389" s="113">
        <f t="shared" si="113"/>
        <v>3.438053202499991</v>
      </c>
      <c r="E389" s="187">
        <f t="shared" si="109"/>
        <v>3.0059216034759287E-4</v>
      </c>
      <c r="F389" s="148">
        <f t="shared" si="99"/>
        <v>44402.25</v>
      </c>
      <c r="G389" s="116"/>
      <c r="H389" s="549">
        <f t="shared" si="100"/>
        <v>633</v>
      </c>
      <c r="I389" s="550">
        <f t="shared" si="101"/>
        <v>235.75</v>
      </c>
      <c r="J389" s="113">
        <f t="shared" si="102"/>
        <v>397.25</v>
      </c>
      <c r="K389" s="549">
        <f t="shared" si="110"/>
        <v>3.5574634381980723</v>
      </c>
      <c r="L389" s="551"/>
      <c r="N389" s="113">
        <f t="shared" si="114"/>
        <v>2.0019201600000036</v>
      </c>
      <c r="O389" s="113">
        <f t="shared" si="114"/>
        <v>1.9504187025000119</v>
      </c>
      <c r="P389" s="113">
        <f t="shared" si="114"/>
        <v>1.9171011600000121</v>
      </c>
      <c r="Q389" s="148">
        <f t="shared" si="104"/>
        <v>45031</v>
      </c>
      <c r="R389" s="148">
        <f t="shared" si="105"/>
        <v>44331</v>
      </c>
      <c r="S389" s="187">
        <f t="shared" si="95"/>
        <v>7.3573510714273845E-5</v>
      </c>
      <c r="T389" s="549">
        <f t="shared" si="106"/>
        <v>700</v>
      </c>
      <c r="U389" s="113">
        <f t="shared" si="107"/>
        <v>628.75</v>
      </c>
      <c r="V389" s="113">
        <f t="shared" si="108"/>
        <v>71.25</v>
      </c>
      <c r="W389" s="549">
        <f t="shared" si="96"/>
        <v>1.9556608151384038</v>
      </c>
      <c r="Y389" s="556">
        <f t="shared" si="103"/>
        <v>1.6018026230596685</v>
      </c>
      <c r="Z389" s="433"/>
      <c r="AA389" s="433"/>
    </row>
    <row r="390" spans="2:27" x14ac:dyDescent="0.35">
      <c r="B390" s="116">
        <v>42577</v>
      </c>
      <c r="C390" s="49">
        <f t="shared" si="113"/>
        <v>3.6171305624999928</v>
      </c>
      <c r="D390" s="113">
        <f t="shared" si="113"/>
        <v>3.4288999999999792</v>
      </c>
      <c r="E390" s="187">
        <f t="shared" si="109"/>
        <v>2.9736265797790455E-4</v>
      </c>
      <c r="F390" s="148">
        <f t="shared" si="99"/>
        <v>44403.25</v>
      </c>
      <c r="G390" s="116"/>
      <c r="H390" s="549">
        <f t="shared" si="100"/>
        <v>633</v>
      </c>
      <c r="I390" s="550">
        <f t="shared" si="101"/>
        <v>234.75</v>
      </c>
      <c r="J390" s="113">
        <f t="shared" si="102"/>
        <v>398.25</v>
      </c>
      <c r="K390" s="549">
        <f t="shared" si="110"/>
        <v>3.5473246785396797</v>
      </c>
      <c r="L390" s="551"/>
      <c r="N390" s="113">
        <f t="shared" si="114"/>
        <v>1.997880360000015</v>
      </c>
      <c r="O390" s="113">
        <f t="shared" si="114"/>
        <v>1.9443605625000249</v>
      </c>
      <c r="P390" s="113">
        <f t="shared" si="114"/>
        <v>1.9090250000000086</v>
      </c>
      <c r="Q390" s="148">
        <f t="shared" si="104"/>
        <v>45031</v>
      </c>
      <c r="R390" s="148">
        <f t="shared" si="105"/>
        <v>44331</v>
      </c>
      <c r="S390" s="187">
        <f t="shared" si="95"/>
        <v>7.6456853571414492E-5</v>
      </c>
      <c r="T390" s="549">
        <f t="shared" si="106"/>
        <v>700</v>
      </c>
      <c r="U390" s="113">
        <f t="shared" si="107"/>
        <v>627.75</v>
      </c>
      <c r="V390" s="113">
        <f t="shared" si="108"/>
        <v>72.25</v>
      </c>
      <c r="W390" s="549">
        <f t="shared" si="96"/>
        <v>1.9498845701705596</v>
      </c>
      <c r="Y390" s="556">
        <f t="shared" si="103"/>
        <v>1.5974401083691201</v>
      </c>
      <c r="Z390" s="433"/>
      <c r="AA390" s="433"/>
    </row>
    <row r="391" spans="2:27" x14ac:dyDescent="0.35">
      <c r="B391" s="116">
        <v>42578</v>
      </c>
      <c r="C391" s="49">
        <f t="shared" si="113"/>
        <v>3.6517429024999881</v>
      </c>
      <c r="D391" s="113">
        <f t="shared" si="113"/>
        <v>3.4594122499999935</v>
      </c>
      <c r="E391" s="187">
        <f t="shared" si="109"/>
        <v>3.0383989336492037E-4</v>
      </c>
      <c r="F391" s="148">
        <f t="shared" si="99"/>
        <v>44404.25</v>
      </c>
      <c r="G391" s="116"/>
      <c r="H391" s="549">
        <f t="shared" si="100"/>
        <v>633</v>
      </c>
      <c r="I391" s="550">
        <f t="shared" si="101"/>
        <v>233.75</v>
      </c>
      <c r="J391" s="113">
        <f t="shared" si="102"/>
        <v>399.25</v>
      </c>
      <c r="K391" s="549">
        <f t="shared" si="110"/>
        <v>3.5807203274259378</v>
      </c>
      <c r="L391" s="551"/>
      <c r="N391" s="113">
        <f t="shared" si="114"/>
        <v>2.0352515624999956</v>
      </c>
      <c r="O391" s="113">
        <f t="shared" si="114"/>
        <v>1.9847515625000201</v>
      </c>
      <c r="P391" s="113">
        <f t="shared" si="114"/>
        <v>1.9483993024999924</v>
      </c>
      <c r="Q391" s="148">
        <f t="shared" si="104"/>
        <v>45031</v>
      </c>
      <c r="R391" s="148">
        <f t="shared" si="105"/>
        <v>44331</v>
      </c>
      <c r="S391" s="187">
        <f t="shared" si="95"/>
        <v>7.2142857142822229E-5</v>
      </c>
      <c r="T391" s="549">
        <f t="shared" si="106"/>
        <v>700</v>
      </c>
      <c r="U391" s="113">
        <f t="shared" si="107"/>
        <v>626.75</v>
      </c>
      <c r="V391" s="113">
        <f t="shared" si="108"/>
        <v>73.25</v>
      </c>
      <c r="W391" s="549">
        <f t="shared" si="96"/>
        <v>1.9900360267857318</v>
      </c>
      <c r="Y391" s="556">
        <f t="shared" si="103"/>
        <v>1.5906843006402061</v>
      </c>
      <c r="Z391" s="433"/>
      <c r="AA391" s="433"/>
    </row>
    <row r="392" spans="2:27" x14ac:dyDescent="0.35">
      <c r="B392" s="116">
        <v>42579</v>
      </c>
      <c r="C392" s="49">
        <f t="shared" si="113"/>
        <v>3.6313820024999943</v>
      </c>
      <c r="D392" s="113">
        <f t="shared" si="113"/>
        <v>3.4370361599999955</v>
      </c>
      <c r="E392" s="187">
        <f t="shared" si="109"/>
        <v>3.0702344786729676E-4</v>
      </c>
      <c r="F392" s="148">
        <f t="shared" si="99"/>
        <v>44405.25</v>
      </c>
      <c r="G392" s="116"/>
      <c r="H392" s="549">
        <f t="shared" si="100"/>
        <v>633</v>
      </c>
      <c r="I392" s="550">
        <f t="shared" si="101"/>
        <v>232.75</v>
      </c>
      <c r="J392" s="113">
        <f t="shared" si="102"/>
        <v>400.25</v>
      </c>
      <c r="K392" s="549">
        <f t="shared" si="110"/>
        <v>3.5599222950088811</v>
      </c>
      <c r="L392" s="551"/>
      <c r="N392" s="113">
        <f t="shared" si="114"/>
        <v>2.0140400399999869</v>
      </c>
      <c r="O392" s="113">
        <f t="shared" si="114"/>
        <v>1.9332544399999874</v>
      </c>
      <c r="P392" s="113">
        <f t="shared" si="114"/>
        <v>1.9049870399999946</v>
      </c>
      <c r="Q392" s="148">
        <f t="shared" si="104"/>
        <v>45031</v>
      </c>
      <c r="R392" s="148">
        <f t="shared" si="105"/>
        <v>44331</v>
      </c>
      <c r="S392" s="187">
        <f t="shared" si="95"/>
        <v>1.1540799999999938E-4</v>
      </c>
      <c r="T392" s="549">
        <f t="shared" si="106"/>
        <v>700</v>
      </c>
      <c r="U392" s="113">
        <f t="shared" si="107"/>
        <v>625.75</v>
      </c>
      <c r="V392" s="113">
        <f t="shared" si="108"/>
        <v>74.25</v>
      </c>
      <c r="W392" s="549">
        <f t="shared" si="96"/>
        <v>1.9418234839999873</v>
      </c>
      <c r="Y392" s="556">
        <f t="shared" si="103"/>
        <v>1.6180988110088939</v>
      </c>
      <c r="Z392" s="433"/>
      <c r="AA392" s="433"/>
    </row>
    <row r="393" spans="2:27" x14ac:dyDescent="0.35">
      <c r="B393" s="116">
        <v>42580</v>
      </c>
      <c r="C393" s="49">
        <f t="shared" si="113"/>
        <v>3.6181484899999949</v>
      </c>
      <c r="D393" s="113">
        <f t="shared" si="113"/>
        <v>3.4197472025000009</v>
      </c>
      <c r="E393" s="187">
        <f t="shared" si="109"/>
        <v>3.1343015402842669E-4</v>
      </c>
      <c r="F393" s="148">
        <f t="shared" si="99"/>
        <v>44406.25</v>
      </c>
      <c r="G393" s="116"/>
      <c r="H393" s="549">
        <f t="shared" si="100"/>
        <v>633</v>
      </c>
      <c r="I393" s="550">
        <f t="shared" si="101"/>
        <v>231.75</v>
      </c>
      <c r="J393" s="113">
        <f t="shared" si="102"/>
        <v>401.25</v>
      </c>
      <c r="K393" s="549">
        <f t="shared" si="110"/>
        <v>3.5455110518039072</v>
      </c>
      <c r="L393" s="551"/>
      <c r="N393" s="113">
        <f t="shared" si="114"/>
        <v>1.9887911024999871</v>
      </c>
      <c r="O393" s="113">
        <f t="shared" si="114"/>
        <v>1.9120535224999902</v>
      </c>
      <c r="P393" s="113">
        <f t="shared" si="114"/>
        <v>1.8888360000000048</v>
      </c>
      <c r="Q393" s="148">
        <f t="shared" si="104"/>
        <v>45031</v>
      </c>
      <c r="R393" s="148">
        <f t="shared" si="105"/>
        <v>44331</v>
      </c>
      <c r="S393" s="187">
        <f t="shared" si="95"/>
        <v>1.0962511428570996E-4</v>
      </c>
      <c r="T393" s="549">
        <f t="shared" si="106"/>
        <v>700</v>
      </c>
      <c r="U393" s="113">
        <f t="shared" si="107"/>
        <v>624.75</v>
      </c>
      <c r="V393" s="113">
        <f t="shared" si="108"/>
        <v>75.25</v>
      </c>
      <c r="W393" s="549">
        <f t="shared" si="96"/>
        <v>1.9203028123499899</v>
      </c>
      <c r="Y393" s="556">
        <f t="shared" si="103"/>
        <v>1.6252082394539173</v>
      </c>
      <c r="Z393" s="433"/>
      <c r="AA393" s="433"/>
    </row>
    <row r="394" spans="2:27" x14ac:dyDescent="0.35">
      <c r="B394" s="116">
        <v>42583</v>
      </c>
      <c r="C394" s="49">
        <f t="shared" si="113"/>
        <v>3.6038979600000021</v>
      </c>
      <c r="D394" s="113">
        <f t="shared" si="113"/>
        <v>3.4095779024999828</v>
      </c>
      <c r="E394" s="187">
        <f t="shared" si="109"/>
        <v>3.0698271327017255E-4</v>
      </c>
      <c r="F394" s="148">
        <f t="shared" si="99"/>
        <v>44409.25</v>
      </c>
      <c r="G394" s="116"/>
      <c r="H394" s="549">
        <f t="shared" si="100"/>
        <v>633</v>
      </c>
      <c r="I394" s="550">
        <f t="shared" si="101"/>
        <v>228.75</v>
      </c>
      <c r="J394" s="113">
        <f t="shared" si="102"/>
        <v>404.25</v>
      </c>
      <c r="K394" s="549">
        <f t="shared" si="110"/>
        <v>3.5336756643394502</v>
      </c>
      <c r="L394" s="551"/>
      <c r="N394" s="113">
        <f t="shared" si="114"/>
        <v>1.9413315600000036</v>
      </c>
      <c r="O394" s="113">
        <f t="shared" si="114"/>
        <v>1.8656211224999941</v>
      </c>
      <c r="P394" s="113">
        <f t="shared" si="114"/>
        <v>1.8464456100000026</v>
      </c>
      <c r="Q394" s="148">
        <f t="shared" si="104"/>
        <v>45031</v>
      </c>
      <c r="R394" s="148">
        <f t="shared" si="105"/>
        <v>44331</v>
      </c>
      <c r="S394" s="187">
        <f t="shared" si="95"/>
        <v>1.0815776785715643E-4</v>
      </c>
      <c r="T394" s="549">
        <f t="shared" si="106"/>
        <v>700</v>
      </c>
      <c r="U394" s="113">
        <f t="shared" si="107"/>
        <v>621.75</v>
      </c>
      <c r="V394" s="113">
        <f t="shared" si="108"/>
        <v>78.25</v>
      </c>
      <c r="W394" s="549">
        <f t="shared" si="96"/>
        <v>1.8740844678348165</v>
      </c>
      <c r="Y394" s="556">
        <f t="shared" si="103"/>
        <v>1.6595911965046337</v>
      </c>
      <c r="Z394" s="433"/>
      <c r="AA394" s="433"/>
    </row>
    <row r="395" spans="2:27" x14ac:dyDescent="0.35">
      <c r="B395" s="116">
        <v>42584</v>
      </c>
      <c r="C395" s="49">
        <f t="shared" si="113"/>
        <v>3.5988087225000021</v>
      </c>
      <c r="D395" s="113">
        <f t="shared" si="113"/>
        <v>3.3821232899999831</v>
      </c>
      <c r="E395" s="187">
        <f t="shared" si="109"/>
        <v>3.4231505924173607E-4</v>
      </c>
      <c r="F395" s="148">
        <f t="shared" si="99"/>
        <v>44410.25</v>
      </c>
      <c r="G395" s="116"/>
      <c r="H395" s="549">
        <f t="shared" si="100"/>
        <v>633</v>
      </c>
      <c r="I395" s="550">
        <f t="shared" si="101"/>
        <v>227.75</v>
      </c>
      <c r="J395" s="113">
        <f t="shared" si="102"/>
        <v>405.25</v>
      </c>
      <c r="K395" s="549">
        <f t="shared" si="110"/>
        <v>3.5208464677576967</v>
      </c>
      <c r="L395" s="551"/>
      <c r="N395" s="113">
        <f t="shared" si="114"/>
        <v>1.9413315600000036</v>
      </c>
      <c r="O395" s="113">
        <f t="shared" si="114"/>
        <v>1.8636025624999775</v>
      </c>
      <c r="P395" s="113">
        <f t="shared" si="114"/>
        <v>1.8474548025000148</v>
      </c>
      <c r="Q395" s="148">
        <f t="shared" si="104"/>
        <v>45031</v>
      </c>
      <c r="R395" s="148">
        <f t="shared" si="105"/>
        <v>44331</v>
      </c>
      <c r="S395" s="187">
        <f t="shared" si="95"/>
        <v>1.1104142500003736E-4</v>
      </c>
      <c r="T395" s="549">
        <f t="shared" si="106"/>
        <v>700</v>
      </c>
      <c r="U395" s="113">
        <f t="shared" si="107"/>
        <v>620.75</v>
      </c>
      <c r="V395" s="113">
        <f t="shared" si="108"/>
        <v>79.25</v>
      </c>
      <c r="W395" s="549">
        <f t="shared" si="96"/>
        <v>1.8724025954312304</v>
      </c>
      <c r="Y395" s="556">
        <f t="shared" si="103"/>
        <v>1.6484438723264663</v>
      </c>
      <c r="Z395" s="433"/>
      <c r="AA395" s="433"/>
    </row>
    <row r="396" spans="2:27" x14ac:dyDescent="0.35">
      <c r="B396" s="116">
        <v>42585</v>
      </c>
      <c r="C396" s="49">
        <f t="shared" si="113"/>
        <v>3.6018622499999875</v>
      </c>
      <c r="D396" s="113">
        <f t="shared" si="113"/>
        <v>3.3811065224999881</v>
      </c>
      <c r="E396" s="187">
        <f t="shared" si="109"/>
        <v>3.4874522511848247E-4</v>
      </c>
      <c r="F396" s="148">
        <f t="shared" si="99"/>
        <v>44411.25</v>
      </c>
      <c r="G396" s="116"/>
      <c r="H396" s="549">
        <f t="shared" si="100"/>
        <v>633</v>
      </c>
      <c r="I396" s="550">
        <f t="shared" si="101"/>
        <v>226.75</v>
      </c>
      <c r="J396" s="113">
        <f t="shared" si="102"/>
        <v>406.25</v>
      </c>
      <c r="K396" s="549">
        <f t="shared" si="110"/>
        <v>3.5227842702043715</v>
      </c>
      <c r="L396" s="551"/>
      <c r="N396" s="113">
        <f t="shared" si="114"/>
        <v>1.9696040000000137</v>
      </c>
      <c r="O396" s="113">
        <f t="shared" si="114"/>
        <v>1.8837890624999742</v>
      </c>
      <c r="P396" s="113">
        <f t="shared" si="114"/>
        <v>1.8636025624999775</v>
      </c>
      <c r="Q396" s="148">
        <f t="shared" si="104"/>
        <v>45031</v>
      </c>
      <c r="R396" s="148">
        <f t="shared" si="105"/>
        <v>44331</v>
      </c>
      <c r="S396" s="187">
        <f t="shared" si="95"/>
        <v>1.2259276785719919E-4</v>
      </c>
      <c r="T396" s="549">
        <f t="shared" si="106"/>
        <v>700</v>
      </c>
      <c r="U396" s="113">
        <f t="shared" si="107"/>
        <v>619.75</v>
      </c>
      <c r="V396" s="113">
        <f t="shared" si="108"/>
        <v>80.25</v>
      </c>
      <c r="W396" s="549">
        <f t="shared" si="96"/>
        <v>1.8936271321205145</v>
      </c>
      <c r="Y396" s="556">
        <f t="shared" si="103"/>
        <v>1.629157138083857</v>
      </c>
      <c r="Z396" s="433"/>
      <c r="AA396" s="433"/>
    </row>
    <row r="397" spans="2:27" x14ac:dyDescent="0.35">
      <c r="B397" s="116">
        <v>42586</v>
      </c>
      <c r="C397" s="49">
        <f t="shared" si="113"/>
        <v>3.5743821224999861</v>
      </c>
      <c r="D397" s="113">
        <f t="shared" si="113"/>
        <v>3.3567056025000097</v>
      </c>
      <c r="E397" s="187">
        <f t="shared" si="109"/>
        <v>3.4388075829380158E-4</v>
      </c>
      <c r="F397" s="148">
        <f t="shared" si="99"/>
        <v>44412.25</v>
      </c>
      <c r="G397" s="116"/>
      <c r="H397" s="549">
        <f t="shared" si="100"/>
        <v>633</v>
      </c>
      <c r="I397" s="550">
        <f t="shared" si="101"/>
        <v>225.75</v>
      </c>
      <c r="J397" s="113">
        <f t="shared" si="102"/>
        <v>407.25</v>
      </c>
      <c r="K397" s="549">
        <f t="shared" si="110"/>
        <v>3.4967510413151603</v>
      </c>
      <c r="L397" s="551"/>
      <c r="N397" s="113">
        <f t="shared" si="114"/>
        <v>1.9706138025000097</v>
      </c>
      <c r="O397" s="113">
        <f t="shared" si="114"/>
        <v>1.8807609600000053</v>
      </c>
      <c r="P397" s="113">
        <f t="shared" si="114"/>
        <v>1.8545192900000229</v>
      </c>
      <c r="Q397" s="148">
        <f t="shared" si="104"/>
        <v>45031</v>
      </c>
      <c r="R397" s="148">
        <f t="shared" si="105"/>
        <v>44331</v>
      </c>
      <c r="S397" s="187">
        <f t="shared" si="95"/>
        <v>1.2836120357143495E-4</v>
      </c>
      <c r="T397" s="549">
        <f t="shared" si="106"/>
        <v>700</v>
      </c>
      <c r="U397" s="113">
        <f t="shared" si="107"/>
        <v>618.75</v>
      </c>
      <c r="V397" s="113">
        <f t="shared" si="108"/>
        <v>81.25</v>
      </c>
      <c r="W397" s="549">
        <f t="shared" si="96"/>
        <v>1.8911903077901844</v>
      </c>
      <c r="Y397" s="556">
        <f t="shared" si="103"/>
        <v>1.605560733524976</v>
      </c>
      <c r="Z397" s="433"/>
      <c r="AA397" s="433"/>
    </row>
    <row r="398" spans="2:27" x14ac:dyDescent="0.35">
      <c r="B398" s="116">
        <v>42587</v>
      </c>
      <c r="C398" s="49">
        <f t="shared" si="113"/>
        <v>3.5601346024999758</v>
      </c>
      <c r="D398" s="113">
        <f t="shared" si="113"/>
        <v>3.3495892099999924</v>
      </c>
      <c r="E398" s="187">
        <f t="shared" si="109"/>
        <v>3.3261515402840979E-4</v>
      </c>
      <c r="F398" s="148">
        <f t="shared" si="99"/>
        <v>44413.25</v>
      </c>
      <c r="G398" s="116"/>
      <c r="H398" s="549">
        <f t="shared" si="100"/>
        <v>633</v>
      </c>
      <c r="I398" s="550">
        <f t="shared" si="101"/>
        <v>224.75</v>
      </c>
      <c r="J398" s="113">
        <f t="shared" si="102"/>
        <v>408.25</v>
      </c>
      <c r="K398" s="549">
        <f t="shared" si="110"/>
        <v>3.4853793466320906</v>
      </c>
      <c r="L398" s="551"/>
      <c r="N398" s="113">
        <f t="shared" si="114"/>
        <v>1.9322448224999844</v>
      </c>
      <c r="O398" s="113">
        <f t="shared" si="114"/>
        <v>1.8454364224999908</v>
      </c>
      <c r="P398" s="113">
        <f t="shared" si="114"/>
        <v>1.8252537224999976</v>
      </c>
      <c r="Q398" s="148">
        <f t="shared" si="104"/>
        <v>45031</v>
      </c>
      <c r="R398" s="148">
        <f t="shared" si="105"/>
        <v>44331</v>
      </c>
      <c r="S398" s="187">
        <f t="shared" si="95"/>
        <v>1.2401199999999082E-4</v>
      </c>
      <c r="T398" s="549">
        <f t="shared" si="106"/>
        <v>700</v>
      </c>
      <c r="U398" s="113">
        <f t="shared" si="107"/>
        <v>617.75</v>
      </c>
      <c r="V398" s="113">
        <f t="shared" si="108"/>
        <v>82.25</v>
      </c>
      <c r="W398" s="549">
        <f t="shared" si="96"/>
        <v>1.85563640949999</v>
      </c>
      <c r="Y398" s="556">
        <f t="shared" si="103"/>
        <v>1.6297429371321006</v>
      </c>
      <c r="Z398" s="433"/>
      <c r="AA398" s="433"/>
    </row>
    <row r="399" spans="2:27" x14ac:dyDescent="0.35">
      <c r="B399" s="116">
        <v>42590</v>
      </c>
      <c r="C399" s="49">
        <f t="shared" si="113"/>
        <v>3.5977908900000077</v>
      </c>
      <c r="D399" s="113">
        <f t="shared" si="113"/>
        <v>3.3739892899999901</v>
      </c>
      <c r="E399" s="187">
        <f t="shared" si="109"/>
        <v>3.5355703001582555E-4</v>
      </c>
      <c r="F399" s="148">
        <f t="shared" si="99"/>
        <v>44416.25</v>
      </c>
      <c r="G399" s="116"/>
      <c r="H399" s="549">
        <f t="shared" si="100"/>
        <v>633</v>
      </c>
      <c r="I399" s="550">
        <f t="shared" si="101"/>
        <v>221.75</v>
      </c>
      <c r="J399" s="113">
        <f t="shared" si="102"/>
        <v>411.25</v>
      </c>
      <c r="K399" s="549">
        <f t="shared" si="110"/>
        <v>3.5193896185939986</v>
      </c>
      <c r="L399" s="551"/>
      <c r="N399" s="113">
        <f t="shared" si="114"/>
        <v>1.9605160025000012</v>
      </c>
      <c r="O399" s="113">
        <f t="shared" si="114"/>
        <v>1.8666304100000142</v>
      </c>
      <c r="P399" s="113">
        <f t="shared" si="114"/>
        <v>1.8403905600000048</v>
      </c>
      <c r="Q399" s="148">
        <f t="shared" si="104"/>
        <v>45031</v>
      </c>
      <c r="R399" s="148">
        <f t="shared" si="105"/>
        <v>44331</v>
      </c>
      <c r="S399" s="187">
        <f t="shared" si="95"/>
        <v>1.3412227499998153E-4</v>
      </c>
      <c r="T399" s="549">
        <f t="shared" si="106"/>
        <v>700</v>
      </c>
      <c r="U399" s="113">
        <f t="shared" si="107"/>
        <v>614.75</v>
      </c>
      <c r="V399" s="113">
        <f t="shared" si="108"/>
        <v>85.25</v>
      </c>
      <c r="W399" s="549">
        <f t="shared" si="96"/>
        <v>1.8780643339437626</v>
      </c>
      <c r="Y399" s="556">
        <f t="shared" si="103"/>
        <v>1.641325284650236</v>
      </c>
      <c r="Z399" s="433"/>
      <c r="AA399" s="433"/>
    </row>
    <row r="400" spans="2:27" x14ac:dyDescent="0.35">
      <c r="B400" s="116">
        <v>42591</v>
      </c>
      <c r="C400" s="49">
        <f t="shared" si="113"/>
        <v>3.5631875600000029</v>
      </c>
      <c r="D400" s="113">
        <f t="shared" si="113"/>
        <v>3.3333240899999783</v>
      </c>
      <c r="E400" s="187">
        <f t="shared" si="109"/>
        <v>3.6313344391789037E-4</v>
      </c>
      <c r="F400" s="148">
        <f t="shared" si="99"/>
        <v>44417.25</v>
      </c>
      <c r="G400" s="116"/>
      <c r="H400" s="549">
        <f t="shared" si="100"/>
        <v>633</v>
      </c>
      <c r="I400" s="550">
        <f t="shared" si="101"/>
        <v>220.75</v>
      </c>
      <c r="J400" s="113">
        <f t="shared" si="102"/>
        <v>412.25</v>
      </c>
      <c r="K400" s="549">
        <f t="shared" si="110"/>
        <v>3.4830258522551287</v>
      </c>
      <c r="L400" s="551"/>
      <c r="N400" s="113">
        <f t="shared" si="114"/>
        <v>1.9352736899999945</v>
      </c>
      <c r="O400" s="113">
        <f t="shared" si="114"/>
        <v>1.8232355624999919</v>
      </c>
      <c r="P400" s="113">
        <f t="shared" si="114"/>
        <v>1.8020460899999868</v>
      </c>
      <c r="Q400" s="148">
        <f t="shared" si="104"/>
        <v>45031</v>
      </c>
      <c r="R400" s="148">
        <f t="shared" si="105"/>
        <v>44331</v>
      </c>
      <c r="S400" s="187">
        <f t="shared" si="95"/>
        <v>1.6005446785714663E-4</v>
      </c>
      <c r="T400" s="549">
        <f t="shared" si="106"/>
        <v>700</v>
      </c>
      <c r="U400" s="113">
        <f t="shared" si="107"/>
        <v>613.75</v>
      </c>
      <c r="V400" s="113">
        <f t="shared" si="108"/>
        <v>86.25</v>
      </c>
      <c r="W400" s="549">
        <f t="shared" si="96"/>
        <v>1.8370402603526708</v>
      </c>
      <c r="Y400" s="556">
        <f t="shared" si="103"/>
        <v>1.645985591902458</v>
      </c>
      <c r="Z400" s="433"/>
      <c r="AA400" s="433"/>
    </row>
    <row r="401" spans="2:27" x14ac:dyDescent="0.35">
      <c r="B401" s="116">
        <v>42592</v>
      </c>
      <c r="C401" s="49">
        <f t="shared" si="113"/>
        <v>3.5408002499999869</v>
      </c>
      <c r="D401" s="113">
        <f t="shared" si="113"/>
        <v>3.3190931599999862</v>
      </c>
      <c r="E401" s="187">
        <f t="shared" si="109"/>
        <v>3.5024816745655714E-4</v>
      </c>
      <c r="F401" s="148">
        <f t="shared" si="99"/>
        <v>44418.25</v>
      </c>
      <c r="G401" s="116"/>
      <c r="H401" s="549">
        <f t="shared" si="100"/>
        <v>633</v>
      </c>
      <c r="I401" s="550">
        <f t="shared" si="101"/>
        <v>219.75</v>
      </c>
      <c r="J401" s="113">
        <f t="shared" si="102"/>
        <v>413.25</v>
      </c>
      <c r="K401" s="549">
        <f t="shared" si="110"/>
        <v>3.4638332152014084</v>
      </c>
      <c r="L401" s="551"/>
      <c r="N401" s="113">
        <f t="shared" si="114"/>
        <v>1.8847984399999795</v>
      </c>
      <c r="O401" s="113">
        <f t="shared" si="114"/>
        <v>1.7859032100000061</v>
      </c>
      <c r="P401" s="113">
        <f t="shared" si="114"/>
        <v>1.7667352025000138</v>
      </c>
      <c r="Q401" s="148">
        <f t="shared" si="104"/>
        <v>45031</v>
      </c>
      <c r="R401" s="148">
        <f t="shared" si="105"/>
        <v>44331</v>
      </c>
      <c r="S401" s="187">
        <f t="shared" si="95"/>
        <v>1.4127889999996209E-4</v>
      </c>
      <c r="T401" s="549">
        <f t="shared" si="106"/>
        <v>700</v>
      </c>
      <c r="U401" s="113">
        <f t="shared" si="107"/>
        <v>612.75</v>
      </c>
      <c r="V401" s="113">
        <f t="shared" si="108"/>
        <v>87.25</v>
      </c>
      <c r="W401" s="549">
        <f t="shared" si="96"/>
        <v>1.7982297940250027</v>
      </c>
      <c r="Y401" s="556">
        <f t="shared" si="103"/>
        <v>1.6656034211764057</v>
      </c>
      <c r="Z401" s="433"/>
      <c r="AA401" s="433"/>
    </row>
    <row r="402" spans="2:27" x14ac:dyDescent="0.35">
      <c r="B402" s="116">
        <v>42593</v>
      </c>
      <c r="C402" s="49">
        <f t="shared" si="113"/>
        <v>3.5316425025000209</v>
      </c>
      <c r="D402" s="113">
        <f t="shared" si="113"/>
        <v>3.3170602500000257</v>
      </c>
      <c r="E402" s="187">
        <f t="shared" si="109"/>
        <v>3.389924999999924E-4</v>
      </c>
      <c r="F402" s="148">
        <f t="shared" si="99"/>
        <v>44419.25</v>
      </c>
      <c r="G402" s="116"/>
      <c r="H402" s="549">
        <f t="shared" si="100"/>
        <v>633</v>
      </c>
      <c r="I402" s="550">
        <f t="shared" si="101"/>
        <v>218.75</v>
      </c>
      <c r="J402" s="113">
        <f t="shared" si="102"/>
        <v>414.25</v>
      </c>
      <c r="K402" s="549">
        <f t="shared" si="110"/>
        <v>3.4574878931250224</v>
      </c>
      <c r="L402" s="551"/>
      <c r="N402" s="113">
        <f t="shared" si="114"/>
        <v>1.8726862400000099</v>
      </c>
      <c r="O402" s="113">
        <f t="shared" si="114"/>
        <v>1.7848943224999969</v>
      </c>
      <c r="P402" s="113">
        <f t="shared" si="114"/>
        <v>1.7838854400000104</v>
      </c>
      <c r="Q402" s="148">
        <f t="shared" si="104"/>
        <v>45031</v>
      </c>
      <c r="R402" s="148">
        <f t="shared" si="105"/>
        <v>44331</v>
      </c>
      <c r="S402" s="187">
        <f t="shared" si="95"/>
        <v>1.2541702500001861E-4</v>
      </c>
      <c r="T402" s="549">
        <f t="shared" si="106"/>
        <v>700</v>
      </c>
      <c r="U402" s="113">
        <f t="shared" si="107"/>
        <v>611.75</v>
      </c>
      <c r="V402" s="113">
        <f t="shared" si="108"/>
        <v>88.25</v>
      </c>
      <c r="W402" s="549">
        <f t="shared" si="96"/>
        <v>1.7959623749562486</v>
      </c>
      <c r="Y402" s="556">
        <f t="shared" si="103"/>
        <v>1.6615255181687738</v>
      </c>
      <c r="Z402" s="433"/>
      <c r="AA402" s="433"/>
    </row>
    <row r="403" spans="2:27" x14ac:dyDescent="0.35">
      <c r="B403" s="116">
        <v>42594</v>
      </c>
      <c r="C403" s="49">
        <f t="shared" si="113"/>
        <v>3.5265550399999901</v>
      </c>
      <c r="D403" s="113">
        <f t="shared" si="113"/>
        <v>3.3160438025000127</v>
      </c>
      <c r="E403" s="187">
        <f t="shared" si="109"/>
        <v>3.3256119668242869E-4</v>
      </c>
      <c r="F403" s="148">
        <f t="shared" si="99"/>
        <v>44420.25</v>
      </c>
      <c r="G403" s="116"/>
      <c r="H403" s="549">
        <f t="shared" si="100"/>
        <v>633</v>
      </c>
      <c r="I403" s="550">
        <f t="shared" si="101"/>
        <v>217.75</v>
      </c>
      <c r="J403" s="113">
        <f t="shared" si="102"/>
        <v>415.25</v>
      </c>
      <c r="K403" s="549">
        <f t="shared" si="110"/>
        <v>3.4541398394223912</v>
      </c>
      <c r="L403" s="551"/>
      <c r="N403" s="113">
        <f t="shared" si="114"/>
        <v>1.8837890624999742</v>
      </c>
      <c r="O403" s="113">
        <f t="shared" si="114"/>
        <v>1.7879209999999812</v>
      </c>
      <c r="P403" s="113">
        <f t="shared" si="114"/>
        <v>1.7798499600000239</v>
      </c>
      <c r="Q403" s="148">
        <f t="shared" si="104"/>
        <v>45031</v>
      </c>
      <c r="R403" s="148">
        <f t="shared" si="105"/>
        <v>44331</v>
      </c>
      <c r="S403" s="187">
        <f t="shared" si="95"/>
        <v>1.3695437499999002E-4</v>
      </c>
      <c r="T403" s="549">
        <f t="shared" si="106"/>
        <v>700</v>
      </c>
      <c r="U403" s="113">
        <f t="shared" si="107"/>
        <v>610.75</v>
      </c>
      <c r="V403" s="113">
        <f t="shared" si="108"/>
        <v>89.25</v>
      </c>
      <c r="W403" s="549">
        <f t="shared" si="96"/>
        <v>1.8001441779687304</v>
      </c>
      <c r="Y403" s="556">
        <f t="shared" si="103"/>
        <v>1.6539956614536608</v>
      </c>
      <c r="Z403" s="433"/>
      <c r="AA403" s="433"/>
    </row>
    <row r="404" spans="2:27" x14ac:dyDescent="0.35">
      <c r="B404" s="116">
        <v>42597</v>
      </c>
      <c r="C404" s="49">
        <f t="shared" si="113"/>
        <v>3.5001022499999923</v>
      </c>
      <c r="D404" s="113">
        <f t="shared" si="113"/>
        <v>3.2916505624999814</v>
      </c>
      <c r="E404" s="187">
        <f t="shared" si="109"/>
        <v>3.2930756319117039E-4</v>
      </c>
      <c r="F404" s="148">
        <f t="shared" si="99"/>
        <v>44423.25</v>
      </c>
      <c r="G404" s="116"/>
      <c r="H404" s="549">
        <f t="shared" si="100"/>
        <v>633</v>
      </c>
      <c r="I404" s="550">
        <f t="shared" si="101"/>
        <v>214.75</v>
      </c>
      <c r="J404" s="113">
        <f t="shared" si="102"/>
        <v>418.25</v>
      </c>
      <c r="K404" s="549">
        <f t="shared" si="110"/>
        <v>3.4293834508046883</v>
      </c>
      <c r="L404" s="551"/>
      <c r="N404" s="113">
        <f t="shared" si="114"/>
        <v>1.8706676099999875</v>
      </c>
      <c r="O404" s="113">
        <f t="shared" si="114"/>
        <v>1.7748057224999947</v>
      </c>
      <c r="P404" s="113">
        <f t="shared" si="114"/>
        <v>1.7677439999999933</v>
      </c>
      <c r="Q404" s="148">
        <f t="shared" si="104"/>
        <v>45031</v>
      </c>
      <c r="R404" s="148">
        <f t="shared" si="105"/>
        <v>44331</v>
      </c>
      <c r="S404" s="187">
        <f t="shared" ref="S404:S467" si="115">IF(N404="","",(O404-N404)/($O$14-$N$14))</f>
        <v>1.369455535714183E-4</v>
      </c>
      <c r="T404" s="549">
        <f t="shared" si="106"/>
        <v>700</v>
      </c>
      <c r="U404" s="113">
        <f t="shared" si="107"/>
        <v>607.75</v>
      </c>
      <c r="V404" s="113">
        <f t="shared" si="108"/>
        <v>92.25</v>
      </c>
      <c r="W404" s="549">
        <f t="shared" ref="W404:W467" si="116">IF(N404="","",N404-(U404*S404))</f>
        <v>1.7874389498169581</v>
      </c>
      <c r="Y404" s="556">
        <f t="shared" si="103"/>
        <v>1.6419445009877303</v>
      </c>
      <c r="Z404" s="433"/>
      <c r="AA404" s="433"/>
    </row>
    <row r="405" spans="2:27" x14ac:dyDescent="0.35">
      <c r="B405" s="116">
        <v>42598</v>
      </c>
      <c r="C405" s="49">
        <f t="shared" ref="C405:D424" si="117">IF(C135="","",((1+C135/200)^2-1)*100)</f>
        <v>3.4929809224999886</v>
      </c>
      <c r="D405" s="113">
        <f t="shared" si="117"/>
        <v>3.2916505624999814</v>
      </c>
      <c r="E405" s="187">
        <f t="shared" si="109"/>
        <v>3.1805744075830513E-4</v>
      </c>
      <c r="F405" s="148">
        <f t="shared" si="99"/>
        <v>44424.25</v>
      </c>
      <c r="G405" s="116"/>
      <c r="H405" s="549">
        <f t="shared" si="100"/>
        <v>633</v>
      </c>
      <c r="I405" s="550">
        <f t="shared" si="101"/>
        <v>213.75</v>
      </c>
      <c r="J405" s="113">
        <f t="shared" si="102"/>
        <v>419.25</v>
      </c>
      <c r="K405" s="549">
        <f t="shared" si="110"/>
        <v>3.4249961445379009</v>
      </c>
      <c r="L405" s="551"/>
      <c r="N405" s="113">
        <f t="shared" ref="N405:P424" si="118">IF(N135="","",((1+N135/200)^2-1)*100)</f>
        <v>1.8827796900000138</v>
      </c>
      <c r="O405" s="113">
        <f t="shared" si="118"/>
        <v>1.7859032100000061</v>
      </c>
      <c r="P405" s="113">
        <f t="shared" si="118"/>
        <v>1.7808588224999866</v>
      </c>
      <c r="Q405" s="148">
        <f t="shared" si="104"/>
        <v>45031</v>
      </c>
      <c r="R405" s="148">
        <f t="shared" si="105"/>
        <v>44331</v>
      </c>
      <c r="S405" s="187">
        <f t="shared" si="115"/>
        <v>1.3839497142858242E-4</v>
      </c>
      <c r="T405" s="549">
        <f t="shared" si="106"/>
        <v>700</v>
      </c>
      <c r="U405" s="113">
        <f t="shared" si="107"/>
        <v>606.75</v>
      </c>
      <c r="V405" s="113">
        <f t="shared" si="108"/>
        <v>93.25</v>
      </c>
      <c r="W405" s="549">
        <f t="shared" si="116"/>
        <v>1.7988085410857213</v>
      </c>
      <c r="Y405" s="556">
        <f t="shared" si="103"/>
        <v>1.6261876034521796</v>
      </c>
      <c r="Z405" s="433"/>
      <c r="AA405" s="433"/>
    </row>
    <row r="406" spans="2:27" x14ac:dyDescent="0.35">
      <c r="B406" s="116">
        <v>42599</v>
      </c>
      <c r="C406" s="49">
        <f t="shared" si="117"/>
        <v>3.4919636099999929</v>
      </c>
      <c r="D406" s="113">
        <f t="shared" si="117"/>
        <v>3.2865689999999947</v>
      </c>
      <c r="E406" s="187">
        <f t="shared" si="109"/>
        <v>3.2447805687203497E-4</v>
      </c>
      <c r="F406" s="148">
        <f t="shared" si="99"/>
        <v>44425.25</v>
      </c>
      <c r="G406" s="116"/>
      <c r="H406" s="549">
        <f t="shared" si="100"/>
        <v>633</v>
      </c>
      <c r="I406" s="550">
        <f t="shared" si="101"/>
        <v>212.75</v>
      </c>
      <c r="J406" s="113">
        <f t="shared" si="102"/>
        <v>420.25</v>
      </c>
      <c r="K406" s="549">
        <f t="shared" si="110"/>
        <v>3.4229309034004674</v>
      </c>
      <c r="L406" s="551"/>
      <c r="N406" s="113">
        <f t="shared" si="118"/>
        <v>1.9080155025000156</v>
      </c>
      <c r="O406" s="113">
        <f t="shared" si="118"/>
        <v>1.8080999999999792</v>
      </c>
      <c r="P406" s="113">
        <f t="shared" si="118"/>
        <v>1.7959923599999872</v>
      </c>
      <c r="Q406" s="148">
        <f t="shared" si="104"/>
        <v>45031</v>
      </c>
      <c r="R406" s="148">
        <f t="shared" si="105"/>
        <v>44331</v>
      </c>
      <c r="S406" s="187">
        <f t="shared" si="115"/>
        <v>1.4273643214290921E-4</v>
      </c>
      <c r="T406" s="549">
        <f t="shared" si="106"/>
        <v>700</v>
      </c>
      <c r="U406" s="113">
        <f t="shared" si="107"/>
        <v>605.75</v>
      </c>
      <c r="V406" s="113">
        <f t="shared" si="108"/>
        <v>94.25</v>
      </c>
      <c r="W406" s="549">
        <f t="shared" si="116"/>
        <v>1.8215529087294484</v>
      </c>
      <c r="Y406" s="556">
        <f t="shared" si="103"/>
        <v>1.6013779946710189</v>
      </c>
      <c r="Z406" s="433"/>
      <c r="AA406" s="433"/>
    </row>
    <row r="407" spans="2:27" x14ac:dyDescent="0.35">
      <c r="B407" s="116">
        <v>42600</v>
      </c>
      <c r="C407" s="49">
        <f t="shared" si="117"/>
        <v>3.482808022500028</v>
      </c>
      <c r="D407" s="113">
        <f t="shared" si="117"/>
        <v>3.2743737600000156</v>
      </c>
      <c r="E407" s="187">
        <f t="shared" si="109"/>
        <v>3.292800355450433E-4</v>
      </c>
      <c r="F407" s="148">
        <f t="shared" si="99"/>
        <v>44426.25</v>
      </c>
      <c r="G407" s="116"/>
      <c r="H407" s="549">
        <f t="shared" si="100"/>
        <v>633</v>
      </c>
      <c r="I407" s="550">
        <f t="shared" si="101"/>
        <v>211.75</v>
      </c>
      <c r="J407" s="113">
        <f t="shared" si="102"/>
        <v>421.25</v>
      </c>
      <c r="K407" s="549">
        <f t="shared" si="110"/>
        <v>3.4130829749733649</v>
      </c>
      <c r="L407" s="551"/>
      <c r="N407" s="113">
        <f t="shared" si="118"/>
        <v>1.9049870399999946</v>
      </c>
      <c r="O407" s="113">
        <f t="shared" si="118"/>
        <v>1.7909477224999915</v>
      </c>
      <c r="P407" s="113">
        <f t="shared" si="118"/>
        <v>1.7798499600000239</v>
      </c>
      <c r="Q407" s="148">
        <f t="shared" si="104"/>
        <v>45031</v>
      </c>
      <c r="R407" s="148">
        <f t="shared" si="105"/>
        <v>44331</v>
      </c>
      <c r="S407" s="187">
        <f t="shared" si="115"/>
        <v>1.6291331071429025E-4</v>
      </c>
      <c r="T407" s="549">
        <f t="shared" si="106"/>
        <v>700</v>
      </c>
      <c r="U407" s="113">
        <f t="shared" si="107"/>
        <v>604.75</v>
      </c>
      <c r="V407" s="113">
        <f t="shared" si="108"/>
        <v>95.25</v>
      </c>
      <c r="W407" s="549">
        <f t="shared" si="116"/>
        <v>1.8064652153455276</v>
      </c>
      <c r="Y407" s="556">
        <f t="shared" si="103"/>
        <v>1.6066177596278373</v>
      </c>
      <c r="Z407" s="433"/>
      <c r="AA407" s="433"/>
    </row>
    <row r="408" spans="2:27" x14ac:dyDescent="0.35">
      <c r="B408" s="116">
        <v>42601</v>
      </c>
      <c r="C408" s="49">
        <f t="shared" si="117"/>
        <v>3.5092586025000205</v>
      </c>
      <c r="D408" s="113">
        <f t="shared" si="117"/>
        <v>3.299781322499995</v>
      </c>
      <c r="E408" s="187">
        <f t="shared" si="109"/>
        <v>3.3092777251188867E-4</v>
      </c>
      <c r="F408" s="148">
        <f t="shared" si="99"/>
        <v>44427.25</v>
      </c>
      <c r="G408" s="116"/>
      <c r="H408" s="549">
        <f t="shared" si="100"/>
        <v>633</v>
      </c>
      <c r="I408" s="550">
        <f t="shared" si="101"/>
        <v>210.75</v>
      </c>
      <c r="J408" s="113">
        <f t="shared" si="102"/>
        <v>422.25</v>
      </c>
      <c r="K408" s="549">
        <f t="shared" si="110"/>
        <v>3.4395155744431398</v>
      </c>
      <c r="L408" s="551"/>
      <c r="N408" s="113">
        <f t="shared" si="118"/>
        <v>1.9413315600000036</v>
      </c>
      <c r="O408" s="113">
        <f t="shared" si="118"/>
        <v>1.8091090024999756</v>
      </c>
      <c r="P408" s="113">
        <f t="shared" si="118"/>
        <v>1.7949834224999739</v>
      </c>
      <c r="Q408" s="148">
        <f t="shared" si="104"/>
        <v>45031</v>
      </c>
      <c r="R408" s="148">
        <f t="shared" si="105"/>
        <v>44331</v>
      </c>
      <c r="S408" s="187">
        <f t="shared" si="115"/>
        <v>1.8888936785718284E-4</v>
      </c>
      <c r="T408" s="549">
        <f t="shared" si="106"/>
        <v>700</v>
      </c>
      <c r="U408" s="113">
        <f t="shared" si="107"/>
        <v>603.75</v>
      </c>
      <c r="V408" s="113">
        <f t="shared" si="108"/>
        <v>96.25</v>
      </c>
      <c r="W408" s="549">
        <f t="shared" si="116"/>
        <v>1.8272896041562294</v>
      </c>
      <c r="Y408" s="556">
        <f t="shared" si="103"/>
        <v>1.6122259702869104</v>
      </c>
      <c r="Z408" s="433"/>
      <c r="AA408" s="433"/>
    </row>
    <row r="409" spans="2:27" x14ac:dyDescent="0.35">
      <c r="B409" s="116">
        <v>42604</v>
      </c>
      <c r="C409" s="49">
        <f t="shared" si="117"/>
        <v>3.5621699025000009</v>
      </c>
      <c r="D409" s="113">
        <f t="shared" si="117"/>
        <v>3.3363737025000173</v>
      </c>
      <c r="E409" s="187">
        <f t="shared" si="109"/>
        <v>3.5670805687201194E-4</v>
      </c>
      <c r="F409" s="148">
        <f t="shared" si="99"/>
        <v>44430.25</v>
      </c>
      <c r="G409" s="116"/>
      <c r="H409" s="549">
        <f t="shared" si="100"/>
        <v>633</v>
      </c>
      <c r="I409" s="550">
        <f t="shared" si="101"/>
        <v>207.75</v>
      </c>
      <c r="J409" s="113">
        <f t="shared" si="102"/>
        <v>425.25</v>
      </c>
      <c r="K409" s="549">
        <f t="shared" si="110"/>
        <v>3.4880638036848404</v>
      </c>
      <c r="L409" s="551"/>
      <c r="N409" s="113">
        <f t="shared" si="118"/>
        <v>2.0039400900000004</v>
      </c>
      <c r="O409" s="113">
        <f t="shared" si="118"/>
        <v>1.8474548025000148</v>
      </c>
      <c r="P409" s="113">
        <f t="shared" si="118"/>
        <v>1.833326562500015</v>
      </c>
      <c r="Q409" s="148">
        <f t="shared" si="104"/>
        <v>45031</v>
      </c>
      <c r="R409" s="148">
        <f t="shared" si="105"/>
        <v>44331</v>
      </c>
      <c r="S409" s="187">
        <f t="shared" si="115"/>
        <v>2.2355041071426513E-4</v>
      </c>
      <c r="T409" s="549">
        <f t="shared" si="106"/>
        <v>700</v>
      </c>
      <c r="U409" s="113">
        <f t="shared" si="107"/>
        <v>600.75</v>
      </c>
      <c r="V409" s="113">
        <f t="shared" si="108"/>
        <v>99.25</v>
      </c>
      <c r="W409" s="549">
        <f t="shared" si="116"/>
        <v>1.8696421807634056</v>
      </c>
      <c r="Y409" s="556">
        <f t="shared" si="103"/>
        <v>1.6184216229214348</v>
      </c>
      <c r="Z409" s="433"/>
      <c r="AA409" s="433"/>
    </row>
    <row r="410" spans="2:27" x14ac:dyDescent="0.35">
      <c r="B410" s="116">
        <v>42605</v>
      </c>
      <c r="C410" s="49">
        <f t="shared" si="117"/>
        <v>3.5306250000000095</v>
      </c>
      <c r="D410" s="113">
        <f t="shared" si="117"/>
        <v>3.3160438025000127</v>
      </c>
      <c r="E410" s="187">
        <f t="shared" si="109"/>
        <v>3.3899083333332813E-4</v>
      </c>
      <c r="F410" s="148">
        <f t="shared" si="99"/>
        <v>44431.25</v>
      </c>
      <c r="G410" s="116"/>
      <c r="H410" s="549">
        <f t="shared" si="100"/>
        <v>633</v>
      </c>
      <c r="I410" s="550">
        <f t="shared" si="101"/>
        <v>206.75</v>
      </c>
      <c r="J410" s="113">
        <f t="shared" si="102"/>
        <v>426.25</v>
      </c>
      <c r="K410" s="549">
        <f t="shared" si="110"/>
        <v>3.4605386452083438</v>
      </c>
      <c r="L410" s="551"/>
      <c r="N410" s="113">
        <f t="shared" si="118"/>
        <v>1.9726334224999809</v>
      </c>
      <c r="O410" s="113">
        <f t="shared" si="118"/>
        <v>1.811127022499992</v>
      </c>
      <c r="P410" s="113">
        <f t="shared" si="118"/>
        <v>1.8040640399999974</v>
      </c>
      <c r="Q410" s="148">
        <f t="shared" si="104"/>
        <v>45031</v>
      </c>
      <c r="R410" s="148">
        <f t="shared" si="105"/>
        <v>44331</v>
      </c>
      <c r="S410" s="187">
        <f t="shared" si="115"/>
        <v>2.3072342857141263E-4</v>
      </c>
      <c r="T410" s="549">
        <f t="shared" si="106"/>
        <v>700</v>
      </c>
      <c r="U410" s="113">
        <f t="shared" si="107"/>
        <v>599.75</v>
      </c>
      <c r="V410" s="113">
        <f t="shared" si="108"/>
        <v>100.25</v>
      </c>
      <c r="W410" s="549">
        <f t="shared" si="116"/>
        <v>1.8342570462142762</v>
      </c>
      <c r="Y410" s="556">
        <f t="shared" si="103"/>
        <v>1.6262815989940675</v>
      </c>
      <c r="Z410" s="433"/>
      <c r="AA410" s="433"/>
    </row>
    <row r="411" spans="2:27" x14ac:dyDescent="0.35">
      <c r="B411" s="116">
        <v>42606</v>
      </c>
      <c r="C411" s="49">
        <f t="shared" si="117"/>
        <v>3.5143456399999939</v>
      </c>
      <c r="D411" s="113">
        <f t="shared" si="117"/>
        <v>3.3018140625000081</v>
      </c>
      <c r="E411" s="187">
        <f t="shared" si="109"/>
        <v>3.3575288704579124E-4</v>
      </c>
      <c r="F411" s="148">
        <f t="shared" si="99"/>
        <v>44432.25</v>
      </c>
      <c r="G411" s="116"/>
      <c r="H411" s="549">
        <f t="shared" si="100"/>
        <v>633</v>
      </c>
      <c r="I411" s="550">
        <f t="shared" si="101"/>
        <v>205.75</v>
      </c>
      <c r="J411" s="113">
        <f t="shared" si="102"/>
        <v>427.25</v>
      </c>
      <c r="K411" s="549">
        <f t="shared" si="110"/>
        <v>3.4452644834903223</v>
      </c>
      <c r="L411" s="551"/>
      <c r="N411" s="113">
        <f t="shared" si="118"/>
        <v>1.9766727225000169</v>
      </c>
      <c r="O411" s="113">
        <f t="shared" si="118"/>
        <v>1.8151631224999853</v>
      </c>
      <c r="P411" s="113">
        <f t="shared" si="118"/>
        <v>1.8030550624999808</v>
      </c>
      <c r="Q411" s="148">
        <f t="shared" si="104"/>
        <v>45031</v>
      </c>
      <c r="R411" s="148">
        <f t="shared" si="105"/>
        <v>44331</v>
      </c>
      <c r="S411" s="187">
        <f t="shared" si="115"/>
        <v>2.3072800000004508E-4</v>
      </c>
      <c r="T411" s="549">
        <f t="shared" si="106"/>
        <v>700</v>
      </c>
      <c r="U411" s="113">
        <f t="shared" si="107"/>
        <v>598.75</v>
      </c>
      <c r="V411" s="113">
        <f t="shared" si="108"/>
        <v>101.25</v>
      </c>
      <c r="W411" s="549">
        <f t="shared" si="116"/>
        <v>1.8385243324999898</v>
      </c>
      <c r="Y411" s="556">
        <f t="shared" si="103"/>
        <v>1.6067401509903325</v>
      </c>
      <c r="Z411" s="433"/>
      <c r="AA411" s="433"/>
    </row>
    <row r="412" spans="2:27" x14ac:dyDescent="0.35">
      <c r="B412" s="116">
        <v>42607</v>
      </c>
      <c r="C412" s="49">
        <f t="shared" si="117"/>
        <v>3.4889117025000083</v>
      </c>
      <c r="D412" s="113">
        <f t="shared" si="117"/>
        <v>3.2865689999999947</v>
      </c>
      <c r="E412" s="187">
        <f t="shared" si="109"/>
        <v>3.1965671800950003E-4</v>
      </c>
      <c r="F412" s="148">
        <f t="shared" si="99"/>
        <v>44433.25</v>
      </c>
      <c r="G412" s="116"/>
      <c r="H412" s="549">
        <f t="shared" si="100"/>
        <v>633</v>
      </c>
      <c r="I412" s="550">
        <f t="shared" si="101"/>
        <v>204.75</v>
      </c>
      <c r="J412" s="113">
        <f t="shared" si="102"/>
        <v>428.25</v>
      </c>
      <c r="K412" s="549">
        <f t="shared" si="110"/>
        <v>3.4234619894875631</v>
      </c>
      <c r="L412" s="551"/>
      <c r="N412" s="113">
        <f t="shared" si="118"/>
        <v>1.9786924025000152</v>
      </c>
      <c r="O412" s="113">
        <f t="shared" si="118"/>
        <v>1.8323174400000086</v>
      </c>
      <c r="P412" s="113">
        <f t="shared" si="118"/>
        <v>1.8171812024999845</v>
      </c>
      <c r="Q412" s="148">
        <f t="shared" si="104"/>
        <v>45031</v>
      </c>
      <c r="R412" s="148">
        <f t="shared" si="105"/>
        <v>44331</v>
      </c>
      <c r="S412" s="187">
        <f t="shared" si="115"/>
        <v>2.0910708928572369E-4</v>
      </c>
      <c r="T412" s="549">
        <f t="shared" si="106"/>
        <v>700</v>
      </c>
      <c r="U412" s="113">
        <f t="shared" si="107"/>
        <v>597.75</v>
      </c>
      <c r="V412" s="113">
        <f t="shared" si="108"/>
        <v>102.25</v>
      </c>
      <c r="W412" s="549">
        <f t="shared" si="116"/>
        <v>1.8536986398794739</v>
      </c>
      <c r="Y412" s="556">
        <f t="shared" si="103"/>
        <v>1.5697633496080892</v>
      </c>
      <c r="Z412" s="433"/>
      <c r="AA412" s="433"/>
    </row>
    <row r="413" spans="2:27" x14ac:dyDescent="0.35">
      <c r="B413" s="116">
        <v>42608</v>
      </c>
      <c r="C413" s="49">
        <f t="shared" si="117"/>
        <v>3.4899290000000249</v>
      </c>
      <c r="D413" s="113">
        <f t="shared" si="117"/>
        <v>3.2896179225000211</v>
      </c>
      <c r="E413" s="187">
        <f t="shared" si="109"/>
        <v>3.1644719984202826E-4</v>
      </c>
      <c r="F413" s="148">
        <f t="shared" ref="F413:F476" si="119">B413+365.25*5</f>
        <v>44434.25</v>
      </c>
      <c r="G413" s="116"/>
      <c r="H413" s="549">
        <f t="shared" ref="H413:H476" si="120">C$14-D$14</f>
        <v>633</v>
      </c>
      <c r="I413" s="550">
        <f t="shared" ref="I413:I476" si="121">C$14-F413</f>
        <v>203.75</v>
      </c>
      <c r="J413" s="113">
        <f t="shared" ref="J413:J476" si="122">F413-D$14</f>
        <v>429.25</v>
      </c>
      <c r="K413" s="549">
        <f t="shared" si="110"/>
        <v>3.4254528830322117</v>
      </c>
      <c r="L413" s="551"/>
      <c r="N413" s="113">
        <f t="shared" si="118"/>
        <v>1.9867713224999806</v>
      </c>
      <c r="O413" s="113">
        <f t="shared" si="118"/>
        <v>1.8494732024999738</v>
      </c>
      <c r="P413" s="113">
        <f t="shared" si="118"/>
        <v>1.8323174400000086</v>
      </c>
      <c r="Q413" s="148">
        <f t="shared" si="104"/>
        <v>45031</v>
      </c>
      <c r="R413" s="148">
        <f t="shared" si="105"/>
        <v>44331</v>
      </c>
      <c r="S413" s="187">
        <f t="shared" si="115"/>
        <v>1.9614017142858105E-4</v>
      </c>
      <c r="T413" s="549">
        <f t="shared" si="106"/>
        <v>700</v>
      </c>
      <c r="U413" s="113">
        <f t="shared" si="107"/>
        <v>596.75</v>
      </c>
      <c r="V413" s="113">
        <f t="shared" si="108"/>
        <v>103.25</v>
      </c>
      <c r="W413" s="549">
        <f t="shared" si="116"/>
        <v>1.8697246751999748</v>
      </c>
      <c r="Y413" s="556">
        <f t="shared" ref="Y413:Y476" si="123">IFERROR(K413-W413,"")</f>
        <v>1.555728207832237</v>
      </c>
      <c r="Z413" s="433"/>
      <c r="AA413" s="433"/>
    </row>
    <row r="414" spans="2:27" x14ac:dyDescent="0.35">
      <c r="B414" s="116">
        <v>42611</v>
      </c>
      <c r="C414" s="49">
        <f t="shared" si="117"/>
        <v>3.5041716900000131</v>
      </c>
      <c r="D414" s="113">
        <f t="shared" si="117"/>
        <v>3.2977486024999836</v>
      </c>
      <c r="E414" s="187">
        <f t="shared" si="109"/>
        <v>3.2610282385470688E-4</v>
      </c>
      <c r="F414" s="148">
        <f t="shared" si="119"/>
        <v>44437.25</v>
      </c>
      <c r="G414" s="116"/>
      <c r="H414" s="549">
        <f t="shared" si="120"/>
        <v>633</v>
      </c>
      <c r="I414" s="550">
        <f t="shared" si="121"/>
        <v>200.75</v>
      </c>
      <c r="J414" s="113">
        <f t="shared" si="122"/>
        <v>432.25</v>
      </c>
      <c r="K414" s="549">
        <f t="shared" si="110"/>
        <v>3.4387065481111807</v>
      </c>
      <c r="L414" s="551"/>
      <c r="N414" s="113">
        <f t="shared" si="118"/>
        <v>1.9988903025000226</v>
      </c>
      <c r="O414" s="113">
        <f t="shared" si="118"/>
        <v>1.8656211224999941</v>
      </c>
      <c r="P414" s="113">
        <f t="shared" si="118"/>
        <v>1.8504824099999873</v>
      </c>
      <c r="Q414" s="148">
        <f t="shared" ref="Q414:Q477" si="124">IF($F414&lt;$P$14,$P$14,IF($F414&lt;$O$14,$O$14,$N$14))</f>
        <v>45031</v>
      </c>
      <c r="R414" s="148">
        <f t="shared" ref="R414:R477" si="125">IF($F414&gt;$N$14,$N$14,IF($F414&gt;$O$14,$O$14,$P$14))</f>
        <v>44331</v>
      </c>
      <c r="S414" s="187">
        <f t="shared" si="115"/>
        <v>1.9038454285718359E-4</v>
      </c>
      <c r="T414" s="549">
        <f t="shared" ref="T414:T477" si="126">Q414-R414</f>
        <v>700</v>
      </c>
      <c r="U414" s="113">
        <f t="shared" ref="U414:U477" si="127">Q414-F414</f>
        <v>593.75</v>
      </c>
      <c r="V414" s="113">
        <f t="shared" ref="V414:V477" si="128">F414-R414</f>
        <v>106.25</v>
      </c>
      <c r="W414" s="549">
        <f t="shared" si="116"/>
        <v>1.8858494801785699</v>
      </c>
      <c r="Y414" s="556">
        <f t="shared" si="123"/>
        <v>1.5528570679326108</v>
      </c>
      <c r="Z414" s="433"/>
      <c r="AA414" s="433"/>
    </row>
    <row r="415" spans="2:27" x14ac:dyDescent="0.35">
      <c r="B415" s="116">
        <v>42612</v>
      </c>
      <c r="C415" s="49">
        <f t="shared" si="117"/>
        <v>3.5062064399999926</v>
      </c>
      <c r="D415" s="113">
        <f t="shared" si="117"/>
        <v>3.2936832224999879</v>
      </c>
      <c r="E415" s="187">
        <f t="shared" si="109"/>
        <v>3.3573968009479417E-4</v>
      </c>
      <c r="F415" s="148">
        <f t="shared" si="119"/>
        <v>44438.25</v>
      </c>
      <c r="G415" s="116"/>
      <c r="H415" s="549">
        <f t="shared" si="120"/>
        <v>633</v>
      </c>
      <c r="I415" s="550">
        <f t="shared" si="121"/>
        <v>199.75</v>
      </c>
      <c r="J415" s="113">
        <f t="shared" si="122"/>
        <v>433.25</v>
      </c>
      <c r="K415" s="549">
        <f t="shared" si="110"/>
        <v>3.4391424389010576</v>
      </c>
      <c r="L415" s="551"/>
      <c r="N415" s="113">
        <f t="shared" si="118"/>
        <v>1.9797022499999928</v>
      </c>
      <c r="O415" s="113">
        <f t="shared" si="118"/>
        <v>1.8595655024999935</v>
      </c>
      <c r="P415" s="113">
        <f t="shared" si="118"/>
        <v>1.8434180624999907</v>
      </c>
      <c r="Q415" s="148">
        <f t="shared" si="124"/>
        <v>45031</v>
      </c>
      <c r="R415" s="148">
        <f t="shared" si="125"/>
        <v>44331</v>
      </c>
      <c r="S415" s="187">
        <f t="shared" si="115"/>
        <v>1.7162392499999894E-4</v>
      </c>
      <c r="T415" s="549">
        <f t="shared" si="126"/>
        <v>700</v>
      </c>
      <c r="U415" s="113">
        <f t="shared" si="127"/>
        <v>592.75</v>
      </c>
      <c r="V415" s="113">
        <f t="shared" si="128"/>
        <v>107.25</v>
      </c>
      <c r="W415" s="549">
        <f t="shared" si="116"/>
        <v>1.8779721684562434</v>
      </c>
      <c r="Y415" s="556">
        <f t="shared" si="123"/>
        <v>1.5611702704448143</v>
      </c>
      <c r="Z415" s="433"/>
      <c r="AA415" s="433"/>
    </row>
    <row r="416" spans="2:27" x14ac:dyDescent="0.35">
      <c r="B416" s="116">
        <v>42613</v>
      </c>
      <c r="C416" s="49">
        <f t="shared" si="117"/>
        <v>3.511293402499982</v>
      </c>
      <c r="D416" s="113">
        <f t="shared" si="117"/>
        <v>3.3038468225000228</v>
      </c>
      <c r="E416" s="187">
        <f t="shared" si="109"/>
        <v>3.2771971563974595E-4</v>
      </c>
      <c r="F416" s="148">
        <f t="shared" si="119"/>
        <v>44439.25</v>
      </c>
      <c r="G416" s="116"/>
      <c r="H416" s="549">
        <f t="shared" si="120"/>
        <v>633</v>
      </c>
      <c r="I416" s="550">
        <f t="shared" si="121"/>
        <v>198.75</v>
      </c>
      <c r="J416" s="113">
        <f t="shared" si="122"/>
        <v>434.25</v>
      </c>
      <c r="K416" s="549">
        <f t="shared" si="110"/>
        <v>3.4461591090165826</v>
      </c>
      <c r="L416" s="551"/>
      <c r="N416" s="113">
        <f t="shared" si="118"/>
        <v>1.9726334224999809</v>
      </c>
      <c r="O416" s="113">
        <f t="shared" si="118"/>
        <v>1.8514916225000011</v>
      </c>
      <c r="P416" s="113">
        <f t="shared" si="118"/>
        <v>1.8363539599999923</v>
      </c>
      <c r="Q416" s="148">
        <f t="shared" si="124"/>
        <v>45031</v>
      </c>
      <c r="R416" s="148">
        <f t="shared" si="125"/>
        <v>44331</v>
      </c>
      <c r="S416" s="187">
        <f t="shared" si="115"/>
        <v>1.7305971428568538E-4</v>
      </c>
      <c r="T416" s="549">
        <f t="shared" si="126"/>
        <v>700</v>
      </c>
      <c r="U416" s="113">
        <f t="shared" si="127"/>
        <v>591.75</v>
      </c>
      <c r="V416" s="113">
        <f t="shared" si="128"/>
        <v>108.25</v>
      </c>
      <c r="W416" s="549">
        <f t="shared" si="116"/>
        <v>1.8702253365714265</v>
      </c>
      <c r="Y416" s="556">
        <f t="shared" si="123"/>
        <v>1.5759337724451561</v>
      </c>
      <c r="Z416" s="433"/>
      <c r="AA416" s="433"/>
    </row>
    <row r="417" spans="2:27" x14ac:dyDescent="0.35">
      <c r="B417" s="116">
        <v>42614</v>
      </c>
      <c r="C417" s="49">
        <f t="shared" si="117"/>
        <v>3.5224851599999996</v>
      </c>
      <c r="D417" s="113">
        <f t="shared" si="117"/>
        <v>3.3129944899999986</v>
      </c>
      <c r="E417" s="187">
        <f t="shared" si="109"/>
        <v>3.309489257503965E-4</v>
      </c>
      <c r="F417" s="148">
        <f t="shared" si="119"/>
        <v>44440.25</v>
      </c>
      <c r="G417" s="116"/>
      <c r="H417" s="549">
        <f t="shared" si="120"/>
        <v>633</v>
      </c>
      <c r="I417" s="550">
        <f t="shared" si="121"/>
        <v>197.75</v>
      </c>
      <c r="J417" s="113">
        <f t="shared" si="122"/>
        <v>435.25</v>
      </c>
      <c r="K417" s="549">
        <f t="shared" si="110"/>
        <v>3.4570400099328586</v>
      </c>
      <c r="L417" s="551"/>
      <c r="N417" s="113">
        <f t="shared" si="118"/>
        <v>1.9827318224999946</v>
      </c>
      <c r="O417" s="113">
        <f t="shared" si="118"/>
        <v>1.8625932899999809</v>
      </c>
      <c r="P417" s="113">
        <f t="shared" si="118"/>
        <v>1.8464456100000026</v>
      </c>
      <c r="Q417" s="148">
        <f t="shared" si="124"/>
        <v>45031</v>
      </c>
      <c r="R417" s="148">
        <f t="shared" si="125"/>
        <v>44331</v>
      </c>
      <c r="S417" s="187">
        <f t="shared" si="115"/>
        <v>1.716264750000196E-4</v>
      </c>
      <c r="T417" s="549">
        <f t="shared" si="126"/>
        <v>700</v>
      </c>
      <c r="U417" s="113">
        <f t="shared" si="127"/>
        <v>590.75</v>
      </c>
      <c r="V417" s="113">
        <f t="shared" si="128"/>
        <v>109.25</v>
      </c>
      <c r="W417" s="549">
        <f t="shared" si="116"/>
        <v>1.8813434823937329</v>
      </c>
      <c r="Y417" s="556">
        <f t="shared" si="123"/>
        <v>1.5756965275391257</v>
      </c>
      <c r="Z417" s="433"/>
      <c r="AA417" s="433"/>
    </row>
    <row r="418" spans="2:27" x14ac:dyDescent="0.35">
      <c r="B418" s="116">
        <v>42615</v>
      </c>
      <c r="C418" s="49">
        <f t="shared" si="117"/>
        <v>3.5265550399999901</v>
      </c>
      <c r="D418" s="113">
        <f t="shared" si="117"/>
        <v>3.3150273600000002</v>
      </c>
      <c r="E418" s="187">
        <f t="shared" si="109"/>
        <v>3.3416695102684029E-4</v>
      </c>
      <c r="F418" s="148">
        <f t="shared" si="119"/>
        <v>44441.25</v>
      </c>
      <c r="G418" s="116"/>
      <c r="H418" s="549">
        <f t="shared" si="120"/>
        <v>633</v>
      </c>
      <c r="I418" s="550">
        <f t="shared" si="121"/>
        <v>196.75</v>
      </c>
      <c r="J418" s="113">
        <f t="shared" si="122"/>
        <v>436.25</v>
      </c>
      <c r="K418" s="549">
        <f t="shared" si="110"/>
        <v>3.4608076923854592</v>
      </c>
      <c r="L418" s="551"/>
      <c r="N418" s="113">
        <f t="shared" si="118"/>
        <v>1.9938406399999886</v>
      </c>
      <c r="O418" s="113">
        <f t="shared" si="118"/>
        <v>1.8726862400000099</v>
      </c>
      <c r="P418" s="113">
        <f t="shared" si="118"/>
        <v>1.8585562499999986</v>
      </c>
      <c r="Q418" s="148">
        <f t="shared" si="124"/>
        <v>45031</v>
      </c>
      <c r="R418" s="148">
        <f t="shared" si="125"/>
        <v>44331</v>
      </c>
      <c r="S418" s="187">
        <f t="shared" si="115"/>
        <v>1.7307771428568382E-4</v>
      </c>
      <c r="T418" s="549">
        <f t="shared" si="126"/>
        <v>700</v>
      </c>
      <c r="U418" s="113">
        <f t="shared" si="127"/>
        <v>589.75</v>
      </c>
      <c r="V418" s="113">
        <f t="shared" si="128"/>
        <v>110.25</v>
      </c>
      <c r="W418" s="549">
        <f t="shared" si="116"/>
        <v>1.8917680580000065</v>
      </c>
      <c r="Y418" s="556">
        <f t="shared" si="123"/>
        <v>1.5690396343854527</v>
      </c>
      <c r="Z418" s="433"/>
      <c r="AA418" s="433"/>
    </row>
    <row r="419" spans="2:27" x14ac:dyDescent="0.35">
      <c r="B419" s="116">
        <v>42618</v>
      </c>
      <c r="C419" s="49">
        <f t="shared" si="117"/>
        <v>3.5469056399999754</v>
      </c>
      <c r="D419" s="113">
        <f t="shared" si="117"/>
        <v>3.3282415024999956</v>
      </c>
      <c r="E419" s="187">
        <f t="shared" si="109"/>
        <v>3.4544097551339622E-4</v>
      </c>
      <c r="F419" s="148">
        <f t="shared" si="119"/>
        <v>44444.25</v>
      </c>
      <c r="G419" s="116"/>
      <c r="H419" s="549">
        <f t="shared" si="120"/>
        <v>633</v>
      </c>
      <c r="I419" s="550">
        <f t="shared" si="121"/>
        <v>193.75</v>
      </c>
      <c r="J419" s="113">
        <f t="shared" si="122"/>
        <v>439.25</v>
      </c>
      <c r="K419" s="549">
        <f t="shared" si="110"/>
        <v>3.479976450994255</v>
      </c>
      <c r="L419" s="551"/>
      <c r="N419" s="113">
        <f t="shared" si="118"/>
        <v>2.0221203600000015</v>
      </c>
      <c r="O419" s="113">
        <f t="shared" si="118"/>
        <v>1.897920802499975</v>
      </c>
      <c r="P419" s="113">
        <f t="shared" si="118"/>
        <v>1.876723559999971</v>
      </c>
      <c r="Q419" s="148">
        <f t="shared" si="124"/>
        <v>45031</v>
      </c>
      <c r="R419" s="148">
        <f t="shared" si="125"/>
        <v>44331</v>
      </c>
      <c r="S419" s="187">
        <f t="shared" si="115"/>
        <v>1.774279392857522E-4</v>
      </c>
      <c r="T419" s="549">
        <f t="shared" si="126"/>
        <v>700</v>
      </c>
      <c r="U419" s="113">
        <f t="shared" si="127"/>
        <v>586.75</v>
      </c>
      <c r="V419" s="113">
        <f t="shared" si="128"/>
        <v>113.25</v>
      </c>
      <c r="W419" s="549">
        <f t="shared" si="116"/>
        <v>1.9180145166240865</v>
      </c>
      <c r="Y419" s="556">
        <f t="shared" si="123"/>
        <v>1.5619619343701685</v>
      </c>
      <c r="Z419" s="433"/>
      <c r="AA419" s="433"/>
    </row>
    <row r="420" spans="2:27" x14ac:dyDescent="0.35">
      <c r="B420" s="116">
        <v>42619</v>
      </c>
      <c r="C420" s="49">
        <f t="shared" si="117"/>
        <v>3.5642052225000054</v>
      </c>
      <c r="D420" s="113">
        <f t="shared" si="117"/>
        <v>3.3312910400000284</v>
      </c>
      <c r="E420" s="187">
        <f t="shared" si="109"/>
        <v>3.6795289494467138E-4</v>
      </c>
      <c r="F420" s="148">
        <f t="shared" si="119"/>
        <v>44445.25</v>
      </c>
      <c r="G420" s="116"/>
      <c r="H420" s="549">
        <f t="shared" si="120"/>
        <v>633</v>
      </c>
      <c r="I420" s="550">
        <f t="shared" si="121"/>
        <v>192.75</v>
      </c>
      <c r="J420" s="113">
        <f t="shared" si="122"/>
        <v>440.25</v>
      </c>
      <c r="K420" s="549">
        <f t="shared" si="110"/>
        <v>3.4932823019994199</v>
      </c>
      <c r="L420" s="551"/>
      <c r="N420" s="113">
        <f t="shared" si="118"/>
        <v>2.0392921025000232</v>
      </c>
      <c r="O420" s="113">
        <f t="shared" si="118"/>
        <v>1.9150820899999976</v>
      </c>
      <c r="P420" s="113">
        <f t="shared" si="118"/>
        <v>1.8868172099999914</v>
      </c>
      <c r="Q420" s="148">
        <f t="shared" si="124"/>
        <v>45031</v>
      </c>
      <c r="R420" s="148">
        <f t="shared" si="125"/>
        <v>44331</v>
      </c>
      <c r="S420" s="187">
        <f t="shared" si="115"/>
        <v>1.7744287500003658E-4</v>
      </c>
      <c r="T420" s="549">
        <f t="shared" si="126"/>
        <v>700</v>
      </c>
      <c r="U420" s="113">
        <f t="shared" si="127"/>
        <v>585.75</v>
      </c>
      <c r="V420" s="113">
        <f t="shared" si="128"/>
        <v>114.25</v>
      </c>
      <c r="W420" s="549">
        <f t="shared" si="116"/>
        <v>1.9353549384687518</v>
      </c>
      <c r="Y420" s="556">
        <f t="shared" si="123"/>
        <v>1.5579273635306681</v>
      </c>
      <c r="Z420" s="433"/>
      <c r="AA420" s="433"/>
    </row>
    <row r="421" spans="2:27" x14ac:dyDescent="0.35">
      <c r="B421" s="116">
        <v>42620</v>
      </c>
      <c r="C421" s="49">
        <f t="shared" si="117"/>
        <v>3.5296075024999984</v>
      </c>
      <c r="D421" s="113">
        <f t="shared" si="117"/>
        <v>3.3028304400000152</v>
      </c>
      <c r="E421" s="187">
        <f t="shared" si="109"/>
        <v>3.5825760268559746E-4</v>
      </c>
      <c r="F421" s="148">
        <f t="shared" si="119"/>
        <v>44446.25</v>
      </c>
      <c r="G421" s="116"/>
      <c r="H421" s="549">
        <f t="shared" si="120"/>
        <v>633</v>
      </c>
      <c r="I421" s="550">
        <f t="shared" si="121"/>
        <v>191.75</v>
      </c>
      <c r="J421" s="113">
        <f t="shared" si="122"/>
        <v>441.25</v>
      </c>
      <c r="K421" s="549">
        <f t="shared" si="110"/>
        <v>3.460911607185035</v>
      </c>
      <c r="L421" s="551"/>
      <c r="N421" s="113">
        <f t="shared" si="118"/>
        <v>1.997880360000015</v>
      </c>
      <c r="O421" s="113">
        <f t="shared" si="118"/>
        <v>1.8898454025000122</v>
      </c>
      <c r="P421" s="113">
        <f t="shared" si="118"/>
        <v>1.8666304100000142</v>
      </c>
      <c r="Q421" s="148">
        <f t="shared" si="124"/>
        <v>45031</v>
      </c>
      <c r="R421" s="148">
        <f t="shared" si="125"/>
        <v>44331</v>
      </c>
      <c r="S421" s="187">
        <f t="shared" si="115"/>
        <v>1.5433565357143259E-4</v>
      </c>
      <c r="T421" s="549">
        <f t="shared" si="126"/>
        <v>700</v>
      </c>
      <c r="U421" s="113">
        <f t="shared" si="127"/>
        <v>584.75</v>
      </c>
      <c r="V421" s="113">
        <f t="shared" si="128"/>
        <v>115.25</v>
      </c>
      <c r="W421" s="549">
        <f t="shared" si="116"/>
        <v>1.9076325865741197</v>
      </c>
      <c r="Y421" s="556">
        <f t="shared" si="123"/>
        <v>1.5532790206109153</v>
      </c>
      <c r="Z421" s="433"/>
      <c r="AA421" s="433"/>
    </row>
    <row r="422" spans="2:27" x14ac:dyDescent="0.35">
      <c r="B422" s="116">
        <v>42621</v>
      </c>
      <c r="C422" s="49">
        <f t="shared" si="117"/>
        <v>3.5387651599999792</v>
      </c>
      <c r="D422" s="113">
        <f t="shared" si="117"/>
        <v>3.3119780624999873</v>
      </c>
      <c r="E422" s="187">
        <f t="shared" si="109"/>
        <v>3.5827345576617999E-4</v>
      </c>
      <c r="F422" s="148">
        <f t="shared" si="119"/>
        <v>44447.25</v>
      </c>
      <c r="G422" s="116"/>
      <c r="H422" s="549">
        <f t="shared" si="120"/>
        <v>633</v>
      </c>
      <c r="I422" s="550">
        <f t="shared" si="121"/>
        <v>190.75</v>
      </c>
      <c r="J422" s="113">
        <f t="shared" si="122"/>
        <v>442.25</v>
      </c>
      <c r="K422" s="549">
        <f t="shared" si="110"/>
        <v>3.4704244983125805</v>
      </c>
      <c r="L422" s="551"/>
      <c r="N422" s="113">
        <f t="shared" si="118"/>
        <v>1.9988903025000226</v>
      </c>
      <c r="O422" s="113">
        <f t="shared" si="118"/>
        <v>1.8918642224999838</v>
      </c>
      <c r="P422" s="113">
        <f t="shared" si="118"/>
        <v>1.8716769224999874</v>
      </c>
      <c r="Q422" s="148">
        <f t="shared" si="124"/>
        <v>45031</v>
      </c>
      <c r="R422" s="148">
        <f t="shared" si="125"/>
        <v>44331</v>
      </c>
      <c r="S422" s="187">
        <f t="shared" si="115"/>
        <v>1.5289440000005556E-4</v>
      </c>
      <c r="T422" s="549">
        <f t="shared" si="126"/>
        <v>700</v>
      </c>
      <c r="U422" s="113">
        <f t="shared" si="127"/>
        <v>583.75</v>
      </c>
      <c r="V422" s="113">
        <f t="shared" si="128"/>
        <v>116.25</v>
      </c>
      <c r="W422" s="549">
        <f t="shared" si="116"/>
        <v>1.9096381964999902</v>
      </c>
      <c r="Y422" s="556">
        <f t="shared" si="123"/>
        <v>1.5607863018125903</v>
      </c>
      <c r="Z422" s="433"/>
      <c r="AA422" s="433"/>
    </row>
    <row r="423" spans="2:27" x14ac:dyDescent="0.35">
      <c r="B423" s="116">
        <v>42622</v>
      </c>
      <c r="C423" s="49">
        <f t="shared" si="117"/>
        <v>3.5906662024999925</v>
      </c>
      <c r="D423" s="113">
        <f t="shared" si="117"/>
        <v>3.3465394024999817</v>
      </c>
      <c r="E423" s="187">
        <f t="shared" ref="E423:E486" si="129">IF(C423="","",(D423-C423)/($D$14-$C$14))</f>
        <v>3.8566635071091745E-4</v>
      </c>
      <c r="F423" s="148">
        <f t="shared" si="119"/>
        <v>44448.25</v>
      </c>
      <c r="G423" s="116"/>
      <c r="H423" s="549">
        <f t="shared" si="120"/>
        <v>633</v>
      </c>
      <c r="I423" s="550">
        <f t="shared" si="121"/>
        <v>189.75</v>
      </c>
      <c r="J423" s="113">
        <f t="shared" si="122"/>
        <v>443.25</v>
      </c>
      <c r="K423" s="549">
        <f t="shared" ref="K423:K486" si="130">IF(C423="","",C423-(I423*E423))</f>
        <v>3.5174860124525957</v>
      </c>
      <c r="L423" s="551"/>
      <c r="N423" s="113">
        <f t="shared" si="118"/>
        <v>2.0564652899999869</v>
      </c>
      <c r="O423" s="113">
        <f t="shared" si="118"/>
        <v>1.9413315600000036</v>
      </c>
      <c r="P423" s="113">
        <f t="shared" si="118"/>
        <v>1.9120535224999902</v>
      </c>
      <c r="Q423" s="148">
        <f t="shared" si="124"/>
        <v>45031</v>
      </c>
      <c r="R423" s="148">
        <f t="shared" si="125"/>
        <v>44331</v>
      </c>
      <c r="S423" s="187">
        <f t="shared" si="115"/>
        <v>1.6447675714283325E-4</v>
      </c>
      <c r="T423" s="549">
        <f t="shared" si="126"/>
        <v>700</v>
      </c>
      <c r="U423" s="113">
        <f t="shared" si="127"/>
        <v>582.75</v>
      </c>
      <c r="V423" s="113">
        <f t="shared" si="128"/>
        <v>117.25</v>
      </c>
      <c r="W423" s="549">
        <f t="shared" si="116"/>
        <v>1.9606164597750009</v>
      </c>
      <c r="Y423" s="556">
        <f t="shared" si="123"/>
        <v>1.5568695526775949</v>
      </c>
      <c r="Z423" s="433"/>
      <c r="AA423" s="433"/>
    </row>
    <row r="424" spans="2:27" x14ac:dyDescent="0.35">
      <c r="B424" s="116">
        <v>42625</v>
      </c>
      <c r="C424" s="49">
        <f t="shared" si="117"/>
        <v>3.6507248099999945</v>
      </c>
      <c r="D424" s="113">
        <f t="shared" si="117"/>
        <v>3.3953417224999782</v>
      </c>
      <c r="E424" s="187">
        <f t="shared" si="129"/>
        <v>4.0344879541866707E-4</v>
      </c>
      <c r="F424" s="148">
        <f t="shared" si="119"/>
        <v>44451.25</v>
      </c>
      <c r="G424" s="116"/>
      <c r="H424" s="549">
        <f t="shared" si="120"/>
        <v>633</v>
      </c>
      <c r="I424" s="550">
        <f t="shared" si="121"/>
        <v>186.75</v>
      </c>
      <c r="J424" s="113">
        <f t="shared" si="122"/>
        <v>446.25</v>
      </c>
      <c r="K424" s="549">
        <f t="shared" si="130"/>
        <v>3.5753807474555583</v>
      </c>
      <c r="L424" s="551"/>
      <c r="N424" s="113">
        <f t="shared" si="118"/>
        <v>2.1453848900000017</v>
      </c>
      <c r="O424" s="113">
        <f t="shared" si="118"/>
        <v>2.0231304224999969</v>
      </c>
      <c r="P424" s="113">
        <f t="shared" si="118"/>
        <v>1.9817219599999936</v>
      </c>
      <c r="Q424" s="148">
        <f t="shared" si="124"/>
        <v>45031</v>
      </c>
      <c r="R424" s="148">
        <f t="shared" si="125"/>
        <v>44331</v>
      </c>
      <c r="S424" s="187">
        <f t="shared" si="115"/>
        <v>1.7464923928572112E-4</v>
      </c>
      <c r="T424" s="549">
        <f t="shared" si="126"/>
        <v>700</v>
      </c>
      <c r="U424" s="113">
        <f t="shared" si="127"/>
        <v>579.75</v>
      </c>
      <c r="V424" s="113">
        <f t="shared" si="128"/>
        <v>120.25</v>
      </c>
      <c r="W424" s="549">
        <f t="shared" si="116"/>
        <v>2.0441319935241049</v>
      </c>
      <c r="Y424" s="556">
        <f t="shared" si="123"/>
        <v>1.5312487539314534</v>
      </c>
      <c r="Z424" s="433"/>
      <c r="AA424" s="433"/>
    </row>
    <row r="425" spans="2:27" x14ac:dyDescent="0.35">
      <c r="B425" s="116">
        <v>42626</v>
      </c>
      <c r="C425" s="49">
        <f t="shared" ref="C425:D444" si="131">IF(C155="","",((1+C155/200)^2-1)*100)</f>
        <v>3.6588696899999995</v>
      </c>
      <c r="D425" s="113">
        <f t="shared" si="131"/>
        <v>3.405510322500005</v>
      </c>
      <c r="E425" s="187">
        <f t="shared" si="129"/>
        <v>4.0025176540283498E-4</v>
      </c>
      <c r="F425" s="148">
        <f t="shared" si="119"/>
        <v>44452.25</v>
      </c>
      <c r="G425" s="116"/>
      <c r="H425" s="549">
        <f t="shared" si="120"/>
        <v>633</v>
      </c>
      <c r="I425" s="550">
        <f t="shared" si="121"/>
        <v>185.75</v>
      </c>
      <c r="J425" s="113">
        <f t="shared" si="122"/>
        <v>447.25</v>
      </c>
      <c r="K425" s="549">
        <f t="shared" si="130"/>
        <v>3.5845229245764227</v>
      </c>
      <c r="L425" s="551"/>
      <c r="N425" s="113">
        <f t="shared" ref="N425:P444" si="132">IF(N155="","",((1+N155/200)^2-1)*100)</f>
        <v>2.1706532024999836</v>
      </c>
      <c r="O425" s="113">
        <f t="shared" si="132"/>
        <v>2.0514142025000126</v>
      </c>
      <c r="P425" s="113">
        <f t="shared" si="132"/>
        <v>2.005960040000021</v>
      </c>
      <c r="Q425" s="148">
        <f t="shared" si="124"/>
        <v>45031</v>
      </c>
      <c r="R425" s="148">
        <f t="shared" si="125"/>
        <v>44331</v>
      </c>
      <c r="S425" s="187">
        <f t="shared" si="115"/>
        <v>1.7034142857138716E-4</v>
      </c>
      <c r="T425" s="549">
        <f t="shared" si="126"/>
        <v>700</v>
      </c>
      <c r="U425" s="113">
        <f t="shared" si="127"/>
        <v>578.75</v>
      </c>
      <c r="V425" s="113">
        <f t="shared" si="128"/>
        <v>121.25</v>
      </c>
      <c r="W425" s="549">
        <f t="shared" si="116"/>
        <v>2.0720681007142931</v>
      </c>
      <c r="Y425" s="556">
        <f t="shared" si="123"/>
        <v>1.5124548238621296</v>
      </c>
      <c r="Z425" s="433"/>
      <c r="AA425" s="433"/>
    </row>
    <row r="426" spans="2:27" x14ac:dyDescent="0.35">
      <c r="B426" s="116">
        <v>42627</v>
      </c>
      <c r="C426" s="49">
        <f t="shared" si="131"/>
        <v>3.6975622399999741</v>
      </c>
      <c r="D426" s="113">
        <f t="shared" si="131"/>
        <v>3.4278830025000095</v>
      </c>
      <c r="E426" s="187">
        <f t="shared" si="129"/>
        <v>4.2603355055286662E-4</v>
      </c>
      <c r="F426" s="148">
        <f t="shared" si="119"/>
        <v>44453.25</v>
      </c>
      <c r="G426" s="116"/>
      <c r="H426" s="549">
        <f t="shared" si="120"/>
        <v>633</v>
      </c>
      <c r="I426" s="550">
        <f t="shared" si="121"/>
        <v>184.75</v>
      </c>
      <c r="J426" s="113">
        <f t="shared" si="122"/>
        <v>448.25</v>
      </c>
      <c r="K426" s="549">
        <f t="shared" si="130"/>
        <v>3.6188525415353321</v>
      </c>
      <c r="L426" s="551"/>
      <c r="N426" s="113">
        <f t="shared" si="132"/>
        <v>2.2242323600000224</v>
      </c>
      <c r="O426" s="113">
        <f t="shared" si="132"/>
        <v>2.0918264025000077</v>
      </c>
      <c r="P426" s="113">
        <f t="shared" si="132"/>
        <v>2.0332313225000176</v>
      </c>
      <c r="Q426" s="148">
        <f t="shared" si="124"/>
        <v>45031</v>
      </c>
      <c r="R426" s="148">
        <f t="shared" si="125"/>
        <v>44331</v>
      </c>
      <c r="S426" s="187">
        <f t="shared" si="115"/>
        <v>1.8915136785716387E-4</v>
      </c>
      <c r="T426" s="549">
        <f t="shared" si="126"/>
        <v>700</v>
      </c>
      <c r="U426" s="113">
        <f t="shared" si="127"/>
        <v>577.75</v>
      </c>
      <c r="V426" s="113">
        <f t="shared" si="128"/>
        <v>122.25</v>
      </c>
      <c r="W426" s="549">
        <f t="shared" si="116"/>
        <v>2.1149501572205462</v>
      </c>
      <c r="Y426" s="556">
        <f t="shared" si="123"/>
        <v>1.5039023843147858</v>
      </c>
      <c r="Z426" s="433"/>
      <c r="AA426" s="433"/>
    </row>
    <row r="427" spans="2:27" x14ac:dyDescent="0.35">
      <c r="B427" s="116">
        <v>42628</v>
      </c>
      <c r="C427" s="49">
        <f t="shared" si="131"/>
        <v>3.689415840000021</v>
      </c>
      <c r="D427" s="113">
        <f t="shared" si="131"/>
        <v>3.4227980899999899</v>
      </c>
      <c r="E427" s="187">
        <f t="shared" si="129"/>
        <v>4.211970774092118E-4</v>
      </c>
      <c r="F427" s="148">
        <f t="shared" si="119"/>
        <v>44454.25</v>
      </c>
      <c r="G427" s="116"/>
      <c r="H427" s="549">
        <f t="shared" si="120"/>
        <v>633</v>
      </c>
      <c r="I427" s="550">
        <f t="shared" si="121"/>
        <v>183.75</v>
      </c>
      <c r="J427" s="113">
        <f t="shared" si="122"/>
        <v>449.25</v>
      </c>
      <c r="K427" s="549">
        <f t="shared" si="130"/>
        <v>3.6120208770260782</v>
      </c>
      <c r="L427" s="551"/>
      <c r="N427" s="113">
        <f t="shared" si="132"/>
        <v>2.2171550625000203</v>
      </c>
      <c r="O427" s="113">
        <f t="shared" si="132"/>
        <v>2.0776812225000052</v>
      </c>
      <c r="P427" s="113">
        <f t="shared" si="132"/>
        <v>2.018080160000002</v>
      </c>
      <c r="Q427" s="148">
        <f t="shared" si="124"/>
        <v>45031</v>
      </c>
      <c r="R427" s="148">
        <f t="shared" si="125"/>
        <v>44331</v>
      </c>
      <c r="S427" s="187">
        <f t="shared" si="115"/>
        <v>1.9924834285716436E-4</v>
      </c>
      <c r="T427" s="549">
        <f t="shared" si="126"/>
        <v>700</v>
      </c>
      <c r="U427" s="113">
        <f t="shared" si="127"/>
        <v>576.75</v>
      </c>
      <c r="V427" s="113">
        <f t="shared" si="128"/>
        <v>123.25</v>
      </c>
      <c r="W427" s="549">
        <f t="shared" si="116"/>
        <v>2.1022385807571506</v>
      </c>
      <c r="Y427" s="556">
        <f t="shared" si="123"/>
        <v>1.5097822962689276</v>
      </c>
      <c r="Z427" s="433"/>
      <c r="AA427" s="433"/>
    </row>
    <row r="428" spans="2:27" x14ac:dyDescent="0.35">
      <c r="B428" s="116">
        <v>42629</v>
      </c>
      <c r="C428" s="49">
        <f t="shared" si="131"/>
        <v>3.6975622399999741</v>
      </c>
      <c r="D428" s="113">
        <f t="shared" si="131"/>
        <v>3.4309340099999863</v>
      </c>
      <c r="E428" s="187">
        <f t="shared" si="129"/>
        <v>4.2121363349129196E-4</v>
      </c>
      <c r="F428" s="148">
        <f t="shared" si="119"/>
        <v>44455.25</v>
      </c>
      <c r="G428" s="116"/>
      <c r="H428" s="549">
        <f t="shared" si="120"/>
        <v>633</v>
      </c>
      <c r="I428" s="550">
        <f t="shared" si="121"/>
        <v>182.75</v>
      </c>
      <c r="J428" s="113">
        <f t="shared" si="122"/>
        <v>450.25</v>
      </c>
      <c r="K428" s="549">
        <f t="shared" si="130"/>
        <v>3.6205854484794404</v>
      </c>
      <c r="L428" s="551"/>
      <c r="N428" s="113">
        <f t="shared" si="132"/>
        <v>2.2525440000000119</v>
      </c>
      <c r="O428" s="113">
        <f t="shared" si="132"/>
        <v>2.1049620899999955</v>
      </c>
      <c r="P428" s="113">
        <f t="shared" si="132"/>
        <v>2.0352515624999956</v>
      </c>
      <c r="Q428" s="148">
        <f t="shared" si="124"/>
        <v>45031</v>
      </c>
      <c r="R428" s="148">
        <f t="shared" si="125"/>
        <v>44331</v>
      </c>
      <c r="S428" s="187">
        <f t="shared" si="115"/>
        <v>2.1083130000002344E-4</v>
      </c>
      <c r="T428" s="549">
        <f t="shared" si="126"/>
        <v>700</v>
      </c>
      <c r="U428" s="113">
        <f t="shared" si="127"/>
        <v>575.75</v>
      </c>
      <c r="V428" s="113">
        <f t="shared" si="128"/>
        <v>124.25</v>
      </c>
      <c r="W428" s="549">
        <f t="shared" si="116"/>
        <v>2.1311578790249985</v>
      </c>
      <c r="Y428" s="556">
        <f t="shared" si="123"/>
        <v>1.4894275694544419</v>
      </c>
      <c r="Z428" s="433"/>
      <c r="AA428" s="433"/>
    </row>
    <row r="429" spans="2:27" x14ac:dyDescent="0.35">
      <c r="B429" s="116">
        <v>42632</v>
      </c>
      <c r="C429" s="49">
        <f t="shared" si="131"/>
        <v>3.7077456900000083</v>
      </c>
      <c r="D429" s="113">
        <f t="shared" si="131"/>
        <v>3.438053202499991</v>
      </c>
      <c r="E429" s="187">
        <f t="shared" si="129"/>
        <v>4.2605448262246015E-4</v>
      </c>
      <c r="F429" s="148">
        <f t="shared" si="119"/>
        <v>44458.25</v>
      </c>
      <c r="G429" s="116"/>
      <c r="H429" s="549">
        <f t="shared" si="120"/>
        <v>633</v>
      </c>
      <c r="I429" s="550">
        <f t="shared" si="121"/>
        <v>179.75</v>
      </c>
      <c r="J429" s="113">
        <f t="shared" si="122"/>
        <v>453.25</v>
      </c>
      <c r="K429" s="549">
        <f t="shared" si="130"/>
        <v>3.6311623967486213</v>
      </c>
      <c r="L429" s="551"/>
      <c r="N429" s="113">
        <f t="shared" si="132"/>
        <v>2.2747916099999932</v>
      </c>
      <c r="O429" s="113">
        <f t="shared" si="132"/>
        <v>2.1251724899999935</v>
      </c>
      <c r="P429" s="113">
        <f t="shared" si="132"/>
        <v>2.0554550624999779</v>
      </c>
      <c r="Q429" s="148">
        <f t="shared" si="124"/>
        <v>45031</v>
      </c>
      <c r="R429" s="148">
        <f t="shared" si="125"/>
        <v>44331</v>
      </c>
      <c r="S429" s="187">
        <f t="shared" si="115"/>
        <v>2.1374159999999951E-4</v>
      </c>
      <c r="T429" s="549">
        <f t="shared" si="126"/>
        <v>700</v>
      </c>
      <c r="U429" s="113">
        <f t="shared" si="127"/>
        <v>572.75</v>
      </c>
      <c r="V429" s="113">
        <f t="shared" si="128"/>
        <v>127.25</v>
      </c>
      <c r="W429" s="549">
        <f t="shared" si="116"/>
        <v>2.1523711085999935</v>
      </c>
      <c r="Y429" s="556">
        <f t="shared" si="123"/>
        <v>1.4787912881486278</v>
      </c>
      <c r="Z429" s="433"/>
      <c r="AA429" s="433"/>
    </row>
    <row r="430" spans="2:27" x14ac:dyDescent="0.35">
      <c r="B430" s="116">
        <v>42633</v>
      </c>
      <c r="C430" s="49">
        <f t="shared" si="131"/>
        <v>3.7209849224999925</v>
      </c>
      <c r="D430" s="113">
        <f t="shared" si="131"/>
        <v>3.456360822499982</v>
      </c>
      <c r="E430" s="187">
        <f t="shared" si="129"/>
        <v>4.1804755134282855E-4</v>
      </c>
      <c r="F430" s="148">
        <f t="shared" si="119"/>
        <v>44459.25</v>
      </c>
      <c r="G430" s="116"/>
      <c r="H430" s="549">
        <f t="shared" si="120"/>
        <v>633</v>
      </c>
      <c r="I430" s="550">
        <f t="shared" si="121"/>
        <v>178.75</v>
      </c>
      <c r="J430" s="113">
        <f t="shared" si="122"/>
        <v>454.25</v>
      </c>
      <c r="K430" s="549">
        <f t="shared" si="130"/>
        <v>3.646258922697462</v>
      </c>
      <c r="L430" s="551"/>
      <c r="N430" s="113">
        <f t="shared" si="132"/>
        <v>2.2970416399999971</v>
      </c>
      <c r="O430" s="113">
        <f t="shared" si="132"/>
        <v>2.1433635599999779</v>
      </c>
      <c r="P430" s="113">
        <f t="shared" si="132"/>
        <v>2.0695987024999862</v>
      </c>
      <c r="Q430" s="148">
        <f t="shared" si="124"/>
        <v>45031</v>
      </c>
      <c r="R430" s="148">
        <f t="shared" si="125"/>
        <v>44331</v>
      </c>
      <c r="S430" s="187">
        <f t="shared" si="115"/>
        <v>2.1954011428574179E-4</v>
      </c>
      <c r="T430" s="549">
        <f t="shared" si="126"/>
        <v>700</v>
      </c>
      <c r="U430" s="113">
        <f t="shared" si="127"/>
        <v>571.75</v>
      </c>
      <c r="V430" s="113">
        <f t="shared" si="128"/>
        <v>128.25</v>
      </c>
      <c r="W430" s="549">
        <f t="shared" si="116"/>
        <v>2.1715195796571241</v>
      </c>
      <c r="Y430" s="556">
        <f t="shared" si="123"/>
        <v>1.4747393430403379</v>
      </c>
      <c r="Z430" s="433"/>
      <c r="AA430" s="433"/>
    </row>
    <row r="431" spans="2:27" x14ac:dyDescent="0.35">
      <c r="B431" s="116">
        <v>42634</v>
      </c>
      <c r="C431" s="49">
        <f t="shared" si="131"/>
        <v>3.7281140900000009</v>
      </c>
      <c r="D431" s="113">
        <f t="shared" si="131"/>
        <v>3.456360822499982</v>
      </c>
      <c r="E431" s="187">
        <f t="shared" si="129"/>
        <v>4.2931005924173605E-4</v>
      </c>
      <c r="F431" s="148">
        <f t="shared" si="119"/>
        <v>44460.25</v>
      </c>
      <c r="G431" s="116"/>
      <c r="H431" s="549">
        <f t="shared" si="120"/>
        <v>633</v>
      </c>
      <c r="I431" s="550">
        <f t="shared" si="121"/>
        <v>177.75</v>
      </c>
      <c r="J431" s="113">
        <f t="shared" si="122"/>
        <v>455.25</v>
      </c>
      <c r="K431" s="549">
        <f t="shared" si="130"/>
        <v>3.6518042269697824</v>
      </c>
      <c r="L431" s="551"/>
      <c r="N431" s="113">
        <f t="shared" si="132"/>
        <v>2.304121702500006</v>
      </c>
      <c r="O431" s="113">
        <f t="shared" si="132"/>
        <v>2.1474062400000049</v>
      </c>
      <c r="P431" s="113">
        <f t="shared" si="132"/>
        <v>2.0736399225000257</v>
      </c>
      <c r="Q431" s="148">
        <f t="shared" si="124"/>
        <v>45031</v>
      </c>
      <c r="R431" s="148">
        <f t="shared" si="125"/>
        <v>44331</v>
      </c>
      <c r="S431" s="187">
        <f t="shared" si="115"/>
        <v>2.2387923214285874E-4</v>
      </c>
      <c r="T431" s="549">
        <f t="shared" si="126"/>
        <v>700</v>
      </c>
      <c r="U431" s="113">
        <f t="shared" si="127"/>
        <v>570.75</v>
      </c>
      <c r="V431" s="113">
        <f t="shared" si="128"/>
        <v>129.25</v>
      </c>
      <c r="W431" s="549">
        <f t="shared" si="116"/>
        <v>2.1763426307544695</v>
      </c>
      <c r="Y431" s="556">
        <f t="shared" si="123"/>
        <v>1.4754615962153128</v>
      </c>
      <c r="Z431" s="433"/>
      <c r="AA431" s="433"/>
    </row>
    <row r="432" spans="2:27" x14ac:dyDescent="0.35">
      <c r="B432" s="116">
        <v>42635</v>
      </c>
      <c r="C432" s="49">
        <f t="shared" si="131"/>
        <v>3.6619241025000138</v>
      </c>
      <c r="D432" s="113">
        <f t="shared" si="131"/>
        <v>3.3719558400000071</v>
      </c>
      <c r="E432" s="187">
        <f t="shared" si="129"/>
        <v>4.5808572274882563E-4</v>
      </c>
      <c r="F432" s="148">
        <f t="shared" si="119"/>
        <v>44461.25</v>
      </c>
      <c r="G432" s="116"/>
      <c r="H432" s="549">
        <f t="shared" si="120"/>
        <v>633</v>
      </c>
      <c r="I432" s="550">
        <f t="shared" si="121"/>
        <v>176.75</v>
      </c>
      <c r="J432" s="113">
        <f t="shared" si="122"/>
        <v>456.25</v>
      </c>
      <c r="K432" s="549">
        <f t="shared" si="130"/>
        <v>3.5809574510041586</v>
      </c>
      <c r="L432" s="551"/>
      <c r="N432" s="113">
        <f t="shared" si="132"/>
        <v>2.2171550625000203</v>
      </c>
      <c r="O432" s="113">
        <f t="shared" si="132"/>
        <v>2.0665678400000109</v>
      </c>
      <c r="P432" s="113">
        <f t="shared" si="132"/>
        <v>2.0009102024999947</v>
      </c>
      <c r="Q432" s="148">
        <f t="shared" si="124"/>
        <v>45031</v>
      </c>
      <c r="R432" s="148">
        <f t="shared" si="125"/>
        <v>44331</v>
      </c>
      <c r="S432" s="187">
        <f t="shared" si="115"/>
        <v>2.151246035714419E-4</v>
      </c>
      <c r="T432" s="549">
        <f t="shared" si="126"/>
        <v>700</v>
      </c>
      <c r="U432" s="113">
        <f t="shared" si="127"/>
        <v>569.75</v>
      </c>
      <c r="V432" s="113">
        <f t="shared" si="128"/>
        <v>130.25</v>
      </c>
      <c r="W432" s="549">
        <f t="shared" si="116"/>
        <v>2.094587819615191</v>
      </c>
      <c r="Y432" s="556">
        <f t="shared" si="123"/>
        <v>1.4863696313889676</v>
      </c>
      <c r="Z432" s="433"/>
      <c r="AA432" s="433"/>
    </row>
    <row r="433" spans="2:27" x14ac:dyDescent="0.35">
      <c r="B433" s="116">
        <v>42636</v>
      </c>
      <c r="C433" s="49">
        <f t="shared" si="131"/>
        <v>3.6344360100000195</v>
      </c>
      <c r="D433" s="113">
        <f t="shared" si="131"/>
        <v>3.3495892099999924</v>
      </c>
      <c r="E433" s="187">
        <f t="shared" si="129"/>
        <v>4.4999494470778363E-4</v>
      </c>
      <c r="F433" s="148">
        <f t="shared" si="119"/>
        <v>44462.25</v>
      </c>
      <c r="G433" s="116"/>
      <c r="H433" s="549">
        <f t="shared" si="120"/>
        <v>633</v>
      </c>
      <c r="I433" s="550">
        <f t="shared" si="121"/>
        <v>175.75</v>
      </c>
      <c r="J433" s="113">
        <f t="shared" si="122"/>
        <v>457.25</v>
      </c>
      <c r="K433" s="549">
        <f t="shared" si="130"/>
        <v>3.5553493984676265</v>
      </c>
      <c r="L433" s="551"/>
      <c r="N433" s="113">
        <f t="shared" si="132"/>
        <v>2.1534704100000024</v>
      </c>
      <c r="O433" s="113">
        <f t="shared" si="132"/>
        <v>2.0110100025000133</v>
      </c>
      <c r="P433" s="113">
        <f t="shared" si="132"/>
        <v>1.9554672900000014</v>
      </c>
      <c r="Q433" s="148">
        <f t="shared" si="124"/>
        <v>45031</v>
      </c>
      <c r="R433" s="148">
        <f t="shared" si="125"/>
        <v>44331</v>
      </c>
      <c r="S433" s="187">
        <f t="shared" si="115"/>
        <v>2.035148678571273E-4</v>
      </c>
      <c r="T433" s="549">
        <f t="shared" si="126"/>
        <v>700</v>
      </c>
      <c r="U433" s="113">
        <f t="shared" si="127"/>
        <v>568.75</v>
      </c>
      <c r="V433" s="113">
        <f t="shared" si="128"/>
        <v>131.25</v>
      </c>
      <c r="W433" s="549">
        <f t="shared" si="116"/>
        <v>2.0377213289062612</v>
      </c>
      <c r="Y433" s="556">
        <f t="shared" si="123"/>
        <v>1.5176280695613653</v>
      </c>
      <c r="Z433" s="433"/>
      <c r="AA433" s="433"/>
    </row>
    <row r="434" spans="2:27" x14ac:dyDescent="0.35">
      <c r="B434" s="116">
        <v>42639</v>
      </c>
      <c r="C434" s="49">
        <f t="shared" si="131"/>
        <v>3.6222202499999856</v>
      </c>
      <c r="D434" s="113">
        <f t="shared" si="131"/>
        <v>3.3394233599999712</v>
      </c>
      <c r="E434" s="187">
        <f t="shared" si="129"/>
        <v>4.4675654028438296E-4</v>
      </c>
      <c r="F434" s="148">
        <f t="shared" si="119"/>
        <v>44465.25</v>
      </c>
      <c r="G434" s="116"/>
      <c r="H434" s="549">
        <f t="shared" si="120"/>
        <v>633</v>
      </c>
      <c r="I434" s="550">
        <f t="shared" si="121"/>
        <v>172.75</v>
      </c>
      <c r="J434" s="113">
        <f t="shared" si="122"/>
        <v>460.25</v>
      </c>
      <c r="K434" s="549">
        <f t="shared" si="130"/>
        <v>3.5450430576658585</v>
      </c>
      <c r="L434" s="551"/>
      <c r="N434" s="113">
        <f t="shared" si="132"/>
        <v>2.1312359999999808</v>
      </c>
      <c r="O434" s="113">
        <f t="shared" si="132"/>
        <v>1.997880360000015</v>
      </c>
      <c r="P434" s="113">
        <f t="shared" si="132"/>
        <v>1.9473896100000054</v>
      </c>
      <c r="Q434" s="148">
        <f t="shared" si="124"/>
        <v>45031</v>
      </c>
      <c r="R434" s="148">
        <f t="shared" si="125"/>
        <v>44331</v>
      </c>
      <c r="S434" s="187">
        <f t="shared" si="115"/>
        <v>1.9050805714280829E-4</v>
      </c>
      <c r="T434" s="549">
        <f t="shared" si="126"/>
        <v>700</v>
      </c>
      <c r="U434" s="113">
        <f t="shared" si="127"/>
        <v>565.75</v>
      </c>
      <c r="V434" s="113">
        <f t="shared" si="128"/>
        <v>134.25</v>
      </c>
      <c r="W434" s="549">
        <f t="shared" si="116"/>
        <v>2.0234560666714372</v>
      </c>
      <c r="Y434" s="556">
        <f t="shared" si="123"/>
        <v>1.5215869909944213</v>
      </c>
      <c r="Z434" s="433"/>
      <c r="AA434" s="433"/>
    </row>
    <row r="435" spans="2:27" x14ac:dyDescent="0.35">
      <c r="B435" s="116">
        <v>42640</v>
      </c>
      <c r="C435" s="49">
        <f t="shared" si="131"/>
        <v>3.6150947224999896</v>
      </c>
      <c r="D435" s="113">
        <f t="shared" si="131"/>
        <v>3.3323075624999809</v>
      </c>
      <c r="E435" s="187">
        <f t="shared" si="129"/>
        <v>4.4674116903634868E-4</v>
      </c>
      <c r="F435" s="148">
        <f t="shared" si="119"/>
        <v>44466.25</v>
      </c>
      <c r="G435" s="116"/>
      <c r="H435" s="549">
        <f t="shared" si="120"/>
        <v>633</v>
      </c>
      <c r="I435" s="550">
        <f t="shared" si="121"/>
        <v>171.75</v>
      </c>
      <c r="J435" s="113">
        <f t="shared" si="122"/>
        <v>461.25</v>
      </c>
      <c r="K435" s="549">
        <f t="shared" si="130"/>
        <v>3.5383669267179969</v>
      </c>
      <c r="L435" s="551"/>
      <c r="N435" s="113">
        <f t="shared" si="132"/>
        <v>2.1271936400000024</v>
      </c>
      <c r="O435" s="113">
        <f t="shared" si="132"/>
        <v>1.997880360000015</v>
      </c>
      <c r="P435" s="113">
        <f t="shared" si="132"/>
        <v>1.9514284100000223</v>
      </c>
      <c r="Q435" s="148">
        <f t="shared" si="124"/>
        <v>45031</v>
      </c>
      <c r="R435" s="148">
        <f t="shared" si="125"/>
        <v>44331</v>
      </c>
      <c r="S435" s="187">
        <f t="shared" si="115"/>
        <v>1.8473325714283919E-4</v>
      </c>
      <c r="T435" s="549">
        <f t="shared" si="126"/>
        <v>700</v>
      </c>
      <c r="U435" s="113">
        <f t="shared" si="127"/>
        <v>564.75</v>
      </c>
      <c r="V435" s="113">
        <f t="shared" si="128"/>
        <v>135.25</v>
      </c>
      <c r="W435" s="549">
        <f t="shared" si="116"/>
        <v>2.0228655330285839</v>
      </c>
      <c r="Y435" s="556">
        <f t="shared" si="123"/>
        <v>1.5155013936894131</v>
      </c>
      <c r="Z435" s="433"/>
      <c r="AA435" s="433"/>
    </row>
    <row r="436" spans="2:27" x14ac:dyDescent="0.35">
      <c r="B436" s="116">
        <v>42641</v>
      </c>
      <c r="C436" s="49">
        <f t="shared" si="131"/>
        <v>3.6181484899999949</v>
      </c>
      <c r="D436" s="113">
        <f t="shared" si="131"/>
        <v>3.3373902500000163</v>
      </c>
      <c r="E436" s="187">
        <f t="shared" si="129"/>
        <v>4.4353592417058235E-4</v>
      </c>
      <c r="F436" s="148">
        <f t="shared" si="119"/>
        <v>44467.25</v>
      </c>
      <c r="G436" s="116"/>
      <c r="H436" s="549">
        <f t="shared" si="120"/>
        <v>633</v>
      </c>
      <c r="I436" s="550">
        <f t="shared" si="121"/>
        <v>170.75</v>
      </c>
      <c r="J436" s="113">
        <f t="shared" si="122"/>
        <v>462.25</v>
      </c>
      <c r="K436" s="549">
        <f t="shared" si="130"/>
        <v>3.542414730947868</v>
      </c>
      <c r="L436" s="551"/>
      <c r="N436" s="113">
        <f t="shared" si="132"/>
        <v>2.1110249999999997</v>
      </c>
      <c r="O436" s="113">
        <f t="shared" si="132"/>
        <v>1.9988903025000226</v>
      </c>
      <c r="P436" s="113">
        <f t="shared" si="132"/>
        <v>1.9584965024999734</v>
      </c>
      <c r="Q436" s="148">
        <f t="shared" si="124"/>
        <v>45031</v>
      </c>
      <c r="R436" s="148">
        <f t="shared" si="125"/>
        <v>44331</v>
      </c>
      <c r="S436" s="187">
        <f t="shared" si="115"/>
        <v>1.6019242499996724E-4</v>
      </c>
      <c r="T436" s="549">
        <f t="shared" si="126"/>
        <v>700</v>
      </c>
      <c r="U436" s="113">
        <f t="shared" si="127"/>
        <v>563.75</v>
      </c>
      <c r="V436" s="113">
        <f t="shared" si="128"/>
        <v>136.25</v>
      </c>
      <c r="W436" s="549">
        <f t="shared" si="116"/>
        <v>2.020716520406268</v>
      </c>
      <c r="Y436" s="556">
        <f t="shared" si="123"/>
        <v>1.5216982105415999</v>
      </c>
      <c r="Z436" s="433"/>
      <c r="AA436" s="433"/>
    </row>
    <row r="437" spans="2:27" x14ac:dyDescent="0.35">
      <c r="B437" s="116">
        <v>42642</v>
      </c>
      <c r="C437" s="49">
        <f t="shared" si="131"/>
        <v>3.6283280400000173</v>
      </c>
      <c r="D437" s="113">
        <f t="shared" si="131"/>
        <v>3.3465394024999817</v>
      </c>
      <c r="E437" s="187">
        <f t="shared" si="129"/>
        <v>4.4516372432865022E-4</v>
      </c>
      <c r="F437" s="148">
        <f t="shared" si="119"/>
        <v>44468.25</v>
      </c>
      <c r="G437" s="116"/>
      <c r="H437" s="549">
        <f t="shared" si="120"/>
        <v>633</v>
      </c>
      <c r="I437" s="550">
        <f t="shared" si="121"/>
        <v>169.75</v>
      </c>
      <c r="J437" s="113">
        <f t="shared" si="122"/>
        <v>463.25</v>
      </c>
      <c r="K437" s="549">
        <f t="shared" si="130"/>
        <v>3.5527614977952289</v>
      </c>
      <c r="L437" s="551"/>
      <c r="N437" s="113">
        <f t="shared" si="132"/>
        <v>2.1231513599999863</v>
      </c>
      <c r="O437" s="113">
        <f t="shared" si="132"/>
        <v>2.0201002499999676</v>
      </c>
      <c r="P437" s="113">
        <f t="shared" si="132"/>
        <v>1.9736432399999781</v>
      </c>
      <c r="Q437" s="148">
        <f t="shared" si="124"/>
        <v>45031</v>
      </c>
      <c r="R437" s="148">
        <f t="shared" si="125"/>
        <v>44331</v>
      </c>
      <c r="S437" s="187">
        <f t="shared" si="115"/>
        <v>1.4721587142859808E-4</v>
      </c>
      <c r="T437" s="549">
        <f t="shared" si="126"/>
        <v>700</v>
      </c>
      <c r="U437" s="113">
        <f t="shared" si="127"/>
        <v>562.75</v>
      </c>
      <c r="V437" s="113">
        <f t="shared" si="128"/>
        <v>137.25</v>
      </c>
      <c r="W437" s="549">
        <f t="shared" si="116"/>
        <v>2.0403056283535426</v>
      </c>
      <c r="Y437" s="556">
        <f t="shared" si="123"/>
        <v>1.5124558694416863</v>
      </c>
      <c r="Z437" s="433"/>
      <c r="AA437" s="433"/>
    </row>
    <row r="438" spans="2:27" x14ac:dyDescent="0.35">
      <c r="B438" s="116">
        <v>42643</v>
      </c>
      <c r="C438" s="49">
        <f t="shared" si="131"/>
        <v>3.5662405625000115</v>
      </c>
      <c r="D438" s="113">
        <f t="shared" si="131"/>
        <v>3.3089288100000003</v>
      </c>
      <c r="E438" s="187">
        <f t="shared" si="129"/>
        <v>4.0649565955767973E-4</v>
      </c>
      <c r="F438" s="148">
        <f t="shared" si="119"/>
        <v>44469.25</v>
      </c>
      <c r="G438" s="116"/>
      <c r="H438" s="549">
        <f t="shared" si="120"/>
        <v>633</v>
      </c>
      <c r="I438" s="550">
        <f t="shared" si="121"/>
        <v>168.75</v>
      </c>
      <c r="J438" s="113">
        <f t="shared" si="122"/>
        <v>464.25</v>
      </c>
      <c r="K438" s="549">
        <f t="shared" si="130"/>
        <v>3.497644419949653</v>
      </c>
      <c r="L438" s="551"/>
      <c r="N438" s="113">
        <f t="shared" si="132"/>
        <v>2.0695987024999862</v>
      </c>
      <c r="O438" s="113">
        <f t="shared" si="132"/>
        <v>1.9675844100000006</v>
      </c>
      <c r="P438" s="113">
        <f t="shared" si="132"/>
        <v>1.9423412225000103</v>
      </c>
      <c r="Q438" s="148">
        <f t="shared" si="124"/>
        <v>45031</v>
      </c>
      <c r="R438" s="148">
        <f t="shared" si="125"/>
        <v>44331</v>
      </c>
      <c r="S438" s="187">
        <f t="shared" si="115"/>
        <v>1.4573470357140801E-4</v>
      </c>
      <c r="T438" s="549">
        <f t="shared" si="126"/>
        <v>700</v>
      </c>
      <c r="U438" s="113">
        <f t="shared" si="127"/>
        <v>561.75</v>
      </c>
      <c r="V438" s="113">
        <f t="shared" si="128"/>
        <v>138.25</v>
      </c>
      <c r="W438" s="549">
        <f t="shared" si="116"/>
        <v>1.9877322327687477</v>
      </c>
      <c r="Y438" s="556">
        <f t="shared" si="123"/>
        <v>1.5099121871809054</v>
      </c>
      <c r="Z438" s="433"/>
      <c r="AA438" s="433"/>
    </row>
    <row r="439" spans="2:27" x14ac:dyDescent="0.35">
      <c r="B439" s="116">
        <v>42646</v>
      </c>
      <c r="C439" s="49">
        <f t="shared" si="131"/>
        <v>3.6731239999999943</v>
      </c>
      <c r="D439" s="113">
        <f t="shared" si="131"/>
        <v>3.3465394024999817</v>
      </c>
      <c r="E439" s="187">
        <f t="shared" si="129"/>
        <v>5.1593143364930892E-4</v>
      </c>
      <c r="F439" s="148">
        <f t="shared" si="119"/>
        <v>44472.25</v>
      </c>
      <c r="G439" s="116"/>
      <c r="H439" s="549">
        <f t="shared" si="120"/>
        <v>633</v>
      </c>
      <c r="I439" s="550">
        <f t="shared" si="121"/>
        <v>165.75</v>
      </c>
      <c r="J439" s="113">
        <f t="shared" si="122"/>
        <v>467.25</v>
      </c>
      <c r="K439" s="549">
        <f t="shared" si="130"/>
        <v>3.5876083648726214</v>
      </c>
      <c r="L439" s="551"/>
      <c r="N439" s="113">
        <f t="shared" si="132"/>
        <v>2.0988993600000061</v>
      </c>
      <c r="O439" s="113">
        <f t="shared" si="132"/>
        <v>1.9918208100000223</v>
      </c>
      <c r="P439" s="113">
        <f t="shared" si="132"/>
        <v>1.9665746224999836</v>
      </c>
      <c r="Q439" s="148">
        <f t="shared" si="124"/>
        <v>45031</v>
      </c>
      <c r="R439" s="148">
        <f t="shared" si="125"/>
        <v>44331</v>
      </c>
      <c r="S439" s="187">
        <f t="shared" si="115"/>
        <v>1.5296935714283398E-4</v>
      </c>
      <c r="T439" s="549">
        <f t="shared" si="126"/>
        <v>700</v>
      </c>
      <c r="U439" s="113">
        <f t="shared" si="127"/>
        <v>558.75</v>
      </c>
      <c r="V439" s="113">
        <f t="shared" si="128"/>
        <v>141.25</v>
      </c>
      <c r="W439" s="549">
        <f t="shared" si="116"/>
        <v>2.0134277316964475</v>
      </c>
      <c r="Y439" s="556">
        <f t="shared" si="123"/>
        <v>1.5741806331761738</v>
      </c>
      <c r="Z439" s="433"/>
      <c r="AA439" s="433"/>
    </row>
    <row r="440" spans="2:27" x14ac:dyDescent="0.35">
      <c r="B440" s="116">
        <v>42647</v>
      </c>
      <c r="C440" s="49">
        <f t="shared" si="131"/>
        <v>3.6629422499999675</v>
      </c>
      <c r="D440" s="113">
        <f t="shared" si="131"/>
        <v>3.3821232899999831</v>
      </c>
      <c r="E440" s="187">
        <f t="shared" si="129"/>
        <v>4.4363184834120761E-4</v>
      </c>
      <c r="F440" s="148">
        <f t="shared" si="119"/>
        <v>44473.25</v>
      </c>
      <c r="G440" s="116"/>
      <c r="H440" s="549">
        <f t="shared" si="120"/>
        <v>633</v>
      </c>
      <c r="I440" s="550">
        <f t="shared" si="121"/>
        <v>164.75</v>
      </c>
      <c r="J440" s="113">
        <f t="shared" si="122"/>
        <v>468.25</v>
      </c>
      <c r="K440" s="549">
        <f t="shared" si="130"/>
        <v>3.5898539029857535</v>
      </c>
      <c r="L440" s="551"/>
      <c r="N440" s="113">
        <f t="shared" si="132"/>
        <v>2.1676208399999952</v>
      </c>
      <c r="O440" s="113">
        <f t="shared" si="132"/>
        <v>2.0443428899999949</v>
      </c>
      <c r="P440" s="113">
        <f t="shared" si="132"/>
        <v>2.0019201600000036</v>
      </c>
      <c r="Q440" s="148">
        <f t="shared" si="124"/>
        <v>45031</v>
      </c>
      <c r="R440" s="148">
        <f t="shared" si="125"/>
        <v>44331</v>
      </c>
      <c r="S440" s="187">
        <f t="shared" si="115"/>
        <v>1.7611135714285759E-4</v>
      </c>
      <c r="T440" s="549">
        <f t="shared" si="126"/>
        <v>700</v>
      </c>
      <c r="U440" s="113">
        <f t="shared" si="127"/>
        <v>557.75</v>
      </c>
      <c r="V440" s="113">
        <f t="shared" si="128"/>
        <v>142.25</v>
      </c>
      <c r="W440" s="549">
        <f t="shared" si="116"/>
        <v>2.0693947305535665</v>
      </c>
      <c r="Y440" s="556">
        <f t="shared" si="123"/>
        <v>1.520459172432187</v>
      </c>
      <c r="Z440" s="433"/>
      <c r="AA440" s="433"/>
    </row>
    <row r="441" spans="2:27" x14ac:dyDescent="0.35">
      <c r="B441" s="116">
        <v>42648</v>
      </c>
      <c r="C441" s="49">
        <f t="shared" si="131"/>
        <v>3.7372805225000194</v>
      </c>
      <c r="D441" s="113">
        <f t="shared" si="131"/>
        <v>3.4187302500000127</v>
      </c>
      <c r="E441" s="187">
        <f t="shared" si="129"/>
        <v>5.0323897709321746E-4</v>
      </c>
      <c r="F441" s="148">
        <f t="shared" si="119"/>
        <v>44474.25</v>
      </c>
      <c r="G441" s="116"/>
      <c r="H441" s="549">
        <f t="shared" si="120"/>
        <v>633</v>
      </c>
      <c r="I441" s="550">
        <f t="shared" si="121"/>
        <v>163.75</v>
      </c>
      <c r="J441" s="113">
        <f t="shared" si="122"/>
        <v>469.25</v>
      </c>
      <c r="K441" s="549">
        <f t="shared" si="130"/>
        <v>3.6548751400010051</v>
      </c>
      <c r="L441" s="551"/>
      <c r="N441" s="113">
        <f t="shared" si="132"/>
        <v>2.2191771224999712</v>
      </c>
      <c r="O441" s="113">
        <f t="shared" si="132"/>
        <v>2.0867744400000054</v>
      </c>
      <c r="P441" s="113">
        <f t="shared" si="132"/>
        <v>2.0342414399999731</v>
      </c>
      <c r="Q441" s="148">
        <f t="shared" si="124"/>
        <v>45031</v>
      </c>
      <c r="R441" s="148">
        <f t="shared" si="125"/>
        <v>44331</v>
      </c>
      <c r="S441" s="187">
        <f t="shared" si="115"/>
        <v>1.8914668928566542E-4</v>
      </c>
      <c r="T441" s="549">
        <f t="shared" si="126"/>
        <v>700</v>
      </c>
      <c r="U441" s="113">
        <f t="shared" si="127"/>
        <v>556.75</v>
      </c>
      <c r="V441" s="113">
        <f t="shared" si="128"/>
        <v>143.25</v>
      </c>
      <c r="W441" s="549">
        <f t="shared" si="116"/>
        <v>2.113869703240177</v>
      </c>
      <c r="Y441" s="556">
        <f t="shared" si="123"/>
        <v>1.5410054367608281</v>
      </c>
      <c r="Z441" s="433"/>
      <c r="AA441" s="433"/>
    </row>
    <row r="442" spans="2:27" x14ac:dyDescent="0.35">
      <c r="B442" s="116">
        <v>42649</v>
      </c>
      <c r="C442" s="49">
        <f t="shared" si="131"/>
        <v>3.7484844900000036</v>
      </c>
      <c r="D442" s="113">
        <f t="shared" si="131"/>
        <v>3.4278830025000095</v>
      </c>
      <c r="E442" s="187">
        <f t="shared" si="129"/>
        <v>5.0647944312795273E-4</v>
      </c>
      <c r="F442" s="148">
        <f t="shared" si="119"/>
        <v>44475.25</v>
      </c>
      <c r="G442" s="116"/>
      <c r="H442" s="549">
        <f t="shared" si="120"/>
        <v>633</v>
      </c>
      <c r="I442" s="550">
        <f t="shared" si="121"/>
        <v>162.75</v>
      </c>
      <c r="J442" s="113">
        <f t="shared" si="122"/>
        <v>470.25</v>
      </c>
      <c r="K442" s="549">
        <f t="shared" si="130"/>
        <v>3.6660549606309294</v>
      </c>
      <c r="L442" s="551"/>
      <c r="N442" s="113">
        <f t="shared" si="132"/>
        <v>2.2626562499999947</v>
      </c>
      <c r="O442" s="113">
        <f t="shared" si="132"/>
        <v>2.1090040099999818</v>
      </c>
      <c r="P442" s="113">
        <f t="shared" si="132"/>
        <v>2.0544448399999693</v>
      </c>
      <c r="Q442" s="148">
        <f t="shared" si="124"/>
        <v>45031</v>
      </c>
      <c r="R442" s="148">
        <f t="shared" si="125"/>
        <v>44331</v>
      </c>
      <c r="S442" s="187">
        <f t="shared" si="115"/>
        <v>2.1950320000001838E-4</v>
      </c>
      <c r="T442" s="549">
        <f t="shared" si="126"/>
        <v>700</v>
      </c>
      <c r="U442" s="113">
        <f t="shared" si="127"/>
        <v>555.75</v>
      </c>
      <c r="V442" s="113">
        <f t="shared" si="128"/>
        <v>144.25</v>
      </c>
      <c r="W442" s="549">
        <f t="shared" si="116"/>
        <v>2.1406673465999844</v>
      </c>
      <c r="Y442" s="556">
        <f t="shared" si="123"/>
        <v>1.525387614030945</v>
      </c>
      <c r="Z442" s="433"/>
      <c r="AA442" s="433"/>
    </row>
    <row r="443" spans="2:27" x14ac:dyDescent="0.35">
      <c r="B443" s="116">
        <v>42650</v>
      </c>
      <c r="C443" s="49">
        <f t="shared" si="131"/>
        <v>3.7077456900000083</v>
      </c>
      <c r="D443" s="113">
        <f t="shared" si="131"/>
        <v>3.4207641600000116</v>
      </c>
      <c r="E443" s="187">
        <f t="shared" si="129"/>
        <v>4.5336734597155879E-4</v>
      </c>
      <c r="F443" s="148">
        <f t="shared" si="119"/>
        <v>44476.25</v>
      </c>
      <c r="G443" s="116"/>
      <c r="H443" s="549">
        <f t="shared" si="120"/>
        <v>633</v>
      </c>
      <c r="I443" s="550">
        <f t="shared" si="121"/>
        <v>161.75</v>
      </c>
      <c r="J443" s="113">
        <f t="shared" si="122"/>
        <v>471.25</v>
      </c>
      <c r="K443" s="549">
        <f t="shared" si="130"/>
        <v>3.6344135217891087</v>
      </c>
      <c r="L443" s="551"/>
      <c r="N443" s="113">
        <f t="shared" si="132"/>
        <v>2.2616450024999901</v>
      </c>
      <c r="O443" s="113">
        <f t="shared" si="132"/>
        <v>2.1009202500000157</v>
      </c>
      <c r="P443" s="113">
        <f t="shared" si="132"/>
        <v>2.0433327224999909</v>
      </c>
      <c r="Q443" s="148">
        <f t="shared" si="124"/>
        <v>45031</v>
      </c>
      <c r="R443" s="148">
        <f t="shared" si="125"/>
        <v>44331</v>
      </c>
      <c r="S443" s="187">
        <f t="shared" si="115"/>
        <v>2.2960678928567773E-4</v>
      </c>
      <c r="T443" s="549">
        <f t="shared" si="126"/>
        <v>700</v>
      </c>
      <c r="U443" s="113">
        <f t="shared" si="127"/>
        <v>554.75</v>
      </c>
      <c r="V443" s="113">
        <f t="shared" si="128"/>
        <v>145.25</v>
      </c>
      <c r="W443" s="549">
        <f t="shared" si="116"/>
        <v>2.1342706361437602</v>
      </c>
      <c r="Y443" s="556">
        <f t="shared" si="123"/>
        <v>1.5001428856453485</v>
      </c>
      <c r="Z443" s="433"/>
      <c r="AA443" s="433"/>
    </row>
    <row r="444" spans="2:27" x14ac:dyDescent="0.35">
      <c r="B444" s="116">
        <v>42653</v>
      </c>
      <c r="C444" s="49">
        <f t="shared" si="131"/>
        <v>3.7566332099999933</v>
      </c>
      <c r="D444" s="113">
        <f t="shared" si="131"/>
        <v>3.4370361599999955</v>
      </c>
      <c r="E444" s="187">
        <f t="shared" si="129"/>
        <v>5.048926540284326E-4</v>
      </c>
      <c r="F444" s="148">
        <f t="shared" si="119"/>
        <v>44479.25</v>
      </c>
      <c r="G444" s="116"/>
      <c r="H444" s="549">
        <f t="shared" si="120"/>
        <v>633</v>
      </c>
      <c r="I444" s="550">
        <f t="shared" si="121"/>
        <v>158.75</v>
      </c>
      <c r="J444" s="113">
        <f t="shared" si="122"/>
        <v>474.25</v>
      </c>
      <c r="K444" s="549">
        <f t="shared" si="130"/>
        <v>3.6764815011729794</v>
      </c>
      <c r="L444" s="551"/>
      <c r="N444" s="113">
        <f t="shared" si="132"/>
        <v>2.2505216100000114</v>
      </c>
      <c r="O444" s="113">
        <f t="shared" si="132"/>
        <v>2.0898056024999834</v>
      </c>
      <c r="P444" s="113">
        <f t="shared" si="132"/>
        <v>2.0281808099999799</v>
      </c>
      <c r="Q444" s="148">
        <f t="shared" si="124"/>
        <v>45031</v>
      </c>
      <c r="R444" s="148">
        <f t="shared" si="125"/>
        <v>44331</v>
      </c>
      <c r="S444" s="187">
        <f t="shared" si="115"/>
        <v>2.2959429642861146E-4</v>
      </c>
      <c r="T444" s="549">
        <f t="shared" si="126"/>
        <v>700</v>
      </c>
      <c r="U444" s="113">
        <f t="shared" si="127"/>
        <v>551.75</v>
      </c>
      <c r="V444" s="113">
        <f t="shared" si="128"/>
        <v>148.25</v>
      </c>
      <c r="W444" s="549">
        <f t="shared" si="116"/>
        <v>2.1238429569455248</v>
      </c>
      <c r="Y444" s="556">
        <f t="shared" si="123"/>
        <v>1.5526385442274546</v>
      </c>
      <c r="Z444" s="433"/>
      <c r="AA444" s="433"/>
    </row>
    <row r="445" spans="2:27" x14ac:dyDescent="0.35">
      <c r="B445" s="116">
        <v>42654</v>
      </c>
      <c r="C445" s="49">
        <f t="shared" ref="C445:D464" si="133">IF(C175="","",((1+C175/200)^2-1)*100)</f>
        <v>3.7586704400000226</v>
      </c>
      <c r="D445" s="113">
        <f t="shared" si="133"/>
        <v>3.4421214225000218</v>
      </c>
      <c r="E445" s="187">
        <f t="shared" si="129"/>
        <v>5.0007743680884791E-4</v>
      </c>
      <c r="F445" s="148">
        <f t="shared" si="119"/>
        <v>44480.25</v>
      </c>
      <c r="G445" s="116"/>
      <c r="H445" s="549">
        <f t="shared" si="120"/>
        <v>633</v>
      </c>
      <c r="I445" s="550">
        <f t="shared" si="121"/>
        <v>157.75</v>
      </c>
      <c r="J445" s="113">
        <f t="shared" si="122"/>
        <v>475.25</v>
      </c>
      <c r="K445" s="549">
        <f t="shared" si="130"/>
        <v>3.679783224343427</v>
      </c>
      <c r="L445" s="551"/>
      <c r="N445" s="113">
        <f t="shared" ref="N445:P464" si="134">IF(N175="","",((1+N175/200)^2-1)*100)</f>
        <v>2.2525440000000119</v>
      </c>
      <c r="O445" s="113">
        <f t="shared" si="134"/>
        <v>2.0847536900000074</v>
      </c>
      <c r="P445" s="113">
        <f t="shared" si="134"/>
        <v>2.015050062499979</v>
      </c>
      <c r="Q445" s="148">
        <f t="shared" si="124"/>
        <v>45031</v>
      </c>
      <c r="R445" s="148">
        <f t="shared" si="125"/>
        <v>44331</v>
      </c>
      <c r="S445" s="187">
        <f t="shared" si="115"/>
        <v>2.397004428571492E-4</v>
      </c>
      <c r="T445" s="549">
        <f t="shared" si="126"/>
        <v>700</v>
      </c>
      <c r="U445" s="113">
        <f t="shared" si="127"/>
        <v>550.75</v>
      </c>
      <c r="V445" s="113">
        <f t="shared" si="128"/>
        <v>149.25</v>
      </c>
      <c r="W445" s="549">
        <f t="shared" si="116"/>
        <v>2.1205289810964372</v>
      </c>
      <c r="Y445" s="556">
        <f t="shared" si="123"/>
        <v>1.5592542432469898</v>
      </c>
      <c r="Z445" s="433"/>
      <c r="AA445" s="433"/>
    </row>
    <row r="446" spans="2:27" x14ac:dyDescent="0.35">
      <c r="B446" s="116">
        <v>42655</v>
      </c>
      <c r="C446" s="49">
        <f t="shared" si="133"/>
        <v>3.7444102500000076</v>
      </c>
      <c r="D446" s="113">
        <f t="shared" si="133"/>
        <v>3.4461897224999927</v>
      </c>
      <c r="E446" s="187">
        <f t="shared" si="129"/>
        <v>4.7112247630334115E-4</v>
      </c>
      <c r="F446" s="148">
        <f t="shared" si="119"/>
        <v>44481.25</v>
      </c>
      <c r="G446" s="116"/>
      <c r="H446" s="549">
        <f t="shared" si="120"/>
        <v>633</v>
      </c>
      <c r="I446" s="550">
        <f t="shared" si="121"/>
        <v>156.75</v>
      </c>
      <c r="J446" s="113">
        <f t="shared" si="122"/>
        <v>476.25</v>
      </c>
      <c r="K446" s="549">
        <f t="shared" si="130"/>
        <v>3.670561801839459</v>
      </c>
      <c r="L446" s="551"/>
      <c r="N446" s="113">
        <f t="shared" si="134"/>
        <v>2.2717577025000102</v>
      </c>
      <c r="O446" s="113">
        <f t="shared" si="134"/>
        <v>2.0958680624999726</v>
      </c>
      <c r="P446" s="113">
        <f t="shared" si="134"/>
        <v>2.0211103024999844</v>
      </c>
      <c r="Q446" s="148">
        <f t="shared" si="124"/>
        <v>45031</v>
      </c>
      <c r="R446" s="148">
        <f t="shared" si="125"/>
        <v>44331</v>
      </c>
      <c r="S446" s="187">
        <f t="shared" si="115"/>
        <v>2.5127091428576797E-4</v>
      </c>
      <c r="T446" s="549">
        <f t="shared" si="126"/>
        <v>700</v>
      </c>
      <c r="U446" s="113">
        <f t="shared" si="127"/>
        <v>549.75</v>
      </c>
      <c r="V446" s="113">
        <f t="shared" si="128"/>
        <v>150.25</v>
      </c>
      <c r="W446" s="549">
        <f t="shared" si="116"/>
        <v>2.1336215173714095</v>
      </c>
      <c r="Y446" s="556">
        <f t="shared" si="123"/>
        <v>1.5369402844680495</v>
      </c>
      <c r="Z446" s="433"/>
      <c r="AA446" s="433"/>
    </row>
    <row r="447" spans="2:27" x14ac:dyDescent="0.35">
      <c r="B447" s="116">
        <v>42656</v>
      </c>
      <c r="C447" s="49">
        <f t="shared" si="133"/>
        <v>3.701635560000005</v>
      </c>
      <c r="D447" s="113">
        <f t="shared" si="133"/>
        <v>3.4014428224999893</v>
      </c>
      <c r="E447" s="187">
        <f t="shared" si="129"/>
        <v>4.7423813191155723E-4</v>
      </c>
      <c r="F447" s="148">
        <f t="shared" si="119"/>
        <v>44482.25</v>
      </c>
      <c r="G447" s="116"/>
      <c r="H447" s="549">
        <f t="shared" si="120"/>
        <v>633</v>
      </c>
      <c r="I447" s="550">
        <f t="shared" si="121"/>
        <v>155.75</v>
      </c>
      <c r="J447" s="113">
        <f t="shared" si="122"/>
        <v>477.25</v>
      </c>
      <c r="K447" s="549">
        <f t="shared" si="130"/>
        <v>3.6277729709547799</v>
      </c>
      <c r="L447" s="551"/>
      <c r="N447" s="113">
        <f t="shared" si="134"/>
        <v>2.2313099025000227</v>
      </c>
      <c r="O447" s="113">
        <f t="shared" si="134"/>
        <v>2.0584857600000062</v>
      </c>
      <c r="P447" s="113">
        <f t="shared" si="134"/>
        <v>1.9887911024999871</v>
      </c>
      <c r="Q447" s="148">
        <f t="shared" si="124"/>
        <v>45031</v>
      </c>
      <c r="R447" s="148">
        <f t="shared" si="125"/>
        <v>44331</v>
      </c>
      <c r="S447" s="187">
        <f t="shared" si="115"/>
        <v>2.468916321428808E-4</v>
      </c>
      <c r="T447" s="549">
        <f t="shared" si="126"/>
        <v>700</v>
      </c>
      <c r="U447" s="113">
        <f t="shared" si="127"/>
        <v>548.75</v>
      </c>
      <c r="V447" s="113">
        <f t="shared" si="128"/>
        <v>151.25</v>
      </c>
      <c r="W447" s="549">
        <f t="shared" si="116"/>
        <v>2.0958281193616171</v>
      </c>
      <c r="Y447" s="556">
        <f t="shared" si="123"/>
        <v>1.5319448515931628</v>
      </c>
      <c r="Z447" s="433"/>
      <c r="AA447" s="433"/>
    </row>
    <row r="448" spans="2:27" x14ac:dyDescent="0.35">
      <c r="B448" s="116">
        <v>42657</v>
      </c>
      <c r="C448" s="49">
        <f t="shared" si="133"/>
        <v>3.6883975625000121</v>
      </c>
      <c r="D448" s="113">
        <f t="shared" si="133"/>
        <v>3.4187302500000127</v>
      </c>
      <c r="E448" s="187">
        <f t="shared" si="129"/>
        <v>4.2601471169036225E-4</v>
      </c>
      <c r="F448" s="148">
        <f t="shared" si="119"/>
        <v>44483.25</v>
      </c>
      <c r="G448" s="116"/>
      <c r="H448" s="549">
        <f t="shared" si="120"/>
        <v>633</v>
      </c>
      <c r="I448" s="550">
        <f t="shared" si="121"/>
        <v>154.75</v>
      </c>
      <c r="J448" s="113">
        <f t="shared" si="122"/>
        <v>478.25</v>
      </c>
      <c r="K448" s="549">
        <f t="shared" si="130"/>
        <v>3.6224717858659283</v>
      </c>
      <c r="L448" s="551"/>
      <c r="N448" s="113">
        <f t="shared" si="134"/>
        <v>2.2292877224999952</v>
      </c>
      <c r="O448" s="113">
        <f t="shared" si="134"/>
        <v>2.0493938024999991</v>
      </c>
      <c r="P448" s="113">
        <f t="shared" si="134"/>
        <v>1.9776825600000159</v>
      </c>
      <c r="Q448" s="148">
        <f t="shared" si="124"/>
        <v>45031</v>
      </c>
      <c r="R448" s="148">
        <f t="shared" si="125"/>
        <v>44331</v>
      </c>
      <c r="S448" s="187">
        <f t="shared" si="115"/>
        <v>2.5699131428570866E-4</v>
      </c>
      <c r="T448" s="549">
        <f t="shared" si="126"/>
        <v>700</v>
      </c>
      <c r="U448" s="113">
        <f t="shared" si="127"/>
        <v>547.75</v>
      </c>
      <c r="V448" s="113">
        <f t="shared" si="128"/>
        <v>152.25</v>
      </c>
      <c r="W448" s="549">
        <f t="shared" si="116"/>
        <v>2.0885207300999982</v>
      </c>
      <c r="Y448" s="556">
        <f t="shared" si="123"/>
        <v>1.5339510557659302</v>
      </c>
      <c r="Z448" s="433"/>
      <c r="AA448" s="433"/>
    </row>
    <row r="449" spans="2:27" x14ac:dyDescent="0.35">
      <c r="B449" s="116">
        <v>42660</v>
      </c>
      <c r="C449" s="49">
        <f t="shared" si="133"/>
        <v>3.7026539025000194</v>
      </c>
      <c r="D449" s="113">
        <f t="shared" si="133"/>
        <v>3.4329680400000173</v>
      </c>
      <c r="E449" s="187">
        <f t="shared" si="129"/>
        <v>4.2604401658768092E-4</v>
      </c>
      <c r="F449" s="148">
        <f t="shared" si="119"/>
        <v>44486.25</v>
      </c>
      <c r="G449" s="116"/>
      <c r="H449" s="549">
        <f t="shared" si="120"/>
        <v>633</v>
      </c>
      <c r="I449" s="550">
        <f t="shared" si="121"/>
        <v>151.75</v>
      </c>
      <c r="J449" s="113">
        <f t="shared" si="122"/>
        <v>481.25</v>
      </c>
      <c r="K449" s="549">
        <f t="shared" si="130"/>
        <v>3.638001722982839</v>
      </c>
      <c r="L449" s="551"/>
      <c r="N449" s="113">
        <f t="shared" si="134"/>
        <v>2.2606337599999859</v>
      </c>
      <c r="O449" s="113">
        <f t="shared" si="134"/>
        <v>2.0786915600000011</v>
      </c>
      <c r="P449" s="113">
        <f t="shared" si="134"/>
        <v>1.9968704225000078</v>
      </c>
      <c r="Q449" s="148">
        <f t="shared" si="124"/>
        <v>45031</v>
      </c>
      <c r="R449" s="148">
        <f t="shared" si="125"/>
        <v>44331</v>
      </c>
      <c r="S449" s="187">
        <f t="shared" si="115"/>
        <v>2.599174285714069E-4</v>
      </c>
      <c r="T449" s="549">
        <f t="shared" si="126"/>
        <v>700</v>
      </c>
      <c r="U449" s="113">
        <f t="shared" si="127"/>
        <v>544.75</v>
      </c>
      <c r="V449" s="113">
        <f t="shared" si="128"/>
        <v>155.25</v>
      </c>
      <c r="W449" s="549">
        <f t="shared" si="116"/>
        <v>2.1190437407857119</v>
      </c>
      <c r="Y449" s="556">
        <f t="shared" si="123"/>
        <v>1.5189579821971271</v>
      </c>
      <c r="Z449" s="433"/>
      <c r="AA449" s="433"/>
    </row>
    <row r="450" spans="2:27" x14ac:dyDescent="0.35">
      <c r="B450" s="116">
        <v>42661</v>
      </c>
      <c r="C450" s="49">
        <f t="shared" si="133"/>
        <v>3.7841375024999957</v>
      </c>
      <c r="D450" s="113">
        <f t="shared" si="133"/>
        <v>3.4858598399999829</v>
      </c>
      <c r="E450" s="187">
        <f t="shared" si="129"/>
        <v>4.712127369668448E-4</v>
      </c>
      <c r="F450" s="148">
        <f t="shared" si="119"/>
        <v>44487.25</v>
      </c>
      <c r="G450" s="116"/>
      <c r="H450" s="549">
        <f t="shared" si="120"/>
        <v>633</v>
      </c>
      <c r="I450" s="550">
        <f t="shared" si="121"/>
        <v>150.75</v>
      </c>
      <c r="J450" s="113">
        <f t="shared" si="122"/>
        <v>482.25</v>
      </c>
      <c r="K450" s="549">
        <f t="shared" si="130"/>
        <v>3.7131021824022437</v>
      </c>
      <c r="L450" s="551"/>
      <c r="N450" s="113">
        <f t="shared" si="134"/>
        <v>2.316259522499986</v>
      </c>
      <c r="O450" s="113">
        <f t="shared" si="134"/>
        <v>2.1282042225000186</v>
      </c>
      <c r="P450" s="113">
        <f t="shared" si="134"/>
        <v>2.0514142025000126</v>
      </c>
      <c r="Q450" s="148">
        <f t="shared" si="124"/>
        <v>45031</v>
      </c>
      <c r="R450" s="148">
        <f t="shared" si="125"/>
        <v>44331</v>
      </c>
      <c r="S450" s="187">
        <f t="shared" si="115"/>
        <v>2.6865042857138199E-4</v>
      </c>
      <c r="T450" s="549">
        <f t="shared" si="126"/>
        <v>700</v>
      </c>
      <c r="U450" s="113">
        <f t="shared" si="127"/>
        <v>543.75</v>
      </c>
      <c r="V450" s="113">
        <f t="shared" si="128"/>
        <v>156.25</v>
      </c>
      <c r="W450" s="549">
        <f t="shared" si="116"/>
        <v>2.1701808519642971</v>
      </c>
      <c r="Y450" s="556">
        <f t="shared" si="123"/>
        <v>1.5429213304379465</v>
      </c>
      <c r="Z450" s="433"/>
      <c r="AA450" s="433"/>
    </row>
    <row r="451" spans="2:27" x14ac:dyDescent="0.35">
      <c r="B451" s="116">
        <v>42662</v>
      </c>
      <c r="C451" s="49">
        <f t="shared" si="133"/>
        <v>3.8218344899999757</v>
      </c>
      <c r="D451" s="113">
        <f t="shared" si="133"/>
        <v>3.5173979225000096</v>
      </c>
      <c r="E451" s="187">
        <f t="shared" si="129"/>
        <v>4.8094244470768728E-4</v>
      </c>
      <c r="F451" s="148">
        <f t="shared" si="119"/>
        <v>44488.25</v>
      </c>
      <c r="G451" s="116"/>
      <c r="H451" s="549">
        <f t="shared" si="120"/>
        <v>633</v>
      </c>
      <c r="I451" s="550">
        <f t="shared" si="121"/>
        <v>149.75</v>
      </c>
      <c r="J451" s="113">
        <f t="shared" si="122"/>
        <v>483.25</v>
      </c>
      <c r="K451" s="549">
        <f t="shared" si="130"/>
        <v>3.7498133589049996</v>
      </c>
      <c r="L451" s="551"/>
      <c r="N451" s="113">
        <f t="shared" si="134"/>
        <v>2.3213171600000138</v>
      </c>
      <c r="O451" s="113">
        <f t="shared" si="134"/>
        <v>2.1312359999999808</v>
      </c>
      <c r="P451" s="113">
        <f t="shared" si="134"/>
        <v>2.0544448399999693</v>
      </c>
      <c r="Q451" s="148">
        <f t="shared" si="124"/>
        <v>45031</v>
      </c>
      <c r="R451" s="148">
        <f t="shared" si="125"/>
        <v>44331</v>
      </c>
      <c r="S451" s="187">
        <f t="shared" si="115"/>
        <v>2.7154451428576136E-4</v>
      </c>
      <c r="T451" s="549">
        <f t="shared" si="126"/>
        <v>700</v>
      </c>
      <c r="U451" s="113">
        <f t="shared" si="127"/>
        <v>542.75</v>
      </c>
      <c r="V451" s="113">
        <f t="shared" si="128"/>
        <v>157.25</v>
      </c>
      <c r="W451" s="549">
        <f t="shared" si="116"/>
        <v>2.1739363748714169</v>
      </c>
      <c r="Y451" s="556">
        <f t="shared" si="123"/>
        <v>1.5758769840335827</v>
      </c>
      <c r="Z451" s="433"/>
      <c r="AA451" s="433"/>
    </row>
    <row r="452" spans="2:27" x14ac:dyDescent="0.35">
      <c r="B452" s="116">
        <v>42663</v>
      </c>
      <c r="C452" s="49">
        <f t="shared" si="133"/>
        <v>3.8045134025000094</v>
      </c>
      <c r="D452" s="113">
        <f t="shared" si="133"/>
        <v>3.4909463024999754</v>
      </c>
      <c r="E452" s="187">
        <f t="shared" si="129"/>
        <v>4.9536666666672032E-4</v>
      </c>
      <c r="F452" s="148">
        <f t="shared" si="119"/>
        <v>44489.25</v>
      </c>
      <c r="G452" s="116"/>
      <c r="H452" s="549">
        <f t="shared" si="120"/>
        <v>633</v>
      </c>
      <c r="I452" s="550">
        <f t="shared" si="121"/>
        <v>148.75</v>
      </c>
      <c r="J452" s="113">
        <f t="shared" si="122"/>
        <v>484.25</v>
      </c>
      <c r="K452" s="549">
        <f t="shared" si="130"/>
        <v>3.7308276108333347</v>
      </c>
      <c r="L452" s="551"/>
      <c r="N452" s="113">
        <f t="shared" si="134"/>
        <v>2.3020988024999856</v>
      </c>
      <c r="O452" s="113">
        <f t="shared" si="134"/>
        <v>2.1100145024999906</v>
      </c>
      <c r="P452" s="113">
        <f t="shared" si="134"/>
        <v>2.0362616899999963</v>
      </c>
      <c r="Q452" s="148">
        <f t="shared" si="124"/>
        <v>45031</v>
      </c>
      <c r="R452" s="148">
        <f t="shared" si="125"/>
        <v>44331</v>
      </c>
      <c r="S452" s="187">
        <f t="shared" si="115"/>
        <v>2.7440614285713572E-4</v>
      </c>
      <c r="T452" s="549">
        <f t="shared" si="126"/>
        <v>700</v>
      </c>
      <c r="U452" s="113">
        <f t="shared" si="127"/>
        <v>541.75</v>
      </c>
      <c r="V452" s="113">
        <f t="shared" si="128"/>
        <v>158.25</v>
      </c>
      <c r="W452" s="549">
        <f t="shared" si="116"/>
        <v>2.1534392746071322</v>
      </c>
      <c r="Y452" s="556">
        <f t="shared" si="123"/>
        <v>1.5773883362262024</v>
      </c>
      <c r="Z452" s="433"/>
      <c r="AA452" s="433"/>
    </row>
    <row r="453" spans="2:27" x14ac:dyDescent="0.35">
      <c r="B453" s="116">
        <v>42664</v>
      </c>
      <c r="C453" s="49">
        <f t="shared" si="133"/>
        <v>3.8065511025000109</v>
      </c>
      <c r="D453" s="113">
        <f t="shared" si="133"/>
        <v>3.4909463024999754</v>
      </c>
      <c r="E453" s="187">
        <f t="shared" si="129"/>
        <v>4.985857819905775E-4</v>
      </c>
      <c r="F453" s="148">
        <f t="shared" si="119"/>
        <v>44490.25</v>
      </c>
      <c r="G453" s="116"/>
      <c r="H453" s="549">
        <f t="shared" si="120"/>
        <v>633</v>
      </c>
      <c r="I453" s="550">
        <f t="shared" si="121"/>
        <v>147.75</v>
      </c>
      <c r="J453" s="113">
        <f t="shared" si="122"/>
        <v>485.25</v>
      </c>
      <c r="K453" s="549">
        <f t="shared" si="130"/>
        <v>3.7328850532109032</v>
      </c>
      <c r="L453" s="551"/>
      <c r="N453" s="113">
        <f t="shared" si="134"/>
        <v>2.2960302225000007</v>
      </c>
      <c r="O453" s="113">
        <f t="shared" si="134"/>
        <v>2.1079935225000179</v>
      </c>
      <c r="P453" s="113">
        <f t="shared" si="134"/>
        <v>2.0352515624999956</v>
      </c>
      <c r="Q453" s="148">
        <f t="shared" si="124"/>
        <v>45031</v>
      </c>
      <c r="R453" s="148">
        <f t="shared" si="125"/>
        <v>44331</v>
      </c>
      <c r="S453" s="187">
        <f t="shared" si="115"/>
        <v>2.6862385714283247E-4</v>
      </c>
      <c r="T453" s="549">
        <f t="shared" si="126"/>
        <v>700</v>
      </c>
      <c r="U453" s="113">
        <f t="shared" si="127"/>
        <v>540.75</v>
      </c>
      <c r="V453" s="113">
        <f t="shared" si="128"/>
        <v>159.25</v>
      </c>
      <c r="W453" s="549">
        <f t="shared" si="116"/>
        <v>2.1507718717500142</v>
      </c>
      <c r="Y453" s="556">
        <f t="shared" si="123"/>
        <v>1.5821131814608891</v>
      </c>
      <c r="Z453" s="433"/>
      <c r="AA453" s="433"/>
    </row>
    <row r="454" spans="2:27" x14ac:dyDescent="0.35">
      <c r="B454" s="116">
        <v>42667</v>
      </c>
      <c r="C454" s="49" t="str">
        <f t="shared" si="133"/>
        <v/>
      </c>
      <c r="D454" s="113" t="str">
        <f t="shared" si="133"/>
        <v/>
      </c>
      <c r="E454" s="187" t="str">
        <f t="shared" si="129"/>
        <v/>
      </c>
      <c r="F454" s="148">
        <f t="shared" si="119"/>
        <v>44493.25</v>
      </c>
      <c r="G454" s="116"/>
      <c r="H454" s="549">
        <f t="shared" si="120"/>
        <v>633</v>
      </c>
      <c r="I454" s="550">
        <f t="shared" si="121"/>
        <v>144.75</v>
      </c>
      <c r="J454" s="113">
        <f t="shared" si="122"/>
        <v>488.25</v>
      </c>
      <c r="K454" s="549" t="str">
        <f t="shared" si="130"/>
        <v/>
      </c>
      <c r="L454" s="551"/>
      <c r="N454" s="113">
        <f t="shared" si="134"/>
        <v>2.304121702500006</v>
      </c>
      <c r="O454" s="113">
        <f t="shared" si="134"/>
        <v>2.1180986224999865</v>
      </c>
      <c r="P454" s="113">
        <f t="shared" si="134"/>
        <v>2.0392921025000232</v>
      </c>
      <c r="Q454" s="148">
        <f t="shared" si="124"/>
        <v>45031</v>
      </c>
      <c r="R454" s="148">
        <f t="shared" si="125"/>
        <v>44331</v>
      </c>
      <c r="S454" s="187">
        <f t="shared" si="115"/>
        <v>2.6574725714288504E-4</v>
      </c>
      <c r="T454" s="549">
        <f t="shared" si="126"/>
        <v>700</v>
      </c>
      <c r="U454" s="113">
        <f t="shared" si="127"/>
        <v>537.75</v>
      </c>
      <c r="V454" s="113">
        <f t="shared" si="128"/>
        <v>162.25</v>
      </c>
      <c r="W454" s="549">
        <f t="shared" si="116"/>
        <v>2.1612161149714195</v>
      </c>
      <c r="Y454" s="556" t="str">
        <f t="shared" si="123"/>
        <v/>
      </c>
      <c r="Z454" s="433"/>
      <c r="AA454" s="433"/>
    </row>
    <row r="455" spans="2:27" x14ac:dyDescent="0.35">
      <c r="B455" s="116">
        <v>42668</v>
      </c>
      <c r="C455" s="49">
        <f t="shared" si="133"/>
        <v>3.8401760399999985</v>
      </c>
      <c r="D455" s="113">
        <f t="shared" si="133"/>
        <v>3.5173979225000096</v>
      </c>
      <c r="E455" s="187">
        <f t="shared" si="129"/>
        <v>5.0991803712478496E-4</v>
      </c>
      <c r="F455" s="148">
        <f t="shared" si="119"/>
        <v>44494.25</v>
      </c>
      <c r="G455" s="116"/>
      <c r="H455" s="549">
        <f t="shared" si="120"/>
        <v>633</v>
      </c>
      <c r="I455" s="550">
        <f t="shared" si="121"/>
        <v>143.75</v>
      </c>
      <c r="J455" s="113">
        <f t="shared" si="122"/>
        <v>489.25</v>
      </c>
      <c r="K455" s="549">
        <f t="shared" si="130"/>
        <v>3.7668753221633104</v>
      </c>
      <c r="L455" s="551"/>
      <c r="N455" s="113">
        <f t="shared" si="134"/>
        <v>2.3031102499999845</v>
      </c>
      <c r="O455" s="113">
        <f t="shared" si="134"/>
        <v>2.116077562499985</v>
      </c>
      <c r="P455" s="113">
        <f t="shared" si="134"/>
        <v>2.0453530624999994</v>
      </c>
      <c r="Q455" s="148">
        <f t="shared" si="124"/>
        <v>45031</v>
      </c>
      <c r="R455" s="148">
        <f t="shared" si="125"/>
        <v>44331</v>
      </c>
      <c r="S455" s="187">
        <f t="shared" si="115"/>
        <v>2.6718955357142783E-4</v>
      </c>
      <c r="T455" s="549">
        <f t="shared" si="126"/>
        <v>700</v>
      </c>
      <c r="U455" s="113">
        <f t="shared" si="127"/>
        <v>536.75</v>
      </c>
      <c r="V455" s="113">
        <f t="shared" si="128"/>
        <v>163.25</v>
      </c>
      <c r="W455" s="549">
        <f t="shared" si="116"/>
        <v>2.1596962571205207</v>
      </c>
      <c r="Y455" s="556">
        <f t="shared" si="123"/>
        <v>1.6071790650427897</v>
      </c>
      <c r="Z455" s="433"/>
      <c r="AA455" s="433"/>
    </row>
    <row r="456" spans="2:27" x14ac:dyDescent="0.35">
      <c r="B456" s="116">
        <v>42669</v>
      </c>
      <c r="C456" s="49">
        <f t="shared" si="133"/>
        <v>3.8789024099999958</v>
      </c>
      <c r="D456" s="113">
        <f t="shared" si="133"/>
        <v>3.5530112099999789</v>
      </c>
      <c r="E456" s="187">
        <f t="shared" si="129"/>
        <v>5.1483601895737274E-4</v>
      </c>
      <c r="F456" s="148">
        <f t="shared" si="119"/>
        <v>44495.25</v>
      </c>
      <c r="G456" s="116"/>
      <c r="H456" s="549">
        <f t="shared" si="120"/>
        <v>633</v>
      </c>
      <c r="I456" s="550">
        <f t="shared" si="121"/>
        <v>142.75</v>
      </c>
      <c r="J456" s="113">
        <f t="shared" si="122"/>
        <v>490.25</v>
      </c>
      <c r="K456" s="549">
        <f t="shared" si="130"/>
        <v>3.8054095682938307</v>
      </c>
      <c r="L456" s="551"/>
      <c r="N456" s="113">
        <f t="shared" si="134"/>
        <v>2.3283980624999812</v>
      </c>
      <c r="O456" s="113">
        <f t="shared" si="134"/>
        <v>2.1403316025000008</v>
      </c>
      <c r="P456" s="113">
        <f t="shared" si="134"/>
        <v>2.0675781225000245</v>
      </c>
      <c r="Q456" s="148">
        <f t="shared" si="124"/>
        <v>45031</v>
      </c>
      <c r="R456" s="148">
        <f t="shared" si="125"/>
        <v>44331</v>
      </c>
      <c r="S456" s="187">
        <f t="shared" si="115"/>
        <v>2.6866637142854345E-4</v>
      </c>
      <c r="T456" s="549">
        <f t="shared" si="126"/>
        <v>700</v>
      </c>
      <c r="U456" s="113">
        <f t="shared" si="127"/>
        <v>535.75</v>
      </c>
      <c r="V456" s="113">
        <f t="shared" si="128"/>
        <v>164.25</v>
      </c>
      <c r="W456" s="549">
        <f t="shared" si="116"/>
        <v>2.1844600540071388</v>
      </c>
      <c r="Y456" s="556">
        <f t="shared" si="123"/>
        <v>1.6209495142866919</v>
      </c>
      <c r="Z456" s="433"/>
      <c r="AA456" s="433"/>
    </row>
    <row r="457" spans="2:27" x14ac:dyDescent="0.35">
      <c r="B457" s="116">
        <v>42670</v>
      </c>
      <c r="C457" s="49">
        <f t="shared" si="133"/>
        <v>3.9543376399999941</v>
      </c>
      <c r="D457" s="113">
        <f t="shared" si="133"/>
        <v>3.5886306224999887</v>
      </c>
      <c r="E457" s="187">
        <f t="shared" si="129"/>
        <v>5.7773620458136717E-4</v>
      </c>
      <c r="F457" s="148">
        <f t="shared" si="119"/>
        <v>44496.25</v>
      </c>
      <c r="G457" s="116"/>
      <c r="H457" s="549">
        <f t="shared" si="120"/>
        <v>633</v>
      </c>
      <c r="I457" s="550">
        <f t="shared" si="121"/>
        <v>141.75</v>
      </c>
      <c r="J457" s="113">
        <f t="shared" si="122"/>
        <v>491.25</v>
      </c>
      <c r="K457" s="549">
        <f t="shared" si="130"/>
        <v>3.8724435330005855</v>
      </c>
      <c r="L457" s="551"/>
      <c r="N457" s="113">
        <f t="shared" si="134"/>
        <v>2.3658297599999933</v>
      </c>
      <c r="O457" s="113">
        <f t="shared" si="134"/>
        <v>2.1706532024999836</v>
      </c>
      <c r="P457" s="113">
        <f t="shared" si="134"/>
        <v>2.0968784899999982</v>
      </c>
      <c r="Q457" s="148">
        <f t="shared" si="124"/>
        <v>45031</v>
      </c>
      <c r="R457" s="148">
        <f t="shared" si="125"/>
        <v>44331</v>
      </c>
      <c r="S457" s="187">
        <f t="shared" si="115"/>
        <v>2.7882365357144245E-4</v>
      </c>
      <c r="T457" s="549">
        <f t="shared" si="126"/>
        <v>700</v>
      </c>
      <c r="U457" s="113">
        <f t="shared" si="127"/>
        <v>534.75</v>
      </c>
      <c r="V457" s="113">
        <f t="shared" si="128"/>
        <v>165.25</v>
      </c>
      <c r="W457" s="549">
        <f t="shared" si="116"/>
        <v>2.2167288112526644</v>
      </c>
      <c r="Y457" s="556">
        <f t="shared" si="123"/>
        <v>1.6557147217479211</v>
      </c>
      <c r="Z457" s="433"/>
      <c r="AA457" s="433"/>
    </row>
    <row r="458" spans="2:27" x14ac:dyDescent="0.35">
      <c r="B458" s="116">
        <v>42671</v>
      </c>
      <c r="C458" s="49">
        <f t="shared" si="133"/>
        <v>3.9696319024999926</v>
      </c>
      <c r="D458" s="113">
        <f t="shared" si="133"/>
        <v>3.5977908900000077</v>
      </c>
      <c r="E458" s="187">
        <f t="shared" si="129"/>
        <v>5.8742656003157173E-4</v>
      </c>
      <c r="F458" s="148">
        <f t="shared" si="119"/>
        <v>44497.25</v>
      </c>
      <c r="G458" s="116"/>
      <c r="H458" s="549">
        <f t="shared" si="120"/>
        <v>633</v>
      </c>
      <c r="I458" s="550">
        <f t="shared" si="121"/>
        <v>140.75</v>
      </c>
      <c r="J458" s="113">
        <f t="shared" si="122"/>
        <v>492.25</v>
      </c>
      <c r="K458" s="549">
        <f t="shared" si="130"/>
        <v>3.8869516141755489</v>
      </c>
      <c r="L458" s="551"/>
      <c r="N458" s="113">
        <f t="shared" si="134"/>
        <v>2.424520249999973</v>
      </c>
      <c r="O458" s="113">
        <f t="shared" si="134"/>
        <v>2.2171550625000203</v>
      </c>
      <c r="P458" s="113">
        <f t="shared" si="134"/>
        <v>2.1342678225000133</v>
      </c>
      <c r="Q458" s="148">
        <f t="shared" si="124"/>
        <v>45031</v>
      </c>
      <c r="R458" s="148">
        <f t="shared" si="125"/>
        <v>44331</v>
      </c>
      <c r="S458" s="187">
        <f t="shared" si="115"/>
        <v>2.9623598214278957E-4</v>
      </c>
      <c r="T458" s="549">
        <f t="shared" si="126"/>
        <v>700</v>
      </c>
      <c r="U458" s="113">
        <f t="shared" si="127"/>
        <v>533.75</v>
      </c>
      <c r="V458" s="113">
        <f t="shared" si="128"/>
        <v>166.25</v>
      </c>
      <c r="W458" s="549">
        <f t="shared" si="116"/>
        <v>2.266404294531259</v>
      </c>
      <c r="Y458" s="556">
        <f t="shared" si="123"/>
        <v>1.6205473196442899</v>
      </c>
      <c r="Z458" s="433"/>
      <c r="AA458" s="433"/>
    </row>
    <row r="459" spans="2:27" x14ac:dyDescent="0.35">
      <c r="B459" s="116">
        <v>42674</v>
      </c>
      <c r="C459" s="49">
        <f t="shared" si="133"/>
        <v>3.9166166025000004</v>
      </c>
      <c r="D459" s="113">
        <f t="shared" si="133"/>
        <v>3.5753998399999931</v>
      </c>
      <c r="E459" s="187">
        <f t="shared" si="129"/>
        <v>5.3904701816746814E-4</v>
      </c>
      <c r="F459" s="148">
        <f t="shared" si="119"/>
        <v>44500.25</v>
      </c>
      <c r="G459" s="116"/>
      <c r="H459" s="549">
        <f t="shared" si="120"/>
        <v>633</v>
      </c>
      <c r="I459" s="550">
        <f t="shared" si="121"/>
        <v>137.75</v>
      </c>
      <c r="J459" s="113">
        <f t="shared" si="122"/>
        <v>495.25</v>
      </c>
      <c r="K459" s="549">
        <f t="shared" si="130"/>
        <v>3.8423628757474315</v>
      </c>
      <c r="L459" s="551"/>
      <c r="N459" s="113">
        <f t="shared" si="134"/>
        <v>2.424520249999973</v>
      </c>
      <c r="O459" s="113">
        <f t="shared" si="134"/>
        <v>2.2211992024999905</v>
      </c>
      <c r="P459" s="113">
        <f t="shared" si="134"/>
        <v>2.1362890625000297</v>
      </c>
      <c r="Q459" s="148">
        <f t="shared" si="124"/>
        <v>45031</v>
      </c>
      <c r="R459" s="148">
        <f t="shared" si="125"/>
        <v>44331</v>
      </c>
      <c r="S459" s="187">
        <f t="shared" si="115"/>
        <v>2.9045863928568928E-4</v>
      </c>
      <c r="T459" s="549">
        <f t="shared" si="126"/>
        <v>700</v>
      </c>
      <c r="U459" s="113">
        <f t="shared" si="127"/>
        <v>530.75</v>
      </c>
      <c r="V459" s="113">
        <f t="shared" si="128"/>
        <v>169.25</v>
      </c>
      <c r="W459" s="549">
        <f t="shared" si="116"/>
        <v>2.2703593271990932</v>
      </c>
      <c r="Y459" s="556">
        <f t="shared" si="123"/>
        <v>1.5720035485483383</v>
      </c>
      <c r="Z459" s="433"/>
      <c r="AA459" s="433"/>
    </row>
    <row r="460" spans="2:27" x14ac:dyDescent="0.35">
      <c r="B460" s="116">
        <v>42675</v>
      </c>
      <c r="C460" s="49">
        <f t="shared" si="133"/>
        <v>3.9359860100000033</v>
      </c>
      <c r="D460" s="113">
        <f t="shared" si="133"/>
        <v>3.5896484100000015</v>
      </c>
      <c r="E460" s="187">
        <f t="shared" si="129"/>
        <v>5.4713680884676435E-4</v>
      </c>
      <c r="F460" s="148">
        <f t="shared" si="119"/>
        <v>44501.25</v>
      </c>
      <c r="G460" s="116"/>
      <c r="H460" s="549">
        <f t="shared" si="120"/>
        <v>633</v>
      </c>
      <c r="I460" s="550">
        <f t="shared" si="121"/>
        <v>136.75</v>
      </c>
      <c r="J460" s="113">
        <f t="shared" si="122"/>
        <v>496.25</v>
      </c>
      <c r="K460" s="549">
        <f t="shared" si="130"/>
        <v>3.8611650513902083</v>
      </c>
      <c r="L460" s="551"/>
      <c r="N460" s="113">
        <f t="shared" si="134"/>
        <v>2.4336289024999846</v>
      </c>
      <c r="O460" s="113">
        <f t="shared" si="134"/>
        <v>2.2232213025000114</v>
      </c>
      <c r="P460" s="113">
        <f t="shared" si="134"/>
        <v>2.137299689999983</v>
      </c>
      <c r="Q460" s="148">
        <f t="shared" si="124"/>
        <v>45031</v>
      </c>
      <c r="R460" s="148">
        <f t="shared" si="125"/>
        <v>44331</v>
      </c>
      <c r="S460" s="187">
        <f t="shared" si="115"/>
        <v>3.0058228571424754E-4</v>
      </c>
      <c r="T460" s="549">
        <f t="shared" si="126"/>
        <v>700</v>
      </c>
      <c r="U460" s="113">
        <f t="shared" si="127"/>
        <v>529.75</v>
      </c>
      <c r="V460" s="113">
        <f t="shared" si="128"/>
        <v>170.25</v>
      </c>
      <c r="W460" s="549">
        <f t="shared" si="116"/>
        <v>2.274395436642862</v>
      </c>
      <c r="Y460" s="556">
        <f t="shared" si="123"/>
        <v>1.5867696147473462</v>
      </c>
      <c r="Z460" s="433"/>
      <c r="AA460" s="433"/>
    </row>
    <row r="461" spans="2:27" x14ac:dyDescent="0.35">
      <c r="B461" s="116">
        <v>42676</v>
      </c>
      <c r="C461" s="49">
        <f t="shared" si="133"/>
        <v>3.9624944399999862</v>
      </c>
      <c r="D461" s="113">
        <f t="shared" si="133"/>
        <v>3.6293460224999796</v>
      </c>
      <c r="E461" s="187">
        <f t="shared" si="129"/>
        <v>5.2630081753555537E-4</v>
      </c>
      <c r="F461" s="148">
        <f t="shared" si="119"/>
        <v>44502.25</v>
      </c>
      <c r="G461" s="116"/>
      <c r="H461" s="549">
        <f t="shared" si="120"/>
        <v>633</v>
      </c>
      <c r="I461" s="550">
        <f t="shared" si="121"/>
        <v>135.75</v>
      </c>
      <c r="J461" s="113">
        <f t="shared" si="122"/>
        <v>497.25</v>
      </c>
      <c r="K461" s="549">
        <f t="shared" si="130"/>
        <v>3.8910491040195345</v>
      </c>
      <c r="L461" s="551"/>
      <c r="N461" s="113">
        <f t="shared" si="134"/>
        <v>2.4761413025000012</v>
      </c>
      <c r="O461" s="113">
        <f t="shared" si="134"/>
        <v>2.2687238399999865</v>
      </c>
      <c r="P461" s="113">
        <f t="shared" si="134"/>
        <v>2.1827831025000188</v>
      </c>
      <c r="Q461" s="148">
        <f t="shared" si="124"/>
        <v>45031</v>
      </c>
      <c r="R461" s="148">
        <f t="shared" si="125"/>
        <v>44331</v>
      </c>
      <c r="S461" s="187">
        <f t="shared" si="115"/>
        <v>2.9631066071430671E-4</v>
      </c>
      <c r="T461" s="549">
        <f t="shared" si="126"/>
        <v>700</v>
      </c>
      <c r="U461" s="113">
        <f t="shared" si="127"/>
        <v>528.75</v>
      </c>
      <c r="V461" s="113">
        <f t="shared" si="128"/>
        <v>171.25</v>
      </c>
      <c r="W461" s="549">
        <f t="shared" si="116"/>
        <v>2.3194670406473117</v>
      </c>
      <c r="Y461" s="556">
        <f t="shared" si="123"/>
        <v>1.5715820633722228</v>
      </c>
      <c r="Z461" s="433"/>
      <c r="AA461" s="433"/>
    </row>
    <row r="462" spans="2:27" x14ac:dyDescent="0.35">
      <c r="B462" s="116">
        <v>42677</v>
      </c>
      <c r="C462" s="49">
        <f t="shared" si="133"/>
        <v>3.9981842024999992</v>
      </c>
      <c r="D462" s="113">
        <f t="shared" si="133"/>
        <v>3.6588696899999995</v>
      </c>
      <c r="E462" s="187">
        <f t="shared" si="129"/>
        <v>5.3604188388625543E-4</v>
      </c>
      <c r="F462" s="148">
        <f t="shared" si="119"/>
        <v>44503.25</v>
      </c>
      <c r="G462" s="116"/>
      <c r="H462" s="549">
        <f t="shared" si="120"/>
        <v>633</v>
      </c>
      <c r="I462" s="550">
        <f t="shared" si="121"/>
        <v>134.75</v>
      </c>
      <c r="J462" s="113">
        <f t="shared" si="122"/>
        <v>498.25</v>
      </c>
      <c r="K462" s="549">
        <f t="shared" si="130"/>
        <v>3.9259525586463262</v>
      </c>
      <c r="L462" s="551"/>
      <c r="N462" s="113">
        <f t="shared" si="134"/>
        <v>2.4801905624999732</v>
      </c>
      <c r="O462" s="113">
        <f t="shared" si="134"/>
        <v>2.2768142399999913</v>
      </c>
      <c r="P462" s="113">
        <f t="shared" si="134"/>
        <v>2.190870102500031</v>
      </c>
      <c r="Q462" s="148">
        <f t="shared" si="124"/>
        <v>45031</v>
      </c>
      <c r="R462" s="148">
        <f t="shared" si="125"/>
        <v>44331</v>
      </c>
      <c r="S462" s="187">
        <f t="shared" si="115"/>
        <v>2.905376035714026E-4</v>
      </c>
      <c r="T462" s="549">
        <f t="shared" si="126"/>
        <v>700</v>
      </c>
      <c r="U462" s="113">
        <f t="shared" si="127"/>
        <v>527.75</v>
      </c>
      <c r="V462" s="113">
        <f t="shared" si="128"/>
        <v>172.25</v>
      </c>
      <c r="W462" s="549">
        <f t="shared" si="116"/>
        <v>2.3268593422151653</v>
      </c>
      <c r="Y462" s="556">
        <f t="shared" si="123"/>
        <v>1.5990932164311609</v>
      </c>
      <c r="Z462" s="433"/>
      <c r="AA462" s="433"/>
    </row>
    <row r="463" spans="2:27" x14ac:dyDescent="0.35">
      <c r="B463" s="116">
        <v>42678</v>
      </c>
      <c r="C463" s="49">
        <f t="shared" si="133"/>
        <v>4.0185811024999962</v>
      </c>
      <c r="D463" s="113">
        <f t="shared" si="133"/>
        <v>3.6782150624999899</v>
      </c>
      <c r="E463" s="187">
        <f t="shared" si="129"/>
        <v>5.3770306477094213E-4</v>
      </c>
      <c r="F463" s="148">
        <f t="shared" si="119"/>
        <v>44504.25</v>
      </c>
      <c r="G463" s="116"/>
      <c r="H463" s="549">
        <f t="shared" si="120"/>
        <v>633</v>
      </c>
      <c r="I463" s="550">
        <f t="shared" si="121"/>
        <v>133.75</v>
      </c>
      <c r="J463" s="113">
        <f t="shared" si="122"/>
        <v>499.25</v>
      </c>
      <c r="K463" s="549">
        <f t="shared" si="130"/>
        <v>3.9466633175868826</v>
      </c>
      <c r="L463" s="551"/>
      <c r="N463" s="113">
        <f t="shared" si="134"/>
        <v>2.536888602499987</v>
      </c>
      <c r="O463" s="113">
        <f t="shared" si="134"/>
        <v>2.3344676025000233</v>
      </c>
      <c r="P463" s="113">
        <f t="shared" si="134"/>
        <v>2.2414211024999853</v>
      </c>
      <c r="Q463" s="148">
        <f t="shared" si="124"/>
        <v>45031</v>
      </c>
      <c r="R463" s="148">
        <f t="shared" si="125"/>
        <v>44331</v>
      </c>
      <c r="S463" s="187">
        <f t="shared" si="115"/>
        <v>2.8917285714280538E-4</v>
      </c>
      <c r="T463" s="549">
        <f t="shared" si="126"/>
        <v>700</v>
      </c>
      <c r="U463" s="113">
        <f t="shared" si="127"/>
        <v>526.75</v>
      </c>
      <c r="V463" s="113">
        <f t="shared" si="128"/>
        <v>173.25</v>
      </c>
      <c r="W463" s="549">
        <f t="shared" si="116"/>
        <v>2.3845668000000142</v>
      </c>
      <c r="Y463" s="556">
        <f t="shared" si="123"/>
        <v>1.5620965175868684</v>
      </c>
      <c r="Z463" s="433"/>
      <c r="AA463" s="433"/>
    </row>
    <row r="464" spans="2:27" x14ac:dyDescent="0.35">
      <c r="B464" s="116">
        <v>42681</v>
      </c>
      <c r="C464" s="49">
        <f t="shared" si="133"/>
        <v>4.0757030625000024</v>
      </c>
      <c r="D464" s="113">
        <f t="shared" si="133"/>
        <v>3.7260771599999742</v>
      </c>
      <c r="E464" s="187">
        <f t="shared" si="129"/>
        <v>5.5233159952611081E-4</v>
      </c>
      <c r="F464" s="148">
        <f t="shared" si="119"/>
        <v>44507.25</v>
      </c>
      <c r="G464" s="116"/>
      <c r="H464" s="549">
        <f t="shared" si="120"/>
        <v>633</v>
      </c>
      <c r="I464" s="550">
        <f t="shared" si="121"/>
        <v>130.75</v>
      </c>
      <c r="J464" s="113">
        <f t="shared" si="122"/>
        <v>502.25</v>
      </c>
      <c r="K464" s="549">
        <f t="shared" si="130"/>
        <v>4.0034857058619631</v>
      </c>
      <c r="L464" s="551"/>
      <c r="N464" s="113">
        <f t="shared" si="134"/>
        <v>2.5601798400000098</v>
      </c>
      <c r="O464" s="113">
        <f t="shared" si="134"/>
        <v>2.3567241224999869</v>
      </c>
      <c r="P464" s="113">
        <f t="shared" si="134"/>
        <v>2.2576000624999981</v>
      </c>
      <c r="Q464" s="148">
        <f t="shared" si="124"/>
        <v>45031</v>
      </c>
      <c r="R464" s="148">
        <f t="shared" si="125"/>
        <v>44331</v>
      </c>
      <c r="S464" s="187">
        <f t="shared" si="115"/>
        <v>2.906510250000327E-4</v>
      </c>
      <c r="T464" s="549">
        <f t="shared" si="126"/>
        <v>700</v>
      </c>
      <c r="U464" s="113">
        <f t="shared" si="127"/>
        <v>523.75</v>
      </c>
      <c r="V464" s="113">
        <f t="shared" si="128"/>
        <v>176.25</v>
      </c>
      <c r="W464" s="549">
        <f t="shared" si="116"/>
        <v>2.4079513656562428</v>
      </c>
      <c r="Y464" s="556">
        <f t="shared" si="123"/>
        <v>1.5955343402057203</v>
      </c>
      <c r="Z464" s="433"/>
      <c r="AA464" s="433"/>
    </row>
    <row r="465" spans="2:27" x14ac:dyDescent="0.35">
      <c r="B465" s="116">
        <v>42682</v>
      </c>
      <c r="C465" s="49">
        <f t="shared" ref="C465:D484" si="135">IF(C195="","",((1+C195/200)^2-1)*100)</f>
        <v>4.1236568099999982</v>
      </c>
      <c r="D465" s="113">
        <f t="shared" si="135"/>
        <v>3.7617263224999808</v>
      </c>
      <c r="E465" s="187">
        <f t="shared" si="129"/>
        <v>5.7177012243288673E-4</v>
      </c>
      <c r="F465" s="148">
        <f t="shared" si="119"/>
        <v>44508.25</v>
      </c>
      <c r="G465" s="116"/>
      <c r="H465" s="549">
        <f t="shared" si="120"/>
        <v>633</v>
      </c>
      <c r="I465" s="550">
        <f t="shared" si="121"/>
        <v>129.75</v>
      </c>
      <c r="J465" s="113">
        <f t="shared" si="122"/>
        <v>503.25</v>
      </c>
      <c r="K465" s="549">
        <f t="shared" si="130"/>
        <v>4.0494696366143312</v>
      </c>
      <c r="L465" s="551"/>
      <c r="N465" s="113">
        <f t="shared" ref="N465:P484" si="136">IF(N195="","",((1+N195/200)^2-1)*100)</f>
        <v>2.5794224224999995</v>
      </c>
      <c r="O465" s="113">
        <f t="shared" si="136"/>
        <v>2.373924000000005</v>
      </c>
      <c r="P465" s="113">
        <f t="shared" si="136"/>
        <v>2.2687238399999865</v>
      </c>
      <c r="Q465" s="148">
        <f t="shared" si="124"/>
        <v>45031</v>
      </c>
      <c r="R465" s="148">
        <f t="shared" si="125"/>
        <v>44331</v>
      </c>
      <c r="S465" s="187">
        <f t="shared" si="115"/>
        <v>2.9356917499999213E-4</v>
      </c>
      <c r="T465" s="549">
        <f t="shared" si="126"/>
        <v>700</v>
      </c>
      <c r="U465" s="113">
        <f t="shared" si="127"/>
        <v>522.75</v>
      </c>
      <c r="V465" s="113">
        <f t="shared" si="128"/>
        <v>177.25</v>
      </c>
      <c r="W465" s="549">
        <f t="shared" si="116"/>
        <v>2.4259591362687538</v>
      </c>
      <c r="Y465" s="556">
        <f t="shared" si="123"/>
        <v>1.6235105003455774</v>
      </c>
      <c r="Z465" s="433"/>
      <c r="AA465" s="433"/>
    </row>
    <row r="466" spans="2:27" x14ac:dyDescent="0.35">
      <c r="B466" s="116">
        <v>42683</v>
      </c>
      <c r="C466" s="49">
        <f t="shared" si="135"/>
        <v>4.2583944899999837</v>
      </c>
      <c r="D466" s="113">
        <f t="shared" si="135"/>
        <v>3.8778832024999765</v>
      </c>
      <c r="E466" s="187">
        <f t="shared" si="129"/>
        <v>6.0112367693524046E-4</v>
      </c>
      <c r="F466" s="148">
        <f t="shared" si="119"/>
        <v>44509.25</v>
      </c>
      <c r="G466" s="116"/>
      <c r="H466" s="549">
        <f t="shared" si="120"/>
        <v>633</v>
      </c>
      <c r="I466" s="550">
        <f t="shared" si="121"/>
        <v>128.75</v>
      </c>
      <c r="J466" s="113">
        <f t="shared" si="122"/>
        <v>504.25</v>
      </c>
      <c r="K466" s="549">
        <f t="shared" si="130"/>
        <v>4.1809998165945714</v>
      </c>
      <c r="L466" s="551"/>
      <c r="N466" s="113">
        <f t="shared" si="136"/>
        <v>2.5055002500000256</v>
      </c>
      <c r="O466" s="113">
        <f t="shared" si="136"/>
        <v>2.3071560900000287</v>
      </c>
      <c r="P466" s="113">
        <f t="shared" si="136"/>
        <v>2.2030012025000101</v>
      </c>
      <c r="Q466" s="148">
        <f t="shared" si="124"/>
        <v>45031</v>
      </c>
      <c r="R466" s="148">
        <f t="shared" si="125"/>
        <v>44331</v>
      </c>
      <c r="S466" s="187">
        <f t="shared" si="115"/>
        <v>2.8334879999999555E-4</v>
      </c>
      <c r="T466" s="549">
        <f t="shared" si="126"/>
        <v>700</v>
      </c>
      <c r="U466" s="113">
        <f t="shared" si="127"/>
        <v>521.75</v>
      </c>
      <c r="V466" s="113">
        <f t="shared" si="128"/>
        <v>178.25</v>
      </c>
      <c r="W466" s="549">
        <f t="shared" si="116"/>
        <v>2.3576630136000278</v>
      </c>
      <c r="Y466" s="556">
        <f t="shared" si="123"/>
        <v>1.8233368029945436</v>
      </c>
      <c r="Z466" s="433"/>
      <c r="AA466" s="433"/>
    </row>
    <row r="467" spans="2:27" x14ac:dyDescent="0.35">
      <c r="B467" s="116">
        <v>42684</v>
      </c>
      <c r="C467" s="49">
        <f t="shared" si="135"/>
        <v>4.2767745600000184</v>
      </c>
      <c r="D467" s="113">
        <f t="shared" si="135"/>
        <v>3.8809408400000134</v>
      </c>
      <c r="E467" s="187">
        <f t="shared" si="129"/>
        <v>6.2532973143760676E-4</v>
      </c>
      <c r="F467" s="148">
        <f t="shared" si="119"/>
        <v>44510.25</v>
      </c>
      <c r="G467" s="116"/>
      <c r="H467" s="549">
        <f t="shared" si="120"/>
        <v>633</v>
      </c>
      <c r="I467" s="550">
        <f t="shared" si="121"/>
        <v>127.75</v>
      </c>
      <c r="J467" s="113">
        <f t="shared" si="122"/>
        <v>505.25</v>
      </c>
      <c r="K467" s="549">
        <f t="shared" si="130"/>
        <v>4.1968886868088644</v>
      </c>
      <c r="L467" s="551"/>
      <c r="N467" s="113">
        <f t="shared" si="136"/>
        <v>2.6716092899999877</v>
      </c>
      <c r="O467" s="113">
        <f t="shared" si="136"/>
        <v>2.424520249999973</v>
      </c>
      <c r="P467" s="113">
        <f t="shared" si="136"/>
        <v>2.2859163225000145</v>
      </c>
      <c r="Q467" s="148">
        <f t="shared" si="124"/>
        <v>45031</v>
      </c>
      <c r="R467" s="148">
        <f t="shared" si="125"/>
        <v>44331</v>
      </c>
      <c r="S467" s="187">
        <f t="shared" si="115"/>
        <v>3.5298434285716392E-4</v>
      </c>
      <c r="T467" s="549">
        <f t="shared" si="126"/>
        <v>700</v>
      </c>
      <c r="U467" s="113">
        <f t="shared" si="127"/>
        <v>520.75</v>
      </c>
      <c r="V467" s="113">
        <f t="shared" si="128"/>
        <v>179.25</v>
      </c>
      <c r="W467" s="549">
        <f t="shared" si="116"/>
        <v>2.4877926934571195</v>
      </c>
      <c r="Y467" s="556">
        <f t="shared" si="123"/>
        <v>1.7090959933517449</v>
      </c>
      <c r="Z467" s="433"/>
      <c r="AA467" s="433"/>
    </row>
    <row r="468" spans="2:27" x14ac:dyDescent="0.35">
      <c r="B468" s="116">
        <v>42685</v>
      </c>
      <c r="C468" s="49">
        <f t="shared" si="135"/>
        <v>4.250226090000031</v>
      </c>
      <c r="D468" s="113">
        <f t="shared" si="135"/>
        <v>3.8473093025000127</v>
      </c>
      <c r="E468" s="187">
        <f t="shared" si="129"/>
        <v>6.3651941153241448E-4</v>
      </c>
      <c r="F468" s="148">
        <f t="shared" si="119"/>
        <v>44511.25</v>
      </c>
      <c r="G468" s="116"/>
      <c r="H468" s="549">
        <f t="shared" si="120"/>
        <v>633</v>
      </c>
      <c r="I468" s="550">
        <f t="shared" si="121"/>
        <v>126.75</v>
      </c>
      <c r="J468" s="113">
        <f t="shared" si="122"/>
        <v>506.25</v>
      </c>
      <c r="K468" s="549">
        <f t="shared" si="130"/>
        <v>4.1695472545882977</v>
      </c>
      <c r="L468" s="551"/>
      <c r="N468" s="113">
        <f t="shared" si="136"/>
        <v>2.7425504400000023</v>
      </c>
      <c r="O468" s="113">
        <f t="shared" si="136"/>
        <v>2.5055002500000256</v>
      </c>
      <c r="P468" s="113">
        <f t="shared" si="136"/>
        <v>2.3476188900000139</v>
      </c>
      <c r="Q468" s="148">
        <f t="shared" si="124"/>
        <v>45031</v>
      </c>
      <c r="R468" s="148">
        <f t="shared" si="125"/>
        <v>44331</v>
      </c>
      <c r="S468" s="187">
        <f t="shared" ref="S468:S531" si="137">IF(N468="","",(O468-N468)/($O$14-$N$14))</f>
        <v>3.3864312857139519E-4</v>
      </c>
      <c r="T468" s="549">
        <f t="shared" si="126"/>
        <v>700</v>
      </c>
      <c r="U468" s="113">
        <f t="shared" si="127"/>
        <v>519.75</v>
      </c>
      <c r="V468" s="113">
        <f t="shared" si="128"/>
        <v>180.25</v>
      </c>
      <c r="W468" s="549">
        <f t="shared" ref="W468:W531" si="138">IF(N468="","",N468-(U468*S468))</f>
        <v>2.5665406739250196</v>
      </c>
      <c r="Y468" s="556">
        <f t="shared" si="123"/>
        <v>1.6030065806632781</v>
      </c>
      <c r="Z468" s="433"/>
      <c r="AA468" s="433"/>
    </row>
    <row r="469" spans="2:27" x14ac:dyDescent="0.35">
      <c r="B469" s="116">
        <v>42688</v>
      </c>
      <c r="C469" s="49">
        <f t="shared" si="135"/>
        <v>4.3431605224999892</v>
      </c>
      <c r="D469" s="113">
        <f t="shared" si="135"/>
        <v>3.9033648900000051</v>
      </c>
      <c r="E469" s="187">
        <f t="shared" si="129"/>
        <v>6.9477983017375057E-4</v>
      </c>
      <c r="F469" s="148">
        <f t="shared" si="119"/>
        <v>44514.25</v>
      </c>
      <c r="G469" s="116"/>
      <c r="H469" s="549">
        <f t="shared" si="120"/>
        <v>633</v>
      </c>
      <c r="I469" s="550">
        <f t="shared" si="121"/>
        <v>123.75</v>
      </c>
      <c r="J469" s="113">
        <f t="shared" si="122"/>
        <v>509.25</v>
      </c>
      <c r="K469" s="549">
        <f t="shared" si="130"/>
        <v>4.2571815185159876</v>
      </c>
      <c r="L469" s="551"/>
      <c r="N469" s="113">
        <f t="shared" si="136"/>
        <v>2.8054044899999964</v>
      </c>
      <c r="O469" s="113">
        <f t="shared" si="136"/>
        <v>2.548027559999988</v>
      </c>
      <c r="P469" s="113">
        <f t="shared" si="136"/>
        <v>2.3617827600000085</v>
      </c>
      <c r="Q469" s="148">
        <f t="shared" si="124"/>
        <v>45031</v>
      </c>
      <c r="R469" s="148">
        <f t="shared" si="125"/>
        <v>44331</v>
      </c>
      <c r="S469" s="187">
        <f t="shared" si="137"/>
        <v>3.6768132857144053E-4</v>
      </c>
      <c r="T469" s="549">
        <f t="shared" si="126"/>
        <v>700</v>
      </c>
      <c r="U469" s="113">
        <f t="shared" si="127"/>
        <v>516.75</v>
      </c>
      <c r="V469" s="113">
        <f t="shared" si="128"/>
        <v>183.25</v>
      </c>
      <c r="W469" s="549">
        <f t="shared" si="138"/>
        <v>2.6154051634607045</v>
      </c>
      <c r="Y469" s="556">
        <f t="shared" si="123"/>
        <v>1.6417763550552831</v>
      </c>
      <c r="Z469" s="433"/>
      <c r="AA469" s="433"/>
    </row>
    <row r="470" spans="2:27" x14ac:dyDescent="0.35">
      <c r="B470" s="116">
        <v>42689</v>
      </c>
      <c r="C470" s="49">
        <f t="shared" si="135"/>
        <v>4.3023051225000053</v>
      </c>
      <c r="D470" s="113">
        <f t="shared" si="135"/>
        <v>3.8819600625000117</v>
      </c>
      <c r="E470" s="187">
        <f t="shared" si="129"/>
        <v>6.6405222748814154E-4</v>
      </c>
      <c r="F470" s="148">
        <f t="shared" si="119"/>
        <v>44515.25</v>
      </c>
      <c r="G470" s="116"/>
      <c r="H470" s="549">
        <f t="shared" si="120"/>
        <v>633</v>
      </c>
      <c r="I470" s="550">
        <f t="shared" si="121"/>
        <v>122.75</v>
      </c>
      <c r="J470" s="113">
        <f t="shared" si="122"/>
        <v>510.25</v>
      </c>
      <c r="K470" s="549">
        <f t="shared" si="130"/>
        <v>4.2207927115758359</v>
      </c>
      <c r="L470" s="551"/>
      <c r="N470" s="113">
        <f t="shared" si="136"/>
        <v>2.7952654399999721</v>
      </c>
      <c r="O470" s="113">
        <f t="shared" si="136"/>
        <v>2.5206875624999903</v>
      </c>
      <c r="P470" s="113">
        <f t="shared" si="136"/>
        <v>2.3557124100000326</v>
      </c>
      <c r="Q470" s="148">
        <f t="shared" si="124"/>
        <v>45031</v>
      </c>
      <c r="R470" s="148">
        <f t="shared" si="125"/>
        <v>44331</v>
      </c>
      <c r="S470" s="187">
        <f t="shared" si="137"/>
        <v>3.9225411071425978E-4</v>
      </c>
      <c r="T470" s="549">
        <f t="shared" si="126"/>
        <v>700</v>
      </c>
      <c r="U470" s="113">
        <f t="shared" si="127"/>
        <v>515.75</v>
      </c>
      <c r="V470" s="113">
        <f t="shared" si="128"/>
        <v>184.25</v>
      </c>
      <c r="W470" s="549">
        <f t="shared" si="138"/>
        <v>2.5929603823990925</v>
      </c>
      <c r="Y470" s="556">
        <f t="shared" si="123"/>
        <v>1.6278323291767434</v>
      </c>
      <c r="Z470" s="433"/>
      <c r="AA470" s="433"/>
    </row>
    <row r="471" spans="2:27" x14ac:dyDescent="0.35">
      <c r="B471" s="116">
        <v>42690</v>
      </c>
      <c r="C471" s="49">
        <f t="shared" si="135"/>
        <v>4.2543102500000041</v>
      </c>
      <c r="D471" s="113">
        <f t="shared" si="135"/>
        <v>3.8330430225000045</v>
      </c>
      <c r="E471" s="187">
        <f t="shared" si="129"/>
        <v>6.6550904818325361E-4</v>
      </c>
      <c r="F471" s="148">
        <f t="shared" si="119"/>
        <v>44516.25</v>
      </c>
      <c r="G471" s="116"/>
      <c r="H471" s="549">
        <f t="shared" si="120"/>
        <v>633</v>
      </c>
      <c r="I471" s="550">
        <f t="shared" si="121"/>
        <v>121.75</v>
      </c>
      <c r="J471" s="113">
        <f t="shared" si="122"/>
        <v>511.25</v>
      </c>
      <c r="K471" s="549">
        <f t="shared" si="130"/>
        <v>4.1732845233836926</v>
      </c>
      <c r="L471" s="551"/>
      <c r="N471" s="113">
        <f t="shared" si="136"/>
        <v>2.7770164099999883</v>
      </c>
      <c r="O471" s="113">
        <f t="shared" si="136"/>
        <v>2.5065127025000189</v>
      </c>
      <c r="P471" s="113">
        <f t="shared" si="136"/>
        <v>2.3375024399999944</v>
      </c>
      <c r="Q471" s="148">
        <f t="shared" si="124"/>
        <v>45031</v>
      </c>
      <c r="R471" s="148">
        <f t="shared" si="125"/>
        <v>44331</v>
      </c>
      <c r="S471" s="187">
        <f t="shared" si="137"/>
        <v>3.8643386785709922E-4</v>
      </c>
      <c r="T471" s="549">
        <f t="shared" si="126"/>
        <v>700</v>
      </c>
      <c r="U471" s="113">
        <f t="shared" si="127"/>
        <v>514.75</v>
      </c>
      <c r="V471" s="113">
        <f t="shared" si="128"/>
        <v>185.25</v>
      </c>
      <c r="W471" s="549">
        <f t="shared" si="138"/>
        <v>2.5780995765205463</v>
      </c>
      <c r="Y471" s="556">
        <f t="shared" si="123"/>
        <v>1.5951849468631463</v>
      </c>
      <c r="Z471" s="433"/>
      <c r="AA471" s="433"/>
    </row>
    <row r="472" spans="2:27" x14ac:dyDescent="0.35">
      <c r="B472" s="116">
        <v>42691</v>
      </c>
      <c r="C472" s="49">
        <f t="shared" si="135"/>
        <v>4.270647690000029</v>
      </c>
      <c r="D472" s="113">
        <f t="shared" si="135"/>
        <v>3.8269292025000068</v>
      </c>
      <c r="E472" s="187">
        <f t="shared" si="129"/>
        <v>7.0097707345975074E-4</v>
      </c>
      <c r="F472" s="148">
        <f t="shared" si="119"/>
        <v>44517.25</v>
      </c>
      <c r="G472" s="116"/>
      <c r="H472" s="549">
        <f t="shared" si="120"/>
        <v>633</v>
      </c>
      <c r="I472" s="550">
        <f t="shared" si="121"/>
        <v>120.75</v>
      </c>
      <c r="J472" s="113">
        <f t="shared" si="122"/>
        <v>512.25</v>
      </c>
      <c r="K472" s="549">
        <f t="shared" si="130"/>
        <v>4.1860047083797642</v>
      </c>
      <c r="L472" s="551"/>
      <c r="N472" s="113">
        <f t="shared" si="136"/>
        <v>2.7040364900000169</v>
      </c>
      <c r="O472" s="113">
        <f t="shared" si="136"/>
        <v>2.4366652100000108</v>
      </c>
      <c r="P472" s="113">
        <f t="shared" si="136"/>
        <v>2.2768142399999913</v>
      </c>
      <c r="Q472" s="148">
        <f t="shared" si="124"/>
        <v>45031</v>
      </c>
      <c r="R472" s="148">
        <f t="shared" si="125"/>
        <v>44331</v>
      </c>
      <c r="S472" s="187">
        <f t="shared" si="137"/>
        <v>3.8195897142858016E-4</v>
      </c>
      <c r="T472" s="549">
        <f t="shared" si="126"/>
        <v>700</v>
      </c>
      <c r="U472" s="113">
        <f t="shared" si="127"/>
        <v>513.75</v>
      </c>
      <c r="V472" s="113">
        <f t="shared" si="128"/>
        <v>186.25</v>
      </c>
      <c r="W472" s="549">
        <f t="shared" si="138"/>
        <v>2.507805068428584</v>
      </c>
      <c r="Y472" s="556">
        <f t="shared" si="123"/>
        <v>1.6781996399511803</v>
      </c>
      <c r="Z472" s="433"/>
      <c r="AA472" s="433"/>
    </row>
    <row r="473" spans="2:27" x14ac:dyDescent="0.35">
      <c r="B473" s="116">
        <v>42692</v>
      </c>
      <c r="C473" s="49">
        <f t="shared" si="135"/>
        <v>4.3023051225000053</v>
      </c>
      <c r="D473" s="113">
        <f t="shared" si="135"/>
        <v>3.8595383224999891</v>
      </c>
      <c r="E473" s="187">
        <f t="shared" si="129"/>
        <v>6.9947361769354859E-4</v>
      </c>
      <c r="F473" s="148">
        <f t="shared" si="119"/>
        <v>44518.25</v>
      </c>
      <c r="G473" s="116"/>
      <c r="H473" s="549">
        <f t="shared" si="120"/>
        <v>633</v>
      </c>
      <c r="I473" s="550">
        <f t="shared" si="121"/>
        <v>119.75</v>
      </c>
      <c r="J473" s="113">
        <f t="shared" si="122"/>
        <v>513.25</v>
      </c>
      <c r="K473" s="549">
        <f t="shared" si="130"/>
        <v>4.2185431567812026</v>
      </c>
      <c r="L473" s="551"/>
      <c r="N473" s="113">
        <f t="shared" si="136"/>
        <v>2.7841130624999932</v>
      </c>
      <c r="O473" s="113">
        <f t="shared" si="136"/>
        <v>2.4994256400000303</v>
      </c>
      <c r="P473" s="113">
        <f t="shared" si="136"/>
        <v>2.3344676025000233</v>
      </c>
      <c r="Q473" s="148">
        <f t="shared" si="124"/>
        <v>45031</v>
      </c>
      <c r="R473" s="148">
        <f t="shared" si="125"/>
        <v>44331</v>
      </c>
      <c r="S473" s="187">
        <f t="shared" si="137"/>
        <v>4.0669631785708989E-4</v>
      </c>
      <c r="T473" s="549">
        <f t="shared" si="126"/>
        <v>700</v>
      </c>
      <c r="U473" s="113">
        <f t="shared" si="127"/>
        <v>512.75</v>
      </c>
      <c r="V473" s="113">
        <f t="shared" si="128"/>
        <v>187.25</v>
      </c>
      <c r="W473" s="549">
        <f t="shared" si="138"/>
        <v>2.5755795255187706</v>
      </c>
      <c r="Y473" s="556">
        <f t="shared" si="123"/>
        <v>1.6429636312624321</v>
      </c>
      <c r="Z473" s="433"/>
      <c r="AA473" s="433"/>
    </row>
    <row r="474" spans="2:27" x14ac:dyDescent="0.35">
      <c r="B474" s="116">
        <v>42695</v>
      </c>
      <c r="C474" s="49">
        <f t="shared" si="135"/>
        <v>4.2839228025000065</v>
      </c>
      <c r="D474" s="113">
        <f t="shared" si="135"/>
        <v>3.8442521599999946</v>
      </c>
      <c r="E474" s="187">
        <f t="shared" si="129"/>
        <v>6.945823736177123E-4</v>
      </c>
      <c r="F474" s="148">
        <f t="shared" si="119"/>
        <v>44521.25</v>
      </c>
      <c r="G474" s="116"/>
      <c r="H474" s="549">
        <f t="shared" si="120"/>
        <v>633</v>
      </c>
      <c r="I474" s="550">
        <f t="shared" si="121"/>
        <v>116.75</v>
      </c>
      <c r="J474" s="113">
        <f t="shared" si="122"/>
        <v>516.25</v>
      </c>
      <c r="K474" s="549">
        <f t="shared" si="130"/>
        <v>4.2028303103801381</v>
      </c>
      <c r="L474" s="551"/>
      <c r="N474" s="113">
        <f t="shared" si="136"/>
        <v>2.7851268900000115</v>
      </c>
      <c r="O474" s="113">
        <f t="shared" si="136"/>
        <v>2.4913264400000079</v>
      </c>
      <c r="P474" s="113">
        <f t="shared" si="136"/>
        <v>2.325363359999999</v>
      </c>
      <c r="Q474" s="148">
        <f t="shared" si="124"/>
        <v>45031</v>
      </c>
      <c r="R474" s="148">
        <f t="shared" si="125"/>
        <v>44331</v>
      </c>
      <c r="S474" s="187">
        <f t="shared" si="137"/>
        <v>4.1971492857143363E-4</v>
      </c>
      <c r="T474" s="549">
        <f t="shared" si="126"/>
        <v>700</v>
      </c>
      <c r="U474" s="113">
        <f t="shared" si="127"/>
        <v>509.75</v>
      </c>
      <c r="V474" s="113">
        <f t="shared" si="128"/>
        <v>190.25</v>
      </c>
      <c r="W474" s="549">
        <f t="shared" si="138"/>
        <v>2.5711772051607231</v>
      </c>
      <c r="Y474" s="556">
        <f t="shared" si="123"/>
        <v>1.631653105219415</v>
      </c>
      <c r="Z474" s="433"/>
      <c r="AA474" s="433"/>
    </row>
    <row r="475" spans="2:27" x14ac:dyDescent="0.35">
      <c r="B475" s="116">
        <v>42696</v>
      </c>
      <c r="C475" s="49">
        <f t="shared" si="135"/>
        <v>4.2553313024999984</v>
      </c>
      <c r="D475" s="113">
        <f t="shared" si="135"/>
        <v>3.8259102500000086</v>
      </c>
      <c r="E475" s="187">
        <f t="shared" si="129"/>
        <v>6.783902883096205E-4</v>
      </c>
      <c r="F475" s="148">
        <f t="shared" si="119"/>
        <v>44522.25</v>
      </c>
      <c r="G475" s="116"/>
      <c r="H475" s="549">
        <f t="shared" si="120"/>
        <v>633</v>
      </c>
      <c r="I475" s="550">
        <f t="shared" si="121"/>
        <v>115.75</v>
      </c>
      <c r="J475" s="113">
        <f t="shared" si="122"/>
        <v>517.25</v>
      </c>
      <c r="K475" s="549">
        <f t="shared" si="130"/>
        <v>4.1768076266281602</v>
      </c>
      <c r="L475" s="551"/>
      <c r="N475" s="113">
        <f t="shared" si="136"/>
        <v>2.754714239999978</v>
      </c>
      <c r="O475" s="113">
        <f t="shared" si="136"/>
        <v>2.4629817600000159</v>
      </c>
      <c r="P475" s="113">
        <f t="shared" si="136"/>
        <v>2.2990644900000134</v>
      </c>
      <c r="Q475" s="148">
        <f t="shared" si="124"/>
        <v>45031</v>
      </c>
      <c r="R475" s="148">
        <f t="shared" si="125"/>
        <v>44331</v>
      </c>
      <c r="S475" s="187">
        <f t="shared" si="137"/>
        <v>4.1676068571423156E-4</v>
      </c>
      <c r="T475" s="549">
        <f t="shared" si="126"/>
        <v>700</v>
      </c>
      <c r="U475" s="113">
        <f t="shared" si="127"/>
        <v>508.75</v>
      </c>
      <c r="V475" s="113">
        <f t="shared" si="128"/>
        <v>191.25</v>
      </c>
      <c r="W475" s="549">
        <f t="shared" si="138"/>
        <v>2.5426872411428625</v>
      </c>
      <c r="Y475" s="556">
        <f t="shared" si="123"/>
        <v>1.6341203854852977</v>
      </c>
      <c r="Z475" s="433"/>
      <c r="AA475" s="433"/>
    </row>
    <row r="476" spans="2:27" x14ac:dyDescent="0.35">
      <c r="B476" s="116">
        <v>42697</v>
      </c>
      <c r="C476" s="49">
        <f t="shared" si="135"/>
        <v>4.3033264099999968</v>
      </c>
      <c r="D476" s="113">
        <f t="shared" si="135"/>
        <v>3.8656531024999996</v>
      </c>
      <c r="E476" s="187">
        <f t="shared" si="129"/>
        <v>6.9142702606634634E-4</v>
      </c>
      <c r="F476" s="148">
        <f t="shared" si="119"/>
        <v>44523.25</v>
      </c>
      <c r="G476" s="116"/>
      <c r="H476" s="549">
        <f t="shared" si="120"/>
        <v>633</v>
      </c>
      <c r="I476" s="550">
        <f t="shared" si="121"/>
        <v>114.75</v>
      </c>
      <c r="J476" s="113">
        <f t="shared" si="122"/>
        <v>518.25</v>
      </c>
      <c r="K476" s="549">
        <f t="shared" si="130"/>
        <v>4.2239851587588833</v>
      </c>
      <c r="L476" s="551"/>
      <c r="N476" s="113">
        <f t="shared" si="136"/>
        <v>2.7993209999999991</v>
      </c>
      <c r="O476" s="113">
        <f t="shared" si="136"/>
        <v>2.5034753599999959</v>
      </c>
      <c r="P476" s="113">
        <f t="shared" si="136"/>
        <v>2.3385140625000078</v>
      </c>
      <c r="Q476" s="148">
        <f t="shared" si="124"/>
        <v>45031</v>
      </c>
      <c r="R476" s="148">
        <f t="shared" si="125"/>
        <v>44331</v>
      </c>
      <c r="S476" s="187">
        <f t="shared" si="137"/>
        <v>4.2263662857143302E-4</v>
      </c>
      <c r="T476" s="549">
        <f t="shared" si="126"/>
        <v>700</v>
      </c>
      <c r="U476" s="113">
        <f t="shared" si="127"/>
        <v>507.75</v>
      </c>
      <c r="V476" s="113">
        <f t="shared" si="128"/>
        <v>192.25</v>
      </c>
      <c r="W476" s="549">
        <f t="shared" si="138"/>
        <v>2.5847272518428541</v>
      </c>
      <c r="Y476" s="556">
        <f t="shared" si="123"/>
        <v>1.6392579069160291</v>
      </c>
      <c r="Z476" s="433"/>
      <c r="AA476" s="433"/>
    </row>
    <row r="477" spans="2:27" x14ac:dyDescent="0.35">
      <c r="B477" s="116">
        <v>42698</v>
      </c>
      <c r="C477" s="49">
        <f t="shared" si="135"/>
        <v>4.3063903024999739</v>
      </c>
      <c r="D477" s="113">
        <f t="shared" si="135"/>
        <v>3.8727872399999974</v>
      </c>
      <c r="E477" s="187">
        <f t="shared" si="129"/>
        <v>6.8499693917847783E-4</v>
      </c>
      <c r="F477" s="148">
        <f t="shared" ref="F477:F545" si="139">B477+365.25*5</f>
        <v>44524.25</v>
      </c>
      <c r="G477" s="116"/>
      <c r="H477" s="549">
        <f t="shared" ref="H477:H545" si="140">C$14-D$14</f>
        <v>633</v>
      </c>
      <c r="I477" s="550">
        <f t="shared" ref="I477:I545" si="141">C$14-F477</f>
        <v>113.75</v>
      </c>
      <c r="J477" s="113">
        <f t="shared" ref="J477:J545" si="142">F477-D$14</f>
        <v>519.25</v>
      </c>
      <c r="K477" s="549">
        <f t="shared" si="130"/>
        <v>4.2284719006684224</v>
      </c>
      <c r="L477" s="551"/>
      <c r="N477" s="113">
        <f t="shared" si="136"/>
        <v>2.8490081025000169</v>
      </c>
      <c r="O477" s="113">
        <f t="shared" si="136"/>
        <v>2.5520782400000108</v>
      </c>
      <c r="P477" s="113">
        <f t="shared" si="136"/>
        <v>2.3799948900000034</v>
      </c>
      <c r="Q477" s="148">
        <f t="shared" si="124"/>
        <v>45031</v>
      </c>
      <c r="R477" s="148">
        <f t="shared" si="125"/>
        <v>44331</v>
      </c>
      <c r="S477" s="187">
        <f t="shared" si="137"/>
        <v>4.2418551785715152E-4</v>
      </c>
      <c r="T477" s="549">
        <f t="shared" si="126"/>
        <v>700</v>
      </c>
      <c r="U477" s="113">
        <f t="shared" si="127"/>
        <v>506.75</v>
      </c>
      <c r="V477" s="113">
        <f t="shared" si="128"/>
        <v>193.25</v>
      </c>
      <c r="W477" s="549">
        <f t="shared" si="138"/>
        <v>2.6340520913259056</v>
      </c>
      <c r="Y477" s="556">
        <f t="shared" ref="Y477:Y545" si="143">IFERROR(K477-W477,"")</f>
        <v>1.5944198093425168</v>
      </c>
      <c r="Z477" s="433"/>
      <c r="AA477" s="433"/>
    </row>
    <row r="478" spans="2:27" x14ac:dyDescent="0.35">
      <c r="B478" s="116">
        <v>42699</v>
      </c>
      <c r="C478" s="49">
        <f t="shared" si="135"/>
        <v>4.304347702500011</v>
      </c>
      <c r="D478" s="113">
        <f t="shared" si="135"/>
        <v>3.8666722499999917</v>
      </c>
      <c r="E478" s="187">
        <f t="shared" si="129"/>
        <v>6.9143041469197362E-4</v>
      </c>
      <c r="F478" s="148">
        <f t="shared" si="139"/>
        <v>44525.25</v>
      </c>
      <c r="G478" s="116"/>
      <c r="H478" s="549">
        <f t="shared" si="140"/>
        <v>633</v>
      </c>
      <c r="I478" s="550">
        <f t="shared" si="141"/>
        <v>112.75</v>
      </c>
      <c r="J478" s="113">
        <f t="shared" si="142"/>
        <v>520.25</v>
      </c>
      <c r="K478" s="549">
        <f t="shared" si="130"/>
        <v>4.2263889232434906</v>
      </c>
      <c r="L478" s="551"/>
      <c r="N478" s="113">
        <f t="shared" si="136"/>
        <v>2.8459656899999963</v>
      </c>
      <c r="O478" s="113">
        <f t="shared" si="136"/>
        <v>2.5500528899999875</v>
      </c>
      <c r="P478" s="113">
        <f t="shared" si="136"/>
        <v>2.3769594224999802</v>
      </c>
      <c r="Q478" s="148">
        <f t="shared" ref="Q478:Q541" si="144">IF($F478&lt;$P$14,$P$14,IF($F478&lt;$O$14,$O$14,$N$14))</f>
        <v>45031</v>
      </c>
      <c r="R478" s="148">
        <f t="shared" ref="R478:R541" si="145">IF($F478&gt;$N$14,$N$14,IF($F478&gt;$O$14,$O$14,$P$14))</f>
        <v>44331</v>
      </c>
      <c r="S478" s="187">
        <f t="shared" si="137"/>
        <v>4.2273257142858407E-4</v>
      </c>
      <c r="T478" s="549">
        <f t="shared" ref="T478:T541" si="146">Q478-R478</f>
        <v>700</v>
      </c>
      <c r="U478" s="113">
        <f t="shared" ref="U478:U541" si="147">Q478-F478</f>
        <v>505.75</v>
      </c>
      <c r="V478" s="113">
        <f t="shared" ref="V478:V541" si="148">F478-R478</f>
        <v>194.25</v>
      </c>
      <c r="W478" s="549">
        <f t="shared" si="138"/>
        <v>2.6321686919999898</v>
      </c>
      <c r="Y478" s="556">
        <f t="shared" si="143"/>
        <v>1.5942202312435008</v>
      </c>
      <c r="Z478" s="433"/>
      <c r="AA478" s="433"/>
    </row>
    <row r="479" spans="2:27" x14ac:dyDescent="0.35">
      <c r="B479" s="116">
        <v>42702</v>
      </c>
      <c r="C479" s="49">
        <f t="shared" si="135"/>
        <v>4.2451210024999853</v>
      </c>
      <c r="D479" s="113">
        <f t="shared" si="135"/>
        <v>3.8147021025000116</v>
      </c>
      <c r="E479" s="187">
        <f t="shared" si="129"/>
        <v>6.7996666666662495E-4</v>
      </c>
      <c r="F479" s="148">
        <f t="shared" si="139"/>
        <v>44528.25</v>
      </c>
      <c r="G479" s="116"/>
      <c r="H479" s="549">
        <f t="shared" si="140"/>
        <v>633</v>
      </c>
      <c r="I479" s="550">
        <f t="shared" si="141"/>
        <v>109.75</v>
      </c>
      <c r="J479" s="113">
        <f t="shared" si="142"/>
        <v>523.25</v>
      </c>
      <c r="K479" s="549">
        <f t="shared" si="130"/>
        <v>4.1704946608333229</v>
      </c>
      <c r="L479" s="551"/>
      <c r="N479" s="113">
        <f t="shared" si="136"/>
        <v>2.7760026224999956</v>
      </c>
      <c r="O479" s="113">
        <f t="shared" si="136"/>
        <v>2.4903140624999986</v>
      </c>
      <c r="P479" s="113">
        <f t="shared" si="136"/>
        <v>2.3263749225000074</v>
      </c>
      <c r="Q479" s="148">
        <f t="shared" si="144"/>
        <v>45031</v>
      </c>
      <c r="R479" s="148">
        <f t="shared" si="145"/>
        <v>44331</v>
      </c>
      <c r="S479" s="187">
        <f t="shared" si="137"/>
        <v>4.0812651428570997E-4</v>
      </c>
      <c r="T479" s="549">
        <f t="shared" si="146"/>
        <v>700</v>
      </c>
      <c r="U479" s="113">
        <f t="shared" si="147"/>
        <v>502.75</v>
      </c>
      <c r="V479" s="113">
        <f t="shared" si="148"/>
        <v>197.25</v>
      </c>
      <c r="W479" s="549">
        <f t="shared" si="138"/>
        <v>2.5708170174428551</v>
      </c>
      <c r="Y479" s="556">
        <f t="shared" si="143"/>
        <v>1.5996776433904678</v>
      </c>
      <c r="Z479" s="433"/>
      <c r="AA479" s="433"/>
    </row>
    <row r="480" spans="2:27" x14ac:dyDescent="0.35">
      <c r="B480" s="116">
        <v>42703</v>
      </c>
      <c r="C480" s="49">
        <f t="shared" si="135"/>
        <v>4.261457722499995</v>
      </c>
      <c r="D480" s="113">
        <f t="shared" si="135"/>
        <v>3.8360999999999867</v>
      </c>
      <c r="E480" s="187">
        <f t="shared" si="129"/>
        <v>6.7197112559243006E-4</v>
      </c>
      <c r="F480" s="148">
        <f t="shared" si="139"/>
        <v>44529.25</v>
      </c>
      <c r="G480" s="116"/>
      <c r="H480" s="549">
        <f t="shared" si="140"/>
        <v>633</v>
      </c>
      <c r="I480" s="550">
        <f t="shared" si="141"/>
        <v>108.75</v>
      </c>
      <c r="J480" s="113">
        <f t="shared" si="142"/>
        <v>524.25</v>
      </c>
      <c r="K480" s="549">
        <f t="shared" si="130"/>
        <v>4.188380862591818</v>
      </c>
      <c r="L480" s="551"/>
      <c r="N480" s="113">
        <f t="shared" si="136"/>
        <v>2.7699200024999815</v>
      </c>
      <c r="O480" s="113">
        <f t="shared" si="136"/>
        <v>2.4963884024999938</v>
      </c>
      <c r="P480" s="113">
        <f t="shared" si="136"/>
        <v>2.3344676025000233</v>
      </c>
      <c r="Q480" s="148">
        <f t="shared" si="144"/>
        <v>45031</v>
      </c>
      <c r="R480" s="148">
        <f t="shared" si="145"/>
        <v>44331</v>
      </c>
      <c r="S480" s="187">
        <f t="shared" si="137"/>
        <v>3.9075942857141096E-4</v>
      </c>
      <c r="T480" s="549">
        <f t="shared" si="146"/>
        <v>700</v>
      </c>
      <c r="U480" s="113">
        <f t="shared" si="147"/>
        <v>501.75</v>
      </c>
      <c r="V480" s="113">
        <f t="shared" si="148"/>
        <v>198.25</v>
      </c>
      <c r="W480" s="549">
        <f t="shared" si="138"/>
        <v>2.5738564592142761</v>
      </c>
      <c r="Y480" s="556">
        <f t="shared" si="143"/>
        <v>1.6145244033775419</v>
      </c>
      <c r="Z480" s="433"/>
      <c r="AA480" s="433"/>
    </row>
    <row r="481" spans="2:27" x14ac:dyDescent="0.35">
      <c r="B481" s="116">
        <v>42704</v>
      </c>
      <c r="C481" s="49">
        <f t="shared" si="135"/>
        <v>4.3114968900000106</v>
      </c>
      <c r="D481" s="113">
        <f t="shared" si="135"/>
        <v>3.8789024099999958</v>
      </c>
      <c r="E481" s="187">
        <f t="shared" si="129"/>
        <v>6.8340360189575791E-4</v>
      </c>
      <c r="F481" s="148">
        <f t="shared" si="139"/>
        <v>44530.25</v>
      </c>
      <c r="G481" s="116"/>
      <c r="H481" s="549">
        <f t="shared" si="140"/>
        <v>633</v>
      </c>
      <c r="I481" s="550">
        <f t="shared" si="141"/>
        <v>107.75</v>
      </c>
      <c r="J481" s="113">
        <f t="shared" si="142"/>
        <v>525.25</v>
      </c>
      <c r="K481" s="549">
        <f t="shared" si="130"/>
        <v>4.2378601518957426</v>
      </c>
      <c r="L481" s="551"/>
      <c r="N481" s="113">
        <f t="shared" si="136"/>
        <v>2.7983071024999973</v>
      </c>
      <c r="O481" s="113">
        <f t="shared" si="136"/>
        <v>2.5247377025000128</v>
      </c>
      <c r="P481" s="113">
        <f t="shared" si="136"/>
        <v>2.363806249999989</v>
      </c>
      <c r="Q481" s="148">
        <f t="shared" si="144"/>
        <v>45031</v>
      </c>
      <c r="R481" s="148">
        <f t="shared" si="145"/>
        <v>44331</v>
      </c>
      <c r="S481" s="187">
        <f t="shared" si="137"/>
        <v>3.9081342857140634E-4</v>
      </c>
      <c r="T481" s="549">
        <f t="shared" si="146"/>
        <v>700</v>
      </c>
      <c r="U481" s="113">
        <f t="shared" si="147"/>
        <v>500.75</v>
      </c>
      <c r="V481" s="113">
        <f t="shared" si="148"/>
        <v>199.25</v>
      </c>
      <c r="W481" s="549">
        <f t="shared" si="138"/>
        <v>2.6026072781428655</v>
      </c>
      <c r="Y481" s="556">
        <f t="shared" si="143"/>
        <v>1.6352528737528771</v>
      </c>
      <c r="Z481" s="433"/>
      <c r="AA481" s="433"/>
    </row>
    <row r="482" spans="2:27" x14ac:dyDescent="0.35">
      <c r="B482" s="116">
        <v>42705</v>
      </c>
      <c r="C482" s="49">
        <f t="shared" si="135"/>
        <v>4.3462250000000147</v>
      </c>
      <c r="D482" s="113">
        <f t="shared" si="135"/>
        <v>3.9084616025000019</v>
      </c>
      <c r="E482" s="187">
        <f t="shared" si="129"/>
        <v>6.915693483412525E-4</v>
      </c>
      <c r="F482" s="148">
        <f t="shared" si="139"/>
        <v>44531.25</v>
      </c>
      <c r="G482" s="116"/>
      <c r="H482" s="549">
        <f t="shared" si="140"/>
        <v>633</v>
      </c>
      <c r="I482" s="550">
        <f t="shared" si="141"/>
        <v>106.75</v>
      </c>
      <c r="J482" s="113">
        <f t="shared" si="142"/>
        <v>526.25</v>
      </c>
      <c r="K482" s="549">
        <f t="shared" si="130"/>
        <v>4.2723999720645862</v>
      </c>
      <c r="L482" s="551"/>
      <c r="N482" s="113">
        <f t="shared" si="136"/>
        <v>2.8439374399999773</v>
      </c>
      <c r="O482" s="113">
        <f t="shared" si="136"/>
        <v>2.5662562499999986</v>
      </c>
      <c r="P482" s="113">
        <f t="shared" si="136"/>
        <v>2.3982086399999769</v>
      </c>
      <c r="Q482" s="148">
        <f t="shared" si="144"/>
        <v>45031</v>
      </c>
      <c r="R482" s="148">
        <f t="shared" si="145"/>
        <v>44331</v>
      </c>
      <c r="S482" s="187">
        <f t="shared" si="137"/>
        <v>3.9668741428568389E-4</v>
      </c>
      <c r="T482" s="549">
        <f t="shared" si="146"/>
        <v>700</v>
      </c>
      <c r="U482" s="113">
        <f t="shared" si="147"/>
        <v>499.75</v>
      </c>
      <c r="V482" s="113">
        <f t="shared" si="148"/>
        <v>200.25</v>
      </c>
      <c r="W482" s="549">
        <f t="shared" si="138"/>
        <v>2.6456929047107067</v>
      </c>
      <c r="Y482" s="556">
        <f t="shared" si="143"/>
        <v>1.6267070673538795</v>
      </c>
      <c r="Z482" s="433"/>
      <c r="AA482" s="433"/>
    </row>
    <row r="483" spans="2:27" x14ac:dyDescent="0.35">
      <c r="B483" s="116">
        <v>42706</v>
      </c>
      <c r="C483" s="49">
        <f t="shared" si="135"/>
        <v>4.3462250000000147</v>
      </c>
      <c r="D483" s="113">
        <f t="shared" si="135"/>
        <v>3.9064229024999841</v>
      </c>
      <c r="E483" s="187">
        <f t="shared" si="129"/>
        <v>6.9479004344396602E-4</v>
      </c>
      <c r="F483" s="148">
        <f t="shared" si="139"/>
        <v>44532.25</v>
      </c>
      <c r="G483" s="116"/>
      <c r="H483" s="549">
        <f t="shared" si="140"/>
        <v>633</v>
      </c>
      <c r="I483" s="550">
        <f t="shared" si="141"/>
        <v>105.75</v>
      </c>
      <c r="J483" s="113">
        <f t="shared" si="142"/>
        <v>527.25</v>
      </c>
      <c r="K483" s="549">
        <f t="shared" si="130"/>
        <v>4.272750952905815</v>
      </c>
      <c r="L483" s="551"/>
      <c r="N483" s="113">
        <f t="shared" si="136"/>
        <v>2.880448999999996</v>
      </c>
      <c r="O483" s="113">
        <f t="shared" si="136"/>
        <v>2.5996797224999924</v>
      </c>
      <c r="P483" s="113">
        <f t="shared" si="136"/>
        <v>2.4224961600000094</v>
      </c>
      <c r="Q483" s="148">
        <f t="shared" si="144"/>
        <v>45031</v>
      </c>
      <c r="R483" s="148">
        <f t="shared" si="145"/>
        <v>44331</v>
      </c>
      <c r="S483" s="187">
        <f t="shared" si="137"/>
        <v>4.0109896785714812E-4</v>
      </c>
      <c r="T483" s="549">
        <f t="shared" si="146"/>
        <v>700</v>
      </c>
      <c r="U483" s="113">
        <f t="shared" si="147"/>
        <v>498.75</v>
      </c>
      <c r="V483" s="113">
        <f t="shared" si="148"/>
        <v>201.25</v>
      </c>
      <c r="W483" s="549">
        <f t="shared" si="138"/>
        <v>2.6804008897812435</v>
      </c>
      <c r="Y483" s="556">
        <f t="shared" si="143"/>
        <v>1.5923500631245715</v>
      </c>
      <c r="Z483" s="433"/>
      <c r="AA483" s="433"/>
    </row>
    <row r="484" spans="2:27" x14ac:dyDescent="0.35">
      <c r="B484" s="116">
        <v>42709</v>
      </c>
      <c r="C484" s="49">
        <f t="shared" si="135"/>
        <v>4.3400960900000118</v>
      </c>
      <c r="D484" s="113">
        <f t="shared" si="135"/>
        <v>3.8972490000000137</v>
      </c>
      <c r="E484" s="187">
        <f t="shared" si="129"/>
        <v>6.9960045813585801E-4</v>
      </c>
      <c r="F484" s="148">
        <f t="shared" si="139"/>
        <v>44535.25</v>
      </c>
      <c r="G484" s="116"/>
      <c r="H484" s="549">
        <f t="shared" si="140"/>
        <v>633</v>
      </c>
      <c r="I484" s="550">
        <f t="shared" si="141"/>
        <v>102.75</v>
      </c>
      <c r="J484" s="113">
        <f t="shared" si="142"/>
        <v>530.25</v>
      </c>
      <c r="K484" s="549">
        <f t="shared" si="130"/>
        <v>4.2682121429265525</v>
      </c>
      <c r="L484" s="551"/>
      <c r="N484" s="113">
        <f t="shared" si="136"/>
        <v>2.8490081025000169</v>
      </c>
      <c r="O484" s="113">
        <f t="shared" si="136"/>
        <v>2.5692945224999875</v>
      </c>
      <c r="P484" s="113">
        <f t="shared" si="136"/>
        <v>2.3931491024999918</v>
      </c>
      <c r="Q484" s="148">
        <f t="shared" si="144"/>
        <v>45031</v>
      </c>
      <c r="R484" s="148">
        <f t="shared" si="145"/>
        <v>44331</v>
      </c>
      <c r="S484" s="187">
        <f t="shared" si="137"/>
        <v>3.9959082857147062E-4</v>
      </c>
      <c r="T484" s="549">
        <f t="shared" si="146"/>
        <v>700</v>
      </c>
      <c r="U484" s="113">
        <f t="shared" si="147"/>
        <v>495.75</v>
      </c>
      <c r="V484" s="113">
        <f t="shared" si="148"/>
        <v>204.25</v>
      </c>
      <c r="W484" s="549">
        <f t="shared" si="138"/>
        <v>2.6509109492357101</v>
      </c>
      <c r="Y484" s="556">
        <f t="shared" si="143"/>
        <v>1.6173011936908424</v>
      </c>
      <c r="Z484" s="433"/>
      <c r="AA484" s="433"/>
    </row>
    <row r="485" spans="2:27" x14ac:dyDescent="0.35">
      <c r="B485" s="116">
        <v>42710</v>
      </c>
      <c r="C485" s="49">
        <f t="shared" ref="C485:D504" si="149">IF(C215="","",((1+C215/200)^2-1)*100)</f>
        <v>4.3319244900000164</v>
      </c>
      <c r="D485" s="113">
        <f t="shared" si="149"/>
        <v>3.8799216224999933</v>
      </c>
      <c r="E485" s="187">
        <f t="shared" si="129"/>
        <v>7.1406456161141095E-4</v>
      </c>
      <c r="F485" s="148">
        <f t="shared" si="139"/>
        <v>44536.25</v>
      </c>
      <c r="G485" s="116"/>
      <c r="H485" s="549">
        <f t="shared" si="140"/>
        <v>633</v>
      </c>
      <c r="I485" s="550">
        <f t="shared" si="141"/>
        <v>101.75</v>
      </c>
      <c r="J485" s="113">
        <f t="shared" si="142"/>
        <v>531.25</v>
      </c>
      <c r="K485" s="549">
        <f t="shared" si="130"/>
        <v>4.2592684208560554</v>
      </c>
      <c r="L485" s="551"/>
      <c r="N485" s="113">
        <f t="shared" ref="N485:P504" si="150">IF(N215="","",((1+N215/200)^2-1)*100)</f>
        <v>2.8682777600000042</v>
      </c>
      <c r="O485" s="113">
        <f t="shared" si="150"/>
        <v>2.5834737224999849</v>
      </c>
      <c r="P485" s="113">
        <f t="shared" si="150"/>
        <v>2.4032683025000168</v>
      </c>
      <c r="Q485" s="148">
        <f t="shared" si="144"/>
        <v>45031</v>
      </c>
      <c r="R485" s="148">
        <f t="shared" si="145"/>
        <v>44331</v>
      </c>
      <c r="S485" s="187">
        <f t="shared" si="137"/>
        <v>4.0686291071431339E-4</v>
      </c>
      <c r="T485" s="549">
        <f t="shared" si="146"/>
        <v>700</v>
      </c>
      <c r="U485" s="113">
        <f t="shared" si="147"/>
        <v>494.75</v>
      </c>
      <c r="V485" s="113">
        <f t="shared" si="148"/>
        <v>205.25</v>
      </c>
      <c r="W485" s="549">
        <f t="shared" si="138"/>
        <v>2.6669823349240978</v>
      </c>
      <c r="Y485" s="556">
        <f t="shared" si="143"/>
        <v>1.5922860859319576</v>
      </c>
      <c r="Z485" s="433"/>
      <c r="AA485" s="433"/>
    </row>
    <row r="486" spans="2:27" x14ac:dyDescent="0.35">
      <c r="B486" s="116">
        <v>42711</v>
      </c>
      <c r="C486" s="49">
        <f t="shared" si="149"/>
        <v>4.2941350024999991</v>
      </c>
      <c r="D486" s="113">
        <f t="shared" si="149"/>
        <v>3.8534237224999934</v>
      </c>
      <c r="E486" s="187">
        <f t="shared" si="129"/>
        <v>6.9622635071090952E-4</v>
      </c>
      <c r="F486" s="148">
        <f t="shared" si="139"/>
        <v>44537.25</v>
      </c>
      <c r="G486" s="116"/>
      <c r="H486" s="549">
        <f t="shared" si="140"/>
        <v>633</v>
      </c>
      <c r="I486" s="550">
        <f t="shared" si="141"/>
        <v>100.75</v>
      </c>
      <c r="J486" s="113">
        <f t="shared" si="142"/>
        <v>532.25</v>
      </c>
      <c r="K486" s="549">
        <f t="shared" si="130"/>
        <v>4.2239901976658754</v>
      </c>
      <c r="L486" s="551"/>
      <c r="N486" s="113">
        <f t="shared" si="150"/>
        <v>2.847993960000017</v>
      </c>
      <c r="O486" s="113">
        <f t="shared" si="150"/>
        <v>2.5642307599999858</v>
      </c>
      <c r="P486" s="113">
        <f t="shared" si="150"/>
        <v>2.3850541024999838</v>
      </c>
      <c r="Q486" s="148">
        <f t="shared" si="144"/>
        <v>45031</v>
      </c>
      <c r="R486" s="148">
        <f t="shared" si="145"/>
        <v>44331</v>
      </c>
      <c r="S486" s="187">
        <f t="shared" si="137"/>
        <v>4.0537600000004455E-4</v>
      </c>
      <c r="T486" s="549">
        <f t="shared" si="146"/>
        <v>700</v>
      </c>
      <c r="U486" s="113">
        <f t="shared" si="147"/>
        <v>493.75</v>
      </c>
      <c r="V486" s="113">
        <f t="shared" si="148"/>
        <v>206.25</v>
      </c>
      <c r="W486" s="549">
        <f t="shared" si="138"/>
        <v>2.6478395599999951</v>
      </c>
      <c r="Y486" s="556">
        <f t="shared" si="143"/>
        <v>1.5761506376658803</v>
      </c>
      <c r="Z486" s="433"/>
      <c r="AA486" s="433"/>
    </row>
    <row r="487" spans="2:27" x14ac:dyDescent="0.35">
      <c r="B487" s="116">
        <v>42712</v>
      </c>
      <c r="C487" s="49">
        <f t="shared" si="149"/>
        <v>4.3217104399999817</v>
      </c>
      <c r="D487" s="113">
        <f t="shared" si="149"/>
        <v>3.8738064224999924</v>
      </c>
      <c r="E487" s="187">
        <f t="shared" ref="E487:E545" si="151">IF(C487="","",(D487-C487)/($D$14-$C$14))</f>
        <v>7.075892851500621E-4</v>
      </c>
      <c r="F487" s="148">
        <f t="shared" si="139"/>
        <v>44538.25</v>
      </c>
      <c r="G487" s="116"/>
      <c r="H487" s="549">
        <f t="shared" si="140"/>
        <v>633</v>
      </c>
      <c r="I487" s="550">
        <f t="shared" si="141"/>
        <v>99.75</v>
      </c>
      <c r="J487" s="113">
        <f t="shared" si="142"/>
        <v>533.25</v>
      </c>
      <c r="K487" s="549">
        <f t="shared" ref="K487:K545" si="152">IF(C487="","",C487-(I487*E487))</f>
        <v>4.2511284088062631</v>
      </c>
      <c r="L487" s="551"/>
      <c r="N487" s="113">
        <f t="shared" si="150"/>
        <v>2.8145300625000091</v>
      </c>
      <c r="O487" s="113">
        <f t="shared" si="150"/>
        <v>2.5287879224999976</v>
      </c>
      <c r="P487" s="113">
        <f t="shared" si="150"/>
        <v>2.3557124100000326</v>
      </c>
      <c r="Q487" s="148">
        <f t="shared" si="144"/>
        <v>45031</v>
      </c>
      <c r="R487" s="148">
        <f t="shared" si="145"/>
        <v>44331</v>
      </c>
      <c r="S487" s="187">
        <f t="shared" si="137"/>
        <v>4.082030571428736E-4</v>
      </c>
      <c r="T487" s="549">
        <f t="shared" si="146"/>
        <v>700</v>
      </c>
      <c r="U487" s="113">
        <f t="shared" si="147"/>
        <v>492.75</v>
      </c>
      <c r="V487" s="113">
        <f t="shared" si="148"/>
        <v>207.25</v>
      </c>
      <c r="W487" s="549">
        <f t="shared" si="138"/>
        <v>2.6133880060928583</v>
      </c>
      <c r="Y487" s="556">
        <f t="shared" si="143"/>
        <v>1.6377404027134048</v>
      </c>
      <c r="Z487" s="433"/>
      <c r="AA487" s="433"/>
    </row>
    <row r="488" spans="2:27" x14ac:dyDescent="0.35">
      <c r="B488" s="116">
        <v>42713</v>
      </c>
      <c r="C488" s="49">
        <f t="shared" si="149"/>
        <v>4.3686992099999822</v>
      </c>
      <c r="D488" s="113">
        <f t="shared" si="149"/>
        <v>3.9094809600000113</v>
      </c>
      <c r="E488" s="187">
        <f t="shared" si="151"/>
        <v>7.2546327014213401E-4</v>
      </c>
      <c r="F488" s="148">
        <f t="shared" si="139"/>
        <v>44539.25</v>
      </c>
      <c r="G488" s="116"/>
      <c r="H488" s="549">
        <f t="shared" si="140"/>
        <v>633</v>
      </c>
      <c r="I488" s="550">
        <f t="shared" si="141"/>
        <v>98.75</v>
      </c>
      <c r="J488" s="113">
        <f t="shared" si="142"/>
        <v>534.25</v>
      </c>
      <c r="K488" s="549">
        <f t="shared" si="152"/>
        <v>4.2970597120734464</v>
      </c>
      <c r="L488" s="551"/>
      <c r="N488" s="113">
        <f t="shared" si="150"/>
        <v>2.8784204099999933</v>
      </c>
      <c r="O488" s="113">
        <f t="shared" si="150"/>
        <v>2.576383999999976</v>
      </c>
      <c r="P488" s="113">
        <f t="shared" si="150"/>
        <v>2.4032683025000168</v>
      </c>
      <c r="Q488" s="148">
        <f t="shared" si="144"/>
        <v>45031</v>
      </c>
      <c r="R488" s="148">
        <f t="shared" si="145"/>
        <v>44331</v>
      </c>
      <c r="S488" s="187">
        <f t="shared" si="137"/>
        <v>4.3148058571431037E-4</v>
      </c>
      <c r="T488" s="549">
        <f t="shared" si="146"/>
        <v>700</v>
      </c>
      <c r="U488" s="113">
        <f t="shared" si="147"/>
        <v>491.75</v>
      </c>
      <c r="V488" s="113">
        <f t="shared" si="148"/>
        <v>208.25</v>
      </c>
      <c r="W488" s="549">
        <f t="shared" si="138"/>
        <v>2.6662398319749814</v>
      </c>
      <c r="Y488" s="556">
        <f t="shared" si="143"/>
        <v>1.630819880098465</v>
      </c>
      <c r="Z488" s="433"/>
      <c r="AA488" s="433"/>
    </row>
    <row r="489" spans="2:27" x14ac:dyDescent="0.35">
      <c r="B489" s="116">
        <v>42716</v>
      </c>
      <c r="C489" s="49">
        <f t="shared" si="149"/>
        <v>4.3901541224999896</v>
      </c>
      <c r="D489" s="113">
        <f t="shared" si="149"/>
        <v>3.9400640099999773</v>
      </c>
      <c r="E489" s="187">
        <f t="shared" si="151"/>
        <v>7.1104283175357395E-4</v>
      </c>
      <c r="F489" s="148">
        <f t="shared" si="139"/>
        <v>44542.25</v>
      </c>
      <c r="G489" s="116"/>
      <c r="H489" s="549">
        <f t="shared" si="140"/>
        <v>633</v>
      </c>
      <c r="I489" s="550">
        <f t="shared" si="141"/>
        <v>95.75</v>
      </c>
      <c r="J489" s="113">
        <f t="shared" si="142"/>
        <v>537.25</v>
      </c>
      <c r="K489" s="549">
        <f t="shared" si="152"/>
        <v>4.3220717713595853</v>
      </c>
      <c r="L489" s="551"/>
      <c r="N489" s="113">
        <f t="shared" si="150"/>
        <v>2.9159525625000127</v>
      </c>
      <c r="O489" s="113">
        <f t="shared" si="150"/>
        <v>2.5996797224999924</v>
      </c>
      <c r="P489" s="113">
        <f t="shared" si="150"/>
        <v>2.4255323024999775</v>
      </c>
      <c r="Q489" s="148">
        <f t="shared" si="144"/>
        <v>45031</v>
      </c>
      <c r="R489" s="148">
        <f t="shared" si="145"/>
        <v>44331</v>
      </c>
      <c r="S489" s="187">
        <f t="shared" si="137"/>
        <v>4.518183428571719E-4</v>
      </c>
      <c r="T489" s="549">
        <f t="shared" si="146"/>
        <v>700</v>
      </c>
      <c r="U489" s="113">
        <f t="shared" si="147"/>
        <v>488.75</v>
      </c>
      <c r="V489" s="113">
        <f t="shared" si="148"/>
        <v>211.25</v>
      </c>
      <c r="W489" s="549">
        <f t="shared" si="138"/>
        <v>2.69512634742857</v>
      </c>
      <c r="Y489" s="556">
        <f t="shared" si="143"/>
        <v>1.6269454239310153</v>
      </c>
      <c r="Z489" s="433"/>
      <c r="AA489" s="433"/>
    </row>
    <row r="490" spans="2:27" x14ac:dyDescent="0.35">
      <c r="B490" s="116">
        <v>42717</v>
      </c>
      <c r="C490" s="49">
        <f t="shared" si="149"/>
        <v>4.3891324099999851</v>
      </c>
      <c r="D490" s="113">
        <f t="shared" si="149"/>
        <v>3.9319080900000136</v>
      </c>
      <c r="E490" s="187">
        <f t="shared" si="151"/>
        <v>7.2231330173771167E-4</v>
      </c>
      <c r="F490" s="148">
        <f t="shared" si="139"/>
        <v>44543.25</v>
      </c>
      <c r="G490" s="116"/>
      <c r="H490" s="549">
        <f t="shared" si="140"/>
        <v>633</v>
      </c>
      <c r="I490" s="550">
        <f t="shared" si="141"/>
        <v>94.75</v>
      </c>
      <c r="J490" s="113">
        <f t="shared" si="142"/>
        <v>538.25</v>
      </c>
      <c r="K490" s="549">
        <f t="shared" si="152"/>
        <v>4.3206932246603369</v>
      </c>
      <c r="L490" s="551"/>
      <c r="N490" s="113">
        <f t="shared" si="150"/>
        <v>2.8895779025000179</v>
      </c>
      <c r="O490" s="113">
        <f t="shared" si="150"/>
        <v>2.5875251025000212</v>
      </c>
      <c r="P490" s="113">
        <f t="shared" si="150"/>
        <v>2.4143999999999943</v>
      </c>
      <c r="Q490" s="148">
        <f t="shared" si="144"/>
        <v>45031</v>
      </c>
      <c r="R490" s="148">
        <f t="shared" si="145"/>
        <v>44331</v>
      </c>
      <c r="S490" s="187">
        <f t="shared" si="137"/>
        <v>4.3150399999999526E-4</v>
      </c>
      <c r="T490" s="549">
        <f t="shared" si="146"/>
        <v>700</v>
      </c>
      <c r="U490" s="113">
        <f t="shared" si="147"/>
        <v>487.75</v>
      </c>
      <c r="V490" s="113">
        <f t="shared" si="148"/>
        <v>212.25</v>
      </c>
      <c r="W490" s="549">
        <f t="shared" si="138"/>
        <v>2.6791118265000202</v>
      </c>
      <c r="Y490" s="556">
        <f t="shared" si="143"/>
        <v>1.6415813981603167</v>
      </c>
      <c r="Z490" s="433"/>
      <c r="AA490" s="433"/>
    </row>
    <row r="491" spans="2:27" x14ac:dyDescent="0.35">
      <c r="B491" s="116">
        <v>42718</v>
      </c>
      <c r="C491" s="49">
        <f t="shared" si="149"/>
        <v>4.4688410000000012</v>
      </c>
      <c r="D491" s="113">
        <f t="shared" si="149"/>
        <v>4.001243610000027</v>
      </c>
      <c r="E491" s="187">
        <f t="shared" si="151"/>
        <v>7.3870045813582009E-4</v>
      </c>
      <c r="F491" s="148">
        <f t="shared" si="139"/>
        <v>44544.25</v>
      </c>
      <c r="G491" s="116"/>
      <c r="H491" s="549">
        <f t="shared" si="140"/>
        <v>633</v>
      </c>
      <c r="I491" s="550">
        <f t="shared" si="141"/>
        <v>93.75</v>
      </c>
      <c r="J491" s="113">
        <f t="shared" si="142"/>
        <v>539.25</v>
      </c>
      <c r="K491" s="549">
        <f t="shared" si="152"/>
        <v>4.3995878320497681</v>
      </c>
      <c r="L491" s="551"/>
      <c r="N491" s="113">
        <f t="shared" si="150"/>
        <v>2.8865348899999921</v>
      </c>
      <c r="O491" s="113">
        <f t="shared" si="150"/>
        <v>2.5794224224999995</v>
      </c>
      <c r="P491" s="113">
        <f t="shared" si="150"/>
        <v>2.4093400625000205</v>
      </c>
      <c r="Q491" s="148">
        <f t="shared" si="144"/>
        <v>45031</v>
      </c>
      <c r="R491" s="148">
        <f t="shared" si="145"/>
        <v>44331</v>
      </c>
      <c r="S491" s="187">
        <f t="shared" si="137"/>
        <v>4.3873209642856077E-4</v>
      </c>
      <c r="T491" s="549">
        <f t="shared" si="146"/>
        <v>700</v>
      </c>
      <c r="U491" s="113">
        <f t="shared" si="147"/>
        <v>486.75</v>
      </c>
      <c r="V491" s="113">
        <f t="shared" si="148"/>
        <v>213.25</v>
      </c>
      <c r="W491" s="549">
        <f t="shared" si="138"/>
        <v>2.6729820420633903</v>
      </c>
      <c r="Y491" s="556">
        <f t="shared" si="143"/>
        <v>1.7266057899863778</v>
      </c>
      <c r="Z491" s="433"/>
      <c r="AA491" s="433"/>
    </row>
    <row r="492" spans="2:27" x14ac:dyDescent="0.35">
      <c r="B492" s="116">
        <v>42719</v>
      </c>
      <c r="C492" s="49">
        <f t="shared" si="149"/>
        <v>4.5219969599999965</v>
      </c>
      <c r="D492" s="113">
        <f t="shared" si="149"/>
        <v>4.0471401225000037</v>
      </c>
      <c r="E492" s="187">
        <f t="shared" si="151"/>
        <v>7.5016877962084179E-4</v>
      </c>
      <c r="F492" s="148">
        <f t="shared" si="139"/>
        <v>44545.25</v>
      </c>
      <c r="G492" s="116"/>
      <c r="H492" s="549">
        <f t="shared" si="140"/>
        <v>633</v>
      </c>
      <c r="I492" s="550">
        <f t="shared" si="141"/>
        <v>92.75</v>
      </c>
      <c r="J492" s="113">
        <f t="shared" si="142"/>
        <v>540.25</v>
      </c>
      <c r="K492" s="549">
        <f t="shared" si="152"/>
        <v>4.4524188056901632</v>
      </c>
      <c r="L492" s="551"/>
      <c r="N492" s="113">
        <f t="shared" si="150"/>
        <v>2.967697289999971</v>
      </c>
      <c r="O492" s="113">
        <f t="shared" si="150"/>
        <v>2.6685695025000067</v>
      </c>
      <c r="P492" s="113">
        <f t="shared" si="150"/>
        <v>2.4943636024999938</v>
      </c>
      <c r="Q492" s="148">
        <f t="shared" si="144"/>
        <v>45031</v>
      </c>
      <c r="R492" s="148">
        <f t="shared" si="145"/>
        <v>44331</v>
      </c>
      <c r="S492" s="187">
        <f t="shared" si="137"/>
        <v>4.273254107142347E-4</v>
      </c>
      <c r="T492" s="549">
        <f t="shared" si="146"/>
        <v>700</v>
      </c>
      <c r="U492" s="113">
        <f t="shared" si="147"/>
        <v>485.75</v>
      </c>
      <c r="V492" s="113">
        <f t="shared" si="148"/>
        <v>214.25</v>
      </c>
      <c r="W492" s="549">
        <f t="shared" si="138"/>
        <v>2.7601239717455313</v>
      </c>
      <c r="Y492" s="556">
        <f t="shared" si="143"/>
        <v>1.692294833944632</v>
      </c>
      <c r="Z492" s="433"/>
      <c r="AA492" s="433"/>
    </row>
    <row r="493" spans="2:27" x14ac:dyDescent="0.35">
      <c r="B493" s="116">
        <v>42720</v>
      </c>
      <c r="C493" s="49">
        <f t="shared" si="149"/>
        <v>4.536310489999984</v>
      </c>
      <c r="D493" s="113">
        <f t="shared" si="149"/>
        <v>4.0593809024999983</v>
      </c>
      <c r="E493" s="187">
        <f t="shared" si="151"/>
        <v>7.5344326619271047E-4</v>
      </c>
      <c r="F493" s="148">
        <f t="shared" si="139"/>
        <v>44546.25</v>
      </c>
      <c r="G493" s="116"/>
      <c r="H493" s="549">
        <f t="shared" si="140"/>
        <v>633</v>
      </c>
      <c r="I493" s="550">
        <f t="shared" si="141"/>
        <v>91.75</v>
      </c>
      <c r="J493" s="113">
        <f t="shared" si="142"/>
        <v>541.25</v>
      </c>
      <c r="K493" s="549">
        <f t="shared" si="152"/>
        <v>4.4671820703268024</v>
      </c>
      <c r="L493" s="551"/>
      <c r="N493" s="113">
        <f t="shared" si="150"/>
        <v>2.9991563225000073</v>
      </c>
      <c r="O493" s="113">
        <f t="shared" si="150"/>
        <v>2.6847822225000151</v>
      </c>
      <c r="P493" s="113">
        <f t="shared" si="150"/>
        <v>2.5034753599999959</v>
      </c>
      <c r="Q493" s="148">
        <f t="shared" si="144"/>
        <v>45031</v>
      </c>
      <c r="R493" s="148">
        <f t="shared" si="145"/>
        <v>44331</v>
      </c>
      <c r="S493" s="187">
        <f t="shared" si="137"/>
        <v>4.49105857142846E-4</v>
      </c>
      <c r="T493" s="549">
        <f t="shared" si="146"/>
        <v>700</v>
      </c>
      <c r="U493" s="113">
        <f t="shared" si="147"/>
        <v>484.75</v>
      </c>
      <c r="V493" s="113">
        <f t="shared" si="148"/>
        <v>215.25</v>
      </c>
      <c r="W493" s="549">
        <f t="shared" si="138"/>
        <v>2.7814522582500127</v>
      </c>
      <c r="Y493" s="556">
        <f t="shared" si="143"/>
        <v>1.6857298120767896</v>
      </c>
      <c r="Z493" s="433"/>
      <c r="AA493" s="433"/>
    </row>
    <row r="494" spans="2:27" x14ac:dyDescent="0.35">
      <c r="B494" s="116">
        <v>42723</v>
      </c>
      <c r="C494" s="49">
        <f t="shared" si="149"/>
        <v>4.5475575225000231</v>
      </c>
      <c r="D494" s="113">
        <f t="shared" si="149"/>
        <v>4.0706022500000216</v>
      </c>
      <c r="E494" s="187">
        <f t="shared" si="151"/>
        <v>7.5348384281200866E-4</v>
      </c>
      <c r="F494" s="148">
        <f t="shared" si="139"/>
        <v>44549.25</v>
      </c>
      <c r="G494" s="116"/>
      <c r="H494" s="549">
        <f t="shared" si="140"/>
        <v>633</v>
      </c>
      <c r="I494" s="550">
        <f t="shared" si="141"/>
        <v>88.75</v>
      </c>
      <c r="J494" s="113">
        <f t="shared" si="142"/>
        <v>544.25</v>
      </c>
      <c r="K494" s="549">
        <f t="shared" si="152"/>
        <v>4.4806858314504572</v>
      </c>
      <c r="L494" s="551"/>
      <c r="N494" s="113">
        <f t="shared" si="150"/>
        <v>3.0428009999999839</v>
      </c>
      <c r="O494" s="113">
        <f t="shared" si="150"/>
        <v>2.7324144900000125</v>
      </c>
      <c r="P494" s="113">
        <f t="shared" si="150"/>
        <v>2.5389138224999996</v>
      </c>
      <c r="Q494" s="148">
        <f t="shared" si="144"/>
        <v>45031</v>
      </c>
      <c r="R494" s="148">
        <f t="shared" si="145"/>
        <v>44331</v>
      </c>
      <c r="S494" s="187">
        <f t="shared" si="137"/>
        <v>4.4340929999995914E-4</v>
      </c>
      <c r="T494" s="549">
        <f t="shared" si="146"/>
        <v>700</v>
      </c>
      <c r="U494" s="113">
        <f t="shared" si="147"/>
        <v>481.75</v>
      </c>
      <c r="V494" s="113">
        <f t="shared" si="148"/>
        <v>218.25</v>
      </c>
      <c r="W494" s="549">
        <f t="shared" si="138"/>
        <v>2.8291885697250034</v>
      </c>
      <c r="Y494" s="556">
        <f t="shared" si="143"/>
        <v>1.6514972617254537</v>
      </c>
      <c r="Z494" s="433"/>
      <c r="AA494" s="433"/>
    </row>
    <row r="495" spans="2:27" x14ac:dyDescent="0.35">
      <c r="B495" s="116">
        <v>42724</v>
      </c>
      <c r="C495" s="49">
        <f t="shared" si="149"/>
        <v>4.5577826224999951</v>
      </c>
      <c r="D495" s="113">
        <f t="shared" si="149"/>
        <v>4.0828444100000194</v>
      </c>
      <c r="E495" s="187">
        <f t="shared" si="151"/>
        <v>7.5029733412318434E-4</v>
      </c>
      <c r="F495" s="148">
        <f t="shared" si="139"/>
        <v>44550.25</v>
      </c>
      <c r="G495" s="116"/>
      <c r="H495" s="549">
        <f t="shared" si="140"/>
        <v>633</v>
      </c>
      <c r="I495" s="550">
        <f t="shared" si="141"/>
        <v>87.75</v>
      </c>
      <c r="J495" s="113">
        <f t="shared" si="142"/>
        <v>545.25</v>
      </c>
      <c r="K495" s="549">
        <f t="shared" si="152"/>
        <v>4.4919440314306858</v>
      </c>
      <c r="L495" s="551"/>
      <c r="N495" s="113">
        <f t="shared" si="150"/>
        <v>3.041785902500016</v>
      </c>
      <c r="O495" s="113">
        <f t="shared" si="150"/>
        <v>2.7395096025000232</v>
      </c>
      <c r="P495" s="113">
        <f t="shared" si="150"/>
        <v>2.5409390625000139</v>
      </c>
      <c r="Q495" s="148">
        <f t="shared" si="144"/>
        <v>45031</v>
      </c>
      <c r="R495" s="148">
        <f t="shared" si="145"/>
        <v>44331</v>
      </c>
      <c r="S495" s="187">
        <f t="shared" si="137"/>
        <v>4.318232857142755E-4</v>
      </c>
      <c r="T495" s="549">
        <f t="shared" si="146"/>
        <v>700</v>
      </c>
      <c r="U495" s="113">
        <f t="shared" si="147"/>
        <v>480.75</v>
      </c>
      <c r="V495" s="113">
        <f t="shared" si="148"/>
        <v>219.25</v>
      </c>
      <c r="W495" s="549">
        <f t="shared" si="138"/>
        <v>2.8341868578928779</v>
      </c>
      <c r="Y495" s="556">
        <f t="shared" si="143"/>
        <v>1.6577571735378078</v>
      </c>
      <c r="Z495" s="433"/>
      <c r="AA495" s="433"/>
    </row>
    <row r="496" spans="2:27" x14ac:dyDescent="0.35">
      <c r="B496" s="116">
        <v>42725</v>
      </c>
      <c r="C496" s="49">
        <f t="shared" si="149"/>
        <v>4.5782343224999966</v>
      </c>
      <c r="D496" s="113">
        <f t="shared" si="149"/>
        <v>4.1348816224999974</v>
      </c>
      <c r="E496" s="187">
        <f t="shared" si="151"/>
        <v>7.0039921011058332E-4</v>
      </c>
      <c r="F496" s="148">
        <f t="shared" si="139"/>
        <v>44551.25</v>
      </c>
      <c r="G496" s="116"/>
      <c r="H496" s="549">
        <f t="shared" si="140"/>
        <v>633</v>
      </c>
      <c r="I496" s="550">
        <f t="shared" si="141"/>
        <v>86.75</v>
      </c>
      <c r="J496" s="113">
        <f t="shared" si="142"/>
        <v>546.25</v>
      </c>
      <c r="K496" s="549">
        <f t="shared" si="152"/>
        <v>4.5174746910229038</v>
      </c>
      <c r="L496" s="551"/>
      <c r="N496" s="113">
        <f t="shared" si="150"/>
        <v>3.0661496225000029</v>
      </c>
      <c r="O496" s="113">
        <f t="shared" si="150"/>
        <v>2.7719475225000068</v>
      </c>
      <c r="P496" s="113">
        <f t="shared" si="150"/>
        <v>2.5692945224999875</v>
      </c>
      <c r="Q496" s="148">
        <f t="shared" si="144"/>
        <v>45031</v>
      </c>
      <c r="R496" s="148">
        <f t="shared" si="145"/>
        <v>44331</v>
      </c>
      <c r="S496" s="187">
        <f t="shared" si="137"/>
        <v>4.2028871428570876E-4</v>
      </c>
      <c r="T496" s="549">
        <f t="shared" si="146"/>
        <v>700</v>
      </c>
      <c r="U496" s="113">
        <f t="shared" si="147"/>
        <v>479.75</v>
      </c>
      <c r="V496" s="113">
        <f t="shared" si="148"/>
        <v>220.25</v>
      </c>
      <c r="W496" s="549">
        <f t="shared" si="138"/>
        <v>2.864516111821434</v>
      </c>
      <c r="Y496" s="556">
        <f t="shared" si="143"/>
        <v>1.6529585792014698</v>
      </c>
      <c r="Z496" s="433"/>
      <c r="AA496" s="433"/>
    </row>
    <row r="497" spans="2:27" x14ac:dyDescent="0.35">
      <c r="B497" s="116">
        <v>42726</v>
      </c>
      <c r="C497" s="49">
        <f t="shared" si="149"/>
        <v>4.6365326400000129</v>
      </c>
      <c r="D497" s="113">
        <f t="shared" si="149"/>
        <v>4.1828489999999885</v>
      </c>
      <c r="E497" s="187">
        <f t="shared" si="151"/>
        <v>7.1671981042657881E-4</v>
      </c>
      <c r="F497" s="148">
        <f t="shared" si="139"/>
        <v>44552.25</v>
      </c>
      <c r="G497" s="116"/>
      <c r="H497" s="549">
        <f t="shared" si="140"/>
        <v>633</v>
      </c>
      <c r="I497" s="550">
        <f t="shared" si="141"/>
        <v>85.75</v>
      </c>
      <c r="J497" s="113">
        <f t="shared" si="142"/>
        <v>547.25</v>
      </c>
      <c r="K497" s="549">
        <f t="shared" si="152"/>
        <v>4.575073916255934</v>
      </c>
      <c r="L497" s="551"/>
      <c r="N497" s="113">
        <f t="shared" si="150"/>
        <v>3.0763020225000215</v>
      </c>
      <c r="O497" s="113">
        <f t="shared" si="150"/>
        <v>2.7810716100000299</v>
      </c>
      <c r="P497" s="113">
        <f t="shared" si="150"/>
        <v>2.5814480625000247</v>
      </c>
      <c r="Q497" s="148">
        <f t="shared" si="144"/>
        <v>45031</v>
      </c>
      <c r="R497" s="148">
        <f t="shared" si="145"/>
        <v>44331</v>
      </c>
      <c r="S497" s="187">
        <f t="shared" si="137"/>
        <v>4.2175773214284514E-4</v>
      </c>
      <c r="T497" s="549">
        <f t="shared" si="146"/>
        <v>700</v>
      </c>
      <c r="U497" s="113">
        <f t="shared" si="147"/>
        <v>478.75</v>
      </c>
      <c r="V497" s="113">
        <f t="shared" si="148"/>
        <v>221.25</v>
      </c>
      <c r="W497" s="549">
        <f t="shared" si="138"/>
        <v>2.8743855082366343</v>
      </c>
      <c r="Y497" s="556">
        <f t="shared" si="143"/>
        <v>1.7006884080192997</v>
      </c>
      <c r="Z497" s="433"/>
      <c r="AA497" s="433"/>
    </row>
    <row r="498" spans="2:27" x14ac:dyDescent="0.35">
      <c r="B498" s="116">
        <v>42727</v>
      </c>
      <c r="C498" s="49">
        <f t="shared" si="149"/>
        <v>4.6385784899999782</v>
      </c>
      <c r="D498" s="113">
        <f t="shared" si="149"/>
        <v>4.1889732899999865</v>
      </c>
      <c r="E498" s="187">
        <f t="shared" si="151"/>
        <v>7.1027677725117176E-4</v>
      </c>
      <c r="F498" s="148">
        <f t="shared" si="139"/>
        <v>44553.25</v>
      </c>
      <c r="G498" s="116"/>
      <c r="H498" s="549">
        <f t="shared" si="140"/>
        <v>633</v>
      </c>
      <c r="I498" s="550">
        <f t="shared" si="141"/>
        <v>84.75</v>
      </c>
      <c r="J498" s="113">
        <f t="shared" si="142"/>
        <v>548.25</v>
      </c>
      <c r="K498" s="549">
        <f t="shared" si="152"/>
        <v>4.5783825331279413</v>
      </c>
      <c r="L498" s="551"/>
      <c r="N498" s="113">
        <f t="shared" si="150"/>
        <v>3.1219940099999954</v>
      </c>
      <c r="O498" s="113">
        <f t="shared" si="150"/>
        <v>2.8307543024999937</v>
      </c>
      <c r="P498" s="113">
        <f t="shared" si="150"/>
        <v>2.6270302499999953</v>
      </c>
      <c r="Q498" s="148">
        <f t="shared" si="144"/>
        <v>45031</v>
      </c>
      <c r="R498" s="148">
        <f t="shared" si="145"/>
        <v>44331</v>
      </c>
      <c r="S498" s="187">
        <f t="shared" si="137"/>
        <v>4.1605672500000246E-4</v>
      </c>
      <c r="T498" s="549">
        <f t="shared" si="146"/>
        <v>700</v>
      </c>
      <c r="U498" s="113">
        <f t="shared" si="147"/>
        <v>477.75</v>
      </c>
      <c r="V498" s="113">
        <f t="shared" si="148"/>
        <v>222.25</v>
      </c>
      <c r="W498" s="549">
        <f t="shared" si="138"/>
        <v>2.9232229096312441</v>
      </c>
      <c r="Y498" s="556">
        <f t="shared" si="143"/>
        <v>1.6551596234966972</v>
      </c>
      <c r="Z498" s="433"/>
      <c r="AA498" s="433"/>
    </row>
    <row r="499" spans="2:27" x14ac:dyDescent="0.35">
      <c r="B499" s="116">
        <v>42730</v>
      </c>
      <c r="C499" s="49" t="str">
        <f t="shared" si="149"/>
        <v/>
      </c>
      <c r="D499" s="113" t="str">
        <f t="shared" si="149"/>
        <v/>
      </c>
      <c r="E499" s="187" t="str">
        <f t="shared" si="151"/>
        <v/>
      </c>
      <c r="F499" s="148">
        <f t="shared" si="139"/>
        <v>44556.25</v>
      </c>
      <c r="G499" s="116"/>
      <c r="H499" s="549">
        <f t="shared" si="140"/>
        <v>633</v>
      </c>
      <c r="I499" s="550">
        <f t="shared" si="141"/>
        <v>81.75</v>
      </c>
      <c r="J499" s="113">
        <f t="shared" si="142"/>
        <v>551.25</v>
      </c>
      <c r="K499" s="549" t="str">
        <f t="shared" si="152"/>
        <v/>
      </c>
      <c r="L499" s="551"/>
      <c r="N499" s="113" t="str">
        <f t="shared" si="150"/>
        <v/>
      </c>
      <c r="O499" s="113" t="str">
        <f t="shared" si="150"/>
        <v/>
      </c>
      <c r="P499" s="113" t="str">
        <f t="shared" si="150"/>
        <v/>
      </c>
      <c r="Q499" s="148">
        <f t="shared" si="144"/>
        <v>45031</v>
      </c>
      <c r="R499" s="148">
        <f t="shared" si="145"/>
        <v>44331</v>
      </c>
      <c r="S499" s="187" t="str">
        <f t="shared" si="137"/>
        <v/>
      </c>
      <c r="T499" s="549">
        <f t="shared" si="146"/>
        <v>700</v>
      </c>
      <c r="U499" s="113">
        <f t="shared" si="147"/>
        <v>474.75</v>
      </c>
      <c r="V499" s="113">
        <f t="shared" si="148"/>
        <v>225.25</v>
      </c>
      <c r="W499" s="549" t="str">
        <f t="shared" si="138"/>
        <v/>
      </c>
      <c r="Y499" s="556" t="str">
        <f t="shared" si="143"/>
        <v/>
      </c>
      <c r="Z499" s="433"/>
      <c r="AA499" s="433"/>
    </row>
    <row r="500" spans="2:27" x14ac:dyDescent="0.35">
      <c r="B500" s="116">
        <v>42731</v>
      </c>
      <c r="C500" s="49" t="str">
        <f t="shared" si="149"/>
        <v/>
      </c>
      <c r="D500" s="113" t="str">
        <f t="shared" si="149"/>
        <v/>
      </c>
      <c r="E500" s="187" t="str">
        <f t="shared" si="151"/>
        <v/>
      </c>
      <c r="F500" s="148">
        <f t="shared" si="139"/>
        <v>44557.25</v>
      </c>
      <c r="G500" s="116"/>
      <c r="H500" s="549">
        <f t="shared" si="140"/>
        <v>633</v>
      </c>
      <c r="I500" s="550">
        <f t="shared" si="141"/>
        <v>80.75</v>
      </c>
      <c r="J500" s="113">
        <f t="shared" si="142"/>
        <v>552.25</v>
      </c>
      <c r="K500" s="549" t="str">
        <f t="shared" si="152"/>
        <v/>
      </c>
      <c r="L500" s="551"/>
      <c r="N500" s="113" t="str">
        <f t="shared" si="150"/>
        <v/>
      </c>
      <c r="O500" s="113" t="str">
        <f t="shared" si="150"/>
        <v/>
      </c>
      <c r="P500" s="113" t="str">
        <f t="shared" si="150"/>
        <v/>
      </c>
      <c r="Q500" s="148">
        <f t="shared" si="144"/>
        <v>45031</v>
      </c>
      <c r="R500" s="148">
        <f t="shared" si="145"/>
        <v>44331</v>
      </c>
      <c r="S500" s="187" t="str">
        <f t="shared" si="137"/>
        <v/>
      </c>
      <c r="T500" s="549">
        <f t="shared" si="146"/>
        <v>700</v>
      </c>
      <c r="U500" s="113">
        <f t="shared" si="147"/>
        <v>473.75</v>
      </c>
      <c r="V500" s="113">
        <f t="shared" si="148"/>
        <v>226.25</v>
      </c>
      <c r="W500" s="549" t="str">
        <f t="shared" si="138"/>
        <v/>
      </c>
      <c r="Y500" s="556" t="str">
        <f t="shared" si="143"/>
        <v/>
      </c>
      <c r="Z500" s="433"/>
      <c r="AA500" s="433"/>
    </row>
    <row r="501" spans="2:27" x14ac:dyDescent="0.35">
      <c r="B501" s="116">
        <v>42732</v>
      </c>
      <c r="C501" s="49">
        <f t="shared" si="149"/>
        <v>4.6232351025000229</v>
      </c>
      <c r="D501" s="113">
        <f t="shared" si="149"/>
        <v>4.2073472400000034</v>
      </c>
      <c r="E501" s="187">
        <f t="shared" si="151"/>
        <v>6.570108412322583E-4</v>
      </c>
      <c r="F501" s="148">
        <f t="shared" si="139"/>
        <v>44558.25</v>
      </c>
      <c r="G501" s="116"/>
      <c r="H501" s="549">
        <f t="shared" si="140"/>
        <v>633</v>
      </c>
      <c r="I501" s="550">
        <f t="shared" si="141"/>
        <v>79.75</v>
      </c>
      <c r="J501" s="113">
        <f t="shared" si="142"/>
        <v>553.25</v>
      </c>
      <c r="K501" s="549">
        <f t="shared" si="152"/>
        <v>4.5708384879117503</v>
      </c>
      <c r="L501" s="551"/>
      <c r="N501" s="113">
        <f t="shared" si="150"/>
        <v>3.1230095025000182</v>
      </c>
      <c r="O501" s="113">
        <f t="shared" si="150"/>
        <v>2.8337964899999957</v>
      </c>
      <c r="P501" s="113">
        <f t="shared" si="150"/>
        <v>2.6391872099999825</v>
      </c>
      <c r="Q501" s="148">
        <f t="shared" si="144"/>
        <v>45031</v>
      </c>
      <c r="R501" s="148">
        <f t="shared" si="145"/>
        <v>44331</v>
      </c>
      <c r="S501" s="187">
        <f t="shared" si="137"/>
        <v>4.1316144642860361E-4</v>
      </c>
      <c r="T501" s="549">
        <f t="shared" si="146"/>
        <v>700</v>
      </c>
      <c r="U501" s="113">
        <f t="shared" si="147"/>
        <v>472.75</v>
      </c>
      <c r="V501" s="113">
        <f t="shared" si="148"/>
        <v>227.25</v>
      </c>
      <c r="W501" s="549">
        <f t="shared" si="138"/>
        <v>2.9276874287008958</v>
      </c>
      <c r="Y501" s="556">
        <f t="shared" si="143"/>
        <v>1.6431510592108545</v>
      </c>
      <c r="Z501" s="433"/>
      <c r="AA501" s="433"/>
    </row>
    <row r="502" spans="2:27" x14ac:dyDescent="0.35">
      <c r="B502" s="116">
        <v>42733</v>
      </c>
      <c r="C502" s="49">
        <f t="shared" si="149"/>
        <v>4.587438240000008</v>
      </c>
      <c r="D502" s="113">
        <f t="shared" si="149"/>
        <v>4.1512097025000028</v>
      </c>
      <c r="E502" s="187">
        <f t="shared" si="151"/>
        <v>6.8914460900474761E-4</v>
      </c>
      <c r="F502" s="148">
        <f t="shared" si="139"/>
        <v>44559.25</v>
      </c>
      <c r="G502" s="116"/>
      <c r="H502" s="549">
        <f t="shared" si="140"/>
        <v>633</v>
      </c>
      <c r="I502" s="550">
        <f t="shared" si="141"/>
        <v>78.75</v>
      </c>
      <c r="J502" s="113">
        <f t="shared" si="142"/>
        <v>554.25</v>
      </c>
      <c r="K502" s="549">
        <f t="shared" si="152"/>
        <v>4.5331681020408841</v>
      </c>
      <c r="L502" s="551"/>
      <c r="N502" s="113">
        <f t="shared" si="150"/>
        <v>3.0387406400000039</v>
      </c>
      <c r="O502" s="113">
        <f t="shared" si="150"/>
        <v>2.754714239999978</v>
      </c>
      <c r="P502" s="113">
        <f t="shared" si="150"/>
        <v>2.5611925625000254</v>
      </c>
      <c r="Q502" s="148">
        <f t="shared" si="144"/>
        <v>45031</v>
      </c>
      <c r="R502" s="148">
        <f t="shared" si="145"/>
        <v>44331</v>
      </c>
      <c r="S502" s="187">
        <f t="shared" si="137"/>
        <v>4.0575200000003697E-4</v>
      </c>
      <c r="T502" s="549">
        <f t="shared" si="146"/>
        <v>700</v>
      </c>
      <c r="U502" s="113">
        <f t="shared" si="147"/>
        <v>471.75</v>
      </c>
      <c r="V502" s="113">
        <f t="shared" si="148"/>
        <v>228.25</v>
      </c>
      <c r="W502" s="549">
        <f t="shared" si="138"/>
        <v>2.8473271339999866</v>
      </c>
      <c r="Y502" s="556">
        <f t="shared" si="143"/>
        <v>1.6858409680408974</v>
      </c>
      <c r="Z502" s="433"/>
      <c r="AA502" s="433"/>
    </row>
    <row r="503" spans="2:27" x14ac:dyDescent="0.35">
      <c r="B503" s="116">
        <v>42734</v>
      </c>
      <c r="C503" s="49">
        <f t="shared" si="149"/>
        <v>4.5567600899999894</v>
      </c>
      <c r="D503" s="113">
        <f t="shared" si="149"/>
        <v>4.127738489999988</v>
      </c>
      <c r="E503" s="187">
        <f t="shared" si="151"/>
        <v>6.7775924170616322E-4</v>
      </c>
      <c r="F503" s="148">
        <f t="shared" si="139"/>
        <v>44560.25</v>
      </c>
      <c r="G503" s="116"/>
      <c r="H503" s="549">
        <f t="shared" si="140"/>
        <v>633</v>
      </c>
      <c r="I503" s="550">
        <f t="shared" si="141"/>
        <v>77.75</v>
      </c>
      <c r="J503" s="113">
        <f t="shared" si="142"/>
        <v>555.25</v>
      </c>
      <c r="K503" s="549">
        <f t="shared" si="152"/>
        <v>4.5040643089573349</v>
      </c>
      <c r="L503" s="551"/>
      <c r="N503" s="113">
        <f t="shared" si="150"/>
        <v>3.0011861025000197</v>
      </c>
      <c r="O503" s="113">
        <f t="shared" si="150"/>
        <v>2.7182250000000074</v>
      </c>
      <c r="P503" s="113">
        <f t="shared" si="150"/>
        <v>2.5196750400000134</v>
      </c>
      <c r="Q503" s="148">
        <f t="shared" si="144"/>
        <v>45031</v>
      </c>
      <c r="R503" s="148">
        <f t="shared" si="145"/>
        <v>44331</v>
      </c>
      <c r="S503" s="187">
        <f t="shared" si="137"/>
        <v>4.0423014642858898E-4</v>
      </c>
      <c r="T503" s="549">
        <f t="shared" si="146"/>
        <v>700</v>
      </c>
      <c r="U503" s="113">
        <f t="shared" si="147"/>
        <v>470.75</v>
      </c>
      <c r="V503" s="113">
        <f t="shared" si="148"/>
        <v>229.25</v>
      </c>
      <c r="W503" s="549">
        <f t="shared" si="138"/>
        <v>2.8108947610687616</v>
      </c>
      <c r="Y503" s="556">
        <f t="shared" si="143"/>
        <v>1.6931695478885733</v>
      </c>
      <c r="Z503" s="433"/>
      <c r="AA503" s="433"/>
    </row>
    <row r="504" spans="2:27" x14ac:dyDescent="0.35">
      <c r="B504" s="116">
        <v>42737</v>
      </c>
      <c r="C504" s="49" t="str">
        <f t="shared" si="149"/>
        <v/>
      </c>
      <c r="D504" s="113" t="str">
        <f t="shared" si="149"/>
        <v/>
      </c>
      <c r="E504" s="187" t="str">
        <f t="shared" si="151"/>
        <v/>
      </c>
      <c r="F504" s="148">
        <f t="shared" si="139"/>
        <v>44563.25</v>
      </c>
      <c r="G504" s="116"/>
      <c r="H504" s="549">
        <f t="shared" si="140"/>
        <v>633</v>
      </c>
      <c r="I504" s="550">
        <f t="shared" si="141"/>
        <v>74.75</v>
      </c>
      <c r="J504" s="113">
        <f t="shared" si="142"/>
        <v>558.25</v>
      </c>
      <c r="K504" s="549" t="str">
        <f t="shared" si="152"/>
        <v/>
      </c>
      <c r="L504" s="551"/>
      <c r="N504" s="113" t="str">
        <f t="shared" si="150"/>
        <v/>
      </c>
      <c r="O504" s="113" t="str">
        <f t="shared" si="150"/>
        <v/>
      </c>
      <c r="P504" s="113" t="str">
        <f t="shared" si="150"/>
        <v/>
      </c>
      <c r="Q504" s="148">
        <f t="shared" si="144"/>
        <v>45031</v>
      </c>
      <c r="R504" s="148">
        <f t="shared" si="145"/>
        <v>44331</v>
      </c>
      <c r="S504" s="187" t="str">
        <f t="shared" si="137"/>
        <v/>
      </c>
      <c r="T504" s="549">
        <f t="shared" si="146"/>
        <v>700</v>
      </c>
      <c r="U504" s="113">
        <f t="shared" si="147"/>
        <v>467.75</v>
      </c>
      <c r="V504" s="113">
        <f t="shared" si="148"/>
        <v>232.25</v>
      </c>
      <c r="W504" s="549" t="str">
        <f t="shared" si="138"/>
        <v/>
      </c>
      <c r="Y504" s="556" t="str">
        <f t="shared" si="143"/>
        <v/>
      </c>
      <c r="Z504" s="433"/>
      <c r="AA504" s="433"/>
    </row>
    <row r="505" spans="2:27" x14ac:dyDescent="0.35">
      <c r="B505" s="116">
        <v>42738</v>
      </c>
      <c r="C505" s="49" t="str">
        <f t="shared" ref="C505:D524" si="153">IF(C235="","",((1+C235/200)^2-1)*100)</f>
        <v/>
      </c>
      <c r="D505" s="113" t="str">
        <f t="shared" si="153"/>
        <v/>
      </c>
      <c r="E505" s="187" t="str">
        <f t="shared" si="151"/>
        <v/>
      </c>
      <c r="F505" s="148">
        <f t="shared" si="139"/>
        <v>44564.25</v>
      </c>
      <c r="G505" s="116"/>
      <c r="H505" s="549">
        <f t="shared" si="140"/>
        <v>633</v>
      </c>
      <c r="I505" s="550">
        <f t="shared" si="141"/>
        <v>73.75</v>
      </c>
      <c r="J505" s="113">
        <f t="shared" si="142"/>
        <v>559.25</v>
      </c>
      <c r="K505" s="549" t="str">
        <f t="shared" si="152"/>
        <v/>
      </c>
      <c r="L505" s="551"/>
      <c r="N505" s="113" t="str">
        <f t="shared" ref="N505:P524" si="154">IF(N235="","",((1+N235/200)^2-1)*100)</f>
        <v/>
      </c>
      <c r="O505" s="113" t="str">
        <f t="shared" si="154"/>
        <v/>
      </c>
      <c r="P505" s="113" t="str">
        <f t="shared" si="154"/>
        <v/>
      </c>
      <c r="Q505" s="148">
        <f t="shared" si="144"/>
        <v>45031</v>
      </c>
      <c r="R505" s="148">
        <f t="shared" si="145"/>
        <v>44331</v>
      </c>
      <c r="S505" s="187" t="str">
        <f t="shared" si="137"/>
        <v/>
      </c>
      <c r="T505" s="549">
        <f t="shared" si="146"/>
        <v>700</v>
      </c>
      <c r="U505" s="113">
        <f t="shared" si="147"/>
        <v>466.75</v>
      </c>
      <c r="V505" s="113">
        <f t="shared" si="148"/>
        <v>233.25</v>
      </c>
      <c r="W505" s="549" t="str">
        <f t="shared" si="138"/>
        <v/>
      </c>
      <c r="Y505" s="556" t="str">
        <f t="shared" si="143"/>
        <v/>
      </c>
      <c r="Z505" s="433"/>
      <c r="AA505" s="433"/>
    </row>
    <row r="506" spans="2:27" x14ac:dyDescent="0.35">
      <c r="B506" s="116">
        <v>42739</v>
      </c>
      <c r="C506" s="49">
        <f t="shared" si="153"/>
        <v>4.467818902499987</v>
      </c>
      <c r="D506" s="113">
        <f t="shared" si="153"/>
        <v>4.0838646225000108</v>
      </c>
      <c r="E506" s="187">
        <f t="shared" si="151"/>
        <v>6.0656284360185813E-4</v>
      </c>
      <c r="F506" s="148">
        <f t="shared" si="139"/>
        <v>44565.25</v>
      </c>
      <c r="G506" s="116"/>
      <c r="H506" s="549">
        <f t="shared" si="140"/>
        <v>633</v>
      </c>
      <c r="I506" s="550">
        <f t="shared" si="141"/>
        <v>72.75</v>
      </c>
      <c r="J506" s="113">
        <f t="shared" si="142"/>
        <v>560.25</v>
      </c>
      <c r="K506" s="549">
        <f t="shared" si="152"/>
        <v>4.4236914556279521</v>
      </c>
      <c r="L506" s="551"/>
      <c r="N506" s="113">
        <f t="shared" si="154"/>
        <v>2.9717562500000128</v>
      </c>
      <c r="O506" s="113">
        <f t="shared" si="154"/>
        <v>2.6949158224999881</v>
      </c>
      <c r="P506" s="113">
        <f t="shared" si="154"/>
        <v>2.5034753599999959</v>
      </c>
      <c r="Q506" s="148">
        <f t="shared" si="144"/>
        <v>45031</v>
      </c>
      <c r="R506" s="148">
        <f t="shared" si="145"/>
        <v>44331</v>
      </c>
      <c r="S506" s="187">
        <f t="shared" si="137"/>
        <v>3.9548632500003525E-4</v>
      </c>
      <c r="T506" s="549">
        <f t="shared" si="146"/>
        <v>700</v>
      </c>
      <c r="U506" s="113">
        <f t="shared" si="147"/>
        <v>465.75</v>
      </c>
      <c r="V506" s="113">
        <f t="shared" si="148"/>
        <v>234.25</v>
      </c>
      <c r="W506" s="549">
        <f t="shared" si="138"/>
        <v>2.7875584941312463</v>
      </c>
      <c r="Y506" s="556">
        <f t="shared" si="143"/>
        <v>1.6361329614967057</v>
      </c>
      <c r="Z506" s="433"/>
      <c r="AA506" s="433"/>
    </row>
    <row r="507" spans="2:27" x14ac:dyDescent="0.35">
      <c r="B507" s="116">
        <v>42740</v>
      </c>
      <c r="C507" s="49">
        <f t="shared" si="153"/>
        <v>4.3830022399999891</v>
      </c>
      <c r="D507" s="113">
        <f t="shared" si="153"/>
        <v>4.0002238025000247</v>
      </c>
      <c r="E507" s="187">
        <f t="shared" si="151"/>
        <v>6.0470527251179197E-4</v>
      </c>
      <c r="F507" s="148">
        <f t="shared" si="139"/>
        <v>44566.25</v>
      </c>
      <c r="G507" s="116"/>
      <c r="H507" s="549">
        <f t="shared" si="140"/>
        <v>633</v>
      </c>
      <c r="I507" s="550">
        <f t="shared" si="141"/>
        <v>71.75</v>
      </c>
      <c r="J507" s="113">
        <f t="shared" si="142"/>
        <v>561.25</v>
      </c>
      <c r="K507" s="549">
        <f t="shared" si="152"/>
        <v>4.3396146366972683</v>
      </c>
      <c r="L507" s="551"/>
      <c r="N507" s="113">
        <f t="shared" si="154"/>
        <v>2.9017504025000029</v>
      </c>
      <c r="O507" s="113">
        <f t="shared" si="154"/>
        <v>2.6270302499999953</v>
      </c>
      <c r="P507" s="113">
        <f t="shared" si="154"/>
        <v>2.4366652100000108</v>
      </c>
      <c r="Q507" s="148">
        <f t="shared" si="144"/>
        <v>45031</v>
      </c>
      <c r="R507" s="148">
        <f t="shared" si="145"/>
        <v>44331</v>
      </c>
      <c r="S507" s="187">
        <f t="shared" si="137"/>
        <v>3.9245736071429657E-4</v>
      </c>
      <c r="T507" s="549">
        <f t="shared" si="146"/>
        <v>700</v>
      </c>
      <c r="U507" s="113">
        <f t="shared" si="147"/>
        <v>464.75</v>
      </c>
      <c r="V507" s="113">
        <f t="shared" si="148"/>
        <v>235.25</v>
      </c>
      <c r="W507" s="549">
        <f t="shared" si="138"/>
        <v>2.7193558441080334</v>
      </c>
      <c r="Y507" s="556">
        <f t="shared" si="143"/>
        <v>1.6202587925892349</v>
      </c>
      <c r="Z507" s="433"/>
      <c r="AA507" s="433"/>
    </row>
    <row r="508" spans="2:27" x14ac:dyDescent="0.35">
      <c r="B508" s="116">
        <v>42741</v>
      </c>
      <c r="C508" s="49">
        <f t="shared" si="153"/>
        <v>4.4392022024999811</v>
      </c>
      <c r="D508" s="113">
        <f t="shared" si="153"/>
        <v>4.014501562500028</v>
      </c>
      <c r="E508" s="187">
        <f t="shared" si="151"/>
        <v>6.7093308056864634E-4</v>
      </c>
      <c r="F508" s="148">
        <f t="shared" si="139"/>
        <v>44567.25</v>
      </c>
      <c r="G508" s="116"/>
      <c r="H508" s="549">
        <f t="shared" si="140"/>
        <v>633</v>
      </c>
      <c r="I508" s="550">
        <f t="shared" si="141"/>
        <v>70.75</v>
      </c>
      <c r="J508" s="113">
        <f t="shared" si="142"/>
        <v>562.25</v>
      </c>
      <c r="K508" s="549">
        <f t="shared" si="152"/>
        <v>4.391733687049749</v>
      </c>
      <c r="L508" s="551"/>
      <c r="N508" s="113">
        <f t="shared" si="154"/>
        <v>2.8672635224999965</v>
      </c>
      <c r="O508" s="113">
        <f t="shared" si="154"/>
        <v>2.6027184900000222</v>
      </c>
      <c r="P508" s="113">
        <f t="shared" si="154"/>
        <v>2.428568490000016</v>
      </c>
      <c r="Q508" s="148">
        <f t="shared" si="144"/>
        <v>45031</v>
      </c>
      <c r="R508" s="148">
        <f t="shared" si="145"/>
        <v>44331</v>
      </c>
      <c r="S508" s="187">
        <f t="shared" si="137"/>
        <v>3.7792147499996327E-4</v>
      </c>
      <c r="T508" s="549">
        <f t="shared" si="146"/>
        <v>700</v>
      </c>
      <c r="U508" s="113">
        <f t="shared" si="147"/>
        <v>463.75</v>
      </c>
      <c r="V508" s="113">
        <f t="shared" si="148"/>
        <v>236.25</v>
      </c>
      <c r="W508" s="549">
        <f t="shared" si="138"/>
        <v>2.6920024384687635</v>
      </c>
      <c r="Y508" s="556">
        <f t="shared" si="143"/>
        <v>1.6997312485809855</v>
      </c>
      <c r="Z508" s="433"/>
      <c r="AA508" s="433"/>
    </row>
    <row r="509" spans="2:27" x14ac:dyDescent="0.35">
      <c r="B509" s="116">
        <v>42744</v>
      </c>
      <c r="C509" s="49">
        <f t="shared" si="153"/>
        <v>4.4514660224999725</v>
      </c>
      <c r="D509" s="113">
        <f t="shared" si="153"/>
        <v>4.0226607224999711</v>
      </c>
      <c r="E509" s="187">
        <f t="shared" si="151"/>
        <v>6.774175355450259E-4</v>
      </c>
      <c r="F509" s="148">
        <f t="shared" si="139"/>
        <v>44570.25</v>
      </c>
      <c r="G509" s="116"/>
      <c r="H509" s="549">
        <f t="shared" si="140"/>
        <v>633</v>
      </c>
      <c r="I509" s="550">
        <f t="shared" si="141"/>
        <v>67.75</v>
      </c>
      <c r="J509" s="113">
        <f t="shared" si="142"/>
        <v>565.25</v>
      </c>
      <c r="K509" s="549">
        <f t="shared" si="152"/>
        <v>4.405570984466797</v>
      </c>
      <c r="L509" s="551"/>
      <c r="N509" s="113">
        <f t="shared" si="154"/>
        <v>2.9321848025000152</v>
      </c>
      <c r="O509" s="113">
        <f t="shared" si="154"/>
        <v>2.6645165225000156</v>
      </c>
      <c r="P509" s="113">
        <f t="shared" si="154"/>
        <v>2.4801905624999732</v>
      </c>
      <c r="Q509" s="148">
        <f t="shared" si="144"/>
        <v>45031</v>
      </c>
      <c r="R509" s="148">
        <f t="shared" si="145"/>
        <v>44331</v>
      </c>
      <c r="S509" s="187">
        <f t="shared" si="137"/>
        <v>3.8238325714285662E-4</v>
      </c>
      <c r="T509" s="549">
        <f t="shared" si="146"/>
        <v>700</v>
      </c>
      <c r="U509" s="113">
        <f t="shared" si="147"/>
        <v>460.75</v>
      </c>
      <c r="V509" s="113">
        <f t="shared" si="148"/>
        <v>239.25</v>
      </c>
      <c r="W509" s="549">
        <f t="shared" si="138"/>
        <v>2.7560017167714439</v>
      </c>
      <c r="Y509" s="556">
        <f t="shared" si="143"/>
        <v>1.6495692676953531</v>
      </c>
      <c r="Z509" s="433"/>
      <c r="AA509" s="433"/>
    </row>
    <row r="510" spans="2:27" x14ac:dyDescent="0.35">
      <c r="B510" s="116">
        <v>42745</v>
      </c>
      <c r="C510" s="49">
        <f t="shared" si="153"/>
        <v>4.4228515625000187</v>
      </c>
      <c r="D510" s="113">
        <f t="shared" si="153"/>
        <v>4.004303062499992</v>
      </c>
      <c r="E510" s="187">
        <f t="shared" si="151"/>
        <v>6.6121406003163768E-4</v>
      </c>
      <c r="F510" s="148">
        <f t="shared" si="139"/>
        <v>44571.25</v>
      </c>
      <c r="G510" s="116"/>
      <c r="H510" s="549">
        <f t="shared" si="140"/>
        <v>633</v>
      </c>
      <c r="I510" s="550">
        <f t="shared" si="141"/>
        <v>66.75</v>
      </c>
      <c r="J510" s="113">
        <f t="shared" si="142"/>
        <v>566.25</v>
      </c>
      <c r="K510" s="549">
        <f t="shared" si="152"/>
        <v>4.3787155239929065</v>
      </c>
      <c r="L510" s="551"/>
      <c r="N510" s="113">
        <f t="shared" si="154"/>
        <v>2.8733490225000047</v>
      </c>
      <c r="O510" s="113">
        <f t="shared" si="154"/>
        <v>2.6128480399999932</v>
      </c>
      <c r="P510" s="113">
        <f t="shared" si="154"/>
        <v>2.4356531025000017</v>
      </c>
      <c r="Q510" s="148">
        <f t="shared" si="144"/>
        <v>45031</v>
      </c>
      <c r="R510" s="148">
        <f t="shared" si="145"/>
        <v>44331</v>
      </c>
      <c r="S510" s="187">
        <f t="shared" si="137"/>
        <v>3.7214426071430218E-4</v>
      </c>
      <c r="T510" s="549">
        <f t="shared" si="146"/>
        <v>700</v>
      </c>
      <c r="U510" s="113">
        <f t="shared" si="147"/>
        <v>459.75</v>
      </c>
      <c r="V510" s="113">
        <f t="shared" si="148"/>
        <v>240.25</v>
      </c>
      <c r="W510" s="549">
        <f t="shared" si="138"/>
        <v>2.7022556986366042</v>
      </c>
      <c r="Y510" s="556">
        <f t="shared" si="143"/>
        <v>1.6764598253563023</v>
      </c>
      <c r="Z510" s="433"/>
      <c r="AA510" s="433"/>
    </row>
    <row r="511" spans="2:27" x14ac:dyDescent="0.35">
      <c r="B511" s="116">
        <v>42746</v>
      </c>
      <c r="C511" s="49">
        <f t="shared" si="153"/>
        <v>4.4300048100000211</v>
      </c>
      <c r="D511" s="113">
        <f t="shared" si="153"/>
        <v>4.014501562500028</v>
      </c>
      <c r="E511" s="187">
        <f t="shared" si="151"/>
        <v>6.5640323459714549E-4</v>
      </c>
      <c r="F511" s="148">
        <f t="shared" si="139"/>
        <v>44572.25</v>
      </c>
      <c r="G511" s="116"/>
      <c r="H511" s="549">
        <f t="shared" si="140"/>
        <v>633</v>
      </c>
      <c r="I511" s="550">
        <f t="shared" si="141"/>
        <v>65.75</v>
      </c>
      <c r="J511" s="113">
        <f t="shared" si="142"/>
        <v>567.25</v>
      </c>
      <c r="K511" s="549">
        <f t="shared" si="152"/>
        <v>4.3868462973252589</v>
      </c>
      <c r="L511" s="551"/>
      <c r="N511" s="113">
        <f t="shared" si="154"/>
        <v>2.8703062500000209</v>
      </c>
      <c r="O511" s="113">
        <f t="shared" si="154"/>
        <v>2.6098091224999731</v>
      </c>
      <c r="P511" s="113">
        <f t="shared" si="154"/>
        <v>2.4437501025000197</v>
      </c>
      <c r="Q511" s="148">
        <f t="shared" si="144"/>
        <v>45031</v>
      </c>
      <c r="R511" s="148">
        <f t="shared" si="145"/>
        <v>44331</v>
      </c>
      <c r="S511" s="187">
        <f t="shared" si="137"/>
        <v>3.7213875357149692E-4</v>
      </c>
      <c r="T511" s="549">
        <f t="shared" si="146"/>
        <v>700</v>
      </c>
      <c r="U511" s="113">
        <f t="shared" si="147"/>
        <v>458.75</v>
      </c>
      <c r="V511" s="113">
        <f t="shared" si="148"/>
        <v>241.25</v>
      </c>
      <c r="W511" s="549">
        <f t="shared" si="138"/>
        <v>2.6995875967990965</v>
      </c>
      <c r="Y511" s="556">
        <f t="shared" si="143"/>
        <v>1.6872587005261623</v>
      </c>
      <c r="Z511" s="433"/>
      <c r="AA511" s="433"/>
    </row>
    <row r="512" spans="2:27" x14ac:dyDescent="0.35">
      <c r="B512" s="116">
        <v>42747</v>
      </c>
      <c r="C512" s="49">
        <f t="shared" si="153"/>
        <v>4.3799372225000077</v>
      </c>
      <c r="D512" s="113">
        <f t="shared" si="153"/>
        <v>3.9696319024999926</v>
      </c>
      <c r="E512" s="187">
        <f t="shared" si="151"/>
        <v>6.4819165876779628E-4</v>
      </c>
      <c r="F512" s="148">
        <f t="shared" si="139"/>
        <v>44573.25</v>
      </c>
      <c r="G512" s="116"/>
      <c r="H512" s="549">
        <f t="shared" si="140"/>
        <v>633</v>
      </c>
      <c r="I512" s="550">
        <f t="shared" si="141"/>
        <v>64.75</v>
      </c>
      <c r="J512" s="113">
        <f t="shared" si="142"/>
        <v>568.25</v>
      </c>
      <c r="K512" s="549">
        <f t="shared" si="152"/>
        <v>4.337966812594793</v>
      </c>
      <c r="L512" s="551"/>
      <c r="N512" s="113">
        <f t="shared" si="154"/>
        <v>2.8074323600000062</v>
      </c>
      <c r="O512" s="113">
        <f t="shared" si="154"/>
        <v>2.5541036100000136</v>
      </c>
      <c r="P512" s="113">
        <f t="shared" si="154"/>
        <v>2.3961848100000127</v>
      </c>
      <c r="Q512" s="148">
        <f t="shared" si="144"/>
        <v>45031</v>
      </c>
      <c r="R512" s="148">
        <f t="shared" si="145"/>
        <v>44331</v>
      </c>
      <c r="S512" s="187">
        <f t="shared" si="137"/>
        <v>3.6189821428570364E-4</v>
      </c>
      <c r="T512" s="549">
        <f t="shared" si="146"/>
        <v>700</v>
      </c>
      <c r="U512" s="113">
        <f t="shared" si="147"/>
        <v>457.75</v>
      </c>
      <c r="V512" s="113">
        <f t="shared" si="148"/>
        <v>242.25</v>
      </c>
      <c r="W512" s="549">
        <f t="shared" si="138"/>
        <v>2.6417734524107255</v>
      </c>
      <c r="Y512" s="556">
        <f t="shared" si="143"/>
        <v>1.6961933601840675</v>
      </c>
      <c r="Z512" s="433"/>
      <c r="AA512" s="433"/>
    </row>
    <row r="513" spans="2:27" x14ac:dyDescent="0.35">
      <c r="B513" s="116">
        <v>42748</v>
      </c>
      <c r="C513" s="49">
        <f t="shared" si="153"/>
        <v>4.4197859599999889</v>
      </c>
      <c r="D513" s="113">
        <f t="shared" si="153"/>
        <v>4.004303062499992</v>
      </c>
      <c r="E513" s="187">
        <f t="shared" si="151"/>
        <v>6.5637108609794138E-4</v>
      </c>
      <c r="F513" s="148">
        <f t="shared" si="139"/>
        <v>44574.25</v>
      </c>
      <c r="G513" s="116"/>
      <c r="H513" s="549">
        <f t="shared" si="140"/>
        <v>633</v>
      </c>
      <c r="I513" s="550">
        <f t="shared" si="141"/>
        <v>63.75</v>
      </c>
      <c r="J513" s="113">
        <f t="shared" si="142"/>
        <v>569.25</v>
      </c>
      <c r="K513" s="549">
        <f t="shared" si="152"/>
        <v>4.3779423032612454</v>
      </c>
      <c r="L513" s="551"/>
      <c r="N513" s="113">
        <f t="shared" si="154"/>
        <v>2.8317683599999866</v>
      </c>
      <c r="O513" s="113">
        <f t="shared" si="154"/>
        <v>2.5733456225000007</v>
      </c>
      <c r="P513" s="113">
        <f t="shared" si="154"/>
        <v>2.4123760099999947</v>
      </c>
      <c r="Q513" s="148">
        <f t="shared" si="144"/>
        <v>45031</v>
      </c>
      <c r="R513" s="148">
        <f t="shared" si="145"/>
        <v>44331</v>
      </c>
      <c r="S513" s="187">
        <f t="shared" si="137"/>
        <v>3.6917533928569412E-4</v>
      </c>
      <c r="T513" s="549">
        <f t="shared" si="146"/>
        <v>700</v>
      </c>
      <c r="U513" s="113">
        <f t="shared" si="147"/>
        <v>456.75</v>
      </c>
      <c r="V513" s="113">
        <f t="shared" si="148"/>
        <v>243.25</v>
      </c>
      <c r="W513" s="549">
        <f t="shared" si="138"/>
        <v>2.6631475237812459</v>
      </c>
      <c r="Y513" s="556">
        <f t="shared" si="143"/>
        <v>1.7147947794799996</v>
      </c>
      <c r="Z513" s="433"/>
      <c r="AA513" s="433"/>
    </row>
    <row r="514" spans="2:27" x14ac:dyDescent="0.35">
      <c r="B514" s="116">
        <v>42751</v>
      </c>
      <c r="C514" s="49">
        <f t="shared" si="153"/>
        <v>4.4116112399999796</v>
      </c>
      <c r="D514" s="113">
        <f t="shared" si="153"/>
        <v>3.9971644099999981</v>
      </c>
      <c r="E514" s="187">
        <f t="shared" si="151"/>
        <v>6.547343285939676E-4</v>
      </c>
      <c r="F514" s="148">
        <f t="shared" si="139"/>
        <v>44577.25</v>
      </c>
      <c r="G514" s="116"/>
      <c r="H514" s="549">
        <f t="shared" si="140"/>
        <v>633</v>
      </c>
      <c r="I514" s="550">
        <f t="shared" si="141"/>
        <v>60.75</v>
      </c>
      <c r="J514" s="113">
        <f t="shared" si="142"/>
        <v>572.25</v>
      </c>
      <c r="K514" s="549">
        <f t="shared" si="152"/>
        <v>4.371836129537896</v>
      </c>
      <c r="L514" s="551"/>
      <c r="N514" s="113">
        <f t="shared" si="154"/>
        <v>2.8419092100000043</v>
      </c>
      <c r="O514" s="113">
        <f t="shared" si="154"/>
        <v>2.5834737224999849</v>
      </c>
      <c r="P514" s="113">
        <f t="shared" si="154"/>
        <v>2.4214841225000061</v>
      </c>
      <c r="Q514" s="148">
        <f t="shared" si="144"/>
        <v>45031</v>
      </c>
      <c r="R514" s="148">
        <f t="shared" si="145"/>
        <v>44331</v>
      </c>
      <c r="S514" s="187">
        <f t="shared" si="137"/>
        <v>3.6919355357145633E-4</v>
      </c>
      <c r="T514" s="549">
        <f t="shared" si="146"/>
        <v>700</v>
      </c>
      <c r="U514" s="113">
        <f t="shared" si="147"/>
        <v>453.75</v>
      </c>
      <c r="V514" s="113">
        <f t="shared" si="148"/>
        <v>246.25</v>
      </c>
      <c r="W514" s="549">
        <f t="shared" si="138"/>
        <v>2.6743876350669558</v>
      </c>
      <c r="Y514" s="556">
        <f t="shared" si="143"/>
        <v>1.6974484944709403</v>
      </c>
      <c r="Z514" s="433"/>
      <c r="AA514" s="433"/>
    </row>
    <row r="515" spans="2:27" x14ac:dyDescent="0.35">
      <c r="B515" s="116">
        <v>42752</v>
      </c>
      <c r="C515" s="49">
        <f t="shared" si="153"/>
        <v>4.4044586224999849</v>
      </c>
      <c r="D515" s="113">
        <f t="shared" si="153"/>
        <v>3.992065522499999</v>
      </c>
      <c r="E515" s="187">
        <f t="shared" si="151"/>
        <v>6.5148988941545946E-4</v>
      </c>
      <c r="F515" s="148">
        <f t="shared" si="139"/>
        <v>44578.25</v>
      </c>
      <c r="G515" s="116"/>
      <c r="H515" s="549">
        <f t="shared" si="140"/>
        <v>633</v>
      </c>
      <c r="I515" s="550">
        <f t="shared" si="141"/>
        <v>59.75</v>
      </c>
      <c r="J515" s="113">
        <f t="shared" si="142"/>
        <v>573.25</v>
      </c>
      <c r="K515" s="549">
        <f t="shared" si="152"/>
        <v>4.3655321016074113</v>
      </c>
      <c r="L515" s="551"/>
      <c r="N515" s="113">
        <f t="shared" si="154"/>
        <v>2.832782422500002</v>
      </c>
      <c r="O515" s="113">
        <f t="shared" si="154"/>
        <v>2.5753712025000208</v>
      </c>
      <c r="P515" s="113">
        <f t="shared" si="154"/>
        <v>2.4143999999999943</v>
      </c>
      <c r="Q515" s="148">
        <f t="shared" si="144"/>
        <v>45031</v>
      </c>
      <c r="R515" s="148">
        <f t="shared" si="145"/>
        <v>44331</v>
      </c>
      <c r="S515" s="187">
        <f t="shared" si="137"/>
        <v>3.677303142856874E-4</v>
      </c>
      <c r="T515" s="549">
        <f t="shared" si="146"/>
        <v>700</v>
      </c>
      <c r="U515" s="113">
        <f t="shared" si="147"/>
        <v>452.75</v>
      </c>
      <c r="V515" s="113">
        <f t="shared" si="148"/>
        <v>247.25</v>
      </c>
      <c r="W515" s="549">
        <f t="shared" si="138"/>
        <v>2.666292522707157</v>
      </c>
      <c r="Y515" s="556">
        <f t="shared" si="143"/>
        <v>1.6992395789002543</v>
      </c>
      <c r="Z515" s="433"/>
      <c r="AA515" s="433"/>
    </row>
    <row r="516" spans="2:27" x14ac:dyDescent="0.35">
      <c r="B516" s="116">
        <v>42753</v>
      </c>
      <c r="C516" s="49">
        <f t="shared" si="153"/>
        <v>4.4627084900000114</v>
      </c>
      <c r="D516" s="113">
        <f t="shared" si="153"/>
        <v>4.0410200025000176</v>
      </c>
      <c r="E516" s="187">
        <f t="shared" si="151"/>
        <v>6.6617454581357626E-4</v>
      </c>
      <c r="F516" s="148">
        <f t="shared" si="139"/>
        <v>44579.25</v>
      </c>
      <c r="G516" s="116"/>
      <c r="H516" s="549">
        <f t="shared" si="140"/>
        <v>633</v>
      </c>
      <c r="I516" s="550">
        <f t="shared" si="141"/>
        <v>58.75</v>
      </c>
      <c r="J516" s="113">
        <f t="shared" si="142"/>
        <v>574.25</v>
      </c>
      <c r="K516" s="549">
        <f t="shared" si="152"/>
        <v>4.4235707354334641</v>
      </c>
      <c r="L516" s="551"/>
      <c r="N516" s="113">
        <f t="shared" si="154"/>
        <v>2.8307543024999937</v>
      </c>
      <c r="O516" s="113">
        <f t="shared" si="154"/>
        <v>2.5773968024999983</v>
      </c>
      <c r="P516" s="113">
        <f t="shared" si="154"/>
        <v>2.4224961600000094</v>
      </c>
      <c r="Q516" s="148">
        <f t="shared" si="144"/>
        <v>45031</v>
      </c>
      <c r="R516" s="148">
        <f t="shared" si="145"/>
        <v>44331</v>
      </c>
      <c r="S516" s="187">
        <f t="shared" si="137"/>
        <v>3.6193928571427925E-4</v>
      </c>
      <c r="T516" s="549">
        <f t="shared" si="146"/>
        <v>700</v>
      </c>
      <c r="U516" s="113">
        <f t="shared" si="147"/>
        <v>451.75</v>
      </c>
      <c r="V516" s="113">
        <f t="shared" si="148"/>
        <v>248.25</v>
      </c>
      <c r="W516" s="549">
        <f t="shared" si="138"/>
        <v>2.667248230178568</v>
      </c>
      <c r="Y516" s="556">
        <f t="shared" si="143"/>
        <v>1.7563225052548961</v>
      </c>
      <c r="Z516" s="433"/>
      <c r="AA516" s="433"/>
    </row>
    <row r="517" spans="2:27" x14ac:dyDescent="0.35">
      <c r="B517" s="116">
        <v>42754</v>
      </c>
      <c r="C517" s="49">
        <f t="shared" si="153"/>
        <v>4.4872396099999934</v>
      </c>
      <c r="D517" s="113">
        <f t="shared" si="153"/>
        <v>4.0553005625000083</v>
      </c>
      <c r="E517" s="187">
        <f t="shared" si="151"/>
        <v>6.8236816350708551E-4</v>
      </c>
      <c r="F517" s="148">
        <f t="shared" si="139"/>
        <v>44580.25</v>
      </c>
      <c r="G517" s="116"/>
      <c r="H517" s="549">
        <f t="shared" si="140"/>
        <v>633</v>
      </c>
      <c r="I517" s="550">
        <f t="shared" si="141"/>
        <v>57.75</v>
      </c>
      <c r="J517" s="113">
        <f t="shared" si="142"/>
        <v>575.25</v>
      </c>
      <c r="K517" s="549">
        <f t="shared" si="152"/>
        <v>4.447832848557459</v>
      </c>
      <c r="L517" s="551"/>
      <c r="N517" s="113">
        <f t="shared" si="154"/>
        <v>2.9088513600000088</v>
      </c>
      <c r="O517" s="113">
        <f t="shared" si="154"/>
        <v>2.6472922499999996</v>
      </c>
      <c r="P517" s="113">
        <f t="shared" si="154"/>
        <v>2.4852522500000251</v>
      </c>
      <c r="Q517" s="148">
        <f t="shared" si="144"/>
        <v>45031</v>
      </c>
      <c r="R517" s="148">
        <f t="shared" si="145"/>
        <v>44331</v>
      </c>
      <c r="S517" s="187">
        <f t="shared" si="137"/>
        <v>3.7365587142858459E-4</v>
      </c>
      <c r="T517" s="549">
        <f t="shared" si="146"/>
        <v>700</v>
      </c>
      <c r="U517" s="113">
        <f t="shared" si="147"/>
        <v>450.75</v>
      </c>
      <c r="V517" s="113">
        <f t="shared" si="148"/>
        <v>249.25</v>
      </c>
      <c r="W517" s="549">
        <f t="shared" si="138"/>
        <v>2.7404259759535741</v>
      </c>
      <c r="Y517" s="556">
        <f t="shared" si="143"/>
        <v>1.7074068726038849</v>
      </c>
      <c r="Z517" s="433"/>
      <c r="AA517" s="433"/>
    </row>
    <row r="518" spans="2:27" x14ac:dyDescent="0.35">
      <c r="B518" s="116">
        <v>42755</v>
      </c>
      <c r="C518" s="49">
        <f t="shared" si="153"/>
        <v>4.4862174224999718</v>
      </c>
      <c r="D518" s="113">
        <f t="shared" si="153"/>
        <v>4.0471401225000037</v>
      </c>
      <c r="E518" s="187">
        <f t="shared" si="151"/>
        <v>6.9364502369663212E-4</v>
      </c>
      <c r="F518" s="148">
        <f t="shared" si="139"/>
        <v>44581.25</v>
      </c>
      <c r="G518" s="116"/>
      <c r="H518" s="549">
        <f t="shared" si="140"/>
        <v>633</v>
      </c>
      <c r="I518" s="550">
        <f t="shared" si="141"/>
        <v>56.75</v>
      </c>
      <c r="J518" s="113">
        <f t="shared" si="142"/>
        <v>576.25</v>
      </c>
      <c r="K518" s="549">
        <f t="shared" si="152"/>
        <v>4.446853067405188</v>
      </c>
      <c r="L518" s="551"/>
      <c r="N518" s="113">
        <f t="shared" si="154"/>
        <v>2.9616089999999762</v>
      </c>
      <c r="O518" s="113">
        <f t="shared" si="154"/>
        <v>2.6939024399999845</v>
      </c>
      <c r="P518" s="113">
        <f t="shared" si="154"/>
        <v>2.5156249999999991</v>
      </c>
      <c r="Q518" s="148">
        <f t="shared" si="144"/>
        <v>45031</v>
      </c>
      <c r="R518" s="148">
        <f t="shared" si="145"/>
        <v>44331</v>
      </c>
      <c r="S518" s="187">
        <f t="shared" si="137"/>
        <v>3.8243794285713103E-4</v>
      </c>
      <c r="T518" s="549">
        <f t="shared" si="146"/>
        <v>700</v>
      </c>
      <c r="U518" s="113">
        <f t="shared" si="147"/>
        <v>449.75</v>
      </c>
      <c r="V518" s="113">
        <f t="shared" si="148"/>
        <v>250.25</v>
      </c>
      <c r="W518" s="549">
        <f t="shared" si="138"/>
        <v>2.7896075351999814</v>
      </c>
      <c r="Y518" s="556">
        <f t="shared" si="143"/>
        <v>1.6572455322052067</v>
      </c>
      <c r="Z518" s="433"/>
      <c r="AA518" s="433"/>
    </row>
    <row r="519" spans="2:27" x14ac:dyDescent="0.35">
      <c r="B519" s="116">
        <v>42758</v>
      </c>
      <c r="C519" s="49" t="str">
        <f t="shared" si="153"/>
        <v/>
      </c>
      <c r="D519" s="113" t="str">
        <f t="shared" si="153"/>
        <v/>
      </c>
      <c r="E519" s="187" t="str">
        <f t="shared" si="151"/>
        <v/>
      </c>
      <c r="F519" s="148">
        <f t="shared" si="139"/>
        <v>44584.25</v>
      </c>
      <c r="G519" s="116"/>
      <c r="H519" s="549">
        <f t="shared" si="140"/>
        <v>633</v>
      </c>
      <c r="I519" s="550">
        <f t="shared" si="141"/>
        <v>53.75</v>
      </c>
      <c r="J519" s="113">
        <f t="shared" si="142"/>
        <v>579.25</v>
      </c>
      <c r="K519" s="549" t="str">
        <f t="shared" si="152"/>
        <v/>
      </c>
      <c r="L519" s="551"/>
      <c r="N519" s="113" t="str">
        <f t="shared" si="154"/>
        <v/>
      </c>
      <c r="O519" s="113" t="str">
        <f t="shared" si="154"/>
        <v/>
      </c>
      <c r="P519" s="113" t="str">
        <f t="shared" si="154"/>
        <v/>
      </c>
      <c r="Q519" s="148">
        <f t="shared" si="144"/>
        <v>45031</v>
      </c>
      <c r="R519" s="148">
        <f t="shared" si="145"/>
        <v>44331</v>
      </c>
      <c r="S519" s="187" t="str">
        <f t="shared" si="137"/>
        <v/>
      </c>
      <c r="T519" s="549">
        <f t="shared" si="146"/>
        <v>700</v>
      </c>
      <c r="U519" s="113">
        <f t="shared" si="147"/>
        <v>446.75</v>
      </c>
      <c r="V519" s="113">
        <f t="shared" si="148"/>
        <v>253.25</v>
      </c>
      <c r="W519" s="549" t="str">
        <f t="shared" si="138"/>
        <v/>
      </c>
      <c r="Y519" s="556" t="str">
        <f t="shared" si="143"/>
        <v/>
      </c>
      <c r="Z519" s="433"/>
      <c r="AA519" s="433"/>
    </row>
    <row r="520" spans="2:27" x14ac:dyDescent="0.35">
      <c r="B520" s="116">
        <v>42759</v>
      </c>
      <c r="C520" s="49">
        <f t="shared" si="153"/>
        <v>4.4954172900000033</v>
      </c>
      <c r="D520" s="113">
        <f t="shared" si="153"/>
        <v>4.0808039999999934</v>
      </c>
      <c r="E520" s="187">
        <f t="shared" si="151"/>
        <v>6.5499729857821471E-4</v>
      </c>
      <c r="F520" s="148">
        <f t="shared" si="139"/>
        <v>44585.25</v>
      </c>
      <c r="G520" s="116"/>
      <c r="H520" s="549">
        <f t="shared" si="140"/>
        <v>633</v>
      </c>
      <c r="I520" s="550">
        <f t="shared" si="141"/>
        <v>52.75</v>
      </c>
      <c r="J520" s="113">
        <f t="shared" si="142"/>
        <v>580.25</v>
      </c>
      <c r="K520" s="549">
        <f t="shared" si="152"/>
        <v>4.4608661825000029</v>
      </c>
      <c r="L520" s="551"/>
      <c r="N520" s="113">
        <f t="shared" si="154"/>
        <v>2.9271120899999836</v>
      </c>
      <c r="O520" s="113">
        <f t="shared" si="154"/>
        <v>2.6604636224999867</v>
      </c>
      <c r="P520" s="113">
        <f t="shared" si="154"/>
        <v>2.4994256400000303</v>
      </c>
      <c r="Q520" s="148">
        <f t="shared" si="144"/>
        <v>45031</v>
      </c>
      <c r="R520" s="148">
        <f t="shared" si="145"/>
        <v>44331</v>
      </c>
      <c r="S520" s="187">
        <f t="shared" si="137"/>
        <v>3.8092638214285275E-4</v>
      </c>
      <c r="T520" s="549">
        <f t="shared" si="146"/>
        <v>700</v>
      </c>
      <c r="U520" s="113">
        <f t="shared" si="147"/>
        <v>445.75</v>
      </c>
      <c r="V520" s="113">
        <f t="shared" si="148"/>
        <v>254.25</v>
      </c>
      <c r="W520" s="549">
        <f t="shared" si="138"/>
        <v>2.7573141551598068</v>
      </c>
      <c r="Y520" s="556">
        <f t="shared" si="143"/>
        <v>1.7035520273401961</v>
      </c>
      <c r="Z520" s="433"/>
      <c r="AA520" s="433"/>
    </row>
    <row r="521" spans="2:27" x14ac:dyDescent="0.35">
      <c r="B521" s="116">
        <v>42760</v>
      </c>
      <c r="C521" s="49">
        <f t="shared" si="153"/>
        <v>4.4964395225000064</v>
      </c>
      <c r="D521" s="113">
        <f t="shared" si="153"/>
        <v>4.0573407224999913</v>
      </c>
      <c r="E521" s="187">
        <f t="shared" si="151"/>
        <v>6.9367898894157206E-4</v>
      </c>
      <c r="F521" s="148">
        <f t="shared" si="139"/>
        <v>44586.25</v>
      </c>
      <c r="G521" s="116"/>
      <c r="H521" s="549">
        <f t="shared" si="140"/>
        <v>633</v>
      </c>
      <c r="I521" s="550">
        <f t="shared" si="141"/>
        <v>51.75</v>
      </c>
      <c r="J521" s="113">
        <f t="shared" si="142"/>
        <v>581.25</v>
      </c>
      <c r="K521" s="549">
        <f t="shared" si="152"/>
        <v>4.4605416348222802</v>
      </c>
      <c r="L521" s="551"/>
      <c r="N521" s="113">
        <f t="shared" si="154"/>
        <v>2.9758152899999946</v>
      </c>
      <c r="O521" s="113">
        <f t="shared" si="154"/>
        <v>2.6969426025000187</v>
      </c>
      <c r="P521" s="113">
        <f t="shared" si="154"/>
        <v>2.5196750400000134</v>
      </c>
      <c r="Q521" s="148">
        <f t="shared" si="144"/>
        <v>45031</v>
      </c>
      <c r="R521" s="148">
        <f t="shared" si="145"/>
        <v>44331</v>
      </c>
      <c r="S521" s="187">
        <f t="shared" si="137"/>
        <v>3.9838955357139404E-4</v>
      </c>
      <c r="T521" s="549">
        <f t="shared" si="146"/>
        <v>700</v>
      </c>
      <c r="U521" s="113">
        <f t="shared" si="147"/>
        <v>444.75</v>
      </c>
      <c r="V521" s="113">
        <f t="shared" si="148"/>
        <v>255.25</v>
      </c>
      <c r="W521" s="549">
        <f t="shared" si="138"/>
        <v>2.798631536049117</v>
      </c>
      <c r="Y521" s="556">
        <f t="shared" si="143"/>
        <v>1.6619100987731632</v>
      </c>
      <c r="Z521" s="433"/>
      <c r="AA521" s="433"/>
    </row>
    <row r="522" spans="2:27" x14ac:dyDescent="0.35">
      <c r="B522" s="116">
        <v>42761</v>
      </c>
      <c r="C522" s="49">
        <f t="shared" si="153"/>
        <v>4.4708852100000085</v>
      </c>
      <c r="D522" s="113">
        <f t="shared" si="153"/>
        <v>4.1083512224999952</v>
      </c>
      <c r="E522" s="187">
        <f t="shared" si="151"/>
        <v>5.7272351895736701E-4</v>
      </c>
      <c r="F522" s="148">
        <f t="shared" si="139"/>
        <v>44587.25</v>
      </c>
      <c r="G522" s="116"/>
      <c r="H522" s="549">
        <f t="shared" si="140"/>
        <v>633</v>
      </c>
      <c r="I522" s="550">
        <f t="shared" si="141"/>
        <v>50.75</v>
      </c>
      <c r="J522" s="113">
        <f t="shared" si="142"/>
        <v>582.25</v>
      </c>
      <c r="K522" s="549">
        <f t="shared" si="152"/>
        <v>4.4418194914129225</v>
      </c>
      <c r="L522" s="551"/>
      <c r="N522" s="113">
        <f t="shared" si="154"/>
        <v>3.0448312099999875</v>
      </c>
      <c r="O522" s="113">
        <f t="shared" si="154"/>
        <v>2.7557279224999842</v>
      </c>
      <c r="P522" s="113">
        <f t="shared" si="154"/>
        <v>2.5773968024999983</v>
      </c>
      <c r="Q522" s="148">
        <f t="shared" si="144"/>
        <v>45031</v>
      </c>
      <c r="R522" s="148">
        <f t="shared" si="145"/>
        <v>44331</v>
      </c>
      <c r="S522" s="187">
        <f t="shared" si="137"/>
        <v>4.1300469642857607E-4</v>
      </c>
      <c r="T522" s="549">
        <f t="shared" si="146"/>
        <v>700</v>
      </c>
      <c r="U522" s="113">
        <f t="shared" si="147"/>
        <v>443.75</v>
      </c>
      <c r="V522" s="113">
        <f t="shared" si="148"/>
        <v>256.25</v>
      </c>
      <c r="W522" s="549">
        <f t="shared" si="138"/>
        <v>2.8615603759598067</v>
      </c>
      <c r="Y522" s="556">
        <f t="shared" si="143"/>
        <v>1.5802591154531158</v>
      </c>
      <c r="Z522" s="433"/>
      <c r="AA522" s="433"/>
    </row>
    <row r="523" spans="2:27" x14ac:dyDescent="0.35">
      <c r="B523" s="116">
        <v>42762</v>
      </c>
      <c r="C523" s="49">
        <f t="shared" si="153"/>
        <v>4.5496025024999831</v>
      </c>
      <c r="D523" s="113">
        <f t="shared" si="153"/>
        <v>4.0981481225000227</v>
      </c>
      <c r="E523" s="187">
        <f t="shared" si="151"/>
        <v>7.1319807266976372E-4</v>
      </c>
      <c r="F523" s="148">
        <f t="shared" si="139"/>
        <v>44588.25</v>
      </c>
      <c r="G523" s="116"/>
      <c r="H523" s="549">
        <f t="shared" si="140"/>
        <v>633</v>
      </c>
      <c r="I523" s="550">
        <f t="shared" si="141"/>
        <v>49.75</v>
      </c>
      <c r="J523" s="113">
        <f t="shared" si="142"/>
        <v>583.25</v>
      </c>
      <c r="K523" s="549">
        <f t="shared" si="152"/>
        <v>4.5141208983846628</v>
      </c>
      <c r="L523" s="551"/>
      <c r="N523" s="113">
        <f t="shared" si="154"/>
        <v>3.0854396099999848</v>
      </c>
      <c r="O523" s="113">
        <f t="shared" si="154"/>
        <v>2.7901961024999977</v>
      </c>
      <c r="P523" s="113">
        <f t="shared" si="154"/>
        <v>2.620952040000013</v>
      </c>
      <c r="Q523" s="148">
        <f t="shared" si="144"/>
        <v>45031</v>
      </c>
      <c r="R523" s="148">
        <f t="shared" si="145"/>
        <v>44331</v>
      </c>
      <c r="S523" s="187">
        <f t="shared" si="137"/>
        <v>4.2177643928569583E-4</v>
      </c>
      <c r="T523" s="549">
        <f t="shared" si="146"/>
        <v>700</v>
      </c>
      <c r="U523" s="113">
        <f t="shared" si="147"/>
        <v>442.75</v>
      </c>
      <c r="V523" s="113">
        <f t="shared" si="148"/>
        <v>257.25</v>
      </c>
      <c r="W523" s="549">
        <f t="shared" si="138"/>
        <v>2.898698091506243</v>
      </c>
      <c r="Y523" s="556">
        <f t="shared" si="143"/>
        <v>1.6154228068784198</v>
      </c>
      <c r="Z523" s="433"/>
      <c r="AA523" s="433"/>
    </row>
    <row r="524" spans="2:27" x14ac:dyDescent="0.35">
      <c r="B524" s="116">
        <v>42765</v>
      </c>
      <c r="C524" s="49" t="str">
        <f t="shared" si="153"/>
        <v/>
      </c>
      <c r="D524" s="113" t="str">
        <f t="shared" si="153"/>
        <v/>
      </c>
      <c r="E524" s="187" t="str">
        <f t="shared" si="151"/>
        <v/>
      </c>
      <c r="F524" s="148">
        <f t="shared" si="139"/>
        <v>44591.25</v>
      </c>
      <c r="G524" s="116"/>
      <c r="H524" s="549">
        <f t="shared" si="140"/>
        <v>633</v>
      </c>
      <c r="I524" s="550">
        <f t="shared" si="141"/>
        <v>46.75</v>
      </c>
      <c r="J524" s="113">
        <f t="shared" si="142"/>
        <v>586.25</v>
      </c>
      <c r="K524" s="549" t="str">
        <f t="shared" si="152"/>
        <v/>
      </c>
      <c r="L524" s="551"/>
      <c r="N524" s="113" t="str">
        <f t="shared" si="154"/>
        <v/>
      </c>
      <c r="O524" s="113" t="str">
        <f t="shared" si="154"/>
        <v/>
      </c>
      <c r="P524" s="113" t="str">
        <f t="shared" si="154"/>
        <v/>
      </c>
      <c r="Q524" s="148">
        <f t="shared" si="144"/>
        <v>45031</v>
      </c>
      <c r="R524" s="148">
        <f t="shared" si="145"/>
        <v>44331</v>
      </c>
      <c r="S524" s="187" t="str">
        <f t="shared" si="137"/>
        <v/>
      </c>
      <c r="T524" s="549">
        <f t="shared" si="146"/>
        <v>700</v>
      </c>
      <c r="U524" s="113">
        <f t="shared" si="147"/>
        <v>439.75</v>
      </c>
      <c r="V524" s="113">
        <f t="shared" si="148"/>
        <v>260.25</v>
      </c>
      <c r="W524" s="549" t="str">
        <f t="shared" si="138"/>
        <v/>
      </c>
      <c r="Y524" s="556" t="str">
        <f t="shared" si="143"/>
        <v/>
      </c>
      <c r="Z524" s="433"/>
      <c r="AA524" s="433"/>
    </row>
    <row r="525" spans="2:27" x14ac:dyDescent="0.35">
      <c r="B525" s="116">
        <v>42766</v>
      </c>
      <c r="C525" s="49">
        <f t="shared" ref="C525:D542" si="155">IF(C255="","",((1+C255/200)^2-1)*100)</f>
        <v>4.5383553600000015</v>
      </c>
      <c r="D525" s="113">
        <f t="shared" si="155"/>
        <v>4.0920265024999791</v>
      </c>
      <c r="E525" s="187">
        <f t="shared" si="151"/>
        <v>7.0510088072673358E-4</v>
      </c>
      <c r="F525" s="148">
        <f t="shared" si="139"/>
        <v>44592.25</v>
      </c>
      <c r="G525" s="116"/>
      <c r="H525" s="549">
        <f t="shared" si="140"/>
        <v>633</v>
      </c>
      <c r="I525" s="550">
        <f t="shared" si="141"/>
        <v>45.75</v>
      </c>
      <c r="J525" s="113">
        <f t="shared" si="142"/>
        <v>587.25</v>
      </c>
      <c r="K525" s="549">
        <f t="shared" si="152"/>
        <v>4.5060969947067537</v>
      </c>
      <c r="L525" s="551"/>
      <c r="N525" s="113">
        <f t="shared" ref="N525:P542" si="156">IF(N255="","",((1+N255/200)^2-1)*100)</f>
        <v>3.0407708100000042</v>
      </c>
      <c r="O525" s="113">
        <f t="shared" si="156"/>
        <v>2.7506595600000017</v>
      </c>
      <c r="P525" s="113">
        <f t="shared" si="156"/>
        <v>2.5652435025000031</v>
      </c>
      <c r="Q525" s="148">
        <f t="shared" si="144"/>
        <v>45031</v>
      </c>
      <c r="R525" s="148">
        <f t="shared" si="145"/>
        <v>44331</v>
      </c>
      <c r="S525" s="187">
        <f t="shared" si="137"/>
        <v>4.144446428571464E-4</v>
      </c>
      <c r="T525" s="549">
        <f t="shared" si="146"/>
        <v>700</v>
      </c>
      <c r="U525" s="113">
        <f t="shared" si="147"/>
        <v>438.75</v>
      </c>
      <c r="V525" s="113">
        <f t="shared" si="148"/>
        <v>261.25</v>
      </c>
      <c r="W525" s="549">
        <f t="shared" si="138"/>
        <v>2.858933222946431</v>
      </c>
      <c r="Y525" s="556">
        <f t="shared" si="143"/>
        <v>1.6471637717603227</v>
      </c>
      <c r="Z525" s="433"/>
      <c r="AA525" s="433"/>
    </row>
    <row r="526" spans="2:27" x14ac:dyDescent="0.35">
      <c r="B526" s="116">
        <v>42767</v>
      </c>
      <c r="C526" s="49">
        <f t="shared" si="155"/>
        <v>4.5189299025000018</v>
      </c>
      <c r="D526" s="113">
        <f t="shared" si="155"/>
        <v>4.0767232400000131</v>
      </c>
      <c r="E526" s="187">
        <f t="shared" si="151"/>
        <v>6.9858872432857616E-4</v>
      </c>
      <c r="F526" s="148">
        <f t="shared" si="139"/>
        <v>44593.25</v>
      </c>
      <c r="G526" s="116"/>
      <c r="H526" s="549">
        <f t="shared" si="140"/>
        <v>633</v>
      </c>
      <c r="I526" s="550">
        <f t="shared" si="141"/>
        <v>44.75</v>
      </c>
      <c r="J526" s="113">
        <f t="shared" si="142"/>
        <v>588.25</v>
      </c>
      <c r="K526" s="549">
        <f t="shared" si="152"/>
        <v>4.4876680570862977</v>
      </c>
      <c r="L526" s="551"/>
      <c r="N526" s="113">
        <f t="shared" si="156"/>
        <v>3.0255450225000091</v>
      </c>
      <c r="O526" s="113">
        <f t="shared" si="156"/>
        <v>2.7364688100000034</v>
      </c>
      <c r="P526" s="113">
        <f t="shared" si="156"/>
        <v>2.5470149025000222</v>
      </c>
      <c r="Q526" s="148">
        <f t="shared" si="144"/>
        <v>45031</v>
      </c>
      <c r="R526" s="148">
        <f t="shared" si="145"/>
        <v>44331</v>
      </c>
      <c r="S526" s="187">
        <f t="shared" si="137"/>
        <v>4.12966017857151E-4</v>
      </c>
      <c r="T526" s="549">
        <f t="shared" si="146"/>
        <v>700</v>
      </c>
      <c r="U526" s="113">
        <f t="shared" si="147"/>
        <v>437.75</v>
      </c>
      <c r="V526" s="113">
        <f t="shared" si="148"/>
        <v>262.25</v>
      </c>
      <c r="W526" s="549">
        <f t="shared" si="138"/>
        <v>2.8447691481830413</v>
      </c>
      <c r="Y526" s="556">
        <f t="shared" si="143"/>
        <v>1.6428989089032564</v>
      </c>
      <c r="Z526" s="433"/>
      <c r="AA526" s="433"/>
    </row>
    <row r="527" spans="2:27" x14ac:dyDescent="0.35">
      <c r="B527" s="116">
        <v>42768</v>
      </c>
      <c r="C527" s="49">
        <f t="shared" si="155"/>
        <v>4.4821287225000006</v>
      </c>
      <c r="D527" s="113">
        <f t="shared" si="155"/>
        <v>4.0604010000000024</v>
      </c>
      <c r="E527" s="187">
        <f t="shared" si="151"/>
        <v>6.6623652843601615E-4</v>
      </c>
      <c r="F527" s="148">
        <f t="shared" si="139"/>
        <v>44594.25</v>
      </c>
      <c r="G527" s="116"/>
      <c r="H527" s="549">
        <f t="shared" si="140"/>
        <v>633</v>
      </c>
      <c r="I527" s="550">
        <f t="shared" si="141"/>
        <v>43.75</v>
      </c>
      <c r="J527" s="113">
        <f t="shared" si="142"/>
        <v>589.25</v>
      </c>
      <c r="K527" s="549">
        <f t="shared" si="152"/>
        <v>4.4529808743809252</v>
      </c>
      <c r="L527" s="551"/>
      <c r="N527" s="113">
        <f t="shared" si="156"/>
        <v>3.0529522499999961</v>
      </c>
      <c r="O527" s="113">
        <f t="shared" si="156"/>
        <v>2.754714239999978</v>
      </c>
      <c r="P527" s="113">
        <f t="shared" si="156"/>
        <v>2.5611925625000254</v>
      </c>
      <c r="Q527" s="148">
        <f t="shared" si="144"/>
        <v>45031</v>
      </c>
      <c r="R527" s="148">
        <f t="shared" si="145"/>
        <v>44331</v>
      </c>
      <c r="S527" s="187">
        <f t="shared" si="137"/>
        <v>4.2605430000002594E-4</v>
      </c>
      <c r="T527" s="549">
        <f t="shared" si="146"/>
        <v>700</v>
      </c>
      <c r="U527" s="113">
        <f t="shared" si="147"/>
        <v>436.75</v>
      </c>
      <c r="V527" s="113">
        <f t="shared" si="148"/>
        <v>263.25</v>
      </c>
      <c r="W527" s="549">
        <f t="shared" si="138"/>
        <v>2.8668730344749846</v>
      </c>
      <c r="Y527" s="556">
        <f t="shared" si="143"/>
        <v>1.5861078399059405</v>
      </c>
      <c r="Z527" s="433"/>
      <c r="AA527" s="433"/>
    </row>
    <row r="528" spans="2:27" x14ac:dyDescent="0.35">
      <c r="B528" s="116">
        <v>42769</v>
      </c>
      <c r="C528" s="49">
        <f t="shared" si="155"/>
        <v>4.4616864224999997</v>
      </c>
      <c r="D528" s="113">
        <f t="shared" si="155"/>
        <v>4.0665216899999912</v>
      </c>
      <c r="E528" s="187">
        <f t="shared" si="151"/>
        <v>6.2427287914693281E-4</v>
      </c>
      <c r="F528" s="148">
        <f t="shared" si="139"/>
        <v>44595.25</v>
      </c>
      <c r="G528" s="116"/>
      <c r="H528" s="549">
        <f t="shared" si="140"/>
        <v>633</v>
      </c>
      <c r="I528" s="550">
        <f t="shared" si="141"/>
        <v>42.75</v>
      </c>
      <c r="J528" s="113">
        <f t="shared" si="142"/>
        <v>590.25</v>
      </c>
      <c r="K528" s="549">
        <f t="shared" si="152"/>
        <v>4.4349987569164684</v>
      </c>
      <c r="L528" s="551"/>
      <c r="N528" s="113">
        <f t="shared" si="156"/>
        <v>3.045846322500001</v>
      </c>
      <c r="O528" s="113">
        <f t="shared" si="156"/>
        <v>2.7486322499999938</v>
      </c>
      <c r="P528" s="113">
        <f t="shared" si="156"/>
        <v>2.5520782400000108</v>
      </c>
      <c r="Q528" s="148">
        <f t="shared" si="144"/>
        <v>45031</v>
      </c>
      <c r="R528" s="148">
        <f t="shared" si="145"/>
        <v>44331</v>
      </c>
      <c r="S528" s="187">
        <f t="shared" si="137"/>
        <v>4.2459153214286741E-4</v>
      </c>
      <c r="T528" s="549">
        <f t="shared" si="146"/>
        <v>700</v>
      </c>
      <c r="U528" s="113">
        <f t="shared" si="147"/>
        <v>435.75</v>
      </c>
      <c r="V528" s="113">
        <f t="shared" si="148"/>
        <v>264.25</v>
      </c>
      <c r="W528" s="549">
        <f t="shared" si="138"/>
        <v>2.8608305623687467</v>
      </c>
      <c r="Y528" s="556">
        <f t="shared" si="143"/>
        <v>1.5741681945477217</v>
      </c>
      <c r="Z528" s="433"/>
      <c r="AA528" s="433"/>
    </row>
    <row r="529" spans="2:27" x14ac:dyDescent="0.35">
      <c r="B529" s="116">
        <v>42772</v>
      </c>
      <c r="C529" s="49" t="str">
        <f t="shared" si="155"/>
        <v/>
      </c>
      <c r="D529" s="113" t="str">
        <f t="shared" si="155"/>
        <v/>
      </c>
      <c r="E529" s="187" t="str">
        <f t="shared" si="151"/>
        <v/>
      </c>
      <c r="F529" s="148">
        <f t="shared" si="139"/>
        <v>44598.25</v>
      </c>
      <c r="G529" s="116"/>
      <c r="H529" s="549">
        <f t="shared" si="140"/>
        <v>633</v>
      </c>
      <c r="I529" s="550">
        <f t="shared" si="141"/>
        <v>39.75</v>
      </c>
      <c r="J529" s="113">
        <f t="shared" si="142"/>
        <v>593.25</v>
      </c>
      <c r="K529" s="549" t="str">
        <f t="shared" si="152"/>
        <v/>
      </c>
      <c r="L529" s="551"/>
      <c r="N529" s="113" t="str">
        <f t="shared" si="156"/>
        <v/>
      </c>
      <c r="O529" s="113" t="str">
        <f t="shared" si="156"/>
        <v/>
      </c>
      <c r="P529" s="113" t="str">
        <f t="shared" si="156"/>
        <v/>
      </c>
      <c r="Q529" s="148">
        <f t="shared" si="144"/>
        <v>45031</v>
      </c>
      <c r="R529" s="148">
        <f t="shared" si="145"/>
        <v>44331</v>
      </c>
      <c r="S529" s="187" t="str">
        <f t="shared" si="137"/>
        <v/>
      </c>
      <c r="T529" s="549">
        <f t="shared" si="146"/>
        <v>700</v>
      </c>
      <c r="U529" s="113">
        <f t="shared" si="147"/>
        <v>432.75</v>
      </c>
      <c r="V529" s="113">
        <f t="shared" si="148"/>
        <v>267.25</v>
      </c>
      <c r="W529" s="549" t="str">
        <f t="shared" si="138"/>
        <v/>
      </c>
      <c r="Y529" s="556" t="str">
        <f t="shared" si="143"/>
        <v/>
      </c>
      <c r="Z529" s="433"/>
      <c r="AA529" s="433"/>
    </row>
    <row r="530" spans="2:27" x14ac:dyDescent="0.35">
      <c r="B530" s="116">
        <v>42773</v>
      </c>
      <c r="C530" s="49">
        <f t="shared" si="155"/>
        <v>4.4586202499999894</v>
      </c>
      <c r="D530" s="113">
        <f t="shared" si="155"/>
        <v>4.0420400100000142</v>
      </c>
      <c r="E530" s="187">
        <f t="shared" si="151"/>
        <v>6.5810464454972377E-4</v>
      </c>
      <c r="F530" s="148">
        <f t="shared" si="139"/>
        <v>44599.25</v>
      </c>
      <c r="G530" s="116"/>
      <c r="H530" s="549">
        <f t="shared" si="140"/>
        <v>633</v>
      </c>
      <c r="I530" s="550">
        <f t="shared" si="141"/>
        <v>38.75</v>
      </c>
      <c r="J530" s="113">
        <f t="shared" si="142"/>
        <v>594.25</v>
      </c>
      <c r="K530" s="549">
        <f t="shared" si="152"/>
        <v>4.4331186950236878</v>
      </c>
      <c r="L530" s="551"/>
      <c r="N530" s="113">
        <f t="shared" si="156"/>
        <v>2.9768300625000021</v>
      </c>
      <c r="O530" s="113">
        <f t="shared" si="156"/>
        <v>2.6888356024999949</v>
      </c>
      <c r="P530" s="113">
        <f t="shared" si="156"/>
        <v>2.5267628025000155</v>
      </c>
      <c r="Q530" s="148">
        <f t="shared" si="144"/>
        <v>45031</v>
      </c>
      <c r="R530" s="148">
        <f t="shared" si="145"/>
        <v>44331</v>
      </c>
      <c r="S530" s="187">
        <f t="shared" si="137"/>
        <v>4.1142065714286753E-4</v>
      </c>
      <c r="T530" s="549">
        <f t="shared" si="146"/>
        <v>700</v>
      </c>
      <c r="U530" s="113">
        <f t="shared" si="147"/>
        <v>431.75</v>
      </c>
      <c r="V530" s="113">
        <f t="shared" si="148"/>
        <v>268.25</v>
      </c>
      <c r="W530" s="549">
        <f t="shared" si="138"/>
        <v>2.799199193778569</v>
      </c>
      <c r="Y530" s="556">
        <f t="shared" si="143"/>
        <v>1.6339195012451189</v>
      </c>
      <c r="Z530" s="433"/>
      <c r="AA530" s="433"/>
    </row>
    <row r="531" spans="2:27" x14ac:dyDescent="0.35">
      <c r="B531" s="116">
        <v>42774</v>
      </c>
      <c r="C531" s="49">
        <f t="shared" si="155"/>
        <v>4.4136548900000072</v>
      </c>
      <c r="D531" s="113">
        <f t="shared" si="155"/>
        <v>3.992065522499999</v>
      </c>
      <c r="E531" s="187">
        <f t="shared" si="151"/>
        <v>6.6601795813587389E-4</v>
      </c>
      <c r="F531" s="148">
        <f t="shared" si="139"/>
        <v>44600.25</v>
      </c>
      <c r="G531" s="116"/>
      <c r="H531" s="549">
        <f t="shared" si="140"/>
        <v>633</v>
      </c>
      <c r="I531" s="550">
        <f t="shared" si="141"/>
        <v>37.75</v>
      </c>
      <c r="J531" s="113">
        <f t="shared" si="142"/>
        <v>595.25</v>
      </c>
      <c r="K531" s="549">
        <f t="shared" si="152"/>
        <v>4.3885127120803782</v>
      </c>
      <c r="L531" s="551"/>
      <c r="N531" s="113">
        <f t="shared" si="156"/>
        <v>2.9291411600000039</v>
      </c>
      <c r="O531" s="113">
        <f t="shared" si="156"/>
        <v>2.6462791024999932</v>
      </c>
      <c r="P531" s="113">
        <f t="shared" si="156"/>
        <v>2.4903140624999986</v>
      </c>
      <c r="Q531" s="148">
        <f t="shared" si="144"/>
        <v>45031</v>
      </c>
      <c r="R531" s="148">
        <f t="shared" si="145"/>
        <v>44331</v>
      </c>
      <c r="S531" s="187">
        <f t="shared" si="137"/>
        <v>4.0408865357144386E-4</v>
      </c>
      <c r="T531" s="549">
        <f t="shared" si="146"/>
        <v>700</v>
      </c>
      <c r="U531" s="113">
        <f t="shared" si="147"/>
        <v>430.75</v>
      </c>
      <c r="V531" s="113">
        <f t="shared" si="148"/>
        <v>269.25</v>
      </c>
      <c r="W531" s="549">
        <f t="shared" si="138"/>
        <v>2.7550799724741046</v>
      </c>
      <c r="Y531" s="556">
        <f t="shared" si="143"/>
        <v>1.6334327396062736</v>
      </c>
      <c r="Z531" s="433"/>
      <c r="AA531" s="433"/>
    </row>
    <row r="532" spans="2:27" x14ac:dyDescent="0.35">
      <c r="B532" s="116">
        <v>42775</v>
      </c>
      <c r="C532" s="49">
        <f t="shared" si="155"/>
        <v>4.3942410225000117</v>
      </c>
      <c r="D532" s="113">
        <f t="shared" si="155"/>
        <v>3.9716712225000173</v>
      </c>
      <c r="E532" s="187">
        <f t="shared" si="151"/>
        <v>6.6756682464454099E-4</v>
      </c>
      <c r="F532" s="148">
        <f t="shared" si="139"/>
        <v>44601.25</v>
      </c>
      <c r="G532" s="116"/>
      <c r="H532" s="549">
        <f t="shared" si="140"/>
        <v>633</v>
      </c>
      <c r="I532" s="550">
        <f t="shared" si="141"/>
        <v>36.75</v>
      </c>
      <c r="J532" s="113">
        <f t="shared" si="142"/>
        <v>596.25</v>
      </c>
      <c r="K532" s="549">
        <f t="shared" si="152"/>
        <v>4.3697079416943252</v>
      </c>
      <c r="L532" s="551"/>
      <c r="N532" s="113">
        <f t="shared" si="156"/>
        <v>2.824670062500001</v>
      </c>
      <c r="O532" s="113">
        <f t="shared" si="156"/>
        <v>2.548027559999988</v>
      </c>
      <c r="P532" s="113">
        <f t="shared" si="156"/>
        <v>2.4022563600000213</v>
      </c>
      <c r="Q532" s="148">
        <f t="shared" si="144"/>
        <v>45031</v>
      </c>
      <c r="R532" s="148">
        <f t="shared" si="145"/>
        <v>44331</v>
      </c>
      <c r="S532" s="187">
        <f t="shared" ref="S532:S545" si="157">IF(N532="","",(O532-N532)/($O$14-$N$14))</f>
        <v>3.9520357500001858E-4</v>
      </c>
      <c r="T532" s="549">
        <f t="shared" si="146"/>
        <v>700</v>
      </c>
      <c r="U532" s="113">
        <f t="shared" si="147"/>
        <v>429.75</v>
      </c>
      <c r="V532" s="113">
        <f t="shared" si="148"/>
        <v>270.25</v>
      </c>
      <c r="W532" s="549">
        <f t="shared" ref="W532:W545" si="158">IF(N532="","",N532-(U532*S532))</f>
        <v>2.6548313261437428</v>
      </c>
      <c r="Y532" s="556">
        <f t="shared" si="143"/>
        <v>1.7148766155505824</v>
      </c>
      <c r="Z532" s="433"/>
      <c r="AA532" s="433"/>
    </row>
    <row r="533" spans="2:27" x14ac:dyDescent="0.35">
      <c r="B533" s="116">
        <v>42776</v>
      </c>
      <c r="C533" s="49">
        <f t="shared" si="155"/>
        <v>4.3891324099999851</v>
      </c>
      <c r="D533" s="113">
        <f t="shared" si="155"/>
        <v>3.9635140624999954</v>
      </c>
      <c r="E533" s="187">
        <f t="shared" si="151"/>
        <v>6.7238285545022077E-4</v>
      </c>
      <c r="F533" s="148">
        <f t="shared" si="139"/>
        <v>44602.25</v>
      </c>
      <c r="G533" s="116"/>
      <c r="H533" s="549">
        <f t="shared" si="140"/>
        <v>633</v>
      </c>
      <c r="I533" s="550">
        <f t="shared" si="141"/>
        <v>35.75</v>
      </c>
      <c r="J533" s="113">
        <f t="shared" si="142"/>
        <v>597.25</v>
      </c>
      <c r="K533" s="549">
        <f t="shared" si="152"/>
        <v>4.3650947229176396</v>
      </c>
      <c r="L533" s="551"/>
      <c r="N533" s="113">
        <f t="shared" si="156"/>
        <v>2.8520505599999968</v>
      </c>
      <c r="O533" s="113">
        <f t="shared" si="156"/>
        <v>2.5773968024999983</v>
      </c>
      <c r="P533" s="113">
        <f t="shared" si="156"/>
        <v>2.4295805625000222</v>
      </c>
      <c r="Q533" s="148">
        <f t="shared" si="144"/>
        <v>45031</v>
      </c>
      <c r="R533" s="148">
        <f t="shared" si="145"/>
        <v>44331</v>
      </c>
      <c r="S533" s="187">
        <f t="shared" si="157"/>
        <v>3.9236251071428363E-4</v>
      </c>
      <c r="T533" s="549">
        <f t="shared" si="146"/>
        <v>700</v>
      </c>
      <c r="U533" s="113">
        <f t="shared" si="147"/>
        <v>428.75</v>
      </c>
      <c r="V533" s="113">
        <f t="shared" si="148"/>
        <v>271.25</v>
      </c>
      <c r="W533" s="549">
        <f t="shared" si="158"/>
        <v>2.6838251335312475</v>
      </c>
      <c r="Y533" s="556">
        <f t="shared" si="143"/>
        <v>1.681269589386392</v>
      </c>
      <c r="Z533" s="433"/>
      <c r="AA533" s="433"/>
    </row>
    <row r="534" spans="2:27" x14ac:dyDescent="0.35">
      <c r="B534" s="116">
        <v>42779</v>
      </c>
      <c r="C534" s="49">
        <f t="shared" si="155"/>
        <v>4.3932192900000056</v>
      </c>
      <c r="D534" s="113">
        <f t="shared" si="155"/>
        <v>3.968612249999981</v>
      </c>
      <c r="E534" s="187">
        <f t="shared" si="151"/>
        <v>6.7078521327018105E-4</v>
      </c>
      <c r="F534" s="148">
        <f t="shared" si="139"/>
        <v>44605.25</v>
      </c>
      <c r="G534" s="116"/>
      <c r="H534" s="549">
        <f t="shared" si="140"/>
        <v>633</v>
      </c>
      <c r="I534" s="550">
        <f t="shared" si="141"/>
        <v>32.75</v>
      </c>
      <c r="J534" s="113">
        <f t="shared" si="142"/>
        <v>600.25</v>
      </c>
      <c r="K534" s="549">
        <f t="shared" si="152"/>
        <v>4.3712510742654072</v>
      </c>
      <c r="L534" s="551"/>
      <c r="N534" s="113">
        <f t="shared" si="156"/>
        <v>2.8571214224999864</v>
      </c>
      <c r="O534" s="113">
        <f t="shared" si="156"/>
        <v>2.5834737224999849</v>
      </c>
      <c r="P534" s="113">
        <f t="shared" si="156"/>
        <v>2.4356531025000017</v>
      </c>
      <c r="Q534" s="148">
        <f t="shared" si="144"/>
        <v>45031</v>
      </c>
      <c r="R534" s="148">
        <f t="shared" si="145"/>
        <v>44331</v>
      </c>
      <c r="S534" s="187">
        <f t="shared" si="157"/>
        <v>3.9092528571428787E-4</v>
      </c>
      <c r="T534" s="549">
        <f t="shared" si="146"/>
        <v>700</v>
      </c>
      <c r="U534" s="113">
        <f t="shared" si="147"/>
        <v>425.75</v>
      </c>
      <c r="V534" s="113">
        <f t="shared" si="148"/>
        <v>274.25</v>
      </c>
      <c r="W534" s="549">
        <f t="shared" si="158"/>
        <v>2.6906849821071281</v>
      </c>
      <c r="Y534" s="556">
        <f t="shared" si="143"/>
        <v>1.680566092158279</v>
      </c>
      <c r="Z534" s="433"/>
      <c r="AA534" s="433"/>
    </row>
    <row r="535" spans="2:27" x14ac:dyDescent="0.35">
      <c r="B535" s="116">
        <v>42780</v>
      </c>
      <c r="C535" s="49">
        <f t="shared" si="155"/>
        <v>4.4310267224999755</v>
      </c>
      <c r="D535" s="113">
        <f t="shared" si="155"/>
        <v>3.9971644099999981</v>
      </c>
      <c r="E535" s="187">
        <f t="shared" si="151"/>
        <v>6.8540649684040666E-4</v>
      </c>
      <c r="F535" s="148">
        <f t="shared" si="139"/>
        <v>44606.25</v>
      </c>
      <c r="G535" s="116"/>
      <c r="H535" s="549">
        <f t="shared" si="140"/>
        <v>633</v>
      </c>
      <c r="I535" s="550">
        <f t="shared" si="141"/>
        <v>31.75</v>
      </c>
      <c r="J535" s="113">
        <f t="shared" si="142"/>
        <v>601.25</v>
      </c>
      <c r="K535" s="549">
        <f t="shared" si="152"/>
        <v>4.4092650662252924</v>
      </c>
      <c r="L535" s="551"/>
      <c r="N535" s="113">
        <f t="shared" si="156"/>
        <v>2.8784204099999933</v>
      </c>
      <c r="O535" s="113">
        <f t="shared" si="156"/>
        <v>2.6037314224999886</v>
      </c>
      <c r="P535" s="113">
        <f t="shared" si="156"/>
        <v>2.4558962024999964</v>
      </c>
      <c r="Q535" s="148">
        <f t="shared" si="144"/>
        <v>45031</v>
      </c>
      <c r="R535" s="148">
        <f t="shared" si="145"/>
        <v>44331</v>
      </c>
      <c r="S535" s="187">
        <f t="shared" si="157"/>
        <v>3.9241283928572102E-4</v>
      </c>
      <c r="T535" s="549">
        <f t="shared" si="146"/>
        <v>700</v>
      </c>
      <c r="U535" s="113">
        <f t="shared" si="147"/>
        <v>424.75</v>
      </c>
      <c r="V535" s="113">
        <f t="shared" si="148"/>
        <v>275.25</v>
      </c>
      <c r="W535" s="549">
        <f t="shared" si="158"/>
        <v>2.7117430565133831</v>
      </c>
      <c r="Y535" s="556">
        <f t="shared" si="143"/>
        <v>1.6975220097119093</v>
      </c>
      <c r="Z535" s="433"/>
      <c r="AA535" s="433"/>
    </row>
    <row r="536" spans="2:27" x14ac:dyDescent="0.35">
      <c r="B536" s="116">
        <v>42781</v>
      </c>
      <c r="C536" s="49">
        <f t="shared" si="155"/>
        <v>4.4790622499999877</v>
      </c>
      <c r="D536" s="113">
        <f t="shared" si="155"/>
        <v>4.0287803025000235</v>
      </c>
      <c r="E536" s="187">
        <f t="shared" si="151"/>
        <v>7.1134588862553584E-4</v>
      </c>
      <c r="F536" s="148">
        <f t="shared" si="139"/>
        <v>44607.25</v>
      </c>
      <c r="G536" s="116"/>
      <c r="H536" s="549">
        <f t="shared" si="140"/>
        <v>633</v>
      </c>
      <c r="I536" s="550">
        <f t="shared" si="141"/>
        <v>30.75</v>
      </c>
      <c r="J536" s="113">
        <f t="shared" si="142"/>
        <v>602.25</v>
      </c>
      <c r="K536" s="549">
        <f t="shared" si="152"/>
        <v>4.457188363924752</v>
      </c>
      <c r="L536" s="551"/>
      <c r="N536" s="113">
        <f t="shared" si="156"/>
        <v>2.9179815225000238</v>
      </c>
      <c r="O536" s="113">
        <f t="shared" si="156"/>
        <v>2.643239690000021</v>
      </c>
      <c r="P536" s="113">
        <f t="shared" si="156"/>
        <v>2.4872769599999955</v>
      </c>
      <c r="Q536" s="148">
        <f t="shared" si="144"/>
        <v>45031</v>
      </c>
      <c r="R536" s="148">
        <f t="shared" si="145"/>
        <v>44331</v>
      </c>
      <c r="S536" s="187">
        <f t="shared" si="157"/>
        <v>3.924883321428612E-4</v>
      </c>
      <c r="T536" s="549">
        <f t="shared" si="146"/>
        <v>700</v>
      </c>
      <c r="U536" s="113">
        <f t="shared" si="147"/>
        <v>423.75</v>
      </c>
      <c r="V536" s="113">
        <f t="shared" si="148"/>
        <v>276.25</v>
      </c>
      <c r="W536" s="549">
        <f t="shared" si="158"/>
        <v>2.7516645917544862</v>
      </c>
      <c r="Y536" s="556">
        <f t="shared" si="143"/>
        <v>1.7055237721702659</v>
      </c>
      <c r="Z536" s="433"/>
      <c r="AA536" s="433"/>
    </row>
    <row r="537" spans="2:27" x14ac:dyDescent="0.35">
      <c r="B537" s="116">
        <v>42782</v>
      </c>
      <c r="C537" s="49">
        <f t="shared" si="155"/>
        <v>4.4616864224999997</v>
      </c>
      <c r="D537" s="113">
        <f t="shared" si="155"/>
        <v>4.012461822500013</v>
      </c>
      <c r="E537" s="187">
        <f t="shared" si="151"/>
        <v>7.0967551342809897E-4</v>
      </c>
      <c r="F537" s="148">
        <f t="shared" si="139"/>
        <v>44608.25</v>
      </c>
      <c r="G537" s="116"/>
      <c r="H537" s="549">
        <f t="shared" si="140"/>
        <v>633</v>
      </c>
      <c r="I537" s="550">
        <f t="shared" si="141"/>
        <v>29.75</v>
      </c>
      <c r="J537" s="113">
        <f t="shared" si="142"/>
        <v>603.25</v>
      </c>
      <c r="K537" s="549">
        <f t="shared" si="152"/>
        <v>4.4405735759755141</v>
      </c>
      <c r="L537" s="551"/>
      <c r="N537" s="113">
        <f t="shared" si="156"/>
        <v>2.967697289999971</v>
      </c>
      <c r="O537" s="113">
        <f t="shared" si="156"/>
        <v>2.6949158224999881</v>
      </c>
      <c r="P537" s="113">
        <f t="shared" si="156"/>
        <v>2.5186625225000148</v>
      </c>
      <c r="Q537" s="148">
        <f t="shared" si="144"/>
        <v>45031</v>
      </c>
      <c r="R537" s="148">
        <f t="shared" si="145"/>
        <v>44331</v>
      </c>
      <c r="S537" s="187">
        <f t="shared" si="157"/>
        <v>3.8968781071426129E-4</v>
      </c>
      <c r="T537" s="549">
        <f t="shared" si="146"/>
        <v>700</v>
      </c>
      <c r="U537" s="113">
        <f t="shared" si="147"/>
        <v>422.75</v>
      </c>
      <c r="V537" s="113">
        <f t="shared" si="148"/>
        <v>277.25</v>
      </c>
      <c r="W537" s="549">
        <f t="shared" si="158"/>
        <v>2.802956768020517</v>
      </c>
      <c r="Y537" s="556">
        <f t="shared" si="143"/>
        <v>1.6376168079549971</v>
      </c>
      <c r="Z537" s="433"/>
      <c r="AA537" s="433"/>
    </row>
    <row r="538" spans="2:27" x14ac:dyDescent="0.35">
      <c r="B538" s="116">
        <v>42783</v>
      </c>
      <c r="C538" s="49">
        <f t="shared" si="155"/>
        <v>4.4708852100000085</v>
      </c>
      <c r="D538" s="113">
        <f t="shared" si="155"/>
        <v>4.0155214399999695</v>
      </c>
      <c r="E538" s="187">
        <f t="shared" si="151"/>
        <v>7.193740442338689E-4</v>
      </c>
      <c r="F538" s="148">
        <f t="shared" si="139"/>
        <v>44609.25</v>
      </c>
      <c r="G538" s="116"/>
      <c r="H538" s="549">
        <f t="shared" si="140"/>
        <v>633</v>
      </c>
      <c r="I538" s="550">
        <f t="shared" si="141"/>
        <v>28.75</v>
      </c>
      <c r="J538" s="113">
        <f t="shared" si="142"/>
        <v>604.25</v>
      </c>
      <c r="K538" s="549">
        <f t="shared" si="152"/>
        <v>4.4502032062282844</v>
      </c>
      <c r="L538" s="551"/>
      <c r="N538" s="113">
        <f t="shared" si="156"/>
        <v>2.9433452099999924</v>
      </c>
      <c r="O538" s="113">
        <f t="shared" si="156"/>
        <v>2.665529759999985</v>
      </c>
      <c r="P538" s="113">
        <f t="shared" si="156"/>
        <v>2.4893016899999898</v>
      </c>
      <c r="Q538" s="148">
        <f t="shared" si="144"/>
        <v>45031</v>
      </c>
      <c r="R538" s="148">
        <f t="shared" si="145"/>
        <v>44331</v>
      </c>
      <c r="S538" s="187">
        <f t="shared" si="157"/>
        <v>3.9687921428572484E-4</v>
      </c>
      <c r="T538" s="549">
        <f t="shared" si="146"/>
        <v>700</v>
      </c>
      <c r="U538" s="113">
        <f t="shared" si="147"/>
        <v>421.75</v>
      </c>
      <c r="V538" s="113">
        <f t="shared" si="148"/>
        <v>278.25</v>
      </c>
      <c r="W538" s="549">
        <f t="shared" si="158"/>
        <v>2.775961401374988</v>
      </c>
      <c r="Y538" s="556">
        <f t="shared" si="143"/>
        <v>1.6742418048532963</v>
      </c>
      <c r="Z538" s="433"/>
      <c r="AA538" s="433"/>
    </row>
    <row r="539" spans="2:27" x14ac:dyDescent="0.35">
      <c r="B539" s="116">
        <v>42786</v>
      </c>
      <c r="C539" s="49">
        <f t="shared" si="155"/>
        <v>4.4208078225000058</v>
      </c>
      <c r="D539" s="113">
        <f t="shared" si="155"/>
        <v>3.972690890000008</v>
      </c>
      <c r="E539" s="187">
        <f t="shared" si="151"/>
        <v>7.0792564375987026E-4</v>
      </c>
      <c r="F539" s="148">
        <f t="shared" si="139"/>
        <v>44612.25</v>
      </c>
      <c r="G539" s="116"/>
      <c r="H539" s="549">
        <f t="shared" si="140"/>
        <v>633</v>
      </c>
      <c r="I539" s="550">
        <f t="shared" si="141"/>
        <v>25.75</v>
      </c>
      <c r="J539" s="113">
        <f t="shared" si="142"/>
        <v>607.25</v>
      </c>
      <c r="K539" s="549">
        <f t="shared" si="152"/>
        <v>4.4025787371731893</v>
      </c>
      <c r="L539" s="551"/>
      <c r="N539" s="113">
        <f t="shared" si="156"/>
        <v>2.9200105024999923</v>
      </c>
      <c r="O539" s="113">
        <f t="shared" si="156"/>
        <v>2.641213440000012</v>
      </c>
      <c r="P539" s="113">
        <f t="shared" si="156"/>
        <v>2.463994002500014</v>
      </c>
      <c r="Q539" s="148">
        <f t="shared" si="144"/>
        <v>45031</v>
      </c>
      <c r="R539" s="148">
        <f t="shared" si="145"/>
        <v>44331</v>
      </c>
      <c r="S539" s="187">
        <f t="shared" si="157"/>
        <v>3.9828151785711467E-4</v>
      </c>
      <c r="T539" s="549">
        <f t="shared" si="146"/>
        <v>700</v>
      </c>
      <c r="U539" s="113">
        <f t="shared" si="147"/>
        <v>418.75</v>
      </c>
      <c r="V539" s="113">
        <f t="shared" si="148"/>
        <v>281.25</v>
      </c>
      <c r="W539" s="549">
        <f t="shared" si="158"/>
        <v>2.7532301168973254</v>
      </c>
      <c r="Y539" s="556">
        <f t="shared" si="143"/>
        <v>1.6493486202758638</v>
      </c>
      <c r="Z539" s="433"/>
      <c r="AA539" s="433"/>
    </row>
    <row r="540" spans="2:27" x14ac:dyDescent="0.35">
      <c r="B540" s="116">
        <v>42787</v>
      </c>
      <c r="C540" s="49">
        <f t="shared" si="155"/>
        <v>4.4054804099999956</v>
      </c>
      <c r="D540" s="113">
        <f t="shared" si="155"/>
        <v>3.968612249999981</v>
      </c>
      <c r="E540" s="187">
        <f t="shared" si="151"/>
        <v>6.9015507109007048E-4</v>
      </c>
      <c r="F540" s="148">
        <f t="shared" si="139"/>
        <v>44613.25</v>
      </c>
      <c r="G540" s="116"/>
      <c r="H540" s="549">
        <f t="shared" si="140"/>
        <v>633</v>
      </c>
      <c r="I540" s="550">
        <f t="shared" si="141"/>
        <v>24.75</v>
      </c>
      <c r="J540" s="113">
        <f t="shared" si="142"/>
        <v>608.25</v>
      </c>
      <c r="K540" s="549">
        <f t="shared" si="152"/>
        <v>4.3883990719905164</v>
      </c>
      <c r="L540" s="551"/>
      <c r="N540" s="113">
        <f t="shared" si="156"/>
        <v>2.9200105024999923</v>
      </c>
      <c r="O540" s="113">
        <f t="shared" si="156"/>
        <v>2.641213440000012</v>
      </c>
      <c r="P540" s="113">
        <f t="shared" si="156"/>
        <v>2.4660185024999892</v>
      </c>
      <c r="Q540" s="148">
        <f t="shared" si="144"/>
        <v>45031</v>
      </c>
      <c r="R540" s="148">
        <f t="shared" si="145"/>
        <v>44331</v>
      </c>
      <c r="S540" s="187">
        <f t="shared" si="157"/>
        <v>3.9828151785711467E-4</v>
      </c>
      <c r="T540" s="549">
        <f t="shared" si="146"/>
        <v>700</v>
      </c>
      <c r="U540" s="113">
        <f t="shared" si="147"/>
        <v>417.75</v>
      </c>
      <c r="V540" s="113">
        <f t="shared" si="148"/>
        <v>282.25</v>
      </c>
      <c r="W540" s="549">
        <f t="shared" si="158"/>
        <v>2.7536283984151826</v>
      </c>
      <c r="Y540" s="556">
        <f t="shared" si="143"/>
        <v>1.6347706735753338</v>
      </c>
      <c r="Z540" s="433"/>
      <c r="AA540" s="433"/>
    </row>
    <row r="541" spans="2:27" x14ac:dyDescent="0.35">
      <c r="B541" s="116">
        <v>42788</v>
      </c>
      <c r="C541" s="49">
        <f t="shared" si="155"/>
        <v>4.4105894224999886</v>
      </c>
      <c r="D541" s="113">
        <f t="shared" si="155"/>
        <v>3.9818681224999875</v>
      </c>
      <c r="E541" s="187">
        <f t="shared" si="151"/>
        <v>6.772848341232246E-4</v>
      </c>
      <c r="F541" s="148">
        <f t="shared" si="139"/>
        <v>44614.25</v>
      </c>
      <c r="G541" s="116"/>
      <c r="H541" s="549">
        <f t="shared" si="140"/>
        <v>633</v>
      </c>
      <c r="I541" s="550">
        <f t="shared" si="141"/>
        <v>23.75</v>
      </c>
      <c r="J541" s="113">
        <f t="shared" si="142"/>
        <v>609.25</v>
      </c>
      <c r="K541" s="549">
        <f t="shared" si="152"/>
        <v>4.394503907689562</v>
      </c>
      <c r="L541" s="551"/>
      <c r="N541" s="113">
        <f t="shared" si="156"/>
        <v>2.9200105024999923</v>
      </c>
      <c r="O541" s="113">
        <f t="shared" si="156"/>
        <v>2.643239690000021</v>
      </c>
      <c r="P541" s="113">
        <f t="shared" si="156"/>
        <v>2.4710798400000122</v>
      </c>
      <c r="Q541" s="148">
        <f t="shared" si="144"/>
        <v>45031</v>
      </c>
      <c r="R541" s="148">
        <f t="shared" si="145"/>
        <v>44331</v>
      </c>
      <c r="S541" s="187">
        <f t="shared" si="157"/>
        <v>3.9538687499995895E-4</v>
      </c>
      <c r="T541" s="549">
        <f t="shared" si="146"/>
        <v>700</v>
      </c>
      <c r="U541" s="113">
        <f t="shared" si="147"/>
        <v>416.75</v>
      </c>
      <c r="V541" s="113">
        <f t="shared" si="148"/>
        <v>283.25</v>
      </c>
      <c r="W541" s="549">
        <f t="shared" si="158"/>
        <v>2.7552330223437593</v>
      </c>
      <c r="Y541" s="556">
        <f t="shared" si="143"/>
        <v>1.6392708853458027</v>
      </c>
      <c r="Z541" s="433"/>
      <c r="AA541" s="433"/>
    </row>
    <row r="542" spans="2:27" x14ac:dyDescent="0.35">
      <c r="B542" s="116">
        <v>42789</v>
      </c>
      <c r="C542" s="49">
        <f t="shared" si="155"/>
        <v>4.3666560000000132</v>
      </c>
      <c r="D542" s="113">
        <f t="shared" si="155"/>
        <v>3.939044502500022</v>
      </c>
      <c r="E542" s="187">
        <f t="shared" si="151"/>
        <v>6.7553159162715823E-4</v>
      </c>
      <c r="F542" s="148">
        <f t="shared" si="139"/>
        <v>44615.25</v>
      </c>
      <c r="G542" s="116"/>
      <c r="H542" s="549">
        <f t="shared" si="140"/>
        <v>633</v>
      </c>
      <c r="I542" s="550">
        <f t="shared" si="141"/>
        <v>22.75</v>
      </c>
      <c r="J542" s="113">
        <f t="shared" si="142"/>
        <v>610.25</v>
      </c>
      <c r="K542" s="549">
        <f t="shared" si="152"/>
        <v>4.351287656290495</v>
      </c>
      <c r="L542" s="551"/>
      <c r="N542" s="113">
        <f t="shared" si="156"/>
        <v>2.8946496899999952</v>
      </c>
      <c r="O542" s="113">
        <f t="shared" si="156"/>
        <v>2.6260172024999973</v>
      </c>
      <c r="P542" s="113">
        <f t="shared" si="156"/>
        <v>2.453871802499985</v>
      </c>
      <c r="Q542" s="148">
        <f t="shared" ref="Q542:Q545" si="159">IF($F542&lt;$P$14,$P$14,IF($F542&lt;$O$14,$O$14,$N$14))</f>
        <v>45031</v>
      </c>
      <c r="R542" s="148">
        <f t="shared" ref="R542:R545" si="160">IF($F542&gt;$N$14,$N$14,IF($F542&gt;$O$14,$O$14,$P$14))</f>
        <v>44331</v>
      </c>
      <c r="S542" s="187">
        <f t="shared" si="157"/>
        <v>3.8376069642856843E-4</v>
      </c>
      <c r="T542" s="549">
        <f t="shared" ref="T542:T545" si="161">Q542-R542</f>
        <v>700</v>
      </c>
      <c r="U542" s="113">
        <f t="shared" ref="U542:U545" si="162">Q542-F542</f>
        <v>415.75</v>
      </c>
      <c r="V542" s="113">
        <f t="shared" ref="V542:V545" si="163">F542-R542</f>
        <v>284.25</v>
      </c>
      <c r="W542" s="549">
        <f t="shared" si="158"/>
        <v>2.735101180459818</v>
      </c>
      <c r="Y542" s="556">
        <f t="shared" si="143"/>
        <v>1.616186475830677</v>
      </c>
      <c r="Z542" s="433"/>
      <c r="AA542" s="433"/>
    </row>
    <row r="543" spans="2:27" x14ac:dyDescent="0.35">
      <c r="B543" s="116">
        <v>42790</v>
      </c>
      <c r="C543" s="49">
        <f>IF(C273="","",((1+C273/200)^2-1)*100)</f>
        <v>4.3523540900000102</v>
      </c>
      <c r="D543" s="113">
        <f t="shared" ref="D543" si="164">IF(D273="","",((1+D273/200)^2-1)*100)</f>
        <v>3.9247719225000255</v>
      </c>
      <c r="E543" s="187">
        <f t="shared" si="151"/>
        <v>6.7548525671403585E-4</v>
      </c>
      <c r="F543" s="148">
        <f t="shared" si="139"/>
        <v>44616.25</v>
      </c>
      <c r="G543" s="116"/>
      <c r="H543" s="549">
        <f t="shared" si="140"/>
        <v>633</v>
      </c>
      <c r="I543" s="550">
        <f t="shared" si="141"/>
        <v>21.75</v>
      </c>
      <c r="J543" s="113">
        <f t="shared" si="142"/>
        <v>611.25</v>
      </c>
      <c r="K543" s="549">
        <f t="shared" si="152"/>
        <v>4.3376622856664797</v>
      </c>
      <c r="L543" s="551"/>
      <c r="N543" s="113">
        <f t="shared" ref="N543:P543" si="165">IF(N273="","",((1+N273/200)^2-1)*100)</f>
        <v>2.8682777600000042</v>
      </c>
      <c r="O543" s="113">
        <f t="shared" si="165"/>
        <v>2.6138610225000081</v>
      </c>
      <c r="P543" s="113">
        <f t="shared" si="165"/>
        <v>2.4477987225000053</v>
      </c>
      <c r="Q543" s="148">
        <f t="shared" si="159"/>
        <v>45031</v>
      </c>
      <c r="R543" s="148">
        <f t="shared" si="160"/>
        <v>44331</v>
      </c>
      <c r="S543" s="187">
        <f t="shared" si="157"/>
        <v>3.6345248214285163E-4</v>
      </c>
      <c r="T543" s="549">
        <f t="shared" si="161"/>
        <v>700</v>
      </c>
      <c r="U543" s="113">
        <f t="shared" si="162"/>
        <v>414.75</v>
      </c>
      <c r="V543" s="113">
        <f t="shared" si="163"/>
        <v>285.25</v>
      </c>
      <c r="W543" s="549">
        <f t="shared" si="158"/>
        <v>2.7175358430312566</v>
      </c>
      <c r="Y543" s="556">
        <f t="shared" si="143"/>
        <v>1.6201264426352231</v>
      </c>
      <c r="Z543" s="433"/>
      <c r="AA543" s="433"/>
    </row>
    <row r="544" spans="2:27" x14ac:dyDescent="0.35">
      <c r="B544" s="116">
        <v>42793</v>
      </c>
      <c r="C544" s="49">
        <f>IF(C274="","",((1+C274/200)^2-1)*100)</f>
        <v>4.3543971599999676</v>
      </c>
      <c r="D544" s="113">
        <f t="shared" ref="D544" si="166">IF(D274="","",((1+D274/200)^2-1)*100)</f>
        <v>3.9339470399999854</v>
      </c>
      <c r="E544" s="187">
        <f t="shared" si="151"/>
        <v>6.642181990521045E-4</v>
      </c>
      <c r="F544" s="148">
        <f t="shared" si="139"/>
        <v>44619.25</v>
      </c>
      <c r="G544" s="116"/>
      <c r="H544" s="549">
        <f t="shared" si="140"/>
        <v>633</v>
      </c>
      <c r="I544" s="550">
        <f t="shared" si="141"/>
        <v>18.75</v>
      </c>
      <c r="J544" s="113">
        <f t="shared" si="142"/>
        <v>614.25</v>
      </c>
      <c r="K544" s="549">
        <f t="shared" si="152"/>
        <v>4.3419430687677405</v>
      </c>
      <c r="L544" s="551"/>
      <c r="N544" s="113">
        <f t="shared" ref="N544:P544" si="167">IF(N274="","",((1+N274/200)^2-1)*100)</f>
        <v>2.8520505599999968</v>
      </c>
      <c r="O544" s="113">
        <f t="shared" si="167"/>
        <v>2.5996797224999924</v>
      </c>
      <c r="P544" s="113">
        <f t="shared" si="167"/>
        <v>2.4346409999999929</v>
      </c>
      <c r="Q544" s="148">
        <f t="shared" si="159"/>
        <v>45031</v>
      </c>
      <c r="R544" s="148">
        <f t="shared" si="160"/>
        <v>44331</v>
      </c>
      <c r="S544" s="187">
        <f t="shared" si="157"/>
        <v>3.6052976785714918E-4</v>
      </c>
      <c r="T544" s="549">
        <f t="shared" si="161"/>
        <v>700</v>
      </c>
      <c r="U544" s="113">
        <f t="shared" si="162"/>
        <v>411.75</v>
      </c>
      <c r="V544" s="113">
        <f t="shared" si="163"/>
        <v>288.25</v>
      </c>
      <c r="W544" s="549">
        <f t="shared" si="158"/>
        <v>2.7036024280848157</v>
      </c>
      <c r="Y544" s="556">
        <f t="shared" si="143"/>
        <v>1.6383406406829248</v>
      </c>
      <c r="Z544" s="433"/>
      <c r="AA544" s="433"/>
    </row>
    <row r="545" spans="2:27" x14ac:dyDescent="0.35">
      <c r="B545" s="116">
        <v>42794</v>
      </c>
      <c r="C545" s="64">
        <f>IF(C275="","",((1+C275/200)^2-1)*100)</f>
        <v>4.3666560000000132</v>
      </c>
      <c r="D545" s="114">
        <f t="shared" ref="D545" si="168">IF(D275="","",((1+D275/200)^2-1)*100)</f>
        <v>3.9421030400000001</v>
      </c>
      <c r="E545" s="188">
        <f t="shared" si="151"/>
        <v>6.7069977883098437E-4</v>
      </c>
      <c r="F545" s="147">
        <f t="shared" si="139"/>
        <v>44620.25</v>
      </c>
      <c r="G545" s="151"/>
      <c r="H545" s="552">
        <f t="shared" si="140"/>
        <v>633</v>
      </c>
      <c r="I545" s="553">
        <f t="shared" si="141"/>
        <v>17.75</v>
      </c>
      <c r="J545" s="114">
        <f t="shared" si="142"/>
        <v>615.25</v>
      </c>
      <c r="K545" s="552">
        <f t="shared" si="152"/>
        <v>4.3547510789257631</v>
      </c>
      <c r="L545" s="551"/>
      <c r="N545" s="114">
        <f t="shared" ref="N545:P545" si="169">IF(N275="","",((1+N275/200)^2-1)*100)</f>
        <v>2.8662492899999892</v>
      </c>
      <c r="O545" s="114">
        <f t="shared" si="169"/>
        <v>2.6148740100000012</v>
      </c>
      <c r="P545" s="114">
        <f t="shared" si="169"/>
        <v>2.4477987225000053</v>
      </c>
      <c r="Q545" s="147">
        <f t="shared" si="159"/>
        <v>45031</v>
      </c>
      <c r="R545" s="147">
        <f t="shared" si="160"/>
        <v>44331</v>
      </c>
      <c r="S545" s="188">
        <f t="shared" si="157"/>
        <v>3.5910754285712568E-4</v>
      </c>
      <c r="T545" s="552">
        <f t="shared" si="161"/>
        <v>700</v>
      </c>
      <c r="U545" s="114">
        <f t="shared" si="162"/>
        <v>410.75</v>
      </c>
      <c r="V545" s="114">
        <f t="shared" si="163"/>
        <v>289.25</v>
      </c>
      <c r="W545" s="552">
        <f t="shared" si="158"/>
        <v>2.7187458667714246</v>
      </c>
      <c r="Y545" s="557">
        <f t="shared" si="143"/>
        <v>1.6360052121543385</v>
      </c>
      <c r="Z545" s="433"/>
      <c r="AA545" s="433"/>
    </row>
    <row r="546" spans="2:27" x14ac:dyDescent="0.35">
      <c r="C546" s="361" t="str">
        <f>IF(C276="","",((1+C276/200)^2-1)*100)</f>
        <v/>
      </c>
      <c r="D546" s="276" t="s">
        <v>437</v>
      </c>
      <c r="N546" s="361" t="str">
        <f t="shared" ref="N546:P546" si="170">IF(N276="","",((1+N276/200)^2-1)*100)</f>
        <v/>
      </c>
      <c r="O546" s="361" t="str">
        <f t="shared" si="170"/>
        <v/>
      </c>
      <c r="P546" s="361" t="str">
        <f t="shared" si="170"/>
        <v/>
      </c>
      <c r="Y546" s="558">
        <f>AVERAGE(Y285:Y545)</f>
        <v>1.5994094236802403</v>
      </c>
    </row>
    <row r="547" spans="2:27" x14ac:dyDescent="0.35">
      <c r="Y547" s="361"/>
    </row>
  </sheetData>
  <mergeCells count="38">
    <mergeCell ref="U11:U14"/>
    <mergeCell ref="V11:V14"/>
    <mergeCell ref="W11:W14"/>
    <mergeCell ref="X11:X14"/>
    <mergeCell ref="R281:R284"/>
    <mergeCell ref="Q281:Q284"/>
    <mergeCell ref="K11:K14"/>
    <mergeCell ref="K281:K284"/>
    <mergeCell ref="C10:K10"/>
    <mergeCell ref="N10:Y10"/>
    <mergeCell ref="C279:K279"/>
    <mergeCell ref="C280:K280"/>
    <mergeCell ref="N279:W279"/>
    <mergeCell ref="N280:W280"/>
    <mergeCell ref="Y279:Y280"/>
    <mergeCell ref="R11:R14"/>
    <mergeCell ref="Q11:Q14"/>
    <mergeCell ref="Y11:Y14"/>
    <mergeCell ref="S11:S14"/>
    <mergeCell ref="T11:T14"/>
    <mergeCell ref="E281:E284"/>
    <mergeCell ref="F281:F284"/>
    <mergeCell ref="H281:H284"/>
    <mergeCell ref="I281:I284"/>
    <mergeCell ref="J281:J284"/>
    <mergeCell ref="G281:G284"/>
    <mergeCell ref="E11:E14"/>
    <mergeCell ref="F11:F14"/>
    <mergeCell ref="H11:H14"/>
    <mergeCell ref="I11:I14"/>
    <mergeCell ref="J11:J14"/>
    <mergeCell ref="G11:G14"/>
    <mergeCell ref="Y281:Y284"/>
    <mergeCell ref="S281:S284"/>
    <mergeCell ref="T281:T284"/>
    <mergeCell ref="U281:U284"/>
    <mergeCell ref="V281:V284"/>
    <mergeCell ref="W281:W28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3" tint="-0.499984740745262"/>
  </sheetPr>
  <dimension ref="A1:CS548"/>
  <sheetViews>
    <sheetView zoomScale="90" zoomScaleNormal="90" workbookViewId="0">
      <selection activeCell="A3" sqref="A3:XFD5"/>
    </sheetView>
  </sheetViews>
  <sheetFormatPr defaultColWidth="9.1796875" defaultRowHeight="14.5" x14ac:dyDescent="0.35"/>
  <cols>
    <col min="1" max="1" width="4.81640625" style="276" customWidth="1"/>
    <col min="2" max="2" width="29.1796875" style="276" customWidth="1"/>
    <col min="3" max="3" width="28.453125" style="276" customWidth="1"/>
    <col min="4" max="4" width="36.1796875" style="276" customWidth="1"/>
    <col min="5" max="5" width="28.453125" style="276" customWidth="1"/>
    <col min="6" max="6" width="22.7265625" style="276" customWidth="1"/>
    <col min="7" max="7" width="15.54296875" style="276" customWidth="1"/>
    <col min="8" max="8" width="24" style="276" customWidth="1"/>
    <col min="9" max="9" width="29" style="276" customWidth="1"/>
    <col min="10" max="10" width="29.26953125" style="276" customWidth="1"/>
    <col min="11" max="11" width="22" style="276" customWidth="1"/>
    <col min="12" max="13" width="13.26953125" style="276" customWidth="1"/>
    <col min="14" max="16" width="28.453125" style="276" customWidth="1"/>
    <col min="17" max="18" width="15.54296875" style="276" customWidth="1"/>
    <col min="19" max="19" width="28.453125" style="276" customWidth="1"/>
    <col min="20" max="20" width="15.453125" style="276" customWidth="1"/>
    <col min="21" max="21" width="29" style="276" customWidth="1"/>
    <col min="22" max="22" width="29.26953125" style="276" customWidth="1"/>
    <col min="23" max="23" width="22" style="276" customWidth="1"/>
    <col min="24" max="24" width="15.453125" style="276" customWidth="1"/>
    <col min="25" max="25" width="19.26953125" style="276" customWidth="1"/>
    <col min="26" max="26" width="11" style="276" customWidth="1"/>
    <col min="27" max="27" width="9.1796875" style="276" customWidth="1"/>
    <col min="28" max="16384" width="9.1796875" style="276"/>
  </cols>
  <sheetData>
    <row r="1" spans="1:97" ht="23.5" x14ac:dyDescent="0.55000000000000004">
      <c r="A1" s="138" t="s">
        <v>762</v>
      </c>
    </row>
    <row r="3" spans="1:97" s="433" customFormat="1" x14ac:dyDescent="0.35"/>
    <row r="4" spans="1:97" s="527" customFormat="1" x14ac:dyDescent="0.35">
      <c r="B4" s="526" t="s">
        <v>778</v>
      </c>
      <c r="N4" s="526"/>
    </row>
    <row r="5" spans="1:97" s="433" customFormat="1" x14ac:dyDescent="0.35">
      <c r="B5" s="189"/>
    </row>
    <row r="6" spans="1:97" x14ac:dyDescent="0.35">
      <c r="B6" s="433" t="s">
        <v>513</v>
      </c>
      <c r="C6" s="194">
        <f>Inputs!C17</f>
        <v>42795</v>
      </c>
      <c r="K6" s="555"/>
      <c r="L6" s="555"/>
    </row>
    <row r="7" spans="1:97" x14ac:dyDescent="0.35">
      <c r="B7" s="433" t="s">
        <v>514</v>
      </c>
      <c r="C7" s="203">
        <v>5</v>
      </c>
      <c r="K7" s="555"/>
      <c r="L7" s="555"/>
    </row>
    <row r="8" spans="1:97" x14ac:dyDescent="0.35">
      <c r="B8" s="433" t="s">
        <v>515</v>
      </c>
      <c r="C8" s="204">
        <f>C6+(365.25*C7)</f>
        <v>44621.25</v>
      </c>
    </row>
    <row r="9" spans="1:97" x14ac:dyDescent="0.35">
      <c r="B9" s="433"/>
      <c r="C9" s="204"/>
    </row>
    <row r="10" spans="1:97" x14ac:dyDescent="0.35">
      <c r="C10" s="668" t="s">
        <v>779</v>
      </c>
      <c r="D10" s="669"/>
      <c r="E10" s="669"/>
      <c r="F10" s="669"/>
      <c r="G10" s="669"/>
      <c r="H10" s="669"/>
      <c r="I10" s="669"/>
      <c r="J10" s="669"/>
      <c r="K10" s="670"/>
      <c r="N10" s="668" t="s">
        <v>59</v>
      </c>
      <c r="O10" s="669"/>
      <c r="P10" s="669"/>
      <c r="Q10" s="669"/>
      <c r="R10" s="669"/>
      <c r="S10" s="669"/>
      <c r="T10" s="669"/>
      <c r="U10" s="669"/>
      <c r="V10" s="669"/>
      <c r="W10" s="669"/>
      <c r="X10" s="669"/>
      <c r="Y10" s="670"/>
    </row>
    <row r="11" spans="1:97" ht="15" customHeight="1" x14ac:dyDescent="0.35">
      <c r="B11" s="206" t="s">
        <v>102</v>
      </c>
      <c r="C11" s="214" t="s">
        <v>571</v>
      </c>
      <c r="D11" s="212" t="s">
        <v>570</v>
      </c>
      <c r="E11" s="659" t="s">
        <v>728</v>
      </c>
      <c r="F11" s="665" t="s">
        <v>724</v>
      </c>
      <c r="G11" s="659" t="s">
        <v>774</v>
      </c>
      <c r="H11" s="662" t="s">
        <v>603</v>
      </c>
      <c r="I11" s="662" t="s">
        <v>602</v>
      </c>
      <c r="J11" s="662" t="s">
        <v>725</v>
      </c>
      <c r="K11" s="662" t="s">
        <v>604</v>
      </c>
      <c r="L11" s="532"/>
      <c r="M11" s="433"/>
      <c r="N11" s="212" t="s">
        <v>298</v>
      </c>
      <c r="O11" s="212" t="s">
        <v>297</v>
      </c>
      <c r="P11" s="212" t="s">
        <v>296</v>
      </c>
      <c r="Q11" s="659" t="s">
        <v>773</v>
      </c>
      <c r="R11" s="659" t="s">
        <v>772</v>
      </c>
      <c r="S11" s="659" t="s">
        <v>731</v>
      </c>
      <c r="T11" s="662" t="s">
        <v>603</v>
      </c>
      <c r="U11" s="662" t="s">
        <v>602</v>
      </c>
      <c r="V11" s="662" t="s">
        <v>725</v>
      </c>
      <c r="W11" s="662" t="s">
        <v>604</v>
      </c>
      <c r="X11" s="662" t="s">
        <v>604</v>
      </c>
      <c r="Y11" s="662" t="s">
        <v>726</v>
      </c>
      <c r="Z11" s="433"/>
      <c r="AA11" s="433"/>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row>
    <row r="12" spans="1:97" ht="15" customHeight="1" x14ac:dyDescent="0.35">
      <c r="B12" s="206" t="s">
        <v>112</v>
      </c>
      <c r="C12" s="191" t="s">
        <v>1</v>
      </c>
      <c r="D12" s="22" t="s">
        <v>1</v>
      </c>
      <c r="E12" s="660"/>
      <c r="F12" s="666"/>
      <c r="G12" s="660"/>
      <c r="H12" s="663"/>
      <c r="I12" s="663"/>
      <c r="J12" s="663"/>
      <c r="K12" s="663"/>
      <c r="L12" s="532"/>
      <c r="M12" s="433"/>
      <c r="N12" s="22" t="s">
        <v>45</v>
      </c>
      <c r="O12" s="22" t="s">
        <v>45</v>
      </c>
      <c r="P12" s="22" t="s">
        <v>45</v>
      </c>
      <c r="Q12" s="660"/>
      <c r="R12" s="660"/>
      <c r="S12" s="660"/>
      <c r="T12" s="663"/>
      <c r="U12" s="663"/>
      <c r="V12" s="663"/>
      <c r="W12" s="663"/>
      <c r="X12" s="663"/>
      <c r="Y12" s="663"/>
      <c r="Z12" s="433"/>
      <c r="AA12" s="433"/>
      <c r="AB12" s="433"/>
      <c r="AC12" s="433"/>
      <c r="AD12" s="433"/>
    </row>
    <row r="13" spans="1:97" x14ac:dyDescent="0.35">
      <c r="B13" s="206" t="s">
        <v>108</v>
      </c>
      <c r="C13" s="191" t="s">
        <v>188</v>
      </c>
      <c r="D13" s="22" t="s">
        <v>188</v>
      </c>
      <c r="E13" s="660"/>
      <c r="F13" s="666"/>
      <c r="G13" s="660"/>
      <c r="H13" s="663"/>
      <c r="I13" s="663"/>
      <c r="J13" s="663"/>
      <c r="K13" s="663"/>
      <c r="L13" s="532"/>
      <c r="M13" s="433"/>
      <c r="N13" s="22" t="s">
        <v>188</v>
      </c>
      <c r="O13" s="22" t="s">
        <v>188</v>
      </c>
      <c r="P13" s="22" t="s">
        <v>188</v>
      </c>
      <c r="Q13" s="660"/>
      <c r="R13" s="660"/>
      <c r="S13" s="660"/>
      <c r="T13" s="663"/>
      <c r="U13" s="663"/>
      <c r="V13" s="663"/>
      <c r="W13" s="663"/>
      <c r="X13" s="663"/>
      <c r="Y13" s="663"/>
      <c r="Z13" s="433"/>
      <c r="AA13" s="433"/>
      <c r="AB13" s="433"/>
      <c r="AC13" s="433"/>
      <c r="AD13" s="433"/>
    </row>
    <row r="14" spans="1:97" x14ac:dyDescent="0.35">
      <c r="B14" s="206" t="s">
        <v>318</v>
      </c>
      <c r="C14" s="217" t="s">
        <v>250</v>
      </c>
      <c r="D14" s="344" t="s">
        <v>249</v>
      </c>
      <c r="E14" s="661"/>
      <c r="F14" s="667"/>
      <c r="G14" s="661"/>
      <c r="H14" s="663"/>
      <c r="I14" s="664"/>
      <c r="J14" s="663"/>
      <c r="K14" s="664"/>
      <c r="L14" s="532"/>
      <c r="M14" s="433"/>
      <c r="N14" s="147">
        <v>45031</v>
      </c>
      <c r="O14" s="151">
        <v>44331</v>
      </c>
      <c r="P14" s="151">
        <v>43936</v>
      </c>
      <c r="Q14" s="661"/>
      <c r="R14" s="661"/>
      <c r="S14" s="661"/>
      <c r="T14" s="663"/>
      <c r="U14" s="664"/>
      <c r="V14" s="664"/>
      <c r="W14" s="664"/>
      <c r="X14" s="664"/>
      <c r="Y14" s="664"/>
      <c r="Z14" s="433"/>
      <c r="AA14" s="433"/>
      <c r="AB14" s="433"/>
      <c r="AC14" s="433"/>
      <c r="AD14" s="433"/>
    </row>
    <row r="15" spans="1:97" x14ac:dyDescent="0.35">
      <c r="B15" s="116">
        <v>42430</v>
      </c>
      <c r="C15" s="49">
        <v>4.8029999999999999</v>
      </c>
      <c r="D15" s="347">
        <v>4.0919999999999996</v>
      </c>
      <c r="E15" s="56">
        <f>IF(C15="","",(D15-C15)/($D$14-$C$14))</f>
        <v>6.3538873994638094E-4</v>
      </c>
      <c r="F15" s="544">
        <f t="shared" ref="F15:F78" si="0">B15+365.25*5</f>
        <v>44256.25</v>
      </c>
      <c r="G15" s="545"/>
      <c r="H15" s="546">
        <f t="shared" ref="H15:H78" si="1">C$14-D$14</f>
        <v>1119</v>
      </c>
      <c r="I15" s="113">
        <f t="shared" ref="I15:I78" si="2">C$14-F15</f>
        <v>734.75</v>
      </c>
      <c r="J15" s="92">
        <f t="shared" ref="J15:J78" si="3">F15-D$14</f>
        <v>384.25</v>
      </c>
      <c r="K15" s="546">
        <f>IF(C15="","",C15-(I15*E15))</f>
        <v>4.3361481233243966</v>
      </c>
      <c r="L15" s="152"/>
      <c r="M15" s="183"/>
      <c r="N15" s="187">
        <v>2.609</v>
      </c>
      <c r="O15" s="113">
        <v>2.452</v>
      </c>
      <c r="P15" s="198">
        <v>2.3759999999999999</v>
      </c>
      <c r="Q15" s="544">
        <f>IF($F15&lt;$P$14,$P$14,IF($F15&lt;$O$14,$O$14,$N$14))</f>
        <v>44331</v>
      </c>
      <c r="R15" s="544">
        <f>IF($F15&gt;$N$14,$N$14,IF($F15&gt;$O$14,$O$14,$P$14))</f>
        <v>43936</v>
      </c>
      <c r="S15" s="56">
        <f>IF(O15="","",(P15-O15)/($P$14-$O$14))</f>
        <v>1.924050632911394E-4</v>
      </c>
      <c r="T15" s="546">
        <f>Q15-R15</f>
        <v>395</v>
      </c>
      <c r="U15" s="113">
        <f>Q15-F15</f>
        <v>74.75</v>
      </c>
      <c r="V15" s="113">
        <f>F15-R15</f>
        <v>320.25</v>
      </c>
      <c r="W15" s="546">
        <f>IF(O15="","",O15-(U15*S15))</f>
        <v>2.4376177215189871</v>
      </c>
      <c r="X15" s="186">
        <f>IFERROR(K15-W15,"")</f>
        <v>1.8985304018054094</v>
      </c>
      <c r="Y15" s="92">
        <f>IF(X15="","",((1+X15/200)^2-1)*100)</f>
        <v>1.9075414460218543</v>
      </c>
      <c r="Z15" s="433"/>
      <c r="AA15" s="433"/>
      <c r="AB15" s="433"/>
      <c r="AC15" s="433"/>
      <c r="AD15" s="433"/>
    </row>
    <row r="16" spans="1:97" x14ac:dyDescent="0.35">
      <c r="B16" s="116">
        <v>42431</v>
      </c>
      <c r="C16" s="49">
        <v>4.84</v>
      </c>
      <c r="D16" s="350">
        <v>4.1139999999999999</v>
      </c>
      <c r="E16" s="187">
        <f t="shared" ref="E16:E79" si="4">IF(C16="","",(D16-C16)/($D$14-$C$14))</f>
        <v>6.4879356568364613E-4</v>
      </c>
      <c r="F16" s="148">
        <f t="shared" si="0"/>
        <v>44257.25</v>
      </c>
      <c r="G16" s="116"/>
      <c r="H16" s="549">
        <f t="shared" si="1"/>
        <v>1119</v>
      </c>
      <c r="I16" s="550">
        <f t="shared" si="2"/>
        <v>733.75</v>
      </c>
      <c r="J16" s="113">
        <f t="shared" si="3"/>
        <v>385.25</v>
      </c>
      <c r="K16" s="549">
        <f t="shared" ref="K16:K79" si="5">IF(C16="","",C16-(I16*E16))</f>
        <v>4.363947721179624</v>
      </c>
      <c r="L16" s="559"/>
      <c r="M16" s="433"/>
      <c r="N16" s="187">
        <v>2.6790000000000003</v>
      </c>
      <c r="O16" s="113">
        <v>2.5</v>
      </c>
      <c r="P16" s="198">
        <v>2.42</v>
      </c>
      <c r="Q16" s="148">
        <f t="shared" ref="Q16:Q79" si="6">IF($F16&lt;$P$14,$P$14,IF($F16&lt;$O$14,$O$14,$N$14))</f>
        <v>44331</v>
      </c>
      <c r="R16" s="148">
        <f t="shared" ref="R16:R79" si="7">IF($F16&gt;$N$14,$N$14,IF($F16&gt;$O$14,$O$14,$P$14))</f>
        <v>43936</v>
      </c>
      <c r="S16" s="187">
        <f t="shared" ref="S16:S68" si="8">IF(O16="","",(P16-O16)/($P$14-$O$14))</f>
        <v>2.0253164556962043E-4</v>
      </c>
      <c r="T16" s="549">
        <f t="shared" ref="T16:T79" si="9">Q16-R16</f>
        <v>395</v>
      </c>
      <c r="U16" s="113">
        <f t="shared" ref="U16:U79" si="10">Q16-F16</f>
        <v>73.75</v>
      </c>
      <c r="V16" s="113">
        <f t="shared" ref="V16:V79" si="11">F16-R16</f>
        <v>321.25</v>
      </c>
      <c r="W16" s="549">
        <f t="shared" ref="W16:W68" si="12">IF(O16="","",O16-(U16*S16))</f>
        <v>2.4850632911392405</v>
      </c>
      <c r="X16" s="186">
        <f t="shared" ref="X16:X79" si="13">IFERROR(K16-W16,"")</f>
        <v>1.8788844300403835</v>
      </c>
      <c r="Y16" s="113">
        <f t="shared" ref="Y16:Y79" si="14">IF(X16="","",((1+X16/200)^2-1)*100)</f>
        <v>1.8877099467939917</v>
      </c>
      <c r="Z16" s="433"/>
      <c r="AA16" s="433"/>
      <c r="AB16" s="433"/>
      <c r="AC16" s="433"/>
      <c r="AD16" s="433"/>
    </row>
    <row r="17" spans="2:30" x14ac:dyDescent="0.35">
      <c r="B17" s="116">
        <v>42432</v>
      </c>
      <c r="C17" s="49">
        <v>4.8159999999999998</v>
      </c>
      <c r="D17" s="350">
        <v>4.0860000000000003</v>
      </c>
      <c r="E17" s="187">
        <f t="shared" si="4"/>
        <v>6.5236818588024984E-4</v>
      </c>
      <c r="F17" s="148">
        <f t="shared" si="0"/>
        <v>44258.25</v>
      </c>
      <c r="G17" s="116"/>
      <c r="H17" s="549">
        <f t="shared" si="1"/>
        <v>1119</v>
      </c>
      <c r="I17" s="550">
        <f t="shared" si="2"/>
        <v>732.75</v>
      </c>
      <c r="J17" s="113">
        <f t="shared" si="3"/>
        <v>386.25</v>
      </c>
      <c r="K17" s="549">
        <f t="shared" si="5"/>
        <v>4.3379772117962467</v>
      </c>
      <c r="L17" s="559"/>
      <c r="M17" s="433"/>
      <c r="N17" s="187">
        <v>2.7090000000000001</v>
      </c>
      <c r="O17" s="113">
        <v>2.516</v>
      </c>
      <c r="P17" s="198">
        <v>2.427</v>
      </c>
      <c r="Q17" s="148">
        <f t="shared" si="6"/>
        <v>44331</v>
      </c>
      <c r="R17" s="148">
        <f t="shared" si="7"/>
        <v>43936</v>
      </c>
      <c r="S17" s="187">
        <f t="shared" si="8"/>
        <v>2.2531645569620246E-4</v>
      </c>
      <c r="T17" s="549">
        <f t="shared" si="9"/>
        <v>395</v>
      </c>
      <c r="U17" s="113">
        <f t="shared" si="10"/>
        <v>72.75</v>
      </c>
      <c r="V17" s="113">
        <f t="shared" si="11"/>
        <v>322.25</v>
      </c>
      <c r="W17" s="549">
        <f t="shared" si="12"/>
        <v>2.4996082278481011</v>
      </c>
      <c r="X17" s="186">
        <f t="shared" si="13"/>
        <v>1.8383689839481456</v>
      </c>
      <c r="Y17" s="113">
        <f t="shared" si="14"/>
        <v>1.8468179852510147</v>
      </c>
      <c r="Z17" s="433"/>
      <c r="AA17" s="433"/>
      <c r="AB17" s="433"/>
      <c r="AC17" s="433"/>
      <c r="AD17" s="433"/>
    </row>
    <row r="18" spans="2:30" x14ac:dyDescent="0.35">
      <c r="B18" s="116">
        <v>42433</v>
      </c>
      <c r="C18" s="49">
        <v>4.8339999999999996</v>
      </c>
      <c r="D18" s="350">
        <v>4.1040000000000001</v>
      </c>
      <c r="E18" s="187">
        <f t="shared" si="4"/>
        <v>6.5236818588024984E-4</v>
      </c>
      <c r="F18" s="148">
        <f t="shared" si="0"/>
        <v>44259.25</v>
      </c>
      <c r="G18" s="116"/>
      <c r="H18" s="549">
        <f t="shared" si="1"/>
        <v>1119</v>
      </c>
      <c r="I18" s="550">
        <f t="shared" si="2"/>
        <v>731.75</v>
      </c>
      <c r="J18" s="113">
        <f t="shared" si="3"/>
        <v>387.25</v>
      </c>
      <c r="K18" s="549">
        <f t="shared" si="5"/>
        <v>4.3566295799821271</v>
      </c>
      <c r="L18" s="559"/>
      <c r="M18" s="433"/>
      <c r="N18" s="187">
        <v>2.7050000000000001</v>
      </c>
      <c r="O18" s="113">
        <v>2.5140000000000002</v>
      </c>
      <c r="P18" s="198">
        <v>2.4220000000000002</v>
      </c>
      <c r="Q18" s="148">
        <f t="shared" si="6"/>
        <v>44331</v>
      </c>
      <c r="R18" s="148">
        <f t="shared" si="7"/>
        <v>43936</v>
      </c>
      <c r="S18" s="187">
        <f t="shared" si="8"/>
        <v>2.329113924050635E-4</v>
      </c>
      <c r="T18" s="549">
        <f t="shared" si="9"/>
        <v>395</v>
      </c>
      <c r="U18" s="113">
        <f t="shared" si="10"/>
        <v>71.75</v>
      </c>
      <c r="V18" s="113">
        <f t="shared" si="11"/>
        <v>323.25</v>
      </c>
      <c r="W18" s="549">
        <f t="shared" si="12"/>
        <v>2.4972886075949368</v>
      </c>
      <c r="X18" s="186">
        <f t="shared" si="13"/>
        <v>1.8593409723871903</v>
      </c>
      <c r="Y18" s="113">
        <f t="shared" si="14"/>
        <v>1.8679838445161634</v>
      </c>
      <c r="Z18" s="433"/>
      <c r="AA18" s="433"/>
      <c r="AB18" s="433"/>
      <c r="AC18" s="433"/>
      <c r="AD18" s="433"/>
    </row>
    <row r="19" spans="2:30" x14ac:dyDescent="0.35">
      <c r="B19" s="116">
        <v>42436</v>
      </c>
      <c r="C19" s="49">
        <v>4.7670000000000003</v>
      </c>
      <c r="D19" s="350">
        <v>3.9820000000000002</v>
      </c>
      <c r="E19" s="187">
        <f t="shared" si="4"/>
        <v>7.0151921358355682E-4</v>
      </c>
      <c r="F19" s="148">
        <f t="shared" si="0"/>
        <v>44262.25</v>
      </c>
      <c r="G19" s="116"/>
      <c r="H19" s="549">
        <f t="shared" si="1"/>
        <v>1119</v>
      </c>
      <c r="I19" s="550">
        <f t="shared" si="2"/>
        <v>728.75</v>
      </c>
      <c r="J19" s="113">
        <f t="shared" si="3"/>
        <v>390.25</v>
      </c>
      <c r="K19" s="549">
        <f t="shared" si="5"/>
        <v>4.2557678731009831</v>
      </c>
      <c r="L19" s="559"/>
      <c r="M19" s="433"/>
      <c r="N19" s="187">
        <v>2.7309999999999999</v>
      </c>
      <c r="O19" s="113">
        <v>2.532</v>
      </c>
      <c r="P19" s="198">
        <v>2.4390000000000001</v>
      </c>
      <c r="Q19" s="148">
        <f t="shared" si="6"/>
        <v>44331</v>
      </c>
      <c r="R19" s="148">
        <f t="shared" si="7"/>
        <v>43936</v>
      </c>
      <c r="S19" s="187">
        <f t="shared" si="8"/>
        <v>2.3544303797468349E-4</v>
      </c>
      <c r="T19" s="549">
        <f t="shared" si="9"/>
        <v>395</v>
      </c>
      <c r="U19" s="113">
        <f t="shared" si="10"/>
        <v>68.75</v>
      </c>
      <c r="V19" s="113">
        <f t="shared" si="11"/>
        <v>326.25</v>
      </c>
      <c r="W19" s="549">
        <f t="shared" si="12"/>
        <v>2.5158132911392403</v>
      </c>
      <c r="X19" s="186">
        <f t="shared" si="13"/>
        <v>1.7399545819617428</v>
      </c>
      <c r="Y19" s="113">
        <f t="shared" si="14"/>
        <v>1.7475231868299357</v>
      </c>
      <c r="Z19" s="433"/>
      <c r="AA19" s="433"/>
      <c r="AB19" s="433"/>
      <c r="AC19" s="433"/>
      <c r="AD19" s="433"/>
    </row>
    <row r="20" spans="2:30" x14ac:dyDescent="0.35">
      <c r="B20" s="116">
        <v>42437</v>
      </c>
      <c r="C20" s="49">
        <v>4.7149999999999999</v>
      </c>
      <c r="D20" s="350">
        <v>3.9449999999999998</v>
      </c>
      <c r="E20" s="187">
        <f t="shared" si="4"/>
        <v>6.881143878462913E-4</v>
      </c>
      <c r="F20" s="148">
        <f t="shared" si="0"/>
        <v>44263.25</v>
      </c>
      <c r="G20" s="116"/>
      <c r="H20" s="549">
        <f t="shared" si="1"/>
        <v>1119</v>
      </c>
      <c r="I20" s="550">
        <f t="shared" si="2"/>
        <v>727.75</v>
      </c>
      <c r="J20" s="113">
        <f t="shared" si="3"/>
        <v>391.25</v>
      </c>
      <c r="K20" s="549">
        <f t="shared" si="5"/>
        <v>4.214224754244861</v>
      </c>
      <c r="L20" s="559"/>
      <c r="M20" s="433"/>
      <c r="N20" s="187">
        <v>2.7069999999999999</v>
      </c>
      <c r="O20" s="113">
        <v>2.5089999999999999</v>
      </c>
      <c r="P20" s="198">
        <v>2.415</v>
      </c>
      <c r="Q20" s="148">
        <f t="shared" si="6"/>
        <v>44331</v>
      </c>
      <c r="R20" s="148">
        <f t="shared" si="7"/>
        <v>43936</v>
      </c>
      <c r="S20" s="187">
        <f t="shared" si="8"/>
        <v>2.3797468354430344E-4</v>
      </c>
      <c r="T20" s="549">
        <f t="shared" si="9"/>
        <v>395</v>
      </c>
      <c r="U20" s="113">
        <f t="shared" si="10"/>
        <v>67.75</v>
      </c>
      <c r="V20" s="113">
        <f t="shared" si="11"/>
        <v>327.25</v>
      </c>
      <c r="W20" s="549">
        <f>IF(O20="","",O20-(U20*S20))</f>
        <v>2.4928772151898735</v>
      </c>
      <c r="X20" s="186">
        <f>IFERROR(K20-W20,"")</f>
        <v>1.7213475390549875</v>
      </c>
      <c r="Y20" s="113">
        <f t="shared" si="14"/>
        <v>1.728755132430515</v>
      </c>
      <c r="Z20" s="433"/>
      <c r="AA20" s="433"/>
      <c r="AB20" s="433"/>
      <c r="AC20" s="433"/>
      <c r="AD20" s="433"/>
    </row>
    <row r="21" spans="2:30" x14ac:dyDescent="0.35">
      <c r="B21" s="116">
        <v>42438</v>
      </c>
      <c r="C21" s="49">
        <v>4.5579999999999998</v>
      </c>
      <c r="D21" s="350">
        <v>3.802</v>
      </c>
      <c r="E21" s="187">
        <f t="shared" si="4"/>
        <v>6.7560321715817674E-4</v>
      </c>
      <c r="F21" s="148">
        <f t="shared" si="0"/>
        <v>44264.25</v>
      </c>
      <c r="G21" s="116"/>
      <c r="H21" s="549">
        <f t="shared" si="1"/>
        <v>1119</v>
      </c>
      <c r="I21" s="550">
        <f t="shared" si="2"/>
        <v>726.75</v>
      </c>
      <c r="J21" s="113">
        <f t="shared" si="3"/>
        <v>392.25</v>
      </c>
      <c r="K21" s="549">
        <f t="shared" si="5"/>
        <v>4.0670053619302946</v>
      </c>
      <c r="L21" s="559"/>
      <c r="M21" s="433"/>
      <c r="N21" s="187">
        <v>2.6790000000000003</v>
      </c>
      <c r="O21" s="113">
        <v>2.4849999999999999</v>
      </c>
      <c r="P21" s="198">
        <v>2.3940000000000001</v>
      </c>
      <c r="Q21" s="148">
        <f t="shared" si="6"/>
        <v>44331</v>
      </c>
      <c r="R21" s="148">
        <f t="shared" si="7"/>
        <v>43936</v>
      </c>
      <c r="S21" s="187">
        <f t="shared" si="8"/>
        <v>2.303797468354424E-4</v>
      </c>
      <c r="T21" s="549">
        <f t="shared" si="9"/>
        <v>395</v>
      </c>
      <c r="U21" s="113">
        <f t="shared" si="10"/>
        <v>66.75</v>
      </c>
      <c r="V21" s="113">
        <f t="shared" si="11"/>
        <v>328.25</v>
      </c>
      <c r="W21" s="549">
        <f t="shared" si="12"/>
        <v>2.4696221518987342</v>
      </c>
      <c r="X21" s="186">
        <f t="shared" si="13"/>
        <v>1.5973832100315604</v>
      </c>
      <c r="Y21" s="113">
        <f t="shared" si="14"/>
        <v>1.6037622928307904</v>
      </c>
      <c r="Z21" s="433"/>
      <c r="AA21" s="433"/>
      <c r="AB21" s="433"/>
      <c r="AC21" s="433"/>
      <c r="AD21" s="433"/>
    </row>
    <row r="22" spans="2:30" x14ac:dyDescent="0.35">
      <c r="B22" s="116">
        <v>42439</v>
      </c>
      <c r="C22" s="49">
        <v>4.556</v>
      </c>
      <c r="D22" s="350">
        <v>3.85</v>
      </c>
      <c r="E22" s="187">
        <f t="shared" si="4"/>
        <v>6.3092046470062551E-4</v>
      </c>
      <c r="F22" s="148">
        <f t="shared" si="0"/>
        <v>44265.25</v>
      </c>
      <c r="G22" s="116"/>
      <c r="H22" s="549">
        <f t="shared" si="1"/>
        <v>1119</v>
      </c>
      <c r="I22" s="550">
        <f t="shared" si="2"/>
        <v>725.75</v>
      </c>
      <c r="J22" s="113">
        <f t="shared" si="3"/>
        <v>393.25</v>
      </c>
      <c r="K22" s="549">
        <f t="shared" si="5"/>
        <v>4.0981094727435208</v>
      </c>
      <c r="L22" s="559"/>
      <c r="M22" s="433"/>
      <c r="N22" s="187">
        <v>2.5659999999999998</v>
      </c>
      <c r="O22" s="113">
        <v>2.355</v>
      </c>
      <c r="P22" s="198">
        <v>2.2330000000000001</v>
      </c>
      <c r="Q22" s="148">
        <f t="shared" si="6"/>
        <v>44331</v>
      </c>
      <c r="R22" s="148">
        <f t="shared" si="7"/>
        <v>43936</v>
      </c>
      <c r="S22" s="187">
        <f t="shared" si="8"/>
        <v>3.0886075949367059E-4</v>
      </c>
      <c r="T22" s="549">
        <f t="shared" si="9"/>
        <v>395</v>
      </c>
      <c r="U22" s="113">
        <f t="shared" si="10"/>
        <v>65.75</v>
      </c>
      <c r="V22" s="113">
        <f t="shared" si="11"/>
        <v>329.25</v>
      </c>
      <c r="W22" s="549">
        <f t="shared" si="12"/>
        <v>2.3346924050632913</v>
      </c>
      <c r="X22" s="186">
        <f t="shared" si="13"/>
        <v>1.7634170676802294</v>
      </c>
      <c r="Y22" s="113">
        <f t="shared" si="14"/>
        <v>1.7711911670666769</v>
      </c>
      <c r="Z22" s="433"/>
      <c r="AA22" s="433"/>
      <c r="AB22" s="433"/>
      <c r="AC22" s="433"/>
      <c r="AD22" s="433"/>
    </row>
    <row r="23" spans="2:30" x14ac:dyDescent="0.35">
      <c r="B23" s="116">
        <v>42440</v>
      </c>
      <c r="C23" s="49">
        <v>4.593</v>
      </c>
      <c r="D23" s="350">
        <v>3.8769999999999998</v>
      </c>
      <c r="E23" s="187">
        <f t="shared" si="4"/>
        <v>6.3985701519213604E-4</v>
      </c>
      <c r="F23" s="148">
        <f t="shared" si="0"/>
        <v>44266.25</v>
      </c>
      <c r="G23" s="116"/>
      <c r="H23" s="549">
        <f t="shared" si="1"/>
        <v>1119</v>
      </c>
      <c r="I23" s="550">
        <f t="shared" si="2"/>
        <v>724.75</v>
      </c>
      <c r="J23" s="113">
        <f t="shared" si="3"/>
        <v>394.25</v>
      </c>
      <c r="K23" s="549">
        <f t="shared" si="5"/>
        <v>4.1292636282394994</v>
      </c>
      <c r="L23" s="559"/>
      <c r="M23" s="433"/>
      <c r="N23" s="187">
        <v>2.6339999999999999</v>
      </c>
      <c r="O23" s="113">
        <v>2.415</v>
      </c>
      <c r="P23" s="198">
        <v>2.2749999999999999</v>
      </c>
      <c r="Q23" s="148">
        <f t="shared" si="6"/>
        <v>44331</v>
      </c>
      <c r="R23" s="148">
        <f t="shared" si="7"/>
        <v>43936</v>
      </c>
      <c r="S23" s="187">
        <f t="shared" si="8"/>
        <v>3.5443037974683574E-4</v>
      </c>
      <c r="T23" s="549">
        <f t="shared" si="9"/>
        <v>395</v>
      </c>
      <c r="U23" s="113">
        <f t="shared" si="10"/>
        <v>64.75</v>
      </c>
      <c r="V23" s="113">
        <f t="shared" si="11"/>
        <v>330.25</v>
      </c>
      <c r="W23" s="549">
        <f>IF(O23="","",O23-(U23*S23))</f>
        <v>2.3920506329113924</v>
      </c>
      <c r="X23" s="186">
        <f>IFERROR(K23-W23,"")</f>
        <v>1.737212995328107</v>
      </c>
      <c r="Y23" s="113">
        <f t="shared" si="14"/>
        <v>1.7447577678059378</v>
      </c>
      <c r="Z23" s="433"/>
      <c r="AA23" s="433"/>
      <c r="AB23" s="433"/>
      <c r="AC23" s="433"/>
      <c r="AD23" s="433"/>
    </row>
    <row r="24" spans="2:30" x14ac:dyDescent="0.35">
      <c r="B24" s="116">
        <v>42443</v>
      </c>
      <c r="C24" s="49">
        <v>4.5629999999999997</v>
      </c>
      <c r="D24" s="350">
        <v>3.7869999999999999</v>
      </c>
      <c r="E24" s="187">
        <f>IF(C24="","",(D24-C24)/($D$14-$C$14))</f>
        <v>6.9347631814119736E-4</v>
      </c>
      <c r="F24" s="148">
        <f t="shared" si="0"/>
        <v>44269.25</v>
      </c>
      <c r="G24" s="116"/>
      <c r="H24" s="549">
        <f t="shared" si="1"/>
        <v>1119</v>
      </c>
      <c r="I24" s="550">
        <f t="shared" si="2"/>
        <v>721.75</v>
      </c>
      <c r="J24" s="113">
        <f t="shared" si="3"/>
        <v>397.25</v>
      </c>
      <c r="K24" s="549">
        <f>IF(C24="","",C24-(I24*E24))</f>
        <v>4.0624834673815906</v>
      </c>
      <c r="L24" s="559"/>
      <c r="M24" s="433"/>
      <c r="N24" s="187">
        <v>2.6779999999999999</v>
      </c>
      <c r="O24" s="113">
        <v>2.452</v>
      </c>
      <c r="P24" s="198">
        <v>2.3130000000000002</v>
      </c>
      <c r="Q24" s="148">
        <f t="shared" si="6"/>
        <v>44331</v>
      </c>
      <c r="R24" s="148">
        <f t="shared" si="7"/>
        <v>43936</v>
      </c>
      <c r="S24" s="187">
        <f>IF(O24="","",(P24-O24)/($P$14-$O$14))</f>
        <v>3.5189873417721464E-4</v>
      </c>
      <c r="T24" s="549">
        <f t="shared" si="9"/>
        <v>395</v>
      </c>
      <c r="U24" s="113">
        <f t="shared" si="10"/>
        <v>61.75</v>
      </c>
      <c r="V24" s="113">
        <f t="shared" si="11"/>
        <v>333.25</v>
      </c>
      <c r="W24" s="549">
        <f t="shared" si="12"/>
        <v>2.430270253164557</v>
      </c>
      <c r="X24" s="186">
        <f t="shared" si="13"/>
        <v>1.6322132142170336</v>
      </c>
      <c r="Y24" s="113">
        <f t="shared" si="14"/>
        <v>1.6388735141586785</v>
      </c>
      <c r="Z24" s="433"/>
      <c r="AA24" s="433"/>
      <c r="AB24" s="433"/>
      <c r="AC24" s="433"/>
      <c r="AD24" s="433"/>
    </row>
    <row r="25" spans="2:30" x14ac:dyDescent="0.35">
      <c r="B25" s="116">
        <v>42444</v>
      </c>
      <c r="C25" s="49">
        <v>4.5720000000000001</v>
      </c>
      <c r="D25" s="350">
        <v>3.79</v>
      </c>
      <c r="E25" s="187">
        <f t="shared" si="4"/>
        <v>6.9883824843610374E-4</v>
      </c>
      <c r="F25" s="148">
        <f t="shared" si="0"/>
        <v>44270.25</v>
      </c>
      <c r="G25" s="116"/>
      <c r="H25" s="549">
        <f t="shared" si="1"/>
        <v>1119</v>
      </c>
      <c r="I25" s="550">
        <f t="shared" si="2"/>
        <v>720.75</v>
      </c>
      <c r="J25" s="113">
        <f t="shared" si="3"/>
        <v>398.25</v>
      </c>
      <c r="K25" s="549">
        <f t="shared" si="5"/>
        <v>4.0683123324396782</v>
      </c>
      <c r="L25" s="559"/>
      <c r="M25" s="433"/>
      <c r="N25" s="187">
        <v>2.6879999999999997</v>
      </c>
      <c r="O25" s="113">
        <v>2.4529999999999998</v>
      </c>
      <c r="P25" s="198">
        <v>2.3140000000000001</v>
      </c>
      <c r="Q25" s="148">
        <f t="shared" si="6"/>
        <v>44331</v>
      </c>
      <c r="R25" s="148">
        <f t="shared" si="7"/>
        <v>43936</v>
      </c>
      <c r="S25" s="187">
        <f t="shared" si="8"/>
        <v>3.5189873417721464E-4</v>
      </c>
      <c r="T25" s="549">
        <f t="shared" si="9"/>
        <v>395</v>
      </c>
      <c r="U25" s="113">
        <f t="shared" si="10"/>
        <v>60.75</v>
      </c>
      <c r="V25" s="113">
        <f t="shared" si="11"/>
        <v>334.25</v>
      </c>
      <c r="W25" s="549">
        <f t="shared" si="12"/>
        <v>2.431622151898734</v>
      </c>
      <c r="X25" s="186">
        <f t="shared" si="13"/>
        <v>1.6366901805409442</v>
      </c>
      <c r="Y25" s="113">
        <f t="shared" si="14"/>
        <v>1.6433870674086526</v>
      </c>
      <c r="Z25" s="433"/>
      <c r="AA25" s="433"/>
      <c r="AB25" s="433"/>
      <c r="AC25" s="433"/>
      <c r="AD25" s="433"/>
    </row>
    <row r="26" spans="2:30" x14ac:dyDescent="0.35">
      <c r="B26" s="116">
        <v>42445</v>
      </c>
      <c r="C26" s="49">
        <v>4.55</v>
      </c>
      <c r="D26" s="350">
        <v>3.7709999999999999</v>
      </c>
      <c r="E26" s="187">
        <f t="shared" si="4"/>
        <v>6.9615728328865055E-4</v>
      </c>
      <c r="F26" s="148">
        <f t="shared" si="0"/>
        <v>44271.25</v>
      </c>
      <c r="G26" s="116"/>
      <c r="H26" s="549">
        <f t="shared" si="1"/>
        <v>1119</v>
      </c>
      <c r="I26" s="550">
        <f t="shared" si="2"/>
        <v>719.75</v>
      </c>
      <c r="J26" s="113">
        <f t="shared" si="3"/>
        <v>399.25</v>
      </c>
      <c r="K26" s="549">
        <f t="shared" si="5"/>
        <v>4.0489407953529932</v>
      </c>
      <c r="L26" s="559"/>
      <c r="M26" s="433"/>
      <c r="N26" s="187">
        <v>2.7240000000000002</v>
      </c>
      <c r="O26" s="113">
        <v>2.484</v>
      </c>
      <c r="P26" s="198">
        <v>2.3449999999999998</v>
      </c>
      <c r="Q26" s="148">
        <f t="shared" si="6"/>
        <v>44331</v>
      </c>
      <c r="R26" s="148">
        <f t="shared" si="7"/>
        <v>43936</v>
      </c>
      <c r="S26" s="187">
        <f t="shared" si="8"/>
        <v>3.5189873417721578E-4</v>
      </c>
      <c r="T26" s="549">
        <f t="shared" si="9"/>
        <v>395</v>
      </c>
      <c r="U26" s="113">
        <f t="shared" si="10"/>
        <v>59.75</v>
      </c>
      <c r="V26" s="113">
        <f t="shared" si="11"/>
        <v>335.25</v>
      </c>
      <c r="W26" s="549">
        <f t="shared" si="12"/>
        <v>2.4629740506329112</v>
      </c>
      <c r="X26" s="186">
        <f t="shared" si="13"/>
        <v>1.585966744720082</v>
      </c>
      <c r="Y26" s="113">
        <f t="shared" si="14"/>
        <v>1.5922549710084777</v>
      </c>
      <c r="Z26" s="433"/>
      <c r="AA26" s="433"/>
      <c r="AB26" s="433"/>
      <c r="AC26" s="433"/>
      <c r="AD26" s="433"/>
    </row>
    <row r="27" spans="2:30" x14ac:dyDescent="0.35">
      <c r="B27" s="116">
        <v>42446</v>
      </c>
      <c r="C27" s="49">
        <v>4.5270000000000001</v>
      </c>
      <c r="D27" s="350">
        <v>3.7629999999999999</v>
      </c>
      <c r="E27" s="187">
        <f t="shared" si="4"/>
        <v>6.8275245755138536E-4</v>
      </c>
      <c r="F27" s="148">
        <f t="shared" si="0"/>
        <v>44272.25</v>
      </c>
      <c r="G27" s="116"/>
      <c r="H27" s="549">
        <f t="shared" si="1"/>
        <v>1119</v>
      </c>
      <c r="I27" s="550">
        <f t="shared" si="2"/>
        <v>718.75</v>
      </c>
      <c r="J27" s="113">
        <f t="shared" si="3"/>
        <v>400.25</v>
      </c>
      <c r="K27" s="549">
        <f t="shared" si="5"/>
        <v>4.0362716711349416</v>
      </c>
      <c r="L27" s="559"/>
      <c r="M27" s="433"/>
      <c r="N27" s="187">
        <v>2.6640000000000001</v>
      </c>
      <c r="O27" s="113">
        <v>2.427</v>
      </c>
      <c r="P27" s="198">
        <v>2.2959999999999998</v>
      </c>
      <c r="Q27" s="148">
        <f t="shared" si="6"/>
        <v>44331</v>
      </c>
      <c r="R27" s="148">
        <f t="shared" si="7"/>
        <v>43936</v>
      </c>
      <c r="S27" s="187">
        <f t="shared" si="8"/>
        <v>3.3164556962025373E-4</v>
      </c>
      <c r="T27" s="549">
        <f t="shared" si="9"/>
        <v>395</v>
      </c>
      <c r="U27" s="113">
        <f t="shared" si="10"/>
        <v>58.75</v>
      </c>
      <c r="V27" s="113">
        <f t="shared" si="11"/>
        <v>336.25</v>
      </c>
      <c r="W27" s="549">
        <f t="shared" si="12"/>
        <v>2.4075158227848101</v>
      </c>
      <c r="X27" s="186">
        <f t="shared" si="13"/>
        <v>1.6287558483501314</v>
      </c>
      <c r="Y27" s="113">
        <f t="shared" si="14"/>
        <v>1.6353879623839829</v>
      </c>
      <c r="Z27" s="433"/>
      <c r="AA27" s="433"/>
      <c r="AB27" s="433"/>
      <c r="AC27" s="433"/>
      <c r="AD27" s="433"/>
    </row>
    <row r="28" spans="2:30" x14ac:dyDescent="0.35">
      <c r="B28" s="116">
        <v>42447</v>
      </c>
      <c r="C28" s="49">
        <v>4.5090000000000003</v>
      </c>
      <c r="D28" s="350">
        <v>3.7410000000000001</v>
      </c>
      <c r="E28" s="187">
        <f t="shared" si="4"/>
        <v>6.863270777479895E-4</v>
      </c>
      <c r="F28" s="148">
        <f t="shared" si="0"/>
        <v>44273.25</v>
      </c>
      <c r="G28" s="116"/>
      <c r="H28" s="549">
        <f t="shared" si="1"/>
        <v>1119</v>
      </c>
      <c r="I28" s="550">
        <f t="shared" si="2"/>
        <v>717.75</v>
      </c>
      <c r="J28" s="113">
        <f t="shared" si="3"/>
        <v>401.25</v>
      </c>
      <c r="K28" s="549">
        <f t="shared" si="5"/>
        <v>4.0163887399463807</v>
      </c>
      <c r="L28" s="559"/>
      <c r="M28" s="433"/>
      <c r="N28" s="187">
        <v>2.6179999999999999</v>
      </c>
      <c r="O28" s="113">
        <v>2.3890000000000002</v>
      </c>
      <c r="P28" s="198">
        <v>2.2679999999999998</v>
      </c>
      <c r="Q28" s="148">
        <f t="shared" si="6"/>
        <v>44331</v>
      </c>
      <c r="R28" s="148">
        <f t="shared" si="7"/>
        <v>43936</v>
      </c>
      <c r="S28" s="187">
        <f t="shared" si="8"/>
        <v>3.0632911392405177E-4</v>
      </c>
      <c r="T28" s="549">
        <f t="shared" si="9"/>
        <v>395</v>
      </c>
      <c r="U28" s="113">
        <f t="shared" si="10"/>
        <v>57.75</v>
      </c>
      <c r="V28" s="113">
        <f t="shared" si="11"/>
        <v>337.25</v>
      </c>
      <c r="W28" s="549">
        <f t="shared" si="12"/>
        <v>2.3713094936708861</v>
      </c>
      <c r="X28" s="186">
        <f t="shared" si="13"/>
        <v>1.6450792462754946</v>
      </c>
      <c r="Y28" s="113">
        <f t="shared" si="14"/>
        <v>1.6518449605918084</v>
      </c>
      <c r="Z28" s="433"/>
      <c r="AA28" s="433"/>
      <c r="AB28" s="433"/>
      <c r="AC28" s="433"/>
      <c r="AD28" s="433"/>
    </row>
    <row r="29" spans="2:30" x14ac:dyDescent="0.35">
      <c r="B29" s="116">
        <v>42450</v>
      </c>
      <c r="C29" s="49">
        <v>4.524</v>
      </c>
      <c r="D29" s="350">
        <v>3.7480000000000002</v>
      </c>
      <c r="E29" s="187">
        <f t="shared" si="4"/>
        <v>6.9347631814119736E-4</v>
      </c>
      <c r="F29" s="148">
        <f t="shared" si="0"/>
        <v>44276.25</v>
      </c>
      <c r="G29" s="116"/>
      <c r="H29" s="549">
        <f t="shared" si="1"/>
        <v>1119</v>
      </c>
      <c r="I29" s="550">
        <f t="shared" si="2"/>
        <v>714.75</v>
      </c>
      <c r="J29" s="113">
        <f t="shared" si="3"/>
        <v>404.25</v>
      </c>
      <c r="K29" s="549">
        <f t="shared" si="5"/>
        <v>4.0283378016085791</v>
      </c>
      <c r="L29" s="559"/>
      <c r="M29" s="433"/>
      <c r="N29" s="187">
        <v>2.6109999999999998</v>
      </c>
      <c r="O29" s="113">
        <v>2.38</v>
      </c>
      <c r="P29" s="198">
        <v>2.2610000000000001</v>
      </c>
      <c r="Q29" s="148">
        <f t="shared" si="6"/>
        <v>44331</v>
      </c>
      <c r="R29" s="148">
        <f t="shared" si="7"/>
        <v>43936</v>
      </c>
      <c r="S29" s="187">
        <f t="shared" si="8"/>
        <v>3.0126582278480957E-4</v>
      </c>
      <c r="T29" s="549">
        <f t="shared" si="9"/>
        <v>395</v>
      </c>
      <c r="U29" s="113">
        <f t="shared" si="10"/>
        <v>54.75</v>
      </c>
      <c r="V29" s="113">
        <f t="shared" si="11"/>
        <v>340.25</v>
      </c>
      <c r="W29" s="549">
        <f t="shared" si="12"/>
        <v>2.3635056962025316</v>
      </c>
      <c r="X29" s="186">
        <f t="shared" si="13"/>
        <v>1.6648321054060475</v>
      </c>
      <c r="Y29" s="113">
        <f t="shared" si="14"/>
        <v>1.6717612702540352</v>
      </c>
      <c r="Z29" s="433"/>
      <c r="AA29" s="433"/>
      <c r="AB29" s="433"/>
      <c r="AC29" s="433"/>
      <c r="AD29" s="433"/>
    </row>
    <row r="30" spans="2:30" x14ac:dyDescent="0.35">
      <c r="B30" s="116">
        <v>42451</v>
      </c>
      <c r="C30" s="49">
        <v>4.5350000000000001</v>
      </c>
      <c r="D30" s="350">
        <v>3.7720000000000002</v>
      </c>
      <c r="E30" s="187">
        <f t="shared" si="4"/>
        <v>6.8185880250223407E-4</v>
      </c>
      <c r="F30" s="148">
        <f t="shared" si="0"/>
        <v>44277.25</v>
      </c>
      <c r="G30" s="116"/>
      <c r="H30" s="549">
        <f t="shared" si="1"/>
        <v>1119</v>
      </c>
      <c r="I30" s="550">
        <f t="shared" si="2"/>
        <v>713.75</v>
      </c>
      <c r="J30" s="113">
        <f t="shared" si="3"/>
        <v>405.25</v>
      </c>
      <c r="K30" s="549">
        <f t="shared" si="5"/>
        <v>4.0483232797140305</v>
      </c>
      <c r="L30" s="559"/>
      <c r="M30" s="433"/>
      <c r="N30" s="187">
        <v>2.6269999999999998</v>
      </c>
      <c r="O30" s="113">
        <v>2.3940000000000001</v>
      </c>
      <c r="P30" s="198">
        <v>2.2770000000000001</v>
      </c>
      <c r="Q30" s="148">
        <f t="shared" si="6"/>
        <v>44331</v>
      </c>
      <c r="R30" s="148">
        <f t="shared" si="7"/>
        <v>43936</v>
      </c>
      <c r="S30" s="187">
        <f t="shared" si="8"/>
        <v>2.962025316455696E-4</v>
      </c>
      <c r="T30" s="549">
        <f t="shared" si="9"/>
        <v>395</v>
      </c>
      <c r="U30" s="113">
        <f t="shared" si="10"/>
        <v>53.75</v>
      </c>
      <c r="V30" s="113">
        <f t="shared" si="11"/>
        <v>341.25</v>
      </c>
      <c r="W30" s="549">
        <f t="shared" si="12"/>
        <v>2.3780791139240507</v>
      </c>
      <c r="X30" s="186">
        <f t="shared" si="13"/>
        <v>1.6702441657899798</v>
      </c>
      <c r="Y30" s="113">
        <f t="shared" si="14"/>
        <v>1.6772184547233504</v>
      </c>
      <c r="Z30" s="433"/>
      <c r="AA30" s="433"/>
      <c r="AB30" s="433"/>
      <c r="AC30" s="433"/>
      <c r="AD30" s="433"/>
    </row>
    <row r="31" spans="2:30" x14ac:dyDescent="0.35">
      <c r="B31" s="116">
        <v>42452</v>
      </c>
      <c r="C31" s="49">
        <v>4.5330000000000004</v>
      </c>
      <c r="D31" s="350">
        <v>3.742</v>
      </c>
      <c r="E31" s="187">
        <f t="shared" si="4"/>
        <v>7.068811438784632E-4</v>
      </c>
      <c r="F31" s="148">
        <f t="shared" si="0"/>
        <v>44278.25</v>
      </c>
      <c r="G31" s="116"/>
      <c r="H31" s="549">
        <f t="shared" si="1"/>
        <v>1119</v>
      </c>
      <c r="I31" s="550">
        <f t="shared" si="2"/>
        <v>712.75</v>
      </c>
      <c r="J31" s="113">
        <f t="shared" si="3"/>
        <v>406.25</v>
      </c>
      <c r="K31" s="549">
        <f t="shared" si="5"/>
        <v>4.0291704647006252</v>
      </c>
      <c r="L31" s="559"/>
      <c r="M31" s="433"/>
      <c r="N31" s="187">
        <v>2.6790000000000003</v>
      </c>
      <c r="O31" s="113">
        <v>2.4279999999999999</v>
      </c>
      <c r="P31" s="198">
        <v>2.3170000000000002</v>
      </c>
      <c r="Q31" s="148">
        <f t="shared" si="6"/>
        <v>44331</v>
      </c>
      <c r="R31" s="148">
        <f t="shared" si="7"/>
        <v>43936</v>
      </c>
      <c r="S31" s="187">
        <f t="shared" si="8"/>
        <v>2.8101265822784752E-4</v>
      </c>
      <c r="T31" s="549">
        <f t="shared" si="9"/>
        <v>395</v>
      </c>
      <c r="U31" s="113">
        <f t="shared" si="10"/>
        <v>52.75</v>
      </c>
      <c r="V31" s="113">
        <f t="shared" si="11"/>
        <v>342.25</v>
      </c>
      <c r="W31" s="549">
        <f t="shared" si="12"/>
        <v>2.413176582278481</v>
      </c>
      <c r="X31" s="186">
        <f t="shared" si="13"/>
        <v>1.6159938824221443</v>
      </c>
      <c r="Y31" s="113">
        <f t="shared" si="14"/>
        <v>1.6225224729922161</v>
      </c>
      <c r="Z31" s="433"/>
      <c r="AA31" s="433"/>
      <c r="AB31" s="433"/>
      <c r="AC31" s="433"/>
      <c r="AD31" s="433"/>
    </row>
    <row r="32" spans="2:30" x14ac:dyDescent="0.35">
      <c r="B32" s="116">
        <v>42453</v>
      </c>
      <c r="C32" s="49">
        <v>4.55</v>
      </c>
      <c r="D32" s="350">
        <v>3.7730000000000001</v>
      </c>
      <c r="E32" s="187">
        <f t="shared" si="4"/>
        <v>6.9436997319034821E-4</v>
      </c>
      <c r="F32" s="148">
        <f t="shared" si="0"/>
        <v>44279.25</v>
      </c>
      <c r="G32" s="116"/>
      <c r="H32" s="549">
        <f t="shared" si="1"/>
        <v>1119</v>
      </c>
      <c r="I32" s="550">
        <f t="shared" si="2"/>
        <v>711.75</v>
      </c>
      <c r="J32" s="113">
        <f t="shared" si="3"/>
        <v>407.25</v>
      </c>
      <c r="K32" s="549">
        <f t="shared" si="5"/>
        <v>4.0557821715817699</v>
      </c>
      <c r="L32" s="559"/>
      <c r="M32" s="433"/>
      <c r="N32" s="187">
        <v>2.6550000000000002</v>
      </c>
      <c r="O32" s="113">
        <v>2.4129999999999998</v>
      </c>
      <c r="P32" s="198">
        <v>2.2930000000000001</v>
      </c>
      <c r="Q32" s="148">
        <f t="shared" si="6"/>
        <v>44331</v>
      </c>
      <c r="R32" s="148">
        <f t="shared" si="7"/>
        <v>43936</v>
      </c>
      <c r="S32" s="187">
        <f t="shared" si="8"/>
        <v>3.0379746835442953E-4</v>
      </c>
      <c r="T32" s="549">
        <f t="shared" si="9"/>
        <v>395</v>
      </c>
      <c r="U32" s="113">
        <f t="shared" si="10"/>
        <v>51.75</v>
      </c>
      <c r="V32" s="113">
        <f t="shared" si="11"/>
        <v>343.25</v>
      </c>
      <c r="W32" s="549">
        <f t="shared" si="12"/>
        <v>2.3972784810126582</v>
      </c>
      <c r="X32" s="186">
        <f t="shared" si="13"/>
        <v>1.6585036905691117</v>
      </c>
      <c r="Y32" s="113">
        <f t="shared" si="14"/>
        <v>1.6653802767981896</v>
      </c>
      <c r="Z32" s="433"/>
      <c r="AA32" s="433"/>
      <c r="AB32" s="433"/>
      <c r="AC32" s="433"/>
      <c r="AD32" s="433"/>
    </row>
    <row r="33" spans="2:30" x14ac:dyDescent="0.35">
      <c r="B33" s="116">
        <v>42454</v>
      </c>
      <c r="C33" s="49" t="s">
        <v>437</v>
      </c>
      <c r="D33" s="350" t="s">
        <v>437</v>
      </c>
      <c r="E33" s="187" t="str">
        <f t="shared" si="4"/>
        <v/>
      </c>
      <c r="F33" s="148">
        <f t="shared" si="0"/>
        <v>44280.25</v>
      </c>
      <c r="G33" s="116"/>
      <c r="H33" s="549">
        <f t="shared" si="1"/>
        <v>1119</v>
      </c>
      <c r="I33" s="550">
        <f t="shared" si="2"/>
        <v>710.75</v>
      </c>
      <c r="J33" s="113">
        <f t="shared" si="3"/>
        <v>408.25</v>
      </c>
      <c r="K33" s="549" t="str">
        <f t="shared" si="5"/>
        <v/>
      </c>
      <c r="L33" s="559"/>
      <c r="M33" s="433"/>
      <c r="N33" s="187">
        <v>2.6339999999999999</v>
      </c>
      <c r="O33" s="113">
        <v>2.3879999999999999</v>
      </c>
      <c r="P33" s="198">
        <v>2.2730000000000001</v>
      </c>
      <c r="Q33" s="148">
        <f t="shared" si="6"/>
        <v>44331</v>
      </c>
      <c r="R33" s="148">
        <f t="shared" si="7"/>
        <v>43936</v>
      </c>
      <c r="S33" s="187">
        <f t="shared" si="8"/>
        <v>2.9113924050632855E-4</v>
      </c>
      <c r="T33" s="549">
        <f t="shared" si="9"/>
        <v>395</v>
      </c>
      <c r="U33" s="113">
        <f t="shared" si="10"/>
        <v>50.75</v>
      </c>
      <c r="V33" s="113">
        <f t="shared" si="11"/>
        <v>344.25</v>
      </c>
      <c r="W33" s="549">
        <f t="shared" si="12"/>
        <v>2.3732246835443038</v>
      </c>
      <c r="X33" s="186" t="str">
        <f t="shared" si="13"/>
        <v/>
      </c>
      <c r="Y33" s="113" t="str">
        <f t="shared" si="14"/>
        <v/>
      </c>
      <c r="Z33" s="433"/>
      <c r="AA33" s="433"/>
      <c r="AB33" s="433"/>
      <c r="AC33" s="433"/>
      <c r="AD33" s="433"/>
    </row>
    <row r="34" spans="2:30" x14ac:dyDescent="0.35">
      <c r="B34" s="116">
        <v>42457</v>
      </c>
      <c r="C34" s="49" t="s">
        <v>437</v>
      </c>
      <c r="D34" s="350" t="s">
        <v>437</v>
      </c>
      <c r="E34" s="187" t="str">
        <f t="shared" si="4"/>
        <v/>
      </c>
      <c r="F34" s="148">
        <f t="shared" si="0"/>
        <v>44283.25</v>
      </c>
      <c r="G34" s="116"/>
      <c r="H34" s="549">
        <f t="shared" si="1"/>
        <v>1119</v>
      </c>
      <c r="I34" s="550">
        <f t="shared" si="2"/>
        <v>707.75</v>
      </c>
      <c r="J34" s="113">
        <f t="shared" si="3"/>
        <v>411.25</v>
      </c>
      <c r="K34" s="549" t="str">
        <f t="shared" si="5"/>
        <v/>
      </c>
      <c r="L34" s="559"/>
      <c r="M34" s="433"/>
      <c r="N34" s="187">
        <v>2.6429999999999998</v>
      </c>
      <c r="O34" s="113">
        <v>2.4009999999999998</v>
      </c>
      <c r="P34" s="198">
        <v>2.2869999999999999</v>
      </c>
      <c r="Q34" s="148">
        <f t="shared" si="6"/>
        <v>44331</v>
      </c>
      <c r="R34" s="148">
        <f t="shared" si="7"/>
        <v>43936</v>
      </c>
      <c r="S34" s="187">
        <f t="shared" si="8"/>
        <v>2.8860759493670854E-4</v>
      </c>
      <c r="T34" s="549">
        <f t="shared" si="9"/>
        <v>395</v>
      </c>
      <c r="U34" s="113">
        <f t="shared" si="10"/>
        <v>47.75</v>
      </c>
      <c r="V34" s="113">
        <f t="shared" si="11"/>
        <v>347.25</v>
      </c>
      <c r="W34" s="549">
        <f t="shared" si="12"/>
        <v>2.3872189873417722</v>
      </c>
      <c r="X34" s="186" t="str">
        <f t="shared" si="13"/>
        <v/>
      </c>
      <c r="Y34" s="113" t="str">
        <f t="shared" si="14"/>
        <v/>
      </c>
      <c r="Z34" s="433"/>
      <c r="AA34" s="433"/>
      <c r="AB34" s="433"/>
      <c r="AC34" s="433"/>
      <c r="AD34" s="433"/>
    </row>
    <row r="35" spans="2:30" x14ac:dyDescent="0.35">
      <c r="B35" s="116">
        <v>42458</v>
      </c>
      <c r="C35" s="49">
        <v>4.5270000000000001</v>
      </c>
      <c r="D35" s="350">
        <v>3.7610000000000001</v>
      </c>
      <c r="E35" s="187">
        <f t="shared" si="4"/>
        <v>6.8453976764968727E-4</v>
      </c>
      <c r="F35" s="148">
        <f t="shared" si="0"/>
        <v>44284.25</v>
      </c>
      <c r="G35" s="116"/>
      <c r="H35" s="549">
        <f t="shared" si="1"/>
        <v>1119</v>
      </c>
      <c r="I35" s="550">
        <f t="shared" si="2"/>
        <v>706.75</v>
      </c>
      <c r="J35" s="113">
        <f t="shared" si="3"/>
        <v>412.25</v>
      </c>
      <c r="K35" s="549">
        <f t="shared" si="5"/>
        <v>4.0432015192135839</v>
      </c>
      <c r="L35" s="559"/>
      <c r="M35" s="433"/>
      <c r="N35" s="187">
        <v>2.6539999999999999</v>
      </c>
      <c r="O35" s="113">
        <v>2.4119999999999999</v>
      </c>
      <c r="P35" s="198">
        <v>2.2909999999999999</v>
      </c>
      <c r="Q35" s="148">
        <f t="shared" si="6"/>
        <v>44331</v>
      </c>
      <c r="R35" s="148">
        <f t="shared" si="7"/>
        <v>43936</v>
      </c>
      <c r="S35" s="187">
        <f t="shared" si="8"/>
        <v>3.0632911392405063E-4</v>
      </c>
      <c r="T35" s="549">
        <f t="shared" si="9"/>
        <v>395</v>
      </c>
      <c r="U35" s="113">
        <f t="shared" si="10"/>
        <v>46.75</v>
      </c>
      <c r="V35" s="113">
        <f t="shared" si="11"/>
        <v>348.25</v>
      </c>
      <c r="W35" s="549">
        <f t="shared" si="12"/>
        <v>2.3976791139240508</v>
      </c>
      <c r="X35" s="186">
        <f t="shared" si="13"/>
        <v>1.6455224052895332</v>
      </c>
      <c r="Y35" s="113">
        <f t="shared" si="14"/>
        <v>1.6522917652553204</v>
      </c>
      <c r="Z35" s="433"/>
      <c r="AA35" s="433"/>
      <c r="AB35" s="433"/>
      <c r="AC35" s="433"/>
      <c r="AD35" s="433"/>
    </row>
    <row r="36" spans="2:30" x14ac:dyDescent="0.35">
      <c r="B36" s="116">
        <v>42459</v>
      </c>
      <c r="C36" s="49">
        <v>4.49</v>
      </c>
      <c r="D36" s="350">
        <v>3.7370000000000001</v>
      </c>
      <c r="E36" s="187">
        <f t="shared" si="4"/>
        <v>6.7292225201072398E-4</v>
      </c>
      <c r="F36" s="148">
        <f t="shared" si="0"/>
        <v>44285.25</v>
      </c>
      <c r="G36" s="116"/>
      <c r="H36" s="549">
        <f t="shared" si="1"/>
        <v>1119</v>
      </c>
      <c r="I36" s="550">
        <f t="shared" si="2"/>
        <v>705.75</v>
      </c>
      <c r="J36" s="113">
        <f t="shared" si="3"/>
        <v>413.25</v>
      </c>
      <c r="K36" s="549">
        <f t="shared" si="5"/>
        <v>4.0150851206434321</v>
      </c>
      <c r="L36" s="559"/>
      <c r="M36" s="433"/>
      <c r="N36" s="187">
        <v>2.589</v>
      </c>
      <c r="O36" s="113">
        <v>2.3460000000000001</v>
      </c>
      <c r="P36" s="198">
        <v>2.23</v>
      </c>
      <c r="Q36" s="148">
        <f t="shared" si="6"/>
        <v>44331</v>
      </c>
      <c r="R36" s="148">
        <f t="shared" si="7"/>
        <v>43936</v>
      </c>
      <c r="S36" s="187">
        <f t="shared" si="8"/>
        <v>2.9367088607594965E-4</v>
      </c>
      <c r="T36" s="549">
        <f t="shared" si="9"/>
        <v>395</v>
      </c>
      <c r="U36" s="113">
        <f t="shared" si="10"/>
        <v>45.75</v>
      </c>
      <c r="V36" s="113">
        <f t="shared" si="11"/>
        <v>349.25</v>
      </c>
      <c r="W36" s="549">
        <f t="shared" si="12"/>
        <v>2.3325645569620255</v>
      </c>
      <c r="X36" s="186">
        <f t="shared" si="13"/>
        <v>1.6825205636814067</v>
      </c>
      <c r="Y36" s="113">
        <f t="shared" si="14"/>
        <v>1.6895977522994432</v>
      </c>
      <c r="Z36" s="433"/>
      <c r="AA36" s="433"/>
      <c r="AB36" s="433"/>
      <c r="AC36" s="433"/>
      <c r="AD36" s="433"/>
    </row>
    <row r="37" spans="2:30" x14ac:dyDescent="0.35">
      <c r="B37" s="116">
        <v>42460</v>
      </c>
      <c r="C37" s="49">
        <v>4.431</v>
      </c>
      <c r="D37" s="350">
        <v>3.637</v>
      </c>
      <c r="E37" s="187">
        <f t="shared" si="4"/>
        <v>7.0956210902591607E-4</v>
      </c>
      <c r="F37" s="148">
        <f t="shared" si="0"/>
        <v>44286.25</v>
      </c>
      <c r="G37" s="116"/>
      <c r="H37" s="549">
        <f t="shared" si="1"/>
        <v>1119</v>
      </c>
      <c r="I37" s="550">
        <f t="shared" si="2"/>
        <v>704.75</v>
      </c>
      <c r="J37" s="113">
        <f t="shared" si="3"/>
        <v>414.25</v>
      </c>
      <c r="K37" s="549">
        <f t="shared" si="5"/>
        <v>3.9309361036639858</v>
      </c>
      <c r="L37" s="559"/>
      <c r="M37" s="433"/>
      <c r="N37" s="187">
        <v>2.5409999999999999</v>
      </c>
      <c r="O37" s="113">
        <v>2.298</v>
      </c>
      <c r="P37" s="198">
        <v>2.1869999999999998</v>
      </c>
      <c r="Q37" s="148">
        <f t="shared" si="6"/>
        <v>44331</v>
      </c>
      <c r="R37" s="148">
        <f t="shared" si="7"/>
        <v>43936</v>
      </c>
      <c r="S37" s="187">
        <f t="shared" si="8"/>
        <v>2.8101265822784861E-4</v>
      </c>
      <c r="T37" s="549">
        <f t="shared" si="9"/>
        <v>395</v>
      </c>
      <c r="U37" s="113">
        <f t="shared" si="10"/>
        <v>44.75</v>
      </c>
      <c r="V37" s="113">
        <f t="shared" si="11"/>
        <v>350.25</v>
      </c>
      <c r="W37" s="549">
        <f t="shared" si="12"/>
        <v>2.2854246835443037</v>
      </c>
      <c r="X37" s="186">
        <f t="shared" si="13"/>
        <v>1.6455114201196821</v>
      </c>
      <c r="Y37" s="113">
        <f t="shared" si="14"/>
        <v>1.6522806897040221</v>
      </c>
      <c r="Z37" s="433"/>
      <c r="AA37" s="433"/>
      <c r="AB37" s="433"/>
      <c r="AC37" s="433"/>
      <c r="AD37" s="433"/>
    </row>
    <row r="38" spans="2:30" x14ac:dyDescent="0.35">
      <c r="B38" s="116">
        <v>42461</v>
      </c>
      <c r="C38" s="49">
        <v>4.3330000000000002</v>
      </c>
      <c r="D38" s="350">
        <v>3.65</v>
      </c>
      <c r="E38" s="187">
        <f t="shared" si="4"/>
        <v>6.1036639857015213E-4</v>
      </c>
      <c r="F38" s="148">
        <f t="shared" si="0"/>
        <v>44287.25</v>
      </c>
      <c r="G38" s="116"/>
      <c r="H38" s="549">
        <f t="shared" si="1"/>
        <v>1119</v>
      </c>
      <c r="I38" s="550">
        <f t="shared" si="2"/>
        <v>703.75</v>
      </c>
      <c r="J38" s="113">
        <f t="shared" si="3"/>
        <v>415.25</v>
      </c>
      <c r="K38" s="549">
        <f t="shared" si="5"/>
        <v>3.9034546470062557</v>
      </c>
      <c r="L38" s="559"/>
      <c r="M38" s="433"/>
      <c r="N38" s="187">
        <v>2.5390000000000001</v>
      </c>
      <c r="O38" s="113">
        <v>2.3079999999999998</v>
      </c>
      <c r="P38" s="198">
        <v>2.1880000000000002</v>
      </c>
      <c r="Q38" s="148">
        <f t="shared" si="6"/>
        <v>44331</v>
      </c>
      <c r="R38" s="148">
        <f t="shared" si="7"/>
        <v>43936</v>
      </c>
      <c r="S38" s="187">
        <f t="shared" si="8"/>
        <v>3.0379746835442953E-4</v>
      </c>
      <c r="T38" s="549">
        <f t="shared" si="9"/>
        <v>395</v>
      </c>
      <c r="U38" s="113">
        <f t="shared" si="10"/>
        <v>43.75</v>
      </c>
      <c r="V38" s="113">
        <f t="shared" si="11"/>
        <v>351.25</v>
      </c>
      <c r="W38" s="549">
        <f t="shared" si="12"/>
        <v>2.2947088607594934</v>
      </c>
      <c r="X38" s="186">
        <f t="shared" si="13"/>
        <v>1.6087457862467622</v>
      </c>
      <c r="Y38" s="113">
        <f t="shared" si="14"/>
        <v>1.6152159437586855</v>
      </c>
      <c r="Z38" s="433"/>
      <c r="AA38" s="433"/>
      <c r="AB38" s="433"/>
      <c r="AC38" s="433"/>
      <c r="AD38" s="433"/>
    </row>
    <row r="39" spans="2:30" x14ac:dyDescent="0.35">
      <c r="B39" s="116">
        <v>42464</v>
      </c>
      <c r="C39" s="49">
        <v>4.3120000000000003</v>
      </c>
      <c r="D39" s="350">
        <v>3.6</v>
      </c>
      <c r="E39" s="187">
        <f t="shared" si="4"/>
        <v>6.3628239499553189E-4</v>
      </c>
      <c r="F39" s="148">
        <f t="shared" si="0"/>
        <v>44290.25</v>
      </c>
      <c r="G39" s="116"/>
      <c r="H39" s="549">
        <f t="shared" si="1"/>
        <v>1119</v>
      </c>
      <c r="I39" s="550">
        <f t="shared" si="2"/>
        <v>700.75</v>
      </c>
      <c r="J39" s="113">
        <f t="shared" si="3"/>
        <v>418.25</v>
      </c>
      <c r="K39" s="549">
        <f t="shared" si="5"/>
        <v>3.8661251117068813</v>
      </c>
      <c r="L39" s="559"/>
      <c r="M39" s="433"/>
      <c r="N39" s="187">
        <v>2.4649999999999999</v>
      </c>
      <c r="O39" s="113">
        <v>2.2549999999999999</v>
      </c>
      <c r="P39" s="198">
        <v>2.1539999999999999</v>
      </c>
      <c r="Q39" s="148">
        <f t="shared" si="6"/>
        <v>44331</v>
      </c>
      <c r="R39" s="148">
        <f t="shared" si="7"/>
        <v>43936</v>
      </c>
      <c r="S39" s="187">
        <f t="shared" si="8"/>
        <v>2.5569620253164551E-4</v>
      </c>
      <c r="T39" s="549">
        <f t="shared" si="9"/>
        <v>395</v>
      </c>
      <c r="U39" s="113">
        <f t="shared" si="10"/>
        <v>40.75</v>
      </c>
      <c r="V39" s="113">
        <f t="shared" si="11"/>
        <v>354.25</v>
      </c>
      <c r="W39" s="549">
        <f t="shared" si="12"/>
        <v>2.2445803797468353</v>
      </c>
      <c r="X39" s="186">
        <f t="shared" si="13"/>
        <v>1.621544731960046</v>
      </c>
      <c r="Y39" s="113">
        <f t="shared" si="14"/>
        <v>1.6281182502543956</v>
      </c>
      <c r="Z39" s="433"/>
      <c r="AA39" s="433"/>
      <c r="AB39" s="433"/>
      <c r="AC39" s="433"/>
      <c r="AD39" s="433"/>
    </row>
    <row r="40" spans="2:30" x14ac:dyDescent="0.35">
      <c r="B40" s="116">
        <v>42465</v>
      </c>
      <c r="C40" s="49">
        <v>4.3239999999999998</v>
      </c>
      <c r="D40" s="350">
        <v>3.5979999999999999</v>
      </c>
      <c r="E40" s="187">
        <f t="shared" si="4"/>
        <v>6.4879356568364613E-4</v>
      </c>
      <c r="F40" s="148">
        <f t="shared" si="0"/>
        <v>44291.25</v>
      </c>
      <c r="G40" s="116"/>
      <c r="H40" s="549">
        <f t="shared" si="1"/>
        <v>1119</v>
      </c>
      <c r="I40" s="550">
        <f t="shared" si="2"/>
        <v>699.75</v>
      </c>
      <c r="J40" s="113">
        <f t="shared" si="3"/>
        <v>419.25</v>
      </c>
      <c r="K40" s="549">
        <f t="shared" si="5"/>
        <v>3.8700067024128684</v>
      </c>
      <c r="L40" s="559"/>
      <c r="M40" s="433"/>
      <c r="N40" s="187">
        <v>2.4569999999999999</v>
      </c>
      <c r="O40" s="113">
        <v>2.2429999999999999</v>
      </c>
      <c r="P40" s="198">
        <v>2.1509999999999998</v>
      </c>
      <c r="Q40" s="148">
        <f t="shared" si="6"/>
        <v>44331</v>
      </c>
      <c r="R40" s="148">
        <f t="shared" si="7"/>
        <v>43936</v>
      </c>
      <c r="S40" s="187">
        <f t="shared" si="8"/>
        <v>2.329113924050635E-4</v>
      </c>
      <c r="T40" s="549">
        <f t="shared" si="9"/>
        <v>395</v>
      </c>
      <c r="U40" s="113">
        <f t="shared" si="10"/>
        <v>39.75</v>
      </c>
      <c r="V40" s="113">
        <f t="shared" si="11"/>
        <v>355.25</v>
      </c>
      <c r="W40" s="549">
        <f t="shared" si="12"/>
        <v>2.2337417721518986</v>
      </c>
      <c r="X40" s="186">
        <f t="shared" si="13"/>
        <v>1.6362649302609698</v>
      </c>
      <c r="Y40" s="113">
        <f t="shared" si="14"/>
        <v>1.6429583375660028</v>
      </c>
      <c r="Z40" s="433"/>
      <c r="AA40" s="433"/>
      <c r="AB40" s="433"/>
      <c r="AC40" s="433"/>
      <c r="AD40" s="433"/>
    </row>
    <row r="41" spans="2:30" x14ac:dyDescent="0.35">
      <c r="B41" s="116">
        <v>42466</v>
      </c>
      <c r="C41" s="49">
        <v>4.2519999999999998</v>
      </c>
      <c r="D41" s="350">
        <v>3.5910000000000002</v>
      </c>
      <c r="E41" s="187">
        <f t="shared" si="4"/>
        <v>5.9070598748882895E-4</v>
      </c>
      <c r="F41" s="148">
        <f t="shared" si="0"/>
        <v>44292.25</v>
      </c>
      <c r="G41" s="116"/>
      <c r="H41" s="549">
        <f t="shared" si="1"/>
        <v>1119</v>
      </c>
      <c r="I41" s="550">
        <f t="shared" si="2"/>
        <v>698.75</v>
      </c>
      <c r="J41" s="113">
        <f t="shared" si="3"/>
        <v>420.25</v>
      </c>
      <c r="K41" s="549">
        <f t="shared" si="5"/>
        <v>3.8392441912421806</v>
      </c>
      <c r="L41" s="559"/>
      <c r="M41" s="433"/>
      <c r="N41" s="187">
        <v>2.4489999999999998</v>
      </c>
      <c r="O41" s="113">
        <v>2.242</v>
      </c>
      <c r="P41" s="198">
        <v>2.1539999999999999</v>
      </c>
      <c r="Q41" s="148">
        <f t="shared" si="6"/>
        <v>44331</v>
      </c>
      <c r="R41" s="148">
        <f t="shared" si="7"/>
        <v>43936</v>
      </c>
      <c r="S41" s="187">
        <f t="shared" si="8"/>
        <v>2.2278481012658248E-4</v>
      </c>
      <c r="T41" s="549">
        <f t="shared" si="9"/>
        <v>395</v>
      </c>
      <c r="U41" s="113">
        <f t="shared" si="10"/>
        <v>38.75</v>
      </c>
      <c r="V41" s="113">
        <f t="shared" si="11"/>
        <v>356.25</v>
      </c>
      <c r="W41" s="549">
        <f t="shared" si="12"/>
        <v>2.2333670886075949</v>
      </c>
      <c r="X41" s="186">
        <f t="shared" si="13"/>
        <v>1.6058771026345857</v>
      </c>
      <c r="Y41" s="113">
        <f t="shared" si="14"/>
        <v>1.6123242058065257</v>
      </c>
      <c r="Z41" s="433"/>
      <c r="AA41" s="433"/>
      <c r="AB41" s="433"/>
      <c r="AC41" s="433"/>
      <c r="AD41" s="433"/>
    </row>
    <row r="42" spans="2:30" x14ac:dyDescent="0.35">
      <c r="B42" s="116">
        <v>42467</v>
      </c>
      <c r="C42" s="49">
        <v>4.2679999999999998</v>
      </c>
      <c r="D42" s="350">
        <v>3.6029999999999998</v>
      </c>
      <c r="E42" s="187">
        <f t="shared" si="4"/>
        <v>5.9428060768543342E-4</v>
      </c>
      <c r="F42" s="148">
        <f t="shared" si="0"/>
        <v>44293.25</v>
      </c>
      <c r="G42" s="116"/>
      <c r="H42" s="549">
        <f t="shared" si="1"/>
        <v>1119</v>
      </c>
      <c r="I42" s="550">
        <f t="shared" si="2"/>
        <v>697.75</v>
      </c>
      <c r="J42" s="113">
        <f t="shared" si="3"/>
        <v>421.25</v>
      </c>
      <c r="K42" s="549">
        <f t="shared" si="5"/>
        <v>3.8533407059874887</v>
      </c>
      <c r="L42" s="559"/>
      <c r="M42" s="433"/>
      <c r="N42" s="187">
        <v>2.4550000000000001</v>
      </c>
      <c r="O42" s="113">
        <v>2.25</v>
      </c>
      <c r="P42" s="198">
        <v>2.161</v>
      </c>
      <c r="Q42" s="148">
        <f t="shared" si="6"/>
        <v>44331</v>
      </c>
      <c r="R42" s="148">
        <f t="shared" si="7"/>
        <v>43936</v>
      </c>
      <c r="S42" s="187">
        <f t="shared" si="8"/>
        <v>2.2531645569620246E-4</v>
      </c>
      <c r="T42" s="549">
        <f t="shared" si="9"/>
        <v>395</v>
      </c>
      <c r="U42" s="113">
        <f t="shared" si="10"/>
        <v>37.75</v>
      </c>
      <c r="V42" s="113">
        <f t="shared" si="11"/>
        <v>357.25</v>
      </c>
      <c r="W42" s="549">
        <f t="shared" si="12"/>
        <v>2.2414943037974684</v>
      </c>
      <c r="X42" s="186">
        <f t="shared" si="13"/>
        <v>1.6118464021900203</v>
      </c>
      <c r="Y42" s="113">
        <f t="shared" si="14"/>
        <v>1.6183415242506438</v>
      </c>
      <c r="Z42" s="433"/>
      <c r="AA42" s="433"/>
      <c r="AB42" s="433"/>
      <c r="AC42" s="433"/>
      <c r="AD42" s="433"/>
    </row>
    <row r="43" spans="2:30" x14ac:dyDescent="0.35">
      <c r="B43" s="116">
        <v>42468</v>
      </c>
      <c r="C43" s="49">
        <v>4.2539999999999996</v>
      </c>
      <c r="D43" s="350">
        <v>3.6070000000000002</v>
      </c>
      <c r="E43" s="187">
        <f t="shared" si="4"/>
        <v>5.7819481680071439E-4</v>
      </c>
      <c r="F43" s="148">
        <f t="shared" si="0"/>
        <v>44294.25</v>
      </c>
      <c r="G43" s="116"/>
      <c r="H43" s="549">
        <f t="shared" si="1"/>
        <v>1119</v>
      </c>
      <c r="I43" s="550">
        <f t="shared" si="2"/>
        <v>696.75</v>
      </c>
      <c r="J43" s="113">
        <f t="shared" si="3"/>
        <v>422.25</v>
      </c>
      <c r="K43" s="549">
        <f t="shared" si="5"/>
        <v>3.8511427613941018</v>
      </c>
      <c r="L43" s="559"/>
      <c r="M43" s="433"/>
      <c r="N43" s="187">
        <v>2.4209999999999998</v>
      </c>
      <c r="O43" s="113">
        <v>2.2210000000000001</v>
      </c>
      <c r="P43" s="198">
        <v>2.1349999999999998</v>
      </c>
      <c r="Q43" s="148">
        <f t="shared" si="6"/>
        <v>44331</v>
      </c>
      <c r="R43" s="148">
        <f t="shared" si="7"/>
        <v>43936</v>
      </c>
      <c r="S43" s="187">
        <f t="shared" si="8"/>
        <v>2.1772151898734253E-4</v>
      </c>
      <c r="T43" s="549">
        <f t="shared" si="9"/>
        <v>395</v>
      </c>
      <c r="U43" s="113">
        <f t="shared" si="10"/>
        <v>36.75</v>
      </c>
      <c r="V43" s="113">
        <f t="shared" si="11"/>
        <v>358.25</v>
      </c>
      <c r="W43" s="549">
        <f t="shared" si="12"/>
        <v>2.2129987341772153</v>
      </c>
      <c r="X43" s="186">
        <f t="shared" si="13"/>
        <v>1.6381440272168866</v>
      </c>
      <c r="Y43" s="113">
        <f t="shared" si="14"/>
        <v>1.6448528168516496</v>
      </c>
      <c r="Z43" s="433"/>
      <c r="AA43" s="433"/>
      <c r="AB43" s="433"/>
      <c r="AC43" s="433"/>
      <c r="AD43" s="433"/>
    </row>
    <row r="44" spans="2:30" x14ac:dyDescent="0.35">
      <c r="B44" s="116">
        <v>42471</v>
      </c>
      <c r="C44" s="49">
        <v>4.2569999999999997</v>
      </c>
      <c r="D44" s="350">
        <v>3.597</v>
      </c>
      <c r="E44" s="187">
        <f t="shared" si="4"/>
        <v>5.89812332439678E-4</v>
      </c>
      <c r="F44" s="148">
        <f t="shared" si="0"/>
        <v>44297.25</v>
      </c>
      <c r="G44" s="116"/>
      <c r="H44" s="549">
        <f t="shared" si="1"/>
        <v>1119</v>
      </c>
      <c r="I44" s="550">
        <f t="shared" si="2"/>
        <v>693.75</v>
      </c>
      <c r="J44" s="113">
        <f t="shared" si="3"/>
        <v>425.25</v>
      </c>
      <c r="K44" s="549">
        <f t="shared" si="5"/>
        <v>3.8478176943699731</v>
      </c>
      <c r="L44" s="559"/>
      <c r="M44" s="433"/>
      <c r="N44" s="187">
        <v>2.423</v>
      </c>
      <c r="O44" s="113">
        <v>2.23</v>
      </c>
      <c r="P44" s="198">
        <v>2.1480000000000001</v>
      </c>
      <c r="Q44" s="148">
        <f t="shared" si="6"/>
        <v>44331</v>
      </c>
      <c r="R44" s="148">
        <f t="shared" si="7"/>
        <v>43936</v>
      </c>
      <c r="S44" s="187">
        <f t="shared" si="8"/>
        <v>2.0759493670886037E-4</v>
      </c>
      <c r="T44" s="549">
        <f t="shared" si="9"/>
        <v>395</v>
      </c>
      <c r="U44" s="113">
        <f t="shared" si="10"/>
        <v>33.75</v>
      </c>
      <c r="V44" s="113">
        <f t="shared" si="11"/>
        <v>361.25</v>
      </c>
      <c r="W44" s="549">
        <f t="shared" si="12"/>
        <v>2.2229936708860758</v>
      </c>
      <c r="X44" s="186">
        <f t="shared" si="13"/>
        <v>1.6248240234838973</v>
      </c>
      <c r="Y44" s="113">
        <f t="shared" si="14"/>
        <v>1.6314241562521481</v>
      </c>
      <c r="Z44" s="433"/>
      <c r="AA44" s="433"/>
      <c r="AB44" s="433"/>
      <c r="AC44" s="433"/>
      <c r="AD44" s="433"/>
    </row>
    <row r="45" spans="2:30" x14ac:dyDescent="0.35">
      <c r="B45" s="116">
        <v>42472</v>
      </c>
      <c r="C45" s="49">
        <v>4.2750000000000004</v>
      </c>
      <c r="D45" s="350">
        <v>3.6339999999999999</v>
      </c>
      <c r="E45" s="187">
        <f t="shared" si="4"/>
        <v>5.728328865058092E-4</v>
      </c>
      <c r="F45" s="148">
        <f t="shared" si="0"/>
        <v>44298.25</v>
      </c>
      <c r="G45" s="116"/>
      <c r="H45" s="549">
        <f t="shared" si="1"/>
        <v>1119</v>
      </c>
      <c r="I45" s="550">
        <f t="shared" si="2"/>
        <v>692.75</v>
      </c>
      <c r="J45" s="113">
        <f t="shared" si="3"/>
        <v>426.25</v>
      </c>
      <c r="K45" s="549">
        <f t="shared" si="5"/>
        <v>3.8781700178731011</v>
      </c>
      <c r="L45" s="559"/>
      <c r="M45" s="433"/>
      <c r="N45" s="187">
        <v>2.4460000000000002</v>
      </c>
      <c r="O45" s="113">
        <v>2.254</v>
      </c>
      <c r="P45" s="198">
        <v>2.1739999999999999</v>
      </c>
      <c r="Q45" s="148">
        <f t="shared" si="6"/>
        <v>44331</v>
      </c>
      <c r="R45" s="148">
        <f t="shared" si="7"/>
        <v>43936</v>
      </c>
      <c r="S45" s="187">
        <f t="shared" si="8"/>
        <v>2.0253164556962043E-4</v>
      </c>
      <c r="T45" s="549">
        <f t="shared" si="9"/>
        <v>395</v>
      </c>
      <c r="U45" s="113">
        <f t="shared" si="10"/>
        <v>32.75</v>
      </c>
      <c r="V45" s="113">
        <f t="shared" si="11"/>
        <v>362.25</v>
      </c>
      <c r="W45" s="549">
        <f t="shared" si="12"/>
        <v>2.2473670886075952</v>
      </c>
      <c r="X45" s="186">
        <f t="shared" si="13"/>
        <v>1.630802929265506</v>
      </c>
      <c r="Y45" s="113">
        <f t="shared" si="14"/>
        <v>1.6374517247507381</v>
      </c>
      <c r="Z45" s="433"/>
      <c r="AA45" s="433"/>
      <c r="AB45" s="433"/>
      <c r="AC45" s="433"/>
      <c r="AD45" s="433"/>
    </row>
    <row r="46" spans="2:30" x14ac:dyDescent="0.35">
      <c r="B46" s="116">
        <v>42473</v>
      </c>
      <c r="C46" s="49">
        <v>4.3230000000000004</v>
      </c>
      <c r="D46" s="350">
        <v>3.6829999999999998</v>
      </c>
      <c r="E46" s="187">
        <f t="shared" si="4"/>
        <v>5.7193923145665824E-4</v>
      </c>
      <c r="F46" s="148">
        <f t="shared" si="0"/>
        <v>44299.25</v>
      </c>
      <c r="G46" s="116"/>
      <c r="H46" s="549">
        <f t="shared" si="1"/>
        <v>1119</v>
      </c>
      <c r="I46" s="550">
        <f t="shared" si="2"/>
        <v>691.75</v>
      </c>
      <c r="J46" s="113">
        <f t="shared" si="3"/>
        <v>427.25</v>
      </c>
      <c r="K46" s="549">
        <f t="shared" si="5"/>
        <v>3.9273610366398573</v>
      </c>
      <c r="L46" s="559"/>
      <c r="M46" s="433"/>
      <c r="N46" s="187">
        <v>2.5030000000000001</v>
      </c>
      <c r="O46" s="113">
        <v>2.3010000000000002</v>
      </c>
      <c r="P46" s="198">
        <v>2.2290000000000001</v>
      </c>
      <c r="Q46" s="148">
        <f t="shared" si="6"/>
        <v>44331</v>
      </c>
      <c r="R46" s="148">
        <f t="shared" si="7"/>
        <v>43936</v>
      </c>
      <c r="S46" s="187">
        <f t="shared" si="8"/>
        <v>1.8227848101265838E-4</v>
      </c>
      <c r="T46" s="549">
        <f t="shared" si="9"/>
        <v>395</v>
      </c>
      <c r="U46" s="113">
        <f t="shared" si="10"/>
        <v>31.75</v>
      </c>
      <c r="V46" s="113">
        <f t="shared" si="11"/>
        <v>363.25</v>
      </c>
      <c r="W46" s="549">
        <f t="shared" si="12"/>
        <v>2.295212658227848</v>
      </c>
      <c r="X46" s="186">
        <f t="shared" si="13"/>
        <v>1.6321483784120092</v>
      </c>
      <c r="Y46" s="113">
        <f t="shared" si="14"/>
        <v>1.6388081492348716</v>
      </c>
      <c r="Z46" s="433"/>
      <c r="AA46" s="433"/>
      <c r="AB46" s="433"/>
      <c r="AC46" s="433"/>
      <c r="AD46" s="433"/>
    </row>
    <row r="47" spans="2:30" x14ac:dyDescent="0.35">
      <c r="B47" s="116">
        <v>42474</v>
      </c>
      <c r="C47" s="49">
        <v>4.2859999999999996</v>
      </c>
      <c r="D47" s="350">
        <v>3.6470000000000002</v>
      </c>
      <c r="E47" s="187">
        <f t="shared" si="4"/>
        <v>5.7104557640750609E-4</v>
      </c>
      <c r="F47" s="148">
        <f t="shared" si="0"/>
        <v>44300.25</v>
      </c>
      <c r="G47" s="116"/>
      <c r="H47" s="549">
        <f t="shared" si="1"/>
        <v>1119</v>
      </c>
      <c r="I47" s="550">
        <f t="shared" si="2"/>
        <v>690.75</v>
      </c>
      <c r="J47" s="113">
        <f t="shared" si="3"/>
        <v>428.25</v>
      </c>
      <c r="K47" s="549">
        <f t="shared" si="5"/>
        <v>3.8915502680965148</v>
      </c>
      <c r="L47" s="559"/>
      <c r="M47" s="433"/>
      <c r="N47" s="187">
        <v>2.4590000000000001</v>
      </c>
      <c r="O47" s="113">
        <v>2.2669999999999999</v>
      </c>
      <c r="P47" s="198">
        <v>2.206</v>
      </c>
      <c r="Q47" s="148">
        <f t="shared" si="6"/>
        <v>44331</v>
      </c>
      <c r="R47" s="148">
        <f t="shared" si="7"/>
        <v>43936</v>
      </c>
      <c r="S47" s="187">
        <f t="shared" si="8"/>
        <v>1.5443037974683529E-4</v>
      </c>
      <c r="T47" s="549">
        <f t="shared" si="9"/>
        <v>395</v>
      </c>
      <c r="U47" s="113">
        <f t="shared" si="10"/>
        <v>30.75</v>
      </c>
      <c r="V47" s="113">
        <f t="shared" si="11"/>
        <v>364.25</v>
      </c>
      <c r="W47" s="549">
        <f t="shared" si="12"/>
        <v>2.2622512658227847</v>
      </c>
      <c r="X47" s="186">
        <f t="shared" si="13"/>
        <v>1.6292990022737301</v>
      </c>
      <c r="Y47" s="113">
        <f t="shared" si="14"/>
        <v>1.6359355403707365</v>
      </c>
      <c r="Z47" s="433"/>
      <c r="AA47" s="433"/>
      <c r="AB47" s="433"/>
      <c r="AC47" s="433"/>
      <c r="AD47" s="433"/>
    </row>
    <row r="48" spans="2:30" x14ac:dyDescent="0.35">
      <c r="B48" s="116">
        <v>42475</v>
      </c>
      <c r="C48" s="49">
        <v>4.3040000000000003</v>
      </c>
      <c r="D48" s="350">
        <v>3.6579999999999999</v>
      </c>
      <c r="E48" s="187">
        <f t="shared" si="4"/>
        <v>5.7730116175156419E-4</v>
      </c>
      <c r="F48" s="148">
        <f t="shared" si="0"/>
        <v>44301.25</v>
      </c>
      <c r="G48" s="116"/>
      <c r="H48" s="549">
        <f t="shared" si="1"/>
        <v>1119</v>
      </c>
      <c r="I48" s="550">
        <f t="shared" si="2"/>
        <v>689.75</v>
      </c>
      <c r="J48" s="113">
        <f t="shared" si="3"/>
        <v>429.25</v>
      </c>
      <c r="K48" s="549">
        <f t="shared" si="5"/>
        <v>3.9058065236818589</v>
      </c>
      <c r="L48" s="559"/>
      <c r="M48" s="433"/>
      <c r="N48" s="187">
        <v>2.464</v>
      </c>
      <c r="O48" s="113">
        <v>2.2690000000000001</v>
      </c>
      <c r="P48" s="198">
        <v>2.2109999999999999</v>
      </c>
      <c r="Q48" s="148">
        <f t="shared" si="6"/>
        <v>44331</v>
      </c>
      <c r="R48" s="148">
        <f t="shared" si="7"/>
        <v>43936</v>
      </c>
      <c r="S48" s="187">
        <f t="shared" si="8"/>
        <v>1.4683544303797536E-4</v>
      </c>
      <c r="T48" s="549">
        <f t="shared" si="9"/>
        <v>395</v>
      </c>
      <c r="U48" s="113">
        <f t="shared" si="10"/>
        <v>29.75</v>
      </c>
      <c r="V48" s="113">
        <f t="shared" si="11"/>
        <v>365.25</v>
      </c>
      <c r="W48" s="549">
        <f t="shared" si="12"/>
        <v>2.2646316455696205</v>
      </c>
      <c r="X48" s="186">
        <f t="shared" si="13"/>
        <v>1.6411748781122384</v>
      </c>
      <c r="Y48" s="113">
        <f t="shared" si="14"/>
        <v>1.6479085155635786</v>
      </c>
      <c r="Z48" s="433"/>
      <c r="AA48" s="433"/>
      <c r="AB48" s="433"/>
      <c r="AC48" s="433"/>
      <c r="AD48" s="433"/>
    </row>
    <row r="49" spans="2:30" x14ac:dyDescent="0.35">
      <c r="B49" s="116">
        <v>42478</v>
      </c>
      <c r="C49" s="49">
        <v>4.2539999999999996</v>
      </c>
      <c r="D49" s="350">
        <v>3.6310000000000002</v>
      </c>
      <c r="E49" s="187">
        <f t="shared" si="4"/>
        <v>5.5674709562108962E-4</v>
      </c>
      <c r="F49" s="148">
        <f t="shared" si="0"/>
        <v>44304.25</v>
      </c>
      <c r="G49" s="116"/>
      <c r="H49" s="549">
        <f t="shared" si="1"/>
        <v>1119</v>
      </c>
      <c r="I49" s="550">
        <f t="shared" si="2"/>
        <v>686.75</v>
      </c>
      <c r="J49" s="113">
        <f t="shared" si="3"/>
        <v>432.25</v>
      </c>
      <c r="K49" s="549">
        <f t="shared" si="5"/>
        <v>3.8716539320822161</v>
      </c>
      <c r="L49" s="559"/>
      <c r="M49" s="433"/>
      <c r="N49" s="187">
        <v>2.4209999999999998</v>
      </c>
      <c r="O49" s="113">
        <v>2.234</v>
      </c>
      <c r="P49" s="198">
        <v>2.1829999999999998</v>
      </c>
      <c r="Q49" s="148">
        <f t="shared" si="6"/>
        <v>44331</v>
      </c>
      <c r="R49" s="148">
        <f t="shared" si="7"/>
        <v>43936</v>
      </c>
      <c r="S49" s="187">
        <f t="shared" si="8"/>
        <v>1.291139240506333E-4</v>
      </c>
      <c r="T49" s="549">
        <f t="shared" si="9"/>
        <v>395</v>
      </c>
      <c r="U49" s="113">
        <f t="shared" si="10"/>
        <v>26.75</v>
      </c>
      <c r="V49" s="113">
        <f t="shared" si="11"/>
        <v>368.25</v>
      </c>
      <c r="W49" s="549">
        <f t="shared" si="12"/>
        <v>2.2305462025316456</v>
      </c>
      <c r="X49" s="186">
        <f t="shared" si="13"/>
        <v>1.6411077295505705</v>
      </c>
      <c r="Y49" s="113">
        <f t="shared" si="14"/>
        <v>1.6478408160005564</v>
      </c>
      <c r="Z49" s="433"/>
      <c r="AA49" s="433"/>
      <c r="AB49" s="433"/>
      <c r="AC49" s="433"/>
      <c r="AD49" s="433"/>
    </row>
    <row r="50" spans="2:30" x14ac:dyDescent="0.35">
      <c r="B50" s="116">
        <v>42479</v>
      </c>
      <c r="C50" s="49">
        <v>4.3010000000000002</v>
      </c>
      <c r="D50" s="350">
        <v>3.6859999999999999</v>
      </c>
      <c r="E50" s="187">
        <f t="shared" si="4"/>
        <v>5.495978552278822E-4</v>
      </c>
      <c r="F50" s="148">
        <f t="shared" si="0"/>
        <v>44305.25</v>
      </c>
      <c r="G50" s="116"/>
      <c r="H50" s="549">
        <f t="shared" si="1"/>
        <v>1119</v>
      </c>
      <c r="I50" s="550">
        <f t="shared" si="2"/>
        <v>685.75</v>
      </c>
      <c r="J50" s="113">
        <f t="shared" si="3"/>
        <v>433.25</v>
      </c>
      <c r="K50" s="549">
        <f t="shared" si="5"/>
        <v>3.9241132707774797</v>
      </c>
      <c r="L50" s="559"/>
      <c r="M50" s="433"/>
      <c r="N50" s="187">
        <v>2.46</v>
      </c>
      <c r="O50" s="113">
        <v>2.2709999999999999</v>
      </c>
      <c r="P50" s="198">
        <v>2.2189999999999999</v>
      </c>
      <c r="Q50" s="148">
        <f t="shared" si="6"/>
        <v>44331</v>
      </c>
      <c r="R50" s="148">
        <f t="shared" si="7"/>
        <v>43936</v>
      </c>
      <c r="S50" s="187">
        <f t="shared" si="8"/>
        <v>1.3164556962025329E-4</v>
      </c>
      <c r="T50" s="549">
        <f t="shared" si="9"/>
        <v>395</v>
      </c>
      <c r="U50" s="113">
        <f t="shared" si="10"/>
        <v>25.75</v>
      </c>
      <c r="V50" s="113">
        <f t="shared" si="11"/>
        <v>369.25</v>
      </c>
      <c r="W50" s="549">
        <f t="shared" si="12"/>
        <v>2.2676101265822783</v>
      </c>
      <c r="X50" s="186">
        <f t="shared" si="13"/>
        <v>1.6565031441952014</v>
      </c>
      <c r="Y50" s="113">
        <f t="shared" si="14"/>
        <v>1.6633631508620406</v>
      </c>
      <c r="Z50" s="433"/>
      <c r="AA50" s="433"/>
      <c r="AB50" s="433"/>
      <c r="AC50" s="433"/>
      <c r="AD50" s="433"/>
    </row>
    <row r="51" spans="2:30" x14ac:dyDescent="0.35">
      <c r="B51" s="116">
        <v>42480</v>
      </c>
      <c r="C51" s="49">
        <v>4.2640000000000002</v>
      </c>
      <c r="D51" s="350">
        <v>3.6390000000000002</v>
      </c>
      <c r="E51" s="187">
        <f t="shared" si="4"/>
        <v>5.5853440571939229E-4</v>
      </c>
      <c r="F51" s="148">
        <f t="shared" si="0"/>
        <v>44306.25</v>
      </c>
      <c r="G51" s="116"/>
      <c r="H51" s="549">
        <f t="shared" si="1"/>
        <v>1119</v>
      </c>
      <c r="I51" s="550">
        <f t="shared" si="2"/>
        <v>684.75</v>
      </c>
      <c r="J51" s="113">
        <f t="shared" si="3"/>
        <v>434.25</v>
      </c>
      <c r="K51" s="549">
        <f t="shared" si="5"/>
        <v>3.8815435656836463</v>
      </c>
      <c r="L51" s="559"/>
      <c r="M51" s="433"/>
      <c r="N51" s="187">
        <v>2.4420000000000002</v>
      </c>
      <c r="O51" s="113">
        <v>2.258</v>
      </c>
      <c r="P51" s="198">
        <v>2.2069999999999999</v>
      </c>
      <c r="Q51" s="148">
        <f t="shared" si="6"/>
        <v>44331</v>
      </c>
      <c r="R51" s="148">
        <f t="shared" si="7"/>
        <v>43936</v>
      </c>
      <c r="S51" s="187">
        <f t="shared" si="8"/>
        <v>1.291139240506333E-4</v>
      </c>
      <c r="T51" s="549">
        <f t="shared" si="9"/>
        <v>395</v>
      </c>
      <c r="U51" s="113">
        <f t="shared" si="10"/>
        <v>24.75</v>
      </c>
      <c r="V51" s="113">
        <f t="shared" si="11"/>
        <v>370.25</v>
      </c>
      <c r="W51" s="549">
        <f t="shared" si="12"/>
        <v>2.254804430379747</v>
      </c>
      <c r="X51" s="186">
        <f t="shared" si="13"/>
        <v>1.6267391353038994</v>
      </c>
      <c r="Y51" s="113">
        <f t="shared" si="14"/>
        <v>1.6333548358397065</v>
      </c>
      <c r="Z51" s="433"/>
      <c r="AA51" s="433"/>
      <c r="AB51" s="433"/>
      <c r="AC51" s="433"/>
      <c r="AD51" s="433"/>
    </row>
    <row r="52" spans="2:30" x14ac:dyDescent="0.35">
      <c r="B52" s="116">
        <v>42481</v>
      </c>
      <c r="C52" s="49">
        <v>4.2960000000000003</v>
      </c>
      <c r="D52" s="350">
        <v>3.637</v>
      </c>
      <c r="E52" s="187">
        <f t="shared" si="4"/>
        <v>5.8891867739052747E-4</v>
      </c>
      <c r="F52" s="148">
        <f t="shared" si="0"/>
        <v>44307.25</v>
      </c>
      <c r="G52" s="116"/>
      <c r="H52" s="549">
        <f t="shared" si="1"/>
        <v>1119</v>
      </c>
      <c r="I52" s="550">
        <f t="shared" si="2"/>
        <v>683.75</v>
      </c>
      <c r="J52" s="113">
        <f t="shared" si="3"/>
        <v>435.25</v>
      </c>
      <c r="K52" s="549">
        <f t="shared" si="5"/>
        <v>3.893326854334227</v>
      </c>
      <c r="L52" s="559"/>
      <c r="M52" s="433"/>
      <c r="N52" s="187">
        <v>2.4620000000000002</v>
      </c>
      <c r="O52" s="113">
        <v>2.2709999999999999</v>
      </c>
      <c r="P52" s="198">
        <v>2.2200000000000002</v>
      </c>
      <c r="Q52" s="148">
        <f t="shared" si="6"/>
        <v>44331</v>
      </c>
      <c r="R52" s="148">
        <f t="shared" si="7"/>
        <v>43936</v>
      </c>
      <c r="S52" s="187">
        <f t="shared" si="8"/>
        <v>1.2911392405063219E-4</v>
      </c>
      <c r="T52" s="549">
        <f t="shared" si="9"/>
        <v>395</v>
      </c>
      <c r="U52" s="113">
        <f t="shared" si="10"/>
        <v>23.75</v>
      </c>
      <c r="V52" s="113">
        <f t="shared" si="11"/>
        <v>371.25</v>
      </c>
      <c r="W52" s="549">
        <f t="shared" si="12"/>
        <v>2.2679335443037973</v>
      </c>
      <c r="X52" s="186">
        <f t="shared" si="13"/>
        <v>1.6253933100304296</v>
      </c>
      <c r="Y52" s="113">
        <f t="shared" si="14"/>
        <v>1.6319980685611801</v>
      </c>
      <c r="Z52" s="433"/>
      <c r="AA52" s="433"/>
      <c r="AB52" s="433"/>
      <c r="AC52" s="433"/>
      <c r="AD52" s="433"/>
    </row>
    <row r="53" spans="2:30" x14ac:dyDescent="0.35">
      <c r="B53" s="116">
        <v>42482</v>
      </c>
      <c r="C53" s="49">
        <v>4.2770000000000001</v>
      </c>
      <c r="D53" s="350">
        <v>3.6150000000000002</v>
      </c>
      <c r="E53" s="187">
        <f t="shared" si="4"/>
        <v>5.9159964253798023E-4</v>
      </c>
      <c r="F53" s="148">
        <f t="shared" si="0"/>
        <v>44308.25</v>
      </c>
      <c r="G53" s="116"/>
      <c r="H53" s="549">
        <f t="shared" si="1"/>
        <v>1119</v>
      </c>
      <c r="I53" s="550">
        <f t="shared" si="2"/>
        <v>682.75</v>
      </c>
      <c r="J53" s="113">
        <f t="shared" si="3"/>
        <v>436.25</v>
      </c>
      <c r="K53" s="549">
        <f t="shared" si="5"/>
        <v>3.873085344057194</v>
      </c>
      <c r="L53" s="559"/>
      <c r="M53" s="433"/>
      <c r="N53" s="187">
        <v>2.468</v>
      </c>
      <c r="O53" s="113">
        <v>2.274</v>
      </c>
      <c r="P53" s="198">
        <v>2.222</v>
      </c>
      <c r="Q53" s="148">
        <f t="shared" si="6"/>
        <v>44331</v>
      </c>
      <c r="R53" s="148">
        <f t="shared" si="7"/>
        <v>43936</v>
      </c>
      <c r="S53" s="187">
        <f t="shared" si="8"/>
        <v>1.3164556962025329E-4</v>
      </c>
      <c r="T53" s="549">
        <f t="shared" si="9"/>
        <v>395</v>
      </c>
      <c r="U53" s="113">
        <f t="shared" si="10"/>
        <v>22.75</v>
      </c>
      <c r="V53" s="113">
        <f t="shared" si="11"/>
        <v>372.25</v>
      </c>
      <c r="W53" s="549">
        <f t="shared" si="12"/>
        <v>2.2710050632911392</v>
      </c>
      <c r="X53" s="186">
        <f t="shared" si="13"/>
        <v>1.6020802807660548</v>
      </c>
      <c r="Y53" s="113">
        <f t="shared" si="14"/>
        <v>1.6084969338310939</v>
      </c>
      <c r="Z53" s="433"/>
      <c r="AA53" s="433"/>
      <c r="AB53" s="433"/>
      <c r="AC53" s="433"/>
      <c r="AD53" s="433"/>
    </row>
    <row r="54" spans="2:30" x14ac:dyDescent="0.35">
      <c r="B54" s="116">
        <v>42485</v>
      </c>
      <c r="C54" s="49" t="s">
        <v>437</v>
      </c>
      <c r="D54" s="350" t="s">
        <v>437</v>
      </c>
      <c r="E54" s="187" t="str">
        <f t="shared" si="4"/>
        <v/>
      </c>
      <c r="F54" s="148">
        <f t="shared" si="0"/>
        <v>44311.25</v>
      </c>
      <c r="G54" s="116"/>
      <c r="H54" s="549">
        <f t="shared" si="1"/>
        <v>1119</v>
      </c>
      <c r="I54" s="550">
        <f t="shared" si="2"/>
        <v>679.75</v>
      </c>
      <c r="J54" s="113">
        <f t="shared" si="3"/>
        <v>439.25</v>
      </c>
      <c r="K54" s="549" t="str">
        <f t="shared" si="5"/>
        <v/>
      </c>
      <c r="L54" s="559"/>
      <c r="M54" s="433"/>
      <c r="N54" s="187">
        <v>2.4670000000000001</v>
      </c>
      <c r="O54" s="113">
        <v>2.274</v>
      </c>
      <c r="P54" s="198">
        <v>2.2250000000000001</v>
      </c>
      <c r="Q54" s="148">
        <f t="shared" si="6"/>
        <v>44331</v>
      </c>
      <c r="R54" s="148">
        <f t="shared" si="7"/>
        <v>43936</v>
      </c>
      <c r="S54" s="187">
        <f t="shared" si="8"/>
        <v>1.2405063291139225E-4</v>
      </c>
      <c r="T54" s="549">
        <f t="shared" si="9"/>
        <v>395</v>
      </c>
      <c r="U54" s="113">
        <f t="shared" si="10"/>
        <v>19.75</v>
      </c>
      <c r="V54" s="113">
        <f t="shared" si="11"/>
        <v>375.25</v>
      </c>
      <c r="W54" s="549">
        <f t="shared" si="12"/>
        <v>2.27155</v>
      </c>
      <c r="X54" s="186" t="str">
        <f t="shared" si="13"/>
        <v/>
      </c>
      <c r="Y54" s="113" t="str">
        <f t="shared" si="14"/>
        <v/>
      </c>
      <c r="Z54" s="433"/>
      <c r="AA54" s="433"/>
      <c r="AB54" s="433"/>
      <c r="AC54" s="433"/>
      <c r="AD54" s="433"/>
    </row>
    <row r="55" spans="2:30" x14ac:dyDescent="0.35">
      <c r="B55" s="116">
        <v>42486</v>
      </c>
      <c r="C55" s="49">
        <v>4.3250000000000002</v>
      </c>
      <c r="D55" s="350">
        <v>3.649</v>
      </c>
      <c r="E55" s="187">
        <f t="shared" si="4"/>
        <v>6.041108132260949E-4</v>
      </c>
      <c r="F55" s="148">
        <f t="shared" si="0"/>
        <v>44312.25</v>
      </c>
      <c r="G55" s="116"/>
      <c r="H55" s="549">
        <f t="shared" si="1"/>
        <v>1119</v>
      </c>
      <c r="I55" s="550">
        <f t="shared" si="2"/>
        <v>678.75</v>
      </c>
      <c r="J55" s="113">
        <f t="shared" si="3"/>
        <v>440.25</v>
      </c>
      <c r="K55" s="549">
        <f t="shared" si="5"/>
        <v>3.9149597855227882</v>
      </c>
      <c r="L55" s="559"/>
      <c r="M55" s="433"/>
      <c r="N55" s="187">
        <v>2.512</v>
      </c>
      <c r="O55" s="113">
        <v>2.3180000000000001</v>
      </c>
      <c r="P55" s="198">
        <v>2.2589999999999999</v>
      </c>
      <c r="Q55" s="148">
        <f t="shared" si="6"/>
        <v>44331</v>
      </c>
      <c r="R55" s="148">
        <f t="shared" si="7"/>
        <v>43936</v>
      </c>
      <c r="S55" s="187">
        <f t="shared" si="8"/>
        <v>1.4936708860759535E-4</v>
      </c>
      <c r="T55" s="549">
        <f t="shared" si="9"/>
        <v>395</v>
      </c>
      <c r="U55" s="113">
        <f t="shared" si="10"/>
        <v>18.75</v>
      </c>
      <c r="V55" s="113">
        <f t="shared" si="11"/>
        <v>376.25</v>
      </c>
      <c r="W55" s="549">
        <f t="shared" si="12"/>
        <v>2.3151993670886077</v>
      </c>
      <c r="X55" s="186">
        <f t="shared" si="13"/>
        <v>1.5997604184341805</v>
      </c>
      <c r="Y55" s="113">
        <f t="shared" si="14"/>
        <v>1.6061585019251368</v>
      </c>
      <c r="Z55" s="433"/>
      <c r="AA55" s="433"/>
      <c r="AB55" s="433"/>
      <c r="AC55" s="433"/>
      <c r="AD55" s="433"/>
    </row>
    <row r="56" spans="2:30" x14ac:dyDescent="0.35">
      <c r="B56" s="116">
        <v>42487</v>
      </c>
      <c r="C56" s="49">
        <v>4.2939999999999996</v>
      </c>
      <c r="D56" s="350">
        <v>3.62</v>
      </c>
      <c r="E56" s="187">
        <f t="shared" si="4"/>
        <v>6.0232350312779224E-4</v>
      </c>
      <c r="F56" s="148">
        <f t="shared" si="0"/>
        <v>44313.25</v>
      </c>
      <c r="G56" s="116"/>
      <c r="H56" s="549">
        <f t="shared" si="1"/>
        <v>1119</v>
      </c>
      <c r="I56" s="550">
        <f t="shared" si="2"/>
        <v>677.75</v>
      </c>
      <c r="J56" s="113">
        <f t="shared" si="3"/>
        <v>441.25</v>
      </c>
      <c r="K56" s="549">
        <f t="shared" si="5"/>
        <v>3.8857752457551382</v>
      </c>
      <c r="L56" s="559"/>
      <c r="M56" s="433"/>
      <c r="N56" s="187">
        <v>2.5019999999999998</v>
      </c>
      <c r="O56" s="113">
        <v>2.3069999999999999</v>
      </c>
      <c r="P56" s="198">
        <v>2.2439999999999998</v>
      </c>
      <c r="Q56" s="148">
        <f t="shared" si="6"/>
        <v>44331</v>
      </c>
      <c r="R56" s="148">
        <f t="shared" si="7"/>
        <v>43936</v>
      </c>
      <c r="S56" s="187">
        <f t="shared" si="8"/>
        <v>1.5949367088607637E-4</v>
      </c>
      <c r="T56" s="549">
        <f t="shared" si="9"/>
        <v>395</v>
      </c>
      <c r="U56" s="113">
        <f t="shared" si="10"/>
        <v>17.75</v>
      </c>
      <c r="V56" s="113">
        <f t="shared" si="11"/>
        <v>377.25</v>
      </c>
      <c r="W56" s="549">
        <f t="shared" si="12"/>
        <v>2.3041689873417721</v>
      </c>
      <c r="X56" s="186">
        <f t="shared" si="13"/>
        <v>1.5816062584133661</v>
      </c>
      <c r="Y56" s="113">
        <f t="shared" si="14"/>
        <v>1.587859954304971</v>
      </c>
      <c r="Z56" s="433"/>
      <c r="AA56" s="433"/>
      <c r="AB56" s="433"/>
      <c r="AC56" s="433"/>
      <c r="AD56" s="433"/>
    </row>
    <row r="57" spans="2:30" x14ac:dyDescent="0.35">
      <c r="B57" s="116">
        <v>42488</v>
      </c>
      <c r="C57" s="49">
        <v>4.2839999999999998</v>
      </c>
      <c r="D57" s="350">
        <v>3.6360000000000001</v>
      </c>
      <c r="E57" s="187">
        <f t="shared" si="4"/>
        <v>5.7908847184986567E-4</v>
      </c>
      <c r="F57" s="148">
        <f t="shared" si="0"/>
        <v>44314.25</v>
      </c>
      <c r="G57" s="116"/>
      <c r="H57" s="549">
        <f t="shared" si="1"/>
        <v>1119</v>
      </c>
      <c r="I57" s="550">
        <f t="shared" si="2"/>
        <v>676.75</v>
      </c>
      <c r="J57" s="113">
        <f t="shared" si="3"/>
        <v>442.25</v>
      </c>
      <c r="K57" s="549">
        <f t="shared" si="5"/>
        <v>3.892101876675603</v>
      </c>
      <c r="L57" s="559"/>
      <c r="M57" s="433"/>
      <c r="N57" s="187">
        <v>2.4670000000000001</v>
      </c>
      <c r="O57" s="113">
        <v>2.29</v>
      </c>
      <c r="P57" s="198">
        <v>2.2389999999999999</v>
      </c>
      <c r="Q57" s="148">
        <f t="shared" si="6"/>
        <v>44331</v>
      </c>
      <c r="R57" s="148">
        <f t="shared" si="7"/>
        <v>43936</v>
      </c>
      <c r="S57" s="187">
        <f t="shared" si="8"/>
        <v>1.291139240506333E-4</v>
      </c>
      <c r="T57" s="549">
        <f t="shared" si="9"/>
        <v>395</v>
      </c>
      <c r="U57" s="113">
        <f t="shared" si="10"/>
        <v>16.75</v>
      </c>
      <c r="V57" s="113">
        <f t="shared" si="11"/>
        <v>378.25</v>
      </c>
      <c r="W57" s="549">
        <f t="shared" si="12"/>
        <v>2.287837341772152</v>
      </c>
      <c r="X57" s="186">
        <f t="shared" si="13"/>
        <v>1.604264534903451</v>
      </c>
      <c r="Y57" s="113">
        <f t="shared" si="14"/>
        <v>1.6106986966482939</v>
      </c>
      <c r="Z57" s="433"/>
      <c r="AA57" s="433"/>
      <c r="AB57" s="433"/>
      <c r="AC57" s="433"/>
      <c r="AD57" s="433"/>
    </row>
    <row r="58" spans="2:30" x14ac:dyDescent="0.35">
      <c r="B58" s="116">
        <v>42489</v>
      </c>
      <c r="C58" s="49">
        <v>4.2930000000000001</v>
      </c>
      <c r="D58" s="350">
        <v>3.641</v>
      </c>
      <c r="E58" s="187">
        <f t="shared" si="4"/>
        <v>5.8266309204647014E-4</v>
      </c>
      <c r="F58" s="148">
        <f t="shared" si="0"/>
        <v>44315.25</v>
      </c>
      <c r="G58" s="116"/>
      <c r="H58" s="549">
        <f t="shared" si="1"/>
        <v>1119</v>
      </c>
      <c r="I58" s="550">
        <f t="shared" si="2"/>
        <v>675.75</v>
      </c>
      <c r="J58" s="113">
        <f t="shared" si="3"/>
        <v>443.25</v>
      </c>
      <c r="K58" s="549">
        <f t="shared" si="5"/>
        <v>3.899265415549598</v>
      </c>
      <c r="L58" s="559"/>
      <c r="M58" s="433"/>
      <c r="N58" s="187">
        <v>2.4540000000000002</v>
      </c>
      <c r="O58" s="113">
        <v>2.2789999999999999</v>
      </c>
      <c r="P58" s="198">
        <v>2.23</v>
      </c>
      <c r="Q58" s="148">
        <f t="shared" si="6"/>
        <v>44331</v>
      </c>
      <c r="R58" s="148">
        <f t="shared" si="7"/>
        <v>43936</v>
      </c>
      <c r="S58" s="187">
        <f t="shared" si="8"/>
        <v>1.2405063291139225E-4</v>
      </c>
      <c r="T58" s="549">
        <f t="shared" si="9"/>
        <v>395</v>
      </c>
      <c r="U58" s="113">
        <f t="shared" si="10"/>
        <v>15.75</v>
      </c>
      <c r="V58" s="113">
        <f t="shared" si="11"/>
        <v>379.25</v>
      </c>
      <c r="W58" s="549">
        <f t="shared" si="12"/>
        <v>2.2770462025316456</v>
      </c>
      <c r="X58" s="186">
        <f t="shared" si="13"/>
        <v>1.6222192130179525</v>
      </c>
      <c r="Y58" s="113">
        <f t="shared" si="14"/>
        <v>1.6287982009556945</v>
      </c>
      <c r="Z58" s="433"/>
      <c r="AA58" s="433"/>
      <c r="AB58" s="433"/>
      <c r="AC58" s="433"/>
      <c r="AD58" s="433"/>
    </row>
    <row r="59" spans="2:30" x14ac:dyDescent="0.35">
      <c r="B59" s="116">
        <v>42492</v>
      </c>
      <c r="C59" s="49">
        <v>4.298</v>
      </c>
      <c r="D59" s="350">
        <v>3.649</v>
      </c>
      <c r="E59" s="187">
        <f t="shared" si="4"/>
        <v>5.7998212689901695E-4</v>
      </c>
      <c r="F59" s="148">
        <f t="shared" si="0"/>
        <v>44318.25</v>
      </c>
      <c r="G59" s="116"/>
      <c r="H59" s="549">
        <f t="shared" si="1"/>
        <v>1119</v>
      </c>
      <c r="I59" s="550">
        <f t="shared" si="2"/>
        <v>672.75</v>
      </c>
      <c r="J59" s="113">
        <f t="shared" si="3"/>
        <v>446.25</v>
      </c>
      <c r="K59" s="549">
        <f t="shared" si="5"/>
        <v>3.9078170241286863</v>
      </c>
      <c r="L59" s="559"/>
      <c r="M59" s="433"/>
      <c r="N59" s="187">
        <v>2.4550000000000001</v>
      </c>
      <c r="O59" s="113">
        <v>2.2800000000000002</v>
      </c>
      <c r="P59" s="198">
        <v>2.23</v>
      </c>
      <c r="Q59" s="148">
        <f t="shared" si="6"/>
        <v>44331</v>
      </c>
      <c r="R59" s="148">
        <f t="shared" si="7"/>
        <v>43936</v>
      </c>
      <c r="S59" s="187">
        <f t="shared" si="8"/>
        <v>1.2658227848101334E-4</v>
      </c>
      <c r="T59" s="549">
        <f t="shared" si="9"/>
        <v>395</v>
      </c>
      <c r="U59" s="113">
        <f t="shared" si="10"/>
        <v>12.75</v>
      </c>
      <c r="V59" s="113">
        <f t="shared" si="11"/>
        <v>382.25</v>
      </c>
      <c r="W59" s="549">
        <f t="shared" si="12"/>
        <v>2.2783860759493675</v>
      </c>
      <c r="X59" s="186">
        <f t="shared" si="13"/>
        <v>1.6294309481793188</v>
      </c>
      <c r="Y59" s="113">
        <f t="shared" si="14"/>
        <v>1.6360685612165415</v>
      </c>
      <c r="Z59" s="433"/>
      <c r="AA59" s="433"/>
      <c r="AB59" s="433"/>
      <c r="AC59" s="433"/>
      <c r="AD59" s="433"/>
    </row>
    <row r="60" spans="2:30" x14ac:dyDescent="0.35">
      <c r="B60" s="116">
        <v>42493</v>
      </c>
      <c r="C60" s="49">
        <v>4.3540000000000001</v>
      </c>
      <c r="D60" s="350">
        <v>3.66</v>
      </c>
      <c r="E60" s="187">
        <f t="shared" si="4"/>
        <v>6.2019660411081318E-4</v>
      </c>
      <c r="F60" s="148">
        <f t="shared" si="0"/>
        <v>44319.25</v>
      </c>
      <c r="G60" s="116"/>
      <c r="H60" s="549">
        <f t="shared" si="1"/>
        <v>1119</v>
      </c>
      <c r="I60" s="550">
        <f t="shared" si="2"/>
        <v>671.75</v>
      </c>
      <c r="J60" s="113">
        <f t="shared" si="3"/>
        <v>447.25</v>
      </c>
      <c r="K60" s="549">
        <f t="shared" si="5"/>
        <v>3.9373829311885613</v>
      </c>
      <c r="L60" s="559"/>
      <c r="M60" s="433"/>
      <c r="N60" s="187">
        <v>2.4859999999999998</v>
      </c>
      <c r="O60" s="113">
        <v>2.3079999999999998</v>
      </c>
      <c r="P60" s="198">
        <v>2.254</v>
      </c>
      <c r="Q60" s="148">
        <f t="shared" si="6"/>
        <v>44331</v>
      </c>
      <c r="R60" s="148">
        <f t="shared" si="7"/>
        <v>43936</v>
      </c>
      <c r="S60" s="187">
        <f t="shared" si="8"/>
        <v>1.3670886075949323E-4</v>
      </c>
      <c r="T60" s="549">
        <f t="shared" si="9"/>
        <v>395</v>
      </c>
      <c r="U60" s="113">
        <f t="shared" si="10"/>
        <v>11.75</v>
      </c>
      <c r="V60" s="113">
        <f t="shared" si="11"/>
        <v>383.25</v>
      </c>
      <c r="W60" s="549">
        <f t="shared" si="12"/>
        <v>2.3063936708860759</v>
      </c>
      <c r="X60" s="186">
        <f t="shared" si="13"/>
        <v>1.6309892603024854</v>
      </c>
      <c r="Y60" s="113">
        <f t="shared" si="14"/>
        <v>1.6376395752205397</v>
      </c>
      <c r="Z60" s="433"/>
      <c r="AA60" s="433"/>
      <c r="AB60" s="433"/>
      <c r="AC60" s="433"/>
      <c r="AD60" s="433"/>
    </row>
    <row r="61" spans="2:30" x14ac:dyDescent="0.35">
      <c r="B61" s="116">
        <v>42494</v>
      </c>
      <c r="C61" s="49">
        <v>4.28</v>
      </c>
      <c r="D61" s="350">
        <v>3.63</v>
      </c>
      <c r="E61" s="187">
        <f t="shared" si="4"/>
        <v>5.8087578194816834E-4</v>
      </c>
      <c r="F61" s="148">
        <f t="shared" si="0"/>
        <v>44320.25</v>
      </c>
      <c r="G61" s="116"/>
      <c r="H61" s="549">
        <f t="shared" si="1"/>
        <v>1119</v>
      </c>
      <c r="I61" s="550">
        <f t="shared" si="2"/>
        <v>670.75</v>
      </c>
      <c r="J61" s="113">
        <f t="shared" si="3"/>
        <v>448.25</v>
      </c>
      <c r="K61" s="549">
        <f t="shared" si="5"/>
        <v>3.8903775692582663</v>
      </c>
      <c r="L61" s="559"/>
      <c r="M61" s="433"/>
      <c r="N61" s="187">
        <v>2.4</v>
      </c>
      <c r="O61" s="113">
        <v>2.2359999999999998</v>
      </c>
      <c r="P61" s="198">
        <v>2.1789999999999998</v>
      </c>
      <c r="Q61" s="148">
        <f t="shared" si="6"/>
        <v>44331</v>
      </c>
      <c r="R61" s="148">
        <f t="shared" si="7"/>
        <v>43936</v>
      </c>
      <c r="S61" s="187">
        <f t="shared" si="8"/>
        <v>1.4430379746835427E-4</v>
      </c>
      <c r="T61" s="549">
        <f t="shared" si="9"/>
        <v>395</v>
      </c>
      <c r="U61" s="113">
        <f t="shared" si="10"/>
        <v>10.75</v>
      </c>
      <c r="V61" s="113">
        <f t="shared" si="11"/>
        <v>384.25</v>
      </c>
      <c r="W61" s="549">
        <f t="shared" si="12"/>
        <v>2.234448734177215</v>
      </c>
      <c r="X61" s="186">
        <f t="shared" si="13"/>
        <v>1.6559288350810513</v>
      </c>
      <c r="Y61" s="113">
        <f t="shared" si="14"/>
        <v>1.6627840858481679</v>
      </c>
      <c r="Z61" s="433"/>
      <c r="AA61" s="433"/>
      <c r="AB61" s="433"/>
      <c r="AC61" s="433"/>
      <c r="AD61" s="433"/>
    </row>
    <row r="62" spans="2:30" x14ac:dyDescent="0.35">
      <c r="B62" s="116">
        <v>42495</v>
      </c>
      <c r="C62" s="49">
        <v>4.24</v>
      </c>
      <c r="D62" s="350">
        <v>3.597</v>
      </c>
      <c r="E62" s="187">
        <f t="shared" si="4"/>
        <v>5.74620196604111E-4</v>
      </c>
      <c r="F62" s="148">
        <f t="shared" si="0"/>
        <v>44321.25</v>
      </c>
      <c r="G62" s="116"/>
      <c r="H62" s="549">
        <f t="shared" si="1"/>
        <v>1119</v>
      </c>
      <c r="I62" s="550">
        <f t="shared" si="2"/>
        <v>669.75</v>
      </c>
      <c r="J62" s="113">
        <f t="shared" si="3"/>
        <v>449.25</v>
      </c>
      <c r="K62" s="549">
        <f t="shared" si="5"/>
        <v>3.8551481233243967</v>
      </c>
      <c r="L62" s="559"/>
      <c r="M62" s="433"/>
      <c r="N62" s="187">
        <v>2.3540000000000001</v>
      </c>
      <c r="O62" s="113">
        <v>2.2010000000000001</v>
      </c>
      <c r="P62" s="198">
        <v>2.145</v>
      </c>
      <c r="Q62" s="148">
        <f t="shared" si="6"/>
        <v>44331</v>
      </c>
      <c r="R62" s="148">
        <f t="shared" si="7"/>
        <v>43936</v>
      </c>
      <c r="S62" s="187">
        <f t="shared" si="8"/>
        <v>1.4177215189873431E-4</v>
      </c>
      <c r="T62" s="549">
        <f t="shared" si="9"/>
        <v>395</v>
      </c>
      <c r="U62" s="113">
        <f t="shared" si="10"/>
        <v>9.75</v>
      </c>
      <c r="V62" s="113">
        <f t="shared" si="11"/>
        <v>385.25</v>
      </c>
      <c r="W62" s="549">
        <f t="shared" si="12"/>
        <v>2.1996177215189876</v>
      </c>
      <c r="X62" s="186">
        <f t="shared" si="13"/>
        <v>1.6555304018054091</v>
      </c>
      <c r="Y62" s="113">
        <f t="shared" si="14"/>
        <v>1.6623823540836691</v>
      </c>
      <c r="Z62" s="433"/>
      <c r="AA62" s="433"/>
      <c r="AB62" s="433"/>
      <c r="AC62" s="433"/>
      <c r="AD62" s="433"/>
    </row>
    <row r="63" spans="2:30" x14ac:dyDescent="0.35">
      <c r="B63" s="116">
        <v>42496</v>
      </c>
      <c r="C63" s="49">
        <v>4.1449999999999996</v>
      </c>
      <c r="D63" s="350">
        <v>3.51</v>
      </c>
      <c r="E63" s="187">
        <f t="shared" si="4"/>
        <v>5.6747095621090238E-4</v>
      </c>
      <c r="F63" s="148">
        <f t="shared" si="0"/>
        <v>44322.25</v>
      </c>
      <c r="G63" s="116"/>
      <c r="H63" s="549">
        <f t="shared" si="1"/>
        <v>1119</v>
      </c>
      <c r="I63" s="550">
        <f t="shared" si="2"/>
        <v>668.75</v>
      </c>
      <c r="J63" s="113">
        <f t="shared" si="3"/>
        <v>450.25</v>
      </c>
      <c r="K63" s="549">
        <f t="shared" si="5"/>
        <v>3.7655037980339587</v>
      </c>
      <c r="L63" s="559"/>
      <c r="M63" s="433"/>
      <c r="N63" s="187">
        <v>2.2640000000000002</v>
      </c>
      <c r="O63" s="113">
        <v>2.1139999999999999</v>
      </c>
      <c r="P63" s="198">
        <v>2.073</v>
      </c>
      <c r="Q63" s="148">
        <f t="shared" si="6"/>
        <v>44331</v>
      </c>
      <c r="R63" s="148">
        <f t="shared" si="7"/>
        <v>43936</v>
      </c>
      <c r="S63" s="187">
        <f t="shared" si="8"/>
        <v>1.0379746835443019E-4</v>
      </c>
      <c r="T63" s="549">
        <f t="shared" si="9"/>
        <v>395</v>
      </c>
      <c r="U63" s="113">
        <f t="shared" si="10"/>
        <v>8.75</v>
      </c>
      <c r="V63" s="113">
        <f t="shared" si="11"/>
        <v>386.25</v>
      </c>
      <c r="W63" s="549">
        <f t="shared" si="12"/>
        <v>2.1130917721518987</v>
      </c>
      <c r="X63" s="186">
        <f t="shared" si="13"/>
        <v>1.65241202588206</v>
      </c>
      <c r="Y63" s="113">
        <f t="shared" si="14"/>
        <v>1.6592381896402664</v>
      </c>
      <c r="Z63" s="433"/>
      <c r="AA63" s="433"/>
      <c r="AB63" s="433"/>
      <c r="AC63" s="433"/>
      <c r="AD63" s="433"/>
    </row>
    <row r="64" spans="2:30" x14ac:dyDescent="0.35">
      <c r="B64" s="116">
        <v>42499</v>
      </c>
      <c r="C64" s="49">
        <v>4.1689999999999996</v>
      </c>
      <c r="D64" s="350">
        <v>3.5230000000000001</v>
      </c>
      <c r="E64" s="187">
        <f t="shared" si="4"/>
        <v>5.7730116175156343E-4</v>
      </c>
      <c r="F64" s="148">
        <f t="shared" si="0"/>
        <v>44325.25</v>
      </c>
      <c r="G64" s="116"/>
      <c r="H64" s="549">
        <f t="shared" si="1"/>
        <v>1119</v>
      </c>
      <c r="I64" s="550">
        <f t="shared" si="2"/>
        <v>665.75</v>
      </c>
      <c r="J64" s="113">
        <f t="shared" si="3"/>
        <v>453.25</v>
      </c>
      <c r="K64" s="549">
        <f t="shared" si="5"/>
        <v>3.7846617515638963</v>
      </c>
      <c r="L64" s="559"/>
      <c r="M64" s="433"/>
      <c r="N64" s="187">
        <v>2.278</v>
      </c>
      <c r="O64" s="113">
        <v>2.137</v>
      </c>
      <c r="P64" s="198">
        <v>2.093</v>
      </c>
      <c r="Q64" s="148">
        <f t="shared" si="6"/>
        <v>44331</v>
      </c>
      <c r="R64" s="148">
        <f t="shared" si="7"/>
        <v>43936</v>
      </c>
      <c r="S64" s="187">
        <f t="shared" si="8"/>
        <v>1.1139240506329124E-4</v>
      </c>
      <c r="T64" s="549">
        <f t="shared" si="9"/>
        <v>395</v>
      </c>
      <c r="U64" s="113">
        <f t="shared" si="10"/>
        <v>5.75</v>
      </c>
      <c r="V64" s="113">
        <f t="shared" si="11"/>
        <v>389.25</v>
      </c>
      <c r="W64" s="549">
        <f t="shared" si="12"/>
        <v>2.1363594936708861</v>
      </c>
      <c r="X64" s="186">
        <f t="shared" si="13"/>
        <v>1.6483022578930102</v>
      </c>
      <c r="Y64" s="113">
        <f t="shared" si="14"/>
        <v>1.6550945087264735</v>
      </c>
      <c r="Z64" s="433"/>
      <c r="AA64" s="433"/>
      <c r="AB64" s="433"/>
      <c r="AC64" s="433"/>
      <c r="AD64" s="433"/>
    </row>
    <row r="65" spans="2:30" x14ac:dyDescent="0.35">
      <c r="B65" s="116">
        <v>42500</v>
      </c>
      <c r="C65" s="49">
        <v>4.13</v>
      </c>
      <c r="D65" s="350">
        <v>3.492</v>
      </c>
      <c r="E65" s="187">
        <f t="shared" si="4"/>
        <v>5.7015192135835557E-4</v>
      </c>
      <c r="F65" s="148">
        <f t="shared" si="0"/>
        <v>44326.25</v>
      </c>
      <c r="G65" s="116"/>
      <c r="H65" s="549">
        <f t="shared" si="1"/>
        <v>1119</v>
      </c>
      <c r="I65" s="550">
        <f t="shared" si="2"/>
        <v>664.75</v>
      </c>
      <c r="J65" s="113">
        <f t="shared" si="3"/>
        <v>454.25</v>
      </c>
      <c r="K65" s="549">
        <f t="shared" si="5"/>
        <v>3.750991510277033</v>
      </c>
      <c r="L65" s="559"/>
      <c r="M65" s="433"/>
      <c r="N65" s="187">
        <v>2.242</v>
      </c>
      <c r="O65" s="113">
        <v>2.113</v>
      </c>
      <c r="P65" s="198">
        <v>2.0619999999999998</v>
      </c>
      <c r="Q65" s="148">
        <f t="shared" si="6"/>
        <v>44331</v>
      </c>
      <c r="R65" s="148">
        <f t="shared" si="7"/>
        <v>43936</v>
      </c>
      <c r="S65" s="187">
        <f t="shared" si="8"/>
        <v>1.291139240506333E-4</v>
      </c>
      <c r="T65" s="549">
        <f t="shared" si="9"/>
        <v>395</v>
      </c>
      <c r="U65" s="113">
        <f t="shared" si="10"/>
        <v>4.75</v>
      </c>
      <c r="V65" s="113">
        <f t="shared" si="11"/>
        <v>390.25</v>
      </c>
      <c r="W65" s="549">
        <f t="shared" si="12"/>
        <v>2.1123867088607593</v>
      </c>
      <c r="X65" s="186">
        <f t="shared" si="13"/>
        <v>1.6386048014162737</v>
      </c>
      <c r="Y65" s="113">
        <f t="shared" si="14"/>
        <v>1.6453173656543196</v>
      </c>
      <c r="Z65" s="433"/>
      <c r="AA65" s="433"/>
      <c r="AB65" s="433"/>
      <c r="AC65" s="433"/>
      <c r="AD65" s="433"/>
    </row>
    <row r="66" spans="2:30" x14ac:dyDescent="0.35">
      <c r="B66" s="116">
        <v>42501</v>
      </c>
      <c r="C66" s="49">
        <v>4.1399999999999997</v>
      </c>
      <c r="D66" s="350">
        <v>3.5249999999999999</v>
      </c>
      <c r="E66" s="187">
        <f t="shared" si="4"/>
        <v>5.4959785522788187E-4</v>
      </c>
      <c r="F66" s="148">
        <f t="shared" si="0"/>
        <v>44327.25</v>
      </c>
      <c r="G66" s="116"/>
      <c r="H66" s="549">
        <f t="shared" si="1"/>
        <v>1119</v>
      </c>
      <c r="I66" s="550">
        <f t="shared" si="2"/>
        <v>663.75</v>
      </c>
      <c r="J66" s="113">
        <f t="shared" si="3"/>
        <v>455.25</v>
      </c>
      <c r="K66" s="549">
        <f t="shared" si="5"/>
        <v>3.7752044235924931</v>
      </c>
      <c r="L66" s="559"/>
      <c r="M66" s="433"/>
      <c r="N66" s="187">
        <v>2.25</v>
      </c>
      <c r="O66" s="113">
        <v>2.1240000000000001</v>
      </c>
      <c r="P66" s="198">
        <v>2.081</v>
      </c>
      <c r="Q66" s="148">
        <f t="shared" si="6"/>
        <v>44331</v>
      </c>
      <c r="R66" s="148">
        <f t="shared" si="7"/>
        <v>43936</v>
      </c>
      <c r="S66" s="187">
        <f t="shared" si="8"/>
        <v>1.0886075949367127E-4</v>
      </c>
      <c r="T66" s="549">
        <f t="shared" si="9"/>
        <v>395</v>
      </c>
      <c r="U66" s="113">
        <f t="shared" si="10"/>
        <v>3.75</v>
      </c>
      <c r="V66" s="113">
        <f t="shared" si="11"/>
        <v>391.25</v>
      </c>
      <c r="W66" s="549">
        <f t="shared" si="12"/>
        <v>2.1235917721518986</v>
      </c>
      <c r="X66" s="186">
        <f t="shared" si="13"/>
        <v>1.6516126514405944</v>
      </c>
      <c r="Y66" s="113">
        <f t="shared" si="14"/>
        <v>1.6584322123165851</v>
      </c>
      <c r="Z66" s="433"/>
      <c r="AA66" s="433"/>
      <c r="AB66" s="433"/>
      <c r="AC66" s="433"/>
      <c r="AD66" s="433"/>
    </row>
    <row r="67" spans="2:30" x14ac:dyDescent="0.35">
      <c r="B67" s="116">
        <v>42502</v>
      </c>
      <c r="C67" s="49">
        <v>4.1760000000000002</v>
      </c>
      <c r="D67" s="350">
        <v>3.5640000000000001</v>
      </c>
      <c r="E67" s="187">
        <f t="shared" si="4"/>
        <v>5.46916890080429E-4</v>
      </c>
      <c r="F67" s="148">
        <f t="shared" si="0"/>
        <v>44328.25</v>
      </c>
      <c r="G67" s="116"/>
      <c r="H67" s="549">
        <f t="shared" si="1"/>
        <v>1119</v>
      </c>
      <c r="I67" s="550">
        <f t="shared" si="2"/>
        <v>662.75</v>
      </c>
      <c r="J67" s="113">
        <f t="shared" si="3"/>
        <v>456.25</v>
      </c>
      <c r="K67" s="549">
        <f t="shared" si="5"/>
        <v>3.8135308310991958</v>
      </c>
      <c r="L67" s="559"/>
      <c r="M67" s="433"/>
      <c r="N67" s="187">
        <v>2.2549999999999999</v>
      </c>
      <c r="O67" s="113">
        <v>2.1360000000000001</v>
      </c>
      <c r="P67" s="198">
        <v>2.0939999999999999</v>
      </c>
      <c r="Q67" s="148">
        <f t="shared" si="6"/>
        <v>44331</v>
      </c>
      <c r="R67" s="148">
        <f t="shared" si="7"/>
        <v>43936</v>
      </c>
      <c r="S67" s="187">
        <f t="shared" si="8"/>
        <v>1.063291139240513E-4</v>
      </c>
      <c r="T67" s="549">
        <f t="shared" si="9"/>
        <v>395</v>
      </c>
      <c r="U67" s="113">
        <f t="shared" si="10"/>
        <v>2.75</v>
      </c>
      <c r="V67" s="113">
        <f t="shared" si="11"/>
        <v>392.25</v>
      </c>
      <c r="W67" s="549">
        <f t="shared" si="12"/>
        <v>2.1357075949367088</v>
      </c>
      <c r="X67" s="186">
        <f t="shared" si="13"/>
        <v>1.677823236162487</v>
      </c>
      <c r="Y67" s="113">
        <f t="shared" si="14"/>
        <v>1.6848609631920253</v>
      </c>
      <c r="Z67" s="433"/>
      <c r="AA67" s="433"/>
      <c r="AB67" s="433"/>
      <c r="AC67" s="433"/>
      <c r="AD67" s="433"/>
    </row>
    <row r="68" spans="2:30" x14ac:dyDescent="0.35">
      <c r="B68" s="116">
        <v>42503</v>
      </c>
      <c r="C68" s="49">
        <v>4.1900000000000004</v>
      </c>
      <c r="D68" s="350">
        <v>3.5760000000000001</v>
      </c>
      <c r="E68" s="187">
        <f t="shared" si="4"/>
        <v>5.4870420017873135E-4</v>
      </c>
      <c r="F68" s="148">
        <f t="shared" si="0"/>
        <v>44329.25</v>
      </c>
      <c r="G68" s="116"/>
      <c r="H68" s="549">
        <f t="shared" si="1"/>
        <v>1119</v>
      </c>
      <c r="I68" s="550">
        <f t="shared" si="2"/>
        <v>661.75</v>
      </c>
      <c r="J68" s="113">
        <f t="shared" si="3"/>
        <v>457.25</v>
      </c>
      <c r="K68" s="549">
        <f t="shared" si="5"/>
        <v>3.8268949955317249</v>
      </c>
      <c r="L68" s="559"/>
      <c r="M68" s="433"/>
      <c r="N68" s="187">
        <v>2.27</v>
      </c>
      <c r="O68" s="113">
        <v>2.1619999999999999</v>
      </c>
      <c r="P68" s="198">
        <v>2.1219999999999999</v>
      </c>
      <c r="Q68" s="148">
        <f t="shared" si="6"/>
        <v>44331</v>
      </c>
      <c r="R68" s="148">
        <f t="shared" si="7"/>
        <v>43936</v>
      </c>
      <c r="S68" s="187">
        <f t="shared" si="8"/>
        <v>1.0126582278481021E-4</v>
      </c>
      <c r="T68" s="549">
        <f t="shared" si="9"/>
        <v>395</v>
      </c>
      <c r="U68" s="113">
        <f t="shared" si="10"/>
        <v>1.75</v>
      </c>
      <c r="V68" s="113">
        <f t="shared" si="11"/>
        <v>393.25</v>
      </c>
      <c r="W68" s="549">
        <f t="shared" si="12"/>
        <v>2.1618227848101266</v>
      </c>
      <c r="X68" s="186">
        <f t="shared" si="13"/>
        <v>1.6650722107215983</v>
      </c>
      <c r="Y68" s="113">
        <f t="shared" si="14"/>
        <v>1.6720033743889084</v>
      </c>
      <c r="Z68" s="433"/>
      <c r="AA68" s="433"/>
      <c r="AB68" s="433"/>
      <c r="AC68" s="433"/>
      <c r="AD68" s="433"/>
    </row>
    <row r="69" spans="2:30" x14ac:dyDescent="0.35">
      <c r="B69" s="116">
        <v>42506</v>
      </c>
      <c r="C69" s="49">
        <v>4.1680000000000001</v>
      </c>
      <c r="D69" s="350">
        <v>3.5629999999999997</v>
      </c>
      <c r="E69" s="187">
        <f t="shared" si="4"/>
        <v>5.406613047363721E-4</v>
      </c>
      <c r="F69" s="148">
        <f t="shared" si="0"/>
        <v>44332.25</v>
      </c>
      <c r="G69" s="116"/>
      <c r="H69" s="549">
        <f t="shared" si="1"/>
        <v>1119</v>
      </c>
      <c r="I69" s="550">
        <f t="shared" si="2"/>
        <v>658.75</v>
      </c>
      <c r="J69" s="113">
        <f t="shared" si="3"/>
        <v>460.25</v>
      </c>
      <c r="K69" s="549">
        <f t="shared" si="5"/>
        <v>3.8118393655049152</v>
      </c>
      <c r="L69" s="559"/>
      <c r="M69" s="433"/>
      <c r="N69" s="187">
        <v>2.2400000000000002</v>
      </c>
      <c r="O69" s="113">
        <v>2.1390000000000002</v>
      </c>
      <c r="P69" s="198">
        <v>2.105</v>
      </c>
      <c r="Q69" s="148">
        <f t="shared" si="6"/>
        <v>45031</v>
      </c>
      <c r="R69" s="148">
        <f t="shared" si="7"/>
        <v>44331</v>
      </c>
      <c r="S69" s="187">
        <f>IF(N69="","",(O69-N69)/($O$14-$N$14))</f>
        <v>1.4428571428571425E-4</v>
      </c>
      <c r="T69" s="549">
        <f t="shared" si="9"/>
        <v>700</v>
      </c>
      <c r="U69" s="113">
        <f t="shared" si="10"/>
        <v>698.75</v>
      </c>
      <c r="V69" s="113">
        <f t="shared" si="11"/>
        <v>1.25</v>
      </c>
      <c r="W69" s="549">
        <f>IF(N69="","",N69-(U69*S69))</f>
        <v>2.1391803571428576</v>
      </c>
      <c r="X69" s="186">
        <f>IFERROR(K69-W69,"")</f>
        <v>1.6726590083620576</v>
      </c>
      <c r="Y69" s="113">
        <f t="shared" si="14"/>
        <v>1.67965347875767</v>
      </c>
      <c r="Z69" s="433"/>
      <c r="AA69" s="433"/>
      <c r="AB69" s="433"/>
      <c r="AC69" s="433"/>
      <c r="AD69" s="433"/>
    </row>
    <row r="70" spans="2:30" x14ac:dyDescent="0.35">
      <c r="B70" s="116">
        <v>42507</v>
      </c>
      <c r="C70" s="49">
        <v>4.2030000000000003</v>
      </c>
      <c r="D70" s="350">
        <v>3.5869999999999997</v>
      </c>
      <c r="E70" s="187">
        <f t="shared" si="4"/>
        <v>5.5049151027703358E-4</v>
      </c>
      <c r="F70" s="148">
        <f t="shared" si="0"/>
        <v>44333.25</v>
      </c>
      <c r="G70" s="116"/>
      <c r="H70" s="549">
        <f t="shared" si="1"/>
        <v>1119</v>
      </c>
      <c r="I70" s="550">
        <f t="shared" si="2"/>
        <v>657.75</v>
      </c>
      <c r="J70" s="113">
        <f t="shared" si="3"/>
        <v>461.25</v>
      </c>
      <c r="K70" s="549">
        <f t="shared" si="5"/>
        <v>3.8409142091152813</v>
      </c>
      <c r="L70" s="559"/>
      <c r="M70" s="433"/>
      <c r="N70" s="187">
        <v>2.274</v>
      </c>
      <c r="O70" s="113">
        <v>2.1720000000000002</v>
      </c>
      <c r="P70" s="198">
        <v>2.133</v>
      </c>
      <c r="Q70" s="148">
        <f t="shared" si="6"/>
        <v>45031</v>
      </c>
      <c r="R70" s="148">
        <f t="shared" si="7"/>
        <v>44331</v>
      </c>
      <c r="S70" s="187">
        <f t="shared" ref="S70:S133" si="15">IF(N70="","",(O70-N70)/($O$14-$N$14))</f>
        <v>1.4571428571428553E-4</v>
      </c>
      <c r="T70" s="549">
        <f t="shared" si="9"/>
        <v>700</v>
      </c>
      <c r="U70" s="113">
        <f t="shared" si="10"/>
        <v>697.75</v>
      </c>
      <c r="V70" s="113">
        <f t="shared" si="11"/>
        <v>2.25</v>
      </c>
      <c r="W70" s="549">
        <f t="shared" ref="W70:W133" si="16">IF(N70="","",N70-(U70*S70))</f>
        <v>2.1723278571428573</v>
      </c>
      <c r="X70" s="186">
        <f t="shared" si="13"/>
        <v>1.668586351972424</v>
      </c>
      <c r="Y70" s="113">
        <f t="shared" si="14"/>
        <v>1.6755468030074105</v>
      </c>
      <c r="Z70" s="433"/>
      <c r="AA70" s="433"/>
      <c r="AB70" s="433"/>
      <c r="AC70" s="433"/>
      <c r="AD70" s="433"/>
    </row>
    <row r="71" spans="2:30" x14ac:dyDescent="0.35">
      <c r="B71" s="116">
        <v>42508</v>
      </c>
      <c r="C71" s="49">
        <v>4.2140000000000004</v>
      </c>
      <c r="D71" s="350">
        <v>3.6080000000000001</v>
      </c>
      <c r="E71" s="187">
        <f t="shared" si="4"/>
        <v>5.4155495978552306E-4</v>
      </c>
      <c r="F71" s="148">
        <f t="shared" si="0"/>
        <v>44334.25</v>
      </c>
      <c r="G71" s="116"/>
      <c r="H71" s="549">
        <f t="shared" si="1"/>
        <v>1119</v>
      </c>
      <c r="I71" s="550">
        <f t="shared" si="2"/>
        <v>656.75</v>
      </c>
      <c r="J71" s="113">
        <f t="shared" si="3"/>
        <v>462.25</v>
      </c>
      <c r="K71" s="549">
        <f t="shared" si="5"/>
        <v>3.8583337801608582</v>
      </c>
      <c r="L71" s="559"/>
      <c r="M71" s="433"/>
      <c r="N71" s="187">
        <v>2.2909999999999999</v>
      </c>
      <c r="O71" s="113">
        <v>2.198</v>
      </c>
      <c r="P71" s="198">
        <v>2.1680000000000001</v>
      </c>
      <c r="Q71" s="148">
        <f t="shared" si="6"/>
        <v>45031</v>
      </c>
      <c r="R71" s="148">
        <f t="shared" si="7"/>
        <v>44331</v>
      </c>
      <c r="S71" s="187">
        <f t="shared" si="15"/>
        <v>1.3285714285714281E-4</v>
      </c>
      <c r="T71" s="549">
        <f t="shared" si="9"/>
        <v>700</v>
      </c>
      <c r="U71" s="113">
        <f t="shared" si="10"/>
        <v>696.75</v>
      </c>
      <c r="V71" s="113">
        <f t="shared" si="11"/>
        <v>3.25</v>
      </c>
      <c r="W71" s="549">
        <f t="shared" si="16"/>
        <v>2.1984317857142859</v>
      </c>
      <c r="X71" s="186">
        <f t="shared" si="13"/>
        <v>1.6599019944465723</v>
      </c>
      <c r="Y71" s="113">
        <f t="shared" si="14"/>
        <v>1.6667901810245134</v>
      </c>
      <c r="Z71" s="433"/>
      <c r="AA71" s="433"/>
      <c r="AB71" s="433"/>
      <c r="AC71" s="433"/>
      <c r="AD71" s="433"/>
    </row>
    <row r="72" spans="2:30" x14ac:dyDescent="0.35">
      <c r="B72" s="116">
        <v>42509</v>
      </c>
      <c r="C72" s="49">
        <v>4.2720000000000002</v>
      </c>
      <c r="D72" s="350">
        <v>3.6550000000000002</v>
      </c>
      <c r="E72" s="187">
        <f t="shared" si="4"/>
        <v>5.5138516532618411E-4</v>
      </c>
      <c r="F72" s="148">
        <f t="shared" si="0"/>
        <v>44335.25</v>
      </c>
      <c r="G72" s="116"/>
      <c r="H72" s="549">
        <f t="shared" si="1"/>
        <v>1119</v>
      </c>
      <c r="I72" s="550">
        <f t="shared" si="2"/>
        <v>655.75</v>
      </c>
      <c r="J72" s="113">
        <f t="shared" si="3"/>
        <v>463.25</v>
      </c>
      <c r="K72" s="549">
        <f t="shared" si="5"/>
        <v>3.9104291778373552</v>
      </c>
      <c r="L72" s="559"/>
      <c r="M72" s="433"/>
      <c r="N72" s="187">
        <v>2.3559999999999999</v>
      </c>
      <c r="O72" s="113">
        <v>2.2629999999999999</v>
      </c>
      <c r="P72" s="198">
        <v>2.2290000000000001</v>
      </c>
      <c r="Q72" s="148">
        <f t="shared" si="6"/>
        <v>45031</v>
      </c>
      <c r="R72" s="148">
        <f t="shared" si="7"/>
        <v>44331</v>
      </c>
      <c r="S72" s="187">
        <f t="shared" si="15"/>
        <v>1.3285714285714281E-4</v>
      </c>
      <c r="T72" s="549">
        <f t="shared" si="9"/>
        <v>700</v>
      </c>
      <c r="U72" s="113">
        <f t="shared" si="10"/>
        <v>695.75</v>
      </c>
      <c r="V72" s="113">
        <f t="shared" si="11"/>
        <v>4.25</v>
      </c>
      <c r="W72" s="549">
        <f t="shared" si="16"/>
        <v>2.2635646428571428</v>
      </c>
      <c r="X72" s="186">
        <f t="shared" si="13"/>
        <v>1.6468645349802125</v>
      </c>
      <c r="Y72" s="113">
        <f t="shared" si="14"/>
        <v>1.6536449419716659</v>
      </c>
      <c r="Z72" s="433"/>
      <c r="AA72" s="433"/>
      <c r="AB72" s="433"/>
      <c r="AC72" s="433"/>
      <c r="AD72" s="433"/>
    </row>
    <row r="73" spans="2:30" x14ac:dyDescent="0.35">
      <c r="B73" s="116">
        <v>42510</v>
      </c>
      <c r="C73" s="49">
        <v>4.25</v>
      </c>
      <c r="D73" s="350">
        <v>3.653</v>
      </c>
      <c r="E73" s="187">
        <f t="shared" si="4"/>
        <v>5.3351206434316348E-4</v>
      </c>
      <c r="F73" s="148">
        <f t="shared" si="0"/>
        <v>44336.25</v>
      </c>
      <c r="G73" s="116"/>
      <c r="H73" s="549">
        <f t="shared" si="1"/>
        <v>1119</v>
      </c>
      <c r="I73" s="550">
        <f t="shared" si="2"/>
        <v>654.75</v>
      </c>
      <c r="J73" s="113">
        <f t="shared" si="3"/>
        <v>464.25</v>
      </c>
      <c r="K73" s="549">
        <f t="shared" si="5"/>
        <v>3.9006829758713137</v>
      </c>
      <c r="L73" s="559"/>
      <c r="M73" s="433"/>
      <c r="N73" s="187">
        <v>2.3380000000000001</v>
      </c>
      <c r="O73" s="113">
        <v>2.2519999999999998</v>
      </c>
      <c r="P73" s="198">
        <v>2.2170000000000001</v>
      </c>
      <c r="Q73" s="148">
        <f t="shared" si="6"/>
        <v>45031</v>
      </c>
      <c r="R73" s="148">
        <f t="shared" si="7"/>
        <v>44331</v>
      </c>
      <c r="S73" s="187">
        <f t="shared" si="15"/>
        <v>1.2285714285714328E-4</v>
      </c>
      <c r="T73" s="549">
        <f t="shared" si="9"/>
        <v>700</v>
      </c>
      <c r="U73" s="113">
        <f t="shared" si="10"/>
        <v>694.75</v>
      </c>
      <c r="V73" s="113">
        <f t="shared" si="11"/>
        <v>5.25</v>
      </c>
      <c r="W73" s="549">
        <f t="shared" si="16"/>
        <v>2.2526449999999998</v>
      </c>
      <c r="X73" s="186">
        <f t="shared" si="13"/>
        <v>1.648037975871314</v>
      </c>
      <c r="Y73" s="113">
        <f t="shared" si="14"/>
        <v>1.6548280487960865</v>
      </c>
      <c r="Z73" s="433"/>
      <c r="AA73" s="433"/>
      <c r="AB73" s="433"/>
      <c r="AC73" s="433"/>
      <c r="AD73" s="433"/>
    </row>
    <row r="74" spans="2:30" x14ac:dyDescent="0.35">
      <c r="B74" s="116">
        <v>42513</v>
      </c>
      <c r="C74" s="49">
        <v>4.2759999999999998</v>
      </c>
      <c r="D74" s="350">
        <v>3.6879999999999997</v>
      </c>
      <c r="E74" s="187">
        <f t="shared" si="4"/>
        <v>5.2546916890080435E-4</v>
      </c>
      <c r="F74" s="148">
        <f t="shared" si="0"/>
        <v>44339.25</v>
      </c>
      <c r="G74" s="116"/>
      <c r="H74" s="549">
        <f t="shared" si="1"/>
        <v>1119</v>
      </c>
      <c r="I74" s="550">
        <f t="shared" si="2"/>
        <v>651.75</v>
      </c>
      <c r="J74" s="113">
        <f t="shared" si="3"/>
        <v>467.25</v>
      </c>
      <c r="K74" s="549">
        <f t="shared" si="5"/>
        <v>3.9335254691689006</v>
      </c>
      <c r="L74" s="559"/>
      <c r="M74" s="433"/>
      <c r="N74" s="187">
        <v>2.3650000000000002</v>
      </c>
      <c r="O74" s="113">
        <v>2.2890000000000001</v>
      </c>
      <c r="P74" s="198">
        <v>2.254</v>
      </c>
      <c r="Q74" s="148">
        <f t="shared" si="6"/>
        <v>45031</v>
      </c>
      <c r="R74" s="148">
        <f t="shared" si="7"/>
        <v>44331</v>
      </c>
      <c r="S74" s="187">
        <f t="shared" si="15"/>
        <v>1.0857142857142867E-4</v>
      </c>
      <c r="T74" s="549">
        <f t="shared" si="9"/>
        <v>700</v>
      </c>
      <c r="U74" s="113">
        <f t="shared" si="10"/>
        <v>691.75</v>
      </c>
      <c r="V74" s="113">
        <f t="shared" si="11"/>
        <v>8.25</v>
      </c>
      <c r="W74" s="549">
        <f t="shared" si="16"/>
        <v>2.2898957142857146</v>
      </c>
      <c r="X74" s="186">
        <f t="shared" si="13"/>
        <v>1.643629754883186</v>
      </c>
      <c r="Y74" s="113">
        <f t="shared" si="14"/>
        <v>1.650383551811041</v>
      </c>
      <c r="Z74" s="433"/>
      <c r="AA74" s="433"/>
      <c r="AB74" s="433"/>
      <c r="AC74" s="433"/>
      <c r="AD74" s="433"/>
    </row>
    <row r="75" spans="2:30" x14ac:dyDescent="0.35">
      <c r="B75" s="116">
        <v>42514</v>
      </c>
      <c r="C75" s="49">
        <v>4.2510000000000003</v>
      </c>
      <c r="D75" s="350">
        <v>3.657</v>
      </c>
      <c r="E75" s="187">
        <f t="shared" si="4"/>
        <v>5.3083109919571073E-4</v>
      </c>
      <c r="F75" s="148">
        <f t="shared" si="0"/>
        <v>44340.25</v>
      </c>
      <c r="G75" s="116"/>
      <c r="H75" s="549">
        <f t="shared" si="1"/>
        <v>1119</v>
      </c>
      <c r="I75" s="550">
        <f t="shared" si="2"/>
        <v>650.75</v>
      </c>
      <c r="J75" s="113">
        <f t="shared" si="3"/>
        <v>468.25</v>
      </c>
      <c r="K75" s="549">
        <f t="shared" si="5"/>
        <v>3.9055616621983917</v>
      </c>
      <c r="L75" s="559"/>
      <c r="M75" s="433"/>
      <c r="N75" s="187">
        <v>2.339</v>
      </c>
      <c r="O75" s="113">
        <v>2.2679999999999998</v>
      </c>
      <c r="P75" s="198">
        <v>2.234</v>
      </c>
      <c r="Q75" s="148">
        <f t="shared" si="6"/>
        <v>45031</v>
      </c>
      <c r="R75" s="148">
        <f t="shared" si="7"/>
        <v>44331</v>
      </c>
      <c r="S75" s="187">
        <f t="shared" si="15"/>
        <v>1.0142857142857168E-4</v>
      </c>
      <c r="T75" s="549">
        <f t="shared" si="9"/>
        <v>700</v>
      </c>
      <c r="U75" s="113">
        <f t="shared" si="10"/>
        <v>690.75</v>
      </c>
      <c r="V75" s="113">
        <f t="shared" si="11"/>
        <v>9.25</v>
      </c>
      <c r="W75" s="549">
        <f t="shared" si="16"/>
        <v>2.268938214285714</v>
      </c>
      <c r="X75" s="186">
        <f t="shared" si="13"/>
        <v>1.6366234479126778</v>
      </c>
      <c r="Y75" s="113">
        <f t="shared" si="14"/>
        <v>1.6433197886883244</v>
      </c>
      <c r="Z75" s="433"/>
      <c r="AA75" s="433"/>
      <c r="AB75" s="433"/>
      <c r="AC75" s="433"/>
      <c r="AD75" s="433"/>
    </row>
    <row r="76" spans="2:30" x14ac:dyDescent="0.35">
      <c r="B76" s="116">
        <v>42515</v>
      </c>
      <c r="C76" s="49">
        <v>4.2629999999999999</v>
      </c>
      <c r="D76" s="350">
        <v>3.6680000000000001</v>
      </c>
      <c r="E76" s="187">
        <f t="shared" si="4"/>
        <v>5.3172475424486125E-4</v>
      </c>
      <c r="F76" s="148">
        <f t="shared" si="0"/>
        <v>44341.25</v>
      </c>
      <c r="G76" s="116"/>
      <c r="H76" s="549">
        <f t="shared" si="1"/>
        <v>1119</v>
      </c>
      <c r="I76" s="550">
        <f t="shared" si="2"/>
        <v>649.75</v>
      </c>
      <c r="J76" s="113">
        <f t="shared" si="3"/>
        <v>469.25</v>
      </c>
      <c r="K76" s="549">
        <f t="shared" si="5"/>
        <v>3.9175118409294014</v>
      </c>
      <c r="L76" s="559"/>
      <c r="M76" s="433"/>
      <c r="N76" s="187">
        <v>2.3380000000000001</v>
      </c>
      <c r="O76" s="113">
        <v>2.2730000000000001</v>
      </c>
      <c r="P76" s="198">
        <v>2.234</v>
      </c>
      <c r="Q76" s="148">
        <f t="shared" si="6"/>
        <v>45031</v>
      </c>
      <c r="R76" s="148">
        <f t="shared" si="7"/>
        <v>44331</v>
      </c>
      <c r="S76" s="187">
        <f t="shared" si="15"/>
        <v>9.2857142857142777E-5</v>
      </c>
      <c r="T76" s="549">
        <f t="shared" si="9"/>
        <v>700</v>
      </c>
      <c r="U76" s="113">
        <f t="shared" si="10"/>
        <v>689.75</v>
      </c>
      <c r="V76" s="113">
        <f t="shared" si="11"/>
        <v>10.25</v>
      </c>
      <c r="W76" s="549">
        <f t="shared" si="16"/>
        <v>2.2739517857142859</v>
      </c>
      <c r="X76" s="186">
        <f t="shared" si="13"/>
        <v>1.6435600552151155</v>
      </c>
      <c r="Y76" s="113">
        <f t="shared" si="14"/>
        <v>1.6503132793528552</v>
      </c>
      <c r="Z76" s="433"/>
      <c r="AA76" s="433"/>
      <c r="AB76" s="433"/>
      <c r="AC76" s="433"/>
      <c r="AD76" s="433"/>
    </row>
    <row r="77" spans="2:30" x14ac:dyDescent="0.35">
      <c r="B77" s="116">
        <v>42516</v>
      </c>
      <c r="C77" s="49">
        <v>4.2169999999999996</v>
      </c>
      <c r="D77" s="350">
        <v>3.617</v>
      </c>
      <c r="E77" s="187">
        <f t="shared" si="4"/>
        <v>5.3619302949061635E-4</v>
      </c>
      <c r="F77" s="148">
        <f t="shared" si="0"/>
        <v>44342.25</v>
      </c>
      <c r="G77" s="116"/>
      <c r="H77" s="549">
        <f t="shared" si="1"/>
        <v>1119</v>
      </c>
      <c r="I77" s="550">
        <f t="shared" si="2"/>
        <v>648.75</v>
      </c>
      <c r="J77" s="113">
        <f t="shared" si="3"/>
        <v>470.25</v>
      </c>
      <c r="K77" s="549">
        <f t="shared" si="5"/>
        <v>3.8691447721179624</v>
      </c>
      <c r="L77" s="559"/>
      <c r="M77" s="433"/>
      <c r="N77" s="187">
        <v>2.2690000000000001</v>
      </c>
      <c r="O77" s="113">
        <v>2.1970000000000001</v>
      </c>
      <c r="P77" s="198">
        <v>2.1549999999999998</v>
      </c>
      <c r="Q77" s="148">
        <f t="shared" si="6"/>
        <v>45031</v>
      </c>
      <c r="R77" s="148">
        <f t="shared" si="7"/>
        <v>44331</v>
      </c>
      <c r="S77" s="187">
        <f t="shared" si="15"/>
        <v>1.0285714285714295E-4</v>
      </c>
      <c r="T77" s="549">
        <f t="shared" si="9"/>
        <v>700</v>
      </c>
      <c r="U77" s="113">
        <f t="shared" si="10"/>
        <v>688.75</v>
      </c>
      <c r="V77" s="113">
        <f t="shared" si="11"/>
        <v>11.25</v>
      </c>
      <c r="W77" s="549">
        <f t="shared" si="16"/>
        <v>2.1981571428571431</v>
      </c>
      <c r="X77" s="186">
        <f t="shared" si="13"/>
        <v>1.6709876292608192</v>
      </c>
      <c r="Y77" s="113">
        <f t="shared" si="14"/>
        <v>1.677968128403684</v>
      </c>
      <c r="Z77" s="433"/>
      <c r="AA77" s="433"/>
      <c r="AB77" s="433"/>
      <c r="AC77" s="433"/>
      <c r="AD77" s="433"/>
    </row>
    <row r="78" spans="2:30" x14ac:dyDescent="0.35">
      <c r="B78" s="116">
        <v>42517</v>
      </c>
      <c r="C78" s="49">
        <v>4.1980000000000004</v>
      </c>
      <c r="D78" s="350">
        <v>3.5979999999999999</v>
      </c>
      <c r="E78" s="187">
        <f t="shared" si="4"/>
        <v>5.3619302949061711E-4</v>
      </c>
      <c r="F78" s="148">
        <f t="shared" si="0"/>
        <v>44343.25</v>
      </c>
      <c r="G78" s="116"/>
      <c r="H78" s="549">
        <f t="shared" si="1"/>
        <v>1119</v>
      </c>
      <c r="I78" s="550">
        <f t="shared" si="2"/>
        <v>647.75</v>
      </c>
      <c r="J78" s="113">
        <f t="shared" si="3"/>
        <v>471.25</v>
      </c>
      <c r="K78" s="549">
        <f t="shared" si="5"/>
        <v>3.8506809651474532</v>
      </c>
      <c r="L78" s="559"/>
      <c r="M78" s="433"/>
      <c r="N78" s="187">
        <v>2.2200000000000002</v>
      </c>
      <c r="O78" s="113">
        <v>2.153</v>
      </c>
      <c r="P78" s="198">
        <v>2.121</v>
      </c>
      <c r="Q78" s="148">
        <f t="shared" si="6"/>
        <v>45031</v>
      </c>
      <c r="R78" s="148">
        <f t="shared" si="7"/>
        <v>44331</v>
      </c>
      <c r="S78" s="187">
        <f t="shared" si="15"/>
        <v>9.5714285714285956E-5</v>
      </c>
      <c r="T78" s="549">
        <f t="shared" si="9"/>
        <v>700</v>
      </c>
      <c r="U78" s="113">
        <f t="shared" si="10"/>
        <v>687.75</v>
      </c>
      <c r="V78" s="113">
        <f t="shared" si="11"/>
        <v>12.25</v>
      </c>
      <c r="W78" s="549">
        <f t="shared" si="16"/>
        <v>2.1541725</v>
      </c>
      <c r="X78" s="186">
        <f t="shared" si="13"/>
        <v>1.6965084651474531</v>
      </c>
      <c r="Y78" s="113">
        <f t="shared" si="14"/>
        <v>1.7037038175782504</v>
      </c>
      <c r="Z78" s="433"/>
      <c r="AA78" s="433"/>
      <c r="AB78" s="433"/>
      <c r="AC78" s="433"/>
      <c r="AD78" s="433"/>
    </row>
    <row r="79" spans="2:30" x14ac:dyDescent="0.35">
      <c r="B79" s="116">
        <v>42520</v>
      </c>
      <c r="C79" s="49">
        <v>4.2290000000000001</v>
      </c>
      <c r="D79" s="350">
        <v>3.6269999999999998</v>
      </c>
      <c r="E79" s="187">
        <f t="shared" si="4"/>
        <v>5.3798033958891891E-4</v>
      </c>
      <c r="F79" s="148">
        <f t="shared" ref="F79:F142" si="17">B79+365.25*5</f>
        <v>44346.25</v>
      </c>
      <c r="G79" s="116"/>
      <c r="H79" s="549">
        <f t="shared" ref="H79:H142" si="18">C$14-D$14</f>
        <v>1119</v>
      </c>
      <c r="I79" s="550">
        <f t="shared" ref="I79:I142" si="19">C$14-F79</f>
        <v>644.75</v>
      </c>
      <c r="J79" s="113">
        <f t="shared" ref="J79:J142" si="20">F79-D$14</f>
        <v>474.25</v>
      </c>
      <c r="K79" s="549">
        <f t="shared" si="5"/>
        <v>3.8821371760500445</v>
      </c>
      <c r="L79" s="559"/>
      <c r="M79" s="433"/>
      <c r="N79" s="187">
        <v>2.2359999999999998</v>
      </c>
      <c r="O79" s="113">
        <v>2.17</v>
      </c>
      <c r="P79" s="198">
        <v>2.1440000000000001</v>
      </c>
      <c r="Q79" s="148">
        <f t="shared" si="6"/>
        <v>45031</v>
      </c>
      <c r="R79" s="148">
        <f t="shared" si="7"/>
        <v>44331</v>
      </c>
      <c r="S79" s="187">
        <f t="shared" si="15"/>
        <v>9.4285714285714055E-5</v>
      </c>
      <c r="T79" s="549">
        <f t="shared" si="9"/>
        <v>700</v>
      </c>
      <c r="U79" s="113">
        <f t="shared" si="10"/>
        <v>684.75</v>
      </c>
      <c r="V79" s="113">
        <f t="shared" si="11"/>
        <v>15.25</v>
      </c>
      <c r="W79" s="549">
        <f t="shared" si="16"/>
        <v>2.1714378571428572</v>
      </c>
      <c r="X79" s="186">
        <f t="shared" si="13"/>
        <v>1.7106993189071873</v>
      </c>
      <c r="Y79" s="113">
        <f t="shared" si="14"/>
        <v>1.7180155493064619</v>
      </c>
      <c r="Z79" s="433"/>
      <c r="AA79" s="433"/>
      <c r="AB79" s="433"/>
      <c r="AC79" s="433"/>
      <c r="AD79" s="433"/>
    </row>
    <row r="80" spans="2:30" x14ac:dyDescent="0.35">
      <c r="B80" s="116">
        <v>42521</v>
      </c>
      <c r="C80" s="49">
        <v>4.2640000000000002</v>
      </c>
      <c r="D80" s="350">
        <v>3.649</v>
      </c>
      <c r="E80" s="187">
        <f t="shared" ref="E80:E143" si="21">IF(C80="","",(D80-C80)/($D$14-$C$14))</f>
        <v>5.495978552278822E-4</v>
      </c>
      <c r="F80" s="148">
        <f t="shared" si="17"/>
        <v>44347.25</v>
      </c>
      <c r="G80" s="116"/>
      <c r="H80" s="549">
        <f t="shared" si="18"/>
        <v>1119</v>
      </c>
      <c r="I80" s="550">
        <f t="shared" si="19"/>
        <v>643.75</v>
      </c>
      <c r="J80" s="113">
        <f t="shared" si="20"/>
        <v>475.25</v>
      </c>
      <c r="K80" s="549">
        <f t="shared" ref="K80:K143" si="22">IF(C80="","",C80-(I80*E80))</f>
        <v>3.9101963806970512</v>
      </c>
      <c r="L80" s="559"/>
      <c r="M80" s="433"/>
      <c r="N80" s="187">
        <v>2.2640000000000002</v>
      </c>
      <c r="O80" s="113">
        <v>2.1949999999999998</v>
      </c>
      <c r="P80" s="198">
        <v>2.1669999999999998</v>
      </c>
      <c r="Q80" s="148">
        <f t="shared" ref="Q80:Q143" si="23">IF($F80&lt;$P$14,$P$14,IF($F80&lt;$O$14,$O$14,$N$14))</f>
        <v>45031</v>
      </c>
      <c r="R80" s="148">
        <f t="shared" ref="R80:R143" si="24">IF($F80&gt;$N$14,$N$14,IF($F80&gt;$O$14,$O$14,$P$14))</f>
        <v>44331</v>
      </c>
      <c r="S80" s="187">
        <f t="shared" si="15"/>
        <v>9.8571428571429134E-5</v>
      </c>
      <c r="T80" s="549">
        <f t="shared" ref="T80:T143" si="25">Q80-R80</f>
        <v>700</v>
      </c>
      <c r="U80" s="113">
        <f t="shared" ref="U80:U143" si="26">Q80-F80</f>
        <v>683.75</v>
      </c>
      <c r="V80" s="113">
        <f t="shared" ref="V80:V143" si="27">F80-R80</f>
        <v>16.25</v>
      </c>
      <c r="W80" s="549">
        <f t="shared" si="16"/>
        <v>2.1966017857142854</v>
      </c>
      <c r="X80" s="186">
        <f t="shared" ref="X80:X143" si="28">IFERROR(K80-W80,"")</f>
        <v>1.7135945949827658</v>
      </c>
      <c r="Y80" s="113">
        <f t="shared" ref="Y80:Y143" si="29">IF(X80="","",((1+X80/200)^2-1)*100)</f>
        <v>1.720935611072627</v>
      </c>
      <c r="Z80" s="433"/>
      <c r="AA80" s="433"/>
      <c r="AB80" s="433"/>
      <c r="AC80" s="433"/>
      <c r="AD80" s="433"/>
    </row>
    <row r="81" spans="2:30" x14ac:dyDescent="0.35">
      <c r="B81" s="116">
        <v>42522</v>
      </c>
      <c r="C81" s="49">
        <v>4.2560000000000002</v>
      </c>
      <c r="D81" s="350">
        <v>3.6390000000000002</v>
      </c>
      <c r="E81" s="187">
        <f t="shared" si="21"/>
        <v>5.5138516532618411E-4</v>
      </c>
      <c r="F81" s="148">
        <f t="shared" si="17"/>
        <v>44348.25</v>
      </c>
      <c r="G81" s="116"/>
      <c r="H81" s="549">
        <f t="shared" si="18"/>
        <v>1119</v>
      </c>
      <c r="I81" s="550">
        <f t="shared" si="19"/>
        <v>642.75</v>
      </c>
      <c r="J81" s="113">
        <f t="shared" si="20"/>
        <v>476.25</v>
      </c>
      <c r="K81" s="549">
        <f t="shared" si="22"/>
        <v>3.9015971849865956</v>
      </c>
      <c r="L81" s="559"/>
      <c r="M81" s="433"/>
      <c r="N81" s="187">
        <v>2.286</v>
      </c>
      <c r="O81" s="113">
        <v>2.2080000000000002</v>
      </c>
      <c r="P81" s="198">
        <v>2.169</v>
      </c>
      <c r="Q81" s="148">
        <f t="shared" si="23"/>
        <v>45031</v>
      </c>
      <c r="R81" s="148">
        <f t="shared" si="24"/>
        <v>44331</v>
      </c>
      <c r="S81" s="187">
        <f t="shared" si="15"/>
        <v>1.1142857142857121E-4</v>
      </c>
      <c r="T81" s="549">
        <f t="shared" si="25"/>
        <v>700</v>
      </c>
      <c r="U81" s="113">
        <f t="shared" si="26"/>
        <v>682.75</v>
      </c>
      <c r="V81" s="113">
        <f t="shared" si="27"/>
        <v>17.25</v>
      </c>
      <c r="W81" s="549">
        <f t="shared" si="16"/>
        <v>2.2099221428571432</v>
      </c>
      <c r="X81" s="186">
        <f t="shared" si="28"/>
        <v>1.6916750421294524</v>
      </c>
      <c r="Y81" s="113">
        <f t="shared" si="29"/>
        <v>1.6988294532498616</v>
      </c>
      <c r="Z81" s="433"/>
      <c r="AA81" s="433"/>
      <c r="AB81" s="433"/>
      <c r="AC81" s="433"/>
      <c r="AD81" s="433"/>
    </row>
    <row r="82" spans="2:30" x14ac:dyDescent="0.35">
      <c r="B82" s="116">
        <v>42523</v>
      </c>
      <c r="C82" s="49">
        <v>4.2210000000000001</v>
      </c>
      <c r="D82" s="350">
        <v>3.6230000000000002</v>
      </c>
      <c r="E82" s="187">
        <f t="shared" si="21"/>
        <v>5.3440571939231444E-4</v>
      </c>
      <c r="F82" s="148">
        <f t="shared" si="17"/>
        <v>44349.25</v>
      </c>
      <c r="G82" s="116"/>
      <c r="H82" s="549">
        <f t="shared" si="18"/>
        <v>1119</v>
      </c>
      <c r="I82" s="550">
        <f t="shared" si="19"/>
        <v>641.75</v>
      </c>
      <c r="J82" s="113">
        <f t="shared" si="20"/>
        <v>477.25</v>
      </c>
      <c r="K82" s="549">
        <f t="shared" si="22"/>
        <v>3.8780451295799825</v>
      </c>
      <c r="L82" s="559"/>
      <c r="M82" s="433"/>
      <c r="N82" s="187">
        <v>2.2759999999999998</v>
      </c>
      <c r="O82" s="113">
        <v>2.198</v>
      </c>
      <c r="P82" s="198">
        <v>2.1589999999999998</v>
      </c>
      <c r="Q82" s="148">
        <f t="shared" si="23"/>
        <v>45031</v>
      </c>
      <c r="R82" s="148">
        <f t="shared" si="24"/>
        <v>44331</v>
      </c>
      <c r="S82" s="187">
        <f t="shared" si="15"/>
        <v>1.1142857142857121E-4</v>
      </c>
      <c r="T82" s="549">
        <f t="shared" si="25"/>
        <v>700</v>
      </c>
      <c r="U82" s="113">
        <f t="shared" si="26"/>
        <v>681.75</v>
      </c>
      <c r="V82" s="113">
        <f t="shared" si="27"/>
        <v>18.25</v>
      </c>
      <c r="W82" s="549">
        <f t="shared" si="16"/>
        <v>2.2000335714285715</v>
      </c>
      <c r="X82" s="186">
        <f t="shared" si="28"/>
        <v>1.678011558151411</v>
      </c>
      <c r="Y82" s="113">
        <f t="shared" si="29"/>
        <v>1.6850508651246265</v>
      </c>
      <c r="Z82" s="433"/>
      <c r="AA82" s="433"/>
      <c r="AB82" s="433"/>
      <c r="AC82" s="433"/>
      <c r="AD82" s="433"/>
    </row>
    <row r="83" spans="2:30" x14ac:dyDescent="0.35">
      <c r="B83" s="116">
        <v>42524</v>
      </c>
      <c r="C83" s="49">
        <v>4.1820000000000004</v>
      </c>
      <c r="D83" s="350">
        <v>3.601</v>
      </c>
      <c r="E83" s="187">
        <f t="shared" si="21"/>
        <v>5.1921358355674744E-4</v>
      </c>
      <c r="F83" s="148">
        <f t="shared" si="17"/>
        <v>44350.25</v>
      </c>
      <c r="G83" s="116"/>
      <c r="H83" s="549">
        <f t="shared" si="18"/>
        <v>1119</v>
      </c>
      <c r="I83" s="550">
        <f t="shared" si="19"/>
        <v>640.75</v>
      </c>
      <c r="J83" s="113">
        <f t="shared" si="20"/>
        <v>478.25</v>
      </c>
      <c r="K83" s="549">
        <f t="shared" si="22"/>
        <v>3.8493138963360143</v>
      </c>
      <c r="L83" s="559"/>
      <c r="M83" s="433"/>
      <c r="N83" s="187">
        <v>2.2629999999999999</v>
      </c>
      <c r="O83" s="113">
        <v>2.1829999999999998</v>
      </c>
      <c r="P83" s="198">
        <v>2.145</v>
      </c>
      <c r="Q83" s="148">
        <f t="shared" si="23"/>
        <v>45031</v>
      </c>
      <c r="R83" s="148">
        <f t="shared" si="24"/>
        <v>44331</v>
      </c>
      <c r="S83" s="187">
        <f t="shared" si="15"/>
        <v>1.1428571428571439E-4</v>
      </c>
      <c r="T83" s="549">
        <f t="shared" si="25"/>
        <v>700</v>
      </c>
      <c r="U83" s="113">
        <f t="shared" si="26"/>
        <v>680.75</v>
      </c>
      <c r="V83" s="113">
        <f t="shared" si="27"/>
        <v>19.25</v>
      </c>
      <c r="W83" s="549">
        <f t="shared" si="16"/>
        <v>2.1852</v>
      </c>
      <c r="X83" s="186">
        <f t="shared" si="28"/>
        <v>1.6641138963360143</v>
      </c>
      <c r="Y83" s="113">
        <f t="shared" si="29"/>
        <v>1.6710370839859712</v>
      </c>
      <c r="Z83" s="433"/>
      <c r="AA83" s="433"/>
      <c r="AB83" s="433"/>
      <c r="AC83" s="433"/>
      <c r="AD83" s="433"/>
    </row>
    <row r="84" spans="2:30" x14ac:dyDescent="0.35">
      <c r="B84" s="116">
        <v>42527</v>
      </c>
      <c r="C84" s="49" t="s">
        <v>437</v>
      </c>
      <c r="D84" s="350" t="s">
        <v>437</v>
      </c>
      <c r="E84" s="187" t="str">
        <f t="shared" si="21"/>
        <v/>
      </c>
      <c r="F84" s="148">
        <f t="shared" si="17"/>
        <v>44353.25</v>
      </c>
      <c r="G84" s="116"/>
      <c r="H84" s="549">
        <f t="shared" si="18"/>
        <v>1119</v>
      </c>
      <c r="I84" s="550">
        <f t="shared" si="19"/>
        <v>637.75</v>
      </c>
      <c r="J84" s="113">
        <f t="shared" si="20"/>
        <v>481.25</v>
      </c>
      <c r="K84" s="549" t="str">
        <f t="shared" si="22"/>
        <v/>
      </c>
      <c r="L84" s="559"/>
      <c r="M84" s="433"/>
      <c r="N84" s="187">
        <v>2.2570000000000001</v>
      </c>
      <c r="O84" s="113">
        <v>2.1800000000000002</v>
      </c>
      <c r="P84" s="198">
        <v>2.1339999999999999</v>
      </c>
      <c r="Q84" s="148">
        <f t="shared" si="23"/>
        <v>45031</v>
      </c>
      <c r="R84" s="148">
        <f t="shared" si="24"/>
        <v>44331</v>
      </c>
      <c r="S84" s="187">
        <f t="shared" si="15"/>
        <v>1.0999999999999994E-4</v>
      </c>
      <c r="T84" s="549">
        <f t="shared" si="25"/>
        <v>700</v>
      </c>
      <c r="U84" s="113">
        <f t="shared" si="26"/>
        <v>677.75</v>
      </c>
      <c r="V84" s="113">
        <f t="shared" si="27"/>
        <v>22.25</v>
      </c>
      <c r="W84" s="549">
        <f t="shared" si="16"/>
        <v>2.1824475000000003</v>
      </c>
      <c r="X84" s="186" t="str">
        <f t="shared" si="28"/>
        <v/>
      </c>
      <c r="Y84" s="113" t="str">
        <f t="shared" si="29"/>
        <v/>
      </c>
      <c r="Z84" s="433"/>
      <c r="AA84" s="433"/>
      <c r="AB84" s="433"/>
      <c r="AC84" s="433"/>
      <c r="AD84" s="433"/>
    </row>
    <row r="85" spans="2:30" x14ac:dyDescent="0.35">
      <c r="B85" s="116">
        <v>42528</v>
      </c>
      <c r="C85" s="49">
        <v>4.1559999999999997</v>
      </c>
      <c r="D85" s="350">
        <v>3.5649999999999999</v>
      </c>
      <c r="E85" s="187">
        <f t="shared" si="21"/>
        <v>5.281501340482571E-4</v>
      </c>
      <c r="F85" s="148">
        <f t="shared" si="17"/>
        <v>44354.25</v>
      </c>
      <c r="G85" s="116"/>
      <c r="H85" s="549">
        <f t="shared" si="18"/>
        <v>1119</v>
      </c>
      <c r="I85" s="550">
        <f t="shared" si="19"/>
        <v>636.75</v>
      </c>
      <c r="J85" s="113">
        <f t="shared" si="20"/>
        <v>482.25</v>
      </c>
      <c r="K85" s="549">
        <f t="shared" si="22"/>
        <v>3.8197004021447718</v>
      </c>
      <c r="L85" s="559"/>
      <c r="M85" s="433"/>
      <c r="N85" s="187">
        <v>2.242</v>
      </c>
      <c r="O85" s="113">
        <v>2.153</v>
      </c>
      <c r="P85" s="198">
        <v>2.113</v>
      </c>
      <c r="Q85" s="148">
        <f t="shared" si="23"/>
        <v>45031</v>
      </c>
      <c r="R85" s="148">
        <f t="shared" si="24"/>
        <v>44331</v>
      </c>
      <c r="S85" s="187">
        <f t="shared" si="15"/>
        <v>1.2714285714285711E-4</v>
      </c>
      <c r="T85" s="549">
        <f t="shared" si="25"/>
        <v>700</v>
      </c>
      <c r="U85" s="113">
        <f t="shared" si="26"/>
        <v>676.75</v>
      </c>
      <c r="V85" s="113">
        <f t="shared" si="27"/>
        <v>23.25</v>
      </c>
      <c r="W85" s="549">
        <f t="shared" si="16"/>
        <v>2.1559560714285713</v>
      </c>
      <c r="X85" s="186">
        <f t="shared" si="28"/>
        <v>1.6637443307162005</v>
      </c>
      <c r="Y85" s="113">
        <f t="shared" si="29"/>
        <v>1.6706644437111562</v>
      </c>
      <c r="Z85" s="433"/>
      <c r="AA85" s="433"/>
      <c r="AB85" s="433"/>
      <c r="AC85" s="433"/>
      <c r="AD85" s="433"/>
    </row>
    <row r="86" spans="2:30" x14ac:dyDescent="0.35">
      <c r="B86" s="116">
        <v>42529</v>
      </c>
      <c r="C86" s="49">
        <v>4.1790000000000003</v>
      </c>
      <c r="D86" s="350">
        <v>3.6040000000000001</v>
      </c>
      <c r="E86" s="187">
        <f t="shared" si="21"/>
        <v>5.1385165326184106E-4</v>
      </c>
      <c r="F86" s="148">
        <f t="shared" si="17"/>
        <v>44355.25</v>
      </c>
      <c r="G86" s="116"/>
      <c r="H86" s="549">
        <f t="shared" si="18"/>
        <v>1119</v>
      </c>
      <c r="I86" s="550">
        <f t="shared" si="19"/>
        <v>635.75</v>
      </c>
      <c r="J86" s="113">
        <f t="shared" si="20"/>
        <v>483.25</v>
      </c>
      <c r="K86" s="549">
        <f t="shared" si="22"/>
        <v>3.852318811438785</v>
      </c>
      <c r="L86" s="559"/>
      <c r="M86" s="433"/>
      <c r="N86" s="187">
        <v>2.2560000000000002</v>
      </c>
      <c r="O86" s="113">
        <v>2.1709999999999998</v>
      </c>
      <c r="P86" s="198">
        <v>2.137</v>
      </c>
      <c r="Q86" s="148">
        <f t="shared" si="23"/>
        <v>45031</v>
      </c>
      <c r="R86" s="148">
        <f t="shared" si="24"/>
        <v>44331</v>
      </c>
      <c r="S86" s="187">
        <f t="shared" si="15"/>
        <v>1.2142857142857201E-4</v>
      </c>
      <c r="T86" s="549">
        <f t="shared" si="25"/>
        <v>700</v>
      </c>
      <c r="U86" s="113">
        <f t="shared" si="26"/>
        <v>675.75</v>
      </c>
      <c r="V86" s="113">
        <f t="shared" si="27"/>
        <v>24.25</v>
      </c>
      <c r="W86" s="549">
        <f t="shared" si="16"/>
        <v>2.1739446428571427</v>
      </c>
      <c r="X86" s="186">
        <f t="shared" si="28"/>
        <v>1.6783741685816422</v>
      </c>
      <c r="Y86" s="113">
        <f t="shared" si="29"/>
        <v>1.6854165182060621</v>
      </c>
      <c r="Z86" s="433"/>
      <c r="AA86" s="433"/>
      <c r="AB86" s="433"/>
      <c r="AC86" s="433"/>
      <c r="AD86" s="433"/>
    </row>
    <row r="87" spans="2:30" x14ac:dyDescent="0.35">
      <c r="B87" s="116">
        <v>42530</v>
      </c>
      <c r="C87" s="49">
        <v>4.1920000000000002</v>
      </c>
      <c r="D87" s="350">
        <v>3.637</v>
      </c>
      <c r="E87" s="187">
        <f t="shared" si="21"/>
        <v>4.9597855227882055E-4</v>
      </c>
      <c r="F87" s="148">
        <f t="shared" si="17"/>
        <v>44356.25</v>
      </c>
      <c r="G87" s="116"/>
      <c r="H87" s="549">
        <f t="shared" si="18"/>
        <v>1119</v>
      </c>
      <c r="I87" s="550">
        <f t="shared" si="19"/>
        <v>634.75</v>
      </c>
      <c r="J87" s="113">
        <f t="shared" si="20"/>
        <v>484.25</v>
      </c>
      <c r="K87" s="549">
        <f t="shared" si="22"/>
        <v>3.877177613941019</v>
      </c>
      <c r="L87" s="559"/>
      <c r="M87" s="433"/>
      <c r="N87" s="187">
        <v>2.278</v>
      </c>
      <c r="O87" s="113">
        <v>2.2050000000000001</v>
      </c>
      <c r="P87" s="198">
        <v>2.1739999999999999</v>
      </c>
      <c r="Q87" s="148">
        <f t="shared" si="23"/>
        <v>45031</v>
      </c>
      <c r="R87" s="148">
        <f t="shared" si="24"/>
        <v>44331</v>
      </c>
      <c r="S87" s="187">
        <f t="shared" si="15"/>
        <v>1.0428571428571422E-4</v>
      </c>
      <c r="T87" s="549">
        <f t="shared" si="25"/>
        <v>700</v>
      </c>
      <c r="U87" s="113">
        <f t="shared" si="26"/>
        <v>674.75</v>
      </c>
      <c r="V87" s="113">
        <f t="shared" si="27"/>
        <v>25.25</v>
      </c>
      <c r="W87" s="549">
        <f t="shared" si="16"/>
        <v>2.2076332142857145</v>
      </c>
      <c r="X87" s="186">
        <f t="shared" si="28"/>
        <v>1.6695443996553045</v>
      </c>
      <c r="Y87" s="113">
        <f t="shared" si="29"/>
        <v>1.676512845911371</v>
      </c>
      <c r="Z87" s="433"/>
      <c r="AA87" s="433"/>
      <c r="AB87" s="433"/>
      <c r="AC87" s="433"/>
      <c r="AD87" s="433"/>
    </row>
    <row r="88" spans="2:30" x14ac:dyDescent="0.35">
      <c r="B88" s="116">
        <v>42531</v>
      </c>
      <c r="C88" s="49">
        <v>4.1619999999999999</v>
      </c>
      <c r="D88" s="350">
        <v>3.6280000000000001</v>
      </c>
      <c r="E88" s="187">
        <f t="shared" si="21"/>
        <v>4.7721179624664865E-4</v>
      </c>
      <c r="F88" s="148">
        <f t="shared" si="17"/>
        <v>44357.25</v>
      </c>
      <c r="G88" s="116"/>
      <c r="H88" s="549">
        <f t="shared" si="18"/>
        <v>1119</v>
      </c>
      <c r="I88" s="550">
        <f t="shared" si="19"/>
        <v>633.75</v>
      </c>
      <c r="J88" s="113">
        <f t="shared" si="20"/>
        <v>485.25</v>
      </c>
      <c r="K88" s="549">
        <f t="shared" si="22"/>
        <v>3.8595670241286864</v>
      </c>
      <c r="L88" s="559"/>
      <c r="M88" s="433"/>
      <c r="N88" s="187">
        <v>2.2469999999999999</v>
      </c>
      <c r="O88" s="113">
        <v>2.1800000000000002</v>
      </c>
      <c r="P88" s="198">
        <v>2.1539999999999999</v>
      </c>
      <c r="Q88" s="148">
        <f t="shared" si="23"/>
        <v>45031</v>
      </c>
      <c r="R88" s="148">
        <f t="shared" si="24"/>
        <v>44331</v>
      </c>
      <c r="S88" s="187">
        <f t="shared" si="15"/>
        <v>9.5714285714285319E-5</v>
      </c>
      <c r="T88" s="549">
        <f t="shared" si="25"/>
        <v>700</v>
      </c>
      <c r="U88" s="113">
        <f t="shared" si="26"/>
        <v>673.75</v>
      </c>
      <c r="V88" s="113">
        <f t="shared" si="27"/>
        <v>26.25</v>
      </c>
      <c r="W88" s="549">
        <f t="shared" si="16"/>
        <v>2.1825125000000001</v>
      </c>
      <c r="X88" s="186">
        <f t="shared" si="28"/>
        <v>1.6770545241286863</v>
      </c>
      <c r="Y88" s="113">
        <f t="shared" si="29"/>
        <v>1.6840858038209561</v>
      </c>
      <c r="Z88" s="433"/>
      <c r="AA88" s="433"/>
      <c r="AB88" s="433"/>
      <c r="AC88" s="433"/>
      <c r="AD88" s="433"/>
    </row>
    <row r="89" spans="2:30" x14ac:dyDescent="0.35">
      <c r="B89" s="116">
        <v>42534</v>
      </c>
      <c r="C89" s="49">
        <v>4.1349999999999998</v>
      </c>
      <c r="D89" s="350">
        <v>3.6109999999999998</v>
      </c>
      <c r="E89" s="187">
        <f t="shared" si="21"/>
        <v>4.6827524575513855E-4</v>
      </c>
      <c r="F89" s="148">
        <f t="shared" si="17"/>
        <v>44360.25</v>
      </c>
      <c r="G89" s="116"/>
      <c r="H89" s="549">
        <f t="shared" si="18"/>
        <v>1119</v>
      </c>
      <c r="I89" s="550">
        <f t="shared" si="19"/>
        <v>630.75</v>
      </c>
      <c r="J89" s="113">
        <f t="shared" si="20"/>
        <v>488.25</v>
      </c>
      <c r="K89" s="549">
        <f t="shared" si="22"/>
        <v>3.8396353887399464</v>
      </c>
      <c r="L89" s="559"/>
      <c r="M89" s="433"/>
      <c r="N89" s="187">
        <v>2.198</v>
      </c>
      <c r="O89" s="113">
        <v>2.1349999999999998</v>
      </c>
      <c r="P89" s="198">
        <v>2.1230000000000002</v>
      </c>
      <c r="Q89" s="148">
        <f t="shared" si="23"/>
        <v>45031</v>
      </c>
      <c r="R89" s="148">
        <f t="shared" si="24"/>
        <v>44331</v>
      </c>
      <c r="S89" s="187">
        <f t="shared" si="15"/>
        <v>9.0000000000000236E-5</v>
      </c>
      <c r="T89" s="549">
        <f t="shared" si="25"/>
        <v>700</v>
      </c>
      <c r="U89" s="113">
        <f t="shared" si="26"/>
        <v>670.75</v>
      </c>
      <c r="V89" s="113">
        <f t="shared" si="27"/>
        <v>29.25</v>
      </c>
      <c r="W89" s="549">
        <f t="shared" si="16"/>
        <v>2.1376324999999996</v>
      </c>
      <c r="X89" s="186">
        <f t="shared" si="28"/>
        <v>1.7020028887399468</v>
      </c>
      <c r="Y89" s="113">
        <f t="shared" si="29"/>
        <v>1.709244923323161</v>
      </c>
      <c r="Z89" s="433"/>
      <c r="AA89" s="433"/>
      <c r="AB89" s="433"/>
      <c r="AC89" s="433"/>
      <c r="AD89" s="433"/>
    </row>
    <row r="90" spans="2:30" x14ac:dyDescent="0.35">
      <c r="B90" s="116">
        <v>42535</v>
      </c>
      <c r="C90" s="49">
        <v>4.0810000000000004</v>
      </c>
      <c r="D90" s="350">
        <v>3.569</v>
      </c>
      <c r="E90" s="187">
        <f t="shared" si="21"/>
        <v>4.575513851653266E-4</v>
      </c>
      <c r="F90" s="148">
        <f t="shared" si="17"/>
        <v>44361.25</v>
      </c>
      <c r="G90" s="116"/>
      <c r="H90" s="549">
        <f t="shared" si="18"/>
        <v>1119</v>
      </c>
      <c r="I90" s="550">
        <f t="shared" si="19"/>
        <v>629.75</v>
      </c>
      <c r="J90" s="113">
        <f t="shared" si="20"/>
        <v>489.25</v>
      </c>
      <c r="K90" s="549">
        <f t="shared" si="22"/>
        <v>3.7928570151921361</v>
      </c>
      <c r="L90" s="559"/>
      <c r="M90" s="433"/>
      <c r="N90" s="187">
        <v>2.1760000000000002</v>
      </c>
      <c r="O90" s="113">
        <v>2.125</v>
      </c>
      <c r="P90" s="198">
        <v>2.1059999999999999</v>
      </c>
      <c r="Q90" s="148">
        <f t="shared" si="23"/>
        <v>45031</v>
      </c>
      <c r="R90" s="148">
        <f t="shared" si="24"/>
        <v>44331</v>
      </c>
      <c r="S90" s="187">
        <f t="shared" si="15"/>
        <v>7.2857142857143077E-5</v>
      </c>
      <c r="T90" s="549">
        <f t="shared" si="25"/>
        <v>700</v>
      </c>
      <c r="U90" s="113">
        <f t="shared" si="26"/>
        <v>669.75</v>
      </c>
      <c r="V90" s="113">
        <f t="shared" si="27"/>
        <v>30.25</v>
      </c>
      <c r="W90" s="549">
        <f t="shared" si="16"/>
        <v>2.1272039285714284</v>
      </c>
      <c r="X90" s="186">
        <f t="shared" si="28"/>
        <v>1.6656530866207078</v>
      </c>
      <c r="Y90" s="113">
        <f t="shared" si="29"/>
        <v>1.6725890871331472</v>
      </c>
      <c r="Z90" s="433"/>
      <c r="AA90" s="433"/>
      <c r="AB90" s="433"/>
      <c r="AC90" s="433"/>
      <c r="AD90" s="433"/>
    </row>
    <row r="91" spans="2:30" x14ac:dyDescent="0.35">
      <c r="B91" s="116">
        <v>42536</v>
      </c>
      <c r="C91" s="49">
        <v>4.1070000000000002</v>
      </c>
      <c r="D91" s="350">
        <v>3.5840000000000001</v>
      </c>
      <c r="E91" s="187">
        <f t="shared" si="21"/>
        <v>4.673815907059876E-4</v>
      </c>
      <c r="F91" s="148">
        <f t="shared" si="17"/>
        <v>44362.25</v>
      </c>
      <c r="G91" s="116"/>
      <c r="H91" s="549">
        <f t="shared" si="18"/>
        <v>1119</v>
      </c>
      <c r="I91" s="550">
        <f t="shared" si="19"/>
        <v>628.75</v>
      </c>
      <c r="J91" s="113">
        <f t="shared" si="20"/>
        <v>490.25</v>
      </c>
      <c r="K91" s="549">
        <f t="shared" si="22"/>
        <v>3.8131338248436104</v>
      </c>
      <c r="L91" s="559"/>
      <c r="M91" s="433"/>
      <c r="N91" s="187">
        <v>2.19</v>
      </c>
      <c r="O91" s="113">
        <v>2.14</v>
      </c>
      <c r="P91" s="198">
        <v>2.1179999999999999</v>
      </c>
      <c r="Q91" s="148">
        <f t="shared" si="23"/>
        <v>45031</v>
      </c>
      <c r="R91" s="148">
        <f t="shared" si="24"/>
        <v>44331</v>
      </c>
      <c r="S91" s="187">
        <f t="shared" si="15"/>
        <v>7.1428571428571176E-5</v>
      </c>
      <c r="T91" s="549">
        <f t="shared" si="25"/>
        <v>700</v>
      </c>
      <c r="U91" s="113">
        <f t="shared" si="26"/>
        <v>668.75</v>
      </c>
      <c r="V91" s="113">
        <f t="shared" si="27"/>
        <v>31.25</v>
      </c>
      <c r="W91" s="549">
        <f t="shared" si="16"/>
        <v>2.1422321428571429</v>
      </c>
      <c r="X91" s="186">
        <f t="shared" si="28"/>
        <v>1.6709016819864675</v>
      </c>
      <c r="Y91" s="113">
        <f t="shared" si="29"/>
        <v>1.6778814630636241</v>
      </c>
      <c r="Z91" s="433"/>
      <c r="AA91" s="433"/>
      <c r="AB91" s="433"/>
      <c r="AC91" s="433"/>
      <c r="AD91" s="433"/>
    </row>
    <row r="92" spans="2:30" x14ac:dyDescent="0.35">
      <c r="B92" s="116">
        <v>42537</v>
      </c>
      <c r="C92" s="49">
        <v>4.0640000000000001</v>
      </c>
      <c r="D92" s="350">
        <v>3.5529999999999999</v>
      </c>
      <c r="E92" s="187">
        <f t="shared" si="21"/>
        <v>4.5665773011617527E-4</v>
      </c>
      <c r="F92" s="148">
        <f t="shared" si="17"/>
        <v>44363.25</v>
      </c>
      <c r="G92" s="116"/>
      <c r="H92" s="549">
        <f t="shared" si="18"/>
        <v>1119</v>
      </c>
      <c r="I92" s="550">
        <f t="shared" si="19"/>
        <v>627.75</v>
      </c>
      <c r="J92" s="113">
        <f t="shared" si="20"/>
        <v>491.25</v>
      </c>
      <c r="K92" s="549">
        <f t="shared" si="22"/>
        <v>3.7773331099195708</v>
      </c>
      <c r="L92" s="559"/>
      <c r="M92" s="433"/>
      <c r="N92" s="187">
        <v>2.1560000000000001</v>
      </c>
      <c r="O92" s="113">
        <v>2.1120000000000001</v>
      </c>
      <c r="P92" s="198">
        <v>2.1019999999999999</v>
      </c>
      <c r="Q92" s="148">
        <f t="shared" si="23"/>
        <v>45031</v>
      </c>
      <c r="R92" s="148">
        <f t="shared" si="24"/>
        <v>44331</v>
      </c>
      <c r="S92" s="187">
        <f t="shared" si="15"/>
        <v>6.2857142857142916E-5</v>
      </c>
      <c r="T92" s="549">
        <f t="shared" si="25"/>
        <v>700</v>
      </c>
      <c r="U92" s="113">
        <f t="shared" si="26"/>
        <v>667.75</v>
      </c>
      <c r="V92" s="113">
        <f t="shared" si="27"/>
        <v>32.25</v>
      </c>
      <c r="W92" s="549">
        <f t="shared" si="16"/>
        <v>2.1140271428571431</v>
      </c>
      <c r="X92" s="186">
        <f t="shared" si="28"/>
        <v>1.6633059670624277</v>
      </c>
      <c r="Y92" s="113">
        <f t="shared" si="29"/>
        <v>1.6702224339125715</v>
      </c>
      <c r="Z92" s="433"/>
      <c r="AA92" s="433"/>
      <c r="AB92" s="433"/>
      <c r="AC92" s="433"/>
      <c r="AD92" s="433"/>
    </row>
    <row r="93" spans="2:30" x14ac:dyDescent="0.35">
      <c r="B93" s="116">
        <v>42538</v>
      </c>
      <c r="C93" s="49">
        <v>4.085</v>
      </c>
      <c r="D93" s="350">
        <v>3.5720000000000001</v>
      </c>
      <c r="E93" s="187">
        <f t="shared" si="21"/>
        <v>4.5844504021447713E-4</v>
      </c>
      <c r="F93" s="148">
        <f t="shared" si="17"/>
        <v>44364.25</v>
      </c>
      <c r="G93" s="116"/>
      <c r="H93" s="549">
        <f t="shared" si="18"/>
        <v>1119</v>
      </c>
      <c r="I93" s="550">
        <f t="shared" si="19"/>
        <v>626.75</v>
      </c>
      <c r="J93" s="113">
        <f t="shared" si="20"/>
        <v>492.25</v>
      </c>
      <c r="K93" s="549">
        <f t="shared" si="22"/>
        <v>3.7976695710455766</v>
      </c>
      <c r="L93" s="559"/>
      <c r="M93" s="433"/>
      <c r="N93" s="187">
        <v>2.1640000000000001</v>
      </c>
      <c r="O93" s="113">
        <v>2.1269999999999998</v>
      </c>
      <c r="P93" s="198">
        <v>2.117</v>
      </c>
      <c r="Q93" s="148">
        <f t="shared" si="23"/>
        <v>45031</v>
      </c>
      <c r="R93" s="148">
        <f t="shared" si="24"/>
        <v>44331</v>
      </c>
      <c r="S93" s="187">
        <f t="shared" si="15"/>
        <v>5.2857142857143377E-5</v>
      </c>
      <c r="T93" s="549">
        <f t="shared" si="25"/>
        <v>700</v>
      </c>
      <c r="U93" s="113">
        <f t="shared" si="26"/>
        <v>666.75</v>
      </c>
      <c r="V93" s="113">
        <f t="shared" si="27"/>
        <v>33.25</v>
      </c>
      <c r="W93" s="549">
        <f t="shared" si="16"/>
        <v>2.1287574999999999</v>
      </c>
      <c r="X93" s="186">
        <f t="shared" si="28"/>
        <v>1.6689120710455767</v>
      </c>
      <c r="Y93" s="113">
        <f t="shared" si="29"/>
        <v>1.675875239797775</v>
      </c>
      <c r="Z93" s="433"/>
      <c r="AA93" s="433"/>
      <c r="AB93" s="433"/>
      <c r="AC93" s="433"/>
      <c r="AD93" s="433"/>
    </row>
    <row r="94" spans="2:30" x14ac:dyDescent="0.35">
      <c r="B94" s="116">
        <v>42541</v>
      </c>
      <c r="C94" s="49">
        <v>4.1189999999999998</v>
      </c>
      <c r="D94" s="350">
        <v>3.5819999999999999</v>
      </c>
      <c r="E94" s="187">
        <f t="shared" si="21"/>
        <v>4.7989276139410178E-4</v>
      </c>
      <c r="F94" s="148">
        <f t="shared" si="17"/>
        <v>44367.25</v>
      </c>
      <c r="G94" s="116"/>
      <c r="H94" s="549">
        <f t="shared" si="18"/>
        <v>1119</v>
      </c>
      <c r="I94" s="550">
        <f t="shared" si="19"/>
        <v>623.75</v>
      </c>
      <c r="J94" s="113">
        <f t="shared" si="20"/>
        <v>495.25</v>
      </c>
      <c r="K94" s="549">
        <f t="shared" si="22"/>
        <v>3.8196668900804287</v>
      </c>
      <c r="L94" s="559"/>
      <c r="M94" s="433"/>
      <c r="N94" s="187">
        <v>2.21</v>
      </c>
      <c r="O94" s="113">
        <v>2.1640000000000001</v>
      </c>
      <c r="P94" s="198">
        <v>2.1520000000000001</v>
      </c>
      <c r="Q94" s="148">
        <f t="shared" si="23"/>
        <v>45031</v>
      </c>
      <c r="R94" s="148">
        <f t="shared" si="24"/>
        <v>44331</v>
      </c>
      <c r="S94" s="187">
        <f t="shared" si="15"/>
        <v>6.5714285714285457E-5</v>
      </c>
      <c r="T94" s="549">
        <f t="shared" si="25"/>
        <v>700</v>
      </c>
      <c r="U94" s="113">
        <f t="shared" si="26"/>
        <v>663.75</v>
      </c>
      <c r="V94" s="113">
        <f t="shared" si="27"/>
        <v>36.25</v>
      </c>
      <c r="W94" s="549">
        <f t="shared" si="16"/>
        <v>2.166382142857143</v>
      </c>
      <c r="X94" s="186">
        <f t="shared" si="28"/>
        <v>1.6532847472232857</v>
      </c>
      <c r="Y94" s="113">
        <f t="shared" si="29"/>
        <v>1.6601181233617979</v>
      </c>
      <c r="Z94" s="433"/>
      <c r="AA94" s="433"/>
      <c r="AB94" s="433"/>
      <c r="AC94" s="433"/>
      <c r="AD94" s="433"/>
    </row>
    <row r="95" spans="2:30" x14ac:dyDescent="0.35">
      <c r="B95" s="116">
        <v>42542</v>
      </c>
      <c r="C95" s="49">
        <v>4.1399999999999997</v>
      </c>
      <c r="D95" s="350">
        <v>3.6080000000000001</v>
      </c>
      <c r="E95" s="187">
        <f t="shared" si="21"/>
        <v>4.7542448614834636E-4</v>
      </c>
      <c r="F95" s="148">
        <f t="shared" si="17"/>
        <v>44368.25</v>
      </c>
      <c r="G95" s="116"/>
      <c r="H95" s="549">
        <f t="shared" si="18"/>
        <v>1119</v>
      </c>
      <c r="I95" s="550">
        <f t="shared" si="19"/>
        <v>622.75</v>
      </c>
      <c r="J95" s="113">
        <f t="shared" si="20"/>
        <v>496.25</v>
      </c>
      <c r="K95" s="549">
        <f t="shared" si="22"/>
        <v>3.8439294012511169</v>
      </c>
      <c r="L95" s="559"/>
      <c r="M95" s="433"/>
      <c r="N95" s="187">
        <v>2.2450000000000001</v>
      </c>
      <c r="O95" s="113">
        <v>2.194</v>
      </c>
      <c r="P95" s="198">
        <v>2.1800000000000002</v>
      </c>
      <c r="Q95" s="148">
        <f t="shared" si="23"/>
        <v>45031</v>
      </c>
      <c r="R95" s="148">
        <f t="shared" si="24"/>
        <v>44331</v>
      </c>
      <c r="S95" s="187">
        <f t="shared" si="15"/>
        <v>7.2857142857143077E-5</v>
      </c>
      <c r="T95" s="549">
        <f t="shared" si="25"/>
        <v>700</v>
      </c>
      <c r="U95" s="113">
        <f t="shared" si="26"/>
        <v>662.75</v>
      </c>
      <c r="V95" s="113">
        <f t="shared" si="27"/>
        <v>37.25</v>
      </c>
      <c r="W95" s="549">
        <f t="shared" si="16"/>
        <v>2.1967139285714286</v>
      </c>
      <c r="X95" s="186">
        <f t="shared" si="28"/>
        <v>1.6472154726796884</v>
      </c>
      <c r="Y95" s="113">
        <f t="shared" si="29"/>
        <v>1.653998769713283</v>
      </c>
      <c r="Z95" s="433"/>
      <c r="AA95" s="433"/>
      <c r="AB95" s="433"/>
      <c r="AC95" s="433"/>
      <c r="AD95" s="433"/>
    </row>
    <row r="96" spans="2:30" x14ac:dyDescent="0.35">
      <c r="B96" s="116">
        <v>42543</v>
      </c>
      <c r="C96" s="49">
        <v>4.1719999999999997</v>
      </c>
      <c r="D96" s="350">
        <v>3.6429999999999998</v>
      </c>
      <c r="E96" s="187">
        <f t="shared" si="21"/>
        <v>4.727435210008936E-4</v>
      </c>
      <c r="F96" s="148">
        <f t="shared" si="17"/>
        <v>44369.25</v>
      </c>
      <c r="G96" s="116"/>
      <c r="H96" s="549">
        <f t="shared" si="18"/>
        <v>1119</v>
      </c>
      <c r="I96" s="550">
        <f t="shared" si="19"/>
        <v>621.75</v>
      </c>
      <c r="J96" s="113">
        <f t="shared" si="20"/>
        <v>497.25</v>
      </c>
      <c r="K96" s="549">
        <f t="shared" si="22"/>
        <v>3.8780717158176943</v>
      </c>
      <c r="L96" s="559"/>
      <c r="M96" s="433"/>
      <c r="N96" s="187">
        <v>2.2730000000000001</v>
      </c>
      <c r="O96" s="113">
        <v>2.2200000000000002</v>
      </c>
      <c r="P96" s="198">
        <v>2.2029999999999998</v>
      </c>
      <c r="Q96" s="148">
        <f t="shared" si="23"/>
        <v>45031</v>
      </c>
      <c r="R96" s="148">
        <f t="shared" si="24"/>
        <v>44331</v>
      </c>
      <c r="S96" s="187">
        <f t="shared" si="15"/>
        <v>7.5714285714285619E-5</v>
      </c>
      <c r="T96" s="549">
        <f t="shared" si="25"/>
        <v>700</v>
      </c>
      <c r="U96" s="113">
        <f t="shared" si="26"/>
        <v>661.75</v>
      </c>
      <c r="V96" s="113">
        <f t="shared" si="27"/>
        <v>38.25</v>
      </c>
      <c r="W96" s="549">
        <f t="shared" si="16"/>
        <v>2.2228960714285715</v>
      </c>
      <c r="X96" s="186">
        <f t="shared" si="28"/>
        <v>1.6551756443891228</v>
      </c>
      <c r="Y96" s="113">
        <f t="shared" si="29"/>
        <v>1.6620246604235778</v>
      </c>
      <c r="Z96" s="433"/>
      <c r="AA96" s="433"/>
      <c r="AB96" s="433"/>
      <c r="AC96" s="433"/>
      <c r="AD96" s="433"/>
    </row>
    <row r="97" spans="2:30" x14ac:dyDescent="0.35">
      <c r="B97" s="116">
        <v>42544</v>
      </c>
      <c r="C97" s="49">
        <v>4.181</v>
      </c>
      <c r="D97" s="350">
        <v>3.6440000000000001</v>
      </c>
      <c r="E97" s="187">
        <f t="shared" si="21"/>
        <v>4.7989276139410178E-4</v>
      </c>
      <c r="F97" s="148">
        <f t="shared" si="17"/>
        <v>44370.25</v>
      </c>
      <c r="G97" s="116"/>
      <c r="H97" s="549">
        <f t="shared" si="18"/>
        <v>1119</v>
      </c>
      <c r="I97" s="550">
        <f t="shared" si="19"/>
        <v>620.75</v>
      </c>
      <c r="J97" s="113">
        <f t="shared" si="20"/>
        <v>498.25</v>
      </c>
      <c r="K97" s="549">
        <f t="shared" si="22"/>
        <v>3.8831065683646115</v>
      </c>
      <c r="L97" s="559"/>
      <c r="M97" s="433"/>
      <c r="N97" s="187">
        <v>2.2989999999999999</v>
      </c>
      <c r="O97" s="113">
        <v>2.2410000000000001</v>
      </c>
      <c r="P97" s="198">
        <v>2.2210000000000001</v>
      </c>
      <c r="Q97" s="148">
        <f t="shared" si="23"/>
        <v>45031</v>
      </c>
      <c r="R97" s="148">
        <f t="shared" si="24"/>
        <v>44331</v>
      </c>
      <c r="S97" s="187">
        <f t="shared" si="15"/>
        <v>8.2857142857142616E-5</v>
      </c>
      <c r="T97" s="549">
        <f t="shared" si="25"/>
        <v>700</v>
      </c>
      <c r="U97" s="113">
        <f t="shared" si="26"/>
        <v>660.75</v>
      </c>
      <c r="V97" s="113">
        <f t="shared" si="27"/>
        <v>39.25</v>
      </c>
      <c r="W97" s="549">
        <f t="shared" si="16"/>
        <v>2.2442521428571429</v>
      </c>
      <c r="X97" s="186">
        <f t="shared" si="28"/>
        <v>1.6388544255074686</v>
      </c>
      <c r="Y97" s="113">
        <f t="shared" si="29"/>
        <v>1.6455690350775098</v>
      </c>
      <c r="Z97" s="433"/>
      <c r="AA97" s="433"/>
      <c r="AB97" s="433"/>
      <c r="AC97" s="433"/>
      <c r="AD97" s="433"/>
    </row>
    <row r="98" spans="2:30" x14ac:dyDescent="0.35">
      <c r="B98" s="116">
        <v>42545</v>
      </c>
      <c r="C98" s="49">
        <v>3.99</v>
      </c>
      <c r="D98" s="350">
        <v>3.484</v>
      </c>
      <c r="E98" s="187">
        <f t="shared" si="21"/>
        <v>4.5218945487042022E-4</v>
      </c>
      <c r="F98" s="148">
        <f t="shared" si="17"/>
        <v>44371.25</v>
      </c>
      <c r="G98" s="116"/>
      <c r="H98" s="549">
        <f t="shared" si="18"/>
        <v>1119</v>
      </c>
      <c r="I98" s="550">
        <f t="shared" si="19"/>
        <v>619.75</v>
      </c>
      <c r="J98" s="113">
        <f t="shared" si="20"/>
        <v>499.25</v>
      </c>
      <c r="K98" s="549">
        <f t="shared" si="22"/>
        <v>3.7097555853440571</v>
      </c>
      <c r="L98" s="559"/>
      <c r="M98" s="433"/>
      <c r="N98" s="187">
        <v>2.0939999999999999</v>
      </c>
      <c r="O98" s="113">
        <v>2.052</v>
      </c>
      <c r="P98" s="198">
        <v>2.0499999999999998</v>
      </c>
      <c r="Q98" s="148">
        <f t="shared" si="23"/>
        <v>45031</v>
      </c>
      <c r="R98" s="148">
        <f t="shared" si="24"/>
        <v>44331</v>
      </c>
      <c r="S98" s="187">
        <f t="shared" si="15"/>
        <v>5.9999999999999737E-5</v>
      </c>
      <c r="T98" s="549">
        <f t="shared" si="25"/>
        <v>700</v>
      </c>
      <c r="U98" s="113">
        <f t="shared" si="26"/>
        <v>659.75</v>
      </c>
      <c r="V98" s="113">
        <f t="shared" si="27"/>
        <v>40.25</v>
      </c>
      <c r="W98" s="549">
        <f t="shared" si="16"/>
        <v>2.0544150000000001</v>
      </c>
      <c r="X98" s="186">
        <f t="shared" si="28"/>
        <v>1.655340585344057</v>
      </c>
      <c r="Y98" s="113">
        <f t="shared" si="29"/>
        <v>1.6621909664777945</v>
      </c>
      <c r="Z98" s="433"/>
      <c r="AA98" s="433"/>
      <c r="AB98" s="433"/>
      <c r="AC98" s="433"/>
      <c r="AD98" s="433"/>
    </row>
    <row r="99" spans="2:30" x14ac:dyDescent="0.35">
      <c r="B99" s="116">
        <v>42548</v>
      </c>
      <c r="C99" s="49">
        <v>4.0469999999999997</v>
      </c>
      <c r="D99" s="350">
        <v>3.5409999999999999</v>
      </c>
      <c r="E99" s="187">
        <f t="shared" si="21"/>
        <v>4.5218945487041984E-4</v>
      </c>
      <c r="F99" s="148">
        <f t="shared" si="17"/>
        <v>44374.25</v>
      </c>
      <c r="G99" s="116"/>
      <c r="H99" s="549">
        <f t="shared" si="18"/>
        <v>1119</v>
      </c>
      <c r="I99" s="550">
        <f t="shared" si="19"/>
        <v>616.75</v>
      </c>
      <c r="J99" s="113">
        <f t="shared" si="20"/>
        <v>502.25</v>
      </c>
      <c r="K99" s="549">
        <f t="shared" si="22"/>
        <v>3.7681121537086684</v>
      </c>
      <c r="L99" s="559"/>
      <c r="M99" s="433"/>
      <c r="N99" s="187">
        <v>2.101</v>
      </c>
      <c r="O99" s="113">
        <v>2.06</v>
      </c>
      <c r="P99" s="198">
        <v>2.0619999999999998</v>
      </c>
      <c r="Q99" s="148">
        <f t="shared" si="23"/>
        <v>45031</v>
      </c>
      <c r="R99" s="148">
        <f t="shared" si="24"/>
        <v>44331</v>
      </c>
      <c r="S99" s="187">
        <f t="shared" si="15"/>
        <v>5.8571428571428467E-5</v>
      </c>
      <c r="T99" s="549">
        <f t="shared" si="25"/>
        <v>700</v>
      </c>
      <c r="U99" s="113">
        <f t="shared" si="26"/>
        <v>656.75</v>
      </c>
      <c r="V99" s="113">
        <f t="shared" si="27"/>
        <v>43.25</v>
      </c>
      <c r="W99" s="549">
        <f t="shared" si="16"/>
        <v>2.0625332142857142</v>
      </c>
      <c r="X99" s="186">
        <f t="shared" si="28"/>
        <v>1.7055789394229541</v>
      </c>
      <c r="Y99" s="113">
        <f t="shared" si="29"/>
        <v>1.7128514382194648</v>
      </c>
      <c r="Z99" s="433"/>
      <c r="AA99" s="433"/>
      <c r="AB99" s="433"/>
      <c r="AC99" s="433"/>
      <c r="AD99" s="433"/>
    </row>
    <row r="100" spans="2:30" x14ac:dyDescent="0.35">
      <c r="B100" s="116">
        <v>42549</v>
      </c>
      <c r="C100" s="49">
        <v>4.0279999999999996</v>
      </c>
      <c r="D100" s="350">
        <v>3.5449999999999999</v>
      </c>
      <c r="E100" s="187">
        <f t="shared" si="21"/>
        <v>4.3163538873994609E-4</v>
      </c>
      <c r="F100" s="148">
        <f t="shared" si="17"/>
        <v>44375.25</v>
      </c>
      <c r="G100" s="116"/>
      <c r="H100" s="549">
        <f t="shared" si="18"/>
        <v>1119</v>
      </c>
      <c r="I100" s="550">
        <f t="shared" si="19"/>
        <v>615.75</v>
      </c>
      <c r="J100" s="113">
        <f t="shared" si="20"/>
        <v>503.25</v>
      </c>
      <c r="K100" s="549">
        <f t="shared" si="22"/>
        <v>3.7622205093833778</v>
      </c>
      <c r="L100" s="559"/>
      <c r="M100" s="433"/>
      <c r="N100" s="187">
        <v>2.0649999999999999</v>
      </c>
      <c r="O100" s="113">
        <v>2.0369999999999999</v>
      </c>
      <c r="P100" s="198">
        <v>2.0430000000000001</v>
      </c>
      <c r="Q100" s="148">
        <f t="shared" si="23"/>
        <v>45031</v>
      </c>
      <c r="R100" s="148">
        <f t="shared" si="24"/>
        <v>44331</v>
      </c>
      <c r="S100" s="187">
        <f t="shared" si="15"/>
        <v>4.0000000000000037E-5</v>
      </c>
      <c r="T100" s="549">
        <f t="shared" si="25"/>
        <v>700</v>
      </c>
      <c r="U100" s="113">
        <f t="shared" si="26"/>
        <v>655.75</v>
      </c>
      <c r="V100" s="113">
        <f t="shared" si="27"/>
        <v>44.25</v>
      </c>
      <c r="W100" s="549">
        <f t="shared" si="16"/>
        <v>2.03877</v>
      </c>
      <c r="X100" s="186">
        <f t="shared" si="28"/>
        <v>1.7234505093833778</v>
      </c>
      <c r="Y100" s="113">
        <f t="shared" si="29"/>
        <v>1.7308762135290978</v>
      </c>
      <c r="Z100" s="433"/>
      <c r="AA100" s="433"/>
      <c r="AB100" s="433"/>
      <c r="AC100" s="433"/>
      <c r="AD100" s="433"/>
    </row>
    <row r="101" spans="2:30" x14ac:dyDescent="0.35">
      <c r="B101" s="116">
        <v>42550</v>
      </c>
      <c r="C101" s="49">
        <v>4.0620000000000003</v>
      </c>
      <c r="D101" s="350">
        <v>3.5709999999999997</v>
      </c>
      <c r="E101" s="187">
        <f t="shared" si="21"/>
        <v>4.3878462913315508E-4</v>
      </c>
      <c r="F101" s="148">
        <f t="shared" si="17"/>
        <v>44376.25</v>
      </c>
      <c r="G101" s="116"/>
      <c r="H101" s="549">
        <f t="shared" si="18"/>
        <v>1119</v>
      </c>
      <c r="I101" s="550">
        <f t="shared" si="19"/>
        <v>614.75</v>
      </c>
      <c r="J101" s="113">
        <f t="shared" si="20"/>
        <v>504.25</v>
      </c>
      <c r="K101" s="549">
        <f t="shared" si="22"/>
        <v>3.7922571492403931</v>
      </c>
      <c r="L101" s="559"/>
      <c r="M101" s="433"/>
      <c r="N101" s="187">
        <v>2.0870000000000002</v>
      </c>
      <c r="O101" s="113">
        <v>2.0590000000000002</v>
      </c>
      <c r="P101" s="198">
        <v>2.056</v>
      </c>
      <c r="Q101" s="148">
        <f t="shared" si="23"/>
        <v>45031</v>
      </c>
      <c r="R101" s="148">
        <f t="shared" si="24"/>
        <v>44331</v>
      </c>
      <c r="S101" s="187">
        <f t="shared" si="15"/>
        <v>4.0000000000000037E-5</v>
      </c>
      <c r="T101" s="549">
        <f t="shared" si="25"/>
        <v>700</v>
      </c>
      <c r="U101" s="113">
        <f t="shared" si="26"/>
        <v>654.75</v>
      </c>
      <c r="V101" s="113">
        <f t="shared" si="27"/>
        <v>45.25</v>
      </c>
      <c r="W101" s="549">
        <f t="shared" si="16"/>
        <v>2.06081</v>
      </c>
      <c r="X101" s="186">
        <f t="shared" si="28"/>
        <v>1.7314471492403931</v>
      </c>
      <c r="Y101" s="113">
        <f t="shared" si="29"/>
        <v>1.7389419223169389</v>
      </c>
      <c r="Z101" s="433"/>
      <c r="AA101" s="433"/>
      <c r="AB101" s="433"/>
      <c r="AC101" s="433"/>
      <c r="AD101" s="433"/>
    </row>
    <row r="102" spans="2:30" x14ac:dyDescent="0.35">
      <c r="B102" s="116">
        <v>42551</v>
      </c>
      <c r="C102" s="49">
        <v>4.1379999999999999</v>
      </c>
      <c r="D102" s="350">
        <v>3.5830000000000002</v>
      </c>
      <c r="E102" s="187">
        <f t="shared" si="21"/>
        <v>4.9597855227882012E-4</v>
      </c>
      <c r="F102" s="148">
        <f t="shared" si="17"/>
        <v>44377.25</v>
      </c>
      <c r="G102" s="116"/>
      <c r="H102" s="549">
        <f t="shared" si="18"/>
        <v>1119</v>
      </c>
      <c r="I102" s="550">
        <f t="shared" si="19"/>
        <v>613.75</v>
      </c>
      <c r="J102" s="113">
        <f t="shared" si="20"/>
        <v>505.25</v>
      </c>
      <c r="K102" s="549">
        <f t="shared" si="22"/>
        <v>3.833593163538874</v>
      </c>
      <c r="L102" s="559"/>
      <c r="M102" s="433"/>
      <c r="N102" s="187">
        <v>2.0870000000000002</v>
      </c>
      <c r="O102" s="113">
        <v>2.0569999999999999</v>
      </c>
      <c r="P102" s="198">
        <v>2.0569999999999999</v>
      </c>
      <c r="Q102" s="148">
        <f t="shared" si="23"/>
        <v>45031</v>
      </c>
      <c r="R102" s="148">
        <f t="shared" si="24"/>
        <v>44331</v>
      </c>
      <c r="S102" s="187">
        <f t="shared" si="15"/>
        <v>4.2857142857143215E-5</v>
      </c>
      <c r="T102" s="549">
        <f t="shared" si="25"/>
        <v>700</v>
      </c>
      <c r="U102" s="113">
        <f t="shared" si="26"/>
        <v>653.75</v>
      </c>
      <c r="V102" s="113">
        <f t="shared" si="27"/>
        <v>46.25</v>
      </c>
      <c r="W102" s="549">
        <f t="shared" si="16"/>
        <v>2.0589821428571429</v>
      </c>
      <c r="X102" s="186">
        <f t="shared" si="28"/>
        <v>1.7746110206817312</v>
      </c>
      <c r="Y102" s="113">
        <f t="shared" si="29"/>
        <v>1.7824841313685447</v>
      </c>
      <c r="Z102" s="433"/>
      <c r="AA102" s="433"/>
      <c r="AB102" s="433"/>
      <c r="AC102" s="433"/>
      <c r="AD102" s="433"/>
    </row>
    <row r="103" spans="2:30" x14ac:dyDescent="0.35">
      <c r="B103" s="116">
        <v>42552</v>
      </c>
      <c r="C103" s="49">
        <v>4.1020000000000003</v>
      </c>
      <c r="D103" s="350">
        <v>3.5489999999999999</v>
      </c>
      <c r="E103" s="187">
        <f t="shared" si="21"/>
        <v>4.9419124218051864E-4</v>
      </c>
      <c r="F103" s="148">
        <f t="shared" si="17"/>
        <v>44378.25</v>
      </c>
      <c r="G103" s="116"/>
      <c r="H103" s="549">
        <f t="shared" si="18"/>
        <v>1119</v>
      </c>
      <c r="I103" s="550">
        <f t="shared" si="19"/>
        <v>612.75</v>
      </c>
      <c r="J103" s="113">
        <f t="shared" si="20"/>
        <v>506.25</v>
      </c>
      <c r="K103" s="549">
        <f t="shared" si="22"/>
        <v>3.7991843163538874</v>
      </c>
      <c r="L103" s="559"/>
      <c r="M103" s="433"/>
      <c r="N103" s="187">
        <v>2.06</v>
      </c>
      <c r="O103" s="113">
        <v>2.0299999999999998</v>
      </c>
      <c r="P103" s="198">
        <v>2.0289999999999999</v>
      </c>
      <c r="Q103" s="148">
        <f t="shared" si="23"/>
        <v>45031</v>
      </c>
      <c r="R103" s="148">
        <f t="shared" si="24"/>
        <v>44331</v>
      </c>
      <c r="S103" s="187">
        <f t="shared" si="15"/>
        <v>4.2857142857143215E-5</v>
      </c>
      <c r="T103" s="549">
        <f t="shared" si="25"/>
        <v>700</v>
      </c>
      <c r="U103" s="113">
        <f t="shared" si="26"/>
        <v>652.75</v>
      </c>
      <c r="V103" s="113">
        <f t="shared" si="27"/>
        <v>47.25</v>
      </c>
      <c r="W103" s="549">
        <f t="shared" si="16"/>
        <v>2.032025</v>
      </c>
      <c r="X103" s="186">
        <f t="shared" si="28"/>
        <v>1.7671593163538875</v>
      </c>
      <c r="Y103" s="113">
        <f t="shared" si="29"/>
        <v>1.7749664464773218</v>
      </c>
      <c r="Z103" s="433"/>
      <c r="AA103" s="433"/>
      <c r="AB103" s="433"/>
      <c r="AC103" s="433"/>
      <c r="AD103" s="433"/>
    </row>
    <row r="104" spans="2:30" x14ac:dyDescent="0.35">
      <c r="B104" s="116">
        <v>42555</v>
      </c>
      <c r="C104" s="49">
        <v>4.0839999999999996</v>
      </c>
      <c r="D104" s="350">
        <v>3.532</v>
      </c>
      <c r="E104" s="187">
        <f t="shared" si="21"/>
        <v>4.9329758713136693E-4</v>
      </c>
      <c r="F104" s="148">
        <f t="shared" si="17"/>
        <v>44381.25</v>
      </c>
      <c r="G104" s="116"/>
      <c r="H104" s="549">
        <f t="shared" si="18"/>
        <v>1119</v>
      </c>
      <c r="I104" s="550">
        <f t="shared" si="19"/>
        <v>609.75</v>
      </c>
      <c r="J104" s="113">
        <f t="shared" si="20"/>
        <v>509.25</v>
      </c>
      <c r="K104" s="549">
        <f t="shared" si="22"/>
        <v>3.7832117962466487</v>
      </c>
      <c r="L104" s="559"/>
      <c r="M104" s="433"/>
      <c r="N104" s="187">
        <v>2.0430000000000001</v>
      </c>
      <c r="O104" s="113">
        <v>2.0150000000000001</v>
      </c>
      <c r="P104" s="198">
        <v>2.0099999999999998</v>
      </c>
      <c r="Q104" s="148">
        <f t="shared" si="23"/>
        <v>45031</v>
      </c>
      <c r="R104" s="148">
        <f t="shared" si="24"/>
        <v>44331</v>
      </c>
      <c r="S104" s="187">
        <f t="shared" si="15"/>
        <v>4.0000000000000037E-5</v>
      </c>
      <c r="T104" s="549">
        <f t="shared" si="25"/>
        <v>700</v>
      </c>
      <c r="U104" s="113">
        <f t="shared" si="26"/>
        <v>649.75</v>
      </c>
      <c r="V104" s="113">
        <f t="shared" si="27"/>
        <v>50.25</v>
      </c>
      <c r="W104" s="549">
        <f t="shared" si="16"/>
        <v>2.01701</v>
      </c>
      <c r="X104" s="186">
        <f t="shared" si="28"/>
        <v>1.7662017962466487</v>
      </c>
      <c r="Y104" s="113">
        <f t="shared" si="29"/>
        <v>1.7740004682093247</v>
      </c>
      <c r="Z104" s="433"/>
      <c r="AA104" s="433"/>
      <c r="AB104" s="433"/>
      <c r="AC104" s="433"/>
      <c r="AD104" s="433"/>
    </row>
    <row r="105" spans="2:30" x14ac:dyDescent="0.35">
      <c r="B105" s="116">
        <v>42556</v>
      </c>
      <c r="C105" s="49">
        <v>4.0410000000000004</v>
      </c>
      <c r="D105" s="350">
        <v>3.504</v>
      </c>
      <c r="E105" s="187">
        <f t="shared" si="21"/>
        <v>4.7989276139410222E-4</v>
      </c>
      <c r="F105" s="148">
        <f t="shared" si="17"/>
        <v>44382.25</v>
      </c>
      <c r="G105" s="116"/>
      <c r="H105" s="549">
        <f t="shared" si="18"/>
        <v>1119</v>
      </c>
      <c r="I105" s="550">
        <f t="shared" si="19"/>
        <v>608.75</v>
      </c>
      <c r="J105" s="113">
        <f t="shared" si="20"/>
        <v>510.25</v>
      </c>
      <c r="K105" s="549">
        <f t="shared" si="22"/>
        <v>3.7488652815013408</v>
      </c>
      <c r="L105" s="559"/>
      <c r="M105" s="433"/>
      <c r="N105" s="187">
        <v>2.0299999999999998</v>
      </c>
      <c r="O105" s="113">
        <v>2</v>
      </c>
      <c r="P105" s="198">
        <v>1.9990000000000001</v>
      </c>
      <c r="Q105" s="148">
        <f t="shared" si="23"/>
        <v>45031</v>
      </c>
      <c r="R105" s="148">
        <f t="shared" si="24"/>
        <v>44331</v>
      </c>
      <c r="S105" s="187">
        <f t="shared" si="15"/>
        <v>4.2857142857142578E-5</v>
      </c>
      <c r="T105" s="549">
        <f t="shared" si="25"/>
        <v>700</v>
      </c>
      <c r="U105" s="113">
        <f t="shared" si="26"/>
        <v>648.75</v>
      </c>
      <c r="V105" s="113">
        <f t="shared" si="27"/>
        <v>51.25</v>
      </c>
      <c r="W105" s="549">
        <f t="shared" si="16"/>
        <v>2.0021964285714287</v>
      </c>
      <c r="X105" s="186">
        <f t="shared" si="28"/>
        <v>1.7466688529299121</v>
      </c>
      <c r="Y105" s="113">
        <f t="shared" si="29"/>
        <v>1.7542959831343907</v>
      </c>
      <c r="Z105" s="433"/>
      <c r="AA105" s="433"/>
      <c r="AB105" s="433"/>
      <c r="AC105" s="433"/>
      <c r="AD105" s="433"/>
    </row>
    <row r="106" spans="2:30" x14ac:dyDescent="0.35">
      <c r="B106" s="116">
        <v>42557</v>
      </c>
      <c r="C106" s="49">
        <v>4.01</v>
      </c>
      <c r="D106" s="350">
        <v>3.4790000000000001</v>
      </c>
      <c r="E106" s="187">
        <f t="shared" si="21"/>
        <v>4.7453083109919546E-4</v>
      </c>
      <c r="F106" s="148">
        <f t="shared" si="17"/>
        <v>44383.25</v>
      </c>
      <c r="G106" s="116"/>
      <c r="H106" s="549">
        <f t="shared" si="18"/>
        <v>1119</v>
      </c>
      <c r="I106" s="550">
        <f t="shared" si="19"/>
        <v>607.75</v>
      </c>
      <c r="J106" s="113">
        <f t="shared" si="20"/>
        <v>511.25</v>
      </c>
      <c r="K106" s="549">
        <f t="shared" si="22"/>
        <v>3.7216038873994637</v>
      </c>
      <c r="L106" s="559"/>
      <c r="M106" s="433"/>
      <c r="N106" s="187">
        <v>1.988</v>
      </c>
      <c r="O106" s="113">
        <v>1.9630000000000001</v>
      </c>
      <c r="P106" s="198">
        <v>1.968</v>
      </c>
      <c r="Q106" s="148">
        <f t="shared" si="23"/>
        <v>45031</v>
      </c>
      <c r="R106" s="148">
        <f t="shared" si="24"/>
        <v>44331</v>
      </c>
      <c r="S106" s="187">
        <f t="shared" si="15"/>
        <v>3.5714285714285588E-5</v>
      </c>
      <c r="T106" s="549">
        <f t="shared" si="25"/>
        <v>700</v>
      </c>
      <c r="U106" s="113">
        <f t="shared" si="26"/>
        <v>647.75</v>
      </c>
      <c r="V106" s="113">
        <f t="shared" si="27"/>
        <v>52.25</v>
      </c>
      <c r="W106" s="549">
        <f t="shared" si="16"/>
        <v>1.9648660714285715</v>
      </c>
      <c r="X106" s="186">
        <f t="shared" si="28"/>
        <v>1.7567378159708922</v>
      </c>
      <c r="Y106" s="113">
        <f t="shared" si="29"/>
        <v>1.7644531353560478</v>
      </c>
      <c r="Z106" s="433"/>
      <c r="AA106" s="433"/>
      <c r="AB106" s="433"/>
      <c r="AC106" s="433"/>
      <c r="AD106" s="433"/>
    </row>
    <row r="107" spans="2:30" x14ac:dyDescent="0.35">
      <c r="B107" s="116">
        <v>42558</v>
      </c>
      <c r="C107" s="49">
        <v>4.0049999999999999</v>
      </c>
      <c r="D107" s="350">
        <v>3.4939999999999998</v>
      </c>
      <c r="E107" s="187">
        <f t="shared" si="21"/>
        <v>4.5665773011617527E-4</v>
      </c>
      <c r="F107" s="148">
        <f t="shared" si="17"/>
        <v>44384.25</v>
      </c>
      <c r="G107" s="116"/>
      <c r="H107" s="549">
        <f t="shared" si="18"/>
        <v>1119</v>
      </c>
      <c r="I107" s="550">
        <f t="shared" si="19"/>
        <v>606.75</v>
      </c>
      <c r="J107" s="113">
        <f t="shared" si="20"/>
        <v>512.25</v>
      </c>
      <c r="K107" s="549">
        <f t="shared" si="22"/>
        <v>3.7279229222520107</v>
      </c>
      <c r="L107" s="559"/>
      <c r="M107" s="433"/>
      <c r="N107" s="187">
        <v>1.99</v>
      </c>
      <c r="O107" s="113">
        <v>1.9649999999999999</v>
      </c>
      <c r="P107" s="198">
        <v>1.972</v>
      </c>
      <c r="Q107" s="148">
        <f t="shared" si="23"/>
        <v>45031</v>
      </c>
      <c r="R107" s="148">
        <f t="shared" si="24"/>
        <v>44331</v>
      </c>
      <c r="S107" s="187">
        <f t="shared" si="15"/>
        <v>3.5714285714285907E-5</v>
      </c>
      <c r="T107" s="549">
        <f t="shared" si="25"/>
        <v>700</v>
      </c>
      <c r="U107" s="113">
        <f t="shared" si="26"/>
        <v>646.75</v>
      </c>
      <c r="V107" s="113">
        <f t="shared" si="27"/>
        <v>53.25</v>
      </c>
      <c r="W107" s="549">
        <f t="shared" si="16"/>
        <v>1.9669017857142856</v>
      </c>
      <c r="X107" s="186">
        <f t="shared" si="28"/>
        <v>1.7610211365377251</v>
      </c>
      <c r="Y107" s="113">
        <f t="shared" si="29"/>
        <v>1.7687741251460443</v>
      </c>
      <c r="Z107" s="433"/>
      <c r="AA107" s="433"/>
      <c r="AB107" s="433"/>
      <c r="AC107" s="433"/>
      <c r="AD107" s="433"/>
    </row>
    <row r="108" spans="2:30" x14ac:dyDescent="0.35">
      <c r="B108" s="116">
        <v>42559</v>
      </c>
      <c r="C108" s="49">
        <v>4.0229999999999997</v>
      </c>
      <c r="D108" s="350">
        <v>3.532</v>
      </c>
      <c r="E108" s="187">
        <f t="shared" si="21"/>
        <v>4.3878462913315432E-4</v>
      </c>
      <c r="F108" s="148">
        <f t="shared" si="17"/>
        <v>44385.25</v>
      </c>
      <c r="G108" s="116"/>
      <c r="H108" s="549">
        <f t="shared" si="18"/>
        <v>1119</v>
      </c>
      <c r="I108" s="550">
        <f t="shared" si="19"/>
        <v>605.75</v>
      </c>
      <c r="J108" s="113">
        <f t="shared" si="20"/>
        <v>513.25</v>
      </c>
      <c r="K108" s="549">
        <f t="shared" si="22"/>
        <v>3.7572062109025914</v>
      </c>
      <c r="L108" s="559"/>
      <c r="M108" s="433"/>
      <c r="N108" s="187">
        <v>2.0249999999999999</v>
      </c>
      <c r="O108" s="113">
        <v>2.0110000000000001</v>
      </c>
      <c r="P108" s="198">
        <v>2.02</v>
      </c>
      <c r="Q108" s="148">
        <f t="shared" si="23"/>
        <v>45031</v>
      </c>
      <c r="R108" s="148">
        <f t="shared" si="24"/>
        <v>44331</v>
      </c>
      <c r="S108" s="187">
        <f t="shared" si="15"/>
        <v>1.99999999999997E-5</v>
      </c>
      <c r="T108" s="549">
        <f t="shared" si="25"/>
        <v>700</v>
      </c>
      <c r="U108" s="113">
        <f t="shared" si="26"/>
        <v>645.75</v>
      </c>
      <c r="V108" s="113">
        <f t="shared" si="27"/>
        <v>54.25</v>
      </c>
      <c r="W108" s="549">
        <f t="shared" si="16"/>
        <v>2.0120849999999999</v>
      </c>
      <c r="X108" s="186">
        <f t="shared" si="28"/>
        <v>1.7451212109025915</v>
      </c>
      <c r="Y108" s="113">
        <f t="shared" si="29"/>
        <v>1.7527348310044433</v>
      </c>
      <c r="Z108" s="433"/>
      <c r="AA108" s="433"/>
      <c r="AB108" s="433"/>
      <c r="AC108" s="433"/>
      <c r="AD108" s="433"/>
    </row>
    <row r="109" spans="2:30" x14ac:dyDescent="0.35">
      <c r="B109" s="116">
        <v>42562</v>
      </c>
      <c r="C109" s="49">
        <v>3.9889999999999999</v>
      </c>
      <c r="D109" s="350">
        <v>3.5220000000000002</v>
      </c>
      <c r="E109" s="187">
        <f t="shared" si="21"/>
        <v>4.1733690795352961E-4</v>
      </c>
      <c r="F109" s="148">
        <f t="shared" si="17"/>
        <v>44388.25</v>
      </c>
      <c r="G109" s="116"/>
      <c r="H109" s="549">
        <f t="shared" si="18"/>
        <v>1119</v>
      </c>
      <c r="I109" s="550">
        <f t="shared" si="19"/>
        <v>602.75</v>
      </c>
      <c r="J109" s="113">
        <f t="shared" si="20"/>
        <v>516.25</v>
      </c>
      <c r="K109" s="549">
        <f t="shared" si="22"/>
        <v>3.7374501787310099</v>
      </c>
      <c r="L109" s="559"/>
      <c r="M109" s="433"/>
      <c r="N109" s="187">
        <v>2.032</v>
      </c>
      <c r="O109" s="113">
        <v>2.0169999999999999</v>
      </c>
      <c r="P109" s="198">
        <v>2.0339999999999998</v>
      </c>
      <c r="Q109" s="148">
        <f t="shared" si="23"/>
        <v>45031</v>
      </c>
      <c r="R109" s="148">
        <f t="shared" si="24"/>
        <v>44331</v>
      </c>
      <c r="S109" s="187">
        <f t="shared" si="15"/>
        <v>2.1428571428571608E-5</v>
      </c>
      <c r="T109" s="549">
        <f t="shared" si="25"/>
        <v>700</v>
      </c>
      <c r="U109" s="113">
        <f t="shared" si="26"/>
        <v>642.75</v>
      </c>
      <c r="V109" s="113">
        <f t="shared" si="27"/>
        <v>57.25</v>
      </c>
      <c r="W109" s="549">
        <f t="shared" si="16"/>
        <v>2.0182267857142855</v>
      </c>
      <c r="X109" s="186">
        <f t="shared" si="28"/>
        <v>1.7192233930167244</v>
      </c>
      <c r="Y109" s="113">
        <f t="shared" si="29"/>
        <v>1.7266127157044675</v>
      </c>
      <c r="Z109" s="433"/>
      <c r="AA109" s="433"/>
      <c r="AB109" s="433"/>
      <c r="AC109" s="433"/>
      <c r="AD109" s="433"/>
    </row>
    <row r="110" spans="2:30" x14ac:dyDescent="0.35">
      <c r="B110" s="116">
        <v>42563</v>
      </c>
      <c r="C110" s="49">
        <v>4.0190000000000001</v>
      </c>
      <c r="D110" s="350">
        <v>3.54</v>
      </c>
      <c r="E110" s="187">
        <f t="shared" si="21"/>
        <v>4.2806076854334237E-4</v>
      </c>
      <c r="F110" s="148">
        <f t="shared" si="17"/>
        <v>44389.25</v>
      </c>
      <c r="G110" s="116"/>
      <c r="H110" s="549">
        <f t="shared" si="18"/>
        <v>1119</v>
      </c>
      <c r="I110" s="550">
        <f t="shared" si="19"/>
        <v>601.75</v>
      </c>
      <c r="J110" s="113">
        <f t="shared" si="20"/>
        <v>517.25</v>
      </c>
      <c r="K110" s="549">
        <f t="shared" si="22"/>
        <v>3.7614144325290439</v>
      </c>
      <c r="L110" s="559"/>
      <c r="M110" s="433"/>
      <c r="N110" s="187">
        <v>2.0659999999999998</v>
      </c>
      <c r="O110" s="113">
        <v>2.0489999999999999</v>
      </c>
      <c r="P110" s="198">
        <v>2.0539999999999998</v>
      </c>
      <c r="Q110" s="148">
        <f t="shared" si="23"/>
        <v>45031</v>
      </c>
      <c r="R110" s="148">
        <f t="shared" si="24"/>
        <v>44331</v>
      </c>
      <c r="S110" s="187">
        <f t="shared" si="15"/>
        <v>2.4285714285714149E-5</v>
      </c>
      <c r="T110" s="549">
        <f t="shared" si="25"/>
        <v>700</v>
      </c>
      <c r="U110" s="113">
        <f t="shared" si="26"/>
        <v>641.75</v>
      </c>
      <c r="V110" s="113">
        <f t="shared" si="27"/>
        <v>58.25</v>
      </c>
      <c r="W110" s="549">
        <f t="shared" si="16"/>
        <v>2.0504146428571426</v>
      </c>
      <c r="X110" s="186">
        <f t="shared" si="28"/>
        <v>1.7109997896719014</v>
      </c>
      <c r="Y110" s="113">
        <f t="shared" si="29"/>
        <v>1.7183185903725473</v>
      </c>
      <c r="Z110" s="433"/>
      <c r="AA110" s="433"/>
      <c r="AB110" s="433"/>
      <c r="AC110" s="433"/>
      <c r="AD110" s="433"/>
    </row>
    <row r="111" spans="2:30" x14ac:dyDescent="0.35">
      <c r="B111" s="116">
        <v>42564</v>
      </c>
      <c r="C111" s="49">
        <v>4.0590000000000002</v>
      </c>
      <c r="D111" s="350">
        <v>3.552</v>
      </c>
      <c r="E111" s="187">
        <f t="shared" si="21"/>
        <v>4.5308310991957112E-4</v>
      </c>
      <c r="F111" s="148">
        <f t="shared" si="17"/>
        <v>44390.25</v>
      </c>
      <c r="G111" s="116"/>
      <c r="H111" s="549">
        <f t="shared" si="18"/>
        <v>1119</v>
      </c>
      <c r="I111" s="550">
        <f t="shared" si="19"/>
        <v>600.75</v>
      </c>
      <c r="J111" s="113">
        <f t="shared" si="20"/>
        <v>518.25</v>
      </c>
      <c r="K111" s="549">
        <f t="shared" si="22"/>
        <v>3.786810321715818</v>
      </c>
      <c r="L111" s="559"/>
      <c r="M111" s="433"/>
      <c r="N111" s="187">
        <v>2.1019999999999999</v>
      </c>
      <c r="O111" s="113">
        <v>2.081</v>
      </c>
      <c r="P111" s="198">
        <v>2.0819999999999999</v>
      </c>
      <c r="Q111" s="148">
        <f t="shared" si="23"/>
        <v>45031</v>
      </c>
      <c r="R111" s="148">
        <f t="shared" si="24"/>
        <v>44331</v>
      </c>
      <c r="S111" s="187">
        <f t="shared" si="15"/>
        <v>2.9999999999999869E-5</v>
      </c>
      <c r="T111" s="549">
        <f t="shared" si="25"/>
        <v>700</v>
      </c>
      <c r="U111" s="113">
        <f t="shared" si="26"/>
        <v>640.75</v>
      </c>
      <c r="V111" s="113">
        <f t="shared" si="27"/>
        <v>59.25</v>
      </c>
      <c r="W111" s="549">
        <f t="shared" si="16"/>
        <v>2.0827775000000002</v>
      </c>
      <c r="X111" s="186">
        <f t="shared" si="28"/>
        <v>1.7040328217158178</v>
      </c>
      <c r="Y111" s="113">
        <f t="shared" si="29"/>
        <v>1.7112921413595217</v>
      </c>
      <c r="Z111" s="433"/>
      <c r="AA111" s="433"/>
      <c r="AB111" s="433"/>
      <c r="AC111" s="433"/>
      <c r="AD111" s="433"/>
    </row>
    <row r="112" spans="2:30" x14ac:dyDescent="0.35">
      <c r="B112" s="116">
        <v>42565</v>
      </c>
      <c r="C112" s="49">
        <v>4.0069999999999997</v>
      </c>
      <c r="D112" s="350">
        <v>3.5</v>
      </c>
      <c r="E112" s="187">
        <f t="shared" si="21"/>
        <v>4.5308310991957075E-4</v>
      </c>
      <c r="F112" s="148">
        <f t="shared" si="17"/>
        <v>44391.25</v>
      </c>
      <c r="G112" s="116"/>
      <c r="H112" s="549">
        <f t="shared" si="18"/>
        <v>1119</v>
      </c>
      <c r="I112" s="550">
        <f t="shared" si="19"/>
        <v>599.75</v>
      </c>
      <c r="J112" s="113">
        <f t="shared" si="20"/>
        <v>519.25</v>
      </c>
      <c r="K112" s="549">
        <f t="shared" si="22"/>
        <v>3.7352634048257372</v>
      </c>
      <c r="L112" s="559"/>
      <c r="M112" s="433"/>
      <c r="N112" s="187">
        <v>2.0720000000000001</v>
      </c>
      <c r="O112" s="113">
        <v>2.048</v>
      </c>
      <c r="P112" s="198">
        <v>2.04</v>
      </c>
      <c r="Q112" s="148">
        <f t="shared" si="23"/>
        <v>45031</v>
      </c>
      <c r="R112" s="148">
        <f t="shared" si="24"/>
        <v>44331</v>
      </c>
      <c r="S112" s="187">
        <f t="shared" si="15"/>
        <v>3.4285714285714318E-5</v>
      </c>
      <c r="T112" s="549">
        <f t="shared" si="25"/>
        <v>700</v>
      </c>
      <c r="U112" s="113">
        <f t="shared" si="26"/>
        <v>639.75</v>
      </c>
      <c r="V112" s="113">
        <f t="shared" si="27"/>
        <v>60.25</v>
      </c>
      <c r="W112" s="549">
        <f t="shared" si="16"/>
        <v>2.0500657142857142</v>
      </c>
      <c r="X112" s="186">
        <f t="shared" si="28"/>
        <v>1.685197690540023</v>
      </c>
      <c r="Y112" s="113">
        <f t="shared" si="29"/>
        <v>1.6922974186805106</v>
      </c>
      <c r="Z112" s="433"/>
      <c r="AA112" s="433"/>
      <c r="AB112" s="433"/>
      <c r="AC112" s="433"/>
      <c r="AD112" s="433"/>
    </row>
    <row r="113" spans="2:30" x14ac:dyDescent="0.35">
      <c r="B113" s="116">
        <v>42566</v>
      </c>
      <c r="C113" s="49">
        <v>4.048</v>
      </c>
      <c r="D113" s="350">
        <v>3.516</v>
      </c>
      <c r="E113" s="187">
        <f t="shared" si="21"/>
        <v>4.7542448614834674E-4</v>
      </c>
      <c r="F113" s="148">
        <f t="shared" si="17"/>
        <v>44392.25</v>
      </c>
      <c r="G113" s="116"/>
      <c r="H113" s="549">
        <f t="shared" si="18"/>
        <v>1119</v>
      </c>
      <c r="I113" s="550">
        <f t="shared" si="19"/>
        <v>598.75</v>
      </c>
      <c r="J113" s="113">
        <f t="shared" si="20"/>
        <v>520.25</v>
      </c>
      <c r="K113" s="549">
        <f t="shared" si="22"/>
        <v>3.7633395889186776</v>
      </c>
      <c r="L113" s="559"/>
      <c r="M113" s="433"/>
      <c r="N113" s="187">
        <v>2.11</v>
      </c>
      <c r="O113" s="113">
        <v>2.069</v>
      </c>
      <c r="P113" s="198">
        <v>2.0459999999999998</v>
      </c>
      <c r="Q113" s="148">
        <f t="shared" si="23"/>
        <v>45031</v>
      </c>
      <c r="R113" s="148">
        <f t="shared" si="24"/>
        <v>44331</v>
      </c>
      <c r="S113" s="187">
        <f t="shared" si="15"/>
        <v>5.8571428571428467E-5</v>
      </c>
      <c r="T113" s="549">
        <f t="shared" si="25"/>
        <v>700</v>
      </c>
      <c r="U113" s="113">
        <f t="shared" si="26"/>
        <v>638.75</v>
      </c>
      <c r="V113" s="113">
        <f t="shared" si="27"/>
        <v>61.25</v>
      </c>
      <c r="W113" s="549">
        <f t="shared" si="16"/>
        <v>2.0725875</v>
      </c>
      <c r="X113" s="186">
        <f t="shared" si="28"/>
        <v>1.6907520889186776</v>
      </c>
      <c r="Y113" s="113">
        <f t="shared" si="29"/>
        <v>1.6978986954841346</v>
      </c>
      <c r="Z113" s="433"/>
      <c r="AA113" s="433"/>
      <c r="AB113" s="433"/>
      <c r="AC113" s="433"/>
      <c r="AD113" s="433"/>
    </row>
    <row r="114" spans="2:30" x14ac:dyDescent="0.35">
      <c r="B114" s="116">
        <v>42569</v>
      </c>
      <c r="C114" s="49">
        <v>4.0149999999999997</v>
      </c>
      <c r="D114" s="350">
        <v>3.4830000000000001</v>
      </c>
      <c r="E114" s="187">
        <f t="shared" si="21"/>
        <v>4.7542448614834636E-4</v>
      </c>
      <c r="F114" s="148">
        <f t="shared" si="17"/>
        <v>44395.25</v>
      </c>
      <c r="G114" s="116"/>
      <c r="H114" s="549">
        <f t="shared" si="18"/>
        <v>1119</v>
      </c>
      <c r="I114" s="550">
        <f t="shared" si="19"/>
        <v>595.75</v>
      </c>
      <c r="J114" s="113">
        <f t="shared" si="20"/>
        <v>523.25</v>
      </c>
      <c r="K114" s="549">
        <f t="shared" si="22"/>
        <v>3.7317658623771224</v>
      </c>
      <c r="L114" s="559"/>
      <c r="M114" s="433"/>
      <c r="N114" s="187">
        <v>2.0960000000000001</v>
      </c>
      <c r="O114" s="113">
        <v>2.052</v>
      </c>
      <c r="P114" s="198">
        <v>2.0209999999999999</v>
      </c>
      <c r="Q114" s="148">
        <f t="shared" si="23"/>
        <v>45031</v>
      </c>
      <c r="R114" s="148">
        <f t="shared" si="24"/>
        <v>44331</v>
      </c>
      <c r="S114" s="187">
        <f t="shared" si="15"/>
        <v>6.2857142857142916E-5</v>
      </c>
      <c r="T114" s="549">
        <f t="shared" si="25"/>
        <v>700</v>
      </c>
      <c r="U114" s="113">
        <f t="shared" si="26"/>
        <v>635.75</v>
      </c>
      <c r="V114" s="113">
        <f t="shared" si="27"/>
        <v>64.25</v>
      </c>
      <c r="W114" s="549">
        <f t="shared" si="16"/>
        <v>2.0560385714285716</v>
      </c>
      <c r="X114" s="186">
        <f t="shared" si="28"/>
        <v>1.6757272909485508</v>
      </c>
      <c r="Y114" s="113">
        <f t="shared" si="29"/>
        <v>1.6827474458326108</v>
      </c>
      <c r="Z114" s="433"/>
      <c r="AA114" s="433"/>
      <c r="AB114" s="433"/>
      <c r="AC114" s="433"/>
      <c r="AD114" s="433"/>
    </row>
    <row r="115" spans="2:30" x14ac:dyDescent="0.35">
      <c r="B115" s="116">
        <v>42570</v>
      </c>
      <c r="C115" s="49">
        <v>3.95</v>
      </c>
      <c r="D115" s="350">
        <v>3.4180000000000001</v>
      </c>
      <c r="E115" s="187">
        <f t="shared" si="21"/>
        <v>4.7542448614834674E-4</v>
      </c>
      <c r="F115" s="148">
        <f t="shared" si="17"/>
        <v>44396.25</v>
      </c>
      <c r="G115" s="116"/>
      <c r="H115" s="549">
        <f t="shared" si="18"/>
        <v>1119</v>
      </c>
      <c r="I115" s="550">
        <f t="shared" si="19"/>
        <v>594.75</v>
      </c>
      <c r="J115" s="113">
        <f t="shared" si="20"/>
        <v>524.25</v>
      </c>
      <c r="K115" s="549">
        <f t="shared" si="22"/>
        <v>3.6672412868632711</v>
      </c>
      <c r="L115" s="559"/>
      <c r="M115" s="433"/>
      <c r="N115" s="187">
        <v>2.0489999999999999</v>
      </c>
      <c r="O115" s="113">
        <v>1.9969999999999999</v>
      </c>
      <c r="P115" s="198">
        <v>1.966</v>
      </c>
      <c r="Q115" s="148">
        <f t="shared" si="23"/>
        <v>45031</v>
      </c>
      <c r="R115" s="148">
        <f t="shared" si="24"/>
        <v>44331</v>
      </c>
      <c r="S115" s="187">
        <f t="shared" si="15"/>
        <v>7.4285714285714355E-5</v>
      </c>
      <c r="T115" s="549">
        <f t="shared" si="25"/>
        <v>700</v>
      </c>
      <c r="U115" s="113">
        <f t="shared" si="26"/>
        <v>634.75</v>
      </c>
      <c r="V115" s="113">
        <f t="shared" si="27"/>
        <v>65.25</v>
      </c>
      <c r="W115" s="549">
        <f t="shared" si="16"/>
        <v>2.0018471428571427</v>
      </c>
      <c r="X115" s="186">
        <f t="shared" si="28"/>
        <v>1.6653941440061284</v>
      </c>
      <c r="Y115" s="113">
        <f t="shared" si="29"/>
        <v>1.6723279881433628</v>
      </c>
      <c r="Z115" s="433"/>
      <c r="AA115" s="433"/>
      <c r="AB115" s="433"/>
      <c r="AC115" s="433"/>
      <c r="AD115" s="433"/>
    </row>
    <row r="116" spans="2:30" x14ac:dyDescent="0.35">
      <c r="B116" s="116">
        <v>42571</v>
      </c>
      <c r="C116" s="49">
        <v>3.9660000000000002</v>
      </c>
      <c r="D116" s="350">
        <v>3.4430000000000001</v>
      </c>
      <c r="E116" s="187">
        <f t="shared" si="21"/>
        <v>4.673815907059876E-4</v>
      </c>
      <c r="F116" s="148">
        <f t="shared" si="17"/>
        <v>44397.25</v>
      </c>
      <c r="G116" s="116"/>
      <c r="H116" s="549">
        <f t="shared" si="18"/>
        <v>1119</v>
      </c>
      <c r="I116" s="550">
        <f t="shared" si="19"/>
        <v>593.75</v>
      </c>
      <c r="J116" s="113">
        <f t="shared" si="20"/>
        <v>525.25</v>
      </c>
      <c r="K116" s="549">
        <f t="shared" si="22"/>
        <v>3.68849218051832</v>
      </c>
      <c r="L116" s="559"/>
      <c r="M116" s="433"/>
      <c r="N116" s="187">
        <v>2.048</v>
      </c>
      <c r="O116" s="113">
        <v>2.0030000000000001</v>
      </c>
      <c r="P116" s="198">
        <v>1.9710000000000001</v>
      </c>
      <c r="Q116" s="148">
        <f t="shared" si="23"/>
        <v>45031</v>
      </c>
      <c r="R116" s="148">
        <f t="shared" si="24"/>
        <v>44331</v>
      </c>
      <c r="S116" s="187">
        <f t="shared" si="15"/>
        <v>6.4285714285714179E-5</v>
      </c>
      <c r="T116" s="549">
        <f t="shared" si="25"/>
        <v>700</v>
      </c>
      <c r="U116" s="113">
        <f t="shared" si="26"/>
        <v>633.75</v>
      </c>
      <c r="V116" s="113">
        <f t="shared" si="27"/>
        <v>66.25</v>
      </c>
      <c r="W116" s="549">
        <f t="shared" si="16"/>
        <v>2.0072589285714288</v>
      </c>
      <c r="X116" s="186">
        <f t="shared" si="28"/>
        <v>1.6812332519468911</v>
      </c>
      <c r="Y116" s="113">
        <f t="shared" si="29"/>
        <v>1.6882996150655361</v>
      </c>
      <c r="Z116" s="433"/>
      <c r="AA116" s="433"/>
      <c r="AB116" s="433"/>
      <c r="AC116" s="433"/>
      <c r="AD116" s="433"/>
    </row>
    <row r="117" spans="2:30" x14ac:dyDescent="0.35">
      <c r="B117" s="116">
        <v>42572</v>
      </c>
      <c r="C117" s="49">
        <v>3.9079999999999999</v>
      </c>
      <c r="D117" s="350">
        <v>3.3860000000000001</v>
      </c>
      <c r="E117" s="187">
        <f t="shared" si="21"/>
        <v>4.6648793565683626E-4</v>
      </c>
      <c r="F117" s="148">
        <f t="shared" si="17"/>
        <v>44398.25</v>
      </c>
      <c r="G117" s="116"/>
      <c r="H117" s="549">
        <f t="shared" si="18"/>
        <v>1119</v>
      </c>
      <c r="I117" s="550">
        <f t="shared" si="19"/>
        <v>592.75</v>
      </c>
      <c r="J117" s="113">
        <f t="shared" si="20"/>
        <v>526.25</v>
      </c>
      <c r="K117" s="549">
        <f t="shared" si="22"/>
        <v>3.6314892761394102</v>
      </c>
      <c r="L117" s="559"/>
      <c r="M117" s="433"/>
      <c r="N117" s="187">
        <v>2.0099999999999998</v>
      </c>
      <c r="O117" s="113">
        <v>1.9630000000000001</v>
      </c>
      <c r="P117" s="198">
        <v>1.925</v>
      </c>
      <c r="Q117" s="148">
        <f t="shared" si="23"/>
        <v>45031</v>
      </c>
      <c r="R117" s="148">
        <f t="shared" si="24"/>
        <v>44331</v>
      </c>
      <c r="S117" s="187">
        <f t="shared" si="15"/>
        <v>6.7142857142856721E-5</v>
      </c>
      <c r="T117" s="549">
        <f t="shared" si="25"/>
        <v>700</v>
      </c>
      <c r="U117" s="113">
        <f t="shared" si="26"/>
        <v>632.75</v>
      </c>
      <c r="V117" s="113">
        <f t="shared" si="27"/>
        <v>67.25</v>
      </c>
      <c r="W117" s="549">
        <f t="shared" si="16"/>
        <v>1.9675153571428572</v>
      </c>
      <c r="X117" s="186">
        <f t="shared" si="28"/>
        <v>1.663973918996553</v>
      </c>
      <c r="Y117" s="113">
        <f t="shared" si="29"/>
        <v>1.6708959420043357</v>
      </c>
      <c r="Z117" s="433"/>
      <c r="AA117" s="433"/>
      <c r="AB117" s="433"/>
      <c r="AC117" s="433"/>
      <c r="AD117" s="433"/>
    </row>
    <row r="118" spans="2:30" x14ac:dyDescent="0.35">
      <c r="B118" s="116">
        <v>42573</v>
      </c>
      <c r="C118" s="49">
        <v>3.847</v>
      </c>
      <c r="D118" s="350">
        <v>3.37</v>
      </c>
      <c r="E118" s="187">
        <f t="shared" si="21"/>
        <v>4.2627345844504008E-4</v>
      </c>
      <c r="F118" s="148">
        <f t="shared" si="17"/>
        <v>44399.25</v>
      </c>
      <c r="G118" s="116"/>
      <c r="H118" s="549">
        <f t="shared" si="18"/>
        <v>1119</v>
      </c>
      <c r="I118" s="550">
        <f t="shared" si="19"/>
        <v>591.75</v>
      </c>
      <c r="J118" s="113">
        <f t="shared" si="20"/>
        <v>527.25</v>
      </c>
      <c r="K118" s="549">
        <f t="shared" si="22"/>
        <v>3.5947526809651476</v>
      </c>
      <c r="L118" s="559"/>
      <c r="M118" s="433"/>
      <c r="N118" s="187">
        <v>1.9830000000000001</v>
      </c>
      <c r="O118" s="113">
        <v>1.9340000000000002</v>
      </c>
      <c r="P118" s="198">
        <v>1.9</v>
      </c>
      <c r="Q118" s="148">
        <f t="shared" si="23"/>
        <v>45031</v>
      </c>
      <c r="R118" s="148">
        <f t="shared" si="24"/>
        <v>44331</v>
      </c>
      <c r="S118" s="187">
        <f t="shared" si="15"/>
        <v>6.9999999999999899E-5</v>
      </c>
      <c r="T118" s="549">
        <f t="shared" si="25"/>
        <v>700</v>
      </c>
      <c r="U118" s="113">
        <f t="shared" si="26"/>
        <v>631.75</v>
      </c>
      <c r="V118" s="113">
        <f t="shared" si="27"/>
        <v>68.25</v>
      </c>
      <c r="W118" s="549">
        <f t="shared" si="16"/>
        <v>1.9387775000000003</v>
      </c>
      <c r="X118" s="186">
        <f t="shared" si="28"/>
        <v>1.6559751809651473</v>
      </c>
      <c r="Y118" s="113">
        <f t="shared" si="29"/>
        <v>1.6628308154650773</v>
      </c>
      <c r="Z118" s="433"/>
      <c r="AA118" s="433"/>
      <c r="AB118" s="433"/>
      <c r="AC118" s="433"/>
      <c r="AD118" s="433"/>
    </row>
    <row r="119" spans="2:30" x14ac:dyDescent="0.35">
      <c r="B119" s="116">
        <v>42576</v>
      </c>
      <c r="C119" s="49">
        <v>3.9050000000000002</v>
      </c>
      <c r="D119" s="350">
        <v>3.391</v>
      </c>
      <c r="E119" s="187">
        <f t="shared" si="21"/>
        <v>4.5933869526362846E-4</v>
      </c>
      <c r="F119" s="148">
        <f t="shared" si="17"/>
        <v>44402.25</v>
      </c>
      <c r="G119" s="116"/>
      <c r="H119" s="549">
        <f t="shared" si="18"/>
        <v>1119</v>
      </c>
      <c r="I119" s="550">
        <f t="shared" si="19"/>
        <v>588.75</v>
      </c>
      <c r="J119" s="113">
        <f t="shared" si="20"/>
        <v>530.25</v>
      </c>
      <c r="K119" s="549">
        <f t="shared" si="22"/>
        <v>3.634564343163539</v>
      </c>
      <c r="L119" s="559"/>
      <c r="M119" s="433"/>
      <c r="N119" s="187">
        <v>1.992</v>
      </c>
      <c r="O119" s="113">
        <v>1.9409999999999998</v>
      </c>
      <c r="P119" s="198">
        <v>1.9079999999999999</v>
      </c>
      <c r="Q119" s="148">
        <f t="shared" si="23"/>
        <v>45031</v>
      </c>
      <c r="R119" s="148">
        <f t="shared" si="24"/>
        <v>44331</v>
      </c>
      <c r="S119" s="187">
        <f t="shared" si="15"/>
        <v>7.2857142857143077E-5</v>
      </c>
      <c r="T119" s="549">
        <f t="shared" si="25"/>
        <v>700</v>
      </c>
      <c r="U119" s="113">
        <f t="shared" si="26"/>
        <v>628.75</v>
      </c>
      <c r="V119" s="113">
        <f t="shared" si="27"/>
        <v>71.25</v>
      </c>
      <c r="W119" s="549">
        <f t="shared" si="16"/>
        <v>1.9461910714285713</v>
      </c>
      <c r="X119" s="186">
        <f t="shared" si="28"/>
        <v>1.6883732717349678</v>
      </c>
      <c r="Y119" s="113">
        <f t="shared" si="29"/>
        <v>1.6954997824967677</v>
      </c>
      <c r="Z119" s="433"/>
      <c r="AA119" s="433"/>
      <c r="AB119" s="433"/>
      <c r="AC119" s="433"/>
      <c r="AD119" s="433"/>
    </row>
    <row r="120" spans="2:30" x14ac:dyDescent="0.35">
      <c r="B120" s="116">
        <v>42577</v>
      </c>
      <c r="C120" s="49">
        <v>3.9050000000000002</v>
      </c>
      <c r="D120" s="350">
        <v>3.3849999999999998</v>
      </c>
      <c r="E120" s="187">
        <f t="shared" si="21"/>
        <v>4.6470062555853484E-4</v>
      </c>
      <c r="F120" s="148">
        <f t="shared" si="17"/>
        <v>44403.25</v>
      </c>
      <c r="G120" s="116"/>
      <c r="H120" s="549">
        <f t="shared" si="18"/>
        <v>1119</v>
      </c>
      <c r="I120" s="550">
        <f t="shared" si="19"/>
        <v>587.75</v>
      </c>
      <c r="J120" s="113">
        <f t="shared" si="20"/>
        <v>531.25</v>
      </c>
      <c r="K120" s="549">
        <f t="shared" si="22"/>
        <v>3.6318722073279712</v>
      </c>
      <c r="L120" s="559"/>
      <c r="M120" s="433"/>
      <c r="N120" s="187">
        <v>1.988</v>
      </c>
      <c r="O120" s="113">
        <v>1.9350000000000001</v>
      </c>
      <c r="P120" s="198">
        <v>1.9</v>
      </c>
      <c r="Q120" s="148">
        <f t="shared" si="23"/>
        <v>45031</v>
      </c>
      <c r="R120" s="148">
        <f t="shared" si="24"/>
        <v>44331</v>
      </c>
      <c r="S120" s="187">
        <f t="shared" si="15"/>
        <v>7.5714285714285619E-5</v>
      </c>
      <c r="T120" s="549">
        <f t="shared" si="25"/>
        <v>700</v>
      </c>
      <c r="U120" s="113">
        <f t="shared" si="26"/>
        <v>627.75</v>
      </c>
      <c r="V120" s="113">
        <f t="shared" si="27"/>
        <v>72.25</v>
      </c>
      <c r="W120" s="549">
        <f t="shared" si="16"/>
        <v>1.9404703571428572</v>
      </c>
      <c r="X120" s="186">
        <f t="shared" si="28"/>
        <v>1.691401850185114</v>
      </c>
      <c r="Y120" s="113">
        <f t="shared" si="29"/>
        <v>1.698553950732129</v>
      </c>
      <c r="Z120" s="433"/>
      <c r="AA120" s="433"/>
      <c r="AB120" s="433"/>
      <c r="AC120" s="433"/>
      <c r="AD120" s="433"/>
    </row>
    <row r="121" spans="2:30" x14ac:dyDescent="0.35">
      <c r="B121" s="116">
        <v>42578</v>
      </c>
      <c r="C121" s="49">
        <v>3.9449999999999998</v>
      </c>
      <c r="D121" s="350">
        <v>3.4129999999999998</v>
      </c>
      <c r="E121" s="187">
        <f t="shared" si="21"/>
        <v>4.7542448614834674E-4</v>
      </c>
      <c r="F121" s="148">
        <f t="shared" si="17"/>
        <v>44404.25</v>
      </c>
      <c r="G121" s="116"/>
      <c r="H121" s="549">
        <f t="shared" si="18"/>
        <v>1119</v>
      </c>
      <c r="I121" s="550">
        <f t="shared" si="19"/>
        <v>586.75</v>
      </c>
      <c r="J121" s="113">
        <f t="shared" si="20"/>
        <v>532.25</v>
      </c>
      <c r="K121" s="549">
        <f t="shared" si="22"/>
        <v>3.6660446827524575</v>
      </c>
      <c r="L121" s="559"/>
      <c r="M121" s="433"/>
      <c r="N121" s="187">
        <v>2.0249999999999999</v>
      </c>
      <c r="O121" s="113">
        <v>1.9750000000000001</v>
      </c>
      <c r="P121" s="198">
        <v>1.9390000000000001</v>
      </c>
      <c r="Q121" s="148">
        <f t="shared" si="23"/>
        <v>45031</v>
      </c>
      <c r="R121" s="148">
        <f t="shared" si="24"/>
        <v>44331</v>
      </c>
      <c r="S121" s="187">
        <f t="shared" si="15"/>
        <v>7.1428571428571176E-5</v>
      </c>
      <c r="T121" s="549">
        <f t="shared" si="25"/>
        <v>700</v>
      </c>
      <c r="U121" s="113">
        <f t="shared" si="26"/>
        <v>626.75</v>
      </c>
      <c r="V121" s="113">
        <f t="shared" si="27"/>
        <v>73.25</v>
      </c>
      <c r="W121" s="549">
        <f t="shared" si="16"/>
        <v>1.980232142857143</v>
      </c>
      <c r="X121" s="186">
        <f t="shared" si="28"/>
        <v>1.6858125398953145</v>
      </c>
      <c r="Y121" s="113">
        <f t="shared" si="29"/>
        <v>1.6929174496944643</v>
      </c>
      <c r="Z121" s="433"/>
      <c r="AA121" s="433"/>
      <c r="AB121" s="433"/>
      <c r="AC121" s="433"/>
      <c r="AD121" s="433"/>
    </row>
    <row r="122" spans="2:30" x14ac:dyDescent="0.35">
      <c r="B122" s="116">
        <v>42579</v>
      </c>
      <c r="C122" s="49">
        <v>3.9159999999999999</v>
      </c>
      <c r="D122" s="350">
        <v>3.3890000000000002</v>
      </c>
      <c r="E122" s="187">
        <f t="shared" si="21"/>
        <v>4.7095621090259131E-4</v>
      </c>
      <c r="F122" s="148">
        <f t="shared" si="17"/>
        <v>44405.25</v>
      </c>
      <c r="G122" s="116"/>
      <c r="H122" s="549">
        <f t="shared" si="18"/>
        <v>1119</v>
      </c>
      <c r="I122" s="550">
        <f t="shared" si="19"/>
        <v>585.75</v>
      </c>
      <c r="J122" s="113">
        <f t="shared" si="20"/>
        <v>533.25</v>
      </c>
      <c r="K122" s="549">
        <f t="shared" si="22"/>
        <v>3.6401373994638071</v>
      </c>
      <c r="L122" s="559"/>
      <c r="M122" s="433"/>
      <c r="N122" s="187">
        <v>2.004</v>
      </c>
      <c r="O122" s="113">
        <v>1.9239999999999999</v>
      </c>
      <c r="P122" s="198">
        <v>1.8959999999999999</v>
      </c>
      <c r="Q122" s="148">
        <f t="shared" si="23"/>
        <v>45031</v>
      </c>
      <c r="R122" s="148">
        <f t="shared" si="24"/>
        <v>44331</v>
      </c>
      <c r="S122" s="187">
        <f t="shared" si="15"/>
        <v>1.1428571428571439E-4</v>
      </c>
      <c r="T122" s="549">
        <f t="shared" si="25"/>
        <v>700</v>
      </c>
      <c r="U122" s="113">
        <f t="shared" si="26"/>
        <v>625.75</v>
      </c>
      <c r="V122" s="113">
        <f t="shared" si="27"/>
        <v>74.25</v>
      </c>
      <c r="W122" s="549">
        <f t="shared" si="16"/>
        <v>1.9324857142857141</v>
      </c>
      <c r="X122" s="186">
        <f t="shared" si="28"/>
        <v>1.707651685178093</v>
      </c>
      <c r="Y122" s="113">
        <f t="shared" si="29"/>
        <v>1.7149418708727993</v>
      </c>
      <c r="Z122" s="433"/>
      <c r="AA122" s="433"/>
      <c r="AB122" s="433"/>
      <c r="AC122" s="433"/>
      <c r="AD122" s="433"/>
    </row>
    <row r="123" spans="2:30" x14ac:dyDescent="0.35">
      <c r="B123" s="116">
        <v>42580</v>
      </c>
      <c r="C123" s="49">
        <v>3.8940000000000001</v>
      </c>
      <c r="D123" s="350">
        <v>3.375</v>
      </c>
      <c r="E123" s="187">
        <f t="shared" si="21"/>
        <v>4.6380697050938351E-4</v>
      </c>
      <c r="F123" s="148">
        <f t="shared" si="17"/>
        <v>44406.25</v>
      </c>
      <c r="G123" s="116"/>
      <c r="H123" s="549">
        <f t="shared" si="18"/>
        <v>1119</v>
      </c>
      <c r="I123" s="550">
        <f t="shared" si="19"/>
        <v>584.75</v>
      </c>
      <c r="J123" s="113">
        <f t="shared" si="20"/>
        <v>534.25</v>
      </c>
      <c r="K123" s="549">
        <f t="shared" si="22"/>
        <v>3.6227888739946383</v>
      </c>
      <c r="L123" s="559"/>
      <c r="M123" s="433"/>
      <c r="N123" s="187">
        <v>1.9790000000000001</v>
      </c>
      <c r="O123" s="113">
        <v>1.903</v>
      </c>
      <c r="P123" s="198">
        <v>1.88</v>
      </c>
      <c r="Q123" s="148">
        <f t="shared" si="23"/>
        <v>45031</v>
      </c>
      <c r="R123" s="148">
        <f t="shared" si="24"/>
        <v>44331</v>
      </c>
      <c r="S123" s="187">
        <f t="shared" si="15"/>
        <v>1.0857142857142867E-4</v>
      </c>
      <c r="T123" s="549">
        <f t="shared" si="25"/>
        <v>700</v>
      </c>
      <c r="U123" s="113">
        <f t="shared" si="26"/>
        <v>624.75</v>
      </c>
      <c r="V123" s="113">
        <f t="shared" si="27"/>
        <v>75.25</v>
      </c>
      <c r="W123" s="549">
        <f t="shared" si="16"/>
        <v>1.91117</v>
      </c>
      <c r="X123" s="186">
        <f t="shared" si="28"/>
        <v>1.7116188739946383</v>
      </c>
      <c r="Y123" s="113">
        <f t="shared" si="29"/>
        <v>1.7189429719191907</v>
      </c>
      <c r="Z123" s="433"/>
      <c r="AA123" s="433"/>
      <c r="AB123" s="433"/>
      <c r="AC123" s="433"/>
      <c r="AD123" s="433"/>
    </row>
    <row r="124" spans="2:30" x14ac:dyDescent="0.35">
      <c r="B124" s="116">
        <v>42583</v>
      </c>
      <c r="C124" s="49">
        <v>3.88</v>
      </c>
      <c r="D124" s="350">
        <v>3.3639999999999999</v>
      </c>
      <c r="E124" s="187">
        <f t="shared" si="21"/>
        <v>4.6112600536193032E-4</v>
      </c>
      <c r="F124" s="148">
        <f t="shared" si="17"/>
        <v>44409.25</v>
      </c>
      <c r="G124" s="116"/>
      <c r="H124" s="549">
        <f t="shared" si="18"/>
        <v>1119</v>
      </c>
      <c r="I124" s="550">
        <f t="shared" si="19"/>
        <v>581.75</v>
      </c>
      <c r="J124" s="113">
        <f t="shared" si="20"/>
        <v>537.25</v>
      </c>
      <c r="K124" s="549">
        <f t="shared" si="22"/>
        <v>3.611739946380697</v>
      </c>
      <c r="L124" s="559"/>
      <c r="M124" s="433"/>
      <c r="N124" s="187">
        <v>1.9319999999999999</v>
      </c>
      <c r="O124" s="113">
        <v>1.857</v>
      </c>
      <c r="P124" s="198">
        <v>1.8380000000000001</v>
      </c>
      <c r="Q124" s="148">
        <f t="shared" si="23"/>
        <v>45031</v>
      </c>
      <c r="R124" s="148">
        <f t="shared" si="24"/>
        <v>44331</v>
      </c>
      <c r="S124" s="187">
        <f t="shared" si="15"/>
        <v>1.0714285714285708E-4</v>
      </c>
      <c r="T124" s="549">
        <f t="shared" si="25"/>
        <v>700</v>
      </c>
      <c r="U124" s="113">
        <f t="shared" si="26"/>
        <v>621.75</v>
      </c>
      <c r="V124" s="113">
        <f t="shared" si="27"/>
        <v>78.25</v>
      </c>
      <c r="W124" s="549">
        <f t="shared" si="16"/>
        <v>1.8653839285714287</v>
      </c>
      <c r="X124" s="186">
        <f t="shared" si="28"/>
        <v>1.7463560178092683</v>
      </c>
      <c r="Y124" s="113">
        <f t="shared" si="29"/>
        <v>1.7539804161616157</v>
      </c>
      <c r="Z124" s="433"/>
      <c r="AA124" s="433"/>
      <c r="AB124" s="433"/>
      <c r="AC124" s="433"/>
      <c r="AD124" s="433"/>
    </row>
    <row r="125" spans="2:30" x14ac:dyDescent="0.35">
      <c r="B125" s="116">
        <v>42584</v>
      </c>
      <c r="C125" s="49">
        <v>3.8719999999999999</v>
      </c>
      <c r="D125" s="350">
        <v>3.3580000000000001</v>
      </c>
      <c r="E125" s="187">
        <f t="shared" si="21"/>
        <v>4.5933869526362803E-4</v>
      </c>
      <c r="F125" s="148">
        <f t="shared" si="17"/>
        <v>44410.25</v>
      </c>
      <c r="G125" s="116"/>
      <c r="H125" s="549">
        <f t="shared" si="18"/>
        <v>1119</v>
      </c>
      <c r="I125" s="550">
        <f t="shared" si="19"/>
        <v>580.75</v>
      </c>
      <c r="J125" s="113">
        <f t="shared" si="20"/>
        <v>538.25</v>
      </c>
      <c r="K125" s="549">
        <f t="shared" si="22"/>
        <v>3.6052390527256479</v>
      </c>
      <c r="L125" s="559"/>
      <c r="M125" s="433"/>
      <c r="N125" s="187">
        <v>1.9319999999999999</v>
      </c>
      <c r="O125" s="113">
        <v>1.855</v>
      </c>
      <c r="P125" s="198">
        <v>1.839</v>
      </c>
      <c r="Q125" s="148">
        <f t="shared" si="23"/>
        <v>45031</v>
      </c>
      <c r="R125" s="148">
        <f t="shared" si="24"/>
        <v>44331</v>
      </c>
      <c r="S125" s="187">
        <f t="shared" si="15"/>
        <v>1.0999999999999994E-4</v>
      </c>
      <c r="T125" s="549">
        <f t="shared" si="25"/>
        <v>700</v>
      </c>
      <c r="U125" s="113">
        <f t="shared" si="26"/>
        <v>620.75</v>
      </c>
      <c r="V125" s="113">
        <f t="shared" si="27"/>
        <v>79.25</v>
      </c>
      <c r="W125" s="549">
        <f t="shared" si="16"/>
        <v>1.8637174999999999</v>
      </c>
      <c r="X125" s="186">
        <f t="shared" si="28"/>
        <v>1.741521552725648</v>
      </c>
      <c r="Y125" s="113">
        <f t="shared" si="29"/>
        <v>1.7491037960221778</v>
      </c>
      <c r="Z125" s="433"/>
      <c r="AA125" s="433"/>
      <c r="AB125" s="433"/>
      <c r="AC125" s="433"/>
      <c r="AD125" s="433"/>
    </row>
    <row r="126" spans="2:30" x14ac:dyDescent="0.35">
      <c r="B126" s="116">
        <v>42585</v>
      </c>
      <c r="C126" s="49">
        <v>3.8860000000000001</v>
      </c>
      <c r="D126" s="350">
        <v>3.3570000000000002</v>
      </c>
      <c r="E126" s="187">
        <f t="shared" si="21"/>
        <v>4.727435210008936E-4</v>
      </c>
      <c r="F126" s="148">
        <f t="shared" si="17"/>
        <v>44411.25</v>
      </c>
      <c r="G126" s="116"/>
      <c r="H126" s="549">
        <f t="shared" si="18"/>
        <v>1119</v>
      </c>
      <c r="I126" s="550">
        <f t="shared" si="19"/>
        <v>579.75</v>
      </c>
      <c r="J126" s="113">
        <f t="shared" si="20"/>
        <v>539.25</v>
      </c>
      <c r="K126" s="549">
        <f t="shared" si="22"/>
        <v>3.6119269436997321</v>
      </c>
      <c r="L126" s="559"/>
      <c r="M126" s="433"/>
      <c r="N126" s="187">
        <v>1.96</v>
      </c>
      <c r="O126" s="113">
        <v>1.875</v>
      </c>
      <c r="P126" s="198">
        <v>1.855</v>
      </c>
      <c r="Q126" s="148">
        <f t="shared" si="23"/>
        <v>45031</v>
      </c>
      <c r="R126" s="148">
        <f t="shared" si="24"/>
        <v>44331</v>
      </c>
      <c r="S126" s="187">
        <f t="shared" si="15"/>
        <v>1.2142857142857138E-4</v>
      </c>
      <c r="T126" s="549">
        <f t="shared" si="25"/>
        <v>700</v>
      </c>
      <c r="U126" s="113">
        <f t="shared" si="26"/>
        <v>619.75</v>
      </c>
      <c r="V126" s="113">
        <f t="shared" si="27"/>
        <v>80.25</v>
      </c>
      <c r="W126" s="549">
        <f t="shared" si="16"/>
        <v>1.8847446428571428</v>
      </c>
      <c r="X126" s="186">
        <f t="shared" si="28"/>
        <v>1.7271823008425893</v>
      </c>
      <c r="Y126" s="113">
        <f t="shared" si="29"/>
        <v>1.73464019759344</v>
      </c>
      <c r="Z126" s="433"/>
      <c r="AA126" s="433"/>
      <c r="AB126" s="433"/>
      <c r="AC126" s="433"/>
      <c r="AD126" s="433"/>
    </row>
    <row r="127" spans="2:30" x14ac:dyDescent="0.35">
      <c r="B127" s="116">
        <v>42586</v>
      </c>
      <c r="C127" s="49">
        <v>3.8580000000000001</v>
      </c>
      <c r="D127" s="350">
        <v>3.3319999999999999</v>
      </c>
      <c r="E127" s="187">
        <f t="shared" si="21"/>
        <v>4.7006255585344079E-4</v>
      </c>
      <c r="F127" s="148">
        <f t="shared" si="17"/>
        <v>44412.25</v>
      </c>
      <c r="G127" s="116"/>
      <c r="H127" s="549">
        <f t="shared" si="18"/>
        <v>1119</v>
      </c>
      <c r="I127" s="550">
        <f t="shared" si="19"/>
        <v>578.75</v>
      </c>
      <c r="J127" s="113">
        <f t="shared" si="20"/>
        <v>540.25</v>
      </c>
      <c r="K127" s="549">
        <f t="shared" si="22"/>
        <v>3.5859512957998212</v>
      </c>
      <c r="L127" s="559"/>
      <c r="M127" s="433"/>
      <c r="N127" s="187">
        <v>1.9609999999999999</v>
      </c>
      <c r="O127" s="113">
        <v>1.8719999999999999</v>
      </c>
      <c r="P127" s="198">
        <v>1.8460000000000001</v>
      </c>
      <c r="Q127" s="148">
        <f t="shared" si="23"/>
        <v>45031</v>
      </c>
      <c r="R127" s="148">
        <f t="shared" si="24"/>
        <v>44331</v>
      </c>
      <c r="S127" s="187">
        <f t="shared" si="15"/>
        <v>1.2714285714285711E-4</v>
      </c>
      <c r="T127" s="549">
        <f t="shared" si="25"/>
        <v>700</v>
      </c>
      <c r="U127" s="113">
        <f t="shared" si="26"/>
        <v>618.75</v>
      </c>
      <c r="V127" s="113">
        <f t="shared" si="27"/>
        <v>81.25</v>
      </c>
      <c r="W127" s="549">
        <f t="shared" si="16"/>
        <v>1.8823303571428571</v>
      </c>
      <c r="X127" s="186">
        <f t="shared" si="28"/>
        <v>1.7036209386569641</v>
      </c>
      <c r="Y127" s="113">
        <f t="shared" si="29"/>
        <v>1.7108767494135257</v>
      </c>
      <c r="Z127" s="433"/>
      <c r="AA127" s="433"/>
      <c r="AB127" s="433"/>
      <c r="AC127" s="433"/>
      <c r="AD127" s="433"/>
    </row>
    <row r="128" spans="2:30" x14ac:dyDescent="0.35">
      <c r="B128" s="116">
        <v>42587</v>
      </c>
      <c r="C128" s="49">
        <v>3.843</v>
      </c>
      <c r="D128" s="350">
        <v>3.3260000000000001</v>
      </c>
      <c r="E128" s="187">
        <f t="shared" si="21"/>
        <v>4.6201966041108122E-4</v>
      </c>
      <c r="F128" s="148">
        <f t="shared" si="17"/>
        <v>44413.25</v>
      </c>
      <c r="G128" s="116"/>
      <c r="H128" s="549">
        <f t="shared" si="18"/>
        <v>1119</v>
      </c>
      <c r="I128" s="550">
        <f t="shared" si="19"/>
        <v>577.75</v>
      </c>
      <c r="J128" s="113">
        <f t="shared" si="20"/>
        <v>541.25</v>
      </c>
      <c r="K128" s="549">
        <f t="shared" si="22"/>
        <v>3.5760681411974979</v>
      </c>
      <c r="L128" s="559"/>
      <c r="M128" s="433"/>
      <c r="N128" s="187">
        <v>1.923</v>
      </c>
      <c r="O128" s="113">
        <v>1.837</v>
      </c>
      <c r="P128" s="198">
        <v>1.8169999999999999</v>
      </c>
      <c r="Q128" s="148">
        <f t="shared" si="23"/>
        <v>45031</v>
      </c>
      <c r="R128" s="148">
        <f t="shared" si="24"/>
        <v>44331</v>
      </c>
      <c r="S128" s="187">
        <f t="shared" si="15"/>
        <v>1.2285714285714298E-4</v>
      </c>
      <c r="T128" s="549">
        <f t="shared" si="25"/>
        <v>700</v>
      </c>
      <c r="U128" s="113">
        <f t="shared" si="26"/>
        <v>617.75</v>
      </c>
      <c r="V128" s="113">
        <f t="shared" si="27"/>
        <v>82.25</v>
      </c>
      <c r="W128" s="549">
        <f t="shared" si="16"/>
        <v>1.847105</v>
      </c>
      <c r="X128" s="186">
        <f t="shared" si="28"/>
        <v>1.7289631411974979</v>
      </c>
      <c r="Y128" s="113">
        <f t="shared" si="29"/>
        <v>1.7364364250565423</v>
      </c>
      <c r="Z128" s="433"/>
      <c r="AA128" s="433"/>
      <c r="AB128" s="433"/>
      <c r="AC128" s="433"/>
      <c r="AD128" s="433"/>
    </row>
    <row r="129" spans="2:30" x14ac:dyDescent="0.35">
      <c r="B129" s="116">
        <v>42590</v>
      </c>
      <c r="C129" s="49">
        <v>3.8890000000000002</v>
      </c>
      <c r="D129" s="350">
        <v>3.3460000000000001</v>
      </c>
      <c r="E129" s="187">
        <f t="shared" si="21"/>
        <v>4.8525469168900817E-4</v>
      </c>
      <c r="F129" s="148">
        <f t="shared" si="17"/>
        <v>44416.25</v>
      </c>
      <c r="G129" s="116"/>
      <c r="H129" s="549">
        <f t="shared" si="18"/>
        <v>1119</v>
      </c>
      <c r="I129" s="550">
        <f t="shared" si="19"/>
        <v>574.75</v>
      </c>
      <c r="J129" s="113">
        <f t="shared" si="20"/>
        <v>544.25</v>
      </c>
      <c r="K129" s="549">
        <f t="shared" si="22"/>
        <v>3.6100998659517427</v>
      </c>
      <c r="L129" s="559"/>
      <c r="M129" s="433"/>
      <c r="N129" s="187">
        <v>1.9510000000000001</v>
      </c>
      <c r="O129" s="113">
        <v>1.8580000000000001</v>
      </c>
      <c r="P129" s="198">
        <v>1.8319999999999999</v>
      </c>
      <c r="Q129" s="148">
        <f t="shared" si="23"/>
        <v>45031</v>
      </c>
      <c r="R129" s="148">
        <f t="shared" si="24"/>
        <v>44331</v>
      </c>
      <c r="S129" s="187">
        <f t="shared" si="15"/>
        <v>1.3285714285714281E-4</v>
      </c>
      <c r="T129" s="549">
        <f t="shared" si="25"/>
        <v>700</v>
      </c>
      <c r="U129" s="113">
        <f t="shared" si="26"/>
        <v>614.75</v>
      </c>
      <c r="V129" s="113">
        <f t="shared" si="27"/>
        <v>85.25</v>
      </c>
      <c r="W129" s="549">
        <f t="shared" si="16"/>
        <v>1.8693260714285715</v>
      </c>
      <c r="X129" s="186">
        <f t="shared" si="28"/>
        <v>1.7407737945231712</v>
      </c>
      <c r="Y129" s="113">
        <f t="shared" si="29"/>
        <v>1.7483495280324002</v>
      </c>
      <c r="Z129" s="433"/>
      <c r="AA129" s="433"/>
      <c r="AB129" s="433"/>
      <c r="AC129" s="433"/>
      <c r="AD129" s="433"/>
    </row>
    <row r="130" spans="2:30" x14ac:dyDescent="0.35">
      <c r="B130" s="116">
        <v>42591</v>
      </c>
      <c r="C130" s="49">
        <v>3.86</v>
      </c>
      <c r="D130" s="350">
        <v>3.306</v>
      </c>
      <c r="E130" s="187">
        <f t="shared" si="21"/>
        <v>4.9508489722966916E-4</v>
      </c>
      <c r="F130" s="148">
        <f t="shared" si="17"/>
        <v>44417.25</v>
      </c>
      <c r="G130" s="116"/>
      <c r="H130" s="549">
        <f t="shared" si="18"/>
        <v>1119</v>
      </c>
      <c r="I130" s="550">
        <f t="shared" si="19"/>
        <v>573.75</v>
      </c>
      <c r="J130" s="113">
        <f t="shared" si="20"/>
        <v>545.25</v>
      </c>
      <c r="K130" s="549">
        <f t="shared" si="22"/>
        <v>3.575945040214477</v>
      </c>
      <c r="L130" s="559"/>
      <c r="M130" s="433"/>
      <c r="N130" s="187">
        <v>1.9260000000000002</v>
      </c>
      <c r="O130" s="113">
        <v>1.8149999999999999</v>
      </c>
      <c r="P130" s="198">
        <v>1.794</v>
      </c>
      <c r="Q130" s="148">
        <f t="shared" si="23"/>
        <v>45031</v>
      </c>
      <c r="R130" s="148">
        <f t="shared" si="24"/>
        <v>44331</v>
      </c>
      <c r="S130" s="187">
        <f t="shared" si="15"/>
        <v>1.5857142857142887E-4</v>
      </c>
      <c r="T130" s="549">
        <f t="shared" si="25"/>
        <v>700</v>
      </c>
      <c r="U130" s="113">
        <f t="shared" si="26"/>
        <v>613.75</v>
      </c>
      <c r="V130" s="113">
        <f t="shared" si="27"/>
        <v>86.25</v>
      </c>
      <c r="W130" s="549">
        <f t="shared" si="16"/>
        <v>1.8286767857142856</v>
      </c>
      <c r="X130" s="186">
        <f t="shared" si="28"/>
        <v>1.7472682545001914</v>
      </c>
      <c r="Y130" s="113">
        <f t="shared" si="29"/>
        <v>1.7549006203831707</v>
      </c>
      <c r="Z130" s="433"/>
      <c r="AA130" s="433"/>
      <c r="AB130" s="433"/>
      <c r="AC130" s="433"/>
      <c r="AD130" s="433"/>
    </row>
    <row r="131" spans="2:30" x14ac:dyDescent="0.35">
      <c r="B131" s="116">
        <v>42592</v>
      </c>
      <c r="C131" s="49">
        <v>3.8260000000000001</v>
      </c>
      <c r="D131" s="350">
        <v>3.2930000000000001</v>
      </c>
      <c r="E131" s="187">
        <f t="shared" si="21"/>
        <v>4.7631814119749769E-4</v>
      </c>
      <c r="F131" s="148">
        <f t="shared" si="17"/>
        <v>44418.25</v>
      </c>
      <c r="G131" s="116"/>
      <c r="H131" s="549">
        <f t="shared" si="18"/>
        <v>1119</v>
      </c>
      <c r="I131" s="550">
        <f t="shared" si="19"/>
        <v>572.75</v>
      </c>
      <c r="J131" s="113">
        <f t="shared" si="20"/>
        <v>546.25</v>
      </c>
      <c r="K131" s="549">
        <f t="shared" si="22"/>
        <v>3.5531887846291332</v>
      </c>
      <c r="L131" s="559"/>
      <c r="M131" s="433"/>
      <c r="N131" s="187">
        <v>1.8759999999999999</v>
      </c>
      <c r="O131" s="113">
        <v>1.778</v>
      </c>
      <c r="P131" s="198">
        <v>1.7589999999999999</v>
      </c>
      <c r="Q131" s="148">
        <f t="shared" si="23"/>
        <v>45031</v>
      </c>
      <c r="R131" s="148">
        <f t="shared" si="24"/>
        <v>44331</v>
      </c>
      <c r="S131" s="187">
        <f t="shared" si="15"/>
        <v>1.399999999999998E-4</v>
      </c>
      <c r="T131" s="549">
        <f t="shared" si="25"/>
        <v>700</v>
      </c>
      <c r="U131" s="113">
        <f t="shared" si="26"/>
        <v>612.75</v>
      </c>
      <c r="V131" s="113">
        <f t="shared" si="27"/>
        <v>87.25</v>
      </c>
      <c r="W131" s="549">
        <f t="shared" si="16"/>
        <v>1.7902150000000001</v>
      </c>
      <c r="X131" s="186">
        <f t="shared" si="28"/>
        <v>1.7629737846291331</v>
      </c>
      <c r="Y131" s="113">
        <f t="shared" si="29"/>
        <v>1.7707439760423771</v>
      </c>
      <c r="Z131" s="433"/>
      <c r="AA131" s="433"/>
      <c r="AB131" s="433"/>
      <c r="AC131" s="433"/>
      <c r="AD131" s="433"/>
    </row>
    <row r="132" spans="2:30" x14ac:dyDescent="0.35">
      <c r="B132" s="116">
        <v>42593</v>
      </c>
      <c r="C132" s="49">
        <v>3.806</v>
      </c>
      <c r="D132" s="350">
        <v>3.294</v>
      </c>
      <c r="E132" s="187">
        <f t="shared" si="21"/>
        <v>4.5755138516532617E-4</v>
      </c>
      <c r="F132" s="148">
        <f t="shared" si="17"/>
        <v>44419.25</v>
      </c>
      <c r="G132" s="116"/>
      <c r="H132" s="549">
        <f t="shared" si="18"/>
        <v>1119</v>
      </c>
      <c r="I132" s="550">
        <f t="shared" si="19"/>
        <v>571.75</v>
      </c>
      <c r="J132" s="113">
        <f t="shared" si="20"/>
        <v>547.25</v>
      </c>
      <c r="K132" s="549">
        <f t="shared" si="22"/>
        <v>3.5443949955317247</v>
      </c>
      <c r="L132" s="559"/>
      <c r="M132" s="433"/>
      <c r="N132" s="187">
        <v>1.8639999999999999</v>
      </c>
      <c r="O132" s="113">
        <v>1.7770000000000001</v>
      </c>
      <c r="P132" s="198">
        <v>1.776</v>
      </c>
      <c r="Q132" s="148">
        <f t="shared" si="23"/>
        <v>45031</v>
      </c>
      <c r="R132" s="148">
        <f t="shared" si="24"/>
        <v>44331</v>
      </c>
      <c r="S132" s="187">
        <f t="shared" si="15"/>
        <v>1.2428571428571393E-4</v>
      </c>
      <c r="T132" s="549">
        <f t="shared" si="25"/>
        <v>700</v>
      </c>
      <c r="U132" s="113">
        <f t="shared" si="26"/>
        <v>611.75</v>
      </c>
      <c r="V132" s="113">
        <f t="shared" si="27"/>
        <v>88.25</v>
      </c>
      <c r="W132" s="549">
        <f t="shared" si="16"/>
        <v>1.7879682142857143</v>
      </c>
      <c r="X132" s="186">
        <f t="shared" si="28"/>
        <v>1.7564267812460104</v>
      </c>
      <c r="Y132" s="113">
        <f t="shared" si="29"/>
        <v>1.7641393688406781</v>
      </c>
      <c r="Z132" s="433"/>
      <c r="AA132" s="433"/>
      <c r="AB132" s="433"/>
      <c r="AC132" s="433"/>
      <c r="AD132" s="433"/>
    </row>
    <row r="133" spans="2:30" x14ac:dyDescent="0.35">
      <c r="B133" s="116">
        <v>42594</v>
      </c>
      <c r="C133" s="49">
        <v>3.786</v>
      </c>
      <c r="D133" s="350">
        <v>3.2909999999999999</v>
      </c>
      <c r="E133" s="187">
        <f t="shared" si="21"/>
        <v>4.423592493297588E-4</v>
      </c>
      <c r="F133" s="148">
        <f t="shared" si="17"/>
        <v>44420.25</v>
      </c>
      <c r="G133" s="116"/>
      <c r="H133" s="549">
        <f t="shared" si="18"/>
        <v>1119</v>
      </c>
      <c r="I133" s="550">
        <f t="shared" si="19"/>
        <v>570.75</v>
      </c>
      <c r="J133" s="113">
        <f t="shared" si="20"/>
        <v>548.25</v>
      </c>
      <c r="K133" s="549">
        <f t="shared" si="22"/>
        <v>3.5335234584450403</v>
      </c>
      <c r="L133" s="559"/>
      <c r="M133" s="433"/>
      <c r="N133" s="187">
        <v>1.875</v>
      </c>
      <c r="O133" s="113">
        <v>1.78</v>
      </c>
      <c r="P133" s="198">
        <v>1.772</v>
      </c>
      <c r="Q133" s="148">
        <f t="shared" si="23"/>
        <v>45031</v>
      </c>
      <c r="R133" s="148">
        <f t="shared" si="24"/>
        <v>44331</v>
      </c>
      <c r="S133" s="187">
        <f t="shared" si="15"/>
        <v>1.3571428571428567E-4</v>
      </c>
      <c r="T133" s="549">
        <f t="shared" si="25"/>
        <v>700</v>
      </c>
      <c r="U133" s="113">
        <f t="shared" si="26"/>
        <v>610.75</v>
      </c>
      <c r="V133" s="113">
        <f t="shared" si="27"/>
        <v>89.25</v>
      </c>
      <c r="W133" s="549">
        <f t="shared" si="16"/>
        <v>1.7921125</v>
      </c>
      <c r="X133" s="186">
        <f t="shared" si="28"/>
        <v>1.7414109584450403</v>
      </c>
      <c r="Y133" s="113">
        <f t="shared" si="29"/>
        <v>1.7489922387605272</v>
      </c>
      <c r="Z133" s="433"/>
      <c r="AA133" s="433"/>
      <c r="AB133" s="433"/>
      <c r="AC133" s="433"/>
      <c r="AD133" s="433"/>
    </row>
    <row r="134" spans="2:30" x14ac:dyDescent="0.35">
      <c r="B134" s="116">
        <v>42597</v>
      </c>
      <c r="C134" s="49">
        <v>3.76</v>
      </c>
      <c r="D134" s="350">
        <v>3.2679999999999998</v>
      </c>
      <c r="E134" s="187">
        <f t="shared" si="21"/>
        <v>4.396782841823056E-4</v>
      </c>
      <c r="F134" s="148">
        <f t="shared" si="17"/>
        <v>44423.25</v>
      </c>
      <c r="G134" s="116"/>
      <c r="H134" s="549">
        <f t="shared" si="18"/>
        <v>1119</v>
      </c>
      <c r="I134" s="550">
        <f t="shared" si="19"/>
        <v>567.75</v>
      </c>
      <c r="J134" s="113">
        <f t="shared" si="20"/>
        <v>551.25</v>
      </c>
      <c r="K134" s="549">
        <f t="shared" si="22"/>
        <v>3.5103726541554958</v>
      </c>
      <c r="L134" s="559"/>
      <c r="M134" s="433"/>
      <c r="N134" s="187">
        <v>1.8620000000000001</v>
      </c>
      <c r="O134" s="113">
        <v>1.7669999999999999</v>
      </c>
      <c r="P134" s="198">
        <v>1.76</v>
      </c>
      <c r="Q134" s="148">
        <f t="shared" si="23"/>
        <v>45031</v>
      </c>
      <c r="R134" s="148">
        <f t="shared" si="24"/>
        <v>44331</v>
      </c>
      <c r="S134" s="187">
        <f t="shared" ref="S134:S197" si="30">IF(N134="","",(O134-N134)/($O$14-$N$14))</f>
        <v>1.3571428571428599E-4</v>
      </c>
      <c r="T134" s="549">
        <f t="shared" si="25"/>
        <v>700</v>
      </c>
      <c r="U134" s="113">
        <f t="shared" si="26"/>
        <v>607.75</v>
      </c>
      <c r="V134" s="113">
        <f t="shared" si="27"/>
        <v>92.25</v>
      </c>
      <c r="W134" s="549">
        <f t="shared" ref="W134:W197" si="31">IF(N134="","",N134-(U134*S134))</f>
        <v>1.7795196428571427</v>
      </c>
      <c r="X134" s="186">
        <f t="shared" si="28"/>
        <v>1.7308530112983531</v>
      </c>
      <c r="Y134" s="113">
        <f t="shared" si="29"/>
        <v>1.7383426416651693</v>
      </c>
      <c r="Z134" s="433"/>
      <c r="AA134" s="433"/>
      <c r="AB134" s="433"/>
      <c r="AC134" s="433"/>
      <c r="AD134" s="433"/>
    </row>
    <row r="135" spans="2:30" x14ac:dyDescent="0.35">
      <c r="B135" s="116">
        <v>42598</v>
      </c>
      <c r="C135" s="49">
        <v>3.7530000000000001</v>
      </c>
      <c r="D135" s="350">
        <v>3.2749999999999999</v>
      </c>
      <c r="E135" s="187">
        <f t="shared" si="21"/>
        <v>4.2716711349419142E-4</v>
      </c>
      <c r="F135" s="148">
        <f t="shared" si="17"/>
        <v>44424.25</v>
      </c>
      <c r="G135" s="116"/>
      <c r="H135" s="549">
        <f t="shared" si="18"/>
        <v>1119</v>
      </c>
      <c r="I135" s="550">
        <f t="shared" si="19"/>
        <v>566.75</v>
      </c>
      <c r="J135" s="113">
        <f t="shared" si="20"/>
        <v>552.25</v>
      </c>
      <c r="K135" s="549">
        <f t="shared" si="22"/>
        <v>3.5109030384271671</v>
      </c>
      <c r="L135" s="559"/>
      <c r="M135" s="433"/>
      <c r="N135" s="187">
        <v>1.8740000000000001</v>
      </c>
      <c r="O135" s="113">
        <v>1.778</v>
      </c>
      <c r="P135" s="198">
        <v>1.7730000000000001</v>
      </c>
      <c r="Q135" s="148">
        <f t="shared" si="23"/>
        <v>45031</v>
      </c>
      <c r="R135" s="148">
        <f t="shared" si="24"/>
        <v>44331</v>
      </c>
      <c r="S135" s="187">
        <f t="shared" si="30"/>
        <v>1.3714285714285727E-4</v>
      </c>
      <c r="T135" s="549">
        <f t="shared" si="25"/>
        <v>700</v>
      </c>
      <c r="U135" s="113">
        <f t="shared" si="26"/>
        <v>606.75</v>
      </c>
      <c r="V135" s="113">
        <f t="shared" si="27"/>
        <v>93.25</v>
      </c>
      <c r="W135" s="549">
        <f t="shared" si="31"/>
        <v>1.7907885714285714</v>
      </c>
      <c r="X135" s="186">
        <f t="shared" si="28"/>
        <v>1.7201144669985957</v>
      </c>
      <c r="Y135" s="113">
        <f t="shared" si="29"/>
        <v>1.7275114514475165</v>
      </c>
      <c r="Z135" s="433"/>
      <c r="AA135" s="433"/>
      <c r="AB135" s="433"/>
      <c r="AC135" s="433"/>
      <c r="AD135" s="433"/>
    </row>
    <row r="136" spans="2:30" x14ac:dyDescent="0.35">
      <c r="B136" s="116">
        <v>42599</v>
      </c>
      <c r="C136" s="49">
        <v>3.7640000000000002</v>
      </c>
      <c r="D136" s="350">
        <v>3.2749999999999999</v>
      </c>
      <c r="E136" s="187">
        <f t="shared" si="21"/>
        <v>4.3699731903485285E-4</v>
      </c>
      <c r="F136" s="148">
        <f t="shared" si="17"/>
        <v>44425.25</v>
      </c>
      <c r="G136" s="116"/>
      <c r="H136" s="549">
        <f t="shared" si="18"/>
        <v>1119</v>
      </c>
      <c r="I136" s="550">
        <f t="shared" si="19"/>
        <v>565.75</v>
      </c>
      <c r="J136" s="113">
        <f t="shared" si="20"/>
        <v>553.25</v>
      </c>
      <c r="K136" s="549">
        <f t="shared" si="22"/>
        <v>3.5167687667560323</v>
      </c>
      <c r="L136" s="559"/>
      <c r="M136" s="433"/>
      <c r="N136" s="187">
        <v>1.899</v>
      </c>
      <c r="O136" s="113">
        <v>1.8</v>
      </c>
      <c r="P136" s="198">
        <v>1.788</v>
      </c>
      <c r="Q136" s="148">
        <f t="shared" si="23"/>
        <v>45031</v>
      </c>
      <c r="R136" s="148">
        <f t="shared" si="24"/>
        <v>44331</v>
      </c>
      <c r="S136" s="187">
        <f t="shared" si="30"/>
        <v>1.414285714285714E-4</v>
      </c>
      <c r="T136" s="549">
        <f t="shared" si="25"/>
        <v>700</v>
      </c>
      <c r="U136" s="113">
        <f t="shared" si="26"/>
        <v>605.75</v>
      </c>
      <c r="V136" s="113">
        <f t="shared" si="27"/>
        <v>94.25</v>
      </c>
      <c r="W136" s="549">
        <f t="shared" si="31"/>
        <v>1.8133296428571428</v>
      </c>
      <c r="X136" s="186">
        <f t="shared" si="28"/>
        <v>1.7034391238988895</v>
      </c>
      <c r="Y136" s="113">
        <f t="shared" si="29"/>
        <v>1.7106933860209672</v>
      </c>
      <c r="Z136" s="433"/>
      <c r="AA136" s="433"/>
      <c r="AB136" s="433"/>
      <c r="AC136" s="433"/>
      <c r="AD136" s="433"/>
    </row>
    <row r="137" spans="2:30" x14ac:dyDescent="0.35">
      <c r="B137" s="116">
        <v>42600</v>
      </c>
      <c r="C137" s="49">
        <v>3.754</v>
      </c>
      <c r="D137" s="350">
        <v>3.2640000000000002</v>
      </c>
      <c r="E137" s="187">
        <f t="shared" si="21"/>
        <v>4.3789097408400337E-4</v>
      </c>
      <c r="F137" s="148">
        <f t="shared" si="17"/>
        <v>44426.25</v>
      </c>
      <c r="G137" s="116"/>
      <c r="H137" s="549">
        <f t="shared" si="18"/>
        <v>1119</v>
      </c>
      <c r="I137" s="550">
        <f t="shared" si="19"/>
        <v>564.75</v>
      </c>
      <c r="J137" s="113">
        <f t="shared" si="20"/>
        <v>554.25</v>
      </c>
      <c r="K137" s="549">
        <f t="shared" si="22"/>
        <v>3.506701072386059</v>
      </c>
      <c r="L137" s="559"/>
      <c r="M137" s="433"/>
      <c r="N137" s="187">
        <v>1.8959999999999999</v>
      </c>
      <c r="O137" s="113">
        <v>1.7829999999999999</v>
      </c>
      <c r="P137" s="198">
        <v>1.772</v>
      </c>
      <c r="Q137" s="148">
        <f t="shared" si="23"/>
        <v>45031</v>
      </c>
      <c r="R137" s="148">
        <f t="shared" si="24"/>
        <v>44331</v>
      </c>
      <c r="S137" s="187">
        <f t="shared" si="30"/>
        <v>1.6142857142857143E-4</v>
      </c>
      <c r="T137" s="549">
        <f t="shared" si="25"/>
        <v>700</v>
      </c>
      <c r="U137" s="113">
        <f t="shared" si="26"/>
        <v>604.75</v>
      </c>
      <c r="V137" s="113">
        <f t="shared" si="27"/>
        <v>95.25</v>
      </c>
      <c r="W137" s="549">
        <f t="shared" si="31"/>
        <v>1.7983760714285713</v>
      </c>
      <c r="X137" s="186">
        <f t="shared" si="28"/>
        <v>1.7083250009574877</v>
      </c>
      <c r="Y137" s="113">
        <f t="shared" si="29"/>
        <v>1.7156209367297226</v>
      </c>
      <c r="Z137" s="433"/>
      <c r="AA137" s="433"/>
      <c r="AB137" s="433"/>
      <c r="AC137" s="433"/>
      <c r="AD137" s="433"/>
    </row>
    <row r="138" spans="2:30" x14ac:dyDescent="0.35">
      <c r="B138" s="116">
        <v>42601</v>
      </c>
      <c r="C138" s="49">
        <v>3.782</v>
      </c>
      <c r="D138" s="350">
        <v>3.2890000000000001</v>
      </c>
      <c r="E138" s="187">
        <f t="shared" si="21"/>
        <v>4.4057193923145656E-4</v>
      </c>
      <c r="F138" s="148">
        <f t="shared" si="17"/>
        <v>44427.25</v>
      </c>
      <c r="G138" s="116"/>
      <c r="H138" s="549">
        <f t="shared" si="18"/>
        <v>1119</v>
      </c>
      <c r="I138" s="550">
        <f t="shared" si="19"/>
        <v>563.75</v>
      </c>
      <c r="J138" s="113">
        <f t="shared" si="20"/>
        <v>555.25</v>
      </c>
      <c r="K138" s="549">
        <f t="shared" si="22"/>
        <v>3.5336275692582664</v>
      </c>
      <c r="L138" s="559"/>
      <c r="M138" s="433"/>
      <c r="N138" s="187">
        <v>1.9319999999999999</v>
      </c>
      <c r="O138" s="113">
        <v>1.8010000000000002</v>
      </c>
      <c r="P138" s="198">
        <v>1.7869999999999999</v>
      </c>
      <c r="Q138" s="148">
        <f t="shared" si="23"/>
        <v>45031</v>
      </c>
      <c r="R138" s="148">
        <f t="shared" si="24"/>
        <v>44331</v>
      </c>
      <c r="S138" s="187">
        <f t="shared" si="30"/>
        <v>1.8714285714285683E-4</v>
      </c>
      <c r="T138" s="549">
        <f t="shared" si="25"/>
        <v>700</v>
      </c>
      <c r="U138" s="113">
        <f t="shared" si="26"/>
        <v>603.75</v>
      </c>
      <c r="V138" s="113">
        <f t="shared" si="27"/>
        <v>96.25</v>
      </c>
      <c r="W138" s="549">
        <f t="shared" si="31"/>
        <v>1.8190125000000001</v>
      </c>
      <c r="X138" s="186">
        <f t="shared" si="28"/>
        <v>1.7146150692582662</v>
      </c>
      <c r="Y138" s="113">
        <f t="shared" si="29"/>
        <v>1.7219648313475888</v>
      </c>
      <c r="Z138" s="433"/>
      <c r="AA138" s="433"/>
      <c r="AB138" s="433"/>
      <c r="AC138" s="433"/>
      <c r="AD138" s="433"/>
    </row>
    <row r="139" spans="2:30" x14ac:dyDescent="0.35">
      <c r="B139" s="116">
        <v>42604</v>
      </c>
      <c r="C139" s="49">
        <v>3.8289999999999997</v>
      </c>
      <c r="D139" s="350">
        <v>3.3239999999999998</v>
      </c>
      <c r="E139" s="187">
        <f t="shared" si="21"/>
        <v>4.5129579982126889E-4</v>
      </c>
      <c r="F139" s="148">
        <f t="shared" si="17"/>
        <v>44430.25</v>
      </c>
      <c r="G139" s="116"/>
      <c r="H139" s="549">
        <f t="shared" si="18"/>
        <v>1119</v>
      </c>
      <c r="I139" s="550">
        <f t="shared" si="19"/>
        <v>560.75</v>
      </c>
      <c r="J139" s="113">
        <f t="shared" si="20"/>
        <v>558.25</v>
      </c>
      <c r="K139" s="549">
        <f t="shared" si="22"/>
        <v>3.5759358802502232</v>
      </c>
      <c r="L139" s="559"/>
      <c r="M139" s="433"/>
      <c r="N139" s="187">
        <v>1.994</v>
      </c>
      <c r="O139" s="113">
        <v>1.839</v>
      </c>
      <c r="P139" s="198">
        <v>1.825</v>
      </c>
      <c r="Q139" s="148">
        <f t="shared" si="23"/>
        <v>45031</v>
      </c>
      <c r="R139" s="148">
        <f t="shared" si="24"/>
        <v>44331</v>
      </c>
      <c r="S139" s="187">
        <f t="shared" si="30"/>
        <v>2.2142857142857148E-4</v>
      </c>
      <c r="T139" s="549">
        <f t="shared" si="25"/>
        <v>700</v>
      </c>
      <c r="U139" s="113">
        <f t="shared" si="26"/>
        <v>600.75</v>
      </c>
      <c r="V139" s="113">
        <f t="shared" si="27"/>
        <v>99.25</v>
      </c>
      <c r="W139" s="549">
        <f t="shared" si="31"/>
        <v>1.8609767857142856</v>
      </c>
      <c r="X139" s="186">
        <f t="shared" si="28"/>
        <v>1.7149590945359376</v>
      </c>
      <c r="Y139" s="113">
        <f t="shared" si="29"/>
        <v>1.7223118062757559</v>
      </c>
      <c r="Z139" s="433"/>
      <c r="AA139" s="433"/>
      <c r="AB139" s="433"/>
      <c r="AC139" s="433"/>
      <c r="AD139" s="433"/>
    </row>
    <row r="140" spans="2:30" x14ac:dyDescent="0.35">
      <c r="B140" s="116">
        <v>42605</v>
      </c>
      <c r="C140" s="49">
        <v>3.8</v>
      </c>
      <c r="D140" s="350">
        <v>3.3050000000000002</v>
      </c>
      <c r="E140" s="187">
        <f t="shared" si="21"/>
        <v>4.4235924932975842E-4</v>
      </c>
      <c r="F140" s="148">
        <f t="shared" si="17"/>
        <v>44431.25</v>
      </c>
      <c r="G140" s="116"/>
      <c r="H140" s="549">
        <f t="shared" si="18"/>
        <v>1119</v>
      </c>
      <c r="I140" s="550">
        <f t="shared" si="19"/>
        <v>559.75</v>
      </c>
      <c r="J140" s="113">
        <f t="shared" si="20"/>
        <v>559.25</v>
      </c>
      <c r="K140" s="549">
        <f t="shared" si="22"/>
        <v>3.5523894101876676</v>
      </c>
      <c r="L140" s="559"/>
      <c r="M140" s="433"/>
      <c r="N140" s="187">
        <v>1.9630000000000001</v>
      </c>
      <c r="O140" s="113">
        <v>1.8029999999999999</v>
      </c>
      <c r="P140" s="198">
        <v>1.796</v>
      </c>
      <c r="Q140" s="148">
        <f t="shared" si="23"/>
        <v>45031</v>
      </c>
      <c r="R140" s="148">
        <f t="shared" si="24"/>
        <v>44331</v>
      </c>
      <c r="S140" s="187">
        <f t="shared" si="30"/>
        <v>2.2857142857142878E-4</v>
      </c>
      <c r="T140" s="549">
        <f t="shared" si="25"/>
        <v>700</v>
      </c>
      <c r="U140" s="113">
        <f t="shared" si="26"/>
        <v>599.75</v>
      </c>
      <c r="V140" s="113">
        <f t="shared" si="27"/>
        <v>100.25</v>
      </c>
      <c r="W140" s="549">
        <f t="shared" si="31"/>
        <v>1.8259142857142856</v>
      </c>
      <c r="X140" s="186">
        <f t="shared" si="28"/>
        <v>1.726475124473382</v>
      </c>
      <c r="Y140" s="113">
        <f t="shared" si="29"/>
        <v>1.7339269153619608</v>
      </c>
      <c r="Z140" s="433"/>
      <c r="AA140" s="433"/>
      <c r="AB140" s="433"/>
      <c r="AC140" s="433"/>
      <c r="AD140" s="433"/>
    </row>
    <row r="141" spans="2:30" x14ac:dyDescent="0.35">
      <c r="B141" s="116">
        <v>42606</v>
      </c>
      <c r="C141" s="49">
        <v>3.7800000000000002</v>
      </c>
      <c r="D141" s="350">
        <v>3.2919999999999998</v>
      </c>
      <c r="E141" s="187">
        <f t="shared" si="21"/>
        <v>4.3610366398570189E-4</v>
      </c>
      <c r="F141" s="148">
        <f t="shared" si="17"/>
        <v>44432.25</v>
      </c>
      <c r="G141" s="116"/>
      <c r="H141" s="549">
        <f t="shared" si="18"/>
        <v>1119</v>
      </c>
      <c r="I141" s="550">
        <f t="shared" si="19"/>
        <v>558.75</v>
      </c>
      <c r="J141" s="113">
        <f t="shared" si="20"/>
        <v>560.25</v>
      </c>
      <c r="K141" s="549">
        <f t="shared" si="22"/>
        <v>3.5363270777479894</v>
      </c>
      <c r="L141" s="559"/>
      <c r="M141" s="433"/>
      <c r="N141" s="187">
        <v>1.9670000000000001</v>
      </c>
      <c r="O141" s="113">
        <v>1.8069999999999999</v>
      </c>
      <c r="P141" s="198">
        <v>1.7949999999999999</v>
      </c>
      <c r="Q141" s="148">
        <f t="shared" si="23"/>
        <v>45031</v>
      </c>
      <c r="R141" s="148">
        <f t="shared" si="24"/>
        <v>44331</v>
      </c>
      <c r="S141" s="187">
        <f t="shared" si="30"/>
        <v>2.2857142857142878E-4</v>
      </c>
      <c r="T141" s="549">
        <f t="shared" si="25"/>
        <v>700</v>
      </c>
      <c r="U141" s="113">
        <f t="shared" si="26"/>
        <v>598.75</v>
      </c>
      <c r="V141" s="113">
        <f t="shared" si="27"/>
        <v>101.25</v>
      </c>
      <c r="W141" s="549">
        <f t="shared" si="31"/>
        <v>1.8301428571428571</v>
      </c>
      <c r="X141" s="186">
        <f t="shared" si="28"/>
        <v>1.7061842206051323</v>
      </c>
      <c r="Y141" s="113">
        <f t="shared" si="29"/>
        <v>1.7134618820917158</v>
      </c>
      <c r="Z141" s="433"/>
      <c r="AA141" s="433"/>
      <c r="AB141" s="433"/>
      <c r="AC141" s="433"/>
      <c r="AD141" s="433"/>
    </row>
    <row r="142" spans="2:30" x14ac:dyDescent="0.35">
      <c r="B142" s="116">
        <v>42607</v>
      </c>
      <c r="C142" s="49">
        <v>3.758</v>
      </c>
      <c r="D142" s="350">
        <v>3.2800000000000002</v>
      </c>
      <c r="E142" s="187">
        <f t="shared" si="21"/>
        <v>4.2716711349419104E-4</v>
      </c>
      <c r="F142" s="148">
        <f t="shared" si="17"/>
        <v>44433.25</v>
      </c>
      <c r="G142" s="116"/>
      <c r="H142" s="549">
        <f t="shared" si="18"/>
        <v>1119</v>
      </c>
      <c r="I142" s="550">
        <f t="shared" si="19"/>
        <v>557.75</v>
      </c>
      <c r="J142" s="113">
        <f t="shared" si="20"/>
        <v>561.25</v>
      </c>
      <c r="K142" s="549">
        <f t="shared" si="22"/>
        <v>3.5197475424486151</v>
      </c>
      <c r="L142" s="559"/>
      <c r="M142" s="433"/>
      <c r="N142" s="187">
        <v>1.9689999999999999</v>
      </c>
      <c r="O142" s="113">
        <v>1.8239999999999998</v>
      </c>
      <c r="P142" s="198">
        <v>1.8090000000000002</v>
      </c>
      <c r="Q142" s="148">
        <f t="shared" si="23"/>
        <v>45031</v>
      </c>
      <c r="R142" s="148">
        <f t="shared" si="24"/>
        <v>44331</v>
      </c>
      <c r="S142" s="187">
        <f t="shared" si="30"/>
        <v>2.0714285714285716E-4</v>
      </c>
      <c r="T142" s="549">
        <f t="shared" si="25"/>
        <v>700</v>
      </c>
      <c r="U142" s="113">
        <f t="shared" si="26"/>
        <v>597.75</v>
      </c>
      <c r="V142" s="113">
        <f t="shared" si="27"/>
        <v>102.25</v>
      </c>
      <c r="W142" s="549">
        <f t="shared" si="31"/>
        <v>1.8451803571428571</v>
      </c>
      <c r="X142" s="186">
        <f t="shared" si="28"/>
        <v>1.674567185305758</v>
      </c>
      <c r="Y142" s="113">
        <f t="shared" si="29"/>
        <v>1.6815776234510027</v>
      </c>
      <c r="Z142" s="433"/>
      <c r="AA142" s="433"/>
      <c r="AB142" s="433"/>
      <c r="AC142" s="433"/>
      <c r="AD142" s="433"/>
    </row>
    <row r="143" spans="2:30" x14ac:dyDescent="0.35">
      <c r="B143" s="116">
        <v>42608</v>
      </c>
      <c r="C143" s="49">
        <v>3.76</v>
      </c>
      <c r="D143" s="350">
        <v>3.282</v>
      </c>
      <c r="E143" s="187">
        <f t="shared" si="21"/>
        <v>4.2716711349419104E-4</v>
      </c>
      <c r="F143" s="148">
        <f t="shared" ref="F143:F206" si="32">B143+365.25*5</f>
        <v>44434.25</v>
      </c>
      <c r="G143" s="116"/>
      <c r="H143" s="549">
        <f t="shared" ref="H143:H206" si="33">C$14-D$14</f>
        <v>1119</v>
      </c>
      <c r="I143" s="550">
        <f t="shared" ref="I143:I206" si="34">C$14-F143</f>
        <v>556.75</v>
      </c>
      <c r="J143" s="113">
        <f t="shared" ref="J143:J206" si="35">F143-D$14</f>
        <v>562.25</v>
      </c>
      <c r="K143" s="549">
        <f t="shared" si="22"/>
        <v>3.5221747095621088</v>
      </c>
      <c r="L143" s="559"/>
      <c r="M143" s="433"/>
      <c r="N143" s="187">
        <v>1.9769999999999999</v>
      </c>
      <c r="O143" s="113">
        <v>1.841</v>
      </c>
      <c r="P143" s="198">
        <v>1.8239999999999998</v>
      </c>
      <c r="Q143" s="148">
        <f t="shared" si="23"/>
        <v>45031</v>
      </c>
      <c r="R143" s="148">
        <f t="shared" si="24"/>
        <v>44331</v>
      </c>
      <c r="S143" s="187">
        <f t="shared" si="30"/>
        <v>1.9428571428571414E-4</v>
      </c>
      <c r="T143" s="549">
        <f t="shared" si="25"/>
        <v>700</v>
      </c>
      <c r="U143" s="113">
        <f t="shared" si="26"/>
        <v>596.75</v>
      </c>
      <c r="V143" s="113">
        <f t="shared" si="27"/>
        <v>103.25</v>
      </c>
      <c r="W143" s="549">
        <f t="shared" si="31"/>
        <v>1.8610599999999999</v>
      </c>
      <c r="X143" s="186">
        <f t="shared" si="28"/>
        <v>1.6611147095621088</v>
      </c>
      <c r="Y143" s="113">
        <f t="shared" si="29"/>
        <v>1.6680129647579367</v>
      </c>
      <c r="Z143" s="433"/>
      <c r="AA143" s="433"/>
      <c r="AB143" s="433"/>
      <c r="AC143" s="433"/>
      <c r="AD143" s="433"/>
    </row>
    <row r="144" spans="2:30" x14ac:dyDescent="0.35">
      <c r="B144" s="116">
        <v>42611</v>
      </c>
      <c r="C144" s="49">
        <v>3.7749999999999999</v>
      </c>
      <c r="D144" s="350">
        <v>3.2890000000000001</v>
      </c>
      <c r="E144" s="187">
        <f t="shared" ref="E144:E207" si="36">IF(C144="","",(D144-C144)/($D$14-$C$14))</f>
        <v>4.3431635388739928E-4</v>
      </c>
      <c r="F144" s="148">
        <f t="shared" si="32"/>
        <v>44437.25</v>
      </c>
      <c r="G144" s="116"/>
      <c r="H144" s="549">
        <f t="shared" si="33"/>
        <v>1119</v>
      </c>
      <c r="I144" s="550">
        <f t="shared" si="34"/>
        <v>553.75</v>
      </c>
      <c r="J144" s="113">
        <f t="shared" si="35"/>
        <v>565.25</v>
      </c>
      <c r="K144" s="549">
        <f t="shared" ref="K144:K207" si="37">IF(C144="","",C144-(I144*E144))</f>
        <v>3.5344973190348528</v>
      </c>
      <c r="L144" s="559"/>
      <c r="M144" s="433"/>
      <c r="N144" s="187">
        <v>1.9889999999999999</v>
      </c>
      <c r="O144" s="113">
        <v>1.857</v>
      </c>
      <c r="P144" s="198">
        <v>1.8420000000000001</v>
      </c>
      <c r="Q144" s="148">
        <f t="shared" ref="Q144:Q207" si="38">IF($F144&lt;$P$14,$P$14,IF($F144&lt;$O$14,$O$14,$N$14))</f>
        <v>45031</v>
      </c>
      <c r="R144" s="148">
        <f t="shared" ref="R144:R207" si="39">IF($F144&gt;$N$14,$N$14,IF($F144&gt;$O$14,$O$14,$P$14))</f>
        <v>44331</v>
      </c>
      <c r="S144" s="187">
        <f t="shared" si="30"/>
        <v>1.8857142857142843E-4</v>
      </c>
      <c r="T144" s="549">
        <f t="shared" ref="T144:T207" si="40">Q144-R144</f>
        <v>700</v>
      </c>
      <c r="U144" s="113">
        <f t="shared" ref="U144:U207" si="41">Q144-F144</f>
        <v>593.75</v>
      </c>
      <c r="V144" s="113">
        <f t="shared" ref="V144:V207" si="42">F144-R144</f>
        <v>106.25</v>
      </c>
      <c r="W144" s="549">
        <f t="shared" si="31"/>
        <v>1.8770357142857144</v>
      </c>
      <c r="X144" s="186">
        <f t="shared" ref="X144:X207" si="43">IFERROR(K144-W144,"")</f>
        <v>1.6574616047491384</v>
      </c>
      <c r="Y144" s="113">
        <f t="shared" ref="Y144:Y207" si="44">IF(X144="","",((1+X144/200)^2-1)*100)</f>
        <v>1.6643295521771906</v>
      </c>
      <c r="Z144" s="433"/>
      <c r="AA144" s="433"/>
      <c r="AB144" s="433"/>
      <c r="AC144" s="433"/>
      <c r="AD144" s="433"/>
    </row>
    <row r="145" spans="2:30" x14ac:dyDescent="0.35">
      <c r="B145" s="116">
        <v>42612</v>
      </c>
      <c r="C145" s="49">
        <v>3.754</v>
      </c>
      <c r="D145" s="350">
        <v>3.286</v>
      </c>
      <c r="E145" s="187">
        <f t="shared" si="36"/>
        <v>4.1823056300268095E-4</v>
      </c>
      <c r="F145" s="148">
        <f t="shared" si="32"/>
        <v>44438.25</v>
      </c>
      <c r="G145" s="116"/>
      <c r="H145" s="549">
        <f t="shared" si="33"/>
        <v>1119</v>
      </c>
      <c r="I145" s="550">
        <f t="shared" si="34"/>
        <v>552.75</v>
      </c>
      <c r="J145" s="113">
        <f t="shared" si="35"/>
        <v>566.25</v>
      </c>
      <c r="K145" s="549">
        <f t="shared" si="37"/>
        <v>3.5228230563002683</v>
      </c>
      <c r="L145" s="559"/>
      <c r="M145" s="433"/>
      <c r="N145" s="187">
        <v>1.97</v>
      </c>
      <c r="O145" s="113">
        <v>1.851</v>
      </c>
      <c r="P145" s="198">
        <v>1.835</v>
      </c>
      <c r="Q145" s="148">
        <f t="shared" si="38"/>
        <v>45031</v>
      </c>
      <c r="R145" s="148">
        <f t="shared" si="39"/>
        <v>44331</v>
      </c>
      <c r="S145" s="187">
        <f t="shared" si="30"/>
        <v>1.6999999999999999E-4</v>
      </c>
      <c r="T145" s="549">
        <f t="shared" si="40"/>
        <v>700</v>
      </c>
      <c r="U145" s="113">
        <f t="shared" si="41"/>
        <v>592.75</v>
      </c>
      <c r="V145" s="113">
        <f t="shared" si="42"/>
        <v>107.25</v>
      </c>
      <c r="W145" s="549">
        <f t="shared" si="31"/>
        <v>1.8692325000000001</v>
      </c>
      <c r="X145" s="186">
        <f t="shared" si="43"/>
        <v>1.6535905563002682</v>
      </c>
      <c r="Y145" s="113">
        <f t="shared" si="44"/>
        <v>1.6604264606199681</v>
      </c>
      <c r="Z145" s="433"/>
      <c r="AA145" s="433"/>
      <c r="AB145" s="433"/>
      <c r="AC145" s="433"/>
      <c r="AD145" s="433"/>
    </row>
    <row r="146" spans="2:30" x14ac:dyDescent="0.35">
      <c r="B146" s="116">
        <v>42613</v>
      </c>
      <c r="C146" s="49">
        <v>3.7629999999999999</v>
      </c>
      <c r="D146" s="350">
        <v>3.298</v>
      </c>
      <c r="E146" s="187">
        <f t="shared" si="36"/>
        <v>4.1554959785522776E-4</v>
      </c>
      <c r="F146" s="148">
        <f t="shared" si="32"/>
        <v>44439.25</v>
      </c>
      <c r="G146" s="116"/>
      <c r="H146" s="549">
        <f t="shared" si="33"/>
        <v>1119</v>
      </c>
      <c r="I146" s="550">
        <f t="shared" si="34"/>
        <v>551.75</v>
      </c>
      <c r="J146" s="113">
        <f t="shared" si="35"/>
        <v>567.25</v>
      </c>
      <c r="K146" s="549">
        <f t="shared" si="37"/>
        <v>3.5337205093833779</v>
      </c>
      <c r="L146" s="559"/>
      <c r="M146" s="433"/>
      <c r="N146" s="187">
        <v>1.9630000000000001</v>
      </c>
      <c r="O146" s="113">
        <v>1.843</v>
      </c>
      <c r="P146" s="198">
        <v>1.8279999999999998</v>
      </c>
      <c r="Q146" s="148">
        <f t="shared" si="38"/>
        <v>45031</v>
      </c>
      <c r="R146" s="148">
        <f t="shared" si="39"/>
        <v>44331</v>
      </c>
      <c r="S146" s="187">
        <f t="shared" si="30"/>
        <v>1.7142857142857159E-4</v>
      </c>
      <c r="T146" s="549">
        <f t="shared" si="40"/>
        <v>700</v>
      </c>
      <c r="U146" s="113">
        <f t="shared" si="41"/>
        <v>591.75</v>
      </c>
      <c r="V146" s="113">
        <f t="shared" si="42"/>
        <v>108.25</v>
      </c>
      <c r="W146" s="549">
        <f t="shared" si="31"/>
        <v>1.8615571428571429</v>
      </c>
      <c r="X146" s="186">
        <f t="shared" si="43"/>
        <v>1.672163366526235</v>
      </c>
      <c r="Y146" s="113">
        <f t="shared" si="44"/>
        <v>1.679153692337132</v>
      </c>
      <c r="Z146" s="433"/>
      <c r="AA146" s="433"/>
      <c r="AB146" s="433"/>
      <c r="AC146" s="433"/>
      <c r="AD146" s="433"/>
    </row>
    <row r="147" spans="2:30" x14ac:dyDescent="0.35">
      <c r="B147" s="116">
        <v>42614</v>
      </c>
      <c r="C147" s="49">
        <v>3.7730000000000001</v>
      </c>
      <c r="D147" s="350">
        <v>3.3069999999999999</v>
      </c>
      <c r="E147" s="187">
        <f t="shared" si="36"/>
        <v>4.1644325290437909E-4</v>
      </c>
      <c r="F147" s="148">
        <f t="shared" si="32"/>
        <v>44440.25</v>
      </c>
      <c r="G147" s="116"/>
      <c r="H147" s="549">
        <f t="shared" si="33"/>
        <v>1119</v>
      </c>
      <c r="I147" s="550">
        <f t="shared" si="34"/>
        <v>550.75</v>
      </c>
      <c r="J147" s="113">
        <f t="shared" si="35"/>
        <v>568.25</v>
      </c>
      <c r="K147" s="549">
        <f t="shared" si="37"/>
        <v>3.5436438784629134</v>
      </c>
      <c r="L147" s="559"/>
      <c r="M147" s="433"/>
      <c r="N147" s="187">
        <v>1.9729999999999999</v>
      </c>
      <c r="O147" s="113">
        <v>1.8540000000000001</v>
      </c>
      <c r="P147" s="198">
        <v>1.8380000000000001</v>
      </c>
      <c r="Q147" s="148">
        <f t="shared" si="38"/>
        <v>45031</v>
      </c>
      <c r="R147" s="148">
        <f t="shared" si="39"/>
        <v>44331</v>
      </c>
      <c r="S147" s="187">
        <f t="shared" si="30"/>
        <v>1.6999999999999969E-4</v>
      </c>
      <c r="T147" s="549">
        <f t="shared" si="40"/>
        <v>700</v>
      </c>
      <c r="U147" s="113">
        <f t="shared" si="41"/>
        <v>590.75</v>
      </c>
      <c r="V147" s="113">
        <f t="shared" si="42"/>
        <v>109.25</v>
      </c>
      <c r="W147" s="549">
        <f t="shared" si="31"/>
        <v>1.8725725</v>
      </c>
      <c r="X147" s="186">
        <f t="shared" si="43"/>
        <v>1.6710713784629134</v>
      </c>
      <c r="Y147" s="113">
        <f t="shared" si="44"/>
        <v>1.6780525773426813</v>
      </c>
      <c r="Z147" s="433"/>
      <c r="AA147" s="433"/>
      <c r="AB147" s="433"/>
      <c r="AC147" s="433"/>
      <c r="AD147" s="433"/>
    </row>
    <row r="148" spans="2:30" x14ac:dyDescent="0.35">
      <c r="B148" s="116">
        <v>42615</v>
      </c>
      <c r="C148" s="49">
        <v>3.7709999999999999</v>
      </c>
      <c r="D148" s="350">
        <v>3.306</v>
      </c>
      <c r="E148" s="187">
        <f t="shared" si="36"/>
        <v>4.1554959785522776E-4</v>
      </c>
      <c r="F148" s="148">
        <f t="shared" si="32"/>
        <v>44441.25</v>
      </c>
      <c r="G148" s="116"/>
      <c r="H148" s="549">
        <f t="shared" si="33"/>
        <v>1119</v>
      </c>
      <c r="I148" s="550">
        <f t="shared" si="34"/>
        <v>549.75</v>
      </c>
      <c r="J148" s="113">
        <f t="shared" si="35"/>
        <v>569.25</v>
      </c>
      <c r="K148" s="549">
        <f t="shared" si="37"/>
        <v>3.5425516085790885</v>
      </c>
      <c r="L148" s="559"/>
      <c r="M148" s="433"/>
      <c r="N148" s="187">
        <v>1.984</v>
      </c>
      <c r="O148" s="113">
        <v>1.8639999999999999</v>
      </c>
      <c r="P148" s="198">
        <v>1.85</v>
      </c>
      <c r="Q148" s="148">
        <f t="shared" si="38"/>
        <v>45031</v>
      </c>
      <c r="R148" s="148">
        <f t="shared" si="39"/>
        <v>44331</v>
      </c>
      <c r="S148" s="187">
        <f t="shared" si="30"/>
        <v>1.7142857142857159E-4</v>
      </c>
      <c r="T148" s="549">
        <f t="shared" si="40"/>
        <v>700</v>
      </c>
      <c r="U148" s="113">
        <f t="shared" si="41"/>
        <v>589.75</v>
      </c>
      <c r="V148" s="113">
        <f t="shared" si="42"/>
        <v>110.25</v>
      </c>
      <c r="W148" s="549">
        <f t="shared" si="31"/>
        <v>1.8828999999999998</v>
      </c>
      <c r="X148" s="186">
        <f t="shared" si="43"/>
        <v>1.6596516085790887</v>
      </c>
      <c r="Y148" s="113">
        <f t="shared" si="44"/>
        <v>1.6665377172337292</v>
      </c>
      <c r="Z148" s="433"/>
      <c r="AA148" s="433"/>
      <c r="AB148" s="433"/>
      <c r="AC148" s="433"/>
      <c r="AD148" s="433"/>
    </row>
    <row r="149" spans="2:30" x14ac:dyDescent="0.35">
      <c r="B149" s="116">
        <v>42618</v>
      </c>
      <c r="C149" s="49">
        <v>3.7970000000000002</v>
      </c>
      <c r="D149" s="350">
        <v>3.3159999999999998</v>
      </c>
      <c r="E149" s="187">
        <f t="shared" si="36"/>
        <v>4.2984807864164461E-4</v>
      </c>
      <c r="F149" s="148">
        <f t="shared" si="32"/>
        <v>44444.25</v>
      </c>
      <c r="G149" s="116"/>
      <c r="H149" s="549">
        <f t="shared" si="33"/>
        <v>1119</v>
      </c>
      <c r="I149" s="550">
        <f t="shared" si="34"/>
        <v>546.75</v>
      </c>
      <c r="J149" s="113">
        <f t="shared" si="35"/>
        <v>572.25</v>
      </c>
      <c r="K149" s="549">
        <f t="shared" si="37"/>
        <v>3.5619805630026811</v>
      </c>
      <c r="L149" s="559"/>
      <c r="M149" s="433"/>
      <c r="N149" s="187">
        <v>2.012</v>
      </c>
      <c r="O149" s="113">
        <v>1.889</v>
      </c>
      <c r="P149" s="198">
        <v>1.8679999999999999</v>
      </c>
      <c r="Q149" s="148">
        <f t="shared" si="38"/>
        <v>45031</v>
      </c>
      <c r="R149" s="148">
        <f t="shared" si="39"/>
        <v>44331</v>
      </c>
      <c r="S149" s="187">
        <f t="shared" si="30"/>
        <v>1.7571428571428572E-4</v>
      </c>
      <c r="T149" s="549">
        <f t="shared" si="40"/>
        <v>700</v>
      </c>
      <c r="U149" s="113">
        <f t="shared" si="41"/>
        <v>586.75</v>
      </c>
      <c r="V149" s="113">
        <f t="shared" si="42"/>
        <v>113.25</v>
      </c>
      <c r="W149" s="549">
        <f t="shared" si="31"/>
        <v>1.908899642857143</v>
      </c>
      <c r="X149" s="186">
        <f t="shared" si="43"/>
        <v>1.6530809201455381</v>
      </c>
      <c r="Y149" s="113">
        <f t="shared" si="44"/>
        <v>1.6599126114669183</v>
      </c>
      <c r="Z149" s="433"/>
      <c r="AA149" s="433"/>
      <c r="AB149" s="433"/>
      <c r="AC149" s="433"/>
      <c r="AD149" s="433"/>
    </row>
    <row r="150" spans="2:30" x14ac:dyDescent="0.35">
      <c r="B150" s="116">
        <v>42619</v>
      </c>
      <c r="C150" s="49">
        <v>3.806</v>
      </c>
      <c r="D150" s="350">
        <v>3.319</v>
      </c>
      <c r="E150" s="187">
        <f t="shared" si="36"/>
        <v>4.3521000893655056E-4</v>
      </c>
      <c r="F150" s="148">
        <f t="shared" si="32"/>
        <v>44445.25</v>
      </c>
      <c r="G150" s="116"/>
      <c r="H150" s="549">
        <f t="shared" si="33"/>
        <v>1119</v>
      </c>
      <c r="I150" s="550">
        <f t="shared" si="34"/>
        <v>545.75</v>
      </c>
      <c r="J150" s="113">
        <f t="shared" si="35"/>
        <v>573.25</v>
      </c>
      <c r="K150" s="549">
        <f t="shared" si="37"/>
        <v>3.5684841376228777</v>
      </c>
      <c r="L150" s="559"/>
      <c r="M150" s="433"/>
      <c r="N150" s="187">
        <v>2.0289999999999999</v>
      </c>
      <c r="O150" s="113">
        <v>1.9060000000000001</v>
      </c>
      <c r="P150" s="198">
        <v>1.8780000000000001</v>
      </c>
      <c r="Q150" s="148">
        <f t="shared" si="38"/>
        <v>45031</v>
      </c>
      <c r="R150" s="148">
        <f t="shared" si="39"/>
        <v>44331</v>
      </c>
      <c r="S150" s="187">
        <f t="shared" si="30"/>
        <v>1.7571428571428539E-4</v>
      </c>
      <c r="T150" s="549">
        <f t="shared" si="40"/>
        <v>700</v>
      </c>
      <c r="U150" s="113">
        <f t="shared" si="41"/>
        <v>585.75</v>
      </c>
      <c r="V150" s="113">
        <f t="shared" si="42"/>
        <v>114.25</v>
      </c>
      <c r="W150" s="549">
        <f t="shared" si="31"/>
        <v>1.9260753571428573</v>
      </c>
      <c r="X150" s="186">
        <f t="shared" si="43"/>
        <v>1.6424087804800205</v>
      </c>
      <c r="Y150" s="113">
        <f t="shared" si="44"/>
        <v>1.6491525469854995</v>
      </c>
      <c r="Z150" s="433"/>
      <c r="AA150" s="433"/>
      <c r="AB150" s="433"/>
      <c r="AC150" s="433"/>
      <c r="AD150" s="433"/>
    </row>
    <row r="151" spans="2:30" x14ac:dyDescent="0.35">
      <c r="B151" s="116">
        <v>42620</v>
      </c>
      <c r="C151" s="49">
        <v>3.7679999999999998</v>
      </c>
      <c r="D151" s="350">
        <v>3.2909999999999999</v>
      </c>
      <c r="E151" s="187">
        <f t="shared" si="36"/>
        <v>4.2627345844504008E-4</v>
      </c>
      <c r="F151" s="148">
        <f t="shared" si="32"/>
        <v>44446.25</v>
      </c>
      <c r="G151" s="116"/>
      <c r="H151" s="549">
        <f t="shared" si="33"/>
        <v>1119</v>
      </c>
      <c r="I151" s="550">
        <f t="shared" si="34"/>
        <v>544.75</v>
      </c>
      <c r="J151" s="113">
        <f t="shared" si="35"/>
        <v>574.25</v>
      </c>
      <c r="K151" s="549">
        <f t="shared" si="37"/>
        <v>3.5357875335120643</v>
      </c>
      <c r="L151" s="559"/>
      <c r="M151" s="433"/>
      <c r="N151" s="187">
        <v>1.988</v>
      </c>
      <c r="O151" s="113">
        <v>1.881</v>
      </c>
      <c r="P151" s="198">
        <v>1.8580000000000001</v>
      </c>
      <c r="Q151" s="148">
        <f t="shared" si="38"/>
        <v>45031</v>
      </c>
      <c r="R151" s="148">
        <f t="shared" si="39"/>
        <v>44331</v>
      </c>
      <c r="S151" s="187">
        <f t="shared" si="30"/>
        <v>1.5285714285714284E-4</v>
      </c>
      <c r="T151" s="549">
        <f t="shared" si="40"/>
        <v>700</v>
      </c>
      <c r="U151" s="113">
        <f t="shared" si="41"/>
        <v>584.75</v>
      </c>
      <c r="V151" s="113">
        <f t="shared" si="42"/>
        <v>115.25</v>
      </c>
      <c r="W151" s="549">
        <f t="shared" si="31"/>
        <v>1.8986167857142857</v>
      </c>
      <c r="X151" s="186">
        <f t="shared" si="43"/>
        <v>1.6371707477977786</v>
      </c>
      <c r="Y151" s="113">
        <f t="shared" si="44"/>
        <v>1.6438715679413907</v>
      </c>
      <c r="Z151" s="433"/>
      <c r="AA151" s="433"/>
      <c r="AB151" s="433"/>
      <c r="AC151" s="433"/>
      <c r="AD151" s="433"/>
    </row>
    <row r="152" spans="2:30" x14ac:dyDescent="0.35">
      <c r="B152" s="116">
        <v>42621</v>
      </c>
      <c r="C152" s="49">
        <v>3.778</v>
      </c>
      <c r="D152" s="350">
        <v>3.3010000000000002</v>
      </c>
      <c r="E152" s="187">
        <f t="shared" si="36"/>
        <v>4.2627345844504008E-4</v>
      </c>
      <c r="F152" s="148">
        <f t="shared" si="32"/>
        <v>44447.25</v>
      </c>
      <c r="G152" s="116"/>
      <c r="H152" s="549">
        <f t="shared" si="33"/>
        <v>1119</v>
      </c>
      <c r="I152" s="550">
        <f t="shared" si="34"/>
        <v>543.75</v>
      </c>
      <c r="J152" s="113">
        <f t="shared" si="35"/>
        <v>575.25</v>
      </c>
      <c r="K152" s="549">
        <f t="shared" si="37"/>
        <v>3.5462138069705094</v>
      </c>
      <c r="L152" s="559"/>
      <c r="M152" s="433"/>
      <c r="N152" s="187">
        <v>1.9889999999999999</v>
      </c>
      <c r="O152" s="113">
        <v>1.883</v>
      </c>
      <c r="P152" s="198">
        <v>1.863</v>
      </c>
      <c r="Q152" s="148">
        <f t="shared" si="38"/>
        <v>45031</v>
      </c>
      <c r="R152" s="148">
        <f t="shared" si="39"/>
        <v>44331</v>
      </c>
      <c r="S152" s="187">
        <f t="shared" si="30"/>
        <v>1.5142857142857124E-4</v>
      </c>
      <c r="T152" s="549">
        <f t="shared" si="40"/>
        <v>700</v>
      </c>
      <c r="U152" s="113">
        <f t="shared" si="41"/>
        <v>583.75</v>
      </c>
      <c r="V152" s="113">
        <f t="shared" si="42"/>
        <v>116.25</v>
      </c>
      <c r="W152" s="549">
        <f t="shared" si="31"/>
        <v>1.9006035714285714</v>
      </c>
      <c r="X152" s="186">
        <f t="shared" si="43"/>
        <v>1.645610235541938</v>
      </c>
      <c r="Y152" s="113">
        <f t="shared" si="44"/>
        <v>1.6523803181602403</v>
      </c>
      <c r="Z152" s="433"/>
      <c r="AA152" s="433"/>
      <c r="AB152" s="433"/>
      <c r="AC152" s="433"/>
      <c r="AD152" s="433"/>
    </row>
    <row r="153" spans="2:30" x14ac:dyDescent="0.35">
      <c r="B153" s="116">
        <v>42622</v>
      </c>
      <c r="C153" s="49">
        <v>3.83</v>
      </c>
      <c r="D153" s="350">
        <v>3.331</v>
      </c>
      <c r="E153" s="187">
        <f t="shared" si="36"/>
        <v>4.4593386952636294E-4</v>
      </c>
      <c r="F153" s="148">
        <f t="shared" si="32"/>
        <v>44448.25</v>
      </c>
      <c r="G153" s="116"/>
      <c r="H153" s="549">
        <f t="shared" si="33"/>
        <v>1119</v>
      </c>
      <c r="I153" s="550">
        <f t="shared" si="34"/>
        <v>542.75</v>
      </c>
      <c r="J153" s="113">
        <f t="shared" si="35"/>
        <v>576.25</v>
      </c>
      <c r="K153" s="549">
        <f t="shared" si="37"/>
        <v>3.5879693923145668</v>
      </c>
      <c r="L153" s="559"/>
      <c r="M153" s="433"/>
      <c r="N153" s="187">
        <v>2.0459999999999998</v>
      </c>
      <c r="O153" s="113">
        <v>1.9319999999999999</v>
      </c>
      <c r="P153" s="198">
        <v>1.903</v>
      </c>
      <c r="Q153" s="148">
        <f t="shared" si="38"/>
        <v>45031</v>
      </c>
      <c r="R153" s="148">
        <f t="shared" si="39"/>
        <v>44331</v>
      </c>
      <c r="S153" s="187">
        <f t="shared" si="30"/>
        <v>1.6285714285714268E-4</v>
      </c>
      <c r="T153" s="549">
        <f t="shared" si="40"/>
        <v>700</v>
      </c>
      <c r="U153" s="113">
        <f t="shared" si="41"/>
        <v>582.75</v>
      </c>
      <c r="V153" s="113">
        <f t="shared" si="42"/>
        <v>117.25</v>
      </c>
      <c r="W153" s="549">
        <f t="shared" si="31"/>
        <v>1.951095</v>
      </c>
      <c r="X153" s="186">
        <f t="shared" si="43"/>
        <v>1.6368743923145668</v>
      </c>
      <c r="Y153" s="113">
        <f t="shared" si="44"/>
        <v>1.6435727867551098</v>
      </c>
      <c r="Z153" s="433"/>
      <c r="AA153" s="433"/>
      <c r="AB153" s="433"/>
      <c r="AC153" s="433"/>
      <c r="AD153" s="433"/>
    </row>
    <row r="154" spans="2:30" x14ac:dyDescent="0.35">
      <c r="B154" s="116">
        <v>42625</v>
      </c>
      <c r="C154" s="49">
        <v>3.8959999999999999</v>
      </c>
      <c r="D154" s="350">
        <v>3.3769999999999998</v>
      </c>
      <c r="E154" s="187">
        <f t="shared" si="36"/>
        <v>4.6380697050938351E-4</v>
      </c>
      <c r="F154" s="148">
        <f t="shared" si="32"/>
        <v>44451.25</v>
      </c>
      <c r="G154" s="116"/>
      <c r="H154" s="549">
        <f t="shared" si="33"/>
        <v>1119</v>
      </c>
      <c r="I154" s="550">
        <f t="shared" si="34"/>
        <v>539.75</v>
      </c>
      <c r="J154" s="113">
        <f t="shared" si="35"/>
        <v>579.25</v>
      </c>
      <c r="K154" s="549">
        <f t="shared" si="37"/>
        <v>3.6456601876675601</v>
      </c>
      <c r="L154" s="559"/>
      <c r="M154" s="433"/>
      <c r="N154" s="187">
        <v>2.1339999999999999</v>
      </c>
      <c r="O154" s="113">
        <v>2.0129999999999999</v>
      </c>
      <c r="P154" s="198">
        <v>1.972</v>
      </c>
      <c r="Q154" s="148">
        <f t="shared" si="38"/>
        <v>45031</v>
      </c>
      <c r="R154" s="148">
        <f t="shared" si="39"/>
        <v>44331</v>
      </c>
      <c r="S154" s="187">
        <f t="shared" si="30"/>
        <v>1.7285714285714287E-4</v>
      </c>
      <c r="T154" s="549">
        <f t="shared" si="40"/>
        <v>700</v>
      </c>
      <c r="U154" s="113">
        <f t="shared" si="41"/>
        <v>579.75</v>
      </c>
      <c r="V154" s="113">
        <f t="shared" si="42"/>
        <v>120.25</v>
      </c>
      <c r="W154" s="549">
        <f t="shared" si="31"/>
        <v>2.0337860714285712</v>
      </c>
      <c r="X154" s="186">
        <f t="shared" si="43"/>
        <v>1.6118741162389889</v>
      </c>
      <c r="Y154" s="113">
        <f t="shared" si="44"/>
        <v>1.6183694616554778</v>
      </c>
      <c r="Z154" s="433"/>
      <c r="AA154" s="433"/>
      <c r="AB154" s="433"/>
      <c r="AC154" s="433"/>
      <c r="AD154" s="433"/>
    </row>
    <row r="155" spans="2:30" x14ac:dyDescent="0.35">
      <c r="B155" s="116">
        <v>42626</v>
      </c>
      <c r="C155" s="49">
        <v>3.9</v>
      </c>
      <c r="D155" s="350">
        <v>3.387</v>
      </c>
      <c r="E155" s="187">
        <f t="shared" si="36"/>
        <v>4.5844504021447713E-4</v>
      </c>
      <c r="F155" s="148">
        <f t="shared" si="32"/>
        <v>44452.25</v>
      </c>
      <c r="G155" s="116"/>
      <c r="H155" s="549">
        <f t="shared" si="33"/>
        <v>1119</v>
      </c>
      <c r="I155" s="550">
        <f t="shared" si="34"/>
        <v>538.75</v>
      </c>
      <c r="J155" s="113">
        <f t="shared" si="35"/>
        <v>580.25</v>
      </c>
      <c r="K155" s="549">
        <f t="shared" si="37"/>
        <v>3.6530127345844505</v>
      </c>
      <c r="L155" s="559"/>
      <c r="M155" s="433"/>
      <c r="N155" s="187">
        <v>2.1589999999999998</v>
      </c>
      <c r="O155" s="113">
        <v>2.0409999999999999</v>
      </c>
      <c r="P155" s="198">
        <v>1.996</v>
      </c>
      <c r="Q155" s="148">
        <f t="shared" si="38"/>
        <v>45031</v>
      </c>
      <c r="R155" s="148">
        <f t="shared" si="39"/>
        <v>44331</v>
      </c>
      <c r="S155" s="187">
        <f t="shared" si="30"/>
        <v>1.6857142857142841E-4</v>
      </c>
      <c r="T155" s="549">
        <f t="shared" si="40"/>
        <v>700</v>
      </c>
      <c r="U155" s="113">
        <f t="shared" si="41"/>
        <v>578.75</v>
      </c>
      <c r="V155" s="113">
        <f t="shared" si="42"/>
        <v>121.25</v>
      </c>
      <c r="W155" s="549">
        <f t="shared" si="31"/>
        <v>2.0614392857142856</v>
      </c>
      <c r="X155" s="186">
        <f t="shared" si="43"/>
        <v>1.5915734488701649</v>
      </c>
      <c r="Y155" s="113">
        <f t="shared" si="44"/>
        <v>1.5979062139780176</v>
      </c>
      <c r="Z155" s="433"/>
      <c r="AA155" s="433"/>
      <c r="AB155" s="433"/>
      <c r="AC155" s="433"/>
      <c r="AD155" s="433"/>
    </row>
    <row r="156" spans="2:30" x14ac:dyDescent="0.35">
      <c r="B156" s="116">
        <v>42627</v>
      </c>
      <c r="C156" s="49">
        <v>3.94</v>
      </c>
      <c r="D156" s="350">
        <v>3.4050000000000002</v>
      </c>
      <c r="E156" s="187">
        <f t="shared" si="36"/>
        <v>4.7810545129579955E-4</v>
      </c>
      <c r="F156" s="148">
        <f t="shared" si="32"/>
        <v>44453.25</v>
      </c>
      <c r="G156" s="116"/>
      <c r="H156" s="549">
        <f t="shared" si="33"/>
        <v>1119</v>
      </c>
      <c r="I156" s="550">
        <f t="shared" si="34"/>
        <v>537.75</v>
      </c>
      <c r="J156" s="113">
        <f t="shared" si="35"/>
        <v>581.25</v>
      </c>
      <c r="K156" s="549">
        <f t="shared" si="37"/>
        <v>3.6828987935656836</v>
      </c>
      <c r="L156" s="559"/>
      <c r="M156" s="433"/>
      <c r="N156" s="187">
        <v>2.2120000000000002</v>
      </c>
      <c r="O156" s="113">
        <v>2.081</v>
      </c>
      <c r="P156" s="198">
        <v>2.0230000000000001</v>
      </c>
      <c r="Q156" s="148">
        <f t="shared" si="38"/>
        <v>45031</v>
      </c>
      <c r="R156" s="148">
        <f t="shared" si="39"/>
        <v>44331</v>
      </c>
      <c r="S156" s="187">
        <f t="shared" si="30"/>
        <v>1.8714285714285746E-4</v>
      </c>
      <c r="T156" s="549">
        <f t="shared" si="40"/>
        <v>700</v>
      </c>
      <c r="U156" s="113">
        <f t="shared" si="41"/>
        <v>577.75</v>
      </c>
      <c r="V156" s="113">
        <f t="shared" si="42"/>
        <v>122.25</v>
      </c>
      <c r="W156" s="549">
        <f t="shared" si="31"/>
        <v>2.1038782142857144</v>
      </c>
      <c r="X156" s="186">
        <f t="shared" si="43"/>
        <v>1.5790205792799692</v>
      </c>
      <c r="Y156" s="113">
        <f t="shared" si="44"/>
        <v>1.5852538442544306</v>
      </c>
      <c r="Z156" s="433"/>
      <c r="AA156" s="433"/>
      <c r="AB156" s="433"/>
      <c r="AC156" s="433"/>
      <c r="AD156" s="433"/>
    </row>
    <row r="157" spans="2:30" x14ac:dyDescent="0.35">
      <c r="B157" s="116">
        <v>42628</v>
      </c>
      <c r="C157" s="49">
        <v>3.9350000000000001</v>
      </c>
      <c r="D157" s="350">
        <v>3.4020000000000001</v>
      </c>
      <c r="E157" s="187">
        <f t="shared" si="36"/>
        <v>4.7631814119749769E-4</v>
      </c>
      <c r="F157" s="148">
        <f t="shared" si="32"/>
        <v>44454.25</v>
      </c>
      <c r="G157" s="116"/>
      <c r="H157" s="549">
        <f t="shared" si="33"/>
        <v>1119</v>
      </c>
      <c r="I157" s="550">
        <f t="shared" si="34"/>
        <v>536.75</v>
      </c>
      <c r="J157" s="113">
        <f t="shared" si="35"/>
        <v>582.25</v>
      </c>
      <c r="K157" s="549">
        <f t="shared" si="37"/>
        <v>3.6793362377122429</v>
      </c>
      <c r="L157" s="559"/>
      <c r="M157" s="433"/>
      <c r="N157" s="187">
        <v>2.2050000000000001</v>
      </c>
      <c r="O157" s="113">
        <v>2.0670000000000002</v>
      </c>
      <c r="P157" s="198">
        <v>2.008</v>
      </c>
      <c r="Q157" s="148">
        <f t="shared" si="38"/>
        <v>45031</v>
      </c>
      <c r="R157" s="148">
        <f t="shared" si="39"/>
        <v>44331</v>
      </c>
      <c r="S157" s="187">
        <f t="shared" si="30"/>
        <v>1.9714285714285699E-4</v>
      </c>
      <c r="T157" s="549">
        <f t="shared" si="40"/>
        <v>700</v>
      </c>
      <c r="U157" s="113">
        <f t="shared" si="41"/>
        <v>576.75</v>
      </c>
      <c r="V157" s="113">
        <f t="shared" si="42"/>
        <v>123.25</v>
      </c>
      <c r="W157" s="549">
        <f t="shared" si="31"/>
        <v>2.0912978571428571</v>
      </c>
      <c r="X157" s="186">
        <f t="shared" si="43"/>
        <v>1.5880383805693858</v>
      </c>
      <c r="Y157" s="113">
        <f t="shared" si="44"/>
        <v>1.5943430453148055</v>
      </c>
      <c r="Z157" s="433"/>
      <c r="AA157" s="433"/>
      <c r="AB157" s="433"/>
      <c r="AC157" s="433"/>
      <c r="AD157" s="433"/>
    </row>
    <row r="158" spans="2:30" x14ac:dyDescent="0.35">
      <c r="B158" s="116">
        <v>42629</v>
      </c>
      <c r="C158" s="49">
        <v>3.9459999999999997</v>
      </c>
      <c r="D158" s="350">
        <v>3.4089999999999998</v>
      </c>
      <c r="E158" s="187">
        <f t="shared" si="36"/>
        <v>4.7989276139410178E-4</v>
      </c>
      <c r="F158" s="148">
        <f t="shared" si="32"/>
        <v>44455.25</v>
      </c>
      <c r="G158" s="116"/>
      <c r="H158" s="549">
        <f t="shared" si="33"/>
        <v>1119</v>
      </c>
      <c r="I158" s="550">
        <f t="shared" si="34"/>
        <v>535.75</v>
      </c>
      <c r="J158" s="113">
        <f t="shared" si="35"/>
        <v>583.25</v>
      </c>
      <c r="K158" s="549">
        <f t="shared" si="37"/>
        <v>3.6888974530831096</v>
      </c>
      <c r="L158" s="559"/>
      <c r="M158" s="433"/>
      <c r="N158" s="187">
        <v>2.2400000000000002</v>
      </c>
      <c r="O158" s="113">
        <v>2.0939999999999999</v>
      </c>
      <c r="P158" s="198">
        <v>2.0249999999999999</v>
      </c>
      <c r="Q158" s="148">
        <f t="shared" si="38"/>
        <v>45031</v>
      </c>
      <c r="R158" s="148">
        <f t="shared" si="39"/>
        <v>44331</v>
      </c>
      <c r="S158" s="187">
        <f t="shared" si="30"/>
        <v>2.0857142857142908E-4</v>
      </c>
      <c r="T158" s="549">
        <f t="shared" si="40"/>
        <v>700</v>
      </c>
      <c r="U158" s="113">
        <f t="shared" si="41"/>
        <v>575.75</v>
      </c>
      <c r="V158" s="113">
        <f t="shared" si="42"/>
        <v>124.25</v>
      </c>
      <c r="W158" s="549">
        <f t="shared" si="31"/>
        <v>2.1199149999999998</v>
      </c>
      <c r="X158" s="186">
        <f t="shared" si="43"/>
        <v>1.5689824530831098</v>
      </c>
      <c r="Y158" s="113">
        <f t="shared" si="44"/>
        <v>1.5751367179283271</v>
      </c>
      <c r="Z158" s="433"/>
      <c r="AA158" s="433"/>
      <c r="AB158" s="433"/>
      <c r="AC158" s="433"/>
      <c r="AD158" s="433"/>
    </row>
    <row r="159" spans="2:30" x14ac:dyDescent="0.35">
      <c r="B159" s="116">
        <v>42632</v>
      </c>
      <c r="C159" s="49">
        <v>3.9489999999999998</v>
      </c>
      <c r="D159" s="350">
        <v>3.4169999999999998</v>
      </c>
      <c r="E159" s="187">
        <f t="shared" si="36"/>
        <v>4.7542448614834674E-4</v>
      </c>
      <c r="F159" s="148">
        <f t="shared" si="32"/>
        <v>44458.25</v>
      </c>
      <c r="G159" s="116"/>
      <c r="H159" s="549">
        <f t="shared" si="33"/>
        <v>1119</v>
      </c>
      <c r="I159" s="550">
        <f t="shared" si="34"/>
        <v>532.75</v>
      </c>
      <c r="J159" s="113">
        <f t="shared" si="35"/>
        <v>586.25</v>
      </c>
      <c r="K159" s="549">
        <f t="shared" si="37"/>
        <v>3.695717605004468</v>
      </c>
      <c r="L159" s="559"/>
      <c r="M159" s="433"/>
      <c r="N159" s="187">
        <v>2.262</v>
      </c>
      <c r="O159" s="113">
        <v>2.1139999999999999</v>
      </c>
      <c r="P159" s="198">
        <v>2.0449999999999999</v>
      </c>
      <c r="Q159" s="148">
        <f t="shared" si="38"/>
        <v>45031</v>
      </c>
      <c r="R159" s="148">
        <f t="shared" si="39"/>
        <v>44331</v>
      </c>
      <c r="S159" s="187">
        <f t="shared" si="30"/>
        <v>2.1142857142857161E-4</v>
      </c>
      <c r="T159" s="549">
        <f t="shared" si="40"/>
        <v>700</v>
      </c>
      <c r="U159" s="113">
        <f t="shared" si="41"/>
        <v>572.75</v>
      </c>
      <c r="V159" s="113">
        <f t="shared" si="42"/>
        <v>127.25</v>
      </c>
      <c r="W159" s="549">
        <f t="shared" si="31"/>
        <v>2.1409042857142855</v>
      </c>
      <c r="X159" s="186">
        <f t="shared" si="43"/>
        <v>1.5548133192901825</v>
      </c>
      <c r="Y159" s="113">
        <f t="shared" si="44"/>
        <v>1.5608569304347952</v>
      </c>
      <c r="Z159" s="433"/>
      <c r="AA159" s="433"/>
      <c r="AB159" s="433"/>
      <c r="AC159" s="433"/>
      <c r="AD159" s="433"/>
    </row>
    <row r="160" spans="2:30" x14ac:dyDescent="0.35">
      <c r="B160" s="116">
        <v>42633</v>
      </c>
      <c r="C160" s="49">
        <v>3.96</v>
      </c>
      <c r="D160" s="350">
        <v>3.4390000000000001</v>
      </c>
      <c r="E160" s="187">
        <f t="shared" si="36"/>
        <v>4.6559428060768536E-4</v>
      </c>
      <c r="F160" s="148">
        <f t="shared" si="32"/>
        <v>44459.25</v>
      </c>
      <c r="G160" s="116"/>
      <c r="H160" s="549">
        <f t="shared" si="33"/>
        <v>1119</v>
      </c>
      <c r="I160" s="550">
        <f t="shared" si="34"/>
        <v>531.75</v>
      </c>
      <c r="J160" s="113">
        <f t="shared" si="35"/>
        <v>587.25</v>
      </c>
      <c r="K160" s="549">
        <f t="shared" si="37"/>
        <v>3.7124202412868632</v>
      </c>
      <c r="L160" s="559"/>
      <c r="M160" s="433"/>
      <c r="N160" s="187">
        <v>2.2839999999999998</v>
      </c>
      <c r="O160" s="113">
        <v>2.1320000000000001</v>
      </c>
      <c r="P160" s="198">
        <v>2.0590000000000002</v>
      </c>
      <c r="Q160" s="148">
        <f t="shared" si="38"/>
        <v>45031</v>
      </c>
      <c r="R160" s="148">
        <f t="shared" si="39"/>
        <v>44331</v>
      </c>
      <c r="S160" s="187">
        <f t="shared" si="30"/>
        <v>2.1714285714285669E-4</v>
      </c>
      <c r="T160" s="549">
        <f t="shared" si="40"/>
        <v>700</v>
      </c>
      <c r="U160" s="113">
        <f t="shared" si="41"/>
        <v>571.75</v>
      </c>
      <c r="V160" s="113">
        <f t="shared" si="42"/>
        <v>128.25</v>
      </c>
      <c r="W160" s="549">
        <f t="shared" si="31"/>
        <v>2.1598485714285713</v>
      </c>
      <c r="X160" s="186">
        <f t="shared" si="43"/>
        <v>1.5525716698582919</v>
      </c>
      <c r="Y160" s="113">
        <f t="shared" si="44"/>
        <v>1.5585978668334111</v>
      </c>
      <c r="Z160" s="433"/>
      <c r="AA160" s="433"/>
      <c r="AB160" s="433"/>
      <c r="AC160" s="433"/>
      <c r="AD160" s="433"/>
    </row>
    <row r="161" spans="2:30" x14ac:dyDescent="0.35">
      <c r="B161" s="116">
        <v>42634</v>
      </c>
      <c r="C161" s="49">
        <v>3.9649999999999999</v>
      </c>
      <c r="D161" s="350">
        <v>3.4369999999999998</v>
      </c>
      <c r="E161" s="187">
        <f t="shared" si="36"/>
        <v>4.7184986595174265E-4</v>
      </c>
      <c r="F161" s="148">
        <f t="shared" si="32"/>
        <v>44460.25</v>
      </c>
      <c r="G161" s="116"/>
      <c r="H161" s="549">
        <f t="shared" si="33"/>
        <v>1119</v>
      </c>
      <c r="I161" s="550">
        <f t="shared" si="34"/>
        <v>530.75</v>
      </c>
      <c r="J161" s="113">
        <f t="shared" si="35"/>
        <v>588.25</v>
      </c>
      <c r="K161" s="549">
        <f t="shared" si="37"/>
        <v>3.7145656836461125</v>
      </c>
      <c r="L161" s="559"/>
      <c r="M161" s="433"/>
      <c r="N161" s="187">
        <v>2.2909999999999999</v>
      </c>
      <c r="O161" s="113">
        <v>2.1360000000000001</v>
      </c>
      <c r="P161" s="198">
        <v>2.0630000000000002</v>
      </c>
      <c r="Q161" s="148">
        <f t="shared" si="38"/>
        <v>45031</v>
      </c>
      <c r="R161" s="148">
        <f t="shared" si="39"/>
        <v>44331</v>
      </c>
      <c r="S161" s="187">
        <f t="shared" si="30"/>
        <v>2.2142857142857115E-4</v>
      </c>
      <c r="T161" s="549">
        <f t="shared" si="40"/>
        <v>700</v>
      </c>
      <c r="U161" s="113">
        <f t="shared" si="41"/>
        <v>570.75</v>
      </c>
      <c r="V161" s="113">
        <f t="shared" si="42"/>
        <v>129.25</v>
      </c>
      <c r="W161" s="549">
        <f t="shared" si="31"/>
        <v>2.1646196428571431</v>
      </c>
      <c r="X161" s="186">
        <f t="shared" si="43"/>
        <v>1.5499460407889694</v>
      </c>
      <c r="Y161" s="113">
        <f t="shared" si="44"/>
        <v>1.5559518726123711</v>
      </c>
      <c r="Z161" s="433"/>
      <c r="AA161" s="433"/>
      <c r="AB161" s="433"/>
      <c r="AC161" s="433"/>
      <c r="AD161" s="433"/>
    </row>
    <row r="162" spans="2:30" x14ac:dyDescent="0.35">
      <c r="B162" s="116">
        <v>42635</v>
      </c>
      <c r="C162" s="49">
        <v>3.8740000000000001</v>
      </c>
      <c r="D162" s="350">
        <v>3.3570000000000002</v>
      </c>
      <c r="E162" s="187">
        <f t="shared" si="36"/>
        <v>4.6201966041108122E-4</v>
      </c>
      <c r="F162" s="148">
        <f t="shared" si="32"/>
        <v>44461.25</v>
      </c>
      <c r="G162" s="116"/>
      <c r="H162" s="549">
        <f t="shared" si="33"/>
        <v>1119</v>
      </c>
      <c r="I162" s="550">
        <f t="shared" si="34"/>
        <v>529.75</v>
      </c>
      <c r="J162" s="113">
        <f t="shared" si="35"/>
        <v>589.25</v>
      </c>
      <c r="K162" s="549">
        <f t="shared" si="37"/>
        <v>3.6292450848972297</v>
      </c>
      <c r="L162" s="559"/>
      <c r="M162" s="433"/>
      <c r="N162" s="187">
        <v>2.2050000000000001</v>
      </c>
      <c r="O162" s="113">
        <v>2.056</v>
      </c>
      <c r="P162" s="198">
        <v>1.9910000000000001</v>
      </c>
      <c r="Q162" s="148">
        <f t="shared" si="38"/>
        <v>45031</v>
      </c>
      <c r="R162" s="148">
        <f t="shared" si="39"/>
        <v>44331</v>
      </c>
      <c r="S162" s="187">
        <f t="shared" si="30"/>
        <v>2.1285714285714289E-4</v>
      </c>
      <c r="T162" s="549">
        <f t="shared" si="40"/>
        <v>700</v>
      </c>
      <c r="U162" s="113">
        <f t="shared" si="41"/>
        <v>569.75</v>
      </c>
      <c r="V162" s="113">
        <f t="shared" si="42"/>
        <v>130.25</v>
      </c>
      <c r="W162" s="549">
        <f t="shared" si="31"/>
        <v>2.0837246428571428</v>
      </c>
      <c r="X162" s="186">
        <f t="shared" si="43"/>
        <v>1.545520442040087</v>
      </c>
      <c r="Y162" s="113">
        <f t="shared" si="44"/>
        <v>1.5514920256319842</v>
      </c>
      <c r="Z162" s="433"/>
      <c r="AA162" s="433"/>
      <c r="AB162" s="433"/>
      <c r="AC162" s="433"/>
      <c r="AD162" s="433"/>
    </row>
    <row r="163" spans="2:30" x14ac:dyDescent="0.35">
      <c r="B163" s="116">
        <v>42636</v>
      </c>
      <c r="C163" s="49">
        <v>3.8439999999999999</v>
      </c>
      <c r="D163" s="350">
        <v>3.3370000000000002</v>
      </c>
      <c r="E163" s="187">
        <f t="shared" si="36"/>
        <v>4.5308310991957075E-4</v>
      </c>
      <c r="F163" s="148">
        <f t="shared" si="32"/>
        <v>44462.25</v>
      </c>
      <c r="G163" s="116"/>
      <c r="H163" s="549">
        <f t="shared" si="33"/>
        <v>1119</v>
      </c>
      <c r="I163" s="550">
        <f t="shared" si="34"/>
        <v>528.75</v>
      </c>
      <c r="J163" s="113">
        <f t="shared" si="35"/>
        <v>590.25</v>
      </c>
      <c r="K163" s="549">
        <f t="shared" si="37"/>
        <v>3.6044323056300267</v>
      </c>
      <c r="L163" s="559"/>
      <c r="M163" s="433"/>
      <c r="N163" s="187">
        <v>2.1419999999999999</v>
      </c>
      <c r="O163" s="113">
        <v>2.0009999999999999</v>
      </c>
      <c r="P163" s="198">
        <v>1.946</v>
      </c>
      <c r="Q163" s="148">
        <f t="shared" si="38"/>
        <v>45031</v>
      </c>
      <c r="R163" s="148">
        <f t="shared" si="39"/>
        <v>44331</v>
      </c>
      <c r="S163" s="187">
        <f t="shared" si="30"/>
        <v>2.0142857142857145E-4</v>
      </c>
      <c r="T163" s="549">
        <f t="shared" si="40"/>
        <v>700</v>
      </c>
      <c r="U163" s="113">
        <f t="shared" si="41"/>
        <v>568.75</v>
      </c>
      <c r="V163" s="113">
        <f t="shared" si="42"/>
        <v>131.25</v>
      </c>
      <c r="W163" s="549">
        <f t="shared" si="31"/>
        <v>2.0274375</v>
      </c>
      <c r="X163" s="186">
        <f t="shared" si="43"/>
        <v>1.5769948056300267</v>
      </c>
      <c r="Y163" s="113">
        <f t="shared" si="44"/>
        <v>1.583212087172492</v>
      </c>
      <c r="Z163" s="433"/>
      <c r="AA163" s="433"/>
      <c r="AB163" s="433"/>
      <c r="AC163" s="433"/>
      <c r="AD163" s="433"/>
    </row>
    <row r="164" spans="2:30" x14ac:dyDescent="0.35">
      <c r="B164" s="116">
        <v>42639</v>
      </c>
      <c r="C164" s="49">
        <v>3.8289999999999997</v>
      </c>
      <c r="D164" s="350">
        <v>3.3260000000000001</v>
      </c>
      <c r="E164" s="187">
        <f t="shared" si="36"/>
        <v>4.4950848972296665E-4</v>
      </c>
      <c r="F164" s="148">
        <f t="shared" si="32"/>
        <v>44465.25</v>
      </c>
      <c r="G164" s="116"/>
      <c r="H164" s="549">
        <f t="shared" si="33"/>
        <v>1119</v>
      </c>
      <c r="I164" s="550">
        <f t="shared" si="34"/>
        <v>525.75</v>
      </c>
      <c r="J164" s="113">
        <f t="shared" si="35"/>
        <v>593.25</v>
      </c>
      <c r="K164" s="549">
        <f t="shared" si="37"/>
        <v>3.5926709115281499</v>
      </c>
      <c r="L164" s="559"/>
      <c r="M164" s="433"/>
      <c r="N164" s="187">
        <v>2.12</v>
      </c>
      <c r="O164" s="113">
        <v>1.988</v>
      </c>
      <c r="P164" s="198">
        <v>1.9379999999999999</v>
      </c>
      <c r="Q164" s="148">
        <f t="shared" si="38"/>
        <v>45031</v>
      </c>
      <c r="R164" s="148">
        <f t="shared" si="39"/>
        <v>44331</v>
      </c>
      <c r="S164" s="187">
        <f t="shared" si="30"/>
        <v>1.8857142857142873E-4</v>
      </c>
      <c r="T164" s="549">
        <f t="shared" si="40"/>
        <v>700</v>
      </c>
      <c r="U164" s="113">
        <f t="shared" si="41"/>
        <v>565.75</v>
      </c>
      <c r="V164" s="113">
        <f t="shared" si="42"/>
        <v>134.25</v>
      </c>
      <c r="W164" s="549">
        <f t="shared" si="31"/>
        <v>2.0133157142857141</v>
      </c>
      <c r="X164" s="186">
        <f t="shared" si="43"/>
        <v>1.5793551972424358</v>
      </c>
      <c r="Y164" s="113">
        <f t="shared" si="44"/>
        <v>1.5855911043400672</v>
      </c>
      <c r="Z164" s="433"/>
      <c r="AA164" s="433"/>
      <c r="AB164" s="433"/>
      <c r="AC164" s="433"/>
      <c r="AD164" s="433"/>
    </row>
    <row r="165" spans="2:30" x14ac:dyDescent="0.35">
      <c r="B165" s="116">
        <v>42640</v>
      </c>
      <c r="C165" s="49">
        <v>3.8159999999999998</v>
      </c>
      <c r="D165" s="350">
        <v>3.32</v>
      </c>
      <c r="E165" s="187">
        <f t="shared" si="36"/>
        <v>4.4325290437890975E-4</v>
      </c>
      <c r="F165" s="148">
        <f t="shared" si="32"/>
        <v>44466.25</v>
      </c>
      <c r="G165" s="116"/>
      <c r="H165" s="549">
        <f t="shared" si="33"/>
        <v>1119</v>
      </c>
      <c r="I165" s="550">
        <f t="shared" si="34"/>
        <v>524.75</v>
      </c>
      <c r="J165" s="113">
        <f t="shared" si="35"/>
        <v>594.25</v>
      </c>
      <c r="K165" s="549">
        <f t="shared" si="37"/>
        <v>3.5834030384271669</v>
      </c>
      <c r="L165" s="559"/>
      <c r="M165" s="433"/>
      <c r="N165" s="187">
        <v>2.1160000000000001</v>
      </c>
      <c r="O165" s="113">
        <v>1.988</v>
      </c>
      <c r="P165" s="198">
        <v>1.9419999999999999</v>
      </c>
      <c r="Q165" s="148">
        <f t="shared" si="38"/>
        <v>45031</v>
      </c>
      <c r="R165" s="148">
        <f t="shared" si="39"/>
        <v>44331</v>
      </c>
      <c r="S165" s="187">
        <f t="shared" si="30"/>
        <v>1.8285714285714303E-4</v>
      </c>
      <c r="T165" s="549">
        <f t="shared" si="40"/>
        <v>700</v>
      </c>
      <c r="U165" s="113">
        <f t="shared" si="41"/>
        <v>564.75</v>
      </c>
      <c r="V165" s="113">
        <f t="shared" si="42"/>
        <v>135.25</v>
      </c>
      <c r="W165" s="549">
        <f t="shared" si="31"/>
        <v>2.0127314285714286</v>
      </c>
      <c r="X165" s="186">
        <f t="shared" si="43"/>
        <v>1.5706716098557383</v>
      </c>
      <c r="Y165" s="113">
        <f t="shared" si="44"/>
        <v>1.5768391331207665</v>
      </c>
      <c r="Z165" s="433"/>
      <c r="AA165" s="433"/>
      <c r="AB165" s="433"/>
      <c r="AC165" s="433"/>
      <c r="AD165" s="433"/>
    </row>
    <row r="166" spans="2:30" x14ac:dyDescent="0.35">
      <c r="B166" s="116">
        <v>42641</v>
      </c>
      <c r="C166" s="49">
        <v>3.82</v>
      </c>
      <c r="D166" s="350">
        <v>3.3250000000000002</v>
      </c>
      <c r="E166" s="187">
        <f t="shared" si="36"/>
        <v>4.4235924932975842E-4</v>
      </c>
      <c r="F166" s="148">
        <f t="shared" si="32"/>
        <v>44467.25</v>
      </c>
      <c r="G166" s="116"/>
      <c r="H166" s="549">
        <f t="shared" si="33"/>
        <v>1119</v>
      </c>
      <c r="I166" s="550">
        <f t="shared" si="34"/>
        <v>523.75</v>
      </c>
      <c r="J166" s="113">
        <f t="shared" si="35"/>
        <v>595.25</v>
      </c>
      <c r="K166" s="549">
        <f t="shared" si="37"/>
        <v>3.5883143431635389</v>
      </c>
      <c r="L166" s="559"/>
      <c r="M166" s="433"/>
      <c r="N166" s="187">
        <v>2.1</v>
      </c>
      <c r="O166" s="113">
        <v>1.9889999999999999</v>
      </c>
      <c r="P166" s="198">
        <v>1.9489999999999998</v>
      </c>
      <c r="Q166" s="148">
        <f t="shared" si="38"/>
        <v>45031</v>
      </c>
      <c r="R166" s="148">
        <f t="shared" si="39"/>
        <v>44331</v>
      </c>
      <c r="S166" s="187">
        <f t="shared" si="30"/>
        <v>1.5857142857142887E-4</v>
      </c>
      <c r="T166" s="549">
        <f t="shared" si="40"/>
        <v>700</v>
      </c>
      <c r="U166" s="113">
        <f t="shared" si="41"/>
        <v>563.75</v>
      </c>
      <c r="V166" s="113">
        <f t="shared" si="42"/>
        <v>136.25</v>
      </c>
      <c r="W166" s="549">
        <f t="shared" si="31"/>
        <v>2.010605357142857</v>
      </c>
      <c r="X166" s="186">
        <f t="shared" si="43"/>
        <v>1.5777089860206819</v>
      </c>
      <c r="Y166" s="113">
        <f t="shared" si="44"/>
        <v>1.5839319001321073</v>
      </c>
      <c r="Z166" s="433"/>
      <c r="AA166" s="433"/>
      <c r="AB166" s="433"/>
      <c r="AC166" s="433"/>
      <c r="AD166" s="433"/>
    </row>
    <row r="167" spans="2:30" x14ac:dyDescent="0.35">
      <c r="B167" s="116">
        <v>42642</v>
      </c>
      <c r="C167" s="49">
        <v>3.8330000000000002</v>
      </c>
      <c r="D167" s="350">
        <v>3.335</v>
      </c>
      <c r="E167" s="187">
        <f t="shared" si="36"/>
        <v>4.4504021447721199E-4</v>
      </c>
      <c r="F167" s="148">
        <f t="shared" si="32"/>
        <v>44468.25</v>
      </c>
      <c r="G167" s="116"/>
      <c r="H167" s="549">
        <f t="shared" si="33"/>
        <v>1119</v>
      </c>
      <c r="I167" s="550">
        <f t="shared" si="34"/>
        <v>522.75</v>
      </c>
      <c r="J167" s="113">
        <f t="shared" si="35"/>
        <v>596.25</v>
      </c>
      <c r="K167" s="549">
        <f t="shared" si="37"/>
        <v>3.6003552278820377</v>
      </c>
      <c r="L167" s="559"/>
      <c r="M167" s="433"/>
      <c r="N167" s="187">
        <v>2.1120000000000001</v>
      </c>
      <c r="O167" s="113">
        <v>2.0099999999999998</v>
      </c>
      <c r="P167" s="198">
        <v>1.964</v>
      </c>
      <c r="Q167" s="148">
        <f t="shared" si="38"/>
        <v>45031</v>
      </c>
      <c r="R167" s="148">
        <f t="shared" si="39"/>
        <v>44331</v>
      </c>
      <c r="S167" s="187">
        <f t="shared" si="30"/>
        <v>1.4571428571428615E-4</v>
      </c>
      <c r="T167" s="549">
        <f t="shared" si="40"/>
        <v>700</v>
      </c>
      <c r="U167" s="113">
        <f t="shared" si="41"/>
        <v>562.75</v>
      </c>
      <c r="V167" s="113">
        <f t="shared" si="42"/>
        <v>137.25</v>
      </c>
      <c r="W167" s="549">
        <f t="shared" si="31"/>
        <v>2.0299992857142857</v>
      </c>
      <c r="X167" s="186">
        <f t="shared" si="43"/>
        <v>1.570355942167752</v>
      </c>
      <c r="Y167" s="113">
        <f t="shared" si="44"/>
        <v>1.5765209866305252</v>
      </c>
      <c r="Z167" s="433"/>
      <c r="AA167" s="433"/>
      <c r="AB167" s="433"/>
      <c r="AC167" s="433"/>
      <c r="AD167" s="433"/>
    </row>
    <row r="168" spans="2:30" x14ac:dyDescent="0.35">
      <c r="B168" s="116">
        <v>42643</v>
      </c>
      <c r="C168" s="49">
        <v>3.79</v>
      </c>
      <c r="D168" s="350">
        <v>3.3</v>
      </c>
      <c r="E168" s="187">
        <f t="shared" si="36"/>
        <v>4.3789097408400375E-4</v>
      </c>
      <c r="F168" s="148">
        <f t="shared" si="32"/>
        <v>44469.25</v>
      </c>
      <c r="G168" s="116"/>
      <c r="H168" s="549">
        <f t="shared" si="33"/>
        <v>1119</v>
      </c>
      <c r="I168" s="550">
        <f t="shared" si="34"/>
        <v>521.75</v>
      </c>
      <c r="J168" s="113">
        <f t="shared" si="35"/>
        <v>597.25</v>
      </c>
      <c r="K168" s="549">
        <f t="shared" si="37"/>
        <v>3.5615303842716712</v>
      </c>
      <c r="L168" s="559"/>
      <c r="M168" s="433"/>
      <c r="N168" s="187">
        <v>2.0590000000000002</v>
      </c>
      <c r="O168" s="113">
        <v>1.958</v>
      </c>
      <c r="P168" s="198">
        <v>1.9330000000000001</v>
      </c>
      <c r="Q168" s="148">
        <f t="shared" si="38"/>
        <v>45031</v>
      </c>
      <c r="R168" s="148">
        <f t="shared" si="39"/>
        <v>44331</v>
      </c>
      <c r="S168" s="187">
        <f t="shared" si="30"/>
        <v>1.4428571428571458E-4</v>
      </c>
      <c r="T168" s="549">
        <f t="shared" si="40"/>
        <v>700</v>
      </c>
      <c r="U168" s="113">
        <f t="shared" si="41"/>
        <v>561.75</v>
      </c>
      <c r="V168" s="113">
        <f t="shared" si="42"/>
        <v>138.25</v>
      </c>
      <c r="W168" s="549">
        <f t="shared" si="31"/>
        <v>1.9779475</v>
      </c>
      <c r="X168" s="186">
        <f t="shared" si="43"/>
        <v>1.5835828842716713</v>
      </c>
      <c r="Y168" s="113">
        <f t="shared" si="44"/>
        <v>1.5898522211500676</v>
      </c>
      <c r="Z168" s="433"/>
      <c r="AA168" s="433"/>
      <c r="AB168" s="433"/>
      <c r="AC168" s="433"/>
      <c r="AD168" s="433"/>
    </row>
    <row r="169" spans="2:30" x14ac:dyDescent="0.35">
      <c r="B169" s="116">
        <v>42646</v>
      </c>
      <c r="C169" s="49">
        <v>3.8449999999999998</v>
      </c>
      <c r="D169" s="350">
        <v>3.3319999999999999</v>
      </c>
      <c r="E169" s="187">
        <f t="shared" si="36"/>
        <v>4.5844504021447713E-4</v>
      </c>
      <c r="F169" s="148">
        <f t="shared" si="32"/>
        <v>44472.25</v>
      </c>
      <c r="G169" s="116"/>
      <c r="H169" s="549">
        <f t="shared" si="33"/>
        <v>1119</v>
      </c>
      <c r="I169" s="550">
        <f t="shared" si="34"/>
        <v>518.75</v>
      </c>
      <c r="J169" s="113">
        <f t="shared" si="35"/>
        <v>600.25</v>
      </c>
      <c r="K169" s="549">
        <f t="shared" si="37"/>
        <v>3.6071816353887396</v>
      </c>
      <c r="L169" s="559"/>
      <c r="M169" s="433"/>
      <c r="N169" s="187">
        <v>2.0880000000000001</v>
      </c>
      <c r="O169" s="113">
        <v>1.982</v>
      </c>
      <c r="P169" s="198">
        <v>1.9569999999999999</v>
      </c>
      <c r="Q169" s="148">
        <f t="shared" si="38"/>
        <v>45031</v>
      </c>
      <c r="R169" s="148">
        <f t="shared" si="39"/>
        <v>44331</v>
      </c>
      <c r="S169" s="187">
        <f t="shared" si="30"/>
        <v>1.5142857142857156E-4</v>
      </c>
      <c r="T169" s="549">
        <f t="shared" si="40"/>
        <v>700</v>
      </c>
      <c r="U169" s="113">
        <f t="shared" si="41"/>
        <v>558.75</v>
      </c>
      <c r="V169" s="113">
        <f t="shared" si="42"/>
        <v>141.25</v>
      </c>
      <c r="W169" s="549">
        <f t="shared" si="31"/>
        <v>2.0033892857142859</v>
      </c>
      <c r="X169" s="186">
        <f t="shared" si="43"/>
        <v>1.6037923496744537</v>
      </c>
      <c r="Y169" s="113">
        <f t="shared" si="44"/>
        <v>1.6102227244266576</v>
      </c>
      <c r="Z169" s="433"/>
      <c r="AA169" s="433"/>
      <c r="AB169" s="433"/>
      <c r="AC169" s="433"/>
      <c r="AD169" s="433"/>
    </row>
    <row r="170" spans="2:30" x14ac:dyDescent="0.35">
      <c r="B170" s="116">
        <v>42647</v>
      </c>
      <c r="C170" s="49">
        <v>3.89</v>
      </c>
      <c r="D170" s="350">
        <v>3.367</v>
      </c>
      <c r="E170" s="187">
        <f t="shared" si="36"/>
        <v>4.673815907059876E-4</v>
      </c>
      <c r="F170" s="148">
        <f t="shared" si="32"/>
        <v>44473.25</v>
      </c>
      <c r="G170" s="116"/>
      <c r="H170" s="549">
        <f t="shared" si="33"/>
        <v>1119</v>
      </c>
      <c r="I170" s="550">
        <f t="shared" si="34"/>
        <v>517.75</v>
      </c>
      <c r="J170" s="113">
        <f t="shared" si="35"/>
        <v>601.25</v>
      </c>
      <c r="K170" s="549">
        <f t="shared" si="37"/>
        <v>3.6480131814119749</v>
      </c>
      <c r="L170" s="559"/>
      <c r="M170" s="433"/>
      <c r="N170" s="187">
        <v>2.1560000000000001</v>
      </c>
      <c r="O170" s="113">
        <v>2.0339999999999998</v>
      </c>
      <c r="P170" s="198">
        <v>1.992</v>
      </c>
      <c r="Q170" s="148">
        <f t="shared" si="38"/>
        <v>45031</v>
      </c>
      <c r="R170" s="148">
        <f t="shared" si="39"/>
        <v>44331</v>
      </c>
      <c r="S170" s="187">
        <f t="shared" si="30"/>
        <v>1.7428571428571477E-4</v>
      </c>
      <c r="T170" s="549">
        <f t="shared" si="40"/>
        <v>700</v>
      </c>
      <c r="U170" s="113">
        <f t="shared" si="41"/>
        <v>557.75</v>
      </c>
      <c r="V170" s="113">
        <f t="shared" si="42"/>
        <v>142.25</v>
      </c>
      <c r="W170" s="549">
        <f t="shared" si="31"/>
        <v>2.0587921428571425</v>
      </c>
      <c r="X170" s="186">
        <f t="shared" si="43"/>
        <v>1.5892210385548324</v>
      </c>
      <c r="Y170" s="113">
        <f t="shared" si="44"/>
        <v>1.5955350973282822</v>
      </c>
      <c r="Z170" s="433"/>
      <c r="AA170" s="433"/>
      <c r="AB170" s="433"/>
      <c r="AC170" s="433"/>
      <c r="AD170" s="433"/>
    </row>
    <row r="171" spans="2:30" x14ac:dyDescent="0.35">
      <c r="B171" s="116">
        <v>42648</v>
      </c>
      <c r="C171" s="49">
        <v>3.9350000000000001</v>
      </c>
      <c r="D171" s="350">
        <v>3.399</v>
      </c>
      <c r="E171" s="187">
        <f t="shared" si="36"/>
        <v>4.7899910634495088E-4</v>
      </c>
      <c r="F171" s="148">
        <f t="shared" si="32"/>
        <v>44474.25</v>
      </c>
      <c r="G171" s="116"/>
      <c r="H171" s="549">
        <f t="shared" si="33"/>
        <v>1119</v>
      </c>
      <c r="I171" s="550">
        <f t="shared" si="34"/>
        <v>516.75</v>
      </c>
      <c r="J171" s="113">
        <f t="shared" si="35"/>
        <v>602.25</v>
      </c>
      <c r="K171" s="549">
        <f t="shared" si="37"/>
        <v>3.6874772117962467</v>
      </c>
      <c r="L171" s="559"/>
      <c r="M171" s="433"/>
      <c r="N171" s="187">
        <v>2.2069999999999999</v>
      </c>
      <c r="O171" s="113">
        <v>2.0760000000000001</v>
      </c>
      <c r="P171" s="198">
        <v>2.024</v>
      </c>
      <c r="Q171" s="148">
        <f t="shared" si="38"/>
        <v>45031</v>
      </c>
      <c r="R171" s="148">
        <f t="shared" si="39"/>
        <v>44331</v>
      </c>
      <c r="S171" s="187">
        <f t="shared" si="30"/>
        <v>1.8714285714285683E-4</v>
      </c>
      <c r="T171" s="549">
        <f t="shared" si="40"/>
        <v>700</v>
      </c>
      <c r="U171" s="113">
        <f t="shared" si="41"/>
        <v>556.75</v>
      </c>
      <c r="V171" s="113">
        <f t="shared" si="42"/>
        <v>143.25</v>
      </c>
      <c r="W171" s="549">
        <f t="shared" si="31"/>
        <v>2.1028082142857145</v>
      </c>
      <c r="X171" s="186">
        <f t="shared" si="43"/>
        <v>1.5846689975105321</v>
      </c>
      <c r="Y171" s="113">
        <f t="shared" si="44"/>
        <v>1.5909469370896989</v>
      </c>
      <c r="Z171" s="433"/>
      <c r="AA171" s="433"/>
      <c r="AB171" s="433"/>
      <c r="AC171" s="433"/>
      <c r="AD171" s="433"/>
    </row>
    <row r="172" spans="2:30" x14ac:dyDescent="0.35">
      <c r="B172" s="116">
        <v>42649</v>
      </c>
      <c r="C172" s="49">
        <v>3.9569999999999999</v>
      </c>
      <c r="D172" s="350">
        <v>3.4089999999999998</v>
      </c>
      <c r="E172" s="187">
        <f t="shared" si="36"/>
        <v>4.8972296693476321E-4</v>
      </c>
      <c r="F172" s="148">
        <f t="shared" si="32"/>
        <v>44475.25</v>
      </c>
      <c r="G172" s="116"/>
      <c r="H172" s="549">
        <f t="shared" si="33"/>
        <v>1119</v>
      </c>
      <c r="I172" s="550">
        <f t="shared" si="34"/>
        <v>515.75</v>
      </c>
      <c r="J172" s="113">
        <f t="shared" si="35"/>
        <v>603.25</v>
      </c>
      <c r="K172" s="549">
        <f t="shared" si="37"/>
        <v>3.7044253798033955</v>
      </c>
      <c r="L172" s="559"/>
      <c r="M172" s="433"/>
      <c r="N172" s="187">
        <v>2.25</v>
      </c>
      <c r="O172" s="113">
        <v>2.0979999999999999</v>
      </c>
      <c r="P172" s="198">
        <v>2.044</v>
      </c>
      <c r="Q172" s="148">
        <f t="shared" si="38"/>
        <v>45031</v>
      </c>
      <c r="R172" s="148">
        <f t="shared" si="39"/>
        <v>44331</v>
      </c>
      <c r="S172" s="187">
        <f t="shared" si="30"/>
        <v>2.1714285714285734E-4</v>
      </c>
      <c r="T172" s="549">
        <f t="shared" si="40"/>
        <v>700</v>
      </c>
      <c r="U172" s="113">
        <f t="shared" si="41"/>
        <v>555.75</v>
      </c>
      <c r="V172" s="113">
        <f t="shared" si="42"/>
        <v>144.25</v>
      </c>
      <c r="W172" s="549">
        <f t="shared" si="31"/>
        <v>2.1293228571428569</v>
      </c>
      <c r="X172" s="186">
        <f t="shared" si="43"/>
        <v>1.5751025226605386</v>
      </c>
      <c r="Y172" s="113">
        <f t="shared" si="44"/>
        <v>1.5813048925527928</v>
      </c>
      <c r="Z172" s="433"/>
      <c r="AA172" s="433"/>
      <c r="AB172" s="433"/>
      <c r="AC172" s="433"/>
      <c r="AD172" s="433"/>
    </row>
    <row r="173" spans="2:30" x14ac:dyDescent="0.35">
      <c r="B173" s="116">
        <v>42650</v>
      </c>
      <c r="C173" s="49">
        <v>3.9449999999999998</v>
      </c>
      <c r="D173" s="350">
        <v>3.403</v>
      </c>
      <c r="E173" s="187">
        <f t="shared" si="36"/>
        <v>4.8436103663985683E-4</v>
      </c>
      <c r="F173" s="148">
        <f t="shared" si="32"/>
        <v>44476.25</v>
      </c>
      <c r="G173" s="116"/>
      <c r="H173" s="549">
        <f t="shared" si="33"/>
        <v>1119</v>
      </c>
      <c r="I173" s="550">
        <f t="shared" si="34"/>
        <v>514.75</v>
      </c>
      <c r="J173" s="113">
        <f t="shared" si="35"/>
        <v>604.25</v>
      </c>
      <c r="K173" s="549">
        <f t="shared" si="37"/>
        <v>3.6956751563896337</v>
      </c>
      <c r="L173" s="559"/>
      <c r="M173" s="433"/>
      <c r="N173" s="187">
        <v>2.2490000000000001</v>
      </c>
      <c r="O173" s="113">
        <v>2.09</v>
      </c>
      <c r="P173" s="198">
        <v>2.0329999999999999</v>
      </c>
      <c r="Q173" s="148">
        <f t="shared" si="38"/>
        <v>45031</v>
      </c>
      <c r="R173" s="148">
        <f t="shared" si="39"/>
        <v>44331</v>
      </c>
      <c r="S173" s="187">
        <f t="shared" si="30"/>
        <v>2.2714285714285751E-4</v>
      </c>
      <c r="T173" s="549">
        <f t="shared" si="40"/>
        <v>700</v>
      </c>
      <c r="U173" s="113">
        <f t="shared" si="41"/>
        <v>554.75</v>
      </c>
      <c r="V173" s="113">
        <f t="shared" si="42"/>
        <v>145.25</v>
      </c>
      <c r="W173" s="549">
        <f t="shared" si="31"/>
        <v>2.1229925000000001</v>
      </c>
      <c r="X173" s="186">
        <f t="shared" si="43"/>
        <v>1.5726826563896337</v>
      </c>
      <c r="Y173" s="113">
        <f t="shared" si="44"/>
        <v>1.5788659832339125</v>
      </c>
      <c r="Z173" s="433"/>
      <c r="AA173" s="433"/>
      <c r="AB173" s="433"/>
      <c r="AC173" s="433"/>
      <c r="AD173" s="433"/>
    </row>
    <row r="174" spans="2:30" x14ac:dyDescent="0.35">
      <c r="B174" s="116">
        <v>42653</v>
      </c>
      <c r="C174" s="49">
        <v>3.9699999999999998</v>
      </c>
      <c r="D174" s="350">
        <v>3.4169999999999998</v>
      </c>
      <c r="E174" s="187">
        <f t="shared" si="36"/>
        <v>4.9419124218051831E-4</v>
      </c>
      <c r="F174" s="148">
        <f t="shared" si="32"/>
        <v>44479.25</v>
      </c>
      <c r="G174" s="116"/>
      <c r="H174" s="549">
        <f t="shared" si="33"/>
        <v>1119</v>
      </c>
      <c r="I174" s="550">
        <f t="shared" si="34"/>
        <v>511.75</v>
      </c>
      <c r="J174" s="113">
        <f t="shared" si="35"/>
        <v>607.25</v>
      </c>
      <c r="K174" s="549">
        <f t="shared" si="37"/>
        <v>3.7170976318141196</v>
      </c>
      <c r="L174" s="559"/>
      <c r="M174" s="433"/>
      <c r="N174" s="187">
        <v>2.238</v>
      </c>
      <c r="O174" s="113">
        <v>2.0790000000000002</v>
      </c>
      <c r="P174" s="198">
        <v>2.0179999999999998</v>
      </c>
      <c r="Q174" s="148">
        <f t="shared" si="38"/>
        <v>45031</v>
      </c>
      <c r="R174" s="148">
        <f t="shared" si="39"/>
        <v>44331</v>
      </c>
      <c r="S174" s="187">
        <f t="shared" si="30"/>
        <v>2.2714285714285686E-4</v>
      </c>
      <c r="T174" s="549">
        <f t="shared" si="40"/>
        <v>700</v>
      </c>
      <c r="U174" s="113">
        <f t="shared" si="41"/>
        <v>551.75</v>
      </c>
      <c r="V174" s="113">
        <f t="shared" si="42"/>
        <v>148.25</v>
      </c>
      <c r="W174" s="549">
        <f t="shared" si="31"/>
        <v>2.1126739285714287</v>
      </c>
      <c r="X174" s="186">
        <f t="shared" si="43"/>
        <v>1.6044237032426909</v>
      </c>
      <c r="Y174" s="113">
        <f t="shared" si="44"/>
        <v>1.6108591417915097</v>
      </c>
      <c r="Z174" s="433"/>
      <c r="AA174" s="433"/>
      <c r="AB174" s="433"/>
      <c r="AC174" s="433"/>
      <c r="AD174" s="433"/>
    </row>
    <row r="175" spans="2:30" x14ac:dyDescent="0.35">
      <c r="B175" s="116">
        <v>42654</v>
      </c>
      <c r="C175" s="49">
        <v>3.9539999999999997</v>
      </c>
      <c r="D175" s="350">
        <v>3.41</v>
      </c>
      <c r="E175" s="187">
        <f t="shared" si="36"/>
        <v>4.8614834673815869E-4</v>
      </c>
      <c r="F175" s="148">
        <f t="shared" si="32"/>
        <v>44480.25</v>
      </c>
      <c r="G175" s="116"/>
      <c r="H175" s="549">
        <f t="shared" si="33"/>
        <v>1119</v>
      </c>
      <c r="I175" s="550">
        <f t="shared" si="34"/>
        <v>510.75</v>
      </c>
      <c r="J175" s="113">
        <f t="shared" si="35"/>
        <v>608.25</v>
      </c>
      <c r="K175" s="549">
        <f t="shared" si="37"/>
        <v>3.705699731903485</v>
      </c>
      <c r="L175" s="559"/>
      <c r="M175" s="433"/>
      <c r="N175" s="187">
        <v>2.2400000000000002</v>
      </c>
      <c r="O175" s="113">
        <v>2.0739999999999998</v>
      </c>
      <c r="P175" s="198">
        <v>2.0049999999999999</v>
      </c>
      <c r="Q175" s="148">
        <f t="shared" si="38"/>
        <v>45031</v>
      </c>
      <c r="R175" s="148">
        <f t="shared" si="39"/>
        <v>44331</v>
      </c>
      <c r="S175" s="187">
        <f t="shared" si="30"/>
        <v>2.3714285714285767E-4</v>
      </c>
      <c r="T175" s="549">
        <f t="shared" si="40"/>
        <v>700</v>
      </c>
      <c r="U175" s="113">
        <f t="shared" si="41"/>
        <v>550.75</v>
      </c>
      <c r="V175" s="113">
        <f t="shared" si="42"/>
        <v>149.25</v>
      </c>
      <c r="W175" s="549">
        <f t="shared" si="31"/>
        <v>2.1093935714285714</v>
      </c>
      <c r="X175" s="186">
        <f t="shared" si="43"/>
        <v>1.5963061604749136</v>
      </c>
      <c r="Y175" s="113">
        <f t="shared" si="44"/>
        <v>1.6026766438698381</v>
      </c>
      <c r="Z175" s="433"/>
      <c r="AA175" s="433"/>
      <c r="AB175" s="433"/>
      <c r="AC175" s="433"/>
      <c r="AD175" s="433"/>
    </row>
    <row r="176" spans="2:30" x14ac:dyDescent="0.35">
      <c r="B176" s="116">
        <v>42655</v>
      </c>
      <c r="C176" s="49">
        <v>3.9939999999999998</v>
      </c>
      <c r="D176" s="350">
        <v>3.4260000000000002</v>
      </c>
      <c r="E176" s="187">
        <f t="shared" si="36"/>
        <v>5.075960679177834E-4</v>
      </c>
      <c r="F176" s="148">
        <f t="shared" si="32"/>
        <v>44481.25</v>
      </c>
      <c r="G176" s="116"/>
      <c r="H176" s="549">
        <f t="shared" si="33"/>
        <v>1119</v>
      </c>
      <c r="I176" s="550">
        <f t="shared" si="34"/>
        <v>509.75</v>
      </c>
      <c r="J176" s="113">
        <f t="shared" si="35"/>
        <v>609.25</v>
      </c>
      <c r="K176" s="549">
        <f t="shared" si="37"/>
        <v>3.7352529043789096</v>
      </c>
      <c r="L176" s="559"/>
      <c r="M176" s="433"/>
      <c r="N176" s="187">
        <v>2.2589999999999999</v>
      </c>
      <c r="O176" s="113">
        <v>2.085</v>
      </c>
      <c r="P176" s="198">
        <v>2.0110000000000001</v>
      </c>
      <c r="Q176" s="148">
        <f t="shared" si="38"/>
        <v>45031</v>
      </c>
      <c r="R176" s="148">
        <f t="shared" si="39"/>
        <v>44331</v>
      </c>
      <c r="S176" s="187">
        <f t="shared" si="30"/>
        <v>2.4857142857142846E-4</v>
      </c>
      <c r="T176" s="549">
        <f t="shared" si="40"/>
        <v>700</v>
      </c>
      <c r="U176" s="113">
        <f t="shared" si="41"/>
        <v>549.75</v>
      </c>
      <c r="V176" s="113">
        <f t="shared" si="42"/>
        <v>150.25</v>
      </c>
      <c r="W176" s="549">
        <f t="shared" si="31"/>
        <v>2.1223478571428571</v>
      </c>
      <c r="X176" s="186">
        <f t="shared" si="43"/>
        <v>1.6129050472360524</v>
      </c>
      <c r="Y176" s="113">
        <f t="shared" si="44"/>
        <v>1.6194087039645311</v>
      </c>
      <c r="Z176" s="433"/>
      <c r="AA176" s="433"/>
      <c r="AB176" s="433"/>
      <c r="AC176" s="433"/>
      <c r="AD176" s="433"/>
    </row>
    <row r="177" spans="2:30" x14ac:dyDescent="0.35">
      <c r="B177" s="116">
        <v>42656</v>
      </c>
      <c r="C177" s="49">
        <v>3.9409999999999998</v>
      </c>
      <c r="D177" s="350">
        <v>3.387</v>
      </c>
      <c r="E177" s="187">
        <f t="shared" si="36"/>
        <v>4.9508489722966916E-4</v>
      </c>
      <c r="F177" s="148">
        <f t="shared" si="32"/>
        <v>44482.25</v>
      </c>
      <c r="G177" s="116"/>
      <c r="H177" s="549">
        <f t="shared" si="33"/>
        <v>1119</v>
      </c>
      <c r="I177" s="550">
        <f t="shared" si="34"/>
        <v>508.75</v>
      </c>
      <c r="J177" s="113">
        <f t="shared" si="35"/>
        <v>610.25</v>
      </c>
      <c r="K177" s="549">
        <f t="shared" si="37"/>
        <v>3.6891255585344056</v>
      </c>
      <c r="L177" s="559"/>
      <c r="M177" s="433"/>
      <c r="N177" s="187">
        <v>2.2189999999999999</v>
      </c>
      <c r="O177" s="113">
        <v>2.048</v>
      </c>
      <c r="P177" s="198">
        <v>1.9790000000000001</v>
      </c>
      <c r="Q177" s="148">
        <f t="shared" si="38"/>
        <v>45031</v>
      </c>
      <c r="R177" s="148">
        <f t="shared" si="39"/>
        <v>44331</v>
      </c>
      <c r="S177" s="187">
        <f t="shared" si="30"/>
        <v>2.4428571428571403E-4</v>
      </c>
      <c r="T177" s="549">
        <f t="shared" si="40"/>
        <v>700</v>
      </c>
      <c r="U177" s="113">
        <f t="shared" si="41"/>
        <v>548.75</v>
      </c>
      <c r="V177" s="113">
        <f t="shared" si="42"/>
        <v>151.25</v>
      </c>
      <c r="W177" s="549">
        <f t="shared" si="31"/>
        <v>2.0849482142857143</v>
      </c>
      <c r="X177" s="186">
        <f t="shared" si="43"/>
        <v>1.6041773442486913</v>
      </c>
      <c r="Y177" s="113">
        <f t="shared" si="44"/>
        <v>1.6106108066281877</v>
      </c>
      <c r="Z177" s="433"/>
      <c r="AA177" s="433"/>
      <c r="AB177" s="433"/>
      <c r="AC177" s="433"/>
      <c r="AD177" s="433"/>
    </row>
    <row r="178" spans="2:30" x14ac:dyDescent="0.35">
      <c r="B178" s="116">
        <v>42657</v>
      </c>
      <c r="C178" s="49">
        <v>3.9619999999999997</v>
      </c>
      <c r="D178" s="350">
        <v>3.4039999999999999</v>
      </c>
      <c r="E178" s="187">
        <f t="shared" si="36"/>
        <v>4.9865951742627331E-4</v>
      </c>
      <c r="F178" s="148">
        <f t="shared" si="32"/>
        <v>44483.25</v>
      </c>
      <c r="G178" s="116"/>
      <c r="H178" s="549">
        <f t="shared" si="33"/>
        <v>1119</v>
      </c>
      <c r="I178" s="550">
        <f t="shared" si="34"/>
        <v>507.75</v>
      </c>
      <c r="J178" s="113">
        <f t="shared" si="35"/>
        <v>611.25</v>
      </c>
      <c r="K178" s="549">
        <f t="shared" si="37"/>
        <v>3.7088056300268093</v>
      </c>
      <c r="L178" s="559"/>
      <c r="M178" s="433"/>
      <c r="N178" s="187">
        <v>2.2170000000000001</v>
      </c>
      <c r="O178" s="113">
        <v>2.0390000000000001</v>
      </c>
      <c r="P178" s="198">
        <v>1.968</v>
      </c>
      <c r="Q178" s="148">
        <f t="shared" si="38"/>
        <v>45031</v>
      </c>
      <c r="R178" s="148">
        <f t="shared" si="39"/>
        <v>44331</v>
      </c>
      <c r="S178" s="187">
        <f t="shared" si="30"/>
        <v>2.5428571428571422E-4</v>
      </c>
      <c r="T178" s="549">
        <f t="shared" si="40"/>
        <v>700</v>
      </c>
      <c r="U178" s="113">
        <f t="shared" si="41"/>
        <v>547.75</v>
      </c>
      <c r="V178" s="113">
        <f t="shared" si="42"/>
        <v>152.25</v>
      </c>
      <c r="W178" s="549">
        <f t="shared" si="31"/>
        <v>2.077715</v>
      </c>
      <c r="X178" s="186">
        <f t="shared" si="43"/>
        <v>1.6310906300268093</v>
      </c>
      <c r="Y178" s="113">
        <f t="shared" si="44"/>
        <v>1.6377417716352038</v>
      </c>
      <c r="Z178" s="433"/>
      <c r="AA178" s="433"/>
      <c r="AB178" s="433"/>
      <c r="AC178" s="433"/>
      <c r="AD178" s="433"/>
    </row>
    <row r="179" spans="2:30" x14ac:dyDescent="0.35">
      <c r="B179" s="116">
        <v>42660</v>
      </c>
      <c r="C179" s="49">
        <v>3.98</v>
      </c>
      <c r="D179" s="350">
        <v>3.42</v>
      </c>
      <c r="E179" s="187">
        <f t="shared" si="36"/>
        <v>5.0044682752457554E-4</v>
      </c>
      <c r="F179" s="148">
        <f t="shared" si="32"/>
        <v>44486.25</v>
      </c>
      <c r="G179" s="116"/>
      <c r="H179" s="549">
        <f t="shared" si="33"/>
        <v>1119</v>
      </c>
      <c r="I179" s="550">
        <f t="shared" si="34"/>
        <v>504.75</v>
      </c>
      <c r="J179" s="113">
        <f t="shared" si="35"/>
        <v>614.25</v>
      </c>
      <c r="K179" s="549">
        <f t="shared" si="37"/>
        <v>3.7273994638069703</v>
      </c>
      <c r="L179" s="559"/>
      <c r="M179" s="433"/>
      <c r="N179" s="187">
        <v>2.2480000000000002</v>
      </c>
      <c r="O179" s="113">
        <v>2.0680000000000001</v>
      </c>
      <c r="P179" s="198">
        <v>1.9870000000000001</v>
      </c>
      <c r="Q179" s="148">
        <f t="shared" si="38"/>
        <v>45031</v>
      </c>
      <c r="R179" s="148">
        <f t="shared" si="39"/>
        <v>44331</v>
      </c>
      <c r="S179" s="187">
        <f t="shared" si="30"/>
        <v>2.5714285714285737E-4</v>
      </c>
      <c r="T179" s="549">
        <f t="shared" si="40"/>
        <v>700</v>
      </c>
      <c r="U179" s="113">
        <f t="shared" si="41"/>
        <v>544.75</v>
      </c>
      <c r="V179" s="113">
        <f t="shared" si="42"/>
        <v>155.25</v>
      </c>
      <c r="W179" s="549">
        <f t="shared" si="31"/>
        <v>2.1079214285714287</v>
      </c>
      <c r="X179" s="186">
        <f t="shared" si="43"/>
        <v>1.6194780352355416</v>
      </c>
      <c r="Y179" s="113">
        <f t="shared" si="44"/>
        <v>1.6260348080020526</v>
      </c>
      <c r="Z179" s="433"/>
      <c r="AA179" s="433"/>
      <c r="AB179" s="433"/>
      <c r="AC179" s="433"/>
      <c r="AD179" s="433"/>
    </row>
    <row r="180" spans="2:30" x14ac:dyDescent="0.35">
      <c r="B180" s="116">
        <v>42661</v>
      </c>
      <c r="C180" s="49">
        <v>4.0389999999999997</v>
      </c>
      <c r="D180" s="350">
        <v>3.472</v>
      </c>
      <c r="E180" s="187">
        <f t="shared" si="36"/>
        <v>5.0670241286863245E-4</v>
      </c>
      <c r="F180" s="148">
        <f t="shared" si="32"/>
        <v>44487.25</v>
      </c>
      <c r="G180" s="116"/>
      <c r="H180" s="549">
        <f t="shared" si="33"/>
        <v>1119</v>
      </c>
      <c r="I180" s="550">
        <f t="shared" si="34"/>
        <v>503.75</v>
      </c>
      <c r="J180" s="113">
        <f t="shared" si="35"/>
        <v>615.25</v>
      </c>
      <c r="K180" s="549">
        <f t="shared" si="37"/>
        <v>3.7837486595174261</v>
      </c>
      <c r="L180" s="559"/>
      <c r="M180" s="433"/>
      <c r="N180" s="187">
        <v>2.3029999999999999</v>
      </c>
      <c r="O180" s="113">
        <v>2.117</v>
      </c>
      <c r="P180" s="198">
        <v>2.0409999999999999</v>
      </c>
      <c r="Q180" s="148">
        <f t="shared" si="38"/>
        <v>45031</v>
      </c>
      <c r="R180" s="148">
        <f t="shared" si="39"/>
        <v>44331</v>
      </c>
      <c r="S180" s="187">
        <f t="shared" si="30"/>
        <v>2.6571428571428563E-4</v>
      </c>
      <c r="T180" s="549">
        <f t="shared" si="40"/>
        <v>700</v>
      </c>
      <c r="U180" s="113">
        <f t="shared" si="41"/>
        <v>543.75</v>
      </c>
      <c r="V180" s="113">
        <f t="shared" si="42"/>
        <v>156.25</v>
      </c>
      <c r="W180" s="549">
        <f t="shared" si="31"/>
        <v>2.1585178571428569</v>
      </c>
      <c r="X180" s="186">
        <f t="shared" si="43"/>
        <v>1.6252308023745692</v>
      </c>
      <c r="Y180" s="113">
        <f t="shared" si="44"/>
        <v>1.6318342402770414</v>
      </c>
      <c r="Z180" s="433"/>
      <c r="AA180" s="433"/>
      <c r="AB180" s="433"/>
      <c r="AC180" s="433"/>
      <c r="AD180" s="433"/>
    </row>
    <row r="181" spans="2:30" x14ac:dyDescent="0.35">
      <c r="B181" s="116">
        <v>42662</v>
      </c>
      <c r="C181" s="49">
        <v>4.0490000000000004</v>
      </c>
      <c r="D181" s="350">
        <v>3.488</v>
      </c>
      <c r="E181" s="187">
        <f t="shared" si="36"/>
        <v>5.0134048257372693E-4</v>
      </c>
      <c r="F181" s="148">
        <f t="shared" si="32"/>
        <v>44488.25</v>
      </c>
      <c r="G181" s="116"/>
      <c r="H181" s="549">
        <f t="shared" si="33"/>
        <v>1119</v>
      </c>
      <c r="I181" s="550">
        <f t="shared" si="34"/>
        <v>502.75</v>
      </c>
      <c r="J181" s="113">
        <f t="shared" si="35"/>
        <v>616.25</v>
      </c>
      <c r="K181" s="549">
        <f t="shared" si="37"/>
        <v>3.7969510723860593</v>
      </c>
      <c r="L181" s="559"/>
      <c r="M181" s="433"/>
      <c r="N181" s="187">
        <v>2.3079999999999998</v>
      </c>
      <c r="O181" s="113">
        <v>2.12</v>
      </c>
      <c r="P181" s="198">
        <v>2.044</v>
      </c>
      <c r="Q181" s="148">
        <f t="shared" si="38"/>
        <v>45031</v>
      </c>
      <c r="R181" s="148">
        <f t="shared" si="39"/>
        <v>44331</v>
      </c>
      <c r="S181" s="187">
        <f t="shared" si="30"/>
        <v>2.6857142857142818E-4</v>
      </c>
      <c r="T181" s="549">
        <f t="shared" si="40"/>
        <v>700</v>
      </c>
      <c r="U181" s="113">
        <f t="shared" si="41"/>
        <v>542.75</v>
      </c>
      <c r="V181" s="113">
        <f t="shared" si="42"/>
        <v>157.25</v>
      </c>
      <c r="W181" s="549">
        <f t="shared" si="31"/>
        <v>2.1622328571428571</v>
      </c>
      <c r="X181" s="186">
        <f t="shared" si="43"/>
        <v>1.6347182152432023</v>
      </c>
      <c r="Y181" s="113">
        <f t="shared" si="44"/>
        <v>1.6413989743513158</v>
      </c>
      <c r="Z181" s="433"/>
      <c r="AA181" s="433"/>
      <c r="AB181" s="433"/>
      <c r="AC181" s="433"/>
      <c r="AD181" s="433"/>
    </row>
    <row r="182" spans="2:30" x14ac:dyDescent="0.35">
      <c r="B182" s="116">
        <v>42663</v>
      </c>
      <c r="C182" s="49">
        <v>4.0359999999999996</v>
      </c>
      <c r="D182" s="350">
        <v>3.4529999999999998</v>
      </c>
      <c r="E182" s="187">
        <f t="shared" si="36"/>
        <v>5.2100089365504892E-4</v>
      </c>
      <c r="F182" s="148">
        <f t="shared" si="32"/>
        <v>44489.25</v>
      </c>
      <c r="G182" s="116"/>
      <c r="H182" s="549">
        <f t="shared" si="33"/>
        <v>1119</v>
      </c>
      <c r="I182" s="550">
        <f t="shared" si="34"/>
        <v>501.75</v>
      </c>
      <c r="J182" s="113">
        <f t="shared" si="35"/>
        <v>617.25</v>
      </c>
      <c r="K182" s="549">
        <f t="shared" si="37"/>
        <v>3.774587801608579</v>
      </c>
      <c r="L182" s="559"/>
      <c r="M182" s="433"/>
      <c r="N182" s="187">
        <v>2.2890000000000001</v>
      </c>
      <c r="O182" s="113">
        <v>2.0990000000000002</v>
      </c>
      <c r="P182" s="198">
        <v>2.0259999999999998</v>
      </c>
      <c r="Q182" s="148">
        <f t="shared" si="38"/>
        <v>45031</v>
      </c>
      <c r="R182" s="148">
        <f t="shared" si="39"/>
        <v>44331</v>
      </c>
      <c r="S182" s="187">
        <f t="shared" si="30"/>
        <v>2.7142857142857134E-4</v>
      </c>
      <c r="T182" s="549">
        <f t="shared" si="40"/>
        <v>700</v>
      </c>
      <c r="U182" s="113">
        <f t="shared" si="41"/>
        <v>541.75</v>
      </c>
      <c r="V182" s="113">
        <f t="shared" si="42"/>
        <v>158.25</v>
      </c>
      <c r="W182" s="549">
        <f t="shared" si="31"/>
        <v>2.1419535714285716</v>
      </c>
      <c r="X182" s="186">
        <f t="shared" si="43"/>
        <v>1.6326342301800074</v>
      </c>
      <c r="Y182" s="113">
        <f t="shared" si="44"/>
        <v>1.6392979665039054</v>
      </c>
      <c r="Z182" s="433"/>
      <c r="AA182" s="433"/>
      <c r="AB182" s="433"/>
      <c r="AC182" s="433"/>
      <c r="AD182" s="433"/>
    </row>
    <row r="183" spans="2:30" x14ac:dyDescent="0.35">
      <c r="B183" s="116">
        <v>42664</v>
      </c>
      <c r="C183" s="49">
        <v>4.0339999999999998</v>
      </c>
      <c r="D183" s="350">
        <v>3.4529999999999998</v>
      </c>
      <c r="E183" s="187">
        <f t="shared" si="36"/>
        <v>5.1921358355674701E-4</v>
      </c>
      <c r="F183" s="148">
        <f t="shared" si="32"/>
        <v>44490.25</v>
      </c>
      <c r="G183" s="116"/>
      <c r="H183" s="549">
        <f t="shared" si="33"/>
        <v>1119</v>
      </c>
      <c r="I183" s="550">
        <f t="shared" si="34"/>
        <v>500.75</v>
      </c>
      <c r="J183" s="113">
        <f t="shared" si="35"/>
        <v>618.25</v>
      </c>
      <c r="K183" s="549">
        <f t="shared" si="37"/>
        <v>3.7740037980339589</v>
      </c>
      <c r="L183" s="559"/>
      <c r="M183" s="433"/>
      <c r="N183" s="187">
        <v>2.2829999999999999</v>
      </c>
      <c r="O183" s="113">
        <v>2.097</v>
      </c>
      <c r="P183" s="198">
        <v>2.0249999999999999</v>
      </c>
      <c r="Q183" s="148">
        <f t="shared" si="38"/>
        <v>45031</v>
      </c>
      <c r="R183" s="148">
        <f t="shared" si="39"/>
        <v>44331</v>
      </c>
      <c r="S183" s="187">
        <f t="shared" si="30"/>
        <v>2.6571428571428563E-4</v>
      </c>
      <c r="T183" s="549">
        <f t="shared" si="40"/>
        <v>700</v>
      </c>
      <c r="U183" s="113">
        <f t="shared" si="41"/>
        <v>540.75</v>
      </c>
      <c r="V183" s="113">
        <f t="shared" si="42"/>
        <v>159.25</v>
      </c>
      <c r="W183" s="549">
        <f t="shared" si="31"/>
        <v>2.1393149999999999</v>
      </c>
      <c r="X183" s="186">
        <f t="shared" si="43"/>
        <v>1.6346887980339591</v>
      </c>
      <c r="Y183" s="113">
        <f t="shared" si="44"/>
        <v>1.641369316699981</v>
      </c>
      <c r="Z183" s="433"/>
      <c r="AA183" s="433"/>
      <c r="AB183" s="433"/>
      <c r="AC183" s="433"/>
      <c r="AD183" s="433"/>
    </row>
    <row r="184" spans="2:30" x14ac:dyDescent="0.35">
      <c r="B184" s="116">
        <v>42667</v>
      </c>
      <c r="C184" s="49" t="s">
        <v>437</v>
      </c>
      <c r="D184" s="350" t="s">
        <v>437</v>
      </c>
      <c r="E184" s="187" t="str">
        <f t="shared" si="36"/>
        <v/>
      </c>
      <c r="F184" s="148">
        <f t="shared" si="32"/>
        <v>44493.25</v>
      </c>
      <c r="G184" s="116"/>
      <c r="H184" s="549">
        <f t="shared" si="33"/>
        <v>1119</v>
      </c>
      <c r="I184" s="550">
        <f t="shared" si="34"/>
        <v>497.75</v>
      </c>
      <c r="J184" s="113">
        <f t="shared" si="35"/>
        <v>621.25</v>
      </c>
      <c r="K184" s="549" t="str">
        <f t="shared" si="37"/>
        <v/>
      </c>
      <c r="L184" s="559"/>
      <c r="M184" s="433"/>
      <c r="N184" s="187">
        <v>2.2909999999999999</v>
      </c>
      <c r="O184" s="113">
        <v>2.1070000000000002</v>
      </c>
      <c r="P184" s="198">
        <v>2.0289999999999999</v>
      </c>
      <c r="Q184" s="148">
        <f t="shared" si="38"/>
        <v>45031</v>
      </c>
      <c r="R184" s="148">
        <f t="shared" si="39"/>
        <v>44331</v>
      </c>
      <c r="S184" s="187">
        <f t="shared" si="30"/>
        <v>2.6285714285714248E-4</v>
      </c>
      <c r="T184" s="549">
        <f t="shared" si="40"/>
        <v>700</v>
      </c>
      <c r="U184" s="113">
        <f t="shared" si="41"/>
        <v>537.75</v>
      </c>
      <c r="V184" s="113">
        <f t="shared" si="42"/>
        <v>162.25</v>
      </c>
      <c r="W184" s="549">
        <f t="shared" si="31"/>
        <v>2.1496485714285716</v>
      </c>
      <c r="X184" s="186" t="str">
        <f t="shared" si="43"/>
        <v/>
      </c>
      <c r="Y184" s="113" t="str">
        <f t="shared" si="44"/>
        <v/>
      </c>
      <c r="Z184" s="433"/>
      <c r="AA184" s="433"/>
      <c r="AB184" s="433"/>
      <c r="AC184" s="433"/>
      <c r="AD184" s="433"/>
    </row>
    <row r="185" spans="2:30" x14ac:dyDescent="0.35">
      <c r="B185" s="116">
        <v>42668</v>
      </c>
      <c r="C185" s="49">
        <v>4.0510000000000002</v>
      </c>
      <c r="D185" s="350">
        <v>3.4790000000000001</v>
      </c>
      <c r="E185" s="187">
        <f t="shared" si="36"/>
        <v>5.1117068811438787E-4</v>
      </c>
      <c r="F185" s="148">
        <f t="shared" si="32"/>
        <v>44494.25</v>
      </c>
      <c r="G185" s="116"/>
      <c r="H185" s="549">
        <f t="shared" si="33"/>
        <v>1119</v>
      </c>
      <c r="I185" s="550">
        <f t="shared" si="34"/>
        <v>496.75</v>
      </c>
      <c r="J185" s="113">
        <f t="shared" si="35"/>
        <v>622.25</v>
      </c>
      <c r="K185" s="549">
        <f t="shared" si="37"/>
        <v>3.797075960679178</v>
      </c>
      <c r="L185" s="559"/>
      <c r="M185" s="433"/>
      <c r="N185" s="187">
        <v>2.29</v>
      </c>
      <c r="O185" s="113">
        <v>2.105</v>
      </c>
      <c r="P185" s="198">
        <v>2.0350000000000001</v>
      </c>
      <c r="Q185" s="148">
        <f t="shared" si="38"/>
        <v>45031</v>
      </c>
      <c r="R185" s="148">
        <f t="shared" si="39"/>
        <v>44331</v>
      </c>
      <c r="S185" s="187">
        <f t="shared" si="30"/>
        <v>2.6428571428571435E-4</v>
      </c>
      <c r="T185" s="549">
        <f t="shared" si="40"/>
        <v>700</v>
      </c>
      <c r="U185" s="113">
        <f t="shared" si="41"/>
        <v>536.75</v>
      </c>
      <c r="V185" s="113">
        <f t="shared" si="42"/>
        <v>163.25</v>
      </c>
      <c r="W185" s="549">
        <f t="shared" si="31"/>
        <v>2.1481446428571429</v>
      </c>
      <c r="X185" s="186">
        <f t="shared" si="43"/>
        <v>1.6489313178220351</v>
      </c>
      <c r="Y185" s="113">
        <f t="shared" si="44"/>
        <v>1.6557287540492682</v>
      </c>
      <c r="Z185" s="433"/>
      <c r="AA185" s="433"/>
      <c r="AB185" s="433"/>
      <c r="AC185" s="433"/>
      <c r="AD185" s="433"/>
    </row>
    <row r="186" spans="2:30" x14ac:dyDescent="0.35">
      <c r="B186" s="116">
        <v>42669</v>
      </c>
      <c r="C186" s="49">
        <v>4.0780000000000003</v>
      </c>
      <c r="D186" s="350">
        <v>3.5150000000000001</v>
      </c>
      <c r="E186" s="187">
        <f t="shared" si="36"/>
        <v>5.0312779267202873E-4</v>
      </c>
      <c r="F186" s="148">
        <f t="shared" si="32"/>
        <v>44495.25</v>
      </c>
      <c r="G186" s="116"/>
      <c r="H186" s="549">
        <f t="shared" si="33"/>
        <v>1119</v>
      </c>
      <c r="I186" s="550">
        <f t="shared" si="34"/>
        <v>495.75</v>
      </c>
      <c r="J186" s="113">
        <f t="shared" si="35"/>
        <v>623.25</v>
      </c>
      <c r="K186" s="549">
        <f t="shared" si="37"/>
        <v>3.8285743967828418</v>
      </c>
      <c r="L186" s="559"/>
      <c r="M186" s="433"/>
      <c r="N186" s="187">
        <v>2.3149999999999999</v>
      </c>
      <c r="O186" s="113">
        <v>2.129</v>
      </c>
      <c r="P186" s="198">
        <v>2.0569999999999999</v>
      </c>
      <c r="Q186" s="148">
        <f t="shared" si="38"/>
        <v>45031</v>
      </c>
      <c r="R186" s="148">
        <f t="shared" si="39"/>
        <v>44331</v>
      </c>
      <c r="S186" s="187">
        <f t="shared" si="30"/>
        <v>2.6571428571428563E-4</v>
      </c>
      <c r="T186" s="549">
        <f t="shared" si="40"/>
        <v>700</v>
      </c>
      <c r="U186" s="113">
        <f t="shared" si="41"/>
        <v>535.75</v>
      </c>
      <c r="V186" s="113">
        <f t="shared" si="42"/>
        <v>164.25</v>
      </c>
      <c r="W186" s="549">
        <f t="shared" si="31"/>
        <v>2.1726435714285715</v>
      </c>
      <c r="X186" s="186">
        <f t="shared" si="43"/>
        <v>1.6559308253542704</v>
      </c>
      <c r="Y186" s="113">
        <f t="shared" si="44"/>
        <v>1.6627860926001548</v>
      </c>
      <c r="Z186" s="433"/>
      <c r="AA186" s="433"/>
      <c r="AB186" s="433"/>
      <c r="AC186" s="433"/>
      <c r="AD186" s="433"/>
    </row>
    <row r="187" spans="2:30" x14ac:dyDescent="0.35">
      <c r="B187" s="116">
        <v>42670</v>
      </c>
      <c r="C187" s="49">
        <v>4.13</v>
      </c>
      <c r="D187" s="350">
        <v>3.5470000000000002</v>
      </c>
      <c r="E187" s="187">
        <f t="shared" si="36"/>
        <v>5.2100089365504892E-4</v>
      </c>
      <c r="F187" s="148">
        <f t="shared" si="32"/>
        <v>44496.25</v>
      </c>
      <c r="G187" s="116"/>
      <c r="H187" s="549">
        <f t="shared" si="33"/>
        <v>1119</v>
      </c>
      <c r="I187" s="550">
        <f t="shared" si="34"/>
        <v>494.75</v>
      </c>
      <c r="J187" s="113">
        <f t="shared" si="35"/>
        <v>624.25</v>
      </c>
      <c r="K187" s="549">
        <f t="shared" si="37"/>
        <v>3.8722348078641646</v>
      </c>
      <c r="L187" s="559"/>
      <c r="M187" s="433"/>
      <c r="N187" s="187">
        <v>2.3519999999999999</v>
      </c>
      <c r="O187" s="113">
        <v>2.1589999999999998</v>
      </c>
      <c r="P187" s="198">
        <v>2.0859999999999999</v>
      </c>
      <c r="Q187" s="148">
        <f t="shared" si="38"/>
        <v>45031</v>
      </c>
      <c r="R187" s="148">
        <f t="shared" si="39"/>
        <v>44331</v>
      </c>
      <c r="S187" s="187">
        <f t="shared" si="30"/>
        <v>2.7571428571428582E-4</v>
      </c>
      <c r="T187" s="549">
        <f t="shared" si="40"/>
        <v>700</v>
      </c>
      <c r="U187" s="113">
        <f t="shared" si="41"/>
        <v>534.75</v>
      </c>
      <c r="V187" s="113">
        <f t="shared" si="42"/>
        <v>165.25</v>
      </c>
      <c r="W187" s="549">
        <f t="shared" si="31"/>
        <v>2.2045617857142856</v>
      </c>
      <c r="X187" s="186">
        <f t="shared" si="43"/>
        <v>1.667673022149879</v>
      </c>
      <c r="Y187" s="113">
        <f t="shared" si="44"/>
        <v>1.6746258554218851</v>
      </c>
      <c r="Z187" s="433"/>
      <c r="AA187" s="433"/>
      <c r="AB187" s="433"/>
      <c r="AC187" s="433"/>
      <c r="AD187" s="433"/>
    </row>
    <row r="188" spans="2:30" x14ac:dyDescent="0.35">
      <c r="B188" s="116">
        <v>42671</v>
      </c>
      <c r="C188" s="49">
        <v>4.1479999999999997</v>
      </c>
      <c r="D188" s="350">
        <v>3.552</v>
      </c>
      <c r="E188" s="187">
        <f t="shared" si="36"/>
        <v>5.326184092940122E-4</v>
      </c>
      <c r="F188" s="148">
        <f t="shared" si="32"/>
        <v>44497.25</v>
      </c>
      <c r="G188" s="116"/>
      <c r="H188" s="549">
        <f t="shared" si="33"/>
        <v>1119</v>
      </c>
      <c r="I188" s="550">
        <f t="shared" si="34"/>
        <v>493.75</v>
      </c>
      <c r="J188" s="113">
        <f t="shared" si="35"/>
        <v>625.25</v>
      </c>
      <c r="K188" s="549">
        <f t="shared" si="37"/>
        <v>3.8850196604110812</v>
      </c>
      <c r="L188" s="559"/>
      <c r="M188" s="433"/>
      <c r="N188" s="187">
        <v>2.41</v>
      </c>
      <c r="O188" s="113">
        <v>2.2050000000000001</v>
      </c>
      <c r="P188" s="198">
        <v>2.1230000000000002</v>
      </c>
      <c r="Q188" s="148">
        <f t="shared" si="38"/>
        <v>45031</v>
      </c>
      <c r="R188" s="148">
        <f t="shared" si="39"/>
        <v>44331</v>
      </c>
      <c r="S188" s="187">
        <f t="shared" si="30"/>
        <v>2.9285714285714294E-4</v>
      </c>
      <c r="T188" s="549">
        <f t="shared" si="40"/>
        <v>700</v>
      </c>
      <c r="U188" s="113">
        <f t="shared" si="41"/>
        <v>533.75</v>
      </c>
      <c r="V188" s="113">
        <f t="shared" si="42"/>
        <v>166.25</v>
      </c>
      <c r="W188" s="549">
        <f t="shared" si="31"/>
        <v>2.2536875000000003</v>
      </c>
      <c r="X188" s="186">
        <f t="shared" si="43"/>
        <v>1.6313321604110809</v>
      </c>
      <c r="Y188" s="113">
        <f t="shared" si="44"/>
        <v>1.6379852719550447</v>
      </c>
      <c r="Z188" s="433"/>
      <c r="AA188" s="433"/>
      <c r="AB188" s="433"/>
      <c r="AC188" s="433"/>
      <c r="AD188" s="433"/>
    </row>
    <row r="189" spans="2:30" x14ac:dyDescent="0.35">
      <c r="B189" s="116">
        <v>42674</v>
      </c>
      <c r="C189" s="49">
        <v>4.1310000000000002</v>
      </c>
      <c r="D189" s="350">
        <v>3.5310000000000001</v>
      </c>
      <c r="E189" s="187">
        <f t="shared" si="36"/>
        <v>5.3619302949061668E-4</v>
      </c>
      <c r="F189" s="148">
        <f t="shared" si="32"/>
        <v>44500.25</v>
      </c>
      <c r="G189" s="116"/>
      <c r="H189" s="549">
        <f t="shared" si="33"/>
        <v>1119</v>
      </c>
      <c r="I189" s="550">
        <f t="shared" si="34"/>
        <v>490.75</v>
      </c>
      <c r="J189" s="113">
        <f t="shared" si="35"/>
        <v>628.25</v>
      </c>
      <c r="K189" s="549">
        <f t="shared" si="37"/>
        <v>3.8678632707774803</v>
      </c>
      <c r="L189" s="559"/>
      <c r="M189" s="433"/>
      <c r="N189" s="187">
        <v>2.41</v>
      </c>
      <c r="O189" s="113">
        <v>2.2090000000000001</v>
      </c>
      <c r="P189" s="198">
        <v>2.125</v>
      </c>
      <c r="Q189" s="148">
        <f t="shared" si="38"/>
        <v>45031</v>
      </c>
      <c r="R189" s="148">
        <f t="shared" si="39"/>
        <v>44331</v>
      </c>
      <c r="S189" s="187">
        <f t="shared" si="30"/>
        <v>2.8714285714285723E-4</v>
      </c>
      <c r="T189" s="549">
        <f t="shared" si="40"/>
        <v>700</v>
      </c>
      <c r="U189" s="113">
        <f t="shared" si="41"/>
        <v>530.75</v>
      </c>
      <c r="V189" s="113">
        <f t="shared" si="42"/>
        <v>169.25</v>
      </c>
      <c r="W189" s="549">
        <f t="shared" si="31"/>
        <v>2.2575989285714289</v>
      </c>
      <c r="X189" s="186">
        <f t="shared" si="43"/>
        <v>1.6102643422060514</v>
      </c>
      <c r="Y189" s="113">
        <f t="shared" si="44"/>
        <v>1.6167467203355157</v>
      </c>
      <c r="Z189" s="433"/>
      <c r="AA189" s="433"/>
      <c r="AB189" s="433"/>
      <c r="AC189" s="433"/>
      <c r="AD189" s="433"/>
    </row>
    <row r="190" spans="2:30" x14ac:dyDescent="0.35">
      <c r="B190" s="116">
        <v>42675</v>
      </c>
      <c r="C190" s="49">
        <v>4.1539999999999999</v>
      </c>
      <c r="D190" s="350">
        <v>3.5430000000000001</v>
      </c>
      <c r="E190" s="187">
        <f t="shared" si="36"/>
        <v>5.4602323503127772E-4</v>
      </c>
      <c r="F190" s="148">
        <f t="shared" si="32"/>
        <v>44501.25</v>
      </c>
      <c r="G190" s="116"/>
      <c r="H190" s="549">
        <f t="shared" si="33"/>
        <v>1119</v>
      </c>
      <c r="I190" s="550">
        <f t="shared" si="34"/>
        <v>489.75</v>
      </c>
      <c r="J190" s="113">
        <f t="shared" si="35"/>
        <v>629.25</v>
      </c>
      <c r="K190" s="549">
        <f t="shared" si="37"/>
        <v>3.8865851206434314</v>
      </c>
      <c r="L190" s="559"/>
      <c r="M190" s="433"/>
      <c r="N190" s="187">
        <v>2.419</v>
      </c>
      <c r="O190" s="113">
        <v>2.2109999999999999</v>
      </c>
      <c r="P190" s="198">
        <v>2.1259999999999999</v>
      </c>
      <c r="Q190" s="148">
        <f t="shared" si="38"/>
        <v>45031</v>
      </c>
      <c r="R190" s="148">
        <f t="shared" si="39"/>
        <v>44331</v>
      </c>
      <c r="S190" s="187">
        <f t="shared" si="30"/>
        <v>2.9714285714285742E-4</v>
      </c>
      <c r="T190" s="549">
        <f t="shared" si="40"/>
        <v>700</v>
      </c>
      <c r="U190" s="113">
        <f t="shared" si="41"/>
        <v>529.75</v>
      </c>
      <c r="V190" s="113">
        <f t="shared" si="42"/>
        <v>170.25</v>
      </c>
      <c r="W190" s="549">
        <f t="shared" si="31"/>
        <v>2.2615885714285713</v>
      </c>
      <c r="X190" s="186">
        <f t="shared" si="43"/>
        <v>1.6249965492148601</v>
      </c>
      <c r="Y190" s="113">
        <f t="shared" si="44"/>
        <v>1.6315980836772548</v>
      </c>
      <c r="Z190" s="433"/>
      <c r="AA190" s="433"/>
      <c r="AB190" s="433"/>
      <c r="AC190" s="433"/>
      <c r="AD190" s="433"/>
    </row>
    <row r="191" spans="2:30" x14ac:dyDescent="0.35">
      <c r="B191" s="116">
        <v>42676</v>
      </c>
      <c r="C191" s="49">
        <v>4.1760000000000002</v>
      </c>
      <c r="D191" s="350">
        <v>3.5840000000000001</v>
      </c>
      <c r="E191" s="187">
        <f t="shared" si="36"/>
        <v>5.2904378909740849E-4</v>
      </c>
      <c r="F191" s="148">
        <f t="shared" si="32"/>
        <v>44502.25</v>
      </c>
      <c r="G191" s="116"/>
      <c r="H191" s="549">
        <f t="shared" si="33"/>
        <v>1119</v>
      </c>
      <c r="I191" s="550">
        <f t="shared" si="34"/>
        <v>488.75</v>
      </c>
      <c r="J191" s="113">
        <f t="shared" si="35"/>
        <v>630.25</v>
      </c>
      <c r="K191" s="549">
        <f t="shared" si="37"/>
        <v>3.9174298480786418</v>
      </c>
      <c r="L191" s="559"/>
      <c r="M191" s="433"/>
      <c r="N191" s="187">
        <v>2.4609999999999999</v>
      </c>
      <c r="O191" s="113">
        <v>2.2560000000000002</v>
      </c>
      <c r="P191" s="198">
        <v>2.1709999999999998</v>
      </c>
      <c r="Q191" s="148">
        <f t="shared" si="38"/>
        <v>45031</v>
      </c>
      <c r="R191" s="148">
        <f t="shared" si="39"/>
        <v>44331</v>
      </c>
      <c r="S191" s="187">
        <f t="shared" si="30"/>
        <v>2.9285714285714234E-4</v>
      </c>
      <c r="T191" s="549">
        <f t="shared" si="40"/>
        <v>700</v>
      </c>
      <c r="U191" s="113">
        <f t="shared" si="41"/>
        <v>528.75</v>
      </c>
      <c r="V191" s="113">
        <f t="shared" si="42"/>
        <v>171.25</v>
      </c>
      <c r="W191" s="549">
        <f t="shared" si="31"/>
        <v>2.3061517857142859</v>
      </c>
      <c r="X191" s="186">
        <f t="shared" si="43"/>
        <v>1.6112780623643559</v>
      </c>
      <c r="Y191" s="113">
        <f t="shared" si="44"/>
        <v>1.6177686048500117</v>
      </c>
      <c r="Z191" s="433"/>
      <c r="AA191" s="433"/>
      <c r="AB191" s="433"/>
      <c r="AC191" s="433"/>
      <c r="AD191" s="433"/>
    </row>
    <row r="192" spans="2:30" x14ac:dyDescent="0.35">
      <c r="B192" s="116">
        <v>42677</v>
      </c>
      <c r="C192" s="49">
        <v>4.2110000000000003</v>
      </c>
      <c r="D192" s="350">
        <v>3.613</v>
      </c>
      <c r="E192" s="187">
        <f t="shared" si="36"/>
        <v>5.3440571939231487E-4</v>
      </c>
      <c r="F192" s="148">
        <f t="shared" si="32"/>
        <v>44503.25</v>
      </c>
      <c r="G192" s="116"/>
      <c r="H192" s="549">
        <f t="shared" si="33"/>
        <v>1119</v>
      </c>
      <c r="I192" s="550">
        <f t="shared" si="34"/>
        <v>487.75</v>
      </c>
      <c r="J192" s="113">
        <f t="shared" si="35"/>
        <v>631.25</v>
      </c>
      <c r="K192" s="549">
        <f t="shared" si="37"/>
        <v>3.9503436103663985</v>
      </c>
      <c r="L192" s="559"/>
      <c r="M192" s="433"/>
      <c r="N192" s="187">
        <v>2.4649999999999999</v>
      </c>
      <c r="O192" s="113">
        <v>2.2640000000000002</v>
      </c>
      <c r="P192" s="198">
        <v>2.1789999999999998</v>
      </c>
      <c r="Q192" s="148">
        <f t="shared" si="38"/>
        <v>45031</v>
      </c>
      <c r="R192" s="148">
        <f t="shared" si="39"/>
        <v>44331</v>
      </c>
      <c r="S192" s="187">
        <f t="shared" si="30"/>
        <v>2.8714285714285658E-4</v>
      </c>
      <c r="T192" s="549">
        <f t="shared" si="40"/>
        <v>700</v>
      </c>
      <c r="U192" s="113">
        <f t="shared" si="41"/>
        <v>527.75</v>
      </c>
      <c r="V192" s="113">
        <f t="shared" si="42"/>
        <v>172.25</v>
      </c>
      <c r="W192" s="549">
        <f t="shared" si="31"/>
        <v>2.3134603571428571</v>
      </c>
      <c r="X192" s="186">
        <f t="shared" si="43"/>
        <v>1.6368832532235413</v>
      </c>
      <c r="Y192" s="113">
        <f t="shared" si="44"/>
        <v>1.6435817201852609</v>
      </c>
      <c r="Z192" s="433"/>
      <c r="AA192" s="433"/>
      <c r="AB192" s="433"/>
      <c r="AC192" s="433"/>
      <c r="AD192" s="433"/>
    </row>
    <row r="193" spans="2:30" x14ac:dyDescent="0.35">
      <c r="B193" s="116">
        <v>42678</v>
      </c>
      <c r="C193" s="49">
        <v>4.2290000000000001</v>
      </c>
      <c r="D193" s="350">
        <v>3.633</v>
      </c>
      <c r="E193" s="187">
        <f t="shared" si="36"/>
        <v>5.3261840929401264E-4</v>
      </c>
      <c r="F193" s="148">
        <f t="shared" si="32"/>
        <v>44504.25</v>
      </c>
      <c r="G193" s="116"/>
      <c r="H193" s="549">
        <f t="shared" si="33"/>
        <v>1119</v>
      </c>
      <c r="I193" s="550">
        <f t="shared" si="34"/>
        <v>486.75</v>
      </c>
      <c r="J193" s="113">
        <f t="shared" si="35"/>
        <v>632.25</v>
      </c>
      <c r="K193" s="549">
        <f t="shared" si="37"/>
        <v>3.9697479892761396</v>
      </c>
      <c r="L193" s="559"/>
      <c r="M193" s="433"/>
      <c r="N193" s="187">
        <v>2.5209999999999999</v>
      </c>
      <c r="O193" s="113">
        <v>2.3210000000000002</v>
      </c>
      <c r="P193" s="198">
        <v>2.2290000000000001</v>
      </c>
      <c r="Q193" s="148">
        <f t="shared" si="38"/>
        <v>45031</v>
      </c>
      <c r="R193" s="148">
        <f t="shared" si="39"/>
        <v>44331</v>
      </c>
      <c r="S193" s="187">
        <f t="shared" si="30"/>
        <v>2.8571428571428536E-4</v>
      </c>
      <c r="T193" s="549">
        <f t="shared" si="40"/>
        <v>700</v>
      </c>
      <c r="U193" s="113">
        <f t="shared" si="41"/>
        <v>526.75</v>
      </c>
      <c r="V193" s="113">
        <f t="shared" si="42"/>
        <v>173.25</v>
      </c>
      <c r="W193" s="549">
        <f t="shared" si="31"/>
        <v>2.3705000000000003</v>
      </c>
      <c r="X193" s="186">
        <f t="shared" si="43"/>
        <v>1.5992479892761393</v>
      </c>
      <c r="Y193" s="113">
        <f t="shared" si="44"/>
        <v>1.6056419746041328</v>
      </c>
      <c r="Z193" s="433"/>
      <c r="AA193" s="433"/>
      <c r="AB193" s="433"/>
      <c r="AC193" s="433"/>
      <c r="AD193" s="433"/>
    </row>
    <row r="194" spans="2:30" x14ac:dyDescent="0.35">
      <c r="B194" s="116">
        <v>42681</v>
      </c>
      <c r="C194" s="49">
        <v>4.2880000000000003</v>
      </c>
      <c r="D194" s="350">
        <v>3.677</v>
      </c>
      <c r="E194" s="187">
        <f t="shared" si="36"/>
        <v>5.4602323503127816E-4</v>
      </c>
      <c r="F194" s="148">
        <f t="shared" si="32"/>
        <v>44507.25</v>
      </c>
      <c r="G194" s="116"/>
      <c r="H194" s="549">
        <f t="shared" si="33"/>
        <v>1119</v>
      </c>
      <c r="I194" s="550">
        <f t="shared" si="34"/>
        <v>483.75</v>
      </c>
      <c r="J194" s="113">
        <f t="shared" si="35"/>
        <v>635.25</v>
      </c>
      <c r="K194" s="549">
        <f t="shared" si="37"/>
        <v>4.0238612600536197</v>
      </c>
      <c r="L194" s="559"/>
      <c r="M194" s="433"/>
      <c r="N194" s="187">
        <v>2.544</v>
      </c>
      <c r="O194" s="113">
        <v>2.343</v>
      </c>
      <c r="P194" s="198">
        <v>2.2450000000000001</v>
      </c>
      <c r="Q194" s="148">
        <f t="shared" si="38"/>
        <v>45031</v>
      </c>
      <c r="R194" s="148">
        <f t="shared" si="39"/>
        <v>44331</v>
      </c>
      <c r="S194" s="187">
        <f t="shared" si="30"/>
        <v>2.8714285714285723E-4</v>
      </c>
      <c r="T194" s="549">
        <f t="shared" si="40"/>
        <v>700</v>
      </c>
      <c r="U194" s="113">
        <f t="shared" si="41"/>
        <v>523.75</v>
      </c>
      <c r="V194" s="113">
        <f t="shared" si="42"/>
        <v>176.25</v>
      </c>
      <c r="W194" s="549">
        <f t="shared" si="31"/>
        <v>2.3936089285714286</v>
      </c>
      <c r="X194" s="186">
        <f t="shared" si="43"/>
        <v>1.6302523314821911</v>
      </c>
      <c r="Y194" s="113">
        <f t="shared" si="44"/>
        <v>1.6368966381429262</v>
      </c>
      <c r="Z194" s="433"/>
      <c r="AA194" s="433"/>
      <c r="AB194" s="433"/>
      <c r="AC194" s="433"/>
      <c r="AD194" s="433"/>
    </row>
    <row r="195" spans="2:30" x14ac:dyDescent="0.35">
      <c r="B195" s="116">
        <v>42682</v>
      </c>
      <c r="C195" s="49">
        <v>4.3380000000000001</v>
      </c>
      <c r="D195" s="350">
        <v>3.7050000000000001</v>
      </c>
      <c r="E195" s="187">
        <f t="shared" si="36"/>
        <v>5.6568364611260058E-4</v>
      </c>
      <c r="F195" s="148">
        <f t="shared" si="32"/>
        <v>44508.25</v>
      </c>
      <c r="G195" s="116"/>
      <c r="H195" s="549">
        <f t="shared" si="33"/>
        <v>1119</v>
      </c>
      <c r="I195" s="550">
        <f t="shared" si="34"/>
        <v>482.75</v>
      </c>
      <c r="J195" s="113">
        <f t="shared" si="35"/>
        <v>636.25</v>
      </c>
      <c r="K195" s="549">
        <f t="shared" si="37"/>
        <v>4.0649162198391418</v>
      </c>
      <c r="L195" s="559"/>
      <c r="M195" s="433"/>
      <c r="N195" s="187">
        <v>2.5629999999999997</v>
      </c>
      <c r="O195" s="113">
        <v>2.36</v>
      </c>
      <c r="P195" s="198">
        <v>2.2560000000000002</v>
      </c>
      <c r="Q195" s="148">
        <f t="shared" si="38"/>
        <v>45031</v>
      </c>
      <c r="R195" s="148">
        <f t="shared" si="39"/>
        <v>44331</v>
      </c>
      <c r="S195" s="187">
        <f t="shared" si="30"/>
        <v>2.8999999999999978E-4</v>
      </c>
      <c r="T195" s="549">
        <f t="shared" si="40"/>
        <v>700</v>
      </c>
      <c r="U195" s="113">
        <f t="shared" si="41"/>
        <v>522.75</v>
      </c>
      <c r="V195" s="113">
        <f t="shared" si="42"/>
        <v>177.25</v>
      </c>
      <c r="W195" s="549">
        <f t="shared" si="31"/>
        <v>2.4114024999999999</v>
      </c>
      <c r="X195" s="186">
        <f t="shared" si="43"/>
        <v>1.6535137198391419</v>
      </c>
      <c r="Y195" s="113">
        <f t="shared" si="44"/>
        <v>1.6603489888934009</v>
      </c>
      <c r="Z195" s="433"/>
      <c r="AA195" s="433"/>
      <c r="AB195" s="433"/>
      <c r="AC195" s="433"/>
      <c r="AD195" s="433"/>
    </row>
    <row r="196" spans="2:30" x14ac:dyDescent="0.35">
      <c r="B196" s="116">
        <v>42683</v>
      </c>
      <c r="C196" s="49">
        <v>4.5359999999999996</v>
      </c>
      <c r="D196" s="350">
        <v>3.8129999999999997</v>
      </c>
      <c r="E196" s="187">
        <f t="shared" si="36"/>
        <v>6.4611260053619294E-4</v>
      </c>
      <c r="F196" s="148">
        <f t="shared" si="32"/>
        <v>44509.25</v>
      </c>
      <c r="G196" s="116"/>
      <c r="H196" s="549">
        <f t="shared" si="33"/>
        <v>1119</v>
      </c>
      <c r="I196" s="550">
        <f t="shared" si="34"/>
        <v>481.75</v>
      </c>
      <c r="J196" s="113">
        <f t="shared" si="35"/>
        <v>637.25</v>
      </c>
      <c r="K196" s="549">
        <f t="shared" si="37"/>
        <v>4.224735254691689</v>
      </c>
      <c r="L196" s="559"/>
      <c r="M196" s="433"/>
      <c r="N196" s="187">
        <v>2.4900000000000002</v>
      </c>
      <c r="O196" s="113">
        <v>2.294</v>
      </c>
      <c r="P196" s="198">
        <v>2.1909999999999998</v>
      </c>
      <c r="Q196" s="148">
        <f t="shared" si="38"/>
        <v>45031</v>
      </c>
      <c r="R196" s="148">
        <f t="shared" si="39"/>
        <v>44331</v>
      </c>
      <c r="S196" s="187">
        <f t="shared" si="30"/>
        <v>2.8000000000000025E-4</v>
      </c>
      <c r="T196" s="549">
        <f t="shared" si="40"/>
        <v>700</v>
      </c>
      <c r="U196" s="113">
        <f t="shared" si="41"/>
        <v>521.75</v>
      </c>
      <c r="V196" s="113">
        <f t="shared" si="42"/>
        <v>178.25</v>
      </c>
      <c r="W196" s="549">
        <f t="shared" si="31"/>
        <v>2.3439100000000002</v>
      </c>
      <c r="X196" s="186">
        <f t="shared" si="43"/>
        <v>1.8808252546916888</v>
      </c>
      <c r="Y196" s="113">
        <f t="shared" si="44"/>
        <v>1.8896690137884198</v>
      </c>
      <c r="Z196" s="433"/>
      <c r="AA196" s="433"/>
      <c r="AB196" s="433"/>
      <c r="AC196" s="433"/>
      <c r="AD196" s="433"/>
    </row>
    <row r="197" spans="2:30" x14ac:dyDescent="0.35">
      <c r="B197" s="116">
        <v>42684</v>
      </c>
      <c r="C197" s="49">
        <v>4.5289999999999999</v>
      </c>
      <c r="D197" s="350">
        <v>3.8050000000000002</v>
      </c>
      <c r="E197" s="187">
        <f t="shared" si="36"/>
        <v>6.4700625558534379E-4</v>
      </c>
      <c r="F197" s="148">
        <f t="shared" si="32"/>
        <v>44510.25</v>
      </c>
      <c r="G197" s="116"/>
      <c r="H197" s="549">
        <f t="shared" si="33"/>
        <v>1119</v>
      </c>
      <c r="I197" s="550">
        <f t="shared" si="34"/>
        <v>480.75</v>
      </c>
      <c r="J197" s="113">
        <f t="shared" si="35"/>
        <v>638.25</v>
      </c>
      <c r="K197" s="549">
        <f t="shared" si="37"/>
        <v>4.2179517426273456</v>
      </c>
      <c r="L197" s="559"/>
      <c r="M197" s="433"/>
      <c r="N197" s="187">
        <v>2.6539999999999999</v>
      </c>
      <c r="O197" s="113">
        <v>2.41</v>
      </c>
      <c r="P197" s="198">
        <v>2.2730000000000001</v>
      </c>
      <c r="Q197" s="148">
        <f t="shared" si="38"/>
        <v>45031</v>
      </c>
      <c r="R197" s="148">
        <f t="shared" si="39"/>
        <v>44331</v>
      </c>
      <c r="S197" s="187">
        <f t="shared" si="30"/>
        <v>3.4857142857142823E-4</v>
      </c>
      <c r="T197" s="549">
        <f t="shared" si="40"/>
        <v>700</v>
      </c>
      <c r="U197" s="113">
        <f t="shared" si="41"/>
        <v>520.75</v>
      </c>
      <c r="V197" s="113">
        <f t="shared" si="42"/>
        <v>179.25</v>
      </c>
      <c r="W197" s="549">
        <f t="shared" si="31"/>
        <v>2.4724814285714287</v>
      </c>
      <c r="X197" s="186">
        <f t="shared" si="43"/>
        <v>1.7454703140559169</v>
      </c>
      <c r="Y197" s="113">
        <f t="shared" si="44"/>
        <v>1.7530869805990168</v>
      </c>
      <c r="Z197" s="433"/>
      <c r="AA197" s="433"/>
      <c r="AB197" s="433"/>
      <c r="AC197" s="433"/>
      <c r="AD197" s="433"/>
    </row>
    <row r="198" spans="2:30" x14ac:dyDescent="0.35">
      <c r="B198" s="116">
        <v>42685</v>
      </c>
      <c r="C198" s="49">
        <v>4.5049999999999999</v>
      </c>
      <c r="D198" s="350">
        <v>3.7709999999999999</v>
      </c>
      <c r="E198" s="187">
        <f t="shared" si="36"/>
        <v>6.5594280607685432E-4</v>
      </c>
      <c r="F198" s="148">
        <f t="shared" si="32"/>
        <v>44511.25</v>
      </c>
      <c r="G198" s="116"/>
      <c r="H198" s="549">
        <f t="shared" si="33"/>
        <v>1119</v>
      </c>
      <c r="I198" s="550">
        <f t="shared" si="34"/>
        <v>479.75</v>
      </c>
      <c r="J198" s="113">
        <f t="shared" si="35"/>
        <v>639.25</v>
      </c>
      <c r="K198" s="549">
        <f t="shared" si="37"/>
        <v>4.1903114387846294</v>
      </c>
      <c r="L198" s="559"/>
      <c r="M198" s="433"/>
      <c r="N198" s="187">
        <v>2.7240000000000002</v>
      </c>
      <c r="O198" s="113">
        <v>2.4900000000000002</v>
      </c>
      <c r="P198" s="198">
        <v>2.3340000000000001</v>
      </c>
      <c r="Q198" s="148">
        <f t="shared" si="38"/>
        <v>45031</v>
      </c>
      <c r="R198" s="148">
        <f t="shared" si="39"/>
        <v>44331</v>
      </c>
      <c r="S198" s="187">
        <f t="shared" ref="S198:S261" si="45">IF(N198="","",(O198-N198)/($O$14-$N$14))</f>
        <v>3.3428571428571426E-4</v>
      </c>
      <c r="T198" s="549">
        <f t="shared" si="40"/>
        <v>700</v>
      </c>
      <c r="U198" s="113">
        <f t="shared" si="41"/>
        <v>519.75</v>
      </c>
      <c r="V198" s="113">
        <f t="shared" si="42"/>
        <v>180.25</v>
      </c>
      <c r="W198" s="549">
        <f t="shared" ref="W198:W261" si="46">IF(N198="","",N198-(U198*S198))</f>
        <v>2.5502550000000004</v>
      </c>
      <c r="X198" s="186">
        <f t="shared" si="43"/>
        <v>1.640056438784629</v>
      </c>
      <c r="Y198" s="113">
        <f t="shared" si="44"/>
        <v>1.6467809015906276</v>
      </c>
      <c r="Z198" s="433"/>
      <c r="AA198" s="433"/>
      <c r="AB198" s="433"/>
      <c r="AC198" s="433"/>
      <c r="AD198" s="433"/>
    </row>
    <row r="199" spans="2:30" x14ac:dyDescent="0.35">
      <c r="B199" s="116">
        <v>42688</v>
      </c>
      <c r="C199" s="49">
        <v>4.5999999999999996</v>
      </c>
      <c r="D199" s="350">
        <v>3.819</v>
      </c>
      <c r="E199" s="187">
        <f t="shared" si="36"/>
        <v>6.9794459338695235E-4</v>
      </c>
      <c r="F199" s="148">
        <f t="shared" si="32"/>
        <v>44514.25</v>
      </c>
      <c r="G199" s="116"/>
      <c r="H199" s="549">
        <f t="shared" si="33"/>
        <v>1119</v>
      </c>
      <c r="I199" s="550">
        <f t="shared" si="34"/>
        <v>476.75</v>
      </c>
      <c r="J199" s="113">
        <f t="shared" si="35"/>
        <v>642.25</v>
      </c>
      <c r="K199" s="549">
        <f t="shared" si="37"/>
        <v>4.2672549151027699</v>
      </c>
      <c r="L199" s="559"/>
      <c r="M199" s="433"/>
      <c r="N199" s="187">
        <v>2.786</v>
      </c>
      <c r="O199" s="113">
        <v>2.532</v>
      </c>
      <c r="P199" s="198">
        <v>2.3479999999999999</v>
      </c>
      <c r="Q199" s="148">
        <f t="shared" si="38"/>
        <v>45031</v>
      </c>
      <c r="R199" s="148">
        <f t="shared" si="39"/>
        <v>44331</v>
      </c>
      <c r="S199" s="187">
        <f t="shared" si="45"/>
        <v>3.6285714285714285E-4</v>
      </c>
      <c r="T199" s="549">
        <f t="shared" si="40"/>
        <v>700</v>
      </c>
      <c r="U199" s="113">
        <f t="shared" si="41"/>
        <v>516.75</v>
      </c>
      <c r="V199" s="113">
        <f t="shared" si="42"/>
        <v>183.25</v>
      </c>
      <c r="W199" s="549">
        <f t="shared" si="46"/>
        <v>2.5984935714285715</v>
      </c>
      <c r="X199" s="186">
        <f t="shared" si="43"/>
        <v>1.6687613436741984</v>
      </c>
      <c r="Y199" s="113">
        <f t="shared" si="44"/>
        <v>1.6757232547295553</v>
      </c>
      <c r="Z199" s="433"/>
      <c r="AA199" s="433"/>
      <c r="AB199" s="433"/>
      <c r="AC199" s="433"/>
      <c r="AD199" s="433"/>
    </row>
    <row r="200" spans="2:30" x14ac:dyDescent="0.35">
      <c r="B200" s="116">
        <v>42689</v>
      </c>
      <c r="C200" s="49">
        <v>4.5410000000000004</v>
      </c>
      <c r="D200" s="350">
        <v>3.774</v>
      </c>
      <c r="E200" s="187">
        <f t="shared" si="36"/>
        <v>6.8543342269883855E-4</v>
      </c>
      <c r="F200" s="148">
        <f t="shared" si="32"/>
        <v>44515.25</v>
      </c>
      <c r="G200" s="116"/>
      <c r="H200" s="549">
        <f t="shared" si="33"/>
        <v>1119</v>
      </c>
      <c r="I200" s="550">
        <f t="shared" si="34"/>
        <v>475.75</v>
      </c>
      <c r="J200" s="113">
        <f t="shared" si="35"/>
        <v>643.25</v>
      </c>
      <c r="K200" s="549">
        <f t="shared" si="37"/>
        <v>4.214905049151028</v>
      </c>
      <c r="L200" s="559"/>
      <c r="M200" s="433"/>
      <c r="N200" s="187">
        <v>2.7759999999999998</v>
      </c>
      <c r="O200" s="113">
        <v>2.5049999999999999</v>
      </c>
      <c r="P200" s="198">
        <v>2.3420000000000001</v>
      </c>
      <c r="Q200" s="148">
        <f t="shared" si="38"/>
        <v>45031</v>
      </c>
      <c r="R200" s="148">
        <f t="shared" si="39"/>
        <v>44331</v>
      </c>
      <c r="S200" s="187">
        <f t="shared" si="45"/>
        <v>3.87142857142857E-4</v>
      </c>
      <c r="T200" s="549">
        <f t="shared" si="40"/>
        <v>700</v>
      </c>
      <c r="U200" s="113">
        <f t="shared" si="41"/>
        <v>515.75</v>
      </c>
      <c r="V200" s="113">
        <f t="shared" si="42"/>
        <v>184.25</v>
      </c>
      <c r="W200" s="549">
        <f t="shared" si="46"/>
        <v>2.5763310714285712</v>
      </c>
      <c r="X200" s="186">
        <f t="shared" si="43"/>
        <v>1.6385739777224568</v>
      </c>
      <c r="Y200" s="113">
        <f t="shared" si="44"/>
        <v>1.6452862894236198</v>
      </c>
      <c r="Z200" s="433"/>
      <c r="AA200" s="433"/>
      <c r="AB200" s="433"/>
      <c r="AC200" s="433"/>
      <c r="AD200" s="433"/>
    </row>
    <row r="201" spans="2:30" x14ac:dyDescent="0.35">
      <c r="B201" s="116">
        <v>42690</v>
      </c>
      <c r="C201" s="49">
        <v>4.51</v>
      </c>
      <c r="D201" s="350">
        <v>3.7549999999999999</v>
      </c>
      <c r="E201" s="187">
        <f t="shared" si="36"/>
        <v>6.7470956210902578E-4</v>
      </c>
      <c r="F201" s="148">
        <f t="shared" si="32"/>
        <v>44516.25</v>
      </c>
      <c r="G201" s="116"/>
      <c r="H201" s="549">
        <f t="shared" si="33"/>
        <v>1119</v>
      </c>
      <c r="I201" s="550">
        <f t="shared" si="34"/>
        <v>474.75</v>
      </c>
      <c r="J201" s="113">
        <f t="shared" si="35"/>
        <v>644.25</v>
      </c>
      <c r="K201" s="549">
        <f t="shared" si="37"/>
        <v>4.1896816353887401</v>
      </c>
      <c r="L201" s="559"/>
      <c r="M201" s="433"/>
      <c r="N201" s="187">
        <v>2.758</v>
      </c>
      <c r="O201" s="113">
        <v>2.4910000000000001</v>
      </c>
      <c r="P201" s="198">
        <v>2.3239999999999998</v>
      </c>
      <c r="Q201" s="148">
        <f t="shared" si="38"/>
        <v>45031</v>
      </c>
      <c r="R201" s="148">
        <f t="shared" si="39"/>
        <v>44331</v>
      </c>
      <c r="S201" s="187">
        <f t="shared" si="45"/>
        <v>3.814285714285713E-4</v>
      </c>
      <c r="T201" s="549">
        <f t="shared" si="40"/>
        <v>700</v>
      </c>
      <c r="U201" s="113">
        <f t="shared" si="41"/>
        <v>514.75</v>
      </c>
      <c r="V201" s="113">
        <f t="shared" si="42"/>
        <v>185.25</v>
      </c>
      <c r="W201" s="549">
        <f t="shared" si="46"/>
        <v>2.5616596428571428</v>
      </c>
      <c r="X201" s="186">
        <f t="shared" si="43"/>
        <v>1.6280219925315973</v>
      </c>
      <c r="Y201" s="113">
        <f t="shared" si="44"/>
        <v>1.6346481315520078</v>
      </c>
      <c r="Z201" s="433"/>
      <c r="AA201" s="433"/>
      <c r="AB201" s="433"/>
      <c r="AC201" s="433"/>
      <c r="AD201" s="433"/>
    </row>
    <row r="202" spans="2:30" x14ac:dyDescent="0.35">
      <c r="B202" s="116">
        <v>42691</v>
      </c>
      <c r="C202" s="49">
        <v>4.4980000000000002</v>
      </c>
      <c r="D202" s="350">
        <v>3.7490000000000001</v>
      </c>
      <c r="E202" s="187">
        <f t="shared" si="36"/>
        <v>6.6934763181411984E-4</v>
      </c>
      <c r="F202" s="148">
        <f t="shared" si="32"/>
        <v>44517.25</v>
      </c>
      <c r="G202" s="116"/>
      <c r="H202" s="549">
        <f t="shared" si="33"/>
        <v>1119</v>
      </c>
      <c r="I202" s="550">
        <f t="shared" si="34"/>
        <v>473.75</v>
      </c>
      <c r="J202" s="113">
        <f t="shared" si="35"/>
        <v>645.25</v>
      </c>
      <c r="K202" s="549">
        <f t="shared" si="37"/>
        <v>4.1808965594280609</v>
      </c>
      <c r="L202" s="559"/>
      <c r="M202" s="433"/>
      <c r="N202" s="187">
        <v>2.6859999999999999</v>
      </c>
      <c r="O202" s="113">
        <v>2.4220000000000002</v>
      </c>
      <c r="P202" s="198">
        <v>2.2640000000000002</v>
      </c>
      <c r="Q202" s="148">
        <f t="shared" si="38"/>
        <v>45031</v>
      </c>
      <c r="R202" s="148">
        <f t="shared" si="39"/>
        <v>44331</v>
      </c>
      <c r="S202" s="187">
        <f t="shared" si="45"/>
        <v>3.7714285714285687E-4</v>
      </c>
      <c r="T202" s="549">
        <f t="shared" si="40"/>
        <v>700</v>
      </c>
      <c r="U202" s="113">
        <f t="shared" si="41"/>
        <v>513.75</v>
      </c>
      <c r="V202" s="113">
        <f t="shared" si="42"/>
        <v>186.25</v>
      </c>
      <c r="W202" s="549">
        <f t="shared" si="46"/>
        <v>2.4922428571428572</v>
      </c>
      <c r="X202" s="186">
        <f t="shared" si="43"/>
        <v>1.6886537022852037</v>
      </c>
      <c r="Y202" s="113">
        <f t="shared" si="44"/>
        <v>1.6957825806007909</v>
      </c>
      <c r="Z202" s="433"/>
      <c r="AA202" s="433"/>
      <c r="AB202" s="433"/>
      <c r="AC202" s="433"/>
      <c r="AD202" s="433"/>
    </row>
    <row r="203" spans="2:30" x14ac:dyDescent="0.35">
      <c r="B203" s="116">
        <v>42692</v>
      </c>
      <c r="C203" s="49">
        <v>4.5540000000000003</v>
      </c>
      <c r="D203" s="350">
        <v>3.7770000000000001</v>
      </c>
      <c r="E203" s="187">
        <f t="shared" si="36"/>
        <v>6.9436997319034864E-4</v>
      </c>
      <c r="F203" s="148">
        <f t="shared" si="32"/>
        <v>44518.25</v>
      </c>
      <c r="G203" s="116"/>
      <c r="H203" s="549">
        <f t="shared" si="33"/>
        <v>1119</v>
      </c>
      <c r="I203" s="550">
        <f t="shared" si="34"/>
        <v>472.75</v>
      </c>
      <c r="J203" s="113">
        <f t="shared" si="35"/>
        <v>646.25</v>
      </c>
      <c r="K203" s="549">
        <f t="shared" si="37"/>
        <v>4.2257365951742631</v>
      </c>
      <c r="L203" s="559"/>
      <c r="M203" s="433"/>
      <c r="N203" s="187">
        <v>2.7650000000000001</v>
      </c>
      <c r="O203" s="113">
        <v>2.484</v>
      </c>
      <c r="P203" s="198">
        <v>2.3210000000000002</v>
      </c>
      <c r="Q203" s="148">
        <f t="shared" si="38"/>
        <v>45031</v>
      </c>
      <c r="R203" s="148">
        <f t="shared" si="39"/>
        <v>44331</v>
      </c>
      <c r="S203" s="187">
        <f t="shared" si="45"/>
        <v>4.0142857142857162E-4</v>
      </c>
      <c r="T203" s="549">
        <f t="shared" si="40"/>
        <v>700</v>
      </c>
      <c r="U203" s="113">
        <f t="shared" si="41"/>
        <v>512.75</v>
      </c>
      <c r="V203" s="113">
        <f t="shared" si="42"/>
        <v>187.25</v>
      </c>
      <c r="W203" s="549">
        <f t="shared" si="46"/>
        <v>2.5591675</v>
      </c>
      <c r="X203" s="186">
        <f t="shared" si="43"/>
        <v>1.6665690951742631</v>
      </c>
      <c r="Y203" s="113">
        <f t="shared" si="44"/>
        <v>1.6735127265467442</v>
      </c>
      <c r="Z203" s="433"/>
      <c r="AA203" s="433"/>
      <c r="AB203" s="433"/>
      <c r="AC203" s="433"/>
      <c r="AD203" s="433"/>
    </row>
    <row r="204" spans="2:30" x14ac:dyDescent="0.35">
      <c r="B204" s="116">
        <v>42695</v>
      </c>
      <c r="C204" s="49">
        <v>4.5339999999999998</v>
      </c>
      <c r="D204" s="350">
        <v>3.7629999999999999</v>
      </c>
      <c r="E204" s="187">
        <f t="shared" si="36"/>
        <v>6.8900804289544226E-4</v>
      </c>
      <c r="F204" s="148">
        <f t="shared" si="32"/>
        <v>44521.25</v>
      </c>
      <c r="G204" s="116"/>
      <c r="H204" s="549">
        <f t="shared" si="33"/>
        <v>1119</v>
      </c>
      <c r="I204" s="550">
        <f t="shared" si="34"/>
        <v>469.75</v>
      </c>
      <c r="J204" s="113">
        <f t="shared" si="35"/>
        <v>649.25</v>
      </c>
      <c r="K204" s="549">
        <f t="shared" si="37"/>
        <v>4.210338471849866</v>
      </c>
      <c r="L204" s="559"/>
      <c r="M204" s="433"/>
      <c r="N204" s="187">
        <v>2.766</v>
      </c>
      <c r="O204" s="113">
        <v>2.476</v>
      </c>
      <c r="P204" s="198">
        <v>2.3119999999999998</v>
      </c>
      <c r="Q204" s="148">
        <f t="shared" si="38"/>
        <v>45031</v>
      </c>
      <c r="R204" s="148">
        <f t="shared" si="39"/>
        <v>44331</v>
      </c>
      <c r="S204" s="187">
        <f t="shared" si="45"/>
        <v>4.1428571428571431E-4</v>
      </c>
      <c r="T204" s="549">
        <f t="shared" si="40"/>
        <v>700</v>
      </c>
      <c r="U204" s="113">
        <f t="shared" si="41"/>
        <v>509.75</v>
      </c>
      <c r="V204" s="113">
        <f t="shared" si="42"/>
        <v>190.25</v>
      </c>
      <c r="W204" s="549">
        <f t="shared" si="46"/>
        <v>2.554817857142857</v>
      </c>
      <c r="X204" s="186">
        <f t="shared" si="43"/>
        <v>1.655520614707009</v>
      </c>
      <c r="Y204" s="113">
        <f t="shared" si="44"/>
        <v>1.6623724859712974</v>
      </c>
      <c r="Z204" s="433"/>
      <c r="AA204" s="433"/>
      <c r="AB204" s="433"/>
      <c r="AC204" s="433"/>
      <c r="AD204" s="433"/>
    </row>
    <row r="205" spans="2:30" x14ac:dyDescent="0.35">
      <c r="B205" s="116">
        <v>42696</v>
      </c>
      <c r="C205" s="49">
        <v>4.5019999999999998</v>
      </c>
      <c r="D205" s="350">
        <v>3.7480000000000002</v>
      </c>
      <c r="E205" s="187">
        <f t="shared" si="36"/>
        <v>6.738159070598745E-4</v>
      </c>
      <c r="F205" s="148">
        <f t="shared" si="32"/>
        <v>44522.25</v>
      </c>
      <c r="G205" s="116"/>
      <c r="H205" s="549">
        <f t="shared" si="33"/>
        <v>1119</v>
      </c>
      <c r="I205" s="550">
        <f t="shared" si="34"/>
        <v>468.75</v>
      </c>
      <c r="J205" s="113">
        <f t="shared" si="35"/>
        <v>650.25</v>
      </c>
      <c r="K205" s="549">
        <f t="shared" si="37"/>
        <v>4.1861487935656836</v>
      </c>
      <c r="L205" s="559"/>
      <c r="M205" s="433"/>
      <c r="N205" s="187">
        <v>2.7359999999999998</v>
      </c>
      <c r="O205" s="113">
        <v>2.448</v>
      </c>
      <c r="P205" s="198">
        <v>2.286</v>
      </c>
      <c r="Q205" s="148">
        <f t="shared" si="38"/>
        <v>45031</v>
      </c>
      <c r="R205" s="148">
        <f t="shared" si="39"/>
        <v>44331</v>
      </c>
      <c r="S205" s="187">
        <f t="shared" si="45"/>
        <v>4.1142857142857116E-4</v>
      </c>
      <c r="T205" s="549">
        <f t="shared" si="40"/>
        <v>700</v>
      </c>
      <c r="U205" s="113">
        <f t="shared" si="41"/>
        <v>508.75</v>
      </c>
      <c r="V205" s="113">
        <f t="shared" si="42"/>
        <v>191.25</v>
      </c>
      <c r="W205" s="549">
        <f t="shared" si="46"/>
        <v>2.5266857142857142</v>
      </c>
      <c r="X205" s="186">
        <f t="shared" si="43"/>
        <v>1.6594630792799694</v>
      </c>
      <c r="Y205" s="113">
        <f t="shared" si="44"/>
        <v>1.666347623558706</v>
      </c>
      <c r="Z205" s="433"/>
      <c r="AA205" s="433"/>
      <c r="AB205" s="433"/>
      <c r="AC205" s="433"/>
      <c r="AD205" s="433"/>
    </row>
    <row r="206" spans="2:30" x14ac:dyDescent="0.35">
      <c r="B206" s="116">
        <v>42697</v>
      </c>
      <c r="C206" s="49">
        <v>4.5549999999999997</v>
      </c>
      <c r="D206" s="350">
        <v>3.7810000000000001</v>
      </c>
      <c r="E206" s="187">
        <f t="shared" si="36"/>
        <v>6.9168900804289501E-4</v>
      </c>
      <c r="F206" s="148">
        <f t="shared" si="32"/>
        <v>44523.25</v>
      </c>
      <c r="G206" s="116"/>
      <c r="H206" s="549">
        <f t="shared" si="33"/>
        <v>1119</v>
      </c>
      <c r="I206" s="550">
        <f t="shared" si="34"/>
        <v>467.75</v>
      </c>
      <c r="J206" s="113">
        <f t="shared" si="35"/>
        <v>651.25</v>
      </c>
      <c r="K206" s="549">
        <f t="shared" si="37"/>
        <v>4.2314624664879359</v>
      </c>
      <c r="L206" s="559"/>
      <c r="M206" s="433"/>
      <c r="N206" s="187">
        <v>2.7800000000000002</v>
      </c>
      <c r="O206" s="113">
        <v>2.488</v>
      </c>
      <c r="P206" s="198">
        <v>2.3250000000000002</v>
      </c>
      <c r="Q206" s="148">
        <f t="shared" si="38"/>
        <v>45031</v>
      </c>
      <c r="R206" s="148">
        <f t="shared" si="39"/>
        <v>44331</v>
      </c>
      <c r="S206" s="187">
        <f t="shared" si="45"/>
        <v>4.1714285714285752E-4</v>
      </c>
      <c r="T206" s="549">
        <f t="shared" si="40"/>
        <v>700</v>
      </c>
      <c r="U206" s="113">
        <f t="shared" si="41"/>
        <v>507.75</v>
      </c>
      <c r="V206" s="113">
        <f t="shared" si="42"/>
        <v>192.25</v>
      </c>
      <c r="W206" s="549">
        <f t="shared" si="46"/>
        <v>2.5681957142857144</v>
      </c>
      <c r="X206" s="186">
        <f t="shared" si="43"/>
        <v>1.6632667522022215</v>
      </c>
      <c r="Y206" s="113">
        <f t="shared" si="44"/>
        <v>1.6701828929246654</v>
      </c>
      <c r="Z206" s="433"/>
      <c r="AA206" s="433"/>
      <c r="AB206" s="433"/>
      <c r="AC206" s="433"/>
      <c r="AD206" s="433"/>
    </row>
    <row r="207" spans="2:30" x14ac:dyDescent="0.35">
      <c r="B207" s="116">
        <v>42698</v>
      </c>
      <c r="C207" s="49">
        <v>4.5659999999999998</v>
      </c>
      <c r="D207" s="350">
        <v>3.7880000000000003</v>
      </c>
      <c r="E207" s="187">
        <f t="shared" si="36"/>
        <v>6.9526362823949916E-4</v>
      </c>
      <c r="F207" s="148">
        <f t="shared" ref="F207:F275" si="47">B207+365.25*5</f>
        <v>44524.25</v>
      </c>
      <c r="G207" s="116"/>
      <c r="H207" s="549">
        <f t="shared" ref="H207:H275" si="48">C$14-D$14</f>
        <v>1119</v>
      </c>
      <c r="I207" s="550">
        <f t="shared" ref="I207:I275" si="49">C$14-F207</f>
        <v>466.75</v>
      </c>
      <c r="J207" s="113">
        <f t="shared" ref="J207:J275" si="50">F207-D$14</f>
        <v>652.25</v>
      </c>
      <c r="K207" s="549">
        <f t="shared" si="37"/>
        <v>4.2414857015192133</v>
      </c>
      <c r="L207" s="559"/>
      <c r="M207" s="433"/>
      <c r="N207" s="187">
        <v>2.8289999999999997</v>
      </c>
      <c r="O207" s="113">
        <v>2.536</v>
      </c>
      <c r="P207" s="198">
        <v>2.3660000000000001</v>
      </c>
      <c r="Q207" s="148">
        <f t="shared" si="38"/>
        <v>45031</v>
      </c>
      <c r="R207" s="148">
        <f t="shared" si="39"/>
        <v>44331</v>
      </c>
      <c r="S207" s="187">
        <f t="shared" si="45"/>
        <v>4.1857142857142814E-4</v>
      </c>
      <c r="T207" s="549">
        <f t="shared" si="40"/>
        <v>700</v>
      </c>
      <c r="U207" s="113">
        <f t="shared" si="41"/>
        <v>506.75</v>
      </c>
      <c r="V207" s="113">
        <f t="shared" si="42"/>
        <v>193.25</v>
      </c>
      <c r="W207" s="549">
        <f t="shared" si="46"/>
        <v>2.6168889285714285</v>
      </c>
      <c r="X207" s="186">
        <f t="shared" si="43"/>
        <v>1.6245967729477848</v>
      </c>
      <c r="Y207" s="113">
        <f t="shared" si="44"/>
        <v>1.6311950596344715</v>
      </c>
      <c r="Z207" s="433"/>
      <c r="AA207" s="433"/>
      <c r="AB207" s="433"/>
      <c r="AC207" s="433"/>
      <c r="AD207" s="433"/>
    </row>
    <row r="208" spans="2:30" x14ac:dyDescent="0.35">
      <c r="B208" s="116">
        <v>42699</v>
      </c>
      <c r="C208" s="49">
        <v>4.5679999999999996</v>
      </c>
      <c r="D208" s="350">
        <v>3.7829999999999999</v>
      </c>
      <c r="E208" s="187">
        <f t="shared" ref="E208:E271" si="51">IF(C208="","",(D208-C208)/($D$14-$C$14))</f>
        <v>7.015192135835565E-4</v>
      </c>
      <c r="F208" s="148">
        <f t="shared" si="47"/>
        <v>44525.25</v>
      </c>
      <c r="G208" s="116"/>
      <c r="H208" s="549">
        <f t="shared" si="48"/>
        <v>1119</v>
      </c>
      <c r="I208" s="550">
        <f t="shared" si="49"/>
        <v>465.75</v>
      </c>
      <c r="J208" s="113">
        <f t="shared" si="50"/>
        <v>653.25</v>
      </c>
      <c r="K208" s="549">
        <f t="shared" ref="K208:K271" si="52">IF(C208="","",C208-(I208*E208))</f>
        <v>4.241267426273458</v>
      </c>
      <c r="L208" s="559"/>
      <c r="M208" s="433"/>
      <c r="N208" s="187">
        <v>2.8260000000000001</v>
      </c>
      <c r="O208" s="113">
        <v>2.5339999999999998</v>
      </c>
      <c r="P208" s="198">
        <v>2.363</v>
      </c>
      <c r="Q208" s="148">
        <f t="shared" ref="Q208:Q271" si="53">IF($F208&lt;$P$14,$P$14,IF($F208&lt;$O$14,$O$14,$N$14))</f>
        <v>45031</v>
      </c>
      <c r="R208" s="148">
        <f t="shared" ref="R208:R271" si="54">IF($F208&gt;$N$14,$N$14,IF($F208&gt;$O$14,$O$14,$P$14))</f>
        <v>44331</v>
      </c>
      <c r="S208" s="187">
        <f t="shared" si="45"/>
        <v>4.1714285714285752E-4</v>
      </c>
      <c r="T208" s="549">
        <f t="shared" ref="T208:T271" si="55">Q208-R208</f>
        <v>700</v>
      </c>
      <c r="U208" s="113">
        <f t="shared" ref="U208:U271" si="56">Q208-F208</f>
        <v>505.75</v>
      </c>
      <c r="V208" s="113">
        <f t="shared" ref="V208:V271" si="57">F208-R208</f>
        <v>194.25</v>
      </c>
      <c r="W208" s="549">
        <f t="shared" si="46"/>
        <v>2.61503</v>
      </c>
      <c r="X208" s="186">
        <f t="shared" ref="X208:X271" si="58">IFERROR(K208-W208,"")</f>
        <v>1.626237426273458</v>
      </c>
      <c r="Y208" s="113">
        <f t="shared" ref="Y208:Y271" si="59">IF(X208="","",((1+X208/200)^2-1)*100)</f>
        <v>1.6328490466900103</v>
      </c>
      <c r="Z208" s="433"/>
      <c r="AA208" s="433"/>
      <c r="AB208" s="433"/>
      <c r="AC208" s="433"/>
      <c r="AD208" s="433"/>
    </row>
    <row r="209" spans="2:30" x14ac:dyDescent="0.35">
      <c r="B209" s="116">
        <v>42702</v>
      </c>
      <c r="C209" s="49">
        <v>4.4930000000000003</v>
      </c>
      <c r="D209" s="350">
        <v>3.714</v>
      </c>
      <c r="E209" s="187">
        <f t="shared" si="51"/>
        <v>6.9615728328865087E-4</v>
      </c>
      <c r="F209" s="148">
        <f t="shared" si="47"/>
        <v>44528.25</v>
      </c>
      <c r="G209" s="116"/>
      <c r="H209" s="549">
        <f t="shared" si="48"/>
        <v>1119</v>
      </c>
      <c r="I209" s="550">
        <f t="shared" si="49"/>
        <v>462.75</v>
      </c>
      <c r="J209" s="113">
        <f t="shared" si="50"/>
        <v>656.25</v>
      </c>
      <c r="K209" s="549">
        <f t="shared" si="52"/>
        <v>4.1708532171581769</v>
      </c>
      <c r="L209" s="559"/>
      <c r="M209" s="433"/>
      <c r="N209" s="187">
        <v>2.7570000000000001</v>
      </c>
      <c r="O209" s="113">
        <v>2.4750000000000001</v>
      </c>
      <c r="P209" s="198">
        <v>2.3130000000000002</v>
      </c>
      <c r="Q209" s="148">
        <f t="shared" si="53"/>
        <v>45031</v>
      </c>
      <c r="R209" s="148">
        <f t="shared" si="54"/>
        <v>44331</v>
      </c>
      <c r="S209" s="187">
        <f t="shared" si="45"/>
        <v>4.028571428571429E-4</v>
      </c>
      <c r="T209" s="549">
        <f t="shared" si="55"/>
        <v>700</v>
      </c>
      <c r="U209" s="113">
        <f t="shared" si="56"/>
        <v>502.75</v>
      </c>
      <c r="V209" s="113">
        <f t="shared" si="57"/>
        <v>197.25</v>
      </c>
      <c r="W209" s="549">
        <f t="shared" si="46"/>
        <v>2.5544635714285717</v>
      </c>
      <c r="X209" s="186">
        <f t="shared" si="58"/>
        <v>1.6163896457296052</v>
      </c>
      <c r="Y209" s="113">
        <f t="shared" si="59"/>
        <v>1.6229214344466669</v>
      </c>
      <c r="Z209" s="433"/>
      <c r="AA209" s="433"/>
      <c r="AB209" s="433"/>
      <c r="AC209" s="433"/>
      <c r="AD209" s="433"/>
    </row>
    <row r="210" spans="2:30" x14ac:dyDescent="0.35">
      <c r="B210" s="116">
        <v>42703</v>
      </c>
      <c r="C210" s="49">
        <v>4.5060000000000002</v>
      </c>
      <c r="D210" s="350">
        <v>3.7359999999999998</v>
      </c>
      <c r="E210" s="187">
        <f t="shared" si="51"/>
        <v>6.8811438784629174E-4</v>
      </c>
      <c r="F210" s="148">
        <f t="shared" si="47"/>
        <v>44529.25</v>
      </c>
      <c r="G210" s="116"/>
      <c r="H210" s="549">
        <f t="shared" si="48"/>
        <v>1119</v>
      </c>
      <c r="I210" s="550">
        <f t="shared" si="49"/>
        <v>461.75</v>
      </c>
      <c r="J210" s="113">
        <f t="shared" si="50"/>
        <v>657.25</v>
      </c>
      <c r="K210" s="549">
        <f t="shared" si="52"/>
        <v>4.1882631814119753</v>
      </c>
      <c r="L210" s="559"/>
      <c r="M210" s="433"/>
      <c r="N210" s="187">
        <v>2.7509999999999999</v>
      </c>
      <c r="O210" s="113">
        <v>2.4809999999999999</v>
      </c>
      <c r="P210" s="198">
        <v>2.3210000000000002</v>
      </c>
      <c r="Q210" s="148">
        <f t="shared" si="53"/>
        <v>45031</v>
      </c>
      <c r="R210" s="148">
        <f t="shared" si="54"/>
        <v>44331</v>
      </c>
      <c r="S210" s="187">
        <f t="shared" si="45"/>
        <v>3.8571428571428573E-4</v>
      </c>
      <c r="T210" s="549">
        <f t="shared" si="55"/>
        <v>700</v>
      </c>
      <c r="U210" s="113">
        <f t="shared" si="56"/>
        <v>501.75</v>
      </c>
      <c r="V210" s="113">
        <f t="shared" si="57"/>
        <v>198.25</v>
      </c>
      <c r="W210" s="549">
        <f t="shared" si="46"/>
        <v>2.5574678571428571</v>
      </c>
      <c r="X210" s="186">
        <f t="shared" si="58"/>
        <v>1.6307953242691182</v>
      </c>
      <c r="Y210" s="113">
        <f t="shared" si="59"/>
        <v>1.6374440577432647</v>
      </c>
      <c r="Z210" s="433"/>
      <c r="AA210" s="433"/>
      <c r="AB210" s="433"/>
      <c r="AC210" s="433"/>
      <c r="AD210" s="433"/>
    </row>
    <row r="211" spans="2:30" x14ac:dyDescent="0.35">
      <c r="B211" s="116">
        <v>42704</v>
      </c>
      <c r="C211" s="49">
        <v>4.5750000000000002</v>
      </c>
      <c r="D211" s="350">
        <v>3.7749999999999999</v>
      </c>
      <c r="E211" s="187">
        <f t="shared" si="51"/>
        <v>7.1492403932082245E-4</v>
      </c>
      <c r="F211" s="148">
        <f t="shared" si="47"/>
        <v>44530.25</v>
      </c>
      <c r="G211" s="116"/>
      <c r="H211" s="549">
        <f t="shared" si="48"/>
        <v>1119</v>
      </c>
      <c r="I211" s="550">
        <f t="shared" si="49"/>
        <v>460.75</v>
      </c>
      <c r="J211" s="113">
        <f t="shared" si="50"/>
        <v>658.25</v>
      </c>
      <c r="K211" s="549">
        <f t="shared" si="52"/>
        <v>4.245598748882931</v>
      </c>
      <c r="L211" s="559"/>
      <c r="M211" s="433"/>
      <c r="N211" s="187">
        <v>2.7789999999999999</v>
      </c>
      <c r="O211" s="113">
        <v>2.5089999999999999</v>
      </c>
      <c r="P211" s="198">
        <v>2.35</v>
      </c>
      <c r="Q211" s="148">
        <f t="shared" si="53"/>
        <v>45031</v>
      </c>
      <c r="R211" s="148">
        <f t="shared" si="54"/>
        <v>44331</v>
      </c>
      <c r="S211" s="187">
        <f t="shared" si="45"/>
        <v>3.8571428571428573E-4</v>
      </c>
      <c r="T211" s="549">
        <f t="shared" si="55"/>
        <v>700</v>
      </c>
      <c r="U211" s="113">
        <f t="shared" si="56"/>
        <v>500.75</v>
      </c>
      <c r="V211" s="113">
        <f t="shared" si="57"/>
        <v>199.25</v>
      </c>
      <c r="W211" s="549">
        <f t="shared" si="46"/>
        <v>2.5858535714285713</v>
      </c>
      <c r="X211" s="186">
        <f t="shared" si="58"/>
        <v>1.6597451774543597</v>
      </c>
      <c r="Y211" s="113">
        <f t="shared" si="59"/>
        <v>1.6666320625895681</v>
      </c>
      <c r="Z211" s="433"/>
      <c r="AA211" s="433"/>
      <c r="AB211" s="433"/>
      <c r="AC211" s="433"/>
      <c r="AD211" s="433"/>
    </row>
    <row r="212" spans="2:30" x14ac:dyDescent="0.35">
      <c r="B212" s="116">
        <v>42705</v>
      </c>
      <c r="C212" s="49">
        <v>4.6310000000000002</v>
      </c>
      <c r="D212" s="350">
        <v>3.8010000000000002</v>
      </c>
      <c r="E212" s="187">
        <f t="shared" si="51"/>
        <v>7.4173369079535306E-4</v>
      </c>
      <c r="F212" s="148">
        <f t="shared" si="47"/>
        <v>44531.25</v>
      </c>
      <c r="G212" s="116"/>
      <c r="H212" s="549">
        <f t="shared" si="48"/>
        <v>1119</v>
      </c>
      <c r="I212" s="550">
        <f t="shared" si="49"/>
        <v>459.75</v>
      </c>
      <c r="J212" s="113">
        <f t="shared" si="50"/>
        <v>659.25</v>
      </c>
      <c r="K212" s="549">
        <f t="shared" si="52"/>
        <v>4.2899879356568364</v>
      </c>
      <c r="L212" s="559"/>
      <c r="M212" s="433"/>
      <c r="N212" s="187">
        <v>2.8239999999999998</v>
      </c>
      <c r="O212" s="113">
        <v>2.5499999999999998</v>
      </c>
      <c r="P212" s="198">
        <v>2.3839999999999999</v>
      </c>
      <c r="Q212" s="148">
        <f t="shared" si="53"/>
        <v>45031</v>
      </c>
      <c r="R212" s="148">
        <f t="shared" si="54"/>
        <v>44331</v>
      </c>
      <c r="S212" s="187">
        <f t="shared" si="45"/>
        <v>3.9142857142857143E-4</v>
      </c>
      <c r="T212" s="549">
        <f t="shared" si="55"/>
        <v>700</v>
      </c>
      <c r="U212" s="113">
        <f t="shared" si="56"/>
        <v>499.75</v>
      </c>
      <c r="V212" s="113">
        <f t="shared" si="57"/>
        <v>200.25</v>
      </c>
      <c r="W212" s="549">
        <f t="shared" si="46"/>
        <v>2.6283835714285715</v>
      </c>
      <c r="X212" s="186">
        <f t="shared" si="58"/>
        <v>1.661604364228265</v>
      </c>
      <c r="Y212" s="113">
        <f t="shared" si="59"/>
        <v>1.6685066868863174</v>
      </c>
      <c r="Z212" s="433"/>
      <c r="AA212" s="433"/>
      <c r="AB212" s="433"/>
      <c r="AC212" s="433"/>
      <c r="AD212" s="433"/>
    </row>
    <row r="213" spans="2:30" x14ac:dyDescent="0.35">
      <c r="B213" s="116">
        <v>42706</v>
      </c>
      <c r="C213" s="49">
        <v>4.6269999999999998</v>
      </c>
      <c r="D213" s="350">
        <v>3.7960000000000003</v>
      </c>
      <c r="E213" s="187">
        <f t="shared" si="51"/>
        <v>7.4262734584450358E-4</v>
      </c>
      <c r="F213" s="148">
        <f t="shared" si="47"/>
        <v>44532.25</v>
      </c>
      <c r="G213" s="116"/>
      <c r="H213" s="549">
        <f t="shared" si="48"/>
        <v>1119</v>
      </c>
      <c r="I213" s="550">
        <f t="shared" si="49"/>
        <v>458.75</v>
      </c>
      <c r="J213" s="113">
        <f t="shared" si="50"/>
        <v>660.25</v>
      </c>
      <c r="K213" s="549">
        <f t="shared" si="52"/>
        <v>4.2863197050938338</v>
      </c>
      <c r="L213" s="559"/>
      <c r="M213" s="433"/>
      <c r="N213" s="187">
        <v>2.86</v>
      </c>
      <c r="O213" s="113">
        <v>2.5830000000000002</v>
      </c>
      <c r="P213" s="198">
        <v>2.4079999999999999</v>
      </c>
      <c r="Q213" s="148">
        <f t="shared" si="53"/>
        <v>45031</v>
      </c>
      <c r="R213" s="148">
        <f t="shared" si="54"/>
        <v>44331</v>
      </c>
      <c r="S213" s="187">
        <f t="shared" si="45"/>
        <v>3.9571428571428527E-4</v>
      </c>
      <c r="T213" s="549">
        <f t="shared" si="55"/>
        <v>700</v>
      </c>
      <c r="U213" s="113">
        <f t="shared" si="56"/>
        <v>498.75</v>
      </c>
      <c r="V213" s="113">
        <f t="shared" si="57"/>
        <v>201.25</v>
      </c>
      <c r="W213" s="549">
        <f t="shared" si="46"/>
        <v>2.6626375000000002</v>
      </c>
      <c r="X213" s="186">
        <f t="shared" si="58"/>
        <v>1.6236822050938335</v>
      </c>
      <c r="Y213" s="113">
        <f t="shared" si="59"/>
        <v>1.6302730648516617</v>
      </c>
      <c r="Z213" s="433"/>
      <c r="AA213" s="433"/>
      <c r="AB213" s="433"/>
      <c r="AC213" s="433"/>
      <c r="AD213" s="433"/>
    </row>
    <row r="214" spans="2:30" x14ac:dyDescent="0.35">
      <c r="B214" s="116">
        <v>42709</v>
      </c>
      <c r="C214" s="49">
        <v>4.6180000000000003</v>
      </c>
      <c r="D214" s="350">
        <v>3.7880000000000003</v>
      </c>
      <c r="E214" s="187">
        <f t="shared" si="51"/>
        <v>7.4173369079535306E-4</v>
      </c>
      <c r="F214" s="148">
        <f t="shared" si="47"/>
        <v>44535.25</v>
      </c>
      <c r="G214" s="116"/>
      <c r="H214" s="549">
        <f t="shared" si="48"/>
        <v>1119</v>
      </c>
      <c r="I214" s="550">
        <f t="shared" si="49"/>
        <v>455.75</v>
      </c>
      <c r="J214" s="113">
        <f t="shared" si="50"/>
        <v>663.25</v>
      </c>
      <c r="K214" s="549">
        <f t="shared" si="52"/>
        <v>4.2799548704200179</v>
      </c>
      <c r="L214" s="559"/>
      <c r="M214" s="433"/>
      <c r="N214" s="187">
        <v>2.8289999999999997</v>
      </c>
      <c r="O214" s="113">
        <v>2.5529999999999999</v>
      </c>
      <c r="P214" s="198">
        <v>2.379</v>
      </c>
      <c r="Q214" s="148">
        <f t="shared" si="53"/>
        <v>45031</v>
      </c>
      <c r="R214" s="148">
        <f t="shared" si="54"/>
        <v>44331</v>
      </c>
      <c r="S214" s="187">
        <f t="shared" si="45"/>
        <v>3.9428571428571399E-4</v>
      </c>
      <c r="T214" s="549">
        <f t="shared" si="55"/>
        <v>700</v>
      </c>
      <c r="U214" s="113">
        <f t="shared" si="56"/>
        <v>495.75</v>
      </c>
      <c r="V214" s="113">
        <f t="shared" si="57"/>
        <v>204.25</v>
      </c>
      <c r="W214" s="549">
        <f t="shared" si="46"/>
        <v>2.6335328571428569</v>
      </c>
      <c r="X214" s="186">
        <f t="shared" si="58"/>
        <v>1.646422013277161</v>
      </c>
      <c r="Y214" s="113">
        <f t="shared" si="59"/>
        <v>1.6531987768916734</v>
      </c>
      <c r="Z214" s="433"/>
      <c r="AA214" s="433"/>
      <c r="AB214" s="433"/>
      <c r="AC214" s="433"/>
      <c r="AD214" s="433"/>
    </row>
    <row r="215" spans="2:30" x14ac:dyDescent="0.35">
      <c r="B215" s="116">
        <v>42710</v>
      </c>
      <c r="C215" s="49">
        <v>4.6139999999999999</v>
      </c>
      <c r="D215" s="350">
        <v>3.7720000000000002</v>
      </c>
      <c r="E215" s="187">
        <f t="shared" si="51"/>
        <v>7.5245755138516495E-4</v>
      </c>
      <c r="F215" s="148">
        <f t="shared" si="47"/>
        <v>44536.25</v>
      </c>
      <c r="G215" s="116"/>
      <c r="H215" s="549">
        <f t="shared" si="48"/>
        <v>1119</v>
      </c>
      <c r="I215" s="550">
        <f t="shared" si="49"/>
        <v>454.75</v>
      </c>
      <c r="J215" s="113">
        <f t="shared" si="50"/>
        <v>664.25</v>
      </c>
      <c r="K215" s="549">
        <f t="shared" si="52"/>
        <v>4.271819928507596</v>
      </c>
      <c r="L215" s="559"/>
      <c r="M215" s="433"/>
      <c r="N215" s="187">
        <v>2.8479999999999999</v>
      </c>
      <c r="O215" s="113">
        <v>2.5670000000000002</v>
      </c>
      <c r="P215" s="198">
        <v>2.3890000000000002</v>
      </c>
      <c r="Q215" s="148">
        <f t="shared" si="53"/>
        <v>45031</v>
      </c>
      <c r="R215" s="148">
        <f t="shared" si="54"/>
        <v>44331</v>
      </c>
      <c r="S215" s="187">
        <f t="shared" si="45"/>
        <v>4.0142857142857097E-4</v>
      </c>
      <c r="T215" s="549">
        <f t="shared" si="55"/>
        <v>700</v>
      </c>
      <c r="U215" s="113">
        <f t="shared" si="56"/>
        <v>494.75</v>
      </c>
      <c r="V215" s="113">
        <f t="shared" si="57"/>
        <v>205.25</v>
      </c>
      <c r="W215" s="549">
        <f t="shared" si="46"/>
        <v>2.6493932142857144</v>
      </c>
      <c r="X215" s="186">
        <f t="shared" si="58"/>
        <v>1.6224267142218816</v>
      </c>
      <c r="Y215" s="113">
        <f t="shared" si="59"/>
        <v>1.6290073853294285</v>
      </c>
      <c r="Z215" s="433"/>
      <c r="AA215" s="433"/>
      <c r="AB215" s="433"/>
      <c r="AC215" s="433"/>
      <c r="AD215" s="433"/>
    </row>
    <row r="216" spans="2:30" x14ac:dyDescent="0.35">
      <c r="B216" s="116">
        <v>42711</v>
      </c>
      <c r="C216" s="49">
        <v>4.5730000000000004</v>
      </c>
      <c r="D216" s="350">
        <v>3.754</v>
      </c>
      <c r="E216" s="187">
        <f t="shared" si="51"/>
        <v>7.3190348525469201E-4</v>
      </c>
      <c r="F216" s="148">
        <f t="shared" si="47"/>
        <v>44537.25</v>
      </c>
      <c r="G216" s="116"/>
      <c r="H216" s="549">
        <f t="shared" si="48"/>
        <v>1119</v>
      </c>
      <c r="I216" s="550">
        <f t="shared" si="49"/>
        <v>453.75</v>
      </c>
      <c r="J216" s="113">
        <f t="shared" si="50"/>
        <v>665.25</v>
      </c>
      <c r="K216" s="549">
        <f t="shared" si="52"/>
        <v>4.2408987935656839</v>
      </c>
      <c r="L216" s="559"/>
      <c r="M216" s="433"/>
      <c r="N216" s="187">
        <v>2.8279999999999998</v>
      </c>
      <c r="O216" s="113">
        <v>2.548</v>
      </c>
      <c r="P216" s="198">
        <v>2.371</v>
      </c>
      <c r="Q216" s="148">
        <f t="shared" si="53"/>
        <v>45031</v>
      </c>
      <c r="R216" s="148">
        <f t="shared" si="54"/>
        <v>44331</v>
      </c>
      <c r="S216" s="187">
        <f t="shared" si="45"/>
        <v>3.9999999999999969E-4</v>
      </c>
      <c r="T216" s="549">
        <f t="shared" si="55"/>
        <v>700</v>
      </c>
      <c r="U216" s="113">
        <f t="shared" si="56"/>
        <v>493.75</v>
      </c>
      <c r="V216" s="113">
        <f t="shared" si="57"/>
        <v>206.25</v>
      </c>
      <c r="W216" s="549">
        <f t="shared" si="46"/>
        <v>2.6305000000000001</v>
      </c>
      <c r="X216" s="186">
        <f t="shared" si="58"/>
        <v>1.6103987935656838</v>
      </c>
      <c r="Y216" s="113">
        <f t="shared" si="59"/>
        <v>1.6168822542514949</v>
      </c>
      <c r="Z216" s="433"/>
      <c r="AA216" s="433"/>
      <c r="AB216" s="433"/>
      <c r="AC216" s="433"/>
      <c r="AD216" s="433"/>
    </row>
    <row r="217" spans="2:30" x14ac:dyDescent="0.35">
      <c r="B217" s="116">
        <v>42712</v>
      </c>
      <c r="C217" s="49">
        <v>4.5890000000000004</v>
      </c>
      <c r="D217" s="350">
        <v>3.766</v>
      </c>
      <c r="E217" s="187">
        <f t="shared" si="51"/>
        <v>7.3547810545129615E-4</v>
      </c>
      <c r="F217" s="148">
        <f t="shared" si="47"/>
        <v>44538.25</v>
      </c>
      <c r="G217" s="116"/>
      <c r="H217" s="549">
        <f t="shared" si="48"/>
        <v>1119</v>
      </c>
      <c r="I217" s="550">
        <f t="shared" si="49"/>
        <v>452.75</v>
      </c>
      <c r="J217" s="113">
        <f t="shared" si="50"/>
        <v>666.25</v>
      </c>
      <c r="K217" s="549">
        <f t="shared" si="52"/>
        <v>4.256012287756926</v>
      </c>
      <c r="L217" s="559"/>
      <c r="M217" s="433"/>
      <c r="N217" s="187">
        <v>2.7949999999999999</v>
      </c>
      <c r="O217" s="113">
        <v>2.5129999999999999</v>
      </c>
      <c r="P217" s="198">
        <v>2.3420000000000001</v>
      </c>
      <c r="Q217" s="148">
        <f t="shared" si="53"/>
        <v>45031</v>
      </c>
      <c r="R217" s="148">
        <f t="shared" si="54"/>
        <v>44331</v>
      </c>
      <c r="S217" s="187">
        <f t="shared" si="45"/>
        <v>4.028571428571429E-4</v>
      </c>
      <c r="T217" s="549">
        <f t="shared" si="55"/>
        <v>700</v>
      </c>
      <c r="U217" s="113">
        <f t="shared" si="56"/>
        <v>492.75</v>
      </c>
      <c r="V217" s="113">
        <f t="shared" si="57"/>
        <v>207.25</v>
      </c>
      <c r="W217" s="549">
        <f t="shared" si="46"/>
        <v>2.5964921428571426</v>
      </c>
      <c r="X217" s="186">
        <f t="shared" si="58"/>
        <v>1.6595201448997834</v>
      </c>
      <c r="Y217" s="113">
        <f t="shared" si="59"/>
        <v>1.6664051626780862</v>
      </c>
      <c r="Z217" s="433"/>
      <c r="AA217" s="433"/>
      <c r="AB217" s="433"/>
      <c r="AC217" s="433"/>
      <c r="AD217" s="433"/>
    </row>
    <row r="218" spans="2:30" x14ac:dyDescent="0.35">
      <c r="B218" s="116">
        <v>42713</v>
      </c>
      <c r="C218" s="49">
        <v>4.6370000000000005</v>
      </c>
      <c r="D218" s="350">
        <v>3.798</v>
      </c>
      <c r="E218" s="187">
        <f t="shared" si="51"/>
        <v>7.4977658623771263E-4</v>
      </c>
      <c r="F218" s="148">
        <f t="shared" si="47"/>
        <v>44539.25</v>
      </c>
      <c r="G218" s="116"/>
      <c r="H218" s="549">
        <f t="shared" si="48"/>
        <v>1119</v>
      </c>
      <c r="I218" s="550">
        <f t="shared" si="49"/>
        <v>451.75</v>
      </c>
      <c r="J218" s="113">
        <f t="shared" si="50"/>
        <v>667.25</v>
      </c>
      <c r="K218" s="549">
        <f t="shared" si="52"/>
        <v>4.2982884271671136</v>
      </c>
      <c r="L218" s="559"/>
      <c r="M218" s="433"/>
      <c r="N218" s="187">
        <v>2.8580000000000001</v>
      </c>
      <c r="O218" s="113">
        <v>2.56</v>
      </c>
      <c r="P218" s="198">
        <v>2.3890000000000002</v>
      </c>
      <c r="Q218" s="148">
        <f t="shared" si="53"/>
        <v>45031</v>
      </c>
      <c r="R218" s="148">
        <f t="shared" si="54"/>
        <v>44331</v>
      </c>
      <c r="S218" s="187">
        <f t="shared" si="45"/>
        <v>4.2571428571428578E-4</v>
      </c>
      <c r="T218" s="549">
        <f t="shared" si="55"/>
        <v>700</v>
      </c>
      <c r="U218" s="113">
        <f t="shared" si="56"/>
        <v>491.75</v>
      </c>
      <c r="V218" s="113">
        <f t="shared" si="57"/>
        <v>208.25</v>
      </c>
      <c r="W218" s="549">
        <f t="shared" si="46"/>
        <v>2.6486550000000002</v>
      </c>
      <c r="X218" s="186">
        <f t="shared" si="58"/>
        <v>1.6496334271671134</v>
      </c>
      <c r="Y218" s="113">
        <f t="shared" si="59"/>
        <v>1.6564366532771935</v>
      </c>
      <c r="Z218" s="433"/>
      <c r="AA218" s="433"/>
      <c r="AB218" s="433"/>
      <c r="AC218" s="433"/>
      <c r="AD218" s="433"/>
    </row>
    <row r="219" spans="2:30" x14ac:dyDescent="0.35">
      <c r="B219" s="116">
        <v>42716</v>
      </c>
      <c r="C219" s="49">
        <v>4.6790000000000003</v>
      </c>
      <c r="D219" s="350">
        <v>3.8260000000000001</v>
      </c>
      <c r="E219" s="187">
        <f t="shared" si="51"/>
        <v>7.6228775692582676E-4</v>
      </c>
      <c r="F219" s="148">
        <f t="shared" si="47"/>
        <v>44542.25</v>
      </c>
      <c r="G219" s="116"/>
      <c r="H219" s="549">
        <f t="shared" si="48"/>
        <v>1119</v>
      </c>
      <c r="I219" s="550">
        <f t="shared" si="49"/>
        <v>448.75</v>
      </c>
      <c r="J219" s="113">
        <f t="shared" si="50"/>
        <v>670.25</v>
      </c>
      <c r="K219" s="549">
        <f t="shared" si="52"/>
        <v>4.3369233690795355</v>
      </c>
      <c r="L219" s="559"/>
      <c r="M219" s="433"/>
      <c r="N219" s="187">
        <v>2.895</v>
      </c>
      <c r="O219" s="113">
        <v>2.5830000000000002</v>
      </c>
      <c r="P219" s="198">
        <v>2.411</v>
      </c>
      <c r="Q219" s="148">
        <f t="shared" si="53"/>
        <v>45031</v>
      </c>
      <c r="R219" s="148">
        <f t="shared" si="54"/>
        <v>44331</v>
      </c>
      <c r="S219" s="187">
        <f t="shared" si="45"/>
        <v>4.4571428571428545E-4</v>
      </c>
      <c r="T219" s="549">
        <f t="shared" si="55"/>
        <v>700</v>
      </c>
      <c r="U219" s="113">
        <f t="shared" si="56"/>
        <v>488.75</v>
      </c>
      <c r="V219" s="113">
        <f t="shared" si="57"/>
        <v>211.25</v>
      </c>
      <c r="W219" s="549">
        <f t="shared" si="46"/>
        <v>2.6771571428571432</v>
      </c>
      <c r="X219" s="186">
        <f t="shared" si="58"/>
        <v>1.6597662262223922</v>
      </c>
      <c r="Y219" s="113">
        <f t="shared" si="59"/>
        <v>1.6666532860366345</v>
      </c>
      <c r="Z219" s="433"/>
      <c r="AA219" s="433"/>
      <c r="AB219" s="433"/>
      <c r="AC219" s="433"/>
      <c r="AD219" s="433"/>
    </row>
    <row r="220" spans="2:30" x14ac:dyDescent="0.35">
      <c r="B220" s="116">
        <v>42717</v>
      </c>
      <c r="C220" s="49">
        <v>4.6690000000000005</v>
      </c>
      <c r="D220" s="350">
        <v>3.8149999999999999</v>
      </c>
      <c r="E220" s="187">
        <f t="shared" si="51"/>
        <v>7.6318141197497815E-4</v>
      </c>
      <c r="F220" s="148">
        <f t="shared" si="47"/>
        <v>44543.25</v>
      </c>
      <c r="G220" s="116"/>
      <c r="H220" s="549">
        <f t="shared" si="48"/>
        <v>1119</v>
      </c>
      <c r="I220" s="550">
        <f t="shared" si="49"/>
        <v>447.75</v>
      </c>
      <c r="J220" s="113">
        <f t="shared" si="50"/>
        <v>671.25</v>
      </c>
      <c r="K220" s="549">
        <f t="shared" si="52"/>
        <v>4.3272855227882037</v>
      </c>
      <c r="L220" s="559"/>
      <c r="M220" s="433"/>
      <c r="N220" s="187">
        <v>2.8689999999999998</v>
      </c>
      <c r="O220" s="113">
        <v>2.5709999999999997</v>
      </c>
      <c r="P220" s="198">
        <v>2.4</v>
      </c>
      <c r="Q220" s="148">
        <f t="shared" si="53"/>
        <v>45031</v>
      </c>
      <c r="R220" s="148">
        <f t="shared" si="54"/>
        <v>44331</v>
      </c>
      <c r="S220" s="187">
        <f t="shared" si="45"/>
        <v>4.2571428571428578E-4</v>
      </c>
      <c r="T220" s="549">
        <f t="shared" si="55"/>
        <v>700</v>
      </c>
      <c r="U220" s="113">
        <f t="shared" si="56"/>
        <v>487.75</v>
      </c>
      <c r="V220" s="113">
        <f t="shared" si="57"/>
        <v>212.25</v>
      </c>
      <c r="W220" s="549">
        <f t="shared" si="46"/>
        <v>2.6613578571428569</v>
      </c>
      <c r="X220" s="186">
        <f t="shared" si="58"/>
        <v>1.6659276656453468</v>
      </c>
      <c r="Y220" s="113">
        <f t="shared" si="59"/>
        <v>1.6728659531132672</v>
      </c>
      <c r="Z220" s="433"/>
      <c r="AA220" s="433"/>
      <c r="AB220" s="433"/>
      <c r="AC220" s="433"/>
      <c r="AD220" s="433"/>
    </row>
    <row r="221" spans="2:30" x14ac:dyDescent="0.35">
      <c r="B221" s="116">
        <v>42718</v>
      </c>
      <c r="C221" s="49">
        <v>4.7549999999999999</v>
      </c>
      <c r="D221" s="350">
        <v>3.8810000000000002</v>
      </c>
      <c r="E221" s="187">
        <f t="shared" si="51"/>
        <v>7.810545129579979E-4</v>
      </c>
      <c r="F221" s="148">
        <f t="shared" si="47"/>
        <v>44544.25</v>
      </c>
      <c r="G221" s="116"/>
      <c r="H221" s="549">
        <f t="shared" si="48"/>
        <v>1119</v>
      </c>
      <c r="I221" s="550">
        <f t="shared" si="49"/>
        <v>446.75</v>
      </c>
      <c r="J221" s="113">
        <f t="shared" si="50"/>
        <v>672.25</v>
      </c>
      <c r="K221" s="549">
        <f t="shared" si="52"/>
        <v>4.4060638963360139</v>
      </c>
      <c r="L221" s="559"/>
      <c r="M221" s="433"/>
      <c r="N221" s="187">
        <v>2.8660000000000001</v>
      </c>
      <c r="O221" s="113">
        <v>2.5629999999999997</v>
      </c>
      <c r="P221" s="198">
        <v>2.395</v>
      </c>
      <c r="Q221" s="148">
        <f t="shared" si="53"/>
        <v>45031</v>
      </c>
      <c r="R221" s="148">
        <f t="shared" si="54"/>
        <v>44331</v>
      </c>
      <c r="S221" s="187">
        <f t="shared" si="45"/>
        <v>4.3285714285714341E-4</v>
      </c>
      <c r="T221" s="549">
        <f t="shared" si="55"/>
        <v>700</v>
      </c>
      <c r="U221" s="113">
        <f t="shared" si="56"/>
        <v>486.75</v>
      </c>
      <c r="V221" s="113">
        <f t="shared" si="57"/>
        <v>213.25</v>
      </c>
      <c r="W221" s="549">
        <f t="shared" si="46"/>
        <v>2.6553067857142856</v>
      </c>
      <c r="X221" s="186">
        <f t="shared" si="58"/>
        <v>1.7507571106217283</v>
      </c>
      <c r="Y221" s="113">
        <f t="shared" si="59"/>
        <v>1.7584199867726857</v>
      </c>
      <c r="Z221" s="433"/>
      <c r="AA221" s="433"/>
      <c r="AB221" s="433"/>
      <c r="AC221" s="433"/>
      <c r="AD221" s="433"/>
    </row>
    <row r="222" spans="2:30" x14ac:dyDescent="0.35">
      <c r="B222" s="116">
        <v>42719</v>
      </c>
      <c r="C222" s="49">
        <v>4.8049999999999997</v>
      </c>
      <c r="D222" s="350">
        <v>3.9180000000000001</v>
      </c>
      <c r="E222" s="187">
        <f t="shared" si="51"/>
        <v>7.9267202859696119E-4</v>
      </c>
      <c r="F222" s="148">
        <f t="shared" si="47"/>
        <v>44545.25</v>
      </c>
      <c r="G222" s="116"/>
      <c r="H222" s="549">
        <f t="shared" si="48"/>
        <v>1119</v>
      </c>
      <c r="I222" s="550">
        <f t="shared" si="49"/>
        <v>445.75</v>
      </c>
      <c r="J222" s="113">
        <f t="shared" si="50"/>
        <v>673.25</v>
      </c>
      <c r="K222" s="549">
        <f t="shared" si="52"/>
        <v>4.4516664432529041</v>
      </c>
      <c r="L222" s="559"/>
      <c r="M222" s="433"/>
      <c r="N222" s="187">
        <v>2.9459999999999997</v>
      </c>
      <c r="O222" s="113">
        <v>2.6509999999999998</v>
      </c>
      <c r="P222" s="198">
        <v>2.4790000000000001</v>
      </c>
      <c r="Q222" s="148">
        <f t="shared" si="53"/>
        <v>45031</v>
      </c>
      <c r="R222" s="148">
        <f t="shared" si="54"/>
        <v>44331</v>
      </c>
      <c r="S222" s="187">
        <f t="shared" si="45"/>
        <v>4.2142857142857135E-4</v>
      </c>
      <c r="T222" s="549">
        <f t="shared" si="55"/>
        <v>700</v>
      </c>
      <c r="U222" s="113">
        <f t="shared" si="56"/>
        <v>485.75</v>
      </c>
      <c r="V222" s="113">
        <f t="shared" si="57"/>
        <v>214.25</v>
      </c>
      <c r="W222" s="549">
        <f t="shared" si="46"/>
        <v>2.741291071428571</v>
      </c>
      <c r="X222" s="186">
        <f t="shared" si="58"/>
        <v>1.7103753718243331</v>
      </c>
      <c r="Y222" s="113">
        <f t="shared" si="59"/>
        <v>1.7176888316057015</v>
      </c>
      <c r="Z222" s="433"/>
      <c r="AA222" s="433"/>
      <c r="AB222" s="433"/>
      <c r="AC222" s="433"/>
      <c r="AD222" s="433"/>
    </row>
    <row r="223" spans="2:30" x14ac:dyDescent="0.35">
      <c r="B223" s="116">
        <v>42720</v>
      </c>
      <c r="C223" s="49">
        <v>4.8179999999999996</v>
      </c>
      <c r="D223" s="350">
        <v>3.9290000000000003</v>
      </c>
      <c r="E223" s="187">
        <f t="shared" si="51"/>
        <v>7.944593386952631E-4</v>
      </c>
      <c r="F223" s="148">
        <f t="shared" si="47"/>
        <v>44546.25</v>
      </c>
      <c r="G223" s="116"/>
      <c r="H223" s="549">
        <f t="shared" si="48"/>
        <v>1119</v>
      </c>
      <c r="I223" s="550">
        <f t="shared" si="49"/>
        <v>444.75</v>
      </c>
      <c r="J223" s="113">
        <f t="shared" si="50"/>
        <v>674.25</v>
      </c>
      <c r="K223" s="549">
        <f t="shared" si="52"/>
        <v>4.4646642091152815</v>
      </c>
      <c r="L223" s="559"/>
      <c r="M223" s="433"/>
      <c r="N223" s="187">
        <v>2.9769999999999999</v>
      </c>
      <c r="O223" s="113">
        <v>2.6669999999999998</v>
      </c>
      <c r="P223" s="198">
        <v>2.488</v>
      </c>
      <c r="Q223" s="148">
        <f t="shared" si="53"/>
        <v>45031</v>
      </c>
      <c r="R223" s="148">
        <f t="shared" si="54"/>
        <v>44331</v>
      </c>
      <c r="S223" s="187">
        <f t="shared" si="45"/>
        <v>4.4285714285714295E-4</v>
      </c>
      <c r="T223" s="549">
        <f t="shared" si="55"/>
        <v>700</v>
      </c>
      <c r="U223" s="113">
        <f t="shared" si="56"/>
        <v>484.75</v>
      </c>
      <c r="V223" s="113">
        <f t="shared" si="57"/>
        <v>215.25</v>
      </c>
      <c r="W223" s="549">
        <f t="shared" si="46"/>
        <v>2.7623249999999997</v>
      </c>
      <c r="X223" s="186">
        <f t="shared" si="58"/>
        <v>1.7023392091152818</v>
      </c>
      <c r="Y223" s="113">
        <f t="shared" si="59"/>
        <v>1.7095841060725148</v>
      </c>
      <c r="Z223" s="433"/>
      <c r="AA223" s="433"/>
      <c r="AB223" s="433"/>
      <c r="AC223" s="433"/>
      <c r="AD223" s="433"/>
    </row>
    <row r="224" spans="2:30" x14ac:dyDescent="0.35">
      <c r="B224" s="116">
        <v>42723</v>
      </c>
      <c r="C224" s="49">
        <v>4.8220000000000001</v>
      </c>
      <c r="D224" s="350">
        <v>3.9359999999999999</v>
      </c>
      <c r="E224" s="187">
        <f t="shared" si="51"/>
        <v>7.9177837354781067E-4</v>
      </c>
      <c r="F224" s="148">
        <f t="shared" si="47"/>
        <v>44549.25</v>
      </c>
      <c r="G224" s="116"/>
      <c r="H224" s="549">
        <f t="shared" si="48"/>
        <v>1119</v>
      </c>
      <c r="I224" s="550">
        <f t="shared" si="49"/>
        <v>441.75</v>
      </c>
      <c r="J224" s="113">
        <f t="shared" si="50"/>
        <v>677.25</v>
      </c>
      <c r="K224" s="549">
        <f t="shared" si="52"/>
        <v>4.4722319034852545</v>
      </c>
      <c r="L224" s="559"/>
      <c r="M224" s="433"/>
      <c r="N224" s="187">
        <v>3.02</v>
      </c>
      <c r="O224" s="113">
        <v>2.714</v>
      </c>
      <c r="P224" s="198">
        <v>2.5230000000000001</v>
      </c>
      <c r="Q224" s="148">
        <f t="shared" si="53"/>
        <v>45031</v>
      </c>
      <c r="R224" s="148">
        <f t="shared" si="54"/>
        <v>44331</v>
      </c>
      <c r="S224" s="187">
        <f t="shared" si="45"/>
        <v>4.3714285714285719E-4</v>
      </c>
      <c r="T224" s="549">
        <f t="shared" si="55"/>
        <v>700</v>
      </c>
      <c r="U224" s="113">
        <f t="shared" si="56"/>
        <v>481.75</v>
      </c>
      <c r="V224" s="113">
        <f t="shared" si="57"/>
        <v>218.25</v>
      </c>
      <c r="W224" s="549">
        <f t="shared" si="46"/>
        <v>2.8094064285714286</v>
      </c>
      <c r="X224" s="186">
        <f t="shared" si="58"/>
        <v>1.6628254749138258</v>
      </c>
      <c r="Y224" s="113">
        <f t="shared" si="59"/>
        <v>1.6697379463138651</v>
      </c>
      <c r="Z224" s="433"/>
      <c r="AA224" s="433"/>
      <c r="AB224" s="433"/>
      <c r="AC224" s="433"/>
      <c r="AD224" s="433"/>
    </row>
    <row r="225" spans="2:30" x14ac:dyDescent="0.35">
      <c r="B225" s="116">
        <v>42724</v>
      </c>
      <c r="C225" s="49">
        <v>4.8309999999999995</v>
      </c>
      <c r="D225" s="350">
        <v>3.9489999999999998</v>
      </c>
      <c r="E225" s="187">
        <f t="shared" si="51"/>
        <v>7.8820375335120619E-4</v>
      </c>
      <c r="F225" s="148">
        <f t="shared" si="47"/>
        <v>44550.25</v>
      </c>
      <c r="G225" s="116"/>
      <c r="H225" s="549">
        <f t="shared" si="48"/>
        <v>1119</v>
      </c>
      <c r="I225" s="550">
        <f t="shared" si="49"/>
        <v>440.75</v>
      </c>
      <c r="J225" s="113">
        <f t="shared" si="50"/>
        <v>678.25</v>
      </c>
      <c r="K225" s="549">
        <f t="shared" si="52"/>
        <v>4.4835991957104557</v>
      </c>
      <c r="L225" s="559"/>
      <c r="M225" s="433"/>
      <c r="N225" s="187">
        <v>3.0190000000000001</v>
      </c>
      <c r="O225" s="113">
        <v>2.7210000000000001</v>
      </c>
      <c r="P225" s="198">
        <v>2.5249999999999999</v>
      </c>
      <c r="Q225" s="148">
        <f t="shared" si="53"/>
        <v>45031</v>
      </c>
      <c r="R225" s="148">
        <f t="shared" si="54"/>
        <v>44331</v>
      </c>
      <c r="S225" s="187">
        <f t="shared" si="45"/>
        <v>4.2571428571428578E-4</v>
      </c>
      <c r="T225" s="549">
        <f t="shared" si="55"/>
        <v>700</v>
      </c>
      <c r="U225" s="113">
        <f t="shared" si="56"/>
        <v>480.75</v>
      </c>
      <c r="V225" s="113">
        <f t="shared" si="57"/>
        <v>219.25</v>
      </c>
      <c r="W225" s="549">
        <f t="shared" si="46"/>
        <v>2.8143378571428572</v>
      </c>
      <c r="X225" s="186">
        <f t="shared" si="58"/>
        <v>1.6692613385675985</v>
      </c>
      <c r="Y225" s="113">
        <f t="shared" si="59"/>
        <v>1.6762274221086892</v>
      </c>
      <c r="Z225" s="433"/>
      <c r="AA225" s="433"/>
      <c r="AB225" s="433"/>
      <c r="AC225" s="433"/>
      <c r="AD225" s="433"/>
    </row>
    <row r="226" spans="2:30" x14ac:dyDescent="0.35">
      <c r="B226" s="116">
        <v>42725</v>
      </c>
      <c r="C226" s="49">
        <v>4.8550000000000004</v>
      </c>
      <c r="D226" s="350">
        <v>4.0019999999999998</v>
      </c>
      <c r="E226" s="187">
        <f t="shared" si="51"/>
        <v>7.6228775692582719E-4</v>
      </c>
      <c r="F226" s="148">
        <f t="shared" si="47"/>
        <v>44551.25</v>
      </c>
      <c r="G226" s="116"/>
      <c r="H226" s="549">
        <f t="shared" si="48"/>
        <v>1119</v>
      </c>
      <c r="I226" s="550">
        <f t="shared" si="49"/>
        <v>439.75</v>
      </c>
      <c r="J226" s="113">
        <f t="shared" si="50"/>
        <v>679.25</v>
      </c>
      <c r="K226" s="549">
        <f t="shared" si="52"/>
        <v>4.5197839588918676</v>
      </c>
      <c r="L226" s="559"/>
      <c r="M226" s="433"/>
      <c r="N226" s="187">
        <v>3.0430000000000001</v>
      </c>
      <c r="O226" s="113">
        <v>2.7530000000000001</v>
      </c>
      <c r="P226" s="198">
        <v>2.5529999999999999</v>
      </c>
      <c r="Q226" s="148">
        <f t="shared" si="53"/>
        <v>45031</v>
      </c>
      <c r="R226" s="148">
        <f t="shared" si="54"/>
        <v>44331</v>
      </c>
      <c r="S226" s="187">
        <f t="shared" si="45"/>
        <v>4.1428571428571431E-4</v>
      </c>
      <c r="T226" s="549">
        <f t="shared" si="55"/>
        <v>700</v>
      </c>
      <c r="U226" s="113">
        <f t="shared" si="56"/>
        <v>479.75</v>
      </c>
      <c r="V226" s="113">
        <f t="shared" si="57"/>
        <v>220.25</v>
      </c>
      <c r="W226" s="549">
        <f t="shared" si="46"/>
        <v>2.8442464285714286</v>
      </c>
      <c r="X226" s="186">
        <f t="shared" si="58"/>
        <v>1.675537530320439</v>
      </c>
      <c r="Y226" s="113">
        <f t="shared" si="59"/>
        <v>1.6825560953592111</v>
      </c>
      <c r="Z226" s="433"/>
      <c r="AA226" s="433"/>
      <c r="AB226" s="433"/>
      <c r="AC226" s="433"/>
      <c r="AD226" s="433"/>
    </row>
    <row r="227" spans="2:30" x14ac:dyDescent="0.35">
      <c r="B227" s="116">
        <v>42726</v>
      </c>
      <c r="C227" s="49">
        <v>4.891</v>
      </c>
      <c r="D227" s="350">
        <v>4.0490000000000004</v>
      </c>
      <c r="E227" s="187">
        <f t="shared" si="51"/>
        <v>7.5245755138516495E-4</v>
      </c>
      <c r="F227" s="148">
        <f t="shared" si="47"/>
        <v>44552.25</v>
      </c>
      <c r="G227" s="116"/>
      <c r="H227" s="549">
        <f t="shared" si="48"/>
        <v>1119</v>
      </c>
      <c r="I227" s="550">
        <f t="shared" si="49"/>
        <v>438.75</v>
      </c>
      <c r="J227" s="113">
        <f t="shared" si="50"/>
        <v>680.25</v>
      </c>
      <c r="K227" s="549">
        <f t="shared" si="52"/>
        <v>4.5608592493297593</v>
      </c>
      <c r="L227" s="559"/>
      <c r="M227" s="433"/>
      <c r="N227" s="187">
        <v>3.0529999999999999</v>
      </c>
      <c r="O227" s="113">
        <v>2.762</v>
      </c>
      <c r="P227" s="198">
        <v>2.5649999999999999</v>
      </c>
      <c r="Q227" s="148">
        <f t="shared" si="53"/>
        <v>45031</v>
      </c>
      <c r="R227" s="148">
        <f t="shared" si="54"/>
        <v>44331</v>
      </c>
      <c r="S227" s="187">
        <f t="shared" si="45"/>
        <v>4.1571428571428559E-4</v>
      </c>
      <c r="T227" s="549">
        <f t="shared" si="55"/>
        <v>700</v>
      </c>
      <c r="U227" s="113">
        <f t="shared" si="56"/>
        <v>478.75</v>
      </c>
      <c r="V227" s="113">
        <f t="shared" si="57"/>
        <v>221.25</v>
      </c>
      <c r="W227" s="549">
        <f t="shared" si="46"/>
        <v>2.8539767857142859</v>
      </c>
      <c r="X227" s="186">
        <f t="shared" si="58"/>
        <v>1.7068824636154734</v>
      </c>
      <c r="Y227" s="113">
        <f t="shared" si="59"/>
        <v>1.7141660829769423</v>
      </c>
      <c r="Z227" s="433"/>
      <c r="AA227" s="433"/>
      <c r="AB227" s="433"/>
      <c r="AC227" s="433"/>
      <c r="AD227" s="433"/>
    </row>
    <row r="228" spans="2:30" x14ac:dyDescent="0.35">
      <c r="B228" s="116">
        <v>42727</v>
      </c>
      <c r="C228" s="49">
        <v>4.8860000000000001</v>
      </c>
      <c r="D228" s="350">
        <v>4.0590000000000002</v>
      </c>
      <c r="E228" s="187">
        <f t="shared" si="51"/>
        <v>7.3905272564789987E-4</v>
      </c>
      <c r="F228" s="148">
        <f t="shared" si="47"/>
        <v>44553.25</v>
      </c>
      <c r="G228" s="116"/>
      <c r="H228" s="549">
        <f t="shared" si="48"/>
        <v>1119</v>
      </c>
      <c r="I228" s="550">
        <f t="shared" si="49"/>
        <v>437.75</v>
      </c>
      <c r="J228" s="113">
        <f t="shared" si="50"/>
        <v>681.25</v>
      </c>
      <c r="K228" s="549">
        <f t="shared" si="52"/>
        <v>4.5624796693476322</v>
      </c>
      <c r="L228" s="559"/>
      <c r="M228" s="433"/>
      <c r="N228" s="187">
        <v>3.0979999999999999</v>
      </c>
      <c r="O228" s="113">
        <v>2.8109999999999999</v>
      </c>
      <c r="P228" s="198">
        <v>2.61</v>
      </c>
      <c r="Q228" s="148">
        <f t="shared" si="53"/>
        <v>45031</v>
      </c>
      <c r="R228" s="148">
        <f t="shared" si="54"/>
        <v>44331</v>
      </c>
      <c r="S228" s="187">
        <f t="shared" si="45"/>
        <v>4.0999999999999988E-4</v>
      </c>
      <c r="T228" s="549">
        <f t="shared" si="55"/>
        <v>700</v>
      </c>
      <c r="U228" s="113">
        <f t="shared" si="56"/>
        <v>477.75</v>
      </c>
      <c r="V228" s="113">
        <f t="shared" si="57"/>
        <v>222.25</v>
      </c>
      <c r="W228" s="549">
        <f t="shared" si="46"/>
        <v>2.9021224999999999</v>
      </c>
      <c r="X228" s="186">
        <f t="shared" si="58"/>
        <v>1.6603571693476322</v>
      </c>
      <c r="Y228" s="113">
        <f t="shared" si="59"/>
        <v>1.6672491341721551</v>
      </c>
      <c r="Z228" s="433"/>
      <c r="AA228" s="433"/>
      <c r="AB228" s="433"/>
      <c r="AC228" s="433"/>
      <c r="AD228" s="433"/>
    </row>
    <row r="229" spans="2:30" x14ac:dyDescent="0.35">
      <c r="B229" s="116">
        <v>42730</v>
      </c>
      <c r="C229" s="49" t="s">
        <v>437</v>
      </c>
      <c r="D229" s="350" t="s">
        <v>437</v>
      </c>
      <c r="E229" s="187" t="str">
        <f t="shared" si="51"/>
        <v/>
      </c>
      <c r="F229" s="148">
        <f t="shared" si="47"/>
        <v>44556.25</v>
      </c>
      <c r="G229" s="116"/>
      <c r="H229" s="549">
        <f t="shared" si="48"/>
        <v>1119</v>
      </c>
      <c r="I229" s="550">
        <f t="shared" si="49"/>
        <v>434.75</v>
      </c>
      <c r="J229" s="113">
        <f t="shared" si="50"/>
        <v>684.25</v>
      </c>
      <c r="K229" s="549" t="str">
        <f t="shared" si="52"/>
        <v/>
      </c>
      <c r="L229" s="559"/>
      <c r="M229" s="433"/>
      <c r="N229" s="187" t="s">
        <v>437</v>
      </c>
      <c r="O229" s="113" t="s">
        <v>437</v>
      </c>
      <c r="P229" s="198" t="s">
        <v>437</v>
      </c>
      <c r="Q229" s="148">
        <f t="shared" si="53"/>
        <v>45031</v>
      </c>
      <c r="R229" s="148">
        <f t="shared" si="54"/>
        <v>44331</v>
      </c>
      <c r="S229" s="187" t="str">
        <f t="shared" si="45"/>
        <v/>
      </c>
      <c r="T229" s="549">
        <f t="shared" si="55"/>
        <v>700</v>
      </c>
      <c r="U229" s="113">
        <f t="shared" si="56"/>
        <v>474.75</v>
      </c>
      <c r="V229" s="113">
        <f t="shared" si="57"/>
        <v>225.25</v>
      </c>
      <c r="W229" s="549" t="str">
        <f t="shared" si="46"/>
        <v/>
      </c>
      <c r="X229" s="186" t="str">
        <f t="shared" si="58"/>
        <v/>
      </c>
      <c r="Y229" s="113" t="str">
        <f t="shared" si="59"/>
        <v/>
      </c>
      <c r="Z229" s="433"/>
      <c r="AA229" s="433"/>
      <c r="AB229" s="433"/>
      <c r="AC229" s="433"/>
      <c r="AD229" s="433"/>
    </row>
    <row r="230" spans="2:30" x14ac:dyDescent="0.35">
      <c r="B230" s="116">
        <v>42731</v>
      </c>
      <c r="C230" s="49" t="s">
        <v>437</v>
      </c>
      <c r="D230" s="350" t="s">
        <v>437</v>
      </c>
      <c r="E230" s="187" t="str">
        <f t="shared" si="51"/>
        <v/>
      </c>
      <c r="F230" s="148">
        <f t="shared" si="47"/>
        <v>44557.25</v>
      </c>
      <c r="G230" s="116"/>
      <c r="H230" s="549">
        <f t="shared" si="48"/>
        <v>1119</v>
      </c>
      <c r="I230" s="550">
        <f t="shared" si="49"/>
        <v>433.75</v>
      </c>
      <c r="J230" s="113">
        <f t="shared" si="50"/>
        <v>685.25</v>
      </c>
      <c r="K230" s="549" t="str">
        <f t="shared" si="52"/>
        <v/>
      </c>
      <c r="L230" s="559"/>
      <c r="M230" s="433"/>
      <c r="N230" s="187" t="s">
        <v>437</v>
      </c>
      <c r="O230" s="113" t="s">
        <v>437</v>
      </c>
      <c r="P230" s="198" t="s">
        <v>437</v>
      </c>
      <c r="Q230" s="148">
        <f t="shared" si="53"/>
        <v>45031</v>
      </c>
      <c r="R230" s="148">
        <f t="shared" si="54"/>
        <v>44331</v>
      </c>
      <c r="S230" s="187" t="str">
        <f t="shared" si="45"/>
        <v/>
      </c>
      <c r="T230" s="549">
        <f t="shared" si="55"/>
        <v>700</v>
      </c>
      <c r="U230" s="113">
        <f t="shared" si="56"/>
        <v>473.75</v>
      </c>
      <c r="V230" s="113">
        <f t="shared" si="57"/>
        <v>226.25</v>
      </c>
      <c r="W230" s="549" t="str">
        <f t="shared" si="46"/>
        <v/>
      </c>
      <c r="X230" s="186" t="str">
        <f t="shared" si="58"/>
        <v/>
      </c>
      <c r="Y230" s="113" t="str">
        <f t="shared" si="59"/>
        <v/>
      </c>
      <c r="Z230" s="433"/>
      <c r="AA230" s="433"/>
      <c r="AB230" s="433"/>
      <c r="AC230" s="433"/>
      <c r="AD230" s="433"/>
    </row>
    <row r="231" spans="2:30" x14ac:dyDescent="0.35">
      <c r="B231" s="116">
        <v>42732</v>
      </c>
      <c r="C231" s="49">
        <v>4.9020000000000001</v>
      </c>
      <c r="D231" s="350">
        <v>4.0759999999999996</v>
      </c>
      <c r="E231" s="187">
        <f t="shared" si="51"/>
        <v>7.3815907059874934E-4</v>
      </c>
      <c r="F231" s="148">
        <f t="shared" si="47"/>
        <v>44558.25</v>
      </c>
      <c r="G231" s="116"/>
      <c r="H231" s="549">
        <f t="shared" si="48"/>
        <v>1119</v>
      </c>
      <c r="I231" s="550">
        <f t="shared" si="49"/>
        <v>432.75</v>
      </c>
      <c r="J231" s="113">
        <f t="shared" si="50"/>
        <v>686.25</v>
      </c>
      <c r="K231" s="549">
        <f t="shared" si="52"/>
        <v>4.5825616621983913</v>
      </c>
      <c r="L231" s="559"/>
      <c r="M231" s="433"/>
      <c r="N231" s="187">
        <v>3.0990000000000002</v>
      </c>
      <c r="O231" s="113">
        <v>2.8140000000000001</v>
      </c>
      <c r="P231" s="198">
        <v>2.6219999999999999</v>
      </c>
      <c r="Q231" s="148">
        <f t="shared" si="53"/>
        <v>45031</v>
      </c>
      <c r="R231" s="148">
        <f t="shared" si="54"/>
        <v>44331</v>
      </c>
      <c r="S231" s="187">
        <f t="shared" si="45"/>
        <v>4.0714285714285733E-4</v>
      </c>
      <c r="T231" s="549">
        <f t="shared" si="55"/>
        <v>700</v>
      </c>
      <c r="U231" s="113">
        <f t="shared" si="56"/>
        <v>472.75</v>
      </c>
      <c r="V231" s="113">
        <f t="shared" si="57"/>
        <v>227.25</v>
      </c>
      <c r="W231" s="549">
        <f t="shared" si="46"/>
        <v>2.9065232142857145</v>
      </c>
      <c r="X231" s="186">
        <f t="shared" si="58"/>
        <v>1.6760384479126769</v>
      </c>
      <c r="Y231" s="113">
        <f t="shared" si="59"/>
        <v>1.6830612101098819</v>
      </c>
      <c r="Z231" s="433"/>
      <c r="AA231" s="433"/>
      <c r="AB231" s="433"/>
      <c r="AC231" s="433"/>
      <c r="AD231" s="433"/>
    </row>
    <row r="232" spans="2:30" x14ac:dyDescent="0.35">
      <c r="B232" s="116">
        <v>42733</v>
      </c>
      <c r="C232" s="49">
        <v>4.8319999999999999</v>
      </c>
      <c r="D232" s="350">
        <v>4.024</v>
      </c>
      <c r="E232" s="187">
        <f t="shared" si="51"/>
        <v>7.220732797140302E-4</v>
      </c>
      <c r="F232" s="148">
        <f t="shared" si="47"/>
        <v>44559.25</v>
      </c>
      <c r="G232" s="116"/>
      <c r="H232" s="549">
        <f t="shared" si="48"/>
        <v>1119</v>
      </c>
      <c r="I232" s="550">
        <f t="shared" si="49"/>
        <v>431.75</v>
      </c>
      <c r="J232" s="113">
        <f t="shared" si="50"/>
        <v>687.25</v>
      </c>
      <c r="K232" s="549">
        <f t="shared" si="52"/>
        <v>4.5202448614834676</v>
      </c>
      <c r="L232" s="559"/>
      <c r="M232" s="433"/>
      <c r="N232" s="187">
        <v>3.016</v>
      </c>
      <c r="O232" s="113">
        <v>2.7359999999999998</v>
      </c>
      <c r="P232" s="198">
        <v>2.5449999999999999</v>
      </c>
      <c r="Q232" s="148">
        <f t="shared" si="53"/>
        <v>45031</v>
      </c>
      <c r="R232" s="148">
        <f t="shared" si="54"/>
        <v>44331</v>
      </c>
      <c r="S232" s="187">
        <f t="shared" si="45"/>
        <v>4.0000000000000034E-4</v>
      </c>
      <c r="T232" s="549">
        <f t="shared" si="55"/>
        <v>700</v>
      </c>
      <c r="U232" s="113">
        <f t="shared" si="56"/>
        <v>471.75</v>
      </c>
      <c r="V232" s="113">
        <f t="shared" si="57"/>
        <v>228.25</v>
      </c>
      <c r="W232" s="549">
        <f t="shared" si="46"/>
        <v>2.8272999999999997</v>
      </c>
      <c r="X232" s="186">
        <f t="shared" si="58"/>
        <v>1.6929448614834679</v>
      </c>
      <c r="Y232" s="113">
        <f t="shared" si="59"/>
        <v>1.7001100172435502</v>
      </c>
      <c r="Z232" s="433"/>
      <c r="AA232" s="433"/>
      <c r="AB232" s="433"/>
      <c r="AC232" s="433"/>
      <c r="AD232" s="433"/>
    </row>
    <row r="233" spans="2:30" x14ac:dyDescent="0.35">
      <c r="B233" s="116">
        <v>42734</v>
      </c>
      <c r="C233" s="49">
        <v>4.7990000000000004</v>
      </c>
      <c r="D233" s="350">
        <v>4.0019999999999998</v>
      </c>
      <c r="E233" s="187">
        <f t="shared" si="51"/>
        <v>7.1224307417336959E-4</v>
      </c>
      <c r="F233" s="148">
        <f t="shared" si="47"/>
        <v>44560.25</v>
      </c>
      <c r="G233" s="116"/>
      <c r="H233" s="549">
        <f t="shared" si="48"/>
        <v>1119</v>
      </c>
      <c r="I233" s="550">
        <f t="shared" si="49"/>
        <v>430.75</v>
      </c>
      <c r="J233" s="113">
        <f t="shared" si="50"/>
        <v>688.25</v>
      </c>
      <c r="K233" s="549">
        <f t="shared" si="52"/>
        <v>4.4922012957998216</v>
      </c>
      <c r="L233" s="559"/>
      <c r="M233" s="433"/>
      <c r="N233" s="187">
        <v>2.9790000000000001</v>
      </c>
      <c r="O233" s="113">
        <v>2.7</v>
      </c>
      <c r="P233" s="198">
        <v>2.504</v>
      </c>
      <c r="Q233" s="148">
        <f t="shared" si="53"/>
        <v>45031</v>
      </c>
      <c r="R233" s="148">
        <f t="shared" si="54"/>
        <v>44331</v>
      </c>
      <c r="S233" s="187">
        <f t="shared" si="45"/>
        <v>3.9857142857142847E-4</v>
      </c>
      <c r="T233" s="549">
        <f t="shared" si="55"/>
        <v>700</v>
      </c>
      <c r="U233" s="113">
        <f t="shared" si="56"/>
        <v>470.75</v>
      </c>
      <c r="V233" s="113">
        <f t="shared" si="57"/>
        <v>229.25</v>
      </c>
      <c r="W233" s="549">
        <f t="shared" si="46"/>
        <v>2.7913725</v>
      </c>
      <c r="X233" s="186">
        <f t="shared" si="58"/>
        <v>1.7008287957998216</v>
      </c>
      <c r="Y233" s="113">
        <f t="shared" si="59"/>
        <v>1.708060842281367</v>
      </c>
      <c r="Z233" s="433"/>
      <c r="AA233" s="433"/>
      <c r="AB233" s="433"/>
      <c r="AC233" s="433"/>
      <c r="AD233" s="433"/>
    </row>
    <row r="234" spans="2:30" x14ac:dyDescent="0.35">
      <c r="B234" s="116">
        <v>42737</v>
      </c>
      <c r="C234" s="49" t="s">
        <v>437</v>
      </c>
      <c r="D234" s="350" t="s">
        <v>437</v>
      </c>
      <c r="E234" s="187" t="str">
        <f t="shared" si="51"/>
        <v/>
      </c>
      <c r="F234" s="148">
        <f t="shared" si="47"/>
        <v>44563.25</v>
      </c>
      <c r="G234" s="116"/>
      <c r="H234" s="549">
        <f t="shared" si="48"/>
        <v>1119</v>
      </c>
      <c r="I234" s="550">
        <f t="shared" si="49"/>
        <v>427.75</v>
      </c>
      <c r="J234" s="113">
        <f t="shared" si="50"/>
        <v>691.25</v>
      </c>
      <c r="K234" s="549" t="str">
        <f t="shared" si="52"/>
        <v/>
      </c>
      <c r="L234" s="559"/>
      <c r="M234" s="433"/>
      <c r="N234" s="187" t="s">
        <v>437</v>
      </c>
      <c r="O234" s="113" t="s">
        <v>437</v>
      </c>
      <c r="P234" s="198" t="s">
        <v>437</v>
      </c>
      <c r="Q234" s="148">
        <f t="shared" si="53"/>
        <v>45031</v>
      </c>
      <c r="R234" s="148">
        <f t="shared" si="54"/>
        <v>44331</v>
      </c>
      <c r="S234" s="187" t="str">
        <f t="shared" si="45"/>
        <v/>
      </c>
      <c r="T234" s="549">
        <f t="shared" si="55"/>
        <v>700</v>
      </c>
      <c r="U234" s="113">
        <f t="shared" si="56"/>
        <v>467.75</v>
      </c>
      <c r="V234" s="113">
        <f t="shared" si="57"/>
        <v>232.25</v>
      </c>
      <c r="W234" s="549" t="str">
        <f t="shared" si="46"/>
        <v/>
      </c>
      <c r="X234" s="186" t="str">
        <f t="shared" si="58"/>
        <v/>
      </c>
      <c r="Y234" s="113" t="str">
        <f t="shared" si="59"/>
        <v/>
      </c>
      <c r="Z234" s="433"/>
      <c r="AA234" s="433"/>
      <c r="AB234" s="433"/>
      <c r="AC234" s="433"/>
      <c r="AD234" s="433"/>
    </row>
    <row r="235" spans="2:30" x14ac:dyDescent="0.35">
      <c r="B235" s="116">
        <v>42738</v>
      </c>
      <c r="C235" s="49" t="s">
        <v>437</v>
      </c>
      <c r="D235" s="350" t="s">
        <v>437</v>
      </c>
      <c r="E235" s="187" t="str">
        <f t="shared" si="51"/>
        <v/>
      </c>
      <c r="F235" s="148">
        <f t="shared" si="47"/>
        <v>44564.25</v>
      </c>
      <c r="G235" s="116"/>
      <c r="H235" s="549">
        <f t="shared" si="48"/>
        <v>1119</v>
      </c>
      <c r="I235" s="550">
        <f t="shared" si="49"/>
        <v>426.75</v>
      </c>
      <c r="J235" s="113">
        <f t="shared" si="50"/>
        <v>692.25</v>
      </c>
      <c r="K235" s="549" t="str">
        <f t="shared" si="52"/>
        <v/>
      </c>
      <c r="L235" s="559"/>
      <c r="M235" s="433"/>
      <c r="N235" s="187" t="s">
        <v>437</v>
      </c>
      <c r="O235" s="113" t="s">
        <v>437</v>
      </c>
      <c r="P235" s="198" t="s">
        <v>437</v>
      </c>
      <c r="Q235" s="148">
        <f t="shared" si="53"/>
        <v>45031</v>
      </c>
      <c r="R235" s="148">
        <f t="shared" si="54"/>
        <v>44331</v>
      </c>
      <c r="S235" s="187" t="str">
        <f t="shared" si="45"/>
        <v/>
      </c>
      <c r="T235" s="549">
        <f t="shared" si="55"/>
        <v>700</v>
      </c>
      <c r="U235" s="113">
        <f t="shared" si="56"/>
        <v>466.75</v>
      </c>
      <c r="V235" s="113">
        <f t="shared" si="57"/>
        <v>233.25</v>
      </c>
      <c r="W235" s="549" t="str">
        <f t="shared" si="46"/>
        <v/>
      </c>
      <c r="X235" s="186" t="str">
        <f t="shared" si="58"/>
        <v/>
      </c>
      <c r="Y235" s="113" t="str">
        <f t="shared" si="59"/>
        <v/>
      </c>
      <c r="Z235" s="433"/>
      <c r="AA235" s="433"/>
      <c r="AB235" s="433"/>
      <c r="AC235" s="433"/>
      <c r="AD235" s="433"/>
    </row>
    <row r="236" spans="2:30" x14ac:dyDescent="0.35">
      <c r="B236" s="116">
        <v>42739</v>
      </c>
      <c r="C236" s="49">
        <v>4.758</v>
      </c>
      <c r="D236" s="350">
        <v>3.96</v>
      </c>
      <c r="E236" s="187">
        <f t="shared" si="51"/>
        <v>7.1313672922252011E-4</v>
      </c>
      <c r="F236" s="148">
        <f t="shared" si="47"/>
        <v>44565.25</v>
      </c>
      <c r="G236" s="116"/>
      <c r="H236" s="549">
        <f t="shared" si="48"/>
        <v>1119</v>
      </c>
      <c r="I236" s="550">
        <f t="shared" si="49"/>
        <v>425.75</v>
      </c>
      <c r="J236" s="113">
        <f t="shared" si="50"/>
        <v>693.25</v>
      </c>
      <c r="K236" s="549">
        <f t="shared" si="52"/>
        <v>4.4543820375335121</v>
      </c>
      <c r="L236" s="559"/>
      <c r="M236" s="433"/>
      <c r="N236" s="187">
        <v>2.95</v>
      </c>
      <c r="O236" s="113">
        <v>2.677</v>
      </c>
      <c r="P236" s="198">
        <v>2.488</v>
      </c>
      <c r="Q236" s="148">
        <f t="shared" si="53"/>
        <v>45031</v>
      </c>
      <c r="R236" s="148">
        <f t="shared" si="54"/>
        <v>44331</v>
      </c>
      <c r="S236" s="187">
        <f t="shared" si="45"/>
        <v>3.9000000000000021E-4</v>
      </c>
      <c r="T236" s="549">
        <f t="shared" si="55"/>
        <v>700</v>
      </c>
      <c r="U236" s="113">
        <f t="shared" si="56"/>
        <v>465.75</v>
      </c>
      <c r="V236" s="113">
        <f t="shared" si="57"/>
        <v>234.25</v>
      </c>
      <c r="W236" s="549">
        <f t="shared" si="46"/>
        <v>2.7683575</v>
      </c>
      <c r="X236" s="186">
        <f t="shared" si="58"/>
        <v>1.6860245375335121</v>
      </c>
      <c r="Y236" s="113">
        <f t="shared" si="59"/>
        <v>1.6931312343864136</v>
      </c>
      <c r="Z236" s="433"/>
      <c r="AA236" s="433"/>
      <c r="AB236" s="433"/>
      <c r="AC236" s="433"/>
      <c r="AD236" s="433"/>
    </row>
    <row r="237" spans="2:30" x14ac:dyDescent="0.35">
      <c r="B237" s="116">
        <v>42740</v>
      </c>
      <c r="C237" s="49">
        <v>4.6749999999999998</v>
      </c>
      <c r="D237" s="350">
        <v>3.8820000000000001</v>
      </c>
      <c r="E237" s="187">
        <f t="shared" si="51"/>
        <v>7.0866845397676468E-4</v>
      </c>
      <c r="F237" s="148">
        <f t="shared" si="47"/>
        <v>44566.25</v>
      </c>
      <c r="G237" s="116"/>
      <c r="H237" s="549">
        <f t="shared" si="48"/>
        <v>1119</v>
      </c>
      <c r="I237" s="550">
        <f t="shared" si="49"/>
        <v>424.75</v>
      </c>
      <c r="J237" s="113">
        <f t="shared" si="50"/>
        <v>694.25</v>
      </c>
      <c r="K237" s="549">
        <f t="shared" si="52"/>
        <v>4.3739930741733692</v>
      </c>
      <c r="L237" s="559"/>
      <c r="M237" s="433"/>
      <c r="N237" s="187">
        <v>2.8810000000000002</v>
      </c>
      <c r="O237" s="113">
        <v>2.61</v>
      </c>
      <c r="P237" s="198">
        <v>2.4220000000000002</v>
      </c>
      <c r="Q237" s="148">
        <f t="shared" si="53"/>
        <v>45031</v>
      </c>
      <c r="R237" s="148">
        <f t="shared" si="54"/>
        <v>44331</v>
      </c>
      <c r="S237" s="187">
        <f t="shared" si="45"/>
        <v>3.8714285714285765E-4</v>
      </c>
      <c r="T237" s="549">
        <f t="shared" si="55"/>
        <v>700</v>
      </c>
      <c r="U237" s="113">
        <f t="shared" si="56"/>
        <v>464.75</v>
      </c>
      <c r="V237" s="113">
        <f t="shared" si="57"/>
        <v>235.25</v>
      </c>
      <c r="W237" s="549">
        <f t="shared" si="46"/>
        <v>2.701075357142857</v>
      </c>
      <c r="X237" s="186">
        <f t="shared" si="58"/>
        <v>1.6729177170305123</v>
      </c>
      <c r="Y237" s="113">
        <f t="shared" si="59"/>
        <v>1.6799143512504111</v>
      </c>
      <c r="Z237" s="433"/>
      <c r="AA237" s="433"/>
      <c r="AB237" s="433"/>
      <c r="AC237" s="433"/>
      <c r="AD237" s="433"/>
    </row>
    <row r="238" spans="2:30" x14ac:dyDescent="0.35">
      <c r="B238" s="116">
        <v>42741</v>
      </c>
      <c r="C238" s="49">
        <v>4.694</v>
      </c>
      <c r="D238" s="350">
        <v>3.8940000000000001</v>
      </c>
      <c r="E238" s="187">
        <f t="shared" si="51"/>
        <v>7.1492403932082202E-4</v>
      </c>
      <c r="F238" s="148">
        <f t="shared" si="47"/>
        <v>44567.25</v>
      </c>
      <c r="G238" s="116"/>
      <c r="H238" s="549">
        <f t="shared" si="48"/>
        <v>1119</v>
      </c>
      <c r="I238" s="550">
        <f t="shared" si="49"/>
        <v>423.75</v>
      </c>
      <c r="J238" s="113">
        <f t="shared" si="50"/>
        <v>695.25</v>
      </c>
      <c r="K238" s="549">
        <f t="shared" si="52"/>
        <v>4.391050938337802</v>
      </c>
      <c r="L238" s="559"/>
      <c r="M238" s="433"/>
      <c r="N238" s="187">
        <v>2.847</v>
      </c>
      <c r="O238" s="113">
        <v>2.5859999999999999</v>
      </c>
      <c r="P238" s="198">
        <v>2.4140000000000001</v>
      </c>
      <c r="Q238" s="148">
        <f t="shared" si="53"/>
        <v>45031</v>
      </c>
      <c r="R238" s="148">
        <f t="shared" si="54"/>
        <v>44331</v>
      </c>
      <c r="S238" s="187">
        <f t="shared" si="45"/>
        <v>3.7285714285714304E-4</v>
      </c>
      <c r="T238" s="549">
        <f t="shared" si="55"/>
        <v>700</v>
      </c>
      <c r="U238" s="113">
        <f t="shared" si="56"/>
        <v>463.75</v>
      </c>
      <c r="V238" s="113">
        <f t="shared" si="57"/>
        <v>236.25</v>
      </c>
      <c r="W238" s="549">
        <f t="shared" si="46"/>
        <v>2.6740874999999997</v>
      </c>
      <c r="X238" s="186">
        <f t="shared" si="58"/>
        <v>1.7169634383378023</v>
      </c>
      <c r="Y238" s="113">
        <f t="shared" si="59"/>
        <v>1.7243333469592503</v>
      </c>
      <c r="Z238" s="433"/>
      <c r="AA238" s="433"/>
      <c r="AB238" s="433"/>
      <c r="AC238" s="433"/>
      <c r="AD238" s="433"/>
    </row>
    <row r="239" spans="2:30" x14ac:dyDescent="0.35">
      <c r="B239" s="116">
        <v>42744</v>
      </c>
      <c r="C239" s="49">
        <v>4.7169999999999996</v>
      </c>
      <c r="D239" s="350">
        <v>3.9039999999999999</v>
      </c>
      <c r="E239" s="187">
        <f t="shared" si="51"/>
        <v>7.265415549597853E-4</v>
      </c>
      <c r="F239" s="148">
        <f t="shared" si="47"/>
        <v>44570.25</v>
      </c>
      <c r="G239" s="116"/>
      <c r="H239" s="549">
        <f t="shared" si="48"/>
        <v>1119</v>
      </c>
      <c r="I239" s="550">
        <f t="shared" si="49"/>
        <v>420.75</v>
      </c>
      <c r="J239" s="113">
        <f t="shared" si="50"/>
        <v>698.25</v>
      </c>
      <c r="K239" s="549">
        <f t="shared" si="52"/>
        <v>4.4113076407506702</v>
      </c>
      <c r="L239" s="559"/>
      <c r="M239" s="433"/>
      <c r="N239" s="187">
        <v>2.911</v>
      </c>
      <c r="O239" s="113">
        <v>2.6470000000000002</v>
      </c>
      <c r="P239" s="198">
        <v>2.4649999999999999</v>
      </c>
      <c r="Q239" s="148">
        <f t="shared" si="53"/>
        <v>45031</v>
      </c>
      <c r="R239" s="148">
        <f t="shared" si="54"/>
        <v>44331</v>
      </c>
      <c r="S239" s="187">
        <f t="shared" si="45"/>
        <v>3.7714285714285687E-4</v>
      </c>
      <c r="T239" s="549">
        <f t="shared" si="55"/>
        <v>700</v>
      </c>
      <c r="U239" s="113">
        <f t="shared" si="56"/>
        <v>460.75</v>
      </c>
      <c r="V239" s="113">
        <f t="shared" si="57"/>
        <v>239.25</v>
      </c>
      <c r="W239" s="549">
        <f t="shared" si="46"/>
        <v>2.7372314285714285</v>
      </c>
      <c r="X239" s="186">
        <f t="shared" si="58"/>
        <v>1.6740762121792416</v>
      </c>
      <c r="Y239" s="113">
        <f t="shared" si="59"/>
        <v>1.6810825400896956</v>
      </c>
      <c r="Z239" s="433"/>
      <c r="AA239" s="433"/>
      <c r="AB239" s="433"/>
      <c r="AC239" s="433"/>
      <c r="AD239" s="433"/>
    </row>
    <row r="240" spans="2:30" x14ac:dyDescent="0.35">
      <c r="B240" s="116">
        <v>42745</v>
      </c>
      <c r="C240" s="49">
        <v>4.6820000000000004</v>
      </c>
      <c r="D240" s="350">
        <v>3.8839999999999999</v>
      </c>
      <c r="E240" s="187">
        <f t="shared" si="51"/>
        <v>7.1313672922252054E-4</v>
      </c>
      <c r="F240" s="148">
        <f t="shared" si="47"/>
        <v>44571.25</v>
      </c>
      <c r="G240" s="116"/>
      <c r="H240" s="549">
        <f t="shared" si="48"/>
        <v>1119</v>
      </c>
      <c r="I240" s="550">
        <f t="shared" si="49"/>
        <v>419.75</v>
      </c>
      <c r="J240" s="113">
        <f t="shared" si="50"/>
        <v>699.25</v>
      </c>
      <c r="K240" s="549">
        <f t="shared" si="52"/>
        <v>4.3826608579088475</v>
      </c>
      <c r="L240" s="559"/>
      <c r="M240" s="433"/>
      <c r="N240" s="187">
        <v>2.8529999999999998</v>
      </c>
      <c r="O240" s="113">
        <v>2.5960000000000001</v>
      </c>
      <c r="P240" s="198">
        <v>2.4209999999999998</v>
      </c>
      <c r="Q240" s="148">
        <f t="shared" si="53"/>
        <v>45031</v>
      </c>
      <c r="R240" s="148">
        <f t="shared" si="54"/>
        <v>44331</v>
      </c>
      <c r="S240" s="187">
        <f t="shared" si="45"/>
        <v>3.6714285714285668E-4</v>
      </c>
      <c r="T240" s="549">
        <f t="shared" si="55"/>
        <v>700</v>
      </c>
      <c r="U240" s="113">
        <f t="shared" si="56"/>
        <v>459.75</v>
      </c>
      <c r="V240" s="113">
        <f t="shared" si="57"/>
        <v>240.25</v>
      </c>
      <c r="W240" s="549">
        <f t="shared" si="46"/>
        <v>2.6842060714285716</v>
      </c>
      <c r="X240" s="186">
        <f t="shared" si="58"/>
        <v>1.6984547864802759</v>
      </c>
      <c r="Y240" s="113">
        <f t="shared" si="59"/>
        <v>1.7056666581345636</v>
      </c>
      <c r="Z240" s="433"/>
      <c r="AA240" s="433"/>
      <c r="AB240" s="433"/>
      <c r="AC240" s="433"/>
      <c r="AD240" s="433"/>
    </row>
    <row r="241" spans="2:30" x14ac:dyDescent="0.35">
      <c r="B241" s="116">
        <v>42746</v>
      </c>
      <c r="C241" s="49">
        <v>4.6920000000000002</v>
      </c>
      <c r="D241" s="350">
        <v>3.8940000000000001</v>
      </c>
      <c r="E241" s="187">
        <f t="shared" si="51"/>
        <v>7.1313672922252011E-4</v>
      </c>
      <c r="F241" s="148">
        <f t="shared" si="47"/>
        <v>44572.25</v>
      </c>
      <c r="G241" s="116"/>
      <c r="H241" s="549">
        <f t="shared" si="48"/>
        <v>1119</v>
      </c>
      <c r="I241" s="550">
        <f t="shared" si="49"/>
        <v>418.75</v>
      </c>
      <c r="J241" s="113">
        <f t="shared" si="50"/>
        <v>700.25</v>
      </c>
      <c r="K241" s="549">
        <f t="shared" si="52"/>
        <v>4.3933739946380701</v>
      </c>
      <c r="L241" s="559"/>
      <c r="M241" s="433"/>
      <c r="N241" s="187">
        <v>2.85</v>
      </c>
      <c r="O241" s="113">
        <v>2.593</v>
      </c>
      <c r="P241" s="198">
        <v>2.4289999999999998</v>
      </c>
      <c r="Q241" s="148">
        <f t="shared" si="53"/>
        <v>45031</v>
      </c>
      <c r="R241" s="148">
        <f t="shared" si="54"/>
        <v>44331</v>
      </c>
      <c r="S241" s="187">
        <f t="shared" si="45"/>
        <v>3.6714285714285733E-4</v>
      </c>
      <c r="T241" s="549">
        <f t="shared" si="55"/>
        <v>700</v>
      </c>
      <c r="U241" s="113">
        <f t="shared" si="56"/>
        <v>458.75</v>
      </c>
      <c r="V241" s="113">
        <f t="shared" si="57"/>
        <v>241.25</v>
      </c>
      <c r="W241" s="549">
        <f t="shared" si="46"/>
        <v>2.6815732142857143</v>
      </c>
      <c r="X241" s="186">
        <f t="shared" si="58"/>
        <v>1.7118007803523558</v>
      </c>
      <c r="Y241" s="113">
        <f t="shared" si="59"/>
        <v>1.7191264351313906</v>
      </c>
      <c r="Z241" s="433"/>
      <c r="AA241" s="433"/>
      <c r="AB241" s="433"/>
      <c r="AC241" s="433"/>
      <c r="AD241" s="433"/>
    </row>
    <row r="242" spans="2:30" x14ac:dyDescent="0.35">
      <c r="B242" s="116">
        <v>42747</v>
      </c>
      <c r="C242" s="49">
        <v>4.641</v>
      </c>
      <c r="D242" s="350">
        <v>3.8529999999999998</v>
      </c>
      <c r="E242" s="187">
        <f t="shared" si="51"/>
        <v>7.0420017873101001E-4</v>
      </c>
      <c r="F242" s="148">
        <f t="shared" si="47"/>
        <v>44573.25</v>
      </c>
      <c r="G242" s="116"/>
      <c r="H242" s="549">
        <f t="shared" si="48"/>
        <v>1119</v>
      </c>
      <c r="I242" s="550">
        <f t="shared" si="49"/>
        <v>417.75</v>
      </c>
      <c r="J242" s="113">
        <f t="shared" si="50"/>
        <v>701.25</v>
      </c>
      <c r="K242" s="549">
        <f t="shared" si="52"/>
        <v>4.3468203753351204</v>
      </c>
      <c r="L242" s="559"/>
      <c r="M242" s="433"/>
      <c r="N242" s="187">
        <v>2.7880000000000003</v>
      </c>
      <c r="O242" s="113">
        <v>2.5380000000000003</v>
      </c>
      <c r="P242" s="198">
        <v>2.3820000000000001</v>
      </c>
      <c r="Q242" s="148">
        <f t="shared" si="53"/>
        <v>45031</v>
      </c>
      <c r="R242" s="148">
        <f t="shared" si="54"/>
        <v>44331</v>
      </c>
      <c r="S242" s="187">
        <f t="shared" si="45"/>
        <v>3.5714285714285714E-4</v>
      </c>
      <c r="T242" s="549">
        <f t="shared" si="55"/>
        <v>700</v>
      </c>
      <c r="U242" s="113">
        <f t="shared" si="56"/>
        <v>457.75</v>
      </c>
      <c r="V242" s="113">
        <f t="shared" si="57"/>
        <v>242.25</v>
      </c>
      <c r="W242" s="549">
        <f t="shared" si="46"/>
        <v>2.6245178571428576</v>
      </c>
      <c r="X242" s="186">
        <f t="shared" si="58"/>
        <v>1.7223025181922629</v>
      </c>
      <c r="Y242" s="113">
        <f t="shared" si="59"/>
        <v>1.7297183331027144</v>
      </c>
      <c r="Z242" s="433"/>
      <c r="AA242" s="433"/>
      <c r="AB242" s="433"/>
      <c r="AC242" s="433"/>
      <c r="AD242" s="433"/>
    </row>
    <row r="243" spans="2:30" x14ac:dyDescent="0.35">
      <c r="B243" s="116">
        <v>42748</v>
      </c>
      <c r="C243" s="49">
        <v>4.6769999999999996</v>
      </c>
      <c r="D243" s="350">
        <v>3.8860000000000001</v>
      </c>
      <c r="E243" s="187">
        <f t="shared" si="51"/>
        <v>7.0688114387846245E-4</v>
      </c>
      <c r="F243" s="148">
        <f t="shared" si="47"/>
        <v>44574.25</v>
      </c>
      <c r="G243" s="116"/>
      <c r="H243" s="549">
        <f t="shared" si="48"/>
        <v>1119</v>
      </c>
      <c r="I243" s="550">
        <f t="shared" si="49"/>
        <v>416.75</v>
      </c>
      <c r="J243" s="113">
        <f t="shared" si="50"/>
        <v>702.25</v>
      </c>
      <c r="K243" s="549">
        <f t="shared" si="52"/>
        <v>4.38240728328865</v>
      </c>
      <c r="L243" s="559"/>
      <c r="M243" s="433"/>
      <c r="N243" s="187">
        <v>2.8120000000000003</v>
      </c>
      <c r="O243" s="113">
        <v>2.5569999999999999</v>
      </c>
      <c r="P243" s="198">
        <v>2.3980000000000001</v>
      </c>
      <c r="Q243" s="148">
        <f t="shared" si="53"/>
        <v>45031</v>
      </c>
      <c r="R243" s="148">
        <f t="shared" si="54"/>
        <v>44331</v>
      </c>
      <c r="S243" s="187">
        <f t="shared" si="45"/>
        <v>3.6428571428571478E-4</v>
      </c>
      <c r="T243" s="549">
        <f t="shared" si="55"/>
        <v>700</v>
      </c>
      <c r="U243" s="113">
        <f t="shared" si="56"/>
        <v>456.75</v>
      </c>
      <c r="V243" s="113">
        <f t="shared" si="57"/>
        <v>243.25</v>
      </c>
      <c r="W243" s="549">
        <f t="shared" si="46"/>
        <v>2.6456124999999999</v>
      </c>
      <c r="X243" s="186">
        <f t="shared" si="58"/>
        <v>1.7367947832886501</v>
      </c>
      <c r="Y243" s="113">
        <f t="shared" si="59"/>
        <v>1.7443359235868039</v>
      </c>
      <c r="Z243" s="433"/>
      <c r="AA243" s="433"/>
      <c r="AB243" s="433"/>
      <c r="AC243" s="433"/>
      <c r="AD243" s="433"/>
    </row>
    <row r="244" spans="2:30" x14ac:dyDescent="0.35">
      <c r="B244" s="116">
        <v>42751</v>
      </c>
      <c r="C244" s="49">
        <v>4.67</v>
      </c>
      <c r="D244" s="350">
        <v>3.879</v>
      </c>
      <c r="E244" s="187">
        <f t="shared" si="51"/>
        <v>7.0688114387846288E-4</v>
      </c>
      <c r="F244" s="148">
        <f t="shared" si="47"/>
        <v>44577.25</v>
      </c>
      <c r="G244" s="116"/>
      <c r="H244" s="549">
        <f t="shared" si="48"/>
        <v>1119</v>
      </c>
      <c r="I244" s="550">
        <f t="shared" si="49"/>
        <v>413.75</v>
      </c>
      <c r="J244" s="113">
        <f t="shared" si="50"/>
        <v>705.25</v>
      </c>
      <c r="K244" s="549">
        <f t="shared" si="52"/>
        <v>4.377527926720286</v>
      </c>
      <c r="L244" s="559"/>
      <c r="M244" s="433"/>
      <c r="N244" s="187">
        <v>2.8220000000000001</v>
      </c>
      <c r="O244" s="113">
        <v>2.5670000000000002</v>
      </c>
      <c r="P244" s="198">
        <v>2.407</v>
      </c>
      <c r="Q244" s="148">
        <f t="shared" si="53"/>
        <v>45031</v>
      </c>
      <c r="R244" s="148">
        <f t="shared" si="54"/>
        <v>44331</v>
      </c>
      <c r="S244" s="187">
        <f t="shared" si="45"/>
        <v>3.6428571428571413E-4</v>
      </c>
      <c r="T244" s="549">
        <f t="shared" si="55"/>
        <v>700</v>
      </c>
      <c r="U244" s="113">
        <f t="shared" si="56"/>
        <v>453.75</v>
      </c>
      <c r="V244" s="113">
        <f t="shared" si="57"/>
        <v>246.25</v>
      </c>
      <c r="W244" s="549">
        <f t="shared" si="46"/>
        <v>2.6567053571428572</v>
      </c>
      <c r="X244" s="186">
        <f t="shared" si="58"/>
        <v>1.7208225695774289</v>
      </c>
      <c r="Y244" s="113">
        <f t="shared" si="59"/>
        <v>1.7282256453673428</v>
      </c>
      <c r="Z244" s="433"/>
      <c r="AA244" s="433"/>
      <c r="AB244" s="433"/>
      <c r="AC244" s="433"/>
      <c r="AD244" s="433"/>
    </row>
    <row r="245" spans="2:30" x14ac:dyDescent="0.35">
      <c r="B245" s="116">
        <v>42752</v>
      </c>
      <c r="C245" s="49">
        <v>4.6630000000000003</v>
      </c>
      <c r="D245" s="350">
        <v>3.8740000000000001</v>
      </c>
      <c r="E245" s="187">
        <f t="shared" si="51"/>
        <v>7.0509383378016097E-4</v>
      </c>
      <c r="F245" s="148">
        <f t="shared" si="47"/>
        <v>44578.25</v>
      </c>
      <c r="G245" s="116"/>
      <c r="H245" s="549">
        <f t="shared" si="48"/>
        <v>1119</v>
      </c>
      <c r="I245" s="550">
        <f t="shared" si="49"/>
        <v>412.75</v>
      </c>
      <c r="J245" s="113">
        <f t="shared" si="50"/>
        <v>706.25</v>
      </c>
      <c r="K245" s="549">
        <f t="shared" si="52"/>
        <v>4.3719725201072386</v>
      </c>
      <c r="L245" s="559"/>
      <c r="M245" s="433"/>
      <c r="N245" s="187">
        <v>2.8129999999999997</v>
      </c>
      <c r="O245" s="113">
        <v>2.5590000000000002</v>
      </c>
      <c r="P245" s="198">
        <v>2.4</v>
      </c>
      <c r="Q245" s="148">
        <f t="shared" si="53"/>
        <v>45031</v>
      </c>
      <c r="R245" s="148">
        <f t="shared" si="54"/>
        <v>44331</v>
      </c>
      <c r="S245" s="187">
        <f t="shared" si="45"/>
        <v>3.6285714285714225E-4</v>
      </c>
      <c r="T245" s="549">
        <f t="shared" si="55"/>
        <v>700</v>
      </c>
      <c r="U245" s="113">
        <f t="shared" si="56"/>
        <v>452.75</v>
      </c>
      <c r="V245" s="113">
        <f t="shared" si="57"/>
        <v>247.25</v>
      </c>
      <c r="W245" s="549">
        <f t="shared" si="46"/>
        <v>2.6487164285714284</v>
      </c>
      <c r="X245" s="186">
        <f t="shared" si="58"/>
        <v>1.7232560915358102</v>
      </c>
      <c r="Y245" s="113">
        <f t="shared" si="59"/>
        <v>1.7306801204283406</v>
      </c>
      <c r="Z245" s="433"/>
      <c r="AA245" s="433"/>
      <c r="AB245" s="433"/>
      <c r="AC245" s="433"/>
      <c r="AD245" s="433"/>
    </row>
    <row r="246" spans="2:30" x14ac:dyDescent="0.35">
      <c r="B246" s="116">
        <v>42753</v>
      </c>
      <c r="C246" s="49">
        <v>4.7249999999999996</v>
      </c>
      <c r="D246" s="350">
        <v>3.919</v>
      </c>
      <c r="E246" s="187">
        <f t="shared" si="51"/>
        <v>7.2028596961572797E-4</v>
      </c>
      <c r="F246" s="148">
        <f t="shared" si="47"/>
        <v>44579.25</v>
      </c>
      <c r="G246" s="116"/>
      <c r="H246" s="549">
        <f t="shared" si="48"/>
        <v>1119</v>
      </c>
      <c r="I246" s="550">
        <f t="shared" si="49"/>
        <v>411.75</v>
      </c>
      <c r="J246" s="113">
        <f t="shared" si="50"/>
        <v>707.25</v>
      </c>
      <c r="K246" s="549">
        <f t="shared" si="52"/>
        <v>4.4284222520107237</v>
      </c>
      <c r="L246" s="559"/>
      <c r="M246" s="433"/>
      <c r="N246" s="187">
        <v>2.8109999999999999</v>
      </c>
      <c r="O246" s="113">
        <v>2.5609999999999999</v>
      </c>
      <c r="P246" s="198">
        <v>2.4079999999999999</v>
      </c>
      <c r="Q246" s="148">
        <f t="shared" si="53"/>
        <v>45031</v>
      </c>
      <c r="R246" s="148">
        <f t="shared" si="54"/>
        <v>44331</v>
      </c>
      <c r="S246" s="187">
        <f t="shared" si="45"/>
        <v>3.5714285714285714E-4</v>
      </c>
      <c r="T246" s="549">
        <f t="shared" si="55"/>
        <v>700</v>
      </c>
      <c r="U246" s="113">
        <f t="shared" si="56"/>
        <v>451.75</v>
      </c>
      <c r="V246" s="113">
        <f t="shared" si="57"/>
        <v>248.25</v>
      </c>
      <c r="W246" s="549">
        <f t="shared" si="46"/>
        <v>2.649660714285714</v>
      </c>
      <c r="X246" s="186">
        <f t="shared" si="58"/>
        <v>1.7787615377250097</v>
      </c>
      <c r="Y246" s="113">
        <f t="shared" si="59"/>
        <v>1.7866715192452531</v>
      </c>
      <c r="Z246" s="433"/>
      <c r="AA246" s="433"/>
      <c r="AB246" s="433"/>
      <c r="AC246" s="433"/>
      <c r="AD246" s="433"/>
    </row>
    <row r="247" spans="2:30" x14ac:dyDescent="0.35">
      <c r="B247" s="116">
        <v>42754</v>
      </c>
      <c r="C247" s="49">
        <v>4.7469999999999999</v>
      </c>
      <c r="D247" s="350">
        <v>3.9319999999999999</v>
      </c>
      <c r="E247" s="187">
        <f t="shared" si="51"/>
        <v>7.2832886505808754E-4</v>
      </c>
      <c r="F247" s="148">
        <f t="shared" si="47"/>
        <v>44580.25</v>
      </c>
      <c r="G247" s="116"/>
      <c r="H247" s="549">
        <f t="shared" si="48"/>
        <v>1119</v>
      </c>
      <c r="I247" s="550">
        <f t="shared" si="49"/>
        <v>410.75</v>
      </c>
      <c r="J247" s="113">
        <f t="shared" si="50"/>
        <v>708.25</v>
      </c>
      <c r="K247" s="549">
        <f t="shared" si="52"/>
        <v>4.4478389186773901</v>
      </c>
      <c r="L247" s="559"/>
      <c r="M247" s="433"/>
      <c r="N247" s="187">
        <v>2.8879999999999999</v>
      </c>
      <c r="O247" s="113">
        <v>2.63</v>
      </c>
      <c r="P247" s="198">
        <v>2.4699999999999998</v>
      </c>
      <c r="Q247" s="148">
        <f t="shared" si="53"/>
        <v>45031</v>
      </c>
      <c r="R247" s="148">
        <f t="shared" si="54"/>
        <v>44331</v>
      </c>
      <c r="S247" s="187">
        <f t="shared" si="45"/>
        <v>3.6857142857142855E-4</v>
      </c>
      <c r="T247" s="549">
        <f t="shared" si="55"/>
        <v>700</v>
      </c>
      <c r="U247" s="113">
        <f t="shared" si="56"/>
        <v>450.75</v>
      </c>
      <c r="V247" s="113">
        <f t="shared" si="57"/>
        <v>249.25</v>
      </c>
      <c r="W247" s="549">
        <f t="shared" si="46"/>
        <v>2.7218664285714285</v>
      </c>
      <c r="X247" s="186">
        <f t="shared" si="58"/>
        <v>1.7259724901059617</v>
      </c>
      <c r="Y247" s="113">
        <f t="shared" si="59"/>
        <v>1.7334199426974894</v>
      </c>
      <c r="Z247" s="433"/>
      <c r="AA247" s="433"/>
      <c r="AB247" s="433"/>
      <c r="AC247" s="433"/>
      <c r="AD247" s="433"/>
    </row>
    <row r="248" spans="2:30" x14ac:dyDescent="0.35">
      <c r="B248" s="116">
        <v>42755</v>
      </c>
      <c r="C248" s="49">
        <v>4.75</v>
      </c>
      <c r="D248" s="350">
        <v>3.9239999999999999</v>
      </c>
      <c r="E248" s="187">
        <f t="shared" si="51"/>
        <v>7.3815907059874891E-4</v>
      </c>
      <c r="F248" s="148">
        <f t="shared" si="47"/>
        <v>44581.25</v>
      </c>
      <c r="G248" s="116"/>
      <c r="H248" s="549">
        <f t="shared" si="48"/>
        <v>1119</v>
      </c>
      <c r="I248" s="550">
        <f t="shared" si="49"/>
        <v>409.75</v>
      </c>
      <c r="J248" s="113">
        <f t="shared" si="50"/>
        <v>709.25</v>
      </c>
      <c r="K248" s="549">
        <f t="shared" si="52"/>
        <v>4.4475393208221625</v>
      </c>
      <c r="L248" s="559"/>
      <c r="M248" s="433"/>
      <c r="N248" s="187">
        <v>2.94</v>
      </c>
      <c r="O248" s="113">
        <v>2.6760000000000002</v>
      </c>
      <c r="P248" s="198">
        <v>2.5</v>
      </c>
      <c r="Q248" s="148">
        <f t="shared" si="53"/>
        <v>45031</v>
      </c>
      <c r="R248" s="148">
        <f t="shared" si="54"/>
        <v>44331</v>
      </c>
      <c r="S248" s="187">
        <f t="shared" si="45"/>
        <v>3.7714285714285687E-4</v>
      </c>
      <c r="T248" s="549">
        <f t="shared" si="55"/>
        <v>700</v>
      </c>
      <c r="U248" s="113">
        <f t="shared" si="56"/>
        <v>449.75</v>
      </c>
      <c r="V248" s="113">
        <f t="shared" si="57"/>
        <v>250.25</v>
      </c>
      <c r="W248" s="549">
        <f t="shared" si="46"/>
        <v>2.7703800000000003</v>
      </c>
      <c r="X248" s="186">
        <f t="shared" si="58"/>
        <v>1.6771593208221622</v>
      </c>
      <c r="Y248" s="113">
        <f t="shared" si="59"/>
        <v>1.6841914792907087</v>
      </c>
      <c r="Z248" s="433"/>
      <c r="AA248" s="433"/>
      <c r="AB248" s="433"/>
      <c r="AC248" s="433"/>
      <c r="AD248" s="433"/>
    </row>
    <row r="249" spans="2:30" x14ac:dyDescent="0.35">
      <c r="B249" s="116">
        <v>42758</v>
      </c>
      <c r="C249" s="49" t="s">
        <v>437</v>
      </c>
      <c r="D249" s="350" t="s">
        <v>437</v>
      </c>
      <c r="E249" s="187" t="str">
        <f t="shared" si="51"/>
        <v/>
      </c>
      <c r="F249" s="148">
        <f t="shared" si="47"/>
        <v>44584.25</v>
      </c>
      <c r="G249" s="116"/>
      <c r="H249" s="549">
        <f t="shared" si="48"/>
        <v>1119</v>
      </c>
      <c r="I249" s="550">
        <f t="shared" si="49"/>
        <v>406.75</v>
      </c>
      <c r="J249" s="113">
        <f t="shared" si="50"/>
        <v>712.25</v>
      </c>
      <c r="K249" s="549" t="str">
        <f t="shared" si="52"/>
        <v/>
      </c>
      <c r="L249" s="559"/>
      <c r="M249" s="433"/>
      <c r="N249" s="187" t="s">
        <v>437</v>
      </c>
      <c r="O249" s="113" t="s">
        <v>437</v>
      </c>
      <c r="P249" s="198" t="s">
        <v>437</v>
      </c>
      <c r="Q249" s="148">
        <f t="shared" si="53"/>
        <v>45031</v>
      </c>
      <c r="R249" s="148">
        <f t="shared" si="54"/>
        <v>44331</v>
      </c>
      <c r="S249" s="187" t="str">
        <f t="shared" si="45"/>
        <v/>
      </c>
      <c r="T249" s="549">
        <f t="shared" si="55"/>
        <v>700</v>
      </c>
      <c r="U249" s="113">
        <f t="shared" si="56"/>
        <v>446.75</v>
      </c>
      <c r="V249" s="113">
        <f t="shared" si="57"/>
        <v>253.25</v>
      </c>
      <c r="W249" s="549" t="str">
        <f t="shared" si="46"/>
        <v/>
      </c>
      <c r="X249" s="186" t="str">
        <f t="shared" si="58"/>
        <v/>
      </c>
      <c r="Y249" s="113" t="str">
        <f t="shared" si="59"/>
        <v/>
      </c>
      <c r="Z249" s="433"/>
      <c r="AA249" s="433"/>
      <c r="AB249" s="433"/>
      <c r="AC249" s="433"/>
      <c r="AD249" s="433"/>
    </row>
    <row r="250" spans="2:30" x14ac:dyDescent="0.35">
      <c r="B250" s="116">
        <v>42759</v>
      </c>
      <c r="C250" s="49">
        <v>4.7919999999999998</v>
      </c>
      <c r="D250" s="350">
        <v>3.9529999999999998</v>
      </c>
      <c r="E250" s="187">
        <f t="shared" si="51"/>
        <v>7.497765862377122E-4</v>
      </c>
      <c r="F250" s="148">
        <f t="shared" si="47"/>
        <v>44585.25</v>
      </c>
      <c r="G250" s="116"/>
      <c r="H250" s="549">
        <f t="shared" si="48"/>
        <v>1119</v>
      </c>
      <c r="I250" s="550">
        <f t="shared" si="49"/>
        <v>405.75</v>
      </c>
      <c r="J250" s="113">
        <f t="shared" si="50"/>
        <v>713.25</v>
      </c>
      <c r="K250" s="549">
        <f t="shared" si="52"/>
        <v>4.4877781501340479</v>
      </c>
      <c r="L250" s="559"/>
      <c r="M250" s="433"/>
      <c r="N250" s="187">
        <v>2.9060000000000001</v>
      </c>
      <c r="O250" s="113">
        <v>2.6429999999999998</v>
      </c>
      <c r="P250" s="198">
        <v>2.484</v>
      </c>
      <c r="Q250" s="148">
        <f t="shared" si="53"/>
        <v>45031</v>
      </c>
      <c r="R250" s="148">
        <f t="shared" si="54"/>
        <v>44331</v>
      </c>
      <c r="S250" s="187">
        <f t="shared" si="45"/>
        <v>3.7571428571428619E-4</v>
      </c>
      <c r="T250" s="549">
        <f t="shared" si="55"/>
        <v>700</v>
      </c>
      <c r="U250" s="113">
        <f t="shared" si="56"/>
        <v>445.75</v>
      </c>
      <c r="V250" s="113">
        <f t="shared" si="57"/>
        <v>254.25</v>
      </c>
      <c r="W250" s="549">
        <f t="shared" si="46"/>
        <v>2.7385253571428572</v>
      </c>
      <c r="X250" s="186">
        <f t="shared" si="58"/>
        <v>1.7492527929911907</v>
      </c>
      <c r="Y250" s="113">
        <f t="shared" si="59"/>
        <v>1.7569025063256749</v>
      </c>
      <c r="Z250" s="433"/>
      <c r="AA250" s="433"/>
      <c r="AB250" s="433"/>
      <c r="AC250" s="433"/>
      <c r="AD250" s="433"/>
    </row>
    <row r="251" spans="2:30" x14ac:dyDescent="0.35">
      <c r="B251" s="116">
        <v>42760</v>
      </c>
      <c r="C251" s="49">
        <v>4.766</v>
      </c>
      <c r="D251" s="350">
        <v>3.9340000000000002</v>
      </c>
      <c r="E251" s="187">
        <f t="shared" si="51"/>
        <v>7.4352100089365497E-4</v>
      </c>
      <c r="F251" s="148">
        <f t="shared" si="47"/>
        <v>44586.25</v>
      </c>
      <c r="G251" s="116"/>
      <c r="H251" s="549">
        <f t="shared" si="48"/>
        <v>1119</v>
      </c>
      <c r="I251" s="550">
        <f t="shared" si="49"/>
        <v>404.75</v>
      </c>
      <c r="J251" s="113">
        <f t="shared" si="50"/>
        <v>714.25</v>
      </c>
      <c r="K251" s="549">
        <f t="shared" si="52"/>
        <v>4.4650598748882935</v>
      </c>
      <c r="L251" s="559"/>
      <c r="M251" s="433"/>
      <c r="N251" s="187">
        <v>2.9539999999999997</v>
      </c>
      <c r="O251" s="113">
        <v>2.6790000000000003</v>
      </c>
      <c r="P251" s="198">
        <v>2.504</v>
      </c>
      <c r="Q251" s="148">
        <f t="shared" si="53"/>
        <v>45031</v>
      </c>
      <c r="R251" s="148">
        <f t="shared" si="54"/>
        <v>44331</v>
      </c>
      <c r="S251" s="187">
        <f t="shared" si="45"/>
        <v>3.9285714285714211E-4</v>
      </c>
      <c r="T251" s="549">
        <f t="shared" si="55"/>
        <v>700</v>
      </c>
      <c r="U251" s="113">
        <f t="shared" si="56"/>
        <v>444.75</v>
      </c>
      <c r="V251" s="113">
        <f t="shared" si="57"/>
        <v>255.25</v>
      </c>
      <c r="W251" s="549">
        <f t="shared" si="46"/>
        <v>2.7792767857142859</v>
      </c>
      <c r="X251" s="186">
        <f t="shared" si="58"/>
        <v>1.6857830891740075</v>
      </c>
      <c r="Y251" s="113">
        <f t="shared" si="59"/>
        <v>1.6928877507333739</v>
      </c>
      <c r="Z251" s="433"/>
      <c r="AA251" s="433"/>
      <c r="AB251" s="433"/>
      <c r="AC251" s="433"/>
      <c r="AD251" s="433"/>
    </row>
    <row r="252" spans="2:30" x14ac:dyDescent="0.35">
      <c r="B252" s="116">
        <v>42761</v>
      </c>
      <c r="C252" s="49">
        <v>4.798</v>
      </c>
      <c r="D252" s="350">
        <v>3.9830000000000001</v>
      </c>
      <c r="E252" s="187">
        <f t="shared" si="51"/>
        <v>7.2832886505808754E-4</v>
      </c>
      <c r="F252" s="148">
        <f t="shared" si="47"/>
        <v>44587.25</v>
      </c>
      <c r="G252" s="116"/>
      <c r="H252" s="549">
        <f t="shared" si="48"/>
        <v>1119</v>
      </c>
      <c r="I252" s="550">
        <f t="shared" si="49"/>
        <v>403.75</v>
      </c>
      <c r="J252" s="113">
        <f t="shared" si="50"/>
        <v>715.25</v>
      </c>
      <c r="K252" s="549">
        <f t="shared" si="52"/>
        <v>4.503937220732797</v>
      </c>
      <c r="L252" s="559"/>
      <c r="M252" s="433"/>
      <c r="N252" s="187">
        <v>3.0219999999999998</v>
      </c>
      <c r="O252" s="113">
        <v>2.7370000000000001</v>
      </c>
      <c r="P252" s="198">
        <v>2.5609999999999999</v>
      </c>
      <c r="Q252" s="148">
        <f t="shared" si="53"/>
        <v>45031</v>
      </c>
      <c r="R252" s="148">
        <f t="shared" si="54"/>
        <v>44331</v>
      </c>
      <c r="S252" s="187">
        <f t="shared" si="45"/>
        <v>4.0714285714285673E-4</v>
      </c>
      <c r="T252" s="549">
        <f t="shared" si="55"/>
        <v>700</v>
      </c>
      <c r="U252" s="113">
        <f t="shared" si="56"/>
        <v>443.75</v>
      </c>
      <c r="V252" s="113">
        <f t="shared" si="57"/>
        <v>256.25</v>
      </c>
      <c r="W252" s="549">
        <f t="shared" si="46"/>
        <v>2.8413303571428572</v>
      </c>
      <c r="X252" s="186">
        <f t="shared" si="58"/>
        <v>1.6626068635899398</v>
      </c>
      <c r="Y252" s="113">
        <f t="shared" si="59"/>
        <v>1.66951751754707</v>
      </c>
      <c r="Z252" s="433"/>
      <c r="AA252" s="433"/>
      <c r="AB252" s="433"/>
      <c r="AC252" s="433"/>
      <c r="AD252" s="433"/>
    </row>
    <row r="253" spans="2:30" x14ac:dyDescent="0.35">
      <c r="B253" s="116">
        <v>42762</v>
      </c>
      <c r="C253" s="49">
        <v>4.7690000000000001</v>
      </c>
      <c r="D253" s="350">
        <v>3.968</v>
      </c>
      <c r="E253" s="187">
        <f t="shared" si="51"/>
        <v>7.158176943699733E-4</v>
      </c>
      <c r="F253" s="148">
        <f t="shared" si="47"/>
        <v>44588.25</v>
      </c>
      <c r="G253" s="116"/>
      <c r="H253" s="549">
        <f t="shared" si="48"/>
        <v>1119</v>
      </c>
      <c r="I253" s="550">
        <f t="shared" si="49"/>
        <v>402.75</v>
      </c>
      <c r="J253" s="113">
        <f t="shared" si="50"/>
        <v>716.25</v>
      </c>
      <c r="K253" s="549">
        <f t="shared" si="52"/>
        <v>4.4807044235924938</v>
      </c>
      <c r="L253" s="559"/>
      <c r="M253" s="433"/>
      <c r="N253" s="187">
        <v>3.0619999999999998</v>
      </c>
      <c r="O253" s="113">
        <v>2.7709999999999999</v>
      </c>
      <c r="P253" s="198">
        <v>2.6040000000000001</v>
      </c>
      <c r="Q253" s="148">
        <f t="shared" si="53"/>
        <v>45031</v>
      </c>
      <c r="R253" s="148">
        <f t="shared" si="54"/>
        <v>44331</v>
      </c>
      <c r="S253" s="187">
        <f t="shared" si="45"/>
        <v>4.1571428571428559E-4</v>
      </c>
      <c r="T253" s="549">
        <f t="shared" si="55"/>
        <v>700</v>
      </c>
      <c r="U253" s="113">
        <f t="shared" si="56"/>
        <v>442.75</v>
      </c>
      <c r="V253" s="113">
        <f t="shared" si="57"/>
        <v>257.25</v>
      </c>
      <c r="W253" s="549">
        <f t="shared" si="46"/>
        <v>2.8779425000000001</v>
      </c>
      <c r="X253" s="186">
        <f t="shared" si="58"/>
        <v>1.6027619235924937</v>
      </c>
      <c r="Y253" s="113">
        <f t="shared" si="59"/>
        <v>1.6091840380517919</v>
      </c>
      <c r="Z253" s="433"/>
      <c r="AA253" s="433"/>
      <c r="AB253" s="433"/>
      <c r="AC253" s="433"/>
      <c r="AD253" s="433"/>
    </row>
    <row r="254" spans="2:30" x14ac:dyDescent="0.35">
      <c r="B254" s="116">
        <v>42765</v>
      </c>
      <c r="C254" s="49" t="s">
        <v>437</v>
      </c>
      <c r="D254" s="350" t="s">
        <v>437</v>
      </c>
      <c r="E254" s="187" t="str">
        <f t="shared" si="51"/>
        <v/>
      </c>
      <c r="F254" s="148">
        <f t="shared" si="47"/>
        <v>44591.25</v>
      </c>
      <c r="G254" s="116"/>
      <c r="H254" s="549">
        <f t="shared" si="48"/>
        <v>1119</v>
      </c>
      <c r="I254" s="550">
        <f t="shared" si="49"/>
        <v>399.75</v>
      </c>
      <c r="J254" s="113">
        <f t="shared" si="50"/>
        <v>719.25</v>
      </c>
      <c r="K254" s="549" t="str">
        <f t="shared" si="52"/>
        <v/>
      </c>
      <c r="L254" s="559"/>
      <c r="M254" s="433"/>
      <c r="N254" s="187" t="s">
        <v>437</v>
      </c>
      <c r="O254" s="113" t="s">
        <v>437</v>
      </c>
      <c r="P254" s="198" t="s">
        <v>437</v>
      </c>
      <c r="Q254" s="148">
        <f t="shared" si="53"/>
        <v>45031</v>
      </c>
      <c r="R254" s="148">
        <f t="shared" si="54"/>
        <v>44331</v>
      </c>
      <c r="S254" s="187" t="str">
        <f t="shared" si="45"/>
        <v/>
      </c>
      <c r="T254" s="549">
        <f t="shared" si="55"/>
        <v>700</v>
      </c>
      <c r="U254" s="113">
        <f t="shared" si="56"/>
        <v>439.75</v>
      </c>
      <c r="V254" s="113">
        <f t="shared" si="57"/>
        <v>260.25</v>
      </c>
      <c r="W254" s="549" t="str">
        <f t="shared" si="46"/>
        <v/>
      </c>
      <c r="X254" s="186" t="str">
        <f t="shared" si="58"/>
        <v/>
      </c>
      <c r="Y254" s="113" t="str">
        <f t="shared" si="59"/>
        <v/>
      </c>
      <c r="Z254" s="433"/>
      <c r="AA254" s="433"/>
      <c r="AB254" s="433"/>
      <c r="AC254" s="433"/>
      <c r="AD254" s="433"/>
    </row>
    <row r="255" spans="2:30" x14ac:dyDescent="0.35">
      <c r="B255" s="116">
        <v>42766</v>
      </c>
      <c r="C255" s="49">
        <v>4.7629999999999999</v>
      </c>
      <c r="D255" s="350">
        <v>3.9590000000000001</v>
      </c>
      <c r="E255" s="187">
        <f t="shared" si="51"/>
        <v>7.1849865951742616E-4</v>
      </c>
      <c r="F255" s="148">
        <f t="shared" si="47"/>
        <v>44592.25</v>
      </c>
      <c r="G255" s="116"/>
      <c r="H255" s="549">
        <f t="shared" si="48"/>
        <v>1119</v>
      </c>
      <c r="I255" s="550">
        <f t="shared" si="49"/>
        <v>398.75</v>
      </c>
      <c r="J255" s="113">
        <f t="shared" si="50"/>
        <v>720.25</v>
      </c>
      <c r="K255" s="549">
        <f t="shared" si="52"/>
        <v>4.4764986595174259</v>
      </c>
      <c r="L255" s="559"/>
      <c r="M255" s="433"/>
      <c r="N255" s="187">
        <v>3.0179999999999998</v>
      </c>
      <c r="O255" s="113">
        <v>2.7320000000000002</v>
      </c>
      <c r="P255" s="198">
        <v>2.5489999999999999</v>
      </c>
      <c r="Q255" s="148">
        <f t="shared" si="53"/>
        <v>45031</v>
      </c>
      <c r="R255" s="148">
        <f t="shared" si="54"/>
        <v>44331</v>
      </c>
      <c r="S255" s="187">
        <f t="shared" si="45"/>
        <v>4.0857142857142801E-4</v>
      </c>
      <c r="T255" s="549">
        <f t="shared" si="55"/>
        <v>700</v>
      </c>
      <c r="U255" s="113">
        <f t="shared" si="56"/>
        <v>438.75</v>
      </c>
      <c r="V255" s="113">
        <f t="shared" si="57"/>
        <v>261.25</v>
      </c>
      <c r="W255" s="549">
        <f t="shared" si="46"/>
        <v>2.8387392857142859</v>
      </c>
      <c r="X255" s="186">
        <f t="shared" si="58"/>
        <v>1.63775937380314</v>
      </c>
      <c r="Y255" s="113">
        <f t="shared" si="59"/>
        <v>1.6444650132193539</v>
      </c>
      <c r="Z255" s="433"/>
      <c r="AA255" s="433"/>
      <c r="AB255" s="433"/>
      <c r="AC255" s="433"/>
      <c r="AD255" s="433"/>
    </row>
    <row r="256" spans="2:30" x14ac:dyDescent="0.35">
      <c r="B256" s="116">
        <v>42767</v>
      </c>
      <c r="C256" s="49">
        <v>4.7460000000000004</v>
      </c>
      <c r="D256" s="350">
        <v>3.9459999999999997</v>
      </c>
      <c r="E256" s="187">
        <f t="shared" si="51"/>
        <v>7.1492403932082278E-4</v>
      </c>
      <c r="F256" s="148">
        <f t="shared" si="47"/>
        <v>44593.25</v>
      </c>
      <c r="G256" s="116"/>
      <c r="H256" s="549">
        <f t="shared" si="48"/>
        <v>1119</v>
      </c>
      <c r="I256" s="550">
        <f t="shared" si="49"/>
        <v>397.75</v>
      </c>
      <c r="J256" s="113">
        <f t="shared" si="50"/>
        <v>721.25</v>
      </c>
      <c r="K256" s="549">
        <f t="shared" si="52"/>
        <v>4.4616389633601434</v>
      </c>
      <c r="L256" s="559"/>
      <c r="M256" s="433"/>
      <c r="N256" s="187">
        <v>3.0030000000000001</v>
      </c>
      <c r="O256" s="113">
        <v>2.718</v>
      </c>
      <c r="P256" s="198">
        <v>2.5310000000000001</v>
      </c>
      <c r="Q256" s="148">
        <f t="shared" si="53"/>
        <v>45031</v>
      </c>
      <c r="R256" s="148">
        <f t="shared" si="54"/>
        <v>44331</v>
      </c>
      <c r="S256" s="187">
        <f t="shared" si="45"/>
        <v>4.0714285714285733E-4</v>
      </c>
      <c r="T256" s="549">
        <f t="shared" si="55"/>
        <v>700</v>
      </c>
      <c r="U256" s="113">
        <f t="shared" si="56"/>
        <v>437.75</v>
      </c>
      <c r="V256" s="113">
        <f t="shared" si="57"/>
        <v>262.25</v>
      </c>
      <c r="W256" s="549">
        <f t="shared" si="46"/>
        <v>2.8247732142857145</v>
      </c>
      <c r="X256" s="186">
        <f t="shared" si="58"/>
        <v>1.6368657490744289</v>
      </c>
      <c r="Y256" s="113">
        <f t="shared" si="59"/>
        <v>1.6435640727756828</v>
      </c>
      <c r="Z256" s="433"/>
      <c r="AA256" s="433"/>
      <c r="AB256" s="433"/>
      <c r="AC256" s="433"/>
      <c r="AD256" s="433"/>
    </row>
    <row r="257" spans="2:30" x14ac:dyDescent="0.35">
      <c r="B257" s="116">
        <v>42768</v>
      </c>
      <c r="C257" s="49">
        <v>4.7460000000000004</v>
      </c>
      <c r="D257" s="350">
        <v>3.9140000000000001</v>
      </c>
      <c r="E257" s="187">
        <f t="shared" si="51"/>
        <v>7.4352100089365529E-4</v>
      </c>
      <c r="F257" s="148">
        <f t="shared" si="47"/>
        <v>44594.25</v>
      </c>
      <c r="G257" s="116"/>
      <c r="H257" s="549">
        <f t="shared" si="48"/>
        <v>1119</v>
      </c>
      <c r="I257" s="550">
        <f t="shared" si="49"/>
        <v>396.75</v>
      </c>
      <c r="J257" s="113">
        <f t="shared" si="50"/>
        <v>722.25</v>
      </c>
      <c r="K257" s="549">
        <f t="shared" si="52"/>
        <v>4.4510080428954426</v>
      </c>
      <c r="L257" s="559"/>
      <c r="M257" s="433"/>
      <c r="N257" s="187">
        <v>3.03</v>
      </c>
      <c r="O257" s="113">
        <v>2.7359999999999998</v>
      </c>
      <c r="P257" s="198">
        <v>2.5449999999999999</v>
      </c>
      <c r="Q257" s="148">
        <f t="shared" si="53"/>
        <v>45031</v>
      </c>
      <c r="R257" s="148">
        <f t="shared" si="54"/>
        <v>44331</v>
      </c>
      <c r="S257" s="187">
        <f t="shared" si="45"/>
        <v>4.2000000000000007E-4</v>
      </c>
      <c r="T257" s="549">
        <f t="shared" si="55"/>
        <v>700</v>
      </c>
      <c r="U257" s="113">
        <f t="shared" si="56"/>
        <v>436.75</v>
      </c>
      <c r="V257" s="113">
        <f t="shared" si="57"/>
        <v>263.25</v>
      </c>
      <c r="W257" s="549">
        <f t="shared" si="46"/>
        <v>2.8465649999999996</v>
      </c>
      <c r="X257" s="186">
        <f t="shared" si="58"/>
        <v>1.604443042895443</v>
      </c>
      <c r="Y257" s="113">
        <f t="shared" si="59"/>
        <v>1.6108786365901961</v>
      </c>
      <c r="Z257" s="433"/>
      <c r="AA257" s="433"/>
      <c r="AB257" s="433"/>
      <c r="AC257" s="433"/>
      <c r="AD257" s="433"/>
    </row>
    <row r="258" spans="2:30" x14ac:dyDescent="0.35">
      <c r="B258" s="116">
        <v>42769</v>
      </c>
      <c r="C258" s="49">
        <v>4.7709999999999999</v>
      </c>
      <c r="D258" s="350">
        <v>3.92</v>
      </c>
      <c r="E258" s="187">
        <f t="shared" si="51"/>
        <v>7.6050044682752452E-4</v>
      </c>
      <c r="F258" s="148">
        <f t="shared" si="47"/>
        <v>44595.25</v>
      </c>
      <c r="G258" s="116"/>
      <c r="H258" s="549">
        <f t="shared" si="48"/>
        <v>1119</v>
      </c>
      <c r="I258" s="550">
        <f t="shared" si="49"/>
        <v>395.75</v>
      </c>
      <c r="J258" s="113">
        <f t="shared" si="50"/>
        <v>723.25</v>
      </c>
      <c r="K258" s="549">
        <f t="shared" si="52"/>
        <v>4.4700319481680069</v>
      </c>
      <c r="L258" s="559"/>
      <c r="M258" s="433"/>
      <c r="N258" s="187">
        <v>3.0230000000000001</v>
      </c>
      <c r="O258" s="113">
        <v>2.73</v>
      </c>
      <c r="P258" s="198">
        <v>2.536</v>
      </c>
      <c r="Q258" s="148">
        <f t="shared" si="53"/>
        <v>45031</v>
      </c>
      <c r="R258" s="148">
        <f t="shared" si="54"/>
        <v>44331</v>
      </c>
      <c r="S258" s="187">
        <f t="shared" si="45"/>
        <v>4.1857142857142879E-4</v>
      </c>
      <c r="T258" s="549">
        <f t="shared" si="55"/>
        <v>700</v>
      </c>
      <c r="U258" s="113">
        <f t="shared" si="56"/>
        <v>435.75</v>
      </c>
      <c r="V258" s="113">
        <f t="shared" si="57"/>
        <v>264.25</v>
      </c>
      <c r="W258" s="549">
        <f t="shared" si="46"/>
        <v>2.8406075</v>
      </c>
      <c r="X258" s="186">
        <f t="shared" si="58"/>
        <v>1.6294244481680069</v>
      </c>
      <c r="Y258" s="113">
        <f t="shared" si="59"/>
        <v>1.6360620082487287</v>
      </c>
      <c r="Z258" s="433"/>
      <c r="AA258" s="433"/>
      <c r="AB258" s="433"/>
      <c r="AC258" s="433"/>
      <c r="AD258" s="433"/>
    </row>
    <row r="259" spans="2:30" x14ac:dyDescent="0.35">
      <c r="B259" s="116">
        <v>42772</v>
      </c>
      <c r="C259" s="49" t="s">
        <v>437</v>
      </c>
      <c r="D259" s="350" t="s">
        <v>437</v>
      </c>
      <c r="E259" s="187" t="str">
        <f t="shared" si="51"/>
        <v/>
      </c>
      <c r="F259" s="148">
        <f t="shared" si="47"/>
        <v>44598.25</v>
      </c>
      <c r="G259" s="116"/>
      <c r="H259" s="549">
        <f t="shared" si="48"/>
        <v>1119</v>
      </c>
      <c r="I259" s="550">
        <f t="shared" si="49"/>
        <v>392.75</v>
      </c>
      <c r="J259" s="113">
        <f t="shared" si="50"/>
        <v>726.25</v>
      </c>
      <c r="K259" s="549" t="str">
        <f t="shared" si="52"/>
        <v/>
      </c>
      <c r="L259" s="559"/>
      <c r="M259" s="433"/>
      <c r="N259" s="187" t="s">
        <v>437</v>
      </c>
      <c r="O259" s="113" t="s">
        <v>437</v>
      </c>
      <c r="P259" s="198" t="s">
        <v>437</v>
      </c>
      <c r="Q259" s="148">
        <f t="shared" si="53"/>
        <v>45031</v>
      </c>
      <c r="R259" s="148">
        <f t="shared" si="54"/>
        <v>44331</v>
      </c>
      <c r="S259" s="187" t="str">
        <f t="shared" si="45"/>
        <v/>
      </c>
      <c r="T259" s="549">
        <f t="shared" si="55"/>
        <v>700</v>
      </c>
      <c r="U259" s="113">
        <f t="shared" si="56"/>
        <v>432.75</v>
      </c>
      <c r="V259" s="113">
        <f t="shared" si="57"/>
        <v>267.25</v>
      </c>
      <c r="W259" s="549" t="str">
        <f t="shared" si="46"/>
        <v/>
      </c>
      <c r="X259" s="186" t="str">
        <f t="shared" si="58"/>
        <v/>
      </c>
      <c r="Y259" s="113" t="str">
        <f t="shared" si="59"/>
        <v/>
      </c>
      <c r="Z259" s="433"/>
      <c r="AA259" s="433"/>
      <c r="AB259" s="433"/>
      <c r="AC259" s="433"/>
      <c r="AD259" s="433"/>
    </row>
    <row r="260" spans="2:30" x14ac:dyDescent="0.35">
      <c r="B260" s="116">
        <v>42773</v>
      </c>
      <c r="C260" s="49">
        <v>4.694</v>
      </c>
      <c r="D260" s="350">
        <v>3.903</v>
      </c>
      <c r="E260" s="187">
        <f t="shared" si="51"/>
        <v>7.0688114387846288E-4</v>
      </c>
      <c r="F260" s="148">
        <f t="shared" si="47"/>
        <v>44599.25</v>
      </c>
      <c r="G260" s="116"/>
      <c r="H260" s="549">
        <f t="shared" si="48"/>
        <v>1119</v>
      </c>
      <c r="I260" s="550">
        <f t="shared" si="49"/>
        <v>391.75</v>
      </c>
      <c r="J260" s="113">
        <f t="shared" si="50"/>
        <v>727.25</v>
      </c>
      <c r="K260" s="549">
        <f t="shared" si="52"/>
        <v>4.4170793118856118</v>
      </c>
      <c r="L260" s="559"/>
      <c r="M260" s="433"/>
      <c r="N260" s="187">
        <v>2.9550000000000001</v>
      </c>
      <c r="O260" s="113">
        <v>2.6710000000000003</v>
      </c>
      <c r="P260" s="198">
        <v>2.5110000000000001</v>
      </c>
      <c r="Q260" s="148">
        <f t="shared" si="53"/>
        <v>45031</v>
      </c>
      <c r="R260" s="148">
        <f t="shared" si="54"/>
        <v>44331</v>
      </c>
      <c r="S260" s="187">
        <f t="shared" si="45"/>
        <v>4.0571428571428545E-4</v>
      </c>
      <c r="T260" s="549">
        <f t="shared" si="55"/>
        <v>700</v>
      </c>
      <c r="U260" s="113">
        <f t="shared" si="56"/>
        <v>431.75</v>
      </c>
      <c r="V260" s="113">
        <f t="shared" si="57"/>
        <v>268.25</v>
      </c>
      <c r="W260" s="549">
        <f t="shared" si="46"/>
        <v>2.7798328571428574</v>
      </c>
      <c r="X260" s="186">
        <f t="shared" si="58"/>
        <v>1.6372464547427543</v>
      </c>
      <c r="Y260" s="113">
        <f t="shared" si="59"/>
        <v>1.6439478946266961</v>
      </c>
      <c r="Z260" s="433"/>
      <c r="AA260" s="433"/>
      <c r="AB260" s="433"/>
      <c r="AC260" s="433"/>
      <c r="AD260" s="433"/>
    </row>
    <row r="261" spans="2:30" x14ac:dyDescent="0.35">
      <c r="B261" s="116">
        <v>42774</v>
      </c>
      <c r="C261" s="49">
        <v>4.6509999999999998</v>
      </c>
      <c r="D261" s="350">
        <v>3.8559999999999999</v>
      </c>
      <c r="E261" s="187">
        <f t="shared" si="51"/>
        <v>7.1045576407506692E-4</v>
      </c>
      <c r="F261" s="148">
        <f t="shared" si="47"/>
        <v>44600.25</v>
      </c>
      <c r="G261" s="116"/>
      <c r="H261" s="549">
        <f t="shared" si="48"/>
        <v>1119</v>
      </c>
      <c r="I261" s="550">
        <f t="shared" si="49"/>
        <v>390.75</v>
      </c>
      <c r="J261" s="113">
        <f t="shared" si="50"/>
        <v>728.25</v>
      </c>
      <c r="K261" s="549">
        <f t="shared" si="52"/>
        <v>4.3733894101876674</v>
      </c>
      <c r="L261" s="559"/>
      <c r="M261" s="433"/>
      <c r="N261" s="187">
        <v>2.9079999999999999</v>
      </c>
      <c r="O261" s="113">
        <v>2.629</v>
      </c>
      <c r="P261" s="198">
        <v>2.4750000000000001</v>
      </c>
      <c r="Q261" s="148">
        <f t="shared" si="53"/>
        <v>45031</v>
      </c>
      <c r="R261" s="148">
        <f t="shared" si="54"/>
        <v>44331</v>
      </c>
      <c r="S261" s="187">
        <f t="shared" si="45"/>
        <v>3.9857142857142847E-4</v>
      </c>
      <c r="T261" s="549">
        <f t="shared" si="55"/>
        <v>700</v>
      </c>
      <c r="U261" s="113">
        <f t="shared" si="56"/>
        <v>430.75</v>
      </c>
      <c r="V261" s="113">
        <f t="shared" si="57"/>
        <v>269.25</v>
      </c>
      <c r="W261" s="549">
        <f t="shared" si="46"/>
        <v>2.7363153571428569</v>
      </c>
      <c r="X261" s="186">
        <f t="shared" si="58"/>
        <v>1.6370740530448105</v>
      </c>
      <c r="Y261" s="113">
        <f t="shared" si="59"/>
        <v>1.6437740816827029</v>
      </c>
      <c r="Z261" s="433"/>
      <c r="AA261" s="433"/>
      <c r="AB261" s="433"/>
      <c r="AC261" s="433"/>
      <c r="AD261" s="433"/>
    </row>
    <row r="262" spans="2:30" x14ac:dyDescent="0.35">
      <c r="B262" s="116">
        <v>42775</v>
      </c>
      <c r="C262" s="49">
        <v>4.6399999999999997</v>
      </c>
      <c r="D262" s="350">
        <v>3.8359999999999999</v>
      </c>
      <c r="E262" s="187">
        <f t="shared" si="51"/>
        <v>7.1849865951742616E-4</v>
      </c>
      <c r="F262" s="148">
        <f t="shared" si="47"/>
        <v>44601.25</v>
      </c>
      <c r="G262" s="116"/>
      <c r="H262" s="549">
        <f t="shared" si="48"/>
        <v>1119</v>
      </c>
      <c r="I262" s="550">
        <f t="shared" si="49"/>
        <v>389.75</v>
      </c>
      <c r="J262" s="113">
        <f t="shared" si="50"/>
        <v>729.25</v>
      </c>
      <c r="K262" s="549">
        <f t="shared" si="52"/>
        <v>4.3599651474530825</v>
      </c>
      <c r="L262" s="559"/>
      <c r="M262" s="433"/>
      <c r="N262" s="187">
        <v>2.8050000000000002</v>
      </c>
      <c r="O262" s="113">
        <v>2.532</v>
      </c>
      <c r="P262" s="198">
        <v>2.3879999999999999</v>
      </c>
      <c r="Q262" s="148">
        <f t="shared" si="53"/>
        <v>45031</v>
      </c>
      <c r="R262" s="148">
        <f t="shared" si="54"/>
        <v>44331</v>
      </c>
      <c r="S262" s="187">
        <f t="shared" ref="S262:S275" si="60">IF(N262="","",(O262-N262)/($O$14-$N$14))</f>
        <v>3.9000000000000021E-4</v>
      </c>
      <c r="T262" s="549">
        <f t="shared" si="55"/>
        <v>700</v>
      </c>
      <c r="U262" s="113">
        <f t="shared" si="56"/>
        <v>429.75</v>
      </c>
      <c r="V262" s="113">
        <f t="shared" si="57"/>
        <v>270.25</v>
      </c>
      <c r="W262" s="549">
        <f t="shared" ref="W262:W275" si="61">IF(N262="","",N262-(U262*S262))</f>
        <v>2.6373975000000001</v>
      </c>
      <c r="X262" s="186">
        <f t="shared" si="58"/>
        <v>1.7225676474530824</v>
      </c>
      <c r="Y262" s="113">
        <f t="shared" si="59"/>
        <v>1.7299857457032219</v>
      </c>
      <c r="Z262" s="433"/>
      <c r="AA262" s="433"/>
      <c r="AB262" s="433"/>
      <c r="AC262" s="433"/>
      <c r="AD262" s="433"/>
    </row>
    <row r="263" spans="2:30" x14ac:dyDescent="0.35">
      <c r="B263" s="116">
        <v>42776</v>
      </c>
      <c r="C263" s="49">
        <v>4.6280000000000001</v>
      </c>
      <c r="D263" s="350">
        <v>3.827</v>
      </c>
      <c r="E263" s="187">
        <f t="shared" si="51"/>
        <v>7.158176943699733E-4</v>
      </c>
      <c r="F263" s="148">
        <f t="shared" si="47"/>
        <v>44602.25</v>
      </c>
      <c r="G263" s="116"/>
      <c r="H263" s="549">
        <f t="shared" si="48"/>
        <v>1119</v>
      </c>
      <c r="I263" s="550">
        <f t="shared" si="49"/>
        <v>388.75</v>
      </c>
      <c r="J263" s="113">
        <f t="shared" si="50"/>
        <v>730.25</v>
      </c>
      <c r="K263" s="549">
        <f t="shared" si="52"/>
        <v>4.3497258713136731</v>
      </c>
      <c r="L263" s="559"/>
      <c r="M263" s="433"/>
      <c r="N263" s="187">
        <v>2.8319999999999999</v>
      </c>
      <c r="O263" s="113">
        <v>2.5609999999999999</v>
      </c>
      <c r="P263" s="198">
        <v>2.415</v>
      </c>
      <c r="Q263" s="148">
        <f t="shared" si="53"/>
        <v>45031</v>
      </c>
      <c r="R263" s="148">
        <f t="shared" si="54"/>
        <v>44331</v>
      </c>
      <c r="S263" s="187">
        <f t="shared" si="60"/>
        <v>3.87142857142857E-4</v>
      </c>
      <c r="T263" s="549">
        <f t="shared" si="55"/>
        <v>700</v>
      </c>
      <c r="U263" s="113">
        <f t="shared" si="56"/>
        <v>428.75</v>
      </c>
      <c r="V263" s="113">
        <f t="shared" si="57"/>
        <v>271.25</v>
      </c>
      <c r="W263" s="549">
        <f t="shared" si="61"/>
        <v>2.6660124999999999</v>
      </c>
      <c r="X263" s="186">
        <f t="shared" si="58"/>
        <v>1.6837133713136732</v>
      </c>
      <c r="Y263" s="113">
        <f t="shared" si="59"/>
        <v>1.6908005981055352</v>
      </c>
      <c r="Z263" s="433"/>
      <c r="AA263" s="433"/>
      <c r="AB263" s="433"/>
      <c r="AC263" s="433"/>
      <c r="AD263" s="433"/>
    </row>
    <row r="264" spans="2:30" x14ac:dyDescent="0.35">
      <c r="B264" s="116">
        <v>42779</v>
      </c>
      <c r="C264" s="49">
        <v>4.6319999999999997</v>
      </c>
      <c r="D264" s="350">
        <v>3.8319999999999999</v>
      </c>
      <c r="E264" s="187">
        <f t="shared" si="51"/>
        <v>7.1492403932082202E-4</v>
      </c>
      <c r="F264" s="148">
        <f t="shared" si="47"/>
        <v>44605.25</v>
      </c>
      <c r="G264" s="116"/>
      <c r="H264" s="549">
        <f t="shared" si="48"/>
        <v>1119</v>
      </c>
      <c r="I264" s="550">
        <f t="shared" si="49"/>
        <v>385.75</v>
      </c>
      <c r="J264" s="113">
        <f t="shared" si="50"/>
        <v>733.25</v>
      </c>
      <c r="K264" s="549">
        <f t="shared" si="52"/>
        <v>4.3562180518319922</v>
      </c>
      <c r="L264" s="559"/>
      <c r="M264" s="433"/>
      <c r="N264" s="187">
        <v>2.8369999999999997</v>
      </c>
      <c r="O264" s="113">
        <v>2.5670000000000002</v>
      </c>
      <c r="P264" s="198">
        <v>2.4209999999999998</v>
      </c>
      <c r="Q264" s="148">
        <f t="shared" si="53"/>
        <v>45031</v>
      </c>
      <c r="R264" s="148">
        <f t="shared" si="54"/>
        <v>44331</v>
      </c>
      <c r="S264" s="187">
        <f t="shared" si="60"/>
        <v>3.8571428571428513E-4</v>
      </c>
      <c r="T264" s="549">
        <f t="shared" si="55"/>
        <v>700</v>
      </c>
      <c r="U264" s="113">
        <f t="shared" si="56"/>
        <v>425.75</v>
      </c>
      <c r="V264" s="113">
        <f t="shared" si="57"/>
        <v>274.25</v>
      </c>
      <c r="W264" s="549">
        <f t="shared" si="61"/>
        <v>2.6727821428571428</v>
      </c>
      <c r="X264" s="186">
        <f t="shared" si="58"/>
        <v>1.6834359089748494</v>
      </c>
      <c r="Y264" s="113">
        <f t="shared" si="59"/>
        <v>1.6905208001239069</v>
      </c>
      <c r="Z264" s="433"/>
      <c r="AA264" s="433"/>
      <c r="AB264" s="433"/>
      <c r="AC264" s="433"/>
      <c r="AD264" s="433"/>
    </row>
    <row r="265" spans="2:30" x14ac:dyDescent="0.35">
      <c r="B265" s="116">
        <v>42780</v>
      </c>
      <c r="C265" s="49">
        <v>4.673</v>
      </c>
      <c r="D265" s="350">
        <v>3.8570000000000002</v>
      </c>
      <c r="E265" s="187">
        <f t="shared" si="51"/>
        <v>7.2922252010723849E-4</v>
      </c>
      <c r="F265" s="148">
        <f t="shared" si="47"/>
        <v>44606.25</v>
      </c>
      <c r="G265" s="116"/>
      <c r="H265" s="549">
        <f t="shared" si="48"/>
        <v>1119</v>
      </c>
      <c r="I265" s="550">
        <f t="shared" si="49"/>
        <v>384.75</v>
      </c>
      <c r="J265" s="113">
        <f t="shared" si="50"/>
        <v>734.25</v>
      </c>
      <c r="K265" s="549">
        <f t="shared" si="52"/>
        <v>4.39243163538874</v>
      </c>
      <c r="L265" s="559"/>
      <c r="M265" s="433"/>
      <c r="N265" s="187">
        <v>2.8580000000000001</v>
      </c>
      <c r="O265" s="113">
        <v>2.5869999999999997</v>
      </c>
      <c r="P265" s="198">
        <v>2.4409999999999998</v>
      </c>
      <c r="Q265" s="148">
        <f t="shared" si="53"/>
        <v>45031</v>
      </c>
      <c r="R265" s="148">
        <f t="shared" si="54"/>
        <v>44331</v>
      </c>
      <c r="S265" s="187">
        <f t="shared" si="60"/>
        <v>3.8714285714285765E-4</v>
      </c>
      <c r="T265" s="549">
        <f t="shared" si="55"/>
        <v>700</v>
      </c>
      <c r="U265" s="113">
        <f t="shared" si="56"/>
        <v>424.75</v>
      </c>
      <c r="V265" s="113">
        <f t="shared" si="57"/>
        <v>275.25</v>
      </c>
      <c r="W265" s="549">
        <f t="shared" si="61"/>
        <v>2.6935610714285714</v>
      </c>
      <c r="X265" s="186">
        <f t="shared" si="58"/>
        <v>1.6988705639601687</v>
      </c>
      <c r="Y265" s="113">
        <f t="shared" si="59"/>
        <v>1.7060859669429052</v>
      </c>
      <c r="Z265" s="433"/>
      <c r="AA265" s="433"/>
      <c r="AB265" s="433"/>
      <c r="AC265" s="433"/>
      <c r="AD265" s="433"/>
    </row>
    <row r="266" spans="2:30" x14ac:dyDescent="0.35">
      <c r="B266" s="116">
        <v>42781</v>
      </c>
      <c r="C266" s="49">
        <v>4.72</v>
      </c>
      <c r="D266" s="350">
        <v>3.8849999999999998</v>
      </c>
      <c r="E266" s="187">
        <f t="shared" si="51"/>
        <v>7.4620196604110805E-4</v>
      </c>
      <c r="F266" s="148">
        <f t="shared" si="47"/>
        <v>44607.25</v>
      </c>
      <c r="G266" s="116"/>
      <c r="H266" s="549">
        <f t="shared" si="48"/>
        <v>1119</v>
      </c>
      <c r="I266" s="550">
        <f t="shared" si="49"/>
        <v>383.75</v>
      </c>
      <c r="J266" s="113">
        <f t="shared" si="50"/>
        <v>735.25</v>
      </c>
      <c r="K266" s="549">
        <f t="shared" si="52"/>
        <v>4.4336449955317248</v>
      </c>
      <c r="L266" s="559"/>
      <c r="M266" s="433"/>
      <c r="N266" s="187">
        <v>2.8970000000000002</v>
      </c>
      <c r="O266" s="113">
        <v>2.6259999999999999</v>
      </c>
      <c r="P266" s="198">
        <v>2.472</v>
      </c>
      <c r="Q266" s="148">
        <f t="shared" si="53"/>
        <v>45031</v>
      </c>
      <c r="R266" s="148">
        <f t="shared" si="54"/>
        <v>44331</v>
      </c>
      <c r="S266" s="187">
        <f t="shared" si="60"/>
        <v>3.8714285714285765E-4</v>
      </c>
      <c r="T266" s="549">
        <f t="shared" si="55"/>
        <v>700</v>
      </c>
      <c r="U266" s="113">
        <f t="shared" si="56"/>
        <v>423.75</v>
      </c>
      <c r="V266" s="113">
        <f t="shared" si="57"/>
        <v>276.25</v>
      </c>
      <c r="W266" s="549">
        <f t="shared" si="61"/>
        <v>2.7329482142857144</v>
      </c>
      <c r="X266" s="186">
        <f t="shared" si="58"/>
        <v>1.7006967812460103</v>
      </c>
      <c r="Y266" s="113">
        <f t="shared" si="59"/>
        <v>1.7079277051003761</v>
      </c>
      <c r="Z266" s="433"/>
      <c r="AA266" s="433"/>
      <c r="AB266" s="433"/>
      <c r="AC266" s="433"/>
      <c r="AD266" s="433"/>
    </row>
    <row r="267" spans="2:30" x14ac:dyDescent="0.35">
      <c r="B267" s="116">
        <v>42782</v>
      </c>
      <c r="C267" s="49">
        <v>4.7050000000000001</v>
      </c>
      <c r="D267" s="350">
        <v>3.867</v>
      </c>
      <c r="E267" s="187">
        <f t="shared" si="51"/>
        <v>7.4888293118856124E-4</v>
      </c>
      <c r="F267" s="148">
        <f t="shared" si="47"/>
        <v>44608.25</v>
      </c>
      <c r="G267" s="116"/>
      <c r="H267" s="549">
        <f t="shared" si="48"/>
        <v>1119</v>
      </c>
      <c r="I267" s="550">
        <f t="shared" si="49"/>
        <v>382.75</v>
      </c>
      <c r="J267" s="113">
        <f t="shared" si="50"/>
        <v>736.25</v>
      </c>
      <c r="K267" s="549">
        <f t="shared" si="52"/>
        <v>4.418365058087578</v>
      </c>
      <c r="L267" s="559"/>
      <c r="M267" s="433"/>
      <c r="N267" s="187">
        <v>2.9459999999999997</v>
      </c>
      <c r="O267" s="113">
        <v>2.677</v>
      </c>
      <c r="P267" s="198">
        <v>2.5030000000000001</v>
      </c>
      <c r="Q267" s="148">
        <f t="shared" si="53"/>
        <v>45031</v>
      </c>
      <c r="R267" s="148">
        <f t="shared" si="54"/>
        <v>44331</v>
      </c>
      <c r="S267" s="187">
        <f t="shared" si="60"/>
        <v>3.8428571428571385E-4</v>
      </c>
      <c r="T267" s="549">
        <f t="shared" si="55"/>
        <v>700</v>
      </c>
      <c r="U267" s="113">
        <f t="shared" si="56"/>
        <v>422.75</v>
      </c>
      <c r="V267" s="113">
        <f t="shared" si="57"/>
        <v>277.25</v>
      </c>
      <c r="W267" s="549">
        <f t="shared" si="61"/>
        <v>2.7835432142857144</v>
      </c>
      <c r="X267" s="186">
        <f t="shared" si="58"/>
        <v>1.6348218438018636</v>
      </c>
      <c r="Y267" s="113">
        <f t="shared" si="59"/>
        <v>1.6415034499542847</v>
      </c>
      <c r="Z267" s="433"/>
      <c r="AA267" s="433"/>
      <c r="AB267" s="433"/>
      <c r="AC267" s="433"/>
      <c r="AD267" s="433"/>
    </row>
    <row r="268" spans="2:30" x14ac:dyDescent="0.35">
      <c r="B268" s="116">
        <v>42783</v>
      </c>
      <c r="C268" s="49">
        <v>4.7149999999999999</v>
      </c>
      <c r="D268" s="350">
        <v>3.8689999999999998</v>
      </c>
      <c r="E268" s="187">
        <f t="shared" si="51"/>
        <v>7.5603217158176953E-4</v>
      </c>
      <c r="F268" s="148">
        <f t="shared" si="47"/>
        <v>44609.25</v>
      </c>
      <c r="G268" s="116"/>
      <c r="H268" s="549">
        <f t="shared" si="48"/>
        <v>1119</v>
      </c>
      <c r="I268" s="550">
        <f t="shared" si="49"/>
        <v>381.75</v>
      </c>
      <c r="J268" s="113">
        <f t="shared" si="50"/>
        <v>737.25</v>
      </c>
      <c r="K268" s="549">
        <f t="shared" si="52"/>
        <v>4.4263847184986593</v>
      </c>
      <c r="L268" s="559"/>
      <c r="M268" s="433"/>
      <c r="N268" s="187">
        <v>2.9220000000000002</v>
      </c>
      <c r="O268" s="113">
        <v>2.6480000000000001</v>
      </c>
      <c r="P268" s="198">
        <v>2.4740000000000002</v>
      </c>
      <c r="Q268" s="148">
        <f t="shared" si="53"/>
        <v>45031</v>
      </c>
      <c r="R268" s="148">
        <f t="shared" si="54"/>
        <v>44331</v>
      </c>
      <c r="S268" s="187">
        <f t="shared" si="60"/>
        <v>3.9142857142857143E-4</v>
      </c>
      <c r="T268" s="549">
        <f t="shared" si="55"/>
        <v>700</v>
      </c>
      <c r="U268" s="113">
        <f t="shared" si="56"/>
        <v>421.75</v>
      </c>
      <c r="V268" s="113">
        <f t="shared" si="57"/>
        <v>278.25</v>
      </c>
      <c r="W268" s="549">
        <f t="shared" si="61"/>
        <v>2.7569150000000002</v>
      </c>
      <c r="X268" s="186">
        <f t="shared" si="58"/>
        <v>1.6694697184986591</v>
      </c>
      <c r="Y268" s="113">
        <f t="shared" si="59"/>
        <v>1.6764375413510946</v>
      </c>
      <c r="Z268" s="433"/>
      <c r="AA268" s="433"/>
      <c r="AB268" s="433"/>
      <c r="AC268" s="433"/>
      <c r="AD268" s="433"/>
    </row>
    <row r="269" spans="2:30" x14ac:dyDescent="0.35">
      <c r="B269" s="116">
        <v>42786</v>
      </c>
      <c r="C269" s="49">
        <v>4.6840000000000002</v>
      </c>
      <c r="D269" s="350">
        <v>3.8239999999999998</v>
      </c>
      <c r="E269" s="187">
        <f t="shared" si="51"/>
        <v>7.685433422698841E-4</v>
      </c>
      <c r="F269" s="148">
        <f t="shared" si="47"/>
        <v>44612.25</v>
      </c>
      <c r="G269" s="116"/>
      <c r="H269" s="549">
        <f t="shared" si="48"/>
        <v>1119</v>
      </c>
      <c r="I269" s="550">
        <f t="shared" si="49"/>
        <v>378.75</v>
      </c>
      <c r="J269" s="113">
        <f t="shared" si="50"/>
        <v>740.25</v>
      </c>
      <c r="K269" s="549">
        <f t="shared" si="52"/>
        <v>4.3929142091152817</v>
      </c>
      <c r="L269" s="559"/>
      <c r="M269" s="433"/>
      <c r="N269" s="187">
        <v>2.899</v>
      </c>
      <c r="O269" s="113">
        <v>2.6240000000000001</v>
      </c>
      <c r="P269" s="198">
        <v>2.4489999999999998</v>
      </c>
      <c r="Q269" s="148">
        <f t="shared" si="53"/>
        <v>45031</v>
      </c>
      <c r="R269" s="148">
        <f t="shared" si="54"/>
        <v>44331</v>
      </c>
      <c r="S269" s="187">
        <f t="shared" si="60"/>
        <v>3.9285714285714271E-4</v>
      </c>
      <c r="T269" s="549">
        <f t="shared" si="55"/>
        <v>700</v>
      </c>
      <c r="U269" s="113">
        <f t="shared" si="56"/>
        <v>418.75</v>
      </c>
      <c r="V269" s="113">
        <f t="shared" si="57"/>
        <v>281.25</v>
      </c>
      <c r="W269" s="549">
        <f t="shared" si="61"/>
        <v>2.7344910714285717</v>
      </c>
      <c r="X269" s="186">
        <f t="shared" si="58"/>
        <v>1.65842313768671</v>
      </c>
      <c r="Y269" s="113">
        <f t="shared" si="59"/>
        <v>1.6652990559457237</v>
      </c>
      <c r="Z269" s="433"/>
      <c r="AA269" s="433"/>
      <c r="AB269" s="433"/>
      <c r="AC269" s="433"/>
      <c r="AD269" s="433"/>
    </row>
    <row r="270" spans="2:30" x14ac:dyDescent="0.35">
      <c r="B270" s="116">
        <v>42787</v>
      </c>
      <c r="C270" s="49">
        <v>4.6710000000000003</v>
      </c>
      <c r="D270" s="350">
        <v>3.8239999999999998</v>
      </c>
      <c r="E270" s="187">
        <f t="shared" si="51"/>
        <v>7.5692582663092081E-4</v>
      </c>
      <c r="F270" s="148">
        <f t="shared" si="47"/>
        <v>44613.25</v>
      </c>
      <c r="G270" s="116"/>
      <c r="H270" s="549">
        <f t="shared" si="48"/>
        <v>1119</v>
      </c>
      <c r="I270" s="550">
        <f t="shared" si="49"/>
        <v>377.75</v>
      </c>
      <c r="J270" s="113">
        <f t="shared" si="50"/>
        <v>741.25</v>
      </c>
      <c r="K270" s="549">
        <f t="shared" si="52"/>
        <v>4.3850712689901696</v>
      </c>
      <c r="L270" s="559"/>
      <c r="M270" s="433"/>
      <c r="N270" s="187">
        <v>2.899</v>
      </c>
      <c r="O270" s="113">
        <v>2.6240000000000001</v>
      </c>
      <c r="P270" s="198">
        <v>2.4510000000000001</v>
      </c>
      <c r="Q270" s="148">
        <f t="shared" si="53"/>
        <v>45031</v>
      </c>
      <c r="R270" s="148">
        <f t="shared" si="54"/>
        <v>44331</v>
      </c>
      <c r="S270" s="187">
        <f t="shared" si="60"/>
        <v>3.9285714285714271E-4</v>
      </c>
      <c r="T270" s="549">
        <f t="shared" si="55"/>
        <v>700</v>
      </c>
      <c r="U270" s="113">
        <f t="shared" si="56"/>
        <v>417.75</v>
      </c>
      <c r="V270" s="113">
        <f t="shared" si="57"/>
        <v>282.25</v>
      </c>
      <c r="W270" s="549">
        <f t="shared" si="61"/>
        <v>2.7348839285714286</v>
      </c>
      <c r="X270" s="186">
        <f t="shared" si="58"/>
        <v>1.650187340418741</v>
      </c>
      <c r="Y270" s="113">
        <f t="shared" si="59"/>
        <v>1.6569951360649426</v>
      </c>
      <c r="Z270" s="433"/>
      <c r="AA270" s="433"/>
      <c r="AB270" s="433"/>
      <c r="AC270" s="433"/>
      <c r="AD270" s="433"/>
    </row>
    <row r="271" spans="2:30" x14ac:dyDescent="0.35">
      <c r="B271" s="116">
        <v>42788</v>
      </c>
      <c r="C271" s="49">
        <v>4.6769999999999996</v>
      </c>
      <c r="D271" s="350">
        <v>3.8369999999999997</v>
      </c>
      <c r="E271" s="187">
        <f t="shared" si="51"/>
        <v>7.5067024128686315E-4</v>
      </c>
      <c r="F271" s="148">
        <f t="shared" si="47"/>
        <v>44614.25</v>
      </c>
      <c r="G271" s="116"/>
      <c r="H271" s="549">
        <f t="shared" si="48"/>
        <v>1119</v>
      </c>
      <c r="I271" s="550">
        <f t="shared" si="49"/>
        <v>376.75</v>
      </c>
      <c r="J271" s="113">
        <f t="shared" si="50"/>
        <v>742.25</v>
      </c>
      <c r="K271" s="549">
        <f t="shared" si="52"/>
        <v>4.3941849865951736</v>
      </c>
      <c r="L271" s="559"/>
      <c r="M271" s="433"/>
      <c r="N271" s="187">
        <v>2.899</v>
      </c>
      <c r="O271" s="113">
        <v>2.6259999999999999</v>
      </c>
      <c r="P271" s="198">
        <v>2.456</v>
      </c>
      <c r="Q271" s="148">
        <f t="shared" si="53"/>
        <v>45031</v>
      </c>
      <c r="R271" s="148">
        <f t="shared" si="54"/>
        <v>44331</v>
      </c>
      <c r="S271" s="187">
        <f t="shared" si="60"/>
        <v>3.9000000000000021E-4</v>
      </c>
      <c r="T271" s="549">
        <f t="shared" si="55"/>
        <v>700</v>
      </c>
      <c r="U271" s="113">
        <f t="shared" si="56"/>
        <v>416.75</v>
      </c>
      <c r="V271" s="113">
        <f t="shared" si="57"/>
        <v>283.25</v>
      </c>
      <c r="W271" s="549">
        <f t="shared" si="61"/>
        <v>2.7364674999999998</v>
      </c>
      <c r="X271" s="186">
        <f t="shared" si="58"/>
        <v>1.6577174865951738</v>
      </c>
      <c r="Y271" s="113">
        <f t="shared" si="59"/>
        <v>1.6645875547585787</v>
      </c>
      <c r="Z271" s="433"/>
      <c r="AA271" s="433"/>
      <c r="AB271" s="433"/>
      <c r="AC271" s="433"/>
      <c r="AD271" s="433"/>
    </row>
    <row r="272" spans="2:30" x14ac:dyDescent="0.35">
      <c r="B272" s="116">
        <v>42789</v>
      </c>
      <c r="C272" s="49">
        <v>4.6340000000000003</v>
      </c>
      <c r="D272" s="350">
        <v>3.7949999999999999</v>
      </c>
      <c r="E272" s="187">
        <f t="shared" ref="E272:E275" si="62">IF(C272="","",(D272-C272)/($D$14-$C$14))</f>
        <v>7.4977658623771263E-4</v>
      </c>
      <c r="F272" s="148">
        <f t="shared" si="47"/>
        <v>44615.25</v>
      </c>
      <c r="G272" s="116"/>
      <c r="H272" s="549">
        <f t="shared" si="48"/>
        <v>1119</v>
      </c>
      <c r="I272" s="550">
        <f t="shared" si="49"/>
        <v>375.75</v>
      </c>
      <c r="J272" s="113">
        <f t="shared" si="50"/>
        <v>743.25</v>
      </c>
      <c r="K272" s="549">
        <f t="shared" ref="K272:K275" si="63">IF(C272="","",C272-(I272*E272))</f>
        <v>4.3522714477211801</v>
      </c>
      <c r="L272" s="559"/>
      <c r="M272" s="433"/>
      <c r="N272" s="187">
        <v>2.8740000000000001</v>
      </c>
      <c r="O272" s="113">
        <v>2.609</v>
      </c>
      <c r="P272" s="198">
        <v>2.4390000000000001</v>
      </c>
      <c r="Q272" s="148">
        <f t="shared" ref="Q272:Q275" si="64">IF($F272&lt;$P$14,$P$14,IF($F272&lt;$O$14,$O$14,$N$14))</f>
        <v>45031</v>
      </c>
      <c r="R272" s="148">
        <f t="shared" ref="R272:R275" si="65">IF($F272&gt;$N$14,$N$14,IF($F272&gt;$O$14,$O$14,$P$14))</f>
        <v>44331</v>
      </c>
      <c r="S272" s="187">
        <f t="shared" si="60"/>
        <v>3.7857142857142874E-4</v>
      </c>
      <c r="T272" s="549">
        <f t="shared" ref="T272:T275" si="66">Q272-R272</f>
        <v>700</v>
      </c>
      <c r="U272" s="113">
        <f t="shared" ref="U272:U275" si="67">Q272-F272</f>
        <v>415.75</v>
      </c>
      <c r="V272" s="113">
        <f t="shared" ref="V272:V275" si="68">F272-R272</f>
        <v>284.25</v>
      </c>
      <c r="W272" s="549">
        <f t="shared" si="61"/>
        <v>2.7166089285714285</v>
      </c>
      <c r="X272" s="186">
        <f t="shared" ref="X272:X275" si="69">IFERROR(K272-W272,"")</f>
        <v>1.6356625191497516</v>
      </c>
      <c r="Y272" s="113">
        <f t="shared" ref="Y272:Y275" si="70">IF(X272="","",((1+X272/200)^2-1)*100)</f>
        <v>1.6423509988411578</v>
      </c>
      <c r="Z272" s="433"/>
      <c r="AA272" s="433"/>
      <c r="AB272" s="433"/>
      <c r="AC272" s="433"/>
      <c r="AD272" s="433"/>
    </row>
    <row r="273" spans="2:30" x14ac:dyDescent="0.35">
      <c r="B273" s="116">
        <v>42790</v>
      </c>
      <c r="C273" s="49">
        <v>4.6129999999999995</v>
      </c>
      <c r="D273" s="350">
        <v>3.7839999999999998</v>
      </c>
      <c r="E273" s="187">
        <f t="shared" si="62"/>
        <v>7.4084003574620178E-4</v>
      </c>
      <c r="F273" s="148">
        <f t="shared" si="47"/>
        <v>44616.25</v>
      </c>
      <c r="G273" s="116"/>
      <c r="H273" s="549">
        <f t="shared" si="48"/>
        <v>1119</v>
      </c>
      <c r="I273" s="550">
        <f t="shared" si="49"/>
        <v>374.75</v>
      </c>
      <c r="J273" s="113">
        <f t="shared" si="50"/>
        <v>744.25</v>
      </c>
      <c r="K273" s="549">
        <f t="shared" si="63"/>
        <v>4.33537019660411</v>
      </c>
      <c r="L273" s="559"/>
      <c r="M273" s="433"/>
      <c r="N273" s="187">
        <v>2.8479999999999999</v>
      </c>
      <c r="O273" s="113">
        <v>2.597</v>
      </c>
      <c r="P273" s="198">
        <v>2.4329999999999998</v>
      </c>
      <c r="Q273" s="148">
        <f t="shared" si="64"/>
        <v>45031</v>
      </c>
      <c r="R273" s="148">
        <f t="shared" si="65"/>
        <v>44331</v>
      </c>
      <c r="S273" s="187">
        <f t="shared" si="60"/>
        <v>3.5857142857142842E-4</v>
      </c>
      <c r="T273" s="549">
        <f t="shared" si="66"/>
        <v>700</v>
      </c>
      <c r="U273" s="113">
        <f t="shared" si="67"/>
        <v>414.75</v>
      </c>
      <c r="V273" s="113">
        <f t="shared" si="68"/>
        <v>285.25</v>
      </c>
      <c r="W273" s="549">
        <f t="shared" si="61"/>
        <v>2.6992824999999998</v>
      </c>
      <c r="X273" s="186">
        <f t="shared" si="69"/>
        <v>1.6360876966041102</v>
      </c>
      <c r="Y273" s="113">
        <f t="shared" si="70"/>
        <v>1.6427796539815853</v>
      </c>
      <c r="Z273" s="433"/>
      <c r="AA273" s="433"/>
      <c r="AB273" s="433"/>
      <c r="AC273" s="433"/>
      <c r="AD273" s="433"/>
    </row>
    <row r="274" spans="2:30" x14ac:dyDescent="0.35">
      <c r="B274" s="116">
        <v>42793</v>
      </c>
      <c r="C274" s="49">
        <v>4.6129999999999995</v>
      </c>
      <c r="D274" s="350">
        <v>3.7949999999999999</v>
      </c>
      <c r="E274" s="187">
        <f t="shared" si="62"/>
        <v>7.3100983020554029E-4</v>
      </c>
      <c r="F274" s="148">
        <f t="shared" si="47"/>
        <v>44619.25</v>
      </c>
      <c r="G274" s="116"/>
      <c r="H274" s="549">
        <f t="shared" si="48"/>
        <v>1119</v>
      </c>
      <c r="I274" s="550">
        <f t="shared" si="49"/>
        <v>371.75</v>
      </c>
      <c r="J274" s="113">
        <f t="shared" si="50"/>
        <v>747.25</v>
      </c>
      <c r="K274" s="549">
        <f t="shared" si="63"/>
        <v>4.3412470956210898</v>
      </c>
      <c r="L274" s="559"/>
      <c r="M274" s="433"/>
      <c r="N274" s="187">
        <v>2.8319999999999999</v>
      </c>
      <c r="O274" s="113">
        <v>2.5830000000000002</v>
      </c>
      <c r="P274" s="198">
        <v>2.42</v>
      </c>
      <c r="Q274" s="148">
        <f t="shared" si="64"/>
        <v>45031</v>
      </c>
      <c r="R274" s="148">
        <f t="shared" si="65"/>
        <v>44331</v>
      </c>
      <c r="S274" s="187">
        <f t="shared" si="60"/>
        <v>3.5571428571428521E-4</v>
      </c>
      <c r="T274" s="549">
        <f t="shared" si="66"/>
        <v>700</v>
      </c>
      <c r="U274" s="113">
        <f t="shared" si="67"/>
        <v>411.75</v>
      </c>
      <c r="V274" s="113">
        <f t="shared" si="68"/>
        <v>288.25</v>
      </c>
      <c r="W274" s="549">
        <f t="shared" si="61"/>
        <v>2.6855346428571427</v>
      </c>
      <c r="X274" s="186">
        <f t="shared" si="69"/>
        <v>1.6557124527639471</v>
      </c>
      <c r="Y274" s="113">
        <f t="shared" si="70"/>
        <v>1.6625659120795389</v>
      </c>
      <c r="Z274" s="433"/>
      <c r="AA274" s="433"/>
      <c r="AB274" s="433"/>
      <c r="AC274" s="433"/>
      <c r="AD274" s="433"/>
    </row>
    <row r="275" spans="2:30" x14ac:dyDescent="0.35">
      <c r="B275" s="116">
        <v>42794</v>
      </c>
      <c r="C275" s="64">
        <v>4.6150000000000002</v>
      </c>
      <c r="D275" s="353">
        <v>3.8029999999999999</v>
      </c>
      <c r="E275" s="188">
        <f t="shared" si="62"/>
        <v>7.2564789991063478E-4</v>
      </c>
      <c r="F275" s="147">
        <f t="shared" si="47"/>
        <v>44620.25</v>
      </c>
      <c r="G275" s="151"/>
      <c r="H275" s="552">
        <f t="shared" si="48"/>
        <v>1119</v>
      </c>
      <c r="I275" s="553">
        <f t="shared" si="49"/>
        <v>370.75</v>
      </c>
      <c r="J275" s="114">
        <f t="shared" si="50"/>
        <v>748.25</v>
      </c>
      <c r="K275" s="552">
        <f t="shared" si="63"/>
        <v>4.3459660411081327</v>
      </c>
      <c r="L275" s="559"/>
      <c r="M275" s="433"/>
      <c r="N275" s="188">
        <v>2.8460000000000001</v>
      </c>
      <c r="O275" s="114">
        <v>2.5979999999999999</v>
      </c>
      <c r="P275" s="200">
        <v>2.4329999999999998</v>
      </c>
      <c r="Q275" s="147">
        <f t="shared" si="64"/>
        <v>45031</v>
      </c>
      <c r="R275" s="147">
        <f t="shared" si="65"/>
        <v>44331</v>
      </c>
      <c r="S275" s="188">
        <f t="shared" si="60"/>
        <v>3.5428571428571459E-4</v>
      </c>
      <c r="T275" s="552">
        <f t="shared" si="66"/>
        <v>700</v>
      </c>
      <c r="U275" s="114">
        <f t="shared" si="67"/>
        <v>410.75</v>
      </c>
      <c r="V275" s="114">
        <f t="shared" si="68"/>
        <v>289.25</v>
      </c>
      <c r="W275" s="552">
        <f t="shared" si="61"/>
        <v>2.7004771428571428</v>
      </c>
      <c r="X275" s="55">
        <f t="shared" si="69"/>
        <v>1.6454888982509899</v>
      </c>
      <c r="Y275" s="113">
        <f t="shared" si="70"/>
        <v>1.6522579825366535</v>
      </c>
      <c r="Z275" s="433"/>
      <c r="AA275" s="433"/>
      <c r="AB275" s="433"/>
      <c r="AC275" s="433"/>
      <c r="AD275" s="433"/>
    </row>
    <row r="276" spans="2:30" x14ac:dyDescent="0.35">
      <c r="B276" s="361"/>
      <c r="C276" s="276" t="s">
        <v>437</v>
      </c>
      <c r="D276" s="276" t="s">
        <v>437</v>
      </c>
      <c r="Y276" s="554">
        <f>AVERAGE(Y15:Y275)</f>
        <v>1.6724164607553131</v>
      </c>
    </row>
    <row r="277" spans="2:30" x14ac:dyDescent="0.35">
      <c r="B277" s="361"/>
      <c r="Y277" s="562"/>
    </row>
    <row r="278" spans="2:30" x14ac:dyDescent="0.35">
      <c r="B278" s="361"/>
      <c r="K278" s="555"/>
      <c r="L278" s="555"/>
    </row>
    <row r="279" spans="2:30" x14ac:dyDescent="0.35">
      <c r="B279" s="361"/>
      <c r="C279" s="671" t="s">
        <v>61</v>
      </c>
      <c r="D279" s="672"/>
      <c r="E279" s="672"/>
      <c r="F279" s="672"/>
      <c r="G279" s="672"/>
      <c r="H279" s="672"/>
      <c r="I279" s="672"/>
      <c r="J279" s="672"/>
      <c r="K279" s="673"/>
      <c r="N279" s="671" t="s">
        <v>61</v>
      </c>
      <c r="O279" s="672"/>
      <c r="P279" s="672"/>
      <c r="Q279" s="672"/>
      <c r="R279" s="672"/>
      <c r="S279" s="672"/>
      <c r="T279" s="672"/>
      <c r="U279" s="672"/>
      <c r="V279" s="672"/>
      <c r="W279" s="673"/>
      <c r="Y279" s="677" t="s">
        <v>780</v>
      </c>
    </row>
    <row r="280" spans="2:30" x14ac:dyDescent="0.35">
      <c r="B280" s="361"/>
      <c r="C280" s="674" t="s">
        <v>330</v>
      </c>
      <c r="D280" s="675"/>
      <c r="E280" s="675"/>
      <c r="F280" s="675"/>
      <c r="G280" s="675"/>
      <c r="H280" s="675"/>
      <c r="I280" s="675"/>
      <c r="J280" s="675"/>
      <c r="K280" s="676"/>
      <c r="N280" s="674" t="s">
        <v>330</v>
      </c>
      <c r="O280" s="675"/>
      <c r="P280" s="675"/>
      <c r="Q280" s="675"/>
      <c r="R280" s="675"/>
      <c r="S280" s="675"/>
      <c r="T280" s="675"/>
      <c r="U280" s="675"/>
      <c r="V280" s="675"/>
      <c r="W280" s="676"/>
      <c r="Y280" s="678"/>
    </row>
    <row r="281" spans="2:30" x14ac:dyDescent="0.35">
      <c r="B281" s="206" t="s">
        <v>102</v>
      </c>
      <c r="C281" s="214" t="s">
        <v>571</v>
      </c>
      <c r="D281" s="212" t="s">
        <v>570</v>
      </c>
      <c r="E281" s="659" t="s">
        <v>728</v>
      </c>
      <c r="F281" s="665" t="s">
        <v>724</v>
      </c>
      <c r="G281" s="659" t="s">
        <v>774</v>
      </c>
      <c r="H281" s="662" t="s">
        <v>603</v>
      </c>
      <c r="I281" s="662" t="s">
        <v>602</v>
      </c>
      <c r="J281" s="662" t="s">
        <v>725</v>
      </c>
      <c r="K281" s="662" t="s">
        <v>604</v>
      </c>
      <c r="L281" s="532"/>
      <c r="M281" s="433"/>
      <c r="N281" s="212" t="s">
        <v>298</v>
      </c>
      <c r="O281" s="212" t="s">
        <v>297</v>
      </c>
      <c r="P281" s="212" t="s">
        <v>296</v>
      </c>
      <c r="Q281" s="659" t="s">
        <v>773</v>
      </c>
      <c r="R281" s="659" t="s">
        <v>772</v>
      </c>
      <c r="S281" s="659" t="s">
        <v>731</v>
      </c>
      <c r="T281" s="662" t="s">
        <v>603</v>
      </c>
      <c r="U281" s="662" t="s">
        <v>602</v>
      </c>
      <c r="V281" s="662" t="s">
        <v>725</v>
      </c>
      <c r="W281" s="662" t="s">
        <v>604</v>
      </c>
      <c r="Y281" s="656" t="s">
        <v>604</v>
      </c>
      <c r="Z281" s="433"/>
      <c r="AA281" s="433"/>
      <c r="AB281" s="433"/>
      <c r="AC281" s="433"/>
      <c r="AD281" s="433"/>
    </row>
    <row r="282" spans="2:30" x14ac:dyDescent="0.35">
      <c r="B282" s="206" t="s">
        <v>112</v>
      </c>
      <c r="C282" s="191" t="s">
        <v>1</v>
      </c>
      <c r="D282" s="22" t="s">
        <v>1</v>
      </c>
      <c r="E282" s="660"/>
      <c r="F282" s="666"/>
      <c r="G282" s="660"/>
      <c r="H282" s="663"/>
      <c r="I282" s="663"/>
      <c r="J282" s="663"/>
      <c r="K282" s="663"/>
      <c r="L282" s="532"/>
      <c r="M282" s="433"/>
      <c r="N282" s="22" t="s">
        <v>45</v>
      </c>
      <c r="O282" s="22" t="s">
        <v>45</v>
      </c>
      <c r="P282" s="22" t="s">
        <v>45</v>
      </c>
      <c r="Q282" s="660"/>
      <c r="R282" s="660"/>
      <c r="S282" s="660"/>
      <c r="T282" s="663"/>
      <c r="U282" s="663"/>
      <c r="V282" s="663"/>
      <c r="W282" s="663"/>
      <c r="Y282" s="657"/>
      <c r="Z282" s="433"/>
      <c r="AA282" s="433"/>
      <c r="AB282" s="433"/>
      <c r="AC282" s="433"/>
      <c r="AD282" s="433"/>
    </row>
    <row r="283" spans="2:30" x14ac:dyDescent="0.35">
      <c r="B283" s="206" t="s">
        <v>108</v>
      </c>
      <c r="C283" s="191" t="s">
        <v>188</v>
      </c>
      <c r="D283" s="22" t="s">
        <v>188</v>
      </c>
      <c r="E283" s="660"/>
      <c r="F283" s="666"/>
      <c r="G283" s="660"/>
      <c r="H283" s="663"/>
      <c r="I283" s="663"/>
      <c r="J283" s="663"/>
      <c r="K283" s="663"/>
      <c r="L283" s="532"/>
      <c r="M283" s="433"/>
      <c r="N283" s="22" t="s">
        <v>188</v>
      </c>
      <c r="O283" s="22" t="s">
        <v>188</v>
      </c>
      <c r="P283" s="22" t="s">
        <v>188</v>
      </c>
      <c r="Q283" s="660"/>
      <c r="R283" s="660"/>
      <c r="S283" s="660"/>
      <c r="T283" s="663"/>
      <c r="U283" s="663"/>
      <c r="V283" s="663"/>
      <c r="W283" s="663"/>
      <c r="Y283" s="657"/>
      <c r="Z283" s="433"/>
      <c r="AA283" s="433"/>
      <c r="AB283" s="433"/>
      <c r="AC283" s="433"/>
      <c r="AD283" s="433"/>
    </row>
    <row r="284" spans="2:30" x14ac:dyDescent="0.35">
      <c r="B284" s="206" t="s">
        <v>318</v>
      </c>
      <c r="C284" s="191" t="s">
        <v>250</v>
      </c>
      <c r="D284" s="344" t="s">
        <v>249</v>
      </c>
      <c r="E284" s="661"/>
      <c r="F284" s="667"/>
      <c r="G284" s="661"/>
      <c r="H284" s="663"/>
      <c r="I284" s="664"/>
      <c r="J284" s="663"/>
      <c r="K284" s="664"/>
      <c r="L284" s="532"/>
      <c r="M284" s="433"/>
      <c r="N284" s="148">
        <v>45031</v>
      </c>
      <c r="O284" s="116">
        <v>44331</v>
      </c>
      <c r="P284" s="116">
        <v>43936</v>
      </c>
      <c r="Q284" s="661"/>
      <c r="R284" s="661"/>
      <c r="S284" s="661"/>
      <c r="T284" s="663"/>
      <c r="U284" s="664"/>
      <c r="V284" s="664"/>
      <c r="W284" s="664"/>
      <c r="Y284" s="658"/>
      <c r="Z284" s="433"/>
      <c r="AA284" s="433"/>
      <c r="AB284" s="433"/>
      <c r="AC284" s="433"/>
      <c r="AD284" s="433"/>
    </row>
    <row r="285" spans="2:30" x14ac:dyDescent="0.35">
      <c r="B285" s="116">
        <v>42430</v>
      </c>
      <c r="C285" s="58">
        <f t="shared" ref="C285:D304" si="71">IF(C15="","",((1+C15/200)^2-1)*100)</f>
        <v>4.8606720224999789</v>
      </c>
      <c r="D285" s="92">
        <f t="shared" si="71"/>
        <v>4.1338611599999853</v>
      </c>
      <c r="E285" s="58">
        <f>IF(C285="","",(D285-C285)/($D$14-$C$14))</f>
        <v>6.4951819705093262E-4</v>
      </c>
      <c r="F285" s="544">
        <f t="shared" ref="F285:F348" si="72">B285+365.25*5</f>
        <v>44256.25</v>
      </c>
      <c r="G285" s="545"/>
      <c r="H285" s="546">
        <f t="shared" ref="H285:H348" si="73">C$14-D$14</f>
        <v>1119</v>
      </c>
      <c r="I285" s="113">
        <f t="shared" ref="I285:I348" si="74">C$14-F285</f>
        <v>734.75</v>
      </c>
      <c r="J285" s="92">
        <f t="shared" ref="J285:J348" si="75">F285-D$14</f>
        <v>384.25</v>
      </c>
      <c r="K285" s="546">
        <f>IF(C285="","",C285-(I285*E285))</f>
        <v>4.3834385272168062</v>
      </c>
      <c r="L285" s="152"/>
      <c r="M285" s="183"/>
      <c r="N285" s="56">
        <f t="shared" ref="N285:P304" si="76">IF(N15="","",((1+N15/200)^2-1)*100)</f>
        <v>2.6260172024999973</v>
      </c>
      <c r="O285" s="56">
        <f t="shared" si="76"/>
        <v>2.4670307599999886</v>
      </c>
      <c r="P285" s="92">
        <f t="shared" si="76"/>
        <v>2.3901134399999746</v>
      </c>
      <c r="Q285" s="545">
        <f>IF($F285&lt;$P$14,$P$14,IF($F285&lt;$O$14,$O$14,$N$14))</f>
        <v>44331</v>
      </c>
      <c r="R285" s="544">
        <f>IF($F285&gt;$N$14,$N$14,IF($F285&gt;$O$14,$O$14,$P$14))</f>
        <v>43936</v>
      </c>
      <c r="S285" s="56">
        <f>IF(O285="","",(P285-O285)/($P$14-$O$14))</f>
        <v>1.947273924050986E-4</v>
      </c>
      <c r="T285" s="546">
        <f>Q285-R285</f>
        <v>395</v>
      </c>
      <c r="U285" s="113">
        <f>Q285-F285</f>
        <v>74.75</v>
      </c>
      <c r="V285" s="113">
        <f>F285-R285</f>
        <v>320.25</v>
      </c>
      <c r="W285" s="546">
        <f>IF(O285="","",O285-(U285*S285))</f>
        <v>2.4524748874177074</v>
      </c>
      <c r="Y285" s="556">
        <f t="shared" ref="Y285:Y348" si="77">IFERROR(K285-W285,"")</f>
        <v>1.9309636397990988</v>
      </c>
      <c r="Z285" s="433"/>
      <c r="AA285" s="433"/>
      <c r="AB285" s="433"/>
      <c r="AC285" s="433"/>
      <c r="AD285" s="433"/>
    </row>
    <row r="286" spans="2:30" x14ac:dyDescent="0.35">
      <c r="B286" s="116">
        <v>42431</v>
      </c>
      <c r="C286" s="186">
        <f t="shared" si="71"/>
        <v>4.8985639999999941</v>
      </c>
      <c r="D286" s="113">
        <f t="shared" si="71"/>
        <v>4.1563124899999915</v>
      </c>
      <c r="E286" s="186">
        <f t="shared" ref="E286:E293" si="78">IF(C286="","",(D286-C286)/($D$14-$C$14))</f>
        <v>6.6331680965147689E-4</v>
      </c>
      <c r="F286" s="148">
        <f t="shared" si="72"/>
        <v>44257.25</v>
      </c>
      <c r="G286" s="116"/>
      <c r="H286" s="549">
        <f t="shared" si="73"/>
        <v>1119</v>
      </c>
      <c r="I286" s="550">
        <f t="shared" si="74"/>
        <v>733.75</v>
      </c>
      <c r="J286" s="113">
        <f t="shared" si="75"/>
        <v>385.25</v>
      </c>
      <c r="K286" s="549">
        <f t="shared" ref="K286:K293" si="79">IF(C286="","",C286-(I286*E286))</f>
        <v>4.4118552909182229</v>
      </c>
      <c r="L286" s="559"/>
      <c r="M286" s="433"/>
      <c r="N286" s="187">
        <f t="shared" si="76"/>
        <v>2.6969426025000187</v>
      </c>
      <c r="O286" s="187">
        <f t="shared" si="76"/>
        <v>2.5156249999999991</v>
      </c>
      <c r="P286" s="113">
        <f t="shared" si="76"/>
        <v>2.4346409999999929</v>
      </c>
      <c r="Q286" s="116">
        <f t="shared" ref="Q286:Q349" si="80">IF($F286&lt;$P$14,$P$14,IF($F286&lt;$O$14,$O$14,$N$14))</f>
        <v>44331</v>
      </c>
      <c r="R286" s="148">
        <f t="shared" ref="R286:R349" si="81">IF($F286&gt;$N$14,$N$14,IF($F286&gt;$O$14,$O$14,$P$14))</f>
        <v>43936</v>
      </c>
      <c r="S286" s="187">
        <f t="shared" ref="S286:S293" si="82">IF(O286="","",(P286-O286)/($P$14-$O$14))</f>
        <v>2.0502278481014218E-4</v>
      </c>
      <c r="T286" s="549">
        <f t="shared" ref="T286:T349" si="83">Q286-R286</f>
        <v>395</v>
      </c>
      <c r="U286" s="113">
        <f t="shared" ref="U286:U349" si="84">Q286-F286</f>
        <v>73.75</v>
      </c>
      <c r="V286" s="113">
        <f t="shared" ref="V286:V349" si="85">F286-R286</f>
        <v>321.25</v>
      </c>
      <c r="W286" s="549">
        <f t="shared" ref="W286:W289" si="86">IF(O286="","",O286-(U286*S286))</f>
        <v>2.5005045696202512</v>
      </c>
      <c r="Y286" s="556">
        <f t="shared" si="77"/>
        <v>1.9113507212979717</v>
      </c>
      <c r="Z286" s="433"/>
      <c r="AA286" s="433"/>
      <c r="AB286" s="433"/>
      <c r="AC286" s="433"/>
      <c r="AD286" s="433"/>
    </row>
    <row r="287" spans="2:30" x14ac:dyDescent="0.35">
      <c r="B287" s="116">
        <v>42432</v>
      </c>
      <c r="C287" s="186">
        <f t="shared" si="71"/>
        <v>4.8739846400000175</v>
      </c>
      <c r="D287" s="113">
        <f t="shared" si="71"/>
        <v>4.127738489999988</v>
      </c>
      <c r="E287" s="186">
        <f t="shared" si="78"/>
        <v>6.6688663985704148E-4</v>
      </c>
      <c r="F287" s="148">
        <f t="shared" si="72"/>
        <v>44258.25</v>
      </c>
      <c r="G287" s="116"/>
      <c r="H287" s="549">
        <f t="shared" si="73"/>
        <v>1119</v>
      </c>
      <c r="I287" s="550">
        <f t="shared" si="74"/>
        <v>732.75</v>
      </c>
      <c r="J287" s="113">
        <f t="shared" si="75"/>
        <v>386.25</v>
      </c>
      <c r="K287" s="549">
        <f t="shared" si="79"/>
        <v>4.3853234546447704</v>
      </c>
      <c r="L287" s="559"/>
      <c r="M287" s="433"/>
      <c r="N287" s="187">
        <f t="shared" si="76"/>
        <v>2.7273467024999887</v>
      </c>
      <c r="O287" s="187">
        <f t="shared" si="76"/>
        <v>2.5318256400000072</v>
      </c>
      <c r="P287" s="113">
        <f t="shared" si="76"/>
        <v>2.441725822499996</v>
      </c>
      <c r="Q287" s="116">
        <f t="shared" si="80"/>
        <v>44331</v>
      </c>
      <c r="R287" s="148">
        <f t="shared" si="81"/>
        <v>43936</v>
      </c>
      <c r="S287" s="187">
        <f t="shared" si="82"/>
        <v>2.2810080379749662E-4</v>
      </c>
      <c r="T287" s="549">
        <f t="shared" si="83"/>
        <v>395</v>
      </c>
      <c r="U287" s="113">
        <f t="shared" si="84"/>
        <v>72.75</v>
      </c>
      <c r="V287" s="113">
        <f t="shared" si="85"/>
        <v>322.25</v>
      </c>
      <c r="W287" s="549">
        <f t="shared" si="86"/>
        <v>2.5152313065237393</v>
      </c>
      <c r="Y287" s="556">
        <f t="shared" si="77"/>
        <v>1.8700921481210311</v>
      </c>
      <c r="Z287" s="433"/>
      <c r="AA287" s="433"/>
      <c r="AB287" s="433"/>
      <c r="AC287" s="433"/>
      <c r="AD287" s="433"/>
    </row>
    <row r="288" spans="2:30" x14ac:dyDescent="0.35">
      <c r="B288" s="116">
        <v>42433</v>
      </c>
      <c r="C288" s="186">
        <f t="shared" si="71"/>
        <v>4.8924188900000054</v>
      </c>
      <c r="D288" s="113">
        <f t="shared" si="71"/>
        <v>4.1461070400000244</v>
      </c>
      <c r="E288" s="186">
        <f t="shared" si="78"/>
        <v>6.6694535299372741E-4</v>
      </c>
      <c r="F288" s="148">
        <f t="shared" si="72"/>
        <v>44259.25</v>
      </c>
      <c r="G288" s="116"/>
      <c r="H288" s="549">
        <f t="shared" si="73"/>
        <v>1119</v>
      </c>
      <c r="I288" s="550">
        <f t="shared" si="74"/>
        <v>731.75</v>
      </c>
      <c r="J288" s="113">
        <f t="shared" si="75"/>
        <v>387.25</v>
      </c>
      <c r="K288" s="549">
        <f t="shared" si="79"/>
        <v>4.4043816279468455</v>
      </c>
      <c r="L288" s="559"/>
      <c r="M288" s="433"/>
      <c r="N288" s="187">
        <f t="shared" si="76"/>
        <v>2.7232925625000126</v>
      </c>
      <c r="O288" s="187">
        <f t="shared" si="76"/>
        <v>2.5298004900000004</v>
      </c>
      <c r="P288" s="113">
        <f t="shared" si="76"/>
        <v>2.4366652100000108</v>
      </c>
      <c r="Q288" s="116">
        <f t="shared" si="80"/>
        <v>44331</v>
      </c>
      <c r="R288" s="148">
        <f t="shared" si="81"/>
        <v>43936</v>
      </c>
      <c r="S288" s="187">
        <f t="shared" si="82"/>
        <v>2.3578551898731546E-4</v>
      </c>
      <c r="T288" s="549">
        <f t="shared" si="83"/>
        <v>395</v>
      </c>
      <c r="U288" s="113">
        <f t="shared" si="84"/>
        <v>71.75</v>
      </c>
      <c r="V288" s="113">
        <f t="shared" si="85"/>
        <v>323.25</v>
      </c>
      <c r="W288" s="549">
        <f t="shared" si="86"/>
        <v>2.5128828790126607</v>
      </c>
      <c r="Y288" s="556">
        <f t="shared" si="77"/>
        <v>1.8914987489341848</v>
      </c>
      <c r="Z288" s="433"/>
      <c r="AA288" s="433"/>
      <c r="AB288" s="433"/>
      <c r="AC288" s="433"/>
      <c r="AD288" s="433"/>
    </row>
    <row r="289" spans="2:30" x14ac:dyDescent="0.35">
      <c r="B289" s="116">
        <v>42436</v>
      </c>
      <c r="C289" s="186">
        <f t="shared" si="71"/>
        <v>4.8238107224999993</v>
      </c>
      <c r="D289" s="113">
        <f t="shared" si="71"/>
        <v>4.0216408100000267</v>
      </c>
      <c r="E289" s="186">
        <f t="shared" si="78"/>
        <v>7.1686319258263862E-4</v>
      </c>
      <c r="F289" s="148">
        <f t="shared" si="72"/>
        <v>44262.25</v>
      </c>
      <c r="G289" s="116"/>
      <c r="H289" s="549">
        <f t="shared" si="73"/>
        <v>1119</v>
      </c>
      <c r="I289" s="550">
        <f t="shared" si="74"/>
        <v>728.75</v>
      </c>
      <c r="J289" s="113">
        <f t="shared" si="75"/>
        <v>390.25</v>
      </c>
      <c r="K289" s="549">
        <f t="shared" si="79"/>
        <v>4.301396670905401</v>
      </c>
      <c r="L289" s="559"/>
      <c r="M289" s="433"/>
      <c r="N289" s="187">
        <f t="shared" si="76"/>
        <v>2.7496459024999975</v>
      </c>
      <c r="O289" s="187">
        <f t="shared" si="76"/>
        <v>2.548027559999988</v>
      </c>
      <c r="P289" s="113">
        <f t="shared" si="76"/>
        <v>2.453871802499985</v>
      </c>
      <c r="Q289" s="116">
        <f t="shared" si="80"/>
        <v>44331</v>
      </c>
      <c r="R289" s="148">
        <f t="shared" si="81"/>
        <v>43936</v>
      </c>
      <c r="S289" s="187">
        <f t="shared" si="82"/>
        <v>2.3836900632912136E-4</v>
      </c>
      <c r="T289" s="549">
        <f t="shared" si="83"/>
        <v>395</v>
      </c>
      <c r="U289" s="113">
        <f t="shared" si="84"/>
        <v>68.75</v>
      </c>
      <c r="V289" s="113">
        <f t="shared" si="85"/>
        <v>326.25</v>
      </c>
      <c r="W289" s="549">
        <f t="shared" si="86"/>
        <v>2.5316396908148611</v>
      </c>
      <c r="Y289" s="556">
        <f t="shared" si="77"/>
        <v>1.7697569800905399</v>
      </c>
      <c r="Z289" s="433"/>
      <c r="AA289" s="433"/>
      <c r="AB289" s="433"/>
      <c r="AC289" s="433"/>
      <c r="AD289" s="433"/>
    </row>
    <row r="290" spans="2:30" x14ac:dyDescent="0.35">
      <c r="B290" s="116">
        <v>42437</v>
      </c>
      <c r="C290" s="186">
        <f t="shared" si="71"/>
        <v>4.7705780624999861</v>
      </c>
      <c r="D290" s="113">
        <f t="shared" si="71"/>
        <v>3.9839075624999998</v>
      </c>
      <c r="E290" s="186">
        <f t="shared" si="78"/>
        <v>7.0301206434315129E-4</v>
      </c>
      <c r="F290" s="148">
        <f t="shared" si="72"/>
        <v>44263.25</v>
      </c>
      <c r="G290" s="116"/>
      <c r="H290" s="549">
        <f t="shared" si="73"/>
        <v>1119</v>
      </c>
      <c r="I290" s="550">
        <f t="shared" si="74"/>
        <v>727.75</v>
      </c>
      <c r="J290" s="113">
        <f t="shared" si="75"/>
        <v>391.25</v>
      </c>
      <c r="K290" s="549">
        <f t="shared" si="79"/>
        <v>4.2589610326742573</v>
      </c>
      <c r="L290" s="559"/>
      <c r="M290" s="433"/>
      <c r="N290" s="187">
        <f t="shared" si="76"/>
        <v>2.725319622500022</v>
      </c>
      <c r="O290" s="187">
        <f t="shared" si="76"/>
        <v>2.5247377025000128</v>
      </c>
      <c r="P290" s="113">
        <f t="shared" si="76"/>
        <v>2.4295805625000222</v>
      </c>
      <c r="Q290" s="116">
        <f t="shared" si="80"/>
        <v>44331</v>
      </c>
      <c r="R290" s="148">
        <f t="shared" si="81"/>
        <v>43936</v>
      </c>
      <c r="S290" s="187">
        <f t="shared" si="82"/>
        <v>2.409041518987105E-4</v>
      </c>
      <c r="T290" s="549">
        <f t="shared" si="83"/>
        <v>395</v>
      </c>
      <c r="U290" s="113">
        <f t="shared" si="84"/>
        <v>67.75</v>
      </c>
      <c r="V290" s="113">
        <f t="shared" si="85"/>
        <v>327.25</v>
      </c>
      <c r="W290" s="549">
        <f>IF(O290="","",O290-(U290*S290))</f>
        <v>2.5084164462088752</v>
      </c>
      <c r="Y290" s="556">
        <f t="shared" si="77"/>
        <v>1.7505445864653821</v>
      </c>
      <c r="Z290" s="433"/>
      <c r="AA290" s="433"/>
      <c r="AB290" s="433"/>
      <c r="AC290" s="433"/>
      <c r="AD290" s="433"/>
    </row>
    <row r="291" spans="2:30" x14ac:dyDescent="0.35">
      <c r="B291" s="116">
        <v>42438</v>
      </c>
      <c r="C291" s="186">
        <f t="shared" si="71"/>
        <v>4.609938410000014</v>
      </c>
      <c r="D291" s="113">
        <f t="shared" si="71"/>
        <v>3.8381380099999918</v>
      </c>
      <c r="E291" s="186">
        <f t="shared" si="78"/>
        <v>6.8972332439680276E-4</v>
      </c>
      <c r="F291" s="148">
        <f t="shared" si="72"/>
        <v>44264.25</v>
      </c>
      <c r="G291" s="116"/>
      <c r="H291" s="549">
        <f t="shared" si="73"/>
        <v>1119</v>
      </c>
      <c r="I291" s="550">
        <f t="shared" si="74"/>
        <v>726.75</v>
      </c>
      <c r="J291" s="113">
        <f t="shared" si="75"/>
        <v>392.25</v>
      </c>
      <c r="K291" s="549">
        <f t="shared" si="79"/>
        <v>4.1086819839946376</v>
      </c>
      <c r="L291" s="559"/>
      <c r="M291" s="433"/>
      <c r="N291" s="187">
        <f t="shared" si="76"/>
        <v>2.6969426025000187</v>
      </c>
      <c r="O291" s="187">
        <f t="shared" si="76"/>
        <v>2.5004380624999767</v>
      </c>
      <c r="P291" s="113">
        <f t="shared" si="76"/>
        <v>2.4083280900000004</v>
      </c>
      <c r="Q291" s="116">
        <f t="shared" si="80"/>
        <v>44331</v>
      </c>
      <c r="R291" s="148">
        <f t="shared" si="81"/>
        <v>43936</v>
      </c>
      <c r="S291" s="187">
        <f t="shared" si="82"/>
        <v>2.331898037974084E-4</v>
      </c>
      <c r="T291" s="549">
        <f t="shared" si="83"/>
        <v>395</v>
      </c>
      <c r="U291" s="113">
        <f t="shared" si="84"/>
        <v>66.75</v>
      </c>
      <c r="V291" s="113">
        <f t="shared" si="85"/>
        <v>328.25</v>
      </c>
      <c r="W291" s="549">
        <f t="shared" ref="W291:W292" si="87">IF(O291="","",O291-(U291*S291))</f>
        <v>2.4848726430964998</v>
      </c>
      <c r="Y291" s="556">
        <f t="shared" si="77"/>
        <v>1.6238093408981378</v>
      </c>
      <c r="Z291" s="433"/>
      <c r="AA291" s="433"/>
      <c r="AB291" s="433"/>
      <c r="AC291" s="433"/>
      <c r="AD291" s="433"/>
    </row>
    <row r="292" spans="2:30" x14ac:dyDescent="0.35">
      <c r="B292" s="116">
        <v>42439</v>
      </c>
      <c r="C292" s="186">
        <f t="shared" si="71"/>
        <v>4.6078928400000052</v>
      </c>
      <c r="D292" s="113">
        <f t="shared" si="71"/>
        <v>3.8870562499999872</v>
      </c>
      <c r="E292" s="186">
        <f t="shared" si="78"/>
        <v>6.4417925826632525E-4</v>
      </c>
      <c r="F292" s="148">
        <f t="shared" si="72"/>
        <v>44265.25</v>
      </c>
      <c r="G292" s="116"/>
      <c r="H292" s="549">
        <f t="shared" si="73"/>
        <v>1119</v>
      </c>
      <c r="I292" s="550">
        <f t="shared" si="74"/>
        <v>725.75</v>
      </c>
      <c r="J292" s="113">
        <f t="shared" si="75"/>
        <v>393.25</v>
      </c>
      <c r="K292" s="549">
        <f t="shared" si="79"/>
        <v>4.1403797433132201</v>
      </c>
      <c r="L292" s="559"/>
      <c r="M292" s="433"/>
      <c r="N292" s="187">
        <f t="shared" si="76"/>
        <v>2.5824608899999824</v>
      </c>
      <c r="O292" s="187">
        <f t="shared" si="76"/>
        <v>2.3688650625000252</v>
      </c>
      <c r="P292" s="113">
        <f t="shared" si="76"/>
        <v>2.2454657225000174</v>
      </c>
      <c r="Q292" s="116">
        <f t="shared" si="80"/>
        <v>44331</v>
      </c>
      <c r="R292" s="148">
        <f t="shared" si="81"/>
        <v>43936</v>
      </c>
      <c r="S292" s="187">
        <f t="shared" si="82"/>
        <v>3.1240339240508287E-4</v>
      </c>
      <c r="T292" s="549">
        <f t="shared" si="83"/>
        <v>395</v>
      </c>
      <c r="U292" s="113">
        <f t="shared" si="84"/>
        <v>65.75</v>
      </c>
      <c r="V292" s="113">
        <f t="shared" si="85"/>
        <v>329.25</v>
      </c>
      <c r="W292" s="549">
        <f t="shared" si="87"/>
        <v>2.3483245394493908</v>
      </c>
      <c r="Y292" s="556">
        <f t="shared" si="77"/>
        <v>1.7920552038638293</v>
      </c>
      <c r="Z292" s="433"/>
      <c r="AA292" s="433"/>
      <c r="AB292" s="433"/>
      <c r="AC292" s="433"/>
      <c r="AD292" s="433"/>
    </row>
    <row r="293" spans="2:30" x14ac:dyDescent="0.35">
      <c r="B293" s="116">
        <v>42440</v>
      </c>
      <c r="C293" s="186">
        <f t="shared" si="71"/>
        <v>4.64573912249997</v>
      </c>
      <c r="D293" s="113">
        <f t="shared" si="71"/>
        <v>3.9145778224999983</v>
      </c>
      <c r="E293" s="186">
        <f t="shared" si="78"/>
        <v>6.5340598748880408E-4</v>
      </c>
      <c r="F293" s="148">
        <f t="shared" si="72"/>
        <v>44266.25</v>
      </c>
      <c r="G293" s="116"/>
      <c r="H293" s="549">
        <f t="shared" si="73"/>
        <v>1119</v>
      </c>
      <c r="I293" s="550">
        <f t="shared" si="74"/>
        <v>724.75</v>
      </c>
      <c r="J293" s="113">
        <f t="shared" si="75"/>
        <v>394.25</v>
      </c>
      <c r="K293" s="549">
        <f t="shared" si="79"/>
        <v>4.1721831330674597</v>
      </c>
      <c r="L293" s="559"/>
      <c r="M293" s="433"/>
      <c r="N293" s="187">
        <f t="shared" si="76"/>
        <v>2.6513448899999847</v>
      </c>
      <c r="O293" s="187">
        <f t="shared" si="76"/>
        <v>2.4295805625000222</v>
      </c>
      <c r="P293" s="113">
        <f t="shared" si="76"/>
        <v>2.2879390624999774</v>
      </c>
      <c r="Q293" s="116">
        <f t="shared" si="80"/>
        <v>44331</v>
      </c>
      <c r="R293" s="148">
        <f t="shared" si="81"/>
        <v>43936</v>
      </c>
      <c r="S293" s="187">
        <f t="shared" si="82"/>
        <v>3.5858607594948058E-4</v>
      </c>
      <c r="T293" s="549">
        <f t="shared" si="83"/>
        <v>395</v>
      </c>
      <c r="U293" s="113">
        <f t="shared" si="84"/>
        <v>64.75</v>
      </c>
      <c r="V293" s="113">
        <f t="shared" si="85"/>
        <v>330.25</v>
      </c>
      <c r="W293" s="549">
        <f>IF(O293="","",O293-(U293*S293))</f>
        <v>2.4063621140822935</v>
      </c>
      <c r="Y293" s="556">
        <f t="shared" si="77"/>
        <v>1.7658210189851662</v>
      </c>
      <c r="Z293" s="433"/>
      <c r="AA293" s="433"/>
      <c r="AB293" s="433"/>
      <c r="AC293" s="433"/>
      <c r="AD293" s="433"/>
    </row>
    <row r="294" spans="2:30" x14ac:dyDescent="0.35">
      <c r="B294" s="116">
        <v>42443</v>
      </c>
      <c r="C294" s="186">
        <f t="shared" si="71"/>
        <v>4.6150524224999989</v>
      </c>
      <c r="D294" s="113">
        <f t="shared" si="71"/>
        <v>3.8228534224999944</v>
      </c>
      <c r="E294" s="186">
        <f>IF(C294="","",(D294-C294)/($D$14-$C$14))</f>
        <v>7.0795263628239903E-4</v>
      </c>
      <c r="F294" s="148">
        <f t="shared" si="72"/>
        <v>44269.25</v>
      </c>
      <c r="G294" s="116"/>
      <c r="H294" s="549">
        <f t="shared" si="73"/>
        <v>1119</v>
      </c>
      <c r="I294" s="550">
        <f t="shared" si="74"/>
        <v>721.75</v>
      </c>
      <c r="J294" s="113">
        <f t="shared" si="75"/>
        <v>397.25</v>
      </c>
      <c r="K294" s="549">
        <f>IF(C294="","",C294-(I294*E294))</f>
        <v>4.1040876072631773</v>
      </c>
      <c r="L294" s="559"/>
      <c r="M294" s="433"/>
      <c r="N294" s="187">
        <f t="shared" si="76"/>
        <v>2.6959292099999921</v>
      </c>
      <c r="O294" s="187">
        <f t="shared" si="76"/>
        <v>2.4670307599999886</v>
      </c>
      <c r="P294" s="113">
        <f t="shared" si="76"/>
        <v>2.3263749225000074</v>
      </c>
      <c r="Q294" s="116">
        <f t="shared" si="80"/>
        <v>44331</v>
      </c>
      <c r="R294" s="148">
        <f t="shared" si="81"/>
        <v>43936</v>
      </c>
      <c r="S294" s="187">
        <f>IF(O294="","",(P294-O294)/($P$14-$O$14))</f>
        <v>3.5609072784805346E-4</v>
      </c>
      <c r="T294" s="549">
        <f t="shared" si="83"/>
        <v>395</v>
      </c>
      <c r="U294" s="113">
        <f t="shared" si="84"/>
        <v>61.75</v>
      </c>
      <c r="V294" s="113">
        <f t="shared" si="85"/>
        <v>333.25</v>
      </c>
      <c r="W294" s="549">
        <f t="shared" ref="W294:W338" si="88">IF(O294="","",O294-(U294*S294))</f>
        <v>2.4450421575553714</v>
      </c>
      <c r="Y294" s="556">
        <f t="shared" si="77"/>
        <v>1.659045449707806</v>
      </c>
      <c r="Z294" s="433"/>
      <c r="AA294" s="433"/>
      <c r="AB294" s="433"/>
      <c r="AC294" s="433"/>
      <c r="AD294" s="433"/>
    </row>
    <row r="295" spans="2:30" x14ac:dyDescent="0.35">
      <c r="B295" s="116">
        <v>42444</v>
      </c>
      <c r="C295" s="186">
        <f t="shared" si="71"/>
        <v>4.6242579600000111</v>
      </c>
      <c r="D295" s="113">
        <f t="shared" si="71"/>
        <v>3.8259102500000086</v>
      </c>
      <c r="E295" s="186">
        <f t="shared" ref="E295:E358" si="89">IF(C295="","",(D295-C295)/($D$14-$C$14))</f>
        <v>7.1344746201966263E-4</v>
      </c>
      <c r="F295" s="148">
        <f t="shared" si="72"/>
        <v>44270.25</v>
      </c>
      <c r="G295" s="116"/>
      <c r="H295" s="549">
        <f t="shared" si="73"/>
        <v>1119</v>
      </c>
      <c r="I295" s="550">
        <f t="shared" si="74"/>
        <v>720.75</v>
      </c>
      <c r="J295" s="113">
        <f t="shared" si="75"/>
        <v>398.25</v>
      </c>
      <c r="K295" s="549">
        <f t="shared" ref="K295:K358" si="90">IF(C295="","",C295-(I295*E295))</f>
        <v>4.1100407017493392</v>
      </c>
      <c r="L295" s="559"/>
      <c r="M295" s="433"/>
      <c r="N295" s="187">
        <f t="shared" si="76"/>
        <v>2.7060633599999884</v>
      </c>
      <c r="O295" s="187">
        <f t="shared" si="76"/>
        <v>2.4680430224999883</v>
      </c>
      <c r="P295" s="113">
        <f t="shared" si="76"/>
        <v>2.3273864900000163</v>
      </c>
      <c r="Q295" s="116">
        <f t="shared" si="80"/>
        <v>44331</v>
      </c>
      <c r="R295" s="148">
        <f t="shared" si="81"/>
        <v>43936</v>
      </c>
      <c r="S295" s="187">
        <f t="shared" ref="S295:S338" si="91">IF(O295="","",(P295-O295)/($P$14-$O$14))</f>
        <v>3.560924873417013E-4</v>
      </c>
      <c r="T295" s="549">
        <f t="shared" si="83"/>
        <v>395</v>
      </c>
      <c r="U295" s="113">
        <f t="shared" si="84"/>
        <v>60.75</v>
      </c>
      <c r="V295" s="113">
        <f t="shared" si="85"/>
        <v>334.25</v>
      </c>
      <c r="W295" s="549">
        <f t="shared" si="88"/>
        <v>2.4464104038939798</v>
      </c>
      <c r="Y295" s="556">
        <f t="shared" si="77"/>
        <v>1.6636302978553594</v>
      </c>
      <c r="Z295" s="433"/>
      <c r="AA295" s="433"/>
      <c r="AB295" s="433"/>
      <c r="AC295" s="433"/>
      <c r="AD295" s="433"/>
    </row>
    <row r="296" spans="2:30" x14ac:dyDescent="0.35">
      <c r="B296" s="116">
        <v>42445</v>
      </c>
      <c r="C296" s="186">
        <f t="shared" si="71"/>
        <v>4.6017562500000109</v>
      </c>
      <c r="D296" s="113">
        <f t="shared" si="71"/>
        <v>3.8065511025000109</v>
      </c>
      <c r="E296" s="186">
        <f t="shared" si="89"/>
        <v>7.1063909517426267E-4</v>
      </c>
      <c r="F296" s="148">
        <f t="shared" si="72"/>
        <v>44271.25</v>
      </c>
      <c r="G296" s="116"/>
      <c r="H296" s="549">
        <f t="shared" si="73"/>
        <v>1119</v>
      </c>
      <c r="I296" s="550">
        <f t="shared" si="74"/>
        <v>719.75</v>
      </c>
      <c r="J296" s="113">
        <f t="shared" si="75"/>
        <v>399.25</v>
      </c>
      <c r="K296" s="549">
        <f t="shared" si="90"/>
        <v>4.0902737612483353</v>
      </c>
      <c r="L296" s="559"/>
      <c r="M296" s="433"/>
      <c r="N296" s="187">
        <f t="shared" si="76"/>
        <v>2.7425504400000023</v>
      </c>
      <c r="O296" s="187">
        <f t="shared" si="76"/>
        <v>2.4994256400000303</v>
      </c>
      <c r="P296" s="113">
        <f t="shared" si="76"/>
        <v>2.3587475625000076</v>
      </c>
      <c r="Q296" s="116">
        <f t="shared" si="80"/>
        <v>44331</v>
      </c>
      <c r="R296" s="148">
        <f t="shared" si="81"/>
        <v>43936</v>
      </c>
      <c r="S296" s="187">
        <f t="shared" si="91"/>
        <v>3.5614703164562711E-4</v>
      </c>
      <c r="T296" s="549">
        <f t="shared" si="83"/>
        <v>395</v>
      </c>
      <c r="U296" s="113">
        <f t="shared" si="84"/>
        <v>59.75</v>
      </c>
      <c r="V296" s="113">
        <f t="shared" si="85"/>
        <v>335.25</v>
      </c>
      <c r="W296" s="549">
        <f t="shared" si="88"/>
        <v>2.4781458548592039</v>
      </c>
      <c r="Y296" s="556">
        <f t="shared" si="77"/>
        <v>1.6121279063891314</v>
      </c>
      <c r="Z296" s="433"/>
      <c r="AA296" s="433"/>
      <c r="AB296" s="433"/>
      <c r="AC296" s="433"/>
      <c r="AD296" s="433"/>
    </row>
    <row r="297" spans="2:30" x14ac:dyDescent="0.35">
      <c r="B297" s="116">
        <v>42446</v>
      </c>
      <c r="C297" s="186">
        <f t="shared" si="71"/>
        <v>4.5782343224999966</v>
      </c>
      <c r="D297" s="113">
        <f t="shared" si="71"/>
        <v>3.7984004225000145</v>
      </c>
      <c r="E297" s="186">
        <f t="shared" si="89"/>
        <v>6.9690250223412159E-4</v>
      </c>
      <c r="F297" s="148">
        <f t="shared" si="72"/>
        <v>44272.25</v>
      </c>
      <c r="G297" s="116"/>
      <c r="H297" s="549">
        <f t="shared" si="73"/>
        <v>1119</v>
      </c>
      <c r="I297" s="550">
        <f t="shared" si="74"/>
        <v>718.75</v>
      </c>
      <c r="J297" s="113">
        <f t="shared" si="75"/>
        <v>400.25</v>
      </c>
      <c r="K297" s="549">
        <f t="shared" si="90"/>
        <v>4.0773356490192221</v>
      </c>
      <c r="L297" s="559"/>
      <c r="M297" s="433"/>
      <c r="N297" s="187">
        <f t="shared" si="76"/>
        <v>2.6817422399999957</v>
      </c>
      <c r="O297" s="187">
        <f t="shared" si="76"/>
        <v>2.441725822499996</v>
      </c>
      <c r="P297" s="113">
        <f t="shared" si="76"/>
        <v>2.3091790399999867</v>
      </c>
      <c r="Q297" s="116">
        <f t="shared" si="80"/>
        <v>44331</v>
      </c>
      <c r="R297" s="148">
        <f t="shared" si="81"/>
        <v>43936</v>
      </c>
      <c r="S297" s="187">
        <f t="shared" si="91"/>
        <v>3.355614746835678E-4</v>
      </c>
      <c r="T297" s="549">
        <f t="shared" si="83"/>
        <v>395</v>
      </c>
      <c r="U297" s="113">
        <f t="shared" si="84"/>
        <v>58.75</v>
      </c>
      <c r="V297" s="113">
        <f t="shared" si="85"/>
        <v>336.25</v>
      </c>
      <c r="W297" s="549">
        <f t="shared" si="88"/>
        <v>2.4220115858623363</v>
      </c>
      <c r="Y297" s="556">
        <f t="shared" si="77"/>
        <v>1.6553240631568857</v>
      </c>
      <c r="Z297" s="433"/>
      <c r="AA297" s="433"/>
      <c r="AB297" s="433"/>
      <c r="AC297" s="433"/>
      <c r="AD297" s="433"/>
    </row>
    <row r="298" spans="2:30" x14ac:dyDescent="0.35">
      <c r="B298" s="116">
        <v>42447</v>
      </c>
      <c r="C298" s="186">
        <f t="shared" si="71"/>
        <v>4.5598277025000078</v>
      </c>
      <c r="D298" s="113">
        <f t="shared" si="71"/>
        <v>3.7759877024999833</v>
      </c>
      <c r="E298" s="186">
        <f t="shared" si="89"/>
        <v>7.0048257372656343E-4</v>
      </c>
      <c r="F298" s="148">
        <f t="shared" si="72"/>
        <v>44273.25</v>
      </c>
      <c r="G298" s="116"/>
      <c r="H298" s="549">
        <f t="shared" si="73"/>
        <v>1119</v>
      </c>
      <c r="I298" s="550">
        <f t="shared" si="74"/>
        <v>717.75</v>
      </c>
      <c r="J298" s="113">
        <f t="shared" si="75"/>
        <v>401.25</v>
      </c>
      <c r="K298" s="549">
        <f t="shared" si="90"/>
        <v>4.0570563352077667</v>
      </c>
      <c r="L298" s="559"/>
      <c r="M298" s="433"/>
      <c r="N298" s="187">
        <f t="shared" si="76"/>
        <v>2.6351348100000171</v>
      </c>
      <c r="O298" s="187">
        <f t="shared" si="76"/>
        <v>2.4032683025000168</v>
      </c>
      <c r="P298" s="113">
        <f t="shared" si="76"/>
        <v>2.2808595599999704</v>
      </c>
      <c r="Q298" s="116">
        <f t="shared" si="80"/>
        <v>44331</v>
      </c>
      <c r="R298" s="148">
        <f t="shared" si="81"/>
        <v>43936</v>
      </c>
      <c r="S298" s="187">
        <f t="shared" si="91"/>
        <v>3.0989555063302889E-4</v>
      </c>
      <c r="T298" s="549">
        <f t="shared" si="83"/>
        <v>395</v>
      </c>
      <c r="U298" s="113">
        <f t="shared" si="84"/>
        <v>57.75</v>
      </c>
      <c r="V298" s="113">
        <f t="shared" si="85"/>
        <v>337.25</v>
      </c>
      <c r="W298" s="549">
        <f t="shared" si="88"/>
        <v>2.3853718344509596</v>
      </c>
      <c r="Y298" s="556">
        <f t="shared" si="77"/>
        <v>1.6716845007568071</v>
      </c>
      <c r="Z298" s="433"/>
      <c r="AA298" s="433"/>
      <c r="AB298" s="433"/>
      <c r="AC298" s="433"/>
      <c r="AD298" s="433"/>
    </row>
    <row r="299" spans="2:30" x14ac:dyDescent="0.35">
      <c r="B299" s="116">
        <v>42450</v>
      </c>
      <c r="C299" s="186">
        <f t="shared" si="71"/>
        <v>4.5751664400000225</v>
      </c>
      <c r="D299" s="113">
        <f t="shared" si="71"/>
        <v>3.7831187599999927</v>
      </c>
      <c r="E299" s="186">
        <f t="shared" si="89"/>
        <v>7.0781740840038406E-4</v>
      </c>
      <c r="F299" s="148">
        <f t="shared" si="72"/>
        <v>44276.25</v>
      </c>
      <c r="G299" s="116"/>
      <c r="H299" s="549">
        <f t="shared" si="73"/>
        <v>1119</v>
      </c>
      <c r="I299" s="550">
        <f t="shared" si="74"/>
        <v>714.75</v>
      </c>
      <c r="J299" s="113">
        <f t="shared" si="75"/>
        <v>404.25</v>
      </c>
      <c r="K299" s="549">
        <f t="shared" si="90"/>
        <v>4.0692539473458478</v>
      </c>
      <c r="L299" s="559"/>
      <c r="M299" s="433"/>
      <c r="N299" s="187">
        <f t="shared" si="76"/>
        <v>2.6280433025000161</v>
      </c>
      <c r="O299" s="187">
        <f t="shared" si="76"/>
        <v>2.3941610000000058</v>
      </c>
      <c r="P299" s="113">
        <f t="shared" si="76"/>
        <v>2.2737803024999836</v>
      </c>
      <c r="Q299" s="116">
        <f t="shared" si="80"/>
        <v>44331</v>
      </c>
      <c r="R299" s="148">
        <f t="shared" si="81"/>
        <v>43936</v>
      </c>
      <c r="S299" s="187">
        <f t="shared" si="91"/>
        <v>3.0476125949372687E-4</v>
      </c>
      <c r="T299" s="549">
        <f t="shared" si="83"/>
        <v>395</v>
      </c>
      <c r="U299" s="113">
        <f t="shared" si="84"/>
        <v>54.75</v>
      </c>
      <c r="V299" s="113">
        <f t="shared" si="85"/>
        <v>340.25</v>
      </c>
      <c r="W299" s="549">
        <f t="shared" si="88"/>
        <v>2.3774753210427244</v>
      </c>
      <c r="Y299" s="556">
        <f t="shared" si="77"/>
        <v>1.6917786263031234</v>
      </c>
      <c r="Z299" s="433"/>
      <c r="AA299" s="433"/>
      <c r="AB299" s="433"/>
      <c r="AC299" s="433"/>
      <c r="AD299" s="433"/>
    </row>
    <row r="300" spans="2:30" x14ac:dyDescent="0.35">
      <c r="B300" s="116">
        <v>42451</v>
      </c>
      <c r="C300" s="186">
        <f t="shared" si="71"/>
        <v>4.5864155624999903</v>
      </c>
      <c r="D300" s="113">
        <f t="shared" si="71"/>
        <v>3.8075699600000235</v>
      </c>
      <c r="E300" s="186">
        <f t="shared" si="89"/>
        <v>6.9601930518316962E-4</v>
      </c>
      <c r="F300" s="148">
        <f t="shared" si="72"/>
        <v>44277.25</v>
      </c>
      <c r="G300" s="116"/>
      <c r="H300" s="549">
        <f t="shared" si="73"/>
        <v>1119</v>
      </c>
      <c r="I300" s="550">
        <f t="shared" si="74"/>
        <v>713.75</v>
      </c>
      <c r="J300" s="113">
        <f t="shared" si="75"/>
        <v>405.25</v>
      </c>
      <c r="K300" s="549">
        <f t="shared" si="90"/>
        <v>4.0896317834255029</v>
      </c>
      <c r="L300" s="559"/>
      <c r="M300" s="433"/>
      <c r="N300" s="187">
        <f t="shared" si="76"/>
        <v>2.6442528224999817</v>
      </c>
      <c r="O300" s="187">
        <f t="shared" si="76"/>
        <v>2.4083280900000004</v>
      </c>
      <c r="P300" s="113">
        <f t="shared" si="76"/>
        <v>2.2899618224999863</v>
      </c>
      <c r="Q300" s="116">
        <f t="shared" si="80"/>
        <v>44331</v>
      </c>
      <c r="R300" s="148">
        <f t="shared" si="81"/>
        <v>43936</v>
      </c>
      <c r="S300" s="187">
        <f t="shared" si="91"/>
        <v>2.9966143670889648E-4</v>
      </c>
      <c r="T300" s="549">
        <f t="shared" si="83"/>
        <v>395</v>
      </c>
      <c r="U300" s="113">
        <f t="shared" si="84"/>
        <v>53.75</v>
      </c>
      <c r="V300" s="113">
        <f t="shared" si="85"/>
        <v>341.25</v>
      </c>
      <c r="W300" s="549">
        <f t="shared" si="88"/>
        <v>2.3922212877768971</v>
      </c>
      <c r="Y300" s="556">
        <f t="shared" si="77"/>
        <v>1.6974104956486058</v>
      </c>
      <c r="Z300" s="433"/>
      <c r="AA300" s="433"/>
      <c r="AB300" s="433"/>
      <c r="AC300" s="433"/>
      <c r="AD300" s="433"/>
    </row>
    <row r="301" spans="2:30" x14ac:dyDescent="0.35">
      <c r="B301" s="116">
        <v>42452</v>
      </c>
      <c r="C301" s="186">
        <f t="shared" si="71"/>
        <v>4.5843702224999783</v>
      </c>
      <c r="D301" s="113">
        <f t="shared" si="71"/>
        <v>3.7770064100000056</v>
      </c>
      <c r="E301" s="186">
        <f t="shared" si="89"/>
        <v>7.2150474754242421E-4</v>
      </c>
      <c r="F301" s="148">
        <f t="shared" si="72"/>
        <v>44278.25</v>
      </c>
      <c r="G301" s="116"/>
      <c r="H301" s="549">
        <f t="shared" si="73"/>
        <v>1119</v>
      </c>
      <c r="I301" s="550">
        <f t="shared" si="74"/>
        <v>712.75</v>
      </c>
      <c r="J301" s="113">
        <f t="shared" si="75"/>
        <v>406.25</v>
      </c>
      <c r="K301" s="549">
        <f t="shared" si="90"/>
        <v>4.0701177136891156</v>
      </c>
      <c r="L301" s="559"/>
      <c r="M301" s="433"/>
      <c r="N301" s="187">
        <f t="shared" si="76"/>
        <v>2.6969426025000187</v>
      </c>
      <c r="O301" s="187">
        <f t="shared" si="76"/>
        <v>2.4427379600000076</v>
      </c>
      <c r="P301" s="113">
        <f t="shared" si="76"/>
        <v>2.3304212225000009</v>
      </c>
      <c r="Q301" s="116">
        <f t="shared" si="80"/>
        <v>44331</v>
      </c>
      <c r="R301" s="148">
        <f t="shared" si="81"/>
        <v>43936</v>
      </c>
      <c r="S301" s="187">
        <f t="shared" si="91"/>
        <v>2.8434617088609292E-4</v>
      </c>
      <c r="T301" s="549">
        <f t="shared" si="83"/>
        <v>395</v>
      </c>
      <c r="U301" s="113">
        <f t="shared" si="84"/>
        <v>52.75</v>
      </c>
      <c r="V301" s="113">
        <f t="shared" si="85"/>
        <v>342.25</v>
      </c>
      <c r="W301" s="549">
        <f t="shared" si="88"/>
        <v>2.4277386994857664</v>
      </c>
      <c r="Y301" s="556">
        <f t="shared" si="77"/>
        <v>1.6423790142033492</v>
      </c>
      <c r="Z301" s="433"/>
      <c r="AA301" s="433"/>
      <c r="AB301" s="433"/>
      <c r="AC301" s="433"/>
      <c r="AD301" s="433"/>
    </row>
    <row r="302" spans="2:30" x14ac:dyDescent="0.35">
      <c r="B302" s="116">
        <v>42453</v>
      </c>
      <c r="C302" s="186">
        <f t="shared" si="71"/>
        <v>4.6017562500000109</v>
      </c>
      <c r="D302" s="113">
        <f t="shared" si="71"/>
        <v>3.808588822499992</v>
      </c>
      <c r="E302" s="186">
        <f t="shared" si="89"/>
        <v>7.0881807640752359E-4</v>
      </c>
      <c r="F302" s="148">
        <f t="shared" si="72"/>
        <v>44279.25</v>
      </c>
      <c r="G302" s="116"/>
      <c r="H302" s="549">
        <f t="shared" si="73"/>
        <v>1119</v>
      </c>
      <c r="I302" s="550">
        <f t="shared" si="74"/>
        <v>711.75</v>
      </c>
      <c r="J302" s="113">
        <f t="shared" si="75"/>
        <v>407.25</v>
      </c>
      <c r="K302" s="549">
        <f t="shared" si="90"/>
        <v>4.0972549841169563</v>
      </c>
      <c r="L302" s="559"/>
      <c r="M302" s="433"/>
      <c r="N302" s="187">
        <f t="shared" si="76"/>
        <v>2.6726225624999822</v>
      </c>
      <c r="O302" s="187">
        <f t="shared" si="76"/>
        <v>2.4275564224999879</v>
      </c>
      <c r="P302" s="113">
        <f t="shared" si="76"/>
        <v>2.306144622500006</v>
      </c>
      <c r="Q302" s="116">
        <f t="shared" si="80"/>
        <v>44331</v>
      </c>
      <c r="R302" s="148">
        <f t="shared" si="81"/>
        <v>43936</v>
      </c>
      <c r="S302" s="187">
        <f t="shared" si="91"/>
        <v>3.073716455695746E-4</v>
      </c>
      <c r="T302" s="549">
        <f t="shared" si="83"/>
        <v>395</v>
      </c>
      <c r="U302" s="113">
        <f t="shared" si="84"/>
        <v>51.75</v>
      </c>
      <c r="V302" s="113">
        <f t="shared" si="85"/>
        <v>343.25</v>
      </c>
      <c r="W302" s="549">
        <f t="shared" si="88"/>
        <v>2.4116499398417623</v>
      </c>
      <c r="Y302" s="556">
        <f t="shared" si="77"/>
        <v>1.685605044275194</v>
      </c>
      <c r="Z302" s="433"/>
      <c r="AA302" s="433"/>
      <c r="AB302" s="433"/>
      <c r="AC302" s="433"/>
      <c r="AD302" s="433"/>
    </row>
    <row r="303" spans="2:30" x14ac:dyDescent="0.35">
      <c r="B303" s="116">
        <v>42454</v>
      </c>
      <c r="C303" s="186" t="str">
        <f t="shared" si="71"/>
        <v/>
      </c>
      <c r="D303" s="113" t="str">
        <f t="shared" si="71"/>
        <v/>
      </c>
      <c r="E303" s="186" t="str">
        <f t="shared" si="89"/>
        <v/>
      </c>
      <c r="F303" s="148">
        <f t="shared" si="72"/>
        <v>44280.25</v>
      </c>
      <c r="G303" s="116"/>
      <c r="H303" s="549">
        <f t="shared" si="73"/>
        <v>1119</v>
      </c>
      <c r="I303" s="550">
        <f t="shared" si="74"/>
        <v>710.75</v>
      </c>
      <c r="J303" s="113">
        <f t="shared" si="75"/>
        <v>408.25</v>
      </c>
      <c r="K303" s="549" t="str">
        <f t="shared" si="90"/>
        <v/>
      </c>
      <c r="L303" s="559"/>
      <c r="M303" s="433"/>
      <c r="N303" s="187">
        <f t="shared" si="76"/>
        <v>2.6513448899999847</v>
      </c>
      <c r="O303" s="187">
        <f t="shared" si="76"/>
        <v>2.4022563600000213</v>
      </c>
      <c r="P303" s="113">
        <f t="shared" si="76"/>
        <v>2.2859163225000145</v>
      </c>
      <c r="Q303" s="116">
        <f t="shared" si="80"/>
        <v>44331</v>
      </c>
      <c r="R303" s="148">
        <f t="shared" si="81"/>
        <v>43936</v>
      </c>
      <c r="S303" s="187">
        <f t="shared" si="91"/>
        <v>2.9453174050634624E-4</v>
      </c>
      <c r="T303" s="549">
        <f t="shared" si="83"/>
        <v>395</v>
      </c>
      <c r="U303" s="113">
        <f t="shared" si="84"/>
        <v>50.75</v>
      </c>
      <c r="V303" s="113">
        <f t="shared" si="85"/>
        <v>344.25</v>
      </c>
      <c r="W303" s="549">
        <f t="shared" si="88"/>
        <v>2.387308874169324</v>
      </c>
      <c r="Y303" s="556" t="str">
        <f t="shared" si="77"/>
        <v/>
      </c>
      <c r="Z303" s="433"/>
      <c r="AA303" s="433"/>
      <c r="AB303" s="433"/>
      <c r="AC303" s="433"/>
      <c r="AD303" s="433"/>
    </row>
    <row r="304" spans="2:30" x14ac:dyDescent="0.35">
      <c r="B304" s="116">
        <v>42457</v>
      </c>
      <c r="C304" s="186" t="str">
        <f t="shared" si="71"/>
        <v/>
      </c>
      <c r="D304" s="113" t="str">
        <f t="shared" si="71"/>
        <v/>
      </c>
      <c r="E304" s="186" t="str">
        <f t="shared" si="89"/>
        <v/>
      </c>
      <c r="F304" s="148">
        <f t="shared" si="72"/>
        <v>44283.25</v>
      </c>
      <c r="G304" s="116"/>
      <c r="H304" s="549">
        <f t="shared" si="73"/>
        <v>1119</v>
      </c>
      <c r="I304" s="550">
        <f t="shared" si="74"/>
        <v>707.75</v>
      </c>
      <c r="J304" s="113">
        <f t="shared" si="75"/>
        <v>411.25</v>
      </c>
      <c r="K304" s="549" t="str">
        <f t="shared" si="90"/>
        <v/>
      </c>
      <c r="L304" s="559"/>
      <c r="M304" s="433"/>
      <c r="N304" s="187">
        <f t="shared" si="76"/>
        <v>2.6604636224999867</v>
      </c>
      <c r="O304" s="187">
        <f t="shared" si="76"/>
        <v>2.415412002500017</v>
      </c>
      <c r="P304" s="113">
        <f t="shared" si="76"/>
        <v>2.3000759225000111</v>
      </c>
      <c r="Q304" s="116">
        <f t="shared" si="80"/>
        <v>44331</v>
      </c>
      <c r="R304" s="148">
        <f t="shared" si="81"/>
        <v>43936</v>
      </c>
      <c r="S304" s="187">
        <f t="shared" si="91"/>
        <v>2.9199007594938188E-4</v>
      </c>
      <c r="T304" s="549">
        <f t="shared" si="83"/>
        <v>395</v>
      </c>
      <c r="U304" s="113">
        <f t="shared" si="84"/>
        <v>47.75</v>
      </c>
      <c r="V304" s="113">
        <f t="shared" si="85"/>
        <v>347.25</v>
      </c>
      <c r="W304" s="549">
        <f t="shared" si="88"/>
        <v>2.4014694763734341</v>
      </c>
      <c r="Y304" s="556" t="str">
        <f t="shared" si="77"/>
        <v/>
      </c>
      <c r="Z304" s="433"/>
      <c r="AA304" s="433"/>
      <c r="AB304" s="433"/>
      <c r="AC304" s="433"/>
      <c r="AD304" s="433"/>
    </row>
    <row r="305" spans="2:30" x14ac:dyDescent="0.35">
      <c r="B305" s="116">
        <v>42458</v>
      </c>
      <c r="C305" s="186">
        <f t="shared" ref="C305:D324" si="92">IF(C35="","",((1+C35/200)^2-1)*100)</f>
        <v>4.5782343224999966</v>
      </c>
      <c r="D305" s="113">
        <f t="shared" si="92"/>
        <v>3.7963628024999974</v>
      </c>
      <c r="E305" s="186">
        <f t="shared" si="89"/>
        <v>6.9872343163538807E-4</v>
      </c>
      <c r="F305" s="148">
        <f t="shared" si="72"/>
        <v>44284.25</v>
      </c>
      <c r="G305" s="116"/>
      <c r="H305" s="549">
        <f t="shared" si="73"/>
        <v>1119</v>
      </c>
      <c r="I305" s="550">
        <f t="shared" si="74"/>
        <v>706.75</v>
      </c>
      <c r="J305" s="113">
        <f t="shared" si="75"/>
        <v>412.25</v>
      </c>
      <c r="K305" s="549">
        <f t="shared" si="90"/>
        <v>4.084411537191686</v>
      </c>
      <c r="L305" s="559"/>
      <c r="M305" s="433"/>
      <c r="N305" s="187">
        <f t="shared" ref="N305:P324" si="93">IF(N35="","",((1+N35/200)^2-1)*100)</f>
        <v>2.6716092899999877</v>
      </c>
      <c r="O305" s="187">
        <f t="shared" si="93"/>
        <v>2.4265443599999825</v>
      </c>
      <c r="P305" s="113">
        <f t="shared" si="93"/>
        <v>2.304121702500006</v>
      </c>
      <c r="Q305" s="116">
        <f t="shared" si="80"/>
        <v>44331</v>
      </c>
      <c r="R305" s="148">
        <f t="shared" si="81"/>
        <v>43936</v>
      </c>
      <c r="S305" s="187">
        <f t="shared" si="91"/>
        <v>3.0993077848095313E-4</v>
      </c>
      <c r="T305" s="549">
        <f t="shared" si="83"/>
        <v>395</v>
      </c>
      <c r="U305" s="113">
        <f t="shared" si="84"/>
        <v>46.75</v>
      </c>
      <c r="V305" s="113">
        <f t="shared" si="85"/>
        <v>348.25</v>
      </c>
      <c r="W305" s="549">
        <f t="shared" si="88"/>
        <v>2.4120550961059979</v>
      </c>
      <c r="Y305" s="556">
        <f t="shared" si="77"/>
        <v>1.6723564410856882</v>
      </c>
      <c r="Z305" s="433"/>
      <c r="AA305" s="433"/>
      <c r="AB305" s="433"/>
      <c r="AC305" s="433"/>
      <c r="AD305" s="433"/>
    </row>
    <row r="306" spans="2:30" x14ac:dyDescent="0.35">
      <c r="B306" s="116">
        <v>42459</v>
      </c>
      <c r="C306" s="186">
        <f t="shared" si="92"/>
        <v>4.5404002500000207</v>
      </c>
      <c r="D306" s="113">
        <f t="shared" si="92"/>
        <v>3.7719129225000092</v>
      </c>
      <c r="E306" s="186">
        <f t="shared" si="89"/>
        <v>6.8676258042896471E-4</v>
      </c>
      <c r="F306" s="148">
        <f t="shared" si="72"/>
        <v>44285.25</v>
      </c>
      <c r="G306" s="116"/>
      <c r="H306" s="549">
        <f t="shared" si="73"/>
        <v>1119</v>
      </c>
      <c r="I306" s="550">
        <f t="shared" si="74"/>
        <v>705.75</v>
      </c>
      <c r="J306" s="113">
        <f t="shared" si="75"/>
        <v>413.25</v>
      </c>
      <c r="K306" s="549">
        <f t="shared" si="90"/>
        <v>4.0557175588622787</v>
      </c>
      <c r="L306" s="559"/>
      <c r="M306" s="433"/>
      <c r="N306" s="187">
        <f t="shared" si="93"/>
        <v>2.6057573024999892</v>
      </c>
      <c r="O306" s="187">
        <f t="shared" si="93"/>
        <v>2.3597592900000075</v>
      </c>
      <c r="P306" s="113">
        <f t="shared" si="93"/>
        <v>2.2424322500000038</v>
      </c>
      <c r="Q306" s="116">
        <f t="shared" si="80"/>
        <v>44331</v>
      </c>
      <c r="R306" s="148">
        <f t="shared" si="81"/>
        <v>43936</v>
      </c>
      <c r="S306" s="187">
        <f t="shared" si="91"/>
        <v>2.9703048101266762E-4</v>
      </c>
      <c r="T306" s="549">
        <f t="shared" si="83"/>
        <v>395</v>
      </c>
      <c r="U306" s="113">
        <f t="shared" si="84"/>
        <v>45.75</v>
      </c>
      <c r="V306" s="113">
        <f t="shared" si="85"/>
        <v>349.25</v>
      </c>
      <c r="W306" s="549">
        <f t="shared" si="88"/>
        <v>2.3461701454936779</v>
      </c>
      <c r="Y306" s="556">
        <f t="shared" si="77"/>
        <v>1.7095474133686008</v>
      </c>
      <c r="Z306" s="433"/>
      <c r="AA306" s="433"/>
      <c r="AB306" s="433"/>
      <c r="AC306" s="433"/>
      <c r="AD306" s="433"/>
    </row>
    <row r="307" spans="2:30" x14ac:dyDescent="0.35">
      <c r="B307" s="116">
        <v>42460</v>
      </c>
      <c r="C307" s="186">
        <f t="shared" si="92"/>
        <v>4.4800844024999842</v>
      </c>
      <c r="D307" s="113">
        <f t="shared" si="92"/>
        <v>3.6700694224999886</v>
      </c>
      <c r="E307" s="186">
        <f t="shared" si="89"/>
        <v>7.238739767649648E-4</v>
      </c>
      <c r="F307" s="148">
        <f t="shared" si="72"/>
        <v>44286.25</v>
      </c>
      <c r="G307" s="116"/>
      <c r="H307" s="549">
        <f t="shared" si="73"/>
        <v>1119</v>
      </c>
      <c r="I307" s="550">
        <f t="shared" si="74"/>
        <v>704.75</v>
      </c>
      <c r="J307" s="113">
        <f t="shared" si="75"/>
        <v>414.25</v>
      </c>
      <c r="K307" s="549">
        <f t="shared" si="90"/>
        <v>3.9699342173748753</v>
      </c>
      <c r="L307" s="559"/>
      <c r="M307" s="433"/>
      <c r="N307" s="187">
        <f t="shared" si="93"/>
        <v>2.5571417024999876</v>
      </c>
      <c r="O307" s="187">
        <f t="shared" si="93"/>
        <v>2.3112020099999908</v>
      </c>
      <c r="P307" s="113">
        <f t="shared" si="93"/>
        <v>2.1989574224999808</v>
      </c>
      <c r="Q307" s="116">
        <f t="shared" si="80"/>
        <v>44331</v>
      </c>
      <c r="R307" s="148">
        <f t="shared" si="81"/>
        <v>43936</v>
      </c>
      <c r="S307" s="187">
        <f t="shared" si="91"/>
        <v>2.8416351265825313E-4</v>
      </c>
      <c r="T307" s="549">
        <f t="shared" si="83"/>
        <v>395</v>
      </c>
      <c r="U307" s="113">
        <f t="shared" si="84"/>
        <v>44.75</v>
      </c>
      <c r="V307" s="113">
        <f t="shared" si="85"/>
        <v>350.25</v>
      </c>
      <c r="W307" s="549">
        <f t="shared" si="88"/>
        <v>2.298485692808534</v>
      </c>
      <c r="Y307" s="556">
        <f t="shared" si="77"/>
        <v>1.6714485245663413</v>
      </c>
      <c r="Z307" s="433"/>
      <c r="AA307" s="433"/>
      <c r="AB307" s="433"/>
      <c r="AC307" s="433"/>
      <c r="AD307" s="433"/>
    </row>
    <row r="308" spans="2:30" x14ac:dyDescent="0.35">
      <c r="B308" s="116">
        <v>42461</v>
      </c>
      <c r="C308" s="186">
        <f t="shared" si="92"/>
        <v>4.3799372225000077</v>
      </c>
      <c r="D308" s="113">
        <f t="shared" si="92"/>
        <v>3.683306250000018</v>
      </c>
      <c r="E308" s="186">
        <f t="shared" si="89"/>
        <v>6.2254778596960655E-4</v>
      </c>
      <c r="F308" s="148">
        <f t="shared" si="72"/>
        <v>44287.25</v>
      </c>
      <c r="G308" s="116"/>
      <c r="H308" s="549">
        <f t="shared" si="73"/>
        <v>1119</v>
      </c>
      <c r="I308" s="550">
        <f t="shared" si="74"/>
        <v>703.75</v>
      </c>
      <c r="J308" s="113">
        <f t="shared" si="75"/>
        <v>415.25</v>
      </c>
      <c r="K308" s="549">
        <f t="shared" si="90"/>
        <v>3.9418192181238974</v>
      </c>
      <c r="L308" s="559"/>
      <c r="M308" s="433"/>
      <c r="N308" s="187">
        <f t="shared" si="93"/>
        <v>2.5551163024999823</v>
      </c>
      <c r="O308" s="187">
        <f t="shared" si="93"/>
        <v>2.3213171600000138</v>
      </c>
      <c r="P308" s="113">
        <f t="shared" si="93"/>
        <v>2.199968359999982</v>
      </c>
      <c r="Q308" s="116">
        <f t="shared" si="80"/>
        <v>44331</v>
      </c>
      <c r="R308" s="148">
        <f t="shared" si="81"/>
        <v>43936</v>
      </c>
      <c r="S308" s="187">
        <f t="shared" si="91"/>
        <v>3.0721215189881467E-4</v>
      </c>
      <c r="T308" s="549">
        <f t="shared" si="83"/>
        <v>395</v>
      </c>
      <c r="U308" s="113">
        <f t="shared" si="84"/>
        <v>43.75</v>
      </c>
      <c r="V308" s="113">
        <f t="shared" si="85"/>
        <v>351.25</v>
      </c>
      <c r="W308" s="549">
        <f t="shared" si="88"/>
        <v>2.3078766283544407</v>
      </c>
      <c r="Y308" s="556">
        <f t="shared" si="77"/>
        <v>1.6339425897694566</v>
      </c>
      <c r="Z308" s="433"/>
      <c r="AA308" s="433"/>
      <c r="AB308" s="433"/>
      <c r="AC308" s="433"/>
      <c r="AD308" s="433"/>
    </row>
    <row r="309" spans="2:30" x14ac:dyDescent="0.35">
      <c r="B309" s="116">
        <v>42464</v>
      </c>
      <c r="C309" s="186">
        <f t="shared" si="92"/>
        <v>4.3584833599999984</v>
      </c>
      <c r="D309" s="113">
        <f t="shared" si="92"/>
        <v>3.6324000000000023</v>
      </c>
      <c r="E309" s="186">
        <f t="shared" si="89"/>
        <v>6.4886806076853987E-4</v>
      </c>
      <c r="F309" s="148">
        <f t="shared" si="72"/>
        <v>44290.25</v>
      </c>
      <c r="G309" s="116"/>
      <c r="H309" s="549">
        <f t="shared" si="73"/>
        <v>1119</v>
      </c>
      <c r="I309" s="550">
        <f t="shared" si="74"/>
        <v>700.75</v>
      </c>
      <c r="J309" s="113">
        <f t="shared" si="75"/>
        <v>418.25</v>
      </c>
      <c r="K309" s="549">
        <f t="shared" si="90"/>
        <v>3.9037890664164441</v>
      </c>
      <c r="L309" s="559"/>
      <c r="M309" s="433"/>
      <c r="N309" s="187">
        <f t="shared" si="93"/>
        <v>2.4801905624999732</v>
      </c>
      <c r="O309" s="187">
        <f t="shared" si="93"/>
        <v>2.2677125624999794</v>
      </c>
      <c r="P309" s="113">
        <f t="shared" si="93"/>
        <v>2.1655992899999976</v>
      </c>
      <c r="Q309" s="116">
        <f t="shared" si="80"/>
        <v>44331</v>
      </c>
      <c r="R309" s="148">
        <f t="shared" si="81"/>
        <v>43936</v>
      </c>
      <c r="S309" s="187">
        <f t="shared" si="91"/>
        <v>2.5851461392400457E-4</v>
      </c>
      <c r="T309" s="549">
        <f t="shared" si="83"/>
        <v>395</v>
      </c>
      <c r="U309" s="113">
        <f t="shared" si="84"/>
        <v>40.75</v>
      </c>
      <c r="V309" s="113">
        <f t="shared" si="85"/>
        <v>354.25</v>
      </c>
      <c r="W309" s="549">
        <f t="shared" si="88"/>
        <v>2.2571780919825764</v>
      </c>
      <c r="Y309" s="556">
        <f t="shared" si="77"/>
        <v>1.6466109744338677</v>
      </c>
      <c r="Z309" s="433"/>
      <c r="AA309" s="433"/>
      <c r="AB309" s="433"/>
      <c r="AC309" s="433"/>
      <c r="AD309" s="433"/>
    </row>
    <row r="310" spans="2:30" x14ac:dyDescent="0.35">
      <c r="B310" s="116">
        <v>42465</v>
      </c>
      <c r="C310" s="186">
        <f t="shared" si="92"/>
        <v>4.3707424399999972</v>
      </c>
      <c r="D310" s="113">
        <f t="shared" si="92"/>
        <v>3.6303640099999868</v>
      </c>
      <c r="E310" s="186">
        <f t="shared" si="89"/>
        <v>6.6164292225202013E-4</v>
      </c>
      <c r="F310" s="148">
        <f t="shared" si="72"/>
        <v>44291.25</v>
      </c>
      <c r="G310" s="116"/>
      <c r="H310" s="549">
        <f t="shared" si="73"/>
        <v>1119</v>
      </c>
      <c r="I310" s="550">
        <f t="shared" si="74"/>
        <v>699.75</v>
      </c>
      <c r="J310" s="113">
        <f t="shared" si="75"/>
        <v>419.25</v>
      </c>
      <c r="K310" s="549">
        <f t="shared" si="90"/>
        <v>3.9077578051541462</v>
      </c>
      <c r="L310" s="559"/>
      <c r="M310" s="433"/>
      <c r="N310" s="187">
        <f t="shared" si="93"/>
        <v>2.4720921225000136</v>
      </c>
      <c r="O310" s="187">
        <f t="shared" si="93"/>
        <v>2.2555776224999935</v>
      </c>
      <c r="P310" s="113">
        <f t="shared" si="93"/>
        <v>2.1625670025000154</v>
      </c>
      <c r="Q310" s="116">
        <f t="shared" si="80"/>
        <v>44331</v>
      </c>
      <c r="R310" s="148">
        <f t="shared" si="81"/>
        <v>43936</v>
      </c>
      <c r="S310" s="187">
        <f t="shared" si="91"/>
        <v>2.3546992405057738E-4</v>
      </c>
      <c r="T310" s="549">
        <f t="shared" si="83"/>
        <v>395</v>
      </c>
      <c r="U310" s="113">
        <f t="shared" si="84"/>
        <v>39.75</v>
      </c>
      <c r="V310" s="113">
        <f t="shared" si="85"/>
        <v>355.25</v>
      </c>
      <c r="W310" s="549">
        <f t="shared" si="88"/>
        <v>2.2462176930189832</v>
      </c>
      <c r="Y310" s="556">
        <f t="shared" si="77"/>
        <v>1.6615401121351629</v>
      </c>
      <c r="Z310" s="433"/>
      <c r="AA310" s="433"/>
      <c r="AB310" s="433"/>
      <c r="AC310" s="433"/>
      <c r="AD310" s="433"/>
    </row>
    <row r="311" spans="2:30" x14ac:dyDescent="0.35">
      <c r="B311" s="116">
        <v>42466</v>
      </c>
      <c r="C311" s="186">
        <f t="shared" si="92"/>
        <v>4.2971987600000094</v>
      </c>
      <c r="D311" s="113">
        <f t="shared" si="92"/>
        <v>3.6232382024999898</v>
      </c>
      <c r="E311" s="186">
        <f t="shared" si="89"/>
        <v>6.0228825513853408E-4</v>
      </c>
      <c r="F311" s="148">
        <f t="shared" si="72"/>
        <v>44292.25</v>
      </c>
      <c r="G311" s="116"/>
      <c r="H311" s="549">
        <f t="shared" si="73"/>
        <v>1119</v>
      </c>
      <c r="I311" s="550">
        <f t="shared" si="74"/>
        <v>698.75</v>
      </c>
      <c r="J311" s="113">
        <f t="shared" si="75"/>
        <v>420.25</v>
      </c>
      <c r="K311" s="549">
        <f t="shared" si="90"/>
        <v>3.8763498417219586</v>
      </c>
      <c r="L311" s="559"/>
      <c r="M311" s="433"/>
      <c r="N311" s="187">
        <f t="shared" si="93"/>
        <v>2.463994002500014</v>
      </c>
      <c r="O311" s="187">
        <f t="shared" si="93"/>
        <v>2.2545664099999918</v>
      </c>
      <c r="P311" s="113">
        <f t="shared" si="93"/>
        <v>2.1655992899999976</v>
      </c>
      <c r="Q311" s="116">
        <f t="shared" si="80"/>
        <v>44331</v>
      </c>
      <c r="R311" s="148">
        <f t="shared" si="81"/>
        <v>43936</v>
      </c>
      <c r="S311" s="187">
        <f t="shared" si="91"/>
        <v>2.2523321518985869E-4</v>
      </c>
      <c r="T311" s="549">
        <f t="shared" si="83"/>
        <v>395</v>
      </c>
      <c r="U311" s="113">
        <f t="shared" si="84"/>
        <v>38.75</v>
      </c>
      <c r="V311" s="113">
        <f t="shared" si="85"/>
        <v>356.25</v>
      </c>
      <c r="W311" s="549">
        <f t="shared" si="88"/>
        <v>2.2458386229113847</v>
      </c>
      <c r="Y311" s="556">
        <f t="shared" si="77"/>
        <v>1.6305112188105739</v>
      </c>
      <c r="Z311" s="433"/>
      <c r="AA311" s="433"/>
      <c r="AB311" s="433"/>
      <c r="AC311" s="433"/>
      <c r="AD311" s="433"/>
    </row>
    <row r="312" spans="2:30" x14ac:dyDescent="0.35">
      <c r="B312" s="116">
        <v>42467</v>
      </c>
      <c r="C312" s="186">
        <f t="shared" si="92"/>
        <v>4.3135395599999793</v>
      </c>
      <c r="D312" s="113">
        <f t="shared" si="92"/>
        <v>3.6354540224999843</v>
      </c>
      <c r="E312" s="186">
        <f t="shared" si="89"/>
        <v>6.0597456434315913E-4</v>
      </c>
      <c r="F312" s="148">
        <f t="shared" si="72"/>
        <v>44293.25</v>
      </c>
      <c r="G312" s="116"/>
      <c r="H312" s="549">
        <f t="shared" si="73"/>
        <v>1119</v>
      </c>
      <c r="I312" s="550">
        <f t="shared" si="74"/>
        <v>697.75</v>
      </c>
      <c r="J312" s="113">
        <f t="shared" si="75"/>
        <v>421.25</v>
      </c>
      <c r="K312" s="549">
        <f t="shared" si="90"/>
        <v>3.8907208077295401</v>
      </c>
      <c r="L312" s="559"/>
      <c r="M312" s="433"/>
      <c r="N312" s="187">
        <f t="shared" si="93"/>
        <v>2.4700675625000112</v>
      </c>
      <c r="O312" s="187">
        <f t="shared" si="93"/>
        <v>2.2626562499999947</v>
      </c>
      <c r="P312" s="113">
        <f t="shared" si="93"/>
        <v>2.1726748024999853</v>
      </c>
      <c r="Q312" s="116">
        <f t="shared" si="80"/>
        <v>44331</v>
      </c>
      <c r="R312" s="148">
        <f t="shared" si="81"/>
        <v>43936</v>
      </c>
      <c r="S312" s="187">
        <f t="shared" si="91"/>
        <v>2.2780113291141611E-4</v>
      </c>
      <c r="T312" s="549">
        <f t="shared" si="83"/>
        <v>395</v>
      </c>
      <c r="U312" s="113">
        <f t="shared" si="84"/>
        <v>37.75</v>
      </c>
      <c r="V312" s="113">
        <f t="shared" si="85"/>
        <v>357.25</v>
      </c>
      <c r="W312" s="549">
        <f t="shared" si="88"/>
        <v>2.2540567572325889</v>
      </c>
      <c r="Y312" s="556">
        <f t="shared" si="77"/>
        <v>1.6366640504969512</v>
      </c>
      <c r="Z312" s="433"/>
      <c r="AA312" s="433"/>
      <c r="AB312" s="433"/>
      <c r="AC312" s="433"/>
      <c r="AD312" s="433"/>
    </row>
    <row r="313" spans="2:30" x14ac:dyDescent="0.35">
      <c r="B313" s="116">
        <v>42468</v>
      </c>
      <c r="C313" s="186">
        <f t="shared" si="92"/>
        <v>4.2992412899999888</v>
      </c>
      <c r="D313" s="113">
        <f t="shared" si="92"/>
        <v>3.6395261225000031</v>
      </c>
      <c r="E313" s="186">
        <f t="shared" si="89"/>
        <v>5.8955779043787823E-4</v>
      </c>
      <c r="F313" s="148">
        <f t="shared" si="72"/>
        <v>44294.25</v>
      </c>
      <c r="G313" s="116"/>
      <c r="H313" s="549">
        <f t="shared" si="73"/>
        <v>1119</v>
      </c>
      <c r="I313" s="550">
        <f t="shared" si="74"/>
        <v>696.75</v>
      </c>
      <c r="J313" s="113">
        <f t="shared" si="75"/>
        <v>422.25</v>
      </c>
      <c r="K313" s="549">
        <f t="shared" si="90"/>
        <v>3.8884668995123972</v>
      </c>
      <c r="L313" s="559"/>
      <c r="M313" s="433"/>
      <c r="N313" s="187">
        <f t="shared" si="93"/>
        <v>2.4356531025000017</v>
      </c>
      <c r="O313" s="187">
        <f t="shared" si="93"/>
        <v>2.2333321024999853</v>
      </c>
      <c r="P313" s="113">
        <f t="shared" si="93"/>
        <v>2.1463955625000031</v>
      </c>
      <c r="Q313" s="116">
        <f t="shared" si="80"/>
        <v>44331</v>
      </c>
      <c r="R313" s="148">
        <f t="shared" si="81"/>
        <v>43936</v>
      </c>
      <c r="S313" s="187">
        <f t="shared" si="91"/>
        <v>2.2009250632906883E-4</v>
      </c>
      <c r="T313" s="549">
        <f t="shared" si="83"/>
        <v>395</v>
      </c>
      <c r="U313" s="113">
        <f t="shared" si="84"/>
        <v>36.75</v>
      </c>
      <c r="V313" s="113">
        <f t="shared" si="85"/>
        <v>358.25</v>
      </c>
      <c r="W313" s="549">
        <f t="shared" si="88"/>
        <v>2.2252437028923922</v>
      </c>
      <c r="Y313" s="556">
        <f t="shared" si="77"/>
        <v>1.6632231966200051</v>
      </c>
      <c r="Z313" s="433"/>
      <c r="AA313" s="433"/>
      <c r="AB313" s="433"/>
      <c r="AC313" s="433"/>
      <c r="AD313" s="433"/>
    </row>
    <row r="314" spans="2:30" x14ac:dyDescent="0.35">
      <c r="B314" s="116">
        <v>42471</v>
      </c>
      <c r="C314" s="186">
        <f t="shared" si="92"/>
        <v>4.3023051225000053</v>
      </c>
      <c r="D314" s="113">
        <f t="shared" si="92"/>
        <v>3.6293460224999796</v>
      </c>
      <c r="E314" s="186">
        <f t="shared" si="89"/>
        <v>6.0139329758715433E-4</v>
      </c>
      <c r="F314" s="148">
        <f t="shared" si="72"/>
        <v>44297.25</v>
      </c>
      <c r="G314" s="116"/>
      <c r="H314" s="549">
        <f t="shared" si="73"/>
        <v>1119</v>
      </c>
      <c r="I314" s="550">
        <f t="shared" si="74"/>
        <v>693.75</v>
      </c>
      <c r="J314" s="113">
        <f t="shared" si="75"/>
        <v>425.25</v>
      </c>
      <c r="K314" s="549">
        <f t="shared" si="90"/>
        <v>3.8850885222989171</v>
      </c>
      <c r="L314" s="559"/>
      <c r="M314" s="433"/>
      <c r="N314" s="187">
        <f t="shared" si="93"/>
        <v>2.4376773225000203</v>
      </c>
      <c r="O314" s="187">
        <f t="shared" si="93"/>
        <v>2.2424322500000038</v>
      </c>
      <c r="P314" s="113">
        <f t="shared" si="93"/>
        <v>2.1595347599999926</v>
      </c>
      <c r="Q314" s="116">
        <f t="shared" si="80"/>
        <v>44331</v>
      </c>
      <c r="R314" s="148">
        <f t="shared" si="81"/>
        <v>43936</v>
      </c>
      <c r="S314" s="187">
        <f t="shared" si="91"/>
        <v>2.0986706329116766E-4</v>
      </c>
      <c r="T314" s="549">
        <f t="shared" si="83"/>
        <v>395</v>
      </c>
      <c r="U314" s="113">
        <f t="shared" si="84"/>
        <v>33.75</v>
      </c>
      <c r="V314" s="113">
        <f t="shared" si="85"/>
        <v>361.25</v>
      </c>
      <c r="W314" s="549">
        <f t="shared" si="88"/>
        <v>2.2353492366139269</v>
      </c>
      <c r="Y314" s="556">
        <f t="shared" si="77"/>
        <v>1.6497392856849902</v>
      </c>
      <c r="Z314" s="433"/>
      <c r="AA314" s="433"/>
      <c r="AB314" s="433"/>
      <c r="AC314" s="433"/>
      <c r="AD314" s="433"/>
    </row>
    <row r="315" spans="2:30" x14ac:dyDescent="0.35">
      <c r="B315" s="116">
        <v>42472</v>
      </c>
      <c r="C315" s="186">
        <f t="shared" si="92"/>
        <v>4.3206890624999827</v>
      </c>
      <c r="D315" s="113">
        <f t="shared" si="92"/>
        <v>3.6670148900000088</v>
      </c>
      <c r="E315" s="186">
        <f t="shared" si="89"/>
        <v>5.8415922475422153E-4</v>
      </c>
      <c r="F315" s="148">
        <f t="shared" si="72"/>
        <v>44298.25</v>
      </c>
      <c r="G315" s="116"/>
      <c r="H315" s="549">
        <f t="shared" si="73"/>
        <v>1119</v>
      </c>
      <c r="I315" s="550">
        <f t="shared" si="74"/>
        <v>692.75</v>
      </c>
      <c r="J315" s="113">
        <f t="shared" si="75"/>
        <v>426.25</v>
      </c>
      <c r="K315" s="549">
        <f t="shared" si="90"/>
        <v>3.9160127595514957</v>
      </c>
      <c r="L315" s="559"/>
      <c r="M315" s="433"/>
      <c r="N315" s="187">
        <f t="shared" si="93"/>
        <v>2.4609572899999987</v>
      </c>
      <c r="O315" s="187">
        <f t="shared" si="93"/>
        <v>2.2667012899999728</v>
      </c>
      <c r="P315" s="113">
        <f t="shared" si="93"/>
        <v>2.1858156899999814</v>
      </c>
      <c r="Q315" s="116">
        <f t="shared" si="80"/>
        <v>44331</v>
      </c>
      <c r="R315" s="148">
        <f t="shared" si="81"/>
        <v>43936</v>
      </c>
      <c r="S315" s="187">
        <f t="shared" si="91"/>
        <v>2.0477367088605404E-4</v>
      </c>
      <c r="T315" s="549">
        <f t="shared" si="83"/>
        <v>395</v>
      </c>
      <c r="U315" s="113">
        <f t="shared" si="84"/>
        <v>32.75</v>
      </c>
      <c r="V315" s="113">
        <f t="shared" si="85"/>
        <v>362.25</v>
      </c>
      <c r="W315" s="549">
        <f t="shared" si="88"/>
        <v>2.2599949522784546</v>
      </c>
      <c r="Y315" s="556">
        <f t="shared" si="77"/>
        <v>1.6560178072730412</v>
      </c>
      <c r="Z315" s="433"/>
      <c r="AA315" s="433"/>
      <c r="AB315" s="433"/>
      <c r="AC315" s="433"/>
      <c r="AD315" s="433"/>
    </row>
    <row r="316" spans="2:30" x14ac:dyDescent="0.35">
      <c r="B316" s="116">
        <v>42473</v>
      </c>
      <c r="C316" s="186">
        <f t="shared" si="92"/>
        <v>4.3697208224999784</v>
      </c>
      <c r="D316" s="113">
        <f t="shared" si="92"/>
        <v>3.7169112225000189</v>
      </c>
      <c r="E316" s="186">
        <f t="shared" si="89"/>
        <v>5.833865951742265E-4</v>
      </c>
      <c r="F316" s="148">
        <f t="shared" si="72"/>
        <v>44299.25</v>
      </c>
      <c r="G316" s="116"/>
      <c r="H316" s="549">
        <f t="shared" si="73"/>
        <v>1119</v>
      </c>
      <c r="I316" s="550">
        <f t="shared" si="74"/>
        <v>691.75</v>
      </c>
      <c r="J316" s="113">
        <f t="shared" si="75"/>
        <v>427.25</v>
      </c>
      <c r="K316" s="549">
        <f t="shared" si="90"/>
        <v>3.9661631452882071</v>
      </c>
      <c r="L316" s="559"/>
      <c r="M316" s="433"/>
      <c r="N316" s="187">
        <f t="shared" si="93"/>
        <v>2.5186625225000148</v>
      </c>
      <c r="O316" s="187">
        <f t="shared" si="93"/>
        <v>2.3142365025000222</v>
      </c>
      <c r="P316" s="113">
        <f t="shared" si="93"/>
        <v>2.2414211024999853</v>
      </c>
      <c r="Q316" s="116">
        <f t="shared" si="80"/>
        <v>44331</v>
      </c>
      <c r="R316" s="148">
        <f t="shared" si="81"/>
        <v>43936</v>
      </c>
      <c r="S316" s="187">
        <f t="shared" si="91"/>
        <v>1.8434278481022011E-4</v>
      </c>
      <c r="T316" s="549">
        <f t="shared" si="83"/>
        <v>395</v>
      </c>
      <c r="U316" s="113">
        <f t="shared" si="84"/>
        <v>31.75</v>
      </c>
      <c r="V316" s="113">
        <f t="shared" si="85"/>
        <v>363.25</v>
      </c>
      <c r="W316" s="549">
        <f t="shared" si="88"/>
        <v>2.3083836190822979</v>
      </c>
      <c r="Y316" s="556">
        <f t="shared" si="77"/>
        <v>1.6577795262059092</v>
      </c>
      <c r="Z316" s="433"/>
      <c r="AA316" s="433"/>
      <c r="AB316" s="433"/>
      <c r="AC316" s="433"/>
      <c r="AD316" s="433"/>
    </row>
    <row r="317" spans="2:30" x14ac:dyDescent="0.35">
      <c r="B317" s="116">
        <v>42474</v>
      </c>
      <c r="C317" s="186">
        <f t="shared" si="92"/>
        <v>4.3319244900000164</v>
      </c>
      <c r="D317" s="113">
        <f t="shared" si="92"/>
        <v>3.6802515224999999</v>
      </c>
      <c r="E317" s="186">
        <f t="shared" si="89"/>
        <v>5.8237083780162335E-4</v>
      </c>
      <c r="F317" s="148">
        <f t="shared" si="72"/>
        <v>44300.25</v>
      </c>
      <c r="G317" s="116"/>
      <c r="H317" s="549">
        <f t="shared" si="73"/>
        <v>1119</v>
      </c>
      <c r="I317" s="550">
        <f t="shared" si="74"/>
        <v>690.75</v>
      </c>
      <c r="J317" s="113">
        <f t="shared" si="75"/>
        <v>428.25</v>
      </c>
      <c r="K317" s="549">
        <f t="shared" si="90"/>
        <v>3.9296518337885451</v>
      </c>
      <c r="L317" s="559"/>
      <c r="M317" s="433"/>
      <c r="N317" s="187">
        <f t="shared" si="93"/>
        <v>2.4741167024999955</v>
      </c>
      <c r="O317" s="187">
        <f t="shared" si="93"/>
        <v>2.2798482225000249</v>
      </c>
      <c r="P317" s="113">
        <f t="shared" si="93"/>
        <v>2.2181660900000288</v>
      </c>
      <c r="Q317" s="116">
        <f t="shared" si="80"/>
        <v>44331</v>
      </c>
      <c r="R317" s="148">
        <f t="shared" si="81"/>
        <v>43936</v>
      </c>
      <c r="S317" s="187">
        <f t="shared" si="91"/>
        <v>1.5615729746834456E-4</v>
      </c>
      <c r="T317" s="549">
        <f t="shared" si="83"/>
        <v>395</v>
      </c>
      <c r="U317" s="113">
        <f t="shared" si="84"/>
        <v>30.75</v>
      </c>
      <c r="V317" s="113">
        <f t="shared" si="85"/>
        <v>364.25</v>
      </c>
      <c r="W317" s="549">
        <f t="shared" si="88"/>
        <v>2.2750463856028733</v>
      </c>
      <c r="Y317" s="556">
        <f t="shared" si="77"/>
        <v>1.6546054481856718</v>
      </c>
      <c r="Z317" s="433"/>
      <c r="AA317" s="433"/>
      <c r="AB317" s="433"/>
      <c r="AC317" s="433"/>
      <c r="AD317" s="433"/>
    </row>
    <row r="318" spans="2:30" x14ac:dyDescent="0.35">
      <c r="B318" s="116">
        <v>42475</v>
      </c>
      <c r="C318" s="186">
        <f t="shared" si="92"/>
        <v>4.3503110399999878</v>
      </c>
      <c r="D318" s="113">
        <f t="shared" si="92"/>
        <v>3.6914524099999735</v>
      </c>
      <c r="E318" s="186">
        <f t="shared" si="89"/>
        <v>5.887923413762416E-4</v>
      </c>
      <c r="F318" s="148">
        <f t="shared" si="72"/>
        <v>44301.25</v>
      </c>
      <c r="G318" s="116"/>
      <c r="H318" s="549">
        <f t="shared" si="73"/>
        <v>1119</v>
      </c>
      <c r="I318" s="550">
        <f t="shared" si="74"/>
        <v>689.75</v>
      </c>
      <c r="J318" s="113">
        <f t="shared" si="75"/>
        <v>429.25</v>
      </c>
      <c r="K318" s="549">
        <f t="shared" si="90"/>
        <v>3.9441915225357249</v>
      </c>
      <c r="L318" s="559"/>
      <c r="M318" s="433"/>
      <c r="N318" s="187">
        <f t="shared" si="93"/>
        <v>2.4791782400000129</v>
      </c>
      <c r="O318" s="187">
        <f t="shared" si="93"/>
        <v>2.2818709024999828</v>
      </c>
      <c r="P318" s="113">
        <f t="shared" si="93"/>
        <v>2.2232213025000114</v>
      </c>
      <c r="Q318" s="116">
        <f t="shared" si="80"/>
        <v>44331</v>
      </c>
      <c r="R318" s="148">
        <f t="shared" si="81"/>
        <v>43936</v>
      </c>
      <c r="S318" s="187">
        <f t="shared" si="91"/>
        <v>1.484799999999277E-4</v>
      </c>
      <c r="T318" s="549">
        <f t="shared" si="83"/>
        <v>395</v>
      </c>
      <c r="U318" s="113">
        <f t="shared" si="84"/>
        <v>29.75</v>
      </c>
      <c r="V318" s="113">
        <f t="shared" si="85"/>
        <v>365.25</v>
      </c>
      <c r="W318" s="549">
        <f t="shared" si="88"/>
        <v>2.2774536224999848</v>
      </c>
      <c r="Y318" s="556">
        <f t="shared" si="77"/>
        <v>1.6667379000357401</v>
      </c>
      <c r="Z318" s="433"/>
      <c r="AA318" s="433"/>
      <c r="AB318" s="433"/>
      <c r="AC318" s="433"/>
      <c r="AD318" s="433"/>
    </row>
    <row r="319" spans="2:30" x14ac:dyDescent="0.35">
      <c r="B319" s="116">
        <v>42478</v>
      </c>
      <c r="C319" s="186">
        <f t="shared" si="92"/>
        <v>4.2992412899999888</v>
      </c>
      <c r="D319" s="113">
        <f t="shared" si="92"/>
        <v>3.6639604024999883</v>
      </c>
      <c r="E319" s="186">
        <f t="shared" si="89"/>
        <v>5.6772197274352135E-4</v>
      </c>
      <c r="F319" s="148">
        <f t="shared" si="72"/>
        <v>44304.25</v>
      </c>
      <c r="G319" s="116"/>
      <c r="H319" s="549">
        <f t="shared" si="73"/>
        <v>1119</v>
      </c>
      <c r="I319" s="550">
        <f t="shared" si="74"/>
        <v>686.75</v>
      </c>
      <c r="J319" s="113">
        <f t="shared" si="75"/>
        <v>432.25</v>
      </c>
      <c r="K319" s="549">
        <f t="shared" si="90"/>
        <v>3.9093582252183756</v>
      </c>
      <c r="L319" s="559"/>
      <c r="M319" s="433"/>
      <c r="N319" s="187">
        <f t="shared" si="93"/>
        <v>2.4356531025000017</v>
      </c>
      <c r="O319" s="187">
        <f t="shared" si="93"/>
        <v>2.246476889999971</v>
      </c>
      <c r="P319" s="113">
        <f t="shared" si="93"/>
        <v>2.1949137225000026</v>
      </c>
      <c r="Q319" s="116">
        <f t="shared" si="80"/>
        <v>44331</v>
      </c>
      <c r="R319" s="148">
        <f t="shared" si="81"/>
        <v>43936</v>
      </c>
      <c r="S319" s="187">
        <f t="shared" si="91"/>
        <v>1.3053966455688193E-4</v>
      </c>
      <c r="T319" s="549">
        <f t="shared" si="83"/>
        <v>395</v>
      </c>
      <c r="U319" s="113">
        <f t="shared" si="84"/>
        <v>26.75</v>
      </c>
      <c r="V319" s="113">
        <f t="shared" si="85"/>
        <v>368.25</v>
      </c>
      <c r="W319" s="549">
        <f t="shared" si="88"/>
        <v>2.2429849539730742</v>
      </c>
      <c r="Y319" s="556">
        <f t="shared" si="77"/>
        <v>1.6663732712453014</v>
      </c>
      <c r="Z319" s="433"/>
      <c r="AA319" s="433"/>
      <c r="AB319" s="433"/>
      <c r="AC319" s="433"/>
      <c r="AD319" s="433"/>
    </row>
    <row r="320" spans="2:30" x14ac:dyDescent="0.35">
      <c r="B320" s="116">
        <v>42479</v>
      </c>
      <c r="C320" s="186">
        <f t="shared" si="92"/>
        <v>4.347246502500024</v>
      </c>
      <c r="D320" s="113">
        <f t="shared" si="92"/>
        <v>3.7199664899999929</v>
      </c>
      <c r="E320" s="186">
        <f t="shared" si="89"/>
        <v>5.6057195040217249E-4</v>
      </c>
      <c r="F320" s="148">
        <f t="shared" si="72"/>
        <v>44305.25</v>
      </c>
      <c r="G320" s="116"/>
      <c r="H320" s="549">
        <f t="shared" si="73"/>
        <v>1119</v>
      </c>
      <c r="I320" s="550">
        <f t="shared" si="74"/>
        <v>685.75</v>
      </c>
      <c r="J320" s="113">
        <f t="shared" si="75"/>
        <v>433.25</v>
      </c>
      <c r="K320" s="549">
        <f t="shared" si="90"/>
        <v>3.9628342875117344</v>
      </c>
      <c r="L320" s="559"/>
      <c r="M320" s="433"/>
      <c r="N320" s="187">
        <f t="shared" si="93"/>
        <v>2.4751289999999981</v>
      </c>
      <c r="O320" s="187">
        <f t="shared" si="93"/>
        <v>2.2838936025000089</v>
      </c>
      <c r="P320" s="113">
        <f t="shared" si="93"/>
        <v>2.2313099025000227</v>
      </c>
      <c r="Q320" s="116">
        <f t="shared" si="80"/>
        <v>44331</v>
      </c>
      <c r="R320" s="148">
        <f t="shared" si="81"/>
        <v>43936</v>
      </c>
      <c r="S320" s="187">
        <f t="shared" si="91"/>
        <v>1.3312329113920567E-4</v>
      </c>
      <c r="T320" s="549">
        <f t="shared" si="83"/>
        <v>395</v>
      </c>
      <c r="U320" s="113">
        <f t="shared" si="84"/>
        <v>25.75</v>
      </c>
      <c r="V320" s="113">
        <f t="shared" si="85"/>
        <v>369.25</v>
      </c>
      <c r="W320" s="549">
        <f t="shared" si="88"/>
        <v>2.2804656777531744</v>
      </c>
      <c r="Y320" s="556">
        <f t="shared" si="77"/>
        <v>1.68236860975856</v>
      </c>
      <c r="Z320" s="433"/>
      <c r="AA320" s="433"/>
      <c r="AB320" s="433"/>
      <c r="AC320" s="433"/>
      <c r="AD320" s="433"/>
    </row>
    <row r="321" spans="2:30" x14ac:dyDescent="0.35">
      <c r="B321" s="116">
        <v>42480</v>
      </c>
      <c r="C321" s="186">
        <f t="shared" si="92"/>
        <v>4.3094542399999991</v>
      </c>
      <c r="D321" s="113">
        <f t="shared" si="92"/>
        <v>3.672105802499992</v>
      </c>
      <c r="E321" s="186">
        <f t="shared" si="89"/>
        <v>5.6956964924039964E-4</v>
      </c>
      <c r="F321" s="148">
        <f t="shared" si="72"/>
        <v>44306.25</v>
      </c>
      <c r="G321" s="116"/>
      <c r="H321" s="549">
        <f t="shared" si="73"/>
        <v>1119</v>
      </c>
      <c r="I321" s="550">
        <f t="shared" si="74"/>
        <v>684.75</v>
      </c>
      <c r="J321" s="113">
        <f t="shared" si="75"/>
        <v>434.25</v>
      </c>
      <c r="K321" s="549">
        <f t="shared" si="90"/>
        <v>3.9194414226826355</v>
      </c>
      <c r="L321" s="559"/>
      <c r="M321" s="433"/>
      <c r="N321" s="187">
        <f t="shared" si="93"/>
        <v>2.4569084100000138</v>
      </c>
      <c r="O321" s="187">
        <f t="shared" si="93"/>
        <v>2.2707464100000019</v>
      </c>
      <c r="P321" s="113">
        <f t="shared" si="93"/>
        <v>2.2191771224999712</v>
      </c>
      <c r="Q321" s="116">
        <f t="shared" si="80"/>
        <v>44331</v>
      </c>
      <c r="R321" s="148">
        <f t="shared" si="81"/>
        <v>43936</v>
      </c>
      <c r="S321" s="187">
        <f t="shared" si="91"/>
        <v>1.3055515822792569E-4</v>
      </c>
      <c r="T321" s="549">
        <f t="shared" si="83"/>
        <v>395</v>
      </c>
      <c r="U321" s="113">
        <f t="shared" si="84"/>
        <v>24.75</v>
      </c>
      <c r="V321" s="113">
        <f t="shared" si="85"/>
        <v>370.25</v>
      </c>
      <c r="W321" s="549">
        <f t="shared" si="88"/>
        <v>2.2675151698338607</v>
      </c>
      <c r="Y321" s="556">
        <f t="shared" si="77"/>
        <v>1.6519262528487748</v>
      </c>
      <c r="Z321" s="433"/>
      <c r="AA321" s="433"/>
      <c r="AB321" s="433"/>
      <c r="AC321" s="433"/>
      <c r="AD321" s="433"/>
    </row>
    <row r="322" spans="2:30" x14ac:dyDescent="0.35">
      <c r="B322" s="116">
        <v>42481</v>
      </c>
      <c r="C322" s="186">
        <f t="shared" si="92"/>
        <v>4.3421390399999815</v>
      </c>
      <c r="D322" s="113">
        <f t="shared" si="92"/>
        <v>3.6700694224999886</v>
      </c>
      <c r="E322" s="186">
        <f t="shared" si="89"/>
        <v>6.005984070598686E-4</v>
      </c>
      <c r="F322" s="148">
        <f t="shared" si="72"/>
        <v>44307.25</v>
      </c>
      <c r="G322" s="116"/>
      <c r="H322" s="549">
        <f t="shared" si="73"/>
        <v>1119</v>
      </c>
      <c r="I322" s="550">
        <f t="shared" si="74"/>
        <v>683.75</v>
      </c>
      <c r="J322" s="113">
        <f t="shared" si="75"/>
        <v>435.25</v>
      </c>
      <c r="K322" s="549">
        <f t="shared" si="90"/>
        <v>3.9314798791727963</v>
      </c>
      <c r="L322" s="559"/>
      <c r="M322" s="433"/>
      <c r="N322" s="187">
        <f t="shared" si="93"/>
        <v>2.4771536100000047</v>
      </c>
      <c r="O322" s="187">
        <f t="shared" si="93"/>
        <v>2.2838936025000089</v>
      </c>
      <c r="P322" s="113">
        <f t="shared" si="93"/>
        <v>2.2323210000000149</v>
      </c>
      <c r="Q322" s="116">
        <f t="shared" si="80"/>
        <v>44331</v>
      </c>
      <c r="R322" s="148">
        <f t="shared" si="81"/>
        <v>43936</v>
      </c>
      <c r="S322" s="187">
        <f t="shared" si="91"/>
        <v>1.3056355063289637E-4</v>
      </c>
      <c r="T322" s="549">
        <f t="shared" si="83"/>
        <v>395</v>
      </c>
      <c r="U322" s="113">
        <f t="shared" si="84"/>
        <v>23.75</v>
      </c>
      <c r="V322" s="113">
        <f t="shared" si="85"/>
        <v>371.25</v>
      </c>
      <c r="W322" s="549">
        <f t="shared" si="88"/>
        <v>2.2807927181724779</v>
      </c>
      <c r="Y322" s="556">
        <f t="shared" si="77"/>
        <v>1.6506871610003184</v>
      </c>
      <c r="Z322" s="433"/>
      <c r="AA322" s="433"/>
      <c r="AB322" s="433"/>
      <c r="AC322" s="433"/>
      <c r="AD322" s="433"/>
    </row>
    <row r="323" spans="2:30" x14ac:dyDescent="0.35">
      <c r="B323" s="116">
        <v>42482</v>
      </c>
      <c r="C323" s="186">
        <f t="shared" si="92"/>
        <v>4.3227318225000033</v>
      </c>
      <c r="D323" s="113">
        <f t="shared" si="92"/>
        <v>3.6476705625000161</v>
      </c>
      <c r="E323" s="186">
        <f t="shared" si="89"/>
        <v>6.0327190348524328E-4</v>
      </c>
      <c r="F323" s="148">
        <f t="shared" si="72"/>
        <v>44308.25</v>
      </c>
      <c r="G323" s="116"/>
      <c r="H323" s="549">
        <f t="shared" si="73"/>
        <v>1119</v>
      </c>
      <c r="I323" s="550">
        <f t="shared" si="74"/>
        <v>682.75</v>
      </c>
      <c r="J323" s="113">
        <f t="shared" si="75"/>
        <v>436.25</v>
      </c>
      <c r="K323" s="549">
        <f t="shared" si="90"/>
        <v>3.9108479303954535</v>
      </c>
      <c r="L323" s="559"/>
      <c r="M323" s="433"/>
      <c r="N323" s="187">
        <f t="shared" si="93"/>
        <v>2.483227560000012</v>
      </c>
      <c r="O323" s="187">
        <f t="shared" si="93"/>
        <v>2.286927690000029</v>
      </c>
      <c r="P323" s="113">
        <f t="shared" si="93"/>
        <v>2.2343432100000005</v>
      </c>
      <c r="Q323" s="116">
        <f t="shared" si="80"/>
        <v>44331</v>
      </c>
      <c r="R323" s="148">
        <f t="shared" si="81"/>
        <v>43936</v>
      </c>
      <c r="S323" s="187">
        <f t="shared" si="91"/>
        <v>1.3312526582285716E-4</v>
      </c>
      <c r="T323" s="549">
        <f t="shared" si="83"/>
        <v>395</v>
      </c>
      <c r="U323" s="113">
        <f t="shared" si="84"/>
        <v>22.75</v>
      </c>
      <c r="V323" s="113">
        <f t="shared" si="85"/>
        <v>372.25</v>
      </c>
      <c r="W323" s="549">
        <f t="shared" si="88"/>
        <v>2.2838990902025591</v>
      </c>
      <c r="Y323" s="556">
        <f t="shared" si="77"/>
        <v>1.6269488401928944</v>
      </c>
      <c r="Z323" s="433"/>
      <c r="AA323" s="433"/>
      <c r="AB323" s="433"/>
      <c r="AC323" s="433"/>
      <c r="AD323" s="433"/>
    </row>
    <row r="324" spans="2:30" x14ac:dyDescent="0.35">
      <c r="B324" s="116">
        <v>42485</v>
      </c>
      <c r="C324" s="186" t="str">
        <f t="shared" si="92"/>
        <v/>
      </c>
      <c r="D324" s="113" t="str">
        <f t="shared" si="92"/>
        <v/>
      </c>
      <c r="E324" s="186" t="str">
        <f t="shared" si="89"/>
        <v/>
      </c>
      <c r="F324" s="148">
        <f t="shared" si="72"/>
        <v>44311.25</v>
      </c>
      <c r="G324" s="116"/>
      <c r="H324" s="549">
        <f t="shared" si="73"/>
        <v>1119</v>
      </c>
      <c r="I324" s="550">
        <f t="shared" si="74"/>
        <v>679.75</v>
      </c>
      <c r="J324" s="113">
        <f t="shared" si="75"/>
        <v>439.25</v>
      </c>
      <c r="K324" s="549" t="str">
        <f t="shared" si="90"/>
        <v/>
      </c>
      <c r="L324" s="559"/>
      <c r="M324" s="433"/>
      <c r="N324" s="187">
        <f t="shared" si="93"/>
        <v>2.482215222500006</v>
      </c>
      <c r="O324" s="187">
        <f t="shared" si="93"/>
        <v>2.286927690000029</v>
      </c>
      <c r="P324" s="113">
        <f t="shared" si="93"/>
        <v>2.2373765625000042</v>
      </c>
      <c r="Q324" s="116">
        <f t="shared" si="80"/>
        <v>44331</v>
      </c>
      <c r="R324" s="148">
        <f t="shared" si="81"/>
        <v>43936</v>
      </c>
      <c r="S324" s="187">
        <f t="shared" si="91"/>
        <v>1.2544589240512629E-4</v>
      </c>
      <c r="T324" s="549">
        <f t="shared" si="83"/>
        <v>395</v>
      </c>
      <c r="U324" s="113">
        <f t="shared" si="84"/>
        <v>19.75</v>
      </c>
      <c r="V324" s="113">
        <f t="shared" si="85"/>
        <v>375.25</v>
      </c>
      <c r="W324" s="549">
        <f t="shared" si="88"/>
        <v>2.284450133625028</v>
      </c>
      <c r="Y324" s="556" t="str">
        <f t="shared" si="77"/>
        <v/>
      </c>
      <c r="Z324" s="433"/>
      <c r="AA324" s="433"/>
      <c r="AB324" s="433"/>
      <c r="AC324" s="433"/>
      <c r="AD324" s="433"/>
    </row>
    <row r="325" spans="2:30" x14ac:dyDescent="0.35">
      <c r="B325" s="116">
        <v>42486</v>
      </c>
      <c r="C325" s="186">
        <f t="shared" ref="C325:D344" si="94">IF(C55="","",((1+C55/200)^2-1)*100)</f>
        <v>4.3717640624999943</v>
      </c>
      <c r="D325" s="113">
        <f t="shared" si="94"/>
        <v>3.6822880025000115</v>
      </c>
      <c r="E325" s="186">
        <f t="shared" si="89"/>
        <v>6.1615376228774154E-4</v>
      </c>
      <c r="F325" s="148">
        <f t="shared" si="72"/>
        <v>44312.25</v>
      </c>
      <c r="G325" s="116"/>
      <c r="H325" s="549">
        <f t="shared" si="73"/>
        <v>1119</v>
      </c>
      <c r="I325" s="550">
        <f t="shared" si="74"/>
        <v>678.75</v>
      </c>
      <c r="J325" s="113">
        <f t="shared" si="75"/>
        <v>440.25</v>
      </c>
      <c r="K325" s="549">
        <f t="shared" si="90"/>
        <v>3.9535496963471899</v>
      </c>
      <c r="L325" s="559"/>
      <c r="M325" s="433"/>
      <c r="N325" s="187">
        <f t="shared" ref="N325:P344" si="95">IF(N55="","",((1+N55/200)^2-1)*100)</f>
        <v>2.527775359999973</v>
      </c>
      <c r="O325" s="187">
        <f t="shared" si="95"/>
        <v>2.3314328099999893</v>
      </c>
      <c r="P325" s="113">
        <f t="shared" si="95"/>
        <v>2.2717577025000102</v>
      </c>
      <c r="Q325" s="116">
        <f t="shared" si="80"/>
        <v>44331</v>
      </c>
      <c r="R325" s="148">
        <f t="shared" si="81"/>
        <v>43936</v>
      </c>
      <c r="S325" s="187">
        <f t="shared" si="91"/>
        <v>1.5107622151893434E-4</v>
      </c>
      <c r="T325" s="549">
        <f t="shared" si="83"/>
        <v>395</v>
      </c>
      <c r="U325" s="113">
        <f t="shared" si="84"/>
        <v>18.75</v>
      </c>
      <c r="V325" s="113">
        <f t="shared" si="85"/>
        <v>376.25</v>
      </c>
      <c r="W325" s="549">
        <f t="shared" si="88"/>
        <v>2.3286001308465094</v>
      </c>
      <c r="Y325" s="556">
        <f t="shared" si="77"/>
        <v>1.6249495655006805</v>
      </c>
      <c r="Z325" s="433"/>
      <c r="AA325" s="433"/>
      <c r="AB325" s="433"/>
      <c r="AC325" s="433"/>
      <c r="AD325" s="433"/>
    </row>
    <row r="326" spans="2:30" x14ac:dyDescent="0.35">
      <c r="B326" s="116">
        <v>42487</v>
      </c>
      <c r="C326" s="186">
        <f t="shared" si="94"/>
        <v>4.3400960900000118</v>
      </c>
      <c r="D326" s="113">
        <f t="shared" si="94"/>
        <v>3.6527610000000044</v>
      </c>
      <c r="E326" s="186">
        <f t="shared" si="89"/>
        <v>6.142404736371827E-4</v>
      </c>
      <c r="F326" s="148">
        <f t="shared" si="72"/>
        <v>44313.25</v>
      </c>
      <c r="G326" s="116"/>
      <c r="H326" s="549">
        <f t="shared" si="73"/>
        <v>1119</v>
      </c>
      <c r="I326" s="550">
        <f t="shared" si="74"/>
        <v>677.75</v>
      </c>
      <c r="J326" s="113">
        <f t="shared" si="75"/>
        <v>441.25</v>
      </c>
      <c r="K326" s="549">
        <f t="shared" si="90"/>
        <v>3.9237946089924112</v>
      </c>
      <c r="L326" s="559"/>
      <c r="M326" s="433"/>
      <c r="N326" s="187">
        <f t="shared" si="95"/>
        <v>2.5176500099999943</v>
      </c>
      <c r="O326" s="187">
        <f t="shared" si="95"/>
        <v>2.3203056225000074</v>
      </c>
      <c r="P326" s="113">
        <f t="shared" si="95"/>
        <v>2.2565888399999956</v>
      </c>
      <c r="Q326" s="116">
        <f t="shared" si="80"/>
        <v>44331</v>
      </c>
      <c r="R326" s="148">
        <f t="shared" si="81"/>
        <v>43936</v>
      </c>
      <c r="S326" s="187">
        <f t="shared" si="91"/>
        <v>1.6130831012661212E-4</v>
      </c>
      <c r="T326" s="549">
        <f t="shared" si="83"/>
        <v>395</v>
      </c>
      <c r="U326" s="113">
        <f t="shared" si="84"/>
        <v>17.75</v>
      </c>
      <c r="V326" s="113">
        <f t="shared" si="85"/>
        <v>377.25</v>
      </c>
      <c r="W326" s="549">
        <f t="shared" si="88"/>
        <v>2.3174423999952598</v>
      </c>
      <c r="Y326" s="556">
        <f t="shared" si="77"/>
        <v>1.6063522089971514</v>
      </c>
      <c r="Z326" s="433"/>
      <c r="AA326" s="433"/>
      <c r="AB326" s="433"/>
      <c r="AC326" s="433"/>
      <c r="AD326" s="433"/>
    </row>
    <row r="327" spans="2:30" x14ac:dyDescent="0.35">
      <c r="B327" s="116">
        <v>42488</v>
      </c>
      <c r="C327" s="186">
        <f t="shared" si="94"/>
        <v>4.3298816399999884</v>
      </c>
      <c r="D327" s="113">
        <f t="shared" si="94"/>
        <v>3.6690512400000097</v>
      </c>
      <c r="E327" s="186">
        <f t="shared" si="89"/>
        <v>5.9055442359247433E-4</v>
      </c>
      <c r="F327" s="148">
        <f t="shared" si="72"/>
        <v>44314.25</v>
      </c>
      <c r="G327" s="116"/>
      <c r="H327" s="549">
        <f t="shared" si="73"/>
        <v>1119</v>
      </c>
      <c r="I327" s="550">
        <f t="shared" si="74"/>
        <v>676.75</v>
      </c>
      <c r="J327" s="113">
        <f t="shared" si="75"/>
        <v>442.25</v>
      </c>
      <c r="K327" s="549">
        <f t="shared" si="90"/>
        <v>3.9302239338337817</v>
      </c>
      <c r="L327" s="559"/>
      <c r="M327" s="433"/>
      <c r="N327" s="187">
        <f t="shared" si="95"/>
        <v>2.482215222500006</v>
      </c>
      <c r="O327" s="187">
        <f t="shared" si="95"/>
        <v>2.3031102499999845</v>
      </c>
      <c r="P327" s="113">
        <f t="shared" si="95"/>
        <v>2.2515328025000114</v>
      </c>
      <c r="Q327" s="116">
        <f t="shared" si="80"/>
        <v>44331</v>
      </c>
      <c r="R327" s="148">
        <f t="shared" si="81"/>
        <v>43936</v>
      </c>
      <c r="S327" s="187">
        <f t="shared" si="91"/>
        <v>1.30575816455628E-4</v>
      </c>
      <c r="T327" s="549">
        <f t="shared" si="83"/>
        <v>395</v>
      </c>
      <c r="U327" s="113">
        <f t="shared" si="84"/>
        <v>16.75</v>
      </c>
      <c r="V327" s="113">
        <f t="shared" si="85"/>
        <v>378.25</v>
      </c>
      <c r="W327" s="549">
        <f t="shared" si="88"/>
        <v>2.3009231050743528</v>
      </c>
      <c r="Y327" s="556">
        <f t="shared" si="77"/>
        <v>1.6293008287594288</v>
      </c>
      <c r="Z327" s="433"/>
      <c r="AA327" s="433"/>
      <c r="AB327" s="433"/>
      <c r="AC327" s="433"/>
      <c r="AD327" s="433"/>
    </row>
    <row r="328" spans="2:30" x14ac:dyDescent="0.35">
      <c r="B328" s="116">
        <v>42489</v>
      </c>
      <c r="C328" s="186">
        <f t="shared" si="94"/>
        <v>4.3390746225000054</v>
      </c>
      <c r="D328" s="113">
        <f t="shared" si="94"/>
        <v>3.674142202499997</v>
      </c>
      <c r="E328" s="186">
        <f t="shared" si="89"/>
        <v>5.9422021447721931E-4</v>
      </c>
      <c r="F328" s="148">
        <f t="shared" si="72"/>
        <v>44315.25</v>
      </c>
      <c r="G328" s="116"/>
      <c r="H328" s="549">
        <f t="shared" si="73"/>
        <v>1119</v>
      </c>
      <c r="I328" s="550">
        <f t="shared" si="74"/>
        <v>675.75</v>
      </c>
      <c r="J328" s="113">
        <f t="shared" si="75"/>
        <v>443.25</v>
      </c>
      <c r="K328" s="549">
        <f t="shared" si="90"/>
        <v>3.9375303125670245</v>
      </c>
      <c r="L328" s="559"/>
      <c r="M328" s="433"/>
      <c r="N328" s="187">
        <f t="shared" si="95"/>
        <v>2.4690552900000107</v>
      </c>
      <c r="O328" s="187">
        <f t="shared" si="95"/>
        <v>2.291984602500019</v>
      </c>
      <c r="P328" s="113">
        <f t="shared" si="95"/>
        <v>2.2424322500000038</v>
      </c>
      <c r="Q328" s="116">
        <f t="shared" si="80"/>
        <v>44331</v>
      </c>
      <c r="R328" s="148">
        <f t="shared" si="81"/>
        <v>43936</v>
      </c>
      <c r="S328" s="187">
        <f t="shared" si="91"/>
        <v>1.254489936709246E-4</v>
      </c>
      <c r="T328" s="549">
        <f t="shared" si="83"/>
        <v>395</v>
      </c>
      <c r="U328" s="113">
        <f t="shared" si="84"/>
        <v>15.75</v>
      </c>
      <c r="V328" s="113">
        <f t="shared" si="85"/>
        <v>379.25</v>
      </c>
      <c r="W328" s="549">
        <f t="shared" si="88"/>
        <v>2.2900087808497021</v>
      </c>
      <c r="Y328" s="556">
        <f t="shared" si="77"/>
        <v>1.6475215317173224</v>
      </c>
      <c r="Z328" s="433"/>
      <c r="AA328" s="433"/>
      <c r="AB328" s="433"/>
      <c r="AC328" s="433"/>
      <c r="AD328" s="433"/>
    </row>
    <row r="329" spans="2:30" x14ac:dyDescent="0.35">
      <c r="B329" s="116">
        <v>42492</v>
      </c>
      <c r="C329" s="186">
        <f t="shared" si="94"/>
        <v>4.3441820099999973</v>
      </c>
      <c r="D329" s="113">
        <f t="shared" si="94"/>
        <v>3.6822880025000115</v>
      </c>
      <c r="E329" s="186">
        <f t="shared" si="89"/>
        <v>5.9150492180517046E-4</v>
      </c>
      <c r="F329" s="148">
        <f t="shared" si="72"/>
        <v>44318.25</v>
      </c>
      <c r="G329" s="116"/>
      <c r="H329" s="549">
        <f t="shared" si="73"/>
        <v>1119</v>
      </c>
      <c r="I329" s="550">
        <f t="shared" si="74"/>
        <v>672.75</v>
      </c>
      <c r="J329" s="113">
        <f t="shared" si="75"/>
        <v>446.25</v>
      </c>
      <c r="K329" s="549">
        <f t="shared" si="90"/>
        <v>3.9462470738555688</v>
      </c>
      <c r="L329" s="559"/>
      <c r="M329" s="433"/>
      <c r="N329" s="187">
        <f t="shared" si="95"/>
        <v>2.4700675625000112</v>
      </c>
      <c r="O329" s="187">
        <f t="shared" si="95"/>
        <v>2.2929960000000138</v>
      </c>
      <c r="P329" s="113">
        <f t="shared" si="95"/>
        <v>2.2424322500000038</v>
      </c>
      <c r="Q329" s="116">
        <f t="shared" si="80"/>
        <v>44331</v>
      </c>
      <c r="R329" s="148">
        <f t="shared" si="81"/>
        <v>43936</v>
      </c>
      <c r="S329" s="187">
        <f t="shared" si="91"/>
        <v>1.2800949367091141E-4</v>
      </c>
      <c r="T329" s="549">
        <f t="shared" si="83"/>
        <v>395</v>
      </c>
      <c r="U329" s="113">
        <f t="shared" si="84"/>
        <v>12.75</v>
      </c>
      <c r="V329" s="113">
        <f t="shared" si="85"/>
        <v>382.25</v>
      </c>
      <c r="W329" s="549">
        <f t="shared" si="88"/>
        <v>2.2913638789557096</v>
      </c>
      <c r="Y329" s="556">
        <f t="shared" si="77"/>
        <v>1.6548831948998592</v>
      </c>
      <c r="Z329" s="433"/>
      <c r="AA329" s="433"/>
      <c r="AB329" s="433"/>
      <c r="AC329" s="433"/>
      <c r="AD329" s="433"/>
    </row>
    <row r="330" spans="2:30" x14ac:dyDescent="0.35">
      <c r="B330" s="116">
        <v>42493</v>
      </c>
      <c r="C330" s="186">
        <f t="shared" si="94"/>
        <v>4.4013932900000219</v>
      </c>
      <c r="D330" s="113">
        <f t="shared" si="94"/>
        <v>3.6934889999999942</v>
      </c>
      <c r="E330" s="186">
        <f t="shared" si="89"/>
        <v>6.3262224307419803E-4</v>
      </c>
      <c r="F330" s="148">
        <f t="shared" si="72"/>
        <v>44319.25</v>
      </c>
      <c r="G330" s="116"/>
      <c r="H330" s="549">
        <f t="shared" si="73"/>
        <v>1119</v>
      </c>
      <c r="I330" s="550">
        <f t="shared" si="74"/>
        <v>671.75</v>
      </c>
      <c r="J330" s="113">
        <f t="shared" si="75"/>
        <v>447.25</v>
      </c>
      <c r="K330" s="549">
        <f t="shared" si="90"/>
        <v>3.9764292982149292</v>
      </c>
      <c r="L330" s="559"/>
      <c r="M330" s="433"/>
      <c r="N330" s="187">
        <f t="shared" si="95"/>
        <v>2.5014504899999901</v>
      </c>
      <c r="O330" s="187">
        <f t="shared" si="95"/>
        <v>2.3213171600000138</v>
      </c>
      <c r="P330" s="113">
        <f t="shared" si="95"/>
        <v>2.2667012899999728</v>
      </c>
      <c r="Q330" s="116">
        <f t="shared" si="80"/>
        <v>44331</v>
      </c>
      <c r="R330" s="148">
        <f t="shared" si="81"/>
        <v>43936</v>
      </c>
      <c r="S330" s="187">
        <f t="shared" si="91"/>
        <v>1.3826802531655943E-4</v>
      </c>
      <c r="T330" s="549">
        <f t="shared" si="83"/>
        <v>395</v>
      </c>
      <c r="U330" s="113">
        <f t="shared" si="84"/>
        <v>11.75</v>
      </c>
      <c r="V330" s="113">
        <f t="shared" si="85"/>
        <v>383.25</v>
      </c>
      <c r="W330" s="549">
        <f t="shared" si="88"/>
        <v>2.3196925107025441</v>
      </c>
      <c r="Y330" s="556">
        <f t="shared" si="77"/>
        <v>1.6567367875123851</v>
      </c>
      <c r="Z330" s="433"/>
      <c r="AA330" s="433"/>
      <c r="AB330" s="433"/>
      <c r="AC330" s="433"/>
      <c r="AD330" s="433"/>
    </row>
    <row r="331" spans="2:30" x14ac:dyDescent="0.35">
      <c r="B331" s="116">
        <v>42494</v>
      </c>
      <c r="C331" s="186">
        <f t="shared" si="94"/>
        <v>4.3257960000000262</v>
      </c>
      <c r="D331" s="113">
        <f t="shared" si="94"/>
        <v>3.6629422499999675</v>
      </c>
      <c r="E331" s="186">
        <f t="shared" si="89"/>
        <v>5.9236260053624544E-4</v>
      </c>
      <c r="F331" s="148">
        <f t="shared" si="72"/>
        <v>44320.25</v>
      </c>
      <c r="G331" s="116"/>
      <c r="H331" s="549">
        <f t="shared" si="73"/>
        <v>1119</v>
      </c>
      <c r="I331" s="550">
        <f t="shared" si="74"/>
        <v>670.75</v>
      </c>
      <c r="J331" s="113">
        <f t="shared" si="75"/>
        <v>448.25</v>
      </c>
      <c r="K331" s="549">
        <f t="shared" si="90"/>
        <v>3.9284687856903395</v>
      </c>
      <c r="L331" s="559"/>
      <c r="M331" s="433"/>
      <c r="N331" s="187">
        <f t="shared" si="95"/>
        <v>2.4143999999999943</v>
      </c>
      <c r="O331" s="187">
        <f t="shared" si="95"/>
        <v>2.2484992399999904</v>
      </c>
      <c r="P331" s="113">
        <f t="shared" si="95"/>
        <v>2.190870102500031</v>
      </c>
      <c r="Q331" s="116">
        <f t="shared" si="80"/>
        <v>44331</v>
      </c>
      <c r="R331" s="148">
        <f t="shared" si="81"/>
        <v>43936</v>
      </c>
      <c r="S331" s="187">
        <f t="shared" si="91"/>
        <v>1.4589655063280849E-4</v>
      </c>
      <c r="T331" s="549">
        <f t="shared" si="83"/>
        <v>395</v>
      </c>
      <c r="U331" s="113">
        <f t="shared" si="84"/>
        <v>10.75</v>
      </c>
      <c r="V331" s="113">
        <f t="shared" si="85"/>
        <v>384.25</v>
      </c>
      <c r="W331" s="549">
        <f t="shared" si="88"/>
        <v>2.2469308520806877</v>
      </c>
      <c r="Y331" s="556">
        <f t="shared" si="77"/>
        <v>1.6815379336096519</v>
      </c>
      <c r="Z331" s="433"/>
      <c r="AA331" s="433"/>
      <c r="AB331" s="433"/>
      <c r="AC331" s="433"/>
      <c r="AD331" s="433"/>
    </row>
    <row r="332" spans="2:30" x14ac:dyDescent="0.35">
      <c r="B332" s="116">
        <v>42495</v>
      </c>
      <c r="C332" s="186">
        <f t="shared" si="94"/>
        <v>4.2849440000000127</v>
      </c>
      <c r="D332" s="113">
        <f t="shared" si="94"/>
        <v>3.6293460224999796</v>
      </c>
      <c r="E332" s="186">
        <f t="shared" si="89"/>
        <v>5.8587844280610642E-4</v>
      </c>
      <c r="F332" s="148">
        <f t="shared" si="72"/>
        <v>44321.25</v>
      </c>
      <c r="G332" s="116"/>
      <c r="H332" s="549">
        <f t="shared" si="73"/>
        <v>1119</v>
      </c>
      <c r="I332" s="550">
        <f t="shared" si="74"/>
        <v>669.75</v>
      </c>
      <c r="J332" s="113">
        <f t="shared" si="75"/>
        <v>449.25</v>
      </c>
      <c r="K332" s="549">
        <f t="shared" si="90"/>
        <v>3.8925519129306227</v>
      </c>
      <c r="L332" s="559"/>
      <c r="M332" s="433"/>
      <c r="N332" s="187">
        <f t="shared" si="95"/>
        <v>2.3678532900000215</v>
      </c>
      <c r="O332" s="187">
        <f t="shared" si="95"/>
        <v>2.21311100249999</v>
      </c>
      <c r="P332" s="113">
        <f t="shared" si="95"/>
        <v>2.1565025625000178</v>
      </c>
      <c r="Q332" s="116">
        <f t="shared" si="80"/>
        <v>44331</v>
      </c>
      <c r="R332" s="148">
        <f t="shared" si="81"/>
        <v>43936</v>
      </c>
      <c r="S332" s="187">
        <f t="shared" si="91"/>
        <v>1.4331250632904362E-4</v>
      </c>
      <c r="T332" s="549">
        <f t="shared" si="83"/>
        <v>395</v>
      </c>
      <c r="U332" s="113">
        <f t="shared" si="84"/>
        <v>9.75</v>
      </c>
      <c r="V332" s="113">
        <f t="shared" si="85"/>
        <v>385.25</v>
      </c>
      <c r="W332" s="549">
        <f t="shared" si="88"/>
        <v>2.2117137055632821</v>
      </c>
      <c r="Y332" s="556">
        <f t="shared" si="77"/>
        <v>1.6808382073673407</v>
      </c>
      <c r="Z332" s="433"/>
      <c r="AA332" s="433"/>
      <c r="AB332" s="433"/>
      <c r="AC332" s="433"/>
      <c r="AD332" s="433"/>
    </row>
    <row r="333" spans="2:30" x14ac:dyDescent="0.35">
      <c r="B333" s="116">
        <v>42496</v>
      </c>
      <c r="C333" s="186">
        <f t="shared" si="94"/>
        <v>4.1879525625000191</v>
      </c>
      <c r="D333" s="113">
        <f t="shared" si="94"/>
        <v>3.5408002499999869</v>
      </c>
      <c r="E333" s="186">
        <f t="shared" si="89"/>
        <v>5.7833093163541752E-4</v>
      </c>
      <c r="F333" s="148">
        <f t="shared" si="72"/>
        <v>44322.25</v>
      </c>
      <c r="G333" s="116"/>
      <c r="H333" s="549">
        <f t="shared" si="73"/>
        <v>1119</v>
      </c>
      <c r="I333" s="550">
        <f t="shared" si="74"/>
        <v>668.75</v>
      </c>
      <c r="J333" s="113">
        <f t="shared" si="75"/>
        <v>450.25</v>
      </c>
      <c r="K333" s="549">
        <f t="shared" si="90"/>
        <v>3.8011937519688335</v>
      </c>
      <c r="L333" s="559"/>
      <c r="M333" s="433"/>
      <c r="N333" s="187">
        <f t="shared" si="95"/>
        <v>2.2768142399999913</v>
      </c>
      <c r="O333" s="187">
        <f t="shared" si="95"/>
        <v>2.1251724899999935</v>
      </c>
      <c r="P333" s="113">
        <f t="shared" si="95"/>
        <v>2.0837433224999868</v>
      </c>
      <c r="Q333" s="116">
        <f t="shared" si="80"/>
        <v>44331</v>
      </c>
      <c r="R333" s="148">
        <f t="shared" si="81"/>
        <v>43936</v>
      </c>
      <c r="S333" s="187">
        <f t="shared" si="91"/>
        <v>1.0488396835444732E-4</v>
      </c>
      <c r="T333" s="549">
        <f t="shared" si="83"/>
        <v>395</v>
      </c>
      <c r="U333" s="113">
        <f t="shared" si="84"/>
        <v>8.75</v>
      </c>
      <c r="V333" s="113">
        <f t="shared" si="85"/>
        <v>386.25</v>
      </c>
      <c r="W333" s="549">
        <f t="shared" si="88"/>
        <v>2.1242547552768922</v>
      </c>
      <c r="Y333" s="556">
        <f t="shared" si="77"/>
        <v>1.6769389966919412</v>
      </c>
      <c r="Z333" s="433"/>
      <c r="AA333" s="433"/>
      <c r="AB333" s="433"/>
      <c r="AC333" s="433"/>
      <c r="AD333" s="433"/>
    </row>
    <row r="334" spans="2:30" x14ac:dyDescent="0.35">
      <c r="B334" s="116">
        <v>42499</v>
      </c>
      <c r="C334" s="186">
        <f t="shared" si="94"/>
        <v>4.2124514024999948</v>
      </c>
      <c r="D334" s="113">
        <f t="shared" si="94"/>
        <v>3.5540288224999772</v>
      </c>
      <c r="E334" s="186">
        <f t="shared" si="89"/>
        <v>5.8840266309206218E-4</v>
      </c>
      <c r="F334" s="148">
        <f t="shared" si="72"/>
        <v>44325.25</v>
      </c>
      <c r="G334" s="116"/>
      <c r="H334" s="549">
        <f t="shared" si="73"/>
        <v>1119</v>
      </c>
      <c r="I334" s="550">
        <f t="shared" si="74"/>
        <v>665.75</v>
      </c>
      <c r="J334" s="113">
        <f t="shared" si="75"/>
        <v>453.25</v>
      </c>
      <c r="K334" s="549">
        <f t="shared" si="90"/>
        <v>3.8207223295464545</v>
      </c>
      <c r="L334" s="559"/>
      <c r="M334" s="433"/>
      <c r="N334" s="187">
        <f t="shared" si="95"/>
        <v>2.2909732100000024</v>
      </c>
      <c r="O334" s="187">
        <f t="shared" si="95"/>
        <v>2.1484169225000072</v>
      </c>
      <c r="P334" s="113">
        <f t="shared" si="95"/>
        <v>2.1039516224999888</v>
      </c>
      <c r="Q334" s="116">
        <f t="shared" si="80"/>
        <v>44331</v>
      </c>
      <c r="R334" s="148">
        <f t="shared" si="81"/>
        <v>43936</v>
      </c>
      <c r="S334" s="187">
        <f t="shared" si="91"/>
        <v>1.1257037974688192E-4</v>
      </c>
      <c r="T334" s="549">
        <f t="shared" si="83"/>
        <v>395</v>
      </c>
      <c r="U334" s="113">
        <f t="shared" si="84"/>
        <v>5.75</v>
      </c>
      <c r="V334" s="113">
        <f t="shared" si="85"/>
        <v>389.25</v>
      </c>
      <c r="W334" s="549">
        <f t="shared" si="88"/>
        <v>2.1477696428164625</v>
      </c>
      <c r="Y334" s="556">
        <f t="shared" si="77"/>
        <v>1.672952686729992</v>
      </c>
      <c r="Z334" s="433"/>
      <c r="AA334" s="433"/>
      <c r="AB334" s="433"/>
      <c r="AC334" s="433"/>
      <c r="AD334" s="433"/>
    </row>
    <row r="335" spans="2:30" x14ac:dyDescent="0.35">
      <c r="B335" s="116">
        <v>42500</v>
      </c>
      <c r="C335" s="186">
        <f t="shared" si="94"/>
        <v>4.1726422500000027</v>
      </c>
      <c r="D335" s="113">
        <f t="shared" si="94"/>
        <v>3.5224851599999996</v>
      </c>
      <c r="E335" s="186">
        <f t="shared" si="89"/>
        <v>5.8101616621984188E-4</v>
      </c>
      <c r="F335" s="148">
        <f t="shared" si="72"/>
        <v>44326.25</v>
      </c>
      <c r="G335" s="116"/>
      <c r="H335" s="549">
        <f t="shared" si="73"/>
        <v>1119</v>
      </c>
      <c r="I335" s="550">
        <f t="shared" si="74"/>
        <v>664.75</v>
      </c>
      <c r="J335" s="113">
        <f t="shared" si="75"/>
        <v>454.25</v>
      </c>
      <c r="K335" s="549">
        <f t="shared" si="90"/>
        <v>3.7864117535053627</v>
      </c>
      <c r="L335" s="559"/>
      <c r="M335" s="433"/>
      <c r="N335" s="187">
        <f t="shared" si="95"/>
        <v>2.2545664099999918</v>
      </c>
      <c r="O335" s="187">
        <f t="shared" si="95"/>
        <v>2.1241619224999786</v>
      </c>
      <c r="P335" s="113">
        <f t="shared" si="95"/>
        <v>2.0726296100000097</v>
      </c>
      <c r="Q335" s="116">
        <f t="shared" si="80"/>
        <v>44331</v>
      </c>
      <c r="R335" s="148">
        <f t="shared" si="81"/>
        <v>43936</v>
      </c>
      <c r="S335" s="187">
        <f t="shared" si="91"/>
        <v>1.3046155063283272E-4</v>
      </c>
      <c r="T335" s="549">
        <f t="shared" si="83"/>
        <v>395</v>
      </c>
      <c r="U335" s="113">
        <f t="shared" si="84"/>
        <v>4.75</v>
      </c>
      <c r="V335" s="113">
        <f t="shared" si="85"/>
        <v>390.25</v>
      </c>
      <c r="W335" s="549">
        <f t="shared" si="88"/>
        <v>2.1235422301344729</v>
      </c>
      <c r="Y335" s="556">
        <f t="shared" si="77"/>
        <v>1.6628695233708899</v>
      </c>
      <c r="Z335" s="433"/>
      <c r="AA335" s="433"/>
      <c r="AB335" s="433"/>
      <c r="AC335" s="433"/>
      <c r="AD335" s="433"/>
    </row>
    <row r="336" spans="2:30" x14ac:dyDescent="0.35">
      <c r="B336" s="116">
        <v>42501</v>
      </c>
      <c r="C336" s="186">
        <f t="shared" si="94"/>
        <v>4.1828489999999885</v>
      </c>
      <c r="D336" s="113">
        <f t="shared" si="94"/>
        <v>3.5560640624999973</v>
      </c>
      <c r="E336" s="186">
        <f t="shared" si="89"/>
        <v>5.6012952412867842E-4</v>
      </c>
      <c r="F336" s="148">
        <f t="shared" si="72"/>
        <v>44327.25</v>
      </c>
      <c r="G336" s="116"/>
      <c r="H336" s="549">
        <f t="shared" si="73"/>
        <v>1119</v>
      </c>
      <c r="I336" s="550">
        <f t="shared" si="74"/>
        <v>663.75</v>
      </c>
      <c r="J336" s="113">
        <f t="shared" si="75"/>
        <v>455.25</v>
      </c>
      <c r="K336" s="549">
        <f t="shared" si="90"/>
        <v>3.8110630283595781</v>
      </c>
      <c r="L336" s="559"/>
      <c r="M336" s="433"/>
      <c r="N336" s="187">
        <f t="shared" si="95"/>
        <v>2.2626562499999947</v>
      </c>
      <c r="O336" s="187">
        <f t="shared" si="95"/>
        <v>2.1352784400000102</v>
      </c>
      <c r="P336" s="113">
        <f t="shared" si="95"/>
        <v>2.0918264025000077</v>
      </c>
      <c r="Q336" s="116">
        <f t="shared" si="80"/>
        <v>44331</v>
      </c>
      <c r="R336" s="148">
        <f t="shared" si="81"/>
        <v>43936</v>
      </c>
      <c r="S336" s="187">
        <f t="shared" si="91"/>
        <v>1.1000515822785439E-4</v>
      </c>
      <c r="T336" s="549">
        <f t="shared" si="83"/>
        <v>395</v>
      </c>
      <c r="U336" s="113">
        <f t="shared" si="84"/>
        <v>3.75</v>
      </c>
      <c r="V336" s="113">
        <f t="shared" si="85"/>
        <v>391.25</v>
      </c>
      <c r="W336" s="549">
        <f t="shared" si="88"/>
        <v>2.1348659206566558</v>
      </c>
      <c r="Y336" s="556">
        <f t="shared" si="77"/>
        <v>1.6761971077029223</v>
      </c>
      <c r="Z336" s="433"/>
      <c r="AA336" s="433"/>
      <c r="AB336" s="433"/>
      <c r="AC336" s="433"/>
      <c r="AD336" s="433"/>
    </row>
    <row r="337" spans="2:30" x14ac:dyDescent="0.35">
      <c r="B337" s="116">
        <v>42502</v>
      </c>
      <c r="C337" s="186">
        <f t="shared" si="94"/>
        <v>4.2195974400000003</v>
      </c>
      <c r="D337" s="113">
        <f t="shared" si="94"/>
        <v>3.5957552399999981</v>
      </c>
      <c r="E337" s="186">
        <f t="shared" si="89"/>
        <v>5.5749973190348718E-4</v>
      </c>
      <c r="F337" s="148">
        <f t="shared" si="72"/>
        <v>44328.25</v>
      </c>
      <c r="G337" s="116"/>
      <c r="H337" s="549">
        <f t="shared" si="73"/>
        <v>1119</v>
      </c>
      <c r="I337" s="550">
        <f t="shared" si="74"/>
        <v>662.75</v>
      </c>
      <c r="J337" s="113">
        <f t="shared" si="75"/>
        <v>456.25</v>
      </c>
      <c r="K337" s="549">
        <f t="shared" si="90"/>
        <v>3.8501144926809641</v>
      </c>
      <c r="L337" s="559"/>
      <c r="M337" s="433"/>
      <c r="N337" s="187">
        <f t="shared" si="95"/>
        <v>2.2677125624999794</v>
      </c>
      <c r="O337" s="187">
        <f t="shared" si="95"/>
        <v>2.1474062400000049</v>
      </c>
      <c r="P337" s="113">
        <f t="shared" si="95"/>
        <v>2.1049620899999955</v>
      </c>
      <c r="Q337" s="116">
        <f t="shared" si="80"/>
        <v>44331</v>
      </c>
      <c r="R337" s="148">
        <f t="shared" si="81"/>
        <v>43936</v>
      </c>
      <c r="S337" s="187">
        <f t="shared" si="91"/>
        <v>1.0745354430382139E-4</v>
      </c>
      <c r="T337" s="549">
        <f t="shared" si="83"/>
        <v>395</v>
      </c>
      <c r="U337" s="113">
        <f t="shared" si="84"/>
        <v>2.75</v>
      </c>
      <c r="V337" s="113">
        <f t="shared" si="85"/>
        <v>392.25</v>
      </c>
      <c r="W337" s="549">
        <f t="shared" si="88"/>
        <v>2.1471107427531693</v>
      </c>
      <c r="Y337" s="556">
        <f t="shared" si="77"/>
        <v>1.7030037499277948</v>
      </c>
      <c r="Z337" s="433"/>
      <c r="AA337" s="433"/>
      <c r="AB337" s="433"/>
      <c r="AC337" s="433"/>
      <c r="AD337" s="433"/>
    </row>
    <row r="338" spans="2:30" x14ac:dyDescent="0.35">
      <c r="B338" s="116">
        <v>42503</v>
      </c>
      <c r="C338" s="186">
        <f t="shared" si="94"/>
        <v>4.2338902500000053</v>
      </c>
      <c r="D338" s="113">
        <f t="shared" si="94"/>
        <v>3.6079694399999696</v>
      </c>
      <c r="E338" s="186">
        <f t="shared" si="89"/>
        <v>5.5935729222523296E-4</v>
      </c>
      <c r="F338" s="148">
        <f t="shared" si="72"/>
        <v>44329.25</v>
      </c>
      <c r="G338" s="116"/>
      <c r="H338" s="549">
        <f t="shared" si="73"/>
        <v>1119</v>
      </c>
      <c r="I338" s="550">
        <f t="shared" si="74"/>
        <v>661.75</v>
      </c>
      <c r="J338" s="113">
        <f t="shared" si="75"/>
        <v>457.25</v>
      </c>
      <c r="K338" s="549">
        <f t="shared" si="90"/>
        <v>3.8637355618699574</v>
      </c>
      <c r="L338" s="559"/>
      <c r="M338" s="433"/>
      <c r="N338" s="187">
        <f t="shared" si="95"/>
        <v>2.2828822499999957</v>
      </c>
      <c r="O338" s="187">
        <f t="shared" si="95"/>
        <v>2.1736856099999979</v>
      </c>
      <c r="P338" s="113">
        <f t="shared" si="95"/>
        <v>2.1332572099999947</v>
      </c>
      <c r="Q338" s="116">
        <f t="shared" si="80"/>
        <v>44331</v>
      </c>
      <c r="R338" s="148">
        <f t="shared" si="81"/>
        <v>43936</v>
      </c>
      <c r="S338" s="187">
        <f t="shared" si="91"/>
        <v>1.0235037974684368E-4</v>
      </c>
      <c r="T338" s="549">
        <f t="shared" si="83"/>
        <v>395</v>
      </c>
      <c r="U338" s="113">
        <f t="shared" si="84"/>
        <v>1.75</v>
      </c>
      <c r="V338" s="113">
        <f t="shared" si="85"/>
        <v>393.25</v>
      </c>
      <c r="W338" s="549">
        <f t="shared" si="88"/>
        <v>2.1735064968354409</v>
      </c>
      <c r="Y338" s="556">
        <f t="shared" si="77"/>
        <v>1.6902290650345164</v>
      </c>
      <c r="Z338" s="433"/>
      <c r="AA338" s="433"/>
      <c r="AB338" s="433"/>
      <c r="AC338" s="433"/>
      <c r="AD338" s="433"/>
    </row>
    <row r="339" spans="2:30" x14ac:dyDescent="0.35">
      <c r="B339" s="116">
        <v>42506</v>
      </c>
      <c r="C339" s="186">
        <f t="shared" si="94"/>
        <v>4.2114305599999957</v>
      </c>
      <c r="D339" s="113">
        <f t="shared" si="94"/>
        <v>3.5947374224999828</v>
      </c>
      <c r="E339" s="186">
        <f t="shared" si="89"/>
        <v>5.5111093610367553E-4</v>
      </c>
      <c r="F339" s="148">
        <f t="shared" si="72"/>
        <v>44332.25</v>
      </c>
      <c r="G339" s="116"/>
      <c r="H339" s="549">
        <f t="shared" si="73"/>
        <v>1119</v>
      </c>
      <c r="I339" s="550">
        <f t="shared" si="74"/>
        <v>658.75</v>
      </c>
      <c r="J339" s="113">
        <f t="shared" si="75"/>
        <v>460.25</v>
      </c>
      <c r="K339" s="549">
        <f t="shared" si="90"/>
        <v>3.8483862308416996</v>
      </c>
      <c r="L339" s="559"/>
      <c r="M339" s="433"/>
      <c r="N339" s="187">
        <f t="shared" si="95"/>
        <v>2.2525440000000119</v>
      </c>
      <c r="O339" s="187">
        <f t="shared" si="95"/>
        <v>2.1504383024999907</v>
      </c>
      <c r="P339" s="113">
        <f t="shared" si="95"/>
        <v>2.116077562499985</v>
      </c>
      <c r="Q339" s="116">
        <f t="shared" si="80"/>
        <v>45031</v>
      </c>
      <c r="R339" s="148">
        <f t="shared" si="81"/>
        <v>44331</v>
      </c>
      <c r="S339" s="187">
        <f>IF(N339="","",(O339-N339)/($O$14-$N$14))</f>
        <v>1.4586528214288741E-4</v>
      </c>
      <c r="T339" s="549">
        <f t="shared" si="83"/>
        <v>700</v>
      </c>
      <c r="U339" s="113">
        <f t="shared" si="84"/>
        <v>698.75</v>
      </c>
      <c r="V339" s="113">
        <f t="shared" si="85"/>
        <v>1.25</v>
      </c>
      <c r="W339" s="549">
        <f>IF(N339="","",N339-(U339*S339))</f>
        <v>2.1506206341026695</v>
      </c>
      <c r="Y339" s="556">
        <f t="shared" si="77"/>
        <v>1.6977655967390302</v>
      </c>
      <c r="Z339" s="433"/>
      <c r="AA339" s="433"/>
      <c r="AB339" s="433"/>
      <c r="AC339" s="433"/>
      <c r="AD339" s="433"/>
    </row>
    <row r="340" spans="2:30" x14ac:dyDescent="0.35">
      <c r="B340" s="116">
        <v>42507</v>
      </c>
      <c r="C340" s="186">
        <f t="shared" si="94"/>
        <v>4.2471630225000112</v>
      </c>
      <c r="D340" s="113">
        <f t="shared" si="94"/>
        <v>3.6191664224999975</v>
      </c>
      <c r="E340" s="186">
        <f t="shared" si="89"/>
        <v>5.6121233243969053E-4</v>
      </c>
      <c r="F340" s="148">
        <f t="shared" si="72"/>
        <v>44333.25</v>
      </c>
      <c r="G340" s="116"/>
      <c r="H340" s="549">
        <f t="shared" si="73"/>
        <v>1119</v>
      </c>
      <c r="I340" s="550">
        <f t="shared" si="74"/>
        <v>657.75</v>
      </c>
      <c r="J340" s="113">
        <f t="shared" si="75"/>
        <v>461.25</v>
      </c>
      <c r="K340" s="549">
        <f t="shared" si="90"/>
        <v>3.8780256108378048</v>
      </c>
      <c r="L340" s="559"/>
      <c r="M340" s="433"/>
      <c r="N340" s="187">
        <f t="shared" si="95"/>
        <v>2.286927690000029</v>
      </c>
      <c r="O340" s="187">
        <f t="shared" si="95"/>
        <v>2.1837939600000134</v>
      </c>
      <c r="P340" s="113">
        <f t="shared" si="95"/>
        <v>2.1443742224999784</v>
      </c>
      <c r="Q340" s="116">
        <f t="shared" si="80"/>
        <v>45031</v>
      </c>
      <c r="R340" s="148">
        <f t="shared" si="81"/>
        <v>44331</v>
      </c>
      <c r="S340" s="187">
        <f t="shared" ref="S340:S403" si="96">IF(N340="","",(O340-N340)/($O$14-$N$14))</f>
        <v>1.473339000000224E-4</v>
      </c>
      <c r="T340" s="549">
        <f t="shared" si="83"/>
        <v>700</v>
      </c>
      <c r="U340" s="113">
        <f t="shared" si="84"/>
        <v>697.75</v>
      </c>
      <c r="V340" s="113">
        <f t="shared" si="85"/>
        <v>2.25</v>
      </c>
      <c r="W340" s="549">
        <f t="shared" ref="W340:W403" si="97">IF(N340="","",N340-(U340*S340))</f>
        <v>2.1841254612750136</v>
      </c>
      <c r="Y340" s="556">
        <f t="shared" si="77"/>
        <v>1.6939001495627912</v>
      </c>
      <c r="Z340" s="433"/>
      <c r="AA340" s="433"/>
      <c r="AB340" s="433"/>
      <c r="AC340" s="433"/>
      <c r="AD340" s="433"/>
    </row>
    <row r="341" spans="2:30" x14ac:dyDescent="0.35">
      <c r="B341" s="116">
        <v>42508</v>
      </c>
      <c r="C341" s="186">
        <f t="shared" si="94"/>
        <v>4.2583944899999837</v>
      </c>
      <c r="D341" s="113">
        <f t="shared" si="94"/>
        <v>3.6405441600000144</v>
      </c>
      <c r="E341" s="186">
        <f t="shared" si="89"/>
        <v>5.5214506702410131E-4</v>
      </c>
      <c r="F341" s="148">
        <f t="shared" si="72"/>
        <v>44334.25</v>
      </c>
      <c r="G341" s="116"/>
      <c r="H341" s="549">
        <f t="shared" si="73"/>
        <v>1119</v>
      </c>
      <c r="I341" s="550">
        <f t="shared" si="74"/>
        <v>656.75</v>
      </c>
      <c r="J341" s="113">
        <f t="shared" si="75"/>
        <v>462.25</v>
      </c>
      <c r="K341" s="549">
        <f t="shared" si="90"/>
        <v>3.8957732172319051</v>
      </c>
      <c r="L341" s="559"/>
      <c r="M341" s="433"/>
      <c r="N341" s="187">
        <f t="shared" si="95"/>
        <v>2.304121702500006</v>
      </c>
      <c r="O341" s="187">
        <f t="shared" si="95"/>
        <v>2.2100780100000161</v>
      </c>
      <c r="P341" s="113">
        <f t="shared" si="95"/>
        <v>2.1797505599999933</v>
      </c>
      <c r="Q341" s="116">
        <f t="shared" si="80"/>
        <v>45031</v>
      </c>
      <c r="R341" s="148">
        <f t="shared" si="81"/>
        <v>44331</v>
      </c>
      <c r="S341" s="187">
        <f t="shared" si="96"/>
        <v>1.3434813214284271E-4</v>
      </c>
      <c r="T341" s="549">
        <f t="shared" si="83"/>
        <v>700</v>
      </c>
      <c r="U341" s="113">
        <f t="shared" si="84"/>
        <v>696.75</v>
      </c>
      <c r="V341" s="113">
        <f t="shared" si="85"/>
        <v>3.25</v>
      </c>
      <c r="W341" s="549">
        <f t="shared" si="97"/>
        <v>2.2105146414294805</v>
      </c>
      <c r="Y341" s="556">
        <f t="shared" si="77"/>
        <v>1.6852585758024246</v>
      </c>
      <c r="Z341" s="433"/>
      <c r="AA341" s="433"/>
      <c r="AB341" s="433"/>
      <c r="AC341" s="433"/>
      <c r="AD341" s="433"/>
    </row>
    <row r="342" spans="2:30" x14ac:dyDescent="0.35">
      <c r="B342" s="116">
        <v>42509</v>
      </c>
      <c r="C342" s="186">
        <f t="shared" si="94"/>
        <v>4.3176249600000105</v>
      </c>
      <c r="D342" s="113">
        <f t="shared" si="94"/>
        <v>3.6883975625000121</v>
      </c>
      <c r="E342" s="186">
        <f t="shared" si="89"/>
        <v>5.6231224084003436E-4</v>
      </c>
      <c r="F342" s="148">
        <f t="shared" si="72"/>
        <v>44335.25</v>
      </c>
      <c r="G342" s="116"/>
      <c r="H342" s="549">
        <f t="shared" si="73"/>
        <v>1119</v>
      </c>
      <c r="I342" s="550">
        <f t="shared" si="74"/>
        <v>655.75</v>
      </c>
      <c r="J342" s="113">
        <f t="shared" si="75"/>
        <v>463.25</v>
      </c>
      <c r="K342" s="549">
        <f t="shared" si="90"/>
        <v>3.9488887080691581</v>
      </c>
      <c r="L342" s="559"/>
      <c r="M342" s="433"/>
      <c r="N342" s="187">
        <f t="shared" si="95"/>
        <v>2.3698768399999848</v>
      </c>
      <c r="O342" s="187">
        <f t="shared" si="95"/>
        <v>2.2758029225000032</v>
      </c>
      <c r="P342" s="113">
        <f t="shared" si="95"/>
        <v>2.2414211024999853</v>
      </c>
      <c r="Q342" s="116">
        <f t="shared" si="80"/>
        <v>45031</v>
      </c>
      <c r="R342" s="148">
        <f t="shared" si="81"/>
        <v>44331</v>
      </c>
      <c r="S342" s="187">
        <f t="shared" si="96"/>
        <v>1.3439131071425945E-4</v>
      </c>
      <c r="T342" s="549">
        <f t="shared" si="83"/>
        <v>700</v>
      </c>
      <c r="U342" s="113">
        <f t="shared" si="84"/>
        <v>695.75</v>
      </c>
      <c r="V342" s="113">
        <f t="shared" si="85"/>
        <v>4.25</v>
      </c>
      <c r="W342" s="549">
        <f t="shared" si="97"/>
        <v>2.2763740855705388</v>
      </c>
      <c r="Y342" s="556">
        <f t="shared" si="77"/>
        <v>1.6725146224986194</v>
      </c>
      <c r="Z342" s="433"/>
      <c r="AA342" s="433"/>
      <c r="AB342" s="433"/>
      <c r="AC342" s="433"/>
      <c r="AD342" s="433"/>
    </row>
    <row r="343" spans="2:30" x14ac:dyDescent="0.35">
      <c r="B343" s="116">
        <v>42510</v>
      </c>
      <c r="C343" s="186">
        <f t="shared" si="94"/>
        <v>4.2951562499999874</v>
      </c>
      <c r="D343" s="113">
        <f t="shared" si="94"/>
        <v>3.6863610224999954</v>
      </c>
      <c r="E343" s="186">
        <f t="shared" si="89"/>
        <v>5.4405292895441638E-4</v>
      </c>
      <c r="F343" s="148">
        <f t="shared" si="72"/>
        <v>44336.25</v>
      </c>
      <c r="G343" s="116"/>
      <c r="H343" s="549">
        <f t="shared" si="73"/>
        <v>1119</v>
      </c>
      <c r="I343" s="550">
        <f t="shared" si="74"/>
        <v>654.75</v>
      </c>
      <c r="J343" s="113">
        <f t="shared" si="75"/>
        <v>464.25</v>
      </c>
      <c r="K343" s="549">
        <f t="shared" si="90"/>
        <v>3.9389375947670833</v>
      </c>
      <c r="L343" s="559"/>
      <c r="M343" s="433"/>
      <c r="N343" s="187">
        <f t="shared" si="95"/>
        <v>2.3516656099999977</v>
      </c>
      <c r="O343" s="187">
        <f t="shared" si="95"/>
        <v>2.2646787600000051</v>
      </c>
      <c r="P343" s="113">
        <f t="shared" si="95"/>
        <v>2.2292877224999952</v>
      </c>
      <c r="Q343" s="116">
        <f t="shared" si="80"/>
        <v>45031</v>
      </c>
      <c r="R343" s="148">
        <f t="shared" si="81"/>
        <v>44331</v>
      </c>
      <c r="S343" s="187">
        <f t="shared" si="96"/>
        <v>1.2426692857141802E-4</v>
      </c>
      <c r="T343" s="549">
        <f t="shared" si="83"/>
        <v>700</v>
      </c>
      <c r="U343" s="113">
        <f t="shared" si="84"/>
        <v>694.75</v>
      </c>
      <c r="V343" s="113">
        <f t="shared" si="85"/>
        <v>5.25</v>
      </c>
      <c r="W343" s="549">
        <f t="shared" si="97"/>
        <v>2.2653311613750051</v>
      </c>
      <c r="Y343" s="556">
        <f t="shared" si="77"/>
        <v>1.6736064333920782</v>
      </c>
      <c r="Z343" s="433"/>
      <c r="AA343" s="433"/>
      <c r="AB343" s="433"/>
      <c r="AC343" s="433"/>
      <c r="AD343" s="433"/>
    </row>
    <row r="344" spans="2:30" x14ac:dyDescent="0.35">
      <c r="B344" s="116">
        <v>42513</v>
      </c>
      <c r="C344" s="186">
        <f t="shared" si="94"/>
        <v>4.3217104399999817</v>
      </c>
      <c r="D344" s="113">
        <f t="shared" si="94"/>
        <v>3.7220033599999924</v>
      </c>
      <c r="E344" s="186">
        <f t="shared" si="89"/>
        <v>5.3593126005360974E-4</v>
      </c>
      <c r="F344" s="148">
        <f t="shared" si="72"/>
        <v>44339.25</v>
      </c>
      <c r="G344" s="116"/>
      <c r="H344" s="549">
        <f t="shared" si="73"/>
        <v>1119</v>
      </c>
      <c r="I344" s="550">
        <f t="shared" si="74"/>
        <v>651.75</v>
      </c>
      <c r="J344" s="113">
        <f t="shared" si="75"/>
        <v>467.25</v>
      </c>
      <c r="K344" s="549">
        <f t="shared" si="90"/>
        <v>3.9724172412600414</v>
      </c>
      <c r="L344" s="559"/>
      <c r="M344" s="433"/>
      <c r="N344" s="187">
        <f t="shared" si="95"/>
        <v>2.3789830624999952</v>
      </c>
      <c r="O344" s="187">
        <f t="shared" si="95"/>
        <v>2.3020988024999856</v>
      </c>
      <c r="P344" s="113">
        <f t="shared" si="95"/>
        <v>2.2667012899999728</v>
      </c>
      <c r="Q344" s="116">
        <f t="shared" si="80"/>
        <v>45031</v>
      </c>
      <c r="R344" s="148">
        <f t="shared" si="81"/>
        <v>44331</v>
      </c>
      <c r="S344" s="187">
        <f t="shared" si="96"/>
        <v>1.09834657142871E-4</v>
      </c>
      <c r="T344" s="549">
        <f t="shared" si="83"/>
        <v>700</v>
      </c>
      <c r="U344" s="113">
        <f t="shared" si="84"/>
        <v>691.75</v>
      </c>
      <c r="V344" s="113">
        <f t="shared" si="85"/>
        <v>8.25</v>
      </c>
      <c r="W344" s="549">
        <f t="shared" si="97"/>
        <v>2.3030049384214144</v>
      </c>
      <c r="Y344" s="556">
        <f t="shared" si="77"/>
        <v>1.669412302838627</v>
      </c>
      <c r="Z344" s="433"/>
      <c r="AA344" s="433"/>
      <c r="AB344" s="433"/>
      <c r="AC344" s="433"/>
      <c r="AD344" s="433"/>
    </row>
    <row r="345" spans="2:30" x14ac:dyDescent="0.35">
      <c r="B345" s="116">
        <v>42514</v>
      </c>
      <c r="C345" s="186">
        <f t="shared" ref="C345:D364" si="98">IF(C75="","",((1+C75/200)^2-1)*100)</f>
        <v>4.2961775024999982</v>
      </c>
      <c r="D345" s="113">
        <f t="shared" si="98"/>
        <v>3.6904341225000303</v>
      </c>
      <c r="E345" s="186">
        <f t="shared" si="89"/>
        <v>5.4132563002678091E-4</v>
      </c>
      <c r="F345" s="148">
        <f t="shared" si="72"/>
        <v>44340.25</v>
      </c>
      <c r="G345" s="116"/>
      <c r="H345" s="549">
        <f t="shared" si="73"/>
        <v>1119</v>
      </c>
      <c r="I345" s="550">
        <f t="shared" si="74"/>
        <v>650.75</v>
      </c>
      <c r="J345" s="113">
        <f t="shared" si="75"/>
        <v>468.25</v>
      </c>
      <c r="K345" s="549">
        <f t="shared" si="90"/>
        <v>3.9439098487600703</v>
      </c>
      <c r="L345" s="559"/>
      <c r="M345" s="433"/>
      <c r="N345" s="187">
        <f t="shared" ref="N345:P364" si="99">IF(N75="","",((1+N75/200)^2-1)*100)</f>
        <v>2.3526773024999947</v>
      </c>
      <c r="O345" s="187">
        <f t="shared" si="99"/>
        <v>2.2808595599999704</v>
      </c>
      <c r="P345" s="113">
        <f t="shared" si="99"/>
        <v>2.246476889999971</v>
      </c>
      <c r="Q345" s="116">
        <f t="shared" si="80"/>
        <v>45031</v>
      </c>
      <c r="R345" s="148">
        <f t="shared" si="81"/>
        <v>44331</v>
      </c>
      <c r="S345" s="187">
        <f t="shared" si="96"/>
        <v>1.0259677500003481E-4</v>
      </c>
      <c r="T345" s="549">
        <f t="shared" si="83"/>
        <v>700</v>
      </c>
      <c r="U345" s="113">
        <f t="shared" si="84"/>
        <v>690.75</v>
      </c>
      <c r="V345" s="113">
        <f t="shared" si="85"/>
        <v>9.25</v>
      </c>
      <c r="W345" s="549">
        <f t="shared" si="97"/>
        <v>2.2818085801687209</v>
      </c>
      <c r="Y345" s="556">
        <f t="shared" si="77"/>
        <v>1.6621012685913494</v>
      </c>
      <c r="Z345" s="433"/>
      <c r="AA345" s="433"/>
      <c r="AB345" s="433"/>
      <c r="AC345" s="433"/>
      <c r="AD345" s="433"/>
    </row>
    <row r="346" spans="2:30" x14ac:dyDescent="0.35">
      <c r="B346" s="116">
        <v>42515</v>
      </c>
      <c r="C346" s="186">
        <f t="shared" si="98"/>
        <v>4.3084329225000051</v>
      </c>
      <c r="D346" s="113">
        <f t="shared" si="98"/>
        <v>3.701635560000005</v>
      </c>
      <c r="E346" s="186">
        <f t="shared" si="89"/>
        <v>5.4226752680965149E-4</v>
      </c>
      <c r="F346" s="148">
        <f t="shared" si="72"/>
        <v>44341.25</v>
      </c>
      <c r="G346" s="116"/>
      <c r="H346" s="549">
        <f t="shared" si="73"/>
        <v>1119</v>
      </c>
      <c r="I346" s="550">
        <f t="shared" si="74"/>
        <v>649.75</v>
      </c>
      <c r="J346" s="113">
        <f t="shared" si="75"/>
        <v>469.25</v>
      </c>
      <c r="K346" s="549">
        <f t="shared" si="90"/>
        <v>3.9560945969554342</v>
      </c>
      <c r="L346" s="559"/>
      <c r="M346" s="433"/>
      <c r="N346" s="187">
        <f t="shared" si="99"/>
        <v>2.3516656099999977</v>
      </c>
      <c r="O346" s="187">
        <f t="shared" si="99"/>
        <v>2.2859163225000145</v>
      </c>
      <c r="P346" s="113">
        <f t="shared" si="99"/>
        <v>2.246476889999971</v>
      </c>
      <c r="Q346" s="116">
        <f t="shared" si="80"/>
        <v>45031</v>
      </c>
      <c r="R346" s="148">
        <f t="shared" si="81"/>
        <v>44331</v>
      </c>
      <c r="S346" s="187">
        <f t="shared" si="96"/>
        <v>9.3927553571404587E-5</v>
      </c>
      <c r="T346" s="549">
        <f t="shared" si="83"/>
        <v>700</v>
      </c>
      <c r="U346" s="113">
        <f t="shared" si="84"/>
        <v>689.75</v>
      </c>
      <c r="V346" s="113">
        <f t="shared" si="85"/>
        <v>10.25</v>
      </c>
      <c r="W346" s="549">
        <f t="shared" si="97"/>
        <v>2.2868790799241214</v>
      </c>
      <c r="Y346" s="556">
        <f t="shared" si="77"/>
        <v>1.6692155170313128</v>
      </c>
      <c r="Z346" s="433"/>
      <c r="AA346" s="433"/>
      <c r="AB346" s="433"/>
      <c r="AC346" s="433"/>
      <c r="AD346" s="433"/>
    </row>
    <row r="347" spans="2:30" x14ac:dyDescent="0.35">
      <c r="B347" s="116">
        <v>42516</v>
      </c>
      <c r="C347" s="186">
        <f t="shared" si="98"/>
        <v>4.261457722499995</v>
      </c>
      <c r="D347" s="113">
        <f t="shared" si="98"/>
        <v>3.6497067224999791</v>
      </c>
      <c r="E347" s="186">
        <f t="shared" si="89"/>
        <v>5.4669436997320455E-4</v>
      </c>
      <c r="F347" s="148">
        <f t="shared" si="72"/>
        <v>44342.25</v>
      </c>
      <c r="G347" s="116"/>
      <c r="H347" s="549">
        <f t="shared" si="73"/>
        <v>1119</v>
      </c>
      <c r="I347" s="550">
        <f t="shared" si="74"/>
        <v>648.75</v>
      </c>
      <c r="J347" s="113">
        <f t="shared" si="75"/>
        <v>470.25</v>
      </c>
      <c r="K347" s="549">
        <f t="shared" si="90"/>
        <v>3.9067897499798785</v>
      </c>
      <c r="L347" s="559"/>
      <c r="M347" s="433"/>
      <c r="N347" s="187">
        <f t="shared" si="99"/>
        <v>2.2818709024999828</v>
      </c>
      <c r="O347" s="187">
        <f t="shared" si="99"/>
        <v>2.2090670225000109</v>
      </c>
      <c r="P347" s="113">
        <f t="shared" si="99"/>
        <v>2.1666100624999851</v>
      </c>
      <c r="Q347" s="116">
        <f t="shared" si="80"/>
        <v>45031</v>
      </c>
      <c r="R347" s="148">
        <f t="shared" si="81"/>
        <v>44331</v>
      </c>
      <c r="S347" s="187">
        <f t="shared" si="96"/>
        <v>1.0400554285710279E-4</v>
      </c>
      <c r="T347" s="549">
        <f t="shared" si="83"/>
        <v>700</v>
      </c>
      <c r="U347" s="113">
        <f t="shared" si="84"/>
        <v>688.75</v>
      </c>
      <c r="V347" s="113">
        <f t="shared" si="85"/>
        <v>11.25</v>
      </c>
      <c r="W347" s="549">
        <f t="shared" si="97"/>
        <v>2.2102370848571531</v>
      </c>
      <c r="Y347" s="556">
        <f t="shared" si="77"/>
        <v>1.6965526651227254</v>
      </c>
      <c r="Z347" s="433"/>
      <c r="AA347" s="433"/>
      <c r="AB347" s="433"/>
      <c r="AC347" s="433"/>
      <c r="AD347" s="433"/>
    </row>
    <row r="348" spans="2:30" x14ac:dyDescent="0.35">
      <c r="B348" s="116">
        <v>42517</v>
      </c>
      <c r="C348" s="186">
        <f t="shared" si="98"/>
        <v>4.242058010000016</v>
      </c>
      <c r="D348" s="113">
        <f t="shared" si="98"/>
        <v>3.6303640099999868</v>
      </c>
      <c r="E348" s="186">
        <f t="shared" si="89"/>
        <v>5.4664343163541489E-4</v>
      </c>
      <c r="F348" s="148">
        <f t="shared" si="72"/>
        <v>44343.25</v>
      </c>
      <c r="G348" s="116"/>
      <c r="H348" s="549">
        <f t="shared" si="73"/>
        <v>1119</v>
      </c>
      <c r="I348" s="550">
        <f t="shared" si="74"/>
        <v>647.75</v>
      </c>
      <c r="J348" s="113">
        <f t="shared" si="75"/>
        <v>471.25</v>
      </c>
      <c r="K348" s="549">
        <f t="shared" si="90"/>
        <v>3.8879697271581759</v>
      </c>
      <c r="L348" s="559"/>
      <c r="M348" s="433"/>
      <c r="N348" s="187">
        <f t="shared" si="99"/>
        <v>2.2323210000000149</v>
      </c>
      <c r="O348" s="187">
        <f t="shared" si="99"/>
        <v>2.1645885224999883</v>
      </c>
      <c r="P348" s="113">
        <f t="shared" si="99"/>
        <v>2.1322466024999986</v>
      </c>
      <c r="Q348" s="116">
        <f t="shared" si="80"/>
        <v>45031</v>
      </c>
      <c r="R348" s="148">
        <f t="shared" si="81"/>
        <v>44331</v>
      </c>
      <c r="S348" s="187">
        <f t="shared" si="96"/>
        <v>9.6760682142895042E-5</v>
      </c>
      <c r="T348" s="549">
        <f t="shared" si="83"/>
        <v>700</v>
      </c>
      <c r="U348" s="113">
        <f t="shared" si="84"/>
        <v>687.75</v>
      </c>
      <c r="V348" s="113">
        <f t="shared" si="85"/>
        <v>12.25</v>
      </c>
      <c r="W348" s="549">
        <f t="shared" si="97"/>
        <v>2.1657738408562386</v>
      </c>
      <c r="Y348" s="556">
        <f t="shared" si="77"/>
        <v>1.7221958863019373</v>
      </c>
      <c r="Z348" s="433"/>
      <c r="AA348" s="433"/>
      <c r="AB348" s="433"/>
      <c r="AC348" s="433"/>
      <c r="AD348" s="433"/>
    </row>
    <row r="349" spans="2:30" x14ac:dyDescent="0.35">
      <c r="B349" s="116">
        <v>42520</v>
      </c>
      <c r="C349" s="186">
        <f t="shared" si="98"/>
        <v>4.2737111024999885</v>
      </c>
      <c r="D349" s="113">
        <f t="shared" si="98"/>
        <v>3.6598878224999964</v>
      </c>
      <c r="E349" s="186">
        <f t="shared" si="89"/>
        <v>5.4854627345843798E-4</v>
      </c>
      <c r="F349" s="148">
        <f t="shared" ref="F349:F412" si="100">B349+365.25*5</f>
        <v>44346.25</v>
      </c>
      <c r="G349" s="116"/>
      <c r="H349" s="549">
        <f t="shared" ref="H349:H412" si="101">C$14-D$14</f>
        <v>1119</v>
      </c>
      <c r="I349" s="550">
        <f t="shared" ref="I349:I412" si="102">C$14-F349</f>
        <v>644.75</v>
      </c>
      <c r="J349" s="113">
        <f t="shared" ref="J349:J412" si="103">F349-D$14</f>
        <v>474.25</v>
      </c>
      <c r="K349" s="549">
        <f t="shared" si="90"/>
        <v>3.9200358926876606</v>
      </c>
      <c r="L349" s="559"/>
      <c r="M349" s="433"/>
      <c r="N349" s="187">
        <f t="shared" si="99"/>
        <v>2.2484992399999904</v>
      </c>
      <c r="O349" s="187">
        <f t="shared" si="99"/>
        <v>2.1817722500000025</v>
      </c>
      <c r="P349" s="113">
        <f t="shared" si="99"/>
        <v>2.1554918400000123</v>
      </c>
      <c r="Q349" s="116">
        <f t="shared" si="80"/>
        <v>45031</v>
      </c>
      <c r="R349" s="148">
        <f t="shared" si="81"/>
        <v>44331</v>
      </c>
      <c r="S349" s="187">
        <f t="shared" si="96"/>
        <v>9.5324271428554042E-5</v>
      </c>
      <c r="T349" s="549">
        <f t="shared" si="83"/>
        <v>700</v>
      </c>
      <c r="U349" s="113">
        <f t="shared" si="84"/>
        <v>684.75</v>
      </c>
      <c r="V349" s="113">
        <f t="shared" si="85"/>
        <v>15.25</v>
      </c>
      <c r="W349" s="549">
        <f t="shared" si="97"/>
        <v>2.1832259451392879</v>
      </c>
      <c r="Y349" s="556">
        <f t="shared" ref="Y349:Y412" si="104">IFERROR(K349-W349,"")</f>
        <v>1.7368099475483727</v>
      </c>
      <c r="Z349" s="433"/>
      <c r="AA349" s="433"/>
      <c r="AB349" s="433"/>
      <c r="AC349" s="433"/>
      <c r="AD349" s="433"/>
    </row>
    <row r="350" spans="2:30" x14ac:dyDescent="0.35">
      <c r="B350" s="116">
        <v>42521</v>
      </c>
      <c r="C350" s="186">
        <f t="shared" si="98"/>
        <v>4.3094542399999991</v>
      </c>
      <c r="D350" s="113">
        <f t="shared" si="98"/>
        <v>3.6822880025000115</v>
      </c>
      <c r="E350" s="186">
        <f t="shared" si="89"/>
        <v>5.6047027479891646E-4</v>
      </c>
      <c r="F350" s="148">
        <f t="shared" si="100"/>
        <v>44347.25</v>
      </c>
      <c r="G350" s="116"/>
      <c r="H350" s="549">
        <f t="shared" si="101"/>
        <v>1119</v>
      </c>
      <c r="I350" s="550">
        <f t="shared" si="102"/>
        <v>643.75</v>
      </c>
      <c r="J350" s="113">
        <f t="shared" si="103"/>
        <v>475.25</v>
      </c>
      <c r="K350" s="549">
        <f t="shared" si="90"/>
        <v>3.9486515005981966</v>
      </c>
      <c r="L350" s="559"/>
      <c r="M350" s="433"/>
      <c r="N350" s="187">
        <f t="shared" si="99"/>
        <v>2.2768142399999913</v>
      </c>
      <c r="O350" s="187">
        <f t="shared" si="99"/>
        <v>2.2070450625000015</v>
      </c>
      <c r="P350" s="113">
        <f t="shared" si="99"/>
        <v>2.1787397224999783</v>
      </c>
      <c r="Q350" s="116">
        <f t="shared" ref="Q350:Q413" si="105">IF($F350&lt;$P$14,$P$14,IF($F350&lt;$O$14,$O$14,$N$14))</f>
        <v>45031</v>
      </c>
      <c r="R350" s="148">
        <f t="shared" ref="R350:R413" si="106">IF($F350&gt;$N$14,$N$14,IF($F350&gt;$O$14,$O$14,$P$14))</f>
        <v>44331</v>
      </c>
      <c r="S350" s="187">
        <f t="shared" si="96"/>
        <v>9.9670253571413988E-5</v>
      </c>
      <c r="T350" s="549">
        <f t="shared" ref="T350:T413" si="107">Q350-R350</f>
        <v>700</v>
      </c>
      <c r="U350" s="113">
        <f t="shared" ref="U350:U413" si="108">Q350-F350</f>
        <v>683.75</v>
      </c>
      <c r="V350" s="113">
        <f t="shared" ref="V350:V413" si="109">F350-R350</f>
        <v>16.25</v>
      </c>
      <c r="W350" s="549">
        <f t="shared" si="97"/>
        <v>2.2086647041205372</v>
      </c>
      <c r="Y350" s="556">
        <f t="shared" si="104"/>
        <v>1.7399867964776594</v>
      </c>
      <c r="Z350" s="433"/>
      <c r="AA350" s="433"/>
      <c r="AB350" s="433"/>
      <c r="AC350" s="433"/>
      <c r="AD350" s="433"/>
    </row>
    <row r="351" spans="2:30" x14ac:dyDescent="0.35">
      <c r="B351" s="116">
        <v>42522</v>
      </c>
      <c r="C351" s="186">
        <f t="shared" si="98"/>
        <v>4.301283839999992</v>
      </c>
      <c r="D351" s="113">
        <f t="shared" si="98"/>
        <v>3.672105802499992</v>
      </c>
      <c r="E351" s="186">
        <f t="shared" si="89"/>
        <v>5.6226813002680962E-4</v>
      </c>
      <c r="F351" s="148">
        <f t="shared" si="100"/>
        <v>44348.25</v>
      </c>
      <c r="G351" s="116"/>
      <c r="H351" s="549">
        <f t="shared" si="101"/>
        <v>1119</v>
      </c>
      <c r="I351" s="550">
        <f t="shared" si="102"/>
        <v>642.75</v>
      </c>
      <c r="J351" s="113">
        <f t="shared" si="103"/>
        <v>476.25</v>
      </c>
      <c r="K351" s="549">
        <f t="shared" si="90"/>
        <v>3.9398859994252602</v>
      </c>
      <c r="L351" s="559"/>
      <c r="M351" s="433"/>
      <c r="N351" s="187">
        <f t="shared" si="99"/>
        <v>2.2990644900000134</v>
      </c>
      <c r="O351" s="187">
        <f t="shared" si="99"/>
        <v>2.2201881599999806</v>
      </c>
      <c r="P351" s="113">
        <f t="shared" si="99"/>
        <v>2.1807614025000088</v>
      </c>
      <c r="Q351" s="116">
        <f t="shared" si="105"/>
        <v>45031</v>
      </c>
      <c r="R351" s="148">
        <f t="shared" si="106"/>
        <v>44331</v>
      </c>
      <c r="S351" s="187">
        <f t="shared" si="96"/>
        <v>1.1268047142861828E-4</v>
      </c>
      <c r="T351" s="549">
        <f t="shared" si="107"/>
        <v>700</v>
      </c>
      <c r="U351" s="113">
        <f t="shared" si="108"/>
        <v>682.75</v>
      </c>
      <c r="V351" s="113">
        <f t="shared" si="109"/>
        <v>17.25</v>
      </c>
      <c r="W351" s="549">
        <f t="shared" si="97"/>
        <v>2.2221318981321243</v>
      </c>
      <c r="Y351" s="556">
        <f t="shared" si="104"/>
        <v>1.7177541012931359</v>
      </c>
      <c r="Z351" s="433"/>
      <c r="AA351" s="433"/>
      <c r="AB351" s="433"/>
      <c r="AC351" s="433"/>
      <c r="AD351" s="433"/>
    </row>
    <row r="352" spans="2:30" x14ac:dyDescent="0.35">
      <c r="B352" s="116">
        <v>42523</v>
      </c>
      <c r="C352" s="186">
        <f t="shared" si="98"/>
        <v>4.2655421024999862</v>
      </c>
      <c r="D352" s="113">
        <f t="shared" si="98"/>
        <v>3.6558153225000112</v>
      </c>
      <c r="E352" s="186">
        <f t="shared" si="89"/>
        <v>5.448854155495756E-4</v>
      </c>
      <c r="F352" s="148">
        <f t="shared" si="100"/>
        <v>44349.25</v>
      </c>
      <c r="G352" s="116"/>
      <c r="H352" s="549">
        <f t="shared" si="101"/>
        <v>1119</v>
      </c>
      <c r="I352" s="550">
        <f t="shared" si="102"/>
        <v>641.75</v>
      </c>
      <c r="J352" s="113">
        <f t="shared" si="103"/>
        <v>477.25</v>
      </c>
      <c r="K352" s="549">
        <f t="shared" si="90"/>
        <v>3.915861887071046</v>
      </c>
      <c r="L352" s="559"/>
      <c r="M352" s="433"/>
      <c r="N352" s="187">
        <f t="shared" si="99"/>
        <v>2.2889504399999927</v>
      </c>
      <c r="O352" s="187">
        <f t="shared" si="99"/>
        <v>2.2100780100000161</v>
      </c>
      <c r="P352" s="113">
        <f t="shared" si="99"/>
        <v>2.1706532024999836</v>
      </c>
      <c r="Q352" s="116">
        <f t="shared" si="105"/>
        <v>45031</v>
      </c>
      <c r="R352" s="148">
        <f t="shared" si="106"/>
        <v>44331</v>
      </c>
      <c r="S352" s="187">
        <f t="shared" si="96"/>
        <v>1.1267489999996652E-4</v>
      </c>
      <c r="T352" s="549">
        <f t="shared" si="107"/>
        <v>700</v>
      </c>
      <c r="U352" s="113">
        <f t="shared" si="108"/>
        <v>681.75</v>
      </c>
      <c r="V352" s="113">
        <f t="shared" si="109"/>
        <v>18.25</v>
      </c>
      <c r="W352" s="549">
        <f t="shared" si="97"/>
        <v>2.2121343269250153</v>
      </c>
      <c r="Y352" s="556">
        <f t="shared" si="104"/>
        <v>1.7037275601460307</v>
      </c>
      <c r="Z352" s="433"/>
      <c r="AA352" s="433"/>
      <c r="AB352" s="433"/>
      <c r="AC352" s="433"/>
      <c r="AD352" s="433"/>
    </row>
    <row r="353" spans="2:30" x14ac:dyDescent="0.35">
      <c r="B353" s="116">
        <v>42524</v>
      </c>
      <c r="C353" s="186">
        <f t="shared" si="98"/>
        <v>4.2257228099999988</v>
      </c>
      <c r="D353" s="113">
        <f t="shared" si="98"/>
        <v>3.6334180025000107</v>
      </c>
      <c r="E353" s="186">
        <f t="shared" si="89"/>
        <v>5.2931618185879186E-4</v>
      </c>
      <c r="F353" s="148">
        <f t="shared" si="100"/>
        <v>44350.25</v>
      </c>
      <c r="G353" s="116"/>
      <c r="H353" s="549">
        <f t="shared" si="101"/>
        <v>1119</v>
      </c>
      <c r="I353" s="550">
        <f t="shared" si="102"/>
        <v>640.75</v>
      </c>
      <c r="J353" s="113">
        <f t="shared" si="103"/>
        <v>478.25</v>
      </c>
      <c r="K353" s="549">
        <f t="shared" si="90"/>
        <v>3.8865634664739779</v>
      </c>
      <c r="L353" s="559"/>
      <c r="M353" s="433"/>
      <c r="N353" s="187">
        <f t="shared" si="99"/>
        <v>2.2758029225000032</v>
      </c>
      <c r="O353" s="187">
        <f t="shared" si="99"/>
        <v>2.1949137225000026</v>
      </c>
      <c r="P353" s="113">
        <f t="shared" si="99"/>
        <v>2.1565025625000178</v>
      </c>
      <c r="Q353" s="116">
        <f t="shared" si="105"/>
        <v>45031</v>
      </c>
      <c r="R353" s="148">
        <f t="shared" si="106"/>
        <v>44331</v>
      </c>
      <c r="S353" s="187">
        <f t="shared" si="96"/>
        <v>1.1555600000000079E-4</v>
      </c>
      <c r="T353" s="549">
        <f t="shared" si="107"/>
        <v>700</v>
      </c>
      <c r="U353" s="113">
        <f t="shared" si="108"/>
        <v>680.75</v>
      </c>
      <c r="V353" s="113">
        <f t="shared" si="109"/>
        <v>19.25</v>
      </c>
      <c r="W353" s="549">
        <f t="shared" si="97"/>
        <v>2.1971381755000028</v>
      </c>
      <c r="Y353" s="556">
        <f t="shared" si="104"/>
        <v>1.6894252909739751</v>
      </c>
      <c r="Z353" s="433"/>
      <c r="AA353" s="433"/>
      <c r="AB353" s="433"/>
      <c r="AC353" s="433"/>
      <c r="AD353" s="433"/>
    </row>
    <row r="354" spans="2:30" x14ac:dyDescent="0.35">
      <c r="B354" s="116">
        <v>42527</v>
      </c>
      <c r="C354" s="186" t="str">
        <f t="shared" si="98"/>
        <v/>
      </c>
      <c r="D354" s="113" t="str">
        <f t="shared" si="98"/>
        <v/>
      </c>
      <c r="E354" s="186" t="str">
        <f t="shared" si="89"/>
        <v/>
      </c>
      <c r="F354" s="148">
        <f t="shared" si="100"/>
        <v>44353.25</v>
      </c>
      <c r="G354" s="116"/>
      <c r="H354" s="549">
        <f t="shared" si="101"/>
        <v>1119</v>
      </c>
      <c r="I354" s="550">
        <f t="shared" si="102"/>
        <v>637.75</v>
      </c>
      <c r="J354" s="113">
        <f t="shared" si="103"/>
        <v>481.25</v>
      </c>
      <c r="K354" s="549" t="str">
        <f t="shared" si="90"/>
        <v/>
      </c>
      <c r="L354" s="559"/>
      <c r="M354" s="433"/>
      <c r="N354" s="187">
        <f t="shared" si="99"/>
        <v>2.269735122499994</v>
      </c>
      <c r="O354" s="187">
        <f t="shared" si="99"/>
        <v>2.1918809999999844</v>
      </c>
      <c r="P354" s="113">
        <f t="shared" si="99"/>
        <v>2.1453848900000017</v>
      </c>
      <c r="Q354" s="116">
        <f t="shared" si="105"/>
        <v>45031</v>
      </c>
      <c r="R354" s="148">
        <f t="shared" si="106"/>
        <v>44331</v>
      </c>
      <c r="S354" s="187">
        <f t="shared" si="96"/>
        <v>1.1122017500001366E-4</v>
      </c>
      <c r="T354" s="549">
        <f t="shared" si="107"/>
        <v>700</v>
      </c>
      <c r="U354" s="113">
        <f t="shared" si="108"/>
        <v>677.75</v>
      </c>
      <c r="V354" s="113">
        <f t="shared" si="109"/>
        <v>22.25</v>
      </c>
      <c r="W354" s="549">
        <f t="shared" si="97"/>
        <v>2.1943556488937346</v>
      </c>
      <c r="Y354" s="556" t="str">
        <f t="shared" si="104"/>
        <v/>
      </c>
      <c r="Z354" s="433"/>
      <c r="AA354" s="433"/>
      <c r="AB354" s="433"/>
      <c r="AC354" s="433"/>
      <c r="AD354" s="433"/>
    </row>
    <row r="355" spans="2:30" x14ac:dyDescent="0.35">
      <c r="B355" s="116">
        <v>42528</v>
      </c>
      <c r="C355" s="186">
        <f t="shared" si="98"/>
        <v>4.1991808399999941</v>
      </c>
      <c r="D355" s="113">
        <f t="shared" si="98"/>
        <v>3.5967730624999916</v>
      </c>
      <c r="E355" s="186">
        <f t="shared" si="89"/>
        <v>5.3834475201072611E-4</v>
      </c>
      <c r="F355" s="148">
        <f t="shared" si="100"/>
        <v>44354.25</v>
      </c>
      <c r="G355" s="116"/>
      <c r="H355" s="549">
        <f t="shared" si="101"/>
        <v>1119</v>
      </c>
      <c r="I355" s="550">
        <f t="shared" si="102"/>
        <v>636.75</v>
      </c>
      <c r="J355" s="113">
        <f t="shared" si="103"/>
        <v>482.25</v>
      </c>
      <c r="K355" s="549">
        <f t="shared" si="90"/>
        <v>3.8563898191571644</v>
      </c>
      <c r="L355" s="559"/>
      <c r="M355" s="433"/>
      <c r="N355" s="187">
        <f t="shared" si="99"/>
        <v>2.2545664099999918</v>
      </c>
      <c r="O355" s="187">
        <f t="shared" si="99"/>
        <v>2.1645885224999883</v>
      </c>
      <c r="P355" s="113">
        <f t="shared" si="99"/>
        <v>2.1241619224999786</v>
      </c>
      <c r="Q355" s="116">
        <f t="shared" si="105"/>
        <v>45031</v>
      </c>
      <c r="R355" s="148">
        <f t="shared" si="106"/>
        <v>44331</v>
      </c>
      <c r="S355" s="187">
        <f t="shared" si="96"/>
        <v>1.2853983928571923E-4</v>
      </c>
      <c r="T355" s="549">
        <f t="shared" si="107"/>
        <v>700</v>
      </c>
      <c r="U355" s="113">
        <f t="shared" si="108"/>
        <v>676.75</v>
      </c>
      <c r="V355" s="113">
        <f t="shared" si="109"/>
        <v>23.25</v>
      </c>
      <c r="W355" s="549">
        <f t="shared" si="97"/>
        <v>2.1675770737633813</v>
      </c>
      <c r="Y355" s="556">
        <f t="shared" si="104"/>
        <v>1.6888127453937831</v>
      </c>
      <c r="Z355" s="433"/>
      <c r="AA355" s="433"/>
      <c r="AB355" s="433"/>
      <c r="AC355" s="433"/>
      <c r="AD355" s="433"/>
    </row>
    <row r="356" spans="2:30" x14ac:dyDescent="0.35">
      <c r="B356" s="116">
        <v>42529</v>
      </c>
      <c r="C356" s="186">
        <f t="shared" si="98"/>
        <v>4.222660102500031</v>
      </c>
      <c r="D356" s="113">
        <f t="shared" si="98"/>
        <v>3.6364720399999939</v>
      </c>
      <c r="E356" s="186">
        <f t="shared" si="89"/>
        <v>5.2384992180521631E-4</v>
      </c>
      <c r="F356" s="148">
        <f t="shared" si="100"/>
        <v>44355.25</v>
      </c>
      <c r="G356" s="116"/>
      <c r="H356" s="549">
        <f t="shared" si="101"/>
        <v>1119</v>
      </c>
      <c r="I356" s="550">
        <f t="shared" si="102"/>
        <v>635.75</v>
      </c>
      <c r="J356" s="113">
        <f t="shared" si="103"/>
        <v>483.25</v>
      </c>
      <c r="K356" s="549">
        <f t="shared" si="90"/>
        <v>3.8896225147123649</v>
      </c>
      <c r="L356" s="559"/>
      <c r="M356" s="433"/>
      <c r="N356" s="187">
        <f t="shared" si="99"/>
        <v>2.2687238399999865</v>
      </c>
      <c r="O356" s="187">
        <f t="shared" si="99"/>
        <v>2.1827831025000188</v>
      </c>
      <c r="P356" s="113">
        <f t="shared" si="99"/>
        <v>2.1484169225000072</v>
      </c>
      <c r="Q356" s="116">
        <f t="shared" si="105"/>
        <v>45031</v>
      </c>
      <c r="R356" s="148">
        <f t="shared" si="106"/>
        <v>44331</v>
      </c>
      <c r="S356" s="187">
        <f t="shared" si="96"/>
        <v>1.2277248214281094E-4</v>
      </c>
      <c r="T356" s="549">
        <f t="shared" si="107"/>
        <v>700</v>
      </c>
      <c r="U356" s="113">
        <f t="shared" si="108"/>
        <v>675.75</v>
      </c>
      <c r="V356" s="113">
        <f t="shared" si="109"/>
        <v>24.25</v>
      </c>
      <c r="W356" s="549">
        <f t="shared" si="97"/>
        <v>2.1857603351919819</v>
      </c>
      <c r="Y356" s="556">
        <f t="shared" si="104"/>
        <v>1.703862179520383</v>
      </c>
      <c r="Z356" s="433"/>
      <c r="AA356" s="433"/>
      <c r="AB356" s="433"/>
      <c r="AC356" s="433"/>
      <c r="AD356" s="433"/>
    </row>
    <row r="357" spans="2:30" x14ac:dyDescent="0.35">
      <c r="B357" s="116">
        <v>42530</v>
      </c>
      <c r="C357" s="186">
        <f t="shared" si="98"/>
        <v>4.2359321600000222</v>
      </c>
      <c r="D357" s="113">
        <f t="shared" si="98"/>
        <v>3.6700694224999886</v>
      </c>
      <c r="E357" s="186">
        <f t="shared" si="89"/>
        <v>5.0568609249332754E-4</v>
      </c>
      <c r="F357" s="148">
        <f t="shared" si="100"/>
        <v>44356.25</v>
      </c>
      <c r="G357" s="116"/>
      <c r="H357" s="549">
        <f t="shared" si="101"/>
        <v>1119</v>
      </c>
      <c r="I357" s="550">
        <f t="shared" si="102"/>
        <v>634.75</v>
      </c>
      <c r="J357" s="113">
        <f t="shared" si="103"/>
        <v>484.25</v>
      </c>
      <c r="K357" s="549">
        <f t="shared" si="90"/>
        <v>3.9149479127898825</v>
      </c>
      <c r="L357" s="559"/>
      <c r="M357" s="433"/>
      <c r="N357" s="187">
        <f t="shared" si="99"/>
        <v>2.2909732100000024</v>
      </c>
      <c r="O357" s="187">
        <f t="shared" si="99"/>
        <v>2.2171550625000203</v>
      </c>
      <c r="P357" s="113">
        <f t="shared" si="99"/>
        <v>2.1858156899999814</v>
      </c>
      <c r="Q357" s="116">
        <f t="shared" si="105"/>
        <v>45031</v>
      </c>
      <c r="R357" s="148">
        <f t="shared" si="106"/>
        <v>44331</v>
      </c>
      <c r="S357" s="187">
        <f t="shared" si="96"/>
        <v>1.0545449642854596E-4</v>
      </c>
      <c r="T357" s="549">
        <f t="shared" si="107"/>
        <v>700</v>
      </c>
      <c r="U357" s="113">
        <f t="shared" si="108"/>
        <v>674.75</v>
      </c>
      <c r="V357" s="113">
        <f t="shared" si="109"/>
        <v>25.25</v>
      </c>
      <c r="W357" s="549">
        <f t="shared" si="97"/>
        <v>2.2198177885348409</v>
      </c>
      <c r="Y357" s="556">
        <f t="shared" si="104"/>
        <v>1.6951301242550416</v>
      </c>
      <c r="Z357" s="433"/>
      <c r="AA357" s="433"/>
      <c r="AB357" s="433"/>
      <c r="AC357" s="433"/>
      <c r="AD357" s="433"/>
    </row>
    <row r="358" spans="2:30" x14ac:dyDescent="0.35">
      <c r="B358" s="116">
        <v>42531</v>
      </c>
      <c r="C358" s="186">
        <f t="shared" si="98"/>
        <v>4.2053056100000097</v>
      </c>
      <c r="D358" s="113">
        <f t="shared" si="98"/>
        <v>3.660905960000016</v>
      </c>
      <c r="E358" s="186">
        <f t="shared" si="89"/>
        <v>4.8650549597854662E-4</v>
      </c>
      <c r="F358" s="148">
        <f t="shared" si="100"/>
        <v>44357.25</v>
      </c>
      <c r="G358" s="116"/>
      <c r="H358" s="549">
        <f t="shared" si="101"/>
        <v>1119</v>
      </c>
      <c r="I358" s="550">
        <f t="shared" si="102"/>
        <v>633.75</v>
      </c>
      <c r="J358" s="113">
        <f t="shared" si="103"/>
        <v>485.25</v>
      </c>
      <c r="K358" s="549">
        <f t="shared" si="90"/>
        <v>3.8969827519236055</v>
      </c>
      <c r="L358" s="559"/>
      <c r="M358" s="433"/>
      <c r="N358" s="187">
        <f t="shared" si="99"/>
        <v>2.2596225225000266</v>
      </c>
      <c r="O358" s="187">
        <f t="shared" si="99"/>
        <v>2.1918809999999844</v>
      </c>
      <c r="P358" s="113">
        <f t="shared" si="99"/>
        <v>2.1655992899999976</v>
      </c>
      <c r="Q358" s="116">
        <f t="shared" si="105"/>
        <v>45031</v>
      </c>
      <c r="R358" s="148">
        <f t="shared" si="106"/>
        <v>44331</v>
      </c>
      <c r="S358" s="187">
        <f t="shared" si="96"/>
        <v>9.6773603571488812E-5</v>
      </c>
      <c r="T358" s="549">
        <f t="shared" si="107"/>
        <v>700</v>
      </c>
      <c r="U358" s="113">
        <f t="shared" si="108"/>
        <v>673.75</v>
      </c>
      <c r="V358" s="113">
        <f t="shared" si="109"/>
        <v>26.25</v>
      </c>
      <c r="W358" s="549">
        <f t="shared" si="97"/>
        <v>2.194421307093736</v>
      </c>
      <c r="Y358" s="556">
        <f t="shared" si="104"/>
        <v>1.7025614448298696</v>
      </c>
      <c r="Z358" s="433"/>
      <c r="AA358" s="433"/>
      <c r="AB358" s="433"/>
      <c r="AC358" s="433"/>
      <c r="AD358" s="433"/>
    </row>
    <row r="359" spans="2:30" x14ac:dyDescent="0.35">
      <c r="B359" s="116">
        <v>42534</v>
      </c>
      <c r="C359" s="186">
        <f t="shared" si="98"/>
        <v>4.1777455624999904</v>
      </c>
      <c r="D359" s="113">
        <f t="shared" si="98"/>
        <v>3.6435983024999841</v>
      </c>
      <c r="E359" s="186">
        <f t="shared" ref="E359:E422" si="110">IF(C359="","",(D359-C359)/($D$14-$C$14))</f>
        <v>4.7734339588919244E-4</v>
      </c>
      <c r="F359" s="148">
        <f t="shared" si="100"/>
        <v>44360.25</v>
      </c>
      <c r="G359" s="116"/>
      <c r="H359" s="549">
        <f t="shared" si="101"/>
        <v>1119</v>
      </c>
      <c r="I359" s="550">
        <f t="shared" si="102"/>
        <v>630.75</v>
      </c>
      <c r="J359" s="113">
        <f t="shared" si="103"/>
        <v>488.25</v>
      </c>
      <c r="K359" s="549">
        <f t="shared" ref="K359:K422" si="111">IF(C359="","",C359-(I359*E359))</f>
        <v>3.8766612155428821</v>
      </c>
      <c r="L359" s="559"/>
      <c r="M359" s="433"/>
      <c r="N359" s="187">
        <f t="shared" si="99"/>
        <v>2.2100780100000161</v>
      </c>
      <c r="O359" s="187">
        <f t="shared" si="99"/>
        <v>2.1463955625000031</v>
      </c>
      <c r="P359" s="113">
        <f t="shared" si="99"/>
        <v>2.1342678225000133</v>
      </c>
      <c r="Q359" s="116">
        <f t="shared" si="105"/>
        <v>45031</v>
      </c>
      <c r="R359" s="148">
        <f t="shared" si="106"/>
        <v>44331</v>
      </c>
      <c r="S359" s="187">
        <f t="shared" si="96"/>
        <v>9.0974925000018666E-5</v>
      </c>
      <c r="T359" s="549">
        <f t="shared" si="107"/>
        <v>700</v>
      </c>
      <c r="U359" s="113">
        <f t="shared" si="108"/>
        <v>670.75</v>
      </c>
      <c r="V359" s="113">
        <f t="shared" si="109"/>
        <v>29.25</v>
      </c>
      <c r="W359" s="549">
        <f t="shared" si="97"/>
        <v>2.1490565790562535</v>
      </c>
      <c r="Y359" s="556">
        <f t="shared" si="104"/>
        <v>1.7276046364866287</v>
      </c>
      <c r="Z359" s="433"/>
      <c r="AA359" s="433"/>
      <c r="AB359" s="433"/>
      <c r="AC359" s="433"/>
      <c r="AD359" s="433"/>
    </row>
    <row r="360" spans="2:30" x14ac:dyDescent="0.35">
      <c r="B360" s="116">
        <v>42535</v>
      </c>
      <c r="C360" s="186">
        <f t="shared" si="98"/>
        <v>4.1226364024999906</v>
      </c>
      <c r="D360" s="113">
        <f t="shared" si="98"/>
        <v>3.6008444024999697</v>
      </c>
      <c r="E360" s="186">
        <f t="shared" si="110"/>
        <v>4.6630205540663174E-4</v>
      </c>
      <c r="F360" s="148">
        <f t="shared" si="100"/>
        <v>44361.25</v>
      </c>
      <c r="G360" s="116"/>
      <c r="H360" s="549">
        <f t="shared" si="101"/>
        <v>1119</v>
      </c>
      <c r="I360" s="550">
        <f t="shared" si="102"/>
        <v>629.75</v>
      </c>
      <c r="J360" s="113">
        <f t="shared" si="103"/>
        <v>489.25</v>
      </c>
      <c r="K360" s="549">
        <f t="shared" si="111"/>
        <v>3.8289826831076645</v>
      </c>
      <c r="L360" s="559"/>
      <c r="M360" s="433"/>
      <c r="N360" s="187">
        <f t="shared" si="99"/>
        <v>2.1878374399999956</v>
      </c>
      <c r="O360" s="187">
        <f t="shared" si="99"/>
        <v>2.1362890625000297</v>
      </c>
      <c r="P360" s="113">
        <f t="shared" si="99"/>
        <v>2.1170880899999744</v>
      </c>
      <c r="Q360" s="116">
        <f t="shared" si="105"/>
        <v>45031</v>
      </c>
      <c r="R360" s="148">
        <f t="shared" si="106"/>
        <v>44331</v>
      </c>
      <c r="S360" s="187">
        <f t="shared" si="96"/>
        <v>7.3640539285665542E-5</v>
      </c>
      <c r="T360" s="549">
        <f t="shared" si="107"/>
        <v>700</v>
      </c>
      <c r="U360" s="113">
        <f t="shared" si="108"/>
        <v>669.75</v>
      </c>
      <c r="V360" s="113">
        <f t="shared" si="109"/>
        <v>30.25</v>
      </c>
      <c r="W360" s="549">
        <f t="shared" si="97"/>
        <v>2.1385166888134211</v>
      </c>
      <c r="Y360" s="556">
        <f t="shared" si="104"/>
        <v>1.6904659942942435</v>
      </c>
      <c r="Z360" s="433"/>
      <c r="AA360" s="433"/>
      <c r="AB360" s="433"/>
      <c r="AC360" s="433"/>
      <c r="AD360" s="433"/>
    </row>
    <row r="361" spans="2:30" x14ac:dyDescent="0.35">
      <c r="B361" s="116">
        <v>42536</v>
      </c>
      <c r="C361" s="186">
        <f t="shared" si="98"/>
        <v>4.149168622499988</v>
      </c>
      <c r="D361" s="113">
        <f t="shared" si="98"/>
        <v>3.616112639999991</v>
      </c>
      <c r="E361" s="186">
        <f t="shared" si="110"/>
        <v>4.7636817024128414E-4</v>
      </c>
      <c r="F361" s="148">
        <f t="shared" si="100"/>
        <v>44362.25</v>
      </c>
      <c r="G361" s="116"/>
      <c r="H361" s="549">
        <f t="shared" si="101"/>
        <v>1119</v>
      </c>
      <c r="I361" s="550">
        <f t="shared" si="102"/>
        <v>628.75</v>
      </c>
      <c r="J361" s="113">
        <f t="shared" si="103"/>
        <v>490.25</v>
      </c>
      <c r="K361" s="549">
        <f t="shared" si="111"/>
        <v>3.8496521354607807</v>
      </c>
      <c r="L361" s="559"/>
      <c r="M361" s="433"/>
      <c r="N361" s="187">
        <f t="shared" si="99"/>
        <v>2.2019902500000077</v>
      </c>
      <c r="O361" s="187">
        <f t="shared" si="99"/>
        <v>2.1514489999999942</v>
      </c>
      <c r="P361" s="113">
        <f t="shared" si="99"/>
        <v>2.129214810000013</v>
      </c>
      <c r="Q361" s="116">
        <f t="shared" si="105"/>
        <v>45031</v>
      </c>
      <c r="R361" s="148">
        <f t="shared" si="106"/>
        <v>44331</v>
      </c>
      <c r="S361" s="187">
        <f t="shared" si="96"/>
        <v>7.2201785714305042E-5</v>
      </c>
      <c r="T361" s="549">
        <f t="shared" si="107"/>
        <v>700</v>
      </c>
      <c r="U361" s="113">
        <f t="shared" si="108"/>
        <v>668.75</v>
      </c>
      <c r="V361" s="113">
        <f t="shared" si="109"/>
        <v>31.25</v>
      </c>
      <c r="W361" s="549">
        <f t="shared" si="97"/>
        <v>2.153705305803566</v>
      </c>
      <c r="Y361" s="556">
        <f t="shared" si="104"/>
        <v>1.6959468296572147</v>
      </c>
      <c r="Z361" s="433"/>
      <c r="AA361" s="433"/>
      <c r="AB361" s="433"/>
      <c r="AC361" s="433"/>
      <c r="AD361" s="433"/>
    </row>
    <row r="362" spans="2:30" x14ac:dyDescent="0.35">
      <c r="B362" s="116">
        <v>42537</v>
      </c>
      <c r="C362" s="186">
        <f t="shared" si="98"/>
        <v>4.1052902399999702</v>
      </c>
      <c r="D362" s="113">
        <f t="shared" si="98"/>
        <v>3.5845595225000082</v>
      </c>
      <c r="E362" s="186">
        <f t="shared" si="110"/>
        <v>4.6535363494187848E-4</v>
      </c>
      <c r="F362" s="148">
        <f t="shared" si="100"/>
        <v>44363.25</v>
      </c>
      <c r="G362" s="116"/>
      <c r="H362" s="549">
        <f t="shared" si="101"/>
        <v>1119</v>
      </c>
      <c r="I362" s="550">
        <f t="shared" si="102"/>
        <v>627.75</v>
      </c>
      <c r="J362" s="113">
        <f t="shared" si="103"/>
        <v>491.25</v>
      </c>
      <c r="K362" s="549">
        <f t="shared" si="111"/>
        <v>3.8131644956652062</v>
      </c>
      <c r="L362" s="559"/>
      <c r="M362" s="433"/>
      <c r="N362" s="187">
        <f t="shared" si="99"/>
        <v>2.1676208399999952</v>
      </c>
      <c r="O362" s="187">
        <f t="shared" si="99"/>
        <v>2.1231513599999863</v>
      </c>
      <c r="P362" s="113">
        <f t="shared" si="99"/>
        <v>2.113046009999997</v>
      </c>
      <c r="Q362" s="116">
        <f t="shared" si="105"/>
        <v>45031</v>
      </c>
      <c r="R362" s="148">
        <f t="shared" si="106"/>
        <v>44331</v>
      </c>
      <c r="S362" s="187">
        <f t="shared" si="96"/>
        <v>6.3527828571441347E-5</v>
      </c>
      <c r="T362" s="549">
        <f t="shared" si="107"/>
        <v>700</v>
      </c>
      <c r="U362" s="113">
        <f t="shared" si="108"/>
        <v>667.75</v>
      </c>
      <c r="V362" s="113">
        <f t="shared" si="109"/>
        <v>32.25</v>
      </c>
      <c r="W362" s="549">
        <f t="shared" si="97"/>
        <v>2.1252001324714151</v>
      </c>
      <c r="Y362" s="556">
        <f t="shared" si="104"/>
        <v>1.6879643631937911</v>
      </c>
      <c r="Z362" s="433"/>
      <c r="AA362" s="433"/>
      <c r="AB362" s="433"/>
      <c r="AC362" s="433"/>
      <c r="AD362" s="433"/>
    </row>
    <row r="363" spans="2:30" x14ac:dyDescent="0.35">
      <c r="B363" s="116">
        <v>42538</v>
      </c>
      <c r="C363" s="186">
        <f t="shared" si="98"/>
        <v>4.1267180624999789</v>
      </c>
      <c r="D363" s="113">
        <f t="shared" si="98"/>
        <v>3.6038979600000021</v>
      </c>
      <c r="E363" s="186">
        <f t="shared" si="110"/>
        <v>4.6722082439676208E-4</v>
      </c>
      <c r="F363" s="148">
        <f t="shared" si="100"/>
        <v>44364.25</v>
      </c>
      <c r="G363" s="116"/>
      <c r="H363" s="549">
        <f t="shared" si="101"/>
        <v>1119</v>
      </c>
      <c r="I363" s="550">
        <f t="shared" si="102"/>
        <v>626.75</v>
      </c>
      <c r="J363" s="113">
        <f t="shared" si="103"/>
        <v>492.25</v>
      </c>
      <c r="K363" s="549">
        <f t="shared" si="111"/>
        <v>3.8338874108093082</v>
      </c>
      <c r="L363" s="559"/>
      <c r="M363" s="433"/>
      <c r="N363" s="187">
        <f t="shared" si="99"/>
        <v>2.1757072400000022</v>
      </c>
      <c r="O363" s="187">
        <f t="shared" si="99"/>
        <v>2.1383103224999811</v>
      </c>
      <c r="P363" s="113">
        <f t="shared" si="99"/>
        <v>2.1282042225000186</v>
      </c>
      <c r="Q363" s="116">
        <f t="shared" si="105"/>
        <v>45031</v>
      </c>
      <c r="R363" s="148">
        <f t="shared" si="106"/>
        <v>44331</v>
      </c>
      <c r="S363" s="187">
        <f t="shared" si="96"/>
        <v>5.3424167857172933E-5</v>
      </c>
      <c r="T363" s="549">
        <f t="shared" si="107"/>
        <v>700</v>
      </c>
      <c r="U363" s="113">
        <f t="shared" si="108"/>
        <v>666.75</v>
      </c>
      <c r="V363" s="113">
        <f t="shared" si="109"/>
        <v>33.25</v>
      </c>
      <c r="W363" s="549">
        <f t="shared" si="97"/>
        <v>2.140086676081232</v>
      </c>
      <c r="Y363" s="556">
        <f t="shared" si="104"/>
        <v>1.6938007347280761</v>
      </c>
      <c r="Z363" s="433"/>
      <c r="AA363" s="433"/>
      <c r="AB363" s="433"/>
      <c r="AC363" s="433"/>
      <c r="AD363" s="433"/>
    </row>
    <row r="364" spans="2:30" x14ac:dyDescent="0.35">
      <c r="B364" s="116">
        <v>42541</v>
      </c>
      <c r="C364" s="186">
        <f t="shared" si="98"/>
        <v>4.1614154024999905</v>
      </c>
      <c r="D364" s="113">
        <f t="shared" si="98"/>
        <v>3.6140768100000109</v>
      </c>
      <c r="E364" s="186">
        <f t="shared" si="110"/>
        <v>4.8913189678282364E-4</v>
      </c>
      <c r="F364" s="148">
        <f t="shared" si="100"/>
        <v>44367.25</v>
      </c>
      <c r="G364" s="116"/>
      <c r="H364" s="549">
        <f t="shared" si="101"/>
        <v>1119</v>
      </c>
      <c r="I364" s="550">
        <f t="shared" si="102"/>
        <v>623.75</v>
      </c>
      <c r="J364" s="113">
        <f t="shared" si="103"/>
        <v>495.25</v>
      </c>
      <c r="K364" s="549">
        <f t="shared" si="111"/>
        <v>3.8563193818817041</v>
      </c>
      <c r="L364" s="559"/>
      <c r="M364" s="433"/>
      <c r="N364" s="187">
        <f t="shared" si="99"/>
        <v>2.2222102500000007</v>
      </c>
      <c r="O364" s="187">
        <f t="shared" si="99"/>
        <v>2.1757072400000022</v>
      </c>
      <c r="P364" s="113">
        <f t="shared" si="99"/>
        <v>2.1635777600000239</v>
      </c>
      <c r="Q364" s="116">
        <f t="shared" si="105"/>
        <v>45031</v>
      </c>
      <c r="R364" s="148">
        <f t="shared" si="106"/>
        <v>44331</v>
      </c>
      <c r="S364" s="187">
        <f t="shared" si="96"/>
        <v>6.6432871428569377E-5</v>
      </c>
      <c r="T364" s="549">
        <f t="shared" si="107"/>
        <v>700</v>
      </c>
      <c r="U364" s="113">
        <f t="shared" si="108"/>
        <v>663.75</v>
      </c>
      <c r="V364" s="113">
        <f t="shared" si="109"/>
        <v>36.25</v>
      </c>
      <c r="W364" s="549">
        <f t="shared" si="97"/>
        <v>2.1781154315892879</v>
      </c>
      <c r="Y364" s="556">
        <f t="shared" si="104"/>
        <v>1.6782039502924162</v>
      </c>
      <c r="Z364" s="433"/>
      <c r="AA364" s="433"/>
      <c r="AB364" s="433"/>
      <c r="AC364" s="433"/>
      <c r="AD364" s="433"/>
    </row>
    <row r="365" spans="2:30" x14ac:dyDescent="0.35">
      <c r="B365" s="116">
        <v>42542</v>
      </c>
      <c r="C365" s="186">
        <f t="shared" ref="C365:D384" si="112">IF(C95="","",((1+C95/200)^2-1)*100)</f>
        <v>4.1828489999999885</v>
      </c>
      <c r="D365" s="113">
        <f t="shared" si="112"/>
        <v>3.6405441600000144</v>
      </c>
      <c r="E365" s="186">
        <f t="shared" si="110"/>
        <v>4.8463345844501713E-4</v>
      </c>
      <c r="F365" s="148">
        <f t="shared" si="100"/>
        <v>44368.25</v>
      </c>
      <c r="G365" s="116"/>
      <c r="H365" s="549">
        <f t="shared" si="101"/>
        <v>1119</v>
      </c>
      <c r="I365" s="550">
        <f t="shared" si="102"/>
        <v>622.75</v>
      </c>
      <c r="J365" s="113">
        <f t="shared" si="103"/>
        <v>496.25</v>
      </c>
      <c r="K365" s="549">
        <f t="shared" si="111"/>
        <v>3.8810435137533541</v>
      </c>
      <c r="L365" s="559"/>
      <c r="M365" s="433"/>
      <c r="N365" s="187">
        <f t="shared" ref="N365:P384" si="113">IF(N95="","",((1+N95/200)^2-1)*100)</f>
        <v>2.2576000624999981</v>
      </c>
      <c r="O365" s="187">
        <f t="shared" si="113"/>
        <v>2.2060340899999753</v>
      </c>
      <c r="P365" s="113">
        <f t="shared" si="113"/>
        <v>2.1918809999999844</v>
      </c>
      <c r="Q365" s="116">
        <f t="shared" si="105"/>
        <v>45031</v>
      </c>
      <c r="R365" s="148">
        <f t="shared" si="106"/>
        <v>44331</v>
      </c>
      <c r="S365" s="187">
        <f t="shared" si="96"/>
        <v>7.3665675000032601E-5</v>
      </c>
      <c r="T365" s="549">
        <f t="shared" si="107"/>
        <v>700</v>
      </c>
      <c r="U365" s="113">
        <f t="shared" si="108"/>
        <v>662.75</v>
      </c>
      <c r="V365" s="113">
        <f t="shared" si="109"/>
        <v>37.25</v>
      </c>
      <c r="W365" s="549">
        <f t="shared" si="97"/>
        <v>2.2087781363937267</v>
      </c>
      <c r="Y365" s="556">
        <f t="shared" si="104"/>
        <v>1.6722653773596274</v>
      </c>
      <c r="Z365" s="433"/>
      <c r="AA365" s="433"/>
      <c r="AB365" s="433"/>
      <c r="AC365" s="433"/>
      <c r="AD365" s="433"/>
    </row>
    <row r="366" spans="2:30" x14ac:dyDescent="0.35">
      <c r="B366" s="116">
        <v>42543</v>
      </c>
      <c r="C366" s="186">
        <f t="shared" si="112"/>
        <v>4.2155139600000169</v>
      </c>
      <c r="D366" s="113">
        <f t="shared" si="112"/>
        <v>3.6761786225000259</v>
      </c>
      <c r="E366" s="186">
        <f t="shared" si="110"/>
        <v>4.8197974754244055E-4</v>
      </c>
      <c r="F366" s="148">
        <f t="shared" si="100"/>
        <v>44369.25</v>
      </c>
      <c r="G366" s="116"/>
      <c r="H366" s="549">
        <f t="shared" si="101"/>
        <v>1119</v>
      </c>
      <c r="I366" s="550">
        <f t="shared" si="102"/>
        <v>621.75</v>
      </c>
      <c r="J366" s="113">
        <f t="shared" si="103"/>
        <v>497.25</v>
      </c>
      <c r="K366" s="549">
        <f t="shared" si="111"/>
        <v>3.9158430519655045</v>
      </c>
      <c r="L366" s="559"/>
      <c r="M366" s="433"/>
      <c r="N366" s="187">
        <f t="shared" si="113"/>
        <v>2.2859163225000145</v>
      </c>
      <c r="O366" s="187">
        <f t="shared" si="113"/>
        <v>2.2323210000000149</v>
      </c>
      <c r="P366" s="113">
        <f t="shared" si="113"/>
        <v>2.2151330225000043</v>
      </c>
      <c r="Q366" s="116">
        <f t="shared" si="105"/>
        <v>45031</v>
      </c>
      <c r="R366" s="148">
        <f t="shared" si="106"/>
        <v>44331</v>
      </c>
      <c r="S366" s="187">
        <f t="shared" si="96"/>
        <v>7.6564746428570938E-5</v>
      </c>
      <c r="T366" s="549">
        <f t="shared" si="107"/>
        <v>700</v>
      </c>
      <c r="U366" s="113">
        <f t="shared" si="108"/>
        <v>661.75</v>
      </c>
      <c r="V366" s="113">
        <f t="shared" si="109"/>
        <v>38.25</v>
      </c>
      <c r="W366" s="549">
        <f t="shared" si="97"/>
        <v>2.2352496015509078</v>
      </c>
      <c r="Y366" s="556">
        <f t="shared" si="104"/>
        <v>1.6805934504145967</v>
      </c>
      <c r="Z366" s="433"/>
      <c r="AA366" s="433"/>
      <c r="AB366" s="433"/>
      <c r="AC366" s="433"/>
      <c r="AD366" s="433"/>
    </row>
    <row r="367" spans="2:30" x14ac:dyDescent="0.35">
      <c r="B367" s="116">
        <v>42544</v>
      </c>
      <c r="C367" s="186">
        <f t="shared" si="112"/>
        <v>4.2247019024999943</v>
      </c>
      <c r="D367" s="113">
        <f t="shared" si="112"/>
        <v>3.6771968399999855</v>
      </c>
      <c r="E367" s="186">
        <f t="shared" si="110"/>
        <v>4.8928066353888186E-4</v>
      </c>
      <c r="F367" s="148">
        <f t="shared" si="100"/>
        <v>44370.25</v>
      </c>
      <c r="G367" s="116"/>
      <c r="H367" s="549">
        <f t="shared" si="101"/>
        <v>1119</v>
      </c>
      <c r="I367" s="550">
        <f t="shared" si="102"/>
        <v>620.75</v>
      </c>
      <c r="J367" s="113">
        <f t="shared" si="103"/>
        <v>498.25</v>
      </c>
      <c r="K367" s="549">
        <f t="shared" si="111"/>
        <v>3.9209809306082333</v>
      </c>
      <c r="L367" s="559"/>
      <c r="M367" s="433"/>
      <c r="N367" s="187">
        <f t="shared" si="113"/>
        <v>2.3122135025000157</v>
      </c>
      <c r="O367" s="187">
        <f t="shared" si="113"/>
        <v>2.2535552024999905</v>
      </c>
      <c r="P367" s="113">
        <f t="shared" si="113"/>
        <v>2.2333321024999853</v>
      </c>
      <c r="Q367" s="116">
        <f t="shared" si="105"/>
        <v>45031</v>
      </c>
      <c r="R367" s="148">
        <f t="shared" si="106"/>
        <v>44331</v>
      </c>
      <c r="S367" s="187">
        <f t="shared" si="96"/>
        <v>8.3797571428607351E-5</v>
      </c>
      <c r="T367" s="549">
        <f t="shared" si="107"/>
        <v>700</v>
      </c>
      <c r="U367" s="113">
        <f t="shared" si="108"/>
        <v>660.75</v>
      </c>
      <c r="V367" s="113">
        <f t="shared" si="109"/>
        <v>39.25</v>
      </c>
      <c r="W367" s="549">
        <f t="shared" si="97"/>
        <v>2.2568442571785634</v>
      </c>
      <c r="Y367" s="556">
        <f t="shared" si="104"/>
        <v>1.6641366734296699</v>
      </c>
      <c r="Z367" s="433"/>
      <c r="AA367" s="433"/>
      <c r="AB367" s="433"/>
      <c r="AC367" s="433"/>
      <c r="AD367" s="433"/>
    </row>
    <row r="368" spans="2:30" x14ac:dyDescent="0.35">
      <c r="B368" s="116">
        <v>42545</v>
      </c>
      <c r="C368" s="186">
        <f t="shared" si="112"/>
        <v>4.029800249999993</v>
      </c>
      <c r="D368" s="113">
        <f t="shared" si="112"/>
        <v>3.5143456399999939</v>
      </c>
      <c r="E368" s="186">
        <f t="shared" si="110"/>
        <v>4.6063861483467295E-4</v>
      </c>
      <c r="F368" s="148">
        <f t="shared" si="100"/>
        <v>44371.25</v>
      </c>
      <c r="G368" s="116"/>
      <c r="H368" s="549">
        <f t="shared" si="101"/>
        <v>1119</v>
      </c>
      <c r="I368" s="550">
        <f t="shared" si="102"/>
        <v>619.75</v>
      </c>
      <c r="J368" s="113">
        <f t="shared" si="103"/>
        <v>499.25</v>
      </c>
      <c r="K368" s="549">
        <f t="shared" si="111"/>
        <v>3.7443194684562044</v>
      </c>
      <c r="L368" s="559"/>
      <c r="M368" s="433"/>
      <c r="N368" s="187">
        <f t="shared" si="113"/>
        <v>2.1049620899999955</v>
      </c>
      <c r="O368" s="187">
        <f t="shared" si="113"/>
        <v>2.062526759999983</v>
      </c>
      <c r="P368" s="113">
        <f t="shared" si="113"/>
        <v>2.0605062500000271</v>
      </c>
      <c r="Q368" s="116">
        <f t="shared" si="105"/>
        <v>45031</v>
      </c>
      <c r="R368" s="148">
        <f t="shared" si="106"/>
        <v>44331</v>
      </c>
      <c r="S368" s="187">
        <f t="shared" si="96"/>
        <v>6.0621900000017757E-5</v>
      </c>
      <c r="T368" s="549">
        <f t="shared" si="107"/>
        <v>700</v>
      </c>
      <c r="U368" s="113">
        <f t="shared" si="108"/>
        <v>659.75</v>
      </c>
      <c r="V368" s="113">
        <f t="shared" si="109"/>
        <v>40.25</v>
      </c>
      <c r="W368" s="549">
        <f t="shared" si="97"/>
        <v>2.0649667914749839</v>
      </c>
      <c r="Y368" s="556">
        <f t="shared" si="104"/>
        <v>1.6793526769812206</v>
      </c>
      <c r="Z368" s="433"/>
      <c r="AA368" s="433"/>
      <c r="AB368" s="433"/>
      <c r="AC368" s="433"/>
      <c r="AD368" s="433"/>
    </row>
    <row r="369" spans="2:30" x14ac:dyDescent="0.35">
      <c r="B369" s="116">
        <v>42548</v>
      </c>
      <c r="C369" s="186">
        <f t="shared" si="112"/>
        <v>4.0879455225000028</v>
      </c>
      <c r="D369" s="113">
        <f t="shared" si="112"/>
        <v>3.5723467025000177</v>
      </c>
      <c r="E369" s="186">
        <f t="shared" si="110"/>
        <v>4.6076748882929849E-4</v>
      </c>
      <c r="F369" s="148">
        <f t="shared" si="100"/>
        <v>44374.25</v>
      </c>
      <c r="G369" s="116"/>
      <c r="H369" s="549">
        <f t="shared" si="101"/>
        <v>1119</v>
      </c>
      <c r="I369" s="550">
        <f t="shared" si="102"/>
        <v>616.75</v>
      </c>
      <c r="J369" s="113">
        <f t="shared" si="103"/>
        <v>502.25</v>
      </c>
      <c r="K369" s="549">
        <f t="shared" si="111"/>
        <v>3.8037671737645331</v>
      </c>
      <c r="L369" s="559"/>
      <c r="M369" s="433"/>
      <c r="N369" s="187">
        <f t="shared" si="113"/>
        <v>2.1120355024999871</v>
      </c>
      <c r="O369" s="187">
        <f t="shared" si="113"/>
        <v>2.070609000000001</v>
      </c>
      <c r="P369" s="113">
        <f t="shared" si="113"/>
        <v>2.0726296100000097</v>
      </c>
      <c r="Q369" s="116">
        <f t="shared" si="105"/>
        <v>45031</v>
      </c>
      <c r="R369" s="148">
        <f t="shared" si="106"/>
        <v>44331</v>
      </c>
      <c r="S369" s="187">
        <f t="shared" si="96"/>
        <v>5.9180717857122899E-5</v>
      </c>
      <c r="T369" s="549">
        <f t="shared" si="107"/>
        <v>700</v>
      </c>
      <c r="U369" s="113">
        <f t="shared" si="108"/>
        <v>656.75</v>
      </c>
      <c r="V369" s="113">
        <f t="shared" si="109"/>
        <v>43.25</v>
      </c>
      <c r="W369" s="549">
        <f t="shared" si="97"/>
        <v>2.0731685660473218</v>
      </c>
      <c r="Y369" s="556">
        <f t="shared" si="104"/>
        <v>1.7305986077172113</v>
      </c>
      <c r="Z369" s="433"/>
      <c r="AA369" s="433"/>
      <c r="AB369" s="433"/>
      <c r="AC369" s="433"/>
      <c r="AD369" s="433"/>
    </row>
    <row r="370" spans="2:30" x14ac:dyDescent="0.35">
      <c r="B370" s="116">
        <v>42549</v>
      </c>
      <c r="C370" s="186">
        <f t="shared" si="112"/>
        <v>4.0685619600000056</v>
      </c>
      <c r="D370" s="113">
        <f t="shared" si="112"/>
        <v>3.5764175625000005</v>
      </c>
      <c r="E370" s="186">
        <f t="shared" si="110"/>
        <v>4.3980732573726991E-4</v>
      </c>
      <c r="F370" s="148">
        <f t="shared" si="100"/>
        <v>44375.25</v>
      </c>
      <c r="G370" s="116"/>
      <c r="H370" s="549">
        <f t="shared" si="101"/>
        <v>1119</v>
      </c>
      <c r="I370" s="550">
        <f t="shared" si="102"/>
        <v>615.75</v>
      </c>
      <c r="J370" s="113">
        <f t="shared" si="103"/>
        <v>503.25</v>
      </c>
      <c r="K370" s="549">
        <f t="shared" si="111"/>
        <v>3.7977505991772817</v>
      </c>
      <c r="L370" s="559"/>
      <c r="M370" s="433"/>
      <c r="N370" s="187">
        <f t="shared" si="113"/>
        <v>2.0756605624999924</v>
      </c>
      <c r="O370" s="187">
        <f t="shared" si="113"/>
        <v>2.0473734224999873</v>
      </c>
      <c r="P370" s="113">
        <f t="shared" si="113"/>
        <v>2.0534346225000277</v>
      </c>
      <c r="Q370" s="116">
        <f t="shared" si="105"/>
        <v>45031</v>
      </c>
      <c r="R370" s="148">
        <f t="shared" si="106"/>
        <v>44331</v>
      </c>
      <c r="S370" s="187">
        <f t="shared" si="96"/>
        <v>4.0410200000007279E-5</v>
      </c>
      <c r="T370" s="549">
        <f t="shared" si="107"/>
        <v>700</v>
      </c>
      <c r="U370" s="113">
        <f t="shared" si="108"/>
        <v>655.75</v>
      </c>
      <c r="V370" s="113">
        <f t="shared" si="109"/>
        <v>44.25</v>
      </c>
      <c r="W370" s="549">
        <f t="shared" si="97"/>
        <v>2.0491615738499878</v>
      </c>
      <c r="Y370" s="556">
        <f t="shared" si="104"/>
        <v>1.748589025327294</v>
      </c>
      <c r="Z370" s="433"/>
      <c r="AA370" s="433"/>
      <c r="AB370" s="433"/>
      <c r="AC370" s="433"/>
      <c r="AD370" s="433"/>
    </row>
    <row r="371" spans="2:30" x14ac:dyDescent="0.35">
      <c r="B371" s="116">
        <v>42550</v>
      </c>
      <c r="C371" s="186">
        <f t="shared" si="112"/>
        <v>4.1032496100000149</v>
      </c>
      <c r="D371" s="113">
        <f t="shared" si="112"/>
        <v>3.6028801024999835</v>
      </c>
      <c r="E371" s="186">
        <f t="shared" si="110"/>
        <v>4.471577368186161E-4</v>
      </c>
      <c r="F371" s="148">
        <f t="shared" si="100"/>
        <v>44376.25</v>
      </c>
      <c r="G371" s="116"/>
      <c r="H371" s="549">
        <f t="shared" si="101"/>
        <v>1119</v>
      </c>
      <c r="I371" s="550">
        <f t="shared" si="102"/>
        <v>614.75</v>
      </c>
      <c r="J371" s="113">
        <f t="shared" si="103"/>
        <v>504.25</v>
      </c>
      <c r="K371" s="549">
        <f t="shared" si="111"/>
        <v>3.8283593912907707</v>
      </c>
      <c r="L371" s="559"/>
      <c r="M371" s="433"/>
      <c r="N371" s="187">
        <f t="shared" si="113"/>
        <v>2.0978889225000019</v>
      </c>
      <c r="O371" s="187">
        <f t="shared" si="113"/>
        <v>2.0695987024999862</v>
      </c>
      <c r="P371" s="113">
        <f t="shared" si="113"/>
        <v>2.0665678400000109</v>
      </c>
      <c r="Q371" s="116">
        <f t="shared" si="105"/>
        <v>45031</v>
      </c>
      <c r="R371" s="148">
        <f t="shared" si="106"/>
        <v>44331</v>
      </c>
      <c r="S371" s="187">
        <f t="shared" si="96"/>
        <v>4.0414600000022407E-5</v>
      </c>
      <c r="T371" s="549">
        <f t="shared" si="107"/>
        <v>700</v>
      </c>
      <c r="U371" s="113">
        <f t="shared" si="108"/>
        <v>654.75</v>
      </c>
      <c r="V371" s="113">
        <f t="shared" si="109"/>
        <v>45.25</v>
      </c>
      <c r="W371" s="549">
        <f t="shared" si="97"/>
        <v>2.0714274631499872</v>
      </c>
      <c r="Y371" s="556">
        <f t="shared" si="104"/>
        <v>1.7569319281407836</v>
      </c>
      <c r="Z371" s="433"/>
      <c r="AA371" s="433"/>
      <c r="AB371" s="433"/>
      <c r="AC371" s="433"/>
      <c r="AD371" s="433"/>
    </row>
    <row r="372" spans="2:30" x14ac:dyDescent="0.35">
      <c r="B372" s="116">
        <v>42551</v>
      </c>
      <c r="C372" s="186">
        <f t="shared" si="112"/>
        <v>4.1808076100000147</v>
      </c>
      <c r="D372" s="113">
        <f t="shared" si="112"/>
        <v>3.6150947224999896</v>
      </c>
      <c r="E372" s="186">
        <f t="shared" si="110"/>
        <v>5.0555217828420471E-4</v>
      </c>
      <c r="F372" s="148">
        <f t="shared" si="100"/>
        <v>44377.25</v>
      </c>
      <c r="G372" s="116"/>
      <c r="H372" s="549">
        <f t="shared" si="101"/>
        <v>1119</v>
      </c>
      <c r="I372" s="550">
        <f t="shared" si="102"/>
        <v>613.75</v>
      </c>
      <c r="J372" s="113">
        <f t="shared" si="103"/>
        <v>505.25</v>
      </c>
      <c r="K372" s="549">
        <f t="shared" si="111"/>
        <v>3.8705249605780843</v>
      </c>
      <c r="L372" s="559"/>
      <c r="M372" s="433"/>
      <c r="N372" s="187">
        <f t="shared" si="113"/>
        <v>2.0978889225000019</v>
      </c>
      <c r="O372" s="187">
        <f t="shared" si="113"/>
        <v>2.0675781225000245</v>
      </c>
      <c r="P372" s="113">
        <f t="shared" si="113"/>
        <v>2.0675781225000245</v>
      </c>
      <c r="Q372" s="116">
        <f t="shared" si="105"/>
        <v>45031</v>
      </c>
      <c r="R372" s="148">
        <f t="shared" si="106"/>
        <v>44331</v>
      </c>
      <c r="S372" s="187">
        <f t="shared" si="96"/>
        <v>4.3301142857110619E-5</v>
      </c>
      <c r="T372" s="549">
        <f t="shared" si="107"/>
        <v>700</v>
      </c>
      <c r="U372" s="113">
        <f t="shared" si="108"/>
        <v>653.75</v>
      </c>
      <c r="V372" s="113">
        <f t="shared" si="109"/>
        <v>46.25</v>
      </c>
      <c r="W372" s="549">
        <f t="shared" si="97"/>
        <v>2.0695808003571656</v>
      </c>
      <c r="Y372" s="556">
        <f t="shared" si="104"/>
        <v>1.8009441602209186</v>
      </c>
      <c r="Z372" s="433"/>
      <c r="AA372" s="433"/>
      <c r="AB372" s="433"/>
      <c r="AC372" s="433"/>
      <c r="AD372" s="433"/>
    </row>
    <row r="373" spans="2:30" x14ac:dyDescent="0.35">
      <c r="B373" s="116">
        <v>42552</v>
      </c>
      <c r="C373" s="186">
        <f t="shared" si="112"/>
        <v>4.1440660100000137</v>
      </c>
      <c r="D373" s="113">
        <f t="shared" si="112"/>
        <v>3.58048850249999</v>
      </c>
      <c r="E373" s="186">
        <f t="shared" si="110"/>
        <v>5.0364388516534739E-4</v>
      </c>
      <c r="F373" s="148">
        <f t="shared" si="100"/>
        <v>44378.25</v>
      </c>
      <c r="G373" s="116"/>
      <c r="H373" s="549">
        <f t="shared" si="101"/>
        <v>1119</v>
      </c>
      <c r="I373" s="550">
        <f t="shared" si="102"/>
        <v>612.75</v>
      </c>
      <c r="J373" s="113">
        <f t="shared" si="103"/>
        <v>506.25</v>
      </c>
      <c r="K373" s="549">
        <f t="shared" si="111"/>
        <v>3.8354582193649471</v>
      </c>
      <c r="L373" s="559"/>
      <c r="M373" s="433"/>
      <c r="N373" s="187">
        <f t="shared" si="113"/>
        <v>2.070609000000001</v>
      </c>
      <c r="O373" s="187">
        <f t="shared" si="113"/>
        <v>2.0403022500000256</v>
      </c>
      <c r="P373" s="113">
        <f t="shared" si="113"/>
        <v>2.0392921025000232</v>
      </c>
      <c r="Q373" s="116">
        <f t="shared" si="105"/>
        <v>45031</v>
      </c>
      <c r="R373" s="148">
        <f t="shared" si="106"/>
        <v>44331</v>
      </c>
      <c r="S373" s="187">
        <f t="shared" si="96"/>
        <v>4.3295357142822001E-5</v>
      </c>
      <c r="T373" s="549">
        <f t="shared" si="107"/>
        <v>700</v>
      </c>
      <c r="U373" s="113">
        <f t="shared" si="108"/>
        <v>652.75</v>
      </c>
      <c r="V373" s="113">
        <f t="shared" si="109"/>
        <v>47.25</v>
      </c>
      <c r="W373" s="549">
        <f t="shared" si="97"/>
        <v>2.0423479556250239</v>
      </c>
      <c r="Y373" s="556">
        <f t="shared" si="104"/>
        <v>1.7931102637399232</v>
      </c>
      <c r="Z373" s="433"/>
      <c r="AA373" s="433"/>
      <c r="AB373" s="433"/>
      <c r="AC373" s="433"/>
      <c r="AD373" s="433"/>
    </row>
    <row r="374" spans="2:30" x14ac:dyDescent="0.35">
      <c r="B374" s="116">
        <v>42555</v>
      </c>
      <c r="C374" s="186">
        <f t="shared" si="112"/>
        <v>4.1256976400000145</v>
      </c>
      <c r="D374" s="113">
        <f t="shared" si="112"/>
        <v>3.5631875600000029</v>
      </c>
      <c r="E374" s="186">
        <f t="shared" si="110"/>
        <v>5.0268997319035888E-4</v>
      </c>
      <c r="F374" s="148">
        <f t="shared" si="100"/>
        <v>44381.25</v>
      </c>
      <c r="G374" s="116"/>
      <c r="H374" s="549">
        <f t="shared" si="101"/>
        <v>1119</v>
      </c>
      <c r="I374" s="550">
        <f t="shared" si="102"/>
        <v>609.75</v>
      </c>
      <c r="J374" s="113">
        <f t="shared" si="103"/>
        <v>509.25</v>
      </c>
      <c r="K374" s="549">
        <f t="shared" si="111"/>
        <v>3.8191824288471929</v>
      </c>
      <c r="L374" s="559"/>
      <c r="M374" s="433"/>
      <c r="N374" s="187">
        <f t="shared" si="113"/>
        <v>2.0534346225000277</v>
      </c>
      <c r="O374" s="187">
        <f t="shared" si="113"/>
        <v>2.025150562500011</v>
      </c>
      <c r="P374" s="113">
        <f t="shared" si="113"/>
        <v>2.0201002499999676</v>
      </c>
      <c r="Q374" s="116">
        <f t="shared" si="105"/>
        <v>45031</v>
      </c>
      <c r="R374" s="148">
        <f t="shared" si="106"/>
        <v>44331</v>
      </c>
      <c r="S374" s="187">
        <f t="shared" si="96"/>
        <v>4.0405800000023871E-5</v>
      </c>
      <c r="T374" s="549">
        <f t="shared" si="107"/>
        <v>700</v>
      </c>
      <c r="U374" s="113">
        <f t="shared" si="108"/>
        <v>649.75</v>
      </c>
      <c r="V374" s="113">
        <f t="shared" si="109"/>
        <v>50.25</v>
      </c>
      <c r="W374" s="549">
        <f t="shared" si="97"/>
        <v>2.0271809539500123</v>
      </c>
      <c r="Y374" s="556">
        <f t="shared" si="104"/>
        <v>1.7920014748971806</v>
      </c>
      <c r="Z374" s="433"/>
      <c r="AA374" s="433"/>
      <c r="AB374" s="433"/>
      <c r="AC374" s="433"/>
      <c r="AD374" s="433"/>
    </row>
    <row r="375" spans="2:30" x14ac:dyDescent="0.35">
      <c r="B375" s="116">
        <v>42556</v>
      </c>
      <c r="C375" s="186">
        <f t="shared" si="112"/>
        <v>4.0818242025000062</v>
      </c>
      <c r="D375" s="113">
        <f t="shared" si="112"/>
        <v>3.534695039999991</v>
      </c>
      <c r="E375" s="186">
        <f t="shared" si="110"/>
        <v>4.8894473860591173E-4</v>
      </c>
      <c r="F375" s="148">
        <f t="shared" si="100"/>
        <v>44382.25</v>
      </c>
      <c r="G375" s="116"/>
      <c r="H375" s="549">
        <f t="shared" si="101"/>
        <v>1119</v>
      </c>
      <c r="I375" s="550">
        <f t="shared" si="102"/>
        <v>608.75</v>
      </c>
      <c r="J375" s="113">
        <f t="shared" si="103"/>
        <v>510.25</v>
      </c>
      <c r="K375" s="549">
        <f t="shared" si="111"/>
        <v>3.7841790928736576</v>
      </c>
      <c r="L375" s="559"/>
      <c r="M375" s="433"/>
      <c r="N375" s="187">
        <f t="shared" si="113"/>
        <v>2.0403022500000256</v>
      </c>
      <c r="O375" s="187">
        <f t="shared" si="113"/>
        <v>2.0100000000000007</v>
      </c>
      <c r="P375" s="113">
        <f t="shared" si="113"/>
        <v>2.0089900024999885</v>
      </c>
      <c r="Q375" s="116">
        <f t="shared" si="105"/>
        <v>45031</v>
      </c>
      <c r="R375" s="148">
        <f t="shared" si="106"/>
        <v>44331</v>
      </c>
      <c r="S375" s="187">
        <f t="shared" si="96"/>
        <v>4.3288928571464223E-5</v>
      </c>
      <c r="T375" s="549">
        <f t="shared" si="107"/>
        <v>700</v>
      </c>
      <c r="U375" s="113">
        <f t="shared" si="108"/>
        <v>648.75</v>
      </c>
      <c r="V375" s="113">
        <f t="shared" si="109"/>
        <v>51.25</v>
      </c>
      <c r="W375" s="549">
        <f t="shared" si="97"/>
        <v>2.0122185575892884</v>
      </c>
      <c r="Y375" s="556">
        <f t="shared" si="104"/>
        <v>1.7719605352843693</v>
      </c>
      <c r="Z375" s="433"/>
      <c r="AA375" s="433"/>
      <c r="AB375" s="433"/>
      <c r="AC375" s="433"/>
      <c r="AD375" s="433"/>
    </row>
    <row r="376" spans="2:30" x14ac:dyDescent="0.35">
      <c r="B376" s="116">
        <v>42557</v>
      </c>
      <c r="C376" s="186">
        <f t="shared" si="112"/>
        <v>4.0502002499999801</v>
      </c>
      <c r="D376" s="113">
        <f t="shared" si="112"/>
        <v>3.5092586025000205</v>
      </c>
      <c r="E376" s="186">
        <f t="shared" si="110"/>
        <v>4.8341523458441424E-4</v>
      </c>
      <c r="F376" s="148">
        <f t="shared" si="100"/>
        <v>44383.25</v>
      </c>
      <c r="G376" s="116"/>
      <c r="H376" s="549">
        <f t="shared" si="101"/>
        <v>1119</v>
      </c>
      <c r="I376" s="550">
        <f t="shared" si="102"/>
        <v>607.75</v>
      </c>
      <c r="J376" s="113">
        <f t="shared" si="103"/>
        <v>511.25</v>
      </c>
      <c r="K376" s="549">
        <f t="shared" si="111"/>
        <v>3.7564046411813021</v>
      </c>
      <c r="L376" s="559"/>
      <c r="M376" s="433"/>
      <c r="N376" s="187">
        <f t="shared" si="113"/>
        <v>1.997880360000015</v>
      </c>
      <c r="O376" s="187">
        <f t="shared" si="113"/>
        <v>1.9726334224999809</v>
      </c>
      <c r="P376" s="113">
        <f t="shared" si="113"/>
        <v>1.9776825600000159</v>
      </c>
      <c r="Q376" s="116">
        <f t="shared" si="105"/>
        <v>45031</v>
      </c>
      <c r="R376" s="148">
        <f t="shared" si="106"/>
        <v>44331</v>
      </c>
      <c r="S376" s="187">
        <f t="shared" si="96"/>
        <v>3.6067053571477358E-5</v>
      </c>
      <c r="T376" s="549">
        <f t="shared" si="107"/>
        <v>700</v>
      </c>
      <c r="U376" s="113">
        <f t="shared" si="108"/>
        <v>647.75</v>
      </c>
      <c r="V376" s="113">
        <f t="shared" si="109"/>
        <v>52.25</v>
      </c>
      <c r="W376" s="549">
        <f t="shared" si="97"/>
        <v>1.9745179260490906</v>
      </c>
      <c r="Y376" s="556">
        <f t="shared" si="104"/>
        <v>1.7818867151322115</v>
      </c>
      <c r="Z376" s="433"/>
      <c r="AA376" s="433"/>
      <c r="AB376" s="433"/>
      <c r="AC376" s="433"/>
      <c r="AD376" s="433"/>
    </row>
    <row r="377" spans="2:30" x14ac:dyDescent="0.35">
      <c r="B377" s="116">
        <v>42558</v>
      </c>
      <c r="C377" s="186">
        <f t="shared" si="112"/>
        <v>4.0451000624999844</v>
      </c>
      <c r="D377" s="113">
        <f t="shared" si="112"/>
        <v>3.5245200900000162</v>
      </c>
      <c r="E377" s="186">
        <f t="shared" si="110"/>
        <v>4.6521892091149977E-4</v>
      </c>
      <c r="F377" s="148">
        <f t="shared" si="100"/>
        <v>44384.25</v>
      </c>
      <c r="G377" s="116"/>
      <c r="H377" s="549">
        <f t="shared" si="101"/>
        <v>1119</v>
      </c>
      <c r="I377" s="550">
        <f t="shared" si="102"/>
        <v>606.75</v>
      </c>
      <c r="J377" s="113">
        <f t="shared" si="103"/>
        <v>512.25</v>
      </c>
      <c r="K377" s="549">
        <f t="shared" si="111"/>
        <v>3.762828482236932</v>
      </c>
      <c r="L377" s="559"/>
      <c r="M377" s="433"/>
      <c r="N377" s="187">
        <f t="shared" si="113"/>
        <v>1.9999002499999863</v>
      </c>
      <c r="O377" s="187">
        <f t="shared" si="113"/>
        <v>1.9746530624999981</v>
      </c>
      <c r="P377" s="113">
        <f t="shared" si="113"/>
        <v>1.9817219599999936</v>
      </c>
      <c r="Q377" s="116">
        <f t="shared" si="105"/>
        <v>45031</v>
      </c>
      <c r="R377" s="148">
        <f t="shared" si="106"/>
        <v>44331</v>
      </c>
      <c r="S377" s="187">
        <f t="shared" si="96"/>
        <v>3.6067410714268888E-5</v>
      </c>
      <c r="T377" s="549">
        <f t="shared" si="107"/>
        <v>700</v>
      </c>
      <c r="U377" s="113">
        <f t="shared" si="108"/>
        <v>646.75</v>
      </c>
      <c r="V377" s="113">
        <f t="shared" si="109"/>
        <v>53.25</v>
      </c>
      <c r="W377" s="549">
        <f t="shared" si="97"/>
        <v>1.9765736521205328</v>
      </c>
      <c r="Y377" s="556">
        <f t="shared" si="104"/>
        <v>1.7862548301163992</v>
      </c>
      <c r="Z377" s="433"/>
      <c r="AA377" s="433"/>
      <c r="AB377" s="433"/>
      <c r="AC377" s="433"/>
      <c r="AD377" s="433"/>
    </row>
    <row r="378" spans="2:30" x14ac:dyDescent="0.35">
      <c r="B378" s="116">
        <v>42559</v>
      </c>
      <c r="C378" s="186">
        <f t="shared" si="112"/>
        <v>4.0634613225000171</v>
      </c>
      <c r="D378" s="113">
        <f t="shared" si="112"/>
        <v>3.5631875600000029</v>
      </c>
      <c r="E378" s="186">
        <f t="shared" si="110"/>
        <v>4.4707217381591974E-4</v>
      </c>
      <c r="F378" s="148">
        <f t="shared" si="100"/>
        <v>44385.25</v>
      </c>
      <c r="G378" s="116"/>
      <c r="H378" s="549">
        <f t="shared" si="101"/>
        <v>1119</v>
      </c>
      <c r="I378" s="550">
        <f t="shared" si="102"/>
        <v>605.75</v>
      </c>
      <c r="J378" s="113">
        <f t="shared" si="103"/>
        <v>513.25</v>
      </c>
      <c r="K378" s="549">
        <f t="shared" si="111"/>
        <v>3.7926473532110236</v>
      </c>
      <c r="L378" s="559"/>
      <c r="M378" s="433"/>
      <c r="N378" s="187">
        <f t="shared" si="113"/>
        <v>2.0352515624999956</v>
      </c>
      <c r="O378" s="187">
        <f t="shared" si="113"/>
        <v>2.0211103024999844</v>
      </c>
      <c r="P378" s="113">
        <f t="shared" si="113"/>
        <v>2.0302009999999981</v>
      </c>
      <c r="Q378" s="116">
        <f t="shared" si="105"/>
        <v>45031</v>
      </c>
      <c r="R378" s="148">
        <f t="shared" si="106"/>
        <v>44331</v>
      </c>
      <c r="S378" s="187">
        <f t="shared" si="96"/>
        <v>2.0201800000016084E-5</v>
      </c>
      <c r="T378" s="549">
        <f t="shared" si="107"/>
        <v>700</v>
      </c>
      <c r="U378" s="113">
        <f t="shared" si="108"/>
        <v>645.75</v>
      </c>
      <c r="V378" s="113">
        <f t="shared" si="109"/>
        <v>54.25</v>
      </c>
      <c r="W378" s="549">
        <f t="shared" si="97"/>
        <v>2.0222062501499853</v>
      </c>
      <c r="Y378" s="556">
        <f t="shared" si="104"/>
        <v>1.7704411030610383</v>
      </c>
      <c r="Z378" s="433"/>
      <c r="AA378" s="433"/>
      <c r="AB378" s="433"/>
      <c r="AC378" s="433"/>
      <c r="AD378" s="433"/>
    </row>
    <row r="379" spans="2:30" x14ac:dyDescent="0.35">
      <c r="B379" s="116">
        <v>42562</v>
      </c>
      <c r="C379" s="186">
        <f t="shared" si="112"/>
        <v>4.0287803025000235</v>
      </c>
      <c r="D379" s="113">
        <f t="shared" si="112"/>
        <v>3.5530112099999789</v>
      </c>
      <c r="E379" s="186">
        <f t="shared" si="110"/>
        <v>4.2517345174266724E-4</v>
      </c>
      <c r="F379" s="148">
        <f t="shared" si="100"/>
        <v>44388.25</v>
      </c>
      <c r="G379" s="116"/>
      <c r="H379" s="549">
        <f t="shared" si="101"/>
        <v>1119</v>
      </c>
      <c r="I379" s="550">
        <f t="shared" si="102"/>
        <v>602.75</v>
      </c>
      <c r="J379" s="113">
        <f t="shared" si="103"/>
        <v>516.25</v>
      </c>
      <c r="K379" s="549">
        <f t="shared" si="111"/>
        <v>3.7725070044621307</v>
      </c>
      <c r="L379" s="559"/>
      <c r="M379" s="433"/>
      <c r="N379" s="187">
        <f t="shared" si="113"/>
        <v>2.0423225599999872</v>
      </c>
      <c r="O379" s="187">
        <f t="shared" si="113"/>
        <v>2.0271707224999824</v>
      </c>
      <c r="P379" s="113">
        <f t="shared" si="113"/>
        <v>2.0443428899999949</v>
      </c>
      <c r="Q379" s="116">
        <f t="shared" si="105"/>
        <v>45031</v>
      </c>
      <c r="R379" s="148">
        <f t="shared" si="106"/>
        <v>44331</v>
      </c>
      <c r="S379" s="187">
        <f t="shared" si="96"/>
        <v>2.1645482142864025E-5</v>
      </c>
      <c r="T379" s="549">
        <f t="shared" si="107"/>
        <v>700</v>
      </c>
      <c r="U379" s="113">
        <f t="shared" si="108"/>
        <v>642.75</v>
      </c>
      <c r="V379" s="113">
        <f t="shared" si="109"/>
        <v>57.25</v>
      </c>
      <c r="W379" s="549">
        <f t="shared" si="97"/>
        <v>2.0284099263526616</v>
      </c>
      <c r="Y379" s="556">
        <f t="shared" si="104"/>
        <v>1.7440970781094691</v>
      </c>
      <c r="Z379" s="433"/>
      <c r="AA379" s="433"/>
      <c r="AB379" s="433"/>
      <c r="AC379" s="433"/>
      <c r="AD379" s="433"/>
    </row>
    <row r="380" spans="2:30" x14ac:dyDescent="0.35">
      <c r="B380" s="116">
        <v>42563</v>
      </c>
      <c r="C380" s="186">
        <f t="shared" si="112"/>
        <v>4.0593809024999983</v>
      </c>
      <c r="D380" s="113">
        <f t="shared" si="112"/>
        <v>3.571329000000012</v>
      </c>
      <c r="E380" s="186">
        <f t="shared" si="110"/>
        <v>4.3615004691687783E-4</v>
      </c>
      <c r="F380" s="148">
        <f t="shared" si="100"/>
        <v>44389.25</v>
      </c>
      <c r="G380" s="116"/>
      <c r="H380" s="549">
        <f t="shared" si="101"/>
        <v>1119</v>
      </c>
      <c r="I380" s="550">
        <f t="shared" si="102"/>
        <v>601.75</v>
      </c>
      <c r="J380" s="113">
        <f t="shared" si="103"/>
        <v>517.25</v>
      </c>
      <c r="K380" s="549">
        <f t="shared" si="111"/>
        <v>3.7969276117677673</v>
      </c>
      <c r="L380" s="559"/>
      <c r="M380" s="433"/>
      <c r="N380" s="187">
        <f t="shared" si="113"/>
        <v>2.0766708899999875</v>
      </c>
      <c r="O380" s="187">
        <f t="shared" si="113"/>
        <v>2.0594960025000164</v>
      </c>
      <c r="P380" s="113">
        <f t="shared" si="113"/>
        <v>2.0645472900000073</v>
      </c>
      <c r="Q380" s="116">
        <f t="shared" si="105"/>
        <v>45031</v>
      </c>
      <c r="R380" s="148">
        <f t="shared" si="106"/>
        <v>44331</v>
      </c>
      <c r="S380" s="187">
        <f t="shared" si="96"/>
        <v>2.4535553571387275E-5</v>
      </c>
      <c r="T380" s="549">
        <f t="shared" si="107"/>
        <v>700</v>
      </c>
      <c r="U380" s="113">
        <f t="shared" si="108"/>
        <v>641.75</v>
      </c>
      <c r="V380" s="113">
        <f t="shared" si="109"/>
        <v>58.25</v>
      </c>
      <c r="W380" s="549">
        <f t="shared" si="97"/>
        <v>2.0609251984955499</v>
      </c>
      <c r="Y380" s="556">
        <f t="shared" si="104"/>
        <v>1.7360024132722174</v>
      </c>
      <c r="Z380" s="433"/>
      <c r="AA380" s="433"/>
      <c r="AB380" s="433"/>
      <c r="AC380" s="433"/>
      <c r="AD380" s="433"/>
    </row>
    <row r="381" spans="2:30" x14ac:dyDescent="0.35">
      <c r="B381" s="116">
        <v>42564</v>
      </c>
      <c r="C381" s="186">
        <f t="shared" si="112"/>
        <v>4.1001887024999961</v>
      </c>
      <c r="D381" s="113">
        <f t="shared" si="112"/>
        <v>3.5835417599999975</v>
      </c>
      <c r="E381" s="186">
        <f t="shared" si="110"/>
        <v>4.617041487935645E-4</v>
      </c>
      <c r="F381" s="148">
        <f t="shared" si="100"/>
        <v>44390.25</v>
      </c>
      <c r="G381" s="116"/>
      <c r="H381" s="549">
        <f t="shared" si="101"/>
        <v>1119</v>
      </c>
      <c r="I381" s="550">
        <f t="shared" si="102"/>
        <v>600.75</v>
      </c>
      <c r="J381" s="113">
        <f t="shared" si="103"/>
        <v>518.25</v>
      </c>
      <c r="K381" s="549">
        <f t="shared" si="111"/>
        <v>3.8228199351122623</v>
      </c>
      <c r="L381" s="559"/>
      <c r="M381" s="433"/>
      <c r="N381" s="187">
        <f t="shared" si="113"/>
        <v>2.113046009999997</v>
      </c>
      <c r="O381" s="187">
        <f t="shared" si="113"/>
        <v>2.0918264025000077</v>
      </c>
      <c r="P381" s="113">
        <f t="shared" si="113"/>
        <v>2.0928368100000094</v>
      </c>
      <c r="Q381" s="116">
        <f t="shared" si="105"/>
        <v>45031</v>
      </c>
      <c r="R381" s="148">
        <f t="shared" si="106"/>
        <v>44331</v>
      </c>
      <c r="S381" s="187">
        <f t="shared" si="96"/>
        <v>3.0313724999984715E-5</v>
      </c>
      <c r="T381" s="549">
        <f t="shared" si="107"/>
        <v>700</v>
      </c>
      <c r="U381" s="113">
        <f t="shared" si="108"/>
        <v>640.75</v>
      </c>
      <c r="V381" s="113">
        <f t="shared" si="109"/>
        <v>59.25</v>
      </c>
      <c r="W381" s="549">
        <f t="shared" si="97"/>
        <v>2.0936224907062568</v>
      </c>
      <c r="Y381" s="556">
        <f t="shared" si="104"/>
        <v>1.7291974444060054</v>
      </c>
      <c r="Z381" s="433"/>
      <c r="AA381" s="433"/>
      <c r="AB381" s="433"/>
      <c r="AC381" s="433"/>
      <c r="AD381" s="433"/>
    </row>
    <row r="382" spans="2:30" x14ac:dyDescent="0.35">
      <c r="B382" s="116">
        <v>42565</v>
      </c>
      <c r="C382" s="186">
        <f t="shared" si="112"/>
        <v>4.0471401225000037</v>
      </c>
      <c r="D382" s="113">
        <f t="shared" si="112"/>
        <v>3.5306250000000095</v>
      </c>
      <c r="E382" s="186">
        <f t="shared" si="110"/>
        <v>4.6158634718498144E-4</v>
      </c>
      <c r="F382" s="148">
        <f t="shared" si="100"/>
        <v>44391.25</v>
      </c>
      <c r="G382" s="116"/>
      <c r="H382" s="549">
        <f t="shared" si="101"/>
        <v>1119</v>
      </c>
      <c r="I382" s="550">
        <f t="shared" si="102"/>
        <v>599.75</v>
      </c>
      <c r="J382" s="113">
        <f t="shared" si="103"/>
        <v>519.25</v>
      </c>
      <c r="K382" s="549">
        <f t="shared" si="111"/>
        <v>3.7703037107758108</v>
      </c>
      <c r="L382" s="559"/>
      <c r="M382" s="433"/>
      <c r="N382" s="187">
        <f t="shared" si="113"/>
        <v>2.0827329599999889</v>
      </c>
      <c r="O382" s="187">
        <f t="shared" si="113"/>
        <v>2.0584857600000062</v>
      </c>
      <c r="P382" s="113">
        <f t="shared" si="113"/>
        <v>2.0504040000000057</v>
      </c>
      <c r="Q382" s="116">
        <f t="shared" si="105"/>
        <v>45031</v>
      </c>
      <c r="R382" s="148">
        <f t="shared" si="106"/>
        <v>44331</v>
      </c>
      <c r="S382" s="187">
        <f t="shared" si="96"/>
        <v>3.4638857142832435E-5</v>
      </c>
      <c r="T382" s="549">
        <f t="shared" si="107"/>
        <v>700</v>
      </c>
      <c r="U382" s="113">
        <f t="shared" si="108"/>
        <v>639.75</v>
      </c>
      <c r="V382" s="113">
        <f t="shared" si="109"/>
        <v>60.25</v>
      </c>
      <c r="W382" s="549">
        <f t="shared" si="97"/>
        <v>2.0605727511428618</v>
      </c>
      <c r="Y382" s="556">
        <f t="shared" si="104"/>
        <v>1.7097309596329491</v>
      </c>
      <c r="Z382" s="433"/>
      <c r="AA382" s="433"/>
      <c r="AB382" s="433"/>
      <c r="AC382" s="433"/>
      <c r="AD382" s="433"/>
    </row>
    <row r="383" spans="2:30" x14ac:dyDescent="0.35">
      <c r="B383" s="116">
        <v>42566</v>
      </c>
      <c r="C383" s="186">
        <f t="shared" si="112"/>
        <v>4.0889657599999962</v>
      </c>
      <c r="D383" s="113">
        <f t="shared" si="112"/>
        <v>3.5469056399999754</v>
      </c>
      <c r="E383" s="186">
        <f t="shared" si="110"/>
        <v>4.8441476318143056E-4</v>
      </c>
      <c r="F383" s="148">
        <f t="shared" si="100"/>
        <v>44392.25</v>
      </c>
      <c r="G383" s="116"/>
      <c r="H383" s="549">
        <f t="shared" si="101"/>
        <v>1119</v>
      </c>
      <c r="I383" s="550">
        <f t="shared" si="102"/>
        <v>598.75</v>
      </c>
      <c r="J383" s="113">
        <f t="shared" si="103"/>
        <v>520.25</v>
      </c>
      <c r="K383" s="549">
        <f t="shared" si="111"/>
        <v>3.7989224205451149</v>
      </c>
      <c r="L383" s="559"/>
      <c r="M383" s="433"/>
      <c r="N383" s="187">
        <f t="shared" si="113"/>
        <v>2.1211302500000029</v>
      </c>
      <c r="O383" s="187">
        <f t="shared" si="113"/>
        <v>2.0797019025000196</v>
      </c>
      <c r="P383" s="113">
        <f t="shared" si="113"/>
        <v>2.0564652899999869</v>
      </c>
      <c r="Q383" s="116">
        <f t="shared" si="105"/>
        <v>45031</v>
      </c>
      <c r="R383" s="148">
        <f t="shared" si="106"/>
        <v>44331</v>
      </c>
      <c r="S383" s="187">
        <f t="shared" si="96"/>
        <v>5.918335357140465E-5</v>
      </c>
      <c r="T383" s="549">
        <f t="shared" si="107"/>
        <v>700</v>
      </c>
      <c r="U383" s="113">
        <f t="shared" si="108"/>
        <v>638.75</v>
      </c>
      <c r="V383" s="113">
        <f t="shared" si="109"/>
        <v>61.25</v>
      </c>
      <c r="W383" s="549">
        <f t="shared" si="97"/>
        <v>2.0833268829062681</v>
      </c>
      <c r="Y383" s="556">
        <f t="shared" si="104"/>
        <v>1.7155955376388468</v>
      </c>
      <c r="Z383" s="433"/>
      <c r="AA383" s="433"/>
      <c r="AB383" s="433"/>
      <c r="AC383" s="433"/>
      <c r="AD383" s="433"/>
    </row>
    <row r="384" spans="2:30" x14ac:dyDescent="0.35">
      <c r="B384" s="116">
        <v>42569</v>
      </c>
      <c r="C384" s="186">
        <f t="shared" si="112"/>
        <v>4.0553005625000083</v>
      </c>
      <c r="D384" s="113">
        <f t="shared" si="112"/>
        <v>3.5133282224999896</v>
      </c>
      <c r="E384" s="186">
        <f t="shared" si="110"/>
        <v>4.843363181412142E-4</v>
      </c>
      <c r="F384" s="148">
        <f t="shared" si="100"/>
        <v>44395.25</v>
      </c>
      <c r="G384" s="116"/>
      <c r="H384" s="549">
        <f t="shared" si="101"/>
        <v>1119</v>
      </c>
      <c r="I384" s="550">
        <f t="shared" si="102"/>
        <v>595.75</v>
      </c>
      <c r="J384" s="113">
        <f t="shared" si="103"/>
        <v>523.25</v>
      </c>
      <c r="K384" s="549">
        <f t="shared" si="111"/>
        <v>3.7667572009673798</v>
      </c>
      <c r="L384" s="559"/>
      <c r="M384" s="433"/>
      <c r="N384" s="187">
        <f t="shared" si="113"/>
        <v>2.10698304000001</v>
      </c>
      <c r="O384" s="187">
        <f t="shared" si="113"/>
        <v>2.062526759999983</v>
      </c>
      <c r="P384" s="113">
        <f t="shared" si="113"/>
        <v>2.0312111024999968</v>
      </c>
      <c r="Q384" s="116">
        <f t="shared" si="105"/>
        <v>45031</v>
      </c>
      <c r="R384" s="148">
        <f t="shared" si="106"/>
        <v>44331</v>
      </c>
      <c r="S384" s="187">
        <f t="shared" si="96"/>
        <v>6.3508971428609986E-5</v>
      </c>
      <c r="T384" s="549">
        <f t="shared" si="107"/>
        <v>700</v>
      </c>
      <c r="U384" s="113">
        <f t="shared" si="108"/>
        <v>635.75</v>
      </c>
      <c r="V384" s="113">
        <f t="shared" si="109"/>
        <v>64.25</v>
      </c>
      <c r="W384" s="549">
        <f t="shared" si="97"/>
        <v>2.0666072114142713</v>
      </c>
      <c r="Y384" s="556">
        <f t="shared" si="104"/>
        <v>1.7001499895531085</v>
      </c>
      <c r="Z384" s="433"/>
      <c r="AA384" s="433"/>
      <c r="AB384" s="433"/>
      <c r="AC384" s="433"/>
      <c r="AD384" s="433"/>
    </row>
    <row r="385" spans="2:30" x14ac:dyDescent="0.35">
      <c r="B385" s="116">
        <v>42570</v>
      </c>
      <c r="C385" s="186">
        <f t="shared" ref="C385:D404" si="114">IF(C115="","",((1+C115/200)^2-1)*100)</f>
        <v>3.9890062499999823</v>
      </c>
      <c r="D385" s="113">
        <f t="shared" si="114"/>
        <v>3.4472068100000142</v>
      </c>
      <c r="E385" s="186">
        <f t="shared" si="110"/>
        <v>4.8418180518317082E-4</v>
      </c>
      <c r="F385" s="148">
        <f t="shared" si="100"/>
        <v>44396.25</v>
      </c>
      <c r="G385" s="116"/>
      <c r="H385" s="549">
        <f t="shared" si="101"/>
        <v>1119</v>
      </c>
      <c r="I385" s="550">
        <f t="shared" si="102"/>
        <v>594.75</v>
      </c>
      <c r="J385" s="113">
        <f t="shared" si="103"/>
        <v>524.25</v>
      </c>
      <c r="K385" s="549">
        <f t="shared" si="111"/>
        <v>3.7010391213672915</v>
      </c>
      <c r="L385" s="559"/>
      <c r="M385" s="433"/>
      <c r="N385" s="187">
        <f t="shared" ref="N385:P404" si="115">IF(N115="","",((1+N115/200)^2-1)*100)</f>
        <v>2.0594960025000164</v>
      </c>
      <c r="O385" s="187">
        <f t="shared" si="115"/>
        <v>2.0069700224999876</v>
      </c>
      <c r="P385" s="113">
        <f t="shared" si="115"/>
        <v>1.9756628899999962</v>
      </c>
      <c r="Q385" s="116">
        <f t="shared" si="105"/>
        <v>45031</v>
      </c>
      <c r="R385" s="148">
        <f t="shared" si="106"/>
        <v>44331</v>
      </c>
      <c r="S385" s="187">
        <f t="shared" si="96"/>
        <v>7.5037114285755481E-5</v>
      </c>
      <c r="T385" s="549">
        <f t="shared" si="107"/>
        <v>700</v>
      </c>
      <c r="U385" s="113">
        <f t="shared" si="108"/>
        <v>634.75</v>
      </c>
      <c r="V385" s="113">
        <f t="shared" si="109"/>
        <v>65.25</v>
      </c>
      <c r="W385" s="549">
        <f t="shared" si="97"/>
        <v>2.011866194207133</v>
      </c>
      <c r="Y385" s="556">
        <f t="shared" si="104"/>
        <v>1.6891729271601585</v>
      </c>
      <c r="Z385" s="433"/>
      <c r="AA385" s="433"/>
      <c r="AB385" s="433"/>
      <c r="AC385" s="433"/>
      <c r="AD385" s="433"/>
    </row>
    <row r="386" spans="2:30" x14ac:dyDescent="0.35">
      <c r="B386" s="116">
        <v>42571</v>
      </c>
      <c r="C386" s="186">
        <f t="shared" si="114"/>
        <v>4.005322889999996</v>
      </c>
      <c r="D386" s="113">
        <f t="shared" si="114"/>
        <v>3.4726356224999977</v>
      </c>
      <c r="E386" s="186">
        <f t="shared" si="110"/>
        <v>4.7603866621983762E-4</v>
      </c>
      <c r="F386" s="148">
        <f t="shared" si="100"/>
        <v>44397.25</v>
      </c>
      <c r="G386" s="116"/>
      <c r="H386" s="549">
        <f t="shared" si="101"/>
        <v>1119</v>
      </c>
      <c r="I386" s="550">
        <f t="shared" si="102"/>
        <v>593.75</v>
      </c>
      <c r="J386" s="113">
        <f t="shared" si="103"/>
        <v>525.25</v>
      </c>
      <c r="K386" s="549">
        <f t="shared" si="111"/>
        <v>3.7226749319319672</v>
      </c>
      <c r="L386" s="559"/>
      <c r="M386" s="433"/>
      <c r="N386" s="187">
        <f t="shared" si="115"/>
        <v>2.0584857600000062</v>
      </c>
      <c r="O386" s="187">
        <f t="shared" si="115"/>
        <v>2.0130300225000175</v>
      </c>
      <c r="P386" s="113">
        <f t="shared" si="115"/>
        <v>1.980712102499993</v>
      </c>
      <c r="Q386" s="116">
        <f t="shared" si="105"/>
        <v>45031</v>
      </c>
      <c r="R386" s="148">
        <f t="shared" si="106"/>
        <v>44331</v>
      </c>
      <c r="S386" s="187">
        <f t="shared" si="96"/>
        <v>6.4936767857126654E-5</v>
      </c>
      <c r="T386" s="549">
        <f t="shared" si="107"/>
        <v>700</v>
      </c>
      <c r="U386" s="113">
        <f t="shared" si="108"/>
        <v>633.75</v>
      </c>
      <c r="V386" s="113">
        <f t="shared" si="109"/>
        <v>66.25</v>
      </c>
      <c r="W386" s="549">
        <f t="shared" si="97"/>
        <v>2.0173320833705519</v>
      </c>
      <c r="Y386" s="556">
        <f t="shared" si="104"/>
        <v>1.7053428485614153</v>
      </c>
      <c r="Z386" s="433"/>
      <c r="AA386" s="433"/>
      <c r="AB386" s="433"/>
      <c r="AC386" s="433"/>
      <c r="AD386" s="433"/>
    </row>
    <row r="387" spans="2:30" x14ac:dyDescent="0.35">
      <c r="B387" s="116">
        <v>42572</v>
      </c>
      <c r="C387" s="186">
        <f t="shared" si="114"/>
        <v>3.9461811599999841</v>
      </c>
      <c r="D387" s="113">
        <f t="shared" si="114"/>
        <v>3.4146624899999756</v>
      </c>
      <c r="E387" s="186">
        <f t="shared" si="110"/>
        <v>4.7499434316354647E-4</v>
      </c>
      <c r="F387" s="148">
        <f t="shared" si="100"/>
        <v>44398.25</v>
      </c>
      <c r="G387" s="116"/>
      <c r="H387" s="549">
        <f t="shared" si="101"/>
        <v>1119</v>
      </c>
      <c r="I387" s="550">
        <f t="shared" si="102"/>
        <v>592.75</v>
      </c>
      <c r="J387" s="113">
        <f t="shared" si="103"/>
        <v>526.25</v>
      </c>
      <c r="K387" s="549">
        <f t="shared" si="111"/>
        <v>3.6646282630897917</v>
      </c>
      <c r="L387" s="559"/>
      <c r="M387" s="433"/>
      <c r="N387" s="187">
        <f t="shared" si="115"/>
        <v>2.0201002499999676</v>
      </c>
      <c r="O387" s="187">
        <f t="shared" si="115"/>
        <v>1.9726334224999809</v>
      </c>
      <c r="P387" s="113">
        <f t="shared" si="115"/>
        <v>1.9342640624999907</v>
      </c>
      <c r="Q387" s="116">
        <f t="shared" si="105"/>
        <v>45031</v>
      </c>
      <c r="R387" s="148">
        <f t="shared" si="106"/>
        <v>44331</v>
      </c>
      <c r="S387" s="187">
        <f t="shared" si="96"/>
        <v>6.780975357140966E-5</v>
      </c>
      <c r="T387" s="549">
        <f t="shared" si="107"/>
        <v>700</v>
      </c>
      <c r="U387" s="113">
        <f t="shared" si="108"/>
        <v>632.75</v>
      </c>
      <c r="V387" s="113">
        <f t="shared" si="109"/>
        <v>67.25</v>
      </c>
      <c r="W387" s="549">
        <f t="shared" si="97"/>
        <v>1.9771936284276581</v>
      </c>
      <c r="Y387" s="556">
        <f t="shared" si="104"/>
        <v>1.6874346346621336</v>
      </c>
      <c r="Z387" s="433"/>
      <c r="AA387" s="433"/>
      <c r="AB387" s="433"/>
      <c r="AC387" s="433"/>
      <c r="AD387" s="433"/>
    </row>
    <row r="388" spans="2:30" x14ac:dyDescent="0.35">
      <c r="B388" s="116">
        <v>42573</v>
      </c>
      <c r="C388" s="186">
        <f t="shared" si="114"/>
        <v>3.8839985224999873</v>
      </c>
      <c r="D388" s="113">
        <f t="shared" si="114"/>
        <v>3.3983922500000041</v>
      </c>
      <c r="E388" s="186">
        <f t="shared" si="110"/>
        <v>4.3396449731901985E-4</v>
      </c>
      <c r="F388" s="148">
        <f t="shared" si="100"/>
        <v>44399.25</v>
      </c>
      <c r="G388" s="116"/>
      <c r="H388" s="549">
        <f t="shared" si="101"/>
        <v>1119</v>
      </c>
      <c r="I388" s="550">
        <f t="shared" si="102"/>
        <v>591.75</v>
      </c>
      <c r="J388" s="113">
        <f t="shared" si="103"/>
        <v>527.25</v>
      </c>
      <c r="K388" s="549">
        <f t="shared" si="111"/>
        <v>3.6272000312114572</v>
      </c>
      <c r="L388" s="559"/>
      <c r="M388" s="433"/>
      <c r="N388" s="187">
        <f t="shared" si="115"/>
        <v>1.9928307224999831</v>
      </c>
      <c r="O388" s="187">
        <f t="shared" si="115"/>
        <v>1.9433508900000174</v>
      </c>
      <c r="P388" s="113">
        <f t="shared" si="115"/>
        <v>1.9090250000000086</v>
      </c>
      <c r="Q388" s="116">
        <f t="shared" si="105"/>
        <v>45031</v>
      </c>
      <c r="R388" s="148">
        <f t="shared" si="106"/>
        <v>44331</v>
      </c>
      <c r="S388" s="187">
        <f t="shared" si="96"/>
        <v>7.0685474999950971E-5</v>
      </c>
      <c r="T388" s="549">
        <f t="shared" si="107"/>
        <v>700</v>
      </c>
      <c r="U388" s="113">
        <f t="shared" si="108"/>
        <v>631.75</v>
      </c>
      <c r="V388" s="113">
        <f t="shared" si="109"/>
        <v>68.25</v>
      </c>
      <c r="W388" s="549">
        <f t="shared" si="97"/>
        <v>1.948175173668764</v>
      </c>
      <c r="Y388" s="556">
        <f t="shared" si="104"/>
        <v>1.6790248575426931</v>
      </c>
      <c r="Z388" s="433"/>
      <c r="AA388" s="433"/>
      <c r="AB388" s="433"/>
      <c r="AC388" s="433"/>
      <c r="AD388" s="433"/>
    </row>
    <row r="389" spans="2:30" x14ac:dyDescent="0.35">
      <c r="B389" s="116">
        <v>42576</v>
      </c>
      <c r="C389" s="186">
        <f t="shared" si="114"/>
        <v>3.943122562500001</v>
      </c>
      <c r="D389" s="113">
        <f t="shared" si="114"/>
        <v>3.4197472025000009</v>
      </c>
      <c r="E389" s="186">
        <f t="shared" si="110"/>
        <v>4.67717033065237E-4</v>
      </c>
      <c r="F389" s="148">
        <f t="shared" si="100"/>
        <v>44402.25</v>
      </c>
      <c r="G389" s="116"/>
      <c r="H389" s="549">
        <f t="shared" si="101"/>
        <v>1119</v>
      </c>
      <c r="I389" s="550">
        <f t="shared" si="102"/>
        <v>588.75</v>
      </c>
      <c r="J389" s="113">
        <f t="shared" si="103"/>
        <v>530.25</v>
      </c>
      <c r="K389" s="549">
        <f t="shared" si="111"/>
        <v>3.6677541592828429</v>
      </c>
      <c r="L389" s="559"/>
      <c r="M389" s="433"/>
      <c r="N389" s="187">
        <f t="shared" si="115"/>
        <v>2.0019201600000036</v>
      </c>
      <c r="O389" s="187">
        <f t="shared" si="115"/>
        <v>1.9504187025000119</v>
      </c>
      <c r="P389" s="113">
        <f t="shared" si="115"/>
        <v>1.9171011600000121</v>
      </c>
      <c r="Q389" s="116">
        <f t="shared" si="105"/>
        <v>45031</v>
      </c>
      <c r="R389" s="148">
        <f t="shared" si="106"/>
        <v>44331</v>
      </c>
      <c r="S389" s="187">
        <f t="shared" si="96"/>
        <v>7.3573510714273845E-5</v>
      </c>
      <c r="T389" s="549">
        <f t="shared" si="107"/>
        <v>700</v>
      </c>
      <c r="U389" s="113">
        <f t="shared" si="108"/>
        <v>628.75</v>
      </c>
      <c r="V389" s="113">
        <f t="shared" si="109"/>
        <v>71.25</v>
      </c>
      <c r="W389" s="549">
        <f t="shared" si="97"/>
        <v>1.9556608151384038</v>
      </c>
      <c r="Y389" s="556">
        <f t="shared" si="104"/>
        <v>1.712093344144439</v>
      </c>
      <c r="Z389" s="433"/>
      <c r="AA389" s="433"/>
      <c r="AB389" s="433"/>
      <c r="AC389" s="433"/>
      <c r="AD389" s="433"/>
    </row>
    <row r="390" spans="2:30" x14ac:dyDescent="0.35">
      <c r="B390" s="116">
        <v>42577</v>
      </c>
      <c r="C390" s="186">
        <f t="shared" si="114"/>
        <v>3.943122562500001</v>
      </c>
      <c r="D390" s="113">
        <f t="shared" si="114"/>
        <v>3.4136455625000117</v>
      </c>
      <c r="E390" s="186">
        <f t="shared" si="110"/>
        <v>4.7316979445932917E-4</v>
      </c>
      <c r="F390" s="148">
        <f t="shared" si="100"/>
        <v>44403.25</v>
      </c>
      <c r="G390" s="116"/>
      <c r="H390" s="549">
        <f t="shared" si="101"/>
        <v>1119</v>
      </c>
      <c r="I390" s="550">
        <f t="shared" si="102"/>
        <v>587.75</v>
      </c>
      <c r="J390" s="113">
        <f t="shared" si="103"/>
        <v>531.25</v>
      </c>
      <c r="K390" s="549">
        <f t="shared" si="111"/>
        <v>3.6650170158065305</v>
      </c>
      <c r="L390" s="559"/>
      <c r="M390" s="433"/>
      <c r="N390" s="187">
        <f t="shared" si="115"/>
        <v>1.997880360000015</v>
      </c>
      <c r="O390" s="187">
        <f t="shared" si="115"/>
        <v>1.9443605625000249</v>
      </c>
      <c r="P390" s="113">
        <f t="shared" si="115"/>
        <v>1.9090250000000086</v>
      </c>
      <c r="Q390" s="116">
        <f t="shared" si="105"/>
        <v>45031</v>
      </c>
      <c r="R390" s="148">
        <f t="shared" si="106"/>
        <v>44331</v>
      </c>
      <c r="S390" s="187">
        <f t="shared" si="96"/>
        <v>7.6456853571414492E-5</v>
      </c>
      <c r="T390" s="549">
        <f t="shared" si="107"/>
        <v>700</v>
      </c>
      <c r="U390" s="113">
        <f t="shared" si="108"/>
        <v>627.75</v>
      </c>
      <c r="V390" s="113">
        <f t="shared" si="109"/>
        <v>72.25</v>
      </c>
      <c r="W390" s="549">
        <f t="shared" si="97"/>
        <v>1.9498845701705596</v>
      </c>
      <c r="Y390" s="556">
        <f t="shared" si="104"/>
        <v>1.7151324456359709</v>
      </c>
      <c r="Z390" s="433"/>
      <c r="AA390" s="433"/>
      <c r="AB390" s="433"/>
      <c r="AC390" s="433"/>
      <c r="AD390" s="433"/>
    </row>
    <row r="391" spans="2:30" x14ac:dyDescent="0.35">
      <c r="B391" s="116">
        <v>42578</v>
      </c>
      <c r="C391" s="186">
        <f t="shared" si="114"/>
        <v>3.9839075624999998</v>
      </c>
      <c r="D391" s="113">
        <f t="shared" si="114"/>
        <v>3.4421214225000218</v>
      </c>
      <c r="E391" s="186">
        <f t="shared" si="110"/>
        <v>4.8416991957102583E-4</v>
      </c>
      <c r="F391" s="148">
        <f t="shared" si="100"/>
        <v>44404.25</v>
      </c>
      <c r="G391" s="116"/>
      <c r="H391" s="549">
        <f t="shared" si="101"/>
        <v>1119</v>
      </c>
      <c r="I391" s="550">
        <f t="shared" si="102"/>
        <v>586.75</v>
      </c>
      <c r="J391" s="113">
        <f t="shared" si="103"/>
        <v>532.25</v>
      </c>
      <c r="K391" s="549">
        <f t="shared" si="111"/>
        <v>3.6998208621917001</v>
      </c>
      <c r="L391" s="559"/>
      <c r="M391" s="433"/>
      <c r="N391" s="187">
        <f t="shared" si="115"/>
        <v>2.0352515624999956</v>
      </c>
      <c r="O391" s="187">
        <f t="shared" si="115"/>
        <v>1.9847515625000201</v>
      </c>
      <c r="P391" s="113">
        <f t="shared" si="115"/>
        <v>1.9483993024999924</v>
      </c>
      <c r="Q391" s="116">
        <f t="shared" si="105"/>
        <v>45031</v>
      </c>
      <c r="R391" s="148">
        <f t="shared" si="106"/>
        <v>44331</v>
      </c>
      <c r="S391" s="187">
        <f t="shared" si="96"/>
        <v>7.2142857142822229E-5</v>
      </c>
      <c r="T391" s="549">
        <f t="shared" si="107"/>
        <v>700</v>
      </c>
      <c r="U391" s="113">
        <f t="shared" si="108"/>
        <v>626.75</v>
      </c>
      <c r="V391" s="113">
        <f t="shared" si="109"/>
        <v>73.25</v>
      </c>
      <c r="W391" s="549">
        <f t="shared" si="97"/>
        <v>1.9900360267857318</v>
      </c>
      <c r="Y391" s="556">
        <f t="shared" si="104"/>
        <v>1.7097848354059684</v>
      </c>
      <c r="Z391" s="433"/>
      <c r="AA391" s="433"/>
      <c r="AB391" s="433"/>
      <c r="AC391" s="433"/>
      <c r="AD391" s="433"/>
    </row>
    <row r="392" spans="2:30" x14ac:dyDescent="0.35">
      <c r="B392" s="116">
        <v>42579</v>
      </c>
      <c r="C392" s="186">
        <f t="shared" si="114"/>
        <v>3.9543376399999941</v>
      </c>
      <c r="D392" s="113">
        <f t="shared" si="114"/>
        <v>3.4177133025000028</v>
      </c>
      <c r="E392" s="186">
        <f t="shared" si="110"/>
        <v>4.795570487041924E-4</v>
      </c>
      <c r="F392" s="148">
        <f t="shared" si="100"/>
        <v>44405.25</v>
      </c>
      <c r="G392" s="116"/>
      <c r="H392" s="549">
        <f t="shared" si="101"/>
        <v>1119</v>
      </c>
      <c r="I392" s="550">
        <f t="shared" si="102"/>
        <v>585.75</v>
      </c>
      <c r="J392" s="113">
        <f t="shared" si="103"/>
        <v>533.25</v>
      </c>
      <c r="K392" s="549">
        <f t="shared" si="111"/>
        <v>3.6734370987215135</v>
      </c>
      <c r="L392" s="559"/>
      <c r="M392" s="433"/>
      <c r="N392" s="187">
        <f t="shared" si="115"/>
        <v>2.0140400399999869</v>
      </c>
      <c r="O392" s="187">
        <f t="shared" si="115"/>
        <v>1.9332544399999874</v>
      </c>
      <c r="P392" s="113">
        <f t="shared" si="115"/>
        <v>1.9049870399999946</v>
      </c>
      <c r="Q392" s="116">
        <f t="shared" si="105"/>
        <v>45031</v>
      </c>
      <c r="R392" s="148">
        <f t="shared" si="106"/>
        <v>44331</v>
      </c>
      <c r="S392" s="187">
        <f t="shared" si="96"/>
        <v>1.1540799999999938E-4</v>
      </c>
      <c r="T392" s="549">
        <f t="shared" si="107"/>
        <v>700</v>
      </c>
      <c r="U392" s="113">
        <f t="shared" si="108"/>
        <v>625.75</v>
      </c>
      <c r="V392" s="113">
        <f t="shared" si="109"/>
        <v>74.25</v>
      </c>
      <c r="W392" s="549">
        <f t="shared" si="97"/>
        <v>1.9418234839999873</v>
      </c>
      <c r="Y392" s="556">
        <f t="shared" si="104"/>
        <v>1.7316136147215262</v>
      </c>
      <c r="Z392" s="433"/>
      <c r="AA392" s="433"/>
      <c r="AB392" s="433"/>
      <c r="AC392" s="433"/>
      <c r="AD392" s="433"/>
    </row>
    <row r="393" spans="2:30" x14ac:dyDescent="0.35">
      <c r="B393" s="116">
        <v>42580</v>
      </c>
      <c r="C393" s="186">
        <f t="shared" si="114"/>
        <v>3.9319080900000136</v>
      </c>
      <c r="D393" s="113">
        <f t="shared" si="114"/>
        <v>3.4034765624999963</v>
      </c>
      <c r="E393" s="186">
        <f t="shared" si="110"/>
        <v>4.722355026809806E-4</v>
      </c>
      <c r="F393" s="148">
        <f t="shared" si="100"/>
        <v>44406.25</v>
      </c>
      <c r="G393" s="116"/>
      <c r="H393" s="549">
        <f t="shared" si="101"/>
        <v>1119</v>
      </c>
      <c r="I393" s="550">
        <f t="shared" si="102"/>
        <v>584.75</v>
      </c>
      <c r="J393" s="113">
        <f t="shared" si="103"/>
        <v>534.25</v>
      </c>
      <c r="K393" s="549">
        <f t="shared" si="111"/>
        <v>3.6557683798073102</v>
      </c>
      <c r="L393" s="559"/>
      <c r="M393" s="433"/>
      <c r="N393" s="187">
        <f t="shared" si="115"/>
        <v>1.9887911024999871</v>
      </c>
      <c r="O393" s="187">
        <f t="shared" si="115"/>
        <v>1.9120535224999902</v>
      </c>
      <c r="P393" s="113">
        <f t="shared" si="115"/>
        <v>1.8888360000000048</v>
      </c>
      <c r="Q393" s="116">
        <f t="shared" si="105"/>
        <v>45031</v>
      </c>
      <c r="R393" s="148">
        <f t="shared" si="106"/>
        <v>44331</v>
      </c>
      <c r="S393" s="187">
        <f t="shared" si="96"/>
        <v>1.0962511428570996E-4</v>
      </c>
      <c r="T393" s="549">
        <f t="shared" si="107"/>
        <v>700</v>
      </c>
      <c r="U393" s="113">
        <f t="shared" si="108"/>
        <v>624.75</v>
      </c>
      <c r="V393" s="113">
        <f t="shared" si="109"/>
        <v>75.25</v>
      </c>
      <c r="W393" s="549">
        <f t="shared" si="97"/>
        <v>1.9203028123499899</v>
      </c>
      <c r="Y393" s="556">
        <f t="shared" si="104"/>
        <v>1.7354655674573203</v>
      </c>
      <c r="Z393" s="433"/>
      <c r="AA393" s="433"/>
      <c r="AB393" s="433"/>
      <c r="AC393" s="433"/>
      <c r="AD393" s="433"/>
    </row>
    <row r="394" spans="2:30" x14ac:dyDescent="0.35">
      <c r="B394" s="116">
        <v>42583</v>
      </c>
      <c r="C394" s="186">
        <f t="shared" si="114"/>
        <v>3.9176360000000132</v>
      </c>
      <c r="D394" s="113">
        <f t="shared" si="114"/>
        <v>3.3922912400000227</v>
      </c>
      <c r="E394" s="186">
        <f t="shared" si="110"/>
        <v>4.6947699731902638E-4</v>
      </c>
      <c r="F394" s="148">
        <f t="shared" si="100"/>
        <v>44409.25</v>
      </c>
      <c r="G394" s="116"/>
      <c r="H394" s="549">
        <f t="shared" si="101"/>
        <v>1119</v>
      </c>
      <c r="I394" s="550">
        <f t="shared" si="102"/>
        <v>581.75</v>
      </c>
      <c r="J394" s="113">
        <f t="shared" si="103"/>
        <v>537.25</v>
      </c>
      <c r="K394" s="549">
        <f t="shared" si="111"/>
        <v>3.6445177568096696</v>
      </c>
      <c r="L394" s="559"/>
      <c r="M394" s="433"/>
      <c r="N394" s="187">
        <f t="shared" si="115"/>
        <v>1.9413315600000036</v>
      </c>
      <c r="O394" s="187">
        <f t="shared" si="115"/>
        <v>1.8656211224999941</v>
      </c>
      <c r="P394" s="113">
        <f t="shared" si="115"/>
        <v>1.8464456100000026</v>
      </c>
      <c r="Q394" s="116">
        <f t="shared" si="105"/>
        <v>45031</v>
      </c>
      <c r="R394" s="148">
        <f t="shared" si="106"/>
        <v>44331</v>
      </c>
      <c r="S394" s="187">
        <f t="shared" si="96"/>
        <v>1.0815776785715643E-4</v>
      </c>
      <c r="T394" s="549">
        <f t="shared" si="107"/>
        <v>700</v>
      </c>
      <c r="U394" s="113">
        <f t="shared" si="108"/>
        <v>621.75</v>
      </c>
      <c r="V394" s="113">
        <f t="shared" si="109"/>
        <v>78.25</v>
      </c>
      <c r="W394" s="549">
        <f t="shared" si="97"/>
        <v>1.8740844678348165</v>
      </c>
      <c r="Y394" s="556">
        <f t="shared" si="104"/>
        <v>1.7704332889748531</v>
      </c>
      <c r="Z394" s="433"/>
      <c r="AA394" s="433"/>
      <c r="AB394" s="433"/>
      <c r="AC394" s="433"/>
      <c r="AD394" s="433"/>
    </row>
    <row r="395" spans="2:30" x14ac:dyDescent="0.35">
      <c r="B395" s="116">
        <v>42584</v>
      </c>
      <c r="C395" s="186">
        <f t="shared" si="114"/>
        <v>3.9094809600000113</v>
      </c>
      <c r="D395" s="113">
        <f t="shared" si="114"/>
        <v>3.3861904100000118</v>
      </c>
      <c r="E395" s="186">
        <f t="shared" si="110"/>
        <v>4.6764124218051797E-4</v>
      </c>
      <c r="F395" s="148">
        <f t="shared" si="100"/>
        <v>44410.25</v>
      </c>
      <c r="G395" s="116"/>
      <c r="H395" s="549">
        <f t="shared" si="101"/>
        <v>1119</v>
      </c>
      <c r="I395" s="550">
        <f t="shared" si="102"/>
        <v>580.75</v>
      </c>
      <c r="J395" s="113">
        <f t="shared" si="103"/>
        <v>538.25</v>
      </c>
      <c r="K395" s="549">
        <f t="shared" si="111"/>
        <v>3.6378983086036754</v>
      </c>
      <c r="L395" s="559"/>
      <c r="M395" s="433"/>
      <c r="N395" s="187">
        <f t="shared" si="115"/>
        <v>1.9413315600000036</v>
      </c>
      <c r="O395" s="187">
        <f t="shared" si="115"/>
        <v>1.8636025624999775</v>
      </c>
      <c r="P395" s="113">
        <f t="shared" si="115"/>
        <v>1.8474548025000148</v>
      </c>
      <c r="Q395" s="116">
        <f t="shared" si="105"/>
        <v>45031</v>
      </c>
      <c r="R395" s="148">
        <f t="shared" si="106"/>
        <v>44331</v>
      </c>
      <c r="S395" s="187">
        <f t="shared" si="96"/>
        <v>1.1104142500003736E-4</v>
      </c>
      <c r="T395" s="549">
        <f t="shared" si="107"/>
        <v>700</v>
      </c>
      <c r="U395" s="113">
        <f t="shared" si="108"/>
        <v>620.75</v>
      </c>
      <c r="V395" s="113">
        <f t="shared" si="109"/>
        <v>79.25</v>
      </c>
      <c r="W395" s="549">
        <f t="shared" si="97"/>
        <v>1.8724025954312304</v>
      </c>
      <c r="Y395" s="556">
        <f t="shared" si="104"/>
        <v>1.7654957131724449</v>
      </c>
      <c r="Z395" s="433"/>
      <c r="AA395" s="433"/>
      <c r="AB395" s="433"/>
      <c r="AC395" s="433"/>
      <c r="AD395" s="433"/>
    </row>
    <row r="396" spans="2:30" x14ac:dyDescent="0.35">
      <c r="B396" s="116">
        <v>42585</v>
      </c>
      <c r="C396" s="186">
        <f t="shared" si="114"/>
        <v>3.9237524900000098</v>
      </c>
      <c r="D396" s="113">
        <f t="shared" si="114"/>
        <v>3.3851736225000151</v>
      </c>
      <c r="E396" s="186">
        <f t="shared" si="110"/>
        <v>4.8130372430741264E-4</v>
      </c>
      <c r="F396" s="148">
        <f t="shared" si="100"/>
        <v>44411.25</v>
      </c>
      <c r="G396" s="116"/>
      <c r="H396" s="549">
        <f t="shared" si="101"/>
        <v>1119</v>
      </c>
      <c r="I396" s="550">
        <f t="shared" si="102"/>
        <v>579.75</v>
      </c>
      <c r="J396" s="113">
        <f t="shared" si="103"/>
        <v>539.25</v>
      </c>
      <c r="K396" s="549">
        <f t="shared" si="111"/>
        <v>3.6447166558327875</v>
      </c>
      <c r="L396" s="559"/>
      <c r="M396" s="433"/>
      <c r="N396" s="187">
        <f t="shared" si="115"/>
        <v>1.9696040000000137</v>
      </c>
      <c r="O396" s="187">
        <f t="shared" si="115"/>
        <v>1.8837890624999742</v>
      </c>
      <c r="P396" s="113">
        <f t="shared" si="115"/>
        <v>1.8636025624999775</v>
      </c>
      <c r="Q396" s="116">
        <f t="shared" si="105"/>
        <v>45031</v>
      </c>
      <c r="R396" s="148">
        <f t="shared" si="106"/>
        <v>44331</v>
      </c>
      <c r="S396" s="187">
        <f t="shared" si="96"/>
        <v>1.2259276785719919E-4</v>
      </c>
      <c r="T396" s="549">
        <f t="shared" si="107"/>
        <v>700</v>
      </c>
      <c r="U396" s="113">
        <f t="shared" si="108"/>
        <v>619.75</v>
      </c>
      <c r="V396" s="113">
        <f t="shared" si="109"/>
        <v>80.25</v>
      </c>
      <c r="W396" s="549">
        <f t="shared" si="97"/>
        <v>1.8936271321205145</v>
      </c>
      <c r="Y396" s="556">
        <f t="shared" si="104"/>
        <v>1.751089523712273</v>
      </c>
      <c r="Z396" s="433"/>
      <c r="AA396" s="433"/>
      <c r="AB396" s="433"/>
      <c r="AC396" s="433"/>
      <c r="AD396" s="433"/>
    </row>
    <row r="397" spans="2:30" x14ac:dyDescent="0.35">
      <c r="B397" s="116">
        <v>42586</v>
      </c>
      <c r="C397" s="186">
        <f t="shared" si="114"/>
        <v>3.8952104100000051</v>
      </c>
      <c r="D397" s="113">
        <f t="shared" si="114"/>
        <v>3.3597555599999884</v>
      </c>
      <c r="E397" s="186">
        <f t="shared" si="110"/>
        <v>4.7851193029492111E-4</v>
      </c>
      <c r="F397" s="148">
        <f t="shared" si="100"/>
        <v>44412.25</v>
      </c>
      <c r="G397" s="116"/>
      <c r="H397" s="549">
        <f t="shared" si="101"/>
        <v>1119</v>
      </c>
      <c r="I397" s="550">
        <f t="shared" si="102"/>
        <v>578.75</v>
      </c>
      <c r="J397" s="113">
        <f t="shared" si="103"/>
        <v>540.25</v>
      </c>
      <c r="K397" s="549">
        <f t="shared" si="111"/>
        <v>3.6182716303418196</v>
      </c>
      <c r="L397" s="559"/>
      <c r="M397" s="433"/>
      <c r="N397" s="187">
        <f t="shared" si="115"/>
        <v>1.9706138025000097</v>
      </c>
      <c r="O397" s="187">
        <f t="shared" si="115"/>
        <v>1.8807609600000053</v>
      </c>
      <c r="P397" s="113">
        <f t="shared" si="115"/>
        <v>1.8545192900000229</v>
      </c>
      <c r="Q397" s="116">
        <f t="shared" si="105"/>
        <v>45031</v>
      </c>
      <c r="R397" s="148">
        <f t="shared" si="106"/>
        <v>44331</v>
      </c>
      <c r="S397" s="187">
        <f t="shared" si="96"/>
        <v>1.2836120357143495E-4</v>
      </c>
      <c r="T397" s="549">
        <f t="shared" si="107"/>
        <v>700</v>
      </c>
      <c r="U397" s="113">
        <f t="shared" si="108"/>
        <v>618.75</v>
      </c>
      <c r="V397" s="113">
        <f t="shared" si="109"/>
        <v>81.25</v>
      </c>
      <c r="W397" s="549">
        <f t="shared" si="97"/>
        <v>1.8911903077901844</v>
      </c>
      <c r="Y397" s="556">
        <f t="shared" si="104"/>
        <v>1.7270813225516353</v>
      </c>
      <c r="Z397" s="433"/>
      <c r="AA397" s="433"/>
      <c r="AB397" s="433"/>
      <c r="AC397" s="433"/>
      <c r="AD397" s="433"/>
    </row>
    <row r="398" spans="2:30" x14ac:dyDescent="0.35">
      <c r="B398" s="116">
        <v>42587</v>
      </c>
      <c r="C398" s="186">
        <f t="shared" si="114"/>
        <v>3.8799216224999933</v>
      </c>
      <c r="D398" s="113">
        <f t="shared" si="114"/>
        <v>3.3536556899999903</v>
      </c>
      <c r="E398" s="186">
        <f t="shared" si="110"/>
        <v>4.7030020777480159E-4</v>
      </c>
      <c r="F398" s="148">
        <f t="shared" si="100"/>
        <v>44413.25</v>
      </c>
      <c r="G398" s="116"/>
      <c r="H398" s="549">
        <f t="shared" si="101"/>
        <v>1119</v>
      </c>
      <c r="I398" s="550">
        <f t="shared" si="102"/>
        <v>577.75</v>
      </c>
      <c r="J398" s="113">
        <f t="shared" si="103"/>
        <v>541.25</v>
      </c>
      <c r="K398" s="549">
        <f t="shared" si="111"/>
        <v>3.6082056774581015</v>
      </c>
      <c r="L398" s="559"/>
      <c r="M398" s="433"/>
      <c r="N398" s="187">
        <f t="shared" si="115"/>
        <v>1.9322448224999844</v>
      </c>
      <c r="O398" s="187">
        <f t="shared" si="115"/>
        <v>1.8454364224999908</v>
      </c>
      <c r="P398" s="113">
        <f t="shared" si="115"/>
        <v>1.8252537224999976</v>
      </c>
      <c r="Q398" s="116">
        <f t="shared" si="105"/>
        <v>45031</v>
      </c>
      <c r="R398" s="148">
        <f t="shared" si="106"/>
        <v>44331</v>
      </c>
      <c r="S398" s="187">
        <f t="shared" si="96"/>
        <v>1.2401199999999082E-4</v>
      </c>
      <c r="T398" s="549">
        <f t="shared" si="107"/>
        <v>700</v>
      </c>
      <c r="U398" s="113">
        <f t="shared" si="108"/>
        <v>617.75</v>
      </c>
      <c r="V398" s="113">
        <f t="shared" si="109"/>
        <v>82.25</v>
      </c>
      <c r="W398" s="549">
        <f t="shared" si="97"/>
        <v>1.85563640949999</v>
      </c>
      <c r="Y398" s="556">
        <f t="shared" si="104"/>
        <v>1.7525692679581115</v>
      </c>
      <c r="Z398" s="433"/>
      <c r="AA398" s="433"/>
      <c r="AB398" s="433"/>
      <c r="AC398" s="433"/>
      <c r="AD398" s="433"/>
    </row>
    <row r="399" spans="2:30" x14ac:dyDescent="0.35">
      <c r="B399" s="116">
        <v>42590</v>
      </c>
      <c r="C399" s="186">
        <f t="shared" si="114"/>
        <v>3.9268108024999915</v>
      </c>
      <c r="D399" s="113">
        <f t="shared" si="114"/>
        <v>3.3739892899999901</v>
      </c>
      <c r="E399" s="186">
        <f t="shared" si="110"/>
        <v>4.9403173592493419E-4</v>
      </c>
      <c r="F399" s="148">
        <f t="shared" si="100"/>
        <v>44416.25</v>
      </c>
      <c r="G399" s="116"/>
      <c r="H399" s="549">
        <f t="shared" si="101"/>
        <v>1119</v>
      </c>
      <c r="I399" s="550">
        <f t="shared" si="102"/>
        <v>574.75</v>
      </c>
      <c r="J399" s="113">
        <f t="shared" si="103"/>
        <v>544.25</v>
      </c>
      <c r="K399" s="549">
        <f t="shared" si="111"/>
        <v>3.6428660622771356</v>
      </c>
      <c r="L399" s="559"/>
      <c r="M399" s="433"/>
      <c r="N399" s="187">
        <f t="shared" si="115"/>
        <v>1.9605160025000012</v>
      </c>
      <c r="O399" s="187">
        <f t="shared" si="115"/>
        <v>1.8666304100000142</v>
      </c>
      <c r="P399" s="113">
        <f t="shared" si="115"/>
        <v>1.8403905600000048</v>
      </c>
      <c r="Q399" s="116">
        <f t="shared" si="105"/>
        <v>45031</v>
      </c>
      <c r="R399" s="148">
        <f t="shared" si="106"/>
        <v>44331</v>
      </c>
      <c r="S399" s="187">
        <f t="shared" si="96"/>
        <v>1.3412227499998153E-4</v>
      </c>
      <c r="T399" s="549">
        <f t="shared" si="107"/>
        <v>700</v>
      </c>
      <c r="U399" s="113">
        <f t="shared" si="108"/>
        <v>614.75</v>
      </c>
      <c r="V399" s="113">
        <f t="shared" si="109"/>
        <v>85.25</v>
      </c>
      <c r="W399" s="549">
        <f t="shared" si="97"/>
        <v>1.8780643339437626</v>
      </c>
      <c r="Y399" s="556">
        <f t="shared" si="104"/>
        <v>1.764801728333373</v>
      </c>
      <c r="Z399" s="433"/>
      <c r="AA399" s="433"/>
      <c r="AB399" s="433"/>
      <c r="AC399" s="433"/>
      <c r="AD399" s="433"/>
    </row>
    <row r="400" spans="2:30" x14ac:dyDescent="0.35">
      <c r="B400" s="116">
        <v>42591</v>
      </c>
      <c r="C400" s="186">
        <f t="shared" si="114"/>
        <v>3.8972490000000137</v>
      </c>
      <c r="D400" s="113">
        <f t="shared" si="114"/>
        <v>3.3333240899999783</v>
      </c>
      <c r="E400" s="186">
        <f t="shared" si="110"/>
        <v>5.0395434316357051E-4</v>
      </c>
      <c r="F400" s="148">
        <f t="shared" si="100"/>
        <v>44417.25</v>
      </c>
      <c r="G400" s="116"/>
      <c r="H400" s="549">
        <f t="shared" si="101"/>
        <v>1119</v>
      </c>
      <c r="I400" s="550">
        <f t="shared" si="102"/>
        <v>573.75</v>
      </c>
      <c r="J400" s="113">
        <f t="shared" si="103"/>
        <v>545.25</v>
      </c>
      <c r="K400" s="549">
        <f t="shared" si="111"/>
        <v>3.6081051956099151</v>
      </c>
      <c r="L400" s="559"/>
      <c r="M400" s="433"/>
      <c r="N400" s="187">
        <f t="shared" si="115"/>
        <v>1.9352736899999945</v>
      </c>
      <c r="O400" s="187">
        <f t="shared" si="115"/>
        <v>1.8232355624999919</v>
      </c>
      <c r="P400" s="113">
        <f t="shared" si="115"/>
        <v>1.8020460899999868</v>
      </c>
      <c r="Q400" s="116">
        <f t="shared" si="105"/>
        <v>45031</v>
      </c>
      <c r="R400" s="148">
        <f t="shared" si="106"/>
        <v>44331</v>
      </c>
      <c r="S400" s="187">
        <f t="shared" si="96"/>
        <v>1.6005446785714663E-4</v>
      </c>
      <c r="T400" s="549">
        <f t="shared" si="107"/>
        <v>700</v>
      </c>
      <c r="U400" s="113">
        <f t="shared" si="108"/>
        <v>613.75</v>
      </c>
      <c r="V400" s="113">
        <f t="shared" si="109"/>
        <v>86.25</v>
      </c>
      <c r="W400" s="549">
        <f t="shared" si="97"/>
        <v>1.8370402603526708</v>
      </c>
      <c r="Y400" s="556">
        <f t="shared" si="104"/>
        <v>1.7710649352572443</v>
      </c>
      <c r="Z400" s="433"/>
      <c r="AA400" s="433"/>
      <c r="AB400" s="433"/>
      <c r="AC400" s="433"/>
      <c r="AD400" s="433"/>
    </row>
    <row r="401" spans="2:30" x14ac:dyDescent="0.35">
      <c r="B401" s="116">
        <v>42592</v>
      </c>
      <c r="C401" s="186">
        <f t="shared" si="114"/>
        <v>3.8625956900000258</v>
      </c>
      <c r="D401" s="113">
        <f t="shared" si="114"/>
        <v>3.3201096225000004</v>
      </c>
      <c r="E401" s="186">
        <f t="shared" si="110"/>
        <v>4.8479541331548291E-4</v>
      </c>
      <c r="F401" s="148">
        <f t="shared" si="100"/>
        <v>44418.25</v>
      </c>
      <c r="G401" s="116"/>
      <c r="H401" s="549">
        <f t="shared" si="101"/>
        <v>1119</v>
      </c>
      <c r="I401" s="550">
        <f t="shared" si="102"/>
        <v>572.75</v>
      </c>
      <c r="J401" s="113">
        <f t="shared" si="103"/>
        <v>546.25</v>
      </c>
      <c r="K401" s="549">
        <f t="shared" si="111"/>
        <v>3.5849291170235831</v>
      </c>
      <c r="L401" s="559"/>
      <c r="M401" s="433"/>
      <c r="N401" s="187">
        <f t="shared" si="115"/>
        <v>1.8847984399999795</v>
      </c>
      <c r="O401" s="187">
        <f t="shared" si="115"/>
        <v>1.7859032100000061</v>
      </c>
      <c r="P401" s="113">
        <f t="shared" si="115"/>
        <v>1.7667352025000138</v>
      </c>
      <c r="Q401" s="116">
        <f t="shared" si="105"/>
        <v>45031</v>
      </c>
      <c r="R401" s="148">
        <f t="shared" si="106"/>
        <v>44331</v>
      </c>
      <c r="S401" s="187">
        <f t="shared" si="96"/>
        <v>1.4127889999996209E-4</v>
      </c>
      <c r="T401" s="549">
        <f t="shared" si="107"/>
        <v>700</v>
      </c>
      <c r="U401" s="113">
        <f t="shared" si="108"/>
        <v>612.75</v>
      </c>
      <c r="V401" s="113">
        <f t="shared" si="109"/>
        <v>87.25</v>
      </c>
      <c r="W401" s="549">
        <f t="shared" si="97"/>
        <v>1.7982297940250027</v>
      </c>
      <c r="Y401" s="556">
        <f t="shared" si="104"/>
        <v>1.7866993229985804</v>
      </c>
      <c r="Z401" s="433"/>
      <c r="AA401" s="433"/>
      <c r="AB401" s="433"/>
      <c r="AC401" s="433"/>
      <c r="AD401" s="433"/>
    </row>
    <row r="402" spans="2:30" x14ac:dyDescent="0.35">
      <c r="B402" s="116">
        <v>42593</v>
      </c>
      <c r="C402" s="186">
        <f t="shared" si="114"/>
        <v>3.842214090000029</v>
      </c>
      <c r="D402" s="113">
        <f t="shared" si="114"/>
        <v>3.3211260899999928</v>
      </c>
      <c r="E402" s="186">
        <f t="shared" si="110"/>
        <v>4.6567292225204305E-4</v>
      </c>
      <c r="F402" s="148">
        <f t="shared" si="100"/>
        <v>44419.25</v>
      </c>
      <c r="G402" s="116"/>
      <c r="H402" s="549">
        <f t="shared" si="101"/>
        <v>1119</v>
      </c>
      <c r="I402" s="550">
        <f t="shared" si="102"/>
        <v>571.75</v>
      </c>
      <c r="J402" s="113">
        <f t="shared" si="103"/>
        <v>547.25</v>
      </c>
      <c r="K402" s="549">
        <f t="shared" si="111"/>
        <v>3.5759655967024235</v>
      </c>
      <c r="L402" s="559"/>
      <c r="M402" s="433"/>
      <c r="N402" s="187">
        <f t="shared" si="115"/>
        <v>1.8726862400000099</v>
      </c>
      <c r="O402" s="187">
        <f t="shared" si="115"/>
        <v>1.7848943224999969</v>
      </c>
      <c r="P402" s="113">
        <f t="shared" si="115"/>
        <v>1.7838854400000104</v>
      </c>
      <c r="Q402" s="116">
        <f t="shared" si="105"/>
        <v>45031</v>
      </c>
      <c r="R402" s="148">
        <f t="shared" si="106"/>
        <v>44331</v>
      </c>
      <c r="S402" s="187">
        <f t="shared" si="96"/>
        <v>1.2541702500001861E-4</v>
      </c>
      <c r="T402" s="549">
        <f t="shared" si="107"/>
        <v>700</v>
      </c>
      <c r="U402" s="113">
        <f t="shared" si="108"/>
        <v>611.75</v>
      </c>
      <c r="V402" s="113">
        <f t="shared" si="109"/>
        <v>88.25</v>
      </c>
      <c r="W402" s="549">
        <f t="shared" si="97"/>
        <v>1.7959623749562486</v>
      </c>
      <c r="Y402" s="556">
        <f t="shared" si="104"/>
        <v>1.780003221746175</v>
      </c>
      <c r="Z402" s="433"/>
      <c r="AA402" s="433"/>
      <c r="AB402" s="433"/>
      <c r="AC402" s="433"/>
      <c r="AD402" s="433"/>
    </row>
    <row r="403" spans="2:30" x14ac:dyDescent="0.35">
      <c r="B403" s="116">
        <v>42594</v>
      </c>
      <c r="C403" s="186">
        <f t="shared" si="114"/>
        <v>3.8218344899999757</v>
      </c>
      <c r="D403" s="113">
        <f t="shared" si="114"/>
        <v>3.3180767025000169</v>
      </c>
      <c r="E403" s="186">
        <f t="shared" si="110"/>
        <v>4.5018569034848863E-4</v>
      </c>
      <c r="F403" s="148">
        <f t="shared" si="100"/>
        <v>44420.25</v>
      </c>
      <c r="G403" s="116"/>
      <c r="H403" s="549">
        <f t="shared" si="101"/>
        <v>1119</v>
      </c>
      <c r="I403" s="550">
        <f t="shared" si="102"/>
        <v>570.75</v>
      </c>
      <c r="J403" s="113">
        <f t="shared" si="103"/>
        <v>548.25</v>
      </c>
      <c r="K403" s="549">
        <f t="shared" si="111"/>
        <v>3.5648910072335758</v>
      </c>
      <c r="L403" s="559"/>
      <c r="M403" s="433"/>
      <c r="N403" s="187">
        <f t="shared" si="115"/>
        <v>1.8837890624999742</v>
      </c>
      <c r="O403" s="187">
        <f t="shared" si="115"/>
        <v>1.7879209999999812</v>
      </c>
      <c r="P403" s="113">
        <f t="shared" si="115"/>
        <v>1.7798499600000239</v>
      </c>
      <c r="Q403" s="116">
        <f t="shared" si="105"/>
        <v>45031</v>
      </c>
      <c r="R403" s="148">
        <f t="shared" si="106"/>
        <v>44331</v>
      </c>
      <c r="S403" s="187">
        <f t="shared" si="96"/>
        <v>1.3695437499999002E-4</v>
      </c>
      <c r="T403" s="549">
        <f t="shared" si="107"/>
        <v>700</v>
      </c>
      <c r="U403" s="113">
        <f t="shared" si="108"/>
        <v>610.75</v>
      </c>
      <c r="V403" s="113">
        <f t="shared" si="109"/>
        <v>89.25</v>
      </c>
      <c r="W403" s="549">
        <f t="shared" si="97"/>
        <v>1.8001441779687304</v>
      </c>
      <c r="Y403" s="556">
        <f t="shared" si="104"/>
        <v>1.7647468292648454</v>
      </c>
      <c r="Z403" s="433"/>
      <c r="AA403" s="433"/>
      <c r="AB403" s="433"/>
      <c r="AC403" s="433"/>
      <c r="AD403" s="433"/>
    </row>
    <row r="404" spans="2:30" x14ac:dyDescent="0.35">
      <c r="B404" s="116">
        <v>42597</v>
      </c>
      <c r="C404" s="186">
        <f t="shared" si="114"/>
        <v>3.7953439999999894</v>
      </c>
      <c r="D404" s="113">
        <f t="shared" si="114"/>
        <v>3.294699560000014</v>
      </c>
      <c r="E404" s="186">
        <f t="shared" si="110"/>
        <v>4.474034316353668E-4</v>
      </c>
      <c r="F404" s="148">
        <f t="shared" si="100"/>
        <v>44423.25</v>
      </c>
      <c r="G404" s="116"/>
      <c r="H404" s="549">
        <f t="shared" si="101"/>
        <v>1119</v>
      </c>
      <c r="I404" s="550">
        <f t="shared" si="102"/>
        <v>567.75</v>
      </c>
      <c r="J404" s="113">
        <f t="shared" si="103"/>
        <v>551.25</v>
      </c>
      <c r="K404" s="549">
        <f t="shared" si="111"/>
        <v>3.5413307016890099</v>
      </c>
      <c r="L404" s="559"/>
      <c r="M404" s="433"/>
      <c r="N404" s="187">
        <f t="shared" si="115"/>
        <v>1.8706676099999875</v>
      </c>
      <c r="O404" s="187">
        <f t="shared" si="115"/>
        <v>1.7748057224999947</v>
      </c>
      <c r="P404" s="113">
        <f t="shared" si="115"/>
        <v>1.7677439999999933</v>
      </c>
      <c r="Q404" s="116">
        <f t="shared" si="105"/>
        <v>45031</v>
      </c>
      <c r="R404" s="148">
        <f t="shared" si="106"/>
        <v>44331</v>
      </c>
      <c r="S404" s="187">
        <f t="shared" ref="S404:S467" si="116">IF(N404="","",(O404-N404)/($O$14-$N$14))</f>
        <v>1.369455535714183E-4</v>
      </c>
      <c r="T404" s="549">
        <f t="shared" si="107"/>
        <v>700</v>
      </c>
      <c r="U404" s="113">
        <f t="shared" si="108"/>
        <v>607.75</v>
      </c>
      <c r="V404" s="113">
        <f t="shared" si="109"/>
        <v>92.25</v>
      </c>
      <c r="W404" s="549">
        <f t="shared" ref="W404:W467" si="117">IF(N404="","",N404-(U404*S404))</f>
        <v>1.7874389498169581</v>
      </c>
      <c r="Y404" s="556">
        <f t="shared" si="104"/>
        <v>1.7538917518720518</v>
      </c>
      <c r="Z404" s="433"/>
      <c r="AA404" s="433"/>
      <c r="AB404" s="433"/>
      <c r="AC404" s="433"/>
      <c r="AD404" s="433"/>
    </row>
    <row r="405" spans="2:30" x14ac:dyDescent="0.35">
      <c r="B405" s="116">
        <v>42598</v>
      </c>
      <c r="C405" s="186">
        <f t="shared" ref="C405:D424" si="118">IF(C135="","",((1+C135/200)^2-1)*100)</f>
        <v>3.7882125224999896</v>
      </c>
      <c r="D405" s="113">
        <f t="shared" si="118"/>
        <v>3.3018140625000081</v>
      </c>
      <c r="E405" s="186">
        <f t="shared" si="110"/>
        <v>4.3467243967826769E-4</v>
      </c>
      <c r="F405" s="148">
        <f t="shared" si="100"/>
        <v>44424.25</v>
      </c>
      <c r="G405" s="116"/>
      <c r="H405" s="549">
        <f t="shared" si="101"/>
        <v>1119</v>
      </c>
      <c r="I405" s="550">
        <f t="shared" si="102"/>
        <v>566.75</v>
      </c>
      <c r="J405" s="113">
        <f t="shared" si="103"/>
        <v>552.25</v>
      </c>
      <c r="K405" s="549">
        <f t="shared" si="111"/>
        <v>3.5418619173123314</v>
      </c>
      <c r="L405" s="559"/>
      <c r="M405" s="433"/>
      <c r="N405" s="187">
        <f t="shared" ref="N405:P424" si="119">IF(N135="","",((1+N135/200)^2-1)*100)</f>
        <v>1.8827796900000138</v>
      </c>
      <c r="O405" s="187">
        <f t="shared" si="119"/>
        <v>1.7859032100000061</v>
      </c>
      <c r="P405" s="113">
        <f t="shared" si="119"/>
        <v>1.7808588224999866</v>
      </c>
      <c r="Q405" s="116">
        <f t="shared" si="105"/>
        <v>45031</v>
      </c>
      <c r="R405" s="148">
        <f t="shared" si="106"/>
        <v>44331</v>
      </c>
      <c r="S405" s="187">
        <f t="shared" si="116"/>
        <v>1.3839497142858242E-4</v>
      </c>
      <c r="T405" s="549">
        <f t="shared" si="107"/>
        <v>700</v>
      </c>
      <c r="U405" s="113">
        <f t="shared" si="108"/>
        <v>606.75</v>
      </c>
      <c r="V405" s="113">
        <f t="shared" si="109"/>
        <v>93.25</v>
      </c>
      <c r="W405" s="549">
        <f t="shared" si="117"/>
        <v>1.7988085410857213</v>
      </c>
      <c r="Y405" s="556">
        <f t="shared" si="104"/>
        <v>1.7430533762266101</v>
      </c>
      <c r="Z405" s="433"/>
      <c r="AA405" s="433"/>
      <c r="AB405" s="433"/>
      <c r="AC405" s="433"/>
      <c r="AD405" s="433"/>
    </row>
    <row r="406" spans="2:30" x14ac:dyDescent="0.35">
      <c r="B406" s="116">
        <v>42599</v>
      </c>
      <c r="C406" s="186">
        <f t="shared" si="118"/>
        <v>3.7994192400000015</v>
      </c>
      <c r="D406" s="113">
        <f t="shared" si="118"/>
        <v>3.3018140625000081</v>
      </c>
      <c r="E406" s="186">
        <f t="shared" si="110"/>
        <v>4.4468737935656253E-4</v>
      </c>
      <c r="F406" s="148">
        <f t="shared" si="100"/>
        <v>44425.25</v>
      </c>
      <c r="G406" s="116"/>
      <c r="H406" s="549">
        <f t="shared" si="101"/>
        <v>1119</v>
      </c>
      <c r="I406" s="550">
        <f t="shared" si="102"/>
        <v>565.75</v>
      </c>
      <c r="J406" s="113">
        <f t="shared" si="103"/>
        <v>553.25</v>
      </c>
      <c r="K406" s="549">
        <f t="shared" si="111"/>
        <v>3.5478373551290261</v>
      </c>
      <c r="L406" s="559"/>
      <c r="M406" s="433"/>
      <c r="N406" s="187">
        <f t="shared" si="119"/>
        <v>1.9080155025000156</v>
      </c>
      <c r="O406" s="187">
        <f t="shared" si="119"/>
        <v>1.8080999999999792</v>
      </c>
      <c r="P406" s="113">
        <f t="shared" si="119"/>
        <v>1.7959923599999872</v>
      </c>
      <c r="Q406" s="116">
        <f t="shared" si="105"/>
        <v>45031</v>
      </c>
      <c r="R406" s="148">
        <f t="shared" si="106"/>
        <v>44331</v>
      </c>
      <c r="S406" s="187">
        <f t="shared" si="116"/>
        <v>1.4273643214290921E-4</v>
      </c>
      <c r="T406" s="549">
        <f t="shared" si="107"/>
        <v>700</v>
      </c>
      <c r="U406" s="113">
        <f t="shared" si="108"/>
        <v>605.75</v>
      </c>
      <c r="V406" s="113">
        <f t="shared" si="109"/>
        <v>94.25</v>
      </c>
      <c r="W406" s="549">
        <f t="shared" si="117"/>
        <v>1.8215529087294484</v>
      </c>
      <c r="Y406" s="556">
        <f t="shared" si="104"/>
        <v>1.7262844463995777</v>
      </c>
      <c r="Z406" s="433"/>
      <c r="AA406" s="433"/>
      <c r="AB406" s="433"/>
      <c r="AC406" s="433"/>
      <c r="AD406" s="433"/>
    </row>
    <row r="407" spans="2:30" x14ac:dyDescent="0.35">
      <c r="B407" s="116">
        <v>42600</v>
      </c>
      <c r="C407" s="186">
        <f t="shared" si="118"/>
        <v>3.7892312899999947</v>
      </c>
      <c r="D407" s="113">
        <f t="shared" si="118"/>
        <v>3.2906342399999788</v>
      </c>
      <c r="E407" s="186">
        <f t="shared" si="110"/>
        <v>4.455737712243216E-4</v>
      </c>
      <c r="F407" s="148">
        <f t="shared" si="100"/>
        <v>44426.25</v>
      </c>
      <c r="G407" s="116"/>
      <c r="H407" s="549">
        <f t="shared" si="101"/>
        <v>1119</v>
      </c>
      <c r="I407" s="550">
        <f t="shared" si="102"/>
        <v>564.75</v>
      </c>
      <c r="J407" s="113">
        <f t="shared" si="103"/>
        <v>554.25</v>
      </c>
      <c r="K407" s="549">
        <f t="shared" si="111"/>
        <v>3.5375935027010592</v>
      </c>
      <c r="L407" s="559"/>
      <c r="M407" s="433"/>
      <c r="N407" s="187">
        <f t="shared" si="119"/>
        <v>1.9049870399999946</v>
      </c>
      <c r="O407" s="187">
        <f t="shared" si="119"/>
        <v>1.7909477224999915</v>
      </c>
      <c r="P407" s="113">
        <f t="shared" si="119"/>
        <v>1.7798499600000239</v>
      </c>
      <c r="Q407" s="116">
        <f t="shared" si="105"/>
        <v>45031</v>
      </c>
      <c r="R407" s="148">
        <f t="shared" si="106"/>
        <v>44331</v>
      </c>
      <c r="S407" s="187">
        <f t="shared" si="116"/>
        <v>1.6291331071429025E-4</v>
      </c>
      <c r="T407" s="549">
        <f t="shared" si="107"/>
        <v>700</v>
      </c>
      <c r="U407" s="113">
        <f t="shared" si="108"/>
        <v>604.75</v>
      </c>
      <c r="V407" s="113">
        <f t="shared" si="109"/>
        <v>95.25</v>
      </c>
      <c r="W407" s="549">
        <f t="shared" si="117"/>
        <v>1.8064652153455276</v>
      </c>
      <c r="Y407" s="556">
        <f t="shared" si="104"/>
        <v>1.7311282873555316</v>
      </c>
      <c r="Z407" s="433"/>
      <c r="AA407" s="433"/>
      <c r="AB407" s="433"/>
      <c r="AC407" s="433"/>
      <c r="AD407" s="433"/>
    </row>
    <row r="408" spans="2:30" x14ac:dyDescent="0.35">
      <c r="B408" s="116">
        <v>42601</v>
      </c>
      <c r="C408" s="186">
        <f t="shared" si="118"/>
        <v>3.8177588099999937</v>
      </c>
      <c r="D408" s="113">
        <f t="shared" si="118"/>
        <v>3.3160438025000127</v>
      </c>
      <c r="E408" s="186">
        <f t="shared" si="110"/>
        <v>4.4836014968720374E-4</v>
      </c>
      <c r="F408" s="148">
        <f t="shared" si="100"/>
        <v>44427.25</v>
      </c>
      <c r="G408" s="116"/>
      <c r="H408" s="549">
        <f t="shared" si="101"/>
        <v>1119</v>
      </c>
      <c r="I408" s="550">
        <f t="shared" si="102"/>
        <v>563.75</v>
      </c>
      <c r="J408" s="113">
        <f t="shared" si="103"/>
        <v>555.25</v>
      </c>
      <c r="K408" s="549">
        <f t="shared" si="111"/>
        <v>3.5649957756138324</v>
      </c>
      <c r="L408" s="559"/>
      <c r="M408" s="433"/>
      <c r="N408" s="187">
        <f t="shared" si="119"/>
        <v>1.9413315600000036</v>
      </c>
      <c r="O408" s="187">
        <f t="shared" si="119"/>
        <v>1.8091090024999756</v>
      </c>
      <c r="P408" s="113">
        <f t="shared" si="119"/>
        <v>1.7949834224999739</v>
      </c>
      <c r="Q408" s="116">
        <f t="shared" si="105"/>
        <v>45031</v>
      </c>
      <c r="R408" s="148">
        <f t="shared" si="106"/>
        <v>44331</v>
      </c>
      <c r="S408" s="187">
        <f t="shared" si="116"/>
        <v>1.8888936785718284E-4</v>
      </c>
      <c r="T408" s="549">
        <f t="shared" si="107"/>
        <v>700</v>
      </c>
      <c r="U408" s="113">
        <f t="shared" si="108"/>
        <v>603.75</v>
      </c>
      <c r="V408" s="113">
        <f t="shared" si="109"/>
        <v>96.25</v>
      </c>
      <c r="W408" s="549">
        <f t="shared" si="117"/>
        <v>1.8272896041562294</v>
      </c>
      <c r="Y408" s="556">
        <f t="shared" si="104"/>
        <v>1.737706171457603</v>
      </c>
      <c r="Z408" s="433"/>
      <c r="AA408" s="433"/>
      <c r="AB408" s="433"/>
      <c r="AC408" s="433"/>
      <c r="AD408" s="433"/>
    </row>
    <row r="409" spans="2:30" x14ac:dyDescent="0.35">
      <c r="B409" s="116">
        <v>42604</v>
      </c>
      <c r="C409" s="186">
        <f t="shared" si="118"/>
        <v>3.8656531024999996</v>
      </c>
      <c r="D409" s="113">
        <f t="shared" si="118"/>
        <v>3.3516224400000239</v>
      </c>
      <c r="E409" s="186">
        <f t="shared" si="110"/>
        <v>4.5936609696155115E-4</v>
      </c>
      <c r="F409" s="148">
        <f t="shared" si="100"/>
        <v>44430.25</v>
      </c>
      <c r="G409" s="116"/>
      <c r="H409" s="549">
        <f t="shared" si="101"/>
        <v>1119</v>
      </c>
      <c r="I409" s="550">
        <f t="shared" si="102"/>
        <v>560.75</v>
      </c>
      <c r="J409" s="113">
        <f t="shared" si="103"/>
        <v>558.25</v>
      </c>
      <c r="K409" s="549">
        <f t="shared" si="111"/>
        <v>3.6080635636288099</v>
      </c>
      <c r="L409" s="559"/>
      <c r="M409" s="433"/>
      <c r="N409" s="187">
        <f t="shared" si="119"/>
        <v>2.0039400900000004</v>
      </c>
      <c r="O409" s="187">
        <f t="shared" si="119"/>
        <v>1.8474548025000148</v>
      </c>
      <c r="P409" s="113">
        <f t="shared" si="119"/>
        <v>1.833326562500015</v>
      </c>
      <c r="Q409" s="116">
        <f t="shared" si="105"/>
        <v>45031</v>
      </c>
      <c r="R409" s="148">
        <f t="shared" si="106"/>
        <v>44331</v>
      </c>
      <c r="S409" s="187">
        <f t="shared" si="116"/>
        <v>2.2355041071426513E-4</v>
      </c>
      <c r="T409" s="549">
        <f t="shared" si="107"/>
        <v>700</v>
      </c>
      <c r="U409" s="113">
        <f t="shared" si="108"/>
        <v>600.75</v>
      </c>
      <c r="V409" s="113">
        <f t="shared" si="109"/>
        <v>99.25</v>
      </c>
      <c r="W409" s="549">
        <f t="shared" si="117"/>
        <v>1.8696421807634056</v>
      </c>
      <c r="Y409" s="556">
        <f t="shared" si="104"/>
        <v>1.7384213828654043</v>
      </c>
      <c r="Z409" s="433"/>
      <c r="AA409" s="433"/>
      <c r="AB409" s="433"/>
      <c r="AC409" s="433"/>
      <c r="AD409" s="433"/>
    </row>
    <row r="410" spans="2:30" x14ac:dyDescent="0.35">
      <c r="B410" s="116">
        <v>42605</v>
      </c>
      <c r="C410" s="186">
        <f t="shared" si="118"/>
        <v>3.8360999999999867</v>
      </c>
      <c r="D410" s="113">
        <f t="shared" si="118"/>
        <v>3.3323075624999809</v>
      </c>
      <c r="E410" s="186">
        <f t="shared" si="110"/>
        <v>4.5021665549598375E-4</v>
      </c>
      <c r="F410" s="148">
        <f t="shared" si="100"/>
        <v>44431.25</v>
      </c>
      <c r="G410" s="116"/>
      <c r="H410" s="549">
        <f t="shared" si="101"/>
        <v>1119</v>
      </c>
      <c r="I410" s="550">
        <f t="shared" si="102"/>
        <v>559.75</v>
      </c>
      <c r="J410" s="113">
        <f t="shared" si="103"/>
        <v>559.25</v>
      </c>
      <c r="K410" s="549">
        <f t="shared" si="111"/>
        <v>3.5840912270861098</v>
      </c>
      <c r="L410" s="559"/>
      <c r="M410" s="433"/>
      <c r="N410" s="187">
        <f t="shared" si="119"/>
        <v>1.9726334224999809</v>
      </c>
      <c r="O410" s="187">
        <f t="shared" si="119"/>
        <v>1.811127022499992</v>
      </c>
      <c r="P410" s="113">
        <f t="shared" si="119"/>
        <v>1.8040640399999974</v>
      </c>
      <c r="Q410" s="116">
        <f t="shared" si="105"/>
        <v>45031</v>
      </c>
      <c r="R410" s="148">
        <f t="shared" si="106"/>
        <v>44331</v>
      </c>
      <c r="S410" s="187">
        <f t="shared" si="116"/>
        <v>2.3072342857141263E-4</v>
      </c>
      <c r="T410" s="549">
        <f t="shared" si="107"/>
        <v>700</v>
      </c>
      <c r="U410" s="113">
        <f t="shared" si="108"/>
        <v>599.75</v>
      </c>
      <c r="V410" s="113">
        <f t="shared" si="109"/>
        <v>100.25</v>
      </c>
      <c r="W410" s="549">
        <f t="shared" si="117"/>
        <v>1.8342570462142762</v>
      </c>
      <c r="Y410" s="556">
        <f t="shared" si="104"/>
        <v>1.7498341808718336</v>
      </c>
      <c r="Z410" s="433"/>
      <c r="AA410" s="433"/>
      <c r="AB410" s="433"/>
      <c r="AC410" s="433"/>
      <c r="AD410" s="433"/>
    </row>
    <row r="411" spans="2:30" x14ac:dyDescent="0.35">
      <c r="B411" s="116">
        <v>42606</v>
      </c>
      <c r="C411" s="186">
        <f t="shared" si="118"/>
        <v>3.815720999999983</v>
      </c>
      <c r="D411" s="113">
        <f t="shared" si="118"/>
        <v>3.3190931599999862</v>
      </c>
      <c r="E411" s="186">
        <f t="shared" si="110"/>
        <v>4.4381397676496588E-4</v>
      </c>
      <c r="F411" s="148">
        <f t="shared" si="100"/>
        <v>44432.25</v>
      </c>
      <c r="G411" s="116"/>
      <c r="H411" s="549">
        <f t="shared" si="101"/>
        <v>1119</v>
      </c>
      <c r="I411" s="550">
        <f t="shared" si="102"/>
        <v>558.75</v>
      </c>
      <c r="J411" s="113">
        <f t="shared" si="103"/>
        <v>560.25</v>
      </c>
      <c r="K411" s="549">
        <f t="shared" si="111"/>
        <v>3.5677399404825585</v>
      </c>
      <c r="L411" s="559"/>
      <c r="M411" s="433"/>
      <c r="N411" s="187">
        <f t="shared" si="119"/>
        <v>1.9766727225000169</v>
      </c>
      <c r="O411" s="187">
        <f t="shared" si="119"/>
        <v>1.8151631224999853</v>
      </c>
      <c r="P411" s="113">
        <f t="shared" si="119"/>
        <v>1.8030550624999808</v>
      </c>
      <c r="Q411" s="116">
        <f t="shared" si="105"/>
        <v>45031</v>
      </c>
      <c r="R411" s="148">
        <f t="shared" si="106"/>
        <v>44331</v>
      </c>
      <c r="S411" s="187">
        <f t="shared" si="116"/>
        <v>2.3072800000004508E-4</v>
      </c>
      <c r="T411" s="549">
        <f t="shared" si="107"/>
        <v>700</v>
      </c>
      <c r="U411" s="113">
        <f t="shared" si="108"/>
        <v>598.75</v>
      </c>
      <c r="V411" s="113">
        <f t="shared" si="109"/>
        <v>101.25</v>
      </c>
      <c r="W411" s="549">
        <f t="shared" si="117"/>
        <v>1.8385243324999898</v>
      </c>
      <c r="Y411" s="556">
        <f t="shared" si="104"/>
        <v>1.7292156079825687</v>
      </c>
      <c r="Z411" s="433"/>
      <c r="AA411" s="433"/>
      <c r="AB411" s="433"/>
      <c r="AC411" s="433"/>
      <c r="AD411" s="433"/>
    </row>
    <row r="412" spans="2:30" x14ac:dyDescent="0.35">
      <c r="B412" s="116">
        <v>42607</v>
      </c>
      <c r="C412" s="186">
        <f t="shared" si="118"/>
        <v>3.7933064100000191</v>
      </c>
      <c r="D412" s="113">
        <f t="shared" si="118"/>
        <v>3.3068960000000036</v>
      </c>
      <c r="E412" s="186">
        <f t="shared" si="110"/>
        <v>4.3468311885613538E-4</v>
      </c>
      <c r="F412" s="148">
        <f t="shared" si="100"/>
        <v>44433.25</v>
      </c>
      <c r="G412" s="116"/>
      <c r="H412" s="549">
        <f t="shared" si="101"/>
        <v>1119</v>
      </c>
      <c r="I412" s="550">
        <f t="shared" si="102"/>
        <v>557.75</v>
      </c>
      <c r="J412" s="113">
        <f t="shared" si="103"/>
        <v>561.25</v>
      </c>
      <c r="K412" s="549">
        <f t="shared" si="111"/>
        <v>3.5508619004580098</v>
      </c>
      <c r="L412" s="559"/>
      <c r="M412" s="433"/>
      <c r="N412" s="187">
        <f t="shared" si="119"/>
        <v>1.9786924025000152</v>
      </c>
      <c r="O412" s="187">
        <f t="shared" si="119"/>
        <v>1.8323174400000086</v>
      </c>
      <c r="P412" s="113">
        <f t="shared" si="119"/>
        <v>1.8171812024999845</v>
      </c>
      <c r="Q412" s="116">
        <f t="shared" si="105"/>
        <v>45031</v>
      </c>
      <c r="R412" s="148">
        <f t="shared" si="106"/>
        <v>44331</v>
      </c>
      <c r="S412" s="187">
        <f t="shared" si="116"/>
        <v>2.0910708928572369E-4</v>
      </c>
      <c r="T412" s="549">
        <f t="shared" si="107"/>
        <v>700</v>
      </c>
      <c r="U412" s="113">
        <f t="shared" si="108"/>
        <v>597.75</v>
      </c>
      <c r="V412" s="113">
        <f t="shared" si="109"/>
        <v>102.25</v>
      </c>
      <c r="W412" s="549">
        <f t="shared" si="117"/>
        <v>1.8536986398794739</v>
      </c>
      <c r="Y412" s="556">
        <f t="shared" si="104"/>
        <v>1.6971632605785358</v>
      </c>
      <c r="Z412" s="433"/>
      <c r="AA412" s="433"/>
      <c r="AB412" s="433"/>
      <c r="AC412" s="433"/>
      <c r="AD412" s="433"/>
    </row>
    <row r="413" spans="2:30" x14ac:dyDescent="0.35">
      <c r="B413" s="116">
        <v>42608</v>
      </c>
      <c r="C413" s="186">
        <f t="shared" si="118"/>
        <v>3.7953439999999894</v>
      </c>
      <c r="D413" s="113">
        <f t="shared" si="118"/>
        <v>3.3089288100000003</v>
      </c>
      <c r="E413" s="186">
        <f t="shared" si="110"/>
        <v>4.3468739052724678E-4</v>
      </c>
      <c r="F413" s="148">
        <f t="shared" ref="F413:F476" si="120">B413+365.25*5</f>
        <v>44434.25</v>
      </c>
      <c r="G413" s="116"/>
      <c r="H413" s="549">
        <f t="shared" ref="H413:H476" si="121">C$14-D$14</f>
        <v>1119</v>
      </c>
      <c r="I413" s="550">
        <f t="shared" ref="I413:I476" si="122">C$14-F413</f>
        <v>556.75</v>
      </c>
      <c r="J413" s="113">
        <f t="shared" ref="J413:J476" si="123">F413-D$14</f>
        <v>562.25</v>
      </c>
      <c r="K413" s="549">
        <f t="shared" si="111"/>
        <v>3.5533317953239449</v>
      </c>
      <c r="L413" s="559"/>
      <c r="M413" s="433"/>
      <c r="N413" s="187">
        <f t="shared" si="119"/>
        <v>1.9867713224999806</v>
      </c>
      <c r="O413" s="187">
        <f t="shared" si="119"/>
        <v>1.8494732024999738</v>
      </c>
      <c r="P413" s="113">
        <f t="shared" si="119"/>
        <v>1.8323174400000086</v>
      </c>
      <c r="Q413" s="116">
        <f t="shared" si="105"/>
        <v>45031</v>
      </c>
      <c r="R413" s="148">
        <f t="shared" si="106"/>
        <v>44331</v>
      </c>
      <c r="S413" s="187">
        <f t="shared" si="116"/>
        <v>1.9614017142858105E-4</v>
      </c>
      <c r="T413" s="549">
        <f t="shared" si="107"/>
        <v>700</v>
      </c>
      <c r="U413" s="113">
        <f t="shared" si="108"/>
        <v>596.75</v>
      </c>
      <c r="V413" s="113">
        <f t="shared" si="109"/>
        <v>103.25</v>
      </c>
      <c r="W413" s="549">
        <f t="shared" si="117"/>
        <v>1.8697246751999748</v>
      </c>
      <c r="Y413" s="556">
        <f t="shared" ref="Y413:Y476" si="124">IFERROR(K413-W413,"")</f>
        <v>1.6836071201239702</v>
      </c>
      <c r="Z413" s="433"/>
      <c r="AA413" s="433"/>
      <c r="AB413" s="433"/>
      <c r="AC413" s="433"/>
      <c r="AD413" s="433"/>
    </row>
    <row r="414" spans="2:30" x14ac:dyDescent="0.35">
      <c r="B414" s="116">
        <v>42611</v>
      </c>
      <c r="C414" s="186">
        <f t="shared" si="118"/>
        <v>3.8106265624999969</v>
      </c>
      <c r="D414" s="113">
        <f t="shared" si="118"/>
        <v>3.3160438025000127</v>
      </c>
      <c r="E414" s="186">
        <f t="shared" si="110"/>
        <v>4.4198638069703678E-4</v>
      </c>
      <c r="F414" s="148">
        <f t="shared" si="120"/>
        <v>44437.25</v>
      </c>
      <c r="G414" s="116"/>
      <c r="H414" s="549">
        <f t="shared" si="121"/>
        <v>1119</v>
      </c>
      <c r="I414" s="550">
        <f t="shared" si="122"/>
        <v>553.75</v>
      </c>
      <c r="J414" s="113">
        <f t="shared" si="123"/>
        <v>565.25</v>
      </c>
      <c r="K414" s="549">
        <f t="shared" si="111"/>
        <v>3.5658766041890129</v>
      </c>
      <c r="L414" s="559"/>
      <c r="M414" s="433"/>
      <c r="N414" s="187">
        <f t="shared" si="119"/>
        <v>1.9988903025000226</v>
      </c>
      <c r="O414" s="187">
        <f t="shared" si="119"/>
        <v>1.8656211224999941</v>
      </c>
      <c r="P414" s="113">
        <f t="shared" si="119"/>
        <v>1.8504824099999873</v>
      </c>
      <c r="Q414" s="116">
        <f t="shared" ref="Q414:Q477" si="125">IF($F414&lt;$P$14,$P$14,IF($F414&lt;$O$14,$O$14,$N$14))</f>
        <v>45031</v>
      </c>
      <c r="R414" s="148">
        <f t="shared" ref="R414:R477" si="126">IF($F414&gt;$N$14,$N$14,IF($F414&gt;$O$14,$O$14,$P$14))</f>
        <v>44331</v>
      </c>
      <c r="S414" s="187">
        <f t="shared" si="116"/>
        <v>1.9038454285718359E-4</v>
      </c>
      <c r="T414" s="549">
        <f t="shared" ref="T414:T477" si="127">Q414-R414</f>
        <v>700</v>
      </c>
      <c r="U414" s="113">
        <f t="shared" ref="U414:U477" si="128">Q414-F414</f>
        <v>593.75</v>
      </c>
      <c r="V414" s="113">
        <f t="shared" ref="V414:V477" si="129">F414-R414</f>
        <v>106.25</v>
      </c>
      <c r="W414" s="549">
        <f t="shared" si="117"/>
        <v>1.8858494801785699</v>
      </c>
      <c r="Y414" s="556">
        <f t="shared" si="124"/>
        <v>1.680027124010443</v>
      </c>
      <c r="Z414" s="433"/>
      <c r="AA414" s="433"/>
      <c r="AB414" s="433"/>
      <c r="AC414" s="433"/>
      <c r="AD414" s="433"/>
    </row>
    <row r="415" spans="2:30" x14ac:dyDescent="0.35">
      <c r="B415" s="116">
        <v>42612</v>
      </c>
      <c r="C415" s="186">
        <f t="shared" si="118"/>
        <v>3.7892312899999947</v>
      </c>
      <c r="D415" s="113">
        <f t="shared" si="118"/>
        <v>3.3129944899999986</v>
      </c>
      <c r="E415" s="186">
        <f t="shared" si="110"/>
        <v>4.2559142091152467E-4</v>
      </c>
      <c r="F415" s="148">
        <f t="shared" si="120"/>
        <v>44438.25</v>
      </c>
      <c r="G415" s="116"/>
      <c r="H415" s="549">
        <f t="shared" si="121"/>
        <v>1119</v>
      </c>
      <c r="I415" s="550">
        <f t="shared" si="122"/>
        <v>552.75</v>
      </c>
      <c r="J415" s="113">
        <f t="shared" si="123"/>
        <v>566.25</v>
      </c>
      <c r="K415" s="549">
        <f t="shared" si="111"/>
        <v>3.5539856320911496</v>
      </c>
      <c r="L415" s="559"/>
      <c r="M415" s="433"/>
      <c r="N415" s="187">
        <f t="shared" si="119"/>
        <v>1.9797022499999928</v>
      </c>
      <c r="O415" s="187">
        <f t="shared" si="119"/>
        <v>1.8595655024999935</v>
      </c>
      <c r="P415" s="113">
        <f t="shared" si="119"/>
        <v>1.8434180624999907</v>
      </c>
      <c r="Q415" s="116">
        <f t="shared" si="125"/>
        <v>45031</v>
      </c>
      <c r="R415" s="148">
        <f t="shared" si="126"/>
        <v>44331</v>
      </c>
      <c r="S415" s="187">
        <f t="shared" si="116"/>
        <v>1.7162392499999894E-4</v>
      </c>
      <c r="T415" s="549">
        <f t="shared" si="127"/>
        <v>700</v>
      </c>
      <c r="U415" s="113">
        <f t="shared" si="128"/>
        <v>592.75</v>
      </c>
      <c r="V415" s="113">
        <f t="shared" si="129"/>
        <v>107.25</v>
      </c>
      <c r="W415" s="549">
        <f t="shared" si="117"/>
        <v>1.8779721684562434</v>
      </c>
      <c r="Y415" s="556">
        <f t="shared" si="124"/>
        <v>1.6760134636349062</v>
      </c>
      <c r="Z415" s="433"/>
      <c r="AA415" s="433"/>
      <c r="AB415" s="433"/>
      <c r="AC415" s="433"/>
      <c r="AD415" s="433"/>
    </row>
    <row r="416" spans="2:30" x14ac:dyDescent="0.35">
      <c r="B416" s="116">
        <v>42613</v>
      </c>
      <c r="C416" s="186">
        <f t="shared" si="118"/>
        <v>3.7984004225000145</v>
      </c>
      <c r="D416" s="113">
        <f t="shared" si="118"/>
        <v>3.3251920099999888</v>
      </c>
      <c r="E416" s="186">
        <f t="shared" si="110"/>
        <v>4.2288508713139033E-4</v>
      </c>
      <c r="F416" s="148">
        <f t="shared" si="120"/>
        <v>44439.25</v>
      </c>
      <c r="G416" s="116"/>
      <c r="H416" s="549">
        <f t="shared" si="121"/>
        <v>1119</v>
      </c>
      <c r="I416" s="550">
        <f t="shared" si="122"/>
        <v>551.75</v>
      </c>
      <c r="J416" s="113">
        <f t="shared" si="123"/>
        <v>567.25</v>
      </c>
      <c r="K416" s="549">
        <f t="shared" si="111"/>
        <v>3.5650735756752701</v>
      </c>
      <c r="L416" s="559"/>
      <c r="M416" s="433"/>
      <c r="N416" s="187">
        <f t="shared" si="119"/>
        <v>1.9726334224999809</v>
      </c>
      <c r="O416" s="187">
        <f t="shared" si="119"/>
        <v>1.8514916225000011</v>
      </c>
      <c r="P416" s="113">
        <f t="shared" si="119"/>
        <v>1.8363539599999923</v>
      </c>
      <c r="Q416" s="116">
        <f t="shared" si="125"/>
        <v>45031</v>
      </c>
      <c r="R416" s="148">
        <f t="shared" si="126"/>
        <v>44331</v>
      </c>
      <c r="S416" s="187">
        <f t="shared" si="116"/>
        <v>1.7305971428568538E-4</v>
      </c>
      <c r="T416" s="549">
        <f t="shared" si="127"/>
        <v>700</v>
      </c>
      <c r="U416" s="113">
        <f t="shared" si="128"/>
        <v>591.75</v>
      </c>
      <c r="V416" s="113">
        <f t="shared" si="129"/>
        <v>108.25</v>
      </c>
      <c r="W416" s="549">
        <f t="shared" si="117"/>
        <v>1.8702253365714265</v>
      </c>
      <c r="Y416" s="556">
        <f t="shared" si="124"/>
        <v>1.6948482391038435</v>
      </c>
      <c r="Z416" s="433"/>
      <c r="AA416" s="433"/>
      <c r="AB416" s="433"/>
      <c r="AC416" s="433"/>
      <c r="AD416" s="433"/>
    </row>
    <row r="417" spans="2:30" x14ac:dyDescent="0.35">
      <c r="B417" s="116">
        <v>42614</v>
      </c>
      <c r="C417" s="186">
        <f t="shared" si="118"/>
        <v>3.808588822499992</v>
      </c>
      <c r="D417" s="113">
        <f t="shared" si="118"/>
        <v>3.3343406224999983</v>
      </c>
      <c r="E417" s="186">
        <f t="shared" si="110"/>
        <v>4.2381429848078079E-4</v>
      </c>
      <c r="F417" s="148">
        <f t="shared" si="120"/>
        <v>44440.25</v>
      </c>
      <c r="G417" s="116"/>
      <c r="H417" s="549">
        <f t="shared" si="121"/>
        <v>1119</v>
      </c>
      <c r="I417" s="550">
        <f t="shared" si="122"/>
        <v>550.75</v>
      </c>
      <c r="J417" s="113">
        <f t="shared" si="123"/>
        <v>568.25</v>
      </c>
      <c r="K417" s="549">
        <f t="shared" si="111"/>
        <v>3.5751730976117018</v>
      </c>
      <c r="L417" s="559"/>
      <c r="M417" s="433"/>
      <c r="N417" s="187">
        <f t="shared" si="119"/>
        <v>1.9827318224999946</v>
      </c>
      <c r="O417" s="187">
        <f t="shared" si="119"/>
        <v>1.8625932899999809</v>
      </c>
      <c r="P417" s="113">
        <f t="shared" si="119"/>
        <v>1.8464456100000026</v>
      </c>
      <c r="Q417" s="116">
        <f t="shared" si="125"/>
        <v>45031</v>
      </c>
      <c r="R417" s="148">
        <f t="shared" si="126"/>
        <v>44331</v>
      </c>
      <c r="S417" s="187">
        <f t="shared" si="116"/>
        <v>1.716264750000196E-4</v>
      </c>
      <c r="T417" s="549">
        <f t="shared" si="127"/>
        <v>700</v>
      </c>
      <c r="U417" s="113">
        <f t="shared" si="128"/>
        <v>590.75</v>
      </c>
      <c r="V417" s="113">
        <f t="shared" si="129"/>
        <v>109.25</v>
      </c>
      <c r="W417" s="549">
        <f t="shared" si="117"/>
        <v>1.8813434823937329</v>
      </c>
      <c r="Y417" s="556">
        <f t="shared" si="124"/>
        <v>1.6938296152179688</v>
      </c>
      <c r="Z417" s="433"/>
      <c r="AA417" s="433"/>
      <c r="AB417" s="433"/>
      <c r="AC417" s="433"/>
      <c r="AD417" s="433"/>
    </row>
    <row r="418" spans="2:30" x14ac:dyDescent="0.35">
      <c r="B418" s="116">
        <v>42615</v>
      </c>
      <c r="C418" s="186">
        <f t="shared" si="118"/>
        <v>3.8065511025000109</v>
      </c>
      <c r="D418" s="113">
        <f t="shared" si="118"/>
        <v>3.3333240899999783</v>
      </c>
      <c r="E418" s="186">
        <f t="shared" si="110"/>
        <v>4.2290170911531068E-4</v>
      </c>
      <c r="F418" s="148">
        <f t="shared" si="120"/>
        <v>44441.25</v>
      </c>
      <c r="G418" s="116"/>
      <c r="H418" s="549">
        <f t="shared" si="121"/>
        <v>1119</v>
      </c>
      <c r="I418" s="550">
        <f t="shared" si="122"/>
        <v>549.75</v>
      </c>
      <c r="J418" s="113">
        <f t="shared" si="123"/>
        <v>569.25</v>
      </c>
      <c r="K418" s="549">
        <f t="shared" si="111"/>
        <v>3.5740608879138689</v>
      </c>
      <c r="L418" s="559"/>
      <c r="M418" s="433"/>
      <c r="N418" s="187">
        <f t="shared" si="119"/>
        <v>1.9938406399999886</v>
      </c>
      <c r="O418" s="187">
        <f t="shared" si="119"/>
        <v>1.8726862400000099</v>
      </c>
      <c r="P418" s="113">
        <f t="shared" si="119"/>
        <v>1.8585562499999986</v>
      </c>
      <c r="Q418" s="116">
        <f t="shared" si="125"/>
        <v>45031</v>
      </c>
      <c r="R418" s="148">
        <f t="shared" si="126"/>
        <v>44331</v>
      </c>
      <c r="S418" s="187">
        <f t="shared" si="116"/>
        <v>1.7307771428568382E-4</v>
      </c>
      <c r="T418" s="549">
        <f t="shared" si="127"/>
        <v>700</v>
      </c>
      <c r="U418" s="113">
        <f t="shared" si="128"/>
        <v>589.75</v>
      </c>
      <c r="V418" s="113">
        <f t="shared" si="129"/>
        <v>110.25</v>
      </c>
      <c r="W418" s="549">
        <f t="shared" si="117"/>
        <v>1.8917680580000065</v>
      </c>
      <c r="Y418" s="556">
        <f t="shared" si="124"/>
        <v>1.6822928299138624</v>
      </c>
      <c r="Z418" s="433"/>
      <c r="AA418" s="433"/>
      <c r="AB418" s="433"/>
      <c r="AC418" s="433"/>
      <c r="AD418" s="433"/>
    </row>
    <row r="419" spans="2:30" x14ac:dyDescent="0.35">
      <c r="B419" s="116">
        <v>42618</v>
      </c>
      <c r="C419" s="186">
        <f t="shared" si="118"/>
        <v>3.8330430225000045</v>
      </c>
      <c r="D419" s="113">
        <f t="shared" si="118"/>
        <v>3.3434896399999969</v>
      </c>
      <c r="E419" s="186">
        <f t="shared" si="110"/>
        <v>4.3749185210009613E-4</v>
      </c>
      <c r="F419" s="148">
        <f t="shared" si="120"/>
        <v>44444.25</v>
      </c>
      <c r="G419" s="116"/>
      <c r="H419" s="549">
        <f t="shared" si="121"/>
        <v>1119</v>
      </c>
      <c r="I419" s="550">
        <f t="shared" si="122"/>
        <v>546.75</v>
      </c>
      <c r="J419" s="113">
        <f t="shared" si="123"/>
        <v>572.25</v>
      </c>
      <c r="K419" s="549">
        <f t="shared" si="111"/>
        <v>3.5938443523642771</v>
      </c>
      <c r="L419" s="559"/>
      <c r="M419" s="433"/>
      <c r="N419" s="187">
        <f t="shared" si="119"/>
        <v>2.0221203600000015</v>
      </c>
      <c r="O419" s="187">
        <f t="shared" si="119"/>
        <v>1.897920802499975</v>
      </c>
      <c r="P419" s="113">
        <f t="shared" si="119"/>
        <v>1.876723559999971</v>
      </c>
      <c r="Q419" s="116">
        <f t="shared" si="125"/>
        <v>45031</v>
      </c>
      <c r="R419" s="148">
        <f t="shared" si="126"/>
        <v>44331</v>
      </c>
      <c r="S419" s="187">
        <f t="shared" si="116"/>
        <v>1.774279392857522E-4</v>
      </c>
      <c r="T419" s="549">
        <f t="shared" si="127"/>
        <v>700</v>
      </c>
      <c r="U419" s="113">
        <f t="shared" si="128"/>
        <v>586.75</v>
      </c>
      <c r="V419" s="113">
        <f t="shared" si="129"/>
        <v>113.25</v>
      </c>
      <c r="W419" s="549">
        <f t="shared" si="117"/>
        <v>1.9180145166240865</v>
      </c>
      <c r="Y419" s="556">
        <f t="shared" si="124"/>
        <v>1.6758298357401906</v>
      </c>
      <c r="Z419" s="433"/>
      <c r="AA419" s="433"/>
      <c r="AB419" s="433"/>
      <c r="AC419" s="433"/>
      <c r="AD419" s="433"/>
    </row>
    <row r="420" spans="2:30" x14ac:dyDescent="0.35">
      <c r="B420" s="116">
        <v>42619</v>
      </c>
      <c r="C420" s="186">
        <f t="shared" si="118"/>
        <v>3.842214090000029</v>
      </c>
      <c r="D420" s="113">
        <f t="shared" si="118"/>
        <v>3.3465394024999817</v>
      </c>
      <c r="E420" s="186">
        <f t="shared" si="110"/>
        <v>4.4296218722077505E-4</v>
      </c>
      <c r="F420" s="148">
        <f t="shared" si="120"/>
        <v>44445.25</v>
      </c>
      <c r="G420" s="116"/>
      <c r="H420" s="549">
        <f t="shared" si="121"/>
        <v>1119</v>
      </c>
      <c r="I420" s="550">
        <f t="shared" si="122"/>
        <v>545.75</v>
      </c>
      <c r="J420" s="113">
        <f t="shared" si="123"/>
        <v>573.25</v>
      </c>
      <c r="K420" s="549">
        <f t="shared" si="111"/>
        <v>3.6004674763242912</v>
      </c>
      <c r="L420" s="559"/>
      <c r="M420" s="433"/>
      <c r="N420" s="187">
        <f t="shared" si="119"/>
        <v>2.0392921025000232</v>
      </c>
      <c r="O420" s="187">
        <f t="shared" si="119"/>
        <v>1.9150820899999976</v>
      </c>
      <c r="P420" s="113">
        <f t="shared" si="119"/>
        <v>1.8868172099999914</v>
      </c>
      <c r="Q420" s="116">
        <f t="shared" si="125"/>
        <v>45031</v>
      </c>
      <c r="R420" s="148">
        <f t="shared" si="126"/>
        <v>44331</v>
      </c>
      <c r="S420" s="187">
        <f t="shared" si="116"/>
        <v>1.7744287500003658E-4</v>
      </c>
      <c r="T420" s="549">
        <f t="shared" si="127"/>
        <v>700</v>
      </c>
      <c r="U420" s="113">
        <f t="shared" si="128"/>
        <v>585.75</v>
      </c>
      <c r="V420" s="113">
        <f t="shared" si="129"/>
        <v>114.25</v>
      </c>
      <c r="W420" s="549">
        <f t="shared" si="117"/>
        <v>1.9353549384687518</v>
      </c>
      <c r="Y420" s="556">
        <f t="shared" si="124"/>
        <v>1.6651125378555394</v>
      </c>
      <c r="Z420" s="433"/>
      <c r="AA420" s="433"/>
      <c r="AB420" s="433"/>
      <c r="AC420" s="433"/>
      <c r="AD420" s="433"/>
    </row>
    <row r="421" spans="2:30" x14ac:dyDescent="0.35">
      <c r="B421" s="116">
        <v>42620</v>
      </c>
      <c r="C421" s="186">
        <f t="shared" si="118"/>
        <v>3.8034945599999981</v>
      </c>
      <c r="D421" s="113">
        <f t="shared" si="118"/>
        <v>3.3180767025000169</v>
      </c>
      <c r="E421" s="186">
        <f t="shared" si="110"/>
        <v>4.337961193029323E-4</v>
      </c>
      <c r="F421" s="148">
        <f t="shared" si="120"/>
        <v>44446.25</v>
      </c>
      <c r="G421" s="116"/>
      <c r="H421" s="549">
        <f t="shared" si="121"/>
        <v>1119</v>
      </c>
      <c r="I421" s="550">
        <f t="shared" si="122"/>
        <v>544.75</v>
      </c>
      <c r="J421" s="113">
        <f t="shared" si="123"/>
        <v>574.25</v>
      </c>
      <c r="K421" s="549">
        <f t="shared" si="111"/>
        <v>3.5671841240097257</v>
      </c>
      <c r="L421" s="559"/>
      <c r="M421" s="433"/>
      <c r="N421" s="187">
        <f t="shared" si="119"/>
        <v>1.997880360000015</v>
      </c>
      <c r="O421" s="187">
        <f t="shared" si="119"/>
        <v>1.8898454025000122</v>
      </c>
      <c r="P421" s="113">
        <f t="shared" si="119"/>
        <v>1.8666304100000142</v>
      </c>
      <c r="Q421" s="116">
        <f t="shared" si="125"/>
        <v>45031</v>
      </c>
      <c r="R421" s="148">
        <f t="shared" si="126"/>
        <v>44331</v>
      </c>
      <c r="S421" s="187">
        <f t="shared" si="116"/>
        <v>1.5433565357143259E-4</v>
      </c>
      <c r="T421" s="549">
        <f t="shared" si="127"/>
        <v>700</v>
      </c>
      <c r="U421" s="113">
        <f t="shared" si="128"/>
        <v>584.75</v>
      </c>
      <c r="V421" s="113">
        <f t="shared" si="129"/>
        <v>115.25</v>
      </c>
      <c r="W421" s="549">
        <f t="shared" si="117"/>
        <v>1.9076325865741197</v>
      </c>
      <c r="Y421" s="556">
        <f t="shared" si="124"/>
        <v>1.659551537435606</v>
      </c>
      <c r="Z421" s="433"/>
      <c r="AA421" s="433"/>
      <c r="AB421" s="433"/>
      <c r="AC421" s="433"/>
      <c r="AD421" s="433"/>
    </row>
    <row r="422" spans="2:30" x14ac:dyDescent="0.35">
      <c r="B422" s="116">
        <v>42621</v>
      </c>
      <c r="C422" s="186">
        <f t="shared" si="118"/>
        <v>3.8136832100000184</v>
      </c>
      <c r="D422" s="113">
        <f t="shared" si="118"/>
        <v>3.3282415024999956</v>
      </c>
      <c r="E422" s="186">
        <f t="shared" si="110"/>
        <v>4.3381743297589171E-4</v>
      </c>
      <c r="F422" s="148">
        <f t="shared" si="120"/>
        <v>44447.25</v>
      </c>
      <c r="G422" s="116"/>
      <c r="H422" s="549">
        <f t="shared" si="121"/>
        <v>1119</v>
      </c>
      <c r="I422" s="550">
        <f t="shared" si="122"/>
        <v>543.75</v>
      </c>
      <c r="J422" s="113">
        <f t="shared" si="123"/>
        <v>575.25</v>
      </c>
      <c r="K422" s="549">
        <f t="shared" si="111"/>
        <v>3.5777949808193772</v>
      </c>
      <c r="L422" s="559"/>
      <c r="M422" s="433"/>
      <c r="N422" s="187">
        <f t="shared" si="119"/>
        <v>1.9988903025000226</v>
      </c>
      <c r="O422" s="187">
        <f t="shared" si="119"/>
        <v>1.8918642224999838</v>
      </c>
      <c r="P422" s="113">
        <f t="shared" si="119"/>
        <v>1.8716769224999874</v>
      </c>
      <c r="Q422" s="116">
        <f t="shared" si="125"/>
        <v>45031</v>
      </c>
      <c r="R422" s="148">
        <f t="shared" si="126"/>
        <v>44331</v>
      </c>
      <c r="S422" s="187">
        <f t="shared" si="116"/>
        <v>1.5289440000005556E-4</v>
      </c>
      <c r="T422" s="549">
        <f t="shared" si="127"/>
        <v>700</v>
      </c>
      <c r="U422" s="113">
        <f t="shared" si="128"/>
        <v>583.75</v>
      </c>
      <c r="V422" s="113">
        <f t="shared" si="129"/>
        <v>116.25</v>
      </c>
      <c r="W422" s="549">
        <f t="shared" si="117"/>
        <v>1.9096381964999902</v>
      </c>
      <c r="Y422" s="556">
        <f t="shared" si="124"/>
        <v>1.668156784319387</v>
      </c>
      <c r="Z422" s="433"/>
      <c r="AA422" s="433"/>
      <c r="AB422" s="433"/>
      <c r="AC422" s="433"/>
      <c r="AD422" s="433"/>
    </row>
    <row r="423" spans="2:30" x14ac:dyDescent="0.35">
      <c r="B423" s="116">
        <v>42622</v>
      </c>
      <c r="C423" s="186">
        <f t="shared" si="118"/>
        <v>3.8666722499999917</v>
      </c>
      <c r="D423" s="113">
        <f t="shared" si="118"/>
        <v>3.3587389025000247</v>
      </c>
      <c r="E423" s="186">
        <f t="shared" ref="E423:E486" si="130">IF(C423="","",(D423-C423)/($D$14-$C$14))</f>
        <v>4.5391720062552902E-4</v>
      </c>
      <c r="F423" s="148">
        <f t="shared" si="120"/>
        <v>44448.25</v>
      </c>
      <c r="G423" s="116"/>
      <c r="H423" s="549">
        <f t="shared" si="121"/>
        <v>1119</v>
      </c>
      <c r="I423" s="550">
        <f t="shared" si="122"/>
        <v>542.75</v>
      </c>
      <c r="J423" s="113">
        <f t="shared" si="123"/>
        <v>576.25</v>
      </c>
      <c r="K423" s="549">
        <f t="shared" ref="K423:K486" si="131">IF(C423="","",C423-(I423*E423))</f>
        <v>3.6203086893604857</v>
      </c>
      <c r="L423" s="559"/>
      <c r="M423" s="433"/>
      <c r="N423" s="187">
        <f t="shared" si="119"/>
        <v>2.0564652899999869</v>
      </c>
      <c r="O423" s="187">
        <f t="shared" si="119"/>
        <v>1.9413315600000036</v>
      </c>
      <c r="P423" s="113">
        <f t="shared" si="119"/>
        <v>1.9120535224999902</v>
      </c>
      <c r="Q423" s="116">
        <f t="shared" si="125"/>
        <v>45031</v>
      </c>
      <c r="R423" s="148">
        <f t="shared" si="126"/>
        <v>44331</v>
      </c>
      <c r="S423" s="187">
        <f t="shared" si="116"/>
        <v>1.6447675714283325E-4</v>
      </c>
      <c r="T423" s="549">
        <f t="shared" si="127"/>
        <v>700</v>
      </c>
      <c r="U423" s="113">
        <f t="shared" si="128"/>
        <v>582.75</v>
      </c>
      <c r="V423" s="113">
        <f t="shared" si="129"/>
        <v>117.25</v>
      </c>
      <c r="W423" s="549">
        <f t="shared" si="117"/>
        <v>1.9606164597750009</v>
      </c>
      <c r="Y423" s="556">
        <f t="shared" si="124"/>
        <v>1.6596922295854848</v>
      </c>
      <c r="Z423" s="433"/>
      <c r="AA423" s="433"/>
      <c r="AB423" s="433"/>
      <c r="AC423" s="433"/>
      <c r="AD423" s="433"/>
    </row>
    <row r="424" spans="2:30" x14ac:dyDescent="0.35">
      <c r="B424" s="116">
        <v>42625</v>
      </c>
      <c r="C424" s="186">
        <f t="shared" si="118"/>
        <v>3.9339470399999854</v>
      </c>
      <c r="D424" s="113">
        <f t="shared" si="118"/>
        <v>3.405510322500005</v>
      </c>
      <c r="E424" s="186">
        <f t="shared" si="130"/>
        <v>4.7224014075065274E-4</v>
      </c>
      <c r="F424" s="148">
        <f t="shared" si="120"/>
        <v>44451.25</v>
      </c>
      <c r="G424" s="116"/>
      <c r="H424" s="549">
        <f t="shared" si="121"/>
        <v>1119</v>
      </c>
      <c r="I424" s="550">
        <f t="shared" si="122"/>
        <v>539.75</v>
      </c>
      <c r="J424" s="113">
        <f t="shared" si="123"/>
        <v>579.25</v>
      </c>
      <c r="K424" s="549">
        <f t="shared" si="131"/>
        <v>3.6790554240298206</v>
      </c>
      <c r="L424" s="559"/>
      <c r="M424" s="433"/>
      <c r="N424" s="187">
        <f t="shared" si="119"/>
        <v>2.1453848900000017</v>
      </c>
      <c r="O424" s="187">
        <f t="shared" si="119"/>
        <v>2.0231304224999969</v>
      </c>
      <c r="P424" s="113">
        <f t="shared" si="119"/>
        <v>1.9817219599999936</v>
      </c>
      <c r="Q424" s="116">
        <f t="shared" si="125"/>
        <v>45031</v>
      </c>
      <c r="R424" s="148">
        <f t="shared" si="126"/>
        <v>44331</v>
      </c>
      <c r="S424" s="187">
        <f t="shared" si="116"/>
        <v>1.7464923928572112E-4</v>
      </c>
      <c r="T424" s="549">
        <f t="shared" si="127"/>
        <v>700</v>
      </c>
      <c r="U424" s="113">
        <f t="shared" si="128"/>
        <v>579.75</v>
      </c>
      <c r="V424" s="113">
        <f t="shared" si="129"/>
        <v>120.25</v>
      </c>
      <c r="W424" s="549">
        <f t="shared" si="117"/>
        <v>2.0441319935241049</v>
      </c>
      <c r="Y424" s="556">
        <f t="shared" si="124"/>
        <v>1.6349234305057156</v>
      </c>
      <c r="Z424" s="433"/>
      <c r="AA424" s="433"/>
      <c r="AB424" s="433"/>
      <c r="AC424" s="433"/>
      <c r="AD424" s="433"/>
    </row>
    <row r="425" spans="2:30" x14ac:dyDescent="0.35">
      <c r="B425" s="116">
        <v>42626</v>
      </c>
      <c r="C425" s="186">
        <f t="shared" ref="C425:D444" si="132">IF(C155="","",((1+C155/200)^2-1)*100)</f>
        <v>3.9380250000000228</v>
      </c>
      <c r="D425" s="113">
        <f t="shared" si="132"/>
        <v>3.4156794224999842</v>
      </c>
      <c r="E425" s="186">
        <f t="shared" si="130"/>
        <v>4.6679676273461885E-4</v>
      </c>
      <c r="F425" s="148">
        <f t="shared" si="120"/>
        <v>44452.25</v>
      </c>
      <c r="G425" s="116"/>
      <c r="H425" s="549">
        <f t="shared" si="121"/>
        <v>1119</v>
      </c>
      <c r="I425" s="550">
        <f t="shared" si="122"/>
        <v>538.75</v>
      </c>
      <c r="J425" s="113">
        <f t="shared" si="123"/>
        <v>580.25</v>
      </c>
      <c r="K425" s="549">
        <f t="shared" si="131"/>
        <v>3.6865382440767469</v>
      </c>
      <c r="L425" s="559"/>
      <c r="M425" s="433"/>
      <c r="N425" s="187">
        <f t="shared" ref="N425:P444" si="133">IF(N155="","",((1+N155/200)^2-1)*100)</f>
        <v>2.1706532024999836</v>
      </c>
      <c r="O425" s="187">
        <f t="shared" si="133"/>
        <v>2.0514142025000126</v>
      </c>
      <c r="P425" s="113">
        <f t="shared" si="133"/>
        <v>2.005960040000021</v>
      </c>
      <c r="Q425" s="116">
        <f t="shared" si="125"/>
        <v>45031</v>
      </c>
      <c r="R425" s="148">
        <f t="shared" si="126"/>
        <v>44331</v>
      </c>
      <c r="S425" s="187">
        <f t="shared" si="116"/>
        <v>1.7034142857138716E-4</v>
      </c>
      <c r="T425" s="549">
        <f t="shared" si="127"/>
        <v>700</v>
      </c>
      <c r="U425" s="113">
        <f t="shared" si="128"/>
        <v>578.75</v>
      </c>
      <c r="V425" s="113">
        <f t="shared" si="129"/>
        <v>121.25</v>
      </c>
      <c r="W425" s="549">
        <f t="shared" si="117"/>
        <v>2.0720681007142931</v>
      </c>
      <c r="Y425" s="556">
        <f t="shared" si="124"/>
        <v>1.6144701433624538</v>
      </c>
      <c r="Z425" s="433"/>
      <c r="AA425" s="433"/>
      <c r="AB425" s="433"/>
      <c r="AC425" s="433"/>
      <c r="AD425" s="433"/>
    </row>
    <row r="426" spans="2:30" x14ac:dyDescent="0.35">
      <c r="B426" s="116">
        <v>42627</v>
      </c>
      <c r="C426" s="186">
        <f t="shared" si="132"/>
        <v>3.9788090000000054</v>
      </c>
      <c r="D426" s="113">
        <f t="shared" si="132"/>
        <v>3.4339850625000112</v>
      </c>
      <c r="E426" s="186">
        <f t="shared" si="130"/>
        <v>4.8688466264521369E-4</v>
      </c>
      <c r="F426" s="148">
        <f t="shared" si="120"/>
        <v>44453.25</v>
      </c>
      <c r="G426" s="116"/>
      <c r="H426" s="549">
        <f t="shared" si="121"/>
        <v>1119</v>
      </c>
      <c r="I426" s="550">
        <f t="shared" si="122"/>
        <v>537.75</v>
      </c>
      <c r="J426" s="113">
        <f t="shared" si="123"/>
        <v>581.25</v>
      </c>
      <c r="K426" s="549">
        <f t="shared" si="131"/>
        <v>3.7169867726625418</v>
      </c>
      <c r="L426" s="559"/>
      <c r="M426" s="433"/>
      <c r="N426" s="187">
        <f t="shared" si="133"/>
        <v>2.2242323600000224</v>
      </c>
      <c r="O426" s="187">
        <f t="shared" si="133"/>
        <v>2.0918264025000077</v>
      </c>
      <c r="P426" s="113">
        <f t="shared" si="133"/>
        <v>2.0332313225000176</v>
      </c>
      <c r="Q426" s="116">
        <f t="shared" si="125"/>
        <v>45031</v>
      </c>
      <c r="R426" s="148">
        <f t="shared" si="126"/>
        <v>44331</v>
      </c>
      <c r="S426" s="187">
        <f t="shared" si="116"/>
        <v>1.8915136785716387E-4</v>
      </c>
      <c r="T426" s="549">
        <f t="shared" si="127"/>
        <v>700</v>
      </c>
      <c r="U426" s="113">
        <f t="shared" si="128"/>
        <v>577.75</v>
      </c>
      <c r="V426" s="113">
        <f t="shared" si="129"/>
        <v>122.25</v>
      </c>
      <c r="W426" s="549">
        <f t="shared" si="117"/>
        <v>2.1149501572205462</v>
      </c>
      <c r="Y426" s="556">
        <f t="shared" si="124"/>
        <v>1.6020366154419956</v>
      </c>
      <c r="Z426" s="433"/>
      <c r="AA426" s="433"/>
      <c r="AB426" s="433"/>
      <c r="AC426" s="433"/>
      <c r="AD426" s="433"/>
    </row>
    <row r="427" spans="2:30" x14ac:dyDescent="0.35">
      <c r="B427" s="116">
        <v>42628</v>
      </c>
      <c r="C427" s="186">
        <f t="shared" si="132"/>
        <v>3.9737105625000213</v>
      </c>
      <c r="D427" s="113">
        <f t="shared" si="132"/>
        <v>3.4309340099999863</v>
      </c>
      <c r="E427" s="186">
        <f t="shared" si="130"/>
        <v>4.8505500670244412E-4</v>
      </c>
      <c r="F427" s="148">
        <f t="shared" si="120"/>
        <v>44454.25</v>
      </c>
      <c r="G427" s="116"/>
      <c r="H427" s="549">
        <f t="shared" si="121"/>
        <v>1119</v>
      </c>
      <c r="I427" s="550">
        <f t="shared" si="122"/>
        <v>536.75</v>
      </c>
      <c r="J427" s="113">
        <f t="shared" si="123"/>
        <v>582.25</v>
      </c>
      <c r="K427" s="549">
        <f t="shared" si="131"/>
        <v>3.7133572876524843</v>
      </c>
      <c r="L427" s="559"/>
      <c r="M427" s="433"/>
      <c r="N427" s="187">
        <f t="shared" si="133"/>
        <v>2.2171550625000203</v>
      </c>
      <c r="O427" s="187">
        <f t="shared" si="133"/>
        <v>2.0776812225000052</v>
      </c>
      <c r="P427" s="113">
        <f t="shared" si="133"/>
        <v>2.018080160000002</v>
      </c>
      <c r="Q427" s="116">
        <f t="shared" si="125"/>
        <v>45031</v>
      </c>
      <c r="R427" s="148">
        <f t="shared" si="126"/>
        <v>44331</v>
      </c>
      <c r="S427" s="187">
        <f t="shared" si="116"/>
        <v>1.9924834285716436E-4</v>
      </c>
      <c r="T427" s="549">
        <f t="shared" si="127"/>
        <v>700</v>
      </c>
      <c r="U427" s="113">
        <f t="shared" si="128"/>
        <v>576.75</v>
      </c>
      <c r="V427" s="113">
        <f t="shared" si="129"/>
        <v>123.25</v>
      </c>
      <c r="W427" s="549">
        <f t="shared" si="117"/>
        <v>2.1022385807571506</v>
      </c>
      <c r="Y427" s="556">
        <f t="shared" si="124"/>
        <v>1.6111187068953337</v>
      </c>
      <c r="Z427" s="433"/>
      <c r="AA427" s="433"/>
      <c r="AB427" s="433"/>
      <c r="AC427" s="433"/>
      <c r="AD427" s="433"/>
    </row>
    <row r="428" spans="2:30" x14ac:dyDescent="0.35">
      <c r="B428" s="116">
        <v>42629</v>
      </c>
      <c r="C428" s="186">
        <f t="shared" si="132"/>
        <v>3.9849272899999955</v>
      </c>
      <c r="D428" s="113">
        <f t="shared" si="132"/>
        <v>3.438053202499991</v>
      </c>
      <c r="E428" s="186">
        <f t="shared" si="130"/>
        <v>4.8871678954423993E-4</v>
      </c>
      <c r="F428" s="148">
        <f t="shared" si="120"/>
        <v>44455.25</v>
      </c>
      <c r="G428" s="116"/>
      <c r="H428" s="549">
        <f t="shared" si="121"/>
        <v>1119</v>
      </c>
      <c r="I428" s="550">
        <f t="shared" si="122"/>
        <v>535.75</v>
      </c>
      <c r="J428" s="113">
        <f t="shared" si="123"/>
        <v>583.25</v>
      </c>
      <c r="K428" s="549">
        <f t="shared" si="131"/>
        <v>3.7230972700016691</v>
      </c>
      <c r="L428" s="559"/>
      <c r="M428" s="433"/>
      <c r="N428" s="187">
        <f t="shared" si="133"/>
        <v>2.2525440000000119</v>
      </c>
      <c r="O428" s="187">
        <f t="shared" si="133"/>
        <v>2.1049620899999955</v>
      </c>
      <c r="P428" s="113">
        <f t="shared" si="133"/>
        <v>2.0352515624999956</v>
      </c>
      <c r="Q428" s="116">
        <f t="shared" si="125"/>
        <v>45031</v>
      </c>
      <c r="R428" s="148">
        <f t="shared" si="126"/>
        <v>44331</v>
      </c>
      <c r="S428" s="187">
        <f t="shared" si="116"/>
        <v>2.1083130000002344E-4</v>
      </c>
      <c r="T428" s="549">
        <f t="shared" si="127"/>
        <v>700</v>
      </c>
      <c r="U428" s="113">
        <f t="shared" si="128"/>
        <v>575.75</v>
      </c>
      <c r="V428" s="113">
        <f t="shared" si="129"/>
        <v>124.25</v>
      </c>
      <c r="W428" s="549">
        <f t="shared" si="117"/>
        <v>2.1311578790249985</v>
      </c>
      <c r="Y428" s="556">
        <f t="shared" si="124"/>
        <v>1.5919393909766706</v>
      </c>
      <c r="Z428" s="433"/>
      <c r="AA428" s="433"/>
      <c r="AB428" s="433"/>
      <c r="AC428" s="433"/>
      <c r="AD428" s="433"/>
    </row>
    <row r="429" spans="2:30" x14ac:dyDescent="0.35">
      <c r="B429" s="116">
        <v>42632</v>
      </c>
      <c r="C429" s="186">
        <f t="shared" si="132"/>
        <v>3.987986502499985</v>
      </c>
      <c r="D429" s="113">
        <f t="shared" si="132"/>
        <v>3.4461897224999927</v>
      </c>
      <c r="E429" s="186">
        <f t="shared" si="130"/>
        <v>4.841794280607617E-4</v>
      </c>
      <c r="F429" s="148">
        <f t="shared" si="120"/>
        <v>44458.25</v>
      </c>
      <c r="G429" s="116"/>
      <c r="H429" s="549">
        <f t="shared" si="121"/>
        <v>1119</v>
      </c>
      <c r="I429" s="550">
        <f t="shared" si="122"/>
        <v>532.75</v>
      </c>
      <c r="J429" s="113">
        <f t="shared" si="123"/>
        <v>586.25</v>
      </c>
      <c r="K429" s="549">
        <f t="shared" si="131"/>
        <v>3.7300399122006143</v>
      </c>
      <c r="L429" s="559"/>
      <c r="M429" s="433"/>
      <c r="N429" s="187">
        <f t="shared" si="133"/>
        <v>2.2747916099999932</v>
      </c>
      <c r="O429" s="187">
        <f t="shared" si="133"/>
        <v>2.1251724899999935</v>
      </c>
      <c r="P429" s="113">
        <f t="shared" si="133"/>
        <v>2.0554550624999779</v>
      </c>
      <c r="Q429" s="116">
        <f t="shared" si="125"/>
        <v>45031</v>
      </c>
      <c r="R429" s="148">
        <f t="shared" si="126"/>
        <v>44331</v>
      </c>
      <c r="S429" s="187">
        <f t="shared" si="116"/>
        <v>2.1374159999999951E-4</v>
      </c>
      <c r="T429" s="549">
        <f t="shared" si="127"/>
        <v>700</v>
      </c>
      <c r="U429" s="113">
        <f t="shared" si="128"/>
        <v>572.75</v>
      </c>
      <c r="V429" s="113">
        <f t="shared" si="129"/>
        <v>127.25</v>
      </c>
      <c r="W429" s="549">
        <f t="shared" si="117"/>
        <v>2.1523711085999935</v>
      </c>
      <c r="Y429" s="556">
        <f t="shared" si="124"/>
        <v>1.5776688036006208</v>
      </c>
      <c r="Z429" s="433"/>
      <c r="AA429" s="433"/>
      <c r="AB429" s="433"/>
      <c r="AC429" s="433"/>
      <c r="AD429" s="433"/>
    </row>
    <row r="430" spans="2:30" x14ac:dyDescent="0.35">
      <c r="B430" s="116">
        <v>42633</v>
      </c>
      <c r="C430" s="186">
        <f t="shared" si="132"/>
        <v>3.9992040000000006</v>
      </c>
      <c r="D430" s="113">
        <f t="shared" si="132"/>
        <v>3.468566802500006</v>
      </c>
      <c r="E430" s="186">
        <f t="shared" si="130"/>
        <v>4.7420661081322126E-4</v>
      </c>
      <c r="F430" s="148">
        <f t="shared" si="120"/>
        <v>44459.25</v>
      </c>
      <c r="G430" s="116"/>
      <c r="H430" s="549">
        <f t="shared" si="121"/>
        <v>1119</v>
      </c>
      <c r="I430" s="550">
        <f t="shared" si="122"/>
        <v>531.75</v>
      </c>
      <c r="J430" s="113">
        <f t="shared" si="123"/>
        <v>587.25</v>
      </c>
      <c r="K430" s="549">
        <f t="shared" si="131"/>
        <v>3.7470446347000701</v>
      </c>
      <c r="L430" s="559"/>
      <c r="M430" s="433"/>
      <c r="N430" s="187">
        <f t="shared" si="133"/>
        <v>2.2970416399999971</v>
      </c>
      <c r="O430" s="187">
        <f t="shared" si="133"/>
        <v>2.1433635599999779</v>
      </c>
      <c r="P430" s="113">
        <f t="shared" si="133"/>
        <v>2.0695987024999862</v>
      </c>
      <c r="Q430" s="116">
        <f t="shared" si="125"/>
        <v>45031</v>
      </c>
      <c r="R430" s="148">
        <f t="shared" si="126"/>
        <v>44331</v>
      </c>
      <c r="S430" s="187">
        <f t="shared" si="116"/>
        <v>2.1954011428574179E-4</v>
      </c>
      <c r="T430" s="549">
        <f t="shared" si="127"/>
        <v>700</v>
      </c>
      <c r="U430" s="113">
        <f t="shared" si="128"/>
        <v>571.75</v>
      </c>
      <c r="V430" s="113">
        <f t="shared" si="129"/>
        <v>128.25</v>
      </c>
      <c r="W430" s="549">
        <f t="shared" si="117"/>
        <v>2.1715195796571241</v>
      </c>
      <c r="Y430" s="556">
        <f t="shared" si="124"/>
        <v>1.575525055042946</v>
      </c>
      <c r="Z430" s="433"/>
      <c r="AA430" s="433"/>
      <c r="AB430" s="433"/>
      <c r="AC430" s="433"/>
      <c r="AD430" s="433"/>
    </row>
    <row r="431" spans="2:30" x14ac:dyDescent="0.35">
      <c r="B431" s="116">
        <v>42634</v>
      </c>
      <c r="C431" s="186">
        <f t="shared" si="132"/>
        <v>4.004303062499992</v>
      </c>
      <c r="D431" s="113">
        <f t="shared" si="132"/>
        <v>3.4665324224999905</v>
      </c>
      <c r="E431" s="186">
        <f t="shared" si="130"/>
        <v>4.8058144772118098E-4</v>
      </c>
      <c r="F431" s="148">
        <f t="shared" si="120"/>
        <v>44460.25</v>
      </c>
      <c r="G431" s="116"/>
      <c r="H431" s="549">
        <f t="shared" si="121"/>
        <v>1119</v>
      </c>
      <c r="I431" s="550">
        <f t="shared" si="122"/>
        <v>530.75</v>
      </c>
      <c r="J431" s="113">
        <f t="shared" si="123"/>
        <v>588.25</v>
      </c>
      <c r="K431" s="549">
        <f t="shared" si="131"/>
        <v>3.7492344591219751</v>
      </c>
      <c r="L431" s="559"/>
      <c r="M431" s="433"/>
      <c r="N431" s="187">
        <f t="shared" si="133"/>
        <v>2.304121702500006</v>
      </c>
      <c r="O431" s="187">
        <f t="shared" si="133"/>
        <v>2.1474062400000049</v>
      </c>
      <c r="P431" s="113">
        <f t="shared" si="133"/>
        <v>2.0736399225000257</v>
      </c>
      <c r="Q431" s="116">
        <f t="shared" si="125"/>
        <v>45031</v>
      </c>
      <c r="R431" s="148">
        <f t="shared" si="126"/>
        <v>44331</v>
      </c>
      <c r="S431" s="187">
        <f t="shared" si="116"/>
        <v>2.2387923214285874E-4</v>
      </c>
      <c r="T431" s="549">
        <f t="shared" si="127"/>
        <v>700</v>
      </c>
      <c r="U431" s="113">
        <f t="shared" si="128"/>
        <v>570.75</v>
      </c>
      <c r="V431" s="113">
        <f t="shared" si="129"/>
        <v>129.25</v>
      </c>
      <c r="W431" s="549">
        <f t="shared" si="117"/>
        <v>2.1763426307544695</v>
      </c>
      <c r="Y431" s="556">
        <f t="shared" si="124"/>
        <v>1.5728918283675055</v>
      </c>
      <c r="Z431" s="433"/>
      <c r="AA431" s="433"/>
      <c r="AB431" s="433"/>
      <c r="AC431" s="433"/>
      <c r="AD431" s="433"/>
    </row>
    <row r="432" spans="2:30" x14ac:dyDescent="0.35">
      <c r="B432" s="116">
        <v>42635</v>
      </c>
      <c r="C432" s="186">
        <f t="shared" si="132"/>
        <v>3.9115196900000315</v>
      </c>
      <c r="D432" s="113">
        <f t="shared" si="132"/>
        <v>3.3851736225000151</v>
      </c>
      <c r="E432" s="186">
        <f t="shared" si="130"/>
        <v>4.7037182082217734E-4</v>
      </c>
      <c r="F432" s="148">
        <f t="shared" si="120"/>
        <v>44461.25</v>
      </c>
      <c r="G432" s="116"/>
      <c r="H432" s="549">
        <f t="shared" si="121"/>
        <v>1119</v>
      </c>
      <c r="I432" s="550">
        <f t="shared" si="122"/>
        <v>529.75</v>
      </c>
      <c r="J432" s="113">
        <f t="shared" si="123"/>
        <v>589.25</v>
      </c>
      <c r="K432" s="549">
        <f t="shared" si="131"/>
        <v>3.6623402179194833</v>
      </c>
      <c r="L432" s="559"/>
      <c r="M432" s="433"/>
      <c r="N432" s="187">
        <f t="shared" si="133"/>
        <v>2.2171550625000203</v>
      </c>
      <c r="O432" s="187">
        <f t="shared" si="133"/>
        <v>2.0665678400000109</v>
      </c>
      <c r="P432" s="113">
        <f t="shared" si="133"/>
        <v>2.0009102024999947</v>
      </c>
      <c r="Q432" s="116">
        <f t="shared" si="125"/>
        <v>45031</v>
      </c>
      <c r="R432" s="148">
        <f t="shared" si="126"/>
        <v>44331</v>
      </c>
      <c r="S432" s="187">
        <f t="shared" si="116"/>
        <v>2.151246035714419E-4</v>
      </c>
      <c r="T432" s="549">
        <f t="shared" si="127"/>
        <v>700</v>
      </c>
      <c r="U432" s="113">
        <f t="shared" si="128"/>
        <v>569.75</v>
      </c>
      <c r="V432" s="113">
        <f t="shared" si="129"/>
        <v>130.25</v>
      </c>
      <c r="W432" s="549">
        <f t="shared" si="117"/>
        <v>2.094587819615191</v>
      </c>
      <c r="Y432" s="556">
        <f t="shared" si="124"/>
        <v>1.5677523983042922</v>
      </c>
      <c r="Z432" s="433"/>
      <c r="AA432" s="433"/>
      <c r="AB432" s="433"/>
      <c r="AC432" s="433"/>
      <c r="AD432" s="433"/>
    </row>
    <row r="433" spans="2:30" x14ac:dyDescent="0.35">
      <c r="B433" s="116">
        <v>42636</v>
      </c>
      <c r="C433" s="186">
        <f t="shared" si="132"/>
        <v>3.8809408400000134</v>
      </c>
      <c r="D433" s="113">
        <f t="shared" si="132"/>
        <v>3.364838922500013</v>
      </c>
      <c r="E433" s="186">
        <f t="shared" si="130"/>
        <v>4.6121708445040244E-4</v>
      </c>
      <c r="F433" s="148">
        <f t="shared" si="120"/>
        <v>44462.25</v>
      </c>
      <c r="G433" s="116"/>
      <c r="H433" s="549">
        <f t="shared" si="121"/>
        <v>1119</v>
      </c>
      <c r="I433" s="550">
        <f t="shared" si="122"/>
        <v>528.75</v>
      </c>
      <c r="J433" s="113">
        <f t="shared" si="123"/>
        <v>590.25</v>
      </c>
      <c r="K433" s="549">
        <f t="shared" si="131"/>
        <v>3.6370723065968633</v>
      </c>
      <c r="L433" s="559"/>
      <c r="M433" s="433"/>
      <c r="N433" s="187">
        <f t="shared" si="133"/>
        <v>2.1534704100000024</v>
      </c>
      <c r="O433" s="187">
        <f t="shared" si="133"/>
        <v>2.0110100025000133</v>
      </c>
      <c r="P433" s="113">
        <f t="shared" si="133"/>
        <v>1.9554672900000014</v>
      </c>
      <c r="Q433" s="116">
        <f t="shared" si="125"/>
        <v>45031</v>
      </c>
      <c r="R433" s="148">
        <f t="shared" si="126"/>
        <v>44331</v>
      </c>
      <c r="S433" s="187">
        <f t="shared" si="116"/>
        <v>2.035148678571273E-4</v>
      </c>
      <c r="T433" s="549">
        <f t="shared" si="127"/>
        <v>700</v>
      </c>
      <c r="U433" s="113">
        <f t="shared" si="128"/>
        <v>568.75</v>
      </c>
      <c r="V433" s="113">
        <f t="shared" si="129"/>
        <v>131.25</v>
      </c>
      <c r="W433" s="549">
        <f t="shared" si="117"/>
        <v>2.0377213289062612</v>
      </c>
      <c r="Y433" s="556">
        <f t="shared" si="124"/>
        <v>1.5993509776906021</v>
      </c>
      <c r="Z433" s="433"/>
      <c r="AA433" s="433"/>
      <c r="AB433" s="433"/>
      <c r="AC433" s="433"/>
      <c r="AD433" s="433"/>
    </row>
    <row r="434" spans="2:30" x14ac:dyDescent="0.35">
      <c r="B434" s="116">
        <v>42639</v>
      </c>
      <c r="C434" s="186">
        <f t="shared" si="132"/>
        <v>3.8656531024999996</v>
      </c>
      <c r="D434" s="113">
        <f t="shared" si="132"/>
        <v>3.3536556899999903</v>
      </c>
      <c r="E434" s="186">
        <f t="shared" si="130"/>
        <v>4.5754907283289479E-4</v>
      </c>
      <c r="F434" s="148">
        <f t="shared" si="120"/>
        <v>44465.25</v>
      </c>
      <c r="G434" s="116"/>
      <c r="H434" s="549">
        <f t="shared" si="121"/>
        <v>1119</v>
      </c>
      <c r="I434" s="550">
        <f t="shared" si="122"/>
        <v>525.75</v>
      </c>
      <c r="J434" s="113">
        <f t="shared" si="123"/>
        <v>593.25</v>
      </c>
      <c r="K434" s="549">
        <f t="shared" si="131"/>
        <v>3.6250966774581053</v>
      </c>
      <c r="L434" s="559"/>
      <c r="M434" s="433"/>
      <c r="N434" s="187">
        <f t="shared" si="133"/>
        <v>2.1312359999999808</v>
      </c>
      <c r="O434" s="187">
        <f t="shared" si="133"/>
        <v>1.997880360000015</v>
      </c>
      <c r="P434" s="113">
        <f t="shared" si="133"/>
        <v>1.9473896100000054</v>
      </c>
      <c r="Q434" s="116">
        <f t="shared" si="125"/>
        <v>45031</v>
      </c>
      <c r="R434" s="148">
        <f t="shared" si="126"/>
        <v>44331</v>
      </c>
      <c r="S434" s="187">
        <f t="shared" si="116"/>
        <v>1.9050805714280829E-4</v>
      </c>
      <c r="T434" s="549">
        <f t="shared" si="127"/>
        <v>700</v>
      </c>
      <c r="U434" s="113">
        <f t="shared" si="128"/>
        <v>565.75</v>
      </c>
      <c r="V434" s="113">
        <f t="shared" si="129"/>
        <v>134.25</v>
      </c>
      <c r="W434" s="549">
        <f t="shared" si="117"/>
        <v>2.0234560666714372</v>
      </c>
      <c r="Y434" s="556">
        <f t="shared" si="124"/>
        <v>1.6016406107866681</v>
      </c>
      <c r="Z434" s="433"/>
      <c r="AA434" s="433"/>
      <c r="AB434" s="433"/>
      <c r="AC434" s="433"/>
      <c r="AD434" s="433"/>
    </row>
    <row r="435" spans="2:30" x14ac:dyDescent="0.35">
      <c r="B435" s="116">
        <v>42640</v>
      </c>
      <c r="C435" s="186">
        <f t="shared" si="132"/>
        <v>3.8524046400000067</v>
      </c>
      <c r="D435" s="113">
        <f t="shared" si="132"/>
        <v>3.3475559999999849</v>
      </c>
      <c r="E435" s="186">
        <f t="shared" si="130"/>
        <v>4.5116053619304898E-4</v>
      </c>
      <c r="F435" s="148">
        <f t="shared" si="120"/>
        <v>44466.25</v>
      </c>
      <c r="G435" s="116"/>
      <c r="H435" s="549">
        <f t="shared" si="121"/>
        <v>1119</v>
      </c>
      <c r="I435" s="550">
        <f t="shared" si="122"/>
        <v>524.75</v>
      </c>
      <c r="J435" s="113">
        <f t="shared" si="123"/>
        <v>594.25</v>
      </c>
      <c r="K435" s="549">
        <f t="shared" si="131"/>
        <v>3.6156581486327042</v>
      </c>
      <c r="L435" s="559"/>
      <c r="M435" s="433"/>
      <c r="N435" s="187">
        <f t="shared" si="133"/>
        <v>2.1271936400000024</v>
      </c>
      <c r="O435" s="187">
        <f t="shared" si="133"/>
        <v>1.997880360000015</v>
      </c>
      <c r="P435" s="113">
        <f t="shared" si="133"/>
        <v>1.9514284100000223</v>
      </c>
      <c r="Q435" s="116">
        <f t="shared" si="125"/>
        <v>45031</v>
      </c>
      <c r="R435" s="148">
        <f t="shared" si="126"/>
        <v>44331</v>
      </c>
      <c r="S435" s="187">
        <f t="shared" si="116"/>
        <v>1.8473325714283919E-4</v>
      </c>
      <c r="T435" s="549">
        <f t="shared" si="127"/>
        <v>700</v>
      </c>
      <c r="U435" s="113">
        <f t="shared" si="128"/>
        <v>564.75</v>
      </c>
      <c r="V435" s="113">
        <f t="shared" si="129"/>
        <v>135.25</v>
      </c>
      <c r="W435" s="549">
        <f t="shared" si="117"/>
        <v>2.0228655330285839</v>
      </c>
      <c r="Y435" s="556">
        <f t="shared" si="124"/>
        <v>1.5927926156041203</v>
      </c>
      <c r="Z435" s="433"/>
      <c r="AA435" s="433"/>
      <c r="AB435" s="433"/>
      <c r="AC435" s="433"/>
      <c r="AD435" s="433"/>
    </row>
    <row r="436" spans="2:30" x14ac:dyDescent="0.35">
      <c r="B436" s="116">
        <v>42641</v>
      </c>
      <c r="C436" s="186">
        <f t="shared" si="132"/>
        <v>3.8564809999999783</v>
      </c>
      <c r="D436" s="113">
        <f t="shared" si="132"/>
        <v>3.3526390624999847</v>
      </c>
      <c r="E436" s="186">
        <f t="shared" si="130"/>
        <v>4.502608914209058E-4</v>
      </c>
      <c r="F436" s="148">
        <f t="shared" si="120"/>
        <v>44467.25</v>
      </c>
      <c r="G436" s="116"/>
      <c r="H436" s="549">
        <f t="shared" si="121"/>
        <v>1119</v>
      </c>
      <c r="I436" s="550">
        <f t="shared" si="122"/>
        <v>523.75</v>
      </c>
      <c r="J436" s="113">
        <f t="shared" si="123"/>
        <v>595.25</v>
      </c>
      <c r="K436" s="549">
        <f t="shared" si="131"/>
        <v>3.620656858118279</v>
      </c>
      <c r="L436" s="559"/>
      <c r="M436" s="433"/>
      <c r="N436" s="187">
        <f t="shared" si="133"/>
        <v>2.1110249999999997</v>
      </c>
      <c r="O436" s="187">
        <f t="shared" si="133"/>
        <v>1.9988903025000226</v>
      </c>
      <c r="P436" s="113">
        <f t="shared" si="133"/>
        <v>1.9584965024999734</v>
      </c>
      <c r="Q436" s="116">
        <f t="shared" si="125"/>
        <v>45031</v>
      </c>
      <c r="R436" s="148">
        <f t="shared" si="126"/>
        <v>44331</v>
      </c>
      <c r="S436" s="187">
        <f t="shared" si="116"/>
        <v>1.6019242499996724E-4</v>
      </c>
      <c r="T436" s="549">
        <f t="shared" si="127"/>
        <v>700</v>
      </c>
      <c r="U436" s="113">
        <f t="shared" si="128"/>
        <v>563.75</v>
      </c>
      <c r="V436" s="113">
        <f t="shared" si="129"/>
        <v>136.25</v>
      </c>
      <c r="W436" s="549">
        <f t="shared" si="117"/>
        <v>2.020716520406268</v>
      </c>
      <c r="Y436" s="556">
        <f t="shared" si="124"/>
        <v>1.5999403377120109</v>
      </c>
      <c r="Z436" s="433"/>
      <c r="AA436" s="433"/>
      <c r="AB436" s="433"/>
      <c r="AC436" s="433"/>
      <c r="AD436" s="433"/>
    </row>
    <row r="437" spans="2:30" x14ac:dyDescent="0.35">
      <c r="B437" s="116">
        <v>42642</v>
      </c>
      <c r="C437" s="186">
        <f t="shared" si="132"/>
        <v>3.8697297225000149</v>
      </c>
      <c r="D437" s="113">
        <f t="shared" si="132"/>
        <v>3.3628055624999931</v>
      </c>
      <c r="E437" s="186">
        <f t="shared" si="130"/>
        <v>4.5301533512066296E-4</v>
      </c>
      <c r="F437" s="148">
        <f t="shared" si="120"/>
        <v>44468.25</v>
      </c>
      <c r="G437" s="116"/>
      <c r="H437" s="549">
        <f t="shared" si="121"/>
        <v>1119</v>
      </c>
      <c r="I437" s="550">
        <f t="shared" si="122"/>
        <v>522.75</v>
      </c>
      <c r="J437" s="113">
        <f t="shared" si="123"/>
        <v>596.25</v>
      </c>
      <c r="K437" s="549">
        <f t="shared" si="131"/>
        <v>3.6329159560656885</v>
      </c>
      <c r="L437" s="559"/>
      <c r="M437" s="433"/>
      <c r="N437" s="187">
        <f t="shared" si="133"/>
        <v>2.1231513599999863</v>
      </c>
      <c r="O437" s="187">
        <f t="shared" si="133"/>
        <v>2.0201002499999676</v>
      </c>
      <c r="P437" s="113">
        <f t="shared" si="133"/>
        <v>1.9736432399999781</v>
      </c>
      <c r="Q437" s="116">
        <f t="shared" si="125"/>
        <v>45031</v>
      </c>
      <c r="R437" s="148">
        <f t="shared" si="126"/>
        <v>44331</v>
      </c>
      <c r="S437" s="187">
        <f t="shared" si="116"/>
        <v>1.4721587142859808E-4</v>
      </c>
      <c r="T437" s="549">
        <f t="shared" si="127"/>
        <v>700</v>
      </c>
      <c r="U437" s="113">
        <f t="shared" si="128"/>
        <v>562.75</v>
      </c>
      <c r="V437" s="113">
        <f t="shared" si="129"/>
        <v>137.25</v>
      </c>
      <c r="W437" s="549">
        <f t="shared" si="117"/>
        <v>2.0403056283535426</v>
      </c>
      <c r="Y437" s="556">
        <f t="shared" si="124"/>
        <v>1.5926103277121459</v>
      </c>
      <c r="Z437" s="433"/>
      <c r="AA437" s="433"/>
      <c r="AB437" s="433"/>
      <c r="AC437" s="433"/>
      <c r="AD437" s="433"/>
    </row>
    <row r="438" spans="2:30" x14ac:dyDescent="0.35">
      <c r="B438" s="116">
        <v>42643</v>
      </c>
      <c r="C438" s="186">
        <f t="shared" si="132"/>
        <v>3.8259102500000086</v>
      </c>
      <c r="D438" s="113">
        <f t="shared" si="132"/>
        <v>3.3272250000000003</v>
      </c>
      <c r="E438" s="186">
        <f t="shared" si="130"/>
        <v>4.4565259159964996E-4</v>
      </c>
      <c r="F438" s="148">
        <f t="shared" si="120"/>
        <v>44469.25</v>
      </c>
      <c r="G438" s="116"/>
      <c r="H438" s="549">
        <f t="shared" si="121"/>
        <v>1119</v>
      </c>
      <c r="I438" s="550">
        <f t="shared" si="122"/>
        <v>521.75</v>
      </c>
      <c r="J438" s="113">
        <f t="shared" si="123"/>
        <v>597.25</v>
      </c>
      <c r="K438" s="549">
        <f t="shared" si="131"/>
        <v>3.5933910103328914</v>
      </c>
      <c r="L438" s="559"/>
      <c r="M438" s="433"/>
      <c r="N438" s="187">
        <f t="shared" si="133"/>
        <v>2.0695987024999862</v>
      </c>
      <c r="O438" s="187">
        <f t="shared" si="133"/>
        <v>1.9675844100000006</v>
      </c>
      <c r="P438" s="113">
        <f t="shared" si="133"/>
        <v>1.9423412225000103</v>
      </c>
      <c r="Q438" s="116">
        <f t="shared" si="125"/>
        <v>45031</v>
      </c>
      <c r="R438" s="148">
        <f t="shared" si="126"/>
        <v>44331</v>
      </c>
      <c r="S438" s="187">
        <f t="shared" si="116"/>
        <v>1.4573470357140801E-4</v>
      </c>
      <c r="T438" s="549">
        <f t="shared" si="127"/>
        <v>700</v>
      </c>
      <c r="U438" s="113">
        <f t="shared" si="128"/>
        <v>561.75</v>
      </c>
      <c r="V438" s="113">
        <f t="shared" si="129"/>
        <v>138.25</v>
      </c>
      <c r="W438" s="549">
        <f t="shared" si="117"/>
        <v>1.9877322327687477</v>
      </c>
      <c r="Y438" s="556">
        <f t="shared" si="124"/>
        <v>1.6056587775641438</v>
      </c>
      <c r="Z438" s="433"/>
      <c r="AA438" s="433"/>
      <c r="AB438" s="433"/>
      <c r="AC438" s="433"/>
      <c r="AD438" s="433"/>
    </row>
    <row r="439" spans="2:30" x14ac:dyDescent="0.35">
      <c r="B439" s="116">
        <v>42646</v>
      </c>
      <c r="C439" s="186">
        <f t="shared" si="132"/>
        <v>3.8819600625000117</v>
      </c>
      <c r="D439" s="113">
        <f t="shared" si="132"/>
        <v>3.3597555599999884</v>
      </c>
      <c r="E439" s="186">
        <f t="shared" si="130"/>
        <v>4.6667069034854626E-4</v>
      </c>
      <c r="F439" s="148">
        <f t="shared" si="120"/>
        <v>44472.25</v>
      </c>
      <c r="G439" s="116"/>
      <c r="H439" s="549">
        <f t="shared" si="121"/>
        <v>1119</v>
      </c>
      <c r="I439" s="550">
        <f t="shared" si="122"/>
        <v>518.75</v>
      </c>
      <c r="J439" s="113">
        <f t="shared" si="123"/>
        <v>600.25</v>
      </c>
      <c r="K439" s="549">
        <f t="shared" si="131"/>
        <v>3.6398746418817032</v>
      </c>
      <c r="L439" s="559"/>
      <c r="M439" s="433"/>
      <c r="N439" s="187">
        <f t="shared" si="133"/>
        <v>2.0988993600000061</v>
      </c>
      <c r="O439" s="187">
        <f t="shared" si="133"/>
        <v>1.9918208100000223</v>
      </c>
      <c r="P439" s="113">
        <f t="shared" si="133"/>
        <v>1.9665746224999836</v>
      </c>
      <c r="Q439" s="116">
        <f t="shared" si="125"/>
        <v>45031</v>
      </c>
      <c r="R439" s="148">
        <f t="shared" si="126"/>
        <v>44331</v>
      </c>
      <c r="S439" s="187">
        <f t="shared" si="116"/>
        <v>1.5296935714283398E-4</v>
      </c>
      <c r="T439" s="549">
        <f t="shared" si="127"/>
        <v>700</v>
      </c>
      <c r="U439" s="113">
        <f t="shared" si="128"/>
        <v>558.75</v>
      </c>
      <c r="V439" s="113">
        <f t="shared" si="129"/>
        <v>141.25</v>
      </c>
      <c r="W439" s="549">
        <f t="shared" si="117"/>
        <v>2.0134277316964475</v>
      </c>
      <c r="Y439" s="556">
        <f t="shared" si="124"/>
        <v>1.6264469101852557</v>
      </c>
      <c r="Z439" s="433"/>
      <c r="AA439" s="433"/>
      <c r="AB439" s="433"/>
      <c r="AC439" s="433"/>
      <c r="AD439" s="433"/>
    </row>
    <row r="440" spans="2:30" x14ac:dyDescent="0.35">
      <c r="B440" s="116">
        <v>42647</v>
      </c>
      <c r="C440" s="186">
        <f t="shared" si="132"/>
        <v>3.9278302499999862</v>
      </c>
      <c r="D440" s="113">
        <f t="shared" si="132"/>
        <v>3.3953417224999782</v>
      </c>
      <c r="E440" s="186">
        <f t="shared" si="130"/>
        <v>4.7586106121537798E-4</v>
      </c>
      <c r="F440" s="148">
        <f t="shared" si="120"/>
        <v>44473.25</v>
      </c>
      <c r="G440" s="116"/>
      <c r="H440" s="549">
        <f t="shared" si="121"/>
        <v>1119</v>
      </c>
      <c r="I440" s="550">
        <f t="shared" si="122"/>
        <v>517.75</v>
      </c>
      <c r="J440" s="113">
        <f t="shared" si="123"/>
        <v>601.25</v>
      </c>
      <c r="K440" s="549">
        <f t="shared" si="131"/>
        <v>3.6814531855557244</v>
      </c>
      <c r="L440" s="559"/>
      <c r="M440" s="433"/>
      <c r="N440" s="187">
        <f t="shared" si="133"/>
        <v>2.1676208399999952</v>
      </c>
      <c r="O440" s="187">
        <f t="shared" si="133"/>
        <v>2.0443428899999949</v>
      </c>
      <c r="P440" s="113">
        <f t="shared" si="133"/>
        <v>2.0019201600000036</v>
      </c>
      <c r="Q440" s="116">
        <f t="shared" si="125"/>
        <v>45031</v>
      </c>
      <c r="R440" s="148">
        <f t="shared" si="126"/>
        <v>44331</v>
      </c>
      <c r="S440" s="187">
        <f t="shared" si="116"/>
        <v>1.7611135714285759E-4</v>
      </c>
      <c r="T440" s="549">
        <f t="shared" si="127"/>
        <v>700</v>
      </c>
      <c r="U440" s="113">
        <f t="shared" si="128"/>
        <v>557.75</v>
      </c>
      <c r="V440" s="113">
        <f t="shared" si="129"/>
        <v>142.25</v>
      </c>
      <c r="W440" s="549">
        <f t="shared" si="117"/>
        <v>2.0693947305535665</v>
      </c>
      <c r="Y440" s="556">
        <f t="shared" si="124"/>
        <v>1.6120584550021579</v>
      </c>
      <c r="Z440" s="433"/>
      <c r="AA440" s="433"/>
      <c r="AB440" s="433"/>
      <c r="AC440" s="433"/>
      <c r="AD440" s="433"/>
    </row>
    <row r="441" spans="2:30" x14ac:dyDescent="0.35">
      <c r="B441" s="116">
        <v>42648</v>
      </c>
      <c r="C441" s="186">
        <f t="shared" si="132"/>
        <v>3.9737105625000213</v>
      </c>
      <c r="D441" s="113">
        <f t="shared" si="132"/>
        <v>3.4278830025000095</v>
      </c>
      <c r="E441" s="186">
        <f t="shared" si="130"/>
        <v>4.8778155495979601E-4</v>
      </c>
      <c r="F441" s="148">
        <f t="shared" si="120"/>
        <v>44474.25</v>
      </c>
      <c r="G441" s="116"/>
      <c r="H441" s="549">
        <f t="shared" si="121"/>
        <v>1119</v>
      </c>
      <c r="I441" s="550">
        <f t="shared" si="122"/>
        <v>516.75</v>
      </c>
      <c r="J441" s="113">
        <f t="shared" si="123"/>
        <v>602.25</v>
      </c>
      <c r="K441" s="549">
        <f t="shared" si="131"/>
        <v>3.7216494439745467</v>
      </c>
      <c r="L441" s="559"/>
      <c r="M441" s="433"/>
      <c r="N441" s="187">
        <f t="shared" si="133"/>
        <v>2.2191771224999712</v>
      </c>
      <c r="O441" s="187">
        <f t="shared" si="133"/>
        <v>2.0867744400000054</v>
      </c>
      <c r="P441" s="113">
        <f t="shared" si="133"/>
        <v>2.0342414399999731</v>
      </c>
      <c r="Q441" s="116">
        <f t="shared" si="125"/>
        <v>45031</v>
      </c>
      <c r="R441" s="148">
        <f t="shared" si="126"/>
        <v>44331</v>
      </c>
      <c r="S441" s="187">
        <f t="shared" si="116"/>
        <v>1.8914668928566542E-4</v>
      </c>
      <c r="T441" s="549">
        <f t="shared" si="127"/>
        <v>700</v>
      </c>
      <c r="U441" s="113">
        <f t="shared" si="128"/>
        <v>556.75</v>
      </c>
      <c r="V441" s="113">
        <f t="shared" si="129"/>
        <v>143.25</v>
      </c>
      <c r="W441" s="549">
        <f t="shared" si="117"/>
        <v>2.113869703240177</v>
      </c>
      <c r="Y441" s="556">
        <f t="shared" si="124"/>
        <v>1.6077797407343697</v>
      </c>
      <c r="Z441" s="433"/>
      <c r="AA441" s="433"/>
      <c r="AB441" s="433"/>
      <c r="AC441" s="433"/>
      <c r="AD441" s="433"/>
    </row>
    <row r="442" spans="2:30" x14ac:dyDescent="0.35">
      <c r="B442" s="116">
        <v>42649</v>
      </c>
      <c r="C442" s="186">
        <f t="shared" si="132"/>
        <v>3.9961446224999975</v>
      </c>
      <c r="D442" s="113">
        <f t="shared" si="132"/>
        <v>3.438053202499991</v>
      </c>
      <c r="E442" s="186">
        <f t="shared" si="130"/>
        <v>4.9874121537087264E-4</v>
      </c>
      <c r="F442" s="148">
        <f t="shared" si="120"/>
        <v>44475.25</v>
      </c>
      <c r="G442" s="116"/>
      <c r="H442" s="549">
        <f t="shared" si="121"/>
        <v>1119</v>
      </c>
      <c r="I442" s="550">
        <f t="shared" si="122"/>
        <v>515.75</v>
      </c>
      <c r="J442" s="113">
        <f t="shared" si="123"/>
        <v>603.25</v>
      </c>
      <c r="K442" s="549">
        <f t="shared" si="131"/>
        <v>3.7389188406724698</v>
      </c>
      <c r="L442" s="559"/>
      <c r="M442" s="433"/>
      <c r="N442" s="187">
        <f t="shared" si="133"/>
        <v>2.2626562499999947</v>
      </c>
      <c r="O442" s="187">
        <f t="shared" si="133"/>
        <v>2.1090040099999818</v>
      </c>
      <c r="P442" s="113">
        <f t="shared" si="133"/>
        <v>2.0544448399999693</v>
      </c>
      <c r="Q442" s="116">
        <f t="shared" si="125"/>
        <v>45031</v>
      </c>
      <c r="R442" s="148">
        <f t="shared" si="126"/>
        <v>44331</v>
      </c>
      <c r="S442" s="187">
        <f t="shared" si="116"/>
        <v>2.1950320000001838E-4</v>
      </c>
      <c r="T442" s="549">
        <f t="shared" si="127"/>
        <v>700</v>
      </c>
      <c r="U442" s="113">
        <f t="shared" si="128"/>
        <v>555.75</v>
      </c>
      <c r="V442" s="113">
        <f t="shared" si="129"/>
        <v>144.25</v>
      </c>
      <c r="W442" s="549">
        <f t="shared" si="117"/>
        <v>2.1406673465999844</v>
      </c>
      <c r="Y442" s="556">
        <f t="shared" si="124"/>
        <v>1.5982514940724855</v>
      </c>
      <c r="Z442" s="433"/>
      <c r="AA442" s="433"/>
      <c r="AB442" s="433"/>
      <c r="AC442" s="433"/>
      <c r="AD442" s="433"/>
    </row>
    <row r="443" spans="2:30" x14ac:dyDescent="0.35">
      <c r="B443" s="116">
        <v>42650</v>
      </c>
      <c r="C443" s="186">
        <f t="shared" si="132"/>
        <v>3.9839075624999998</v>
      </c>
      <c r="D443" s="113">
        <f t="shared" si="132"/>
        <v>3.4319510225000016</v>
      </c>
      <c r="E443" s="186">
        <f t="shared" si="130"/>
        <v>4.9325874888292952E-4</v>
      </c>
      <c r="F443" s="148">
        <f t="shared" si="120"/>
        <v>44476.25</v>
      </c>
      <c r="G443" s="116"/>
      <c r="H443" s="549">
        <f t="shared" si="121"/>
        <v>1119</v>
      </c>
      <c r="I443" s="550">
        <f t="shared" si="122"/>
        <v>514.75</v>
      </c>
      <c r="J443" s="113">
        <f t="shared" si="123"/>
        <v>604.25</v>
      </c>
      <c r="K443" s="549">
        <f t="shared" si="131"/>
        <v>3.7300026215125119</v>
      </c>
      <c r="L443" s="559"/>
      <c r="M443" s="433"/>
      <c r="N443" s="187">
        <f t="shared" si="133"/>
        <v>2.2616450024999901</v>
      </c>
      <c r="O443" s="187">
        <f t="shared" si="133"/>
        <v>2.1009202500000157</v>
      </c>
      <c r="P443" s="113">
        <f t="shared" si="133"/>
        <v>2.0433327224999909</v>
      </c>
      <c r="Q443" s="116">
        <f t="shared" si="125"/>
        <v>45031</v>
      </c>
      <c r="R443" s="148">
        <f t="shared" si="126"/>
        <v>44331</v>
      </c>
      <c r="S443" s="187">
        <f t="shared" si="116"/>
        <v>2.2960678928567773E-4</v>
      </c>
      <c r="T443" s="549">
        <f t="shared" si="127"/>
        <v>700</v>
      </c>
      <c r="U443" s="113">
        <f t="shared" si="128"/>
        <v>554.75</v>
      </c>
      <c r="V443" s="113">
        <f t="shared" si="129"/>
        <v>145.25</v>
      </c>
      <c r="W443" s="549">
        <f t="shared" si="117"/>
        <v>2.1342706361437602</v>
      </c>
      <c r="Y443" s="556">
        <f t="shared" si="124"/>
        <v>1.5957319853687517</v>
      </c>
      <c r="Z443" s="433"/>
      <c r="AA443" s="433"/>
      <c r="AB443" s="433"/>
      <c r="AC443" s="433"/>
      <c r="AD443" s="433"/>
    </row>
    <row r="444" spans="2:30" x14ac:dyDescent="0.35">
      <c r="B444" s="116">
        <v>42653</v>
      </c>
      <c r="C444" s="186">
        <f t="shared" si="132"/>
        <v>4.0094022499999937</v>
      </c>
      <c r="D444" s="113">
        <f t="shared" si="132"/>
        <v>3.4461897224999927</v>
      </c>
      <c r="E444" s="186">
        <f t="shared" si="130"/>
        <v>5.0331771894548797E-4</v>
      </c>
      <c r="F444" s="148">
        <f t="shared" si="120"/>
        <v>44479.25</v>
      </c>
      <c r="G444" s="116"/>
      <c r="H444" s="549">
        <f t="shared" si="121"/>
        <v>1119</v>
      </c>
      <c r="I444" s="550">
        <f t="shared" si="122"/>
        <v>511.75</v>
      </c>
      <c r="J444" s="113">
        <f t="shared" si="123"/>
        <v>607.25</v>
      </c>
      <c r="K444" s="549">
        <f t="shared" si="131"/>
        <v>3.7518294073296401</v>
      </c>
      <c r="L444" s="559"/>
      <c r="M444" s="433"/>
      <c r="N444" s="187">
        <f t="shared" si="133"/>
        <v>2.2505216100000114</v>
      </c>
      <c r="O444" s="187">
        <f t="shared" si="133"/>
        <v>2.0898056024999834</v>
      </c>
      <c r="P444" s="113">
        <f t="shared" si="133"/>
        <v>2.0281808099999799</v>
      </c>
      <c r="Q444" s="116">
        <f t="shared" si="125"/>
        <v>45031</v>
      </c>
      <c r="R444" s="148">
        <f t="shared" si="126"/>
        <v>44331</v>
      </c>
      <c r="S444" s="187">
        <f t="shared" si="116"/>
        <v>2.2959429642861146E-4</v>
      </c>
      <c r="T444" s="549">
        <f t="shared" si="127"/>
        <v>700</v>
      </c>
      <c r="U444" s="113">
        <f t="shared" si="128"/>
        <v>551.75</v>
      </c>
      <c r="V444" s="113">
        <f t="shared" si="129"/>
        <v>148.25</v>
      </c>
      <c r="W444" s="549">
        <f t="shared" si="117"/>
        <v>2.1238429569455248</v>
      </c>
      <c r="Y444" s="556">
        <f t="shared" si="124"/>
        <v>1.6279864503841153</v>
      </c>
      <c r="Z444" s="433"/>
      <c r="AA444" s="433"/>
      <c r="AB444" s="433"/>
      <c r="AC444" s="433"/>
      <c r="AD444" s="433"/>
    </row>
    <row r="445" spans="2:30" x14ac:dyDescent="0.35">
      <c r="B445" s="116">
        <v>42654</v>
      </c>
      <c r="C445" s="186">
        <f t="shared" ref="C445:D464" si="134">IF(C175="","",((1+C175/200)^2-1)*100)</f>
        <v>3.9930852900000202</v>
      </c>
      <c r="D445" s="113">
        <f t="shared" si="134"/>
        <v>3.4390702500000092</v>
      </c>
      <c r="E445" s="186">
        <f t="shared" si="130"/>
        <v>4.9509833780161841E-4</v>
      </c>
      <c r="F445" s="148">
        <f t="shared" si="120"/>
        <v>44480.25</v>
      </c>
      <c r="G445" s="116"/>
      <c r="H445" s="549">
        <f t="shared" si="121"/>
        <v>1119</v>
      </c>
      <c r="I445" s="550">
        <f t="shared" si="122"/>
        <v>510.75</v>
      </c>
      <c r="J445" s="113">
        <f t="shared" si="123"/>
        <v>608.25</v>
      </c>
      <c r="K445" s="549">
        <f t="shared" si="131"/>
        <v>3.7402138139678436</v>
      </c>
      <c r="L445" s="559"/>
      <c r="M445" s="433"/>
      <c r="N445" s="187">
        <f t="shared" ref="N445:P464" si="135">IF(N175="","",((1+N175/200)^2-1)*100)</f>
        <v>2.2525440000000119</v>
      </c>
      <c r="O445" s="187">
        <f t="shared" si="135"/>
        <v>2.0847536900000074</v>
      </c>
      <c r="P445" s="113">
        <f t="shared" si="135"/>
        <v>2.015050062499979</v>
      </c>
      <c r="Q445" s="116">
        <f t="shared" si="125"/>
        <v>45031</v>
      </c>
      <c r="R445" s="148">
        <f t="shared" si="126"/>
        <v>44331</v>
      </c>
      <c r="S445" s="187">
        <f t="shared" si="116"/>
        <v>2.397004428571492E-4</v>
      </c>
      <c r="T445" s="549">
        <f t="shared" si="127"/>
        <v>700</v>
      </c>
      <c r="U445" s="113">
        <f t="shared" si="128"/>
        <v>550.75</v>
      </c>
      <c r="V445" s="113">
        <f t="shared" si="129"/>
        <v>149.25</v>
      </c>
      <c r="W445" s="549">
        <f t="shared" si="117"/>
        <v>2.1205289810964372</v>
      </c>
      <c r="Y445" s="556">
        <f t="shared" si="124"/>
        <v>1.6196848328714064</v>
      </c>
      <c r="Z445" s="433"/>
      <c r="AA445" s="433"/>
      <c r="AB445" s="433"/>
      <c r="AC445" s="433"/>
      <c r="AD445" s="433"/>
    </row>
    <row r="446" spans="2:30" x14ac:dyDescent="0.35">
      <c r="B446" s="116">
        <v>42655</v>
      </c>
      <c r="C446" s="186">
        <f t="shared" si="134"/>
        <v>4.0338800900000082</v>
      </c>
      <c r="D446" s="113">
        <f t="shared" si="134"/>
        <v>3.4553436900000234</v>
      </c>
      <c r="E446" s="186">
        <f t="shared" si="130"/>
        <v>5.1701197497764511E-4</v>
      </c>
      <c r="F446" s="148">
        <f t="shared" si="120"/>
        <v>44481.25</v>
      </c>
      <c r="G446" s="116"/>
      <c r="H446" s="549">
        <f t="shared" si="121"/>
        <v>1119</v>
      </c>
      <c r="I446" s="550">
        <f t="shared" si="122"/>
        <v>509.75</v>
      </c>
      <c r="J446" s="113">
        <f t="shared" si="123"/>
        <v>609.25</v>
      </c>
      <c r="K446" s="549">
        <f t="shared" si="131"/>
        <v>3.7703332357551536</v>
      </c>
      <c r="L446" s="559"/>
      <c r="M446" s="433"/>
      <c r="N446" s="187">
        <f t="shared" si="135"/>
        <v>2.2717577025000102</v>
      </c>
      <c r="O446" s="187">
        <f t="shared" si="135"/>
        <v>2.0958680624999726</v>
      </c>
      <c r="P446" s="113">
        <f t="shared" si="135"/>
        <v>2.0211103024999844</v>
      </c>
      <c r="Q446" s="116">
        <f t="shared" si="125"/>
        <v>45031</v>
      </c>
      <c r="R446" s="148">
        <f t="shared" si="126"/>
        <v>44331</v>
      </c>
      <c r="S446" s="187">
        <f t="shared" si="116"/>
        <v>2.5127091428576797E-4</v>
      </c>
      <c r="T446" s="549">
        <f t="shared" si="127"/>
        <v>700</v>
      </c>
      <c r="U446" s="113">
        <f t="shared" si="128"/>
        <v>549.75</v>
      </c>
      <c r="V446" s="113">
        <f t="shared" si="129"/>
        <v>150.25</v>
      </c>
      <c r="W446" s="549">
        <f t="shared" si="117"/>
        <v>2.1336215173714095</v>
      </c>
      <c r="Y446" s="556">
        <f t="shared" si="124"/>
        <v>1.6367117183837441</v>
      </c>
      <c r="Z446" s="433"/>
      <c r="AA446" s="433"/>
      <c r="AB446" s="433"/>
      <c r="AC446" s="433"/>
      <c r="AD446" s="433"/>
    </row>
    <row r="447" spans="2:30" x14ac:dyDescent="0.35">
      <c r="B447" s="116">
        <v>42656</v>
      </c>
      <c r="C447" s="186">
        <f t="shared" si="134"/>
        <v>3.9798287025000212</v>
      </c>
      <c r="D447" s="113">
        <f t="shared" si="134"/>
        <v>3.4156794224999842</v>
      </c>
      <c r="E447" s="186">
        <f t="shared" si="130"/>
        <v>5.0415485254694996E-4</v>
      </c>
      <c r="F447" s="148">
        <f t="shared" si="120"/>
        <v>44482.25</v>
      </c>
      <c r="G447" s="116"/>
      <c r="H447" s="549">
        <f t="shared" si="121"/>
        <v>1119</v>
      </c>
      <c r="I447" s="550">
        <f t="shared" si="122"/>
        <v>508.75</v>
      </c>
      <c r="J447" s="113">
        <f t="shared" si="123"/>
        <v>610.25</v>
      </c>
      <c r="K447" s="549">
        <f t="shared" si="131"/>
        <v>3.7233399212667604</v>
      </c>
      <c r="L447" s="559"/>
      <c r="M447" s="433"/>
      <c r="N447" s="187">
        <f t="shared" si="135"/>
        <v>2.2313099025000227</v>
      </c>
      <c r="O447" s="187">
        <f t="shared" si="135"/>
        <v>2.0584857600000062</v>
      </c>
      <c r="P447" s="113">
        <f t="shared" si="135"/>
        <v>1.9887911024999871</v>
      </c>
      <c r="Q447" s="116">
        <f t="shared" si="125"/>
        <v>45031</v>
      </c>
      <c r="R447" s="148">
        <f t="shared" si="126"/>
        <v>44331</v>
      </c>
      <c r="S447" s="187">
        <f t="shared" si="116"/>
        <v>2.468916321428808E-4</v>
      </c>
      <c r="T447" s="549">
        <f t="shared" si="127"/>
        <v>700</v>
      </c>
      <c r="U447" s="113">
        <f t="shared" si="128"/>
        <v>548.75</v>
      </c>
      <c r="V447" s="113">
        <f t="shared" si="129"/>
        <v>151.25</v>
      </c>
      <c r="W447" s="549">
        <f t="shared" si="117"/>
        <v>2.0958281193616171</v>
      </c>
      <c r="Y447" s="556">
        <f t="shared" si="124"/>
        <v>1.6275118019051433</v>
      </c>
      <c r="Z447" s="433"/>
      <c r="AA447" s="433"/>
      <c r="AB447" s="433"/>
      <c r="AC447" s="433"/>
      <c r="AD447" s="433"/>
    </row>
    <row r="448" spans="2:30" x14ac:dyDescent="0.35">
      <c r="B448" s="116">
        <v>42657</v>
      </c>
      <c r="C448" s="186">
        <f t="shared" si="134"/>
        <v>4.001243610000027</v>
      </c>
      <c r="D448" s="113">
        <f t="shared" si="134"/>
        <v>3.4329680400000173</v>
      </c>
      <c r="E448" s="186">
        <f t="shared" si="130"/>
        <v>5.0784233243968699E-4</v>
      </c>
      <c r="F448" s="148">
        <f t="shared" si="120"/>
        <v>44483.25</v>
      </c>
      <c r="G448" s="116"/>
      <c r="H448" s="549">
        <f t="shared" si="121"/>
        <v>1119</v>
      </c>
      <c r="I448" s="550">
        <f t="shared" si="122"/>
        <v>507.75</v>
      </c>
      <c r="J448" s="113">
        <f t="shared" si="123"/>
        <v>611.25</v>
      </c>
      <c r="K448" s="549">
        <f t="shared" si="131"/>
        <v>3.7433866657037758</v>
      </c>
      <c r="L448" s="559"/>
      <c r="M448" s="433"/>
      <c r="N448" s="187">
        <f t="shared" si="135"/>
        <v>2.2292877224999952</v>
      </c>
      <c r="O448" s="187">
        <f t="shared" si="135"/>
        <v>2.0493938024999991</v>
      </c>
      <c r="P448" s="113">
        <f t="shared" si="135"/>
        <v>1.9776825600000159</v>
      </c>
      <c r="Q448" s="116">
        <f t="shared" si="125"/>
        <v>45031</v>
      </c>
      <c r="R448" s="148">
        <f t="shared" si="126"/>
        <v>44331</v>
      </c>
      <c r="S448" s="187">
        <f t="shared" si="116"/>
        <v>2.5699131428570866E-4</v>
      </c>
      <c r="T448" s="549">
        <f t="shared" si="127"/>
        <v>700</v>
      </c>
      <c r="U448" s="113">
        <f t="shared" si="128"/>
        <v>547.75</v>
      </c>
      <c r="V448" s="113">
        <f t="shared" si="129"/>
        <v>152.25</v>
      </c>
      <c r="W448" s="549">
        <f t="shared" si="117"/>
        <v>2.0885207300999982</v>
      </c>
      <c r="Y448" s="556">
        <f t="shared" si="124"/>
        <v>1.6548659356037776</v>
      </c>
      <c r="Z448" s="433"/>
      <c r="AA448" s="433"/>
      <c r="AB448" s="433"/>
      <c r="AC448" s="433"/>
      <c r="AD448" s="433"/>
    </row>
    <row r="449" spans="2:30" x14ac:dyDescent="0.35">
      <c r="B449" s="116">
        <v>42660</v>
      </c>
      <c r="C449" s="186">
        <f t="shared" si="134"/>
        <v>4.019601000000006</v>
      </c>
      <c r="D449" s="113">
        <f t="shared" si="134"/>
        <v>3.4492409999999696</v>
      </c>
      <c r="E449" s="186">
        <f t="shared" si="130"/>
        <v>5.0970509383381274E-4</v>
      </c>
      <c r="F449" s="148">
        <f t="shared" si="120"/>
        <v>44486.25</v>
      </c>
      <c r="G449" s="116"/>
      <c r="H449" s="549">
        <f t="shared" si="121"/>
        <v>1119</v>
      </c>
      <c r="I449" s="550">
        <f t="shared" si="122"/>
        <v>504.75</v>
      </c>
      <c r="J449" s="113">
        <f t="shared" si="123"/>
        <v>614.25</v>
      </c>
      <c r="K449" s="549">
        <f t="shared" si="131"/>
        <v>3.7623273538873891</v>
      </c>
      <c r="L449" s="559"/>
      <c r="M449" s="433"/>
      <c r="N449" s="187">
        <f t="shared" si="135"/>
        <v>2.2606337599999859</v>
      </c>
      <c r="O449" s="187">
        <f t="shared" si="135"/>
        <v>2.0786915600000011</v>
      </c>
      <c r="P449" s="113">
        <f t="shared" si="135"/>
        <v>1.9968704225000078</v>
      </c>
      <c r="Q449" s="116">
        <f t="shared" si="125"/>
        <v>45031</v>
      </c>
      <c r="R449" s="148">
        <f t="shared" si="126"/>
        <v>44331</v>
      </c>
      <c r="S449" s="187">
        <f t="shared" si="116"/>
        <v>2.599174285714069E-4</v>
      </c>
      <c r="T449" s="549">
        <f t="shared" si="127"/>
        <v>700</v>
      </c>
      <c r="U449" s="113">
        <f t="shared" si="128"/>
        <v>544.75</v>
      </c>
      <c r="V449" s="113">
        <f t="shared" si="129"/>
        <v>155.25</v>
      </c>
      <c r="W449" s="549">
        <f t="shared" si="117"/>
        <v>2.1190437407857119</v>
      </c>
      <c r="Y449" s="556">
        <f t="shared" si="124"/>
        <v>1.6432836131016773</v>
      </c>
      <c r="Z449" s="433"/>
      <c r="AA449" s="433"/>
      <c r="AB449" s="433"/>
      <c r="AC449" s="433"/>
      <c r="AD449" s="433"/>
    </row>
    <row r="450" spans="2:30" x14ac:dyDescent="0.35">
      <c r="B450" s="116">
        <v>42661</v>
      </c>
      <c r="C450" s="186">
        <f t="shared" si="134"/>
        <v>4.0797838025000033</v>
      </c>
      <c r="D450" s="113">
        <f t="shared" si="134"/>
        <v>3.502136960000013</v>
      </c>
      <c r="E450" s="186">
        <f t="shared" si="130"/>
        <v>5.1621701742626477E-4</v>
      </c>
      <c r="F450" s="148">
        <f t="shared" si="120"/>
        <v>44487.25</v>
      </c>
      <c r="G450" s="116"/>
      <c r="H450" s="549">
        <f t="shared" si="121"/>
        <v>1119</v>
      </c>
      <c r="I450" s="550">
        <f t="shared" si="122"/>
        <v>503.75</v>
      </c>
      <c r="J450" s="113">
        <f t="shared" si="123"/>
        <v>615.25</v>
      </c>
      <c r="K450" s="549">
        <f t="shared" si="131"/>
        <v>3.8197394799715223</v>
      </c>
      <c r="L450" s="559"/>
      <c r="M450" s="433"/>
      <c r="N450" s="187">
        <f t="shared" si="135"/>
        <v>2.316259522499986</v>
      </c>
      <c r="O450" s="187">
        <f t="shared" si="135"/>
        <v>2.1282042225000186</v>
      </c>
      <c r="P450" s="113">
        <f t="shared" si="135"/>
        <v>2.0514142025000126</v>
      </c>
      <c r="Q450" s="116">
        <f t="shared" si="125"/>
        <v>45031</v>
      </c>
      <c r="R450" s="148">
        <f t="shared" si="126"/>
        <v>44331</v>
      </c>
      <c r="S450" s="187">
        <f t="shared" si="116"/>
        <v>2.6865042857138199E-4</v>
      </c>
      <c r="T450" s="549">
        <f t="shared" si="127"/>
        <v>700</v>
      </c>
      <c r="U450" s="113">
        <f t="shared" si="128"/>
        <v>543.75</v>
      </c>
      <c r="V450" s="113">
        <f t="shared" si="129"/>
        <v>156.25</v>
      </c>
      <c r="W450" s="549">
        <f t="shared" si="117"/>
        <v>2.1701808519642971</v>
      </c>
      <c r="Y450" s="556">
        <f t="shared" si="124"/>
        <v>1.6495586280072252</v>
      </c>
      <c r="Z450" s="433"/>
      <c r="AA450" s="433"/>
      <c r="AB450" s="433"/>
      <c r="AC450" s="433"/>
      <c r="AD450" s="433"/>
    </row>
    <row r="451" spans="2:30" x14ac:dyDescent="0.35">
      <c r="B451" s="116">
        <v>42662</v>
      </c>
      <c r="C451" s="186">
        <f t="shared" si="134"/>
        <v>4.0899860025000123</v>
      </c>
      <c r="D451" s="113">
        <f t="shared" si="134"/>
        <v>3.5184153599999712</v>
      </c>
      <c r="E451" s="186">
        <f t="shared" si="130"/>
        <v>5.1078699061665874E-4</v>
      </c>
      <c r="F451" s="148">
        <f t="shared" si="120"/>
        <v>44488.25</v>
      </c>
      <c r="G451" s="116"/>
      <c r="H451" s="549">
        <f t="shared" si="121"/>
        <v>1119</v>
      </c>
      <c r="I451" s="550">
        <f t="shared" si="122"/>
        <v>502.75</v>
      </c>
      <c r="J451" s="113">
        <f t="shared" si="123"/>
        <v>616.25</v>
      </c>
      <c r="K451" s="549">
        <f t="shared" si="131"/>
        <v>3.833187842967487</v>
      </c>
      <c r="L451" s="559"/>
      <c r="M451" s="433"/>
      <c r="N451" s="187">
        <f t="shared" si="135"/>
        <v>2.3213171600000138</v>
      </c>
      <c r="O451" s="187">
        <f t="shared" si="135"/>
        <v>2.1312359999999808</v>
      </c>
      <c r="P451" s="113">
        <f t="shared" si="135"/>
        <v>2.0544448399999693</v>
      </c>
      <c r="Q451" s="116">
        <f t="shared" si="125"/>
        <v>45031</v>
      </c>
      <c r="R451" s="148">
        <f t="shared" si="126"/>
        <v>44331</v>
      </c>
      <c r="S451" s="187">
        <f t="shared" si="116"/>
        <v>2.7154451428576136E-4</v>
      </c>
      <c r="T451" s="549">
        <f t="shared" si="127"/>
        <v>700</v>
      </c>
      <c r="U451" s="113">
        <f t="shared" si="128"/>
        <v>542.75</v>
      </c>
      <c r="V451" s="113">
        <f t="shared" si="129"/>
        <v>157.25</v>
      </c>
      <c r="W451" s="549">
        <f t="shared" si="117"/>
        <v>2.1739363748714169</v>
      </c>
      <c r="Y451" s="556">
        <f t="shared" si="124"/>
        <v>1.6592514680960702</v>
      </c>
      <c r="Z451" s="433"/>
      <c r="AA451" s="433"/>
      <c r="AB451" s="433"/>
      <c r="AC451" s="433"/>
      <c r="AD451" s="433"/>
    </row>
    <row r="452" spans="2:30" x14ac:dyDescent="0.35">
      <c r="B452" s="116">
        <v>42663</v>
      </c>
      <c r="C452" s="186">
        <f t="shared" si="134"/>
        <v>4.0767232400000131</v>
      </c>
      <c r="D452" s="113">
        <f t="shared" si="134"/>
        <v>3.482808022500028</v>
      </c>
      <c r="E452" s="186">
        <f t="shared" si="130"/>
        <v>5.3075533288649251E-4</v>
      </c>
      <c r="F452" s="148">
        <f t="shared" si="120"/>
        <v>44489.25</v>
      </c>
      <c r="G452" s="116"/>
      <c r="H452" s="549">
        <f t="shared" si="121"/>
        <v>1119</v>
      </c>
      <c r="I452" s="550">
        <f t="shared" si="122"/>
        <v>501.75</v>
      </c>
      <c r="J452" s="113">
        <f t="shared" si="123"/>
        <v>617.25</v>
      </c>
      <c r="K452" s="549">
        <f t="shared" si="131"/>
        <v>3.8104167517242153</v>
      </c>
      <c r="L452" s="559"/>
      <c r="M452" s="433"/>
      <c r="N452" s="187">
        <f t="shared" si="135"/>
        <v>2.3020988024999856</v>
      </c>
      <c r="O452" s="187">
        <f t="shared" si="135"/>
        <v>2.1100145024999906</v>
      </c>
      <c r="P452" s="113">
        <f t="shared" si="135"/>
        <v>2.0362616899999963</v>
      </c>
      <c r="Q452" s="116">
        <f t="shared" si="125"/>
        <v>45031</v>
      </c>
      <c r="R452" s="148">
        <f t="shared" si="126"/>
        <v>44331</v>
      </c>
      <c r="S452" s="187">
        <f t="shared" si="116"/>
        <v>2.7440614285713572E-4</v>
      </c>
      <c r="T452" s="549">
        <f t="shared" si="127"/>
        <v>700</v>
      </c>
      <c r="U452" s="113">
        <f t="shared" si="128"/>
        <v>541.75</v>
      </c>
      <c r="V452" s="113">
        <f t="shared" si="129"/>
        <v>158.25</v>
      </c>
      <c r="W452" s="549">
        <f t="shared" si="117"/>
        <v>2.1534392746071322</v>
      </c>
      <c r="Y452" s="556">
        <f t="shared" si="124"/>
        <v>1.6569774771170831</v>
      </c>
      <c r="Z452" s="433"/>
      <c r="AA452" s="433"/>
      <c r="AB452" s="433"/>
      <c r="AC452" s="433"/>
      <c r="AD452" s="433"/>
    </row>
    <row r="453" spans="2:30" x14ac:dyDescent="0.35">
      <c r="B453" s="116">
        <v>42664</v>
      </c>
      <c r="C453" s="186">
        <f t="shared" si="134"/>
        <v>4.0746828900000143</v>
      </c>
      <c r="D453" s="113">
        <f t="shared" si="134"/>
        <v>3.482808022500028</v>
      </c>
      <c r="E453" s="186">
        <f t="shared" si="130"/>
        <v>5.2893196380695824E-4</v>
      </c>
      <c r="F453" s="148">
        <f t="shared" si="120"/>
        <v>44490.25</v>
      </c>
      <c r="G453" s="116"/>
      <c r="H453" s="549">
        <f t="shared" si="121"/>
        <v>1119</v>
      </c>
      <c r="I453" s="550">
        <f t="shared" si="122"/>
        <v>500.75</v>
      </c>
      <c r="J453" s="113">
        <f t="shared" si="123"/>
        <v>618.25</v>
      </c>
      <c r="K453" s="549">
        <f t="shared" si="131"/>
        <v>3.8098202091236799</v>
      </c>
      <c r="L453" s="559"/>
      <c r="M453" s="433"/>
      <c r="N453" s="187">
        <f t="shared" si="135"/>
        <v>2.2960302225000007</v>
      </c>
      <c r="O453" s="187">
        <f t="shared" si="135"/>
        <v>2.1079935225000179</v>
      </c>
      <c r="P453" s="113">
        <f t="shared" si="135"/>
        <v>2.0352515624999956</v>
      </c>
      <c r="Q453" s="116">
        <f t="shared" si="125"/>
        <v>45031</v>
      </c>
      <c r="R453" s="148">
        <f t="shared" si="126"/>
        <v>44331</v>
      </c>
      <c r="S453" s="187">
        <f t="shared" si="116"/>
        <v>2.6862385714283247E-4</v>
      </c>
      <c r="T453" s="549">
        <f t="shared" si="127"/>
        <v>700</v>
      </c>
      <c r="U453" s="113">
        <f t="shared" si="128"/>
        <v>540.75</v>
      </c>
      <c r="V453" s="113">
        <f t="shared" si="129"/>
        <v>159.25</v>
      </c>
      <c r="W453" s="549">
        <f t="shared" si="117"/>
        <v>2.1507718717500142</v>
      </c>
      <c r="Y453" s="556">
        <f t="shared" si="124"/>
        <v>1.6590483373736657</v>
      </c>
      <c r="Z453" s="433"/>
      <c r="AA453" s="433"/>
      <c r="AB453" s="433"/>
      <c r="AC453" s="433"/>
      <c r="AD453" s="433"/>
    </row>
    <row r="454" spans="2:30" x14ac:dyDescent="0.35">
      <c r="B454" s="116">
        <v>42667</v>
      </c>
      <c r="C454" s="186" t="str">
        <f t="shared" si="134"/>
        <v/>
      </c>
      <c r="D454" s="113" t="str">
        <f t="shared" si="134"/>
        <v/>
      </c>
      <c r="E454" s="186" t="str">
        <f t="shared" si="130"/>
        <v/>
      </c>
      <c r="F454" s="148">
        <f t="shared" si="120"/>
        <v>44493.25</v>
      </c>
      <c r="G454" s="116"/>
      <c r="H454" s="549">
        <f t="shared" si="121"/>
        <v>1119</v>
      </c>
      <c r="I454" s="550">
        <f t="shared" si="122"/>
        <v>497.75</v>
      </c>
      <c r="J454" s="113">
        <f t="shared" si="123"/>
        <v>621.25</v>
      </c>
      <c r="K454" s="549" t="str">
        <f t="shared" si="131"/>
        <v/>
      </c>
      <c r="L454" s="559"/>
      <c r="M454" s="433"/>
      <c r="N454" s="187">
        <f t="shared" si="135"/>
        <v>2.304121702500006</v>
      </c>
      <c r="O454" s="187">
        <f t="shared" si="135"/>
        <v>2.1180986224999865</v>
      </c>
      <c r="P454" s="113">
        <f t="shared" si="135"/>
        <v>2.0392921025000232</v>
      </c>
      <c r="Q454" s="116">
        <f t="shared" si="125"/>
        <v>45031</v>
      </c>
      <c r="R454" s="148">
        <f t="shared" si="126"/>
        <v>44331</v>
      </c>
      <c r="S454" s="187">
        <f t="shared" si="116"/>
        <v>2.6574725714288504E-4</v>
      </c>
      <c r="T454" s="549">
        <f t="shared" si="127"/>
        <v>700</v>
      </c>
      <c r="U454" s="113">
        <f t="shared" si="128"/>
        <v>537.75</v>
      </c>
      <c r="V454" s="113">
        <f t="shared" si="129"/>
        <v>162.25</v>
      </c>
      <c r="W454" s="549">
        <f t="shared" si="117"/>
        <v>2.1612161149714195</v>
      </c>
      <c r="Y454" s="556" t="str">
        <f t="shared" si="124"/>
        <v/>
      </c>
      <c r="Z454" s="433"/>
      <c r="AA454" s="433"/>
      <c r="AB454" s="433"/>
      <c r="AC454" s="433"/>
      <c r="AD454" s="433"/>
    </row>
    <row r="455" spans="2:30" x14ac:dyDescent="0.35">
      <c r="B455" s="116">
        <v>42668</v>
      </c>
      <c r="C455" s="186">
        <f t="shared" si="134"/>
        <v>4.0920265024999791</v>
      </c>
      <c r="D455" s="113">
        <f t="shared" si="134"/>
        <v>3.5092586025000205</v>
      </c>
      <c r="E455" s="186">
        <f t="shared" si="130"/>
        <v>5.2079347631810418E-4</v>
      </c>
      <c r="F455" s="148">
        <f t="shared" si="120"/>
        <v>44494.25</v>
      </c>
      <c r="G455" s="116"/>
      <c r="H455" s="549">
        <f t="shared" si="121"/>
        <v>1119</v>
      </c>
      <c r="I455" s="550">
        <f t="shared" si="122"/>
        <v>496.75</v>
      </c>
      <c r="J455" s="113">
        <f t="shared" si="123"/>
        <v>622.25</v>
      </c>
      <c r="K455" s="549">
        <f t="shared" si="131"/>
        <v>3.8333223431389607</v>
      </c>
      <c r="L455" s="559"/>
      <c r="M455" s="433"/>
      <c r="N455" s="187">
        <f t="shared" si="135"/>
        <v>2.3031102499999845</v>
      </c>
      <c r="O455" s="187">
        <f t="shared" si="135"/>
        <v>2.116077562499985</v>
      </c>
      <c r="P455" s="113">
        <f t="shared" si="135"/>
        <v>2.0453530624999994</v>
      </c>
      <c r="Q455" s="116">
        <f t="shared" si="125"/>
        <v>45031</v>
      </c>
      <c r="R455" s="148">
        <f t="shared" si="126"/>
        <v>44331</v>
      </c>
      <c r="S455" s="187">
        <f t="shared" si="116"/>
        <v>2.6718955357142783E-4</v>
      </c>
      <c r="T455" s="549">
        <f t="shared" si="127"/>
        <v>700</v>
      </c>
      <c r="U455" s="113">
        <f t="shared" si="128"/>
        <v>536.75</v>
      </c>
      <c r="V455" s="113">
        <f t="shared" si="129"/>
        <v>163.25</v>
      </c>
      <c r="W455" s="549">
        <f t="shared" si="117"/>
        <v>2.1596962571205207</v>
      </c>
      <c r="Y455" s="556">
        <f t="shared" si="124"/>
        <v>1.67362608601844</v>
      </c>
      <c r="Z455" s="433"/>
      <c r="AA455" s="433"/>
      <c r="AB455" s="433"/>
      <c r="AC455" s="433"/>
      <c r="AD455" s="433"/>
    </row>
    <row r="456" spans="2:30" x14ac:dyDescent="0.35">
      <c r="B456" s="116">
        <v>42669</v>
      </c>
      <c r="C456" s="186">
        <f t="shared" si="134"/>
        <v>4.1195752099999705</v>
      </c>
      <c r="D456" s="113">
        <f t="shared" si="134"/>
        <v>3.54588806249998</v>
      </c>
      <c r="E456" s="186">
        <f t="shared" si="130"/>
        <v>5.1267841599641692E-4</v>
      </c>
      <c r="F456" s="148">
        <f t="shared" si="120"/>
        <v>44495.25</v>
      </c>
      <c r="G456" s="116"/>
      <c r="H456" s="549">
        <f t="shared" si="121"/>
        <v>1119</v>
      </c>
      <c r="I456" s="550">
        <f t="shared" si="122"/>
        <v>495.75</v>
      </c>
      <c r="J456" s="113">
        <f t="shared" si="123"/>
        <v>623.25</v>
      </c>
      <c r="K456" s="549">
        <f t="shared" si="131"/>
        <v>3.8654148852697467</v>
      </c>
      <c r="L456" s="559"/>
      <c r="M456" s="433"/>
      <c r="N456" s="187">
        <f t="shared" si="135"/>
        <v>2.3283980624999812</v>
      </c>
      <c r="O456" s="187">
        <f t="shared" si="135"/>
        <v>2.1403316025000008</v>
      </c>
      <c r="P456" s="113">
        <f t="shared" si="135"/>
        <v>2.0675781225000245</v>
      </c>
      <c r="Q456" s="116">
        <f t="shared" si="125"/>
        <v>45031</v>
      </c>
      <c r="R456" s="148">
        <f t="shared" si="126"/>
        <v>44331</v>
      </c>
      <c r="S456" s="187">
        <f t="shared" si="116"/>
        <v>2.6866637142854345E-4</v>
      </c>
      <c r="T456" s="549">
        <f t="shared" si="127"/>
        <v>700</v>
      </c>
      <c r="U456" s="113">
        <f t="shared" si="128"/>
        <v>535.75</v>
      </c>
      <c r="V456" s="113">
        <f t="shared" si="129"/>
        <v>164.25</v>
      </c>
      <c r="W456" s="549">
        <f t="shared" si="117"/>
        <v>2.1844600540071388</v>
      </c>
      <c r="Y456" s="556">
        <f t="shared" si="124"/>
        <v>1.6809548312626079</v>
      </c>
      <c r="Z456" s="433"/>
      <c r="AA456" s="433"/>
      <c r="AB456" s="433"/>
      <c r="AC456" s="433"/>
      <c r="AD456" s="433"/>
    </row>
    <row r="457" spans="2:30" x14ac:dyDescent="0.35">
      <c r="B457" s="116">
        <v>42670</v>
      </c>
      <c r="C457" s="186">
        <f t="shared" si="134"/>
        <v>4.1726422500000027</v>
      </c>
      <c r="D457" s="113">
        <f t="shared" si="134"/>
        <v>3.5784530225000166</v>
      </c>
      <c r="E457" s="186">
        <f t="shared" si="130"/>
        <v>5.3100020330651117E-4</v>
      </c>
      <c r="F457" s="148">
        <f t="shared" si="120"/>
        <v>44496.25</v>
      </c>
      <c r="G457" s="116"/>
      <c r="H457" s="549">
        <f t="shared" si="121"/>
        <v>1119</v>
      </c>
      <c r="I457" s="550">
        <f t="shared" si="122"/>
        <v>494.75</v>
      </c>
      <c r="J457" s="113">
        <f t="shared" si="123"/>
        <v>624.25</v>
      </c>
      <c r="K457" s="549">
        <f t="shared" si="131"/>
        <v>3.9099298994141063</v>
      </c>
      <c r="L457" s="559"/>
      <c r="M457" s="433"/>
      <c r="N457" s="187">
        <f t="shared" si="135"/>
        <v>2.3658297599999933</v>
      </c>
      <c r="O457" s="187">
        <f t="shared" si="135"/>
        <v>2.1706532024999836</v>
      </c>
      <c r="P457" s="113">
        <f t="shared" si="135"/>
        <v>2.0968784899999982</v>
      </c>
      <c r="Q457" s="116">
        <f t="shared" si="125"/>
        <v>45031</v>
      </c>
      <c r="R457" s="148">
        <f t="shared" si="126"/>
        <v>44331</v>
      </c>
      <c r="S457" s="187">
        <f t="shared" si="116"/>
        <v>2.7882365357144245E-4</v>
      </c>
      <c r="T457" s="549">
        <f t="shared" si="127"/>
        <v>700</v>
      </c>
      <c r="U457" s="113">
        <f t="shared" si="128"/>
        <v>534.75</v>
      </c>
      <c r="V457" s="113">
        <f t="shared" si="129"/>
        <v>165.25</v>
      </c>
      <c r="W457" s="549">
        <f t="shared" si="117"/>
        <v>2.2167288112526644</v>
      </c>
      <c r="Y457" s="556">
        <f t="shared" si="124"/>
        <v>1.6932010881614419</v>
      </c>
      <c r="Z457" s="433"/>
      <c r="AA457" s="433"/>
      <c r="AB457" s="433"/>
      <c r="AC457" s="433"/>
      <c r="AD457" s="433"/>
    </row>
    <row r="458" spans="2:30" x14ac:dyDescent="0.35">
      <c r="B458" s="116">
        <v>42671</v>
      </c>
      <c r="C458" s="186">
        <f t="shared" si="134"/>
        <v>4.1910147599999892</v>
      </c>
      <c r="D458" s="113">
        <f t="shared" si="134"/>
        <v>3.5835417599999975</v>
      </c>
      <c r="E458" s="186">
        <f t="shared" si="130"/>
        <v>5.428713136729149E-4</v>
      </c>
      <c r="F458" s="148">
        <f t="shared" si="120"/>
        <v>44497.25</v>
      </c>
      <c r="G458" s="116"/>
      <c r="H458" s="549">
        <f t="shared" si="121"/>
        <v>1119</v>
      </c>
      <c r="I458" s="550">
        <f t="shared" si="122"/>
        <v>493.75</v>
      </c>
      <c r="J458" s="113">
        <f t="shared" si="123"/>
        <v>625.25</v>
      </c>
      <c r="K458" s="549">
        <f t="shared" si="131"/>
        <v>3.9229720488739872</v>
      </c>
      <c r="L458" s="559"/>
      <c r="M458" s="433"/>
      <c r="N458" s="187">
        <f t="shared" si="135"/>
        <v>2.424520249999973</v>
      </c>
      <c r="O458" s="187">
        <f t="shared" si="135"/>
        <v>2.2171550625000203</v>
      </c>
      <c r="P458" s="113">
        <f t="shared" si="135"/>
        <v>2.1342678225000133</v>
      </c>
      <c r="Q458" s="116">
        <f t="shared" si="125"/>
        <v>45031</v>
      </c>
      <c r="R458" s="148">
        <f t="shared" si="126"/>
        <v>44331</v>
      </c>
      <c r="S458" s="187">
        <f t="shared" si="116"/>
        <v>2.9623598214278957E-4</v>
      </c>
      <c r="T458" s="549">
        <f t="shared" si="127"/>
        <v>700</v>
      </c>
      <c r="U458" s="113">
        <f t="shared" si="128"/>
        <v>533.75</v>
      </c>
      <c r="V458" s="113">
        <f t="shared" si="129"/>
        <v>166.25</v>
      </c>
      <c r="W458" s="549">
        <f t="shared" si="117"/>
        <v>2.266404294531259</v>
      </c>
      <c r="Y458" s="556">
        <f t="shared" si="124"/>
        <v>1.6565677543427282</v>
      </c>
      <c r="Z458" s="433"/>
      <c r="AA458" s="433"/>
      <c r="AB458" s="433"/>
      <c r="AC458" s="433"/>
      <c r="AD458" s="433"/>
    </row>
    <row r="459" spans="2:30" x14ac:dyDescent="0.35">
      <c r="B459" s="116">
        <v>42674</v>
      </c>
      <c r="C459" s="186">
        <f t="shared" si="134"/>
        <v>4.1736629025000083</v>
      </c>
      <c r="D459" s="113">
        <f t="shared" si="134"/>
        <v>3.5621699025000009</v>
      </c>
      <c r="E459" s="186">
        <f t="shared" si="130"/>
        <v>5.4646380697051598E-4</v>
      </c>
      <c r="F459" s="148">
        <f t="shared" si="120"/>
        <v>44500.25</v>
      </c>
      <c r="G459" s="116"/>
      <c r="H459" s="549">
        <f t="shared" si="121"/>
        <v>1119</v>
      </c>
      <c r="I459" s="550">
        <f t="shared" si="122"/>
        <v>490.75</v>
      </c>
      <c r="J459" s="113">
        <f t="shared" si="123"/>
        <v>628.25</v>
      </c>
      <c r="K459" s="549">
        <f t="shared" si="131"/>
        <v>3.9054857892292274</v>
      </c>
      <c r="L459" s="559"/>
      <c r="M459" s="433"/>
      <c r="N459" s="187">
        <f t="shared" si="135"/>
        <v>2.424520249999973</v>
      </c>
      <c r="O459" s="187">
        <f t="shared" si="135"/>
        <v>2.2211992024999905</v>
      </c>
      <c r="P459" s="113">
        <f t="shared" si="135"/>
        <v>2.1362890625000297</v>
      </c>
      <c r="Q459" s="116">
        <f t="shared" si="125"/>
        <v>45031</v>
      </c>
      <c r="R459" s="148">
        <f t="shared" si="126"/>
        <v>44331</v>
      </c>
      <c r="S459" s="187">
        <f t="shared" si="116"/>
        <v>2.9045863928568928E-4</v>
      </c>
      <c r="T459" s="549">
        <f t="shared" si="127"/>
        <v>700</v>
      </c>
      <c r="U459" s="113">
        <f t="shared" si="128"/>
        <v>530.75</v>
      </c>
      <c r="V459" s="113">
        <f t="shared" si="129"/>
        <v>169.25</v>
      </c>
      <c r="W459" s="549">
        <f t="shared" si="117"/>
        <v>2.2703593271990932</v>
      </c>
      <c r="Y459" s="556">
        <f t="shared" si="124"/>
        <v>1.6351264620301342</v>
      </c>
      <c r="Z459" s="433"/>
      <c r="AA459" s="433"/>
      <c r="AB459" s="433"/>
      <c r="AC459" s="433"/>
      <c r="AD459" s="433"/>
    </row>
    <row r="460" spans="2:30" x14ac:dyDescent="0.35">
      <c r="B460" s="116">
        <v>42675</v>
      </c>
      <c r="C460" s="186">
        <f t="shared" si="134"/>
        <v>4.1971392899999849</v>
      </c>
      <c r="D460" s="113">
        <f t="shared" si="134"/>
        <v>3.5743821224999861</v>
      </c>
      <c r="E460" s="186">
        <f t="shared" si="130"/>
        <v>5.5653008713136621E-4</v>
      </c>
      <c r="F460" s="148">
        <f t="shared" si="120"/>
        <v>44501.25</v>
      </c>
      <c r="G460" s="116"/>
      <c r="H460" s="549">
        <f t="shared" si="121"/>
        <v>1119</v>
      </c>
      <c r="I460" s="550">
        <f t="shared" si="122"/>
        <v>489.75</v>
      </c>
      <c r="J460" s="113">
        <f t="shared" si="123"/>
        <v>629.25</v>
      </c>
      <c r="K460" s="549">
        <f t="shared" si="131"/>
        <v>3.9245786798273983</v>
      </c>
      <c r="L460" s="559"/>
      <c r="M460" s="433"/>
      <c r="N460" s="187">
        <f t="shared" si="135"/>
        <v>2.4336289024999846</v>
      </c>
      <c r="O460" s="187">
        <f t="shared" si="135"/>
        <v>2.2232213025000114</v>
      </c>
      <c r="P460" s="113">
        <f t="shared" si="135"/>
        <v>2.137299689999983</v>
      </c>
      <c r="Q460" s="116">
        <f t="shared" si="125"/>
        <v>45031</v>
      </c>
      <c r="R460" s="148">
        <f t="shared" si="126"/>
        <v>44331</v>
      </c>
      <c r="S460" s="187">
        <f t="shared" si="116"/>
        <v>3.0058228571424754E-4</v>
      </c>
      <c r="T460" s="549">
        <f t="shared" si="127"/>
        <v>700</v>
      </c>
      <c r="U460" s="113">
        <f t="shared" si="128"/>
        <v>529.75</v>
      </c>
      <c r="V460" s="113">
        <f t="shared" si="129"/>
        <v>170.25</v>
      </c>
      <c r="W460" s="549">
        <f t="shared" si="117"/>
        <v>2.274395436642862</v>
      </c>
      <c r="Y460" s="556">
        <f t="shared" si="124"/>
        <v>1.6501832431845362</v>
      </c>
      <c r="Z460" s="433"/>
      <c r="AA460" s="433"/>
      <c r="AB460" s="433"/>
      <c r="AC460" s="433"/>
      <c r="AD460" s="433"/>
    </row>
    <row r="461" spans="2:30" x14ac:dyDescent="0.35">
      <c r="B461" s="116">
        <v>42676</v>
      </c>
      <c r="C461" s="186">
        <f t="shared" si="134"/>
        <v>4.2195974400000003</v>
      </c>
      <c r="D461" s="113">
        <f t="shared" si="134"/>
        <v>3.616112639999991</v>
      </c>
      <c r="E461" s="186">
        <f t="shared" si="130"/>
        <v>5.3930723860590635E-4</v>
      </c>
      <c r="F461" s="148">
        <f t="shared" si="120"/>
        <v>44502.25</v>
      </c>
      <c r="G461" s="116"/>
      <c r="H461" s="549">
        <f t="shared" si="121"/>
        <v>1119</v>
      </c>
      <c r="I461" s="550">
        <f t="shared" si="122"/>
        <v>488.75</v>
      </c>
      <c r="J461" s="113">
        <f t="shared" si="123"/>
        <v>630.25</v>
      </c>
      <c r="K461" s="549">
        <f t="shared" si="131"/>
        <v>3.9560110271313635</v>
      </c>
      <c r="L461" s="559"/>
      <c r="M461" s="433"/>
      <c r="N461" s="187">
        <f t="shared" si="135"/>
        <v>2.4761413025000012</v>
      </c>
      <c r="O461" s="187">
        <f t="shared" si="135"/>
        <v>2.2687238399999865</v>
      </c>
      <c r="P461" s="113">
        <f t="shared" si="135"/>
        <v>2.1827831025000188</v>
      </c>
      <c r="Q461" s="116">
        <f t="shared" si="125"/>
        <v>45031</v>
      </c>
      <c r="R461" s="148">
        <f t="shared" si="126"/>
        <v>44331</v>
      </c>
      <c r="S461" s="187">
        <f t="shared" si="116"/>
        <v>2.9631066071430671E-4</v>
      </c>
      <c r="T461" s="549">
        <f t="shared" si="127"/>
        <v>700</v>
      </c>
      <c r="U461" s="113">
        <f t="shared" si="128"/>
        <v>528.75</v>
      </c>
      <c r="V461" s="113">
        <f t="shared" si="129"/>
        <v>171.25</v>
      </c>
      <c r="W461" s="549">
        <f t="shared" si="117"/>
        <v>2.3194670406473117</v>
      </c>
      <c r="Y461" s="556">
        <f t="shared" si="124"/>
        <v>1.6365439864840519</v>
      </c>
      <c r="Z461" s="433"/>
      <c r="AA461" s="433"/>
      <c r="AB461" s="433"/>
      <c r="AC461" s="433"/>
      <c r="AD461" s="433"/>
    </row>
    <row r="462" spans="2:30" x14ac:dyDescent="0.35">
      <c r="B462" s="116">
        <v>42677</v>
      </c>
      <c r="C462" s="186">
        <f t="shared" si="134"/>
        <v>4.2553313024999984</v>
      </c>
      <c r="D462" s="113">
        <f t="shared" si="134"/>
        <v>3.6456344225000104</v>
      </c>
      <c r="E462" s="186">
        <f t="shared" si="130"/>
        <v>5.4485869526361757E-4</v>
      </c>
      <c r="F462" s="148">
        <f t="shared" si="120"/>
        <v>44503.25</v>
      </c>
      <c r="G462" s="116"/>
      <c r="H462" s="549">
        <f t="shared" si="121"/>
        <v>1119</v>
      </c>
      <c r="I462" s="550">
        <f t="shared" si="122"/>
        <v>487.75</v>
      </c>
      <c r="J462" s="113">
        <f t="shared" si="123"/>
        <v>631.25</v>
      </c>
      <c r="K462" s="549">
        <f t="shared" si="131"/>
        <v>3.9895764738851689</v>
      </c>
      <c r="L462" s="559"/>
      <c r="M462" s="433"/>
      <c r="N462" s="187">
        <f t="shared" si="135"/>
        <v>2.4801905624999732</v>
      </c>
      <c r="O462" s="187">
        <f t="shared" si="135"/>
        <v>2.2768142399999913</v>
      </c>
      <c r="P462" s="113">
        <f t="shared" si="135"/>
        <v>2.190870102500031</v>
      </c>
      <c r="Q462" s="116">
        <f t="shared" si="125"/>
        <v>45031</v>
      </c>
      <c r="R462" s="148">
        <f t="shared" si="126"/>
        <v>44331</v>
      </c>
      <c r="S462" s="187">
        <f t="shared" si="116"/>
        <v>2.905376035714026E-4</v>
      </c>
      <c r="T462" s="549">
        <f t="shared" si="127"/>
        <v>700</v>
      </c>
      <c r="U462" s="113">
        <f t="shared" si="128"/>
        <v>527.75</v>
      </c>
      <c r="V462" s="113">
        <f t="shared" si="129"/>
        <v>172.25</v>
      </c>
      <c r="W462" s="549">
        <f t="shared" si="117"/>
        <v>2.3268593422151653</v>
      </c>
      <c r="Y462" s="556">
        <f t="shared" si="124"/>
        <v>1.6627171316700036</v>
      </c>
      <c r="Z462" s="433"/>
      <c r="AA462" s="433"/>
      <c r="AB462" s="433"/>
      <c r="AC462" s="433"/>
      <c r="AD462" s="433"/>
    </row>
    <row r="463" spans="2:30" x14ac:dyDescent="0.35">
      <c r="B463" s="116">
        <v>42678</v>
      </c>
      <c r="C463" s="186">
        <f t="shared" si="134"/>
        <v>4.2737111024999885</v>
      </c>
      <c r="D463" s="113">
        <f t="shared" si="134"/>
        <v>3.6659967224999868</v>
      </c>
      <c r="E463" s="186">
        <f t="shared" si="130"/>
        <v>5.4308702412868791E-4</v>
      </c>
      <c r="F463" s="148">
        <f t="shared" si="120"/>
        <v>44504.25</v>
      </c>
      <c r="G463" s="116"/>
      <c r="H463" s="549">
        <f t="shared" si="121"/>
        <v>1119</v>
      </c>
      <c r="I463" s="550">
        <f t="shared" si="122"/>
        <v>486.75</v>
      </c>
      <c r="J463" s="113">
        <f t="shared" si="123"/>
        <v>632.25</v>
      </c>
      <c r="K463" s="549">
        <f t="shared" si="131"/>
        <v>4.0093634935053499</v>
      </c>
      <c r="L463" s="559"/>
      <c r="M463" s="433"/>
      <c r="N463" s="187">
        <f t="shared" si="135"/>
        <v>2.536888602499987</v>
      </c>
      <c r="O463" s="187">
        <f t="shared" si="135"/>
        <v>2.3344676025000233</v>
      </c>
      <c r="P463" s="113">
        <f t="shared" si="135"/>
        <v>2.2414211024999853</v>
      </c>
      <c r="Q463" s="116">
        <f t="shared" si="125"/>
        <v>45031</v>
      </c>
      <c r="R463" s="148">
        <f t="shared" si="126"/>
        <v>44331</v>
      </c>
      <c r="S463" s="187">
        <f t="shared" si="116"/>
        <v>2.8917285714280538E-4</v>
      </c>
      <c r="T463" s="549">
        <f t="shared" si="127"/>
        <v>700</v>
      </c>
      <c r="U463" s="113">
        <f t="shared" si="128"/>
        <v>526.75</v>
      </c>
      <c r="V463" s="113">
        <f t="shared" si="129"/>
        <v>173.25</v>
      </c>
      <c r="W463" s="549">
        <f t="shared" si="117"/>
        <v>2.3845668000000142</v>
      </c>
      <c r="Y463" s="556">
        <f t="shared" si="124"/>
        <v>1.6247966935053357</v>
      </c>
      <c r="Z463" s="433"/>
      <c r="AA463" s="433"/>
      <c r="AB463" s="433"/>
      <c r="AC463" s="433"/>
      <c r="AD463" s="433"/>
    </row>
    <row r="464" spans="2:30" x14ac:dyDescent="0.35">
      <c r="B464" s="116">
        <v>42681</v>
      </c>
      <c r="C464" s="186">
        <f t="shared" si="134"/>
        <v>4.3339673599999795</v>
      </c>
      <c r="D464" s="113">
        <f t="shared" si="134"/>
        <v>3.7108008225000155</v>
      </c>
      <c r="E464" s="186">
        <f t="shared" si="130"/>
        <v>5.568959226988061E-4</v>
      </c>
      <c r="F464" s="148">
        <f t="shared" si="120"/>
        <v>44507.25</v>
      </c>
      <c r="G464" s="116"/>
      <c r="H464" s="549">
        <f t="shared" si="121"/>
        <v>1119</v>
      </c>
      <c r="I464" s="550">
        <f t="shared" si="122"/>
        <v>483.75</v>
      </c>
      <c r="J464" s="113">
        <f t="shared" si="123"/>
        <v>635.25</v>
      </c>
      <c r="K464" s="549">
        <f t="shared" si="131"/>
        <v>4.0645689573944317</v>
      </c>
      <c r="L464" s="559"/>
      <c r="M464" s="433"/>
      <c r="N464" s="187">
        <f t="shared" si="135"/>
        <v>2.5601798400000098</v>
      </c>
      <c r="O464" s="187">
        <f t="shared" si="135"/>
        <v>2.3567241224999869</v>
      </c>
      <c r="P464" s="113">
        <f t="shared" si="135"/>
        <v>2.2576000624999981</v>
      </c>
      <c r="Q464" s="116">
        <f t="shared" si="125"/>
        <v>45031</v>
      </c>
      <c r="R464" s="148">
        <f t="shared" si="126"/>
        <v>44331</v>
      </c>
      <c r="S464" s="187">
        <f t="shared" si="116"/>
        <v>2.906510250000327E-4</v>
      </c>
      <c r="T464" s="549">
        <f t="shared" si="127"/>
        <v>700</v>
      </c>
      <c r="U464" s="113">
        <f t="shared" si="128"/>
        <v>523.75</v>
      </c>
      <c r="V464" s="113">
        <f t="shared" si="129"/>
        <v>176.25</v>
      </c>
      <c r="W464" s="549">
        <f t="shared" si="117"/>
        <v>2.4079513656562428</v>
      </c>
      <c r="Y464" s="556">
        <f t="shared" si="124"/>
        <v>1.6566175917381889</v>
      </c>
      <c r="Z464" s="433"/>
      <c r="AA464" s="433"/>
      <c r="AB464" s="433"/>
      <c r="AC464" s="433"/>
      <c r="AD464" s="433"/>
    </row>
    <row r="465" spans="2:30" x14ac:dyDescent="0.35">
      <c r="B465" s="116">
        <v>42682</v>
      </c>
      <c r="C465" s="186">
        <f t="shared" ref="C465:D484" si="136">IF(C195="","",((1+C195/200)^2-1)*100)</f>
        <v>4.3850456099999935</v>
      </c>
      <c r="D465" s="113">
        <f t="shared" si="136"/>
        <v>3.7393175624999886</v>
      </c>
      <c r="E465" s="186">
        <f t="shared" si="130"/>
        <v>5.7705813002681405E-4</v>
      </c>
      <c r="F465" s="148">
        <f t="shared" si="120"/>
        <v>44508.25</v>
      </c>
      <c r="G465" s="116"/>
      <c r="H465" s="549">
        <f t="shared" si="121"/>
        <v>1119</v>
      </c>
      <c r="I465" s="550">
        <f t="shared" si="122"/>
        <v>482.75</v>
      </c>
      <c r="J465" s="113">
        <f t="shared" si="123"/>
        <v>636.25</v>
      </c>
      <c r="K465" s="549">
        <f t="shared" si="131"/>
        <v>4.1064707977295489</v>
      </c>
      <c r="L465" s="559"/>
      <c r="M465" s="433"/>
      <c r="N465" s="187">
        <f t="shared" ref="N465:P484" si="137">IF(N195="","",((1+N195/200)^2-1)*100)</f>
        <v>2.5794224224999995</v>
      </c>
      <c r="O465" s="187">
        <f t="shared" si="137"/>
        <v>2.373924000000005</v>
      </c>
      <c r="P465" s="113">
        <f t="shared" si="137"/>
        <v>2.2687238399999865</v>
      </c>
      <c r="Q465" s="116">
        <f t="shared" si="125"/>
        <v>45031</v>
      </c>
      <c r="R465" s="148">
        <f t="shared" si="126"/>
        <v>44331</v>
      </c>
      <c r="S465" s="187">
        <f t="shared" si="116"/>
        <v>2.9356917499999213E-4</v>
      </c>
      <c r="T465" s="549">
        <f t="shared" si="127"/>
        <v>700</v>
      </c>
      <c r="U465" s="113">
        <f t="shared" si="128"/>
        <v>522.75</v>
      </c>
      <c r="V465" s="113">
        <f t="shared" si="129"/>
        <v>177.25</v>
      </c>
      <c r="W465" s="549">
        <f t="shared" si="117"/>
        <v>2.4259591362687538</v>
      </c>
      <c r="Y465" s="556">
        <f t="shared" si="124"/>
        <v>1.6805116614607951</v>
      </c>
      <c r="Z465" s="433"/>
      <c r="AA465" s="433"/>
      <c r="AB465" s="433"/>
      <c r="AC465" s="433"/>
      <c r="AD465" s="433"/>
    </row>
    <row r="466" spans="2:30" x14ac:dyDescent="0.35">
      <c r="B466" s="116">
        <v>42683</v>
      </c>
      <c r="C466" s="186">
        <f t="shared" si="136"/>
        <v>4.587438240000008</v>
      </c>
      <c r="D466" s="113">
        <f t="shared" si="136"/>
        <v>3.8493474224999824</v>
      </c>
      <c r="E466" s="186">
        <f t="shared" si="130"/>
        <v>6.595985857909076E-4</v>
      </c>
      <c r="F466" s="148">
        <f t="shared" si="120"/>
        <v>44509.25</v>
      </c>
      <c r="G466" s="116"/>
      <c r="H466" s="549">
        <f t="shared" si="121"/>
        <v>1119</v>
      </c>
      <c r="I466" s="550">
        <f t="shared" si="122"/>
        <v>481.75</v>
      </c>
      <c r="J466" s="113">
        <f t="shared" si="123"/>
        <v>637.25</v>
      </c>
      <c r="K466" s="549">
        <f t="shared" si="131"/>
        <v>4.269676621295238</v>
      </c>
      <c r="L466" s="559"/>
      <c r="M466" s="433"/>
      <c r="N466" s="187">
        <f t="shared" si="137"/>
        <v>2.5055002500000256</v>
      </c>
      <c r="O466" s="187">
        <f t="shared" si="137"/>
        <v>2.3071560900000287</v>
      </c>
      <c r="P466" s="113">
        <f t="shared" si="137"/>
        <v>2.2030012025000101</v>
      </c>
      <c r="Q466" s="116">
        <f t="shared" si="125"/>
        <v>45031</v>
      </c>
      <c r="R466" s="148">
        <f t="shared" si="126"/>
        <v>44331</v>
      </c>
      <c r="S466" s="187">
        <f t="shared" si="116"/>
        <v>2.8334879999999555E-4</v>
      </c>
      <c r="T466" s="549">
        <f t="shared" si="127"/>
        <v>700</v>
      </c>
      <c r="U466" s="113">
        <f t="shared" si="128"/>
        <v>521.75</v>
      </c>
      <c r="V466" s="113">
        <f t="shared" si="129"/>
        <v>178.25</v>
      </c>
      <c r="W466" s="549">
        <f t="shared" si="117"/>
        <v>2.3576630136000278</v>
      </c>
      <c r="Y466" s="556">
        <f t="shared" si="124"/>
        <v>1.9120136076952101</v>
      </c>
      <c r="Z466" s="433"/>
      <c r="AA466" s="433"/>
      <c r="AB466" s="433"/>
      <c r="AC466" s="433"/>
      <c r="AD466" s="433"/>
    </row>
    <row r="467" spans="2:30" x14ac:dyDescent="0.35">
      <c r="B467" s="116">
        <v>42684</v>
      </c>
      <c r="C467" s="186">
        <f t="shared" si="136"/>
        <v>4.5802796025000037</v>
      </c>
      <c r="D467" s="113">
        <f t="shared" si="136"/>
        <v>3.8411950625000246</v>
      </c>
      <c r="E467" s="186">
        <f t="shared" si="130"/>
        <v>6.6048663092044594E-4</v>
      </c>
      <c r="F467" s="148">
        <f t="shared" si="120"/>
        <v>44510.25</v>
      </c>
      <c r="G467" s="116"/>
      <c r="H467" s="549">
        <f t="shared" si="121"/>
        <v>1119</v>
      </c>
      <c r="I467" s="550">
        <f t="shared" si="122"/>
        <v>480.75</v>
      </c>
      <c r="J467" s="113">
        <f t="shared" si="123"/>
        <v>638.25</v>
      </c>
      <c r="K467" s="549">
        <f t="shared" si="131"/>
        <v>4.2627506546849991</v>
      </c>
      <c r="L467" s="559"/>
      <c r="M467" s="433"/>
      <c r="N467" s="187">
        <f t="shared" si="137"/>
        <v>2.6716092899999877</v>
      </c>
      <c r="O467" s="187">
        <f t="shared" si="137"/>
        <v>2.424520249999973</v>
      </c>
      <c r="P467" s="113">
        <f t="shared" si="137"/>
        <v>2.2859163225000145</v>
      </c>
      <c r="Q467" s="116">
        <f t="shared" si="125"/>
        <v>45031</v>
      </c>
      <c r="R467" s="148">
        <f t="shared" si="126"/>
        <v>44331</v>
      </c>
      <c r="S467" s="187">
        <f t="shared" si="116"/>
        <v>3.5298434285716392E-4</v>
      </c>
      <c r="T467" s="549">
        <f t="shared" si="127"/>
        <v>700</v>
      </c>
      <c r="U467" s="113">
        <f t="shared" si="128"/>
        <v>520.75</v>
      </c>
      <c r="V467" s="113">
        <f t="shared" si="129"/>
        <v>179.25</v>
      </c>
      <c r="W467" s="549">
        <f t="shared" si="117"/>
        <v>2.4877926934571195</v>
      </c>
      <c r="Y467" s="556">
        <f t="shared" si="124"/>
        <v>1.7749579612278796</v>
      </c>
      <c r="Z467" s="433"/>
      <c r="AA467" s="433"/>
      <c r="AB467" s="433"/>
      <c r="AC467" s="433"/>
      <c r="AD467" s="433"/>
    </row>
    <row r="468" spans="2:30" x14ac:dyDescent="0.35">
      <c r="B468" s="116">
        <v>42685</v>
      </c>
      <c r="C468" s="186">
        <f t="shared" si="136"/>
        <v>4.5557375624999841</v>
      </c>
      <c r="D468" s="113">
        <f t="shared" si="136"/>
        <v>3.8065511025000109</v>
      </c>
      <c r="E468" s="186">
        <f t="shared" si="130"/>
        <v>6.6951426273456041E-4</v>
      </c>
      <c r="F468" s="148">
        <f t="shared" si="120"/>
        <v>44511.25</v>
      </c>
      <c r="G468" s="116"/>
      <c r="H468" s="549">
        <f t="shared" si="121"/>
        <v>1119</v>
      </c>
      <c r="I468" s="550">
        <f t="shared" si="122"/>
        <v>479.75</v>
      </c>
      <c r="J468" s="113">
        <f t="shared" si="123"/>
        <v>639.25</v>
      </c>
      <c r="K468" s="549">
        <f t="shared" si="131"/>
        <v>4.2345380949530789</v>
      </c>
      <c r="L468" s="559"/>
      <c r="M468" s="433"/>
      <c r="N468" s="187">
        <f t="shared" si="137"/>
        <v>2.7425504400000023</v>
      </c>
      <c r="O468" s="187">
        <f t="shared" si="137"/>
        <v>2.5055002500000256</v>
      </c>
      <c r="P468" s="113">
        <f t="shared" si="137"/>
        <v>2.3476188900000139</v>
      </c>
      <c r="Q468" s="116">
        <f t="shared" si="125"/>
        <v>45031</v>
      </c>
      <c r="R468" s="148">
        <f t="shared" si="126"/>
        <v>44331</v>
      </c>
      <c r="S468" s="187">
        <f t="shared" ref="S468:S531" si="138">IF(N468="","",(O468-N468)/($O$14-$N$14))</f>
        <v>3.3864312857139519E-4</v>
      </c>
      <c r="T468" s="549">
        <f t="shared" si="127"/>
        <v>700</v>
      </c>
      <c r="U468" s="113">
        <f t="shared" si="128"/>
        <v>519.75</v>
      </c>
      <c r="V468" s="113">
        <f t="shared" si="129"/>
        <v>180.25</v>
      </c>
      <c r="W468" s="549">
        <f t="shared" ref="W468:W531" si="139">IF(N468="","",N468-(U468*S468))</f>
        <v>2.5665406739250196</v>
      </c>
      <c r="Y468" s="556">
        <f t="shared" si="124"/>
        <v>1.6679974210280593</v>
      </c>
      <c r="Z468" s="433"/>
      <c r="AA468" s="433"/>
      <c r="AB468" s="433"/>
      <c r="AC468" s="433"/>
      <c r="AD468" s="433"/>
    </row>
    <row r="469" spans="2:30" x14ac:dyDescent="0.35">
      <c r="B469" s="116">
        <v>42688</v>
      </c>
      <c r="C469" s="186">
        <f t="shared" si="136"/>
        <v>4.6528999999999821</v>
      </c>
      <c r="D469" s="113">
        <f t="shared" si="136"/>
        <v>3.8554619025000125</v>
      </c>
      <c r="E469" s="186">
        <f t="shared" si="130"/>
        <v>7.1263458221623732E-4</v>
      </c>
      <c r="F469" s="148">
        <f t="shared" si="120"/>
        <v>44514.25</v>
      </c>
      <c r="G469" s="116"/>
      <c r="H469" s="549">
        <f t="shared" si="121"/>
        <v>1119</v>
      </c>
      <c r="I469" s="550">
        <f t="shared" si="122"/>
        <v>476.75</v>
      </c>
      <c r="J469" s="113">
        <f t="shared" si="123"/>
        <v>642.25</v>
      </c>
      <c r="K469" s="549">
        <f t="shared" si="131"/>
        <v>4.3131514629283911</v>
      </c>
      <c r="L469" s="559"/>
      <c r="M469" s="433"/>
      <c r="N469" s="187">
        <f t="shared" si="137"/>
        <v>2.8054044899999964</v>
      </c>
      <c r="O469" s="187">
        <f t="shared" si="137"/>
        <v>2.548027559999988</v>
      </c>
      <c r="P469" s="113">
        <f t="shared" si="137"/>
        <v>2.3617827600000085</v>
      </c>
      <c r="Q469" s="116">
        <f t="shared" si="125"/>
        <v>45031</v>
      </c>
      <c r="R469" s="148">
        <f t="shared" si="126"/>
        <v>44331</v>
      </c>
      <c r="S469" s="187">
        <f t="shared" si="138"/>
        <v>3.6768132857144053E-4</v>
      </c>
      <c r="T469" s="549">
        <f t="shared" si="127"/>
        <v>700</v>
      </c>
      <c r="U469" s="113">
        <f t="shared" si="128"/>
        <v>516.75</v>
      </c>
      <c r="V469" s="113">
        <f t="shared" si="129"/>
        <v>183.25</v>
      </c>
      <c r="W469" s="549">
        <f t="shared" si="139"/>
        <v>2.6154051634607045</v>
      </c>
      <c r="Y469" s="556">
        <f t="shared" si="124"/>
        <v>1.6977462994676866</v>
      </c>
      <c r="Z469" s="433"/>
      <c r="AA469" s="433"/>
      <c r="AB469" s="433"/>
      <c r="AC469" s="433"/>
      <c r="AD469" s="433"/>
    </row>
    <row r="470" spans="2:30" x14ac:dyDescent="0.35">
      <c r="B470" s="116">
        <v>42689</v>
      </c>
      <c r="C470" s="186">
        <f t="shared" si="136"/>
        <v>4.5925517024999918</v>
      </c>
      <c r="D470" s="113">
        <f t="shared" si="136"/>
        <v>3.8096076899999831</v>
      </c>
      <c r="E470" s="186">
        <f t="shared" si="130"/>
        <v>6.9968186997319815E-4</v>
      </c>
      <c r="F470" s="148">
        <f t="shared" si="120"/>
        <v>44515.25</v>
      </c>
      <c r="G470" s="116"/>
      <c r="H470" s="549">
        <f t="shared" si="121"/>
        <v>1119</v>
      </c>
      <c r="I470" s="550">
        <f t="shared" si="122"/>
        <v>475.75</v>
      </c>
      <c r="J470" s="113">
        <f t="shared" si="123"/>
        <v>643.25</v>
      </c>
      <c r="K470" s="549">
        <f t="shared" si="131"/>
        <v>4.2596780528602425</v>
      </c>
      <c r="L470" s="559"/>
      <c r="M470" s="433"/>
      <c r="N470" s="187">
        <f t="shared" si="137"/>
        <v>2.7952654399999721</v>
      </c>
      <c r="O470" s="187">
        <f t="shared" si="137"/>
        <v>2.5206875624999903</v>
      </c>
      <c r="P470" s="113">
        <f t="shared" si="137"/>
        <v>2.3557124100000326</v>
      </c>
      <c r="Q470" s="116">
        <f t="shared" si="125"/>
        <v>45031</v>
      </c>
      <c r="R470" s="148">
        <f t="shared" si="126"/>
        <v>44331</v>
      </c>
      <c r="S470" s="187">
        <f t="shared" si="138"/>
        <v>3.9225411071425978E-4</v>
      </c>
      <c r="T470" s="549">
        <f t="shared" si="127"/>
        <v>700</v>
      </c>
      <c r="U470" s="113">
        <f t="shared" si="128"/>
        <v>515.75</v>
      </c>
      <c r="V470" s="113">
        <f t="shared" si="129"/>
        <v>184.25</v>
      </c>
      <c r="W470" s="549">
        <f t="shared" si="139"/>
        <v>2.5929603823990925</v>
      </c>
      <c r="Y470" s="556">
        <f t="shared" si="124"/>
        <v>1.6667176704611499</v>
      </c>
      <c r="Z470" s="433"/>
      <c r="AA470" s="433"/>
      <c r="AB470" s="433"/>
      <c r="AC470" s="433"/>
      <c r="AD470" s="433"/>
    </row>
    <row r="471" spans="2:30" x14ac:dyDescent="0.35">
      <c r="B471" s="116">
        <v>42690</v>
      </c>
      <c r="C471" s="186">
        <f t="shared" si="136"/>
        <v>4.5608502500000148</v>
      </c>
      <c r="D471" s="113">
        <f t="shared" si="136"/>
        <v>3.7902500625000002</v>
      </c>
      <c r="E471" s="186">
        <f t="shared" si="130"/>
        <v>6.8865074843611665E-4</v>
      </c>
      <c r="F471" s="148">
        <f t="shared" si="120"/>
        <v>44516.25</v>
      </c>
      <c r="G471" s="116"/>
      <c r="H471" s="549">
        <f t="shared" si="121"/>
        <v>1119</v>
      </c>
      <c r="I471" s="550">
        <f t="shared" si="122"/>
        <v>474.75</v>
      </c>
      <c r="J471" s="113">
        <f t="shared" si="123"/>
        <v>644.25</v>
      </c>
      <c r="K471" s="549">
        <f t="shared" si="131"/>
        <v>4.2339133071799679</v>
      </c>
      <c r="L471" s="559"/>
      <c r="M471" s="433"/>
      <c r="N471" s="187">
        <f t="shared" si="137"/>
        <v>2.7770164099999883</v>
      </c>
      <c r="O471" s="187">
        <f t="shared" si="137"/>
        <v>2.5065127025000189</v>
      </c>
      <c r="P471" s="113">
        <f t="shared" si="137"/>
        <v>2.3375024399999944</v>
      </c>
      <c r="Q471" s="116">
        <f t="shared" si="125"/>
        <v>45031</v>
      </c>
      <c r="R471" s="148">
        <f t="shared" si="126"/>
        <v>44331</v>
      </c>
      <c r="S471" s="187">
        <f t="shared" si="138"/>
        <v>3.8643386785709922E-4</v>
      </c>
      <c r="T471" s="549">
        <f t="shared" si="127"/>
        <v>700</v>
      </c>
      <c r="U471" s="113">
        <f t="shared" si="128"/>
        <v>514.75</v>
      </c>
      <c r="V471" s="113">
        <f t="shared" si="129"/>
        <v>185.25</v>
      </c>
      <c r="W471" s="549">
        <f t="shared" si="139"/>
        <v>2.5780995765205463</v>
      </c>
      <c r="Y471" s="556">
        <f t="shared" si="124"/>
        <v>1.6558137306594216</v>
      </c>
      <c r="Z471" s="433"/>
      <c r="AA471" s="433"/>
      <c r="AB471" s="433"/>
      <c r="AC471" s="433"/>
      <c r="AD471" s="433"/>
    </row>
    <row r="472" spans="2:30" x14ac:dyDescent="0.35">
      <c r="B472" s="116">
        <v>42691</v>
      </c>
      <c r="C472" s="186">
        <f t="shared" si="136"/>
        <v>4.5485800099999807</v>
      </c>
      <c r="D472" s="113">
        <f t="shared" si="136"/>
        <v>3.7841375024999957</v>
      </c>
      <c r="E472" s="186">
        <f t="shared" si="130"/>
        <v>6.8314790661303394E-4</v>
      </c>
      <c r="F472" s="148">
        <f t="shared" si="120"/>
        <v>44517.25</v>
      </c>
      <c r="G472" s="116"/>
      <c r="H472" s="549">
        <f t="shared" si="121"/>
        <v>1119</v>
      </c>
      <c r="I472" s="550">
        <f t="shared" si="122"/>
        <v>473.75</v>
      </c>
      <c r="J472" s="113">
        <f t="shared" si="123"/>
        <v>645.25</v>
      </c>
      <c r="K472" s="549">
        <f t="shared" si="131"/>
        <v>4.2249386892420562</v>
      </c>
      <c r="L472" s="559"/>
      <c r="M472" s="433"/>
      <c r="N472" s="187">
        <f t="shared" si="137"/>
        <v>2.7040364900000169</v>
      </c>
      <c r="O472" s="187">
        <f t="shared" si="137"/>
        <v>2.4366652100000108</v>
      </c>
      <c r="P472" s="113">
        <f t="shared" si="137"/>
        <v>2.2768142399999913</v>
      </c>
      <c r="Q472" s="116">
        <f t="shared" si="125"/>
        <v>45031</v>
      </c>
      <c r="R472" s="148">
        <f t="shared" si="126"/>
        <v>44331</v>
      </c>
      <c r="S472" s="187">
        <f t="shared" si="138"/>
        <v>3.8195897142858016E-4</v>
      </c>
      <c r="T472" s="549">
        <f t="shared" si="127"/>
        <v>700</v>
      </c>
      <c r="U472" s="113">
        <f t="shared" si="128"/>
        <v>513.75</v>
      </c>
      <c r="V472" s="113">
        <f t="shared" si="129"/>
        <v>186.25</v>
      </c>
      <c r="W472" s="549">
        <f t="shared" si="139"/>
        <v>2.507805068428584</v>
      </c>
      <c r="Y472" s="556">
        <f t="shared" si="124"/>
        <v>1.7171336208134722</v>
      </c>
      <c r="Z472" s="433"/>
      <c r="AA472" s="433"/>
      <c r="AB472" s="433"/>
      <c r="AC472" s="433"/>
      <c r="AD472" s="433"/>
    </row>
    <row r="473" spans="2:30" x14ac:dyDescent="0.35">
      <c r="B473" s="116">
        <v>42692</v>
      </c>
      <c r="C473" s="186">
        <f t="shared" si="136"/>
        <v>4.605847289999998</v>
      </c>
      <c r="D473" s="113">
        <f t="shared" si="136"/>
        <v>3.8126643225000034</v>
      </c>
      <c r="E473" s="186">
        <f t="shared" si="130"/>
        <v>7.088319638069657E-4</v>
      </c>
      <c r="F473" s="148">
        <f t="shared" si="120"/>
        <v>44518.25</v>
      </c>
      <c r="G473" s="116"/>
      <c r="H473" s="549">
        <f t="shared" si="121"/>
        <v>1119</v>
      </c>
      <c r="I473" s="550">
        <f t="shared" si="122"/>
        <v>472.75</v>
      </c>
      <c r="J473" s="113">
        <f t="shared" si="123"/>
        <v>646.25</v>
      </c>
      <c r="K473" s="549">
        <f t="shared" si="131"/>
        <v>4.270746979110255</v>
      </c>
      <c r="L473" s="559"/>
      <c r="M473" s="433"/>
      <c r="N473" s="187">
        <f t="shared" si="137"/>
        <v>2.7841130624999932</v>
      </c>
      <c r="O473" s="187">
        <f t="shared" si="137"/>
        <v>2.4994256400000303</v>
      </c>
      <c r="P473" s="113">
        <f t="shared" si="137"/>
        <v>2.3344676025000233</v>
      </c>
      <c r="Q473" s="116">
        <f t="shared" si="125"/>
        <v>45031</v>
      </c>
      <c r="R473" s="148">
        <f t="shared" si="126"/>
        <v>44331</v>
      </c>
      <c r="S473" s="187">
        <f t="shared" si="138"/>
        <v>4.0669631785708989E-4</v>
      </c>
      <c r="T473" s="549">
        <f t="shared" si="127"/>
        <v>700</v>
      </c>
      <c r="U473" s="113">
        <f t="shared" si="128"/>
        <v>512.75</v>
      </c>
      <c r="V473" s="113">
        <f t="shared" si="129"/>
        <v>187.25</v>
      </c>
      <c r="W473" s="549">
        <f t="shared" si="139"/>
        <v>2.5755795255187706</v>
      </c>
      <c r="Y473" s="556">
        <f t="shared" si="124"/>
        <v>1.6951674535914845</v>
      </c>
      <c r="Z473" s="433"/>
      <c r="AA473" s="433"/>
      <c r="AB473" s="433"/>
      <c r="AC473" s="433"/>
      <c r="AD473" s="433"/>
    </row>
    <row r="474" spans="2:30" x14ac:dyDescent="0.35">
      <c r="B474" s="116">
        <v>42695</v>
      </c>
      <c r="C474" s="186">
        <f t="shared" si="136"/>
        <v>4.5853928899999952</v>
      </c>
      <c r="D474" s="113">
        <f t="shared" si="136"/>
        <v>3.7984004225000145</v>
      </c>
      <c r="E474" s="186">
        <f t="shared" si="130"/>
        <v>7.0329979222518379E-4</v>
      </c>
      <c r="F474" s="148">
        <f t="shared" si="120"/>
        <v>44521.25</v>
      </c>
      <c r="G474" s="116"/>
      <c r="H474" s="549">
        <f t="shared" si="121"/>
        <v>1119</v>
      </c>
      <c r="I474" s="550">
        <f t="shared" si="122"/>
        <v>469.75</v>
      </c>
      <c r="J474" s="113">
        <f t="shared" si="123"/>
        <v>649.25</v>
      </c>
      <c r="K474" s="549">
        <f t="shared" si="131"/>
        <v>4.2550178126022153</v>
      </c>
      <c r="L474" s="559"/>
      <c r="M474" s="433"/>
      <c r="N474" s="187">
        <f t="shared" si="137"/>
        <v>2.7851268900000115</v>
      </c>
      <c r="O474" s="187">
        <f t="shared" si="137"/>
        <v>2.4913264400000079</v>
      </c>
      <c r="P474" s="113">
        <f t="shared" si="137"/>
        <v>2.325363359999999</v>
      </c>
      <c r="Q474" s="116">
        <f t="shared" si="125"/>
        <v>45031</v>
      </c>
      <c r="R474" s="148">
        <f t="shared" si="126"/>
        <v>44331</v>
      </c>
      <c r="S474" s="187">
        <f t="shared" si="138"/>
        <v>4.1971492857143363E-4</v>
      </c>
      <c r="T474" s="549">
        <f t="shared" si="127"/>
        <v>700</v>
      </c>
      <c r="U474" s="113">
        <f t="shared" si="128"/>
        <v>509.75</v>
      </c>
      <c r="V474" s="113">
        <f t="shared" si="129"/>
        <v>190.25</v>
      </c>
      <c r="W474" s="549">
        <f t="shared" si="139"/>
        <v>2.5711772051607231</v>
      </c>
      <c r="Y474" s="556">
        <f t="shared" si="124"/>
        <v>1.6838406074414922</v>
      </c>
      <c r="Z474" s="433"/>
      <c r="AA474" s="433"/>
      <c r="AB474" s="433"/>
      <c r="AC474" s="433"/>
      <c r="AD474" s="433"/>
    </row>
    <row r="475" spans="2:30" x14ac:dyDescent="0.35">
      <c r="B475" s="116">
        <v>42696</v>
      </c>
      <c r="C475" s="186">
        <f t="shared" si="136"/>
        <v>4.552670010000015</v>
      </c>
      <c r="D475" s="113">
        <f t="shared" si="136"/>
        <v>3.7831187599999927</v>
      </c>
      <c r="E475" s="186">
        <f t="shared" si="130"/>
        <v>6.8771336014300478E-4</v>
      </c>
      <c r="F475" s="148">
        <f t="shared" si="120"/>
        <v>44522.25</v>
      </c>
      <c r="G475" s="116"/>
      <c r="H475" s="549">
        <f t="shared" si="121"/>
        <v>1119</v>
      </c>
      <c r="I475" s="550">
        <f t="shared" si="122"/>
        <v>468.75</v>
      </c>
      <c r="J475" s="113">
        <f t="shared" si="123"/>
        <v>650.25</v>
      </c>
      <c r="K475" s="549">
        <f t="shared" si="131"/>
        <v>4.2303043724329816</v>
      </c>
      <c r="L475" s="559"/>
      <c r="M475" s="433"/>
      <c r="N475" s="187">
        <f t="shared" si="137"/>
        <v>2.754714239999978</v>
      </c>
      <c r="O475" s="187">
        <f t="shared" si="137"/>
        <v>2.4629817600000159</v>
      </c>
      <c r="P475" s="113">
        <f t="shared" si="137"/>
        <v>2.2990644900000134</v>
      </c>
      <c r="Q475" s="116">
        <f t="shared" si="125"/>
        <v>45031</v>
      </c>
      <c r="R475" s="148">
        <f t="shared" si="126"/>
        <v>44331</v>
      </c>
      <c r="S475" s="187">
        <f t="shared" si="138"/>
        <v>4.1676068571423156E-4</v>
      </c>
      <c r="T475" s="549">
        <f t="shared" si="127"/>
        <v>700</v>
      </c>
      <c r="U475" s="113">
        <f t="shared" si="128"/>
        <v>508.75</v>
      </c>
      <c r="V475" s="113">
        <f t="shared" si="129"/>
        <v>191.25</v>
      </c>
      <c r="W475" s="549">
        <f t="shared" si="139"/>
        <v>2.5426872411428625</v>
      </c>
      <c r="Y475" s="556">
        <f t="shared" si="124"/>
        <v>1.6876171312901191</v>
      </c>
      <c r="Z475" s="433"/>
      <c r="AA475" s="433"/>
      <c r="AB475" s="433"/>
      <c r="AC475" s="433"/>
      <c r="AD475" s="433"/>
    </row>
    <row r="476" spans="2:30" x14ac:dyDescent="0.35">
      <c r="B476" s="116">
        <v>42697</v>
      </c>
      <c r="C476" s="186">
        <f t="shared" si="136"/>
        <v>4.6068700625000014</v>
      </c>
      <c r="D476" s="113">
        <f t="shared" si="136"/>
        <v>3.8167399024999993</v>
      </c>
      <c r="E476" s="186">
        <f t="shared" si="130"/>
        <v>7.0610380697051127E-4</v>
      </c>
      <c r="F476" s="148">
        <f t="shared" si="120"/>
        <v>44523.25</v>
      </c>
      <c r="G476" s="116"/>
      <c r="H476" s="549">
        <f t="shared" si="121"/>
        <v>1119</v>
      </c>
      <c r="I476" s="550">
        <f t="shared" si="122"/>
        <v>467.75</v>
      </c>
      <c r="J476" s="113">
        <f t="shared" si="123"/>
        <v>651.25</v>
      </c>
      <c r="K476" s="549">
        <f t="shared" si="131"/>
        <v>4.2765900067895446</v>
      </c>
      <c r="L476" s="559"/>
      <c r="M476" s="433"/>
      <c r="N476" s="187">
        <f t="shared" si="137"/>
        <v>2.7993209999999991</v>
      </c>
      <c r="O476" s="187">
        <f t="shared" si="137"/>
        <v>2.5034753599999959</v>
      </c>
      <c r="P476" s="113">
        <f t="shared" si="137"/>
        <v>2.3385140625000078</v>
      </c>
      <c r="Q476" s="116">
        <f t="shared" si="125"/>
        <v>45031</v>
      </c>
      <c r="R476" s="148">
        <f t="shared" si="126"/>
        <v>44331</v>
      </c>
      <c r="S476" s="187">
        <f t="shared" si="138"/>
        <v>4.2263662857143302E-4</v>
      </c>
      <c r="T476" s="549">
        <f t="shared" si="127"/>
        <v>700</v>
      </c>
      <c r="U476" s="113">
        <f t="shared" si="128"/>
        <v>507.75</v>
      </c>
      <c r="V476" s="113">
        <f t="shared" si="129"/>
        <v>192.25</v>
      </c>
      <c r="W476" s="549">
        <f t="shared" si="139"/>
        <v>2.5847272518428541</v>
      </c>
      <c r="Y476" s="556">
        <f t="shared" si="124"/>
        <v>1.6918627549466905</v>
      </c>
      <c r="Z476" s="433"/>
      <c r="AA476" s="433"/>
      <c r="AB476" s="433"/>
      <c r="AC476" s="433"/>
      <c r="AD476" s="433"/>
    </row>
    <row r="477" spans="2:30" x14ac:dyDescent="0.35">
      <c r="B477" s="116">
        <v>42698</v>
      </c>
      <c r="C477" s="186">
        <f t="shared" si="136"/>
        <v>4.6181208899999771</v>
      </c>
      <c r="D477" s="113">
        <f t="shared" si="136"/>
        <v>3.8238723599999913</v>
      </c>
      <c r="E477" s="186">
        <f t="shared" si="130"/>
        <v>7.0978420911526881E-4</v>
      </c>
      <c r="F477" s="148">
        <f t="shared" ref="F477:F545" si="140">B477+365.25*5</f>
        <v>44524.25</v>
      </c>
      <c r="G477" s="116"/>
      <c r="H477" s="549">
        <f t="shared" ref="H477:H545" si="141">C$14-D$14</f>
        <v>1119</v>
      </c>
      <c r="I477" s="550">
        <f t="shared" ref="I477:I545" si="142">C$14-F477</f>
        <v>466.75</v>
      </c>
      <c r="J477" s="113">
        <f t="shared" ref="J477:J545" si="143">F477-D$14</f>
        <v>652.25</v>
      </c>
      <c r="K477" s="549">
        <f t="shared" si="131"/>
        <v>4.2868291103954252</v>
      </c>
      <c r="L477" s="559"/>
      <c r="M477" s="433"/>
      <c r="N477" s="187">
        <f t="shared" si="137"/>
        <v>2.8490081025000169</v>
      </c>
      <c r="O477" s="187">
        <f t="shared" si="137"/>
        <v>2.5520782400000108</v>
      </c>
      <c r="P477" s="113">
        <f t="shared" si="137"/>
        <v>2.3799948900000034</v>
      </c>
      <c r="Q477" s="116">
        <f t="shared" si="125"/>
        <v>45031</v>
      </c>
      <c r="R477" s="148">
        <f t="shared" si="126"/>
        <v>44331</v>
      </c>
      <c r="S477" s="187">
        <f t="shared" si="138"/>
        <v>4.2418551785715152E-4</v>
      </c>
      <c r="T477" s="549">
        <f t="shared" si="127"/>
        <v>700</v>
      </c>
      <c r="U477" s="113">
        <f t="shared" si="128"/>
        <v>506.75</v>
      </c>
      <c r="V477" s="113">
        <f t="shared" si="129"/>
        <v>193.25</v>
      </c>
      <c r="W477" s="549">
        <f t="shared" si="139"/>
        <v>2.6340520913259056</v>
      </c>
      <c r="Y477" s="556">
        <f t="shared" ref="Y477:Y545" si="144">IFERROR(K477-W477,"")</f>
        <v>1.6527770190695197</v>
      </c>
      <c r="Z477" s="433"/>
      <c r="AA477" s="433"/>
      <c r="AB477" s="433"/>
      <c r="AC477" s="433"/>
      <c r="AD477" s="433"/>
    </row>
    <row r="478" spans="2:30" x14ac:dyDescent="0.35">
      <c r="B478" s="116">
        <v>42699</v>
      </c>
      <c r="C478" s="186">
        <f t="shared" si="136"/>
        <v>4.6201665599999941</v>
      </c>
      <c r="D478" s="113">
        <f t="shared" si="136"/>
        <v>3.8187777225000108</v>
      </c>
      <c r="E478" s="186">
        <f t="shared" si="130"/>
        <v>7.1616518096513258E-4</v>
      </c>
      <c r="F478" s="148">
        <f t="shared" si="140"/>
        <v>44525.25</v>
      </c>
      <c r="G478" s="116"/>
      <c r="H478" s="549">
        <f t="shared" si="141"/>
        <v>1119</v>
      </c>
      <c r="I478" s="550">
        <f t="shared" si="142"/>
        <v>465.75</v>
      </c>
      <c r="J478" s="113">
        <f t="shared" si="143"/>
        <v>653.25</v>
      </c>
      <c r="K478" s="549">
        <f t="shared" si="131"/>
        <v>4.2866126269654838</v>
      </c>
      <c r="L478" s="559"/>
      <c r="M478" s="433"/>
      <c r="N478" s="187">
        <f t="shared" si="137"/>
        <v>2.8459656899999963</v>
      </c>
      <c r="O478" s="187">
        <f t="shared" si="137"/>
        <v>2.5500528899999875</v>
      </c>
      <c r="P478" s="113">
        <f t="shared" si="137"/>
        <v>2.3769594224999802</v>
      </c>
      <c r="Q478" s="116">
        <f t="shared" ref="Q478:Q541" si="145">IF($F478&lt;$P$14,$P$14,IF($F478&lt;$O$14,$O$14,$N$14))</f>
        <v>45031</v>
      </c>
      <c r="R478" s="148">
        <f t="shared" ref="R478:R541" si="146">IF($F478&gt;$N$14,$N$14,IF($F478&gt;$O$14,$O$14,$P$14))</f>
        <v>44331</v>
      </c>
      <c r="S478" s="187">
        <f t="shared" si="138"/>
        <v>4.2273257142858407E-4</v>
      </c>
      <c r="T478" s="549">
        <f t="shared" ref="T478:T541" si="147">Q478-R478</f>
        <v>700</v>
      </c>
      <c r="U478" s="113">
        <f t="shared" ref="U478:U541" si="148">Q478-F478</f>
        <v>505.75</v>
      </c>
      <c r="V478" s="113">
        <f t="shared" ref="V478:V541" si="149">F478-R478</f>
        <v>194.25</v>
      </c>
      <c r="W478" s="549">
        <f t="shared" si="139"/>
        <v>2.6321686919999898</v>
      </c>
      <c r="Y478" s="556">
        <f t="shared" si="144"/>
        <v>1.654443934965494</v>
      </c>
      <c r="Z478" s="433"/>
      <c r="AA478" s="433"/>
      <c r="AB478" s="433"/>
      <c r="AC478" s="433"/>
      <c r="AD478" s="433"/>
    </row>
    <row r="479" spans="2:30" x14ac:dyDescent="0.35">
      <c r="B479" s="116">
        <v>42702</v>
      </c>
      <c r="C479" s="186">
        <f t="shared" si="136"/>
        <v>4.543467622499997</v>
      </c>
      <c r="D479" s="113">
        <f t="shared" si="136"/>
        <v>3.7484844900000036</v>
      </c>
      <c r="E479" s="186">
        <f t="shared" si="130"/>
        <v>7.1044069034851957E-4</v>
      </c>
      <c r="F479" s="148">
        <f t="shared" si="140"/>
        <v>44528.25</v>
      </c>
      <c r="G479" s="116"/>
      <c r="H479" s="549">
        <f t="shared" si="141"/>
        <v>1119</v>
      </c>
      <c r="I479" s="550">
        <f t="shared" si="142"/>
        <v>462.75</v>
      </c>
      <c r="J479" s="113">
        <f t="shared" si="143"/>
        <v>656.25</v>
      </c>
      <c r="K479" s="549">
        <f t="shared" si="131"/>
        <v>4.2147111930412198</v>
      </c>
      <c r="L479" s="559"/>
      <c r="M479" s="433"/>
      <c r="N479" s="187">
        <f t="shared" si="137"/>
        <v>2.7760026224999956</v>
      </c>
      <c r="O479" s="187">
        <f t="shared" si="137"/>
        <v>2.4903140624999986</v>
      </c>
      <c r="P479" s="113">
        <f t="shared" si="137"/>
        <v>2.3263749225000074</v>
      </c>
      <c r="Q479" s="116">
        <f t="shared" si="145"/>
        <v>45031</v>
      </c>
      <c r="R479" s="148">
        <f t="shared" si="146"/>
        <v>44331</v>
      </c>
      <c r="S479" s="187">
        <f t="shared" si="138"/>
        <v>4.0812651428570997E-4</v>
      </c>
      <c r="T479" s="549">
        <f t="shared" si="147"/>
        <v>700</v>
      </c>
      <c r="U479" s="113">
        <f t="shared" si="148"/>
        <v>502.75</v>
      </c>
      <c r="V479" s="113">
        <f t="shared" si="149"/>
        <v>197.25</v>
      </c>
      <c r="W479" s="549">
        <f t="shared" si="139"/>
        <v>2.5708170174428551</v>
      </c>
      <c r="Y479" s="556">
        <f t="shared" si="144"/>
        <v>1.6438941755983647</v>
      </c>
      <c r="Z479" s="433"/>
      <c r="AA479" s="433"/>
      <c r="AB479" s="433"/>
      <c r="AC479" s="433"/>
      <c r="AD479" s="433"/>
    </row>
    <row r="480" spans="2:30" x14ac:dyDescent="0.35">
      <c r="B480" s="116">
        <v>42703</v>
      </c>
      <c r="C480" s="186">
        <f t="shared" si="136"/>
        <v>4.5567600899999894</v>
      </c>
      <c r="D480" s="113">
        <f t="shared" si="136"/>
        <v>3.7708942400000112</v>
      </c>
      <c r="E480" s="186">
        <f t="shared" si="130"/>
        <v>7.0229298480784473E-4</v>
      </c>
      <c r="F480" s="148">
        <f t="shared" si="140"/>
        <v>44529.25</v>
      </c>
      <c r="G480" s="116"/>
      <c r="H480" s="549">
        <f t="shared" si="141"/>
        <v>1119</v>
      </c>
      <c r="I480" s="550">
        <f t="shared" si="142"/>
        <v>461.75</v>
      </c>
      <c r="J480" s="113">
        <f t="shared" si="143"/>
        <v>657.25</v>
      </c>
      <c r="K480" s="549">
        <f t="shared" si="131"/>
        <v>4.2324763042649671</v>
      </c>
      <c r="L480" s="559"/>
      <c r="M480" s="433"/>
      <c r="N480" s="187">
        <f t="shared" si="137"/>
        <v>2.7699200024999815</v>
      </c>
      <c r="O480" s="187">
        <f t="shared" si="137"/>
        <v>2.4963884024999938</v>
      </c>
      <c r="P480" s="113">
        <f t="shared" si="137"/>
        <v>2.3344676025000233</v>
      </c>
      <c r="Q480" s="116">
        <f t="shared" si="145"/>
        <v>45031</v>
      </c>
      <c r="R480" s="148">
        <f t="shared" si="146"/>
        <v>44331</v>
      </c>
      <c r="S480" s="187">
        <f t="shared" si="138"/>
        <v>3.9075942857141096E-4</v>
      </c>
      <c r="T480" s="549">
        <f t="shared" si="147"/>
        <v>700</v>
      </c>
      <c r="U480" s="113">
        <f t="shared" si="148"/>
        <v>501.75</v>
      </c>
      <c r="V480" s="113">
        <f t="shared" si="149"/>
        <v>198.25</v>
      </c>
      <c r="W480" s="549">
        <f t="shared" si="139"/>
        <v>2.5738564592142761</v>
      </c>
      <c r="Y480" s="556">
        <f t="shared" si="144"/>
        <v>1.658619845050691</v>
      </c>
      <c r="Z480" s="433"/>
      <c r="AA480" s="433"/>
      <c r="AB480" s="433"/>
      <c r="AC480" s="433"/>
      <c r="AD480" s="433"/>
    </row>
    <row r="481" spans="2:30" x14ac:dyDescent="0.35">
      <c r="B481" s="116">
        <v>42704</v>
      </c>
      <c r="C481" s="186">
        <f t="shared" si="136"/>
        <v>4.6273265625000004</v>
      </c>
      <c r="D481" s="113">
        <f t="shared" si="136"/>
        <v>3.8106265624999969</v>
      </c>
      <c r="E481" s="186">
        <f t="shared" si="130"/>
        <v>7.2984807864164751E-4</v>
      </c>
      <c r="F481" s="148">
        <f t="shared" si="140"/>
        <v>44530.25</v>
      </c>
      <c r="G481" s="116"/>
      <c r="H481" s="549">
        <f t="shared" si="141"/>
        <v>1119</v>
      </c>
      <c r="I481" s="550">
        <f t="shared" si="142"/>
        <v>460.75</v>
      </c>
      <c r="J481" s="113">
        <f t="shared" si="143"/>
        <v>658.25</v>
      </c>
      <c r="K481" s="549">
        <f t="shared" si="131"/>
        <v>4.2910490602658609</v>
      </c>
      <c r="L481" s="559"/>
      <c r="M481" s="433"/>
      <c r="N481" s="187">
        <f t="shared" si="137"/>
        <v>2.7983071024999973</v>
      </c>
      <c r="O481" s="187">
        <f t="shared" si="137"/>
        <v>2.5247377025000128</v>
      </c>
      <c r="P481" s="113">
        <f t="shared" si="137"/>
        <v>2.363806249999989</v>
      </c>
      <c r="Q481" s="116">
        <f t="shared" si="145"/>
        <v>45031</v>
      </c>
      <c r="R481" s="148">
        <f t="shared" si="146"/>
        <v>44331</v>
      </c>
      <c r="S481" s="187">
        <f t="shared" si="138"/>
        <v>3.9081342857140634E-4</v>
      </c>
      <c r="T481" s="549">
        <f t="shared" si="147"/>
        <v>700</v>
      </c>
      <c r="U481" s="113">
        <f t="shared" si="148"/>
        <v>500.75</v>
      </c>
      <c r="V481" s="113">
        <f t="shared" si="149"/>
        <v>199.25</v>
      </c>
      <c r="W481" s="549">
        <f t="shared" si="139"/>
        <v>2.6026072781428655</v>
      </c>
      <c r="Y481" s="556">
        <f t="shared" si="144"/>
        <v>1.6884417821229953</v>
      </c>
      <c r="Z481" s="433"/>
      <c r="AA481" s="433"/>
      <c r="AB481" s="433"/>
      <c r="AC481" s="433"/>
      <c r="AD481" s="433"/>
    </row>
    <row r="482" spans="2:30" x14ac:dyDescent="0.35">
      <c r="B482" s="116">
        <v>42705</v>
      </c>
      <c r="C482" s="186">
        <f t="shared" si="136"/>
        <v>4.6846154025000031</v>
      </c>
      <c r="D482" s="113">
        <f t="shared" si="136"/>
        <v>3.8371190024999891</v>
      </c>
      <c r="E482" s="186">
        <f t="shared" si="130"/>
        <v>7.5736943699733158E-4</v>
      </c>
      <c r="F482" s="148">
        <f t="shared" si="140"/>
        <v>44531.25</v>
      </c>
      <c r="G482" s="116"/>
      <c r="H482" s="549">
        <f t="shared" si="141"/>
        <v>1119</v>
      </c>
      <c r="I482" s="550">
        <f t="shared" si="142"/>
        <v>459.75</v>
      </c>
      <c r="J482" s="113">
        <f t="shared" si="143"/>
        <v>659.25</v>
      </c>
      <c r="K482" s="549">
        <f t="shared" si="131"/>
        <v>4.3364148038404799</v>
      </c>
      <c r="L482" s="559"/>
      <c r="M482" s="433"/>
      <c r="N482" s="187">
        <f t="shared" si="137"/>
        <v>2.8439374399999773</v>
      </c>
      <c r="O482" s="187">
        <f t="shared" si="137"/>
        <v>2.5662562499999986</v>
      </c>
      <c r="P482" s="113">
        <f t="shared" si="137"/>
        <v>2.3982086399999769</v>
      </c>
      <c r="Q482" s="116">
        <f t="shared" si="145"/>
        <v>45031</v>
      </c>
      <c r="R482" s="148">
        <f t="shared" si="146"/>
        <v>44331</v>
      </c>
      <c r="S482" s="187">
        <f t="shared" si="138"/>
        <v>3.9668741428568389E-4</v>
      </c>
      <c r="T482" s="549">
        <f t="shared" si="147"/>
        <v>700</v>
      </c>
      <c r="U482" s="113">
        <f t="shared" si="148"/>
        <v>499.75</v>
      </c>
      <c r="V482" s="113">
        <f t="shared" si="149"/>
        <v>200.25</v>
      </c>
      <c r="W482" s="549">
        <f t="shared" si="139"/>
        <v>2.6456929047107067</v>
      </c>
      <c r="Y482" s="556">
        <f t="shared" si="144"/>
        <v>1.6907218991297732</v>
      </c>
      <c r="Z482" s="433"/>
      <c r="AA482" s="433"/>
      <c r="AB482" s="433"/>
      <c r="AC482" s="433"/>
      <c r="AD482" s="433"/>
    </row>
    <row r="483" spans="2:30" x14ac:dyDescent="0.35">
      <c r="B483" s="116">
        <v>42706</v>
      </c>
      <c r="C483" s="186">
        <f t="shared" si="136"/>
        <v>4.6805228224999773</v>
      </c>
      <c r="D483" s="113">
        <f t="shared" si="136"/>
        <v>3.8320240400000039</v>
      </c>
      <c r="E483" s="186">
        <f t="shared" si="130"/>
        <v>7.5826522117960094E-4</v>
      </c>
      <c r="F483" s="148">
        <f t="shared" si="140"/>
        <v>44532.25</v>
      </c>
      <c r="G483" s="116"/>
      <c r="H483" s="549">
        <f t="shared" si="141"/>
        <v>1119</v>
      </c>
      <c r="I483" s="550">
        <f t="shared" si="142"/>
        <v>458.75</v>
      </c>
      <c r="J483" s="113">
        <f t="shared" si="143"/>
        <v>660.25</v>
      </c>
      <c r="K483" s="549">
        <f t="shared" si="131"/>
        <v>4.3326686522838358</v>
      </c>
      <c r="L483" s="559"/>
      <c r="M483" s="433"/>
      <c r="N483" s="187">
        <f t="shared" si="137"/>
        <v>2.880448999999996</v>
      </c>
      <c r="O483" s="187">
        <f t="shared" si="137"/>
        <v>2.5996797224999924</v>
      </c>
      <c r="P483" s="113">
        <f t="shared" si="137"/>
        <v>2.4224961600000094</v>
      </c>
      <c r="Q483" s="116">
        <f t="shared" si="145"/>
        <v>45031</v>
      </c>
      <c r="R483" s="148">
        <f t="shared" si="146"/>
        <v>44331</v>
      </c>
      <c r="S483" s="187">
        <f t="shared" si="138"/>
        <v>4.0109896785714812E-4</v>
      </c>
      <c r="T483" s="549">
        <f t="shared" si="147"/>
        <v>700</v>
      </c>
      <c r="U483" s="113">
        <f t="shared" si="148"/>
        <v>498.75</v>
      </c>
      <c r="V483" s="113">
        <f t="shared" si="149"/>
        <v>201.25</v>
      </c>
      <c r="W483" s="549">
        <f t="shared" si="139"/>
        <v>2.6804008897812435</v>
      </c>
      <c r="Y483" s="556">
        <f t="shared" si="144"/>
        <v>1.6522677625025923</v>
      </c>
      <c r="Z483" s="433"/>
      <c r="AA483" s="433"/>
      <c r="AB483" s="433"/>
      <c r="AC483" s="433"/>
      <c r="AD483" s="433"/>
    </row>
    <row r="484" spans="2:30" x14ac:dyDescent="0.35">
      <c r="B484" s="116">
        <v>42709</v>
      </c>
      <c r="C484" s="186">
        <f t="shared" si="136"/>
        <v>4.6713148100000046</v>
      </c>
      <c r="D484" s="113">
        <f t="shared" si="136"/>
        <v>3.8238723599999913</v>
      </c>
      <c r="E484" s="186">
        <f t="shared" si="130"/>
        <v>7.5732122430742922E-4</v>
      </c>
      <c r="F484" s="148">
        <f t="shared" si="140"/>
        <v>44535.25</v>
      </c>
      <c r="G484" s="116"/>
      <c r="H484" s="549">
        <f t="shared" si="141"/>
        <v>1119</v>
      </c>
      <c r="I484" s="550">
        <f t="shared" si="142"/>
        <v>455.75</v>
      </c>
      <c r="J484" s="113">
        <f t="shared" si="143"/>
        <v>663.25</v>
      </c>
      <c r="K484" s="549">
        <f t="shared" si="131"/>
        <v>4.3261656620218938</v>
      </c>
      <c r="L484" s="559"/>
      <c r="M484" s="433"/>
      <c r="N484" s="187">
        <f t="shared" si="137"/>
        <v>2.8490081025000169</v>
      </c>
      <c r="O484" s="187">
        <f t="shared" si="137"/>
        <v>2.5692945224999875</v>
      </c>
      <c r="P484" s="113">
        <f t="shared" si="137"/>
        <v>2.3931491024999918</v>
      </c>
      <c r="Q484" s="116">
        <f t="shared" si="145"/>
        <v>45031</v>
      </c>
      <c r="R484" s="148">
        <f t="shared" si="146"/>
        <v>44331</v>
      </c>
      <c r="S484" s="187">
        <f t="shared" si="138"/>
        <v>3.9959082857147062E-4</v>
      </c>
      <c r="T484" s="549">
        <f t="shared" si="147"/>
        <v>700</v>
      </c>
      <c r="U484" s="113">
        <f t="shared" si="148"/>
        <v>495.75</v>
      </c>
      <c r="V484" s="113">
        <f t="shared" si="149"/>
        <v>204.25</v>
      </c>
      <c r="W484" s="549">
        <f t="shared" si="139"/>
        <v>2.6509109492357101</v>
      </c>
      <c r="Y484" s="556">
        <f t="shared" si="144"/>
        <v>1.6752547127861837</v>
      </c>
      <c r="Z484" s="433"/>
      <c r="AA484" s="433"/>
      <c r="AB484" s="433"/>
      <c r="AC484" s="433"/>
      <c r="AD484" s="433"/>
    </row>
    <row r="485" spans="2:30" x14ac:dyDescent="0.35">
      <c r="B485" s="116">
        <v>42710</v>
      </c>
      <c r="C485" s="186">
        <f t="shared" ref="C485:D504" si="150">IF(C215="","",((1+C215/200)^2-1)*100)</f>
        <v>4.6672224899999781</v>
      </c>
      <c r="D485" s="113">
        <f t="shared" si="150"/>
        <v>3.8075699600000235</v>
      </c>
      <c r="E485" s="186">
        <f t="shared" si="130"/>
        <v>7.6823282394991479E-4</v>
      </c>
      <c r="F485" s="148">
        <f t="shared" si="140"/>
        <v>44536.25</v>
      </c>
      <c r="G485" s="116"/>
      <c r="H485" s="549">
        <f t="shared" si="141"/>
        <v>1119</v>
      </c>
      <c r="I485" s="550">
        <f t="shared" si="142"/>
        <v>454.75</v>
      </c>
      <c r="J485" s="113">
        <f t="shared" si="143"/>
        <v>664.25</v>
      </c>
      <c r="K485" s="549">
        <f t="shared" si="131"/>
        <v>4.3178686133087547</v>
      </c>
      <c r="L485" s="559"/>
      <c r="M485" s="433"/>
      <c r="N485" s="187">
        <f t="shared" ref="N485:P504" si="151">IF(N215="","",((1+N215/200)^2-1)*100)</f>
        <v>2.8682777600000042</v>
      </c>
      <c r="O485" s="187">
        <f t="shared" si="151"/>
        <v>2.5834737224999849</v>
      </c>
      <c r="P485" s="113">
        <f t="shared" si="151"/>
        <v>2.4032683025000168</v>
      </c>
      <c r="Q485" s="116">
        <f t="shared" si="145"/>
        <v>45031</v>
      </c>
      <c r="R485" s="148">
        <f t="shared" si="146"/>
        <v>44331</v>
      </c>
      <c r="S485" s="187">
        <f t="shared" si="138"/>
        <v>4.0686291071431339E-4</v>
      </c>
      <c r="T485" s="549">
        <f t="shared" si="147"/>
        <v>700</v>
      </c>
      <c r="U485" s="113">
        <f t="shared" si="148"/>
        <v>494.75</v>
      </c>
      <c r="V485" s="113">
        <f t="shared" si="149"/>
        <v>205.25</v>
      </c>
      <c r="W485" s="549">
        <f t="shared" si="139"/>
        <v>2.6669823349240978</v>
      </c>
      <c r="Y485" s="556">
        <f t="shared" si="144"/>
        <v>1.650886278384657</v>
      </c>
      <c r="Z485" s="433"/>
      <c r="AA485" s="433"/>
      <c r="AB485" s="433"/>
      <c r="AC485" s="433"/>
      <c r="AD485" s="433"/>
    </row>
    <row r="486" spans="2:30" x14ac:dyDescent="0.35">
      <c r="B486" s="116">
        <v>42711</v>
      </c>
      <c r="C486" s="186">
        <f t="shared" si="150"/>
        <v>4.6252808224999775</v>
      </c>
      <c r="D486" s="113">
        <f t="shared" si="150"/>
        <v>3.7892312899999947</v>
      </c>
      <c r="E486" s="186">
        <f t="shared" si="130"/>
        <v>7.4713988605896585E-4</v>
      </c>
      <c r="F486" s="148">
        <f t="shared" si="140"/>
        <v>44537.25</v>
      </c>
      <c r="G486" s="116"/>
      <c r="H486" s="549">
        <f t="shared" si="141"/>
        <v>1119</v>
      </c>
      <c r="I486" s="550">
        <f t="shared" si="142"/>
        <v>453.75</v>
      </c>
      <c r="J486" s="113">
        <f t="shared" si="143"/>
        <v>665.25</v>
      </c>
      <c r="K486" s="549">
        <f t="shared" si="131"/>
        <v>4.2862660992007218</v>
      </c>
      <c r="L486" s="559"/>
      <c r="M486" s="433"/>
      <c r="N486" s="187">
        <f t="shared" si="151"/>
        <v>2.847993960000017</v>
      </c>
      <c r="O486" s="187">
        <f t="shared" si="151"/>
        <v>2.5642307599999858</v>
      </c>
      <c r="P486" s="113">
        <f t="shared" si="151"/>
        <v>2.3850541024999838</v>
      </c>
      <c r="Q486" s="116">
        <f t="shared" si="145"/>
        <v>45031</v>
      </c>
      <c r="R486" s="148">
        <f t="shared" si="146"/>
        <v>44331</v>
      </c>
      <c r="S486" s="187">
        <f t="shared" si="138"/>
        <v>4.0537600000004455E-4</v>
      </c>
      <c r="T486" s="549">
        <f t="shared" si="147"/>
        <v>700</v>
      </c>
      <c r="U486" s="113">
        <f t="shared" si="148"/>
        <v>493.75</v>
      </c>
      <c r="V486" s="113">
        <f t="shared" si="149"/>
        <v>206.25</v>
      </c>
      <c r="W486" s="549">
        <f t="shared" si="139"/>
        <v>2.6478395599999951</v>
      </c>
      <c r="Y486" s="556">
        <f t="shared" si="144"/>
        <v>1.6384265392007267</v>
      </c>
      <c r="Z486" s="433"/>
      <c r="AA486" s="433"/>
      <c r="AB486" s="433"/>
      <c r="AC486" s="433"/>
      <c r="AD486" s="433"/>
    </row>
    <row r="487" spans="2:30" x14ac:dyDescent="0.35">
      <c r="B487" s="116">
        <v>42712</v>
      </c>
      <c r="C487" s="186">
        <f t="shared" si="150"/>
        <v>4.6416473025000071</v>
      </c>
      <c r="D487" s="113">
        <f t="shared" si="150"/>
        <v>3.8014568899999768</v>
      </c>
      <c r="E487" s="186">
        <f t="shared" ref="E487:E545" si="152">IF(C487="","",(D487-C487)/($D$14-$C$14))</f>
        <v>7.5084040437893682E-4</v>
      </c>
      <c r="F487" s="148">
        <f t="shared" si="140"/>
        <v>44538.25</v>
      </c>
      <c r="G487" s="116"/>
      <c r="H487" s="549">
        <f t="shared" si="141"/>
        <v>1119</v>
      </c>
      <c r="I487" s="550">
        <f t="shared" si="142"/>
        <v>452.75</v>
      </c>
      <c r="J487" s="113">
        <f t="shared" si="143"/>
        <v>666.25</v>
      </c>
      <c r="K487" s="549">
        <f t="shared" ref="K487:K545" si="153">IF(C487="","",C487-(I487*E487))</f>
        <v>4.3017043094174436</v>
      </c>
      <c r="L487" s="559"/>
      <c r="M487" s="433"/>
      <c r="N487" s="187">
        <f t="shared" si="151"/>
        <v>2.8145300625000091</v>
      </c>
      <c r="O487" s="187">
        <f t="shared" si="151"/>
        <v>2.5287879224999976</v>
      </c>
      <c r="P487" s="113">
        <f t="shared" si="151"/>
        <v>2.3557124100000326</v>
      </c>
      <c r="Q487" s="116">
        <f t="shared" si="145"/>
        <v>45031</v>
      </c>
      <c r="R487" s="148">
        <f t="shared" si="146"/>
        <v>44331</v>
      </c>
      <c r="S487" s="187">
        <f t="shared" si="138"/>
        <v>4.082030571428736E-4</v>
      </c>
      <c r="T487" s="549">
        <f t="shared" si="147"/>
        <v>700</v>
      </c>
      <c r="U487" s="113">
        <f t="shared" si="148"/>
        <v>492.75</v>
      </c>
      <c r="V487" s="113">
        <f t="shared" si="149"/>
        <v>207.25</v>
      </c>
      <c r="W487" s="549">
        <f t="shared" si="139"/>
        <v>2.6133880060928583</v>
      </c>
      <c r="Y487" s="556">
        <f t="shared" si="144"/>
        <v>1.6883163033245854</v>
      </c>
      <c r="Z487" s="433"/>
      <c r="AA487" s="433"/>
      <c r="AB487" s="433"/>
      <c r="AC487" s="433"/>
      <c r="AD487" s="433"/>
    </row>
    <row r="488" spans="2:30" x14ac:dyDescent="0.35">
      <c r="B488" s="116">
        <v>42713</v>
      </c>
      <c r="C488" s="186">
        <f t="shared" si="150"/>
        <v>4.6907544224999986</v>
      </c>
      <c r="D488" s="113">
        <f t="shared" si="150"/>
        <v>3.8340620100000056</v>
      </c>
      <c r="E488" s="186">
        <f t="shared" si="152"/>
        <v>7.6558749999999375E-4</v>
      </c>
      <c r="F488" s="148">
        <f t="shared" si="140"/>
        <v>44539.25</v>
      </c>
      <c r="G488" s="116"/>
      <c r="H488" s="549">
        <f t="shared" si="141"/>
        <v>1119</v>
      </c>
      <c r="I488" s="550">
        <f t="shared" si="142"/>
        <v>451.75</v>
      </c>
      <c r="J488" s="113">
        <f t="shared" si="143"/>
        <v>667.25</v>
      </c>
      <c r="K488" s="549">
        <f t="shared" si="153"/>
        <v>4.3449002693750014</v>
      </c>
      <c r="L488" s="559"/>
      <c r="M488" s="433"/>
      <c r="N488" s="187">
        <f t="shared" si="151"/>
        <v>2.8784204099999933</v>
      </c>
      <c r="O488" s="187">
        <f t="shared" si="151"/>
        <v>2.576383999999976</v>
      </c>
      <c r="P488" s="113">
        <f t="shared" si="151"/>
        <v>2.4032683025000168</v>
      </c>
      <c r="Q488" s="116">
        <f t="shared" si="145"/>
        <v>45031</v>
      </c>
      <c r="R488" s="148">
        <f t="shared" si="146"/>
        <v>44331</v>
      </c>
      <c r="S488" s="187">
        <f t="shared" si="138"/>
        <v>4.3148058571431037E-4</v>
      </c>
      <c r="T488" s="549">
        <f t="shared" si="147"/>
        <v>700</v>
      </c>
      <c r="U488" s="113">
        <f t="shared" si="148"/>
        <v>491.75</v>
      </c>
      <c r="V488" s="113">
        <f t="shared" si="149"/>
        <v>208.25</v>
      </c>
      <c r="W488" s="549">
        <f t="shared" si="139"/>
        <v>2.6662398319749814</v>
      </c>
      <c r="Y488" s="556">
        <f t="shared" si="144"/>
        <v>1.67866043740002</v>
      </c>
      <c r="Z488" s="433"/>
      <c r="AA488" s="433"/>
      <c r="AB488" s="433"/>
      <c r="AC488" s="433"/>
      <c r="AD488" s="433"/>
    </row>
    <row r="489" spans="2:30" x14ac:dyDescent="0.35">
      <c r="B489" s="116">
        <v>42716</v>
      </c>
      <c r="C489" s="186">
        <f t="shared" si="150"/>
        <v>4.733732602500007</v>
      </c>
      <c r="D489" s="113">
        <f t="shared" si="150"/>
        <v>3.8625956900000258</v>
      </c>
      <c r="E489" s="186">
        <f t="shared" si="152"/>
        <v>7.7849590035744532E-4</v>
      </c>
      <c r="F489" s="148">
        <f t="shared" si="140"/>
        <v>44542.25</v>
      </c>
      <c r="G489" s="116"/>
      <c r="H489" s="549">
        <f t="shared" si="141"/>
        <v>1119</v>
      </c>
      <c r="I489" s="550">
        <f t="shared" si="142"/>
        <v>448.75</v>
      </c>
      <c r="J489" s="113">
        <f t="shared" si="143"/>
        <v>670.25</v>
      </c>
      <c r="K489" s="549">
        <f t="shared" si="153"/>
        <v>4.3843825672146037</v>
      </c>
      <c r="L489" s="559"/>
      <c r="M489" s="433"/>
      <c r="N489" s="187">
        <f t="shared" si="151"/>
        <v>2.9159525625000127</v>
      </c>
      <c r="O489" s="187">
        <f t="shared" si="151"/>
        <v>2.5996797224999924</v>
      </c>
      <c r="P489" s="113">
        <f t="shared" si="151"/>
        <v>2.4255323024999775</v>
      </c>
      <c r="Q489" s="116">
        <f t="shared" si="145"/>
        <v>45031</v>
      </c>
      <c r="R489" s="148">
        <f t="shared" si="146"/>
        <v>44331</v>
      </c>
      <c r="S489" s="187">
        <f t="shared" si="138"/>
        <v>4.518183428571719E-4</v>
      </c>
      <c r="T489" s="549">
        <f t="shared" si="147"/>
        <v>700</v>
      </c>
      <c r="U489" s="113">
        <f t="shared" si="148"/>
        <v>488.75</v>
      </c>
      <c r="V489" s="113">
        <f t="shared" si="149"/>
        <v>211.25</v>
      </c>
      <c r="W489" s="549">
        <f t="shared" si="139"/>
        <v>2.69512634742857</v>
      </c>
      <c r="Y489" s="556">
        <f t="shared" si="144"/>
        <v>1.6892562197860337</v>
      </c>
      <c r="Z489" s="433"/>
      <c r="AA489" s="433"/>
      <c r="AB489" s="433"/>
      <c r="AC489" s="433"/>
      <c r="AD489" s="433"/>
    </row>
    <row r="490" spans="2:30" x14ac:dyDescent="0.35">
      <c r="B490" s="116">
        <v>42717</v>
      </c>
      <c r="C490" s="186">
        <f t="shared" si="150"/>
        <v>4.7234989024999896</v>
      </c>
      <c r="D490" s="113">
        <f t="shared" si="150"/>
        <v>3.8513855624999982</v>
      </c>
      <c r="E490" s="186">
        <f t="shared" si="152"/>
        <v>7.7936848972295924E-4</v>
      </c>
      <c r="F490" s="148">
        <f t="shared" si="140"/>
        <v>44543.25</v>
      </c>
      <c r="G490" s="116"/>
      <c r="H490" s="549">
        <f t="shared" si="141"/>
        <v>1119</v>
      </c>
      <c r="I490" s="550">
        <f t="shared" si="142"/>
        <v>447.75</v>
      </c>
      <c r="J490" s="113">
        <f t="shared" si="143"/>
        <v>671.25</v>
      </c>
      <c r="K490" s="549">
        <f t="shared" si="153"/>
        <v>4.3745366612265348</v>
      </c>
      <c r="L490" s="559"/>
      <c r="M490" s="433"/>
      <c r="N490" s="187">
        <f t="shared" si="151"/>
        <v>2.8895779025000179</v>
      </c>
      <c r="O490" s="187">
        <f t="shared" si="151"/>
        <v>2.5875251025000212</v>
      </c>
      <c r="P490" s="113">
        <f t="shared" si="151"/>
        <v>2.4143999999999943</v>
      </c>
      <c r="Q490" s="116">
        <f t="shared" si="145"/>
        <v>45031</v>
      </c>
      <c r="R490" s="148">
        <f t="shared" si="146"/>
        <v>44331</v>
      </c>
      <c r="S490" s="187">
        <f t="shared" si="138"/>
        <v>4.3150399999999526E-4</v>
      </c>
      <c r="T490" s="549">
        <f t="shared" si="147"/>
        <v>700</v>
      </c>
      <c r="U490" s="113">
        <f t="shared" si="148"/>
        <v>487.75</v>
      </c>
      <c r="V490" s="113">
        <f t="shared" si="149"/>
        <v>212.25</v>
      </c>
      <c r="W490" s="549">
        <f t="shared" si="139"/>
        <v>2.6791118265000202</v>
      </c>
      <c r="Y490" s="556">
        <f t="shared" si="144"/>
        <v>1.6954248347265146</v>
      </c>
      <c r="Z490" s="433"/>
      <c r="AA490" s="433"/>
      <c r="AB490" s="433"/>
      <c r="AC490" s="433"/>
      <c r="AD490" s="433"/>
    </row>
    <row r="491" spans="2:30" x14ac:dyDescent="0.35">
      <c r="B491" s="116">
        <v>42718</v>
      </c>
      <c r="C491" s="186">
        <f t="shared" si="150"/>
        <v>4.8115250625000217</v>
      </c>
      <c r="D491" s="113">
        <f t="shared" si="150"/>
        <v>3.918655402499982</v>
      </c>
      <c r="E491" s="186">
        <f t="shared" si="152"/>
        <v>7.9791747989279682E-4</v>
      </c>
      <c r="F491" s="148">
        <f t="shared" si="140"/>
        <v>44544.25</v>
      </c>
      <c r="G491" s="116"/>
      <c r="H491" s="549">
        <f t="shared" si="141"/>
        <v>1119</v>
      </c>
      <c r="I491" s="550">
        <f t="shared" si="142"/>
        <v>446.75</v>
      </c>
      <c r="J491" s="113">
        <f t="shared" si="143"/>
        <v>672.25</v>
      </c>
      <c r="K491" s="549">
        <f t="shared" si="153"/>
        <v>4.4550554283579142</v>
      </c>
      <c r="L491" s="559"/>
      <c r="M491" s="433"/>
      <c r="N491" s="187">
        <f t="shared" si="151"/>
        <v>2.8865348899999921</v>
      </c>
      <c r="O491" s="187">
        <f t="shared" si="151"/>
        <v>2.5794224224999995</v>
      </c>
      <c r="P491" s="113">
        <f t="shared" si="151"/>
        <v>2.4093400625000205</v>
      </c>
      <c r="Q491" s="116">
        <f t="shared" si="145"/>
        <v>45031</v>
      </c>
      <c r="R491" s="148">
        <f t="shared" si="146"/>
        <v>44331</v>
      </c>
      <c r="S491" s="187">
        <f t="shared" si="138"/>
        <v>4.3873209642856077E-4</v>
      </c>
      <c r="T491" s="549">
        <f t="shared" si="147"/>
        <v>700</v>
      </c>
      <c r="U491" s="113">
        <f t="shared" si="148"/>
        <v>486.75</v>
      </c>
      <c r="V491" s="113">
        <f t="shared" si="149"/>
        <v>213.25</v>
      </c>
      <c r="W491" s="549">
        <f t="shared" si="139"/>
        <v>2.6729820420633903</v>
      </c>
      <c r="Y491" s="556">
        <f t="shared" si="144"/>
        <v>1.7820733862945239</v>
      </c>
      <c r="Z491" s="433"/>
      <c r="AA491" s="433"/>
      <c r="AB491" s="433"/>
      <c r="AC491" s="433"/>
      <c r="AD491" s="433"/>
    </row>
    <row r="492" spans="2:30" x14ac:dyDescent="0.35">
      <c r="B492" s="116">
        <v>42719</v>
      </c>
      <c r="C492" s="186">
        <f t="shared" si="150"/>
        <v>4.8627200624999922</v>
      </c>
      <c r="D492" s="113">
        <f t="shared" si="150"/>
        <v>3.9563768100000063</v>
      </c>
      <c r="E492" s="186">
        <f t="shared" si="152"/>
        <v>8.0995822386057726E-4</v>
      </c>
      <c r="F492" s="148">
        <f t="shared" si="140"/>
        <v>44545.25</v>
      </c>
      <c r="G492" s="116"/>
      <c r="H492" s="549">
        <f t="shared" si="141"/>
        <v>1119</v>
      </c>
      <c r="I492" s="550">
        <f t="shared" si="142"/>
        <v>445.75</v>
      </c>
      <c r="J492" s="113">
        <f t="shared" si="143"/>
        <v>673.25</v>
      </c>
      <c r="K492" s="549">
        <f t="shared" si="153"/>
        <v>4.5016811842141395</v>
      </c>
      <c r="L492" s="559"/>
      <c r="M492" s="433"/>
      <c r="N492" s="187">
        <f t="shared" si="151"/>
        <v>2.967697289999971</v>
      </c>
      <c r="O492" s="187">
        <f t="shared" si="151"/>
        <v>2.6685695025000067</v>
      </c>
      <c r="P492" s="113">
        <f t="shared" si="151"/>
        <v>2.4943636024999938</v>
      </c>
      <c r="Q492" s="116">
        <f t="shared" si="145"/>
        <v>45031</v>
      </c>
      <c r="R492" s="148">
        <f t="shared" si="146"/>
        <v>44331</v>
      </c>
      <c r="S492" s="187">
        <f t="shared" si="138"/>
        <v>4.273254107142347E-4</v>
      </c>
      <c r="T492" s="549">
        <f t="shared" si="147"/>
        <v>700</v>
      </c>
      <c r="U492" s="113">
        <f t="shared" si="148"/>
        <v>485.75</v>
      </c>
      <c r="V492" s="113">
        <f t="shared" si="149"/>
        <v>214.25</v>
      </c>
      <c r="W492" s="549">
        <f t="shared" si="139"/>
        <v>2.7601239717455313</v>
      </c>
      <c r="Y492" s="556">
        <f t="shared" si="144"/>
        <v>1.7415572124686083</v>
      </c>
      <c r="Z492" s="433"/>
      <c r="AA492" s="433"/>
      <c r="AB492" s="433"/>
      <c r="AC492" s="433"/>
      <c r="AD492" s="433"/>
    </row>
    <row r="493" spans="2:30" x14ac:dyDescent="0.35">
      <c r="B493" s="116">
        <v>42720</v>
      </c>
      <c r="C493" s="186">
        <f t="shared" si="150"/>
        <v>4.8760328099999972</v>
      </c>
      <c r="D493" s="113">
        <f t="shared" si="150"/>
        <v>3.9675926024999919</v>
      </c>
      <c r="E493" s="186">
        <f t="shared" si="152"/>
        <v>8.1183217828418707E-4</v>
      </c>
      <c r="F493" s="148">
        <f t="shared" si="140"/>
        <v>44546.25</v>
      </c>
      <c r="G493" s="116"/>
      <c r="H493" s="549">
        <f t="shared" si="141"/>
        <v>1119</v>
      </c>
      <c r="I493" s="550">
        <f t="shared" si="142"/>
        <v>444.75</v>
      </c>
      <c r="J493" s="113">
        <f t="shared" si="143"/>
        <v>674.25</v>
      </c>
      <c r="K493" s="549">
        <f t="shared" si="153"/>
        <v>4.5149704487081053</v>
      </c>
      <c r="L493" s="559"/>
      <c r="M493" s="433"/>
      <c r="N493" s="187">
        <f t="shared" si="151"/>
        <v>2.9991563225000073</v>
      </c>
      <c r="O493" s="187">
        <f t="shared" si="151"/>
        <v>2.6847822225000151</v>
      </c>
      <c r="P493" s="113">
        <f t="shared" si="151"/>
        <v>2.5034753599999959</v>
      </c>
      <c r="Q493" s="116">
        <f t="shared" si="145"/>
        <v>45031</v>
      </c>
      <c r="R493" s="148">
        <f t="shared" si="146"/>
        <v>44331</v>
      </c>
      <c r="S493" s="187">
        <f t="shared" si="138"/>
        <v>4.49105857142846E-4</v>
      </c>
      <c r="T493" s="549">
        <f t="shared" si="147"/>
        <v>700</v>
      </c>
      <c r="U493" s="113">
        <f t="shared" si="148"/>
        <v>484.75</v>
      </c>
      <c r="V493" s="113">
        <f t="shared" si="149"/>
        <v>215.25</v>
      </c>
      <c r="W493" s="549">
        <f t="shared" si="139"/>
        <v>2.7814522582500127</v>
      </c>
      <c r="Y493" s="556">
        <f t="shared" si="144"/>
        <v>1.7335181904580925</v>
      </c>
      <c r="Z493" s="433"/>
      <c r="AA493" s="433"/>
      <c r="AB493" s="433"/>
      <c r="AC493" s="433"/>
      <c r="AD493" s="433"/>
    </row>
    <row r="494" spans="2:30" x14ac:dyDescent="0.35">
      <c r="B494" s="116">
        <v>42723</v>
      </c>
      <c r="C494" s="186">
        <f t="shared" si="150"/>
        <v>4.880129210000006</v>
      </c>
      <c r="D494" s="113">
        <f t="shared" si="150"/>
        <v>3.9747302399999906</v>
      </c>
      <c r="E494" s="186">
        <f t="shared" si="152"/>
        <v>8.0911436103665358E-4</v>
      </c>
      <c r="F494" s="148">
        <f t="shared" si="140"/>
        <v>44549.25</v>
      </c>
      <c r="G494" s="116"/>
      <c r="H494" s="549">
        <f t="shared" si="141"/>
        <v>1119</v>
      </c>
      <c r="I494" s="550">
        <f t="shared" si="142"/>
        <v>441.75</v>
      </c>
      <c r="J494" s="113">
        <f t="shared" si="143"/>
        <v>677.25</v>
      </c>
      <c r="K494" s="549">
        <f t="shared" si="153"/>
        <v>4.5227029410120645</v>
      </c>
      <c r="L494" s="559"/>
      <c r="M494" s="433"/>
      <c r="N494" s="187">
        <f t="shared" si="151"/>
        <v>3.0428009999999839</v>
      </c>
      <c r="O494" s="187">
        <f t="shared" si="151"/>
        <v>2.7324144900000125</v>
      </c>
      <c r="P494" s="113">
        <f t="shared" si="151"/>
        <v>2.5389138224999996</v>
      </c>
      <c r="Q494" s="116">
        <f t="shared" si="145"/>
        <v>45031</v>
      </c>
      <c r="R494" s="148">
        <f t="shared" si="146"/>
        <v>44331</v>
      </c>
      <c r="S494" s="187">
        <f t="shared" si="138"/>
        <v>4.4340929999995914E-4</v>
      </c>
      <c r="T494" s="549">
        <f t="shared" si="147"/>
        <v>700</v>
      </c>
      <c r="U494" s="113">
        <f t="shared" si="148"/>
        <v>481.75</v>
      </c>
      <c r="V494" s="113">
        <f t="shared" si="149"/>
        <v>218.25</v>
      </c>
      <c r="W494" s="549">
        <f t="shared" si="139"/>
        <v>2.8291885697250034</v>
      </c>
      <c r="Y494" s="556">
        <f t="shared" si="144"/>
        <v>1.6935143712870611</v>
      </c>
      <c r="Z494" s="433"/>
      <c r="AA494" s="433"/>
      <c r="AB494" s="433"/>
      <c r="AC494" s="433"/>
      <c r="AD494" s="433"/>
    </row>
    <row r="495" spans="2:30" x14ac:dyDescent="0.35">
      <c r="B495" s="116">
        <v>42724</v>
      </c>
      <c r="C495" s="186">
        <f t="shared" si="150"/>
        <v>4.8893464024999833</v>
      </c>
      <c r="D495" s="113">
        <f t="shared" si="150"/>
        <v>3.987986502499985</v>
      </c>
      <c r="E495" s="186">
        <f t="shared" si="152"/>
        <v>8.055048257372639E-4</v>
      </c>
      <c r="F495" s="148">
        <f t="shared" si="140"/>
        <v>44550.25</v>
      </c>
      <c r="G495" s="116"/>
      <c r="H495" s="549">
        <f t="shared" si="141"/>
        <v>1119</v>
      </c>
      <c r="I495" s="550">
        <f t="shared" si="142"/>
        <v>440.75</v>
      </c>
      <c r="J495" s="113">
        <f t="shared" si="143"/>
        <v>678.25</v>
      </c>
      <c r="K495" s="549">
        <f t="shared" si="153"/>
        <v>4.534320150556284</v>
      </c>
      <c r="L495" s="559"/>
      <c r="M495" s="433"/>
      <c r="N495" s="187">
        <f t="shared" si="151"/>
        <v>3.041785902500016</v>
      </c>
      <c r="O495" s="187">
        <f t="shared" si="151"/>
        <v>2.7395096025000232</v>
      </c>
      <c r="P495" s="113">
        <f t="shared" si="151"/>
        <v>2.5409390625000139</v>
      </c>
      <c r="Q495" s="116">
        <f t="shared" si="145"/>
        <v>45031</v>
      </c>
      <c r="R495" s="148">
        <f t="shared" si="146"/>
        <v>44331</v>
      </c>
      <c r="S495" s="187">
        <f t="shared" si="138"/>
        <v>4.318232857142755E-4</v>
      </c>
      <c r="T495" s="549">
        <f t="shared" si="147"/>
        <v>700</v>
      </c>
      <c r="U495" s="113">
        <f t="shared" si="148"/>
        <v>480.75</v>
      </c>
      <c r="V495" s="113">
        <f t="shared" si="149"/>
        <v>219.25</v>
      </c>
      <c r="W495" s="549">
        <f t="shared" si="139"/>
        <v>2.8341868578928779</v>
      </c>
      <c r="Y495" s="556">
        <f t="shared" si="144"/>
        <v>1.7001332926634061</v>
      </c>
      <c r="Z495" s="433"/>
      <c r="AA495" s="433"/>
      <c r="AB495" s="433"/>
      <c r="AC495" s="433"/>
      <c r="AD495" s="433"/>
    </row>
    <row r="496" spans="2:30" x14ac:dyDescent="0.35">
      <c r="B496" s="116">
        <v>42725</v>
      </c>
      <c r="C496" s="186">
        <f t="shared" si="150"/>
        <v>4.9139275625000201</v>
      </c>
      <c r="D496" s="113">
        <f t="shared" si="150"/>
        <v>4.0420400100000142</v>
      </c>
      <c r="E496" s="186">
        <f t="shared" si="152"/>
        <v>7.79166713583562E-4</v>
      </c>
      <c r="F496" s="148">
        <f t="shared" si="140"/>
        <v>44551.25</v>
      </c>
      <c r="G496" s="116"/>
      <c r="H496" s="549">
        <f t="shared" si="141"/>
        <v>1119</v>
      </c>
      <c r="I496" s="550">
        <f t="shared" si="142"/>
        <v>439.75</v>
      </c>
      <c r="J496" s="113">
        <f t="shared" si="143"/>
        <v>679.25</v>
      </c>
      <c r="K496" s="549">
        <f t="shared" si="153"/>
        <v>4.5712890002016486</v>
      </c>
      <c r="L496" s="559"/>
      <c r="M496" s="433"/>
      <c r="N496" s="187">
        <f t="shared" si="151"/>
        <v>3.0661496225000029</v>
      </c>
      <c r="O496" s="187">
        <f t="shared" si="151"/>
        <v>2.7719475225000068</v>
      </c>
      <c r="P496" s="113">
        <f t="shared" si="151"/>
        <v>2.5692945224999875</v>
      </c>
      <c r="Q496" s="116">
        <f t="shared" si="145"/>
        <v>45031</v>
      </c>
      <c r="R496" s="148">
        <f t="shared" si="146"/>
        <v>44331</v>
      </c>
      <c r="S496" s="187">
        <f t="shared" si="138"/>
        <v>4.2028871428570876E-4</v>
      </c>
      <c r="T496" s="549">
        <f t="shared" si="147"/>
        <v>700</v>
      </c>
      <c r="U496" s="113">
        <f t="shared" si="148"/>
        <v>479.75</v>
      </c>
      <c r="V496" s="113">
        <f t="shared" si="149"/>
        <v>220.25</v>
      </c>
      <c r="W496" s="549">
        <f t="shared" si="139"/>
        <v>2.864516111821434</v>
      </c>
      <c r="Y496" s="556">
        <f t="shared" si="144"/>
        <v>1.7067728883802147</v>
      </c>
      <c r="Z496" s="433"/>
      <c r="AA496" s="433"/>
      <c r="AB496" s="433"/>
      <c r="AC496" s="433"/>
      <c r="AD496" s="433"/>
    </row>
    <row r="497" spans="2:30" x14ac:dyDescent="0.35">
      <c r="B497" s="116">
        <v>42726</v>
      </c>
      <c r="C497" s="186">
        <f t="shared" si="150"/>
        <v>4.9508047024999779</v>
      </c>
      <c r="D497" s="113">
        <f t="shared" si="150"/>
        <v>4.0899860025000123</v>
      </c>
      <c r="E497" s="186">
        <f t="shared" si="152"/>
        <v>7.692749776585931E-4</v>
      </c>
      <c r="F497" s="148">
        <f t="shared" si="140"/>
        <v>44552.25</v>
      </c>
      <c r="G497" s="116"/>
      <c r="H497" s="549">
        <f t="shared" si="141"/>
        <v>1119</v>
      </c>
      <c r="I497" s="550">
        <f t="shared" si="142"/>
        <v>438.75</v>
      </c>
      <c r="J497" s="113">
        <f t="shared" si="143"/>
        <v>680.25</v>
      </c>
      <c r="K497" s="549">
        <f t="shared" si="153"/>
        <v>4.6132853060522701</v>
      </c>
      <c r="L497" s="559"/>
      <c r="M497" s="433"/>
      <c r="N497" s="187">
        <f t="shared" si="151"/>
        <v>3.0763020225000215</v>
      </c>
      <c r="O497" s="187">
        <f t="shared" si="151"/>
        <v>2.7810716100000299</v>
      </c>
      <c r="P497" s="113">
        <f t="shared" si="151"/>
        <v>2.5814480625000247</v>
      </c>
      <c r="Q497" s="116">
        <f t="shared" si="145"/>
        <v>45031</v>
      </c>
      <c r="R497" s="148">
        <f t="shared" si="146"/>
        <v>44331</v>
      </c>
      <c r="S497" s="187">
        <f t="shared" si="138"/>
        <v>4.2175773214284514E-4</v>
      </c>
      <c r="T497" s="549">
        <f t="shared" si="147"/>
        <v>700</v>
      </c>
      <c r="U497" s="113">
        <f t="shared" si="148"/>
        <v>478.75</v>
      </c>
      <c r="V497" s="113">
        <f t="shared" si="149"/>
        <v>221.25</v>
      </c>
      <c r="W497" s="549">
        <f t="shared" si="139"/>
        <v>2.8743855082366343</v>
      </c>
      <c r="Y497" s="556">
        <f t="shared" si="144"/>
        <v>1.7388997978156358</v>
      </c>
      <c r="Z497" s="433"/>
      <c r="AA497" s="433"/>
      <c r="AB497" s="433"/>
      <c r="AC497" s="433"/>
      <c r="AD497" s="433"/>
    </row>
    <row r="498" spans="2:30" x14ac:dyDescent="0.35">
      <c r="B498" s="116">
        <v>42727</v>
      </c>
      <c r="C498" s="186">
        <f t="shared" si="150"/>
        <v>4.9456824899999807</v>
      </c>
      <c r="D498" s="113">
        <f t="shared" si="150"/>
        <v>4.1001887024999961</v>
      </c>
      <c r="E498" s="186">
        <f t="shared" si="152"/>
        <v>7.5557979222518729E-4</v>
      </c>
      <c r="F498" s="148">
        <f t="shared" si="140"/>
        <v>44553.25</v>
      </c>
      <c r="G498" s="116"/>
      <c r="H498" s="549">
        <f t="shared" si="141"/>
        <v>1119</v>
      </c>
      <c r="I498" s="550">
        <f t="shared" si="142"/>
        <v>437.75</v>
      </c>
      <c r="J498" s="113">
        <f t="shared" si="143"/>
        <v>681.25</v>
      </c>
      <c r="K498" s="549">
        <f t="shared" si="153"/>
        <v>4.6149274359534047</v>
      </c>
      <c r="L498" s="559"/>
      <c r="M498" s="433"/>
      <c r="N498" s="187">
        <f t="shared" si="151"/>
        <v>3.1219940099999954</v>
      </c>
      <c r="O498" s="187">
        <f t="shared" si="151"/>
        <v>2.8307543024999937</v>
      </c>
      <c r="P498" s="113">
        <f t="shared" si="151"/>
        <v>2.6270302499999953</v>
      </c>
      <c r="Q498" s="116">
        <f t="shared" si="145"/>
        <v>45031</v>
      </c>
      <c r="R498" s="148">
        <f t="shared" si="146"/>
        <v>44331</v>
      </c>
      <c r="S498" s="187">
        <f t="shared" si="138"/>
        <v>4.1605672500000246E-4</v>
      </c>
      <c r="T498" s="549">
        <f t="shared" si="147"/>
        <v>700</v>
      </c>
      <c r="U498" s="113">
        <f t="shared" si="148"/>
        <v>477.75</v>
      </c>
      <c r="V498" s="113">
        <f t="shared" si="149"/>
        <v>222.25</v>
      </c>
      <c r="W498" s="549">
        <f t="shared" si="139"/>
        <v>2.9232229096312441</v>
      </c>
      <c r="Y498" s="556">
        <f t="shared" si="144"/>
        <v>1.6917045263221606</v>
      </c>
      <c r="Z498" s="433"/>
      <c r="AA498" s="433"/>
      <c r="AB498" s="433"/>
      <c r="AC498" s="433"/>
      <c r="AD498" s="433"/>
    </row>
    <row r="499" spans="2:30" x14ac:dyDescent="0.35">
      <c r="B499" s="116">
        <v>42730</v>
      </c>
      <c r="C499" s="186" t="str">
        <f t="shared" si="150"/>
        <v/>
      </c>
      <c r="D499" s="113" t="str">
        <f t="shared" si="150"/>
        <v/>
      </c>
      <c r="E499" s="186" t="str">
        <f t="shared" si="152"/>
        <v/>
      </c>
      <c r="F499" s="148">
        <f t="shared" si="140"/>
        <v>44556.25</v>
      </c>
      <c r="G499" s="116"/>
      <c r="H499" s="549">
        <f t="shared" si="141"/>
        <v>1119</v>
      </c>
      <c r="I499" s="550">
        <f t="shared" si="142"/>
        <v>434.75</v>
      </c>
      <c r="J499" s="113">
        <f t="shared" si="143"/>
        <v>684.25</v>
      </c>
      <c r="K499" s="549" t="str">
        <f t="shared" si="153"/>
        <v/>
      </c>
      <c r="L499" s="559"/>
      <c r="M499" s="433"/>
      <c r="N499" s="187" t="str">
        <f t="shared" si="151"/>
        <v/>
      </c>
      <c r="O499" s="187" t="str">
        <f t="shared" si="151"/>
        <v/>
      </c>
      <c r="P499" s="113" t="str">
        <f t="shared" si="151"/>
        <v/>
      </c>
      <c r="Q499" s="116">
        <f t="shared" si="145"/>
        <v>45031</v>
      </c>
      <c r="R499" s="148">
        <f t="shared" si="146"/>
        <v>44331</v>
      </c>
      <c r="S499" s="187" t="str">
        <f t="shared" si="138"/>
        <v/>
      </c>
      <c r="T499" s="549">
        <f t="shared" si="147"/>
        <v>700</v>
      </c>
      <c r="U499" s="113">
        <f t="shared" si="148"/>
        <v>474.75</v>
      </c>
      <c r="V499" s="113">
        <f t="shared" si="149"/>
        <v>225.25</v>
      </c>
      <c r="W499" s="549" t="str">
        <f t="shared" si="139"/>
        <v/>
      </c>
      <c r="Y499" s="556" t="str">
        <f t="shared" si="144"/>
        <v/>
      </c>
      <c r="Z499" s="433"/>
      <c r="AA499" s="433"/>
      <c r="AB499" s="433"/>
      <c r="AC499" s="433"/>
      <c r="AD499" s="433"/>
    </row>
    <row r="500" spans="2:30" x14ac:dyDescent="0.35">
      <c r="B500" s="116">
        <v>42731</v>
      </c>
      <c r="C500" s="186" t="str">
        <f t="shared" si="150"/>
        <v/>
      </c>
      <c r="D500" s="113" t="str">
        <f t="shared" si="150"/>
        <v/>
      </c>
      <c r="E500" s="186" t="str">
        <f t="shared" si="152"/>
        <v/>
      </c>
      <c r="F500" s="148">
        <f t="shared" si="140"/>
        <v>44557.25</v>
      </c>
      <c r="G500" s="116"/>
      <c r="H500" s="549">
        <f t="shared" si="141"/>
        <v>1119</v>
      </c>
      <c r="I500" s="550">
        <f t="shared" si="142"/>
        <v>433.75</v>
      </c>
      <c r="J500" s="113">
        <f t="shared" si="143"/>
        <v>685.25</v>
      </c>
      <c r="K500" s="549" t="str">
        <f t="shared" si="153"/>
        <v/>
      </c>
      <c r="L500" s="559"/>
      <c r="M500" s="433"/>
      <c r="N500" s="187" t="str">
        <f t="shared" si="151"/>
        <v/>
      </c>
      <c r="O500" s="187" t="str">
        <f t="shared" si="151"/>
        <v/>
      </c>
      <c r="P500" s="113" t="str">
        <f t="shared" si="151"/>
        <v/>
      </c>
      <c r="Q500" s="116">
        <f t="shared" si="145"/>
        <v>45031</v>
      </c>
      <c r="R500" s="148">
        <f t="shared" si="146"/>
        <v>44331</v>
      </c>
      <c r="S500" s="187" t="str">
        <f t="shared" si="138"/>
        <v/>
      </c>
      <c r="T500" s="549">
        <f t="shared" si="147"/>
        <v>700</v>
      </c>
      <c r="U500" s="113">
        <f t="shared" si="148"/>
        <v>473.75</v>
      </c>
      <c r="V500" s="113">
        <f t="shared" si="149"/>
        <v>226.25</v>
      </c>
      <c r="W500" s="549" t="str">
        <f t="shared" si="139"/>
        <v/>
      </c>
      <c r="Y500" s="556" t="str">
        <f t="shared" si="144"/>
        <v/>
      </c>
      <c r="Z500" s="433"/>
      <c r="AA500" s="433"/>
      <c r="AB500" s="433"/>
      <c r="AC500" s="433"/>
      <c r="AD500" s="433"/>
    </row>
    <row r="501" spans="2:30" x14ac:dyDescent="0.35">
      <c r="B501" s="116">
        <v>42732</v>
      </c>
      <c r="C501" s="186">
        <f t="shared" si="150"/>
        <v>4.9620740100000171</v>
      </c>
      <c r="D501" s="113">
        <f t="shared" si="150"/>
        <v>4.1175344400000036</v>
      </c>
      <c r="E501" s="186">
        <f t="shared" si="152"/>
        <v>7.5472705093834996E-4</v>
      </c>
      <c r="F501" s="148">
        <f t="shared" si="140"/>
        <v>44558.25</v>
      </c>
      <c r="G501" s="116"/>
      <c r="H501" s="549">
        <f t="shared" si="141"/>
        <v>1119</v>
      </c>
      <c r="I501" s="550">
        <f t="shared" si="142"/>
        <v>432.75</v>
      </c>
      <c r="J501" s="113">
        <f t="shared" si="143"/>
        <v>686.25</v>
      </c>
      <c r="K501" s="549">
        <f t="shared" si="153"/>
        <v>4.6354658787064462</v>
      </c>
      <c r="L501" s="559"/>
      <c r="M501" s="433"/>
      <c r="N501" s="187">
        <f t="shared" si="151"/>
        <v>3.1230095025000182</v>
      </c>
      <c r="O501" s="187">
        <f t="shared" si="151"/>
        <v>2.8337964899999957</v>
      </c>
      <c r="P501" s="113">
        <f t="shared" si="151"/>
        <v>2.6391872099999825</v>
      </c>
      <c r="Q501" s="116">
        <f t="shared" si="145"/>
        <v>45031</v>
      </c>
      <c r="R501" s="148">
        <f t="shared" si="146"/>
        <v>44331</v>
      </c>
      <c r="S501" s="187">
        <f t="shared" si="138"/>
        <v>4.1316144642860361E-4</v>
      </c>
      <c r="T501" s="549">
        <f t="shared" si="147"/>
        <v>700</v>
      </c>
      <c r="U501" s="113">
        <f t="shared" si="148"/>
        <v>472.75</v>
      </c>
      <c r="V501" s="113">
        <f t="shared" si="149"/>
        <v>227.25</v>
      </c>
      <c r="W501" s="549">
        <f t="shared" si="139"/>
        <v>2.9276874287008958</v>
      </c>
      <c r="Y501" s="556">
        <f t="shared" si="144"/>
        <v>1.7077784500055504</v>
      </c>
      <c r="Z501" s="433"/>
      <c r="AA501" s="433"/>
      <c r="AB501" s="433"/>
      <c r="AC501" s="433"/>
      <c r="AD501" s="433"/>
    </row>
    <row r="502" spans="2:30" x14ac:dyDescent="0.35">
      <c r="B502" s="116">
        <v>42733</v>
      </c>
      <c r="C502" s="186">
        <f t="shared" si="150"/>
        <v>4.8903705599999903</v>
      </c>
      <c r="D502" s="113">
        <f t="shared" si="150"/>
        <v>4.0644814399999785</v>
      </c>
      <c r="E502" s="186">
        <f t="shared" si="152"/>
        <v>7.3805998212690953E-4</v>
      </c>
      <c r="F502" s="148">
        <f t="shared" si="140"/>
        <v>44559.25</v>
      </c>
      <c r="G502" s="116"/>
      <c r="H502" s="549">
        <f t="shared" si="141"/>
        <v>1119</v>
      </c>
      <c r="I502" s="550">
        <f t="shared" si="142"/>
        <v>431.75</v>
      </c>
      <c r="J502" s="113">
        <f t="shared" si="143"/>
        <v>687.25</v>
      </c>
      <c r="K502" s="549">
        <f t="shared" si="153"/>
        <v>4.5717131627166969</v>
      </c>
      <c r="L502" s="559"/>
      <c r="M502" s="433"/>
      <c r="N502" s="187">
        <f t="shared" si="151"/>
        <v>3.0387406400000039</v>
      </c>
      <c r="O502" s="187">
        <f t="shared" si="151"/>
        <v>2.754714239999978</v>
      </c>
      <c r="P502" s="113">
        <f t="shared" si="151"/>
        <v>2.5611925625000254</v>
      </c>
      <c r="Q502" s="116">
        <f t="shared" si="145"/>
        <v>45031</v>
      </c>
      <c r="R502" s="148">
        <f t="shared" si="146"/>
        <v>44331</v>
      </c>
      <c r="S502" s="187">
        <f t="shared" si="138"/>
        <v>4.0575200000003697E-4</v>
      </c>
      <c r="T502" s="549">
        <f t="shared" si="147"/>
        <v>700</v>
      </c>
      <c r="U502" s="113">
        <f t="shared" si="148"/>
        <v>471.75</v>
      </c>
      <c r="V502" s="113">
        <f t="shared" si="149"/>
        <v>228.25</v>
      </c>
      <c r="W502" s="549">
        <f t="shared" si="139"/>
        <v>2.8473271339999866</v>
      </c>
      <c r="Y502" s="556">
        <f t="shared" si="144"/>
        <v>1.7243860287167103</v>
      </c>
      <c r="Z502" s="433"/>
      <c r="AA502" s="433"/>
      <c r="AB502" s="433"/>
      <c r="AC502" s="433"/>
      <c r="AD502" s="433"/>
    </row>
    <row r="503" spans="2:30" x14ac:dyDescent="0.35">
      <c r="B503" s="116">
        <v>42734</v>
      </c>
      <c r="C503" s="186">
        <f t="shared" si="150"/>
        <v>4.8565760025000015</v>
      </c>
      <c r="D503" s="113">
        <f t="shared" si="150"/>
        <v>4.0420400100000142</v>
      </c>
      <c r="E503" s="186">
        <f t="shared" si="152"/>
        <v>7.2791420241285728E-4</v>
      </c>
      <c r="F503" s="148">
        <f t="shared" si="140"/>
        <v>44560.25</v>
      </c>
      <c r="G503" s="116"/>
      <c r="H503" s="549">
        <f t="shared" si="141"/>
        <v>1119</v>
      </c>
      <c r="I503" s="550">
        <f t="shared" si="142"/>
        <v>430.75</v>
      </c>
      <c r="J503" s="113">
        <f t="shared" si="143"/>
        <v>688.25</v>
      </c>
      <c r="K503" s="549">
        <f t="shared" si="153"/>
        <v>4.5430269598106632</v>
      </c>
      <c r="L503" s="559"/>
      <c r="M503" s="433"/>
      <c r="N503" s="187">
        <f t="shared" si="151"/>
        <v>3.0011861025000197</v>
      </c>
      <c r="O503" s="187">
        <f t="shared" si="151"/>
        <v>2.7182250000000074</v>
      </c>
      <c r="P503" s="113">
        <f t="shared" si="151"/>
        <v>2.5196750400000134</v>
      </c>
      <c r="Q503" s="116">
        <f t="shared" si="145"/>
        <v>45031</v>
      </c>
      <c r="R503" s="148">
        <f t="shared" si="146"/>
        <v>44331</v>
      </c>
      <c r="S503" s="187">
        <f t="shared" si="138"/>
        <v>4.0423014642858898E-4</v>
      </c>
      <c r="T503" s="549">
        <f t="shared" si="147"/>
        <v>700</v>
      </c>
      <c r="U503" s="113">
        <f t="shared" si="148"/>
        <v>470.75</v>
      </c>
      <c r="V503" s="113">
        <f t="shared" si="149"/>
        <v>229.25</v>
      </c>
      <c r="W503" s="549">
        <f t="shared" si="139"/>
        <v>2.8108947610687616</v>
      </c>
      <c r="Y503" s="556">
        <f t="shared" si="144"/>
        <v>1.7321321987419016</v>
      </c>
      <c r="Z503" s="433"/>
      <c r="AA503" s="433"/>
      <c r="AB503" s="433"/>
      <c r="AC503" s="433"/>
      <c r="AD503" s="433"/>
    </row>
    <row r="504" spans="2:30" x14ac:dyDescent="0.35">
      <c r="B504" s="116">
        <v>42737</v>
      </c>
      <c r="C504" s="186" t="str">
        <f t="shared" si="150"/>
        <v/>
      </c>
      <c r="D504" s="113" t="str">
        <f t="shared" si="150"/>
        <v/>
      </c>
      <c r="E504" s="186" t="str">
        <f t="shared" si="152"/>
        <v/>
      </c>
      <c r="F504" s="148">
        <f t="shared" si="140"/>
        <v>44563.25</v>
      </c>
      <c r="G504" s="116"/>
      <c r="H504" s="549">
        <f t="shared" si="141"/>
        <v>1119</v>
      </c>
      <c r="I504" s="550">
        <f t="shared" si="142"/>
        <v>427.75</v>
      </c>
      <c r="J504" s="113">
        <f t="shared" si="143"/>
        <v>691.25</v>
      </c>
      <c r="K504" s="549" t="str">
        <f t="shared" si="153"/>
        <v/>
      </c>
      <c r="L504" s="559"/>
      <c r="M504" s="433"/>
      <c r="N504" s="187" t="str">
        <f t="shared" si="151"/>
        <v/>
      </c>
      <c r="O504" s="187" t="str">
        <f t="shared" si="151"/>
        <v/>
      </c>
      <c r="P504" s="113" t="str">
        <f t="shared" si="151"/>
        <v/>
      </c>
      <c r="Q504" s="116">
        <f t="shared" si="145"/>
        <v>45031</v>
      </c>
      <c r="R504" s="148">
        <f t="shared" si="146"/>
        <v>44331</v>
      </c>
      <c r="S504" s="187" t="str">
        <f t="shared" si="138"/>
        <v/>
      </c>
      <c r="T504" s="549">
        <f t="shared" si="147"/>
        <v>700</v>
      </c>
      <c r="U504" s="113">
        <f t="shared" si="148"/>
        <v>467.75</v>
      </c>
      <c r="V504" s="113">
        <f t="shared" si="149"/>
        <v>232.25</v>
      </c>
      <c r="W504" s="549" t="str">
        <f t="shared" si="139"/>
        <v/>
      </c>
      <c r="Y504" s="556" t="str">
        <f t="shared" si="144"/>
        <v/>
      </c>
      <c r="Z504" s="433"/>
      <c r="AA504" s="433"/>
      <c r="AB504" s="433"/>
      <c r="AC504" s="433"/>
      <c r="AD504" s="433"/>
    </row>
    <row r="505" spans="2:30" x14ac:dyDescent="0.35">
      <c r="B505" s="116">
        <v>42738</v>
      </c>
      <c r="C505" s="186" t="str">
        <f t="shared" ref="C505:D524" si="154">IF(C235="","",((1+C235/200)^2-1)*100)</f>
        <v/>
      </c>
      <c r="D505" s="113" t="str">
        <f t="shared" si="154"/>
        <v/>
      </c>
      <c r="E505" s="186" t="str">
        <f t="shared" si="152"/>
        <v/>
      </c>
      <c r="F505" s="148">
        <f t="shared" si="140"/>
        <v>44564.25</v>
      </c>
      <c r="G505" s="116"/>
      <c r="H505" s="549">
        <f t="shared" si="141"/>
        <v>1119</v>
      </c>
      <c r="I505" s="550">
        <f t="shared" si="142"/>
        <v>426.75</v>
      </c>
      <c r="J505" s="113">
        <f t="shared" si="143"/>
        <v>692.25</v>
      </c>
      <c r="K505" s="549" t="str">
        <f t="shared" si="153"/>
        <v/>
      </c>
      <c r="L505" s="559"/>
      <c r="M505" s="433"/>
      <c r="N505" s="187" t="str">
        <f t="shared" ref="N505:P524" si="155">IF(N235="","",((1+N235/200)^2-1)*100)</f>
        <v/>
      </c>
      <c r="O505" s="187" t="str">
        <f t="shared" si="155"/>
        <v/>
      </c>
      <c r="P505" s="113" t="str">
        <f t="shared" si="155"/>
        <v/>
      </c>
      <c r="Q505" s="116">
        <f t="shared" si="145"/>
        <v>45031</v>
      </c>
      <c r="R505" s="148">
        <f t="shared" si="146"/>
        <v>44331</v>
      </c>
      <c r="S505" s="187" t="str">
        <f t="shared" si="138"/>
        <v/>
      </c>
      <c r="T505" s="549">
        <f t="shared" si="147"/>
        <v>700</v>
      </c>
      <c r="U505" s="113">
        <f t="shared" si="148"/>
        <v>466.75</v>
      </c>
      <c r="V505" s="113">
        <f t="shared" si="149"/>
        <v>233.25</v>
      </c>
      <c r="W505" s="549" t="str">
        <f t="shared" si="139"/>
        <v/>
      </c>
      <c r="Y505" s="556" t="str">
        <f t="shared" si="144"/>
        <v/>
      </c>
      <c r="Z505" s="433"/>
      <c r="AA505" s="433"/>
      <c r="AB505" s="433"/>
      <c r="AC505" s="433"/>
      <c r="AD505" s="433"/>
    </row>
    <row r="506" spans="2:30" x14ac:dyDescent="0.35">
      <c r="B506" s="116">
        <v>42739</v>
      </c>
      <c r="C506" s="186">
        <f t="shared" si="154"/>
        <v>4.8145964099999938</v>
      </c>
      <c r="D506" s="113">
        <f t="shared" si="154"/>
        <v>3.9992040000000006</v>
      </c>
      <c r="E506" s="186">
        <f t="shared" si="152"/>
        <v>7.2867954423591879E-4</v>
      </c>
      <c r="F506" s="148">
        <f t="shared" si="140"/>
        <v>44565.25</v>
      </c>
      <c r="G506" s="116"/>
      <c r="H506" s="549">
        <f t="shared" si="141"/>
        <v>1119</v>
      </c>
      <c r="I506" s="550">
        <f t="shared" si="142"/>
        <v>425.75</v>
      </c>
      <c r="J506" s="113">
        <f t="shared" si="143"/>
        <v>693.25</v>
      </c>
      <c r="K506" s="549">
        <f t="shared" si="153"/>
        <v>4.5043610940415517</v>
      </c>
      <c r="L506" s="559"/>
      <c r="M506" s="433"/>
      <c r="N506" s="187">
        <f t="shared" si="155"/>
        <v>2.9717562500000128</v>
      </c>
      <c r="O506" s="187">
        <f t="shared" si="155"/>
        <v>2.6949158224999881</v>
      </c>
      <c r="P506" s="113">
        <f t="shared" si="155"/>
        <v>2.5034753599999959</v>
      </c>
      <c r="Q506" s="116">
        <f t="shared" si="145"/>
        <v>45031</v>
      </c>
      <c r="R506" s="148">
        <f t="shared" si="146"/>
        <v>44331</v>
      </c>
      <c r="S506" s="187">
        <f t="shared" si="138"/>
        <v>3.9548632500003525E-4</v>
      </c>
      <c r="T506" s="549">
        <f t="shared" si="147"/>
        <v>700</v>
      </c>
      <c r="U506" s="113">
        <f t="shared" si="148"/>
        <v>465.75</v>
      </c>
      <c r="V506" s="113">
        <f t="shared" si="149"/>
        <v>234.25</v>
      </c>
      <c r="W506" s="549">
        <f t="shared" si="139"/>
        <v>2.7875584941312463</v>
      </c>
      <c r="Y506" s="556">
        <f t="shared" si="144"/>
        <v>1.7168025999103054</v>
      </c>
      <c r="Z506" s="433"/>
      <c r="AA506" s="433"/>
      <c r="AB506" s="433"/>
      <c r="AC506" s="433"/>
      <c r="AD506" s="433"/>
    </row>
    <row r="507" spans="2:30" x14ac:dyDescent="0.35">
      <c r="B507" s="116">
        <v>42740</v>
      </c>
      <c r="C507" s="186">
        <f t="shared" si="154"/>
        <v>4.7296390624999907</v>
      </c>
      <c r="D507" s="113">
        <f t="shared" si="154"/>
        <v>3.9196748099999956</v>
      </c>
      <c r="E507" s="186">
        <f t="shared" si="152"/>
        <v>7.2382864387845851E-4</v>
      </c>
      <c r="F507" s="148">
        <f t="shared" si="140"/>
        <v>44566.25</v>
      </c>
      <c r="G507" s="116"/>
      <c r="H507" s="549">
        <f t="shared" si="141"/>
        <v>1119</v>
      </c>
      <c r="I507" s="550">
        <f t="shared" si="142"/>
        <v>424.75</v>
      </c>
      <c r="J507" s="113">
        <f t="shared" si="143"/>
        <v>694.25</v>
      </c>
      <c r="K507" s="549">
        <f t="shared" si="153"/>
        <v>4.4221928460126154</v>
      </c>
      <c r="L507" s="559"/>
      <c r="M507" s="433"/>
      <c r="N507" s="187">
        <f t="shared" si="155"/>
        <v>2.9017504025000029</v>
      </c>
      <c r="O507" s="187">
        <f t="shared" si="155"/>
        <v>2.6270302499999953</v>
      </c>
      <c r="P507" s="113">
        <f t="shared" si="155"/>
        <v>2.4366652100000108</v>
      </c>
      <c r="Q507" s="116">
        <f t="shared" si="145"/>
        <v>45031</v>
      </c>
      <c r="R507" s="148">
        <f t="shared" si="146"/>
        <v>44331</v>
      </c>
      <c r="S507" s="187">
        <f t="shared" si="138"/>
        <v>3.9245736071429657E-4</v>
      </c>
      <c r="T507" s="549">
        <f t="shared" si="147"/>
        <v>700</v>
      </c>
      <c r="U507" s="113">
        <f t="shared" si="148"/>
        <v>464.75</v>
      </c>
      <c r="V507" s="113">
        <f t="shared" si="149"/>
        <v>235.25</v>
      </c>
      <c r="W507" s="549">
        <f t="shared" si="139"/>
        <v>2.7193558441080334</v>
      </c>
      <c r="Y507" s="556">
        <f t="shared" si="144"/>
        <v>1.702837001904582</v>
      </c>
      <c r="Z507" s="433"/>
      <c r="AA507" s="433"/>
      <c r="AB507" s="433"/>
      <c r="AC507" s="433"/>
      <c r="AD507" s="433"/>
    </row>
    <row r="508" spans="2:30" x14ac:dyDescent="0.35">
      <c r="B508" s="116">
        <v>42741</v>
      </c>
      <c r="C508" s="186">
        <f t="shared" si="154"/>
        <v>4.7490840900000109</v>
      </c>
      <c r="D508" s="113">
        <f t="shared" si="154"/>
        <v>3.9319080900000136</v>
      </c>
      <c r="E508" s="186">
        <f t="shared" si="152"/>
        <v>7.3027345844503772E-4</v>
      </c>
      <c r="F508" s="148">
        <f t="shared" si="140"/>
        <v>44567.25</v>
      </c>
      <c r="G508" s="116"/>
      <c r="H508" s="549">
        <f t="shared" si="141"/>
        <v>1119</v>
      </c>
      <c r="I508" s="550">
        <f t="shared" si="142"/>
        <v>423.75</v>
      </c>
      <c r="J508" s="113">
        <f t="shared" si="143"/>
        <v>695.25</v>
      </c>
      <c r="K508" s="549">
        <f t="shared" si="153"/>
        <v>4.4396307119839262</v>
      </c>
      <c r="L508" s="559"/>
      <c r="M508" s="433"/>
      <c r="N508" s="187">
        <f t="shared" si="155"/>
        <v>2.8672635224999965</v>
      </c>
      <c r="O508" s="187">
        <f t="shared" si="155"/>
        <v>2.6027184900000222</v>
      </c>
      <c r="P508" s="113">
        <f t="shared" si="155"/>
        <v>2.428568490000016</v>
      </c>
      <c r="Q508" s="116">
        <f t="shared" si="145"/>
        <v>45031</v>
      </c>
      <c r="R508" s="148">
        <f t="shared" si="146"/>
        <v>44331</v>
      </c>
      <c r="S508" s="187">
        <f t="shared" si="138"/>
        <v>3.7792147499996327E-4</v>
      </c>
      <c r="T508" s="549">
        <f t="shared" si="147"/>
        <v>700</v>
      </c>
      <c r="U508" s="113">
        <f t="shared" si="148"/>
        <v>463.75</v>
      </c>
      <c r="V508" s="113">
        <f t="shared" si="149"/>
        <v>236.25</v>
      </c>
      <c r="W508" s="549">
        <f t="shared" si="139"/>
        <v>2.6920024384687635</v>
      </c>
      <c r="Y508" s="556">
        <f t="shared" si="144"/>
        <v>1.7476282735151627</v>
      </c>
      <c r="Z508" s="433"/>
      <c r="AA508" s="433"/>
      <c r="AB508" s="433"/>
      <c r="AC508" s="433"/>
      <c r="AD508" s="433"/>
    </row>
    <row r="509" spans="2:30" x14ac:dyDescent="0.35">
      <c r="B509" s="116">
        <v>42744</v>
      </c>
      <c r="C509" s="186">
        <f t="shared" si="154"/>
        <v>4.7726252224999932</v>
      </c>
      <c r="D509" s="113">
        <f t="shared" si="154"/>
        <v>3.9421030400000001</v>
      </c>
      <c r="E509" s="186">
        <f t="shared" si="152"/>
        <v>7.4220034182305016E-4</v>
      </c>
      <c r="F509" s="148">
        <f t="shared" si="140"/>
        <v>44570.25</v>
      </c>
      <c r="G509" s="116"/>
      <c r="H509" s="549">
        <f t="shared" si="141"/>
        <v>1119</v>
      </c>
      <c r="I509" s="550">
        <f t="shared" si="142"/>
        <v>420.75</v>
      </c>
      <c r="J509" s="113">
        <f t="shared" si="143"/>
        <v>698.25</v>
      </c>
      <c r="K509" s="549">
        <f t="shared" si="153"/>
        <v>4.4603444286779448</v>
      </c>
      <c r="L509" s="559"/>
      <c r="M509" s="433"/>
      <c r="N509" s="187">
        <f t="shared" si="155"/>
        <v>2.9321848025000152</v>
      </c>
      <c r="O509" s="187">
        <f t="shared" si="155"/>
        <v>2.6645165225000156</v>
      </c>
      <c r="P509" s="113">
        <f t="shared" si="155"/>
        <v>2.4801905624999732</v>
      </c>
      <c r="Q509" s="116">
        <f t="shared" si="145"/>
        <v>45031</v>
      </c>
      <c r="R509" s="148">
        <f t="shared" si="146"/>
        <v>44331</v>
      </c>
      <c r="S509" s="187">
        <f t="shared" si="138"/>
        <v>3.8238325714285662E-4</v>
      </c>
      <c r="T509" s="549">
        <f t="shared" si="147"/>
        <v>700</v>
      </c>
      <c r="U509" s="113">
        <f t="shared" si="148"/>
        <v>460.75</v>
      </c>
      <c r="V509" s="113">
        <f t="shared" si="149"/>
        <v>239.25</v>
      </c>
      <c r="W509" s="549">
        <f t="shared" si="139"/>
        <v>2.7560017167714439</v>
      </c>
      <c r="Y509" s="556">
        <f t="shared" si="144"/>
        <v>1.7043427119065009</v>
      </c>
      <c r="Z509" s="433"/>
      <c r="AA509" s="433"/>
      <c r="AB509" s="433"/>
      <c r="AC509" s="433"/>
      <c r="AD509" s="433"/>
    </row>
    <row r="510" spans="2:30" x14ac:dyDescent="0.35">
      <c r="B510" s="116">
        <v>42745</v>
      </c>
      <c r="C510" s="186">
        <f t="shared" si="154"/>
        <v>4.7368028099999959</v>
      </c>
      <c r="D510" s="113">
        <f t="shared" si="154"/>
        <v>3.9217136400000019</v>
      </c>
      <c r="E510" s="186">
        <f t="shared" si="152"/>
        <v>7.2840855227881507E-4</v>
      </c>
      <c r="F510" s="148">
        <f t="shared" si="140"/>
        <v>44571.25</v>
      </c>
      <c r="G510" s="116"/>
      <c r="H510" s="549">
        <f t="shared" si="141"/>
        <v>1119</v>
      </c>
      <c r="I510" s="550">
        <f t="shared" si="142"/>
        <v>419.75</v>
      </c>
      <c r="J510" s="113">
        <f t="shared" si="143"/>
        <v>699.25</v>
      </c>
      <c r="K510" s="549">
        <f t="shared" si="153"/>
        <v>4.431053320180963</v>
      </c>
      <c r="L510" s="559"/>
      <c r="M510" s="433"/>
      <c r="N510" s="187">
        <f t="shared" si="155"/>
        <v>2.8733490225000047</v>
      </c>
      <c r="O510" s="187">
        <f t="shared" si="155"/>
        <v>2.6128480399999932</v>
      </c>
      <c r="P510" s="113">
        <f t="shared" si="155"/>
        <v>2.4356531025000017</v>
      </c>
      <c r="Q510" s="116">
        <f t="shared" si="145"/>
        <v>45031</v>
      </c>
      <c r="R510" s="148">
        <f t="shared" si="146"/>
        <v>44331</v>
      </c>
      <c r="S510" s="187">
        <f t="shared" si="138"/>
        <v>3.7214426071430218E-4</v>
      </c>
      <c r="T510" s="549">
        <f t="shared" si="147"/>
        <v>700</v>
      </c>
      <c r="U510" s="113">
        <f t="shared" si="148"/>
        <v>459.75</v>
      </c>
      <c r="V510" s="113">
        <f t="shared" si="149"/>
        <v>240.25</v>
      </c>
      <c r="W510" s="549">
        <f t="shared" si="139"/>
        <v>2.7022556986366042</v>
      </c>
      <c r="Y510" s="556">
        <f t="shared" si="144"/>
        <v>1.7287976215443588</v>
      </c>
      <c r="Z510" s="433"/>
      <c r="AA510" s="433"/>
      <c r="AB510" s="433"/>
      <c r="AC510" s="433"/>
      <c r="AD510" s="433"/>
    </row>
    <row r="511" spans="2:30" x14ac:dyDescent="0.35">
      <c r="B511" s="116">
        <v>42746</v>
      </c>
      <c r="C511" s="186">
        <f t="shared" si="154"/>
        <v>4.7470371600000005</v>
      </c>
      <c r="D511" s="113">
        <f t="shared" si="154"/>
        <v>3.9319080900000136</v>
      </c>
      <c r="E511" s="186">
        <f t="shared" si="152"/>
        <v>7.2844420911526977E-4</v>
      </c>
      <c r="F511" s="148">
        <f t="shared" si="140"/>
        <v>44572.25</v>
      </c>
      <c r="G511" s="116"/>
      <c r="H511" s="549">
        <f t="shared" si="141"/>
        <v>1119</v>
      </c>
      <c r="I511" s="550">
        <f t="shared" si="142"/>
        <v>418.75</v>
      </c>
      <c r="J511" s="113">
        <f t="shared" si="143"/>
        <v>700.25</v>
      </c>
      <c r="K511" s="549">
        <f t="shared" si="153"/>
        <v>4.4420011474329817</v>
      </c>
      <c r="L511" s="559"/>
      <c r="M511" s="433"/>
      <c r="N511" s="187">
        <f t="shared" si="155"/>
        <v>2.8703062500000209</v>
      </c>
      <c r="O511" s="187">
        <f t="shared" si="155"/>
        <v>2.6098091224999731</v>
      </c>
      <c r="P511" s="113">
        <f t="shared" si="155"/>
        <v>2.4437501025000197</v>
      </c>
      <c r="Q511" s="116">
        <f t="shared" si="145"/>
        <v>45031</v>
      </c>
      <c r="R511" s="148">
        <f t="shared" si="146"/>
        <v>44331</v>
      </c>
      <c r="S511" s="187">
        <f t="shared" si="138"/>
        <v>3.7213875357149692E-4</v>
      </c>
      <c r="T511" s="549">
        <f t="shared" si="147"/>
        <v>700</v>
      </c>
      <c r="U511" s="113">
        <f t="shared" si="148"/>
        <v>458.75</v>
      </c>
      <c r="V511" s="113">
        <f t="shared" si="149"/>
        <v>241.25</v>
      </c>
      <c r="W511" s="549">
        <f t="shared" si="139"/>
        <v>2.6995875967990965</v>
      </c>
      <c r="Y511" s="556">
        <f t="shared" si="144"/>
        <v>1.7424135506338851</v>
      </c>
      <c r="Z511" s="433"/>
      <c r="AA511" s="433"/>
      <c r="AB511" s="433"/>
      <c r="AC511" s="433"/>
      <c r="AD511" s="433"/>
    </row>
    <row r="512" spans="2:30" x14ac:dyDescent="0.35">
      <c r="B512" s="116">
        <v>42747</v>
      </c>
      <c r="C512" s="186">
        <f t="shared" si="154"/>
        <v>4.6948472024999743</v>
      </c>
      <c r="D512" s="113">
        <f t="shared" si="154"/>
        <v>3.890114022500013</v>
      </c>
      <c r="E512" s="186">
        <f t="shared" si="152"/>
        <v>7.1915386952632826E-4</v>
      </c>
      <c r="F512" s="148">
        <f t="shared" si="140"/>
        <v>44573.25</v>
      </c>
      <c r="G512" s="116"/>
      <c r="H512" s="549">
        <f t="shared" si="141"/>
        <v>1119</v>
      </c>
      <c r="I512" s="550">
        <f t="shared" si="142"/>
        <v>417.75</v>
      </c>
      <c r="J512" s="113">
        <f t="shared" si="143"/>
        <v>701.25</v>
      </c>
      <c r="K512" s="549">
        <f t="shared" si="153"/>
        <v>4.3944206735053504</v>
      </c>
      <c r="L512" s="559"/>
      <c r="M512" s="433"/>
      <c r="N512" s="187">
        <f t="shared" si="155"/>
        <v>2.8074323600000062</v>
      </c>
      <c r="O512" s="187">
        <f t="shared" si="155"/>
        <v>2.5541036100000136</v>
      </c>
      <c r="P512" s="113">
        <f t="shared" si="155"/>
        <v>2.3961848100000127</v>
      </c>
      <c r="Q512" s="116">
        <f t="shared" si="145"/>
        <v>45031</v>
      </c>
      <c r="R512" s="148">
        <f t="shared" si="146"/>
        <v>44331</v>
      </c>
      <c r="S512" s="187">
        <f t="shared" si="138"/>
        <v>3.6189821428570364E-4</v>
      </c>
      <c r="T512" s="549">
        <f t="shared" si="147"/>
        <v>700</v>
      </c>
      <c r="U512" s="113">
        <f t="shared" si="148"/>
        <v>457.75</v>
      </c>
      <c r="V512" s="113">
        <f t="shared" si="149"/>
        <v>242.25</v>
      </c>
      <c r="W512" s="549">
        <f t="shared" si="139"/>
        <v>2.6417734524107255</v>
      </c>
      <c r="Y512" s="556">
        <f t="shared" si="144"/>
        <v>1.7526472210946249</v>
      </c>
      <c r="Z512" s="433"/>
      <c r="AA512" s="433"/>
      <c r="AB512" s="433"/>
      <c r="AC512" s="433"/>
      <c r="AD512" s="433"/>
    </row>
    <row r="513" spans="2:30" x14ac:dyDescent="0.35">
      <c r="B513" s="116">
        <v>42748</v>
      </c>
      <c r="C513" s="186">
        <f t="shared" si="154"/>
        <v>4.7316858224999869</v>
      </c>
      <c r="D513" s="113">
        <f t="shared" si="154"/>
        <v>3.9237524900000098</v>
      </c>
      <c r="E513" s="186">
        <f t="shared" si="152"/>
        <v>7.2201370196602066E-4</v>
      </c>
      <c r="F513" s="148">
        <f t="shared" si="140"/>
        <v>44574.25</v>
      </c>
      <c r="G513" s="116"/>
      <c r="H513" s="549">
        <f t="shared" si="141"/>
        <v>1119</v>
      </c>
      <c r="I513" s="550">
        <f t="shared" si="142"/>
        <v>416.75</v>
      </c>
      <c r="J513" s="113">
        <f t="shared" si="143"/>
        <v>702.25</v>
      </c>
      <c r="K513" s="549">
        <f t="shared" si="153"/>
        <v>4.4307866122056474</v>
      </c>
      <c r="L513" s="559"/>
      <c r="M513" s="433"/>
      <c r="N513" s="187">
        <f t="shared" si="155"/>
        <v>2.8317683599999866</v>
      </c>
      <c r="O513" s="187">
        <f t="shared" si="155"/>
        <v>2.5733456225000007</v>
      </c>
      <c r="P513" s="113">
        <f t="shared" si="155"/>
        <v>2.4123760099999947</v>
      </c>
      <c r="Q513" s="116">
        <f t="shared" si="145"/>
        <v>45031</v>
      </c>
      <c r="R513" s="148">
        <f t="shared" si="146"/>
        <v>44331</v>
      </c>
      <c r="S513" s="187">
        <f t="shared" si="138"/>
        <v>3.6917533928569412E-4</v>
      </c>
      <c r="T513" s="549">
        <f t="shared" si="147"/>
        <v>700</v>
      </c>
      <c r="U513" s="113">
        <f t="shared" si="148"/>
        <v>456.75</v>
      </c>
      <c r="V513" s="113">
        <f t="shared" si="149"/>
        <v>243.25</v>
      </c>
      <c r="W513" s="549">
        <f t="shared" si="139"/>
        <v>2.6631475237812459</v>
      </c>
      <c r="Y513" s="556">
        <f t="shared" si="144"/>
        <v>1.7676390884244015</v>
      </c>
      <c r="Z513" s="433"/>
      <c r="AA513" s="433"/>
      <c r="AB513" s="433"/>
      <c r="AC513" s="433"/>
      <c r="AD513" s="433"/>
    </row>
    <row r="514" spans="2:30" x14ac:dyDescent="0.35">
      <c r="B514" s="116">
        <v>42751</v>
      </c>
      <c r="C514" s="186">
        <f t="shared" si="154"/>
        <v>4.7245222499999961</v>
      </c>
      <c r="D514" s="113">
        <f t="shared" si="154"/>
        <v>3.9166166025000004</v>
      </c>
      <c r="E514" s="186">
        <f t="shared" si="152"/>
        <v>7.219889611260015E-4</v>
      </c>
      <c r="F514" s="148">
        <f t="shared" si="140"/>
        <v>44577.25</v>
      </c>
      <c r="G514" s="116"/>
      <c r="H514" s="549">
        <f t="shared" si="141"/>
        <v>1119</v>
      </c>
      <c r="I514" s="550">
        <f t="shared" si="142"/>
        <v>413.75</v>
      </c>
      <c r="J514" s="113">
        <f t="shared" si="143"/>
        <v>705.25</v>
      </c>
      <c r="K514" s="549">
        <f t="shared" si="153"/>
        <v>4.4257993173341132</v>
      </c>
      <c r="L514" s="559"/>
      <c r="M514" s="433"/>
      <c r="N514" s="187">
        <f t="shared" si="155"/>
        <v>2.8419092100000043</v>
      </c>
      <c r="O514" s="187">
        <f t="shared" si="155"/>
        <v>2.5834737224999849</v>
      </c>
      <c r="P514" s="113">
        <f t="shared" si="155"/>
        <v>2.4214841225000061</v>
      </c>
      <c r="Q514" s="116">
        <f t="shared" si="145"/>
        <v>45031</v>
      </c>
      <c r="R514" s="148">
        <f t="shared" si="146"/>
        <v>44331</v>
      </c>
      <c r="S514" s="187">
        <f t="shared" si="138"/>
        <v>3.6919355357145633E-4</v>
      </c>
      <c r="T514" s="549">
        <f t="shared" si="147"/>
        <v>700</v>
      </c>
      <c r="U514" s="113">
        <f t="shared" si="148"/>
        <v>453.75</v>
      </c>
      <c r="V514" s="113">
        <f t="shared" si="149"/>
        <v>246.25</v>
      </c>
      <c r="W514" s="549">
        <f t="shared" si="139"/>
        <v>2.6743876350669558</v>
      </c>
      <c r="Y514" s="556">
        <f t="shared" si="144"/>
        <v>1.7514116822671575</v>
      </c>
      <c r="Z514" s="433"/>
      <c r="AA514" s="433"/>
      <c r="AB514" s="433"/>
      <c r="AC514" s="433"/>
      <c r="AD514" s="433"/>
    </row>
    <row r="515" spans="2:30" x14ac:dyDescent="0.35">
      <c r="B515" s="116">
        <v>42752</v>
      </c>
      <c r="C515" s="186">
        <f t="shared" si="154"/>
        <v>4.7173589225000034</v>
      </c>
      <c r="D515" s="113">
        <f t="shared" si="154"/>
        <v>3.9115196900000315</v>
      </c>
      <c r="E515" s="186">
        <f t="shared" si="152"/>
        <v>7.2014229892758885E-4</v>
      </c>
      <c r="F515" s="148">
        <f t="shared" si="140"/>
        <v>44578.25</v>
      </c>
      <c r="G515" s="116"/>
      <c r="H515" s="549">
        <f t="shared" si="141"/>
        <v>1119</v>
      </c>
      <c r="I515" s="550">
        <f t="shared" si="142"/>
        <v>412.75</v>
      </c>
      <c r="J515" s="113">
        <f t="shared" si="143"/>
        <v>706.25</v>
      </c>
      <c r="K515" s="549">
        <f t="shared" si="153"/>
        <v>4.4201201886176413</v>
      </c>
      <c r="L515" s="559"/>
      <c r="M515" s="433"/>
      <c r="N515" s="187">
        <f t="shared" si="155"/>
        <v>2.832782422500002</v>
      </c>
      <c r="O515" s="187">
        <f t="shared" si="155"/>
        <v>2.5753712025000208</v>
      </c>
      <c r="P515" s="113">
        <f t="shared" si="155"/>
        <v>2.4143999999999943</v>
      </c>
      <c r="Q515" s="116">
        <f t="shared" si="145"/>
        <v>45031</v>
      </c>
      <c r="R515" s="148">
        <f t="shared" si="146"/>
        <v>44331</v>
      </c>
      <c r="S515" s="187">
        <f t="shared" si="138"/>
        <v>3.677303142856874E-4</v>
      </c>
      <c r="T515" s="549">
        <f t="shared" si="147"/>
        <v>700</v>
      </c>
      <c r="U515" s="113">
        <f t="shared" si="148"/>
        <v>452.75</v>
      </c>
      <c r="V515" s="113">
        <f t="shared" si="149"/>
        <v>247.25</v>
      </c>
      <c r="W515" s="549">
        <f t="shared" si="139"/>
        <v>2.666292522707157</v>
      </c>
      <c r="Y515" s="556">
        <f t="shared" si="144"/>
        <v>1.7538276659104843</v>
      </c>
      <c r="Z515" s="433"/>
      <c r="AA515" s="433"/>
      <c r="AB515" s="433"/>
      <c r="AC515" s="433"/>
      <c r="AD515" s="433"/>
    </row>
    <row r="516" spans="2:30" x14ac:dyDescent="0.35">
      <c r="B516" s="116">
        <v>42753</v>
      </c>
      <c r="C516" s="186">
        <f t="shared" si="154"/>
        <v>4.780814062499994</v>
      </c>
      <c r="D516" s="113">
        <f t="shared" si="154"/>
        <v>3.957396402500013</v>
      </c>
      <c r="E516" s="186">
        <f t="shared" si="152"/>
        <v>7.3585134941910719E-4</v>
      </c>
      <c r="F516" s="148">
        <f t="shared" si="140"/>
        <v>44579.25</v>
      </c>
      <c r="G516" s="116"/>
      <c r="H516" s="549">
        <f t="shared" si="141"/>
        <v>1119</v>
      </c>
      <c r="I516" s="550">
        <f t="shared" si="142"/>
        <v>411.75</v>
      </c>
      <c r="J516" s="113">
        <f t="shared" si="143"/>
        <v>707.25</v>
      </c>
      <c r="K516" s="549">
        <f t="shared" si="153"/>
        <v>4.477827269376677</v>
      </c>
      <c r="L516" s="559"/>
      <c r="M516" s="433"/>
      <c r="N516" s="187">
        <f t="shared" si="155"/>
        <v>2.8307543024999937</v>
      </c>
      <c r="O516" s="187">
        <f t="shared" si="155"/>
        <v>2.5773968024999983</v>
      </c>
      <c r="P516" s="113">
        <f t="shared" si="155"/>
        <v>2.4224961600000094</v>
      </c>
      <c r="Q516" s="116">
        <f t="shared" si="145"/>
        <v>45031</v>
      </c>
      <c r="R516" s="148">
        <f t="shared" si="146"/>
        <v>44331</v>
      </c>
      <c r="S516" s="187">
        <f t="shared" si="138"/>
        <v>3.6193928571427925E-4</v>
      </c>
      <c r="T516" s="549">
        <f t="shared" si="147"/>
        <v>700</v>
      </c>
      <c r="U516" s="113">
        <f t="shared" si="148"/>
        <v>451.75</v>
      </c>
      <c r="V516" s="113">
        <f t="shared" si="149"/>
        <v>248.25</v>
      </c>
      <c r="W516" s="549">
        <f t="shared" si="139"/>
        <v>2.667248230178568</v>
      </c>
      <c r="Y516" s="556">
        <f t="shared" si="144"/>
        <v>1.8105790391981089</v>
      </c>
      <c r="Z516" s="433"/>
      <c r="AA516" s="433"/>
      <c r="AB516" s="433"/>
      <c r="AC516" s="433"/>
      <c r="AD516" s="433"/>
    </row>
    <row r="517" spans="2:30" x14ac:dyDescent="0.35">
      <c r="B517" s="116">
        <v>42754</v>
      </c>
      <c r="C517" s="186">
        <f t="shared" si="154"/>
        <v>4.8033350225000104</v>
      </c>
      <c r="D517" s="113">
        <f t="shared" si="154"/>
        <v>3.9706515600000047</v>
      </c>
      <c r="E517" s="186">
        <f t="shared" si="152"/>
        <v>7.4413178060769056E-4</v>
      </c>
      <c r="F517" s="148">
        <f t="shared" si="140"/>
        <v>44580.25</v>
      </c>
      <c r="G517" s="116"/>
      <c r="H517" s="549">
        <f t="shared" si="141"/>
        <v>1119</v>
      </c>
      <c r="I517" s="550">
        <f t="shared" si="142"/>
        <v>410.75</v>
      </c>
      <c r="J517" s="113">
        <f t="shared" si="143"/>
        <v>708.25</v>
      </c>
      <c r="K517" s="549">
        <f t="shared" si="153"/>
        <v>4.4976828936154014</v>
      </c>
      <c r="L517" s="559"/>
      <c r="M517" s="433"/>
      <c r="N517" s="187">
        <f t="shared" si="155"/>
        <v>2.9088513600000088</v>
      </c>
      <c r="O517" s="187">
        <f t="shared" si="155"/>
        <v>2.6472922499999996</v>
      </c>
      <c r="P517" s="113">
        <f t="shared" si="155"/>
        <v>2.4852522500000251</v>
      </c>
      <c r="Q517" s="116">
        <f t="shared" si="145"/>
        <v>45031</v>
      </c>
      <c r="R517" s="148">
        <f t="shared" si="146"/>
        <v>44331</v>
      </c>
      <c r="S517" s="187">
        <f t="shared" si="138"/>
        <v>3.7365587142858459E-4</v>
      </c>
      <c r="T517" s="549">
        <f t="shared" si="147"/>
        <v>700</v>
      </c>
      <c r="U517" s="113">
        <f t="shared" si="148"/>
        <v>450.75</v>
      </c>
      <c r="V517" s="113">
        <f t="shared" si="149"/>
        <v>249.25</v>
      </c>
      <c r="W517" s="549">
        <f t="shared" si="139"/>
        <v>2.7404259759535741</v>
      </c>
      <c r="Y517" s="556">
        <f t="shared" si="144"/>
        <v>1.7572569176618273</v>
      </c>
      <c r="Z517" s="433"/>
      <c r="AA517" s="433"/>
      <c r="AB517" s="433"/>
      <c r="AC517" s="433"/>
      <c r="AD517" s="433"/>
    </row>
    <row r="518" spans="2:30" x14ac:dyDescent="0.35">
      <c r="B518" s="116">
        <v>42755</v>
      </c>
      <c r="C518" s="186">
        <f t="shared" si="154"/>
        <v>4.8064062499999949</v>
      </c>
      <c r="D518" s="113">
        <f t="shared" si="154"/>
        <v>3.9624944399999862</v>
      </c>
      <c r="E518" s="186">
        <f t="shared" si="152"/>
        <v>7.5416605004469052E-4</v>
      </c>
      <c r="F518" s="148">
        <f t="shared" si="140"/>
        <v>44581.25</v>
      </c>
      <c r="G518" s="116"/>
      <c r="H518" s="549">
        <f t="shared" si="141"/>
        <v>1119</v>
      </c>
      <c r="I518" s="550">
        <f t="shared" si="142"/>
        <v>409.75</v>
      </c>
      <c r="J518" s="113">
        <f t="shared" si="143"/>
        <v>709.25</v>
      </c>
      <c r="K518" s="549">
        <f t="shared" si="153"/>
        <v>4.4973867109941832</v>
      </c>
      <c r="L518" s="559"/>
      <c r="M518" s="433"/>
      <c r="N518" s="187">
        <f t="shared" si="155"/>
        <v>2.9616089999999762</v>
      </c>
      <c r="O518" s="187">
        <f t="shared" si="155"/>
        <v>2.6939024399999845</v>
      </c>
      <c r="P518" s="113">
        <f t="shared" si="155"/>
        <v>2.5156249999999991</v>
      </c>
      <c r="Q518" s="116">
        <f t="shared" si="145"/>
        <v>45031</v>
      </c>
      <c r="R518" s="148">
        <f t="shared" si="146"/>
        <v>44331</v>
      </c>
      <c r="S518" s="187">
        <f t="shared" si="138"/>
        <v>3.8243794285713103E-4</v>
      </c>
      <c r="T518" s="549">
        <f t="shared" si="147"/>
        <v>700</v>
      </c>
      <c r="U518" s="113">
        <f t="shared" si="148"/>
        <v>449.75</v>
      </c>
      <c r="V518" s="113">
        <f t="shared" si="149"/>
        <v>250.25</v>
      </c>
      <c r="W518" s="549">
        <f t="shared" si="139"/>
        <v>2.7896075351999814</v>
      </c>
      <c r="Y518" s="556">
        <f t="shared" si="144"/>
        <v>1.7077791757942018</v>
      </c>
      <c r="Z518" s="433"/>
      <c r="AA518" s="433"/>
      <c r="AB518" s="433"/>
      <c r="AC518" s="433"/>
      <c r="AD518" s="433"/>
    </row>
    <row r="519" spans="2:30" x14ac:dyDescent="0.35">
      <c r="B519" s="116">
        <v>42758</v>
      </c>
      <c r="C519" s="186" t="str">
        <f t="shared" si="154"/>
        <v/>
      </c>
      <c r="D519" s="113" t="str">
        <f t="shared" si="154"/>
        <v/>
      </c>
      <c r="E519" s="186" t="str">
        <f t="shared" si="152"/>
        <v/>
      </c>
      <c r="F519" s="148">
        <f t="shared" si="140"/>
        <v>44584.25</v>
      </c>
      <c r="G519" s="116"/>
      <c r="H519" s="549">
        <f t="shared" si="141"/>
        <v>1119</v>
      </c>
      <c r="I519" s="550">
        <f t="shared" si="142"/>
        <v>406.75</v>
      </c>
      <c r="J519" s="113">
        <f t="shared" si="143"/>
        <v>712.25</v>
      </c>
      <c r="K519" s="549" t="str">
        <f t="shared" si="153"/>
        <v/>
      </c>
      <c r="L519" s="559"/>
      <c r="M519" s="433"/>
      <c r="N519" s="187" t="str">
        <f t="shared" si="155"/>
        <v/>
      </c>
      <c r="O519" s="187" t="str">
        <f t="shared" si="155"/>
        <v/>
      </c>
      <c r="P519" s="113" t="str">
        <f t="shared" si="155"/>
        <v/>
      </c>
      <c r="Q519" s="116">
        <f t="shared" si="145"/>
        <v>45031</v>
      </c>
      <c r="R519" s="148">
        <f t="shared" si="146"/>
        <v>44331</v>
      </c>
      <c r="S519" s="187" t="str">
        <f t="shared" si="138"/>
        <v/>
      </c>
      <c r="T519" s="549">
        <f t="shared" si="147"/>
        <v>700</v>
      </c>
      <c r="U519" s="113">
        <f t="shared" si="148"/>
        <v>446.75</v>
      </c>
      <c r="V519" s="113">
        <f t="shared" si="149"/>
        <v>253.25</v>
      </c>
      <c r="W519" s="549" t="str">
        <f t="shared" si="139"/>
        <v/>
      </c>
      <c r="Y519" s="556" t="str">
        <f t="shared" si="144"/>
        <v/>
      </c>
      <c r="Z519" s="433"/>
      <c r="AA519" s="433"/>
      <c r="AB519" s="433"/>
      <c r="AC519" s="433"/>
      <c r="AD519" s="433"/>
    </row>
    <row r="520" spans="2:30" x14ac:dyDescent="0.35">
      <c r="B520" s="116">
        <v>42759</v>
      </c>
      <c r="C520" s="186">
        <f t="shared" si="154"/>
        <v>4.8494081599999905</v>
      </c>
      <c r="D520" s="113">
        <f t="shared" si="154"/>
        <v>3.992065522499999</v>
      </c>
      <c r="E520" s="186">
        <f t="shared" si="152"/>
        <v>7.6616857685432669E-4</v>
      </c>
      <c r="F520" s="148">
        <f t="shared" si="140"/>
        <v>44585.25</v>
      </c>
      <c r="G520" s="116"/>
      <c r="H520" s="549">
        <f t="shared" si="141"/>
        <v>1119</v>
      </c>
      <c r="I520" s="550">
        <f t="shared" si="142"/>
        <v>405.75</v>
      </c>
      <c r="J520" s="113">
        <f t="shared" si="143"/>
        <v>713.25</v>
      </c>
      <c r="K520" s="549">
        <f t="shared" si="153"/>
        <v>4.5385352599413471</v>
      </c>
      <c r="L520" s="559"/>
      <c r="M520" s="433"/>
      <c r="N520" s="187">
        <f t="shared" si="155"/>
        <v>2.9271120899999836</v>
      </c>
      <c r="O520" s="187">
        <f t="shared" si="155"/>
        <v>2.6604636224999867</v>
      </c>
      <c r="P520" s="113">
        <f t="shared" si="155"/>
        <v>2.4994256400000303</v>
      </c>
      <c r="Q520" s="116">
        <f t="shared" si="145"/>
        <v>45031</v>
      </c>
      <c r="R520" s="148">
        <f t="shared" si="146"/>
        <v>44331</v>
      </c>
      <c r="S520" s="187">
        <f t="shared" si="138"/>
        <v>3.8092638214285275E-4</v>
      </c>
      <c r="T520" s="549">
        <f t="shared" si="147"/>
        <v>700</v>
      </c>
      <c r="U520" s="113">
        <f t="shared" si="148"/>
        <v>445.75</v>
      </c>
      <c r="V520" s="113">
        <f t="shared" si="149"/>
        <v>254.25</v>
      </c>
      <c r="W520" s="549">
        <f t="shared" si="139"/>
        <v>2.7573141551598068</v>
      </c>
      <c r="Y520" s="556">
        <f t="shared" si="144"/>
        <v>1.7812211047815403</v>
      </c>
      <c r="Z520" s="433"/>
      <c r="AA520" s="433"/>
      <c r="AB520" s="433"/>
      <c r="AC520" s="433"/>
      <c r="AD520" s="433"/>
    </row>
    <row r="521" spans="2:30" x14ac:dyDescent="0.35">
      <c r="B521" s="116">
        <v>42760</v>
      </c>
      <c r="C521" s="186">
        <f t="shared" si="154"/>
        <v>4.8227868899999971</v>
      </c>
      <c r="D521" s="113">
        <f t="shared" si="154"/>
        <v>3.972690890000008</v>
      </c>
      <c r="E521" s="186">
        <f t="shared" si="152"/>
        <v>7.5969258266308224E-4</v>
      </c>
      <c r="F521" s="148">
        <f t="shared" si="140"/>
        <v>44586.25</v>
      </c>
      <c r="G521" s="116"/>
      <c r="H521" s="549">
        <f t="shared" si="141"/>
        <v>1119</v>
      </c>
      <c r="I521" s="550">
        <f t="shared" si="142"/>
        <v>404.75</v>
      </c>
      <c r="J521" s="113">
        <f t="shared" si="143"/>
        <v>714.25</v>
      </c>
      <c r="K521" s="549">
        <f t="shared" si="153"/>
        <v>4.5153013171671148</v>
      </c>
      <c r="L521" s="559"/>
      <c r="M521" s="433"/>
      <c r="N521" s="187">
        <f t="shared" si="155"/>
        <v>2.9758152899999946</v>
      </c>
      <c r="O521" s="187">
        <f t="shared" si="155"/>
        <v>2.6969426025000187</v>
      </c>
      <c r="P521" s="113">
        <f t="shared" si="155"/>
        <v>2.5196750400000134</v>
      </c>
      <c r="Q521" s="116">
        <f t="shared" si="145"/>
        <v>45031</v>
      </c>
      <c r="R521" s="148">
        <f t="shared" si="146"/>
        <v>44331</v>
      </c>
      <c r="S521" s="187">
        <f t="shared" si="138"/>
        <v>3.9838955357139404E-4</v>
      </c>
      <c r="T521" s="549">
        <f t="shared" si="147"/>
        <v>700</v>
      </c>
      <c r="U521" s="113">
        <f t="shared" si="148"/>
        <v>444.75</v>
      </c>
      <c r="V521" s="113">
        <f t="shared" si="149"/>
        <v>255.25</v>
      </c>
      <c r="W521" s="549">
        <f t="shared" si="139"/>
        <v>2.798631536049117</v>
      </c>
      <c r="Y521" s="556">
        <f t="shared" si="144"/>
        <v>1.7166697811179978</v>
      </c>
      <c r="Z521" s="433"/>
      <c r="AA521" s="433"/>
      <c r="AB521" s="433"/>
      <c r="AC521" s="433"/>
      <c r="AD521" s="433"/>
    </row>
    <row r="522" spans="2:30" x14ac:dyDescent="0.35">
      <c r="B522" s="116">
        <v>42761</v>
      </c>
      <c r="C522" s="186">
        <f t="shared" si="154"/>
        <v>4.855552009999986</v>
      </c>
      <c r="D522" s="113">
        <f t="shared" si="154"/>
        <v>4.0226607224999711</v>
      </c>
      <c r="E522" s="186">
        <f t="shared" si="152"/>
        <v>7.4431750446828863E-4</v>
      </c>
      <c r="F522" s="148">
        <f t="shared" si="140"/>
        <v>44587.25</v>
      </c>
      <c r="G522" s="116"/>
      <c r="H522" s="549">
        <f t="shared" si="141"/>
        <v>1119</v>
      </c>
      <c r="I522" s="550">
        <f t="shared" si="142"/>
        <v>403.75</v>
      </c>
      <c r="J522" s="113">
        <f t="shared" si="143"/>
        <v>715.25</v>
      </c>
      <c r="K522" s="549">
        <f t="shared" si="153"/>
        <v>4.5550338175709149</v>
      </c>
      <c r="L522" s="559"/>
      <c r="M522" s="433"/>
      <c r="N522" s="187">
        <f t="shared" si="155"/>
        <v>3.0448312099999875</v>
      </c>
      <c r="O522" s="187">
        <f t="shared" si="155"/>
        <v>2.7557279224999842</v>
      </c>
      <c r="P522" s="113">
        <f t="shared" si="155"/>
        <v>2.5773968024999983</v>
      </c>
      <c r="Q522" s="116">
        <f t="shared" si="145"/>
        <v>45031</v>
      </c>
      <c r="R522" s="148">
        <f t="shared" si="146"/>
        <v>44331</v>
      </c>
      <c r="S522" s="187">
        <f t="shared" si="138"/>
        <v>4.1300469642857607E-4</v>
      </c>
      <c r="T522" s="549">
        <f t="shared" si="147"/>
        <v>700</v>
      </c>
      <c r="U522" s="113">
        <f t="shared" si="148"/>
        <v>443.75</v>
      </c>
      <c r="V522" s="113">
        <f t="shared" si="149"/>
        <v>256.25</v>
      </c>
      <c r="W522" s="549">
        <f t="shared" si="139"/>
        <v>2.8615603759598067</v>
      </c>
      <c r="Y522" s="556">
        <f t="shared" si="144"/>
        <v>1.6934734416111081</v>
      </c>
      <c r="Z522" s="433"/>
      <c r="AA522" s="433"/>
      <c r="AB522" s="433"/>
      <c r="AC522" s="433"/>
      <c r="AD522" s="433"/>
    </row>
    <row r="523" spans="2:30" x14ac:dyDescent="0.35">
      <c r="B523" s="116">
        <v>42762</v>
      </c>
      <c r="C523" s="186">
        <f t="shared" si="154"/>
        <v>4.8258584024999829</v>
      </c>
      <c r="D523" s="113">
        <f t="shared" si="154"/>
        <v>4.0073625600000273</v>
      </c>
      <c r="E523" s="186">
        <f t="shared" si="152"/>
        <v>7.314529423592096E-4</v>
      </c>
      <c r="F523" s="148">
        <f t="shared" si="140"/>
        <v>44588.25</v>
      </c>
      <c r="G523" s="116"/>
      <c r="H523" s="549">
        <f t="shared" si="141"/>
        <v>1119</v>
      </c>
      <c r="I523" s="550">
        <f t="shared" si="142"/>
        <v>402.75</v>
      </c>
      <c r="J523" s="113">
        <f t="shared" si="143"/>
        <v>716.25</v>
      </c>
      <c r="K523" s="549">
        <f t="shared" si="153"/>
        <v>4.5312657299648116</v>
      </c>
      <c r="L523" s="559"/>
      <c r="M523" s="433"/>
      <c r="N523" s="187">
        <f t="shared" si="155"/>
        <v>3.0854396099999848</v>
      </c>
      <c r="O523" s="187">
        <f t="shared" si="155"/>
        <v>2.7901961024999977</v>
      </c>
      <c r="P523" s="113">
        <f t="shared" si="155"/>
        <v>2.620952040000013</v>
      </c>
      <c r="Q523" s="116">
        <f t="shared" si="145"/>
        <v>45031</v>
      </c>
      <c r="R523" s="148">
        <f t="shared" si="146"/>
        <v>44331</v>
      </c>
      <c r="S523" s="187">
        <f t="shared" si="138"/>
        <v>4.2177643928569583E-4</v>
      </c>
      <c r="T523" s="549">
        <f t="shared" si="147"/>
        <v>700</v>
      </c>
      <c r="U523" s="113">
        <f t="shared" si="148"/>
        <v>442.75</v>
      </c>
      <c r="V523" s="113">
        <f t="shared" si="149"/>
        <v>257.25</v>
      </c>
      <c r="W523" s="549">
        <f t="shared" si="139"/>
        <v>2.898698091506243</v>
      </c>
      <c r="Y523" s="556">
        <f t="shared" si="144"/>
        <v>1.6325676384585686</v>
      </c>
      <c r="Z523" s="433"/>
      <c r="AA523" s="433"/>
      <c r="AB523" s="433"/>
      <c r="AC523" s="433"/>
      <c r="AD523" s="433"/>
    </row>
    <row r="524" spans="2:30" x14ac:dyDescent="0.35">
      <c r="B524" s="116">
        <v>42765</v>
      </c>
      <c r="C524" s="186" t="str">
        <f t="shared" si="154"/>
        <v/>
      </c>
      <c r="D524" s="113" t="str">
        <f t="shared" si="154"/>
        <v/>
      </c>
      <c r="E524" s="186" t="str">
        <f t="shared" si="152"/>
        <v/>
      </c>
      <c r="F524" s="148">
        <f t="shared" si="140"/>
        <v>44591.25</v>
      </c>
      <c r="G524" s="116"/>
      <c r="H524" s="549">
        <f t="shared" si="141"/>
        <v>1119</v>
      </c>
      <c r="I524" s="550">
        <f t="shared" si="142"/>
        <v>399.75</v>
      </c>
      <c r="J524" s="113">
        <f t="shared" si="143"/>
        <v>719.25</v>
      </c>
      <c r="K524" s="549" t="str">
        <f t="shared" si="153"/>
        <v/>
      </c>
      <c r="L524" s="559"/>
      <c r="M524" s="433"/>
      <c r="N524" s="187" t="str">
        <f t="shared" si="155"/>
        <v/>
      </c>
      <c r="O524" s="187" t="str">
        <f t="shared" si="155"/>
        <v/>
      </c>
      <c r="P524" s="113" t="str">
        <f t="shared" si="155"/>
        <v/>
      </c>
      <c r="Q524" s="116">
        <f t="shared" si="145"/>
        <v>45031</v>
      </c>
      <c r="R524" s="148">
        <f t="shared" si="146"/>
        <v>44331</v>
      </c>
      <c r="S524" s="187" t="str">
        <f t="shared" si="138"/>
        <v/>
      </c>
      <c r="T524" s="549">
        <f t="shared" si="147"/>
        <v>700</v>
      </c>
      <c r="U524" s="113">
        <f t="shared" si="148"/>
        <v>439.75</v>
      </c>
      <c r="V524" s="113">
        <f t="shared" si="149"/>
        <v>260.25</v>
      </c>
      <c r="W524" s="549" t="str">
        <f t="shared" si="139"/>
        <v/>
      </c>
      <c r="Y524" s="556" t="str">
        <f t="shared" si="144"/>
        <v/>
      </c>
      <c r="Z524" s="433"/>
      <c r="AA524" s="433"/>
      <c r="AB524" s="433"/>
      <c r="AC524" s="433"/>
      <c r="AD524" s="433"/>
    </row>
    <row r="525" spans="2:30" x14ac:dyDescent="0.35">
      <c r="B525" s="116">
        <v>42766</v>
      </c>
      <c r="C525" s="186">
        <f t="shared" ref="C525:D542" si="156">IF(C255="","",((1+C255/200)^2-1)*100)</f>
        <v>4.8197154224999927</v>
      </c>
      <c r="D525" s="113">
        <f t="shared" si="156"/>
        <v>3.9981842024999992</v>
      </c>
      <c r="E525" s="186">
        <f t="shared" si="152"/>
        <v>7.3416552278819799E-4</v>
      </c>
      <c r="F525" s="148">
        <f t="shared" si="140"/>
        <v>44592.25</v>
      </c>
      <c r="G525" s="116"/>
      <c r="H525" s="549">
        <f t="shared" si="141"/>
        <v>1119</v>
      </c>
      <c r="I525" s="550">
        <f t="shared" si="142"/>
        <v>398.75</v>
      </c>
      <c r="J525" s="113">
        <f t="shared" si="143"/>
        <v>720.25</v>
      </c>
      <c r="K525" s="549">
        <f t="shared" si="153"/>
        <v>4.5269669202881992</v>
      </c>
      <c r="L525" s="559"/>
      <c r="M525" s="433"/>
      <c r="N525" s="187">
        <f t="shared" ref="N525:P542" si="157">IF(N255="","",((1+N255/200)^2-1)*100)</f>
        <v>3.0407708100000042</v>
      </c>
      <c r="O525" s="187">
        <f t="shared" si="157"/>
        <v>2.7506595600000017</v>
      </c>
      <c r="P525" s="113">
        <f t="shared" si="157"/>
        <v>2.5652435025000031</v>
      </c>
      <c r="Q525" s="116">
        <f t="shared" si="145"/>
        <v>45031</v>
      </c>
      <c r="R525" s="148">
        <f t="shared" si="146"/>
        <v>44331</v>
      </c>
      <c r="S525" s="187">
        <f t="shared" si="138"/>
        <v>4.144446428571464E-4</v>
      </c>
      <c r="T525" s="549">
        <f t="shared" si="147"/>
        <v>700</v>
      </c>
      <c r="U525" s="113">
        <f t="shared" si="148"/>
        <v>438.75</v>
      </c>
      <c r="V525" s="113">
        <f t="shared" si="149"/>
        <v>261.25</v>
      </c>
      <c r="W525" s="549">
        <f t="shared" si="139"/>
        <v>2.858933222946431</v>
      </c>
      <c r="Y525" s="556">
        <f t="shared" si="144"/>
        <v>1.6680336973417682</v>
      </c>
      <c r="Z525" s="433"/>
      <c r="AA525" s="433"/>
      <c r="AB525" s="433"/>
      <c r="AC525" s="433"/>
      <c r="AD525" s="433"/>
    </row>
    <row r="526" spans="2:30" x14ac:dyDescent="0.35">
      <c r="B526" s="116">
        <v>42767</v>
      </c>
      <c r="C526" s="186">
        <f t="shared" si="156"/>
        <v>4.8023112900000164</v>
      </c>
      <c r="D526" s="113">
        <f t="shared" si="156"/>
        <v>3.9849272899999955</v>
      </c>
      <c r="E526" s="186">
        <f t="shared" si="152"/>
        <v>7.3045933869528236E-4</v>
      </c>
      <c r="F526" s="148">
        <f t="shared" si="140"/>
        <v>44593.25</v>
      </c>
      <c r="G526" s="116"/>
      <c r="H526" s="549">
        <f t="shared" si="141"/>
        <v>1119</v>
      </c>
      <c r="I526" s="550">
        <f t="shared" si="142"/>
        <v>397.75</v>
      </c>
      <c r="J526" s="113">
        <f t="shared" si="143"/>
        <v>721.25</v>
      </c>
      <c r="K526" s="549">
        <f t="shared" si="153"/>
        <v>4.5117710880339681</v>
      </c>
      <c r="L526" s="559"/>
      <c r="M526" s="433"/>
      <c r="N526" s="187">
        <f t="shared" si="157"/>
        <v>3.0255450225000091</v>
      </c>
      <c r="O526" s="187">
        <f t="shared" si="157"/>
        <v>2.7364688100000034</v>
      </c>
      <c r="P526" s="113">
        <f t="shared" si="157"/>
        <v>2.5470149025000222</v>
      </c>
      <c r="Q526" s="116">
        <f t="shared" si="145"/>
        <v>45031</v>
      </c>
      <c r="R526" s="148">
        <f t="shared" si="146"/>
        <v>44331</v>
      </c>
      <c r="S526" s="187">
        <f t="shared" si="138"/>
        <v>4.12966017857151E-4</v>
      </c>
      <c r="T526" s="549">
        <f t="shared" si="147"/>
        <v>700</v>
      </c>
      <c r="U526" s="113">
        <f t="shared" si="148"/>
        <v>437.75</v>
      </c>
      <c r="V526" s="113">
        <f t="shared" si="149"/>
        <v>262.25</v>
      </c>
      <c r="W526" s="549">
        <f t="shared" si="139"/>
        <v>2.8447691481830413</v>
      </c>
      <c r="Y526" s="556">
        <f t="shared" si="144"/>
        <v>1.6670019398509268</v>
      </c>
      <c r="Z526" s="433"/>
      <c r="AA526" s="433"/>
      <c r="AB526" s="433"/>
      <c r="AC526" s="433"/>
      <c r="AD526" s="433"/>
    </row>
    <row r="527" spans="2:30" x14ac:dyDescent="0.35">
      <c r="B527" s="116">
        <v>42768</v>
      </c>
      <c r="C527" s="186">
        <f t="shared" si="156"/>
        <v>4.8023112900000164</v>
      </c>
      <c r="D527" s="113">
        <f t="shared" si="156"/>
        <v>3.952298490000028</v>
      </c>
      <c r="E527" s="186">
        <f t="shared" si="152"/>
        <v>7.5961823056299241E-4</v>
      </c>
      <c r="F527" s="148">
        <f t="shared" si="140"/>
        <v>44594.25</v>
      </c>
      <c r="G527" s="116"/>
      <c r="H527" s="549">
        <f t="shared" si="141"/>
        <v>1119</v>
      </c>
      <c r="I527" s="550">
        <f t="shared" si="142"/>
        <v>396.75</v>
      </c>
      <c r="J527" s="113">
        <f t="shared" si="143"/>
        <v>722.25</v>
      </c>
      <c r="K527" s="549">
        <f t="shared" si="153"/>
        <v>4.5009327570241489</v>
      </c>
      <c r="L527" s="559"/>
      <c r="M527" s="433"/>
      <c r="N527" s="187">
        <f t="shared" si="157"/>
        <v>3.0529522499999961</v>
      </c>
      <c r="O527" s="187">
        <f t="shared" si="157"/>
        <v>2.754714239999978</v>
      </c>
      <c r="P527" s="113">
        <f t="shared" si="157"/>
        <v>2.5611925625000254</v>
      </c>
      <c r="Q527" s="116">
        <f t="shared" si="145"/>
        <v>45031</v>
      </c>
      <c r="R527" s="148">
        <f t="shared" si="146"/>
        <v>44331</v>
      </c>
      <c r="S527" s="187">
        <f t="shared" si="138"/>
        <v>4.2605430000002594E-4</v>
      </c>
      <c r="T527" s="549">
        <f t="shared" si="147"/>
        <v>700</v>
      </c>
      <c r="U527" s="113">
        <f t="shared" si="148"/>
        <v>436.75</v>
      </c>
      <c r="V527" s="113">
        <f t="shared" si="149"/>
        <v>263.25</v>
      </c>
      <c r="W527" s="549">
        <f t="shared" si="139"/>
        <v>2.8668730344749846</v>
      </c>
      <c r="Y527" s="556">
        <f t="shared" si="144"/>
        <v>1.6340597225491642</v>
      </c>
      <c r="Z527" s="433"/>
      <c r="AA527" s="433"/>
      <c r="AB527" s="433"/>
      <c r="AC527" s="433"/>
      <c r="AD527" s="433"/>
    </row>
    <row r="528" spans="2:30" x14ac:dyDescent="0.35">
      <c r="B528" s="116">
        <v>42769</v>
      </c>
      <c r="C528" s="186">
        <f t="shared" si="156"/>
        <v>4.8279061024999903</v>
      </c>
      <c r="D528" s="113">
        <f t="shared" si="156"/>
        <v>3.9584160000000201</v>
      </c>
      <c r="E528" s="186">
        <f t="shared" si="152"/>
        <v>7.7702422028594299E-4</v>
      </c>
      <c r="F528" s="148">
        <f t="shared" si="140"/>
        <v>44595.25</v>
      </c>
      <c r="G528" s="116"/>
      <c r="H528" s="549">
        <f t="shared" si="141"/>
        <v>1119</v>
      </c>
      <c r="I528" s="550">
        <f t="shared" si="142"/>
        <v>395.75</v>
      </c>
      <c r="J528" s="113">
        <f t="shared" si="143"/>
        <v>723.25</v>
      </c>
      <c r="K528" s="549">
        <f t="shared" si="153"/>
        <v>4.5203987673218284</v>
      </c>
      <c r="L528" s="559"/>
      <c r="M528" s="433"/>
      <c r="N528" s="187">
        <f t="shared" si="157"/>
        <v>3.045846322500001</v>
      </c>
      <c r="O528" s="187">
        <f t="shared" si="157"/>
        <v>2.7486322499999938</v>
      </c>
      <c r="P528" s="113">
        <f t="shared" si="157"/>
        <v>2.5520782400000108</v>
      </c>
      <c r="Q528" s="116">
        <f t="shared" si="145"/>
        <v>45031</v>
      </c>
      <c r="R528" s="148">
        <f t="shared" si="146"/>
        <v>44331</v>
      </c>
      <c r="S528" s="187">
        <f t="shared" si="138"/>
        <v>4.2459153214286741E-4</v>
      </c>
      <c r="T528" s="549">
        <f t="shared" si="147"/>
        <v>700</v>
      </c>
      <c r="U528" s="113">
        <f t="shared" si="148"/>
        <v>435.75</v>
      </c>
      <c r="V528" s="113">
        <f t="shared" si="149"/>
        <v>264.25</v>
      </c>
      <c r="W528" s="549">
        <f t="shared" si="139"/>
        <v>2.8608305623687467</v>
      </c>
      <c r="Y528" s="556">
        <f t="shared" si="144"/>
        <v>1.6595682049530818</v>
      </c>
      <c r="Z528" s="433"/>
      <c r="AA528" s="433"/>
      <c r="AB528" s="433"/>
      <c r="AC528" s="433"/>
      <c r="AD528" s="433"/>
    </row>
    <row r="529" spans="2:30" x14ac:dyDescent="0.35">
      <c r="B529" s="116">
        <v>42772</v>
      </c>
      <c r="C529" s="186" t="str">
        <f t="shared" si="156"/>
        <v/>
      </c>
      <c r="D529" s="113" t="str">
        <f t="shared" si="156"/>
        <v/>
      </c>
      <c r="E529" s="186" t="str">
        <f t="shared" si="152"/>
        <v/>
      </c>
      <c r="F529" s="148">
        <f t="shared" si="140"/>
        <v>44598.25</v>
      </c>
      <c r="G529" s="116"/>
      <c r="H529" s="549">
        <f t="shared" si="141"/>
        <v>1119</v>
      </c>
      <c r="I529" s="550">
        <f t="shared" si="142"/>
        <v>392.75</v>
      </c>
      <c r="J529" s="113">
        <f t="shared" si="143"/>
        <v>726.25</v>
      </c>
      <c r="K529" s="549" t="str">
        <f t="shared" si="153"/>
        <v/>
      </c>
      <c r="L529" s="559"/>
      <c r="M529" s="433"/>
      <c r="N529" s="187" t="str">
        <f t="shared" si="157"/>
        <v/>
      </c>
      <c r="O529" s="187" t="str">
        <f t="shared" si="157"/>
        <v/>
      </c>
      <c r="P529" s="113" t="str">
        <f t="shared" si="157"/>
        <v/>
      </c>
      <c r="Q529" s="116">
        <f t="shared" si="145"/>
        <v>45031</v>
      </c>
      <c r="R529" s="148">
        <f t="shared" si="146"/>
        <v>44331</v>
      </c>
      <c r="S529" s="187" t="str">
        <f t="shared" si="138"/>
        <v/>
      </c>
      <c r="T529" s="549">
        <f t="shared" si="147"/>
        <v>700</v>
      </c>
      <c r="U529" s="113">
        <f t="shared" si="148"/>
        <v>432.75</v>
      </c>
      <c r="V529" s="113">
        <f t="shared" si="149"/>
        <v>267.25</v>
      </c>
      <c r="W529" s="549" t="str">
        <f t="shared" si="139"/>
        <v/>
      </c>
      <c r="Y529" s="556" t="str">
        <f t="shared" si="144"/>
        <v/>
      </c>
      <c r="Z529" s="433"/>
      <c r="AA529" s="433"/>
      <c r="AB529" s="433"/>
      <c r="AC529" s="433"/>
      <c r="AD529" s="433"/>
    </row>
    <row r="530" spans="2:30" x14ac:dyDescent="0.35">
      <c r="B530" s="116">
        <v>42773</v>
      </c>
      <c r="C530" s="186">
        <f t="shared" si="156"/>
        <v>4.7490840900000109</v>
      </c>
      <c r="D530" s="113">
        <f t="shared" si="156"/>
        <v>3.9410835224999996</v>
      </c>
      <c r="E530" s="186">
        <f t="shared" si="152"/>
        <v>7.2207378686328086E-4</v>
      </c>
      <c r="F530" s="148">
        <f t="shared" si="140"/>
        <v>44599.25</v>
      </c>
      <c r="G530" s="116"/>
      <c r="H530" s="549">
        <f t="shared" si="141"/>
        <v>1119</v>
      </c>
      <c r="I530" s="550">
        <f t="shared" si="142"/>
        <v>391.75</v>
      </c>
      <c r="J530" s="113">
        <f t="shared" si="143"/>
        <v>727.25</v>
      </c>
      <c r="K530" s="549">
        <f t="shared" si="153"/>
        <v>4.4662116839963204</v>
      </c>
      <c r="L530" s="559"/>
      <c r="M530" s="433"/>
      <c r="N530" s="187">
        <f t="shared" si="157"/>
        <v>2.9768300625000021</v>
      </c>
      <c r="O530" s="187">
        <f t="shared" si="157"/>
        <v>2.6888356024999949</v>
      </c>
      <c r="P530" s="113">
        <f t="shared" si="157"/>
        <v>2.5267628025000155</v>
      </c>
      <c r="Q530" s="116">
        <f t="shared" si="145"/>
        <v>45031</v>
      </c>
      <c r="R530" s="148">
        <f t="shared" si="146"/>
        <v>44331</v>
      </c>
      <c r="S530" s="187">
        <f t="shared" si="138"/>
        <v>4.1142065714286753E-4</v>
      </c>
      <c r="T530" s="549">
        <f t="shared" si="147"/>
        <v>700</v>
      </c>
      <c r="U530" s="113">
        <f t="shared" si="148"/>
        <v>431.75</v>
      </c>
      <c r="V530" s="113">
        <f t="shared" si="149"/>
        <v>268.25</v>
      </c>
      <c r="W530" s="549">
        <f t="shared" si="139"/>
        <v>2.799199193778569</v>
      </c>
      <c r="Y530" s="556">
        <f t="shared" si="144"/>
        <v>1.6670124902177514</v>
      </c>
      <c r="Z530" s="433"/>
      <c r="AA530" s="433"/>
      <c r="AB530" s="433"/>
      <c r="AC530" s="433"/>
      <c r="AD530" s="433"/>
    </row>
    <row r="531" spans="2:30" x14ac:dyDescent="0.35">
      <c r="B531" s="116">
        <v>42774</v>
      </c>
      <c r="C531" s="186">
        <f t="shared" si="156"/>
        <v>4.7050795025000092</v>
      </c>
      <c r="D531" s="113">
        <f t="shared" si="156"/>
        <v>3.8931718399999982</v>
      </c>
      <c r="E531" s="186">
        <f t="shared" si="152"/>
        <v>7.2556538203754337E-4</v>
      </c>
      <c r="F531" s="148">
        <f t="shared" si="140"/>
        <v>44600.25</v>
      </c>
      <c r="G531" s="116"/>
      <c r="H531" s="549">
        <f t="shared" si="141"/>
        <v>1119</v>
      </c>
      <c r="I531" s="550">
        <f t="shared" si="142"/>
        <v>390.75</v>
      </c>
      <c r="J531" s="113">
        <f t="shared" si="143"/>
        <v>728.25</v>
      </c>
      <c r="K531" s="549">
        <f t="shared" si="153"/>
        <v>4.4215648294688394</v>
      </c>
      <c r="L531" s="559"/>
      <c r="M531" s="433"/>
      <c r="N531" s="187">
        <f t="shared" si="157"/>
        <v>2.9291411600000039</v>
      </c>
      <c r="O531" s="187">
        <f t="shared" si="157"/>
        <v>2.6462791024999932</v>
      </c>
      <c r="P531" s="113">
        <f t="shared" si="157"/>
        <v>2.4903140624999986</v>
      </c>
      <c r="Q531" s="116">
        <f t="shared" si="145"/>
        <v>45031</v>
      </c>
      <c r="R531" s="148">
        <f t="shared" si="146"/>
        <v>44331</v>
      </c>
      <c r="S531" s="187">
        <f t="shared" si="138"/>
        <v>4.0408865357144386E-4</v>
      </c>
      <c r="T531" s="549">
        <f t="shared" si="147"/>
        <v>700</v>
      </c>
      <c r="U531" s="113">
        <f t="shared" si="148"/>
        <v>430.75</v>
      </c>
      <c r="V531" s="113">
        <f t="shared" si="149"/>
        <v>269.25</v>
      </c>
      <c r="W531" s="549">
        <f t="shared" si="139"/>
        <v>2.7550799724741046</v>
      </c>
      <c r="Y531" s="556">
        <f t="shared" si="144"/>
        <v>1.6664848569947348</v>
      </c>
      <c r="Z531" s="433"/>
      <c r="AA531" s="433"/>
      <c r="AB531" s="433"/>
      <c r="AC531" s="433"/>
      <c r="AD531" s="433"/>
    </row>
    <row r="532" spans="2:30" x14ac:dyDescent="0.35">
      <c r="B532" s="116">
        <v>42775</v>
      </c>
      <c r="C532" s="186">
        <f t="shared" si="156"/>
        <v>4.6938240000000242</v>
      </c>
      <c r="D532" s="113">
        <f t="shared" si="156"/>
        <v>3.8727872399999974</v>
      </c>
      <c r="E532" s="186">
        <f t="shared" si="152"/>
        <v>7.3372364611262448E-4</v>
      </c>
      <c r="F532" s="148">
        <f t="shared" si="140"/>
        <v>44601.25</v>
      </c>
      <c r="G532" s="116"/>
      <c r="H532" s="549">
        <f t="shared" si="141"/>
        <v>1119</v>
      </c>
      <c r="I532" s="550">
        <f t="shared" si="142"/>
        <v>389.75</v>
      </c>
      <c r="J532" s="113">
        <f t="shared" si="143"/>
        <v>729.25</v>
      </c>
      <c r="K532" s="549">
        <f t="shared" si="153"/>
        <v>4.4078552089276286</v>
      </c>
      <c r="L532" s="559"/>
      <c r="M532" s="433"/>
      <c r="N532" s="187">
        <f t="shared" si="157"/>
        <v>2.824670062500001</v>
      </c>
      <c r="O532" s="187">
        <f t="shared" si="157"/>
        <v>2.548027559999988</v>
      </c>
      <c r="P532" s="113">
        <f t="shared" si="157"/>
        <v>2.4022563600000213</v>
      </c>
      <c r="Q532" s="116">
        <f t="shared" si="145"/>
        <v>45031</v>
      </c>
      <c r="R532" s="148">
        <f t="shared" si="146"/>
        <v>44331</v>
      </c>
      <c r="S532" s="187">
        <f t="shared" ref="S532:S545" si="158">IF(N532="","",(O532-N532)/($O$14-$N$14))</f>
        <v>3.9520357500001858E-4</v>
      </c>
      <c r="T532" s="549">
        <f t="shared" si="147"/>
        <v>700</v>
      </c>
      <c r="U532" s="113">
        <f t="shared" si="148"/>
        <v>429.75</v>
      </c>
      <c r="V532" s="113">
        <f t="shared" si="149"/>
        <v>270.25</v>
      </c>
      <c r="W532" s="549">
        <f t="shared" ref="W532:W545" si="159">IF(N532="","",N532-(U532*S532))</f>
        <v>2.6548313261437428</v>
      </c>
      <c r="Y532" s="556">
        <f t="shared" si="144"/>
        <v>1.7530238827838858</v>
      </c>
      <c r="Z532" s="433"/>
      <c r="AA532" s="433"/>
      <c r="AB532" s="433"/>
      <c r="AC532" s="433"/>
      <c r="AD532" s="433"/>
    </row>
    <row r="533" spans="2:30" x14ac:dyDescent="0.35">
      <c r="B533" s="116">
        <v>42776</v>
      </c>
      <c r="C533" s="186">
        <f t="shared" si="156"/>
        <v>4.6815459599999887</v>
      </c>
      <c r="D533" s="113">
        <f t="shared" si="156"/>
        <v>3.8636148224999722</v>
      </c>
      <c r="E533" s="186">
        <f t="shared" si="152"/>
        <v>7.3094829088473322E-4</v>
      </c>
      <c r="F533" s="148">
        <f t="shared" si="140"/>
        <v>44602.25</v>
      </c>
      <c r="G533" s="116"/>
      <c r="H533" s="549">
        <f t="shared" si="141"/>
        <v>1119</v>
      </c>
      <c r="I533" s="550">
        <f t="shared" si="142"/>
        <v>388.75</v>
      </c>
      <c r="J533" s="113">
        <f t="shared" si="143"/>
        <v>730.25</v>
      </c>
      <c r="K533" s="549">
        <f t="shared" si="153"/>
        <v>4.3973898119185488</v>
      </c>
      <c r="L533" s="559"/>
      <c r="M533" s="433"/>
      <c r="N533" s="187">
        <f t="shared" si="157"/>
        <v>2.8520505599999968</v>
      </c>
      <c r="O533" s="187">
        <f t="shared" si="157"/>
        <v>2.5773968024999983</v>
      </c>
      <c r="P533" s="113">
        <f t="shared" si="157"/>
        <v>2.4295805625000222</v>
      </c>
      <c r="Q533" s="116">
        <f t="shared" si="145"/>
        <v>45031</v>
      </c>
      <c r="R533" s="148">
        <f t="shared" si="146"/>
        <v>44331</v>
      </c>
      <c r="S533" s="187">
        <f t="shared" si="158"/>
        <v>3.9236251071428363E-4</v>
      </c>
      <c r="T533" s="549">
        <f t="shared" si="147"/>
        <v>700</v>
      </c>
      <c r="U533" s="113">
        <f t="shared" si="148"/>
        <v>428.75</v>
      </c>
      <c r="V533" s="113">
        <f t="shared" si="149"/>
        <v>271.25</v>
      </c>
      <c r="W533" s="549">
        <f t="shared" si="159"/>
        <v>2.6838251335312475</v>
      </c>
      <c r="Y533" s="556">
        <f t="shared" si="144"/>
        <v>1.7135646783873013</v>
      </c>
      <c r="Z533" s="433"/>
      <c r="AA533" s="433"/>
      <c r="AB533" s="433"/>
      <c r="AC533" s="433"/>
      <c r="AD533" s="433"/>
    </row>
    <row r="534" spans="2:30" x14ac:dyDescent="0.35">
      <c r="B534" s="116">
        <v>42779</v>
      </c>
      <c r="C534" s="186">
        <f t="shared" si="156"/>
        <v>4.6856385600000161</v>
      </c>
      <c r="D534" s="113">
        <f t="shared" si="156"/>
        <v>3.8687105600000216</v>
      </c>
      <c r="E534" s="186">
        <f t="shared" si="152"/>
        <v>7.3005183199284594E-4</v>
      </c>
      <c r="F534" s="148">
        <f t="shared" si="140"/>
        <v>44605.25</v>
      </c>
      <c r="G534" s="116"/>
      <c r="H534" s="549">
        <f t="shared" si="141"/>
        <v>1119</v>
      </c>
      <c r="I534" s="550">
        <f t="shared" si="142"/>
        <v>385.75</v>
      </c>
      <c r="J534" s="113">
        <f t="shared" si="143"/>
        <v>733.25</v>
      </c>
      <c r="K534" s="549">
        <f t="shared" si="153"/>
        <v>4.4040210658087755</v>
      </c>
      <c r="L534" s="559"/>
      <c r="M534" s="433"/>
      <c r="N534" s="187">
        <f t="shared" si="157"/>
        <v>2.8571214224999864</v>
      </c>
      <c r="O534" s="187">
        <f t="shared" si="157"/>
        <v>2.5834737224999849</v>
      </c>
      <c r="P534" s="113">
        <f t="shared" si="157"/>
        <v>2.4356531025000017</v>
      </c>
      <c r="Q534" s="116">
        <f t="shared" si="145"/>
        <v>45031</v>
      </c>
      <c r="R534" s="148">
        <f t="shared" si="146"/>
        <v>44331</v>
      </c>
      <c r="S534" s="187">
        <f t="shared" si="158"/>
        <v>3.9092528571428787E-4</v>
      </c>
      <c r="T534" s="549">
        <f t="shared" si="147"/>
        <v>700</v>
      </c>
      <c r="U534" s="113">
        <f t="shared" si="148"/>
        <v>425.75</v>
      </c>
      <c r="V534" s="113">
        <f t="shared" si="149"/>
        <v>274.25</v>
      </c>
      <c r="W534" s="549">
        <f t="shared" si="159"/>
        <v>2.6906849821071281</v>
      </c>
      <c r="Y534" s="556">
        <f t="shared" si="144"/>
        <v>1.7133360837016474</v>
      </c>
      <c r="Z534" s="433"/>
      <c r="AA534" s="433"/>
      <c r="AB534" s="433"/>
      <c r="AC534" s="433"/>
      <c r="AD534" s="433"/>
    </row>
    <row r="535" spans="2:30" x14ac:dyDescent="0.35">
      <c r="B535" s="116">
        <v>42780</v>
      </c>
      <c r="C535" s="186">
        <f t="shared" si="156"/>
        <v>4.7275923225000183</v>
      </c>
      <c r="D535" s="113">
        <f t="shared" si="156"/>
        <v>3.8941911225000014</v>
      </c>
      <c r="E535" s="186">
        <f t="shared" si="152"/>
        <v>7.4477319034854054E-4</v>
      </c>
      <c r="F535" s="148">
        <f t="shared" si="140"/>
        <v>44606.25</v>
      </c>
      <c r="G535" s="116"/>
      <c r="H535" s="549">
        <f t="shared" si="141"/>
        <v>1119</v>
      </c>
      <c r="I535" s="550">
        <f t="shared" si="142"/>
        <v>384.75</v>
      </c>
      <c r="J535" s="113">
        <f t="shared" si="143"/>
        <v>734.25</v>
      </c>
      <c r="K535" s="549">
        <f t="shared" si="153"/>
        <v>4.4410408375134169</v>
      </c>
      <c r="L535" s="559"/>
      <c r="M535" s="433"/>
      <c r="N535" s="187">
        <f t="shared" si="157"/>
        <v>2.8784204099999933</v>
      </c>
      <c r="O535" s="187">
        <f t="shared" si="157"/>
        <v>2.6037314224999886</v>
      </c>
      <c r="P535" s="113">
        <f t="shared" si="157"/>
        <v>2.4558962024999964</v>
      </c>
      <c r="Q535" s="116">
        <f t="shared" si="145"/>
        <v>45031</v>
      </c>
      <c r="R535" s="148">
        <f t="shared" si="146"/>
        <v>44331</v>
      </c>
      <c r="S535" s="187">
        <f t="shared" si="158"/>
        <v>3.9241283928572102E-4</v>
      </c>
      <c r="T535" s="549">
        <f t="shared" si="147"/>
        <v>700</v>
      </c>
      <c r="U535" s="113">
        <f t="shared" si="148"/>
        <v>424.75</v>
      </c>
      <c r="V535" s="113">
        <f t="shared" si="149"/>
        <v>275.25</v>
      </c>
      <c r="W535" s="549">
        <f t="shared" si="159"/>
        <v>2.7117430565133831</v>
      </c>
      <c r="Y535" s="556">
        <f t="shared" si="144"/>
        <v>1.7292977810000338</v>
      </c>
      <c r="Z535" s="433"/>
      <c r="AA535" s="433"/>
      <c r="AB535" s="433"/>
      <c r="AC535" s="433"/>
      <c r="AD535" s="433"/>
    </row>
    <row r="536" spans="2:30" x14ac:dyDescent="0.35">
      <c r="B536" s="116">
        <v>42781</v>
      </c>
      <c r="C536" s="186">
        <f t="shared" si="156"/>
        <v>4.775696000000007</v>
      </c>
      <c r="D536" s="113">
        <f t="shared" si="156"/>
        <v>3.9227330624999945</v>
      </c>
      <c r="E536" s="186">
        <f t="shared" si="152"/>
        <v>7.622546358355786E-4</v>
      </c>
      <c r="F536" s="148">
        <f t="shared" si="140"/>
        <v>44607.25</v>
      </c>
      <c r="G536" s="116"/>
      <c r="H536" s="549">
        <f t="shared" si="141"/>
        <v>1119</v>
      </c>
      <c r="I536" s="550">
        <f t="shared" si="142"/>
        <v>383.75</v>
      </c>
      <c r="J536" s="113">
        <f t="shared" si="143"/>
        <v>735.25</v>
      </c>
      <c r="K536" s="549">
        <f t="shared" si="153"/>
        <v>4.4831807834981037</v>
      </c>
      <c r="L536" s="559"/>
      <c r="M536" s="433"/>
      <c r="N536" s="187">
        <f t="shared" si="157"/>
        <v>2.9179815225000238</v>
      </c>
      <c r="O536" s="187">
        <f t="shared" si="157"/>
        <v>2.643239690000021</v>
      </c>
      <c r="P536" s="113">
        <f t="shared" si="157"/>
        <v>2.4872769599999955</v>
      </c>
      <c r="Q536" s="116">
        <f t="shared" si="145"/>
        <v>45031</v>
      </c>
      <c r="R536" s="148">
        <f t="shared" si="146"/>
        <v>44331</v>
      </c>
      <c r="S536" s="187">
        <f t="shared" si="158"/>
        <v>3.924883321428612E-4</v>
      </c>
      <c r="T536" s="549">
        <f t="shared" si="147"/>
        <v>700</v>
      </c>
      <c r="U536" s="113">
        <f t="shared" si="148"/>
        <v>423.75</v>
      </c>
      <c r="V536" s="113">
        <f t="shared" si="149"/>
        <v>276.25</v>
      </c>
      <c r="W536" s="549">
        <f t="shared" si="159"/>
        <v>2.7516645917544862</v>
      </c>
      <c r="Y536" s="556">
        <f t="shared" si="144"/>
        <v>1.7315161917436175</v>
      </c>
      <c r="Z536" s="433"/>
      <c r="AA536" s="433"/>
      <c r="AB536" s="433"/>
      <c r="AC536" s="433"/>
      <c r="AD536" s="433"/>
    </row>
    <row r="537" spans="2:30" x14ac:dyDescent="0.35">
      <c r="B537" s="116">
        <v>42782</v>
      </c>
      <c r="C537" s="186">
        <f t="shared" si="156"/>
        <v>4.7603425624999973</v>
      </c>
      <c r="D537" s="113">
        <f t="shared" si="156"/>
        <v>3.9043842225000125</v>
      </c>
      <c r="E537" s="186">
        <f t="shared" si="152"/>
        <v>7.6493149240391847E-4</v>
      </c>
      <c r="F537" s="148">
        <f t="shared" si="140"/>
        <v>44608.25</v>
      </c>
      <c r="G537" s="116"/>
      <c r="H537" s="549">
        <f t="shared" si="141"/>
        <v>1119</v>
      </c>
      <c r="I537" s="550">
        <f t="shared" si="142"/>
        <v>382.75</v>
      </c>
      <c r="J537" s="113">
        <f t="shared" si="143"/>
        <v>736.25</v>
      </c>
      <c r="K537" s="549">
        <f t="shared" si="153"/>
        <v>4.4675650337823978</v>
      </c>
      <c r="L537" s="559"/>
      <c r="M537" s="433"/>
      <c r="N537" s="187">
        <f t="shared" si="157"/>
        <v>2.967697289999971</v>
      </c>
      <c r="O537" s="187">
        <f t="shared" si="157"/>
        <v>2.6949158224999881</v>
      </c>
      <c r="P537" s="113">
        <f t="shared" si="157"/>
        <v>2.5186625225000148</v>
      </c>
      <c r="Q537" s="116">
        <f t="shared" si="145"/>
        <v>45031</v>
      </c>
      <c r="R537" s="148">
        <f t="shared" si="146"/>
        <v>44331</v>
      </c>
      <c r="S537" s="187">
        <f t="shared" si="158"/>
        <v>3.8968781071426129E-4</v>
      </c>
      <c r="T537" s="549">
        <f t="shared" si="147"/>
        <v>700</v>
      </c>
      <c r="U537" s="113">
        <f t="shared" si="148"/>
        <v>422.75</v>
      </c>
      <c r="V537" s="113">
        <f t="shared" si="149"/>
        <v>277.25</v>
      </c>
      <c r="W537" s="549">
        <f t="shared" si="159"/>
        <v>2.802956768020517</v>
      </c>
      <c r="Y537" s="556">
        <f t="shared" si="144"/>
        <v>1.6646082657618808</v>
      </c>
      <c r="Z537" s="433"/>
      <c r="AA537" s="433"/>
      <c r="AB537" s="433"/>
      <c r="AC537" s="433"/>
      <c r="AD537" s="433"/>
    </row>
    <row r="538" spans="2:30" x14ac:dyDescent="0.35">
      <c r="B538" s="116">
        <v>42783</v>
      </c>
      <c r="C538" s="186">
        <f t="shared" si="156"/>
        <v>4.7705780624999861</v>
      </c>
      <c r="D538" s="113">
        <f t="shared" si="156"/>
        <v>3.9064229024999841</v>
      </c>
      <c r="E538" s="186">
        <f t="shared" si="152"/>
        <v>7.722566219839159E-4</v>
      </c>
      <c r="F538" s="148">
        <f t="shared" si="140"/>
        <v>44609.25</v>
      </c>
      <c r="G538" s="116"/>
      <c r="H538" s="549">
        <f t="shared" si="141"/>
        <v>1119</v>
      </c>
      <c r="I538" s="550">
        <f t="shared" si="142"/>
        <v>381.75</v>
      </c>
      <c r="J538" s="113">
        <f t="shared" si="143"/>
        <v>737.25</v>
      </c>
      <c r="K538" s="549">
        <f t="shared" si="153"/>
        <v>4.4757690970576265</v>
      </c>
      <c r="L538" s="559"/>
      <c r="M538" s="433"/>
      <c r="N538" s="187">
        <f t="shared" si="157"/>
        <v>2.9433452099999924</v>
      </c>
      <c r="O538" s="187">
        <f t="shared" si="157"/>
        <v>2.665529759999985</v>
      </c>
      <c r="P538" s="113">
        <f t="shared" si="157"/>
        <v>2.4893016899999898</v>
      </c>
      <c r="Q538" s="116">
        <f t="shared" si="145"/>
        <v>45031</v>
      </c>
      <c r="R538" s="148">
        <f t="shared" si="146"/>
        <v>44331</v>
      </c>
      <c r="S538" s="187">
        <f t="shared" si="158"/>
        <v>3.9687921428572484E-4</v>
      </c>
      <c r="T538" s="549">
        <f t="shared" si="147"/>
        <v>700</v>
      </c>
      <c r="U538" s="113">
        <f t="shared" si="148"/>
        <v>421.75</v>
      </c>
      <c r="V538" s="113">
        <f t="shared" si="149"/>
        <v>278.25</v>
      </c>
      <c r="W538" s="549">
        <f t="shared" si="159"/>
        <v>2.775961401374988</v>
      </c>
      <c r="Y538" s="556">
        <f t="shared" si="144"/>
        <v>1.6998076956826385</v>
      </c>
      <c r="Z538" s="433"/>
      <c r="AA538" s="433"/>
      <c r="AB538" s="433"/>
      <c r="AC538" s="433"/>
      <c r="AD538" s="433"/>
    </row>
    <row r="539" spans="2:30" x14ac:dyDescent="0.35">
      <c r="B539" s="116">
        <v>42786</v>
      </c>
      <c r="C539" s="186">
        <f t="shared" si="156"/>
        <v>4.738849639999998</v>
      </c>
      <c r="D539" s="113">
        <f t="shared" si="156"/>
        <v>3.8605574400000009</v>
      </c>
      <c r="E539" s="186">
        <f t="shared" si="152"/>
        <v>7.8489025915996161E-4</v>
      </c>
      <c r="F539" s="148">
        <f t="shared" si="140"/>
        <v>44612.25</v>
      </c>
      <c r="G539" s="116"/>
      <c r="H539" s="549">
        <f t="shared" si="141"/>
        <v>1119</v>
      </c>
      <c r="I539" s="550">
        <f t="shared" si="142"/>
        <v>378.75</v>
      </c>
      <c r="J539" s="113">
        <f t="shared" si="143"/>
        <v>740.25</v>
      </c>
      <c r="K539" s="549">
        <f t="shared" si="153"/>
        <v>4.4415724543431629</v>
      </c>
      <c r="L539" s="559"/>
      <c r="M539" s="433"/>
      <c r="N539" s="187">
        <f t="shared" si="157"/>
        <v>2.9200105024999923</v>
      </c>
      <c r="O539" s="187">
        <f t="shared" si="157"/>
        <v>2.641213440000012</v>
      </c>
      <c r="P539" s="113">
        <f t="shared" si="157"/>
        <v>2.463994002500014</v>
      </c>
      <c r="Q539" s="116">
        <f t="shared" si="145"/>
        <v>45031</v>
      </c>
      <c r="R539" s="148">
        <f t="shared" si="146"/>
        <v>44331</v>
      </c>
      <c r="S539" s="187">
        <f t="shared" si="158"/>
        <v>3.9828151785711467E-4</v>
      </c>
      <c r="T539" s="549">
        <f t="shared" si="147"/>
        <v>700</v>
      </c>
      <c r="U539" s="113">
        <f t="shared" si="148"/>
        <v>418.75</v>
      </c>
      <c r="V539" s="113">
        <f t="shared" si="149"/>
        <v>281.25</v>
      </c>
      <c r="W539" s="549">
        <f t="shared" si="159"/>
        <v>2.7532301168973254</v>
      </c>
      <c r="Y539" s="556">
        <f t="shared" si="144"/>
        <v>1.6883423374458375</v>
      </c>
      <c r="Z539" s="433"/>
      <c r="AA539" s="433"/>
      <c r="AB539" s="433"/>
      <c r="AC539" s="433"/>
      <c r="AD539" s="433"/>
    </row>
    <row r="540" spans="2:30" x14ac:dyDescent="0.35">
      <c r="B540" s="116">
        <v>42787</v>
      </c>
      <c r="C540" s="186">
        <f t="shared" si="156"/>
        <v>4.7255456025000031</v>
      </c>
      <c r="D540" s="113">
        <f t="shared" si="156"/>
        <v>3.8605574400000009</v>
      </c>
      <c r="E540" s="186">
        <f t="shared" si="152"/>
        <v>7.7300103887399663E-4</v>
      </c>
      <c r="F540" s="148">
        <f t="shared" si="140"/>
        <v>44613.25</v>
      </c>
      <c r="G540" s="116"/>
      <c r="H540" s="549">
        <f t="shared" si="141"/>
        <v>1119</v>
      </c>
      <c r="I540" s="550">
        <f t="shared" si="142"/>
        <v>377.75</v>
      </c>
      <c r="J540" s="113">
        <f t="shared" si="143"/>
        <v>741.25</v>
      </c>
      <c r="K540" s="549">
        <f t="shared" si="153"/>
        <v>4.4335444600653506</v>
      </c>
      <c r="L540" s="559"/>
      <c r="M540" s="433"/>
      <c r="N540" s="187">
        <f t="shared" si="157"/>
        <v>2.9200105024999923</v>
      </c>
      <c r="O540" s="187">
        <f t="shared" si="157"/>
        <v>2.641213440000012</v>
      </c>
      <c r="P540" s="113">
        <f t="shared" si="157"/>
        <v>2.4660185024999892</v>
      </c>
      <c r="Q540" s="116">
        <f t="shared" si="145"/>
        <v>45031</v>
      </c>
      <c r="R540" s="148">
        <f t="shared" si="146"/>
        <v>44331</v>
      </c>
      <c r="S540" s="187">
        <f t="shared" si="158"/>
        <v>3.9828151785711467E-4</v>
      </c>
      <c r="T540" s="549">
        <f t="shared" si="147"/>
        <v>700</v>
      </c>
      <c r="U540" s="113">
        <f t="shared" si="148"/>
        <v>417.75</v>
      </c>
      <c r="V540" s="113">
        <f t="shared" si="149"/>
        <v>282.25</v>
      </c>
      <c r="W540" s="549">
        <f t="shared" si="159"/>
        <v>2.7536283984151826</v>
      </c>
      <c r="Y540" s="556">
        <f t="shared" si="144"/>
        <v>1.679916061650168</v>
      </c>
      <c r="Z540" s="433"/>
      <c r="AA540" s="433"/>
      <c r="AB540" s="433"/>
      <c r="AC540" s="433"/>
      <c r="AD540" s="433"/>
    </row>
    <row r="541" spans="2:30" x14ac:dyDescent="0.35">
      <c r="B541" s="116">
        <v>42788</v>
      </c>
      <c r="C541" s="186">
        <f t="shared" si="156"/>
        <v>4.7316858224999869</v>
      </c>
      <c r="D541" s="113">
        <f t="shared" si="156"/>
        <v>3.8738064224999924</v>
      </c>
      <c r="E541" s="186">
        <f t="shared" si="152"/>
        <v>7.6664825737264922E-4</v>
      </c>
      <c r="F541" s="148">
        <f t="shared" si="140"/>
        <v>44614.25</v>
      </c>
      <c r="G541" s="116"/>
      <c r="H541" s="549">
        <f t="shared" si="141"/>
        <v>1119</v>
      </c>
      <c r="I541" s="550">
        <f t="shared" si="142"/>
        <v>376.75</v>
      </c>
      <c r="J541" s="113">
        <f t="shared" si="143"/>
        <v>742.25</v>
      </c>
      <c r="K541" s="549">
        <f t="shared" si="153"/>
        <v>4.4428510915348411</v>
      </c>
      <c r="L541" s="559"/>
      <c r="M541" s="433"/>
      <c r="N541" s="187">
        <f t="shared" si="157"/>
        <v>2.9200105024999923</v>
      </c>
      <c r="O541" s="187">
        <f t="shared" si="157"/>
        <v>2.643239690000021</v>
      </c>
      <c r="P541" s="113">
        <f t="shared" si="157"/>
        <v>2.4710798400000122</v>
      </c>
      <c r="Q541" s="116">
        <f t="shared" si="145"/>
        <v>45031</v>
      </c>
      <c r="R541" s="148">
        <f t="shared" si="146"/>
        <v>44331</v>
      </c>
      <c r="S541" s="187">
        <f t="shared" si="158"/>
        <v>3.9538687499995895E-4</v>
      </c>
      <c r="T541" s="549">
        <f t="shared" si="147"/>
        <v>700</v>
      </c>
      <c r="U541" s="113">
        <f t="shared" si="148"/>
        <v>416.75</v>
      </c>
      <c r="V541" s="113">
        <f t="shared" si="149"/>
        <v>283.25</v>
      </c>
      <c r="W541" s="549">
        <f t="shared" si="159"/>
        <v>2.7552330223437593</v>
      </c>
      <c r="Y541" s="556">
        <f t="shared" si="144"/>
        <v>1.6876180691910818</v>
      </c>
      <c r="Z541" s="433"/>
      <c r="AA541" s="433"/>
      <c r="AB541" s="433"/>
      <c r="AC541" s="433"/>
      <c r="AD541" s="433"/>
    </row>
    <row r="542" spans="2:30" x14ac:dyDescent="0.35">
      <c r="B542" s="116">
        <v>42789</v>
      </c>
      <c r="C542" s="186">
        <f t="shared" si="156"/>
        <v>4.6876848899999768</v>
      </c>
      <c r="D542" s="113">
        <f t="shared" si="156"/>
        <v>3.8310050625000036</v>
      </c>
      <c r="E542" s="186">
        <f t="shared" si="152"/>
        <v>7.655762533511825E-4</v>
      </c>
      <c r="F542" s="148">
        <f t="shared" si="140"/>
        <v>44615.25</v>
      </c>
      <c r="G542" s="116"/>
      <c r="H542" s="549">
        <f t="shared" si="141"/>
        <v>1119</v>
      </c>
      <c r="I542" s="550">
        <f t="shared" si="142"/>
        <v>375.75</v>
      </c>
      <c r="J542" s="113">
        <f t="shared" si="143"/>
        <v>743.25</v>
      </c>
      <c r="K542" s="549">
        <f t="shared" si="153"/>
        <v>4.4000196128032698</v>
      </c>
      <c r="L542" s="559"/>
      <c r="M542" s="433"/>
      <c r="N542" s="187">
        <f t="shared" si="157"/>
        <v>2.8946496899999952</v>
      </c>
      <c r="O542" s="187">
        <f t="shared" si="157"/>
        <v>2.6260172024999973</v>
      </c>
      <c r="P542" s="113">
        <f t="shared" si="157"/>
        <v>2.453871802499985</v>
      </c>
      <c r="Q542" s="116">
        <f t="shared" ref="Q542:Q545" si="160">IF($F542&lt;$P$14,$P$14,IF($F542&lt;$O$14,$O$14,$N$14))</f>
        <v>45031</v>
      </c>
      <c r="R542" s="148">
        <f t="shared" ref="R542:R545" si="161">IF($F542&gt;$N$14,$N$14,IF($F542&gt;$O$14,$O$14,$P$14))</f>
        <v>44331</v>
      </c>
      <c r="S542" s="187">
        <f t="shared" si="158"/>
        <v>3.8376069642856843E-4</v>
      </c>
      <c r="T542" s="549">
        <f t="shared" ref="T542:T545" si="162">Q542-R542</f>
        <v>700</v>
      </c>
      <c r="U542" s="113">
        <f t="shared" ref="U542:U545" si="163">Q542-F542</f>
        <v>415.75</v>
      </c>
      <c r="V542" s="113">
        <f t="shared" ref="V542:V545" si="164">F542-R542</f>
        <v>284.25</v>
      </c>
      <c r="W542" s="549">
        <f t="shared" si="159"/>
        <v>2.735101180459818</v>
      </c>
      <c r="Y542" s="556">
        <f t="shared" si="144"/>
        <v>1.6649184323434518</v>
      </c>
      <c r="Z542" s="433"/>
      <c r="AA542" s="433"/>
      <c r="AB542" s="433"/>
      <c r="AC542" s="433"/>
      <c r="AD542" s="433"/>
    </row>
    <row r="543" spans="2:30" x14ac:dyDescent="0.35">
      <c r="B543" s="116">
        <v>42790</v>
      </c>
      <c r="C543" s="186">
        <f t="shared" ref="C543:D543" si="165">IF(C273="","",((1+C273/200)^2-1)*100)</f>
        <v>4.6661994224999725</v>
      </c>
      <c r="D543" s="113">
        <f t="shared" si="165"/>
        <v>3.8197966400000061</v>
      </c>
      <c r="E543" s="186">
        <f t="shared" si="152"/>
        <v>7.563921201965742E-4</v>
      </c>
      <c r="F543" s="148">
        <f t="shared" si="140"/>
        <v>44616.25</v>
      </c>
      <c r="G543" s="116"/>
      <c r="H543" s="549">
        <f t="shared" si="141"/>
        <v>1119</v>
      </c>
      <c r="I543" s="550">
        <f t="shared" si="142"/>
        <v>374.75</v>
      </c>
      <c r="J543" s="113">
        <f t="shared" si="143"/>
        <v>744.25</v>
      </c>
      <c r="K543" s="549">
        <f t="shared" si="153"/>
        <v>4.3827414754563065</v>
      </c>
      <c r="L543" s="559"/>
      <c r="M543" s="433"/>
      <c r="N543" s="187">
        <f t="shared" ref="N543:P543" si="166">IF(N273="","",((1+N273/200)^2-1)*100)</f>
        <v>2.8682777600000042</v>
      </c>
      <c r="O543" s="187">
        <f t="shared" si="166"/>
        <v>2.6138610225000081</v>
      </c>
      <c r="P543" s="113">
        <f t="shared" si="166"/>
        <v>2.4477987225000053</v>
      </c>
      <c r="Q543" s="116">
        <f t="shared" si="160"/>
        <v>45031</v>
      </c>
      <c r="R543" s="148">
        <f t="shared" si="161"/>
        <v>44331</v>
      </c>
      <c r="S543" s="187">
        <f t="shared" si="158"/>
        <v>3.6345248214285163E-4</v>
      </c>
      <c r="T543" s="549">
        <f t="shared" si="162"/>
        <v>700</v>
      </c>
      <c r="U543" s="113">
        <f t="shared" si="163"/>
        <v>414.75</v>
      </c>
      <c r="V543" s="113">
        <f t="shared" si="164"/>
        <v>285.25</v>
      </c>
      <c r="W543" s="549">
        <f t="shared" si="159"/>
        <v>2.7175358430312566</v>
      </c>
      <c r="Y543" s="556">
        <f t="shared" si="144"/>
        <v>1.6652056324250499</v>
      </c>
      <c r="Z543" s="433"/>
      <c r="AA543" s="433"/>
      <c r="AB543" s="433"/>
      <c r="AC543" s="433"/>
      <c r="AD543" s="433"/>
    </row>
    <row r="544" spans="2:30" x14ac:dyDescent="0.35">
      <c r="B544" s="116">
        <v>42793</v>
      </c>
      <c r="C544" s="186">
        <f t="shared" ref="C544:D544" si="167">IF(C274="","",((1+C274/200)^2-1)*100)</f>
        <v>4.6661994224999725</v>
      </c>
      <c r="D544" s="113">
        <f t="shared" si="167"/>
        <v>3.8310050625000036</v>
      </c>
      <c r="E544" s="186">
        <f t="shared" si="152"/>
        <v>7.4637565683643341E-4</v>
      </c>
      <c r="F544" s="148">
        <f t="shared" si="140"/>
        <v>44619.25</v>
      </c>
      <c r="G544" s="116"/>
      <c r="H544" s="549">
        <f t="shared" si="141"/>
        <v>1119</v>
      </c>
      <c r="I544" s="550">
        <f t="shared" si="142"/>
        <v>371.75</v>
      </c>
      <c r="J544" s="113">
        <f t="shared" si="143"/>
        <v>747.25</v>
      </c>
      <c r="K544" s="549">
        <f t="shared" si="153"/>
        <v>4.3887342720710283</v>
      </c>
      <c r="L544" s="559"/>
      <c r="M544" s="433"/>
      <c r="N544" s="187">
        <f t="shared" ref="N544:P544" si="168">IF(N274="","",((1+N274/200)^2-1)*100)</f>
        <v>2.8520505599999968</v>
      </c>
      <c r="O544" s="187">
        <f t="shared" si="168"/>
        <v>2.5996797224999924</v>
      </c>
      <c r="P544" s="113">
        <f t="shared" si="168"/>
        <v>2.4346409999999929</v>
      </c>
      <c r="Q544" s="116">
        <f t="shared" si="160"/>
        <v>45031</v>
      </c>
      <c r="R544" s="148">
        <f t="shared" si="161"/>
        <v>44331</v>
      </c>
      <c r="S544" s="187">
        <f t="shared" si="158"/>
        <v>3.6052976785714918E-4</v>
      </c>
      <c r="T544" s="549">
        <f t="shared" si="162"/>
        <v>700</v>
      </c>
      <c r="U544" s="113">
        <f t="shared" si="163"/>
        <v>411.75</v>
      </c>
      <c r="V544" s="113">
        <f t="shared" si="164"/>
        <v>288.25</v>
      </c>
      <c r="W544" s="549">
        <f t="shared" si="159"/>
        <v>2.7036024280848157</v>
      </c>
      <c r="Y544" s="556">
        <f t="shared" si="144"/>
        <v>1.6851318439862126</v>
      </c>
      <c r="Z544" s="433"/>
      <c r="AA544" s="433"/>
      <c r="AB544" s="433"/>
      <c r="AC544" s="433"/>
      <c r="AD544" s="433"/>
    </row>
    <row r="545" spans="2:30" x14ac:dyDescent="0.35">
      <c r="B545" s="116">
        <v>42794</v>
      </c>
      <c r="C545" s="186">
        <f t="shared" ref="C545:D545" si="169">IF(C275="","",((1+C275/200)^2-1)*100)</f>
        <v>4.6682455624999841</v>
      </c>
      <c r="D545" s="113">
        <f t="shared" si="169"/>
        <v>3.8391570224999949</v>
      </c>
      <c r="E545" s="55">
        <f t="shared" si="152"/>
        <v>7.4091915996424415E-4</v>
      </c>
      <c r="F545" s="147">
        <f t="shared" si="140"/>
        <v>44620.25</v>
      </c>
      <c r="G545" s="151"/>
      <c r="H545" s="552">
        <f t="shared" si="141"/>
        <v>1119</v>
      </c>
      <c r="I545" s="553">
        <f t="shared" si="142"/>
        <v>370.75</v>
      </c>
      <c r="J545" s="114">
        <f t="shared" si="143"/>
        <v>748.25</v>
      </c>
      <c r="K545" s="552">
        <f t="shared" si="153"/>
        <v>4.3935497839432403</v>
      </c>
      <c r="L545" s="559"/>
      <c r="M545" s="433"/>
      <c r="N545" s="188">
        <f t="shared" ref="N545:P545" si="170">IF(N275="","",((1+N275/200)^2-1)*100)</f>
        <v>2.8662492899999892</v>
      </c>
      <c r="O545" s="188">
        <f t="shared" si="170"/>
        <v>2.6148740100000012</v>
      </c>
      <c r="P545" s="114">
        <f t="shared" si="170"/>
        <v>2.4477987225000053</v>
      </c>
      <c r="Q545" s="151">
        <f t="shared" si="160"/>
        <v>45031</v>
      </c>
      <c r="R545" s="147">
        <f t="shared" si="161"/>
        <v>44331</v>
      </c>
      <c r="S545" s="188">
        <f t="shared" si="158"/>
        <v>3.5910754285712568E-4</v>
      </c>
      <c r="T545" s="552">
        <f t="shared" si="162"/>
        <v>700</v>
      </c>
      <c r="U545" s="114">
        <f t="shared" si="163"/>
        <v>410.75</v>
      </c>
      <c r="V545" s="114">
        <f t="shared" si="164"/>
        <v>289.25</v>
      </c>
      <c r="W545" s="552">
        <f t="shared" si="159"/>
        <v>2.7187458667714246</v>
      </c>
      <c r="Y545" s="557">
        <f t="shared" si="144"/>
        <v>1.6748039171718156</v>
      </c>
      <c r="Z545" s="433"/>
      <c r="AA545" s="433"/>
      <c r="AB545" s="433"/>
      <c r="AC545" s="433"/>
      <c r="AD545" s="433"/>
    </row>
    <row r="546" spans="2:30" x14ac:dyDescent="0.35">
      <c r="B546" s="361"/>
      <c r="C546" s="561" t="str">
        <f t="shared" ref="C546:D546" si="171">IF(C276="","",((1+C276/200)^2-1)*100)</f>
        <v/>
      </c>
      <c r="D546" s="561" t="str">
        <f t="shared" si="171"/>
        <v/>
      </c>
      <c r="Y546" s="560">
        <f>AVERAGE(Y285:Y545)</f>
        <v>1.6917652201441113</v>
      </c>
    </row>
    <row r="547" spans="2:30" x14ac:dyDescent="0.35">
      <c r="Y547" s="361"/>
    </row>
    <row r="548" spans="2:30" x14ac:dyDescent="0.35">
      <c r="Y548" s="361"/>
    </row>
  </sheetData>
  <mergeCells count="38">
    <mergeCell ref="U11:U14"/>
    <mergeCell ref="V11:V14"/>
    <mergeCell ref="W11:W14"/>
    <mergeCell ref="X11:X14"/>
    <mergeCell ref="R281:R284"/>
    <mergeCell ref="Q281:Q284"/>
    <mergeCell ref="K11:K14"/>
    <mergeCell ref="K281:K284"/>
    <mergeCell ref="C10:K10"/>
    <mergeCell ref="N10:Y10"/>
    <mergeCell ref="C279:K279"/>
    <mergeCell ref="C280:K280"/>
    <mergeCell ref="N279:W279"/>
    <mergeCell ref="N280:W280"/>
    <mergeCell ref="Y279:Y280"/>
    <mergeCell ref="R11:R14"/>
    <mergeCell ref="Q11:Q14"/>
    <mergeCell ref="Y11:Y14"/>
    <mergeCell ref="S11:S14"/>
    <mergeCell ref="T11:T14"/>
    <mergeCell ref="E281:E284"/>
    <mergeCell ref="F281:F284"/>
    <mergeCell ref="H281:H284"/>
    <mergeCell ref="I281:I284"/>
    <mergeCell ref="J281:J284"/>
    <mergeCell ref="G281:G284"/>
    <mergeCell ref="E11:E14"/>
    <mergeCell ref="F11:F14"/>
    <mergeCell ref="H11:H14"/>
    <mergeCell ref="I11:I14"/>
    <mergeCell ref="J11:J14"/>
    <mergeCell ref="G11:G14"/>
    <mergeCell ref="Y281:Y284"/>
    <mergeCell ref="S281:S284"/>
    <mergeCell ref="T281:T284"/>
    <mergeCell ref="U281:U284"/>
    <mergeCell ref="V281:V284"/>
    <mergeCell ref="W281:W28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3" tint="-0.499984740745262"/>
  </sheetPr>
  <dimension ref="A1:CM549"/>
  <sheetViews>
    <sheetView zoomScale="90" zoomScaleNormal="90" workbookViewId="0">
      <selection activeCell="A3" sqref="A3:XFD5"/>
    </sheetView>
  </sheetViews>
  <sheetFormatPr defaultColWidth="9.1796875" defaultRowHeight="14.5" x14ac:dyDescent="0.35"/>
  <cols>
    <col min="1" max="1" width="7.453125" style="276" customWidth="1"/>
    <col min="2" max="2" width="29.453125" style="276" customWidth="1"/>
    <col min="3" max="3" width="35.81640625" style="276" customWidth="1"/>
    <col min="4" max="4" width="28.453125" style="276" customWidth="1"/>
    <col min="5" max="5" width="22.7265625" style="276" customWidth="1"/>
    <col min="6" max="6" width="24" style="276" customWidth="1"/>
    <col min="7" max="8" width="13.26953125" style="276" customWidth="1"/>
    <col min="9" max="10" width="28.453125" style="276" customWidth="1"/>
    <col min="11" max="12" width="15.54296875" style="276" customWidth="1"/>
    <col min="13" max="13" width="28.453125" style="276" customWidth="1"/>
    <col min="14" max="14" width="15.453125" style="276" customWidth="1"/>
    <col min="15" max="15" width="29" style="276" customWidth="1"/>
    <col min="16" max="16" width="29.26953125" style="276" customWidth="1"/>
    <col min="17" max="17" width="22" style="276" customWidth="1"/>
    <col min="18" max="18" width="15.453125" style="276" customWidth="1"/>
    <col min="19" max="19" width="19.26953125" style="276" customWidth="1"/>
    <col min="20" max="20" width="11" style="276" customWidth="1"/>
    <col min="21" max="21" width="9.1796875" style="276" customWidth="1"/>
    <col min="22" max="16384" width="9.1796875" style="276"/>
  </cols>
  <sheetData>
    <row r="1" spans="1:91" ht="23.5" x14ac:dyDescent="0.55000000000000004">
      <c r="A1" s="138" t="s">
        <v>763</v>
      </c>
    </row>
    <row r="3" spans="1:91" s="433" customFormat="1" x14ac:dyDescent="0.35"/>
    <row r="4" spans="1:91" s="527" customFormat="1" x14ac:dyDescent="0.35">
      <c r="B4" s="526" t="s">
        <v>778</v>
      </c>
      <c r="N4" s="526"/>
    </row>
    <row r="5" spans="1:91" s="433" customFormat="1" x14ac:dyDescent="0.35">
      <c r="B5" s="189"/>
    </row>
    <row r="6" spans="1:91" x14ac:dyDescent="0.35">
      <c r="B6" s="433" t="s">
        <v>513</v>
      </c>
      <c r="C6" s="194">
        <f>Inputs!C17</f>
        <v>42795</v>
      </c>
      <c r="K6" s="555"/>
      <c r="L6" s="555"/>
    </row>
    <row r="7" spans="1:91" x14ac:dyDescent="0.35">
      <c r="B7" s="433" t="s">
        <v>514</v>
      </c>
      <c r="C7" s="203">
        <v>5</v>
      </c>
      <c r="K7" s="555"/>
      <c r="L7" s="555"/>
    </row>
    <row r="8" spans="1:91" x14ac:dyDescent="0.35">
      <c r="B8" s="433" t="s">
        <v>515</v>
      </c>
      <c r="C8" s="204">
        <f>C6+(365.25*C7)</f>
        <v>44621.25</v>
      </c>
    </row>
    <row r="9" spans="1:91" x14ac:dyDescent="0.35">
      <c r="B9" s="433"/>
      <c r="C9" s="204"/>
    </row>
    <row r="10" spans="1:91" x14ac:dyDescent="0.35">
      <c r="B10" s="433"/>
      <c r="C10" s="668" t="s">
        <v>779</v>
      </c>
      <c r="D10" s="669"/>
      <c r="E10" s="669"/>
      <c r="F10" s="670"/>
      <c r="G10" s="574"/>
      <c r="H10" s="574"/>
      <c r="I10" s="668" t="s">
        <v>59</v>
      </c>
      <c r="J10" s="669"/>
      <c r="K10" s="669"/>
      <c r="L10" s="669"/>
      <c r="M10" s="669"/>
      <c r="N10" s="669"/>
      <c r="O10" s="669"/>
      <c r="P10" s="669"/>
      <c r="Q10" s="669"/>
      <c r="R10" s="669"/>
      <c r="S10" s="670"/>
      <c r="T10" s="574"/>
    </row>
    <row r="11" spans="1:91" ht="15" customHeight="1" x14ac:dyDescent="0.35">
      <c r="B11" s="206" t="s">
        <v>102</v>
      </c>
      <c r="C11" s="214" t="s">
        <v>404</v>
      </c>
      <c r="D11" s="665" t="s">
        <v>732</v>
      </c>
      <c r="E11" s="659" t="s">
        <v>775</v>
      </c>
      <c r="F11" s="662" t="s">
        <v>602</v>
      </c>
      <c r="G11" s="532"/>
      <c r="H11" s="433"/>
      <c r="I11" s="22" t="s">
        <v>298</v>
      </c>
      <c r="J11" s="22" t="s">
        <v>297</v>
      </c>
      <c r="K11" s="660" t="s">
        <v>773</v>
      </c>
      <c r="L11" s="659" t="s">
        <v>772</v>
      </c>
      <c r="M11" s="659" t="s">
        <v>731</v>
      </c>
      <c r="N11" s="662" t="s">
        <v>603</v>
      </c>
      <c r="O11" s="662" t="s">
        <v>602</v>
      </c>
      <c r="P11" s="662" t="s">
        <v>725</v>
      </c>
      <c r="Q11" s="662" t="s">
        <v>604</v>
      </c>
      <c r="R11" s="662" t="s">
        <v>604</v>
      </c>
      <c r="S11" s="662" t="s">
        <v>726</v>
      </c>
      <c r="T11" s="433"/>
      <c r="V11" s="498"/>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row>
    <row r="12" spans="1:91" ht="15" customHeight="1" x14ac:dyDescent="0.35">
      <c r="B12" s="206" t="s">
        <v>112</v>
      </c>
      <c r="C12" s="191" t="s">
        <v>1</v>
      </c>
      <c r="D12" s="666"/>
      <c r="E12" s="660"/>
      <c r="F12" s="663"/>
      <c r="G12" s="532"/>
      <c r="H12" s="433"/>
      <c r="I12" s="22" t="s">
        <v>45</v>
      </c>
      <c r="J12" s="22" t="s">
        <v>45</v>
      </c>
      <c r="K12" s="660"/>
      <c r="L12" s="660"/>
      <c r="M12" s="660"/>
      <c r="N12" s="663"/>
      <c r="O12" s="663"/>
      <c r="P12" s="663"/>
      <c r="Q12" s="663"/>
      <c r="R12" s="663"/>
      <c r="S12" s="663"/>
      <c r="T12" s="433"/>
    </row>
    <row r="13" spans="1:91" x14ac:dyDescent="0.35">
      <c r="B13" s="206" t="s">
        <v>108</v>
      </c>
      <c r="C13" s="191" t="s">
        <v>188</v>
      </c>
      <c r="D13" s="666"/>
      <c r="E13" s="660"/>
      <c r="F13" s="663"/>
      <c r="G13" s="532"/>
      <c r="H13" s="433"/>
      <c r="I13" s="22" t="s">
        <v>188</v>
      </c>
      <c r="J13" s="22" t="s">
        <v>188</v>
      </c>
      <c r="K13" s="660"/>
      <c r="L13" s="660"/>
      <c r="M13" s="660"/>
      <c r="N13" s="663"/>
      <c r="O13" s="663"/>
      <c r="P13" s="663"/>
      <c r="Q13" s="663"/>
      <c r="R13" s="663"/>
      <c r="S13" s="663"/>
      <c r="T13" s="433"/>
    </row>
    <row r="14" spans="1:91" x14ac:dyDescent="0.35">
      <c r="B14" s="206" t="s">
        <v>318</v>
      </c>
      <c r="C14" s="217" t="s">
        <v>403</v>
      </c>
      <c r="D14" s="667"/>
      <c r="E14" s="661"/>
      <c r="F14" s="664"/>
      <c r="G14" s="532"/>
      <c r="H14" s="433"/>
      <c r="I14" s="147">
        <v>45031</v>
      </c>
      <c r="J14" s="151">
        <v>44331</v>
      </c>
      <c r="K14" s="661"/>
      <c r="L14" s="661"/>
      <c r="M14" s="661"/>
      <c r="N14" s="663"/>
      <c r="O14" s="664"/>
      <c r="P14" s="664"/>
      <c r="Q14" s="664"/>
      <c r="R14" s="664"/>
      <c r="S14" s="663"/>
      <c r="T14" s="433"/>
    </row>
    <row r="15" spans="1:91" x14ac:dyDescent="0.35">
      <c r="B15" s="116">
        <v>42430</v>
      </c>
      <c r="C15" s="186" t="s">
        <v>437</v>
      </c>
      <c r="D15" s="565" t="str">
        <f t="shared" ref="D15:D78" si="0">C$14</f>
        <v>14/03/2023</v>
      </c>
      <c r="E15" s="544"/>
      <c r="F15" s="92">
        <f t="shared" ref="F15:F78" si="1">C$14-D15</f>
        <v>0</v>
      </c>
      <c r="G15" s="152"/>
      <c r="H15" s="183"/>
      <c r="I15" s="187">
        <v>2.609</v>
      </c>
      <c r="J15" s="187">
        <v>2.452</v>
      </c>
      <c r="K15" s="524">
        <f>$I$14</f>
        <v>45031</v>
      </c>
      <c r="L15" s="544">
        <f>$J$14</f>
        <v>44331</v>
      </c>
      <c r="M15" s="186">
        <f t="shared" ref="M15:M78" si="2">IF(I15="","",(J15-I15)/($J$14-$I$14))</f>
        <v>2.2428571428571433E-4</v>
      </c>
      <c r="N15" s="546">
        <f>K15-L15</f>
        <v>700</v>
      </c>
      <c r="O15" s="49">
        <f t="shared" ref="O15:O78" si="3">K15-D15</f>
        <v>32</v>
      </c>
      <c r="P15" s="113">
        <f t="shared" ref="P15:P78" si="4">D15-L15</f>
        <v>668</v>
      </c>
      <c r="Q15" s="549">
        <f t="shared" ref="Q15:Q78" si="5">IF(I15="","",I15-(O15*M15))</f>
        <v>2.601822857142857</v>
      </c>
      <c r="R15" s="186" t="str">
        <f t="shared" ref="R15:R78" si="6">IFERROR(C15-Q15,"")</f>
        <v/>
      </c>
      <c r="S15" s="92" t="str">
        <f>IF(R15="","",((1+R15/200)^2-1)*100)</f>
        <v/>
      </c>
      <c r="T15" s="433"/>
    </row>
    <row r="16" spans="1:91" x14ac:dyDescent="0.35">
      <c r="B16" s="116">
        <v>42431</v>
      </c>
      <c r="C16" s="186" t="s">
        <v>437</v>
      </c>
      <c r="D16" s="344" t="str">
        <f t="shared" si="0"/>
        <v>14/03/2023</v>
      </c>
      <c r="E16" s="148"/>
      <c r="F16" s="549">
        <f t="shared" si="1"/>
        <v>0</v>
      </c>
      <c r="G16" s="559"/>
      <c r="H16" s="433"/>
      <c r="I16" s="187">
        <v>2.6790000000000003</v>
      </c>
      <c r="J16" s="187">
        <v>2.5</v>
      </c>
      <c r="K16" s="246">
        <f t="shared" ref="K16:K79" si="7">$I$14</f>
        <v>45031</v>
      </c>
      <c r="L16" s="148">
        <f t="shared" ref="L16:L79" si="8">$J$14</f>
        <v>44331</v>
      </c>
      <c r="M16" s="186">
        <f t="shared" si="2"/>
        <v>2.5571428571428609E-4</v>
      </c>
      <c r="N16" s="549">
        <f t="shared" ref="N16:N79" si="9">K16-L16</f>
        <v>700</v>
      </c>
      <c r="O16" s="49">
        <f t="shared" si="3"/>
        <v>32</v>
      </c>
      <c r="P16" s="113">
        <f t="shared" si="4"/>
        <v>668</v>
      </c>
      <c r="Q16" s="549">
        <f t="shared" si="5"/>
        <v>2.670817142857143</v>
      </c>
      <c r="R16" s="186" t="str">
        <f t="shared" si="6"/>
        <v/>
      </c>
      <c r="S16" s="113" t="str">
        <f t="shared" ref="S16:S79" si="10">IF(R16="","",((1+R16/200)^2-1)*100)</f>
        <v/>
      </c>
      <c r="T16" s="433"/>
    </row>
    <row r="17" spans="2:20" x14ac:dyDescent="0.35">
      <c r="B17" s="116">
        <v>42432</v>
      </c>
      <c r="C17" s="186" t="s">
        <v>437</v>
      </c>
      <c r="D17" s="344" t="str">
        <f t="shared" si="0"/>
        <v>14/03/2023</v>
      </c>
      <c r="E17" s="148"/>
      <c r="F17" s="549">
        <f t="shared" si="1"/>
        <v>0</v>
      </c>
      <c r="G17" s="559"/>
      <c r="H17" s="433"/>
      <c r="I17" s="187">
        <v>2.7090000000000001</v>
      </c>
      <c r="J17" s="187">
        <v>2.516</v>
      </c>
      <c r="K17" s="246">
        <f t="shared" si="7"/>
        <v>45031</v>
      </c>
      <c r="L17" s="148">
        <f t="shared" si="8"/>
        <v>44331</v>
      </c>
      <c r="M17" s="186">
        <f t="shared" si="2"/>
        <v>2.7571428571428582E-4</v>
      </c>
      <c r="N17" s="549">
        <f t="shared" si="9"/>
        <v>700</v>
      </c>
      <c r="O17" s="49">
        <f t="shared" si="3"/>
        <v>32</v>
      </c>
      <c r="P17" s="113">
        <f t="shared" si="4"/>
        <v>668</v>
      </c>
      <c r="Q17" s="549">
        <f t="shared" si="5"/>
        <v>2.7001771428571431</v>
      </c>
      <c r="R17" s="186" t="str">
        <f t="shared" si="6"/>
        <v/>
      </c>
      <c r="S17" s="113" t="str">
        <f t="shared" si="10"/>
        <v/>
      </c>
      <c r="T17" s="433"/>
    </row>
    <row r="18" spans="2:20" x14ac:dyDescent="0.35">
      <c r="B18" s="116">
        <v>42433</v>
      </c>
      <c r="C18" s="186" t="s">
        <v>437</v>
      </c>
      <c r="D18" s="344" t="str">
        <f t="shared" si="0"/>
        <v>14/03/2023</v>
      </c>
      <c r="E18" s="148"/>
      <c r="F18" s="549">
        <f t="shared" si="1"/>
        <v>0</v>
      </c>
      <c r="G18" s="559"/>
      <c r="H18" s="433"/>
      <c r="I18" s="187">
        <v>2.7050000000000001</v>
      </c>
      <c r="J18" s="187">
        <v>2.5140000000000002</v>
      </c>
      <c r="K18" s="246">
        <f t="shared" si="7"/>
        <v>45031</v>
      </c>
      <c r="L18" s="148">
        <f t="shared" si="8"/>
        <v>44331</v>
      </c>
      <c r="M18" s="186">
        <f t="shared" si="2"/>
        <v>2.7285714285714261E-4</v>
      </c>
      <c r="N18" s="549">
        <f t="shared" si="9"/>
        <v>700</v>
      </c>
      <c r="O18" s="49">
        <f t="shared" si="3"/>
        <v>32</v>
      </c>
      <c r="P18" s="113">
        <f t="shared" si="4"/>
        <v>668</v>
      </c>
      <c r="Q18" s="549">
        <f t="shared" si="5"/>
        <v>2.6962685714285715</v>
      </c>
      <c r="R18" s="186" t="str">
        <f t="shared" si="6"/>
        <v/>
      </c>
      <c r="S18" s="113" t="str">
        <f t="shared" si="10"/>
        <v/>
      </c>
      <c r="T18" s="433"/>
    </row>
    <row r="19" spans="2:20" x14ac:dyDescent="0.35">
      <c r="B19" s="116">
        <v>42436</v>
      </c>
      <c r="C19" s="186" t="s">
        <v>437</v>
      </c>
      <c r="D19" s="344" t="str">
        <f t="shared" si="0"/>
        <v>14/03/2023</v>
      </c>
      <c r="E19" s="148"/>
      <c r="F19" s="549">
        <f t="shared" si="1"/>
        <v>0</v>
      </c>
      <c r="G19" s="559"/>
      <c r="H19" s="433"/>
      <c r="I19" s="187">
        <v>2.7309999999999999</v>
      </c>
      <c r="J19" s="187">
        <v>2.532</v>
      </c>
      <c r="K19" s="246">
        <f t="shared" si="7"/>
        <v>45031</v>
      </c>
      <c r="L19" s="148">
        <f t="shared" si="8"/>
        <v>44331</v>
      </c>
      <c r="M19" s="186">
        <f t="shared" si="2"/>
        <v>2.8428571428571408E-4</v>
      </c>
      <c r="N19" s="549">
        <f t="shared" si="9"/>
        <v>700</v>
      </c>
      <c r="O19" s="49">
        <f t="shared" si="3"/>
        <v>32</v>
      </c>
      <c r="P19" s="113">
        <f t="shared" si="4"/>
        <v>668</v>
      </c>
      <c r="Q19" s="549">
        <f t="shared" si="5"/>
        <v>2.7219028571428572</v>
      </c>
      <c r="R19" s="186" t="str">
        <f t="shared" si="6"/>
        <v/>
      </c>
      <c r="S19" s="113" t="str">
        <f t="shared" si="10"/>
        <v/>
      </c>
      <c r="T19" s="433"/>
    </row>
    <row r="20" spans="2:20" x14ac:dyDescent="0.35">
      <c r="B20" s="116">
        <v>42437</v>
      </c>
      <c r="C20" s="186">
        <v>4.5069999999999997</v>
      </c>
      <c r="D20" s="344" t="str">
        <f t="shared" si="0"/>
        <v>14/03/2023</v>
      </c>
      <c r="E20" s="419">
        <f t="shared" ref="E20:E83" si="11">IF(C20="","",($C$14-B20)/365.25)</f>
        <v>7.0143737166324431</v>
      </c>
      <c r="F20" s="549">
        <f t="shared" si="1"/>
        <v>0</v>
      </c>
      <c r="G20" s="559"/>
      <c r="H20" s="433"/>
      <c r="I20" s="187">
        <v>2.7069999999999999</v>
      </c>
      <c r="J20" s="187">
        <v>2.5089999999999999</v>
      </c>
      <c r="K20" s="246">
        <f t="shared" si="7"/>
        <v>45031</v>
      </c>
      <c r="L20" s="148">
        <f t="shared" si="8"/>
        <v>44331</v>
      </c>
      <c r="M20" s="186">
        <f t="shared" si="2"/>
        <v>2.828571428571428E-4</v>
      </c>
      <c r="N20" s="549">
        <f t="shared" si="9"/>
        <v>700</v>
      </c>
      <c r="O20" s="49">
        <f t="shared" si="3"/>
        <v>32</v>
      </c>
      <c r="P20" s="113">
        <f t="shared" si="4"/>
        <v>668</v>
      </c>
      <c r="Q20" s="549">
        <f t="shared" si="5"/>
        <v>2.6979485714285714</v>
      </c>
      <c r="R20" s="186">
        <f t="shared" si="6"/>
        <v>1.8090514285714283</v>
      </c>
      <c r="S20" s="113">
        <f t="shared" si="10"/>
        <v>1.817233096249482</v>
      </c>
      <c r="T20" s="433"/>
    </row>
    <row r="21" spans="2:20" x14ac:dyDescent="0.35">
      <c r="B21" s="116">
        <v>42438</v>
      </c>
      <c r="C21" s="186">
        <v>4.4039999999999999</v>
      </c>
      <c r="D21" s="344" t="str">
        <f t="shared" si="0"/>
        <v>14/03/2023</v>
      </c>
      <c r="E21" s="419">
        <f t="shared" si="11"/>
        <v>7.0116358658453111</v>
      </c>
      <c r="F21" s="549">
        <f t="shared" si="1"/>
        <v>0</v>
      </c>
      <c r="G21" s="559"/>
      <c r="H21" s="433"/>
      <c r="I21" s="187">
        <v>2.6790000000000003</v>
      </c>
      <c r="J21" s="187">
        <v>2.4849999999999999</v>
      </c>
      <c r="K21" s="246">
        <f t="shared" si="7"/>
        <v>45031</v>
      </c>
      <c r="L21" s="148">
        <f t="shared" si="8"/>
        <v>44331</v>
      </c>
      <c r="M21" s="186">
        <f t="shared" si="2"/>
        <v>2.7714285714285769E-4</v>
      </c>
      <c r="N21" s="549">
        <f t="shared" si="9"/>
        <v>700</v>
      </c>
      <c r="O21" s="49">
        <f t="shared" si="3"/>
        <v>32</v>
      </c>
      <c r="P21" s="113">
        <f t="shared" si="4"/>
        <v>668</v>
      </c>
      <c r="Q21" s="549">
        <f t="shared" si="5"/>
        <v>2.670131428571429</v>
      </c>
      <c r="R21" s="186">
        <f t="shared" si="6"/>
        <v>1.7338685714285709</v>
      </c>
      <c r="S21" s="113">
        <f t="shared" si="10"/>
        <v>1.7413843219860503</v>
      </c>
      <c r="T21" s="433"/>
    </row>
    <row r="22" spans="2:20" x14ac:dyDescent="0.35">
      <c r="B22" s="116">
        <v>42439</v>
      </c>
      <c r="C22" s="186">
        <v>4.4030000000000005</v>
      </c>
      <c r="D22" s="344" t="str">
        <f t="shared" si="0"/>
        <v>14/03/2023</v>
      </c>
      <c r="E22" s="419">
        <f t="shared" si="11"/>
        <v>7.008898015058179</v>
      </c>
      <c r="F22" s="549">
        <f t="shared" si="1"/>
        <v>0</v>
      </c>
      <c r="G22" s="559"/>
      <c r="H22" s="433"/>
      <c r="I22" s="187">
        <v>2.5659999999999998</v>
      </c>
      <c r="J22" s="187">
        <v>2.355</v>
      </c>
      <c r="K22" s="246">
        <f t="shared" si="7"/>
        <v>45031</v>
      </c>
      <c r="L22" s="148">
        <f t="shared" si="8"/>
        <v>44331</v>
      </c>
      <c r="M22" s="186">
        <f t="shared" si="2"/>
        <v>3.014285714285712E-4</v>
      </c>
      <c r="N22" s="549">
        <f t="shared" si="9"/>
        <v>700</v>
      </c>
      <c r="O22" s="49">
        <f t="shared" si="3"/>
        <v>32</v>
      </c>
      <c r="P22" s="113">
        <f t="shared" si="4"/>
        <v>668</v>
      </c>
      <c r="Q22" s="549">
        <f t="shared" si="5"/>
        <v>2.5563542857142854</v>
      </c>
      <c r="R22" s="186">
        <f t="shared" si="6"/>
        <v>1.8466457142857151</v>
      </c>
      <c r="S22" s="113">
        <f t="shared" si="10"/>
        <v>1.8551709652709247</v>
      </c>
      <c r="T22" s="433"/>
    </row>
    <row r="23" spans="2:20" x14ac:dyDescent="0.35">
      <c r="B23" s="116">
        <v>42440</v>
      </c>
      <c r="C23" s="186">
        <v>4.4429999999999996</v>
      </c>
      <c r="D23" s="344" t="str">
        <f t="shared" si="0"/>
        <v>14/03/2023</v>
      </c>
      <c r="E23" s="419">
        <f t="shared" si="11"/>
        <v>7.0061601642710469</v>
      </c>
      <c r="F23" s="549">
        <f t="shared" si="1"/>
        <v>0</v>
      </c>
      <c r="G23" s="559"/>
      <c r="H23" s="433"/>
      <c r="I23" s="187">
        <v>2.6339999999999999</v>
      </c>
      <c r="J23" s="187">
        <v>2.415</v>
      </c>
      <c r="K23" s="246">
        <f t="shared" si="7"/>
        <v>45031</v>
      </c>
      <c r="L23" s="148">
        <f t="shared" si="8"/>
        <v>44331</v>
      </c>
      <c r="M23" s="186">
        <f t="shared" si="2"/>
        <v>3.1285714285714266E-4</v>
      </c>
      <c r="N23" s="549">
        <f t="shared" si="9"/>
        <v>700</v>
      </c>
      <c r="O23" s="49">
        <f t="shared" si="3"/>
        <v>32</v>
      </c>
      <c r="P23" s="113">
        <f t="shared" si="4"/>
        <v>668</v>
      </c>
      <c r="Q23" s="549">
        <f t="shared" si="5"/>
        <v>2.6239885714285713</v>
      </c>
      <c r="R23" s="186">
        <f t="shared" si="6"/>
        <v>1.8190114285714283</v>
      </c>
      <c r="S23" s="113">
        <f t="shared" si="10"/>
        <v>1.827283435014615</v>
      </c>
      <c r="T23" s="433"/>
    </row>
    <row r="24" spans="2:20" x14ac:dyDescent="0.35">
      <c r="B24" s="116">
        <v>42443</v>
      </c>
      <c r="C24" s="186">
        <v>4.47</v>
      </c>
      <c r="D24" s="344" t="str">
        <f t="shared" si="0"/>
        <v>14/03/2023</v>
      </c>
      <c r="E24" s="419">
        <f t="shared" si="11"/>
        <v>6.9979466119096507</v>
      </c>
      <c r="F24" s="549">
        <f t="shared" si="1"/>
        <v>0</v>
      </c>
      <c r="G24" s="559"/>
      <c r="H24" s="433"/>
      <c r="I24" s="187">
        <v>2.6779999999999999</v>
      </c>
      <c r="J24" s="187">
        <v>2.452</v>
      </c>
      <c r="K24" s="246">
        <f t="shared" si="7"/>
        <v>45031</v>
      </c>
      <c r="L24" s="148">
        <f t="shared" si="8"/>
        <v>44331</v>
      </c>
      <c r="M24" s="186">
        <f t="shared" si="2"/>
        <v>3.2285714285714285E-4</v>
      </c>
      <c r="N24" s="549">
        <f t="shared" si="9"/>
        <v>700</v>
      </c>
      <c r="O24" s="49">
        <f t="shared" si="3"/>
        <v>32</v>
      </c>
      <c r="P24" s="113">
        <f t="shared" si="4"/>
        <v>668</v>
      </c>
      <c r="Q24" s="549">
        <f t="shared" si="5"/>
        <v>2.6676685714285715</v>
      </c>
      <c r="R24" s="186">
        <f t="shared" si="6"/>
        <v>1.8023314285714283</v>
      </c>
      <c r="S24" s="113">
        <f t="shared" si="10"/>
        <v>1.8104524250174725</v>
      </c>
      <c r="T24" s="433"/>
    </row>
    <row r="25" spans="2:20" x14ac:dyDescent="0.35">
      <c r="B25" s="116">
        <v>42444</v>
      </c>
      <c r="C25" s="186">
        <v>4.452</v>
      </c>
      <c r="D25" s="344" t="str">
        <f t="shared" si="0"/>
        <v>14/03/2023</v>
      </c>
      <c r="E25" s="419">
        <f t="shared" si="11"/>
        <v>6.9952087611225187</v>
      </c>
      <c r="F25" s="549">
        <f t="shared" si="1"/>
        <v>0</v>
      </c>
      <c r="G25" s="559"/>
      <c r="H25" s="433"/>
      <c r="I25" s="187">
        <v>2.6879999999999997</v>
      </c>
      <c r="J25" s="187">
        <v>2.4529999999999998</v>
      </c>
      <c r="K25" s="246">
        <f t="shared" si="7"/>
        <v>45031</v>
      </c>
      <c r="L25" s="148">
        <f t="shared" si="8"/>
        <v>44331</v>
      </c>
      <c r="M25" s="186">
        <f t="shared" si="2"/>
        <v>3.3571428571428554E-4</v>
      </c>
      <c r="N25" s="549">
        <f t="shared" si="9"/>
        <v>700</v>
      </c>
      <c r="O25" s="49">
        <f t="shared" si="3"/>
        <v>32</v>
      </c>
      <c r="P25" s="113">
        <f t="shared" si="4"/>
        <v>668</v>
      </c>
      <c r="Q25" s="549">
        <f t="shared" si="5"/>
        <v>2.6772571428571426</v>
      </c>
      <c r="R25" s="186">
        <f t="shared" si="6"/>
        <v>1.7747428571428574</v>
      </c>
      <c r="S25" s="113">
        <f t="shared" si="10"/>
        <v>1.7826171376652988</v>
      </c>
      <c r="T25" s="433"/>
    </row>
    <row r="26" spans="2:20" x14ac:dyDescent="0.35">
      <c r="B26" s="116">
        <v>42445</v>
      </c>
      <c r="C26" s="186">
        <v>4.3719999999999999</v>
      </c>
      <c r="D26" s="344" t="str">
        <f t="shared" si="0"/>
        <v>14/03/2023</v>
      </c>
      <c r="E26" s="419">
        <f t="shared" si="11"/>
        <v>6.9924709103353866</v>
      </c>
      <c r="F26" s="549">
        <f t="shared" si="1"/>
        <v>0</v>
      </c>
      <c r="G26" s="559"/>
      <c r="H26" s="433"/>
      <c r="I26" s="187">
        <v>2.7240000000000002</v>
      </c>
      <c r="J26" s="187">
        <v>2.484</v>
      </c>
      <c r="K26" s="246">
        <f t="shared" si="7"/>
        <v>45031</v>
      </c>
      <c r="L26" s="148">
        <f t="shared" si="8"/>
        <v>44331</v>
      </c>
      <c r="M26" s="186">
        <f t="shared" si="2"/>
        <v>3.4285714285714318E-4</v>
      </c>
      <c r="N26" s="549">
        <f t="shared" si="9"/>
        <v>700</v>
      </c>
      <c r="O26" s="49">
        <f t="shared" si="3"/>
        <v>32</v>
      </c>
      <c r="P26" s="113">
        <f t="shared" si="4"/>
        <v>668</v>
      </c>
      <c r="Q26" s="549">
        <f t="shared" si="5"/>
        <v>2.7130285714285716</v>
      </c>
      <c r="R26" s="186">
        <f t="shared" si="6"/>
        <v>1.6589714285714283</v>
      </c>
      <c r="S26" s="113">
        <f t="shared" si="10"/>
        <v>1.6658518940734668</v>
      </c>
      <c r="T26" s="433"/>
    </row>
    <row r="27" spans="2:20" x14ac:dyDescent="0.35">
      <c r="B27" s="116">
        <v>42446</v>
      </c>
      <c r="C27" s="186">
        <v>4.2869999999999999</v>
      </c>
      <c r="D27" s="344" t="str">
        <f t="shared" si="0"/>
        <v>14/03/2023</v>
      </c>
      <c r="E27" s="419">
        <f t="shared" si="11"/>
        <v>6.9897330595482545</v>
      </c>
      <c r="F27" s="549">
        <f t="shared" si="1"/>
        <v>0</v>
      </c>
      <c r="G27" s="559"/>
      <c r="H27" s="433"/>
      <c r="I27" s="187">
        <v>2.6640000000000001</v>
      </c>
      <c r="J27" s="187">
        <v>2.427</v>
      </c>
      <c r="K27" s="246">
        <f t="shared" si="7"/>
        <v>45031</v>
      </c>
      <c r="L27" s="148">
        <f t="shared" si="8"/>
        <v>44331</v>
      </c>
      <c r="M27" s="186">
        <f t="shared" si="2"/>
        <v>3.3857142857142869E-4</v>
      </c>
      <c r="N27" s="549">
        <f t="shared" si="9"/>
        <v>700</v>
      </c>
      <c r="O27" s="49">
        <f t="shared" si="3"/>
        <v>32</v>
      </c>
      <c r="P27" s="113">
        <f t="shared" si="4"/>
        <v>668</v>
      </c>
      <c r="Q27" s="549">
        <f t="shared" si="5"/>
        <v>2.6531657142857146</v>
      </c>
      <c r="R27" s="186">
        <f t="shared" si="6"/>
        <v>1.6338342857142854</v>
      </c>
      <c r="S27" s="113">
        <f t="shared" si="10"/>
        <v>1.6405078218972191</v>
      </c>
      <c r="T27" s="433"/>
    </row>
    <row r="28" spans="2:20" x14ac:dyDescent="0.35">
      <c r="B28" s="116">
        <v>42447</v>
      </c>
      <c r="C28" s="186">
        <v>4.2679999999999998</v>
      </c>
      <c r="D28" s="344" t="str">
        <f t="shared" si="0"/>
        <v>14/03/2023</v>
      </c>
      <c r="E28" s="419">
        <f t="shared" si="11"/>
        <v>6.9869952087611225</v>
      </c>
      <c r="F28" s="549">
        <f t="shared" si="1"/>
        <v>0</v>
      </c>
      <c r="G28" s="559"/>
      <c r="H28" s="433"/>
      <c r="I28" s="187">
        <v>2.6179999999999999</v>
      </c>
      <c r="J28" s="187">
        <v>2.3890000000000002</v>
      </c>
      <c r="K28" s="246">
        <f t="shared" si="7"/>
        <v>45031</v>
      </c>
      <c r="L28" s="148">
        <f t="shared" si="8"/>
        <v>44331</v>
      </c>
      <c r="M28" s="186">
        <f t="shared" si="2"/>
        <v>3.2714285714285663E-4</v>
      </c>
      <c r="N28" s="549">
        <f t="shared" si="9"/>
        <v>700</v>
      </c>
      <c r="O28" s="49">
        <f t="shared" si="3"/>
        <v>32</v>
      </c>
      <c r="P28" s="113">
        <f t="shared" si="4"/>
        <v>668</v>
      </c>
      <c r="Q28" s="549">
        <f t="shared" si="5"/>
        <v>2.6075314285714284</v>
      </c>
      <c r="R28" s="186">
        <f t="shared" si="6"/>
        <v>1.6604685714285714</v>
      </c>
      <c r="S28" s="113">
        <f t="shared" si="10"/>
        <v>1.6673614611203424</v>
      </c>
      <c r="T28" s="433"/>
    </row>
    <row r="29" spans="2:20" x14ac:dyDescent="0.35">
      <c r="B29" s="116">
        <v>42450</v>
      </c>
      <c r="C29" s="186">
        <v>4.2919999999999998</v>
      </c>
      <c r="D29" s="344" t="str">
        <f t="shared" si="0"/>
        <v>14/03/2023</v>
      </c>
      <c r="E29" s="419">
        <f t="shared" si="11"/>
        <v>6.9787816563997263</v>
      </c>
      <c r="F29" s="549">
        <f t="shared" si="1"/>
        <v>0</v>
      </c>
      <c r="G29" s="559"/>
      <c r="H29" s="433"/>
      <c r="I29" s="187">
        <v>2.6109999999999998</v>
      </c>
      <c r="J29" s="187">
        <v>2.38</v>
      </c>
      <c r="K29" s="246">
        <f t="shared" si="7"/>
        <v>45031</v>
      </c>
      <c r="L29" s="148">
        <f t="shared" si="8"/>
        <v>44331</v>
      </c>
      <c r="M29" s="186">
        <f t="shared" si="2"/>
        <v>3.2999999999999984E-4</v>
      </c>
      <c r="N29" s="549">
        <f t="shared" si="9"/>
        <v>700</v>
      </c>
      <c r="O29" s="49">
        <f t="shared" si="3"/>
        <v>32</v>
      </c>
      <c r="P29" s="113">
        <f t="shared" si="4"/>
        <v>668</v>
      </c>
      <c r="Q29" s="549">
        <f t="shared" si="5"/>
        <v>2.6004399999999999</v>
      </c>
      <c r="R29" s="186">
        <f t="shared" si="6"/>
        <v>1.69156</v>
      </c>
      <c r="S29" s="113">
        <f t="shared" si="10"/>
        <v>1.6987134380839874</v>
      </c>
      <c r="T29" s="433"/>
    </row>
    <row r="30" spans="2:20" x14ac:dyDescent="0.35">
      <c r="B30" s="116">
        <v>42451</v>
      </c>
      <c r="C30" s="186">
        <v>4.2770000000000001</v>
      </c>
      <c r="D30" s="344" t="str">
        <f t="shared" si="0"/>
        <v>14/03/2023</v>
      </c>
      <c r="E30" s="419">
        <f t="shared" si="11"/>
        <v>6.9760438056125942</v>
      </c>
      <c r="F30" s="549">
        <f t="shared" si="1"/>
        <v>0</v>
      </c>
      <c r="G30" s="559"/>
      <c r="H30" s="433"/>
      <c r="I30" s="187">
        <v>2.6269999999999998</v>
      </c>
      <c r="J30" s="187">
        <v>2.3940000000000001</v>
      </c>
      <c r="K30" s="246">
        <f t="shared" si="7"/>
        <v>45031</v>
      </c>
      <c r="L30" s="148">
        <f t="shared" si="8"/>
        <v>44331</v>
      </c>
      <c r="M30" s="186">
        <f t="shared" si="2"/>
        <v>3.3285714285714234E-4</v>
      </c>
      <c r="N30" s="549">
        <f t="shared" si="9"/>
        <v>700</v>
      </c>
      <c r="O30" s="49">
        <f t="shared" si="3"/>
        <v>32</v>
      </c>
      <c r="P30" s="113">
        <f t="shared" si="4"/>
        <v>668</v>
      </c>
      <c r="Q30" s="549">
        <f t="shared" si="5"/>
        <v>2.616348571428571</v>
      </c>
      <c r="R30" s="186">
        <f t="shared" si="6"/>
        <v>1.6606514285714291</v>
      </c>
      <c r="S30" s="113">
        <f t="shared" si="10"/>
        <v>1.6675458364894702</v>
      </c>
      <c r="T30" s="433"/>
    </row>
    <row r="31" spans="2:20" x14ac:dyDescent="0.35">
      <c r="B31" s="116">
        <v>42452</v>
      </c>
      <c r="C31" s="186">
        <v>4.2709999999999999</v>
      </c>
      <c r="D31" s="344" t="str">
        <f t="shared" si="0"/>
        <v>14/03/2023</v>
      </c>
      <c r="E31" s="419">
        <f t="shared" si="11"/>
        <v>6.9733059548254621</v>
      </c>
      <c r="F31" s="549">
        <f t="shared" si="1"/>
        <v>0</v>
      </c>
      <c r="G31" s="559"/>
      <c r="H31" s="433"/>
      <c r="I31" s="187">
        <v>2.6790000000000003</v>
      </c>
      <c r="J31" s="187">
        <v>2.4279999999999999</v>
      </c>
      <c r="K31" s="246">
        <f t="shared" si="7"/>
        <v>45031</v>
      </c>
      <c r="L31" s="148">
        <f t="shared" si="8"/>
        <v>44331</v>
      </c>
      <c r="M31" s="186">
        <f t="shared" si="2"/>
        <v>3.5857142857142907E-4</v>
      </c>
      <c r="N31" s="549">
        <f t="shared" si="9"/>
        <v>700</v>
      </c>
      <c r="O31" s="49">
        <f t="shared" si="3"/>
        <v>32</v>
      </c>
      <c r="P31" s="113">
        <f t="shared" si="4"/>
        <v>668</v>
      </c>
      <c r="Q31" s="549">
        <f t="shared" si="5"/>
        <v>2.6675257142857145</v>
      </c>
      <c r="R31" s="186">
        <f t="shared" si="6"/>
        <v>1.6034742857142854</v>
      </c>
      <c r="S31" s="113">
        <f t="shared" si="10"/>
        <v>1.609902110176642</v>
      </c>
      <c r="T31" s="433"/>
    </row>
    <row r="32" spans="2:20" x14ac:dyDescent="0.35">
      <c r="B32" s="116">
        <v>42453</v>
      </c>
      <c r="C32" s="186">
        <v>4.2990000000000004</v>
      </c>
      <c r="D32" s="344" t="str">
        <f t="shared" si="0"/>
        <v>14/03/2023</v>
      </c>
      <c r="E32" s="419">
        <f t="shared" si="11"/>
        <v>6.97056810403833</v>
      </c>
      <c r="F32" s="549">
        <f t="shared" si="1"/>
        <v>0</v>
      </c>
      <c r="G32" s="559"/>
      <c r="H32" s="433"/>
      <c r="I32" s="187">
        <v>2.6550000000000002</v>
      </c>
      <c r="J32" s="187">
        <v>2.4129999999999998</v>
      </c>
      <c r="K32" s="246">
        <f t="shared" si="7"/>
        <v>45031</v>
      </c>
      <c r="L32" s="148">
        <f t="shared" si="8"/>
        <v>44331</v>
      </c>
      <c r="M32" s="186">
        <f t="shared" si="2"/>
        <v>3.4571428571428633E-4</v>
      </c>
      <c r="N32" s="549">
        <f t="shared" si="9"/>
        <v>700</v>
      </c>
      <c r="O32" s="49">
        <f t="shared" si="3"/>
        <v>32</v>
      </c>
      <c r="P32" s="113">
        <f t="shared" si="4"/>
        <v>668</v>
      </c>
      <c r="Q32" s="549">
        <f t="shared" si="5"/>
        <v>2.6439371428571432</v>
      </c>
      <c r="R32" s="186">
        <f t="shared" si="6"/>
        <v>1.6550628571428572</v>
      </c>
      <c r="S32" s="113">
        <f t="shared" si="10"/>
        <v>1.6619109397956189</v>
      </c>
      <c r="T32" s="433"/>
    </row>
    <row r="33" spans="2:20" x14ac:dyDescent="0.35">
      <c r="B33" s="116">
        <v>42454</v>
      </c>
      <c r="C33" s="186" t="s">
        <v>437</v>
      </c>
      <c r="D33" s="344" t="str">
        <f t="shared" si="0"/>
        <v>14/03/2023</v>
      </c>
      <c r="E33" s="419" t="str">
        <f t="shared" si="11"/>
        <v/>
      </c>
      <c r="F33" s="549">
        <f t="shared" si="1"/>
        <v>0</v>
      </c>
      <c r="G33" s="559"/>
      <c r="H33" s="433"/>
      <c r="I33" s="187">
        <v>2.6339999999999999</v>
      </c>
      <c r="J33" s="187">
        <v>2.3879999999999999</v>
      </c>
      <c r="K33" s="246">
        <f t="shared" si="7"/>
        <v>45031</v>
      </c>
      <c r="L33" s="148">
        <f t="shared" si="8"/>
        <v>44331</v>
      </c>
      <c r="M33" s="186">
        <f t="shared" si="2"/>
        <v>3.5142857142857144E-4</v>
      </c>
      <c r="N33" s="549">
        <f t="shared" si="9"/>
        <v>700</v>
      </c>
      <c r="O33" s="49">
        <f t="shared" si="3"/>
        <v>32</v>
      </c>
      <c r="P33" s="113">
        <f t="shared" si="4"/>
        <v>668</v>
      </c>
      <c r="Q33" s="549">
        <f t="shared" si="5"/>
        <v>2.6227542857142856</v>
      </c>
      <c r="R33" s="186" t="str">
        <f t="shared" si="6"/>
        <v/>
      </c>
      <c r="S33" s="113" t="str">
        <f t="shared" si="10"/>
        <v/>
      </c>
      <c r="T33" s="433"/>
    </row>
    <row r="34" spans="2:20" x14ac:dyDescent="0.35">
      <c r="B34" s="116">
        <v>42457</v>
      </c>
      <c r="C34" s="186" t="s">
        <v>437</v>
      </c>
      <c r="D34" s="344" t="str">
        <f t="shared" si="0"/>
        <v>14/03/2023</v>
      </c>
      <c r="E34" s="419" t="str">
        <f t="shared" si="11"/>
        <v/>
      </c>
      <c r="F34" s="549">
        <f t="shared" si="1"/>
        <v>0</v>
      </c>
      <c r="G34" s="559"/>
      <c r="H34" s="433"/>
      <c r="I34" s="187">
        <v>2.6429999999999998</v>
      </c>
      <c r="J34" s="187">
        <v>2.4009999999999998</v>
      </c>
      <c r="K34" s="246">
        <f t="shared" si="7"/>
        <v>45031</v>
      </c>
      <c r="L34" s="148">
        <f t="shared" si="8"/>
        <v>44331</v>
      </c>
      <c r="M34" s="186">
        <f t="shared" si="2"/>
        <v>3.4571428571428573E-4</v>
      </c>
      <c r="N34" s="549">
        <f t="shared" si="9"/>
        <v>700</v>
      </c>
      <c r="O34" s="49">
        <f t="shared" si="3"/>
        <v>32</v>
      </c>
      <c r="P34" s="113">
        <f t="shared" si="4"/>
        <v>668</v>
      </c>
      <c r="Q34" s="549">
        <f t="shared" si="5"/>
        <v>2.6319371428571428</v>
      </c>
      <c r="R34" s="186" t="str">
        <f t="shared" si="6"/>
        <v/>
      </c>
      <c r="S34" s="113" t="str">
        <f t="shared" si="10"/>
        <v/>
      </c>
      <c r="T34" s="433"/>
    </row>
    <row r="35" spans="2:20" x14ac:dyDescent="0.35">
      <c r="B35" s="116">
        <v>42458</v>
      </c>
      <c r="C35" s="186">
        <v>4.2560000000000002</v>
      </c>
      <c r="D35" s="344" t="str">
        <f t="shared" si="0"/>
        <v>14/03/2023</v>
      </c>
      <c r="E35" s="419">
        <f t="shared" si="11"/>
        <v>6.9568788501026697</v>
      </c>
      <c r="F35" s="549">
        <f t="shared" si="1"/>
        <v>0</v>
      </c>
      <c r="G35" s="559"/>
      <c r="H35" s="433"/>
      <c r="I35" s="187">
        <v>2.6539999999999999</v>
      </c>
      <c r="J35" s="187">
        <v>2.4119999999999999</v>
      </c>
      <c r="K35" s="246">
        <f t="shared" si="7"/>
        <v>45031</v>
      </c>
      <c r="L35" s="148">
        <f t="shared" si="8"/>
        <v>44331</v>
      </c>
      <c r="M35" s="186">
        <f t="shared" si="2"/>
        <v>3.4571428571428573E-4</v>
      </c>
      <c r="N35" s="549">
        <f t="shared" si="9"/>
        <v>700</v>
      </c>
      <c r="O35" s="49">
        <f t="shared" si="3"/>
        <v>32</v>
      </c>
      <c r="P35" s="113">
        <f t="shared" si="4"/>
        <v>668</v>
      </c>
      <c r="Q35" s="549">
        <f t="shared" si="5"/>
        <v>2.6429371428571429</v>
      </c>
      <c r="R35" s="186">
        <f t="shared" si="6"/>
        <v>1.6130628571428574</v>
      </c>
      <c r="S35" s="113">
        <f t="shared" si="10"/>
        <v>1.6195677865955993</v>
      </c>
      <c r="T35" s="433"/>
    </row>
    <row r="36" spans="2:20" x14ac:dyDescent="0.35">
      <c r="B36" s="116">
        <v>42459</v>
      </c>
      <c r="C36" s="186">
        <v>4.218</v>
      </c>
      <c r="D36" s="344" t="str">
        <f t="shared" si="0"/>
        <v>14/03/2023</v>
      </c>
      <c r="E36" s="419">
        <f t="shared" si="11"/>
        <v>6.9541409993155376</v>
      </c>
      <c r="F36" s="549">
        <f t="shared" si="1"/>
        <v>0</v>
      </c>
      <c r="G36" s="559"/>
      <c r="H36" s="433"/>
      <c r="I36" s="187">
        <v>2.589</v>
      </c>
      <c r="J36" s="187">
        <v>2.3460000000000001</v>
      </c>
      <c r="K36" s="246">
        <f t="shared" si="7"/>
        <v>45031</v>
      </c>
      <c r="L36" s="148">
        <f t="shared" si="8"/>
        <v>44331</v>
      </c>
      <c r="M36" s="186">
        <f t="shared" si="2"/>
        <v>3.4714285714285695E-4</v>
      </c>
      <c r="N36" s="549">
        <f t="shared" si="9"/>
        <v>700</v>
      </c>
      <c r="O36" s="49">
        <f t="shared" si="3"/>
        <v>32</v>
      </c>
      <c r="P36" s="113">
        <f t="shared" si="4"/>
        <v>668</v>
      </c>
      <c r="Q36" s="549">
        <f t="shared" si="5"/>
        <v>2.5778914285714287</v>
      </c>
      <c r="R36" s="186">
        <f t="shared" si="6"/>
        <v>1.6401085714285712</v>
      </c>
      <c r="S36" s="113">
        <f t="shared" si="10"/>
        <v>1.6468334617437463</v>
      </c>
      <c r="T36" s="433"/>
    </row>
    <row r="37" spans="2:20" x14ac:dyDescent="0.35">
      <c r="B37" s="116">
        <v>42460</v>
      </c>
      <c r="C37" s="186">
        <v>4.1459999999999999</v>
      </c>
      <c r="D37" s="344" t="str">
        <f t="shared" si="0"/>
        <v>14/03/2023</v>
      </c>
      <c r="E37" s="419">
        <f t="shared" si="11"/>
        <v>6.9514031485284056</v>
      </c>
      <c r="F37" s="549">
        <f t="shared" si="1"/>
        <v>0</v>
      </c>
      <c r="G37" s="559"/>
      <c r="H37" s="433"/>
      <c r="I37" s="187">
        <v>2.5409999999999999</v>
      </c>
      <c r="J37" s="187">
        <v>2.298</v>
      </c>
      <c r="K37" s="246">
        <f t="shared" si="7"/>
        <v>45031</v>
      </c>
      <c r="L37" s="148">
        <f t="shared" si="8"/>
        <v>44331</v>
      </c>
      <c r="M37" s="186">
        <f t="shared" si="2"/>
        <v>3.4714285714285695E-4</v>
      </c>
      <c r="N37" s="549">
        <f t="shared" si="9"/>
        <v>700</v>
      </c>
      <c r="O37" s="49">
        <f t="shared" si="3"/>
        <v>32</v>
      </c>
      <c r="P37" s="113">
        <f t="shared" si="4"/>
        <v>668</v>
      </c>
      <c r="Q37" s="549">
        <f t="shared" si="5"/>
        <v>2.5298914285714287</v>
      </c>
      <c r="R37" s="186">
        <f t="shared" si="6"/>
        <v>1.6161085714285712</v>
      </c>
      <c r="S37" s="113">
        <f t="shared" si="10"/>
        <v>1.6226380887151892</v>
      </c>
      <c r="T37" s="433"/>
    </row>
    <row r="38" spans="2:20" x14ac:dyDescent="0.35">
      <c r="B38" s="116">
        <v>42461</v>
      </c>
      <c r="C38" s="186">
        <v>4.1520000000000001</v>
      </c>
      <c r="D38" s="344" t="str">
        <f t="shared" si="0"/>
        <v>14/03/2023</v>
      </c>
      <c r="E38" s="419">
        <f t="shared" si="11"/>
        <v>6.9486652977412735</v>
      </c>
      <c r="F38" s="549">
        <f t="shared" si="1"/>
        <v>0</v>
      </c>
      <c r="G38" s="559"/>
      <c r="H38" s="433"/>
      <c r="I38" s="187">
        <v>2.5390000000000001</v>
      </c>
      <c r="J38" s="187">
        <v>2.3079999999999998</v>
      </c>
      <c r="K38" s="246">
        <f t="shared" si="7"/>
        <v>45031</v>
      </c>
      <c r="L38" s="148">
        <f t="shared" si="8"/>
        <v>44331</v>
      </c>
      <c r="M38" s="186">
        <f t="shared" si="2"/>
        <v>3.3000000000000043E-4</v>
      </c>
      <c r="N38" s="549">
        <f t="shared" si="9"/>
        <v>700</v>
      </c>
      <c r="O38" s="49">
        <f t="shared" si="3"/>
        <v>32</v>
      </c>
      <c r="P38" s="113">
        <f t="shared" si="4"/>
        <v>668</v>
      </c>
      <c r="Q38" s="549">
        <f t="shared" si="5"/>
        <v>2.5284400000000002</v>
      </c>
      <c r="R38" s="186">
        <f t="shared" si="6"/>
        <v>1.6235599999999999</v>
      </c>
      <c r="S38" s="113">
        <f t="shared" si="10"/>
        <v>1.6301498676839943</v>
      </c>
      <c r="T38" s="433"/>
    </row>
    <row r="39" spans="2:20" x14ac:dyDescent="0.35">
      <c r="B39" s="116">
        <v>42464</v>
      </c>
      <c r="C39" s="186">
        <v>4.0890000000000004</v>
      </c>
      <c r="D39" s="344" t="str">
        <f t="shared" si="0"/>
        <v>14/03/2023</v>
      </c>
      <c r="E39" s="419">
        <f t="shared" si="11"/>
        <v>6.9404517453798764</v>
      </c>
      <c r="F39" s="549">
        <f t="shared" si="1"/>
        <v>0</v>
      </c>
      <c r="G39" s="559"/>
      <c r="H39" s="433"/>
      <c r="I39" s="187">
        <v>2.4649999999999999</v>
      </c>
      <c r="J39" s="187">
        <v>2.2549999999999999</v>
      </c>
      <c r="K39" s="246">
        <f t="shared" si="7"/>
        <v>45031</v>
      </c>
      <c r="L39" s="148">
        <f t="shared" si="8"/>
        <v>44331</v>
      </c>
      <c r="M39" s="186">
        <f t="shared" si="2"/>
        <v>2.9999999999999997E-4</v>
      </c>
      <c r="N39" s="549">
        <f t="shared" si="9"/>
        <v>700</v>
      </c>
      <c r="O39" s="49">
        <f t="shared" si="3"/>
        <v>32</v>
      </c>
      <c r="P39" s="113">
        <f t="shared" si="4"/>
        <v>668</v>
      </c>
      <c r="Q39" s="549">
        <f t="shared" si="5"/>
        <v>2.4554</v>
      </c>
      <c r="R39" s="186">
        <f t="shared" si="6"/>
        <v>1.6336000000000004</v>
      </c>
      <c r="S39" s="113">
        <f t="shared" si="10"/>
        <v>1.6402716223999914</v>
      </c>
      <c r="T39" s="433"/>
    </row>
    <row r="40" spans="2:20" x14ac:dyDescent="0.35">
      <c r="B40" s="116">
        <v>42465</v>
      </c>
      <c r="C40" s="186">
        <v>4.0890000000000004</v>
      </c>
      <c r="D40" s="344" t="str">
        <f t="shared" si="0"/>
        <v>14/03/2023</v>
      </c>
      <c r="E40" s="419">
        <f t="shared" si="11"/>
        <v>6.9377138945927443</v>
      </c>
      <c r="F40" s="549">
        <f t="shared" si="1"/>
        <v>0</v>
      </c>
      <c r="G40" s="559"/>
      <c r="H40" s="433"/>
      <c r="I40" s="187">
        <v>2.4569999999999999</v>
      </c>
      <c r="J40" s="187">
        <v>2.2429999999999999</v>
      </c>
      <c r="K40" s="246">
        <f t="shared" si="7"/>
        <v>45031</v>
      </c>
      <c r="L40" s="148">
        <f t="shared" si="8"/>
        <v>44331</v>
      </c>
      <c r="M40" s="186">
        <f t="shared" si="2"/>
        <v>3.0571428571428568E-4</v>
      </c>
      <c r="N40" s="549">
        <f t="shared" si="9"/>
        <v>700</v>
      </c>
      <c r="O40" s="49">
        <f t="shared" si="3"/>
        <v>32</v>
      </c>
      <c r="P40" s="113">
        <f t="shared" si="4"/>
        <v>668</v>
      </c>
      <c r="Q40" s="549">
        <f t="shared" si="5"/>
        <v>2.4472171428571428</v>
      </c>
      <c r="R40" s="186">
        <f t="shared" si="6"/>
        <v>1.6417828571428577</v>
      </c>
      <c r="S40" s="113">
        <f t="shared" si="10"/>
        <v>1.648521484517862</v>
      </c>
      <c r="T40" s="433"/>
    </row>
    <row r="41" spans="2:20" x14ac:dyDescent="0.35">
      <c r="B41" s="116">
        <v>42466</v>
      </c>
      <c r="C41" s="186">
        <v>4.0789999999999997</v>
      </c>
      <c r="D41" s="344" t="str">
        <f t="shared" si="0"/>
        <v>14/03/2023</v>
      </c>
      <c r="E41" s="419">
        <f t="shared" si="11"/>
        <v>6.9349760438056123</v>
      </c>
      <c r="F41" s="549">
        <f t="shared" si="1"/>
        <v>0</v>
      </c>
      <c r="G41" s="559"/>
      <c r="H41" s="433"/>
      <c r="I41" s="187">
        <v>2.4489999999999998</v>
      </c>
      <c r="J41" s="187">
        <v>2.242</v>
      </c>
      <c r="K41" s="246">
        <f t="shared" si="7"/>
        <v>45031</v>
      </c>
      <c r="L41" s="148">
        <f t="shared" si="8"/>
        <v>44331</v>
      </c>
      <c r="M41" s="186">
        <f t="shared" si="2"/>
        <v>2.9571428571428549E-4</v>
      </c>
      <c r="N41" s="549">
        <f t="shared" si="9"/>
        <v>700</v>
      </c>
      <c r="O41" s="49">
        <f t="shared" si="3"/>
        <v>32</v>
      </c>
      <c r="P41" s="113">
        <f t="shared" si="4"/>
        <v>668</v>
      </c>
      <c r="Q41" s="549">
        <f t="shared" si="5"/>
        <v>2.4395371428571426</v>
      </c>
      <c r="R41" s="186">
        <f t="shared" si="6"/>
        <v>1.6394628571428571</v>
      </c>
      <c r="S41" s="113">
        <f t="shared" si="10"/>
        <v>1.6461824532927549</v>
      </c>
      <c r="T41" s="433"/>
    </row>
    <row r="42" spans="2:20" x14ac:dyDescent="0.35">
      <c r="B42" s="116">
        <v>42467</v>
      </c>
      <c r="C42" s="186">
        <v>4.0999999999999996</v>
      </c>
      <c r="D42" s="344" t="str">
        <f t="shared" si="0"/>
        <v>14/03/2023</v>
      </c>
      <c r="E42" s="419">
        <f t="shared" si="11"/>
        <v>6.9322381930184802</v>
      </c>
      <c r="F42" s="549">
        <f t="shared" si="1"/>
        <v>0</v>
      </c>
      <c r="G42" s="559"/>
      <c r="H42" s="433"/>
      <c r="I42" s="187">
        <v>2.4550000000000001</v>
      </c>
      <c r="J42" s="187">
        <v>2.25</v>
      </c>
      <c r="K42" s="246">
        <f t="shared" si="7"/>
        <v>45031</v>
      </c>
      <c r="L42" s="148">
        <f t="shared" si="8"/>
        <v>44331</v>
      </c>
      <c r="M42" s="186">
        <f t="shared" si="2"/>
        <v>2.9285714285714294E-4</v>
      </c>
      <c r="N42" s="549">
        <f t="shared" si="9"/>
        <v>700</v>
      </c>
      <c r="O42" s="49">
        <f t="shared" si="3"/>
        <v>32</v>
      </c>
      <c r="P42" s="113">
        <f t="shared" si="4"/>
        <v>668</v>
      </c>
      <c r="Q42" s="549">
        <f t="shared" si="5"/>
        <v>2.4456285714285717</v>
      </c>
      <c r="R42" s="186">
        <f t="shared" si="6"/>
        <v>1.6543714285714279</v>
      </c>
      <c r="S42" s="113">
        <f t="shared" si="10"/>
        <v>1.6612137906306002</v>
      </c>
      <c r="T42" s="433"/>
    </row>
    <row r="43" spans="2:20" x14ac:dyDescent="0.35">
      <c r="B43" s="116">
        <v>42468</v>
      </c>
      <c r="C43" s="186">
        <v>4.08</v>
      </c>
      <c r="D43" s="344" t="str">
        <f t="shared" si="0"/>
        <v>14/03/2023</v>
      </c>
      <c r="E43" s="419">
        <f t="shared" si="11"/>
        <v>6.9295003422313481</v>
      </c>
      <c r="F43" s="549">
        <f t="shared" si="1"/>
        <v>0</v>
      </c>
      <c r="G43" s="559"/>
      <c r="H43" s="433"/>
      <c r="I43" s="187">
        <v>2.4209999999999998</v>
      </c>
      <c r="J43" s="187">
        <v>2.2210000000000001</v>
      </c>
      <c r="K43" s="246">
        <f t="shared" si="7"/>
        <v>45031</v>
      </c>
      <c r="L43" s="148">
        <f t="shared" si="8"/>
        <v>44331</v>
      </c>
      <c r="M43" s="186">
        <f t="shared" si="2"/>
        <v>2.8571428571428536E-4</v>
      </c>
      <c r="N43" s="549">
        <f t="shared" si="9"/>
        <v>700</v>
      </c>
      <c r="O43" s="49">
        <f t="shared" si="3"/>
        <v>32</v>
      </c>
      <c r="P43" s="113">
        <f t="shared" si="4"/>
        <v>668</v>
      </c>
      <c r="Q43" s="549">
        <f t="shared" si="5"/>
        <v>2.4118571428571425</v>
      </c>
      <c r="R43" s="186">
        <f t="shared" si="6"/>
        <v>1.6681428571428576</v>
      </c>
      <c r="S43" s="113">
        <f t="shared" si="10"/>
        <v>1.6750996086224657</v>
      </c>
      <c r="T43" s="433"/>
    </row>
    <row r="44" spans="2:20" x14ac:dyDescent="0.35">
      <c r="B44" s="116">
        <v>42471</v>
      </c>
      <c r="C44" s="186">
        <v>4.0990000000000002</v>
      </c>
      <c r="D44" s="344" t="str">
        <f t="shared" si="0"/>
        <v>14/03/2023</v>
      </c>
      <c r="E44" s="419">
        <f t="shared" si="11"/>
        <v>6.9212867898699519</v>
      </c>
      <c r="F44" s="549">
        <f t="shared" si="1"/>
        <v>0</v>
      </c>
      <c r="G44" s="559"/>
      <c r="H44" s="433"/>
      <c r="I44" s="187">
        <v>2.423</v>
      </c>
      <c r="J44" s="187">
        <v>2.23</v>
      </c>
      <c r="K44" s="246">
        <f t="shared" si="7"/>
        <v>45031</v>
      </c>
      <c r="L44" s="148">
        <f t="shared" si="8"/>
        <v>44331</v>
      </c>
      <c r="M44" s="186">
        <f t="shared" si="2"/>
        <v>2.7571428571428582E-4</v>
      </c>
      <c r="N44" s="549">
        <f t="shared" si="9"/>
        <v>700</v>
      </c>
      <c r="O44" s="49">
        <f t="shared" si="3"/>
        <v>32</v>
      </c>
      <c r="P44" s="113">
        <f t="shared" si="4"/>
        <v>668</v>
      </c>
      <c r="Q44" s="549">
        <f t="shared" si="5"/>
        <v>2.414177142857143</v>
      </c>
      <c r="R44" s="186">
        <f t="shared" si="6"/>
        <v>1.6848228571428572</v>
      </c>
      <c r="S44" s="113">
        <f t="shared" si="10"/>
        <v>1.6919194272927207</v>
      </c>
      <c r="T44" s="433"/>
    </row>
    <row r="45" spans="2:20" x14ac:dyDescent="0.35">
      <c r="B45" s="116">
        <v>42472</v>
      </c>
      <c r="C45" s="186">
        <v>4.1139999999999999</v>
      </c>
      <c r="D45" s="344" t="str">
        <f t="shared" si="0"/>
        <v>14/03/2023</v>
      </c>
      <c r="E45" s="419">
        <f t="shared" si="11"/>
        <v>6.9185489390828199</v>
      </c>
      <c r="F45" s="549">
        <f t="shared" si="1"/>
        <v>0</v>
      </c>
      <c r="G45" s="559"/>
      <c r="H45" s="433"/>
      <c r="I45" s="187">
        <v>2.4460000000000002</v>
      </c>
      <c r="J45" s="187">
        <v>2.254</v>
      </c>
      <c r="K45" s="246">
        <f t="shared" si="7"/>
        <v>45031</v>
      </c>
      <c r="L45" s="148">
        <f t="shared" si="8"/>
        <v>44331</v>
      </c>
      <c r="M45" s="186">
        <f t="shared" si="2"/>
        <v>2.7428571428571454E-4</v>
      </c>
      <c r="N45" s="549">
        <f t="shared" si="9"/>
        <v>700</v>
      </c>
      <c r="O45" s="49">
        <f t="shared" si="3"/>
        <v>32</v>
      </c>
      <c r="P45" s="113">
        <f t="shared" si="4"/>
        <v>668</v>
      </c>
      <c r="Q45" s="549">
        <f t="shared" si="5"/>
        <v>2.4372228571428574</v>
      </c>
      <c r="R45" s="186">
        <f t="shared" si="6"/>
        <v>1.6767771428571425</v>
      </c>
      <c r="S45" s="113">
        <f t="shared" si="10"/>
        <v>1.6838060968241697</v>
      </c>
      <c r="T45" s="433"/>
    </row>
    <row r="46" spans="2:20" x14ac:dyDescent="0.35">
      <c r="B46" s="116">
        <v>42473</v>
      </c>
      <c r="C46" s="186">
        <v>4.1609999999999996</v>
      </c>
      <c r="D46" s="344" t="str">
        <f t="shared" si="0"/>
        <v>14/03/2023</v>
      </c>
      <c r="E46" s="419">
        <f t="shared" si="11"/>
        <v>6.9158110882956878</v>
      </c>
      <c r="F46" s="549">
        <f t="shared" si="1"/>
        <v>0</v>
      </c>
      <c r="G46" s="559"/>
      <c r="H46" s="433"/>
      <c r="I46" s="187">
        <v>2.5030000000000001</v>
      </c>
      <c r="J46" s="187">
        <v>2.3010000000000002</v>
      </c>
      <c r="K46" s="246">
        <f t="shared" si="7"/>
        <v>45031</v>
      </c>
      <c r="L46" s="148">
        <f t="shared" si="8"/>
        <v>44331</v>
      </c>
      <c r="M46" s="186">
        <f t="shared" si="2"/>
        <v>2.8857142857142851E-4</v>
      </c>
      <c r="N46" s="549">
        <f t="shared" si="9"/>
        <v>700</v>
      </c>
      <c r="O46" s="49">
        <f t="shared" si="3"/>
        <v>32</v>
      </c>
      <c r="P46" s="113">
        <f t="shared" si="4"/>
        <v>668</v>
      </c>
      <c r="Q46" s="549">
        <f t="shared" si="5"/>
        <v>2.4937657142857144</v>
      </c>
      <c r="R46" s="186">
        <f t="shared" si="6"/>
        <v>1.6672342857142852</v>
      </c>
      <c r="S46" s="113">
        <f t="shared" si="10"/>
        <v>1.6741834611229356</v>
      </c>
      <c r="T46" s="433"/>
    </row>
    <row r="47" spans="2:20" x14ac:dyDescent="0.35">
      <c r="B47" s="116">
        <v>42474</v>
      </c>
      <c r="C47" s="186">
        <v>4.12</v>
      </c>
      <c r="D47" s="344" t="str">
        <f t="shared" si="0"/>
        <v>14/03/2023</v>
      </c>
      <c r="E47" s="419">
        <f t="shared" si="11"/>
        <v>6.9130732375085557</v>
      </c>
      <c r="F47" s="549">
        <f t="shared" si="1"/>
        <v>0</v>
      </c>
      <c r="G47" s="559"/>
      <c r="H47" s="433"/>
      <c r="I47" s="187">
        <v>2.4590000000000001</v>
      </c>
      <c r="J47" s="187">
        <v>2.2669999999999999</v>
      </c>
      <c r="K47" s="246">
        <f t="shared" si="7"/>
        <v>45031</v>
      </c>
      <c r="L47" s="148">
        <f t="shared" si="8"/>
        <v>44331</v>
      </c>
      <c r="M47" s="186">
        <f t="shared" si="2"/>
        <v>2.7428571428571454E-4</v>
      </c>
      <c r="N47" s="549">
        <f t="shared" si="9"/>
        <v>700</v>
      </c>
      <c r="O47" s="49">
        <f t="shared" si="3"/>
        <v>32</v>
      </c>
      <c r="P47" s="113">
        <f t="shared" si="4"/>
        <v>668</v>
      </c>
      <c r="Q47" s="549">
        <f t="shared" si="5"/>
        <v>2.4502228571428573</v>
      </c>
      <c r="R47" s="186">
        <f t="shared" si="6"/>
        <v>1.6697771428571428</v>
      </c>
      <c r="S47" s="113">
        <f t="shared" si="10"/>
        <v>1.6767475321241676</v>
      </c>
      <c r="T47" s="433"/>
    </row>
    <row r="48" spans="2:20" x14ac:dyDescent="0.35">
      <c r="B48" s="116">
        <v>42475</v>
      </c>
      <c r="C48" s="186">
        <v>4.1420000000000003</v>
      </c>
      <c r="D48" s="344" t="str">
        <f t="shared" si="0"/>
        <v>14/03/2023</v>
      </c>
      <c r="E48" s="419">
        <f t="shared" si="11"/>
        <v>6.9103353867214237</v>
      </c>
      <c r="F48" s="549">
        <f t="shared" si="1"/>
        <v>0</v>
      </c>
      <c r="G48" s="559"/>
      <c r="H48" s="433"/>
      <c r="I48" s="187">
        <v>2.464</v>
      </c>
      <c r="J48" s="187">
        <v>2.2690000000000001</v>
      </c>
      <c r="K48" s="246">
        <f t="shared" si="7"/>
        <v>45031</v>
      </c>
      <c r="L48" s="148">
        <f t="shared" si="8"/>
        <v>44331</v>
      </c>
      <c r="M48" s="186">
        <f t="shared" si="2"/>
        <v>2.7857142857142832E-4</v>
      </c>
      <c r="N48" s="549">
        <f t="shared" si="9"/>
        <v>700</v>
      </c>
      <c r="O48" s="49">
        <f t="shared" si="3"/>
        <v>32</v>
      </c>
      <c r="P48" s="113">
        <f t="shared" si="4"/>
        <v>668</v>
      </c>
      <c r="Q48" s="549">
        <f t="shared" si="5"/>
        <v>2.4550857142857141</v>
      </c>
      <c r="R48" s="186">
        <f t="shared" si="6"/>
        <v>1.6869142857142863</v>
      </c>
      <c r="S48" s="113">
        <f t="shared" si="10"/>
        <v>1.694028485232657</v>
      </c>
      <c r="T48" s="433"/>
    </row>
    <row r="49" spans="2:20" x14ac:dyDescent="0.35">
      <c r="B49" s="116">
        <v>42478</v>
      </c>
      <c r="C49" s="186">
        <v>4.0919999999999996</v>
      </c>
      <c r="D49" s="344" t="str">
        <f t="shared" si="0"/>
        <v>14/03/2023</v>
      </c>
      <c r="E49" s="419">
        <f t="shared" si="11"/>
        <v>6.9021218343600275</v>
      </c>
      <c r="F49" s="549">
        <f t="shared" si="1"/>
        <v>0</v>
      </c>
      <c r="G49" s="559"/>
      <c r="H49" s="433"/>
      <c r="I49" s="187">
        <v>2.4209999999999998</v>
      </c>
      <c r="J49" s="187">
        <v>2.234</v>
      </c>
      <c r="K49" s="246">
        <f t="shared" si="7"/>
        <v>45031</v>
      </c>
      <c r="L49" s="148">
        <f t="shared" si="8"/>
        <v>44331</v>
      </c>
      <c r="M49" s="186">
        <f t="shared" si="2"/>
        <v>2.6714285714285691E-4</v>
      </c>
      <c r="N49" s="549">
        <f t="shared" si="9"/>
        <v>700</v>
      </c>
      <c r="O49" s="49">
        <f t="shared" si="3"/>
        <v>32</v>
      </c>
      <c r="P49" s="113">
        <f t="shared" si="4"/>
        <v>668</v>
      </c>
      <c r="Q49" s="549">
        <f t="shared" si="5"/>
        <v>2.4124514285714285</v>
      </c>
      <c r="R49" s="186">
        <f t="shared" si="6"/>
        <v>1.6795485714285712</v>
      </c>
      <c r="S49" s="113">
        <f t="shared" si="10"/>
        <v>1.6866007799380522</v>
      </c>
      <c r="T49" s="433"/>
    </row>
    <row r="50" spans="2:20" x14ac:dyDescent="0.35">
      <c r="B50" s="116">
        <v>42479</v>
      </c>
      <c r="C50" s="186">
        <v>4.1210000000000004</v>
      </c>
      <c r="D50" s="344" t="str">
        <f t="shared" si="0"/>
        <v>14/03/2023</v>
      </c>
      <c r="E50" s="419">
        <f t="shared" si="11"/>
        <v>6.8993839835728954</v>
      </c>
      <c r="F50" s="549">
        <f t="shared" si="1"/>
        <v>0</v>
      </c>
      <c r="G50" s="559"/>
      <c r="H50" s="433"/>
      <c r="I50" s="187">
        <v>2.46</v>
      </c>
      <c r="J50" s="187">
        <v>2.2709999999999999</v>
      </c>
      <c r="K50" s="246">
        <f t="shared" si="7"/>
        <v>45031</v>
      </c>
      <c r="L50" s="148">
        <f t="shared" si="8"/>
        <v>44331</v>
      </c>
      <c r="M50" s="186">
        <f t="shared" si="2"/>
        <v>2.7000000000000006E-4</v>
      </c>
      <c r="N50" s="549">
        <f t="shared" si="9"/>
        <v>700</v>
      </c>
      <c r="O50" s="49">
        <f t="shared" si="3"/>
        <v>32</v>
      </c>
      <c r="P50" s="113">
        <f t="shared" si="4"/>
        <v>668</v>
      </c>
      <c r="Q50" s="549">
        <f t="shared" si="5"/>
        <v>2.4513599999999998</v>
      </c>
      <c r="R50" s="186">
        <f t="shared" si="6"/>
        <v>1.6696400000000007</v>
      </c>
      <c r="S50" s="113">
        <f t="shared" si="10"/>
        <v>1.6766092443239788</v>
      </c>
      <c r="T50" s="433"/>
    </row>
    <row r="51" spans="2:20" x14ac:dyDescent="0.35">
      <c r="B51" s="116">
        <v>42480</v>
      </c>
      <c r="C51" s="186">
        <v>4.0860000000000003</v>
      </c>
      <c r="D51" s="344" t="str">
        <f t="shared" si="0"/>
        <v>14/03/2023</v>
      </c>
      <c r="E51" s="419">
        <f t="shared" si="11"/>
        <v>6.8966461327857633</v>
      </c>
      <c r="F51" s="549">
        <f t="shared" si="1"/>
        <v>0</v>
      </c>
      <c r="G51" s="559"/>
      <c r="H51" s="433"/>
      <c r="I51" s="187">
        <v>2.4420000000000002</v>
      </c>
      <c r="J51" s="187">
        <v>2.258</v>
      </c>
      <c r="K51" s="246">
        <f t="shared" si="7"/>
        <v>45031</v>
      </c>
      <c r="L51" s="148">
        <f t="shared" si="8"/>
        <v>44331</v>
      </c>
      <c r="M51" s="186">
        <f t="shared" si="2"/>
        <v>2.6285714285714307E-4</v>
      </c>
      <c r="N51" s="549">
        <f t="shared" si="9"/>
        <v>700</v>
      </c>
      <c r="O51" s="49">
        <f t="shared" si="3"/>
        <v>32</v>
      </c>
      <c r="P51" s="113">
        <f t="shared" si="4"/>
        <v>668</v>
      </c>
      <c r="Q51" s="549">
        <f t="shared" si="5"/>
        <v>2.4335885714285714</v>
      </c>
      <c r="R51" s="186">
        <f t="shared" si="6"/>
        <v>1.6524114285714289</v>
      </c>
      <c r="S51" s="113">
        <f t="shared" si="10"/>
        <v>1.659237587394613</v>
      </c>
      <c r="T51" s="433"/>
    </row>
    <row r="52" spans="2:20" x14ac:dyDescent="0.35">
      <c r="B52" s="116">
        <v>42481</v>
      </c>
      <c r="C52" s="186">
        <v>4.0579999999999998</v>
      </c>
      <c r="D52" s="344" t="str">
        <f t="shared" si="0"/>
        <v>14/03/2023</v>
      </c>
      <c r="E52" s="419">
        <f t="shared" si="11"/>
        <v>6.8939082819986313</v>
      </c>
      <c r="F52" s="549">
        <f t="shared" si="1"/>
        <v>0</v>
      </c>
      <c r="G52" s="559"/>
      <c r="H52" s="433"/>
      <c r="I52" s="187">
        <v>2.4620000000000002</v>
      </c>
      <c r="J52" s="187">
        <v>2.2709999999999999</v>
      </c>
      <c r="K52" s="246">
        <f t="shared" si="7"/>
        <v>45031</v>
      </c>
      <c r="L52" s="148">
        <f t="shared" si="8"/>
        <v>44331</v>
      </c>
      <c r="M52" s="186">
        <f t="shared" si="2"/>
        <v>2.7285714285714326E-4</v>
      </c>
      <c r="N52" s="549">
        <f t="shared" si="9"/>
        <v>700</v>
      </c>
      <c r="O52" s="49">
        <f t="shared" si="3"/>
        <v>32</v>
      </c>
      <c r="P52" s="113">
        <f t="shared" si="4"/>
        <v>668</v>
      </c>
      <c r="Q52" s="549">
        <f t="shared" si="5"/>
        <v>2.4532685714285716</v>
      </c>
      <c r="R52" s="186">
        <f t="shared" si="6"/>
        <v>1.6047314285714283</v>
      </c>
      <c r="S52" s="113">
        <f t="shared" si="10"/>
        <v>1.611169335966034</v>
      </c>
      <c r="T52" s="433"/>
    </row>
    <row r="53" spans="2:20" x14ac:dyDescent="0.35">
      <c r="B53" s="116">
        <v>42482</v>
      </c>
      <c r="C53" s="186">
        <v>4.0389999999999997</v>
      </c>
      <c r="D53" s="344" t="str">
        <f t="shared" si="0"/>
        <v>14/03/2023</v>
      </c>
      <c r="E53" s="419">
        <f t="shared" si="11"/>
        <v>6.8911704312114992</v>
      </c>
      <c r="F53" s="549">
        <f t="shared" si="1"/>
        <v>0</v>
      </c>
      <c r="G53" s="559"/>
      <c r="H53" s="433"/>
      <c r="I53" s="187">
        <v>2.468</v>
      </c>
      <c r="J53" s="187">
        <v>2.274</v>
      </c>
      <c r="K53" s="246">
        <f t="shared" si="7"/>
        <v>45031</v>
      </c>
      <c r="L53" s="148">
        <f t="shared" si="8"/>
        <v>44331</v>
      </c>
      <c r="M53" s="186">
        <f t="shared" si="2"/>
        <v>2.771428571428571E-4</v>
      </c>
      <c r="N53" s="549">
        <f t="shared" si="9"/>
        <v>700</v>
      </c>
      <c r="O53" s="49">
        <f t="shared" si="3"/>
        <v>32</v>
      </c>
      <c r="P53" s="113">
        <f t="shared" si="4"/>
        <v>668</v>
      </c>
      <c r="Q53" s="549">
        <f t="shared" si="5"/>
        <v>2.4591314285714287</v>
      </c>
      <c r="R53" s="186">
        <f t="shared" si="6"/>
        <v>1.579868571428571</v>
      </c>
      <c r="S53" s="113">
        <f t="shared" si="10"/>
        <v>1.5861085331860147</v>
      </c>
      <c r="T53" s="433"/>
    </row>
    <row r="54" spans="2:20" x14ac:dyDescent="0.35">
      <c r="B54" s="116">
        <v>42485</v>
      </c>
      <c r="C54" s="186" t="s">
        <v>437</v>
      </c>
      <c r="D54" s="344" t="str">
        <f t="shared" si="0"/>
        <v>14/03/2023</v>
      </c>
      <c r="E54" s="419" t="str">
        <f t="shared" si="11"/>
        <v/>
      </c>
      <c r="F54" s="549">
        <f t="shared" si="1"/>
        <v>0</v>
      </c>
      <c r="G54" s="559"/>
      <c r="H54" s="433"/>
      <c r="I54" s="187">
        <v>2.4670000000000001</v>
      </c>
      <c r="J54" s="187">
        <v>2.274</v>
      </c>
      <c r="K54" s="246">
        <f t="shared" si="7"/>
        <v>45031</v>
      </c>
      <c r="L54" s="148">
        <f t="shared" si="8"/>
        <v>44331</v>
      </c>
      <c r="M54" s="186">
        <f t="shared" si="2"/>
        <v>2.7571428571428582E-4</v>
      </c>
      <c r="N54" s="549">
        <f t="shared" si="9"/>
        <v>700</v>
      </c>
      <c r="O54" s="49">
        <f t="shared" si="3"/>
        <v>32</v>
      </c>
      <c r="P54" s="113">
        <f t="shared" si="4"/>
        <v>668</v>
      </c>
      <c r="Q54" s="549">
        <f t="shared" si="5"/>
        <v>2.4581771428571431</v>
      </c>
      <c r="R54" s="186" t="str">
        <f t="shared" si="6"/>
        <v/>
      </c>
      <c r="S54" s="113" t="str">
        <f t="shared" si="10"/>
        <v/>
      </c>
      <c r="T54" s="433"/>
    </row>
    <row r="55" spans="2:20" x14ac:dyDescent="0.35">
      <c r="B55" s="116">
        <v>42486</v>
      </c>
      <c r="C55" s="186">
        <v>4.1470000000000002</v>
      </c>
      <c r="D55" s="344" t="str">
        <f t="shared" si="0"/>
        <v>14/03/2023</v>
      </c>
      <c r="E55" s="419">
        <f t="shared" si="11"/>
        <v>6.8802190280629709</v>
      </c>
      <c r="F55" s="549">
        <f t="shared" si="1"/>
        <v>0</v>
      </c>
      <c r="G55" s="559"/>
      <c r="H55" s="433"/>
      <c r="I55" s="187">
        <v>2.512</v>
      </c>
      <c r="J55" s="187">
        <v>2.3180000000000001</v>
      </c>
      <c r="K55" s="246">
        <f t="shared" si="7"/>
        <v>45031</v>
      </c>
      <c r="L55" s="148">
        <f t="shared" si="8"/>
        <v>44331</v>
      </c>
      <c r="M55" s="186">
        <f t="shared" si="2"/>
        <v>2.771428571428571E-4</v>
      </c>
      <c r="N55" s="549">
        <f t="shared" si="9"/>
        <v>700</v>
      </c>
      <c r="O55" s="49">
        <f t="shared" si="3"/>
        <v>32</v>
      </c>
      <c r="P55" s="113">
        <f t="shared" si="4"/>
        <v>668</v>
      </c>
      <c r="Q55" s="549">
        <f t="shared" si="5"/>
        <v>2.5031314285714288</v>
      </c>
      <c r="R55" s="186">
        <f t="shared" si="6"/>
        <v>1.6438685714285715</v>
      </c>
      <c r="S55" s="113">
        <f t="shared" si="10"/>
        <v>1.6506243311289026</v>
      </c>
      <c r="T55" s="433"/>
    </row>
    <row r="56" spans="2:20" x14ac:dyDescent="0.35">
      <c r="B56" s="116">
        <v>42487</v>
      </c>
      <c r="C56" s="186">
        <v>4.0730000000000004</v>
      </c>
      <c r="D56" s="344" t="str">
        <f t="shared" si="0"/>
        <v>14/03/2023</v>
      </c>
      <c r="E56" s="419">
        <f t="shared" si="11"/>
        <v>6.8774811772758389</v>
      </c>
      <c r="F56" s="549">
        <f t="shared" si="1"/>
        <v>0</v>
      </c>
      <c r="G56" s="559"/>
      <c r="H56" s="433"/>
      <c r="I56" s="187">
        <v>2.5019999999999998</v>
      </c>
      <c r="J56" s="187">
        <v>2.3069999999999999</v>
      </c>
      <c r="K56" s="246">
        <f t="shared" si="7"/>
        <v>45031</v>
      </c>
      <c r="L56" s="148">
        <f t="shared" si="8"/>
        <v>44331</v>
      </c>
      <c r="M56" s="186">
        <f t="shared" si="2"/>
        <v>2.7857142857142832E-4</v>
      </c>
      <c r="N56" s="549">
        <f t="shared" si="9"/>
        <v>700</v>
      </c>
      <c r="O56" s="49">
        <f t="shared" si="3"/>
        <v>32</v>
      </c>
      <c r="P56" s="113">
        <f t="shared" si="4"/>
        <v>668</v>
      </c>
      <c r="Q56" s="549">
        <f t="shared" si="5"/>
        <v>2.4930857142857139</v>
      </c>
      <c r="R56" s="186">
        <f t="shared" si="6"/>
        <v>1.5799142857142865</v>
      </c>
      <c r="S56" s="113">
        <f t="shared" si="10"/>
        <v>1.586154608589796</v>
      </c>
      <c r="T56" s="433"/>
    </row>
    <row r="57" spans="2:20" x14ac:dyDescent="0.35">
      <c r="B57" s="116">
        <v>42488</v>
      </c>
      <c r="C57" s="186">
        <v>4.0590000000000002</v>
      </c>
      <c r="D57" s="344" t="str">
        <f t="shared" si="0"/>
        <v>14/03/2023</v>
      </c>
      <c r="E57" s="419">
        <f t="shared" si="11"/>
        <v>6.8747433264887068</v>
      </c>
      <c r="F57" s="549">
        <f t="shared" si="1"/>
        <v>0</v>
      </c>
      <c r="G57" s="559"/>
      <c r="H57" s="433"/>
      <c r="I57" s="187">
        <v>2.4670000000000001</v>
      </c>
      <c r="J57" s="187">
        <v>2.29</v>
      </c>
      <c r="K57" s="246">
        <f t="shared" si="7"/>
        <v>45031</v>
      </c>
      <c r="L57" s="148">
        <f t="shared" si="8"/>
        <v>44331</v>
      </c>
      <c r="M57" s="186">
        <f t="shared" si="2"/>
        <v>2.5285714285714294E-4</v>
      </c>
      <c r="N57" s="549">
        <f t="shared" si="9"/>
        <v>700</v>
      </c>
      <c r="O57" s="49">
        <f t="shared" si="3"/>
        <v>32</v>
      </c>
      <c r="P57" s="113">
        <f t="shared" si="4"/>
        <v>668</v>
      </c>
      <c r="Q57" s="549">
        <f t="shared" si="5"/>
        <v>2.4589085714285717</v>
      </c>
      <c r="R57" s="186">
        <f t="shared" si="6"/>
        <v>1.6000914285714285</v>
      </c>
      <c r="S57" s="113">
        <f t="shared" si="10"/>
        <v>1.6064921600208892</v>
      </c>
      <c r="T57" s="433"/>
    </row>
    <row r="58" spans="2:20" x14ac:dyDescent="0.35">
      <c r="B58" s="116">
        <v>42489</v>
      </c>
      <c r="C58" s="186">
        <v>4.0620000000000003</v>
      </c>
      <c r="D58" s="344" t="str">
        <f t="shared" si="0"/>
        <v>14/03/2023</v>
      </c>
      <c r="E58" s="419">
        <f t="shared" si="11"/>
        <v>6.8720054757015738</v>
      </c>
      <c r="F58" s="549">
        <f t="shared" si="1"/>
        <v>0</v>
      </c>
      <c r="G58" s="559"/>
      <c r="H58" s="433"/>
      <c r="I58" s="187">
        <v>2.4540000000000002</v>
      </c>
      <c r="J58" s="187">
        <v>2.2789999999999999</v>
      </c>
      <c r="K58" s="246">
        <f t="shared" si="7"/>
        <v>45031</v>
      </c>
      <c r="L58" s="148">
        <f t="shared" si="8"/>
        <v>44331</v>
      </c>
      <c r="M58" s="186">
        <f t="shared" si="2"/>
        <v>2.5000000000000038E-4</v>
      </c>
      <c r="N58" s="549">
        <f t="shared" si="9"/>
        <v>700</v>
      </c>
      <c r="O58" s="49">
        <f t="shared" si="3"/>
        <v>32</v>
      </c>
      <c r="P58" s="113">
        <f t="shared" si="4"/>
        <v>668</v>
      </c>
      <c r="Q58" s="549">
        <f t="shared" si="5"/>
        <v>2.4460000000000002</v>
      </c>
      <c r="R58" s="186">
        <f t="shared" si="6"/>
        <v>1.6160000000000001</v>
      </c>
      <c r="S58" s="113">
        <f t="shared" si="10"/>
        <v>1.6225286400000094</v>
      </c>
      <c r="T58" s="433"/>
    </row>
    <row r="59" spans="2:20" x14ac:dyDescent="0.35">
      <c r="B59" s="116">
        <v>42492</v>
      </c>
      <c r="C59" s="186">
        <v>4.0730000000000004</v>
      </c>
      <c r="D59" s="344" t="str">
        <f t="shared" si="0"/>
        <v>14/03/2023</v>
      </c>
      <c r="E59" s="419">
        <f t="shared" si="11"/>
        <v>6.8637919233401776</v>
      </c>
      <c r="F59" s="549">
        <f t="shared" si="1"/>
        <v>0</v>
      </c>
      <c r="G59" s="559"/>
      <c r="H59" s="433"/>
      <c r="I59" s="187">
        <v>2.4550000000000001</v>
      </c>
      <c r="J59" s="187">
        <v>2.2800000000000002</v>
      </c>
      <c r="K59" s="246">
        <f t="shared" si="7"/>
        <v>45031</v>
      </c>
      <c r="L59" s="148">
        <f t="shared" si="8"/>
        <v>44331</v>
      </c>
      <c r="M59" s="186">
        <f t="shared" si="2"/>
        <v>2.4999999999999973E-4</v>
      </c>
      <c r="N59" s="549">
        <f t="shared" si="9"/>
        <v>700</v>
      </c>
      <c r="O59" s="49">
        <f t="shared" si="3"/>
        <v>32</v>
      </c>
      <c r="P59" s="113">
        <f t="shared" si="4"/>
        <v>668</v>
      </c>
      <c r="Q59" s="549">
        <f t="shared" si="5"/>
        <v>2.4470000000000001</v>
      </c>
      <c r="R59" s="186">
        <f t="shared" si="6"/>
        <v>1.6260000000000003</v>
      </c>
      <c r="S59" s="113">
        <f t="shared" si="10"/>
        <v>1.6326096899999865</v>
      </c>
      <c r="T59" s="433"/>
    </row>
    <row r="60" spans="2:20" x14ac:dyDescent="0.35">
      <c r="B60" s="116">
        <v>42493</v>
      </c>
      <c r="C60" s="186">
        <v>4.1449999999999996</v>
      </c>
      <c r="D60" s="344" t="str">
        <f t="shared" si="0"/>
        <v>14/03/2023</v>
      </c>
      <c r="E60" s="419">
        <f t="shared" si="11"/>
        <v>6.8610540725530456</v>
      </c>
      <c r="F60" s="549">
        <f t="shared" si="1"/>
        <v>0</v>
      </c>
      <c r="G60" s="559"/>
      <c r="H60" s="433"/>
      <c r="I60" s="187">
        <v>2.4859999999999998</v>
      </c>
      <c r="J60" s="187">
        <v>2.3079999999999998</v>
      </c>
      <c r="K60" s="246">
        <f t="shared" si="7"/>
        <v>45031</v>
      </c>
      <c r="L60" s="148">
        <f t="shared" si="8"/>
        <v>44331</v>
      </c>
      <c r="M60" s="186">
        <f t="shared" si="2"/>
        <v>2.5428571428571422E-4</v>
      </c>
      <c r="N60" s="549">
        <f t="shared" si="9"/>
        <v>700</v>
      </c>
      <c r="O60" s="49">
        <f t="shared" si="3"/>
        <v>32</v>
      </c>
      <c r="P60" s="113">
        <f t="shared" si="4"/>
        <v>668</v>
      </c>
      <c r="Q60" s="549">
        <f t="shared" si="5"/>
        <v>2.4778628571428567</v>
      </c>
      <c r="R60" s="186">
        <f t="shared" si="6"/>
        <v>1.6671371428571429</v>
      </c>
      <c r="S60" s="113">
        <f t="shared" si="10"/>
        <v>1.6740855084898865</v>
      </c>
      <c r="T60" s="433"/>
    </row>
    <row r="61" spans="2:20" x14ac:dyDescent="0.35">
      <c r="B61" s="116">
        <v>42494</v>
      </c>
      <c r="C61" s="186">
        <v>4.048</v>
      </c>
      <c r="D61" s="344" t="str">
        <f t="shared" si="0"/>
        <v>14/03/2023</v>
      </c>
      <c r="E61" s="419">
        <f t="shared" si="11"/>
        <v>6.8583162217659135</v>
      </c>
      <c r="F61" s="549">
        <f t="shared" si="1"/>
        <v>0</v>
      </c>
      <c r="G61" s="559"/>
      <c r="H61" s="433"/>
      <c r="I61" s="187">
        <v>2.4</v>
      </c>
      <c r="J61" s="187">
        <v>2.2359999999999998</v>
      </c>
      <c r="K61" s="246">
        <f t="shared" si="7"/>
        <v>45031</v>
      </c>
      <c r="L61" s="148">
        <f t="shared" si="8"/>
        <v>44331</v>
      </c>
      <c r="M61" s="186">
        <f t="shared" si="2"/>
        <v>2.3428571428571449E-4</v>
      </c>
      <c r="N61" s="549">
        <f t="shared" si="9"/>
        <v>700</v>
      </c>
      <c r="O61" s="49">
        <f t="shared" si="3"/>
        <v>32</v>
      </c>
      <c r="P61" s="113">
        <f t="shared" si="4"/>
        <v>668</v>
      </c>
      <c r="Q61" s="549">
        <f t="shared" si="5"/>
        <v>2.392502857142857</v>
      </c>
      <c r="R61" s="186">
        <f t="shared" si="6"/>
        <v>1.655497142857143</v>
      </c>
      <c r="S61" s="113">
        <f t="shared" si="10"/>
        <v>1.6623488198321823</v>
      </c>
      <c r="T61" s="433"/>
    </row>
    <row r="62" spans="2:20" x14ac:dyDescent="0.35">
      <c r="B62" s="116">
        <v>42495</v>
      </c>
      <c r="C62" s="186">
        <v>4.008</v>
      </c>
      <c r="D62" s="344" t="str">
        <f t="shared" si="0"/>
        <v>14/03/2023</v>
      </c>
      <c r="E62" s="419">
        <f t="shared" si="11"/>
        <v>6.8555783709787814</v>
      </c>
      <c r="F62" s="549">
        <f t="shared" si="1"/>
        <v>0</v>
      </c>
      <c r="G62" s="559"/>
      <c r="H62" s="433"/>
      <c r="I62" s="187">
        <v>2.3540000000000001</v>
      </c>
      <c r="J62" s="187">
        <v>2.2010000000000001</v>
      </c>
      <c r="K62" s="246">
        <f t="shared" si="7"/>
        <v>45031</v>
      </c>
      <c r="L62" s="148">
        <f t="shared" si="8"/>
        <v>44331</v>
      </c>
      <c r="M62" s="186">
        <f t="shared" si="2"/>
        <v>2.1857142857142859E-4</v>
      </c>
      <c r="N62" s="549">
        <f t="shared" si="9"/>
        <v>700</v>
      </c>
      <c r="O62" s="49">
        <f t="shared" si="3"/>
        <v>32</v>
      </c>
      <c r="P62" s="113">
        <f t="shared" si="4"/>
        <v>668</v>
      </c>
      <c r="Q62" s="549">
        <f t="shared" si="5"/>
        <v>2.3470057142857144</v>
      </c>
      <c r="R62" s="186">
        <f t="shared" si="6"/>
        <v>1.6609942857142856</v>
      </c>
      <c r="S62" s="113">
        <f t="shared" si="10"/>
        <v>1.6678915407572381</v>
      </c>
      <c r="T62" s="433"/>
    </row>
    <row r="63" spans="2:20" x14ac:dyDescent="0.35">
      <c r="B63" s="116">
        <v>42496</v>
      </c>
      <c r="C63" s="186">
        <v>3.91</v>
      </c>
      <c r="D63" s="344" t="str">
        <f t="shared" si="0"/>
        <v>14/03/2023</v>
      </c>
      <c r="E63" s="419">
        <f t="shared" si="11"/>
        <v>6.8528405201916494</v>
      </c>
      <c r="F63" s="549">
        <f t="shared" si="1"/>
        <v>0</v>
      </c>
      <c r="G63" s="559"/>
      <c r="H63" s="433"/>
      <c r="I63" s="187">
        <v>2.2640000000000002</v>
      </c>
      <c r="J63" s="187">
        <v>2.1139999999999999</v>
      </c>
      <c r="K63" s="246">
        <f t="shared" si="7"/>
        <v>45031</v>
      </c>
      <c r="L63" s="148">
        <f t="shared" si="8"/>
        <v>44331</v>
      </c>
      <c r="M63" s="186">
        <f t="shared" si="2"/>
        <v>2.1428571428571479E-4</v>
      </c>
      <c r="N63" s="549">
        <f t="shared" si="9"/>
        <v>700</v>
      </c>
      <c r="O63" s="49">
        <f t="shared" si="3"/>
        <v>32</v>
      </c>
      <c r="P63" s="113">
        <f t="shared" si="4"/>
        <v>668</v>
      </c>
      <c r="Q63" s="549">
        <f t="shared" si="5"/>
        <v>2.2571428571428576</v>
      </c>
      <c r="R63" s="186">
        <f t="shared" si="6"/>
        <v>1.6528571428571426</v>
      </c>
      <c r="S63" s="113">
        <f t="shared" si="10"/>
        <v>1.6596869846938533</v>
      </c>
      <c r="T63" s="433"/>
    </row>
    <row r="64" spans="2:20" x14ac:dyDescent="0.35">
      <c r="B64" s="116">
        <v>42499</v>
      </c>
      <c r="C64" s="186">
        <v>3.8959999999999999</v>
      </c>
      <c r="D64" s="344" t="str">
        <f t="shared" si="0"/>
        <v>14/03/2023</v>
      </c>
      <c r="E64" s="419">
        <f t="shared" si="11"/>
        <v>6.8446269678302532</v>
      </c>
      <c r="F64" s="549">
        <f t="shared" si="1"/>
        <v>0</v>
      </c>
      <c r="G64" s="559"/>
      <c r="H64" s="433"/>
      <c r="I64" s="187">
        <v>2.278</v>
      </c>
      <c r="J64" s="187">
        <v>2.137</v>
      </c>
      <c r="K64" s="246">
        <f t="shared" si="7"/>
        <v>45031</v>
      </c>
      <c r="L64" s="148">
        <f t="shared" si="8"/>
        <v>44331</v>
      </c>
      <c r="M64" s="186">
        <f t="shared" si="2"/>
        <v>2.0142857142857145E-4</v>
      </c>
      <c r="N64" s="549">
        <f t="shared" si="9"/>
        <v>700</v>
      </c>
      <c r="O64" s="49">
        <f t="shared" si="3"/>
        <v>32</v>
      </c>
      <c r="P64" s="113">
        <f t="shared" si="4"/>
        <v>668</v>
      </c>
      <c r="Q64" s="549">
        <f t="shared" si="5"/>
        <v>2.2715542857142856</v>
      </c>
      <c r="R64" s="186">
        <f t="shared" si="6"/>
        <v>1.6244457142857143</v>
      </c>
      <c r="S64" s="113">
        <f t="shared" si="10"/>
        <v>1.631042773982383</v>
      </c>
      <c r="T64" s="433"/>
    </row>
    <row r="65" spans="2:20" x14ac:dyDescent="0.35">
      <c r="B65" s="116">
        <v>42500</v>
      </c>
      <c r="C65" s="186">
        <v>3.875</v>
      </c>
      <c r="D65" s="344" t="str">
        <f t="shared" si="0"/>
        <v>14/03/2023</v>
      </c>
      <c r="E65" s="419">
        <f t="shared" si="11"/>
        <v>6.8418891170431211</v>
      </c>
      <c r="F65" s="549">
        <f t="shared" si="1"/>
        <v>0</v>
      </c>
      <c r="G65" s="559"/>
      <c r="H65" s="433"/>
      <c r="I65" s="187">
        <v>2.242</v>
      </c>
      <c r="J65" s="187">
        <v>2.113</v>
      </c>
      <c r="K65" s="246">
        <f t="shared" si="7"/>
        <v>45031</v>
      </c>
      <c r="L65" s="148">
        <f t="shared" si="8"/>
        <v>44331</v>
      </c>
      <c r="M65" s="186">
        <f t="shared" si="2"/>
        <v>1.8428571428571428E-4</v>
      </c>
      <c r="N65" s="549">
        <f t="shared" si="9"/>
        <v>700</v>
      </c>
      <c r="O65" s="49">
        <f t="shared" si="3"/>
        <v>32</v>
      </c>
      <c r="P65" s="113">
        <f t="shared" si="4"/>
        <v>668</v>
      </c>
      <c r="Q65" s="549">
        <f t="shared" si="5"/>
        <v>2.2361028571428569</v>
      </c>
      <c r="R65" s="186">
        <f t="shared" si="6"/>
        <v>1.6388971428571431</v>
      </c>
      <c r="S65" s="113">
        <f t="shared" si="10"/>
        <v>1.645612102469296</v>
      </c>
      <c r="T65" s="433"/>
    </row>
    <row r="66" spans="2:20" x14ac:dyDescent="0.35">
      <c r="B66" s="116">
        <v>42501</v>
      </c>
      <c r="C66" s="186">
        <v>3.883</v>
      </c>
      <c r="D66" s="344" t="str">
        <f t="shared" si="0"/>
        <v>14/03/2023</v>
      </c>
      <c r="E66" s="419">
        <f t="shared" si="11"/>
        <v>6.839151266255989</v>
      </c>
      <c r="F66" s="549">
        <f t="shared" si="1"/>
        <v>0</v>
      </c>
      <c r="G66" s="559"/>
      <c r="H66" s="433"/>
      <c r="I66" s="187">
        <v>2.25</v>
      </c>
      <c r="J66" s="187">
        <v>2.1240000000000001</v>
      </c>
      <c r="K66" s="246">
        <f t="shared" si="7"/>
        <v>45031</v>
      </c>
      <c r="L66" s="148">
        <f t="shared" si="8"/>
        <v>44331</v>
      </c>
      <c r="M66" s="186">
        <f t="shared" si="2"/>
        <v>1.7999999999999985E-4</v>
      </c>
      <c r="N66" s="549">
        <f t="shared" si="9"/>
        <v>700</v>
      </c>
      <c r="O66" s="49">
        <f t="shared" si="3"/>
        <v>32</v>
      </c>
      <c r="P66" s="113">
        <f t="shared" si="4"/>
        <v>668</v>
      </c>
      <c r="Q66" s="549">
        <f t="shared" si="5"/>
        <v>2.24424</v>
      </c>
      <c r="R66" s="186">
        <f t="shared" si="6"/>
        <v>1.63876</v>
      </c>
      <c r="S66" s="113">
        <f t="shared" si="10"/>
        <v>1.6454738358439913</v>
      </c>
      <c r="T66" s="433"/>
    </row>
    <row r="67" spans="2:20" x14ac:dyDescent="0.35">
      <c r="B67" s="116">
        <v>42502</v>
      </c>
      <c r="C67" s="186">
        <v>3.9180000000000001</v>
      </c>
      <c r="D67" s="344" t="str">
        <f t="shared" si="0"/>
        <v>14/03/2023</v>
      </c>
      <c r="E67" s="419">
        <f t="shared" si="11"/>
        <v>6.8364134154688569</v>
      </c>
      <c r="F67" s="549">
        <f t="shared" si="1"/>
        <v>0</v>
      </c>
      <c r="G67" s="559"/>
      <c r="H67" s="433"/>
      <c r="I67" s="187">
        <v>2.2549999999999999</v>
      </c>
      <c r="J67" s="187">
        <v>2.1360000000000001</v>
      </c>
      <c r="K67" s="246">
        <f t="shared" si="7"/>
        <v>45031</v>
      </c>
      <c r="L67" s="148">
        <f t="shared" si="8"/>
        <v>44331</v>
      </c>
      <c r="M67" s="186">
        <f t="shared" si="2"/>
        <v>1.6999999999999969E-4</v>
      </c>
      <c r="N67" s="549">
        <f t="shared" si="9"/>
        <v>700</v>
      </c>
      <c r="O67" s="49">
        <f t="shared" si="3"/>
        <v>32</v>
      </c>
      <c r="P67" s="113">
        <f t="shared" si="4"/>
        <v>668</v>
      </c>
      <c r="Q67" s="549">
        <f t="shared" si="5"/>
        <v>2.2495599999999998</v>
      </c>
      <c r="R67" s="186">
        <f t="shared" si="6"/>
        <v>1.6684400000000004</v>
      </c>
      <c r="S67" s="113">
        <f t="shared" si="10"/>
        <v>1.6753992300839959</v>
      </c>
      <c r="T67" s="433"/>
    </row>
    <row r="68" spans="2:20" x14ac:dyDescent="0.35">
      <c r="B68" s="116">
        <v>42503</v>
      </c>
      <c r="C68" s="186">
        <v>3.9290000000000003</v>
      </c>
      <c r="D68" s="344" t="str">
        <f t="shared" si="0"/>
        <v>14/03/2023</v>
      </c>
      <c r="E68" s="419">
        <f t="shared" si="11"/>
        <v>6.8336755646817249</v>
      </c>
      <c r="F68" s="549">
        <f t="shared" si="1"/>
        <v>0</v>
      </c>
      <c r="G68" s="559"/>
      <c r="H68" s="433"/>
      <c r="I68" s="187">
        <v>2.27</v>
      </c>
      <c r="J68" s="187">
        <v>2.1619999999999999</v>
      </c>
      <c r="K68" s="246">
        <f t="shared" si="7"/>
        <v>45031</v>
      </c>
      <c r="L68" s="148">
        <f t="shared" si="8"/>
        <v>44331</v>
      </c>
      <c r="M68" s="186">
        <f t="shared" si="2"/>
        <v>1.5428571428571442E-4</v>
      </c>
      <c r="N68" s="549">
        <f t="shared" si="9"/>
        <v>700</v>
      </c>
      <c r="O68" s="49">
        <f t="shared" si="3"/>
        <v>32</v>
      </c>
      <c r="P68" s="113">
        <f t="shared" si="4"/>
        <v>668</v>
      </c>
      <c r="Q68" s="549">
        <f t="shared" si="5"/>
        <v>2.265062857142857</v>
      </c>
      <c r="R68" s="186">
        <f t="shared" si="6"/>
        <v>1.6639371428571432</v>
      </c>
      <c r="S68" s="113">
        <f t="shared" si="10"/>
        <v>1.6708588598955965</v>
      </c>
      <c r="T68" s="433"/>
    </row>
    <row r="69" spans="2:20" x14ac:dyDescent="0.35">
      <c r="B69" s="116">
        <v>42506</v>
      </c>
      <c r="C69" s="186">
        <v>3.9039999999999999</v>
      </c>
      <c r="D69" s="344" t="str">
        <f t="shared" si="0"/>
        <v>14/03/2023</v>
      </c>
      <c r="E69" s="419">
        <f t="shared" si="11"/>
        <v>6.8254620123203287</v>
      </c>
      <c r="F69" s="549">
        <f t="shared" si="1"/>
        <v>0</v>
      </c>
      <c r="G69" s="559"/>
      <c r="H69" s="433"/>
      <c r="I69" s="187">
        <v>2.2400000000000002</v>
      </c>
      <c r="J69" s="187">
        <v>2.1390000000000002</v>
      </c>
      <c r="K69" s="246">
        <f t="shared" si="7"/>
        <v>45031</v>
      </c>
      <c r="L69" s="148">
        <f t="shared" si="8"/>
        <v>44331</v>
      </c>
      <c r="M69" s="186">
        <f t="shared" si="2"/>
        <v>1.4428571428571425E-4</v>
      </c>
      <c r="N69" s="549">
        <f t="shared" si="9"/>
        <v>700</v>
      </c>
      <c r="O69" s="49">
        <f t="shared" si="3"/>
        <v>32</v>
      </c>
      <c r="P69" s="113">
        <f t="shared" si="4"/>
        <v>668</v>
      </c>
      <c r="Q69" s="549">
        <f t="shared" si="5"/>
        <v>2.2353828571428576</v>
      </c>
      <c r="R69" s="186">
        <f t="shared" si="6"/>
        <v>1.6686171428571424</v>
      </c>
      <c r="S69" s="113">
        <f t="shared" si="10"/>
        <v>1.6755778507807184</v>
      </c>
      <c r="T69" s="433"/>
    </row>
    <row r="70" spans="2:20" x14ac:dyDescent="0.35">
      <c r="B70" s="116">
        <v>42507</v>
      </c>
      <c r="C70" s="186">
        <v>3.927</v>
      </c>
      <c r="D70" s="344" t="str">
        <f t="shared" si="0"/>
        <v>14/03/2023</v>
      </c>
      <c r="E70" s="419">
        <f t="shared" si="11"/>
        <v>6.8227241615331966</v>
      </c>
      <c r="F70" s="549">
        <f t="shared" si="1"/>
        <v>0</v>
      </c>
      <c r="G70" s="559"/>
      <c r="H70" s="433"/>
      <c r="I70" s="187">
        <v>2.274</v>
      </c>
      <c r="J70" s="187">
        <v>2.1720000000000002</v>
      </c>
      <c r="K70" s="246">
        <f t="shared" si="7"/>
        <v>45031</v>
      </c>
      <c r="L70" s="148">
        <f t="shared" si="8"/>
        <v>44331</v>
      </c>
      <c r="M70" s="186">
        <f t="shared" si="2"/>
        <v>1.4571428571428553E-4</v>
      </c>
      <c r="N70" s="549">
        <f t="shared" si="9"/>
        <v>700</v>
      </c>
      <c r="O70" s="49">
        <f t="shared" si="3"/>
        <v>32</v>
      </c>
      <c r="P70" s="113">
        <f t="shared" si="4"/>
        <v>668</v>
      </c>
      <c r="Q70" s="549">
        <f t="shared" si="5"/>
        <v>2.2693371428571427</v>
      </c>
      <c r="R70" s="186">
        <f t="shared" si="6"/>
        <v>1.6576628571428573</v>
      </c>
      <c r="S70" s="113">
        <f t="shared" si="10"/>
        <v>1.6645324725127253</v>
      </c>
      <c r="T70" s="433"/>
    </row>
    <row r="71" spans="2:20" x14ac:dyDescent="0.35">
      <c r="B71" s="116">
        <v>42508</v>
      </c>
      <c r="C71" s="186">
        <v>3.9420000000000002</v>
      </c>
      <c r="D71" s="344" t="str">
        <f t="shared" si="0"/>
        <v>14/03/2023</v>
      </c>
      <c r="E71" s="419">
        <f t="shared" si="11"/>
        <v>6.8199863107460645</v>
      </c>
      <c r="F71" s="549">
        <f t="shared" si="1"/>
        <v>0</v>
      </c>
      <c r="G71" s="559"/>
      <c r="H71" s="433"/>
      <c r="I71" s="187">
        <v>2.2909999999999999</v>
      </c>
      <c r="J71" s="187">
        <v>2.198</v>
      </c>
      <c r="K71" s="246">
        <f t="shared" si="7"/>
        <v>45031</v>
      </c>
      <c r="L71" s="148">
        <f t="shared" si="8"/>
        <v>44331</v>
      </c>
      <c r="M71" s="186">
        <f t="shared" si="2"/>
        <v>1.3285714285714281E-4</v>
      </c>
      <c r="N71" s="549">
        <f t="shared" si="9"/>
        <v>700</v>
      </c>
      <c r="O71" s="49">
        <f t="shared" si="3"/>
        <v>32</v>
      </c>
      <c r="P71" s="113">
        <f t="shared" si="4"/>
        <v>668</v>
      </c>
      <c r="Q71" s="549">
        <f t="shared" si="5"/>
        <v>2.2867485714285714</v>
      </c>
      <c r="R71" s="186">
        <f t="shared" si="6"/>
        <v>1.6552514285714288</v>
      </c>
      <c r="S71" s="113">
        <f t="shared" si="10"/>
        <v>1.6621010718009144</v>
      </c>
      <c r="T71" s="433"/>
    </row>
    <row r="72" spans="2:20" x14ac:dyDescent="0.35">
      <c r="B72" s="116">
        <v>42509</v>
      </c>
      <c r="C72" s="186">
        <v>4.0010000000000003</v>
      </c>
      <c r="D72" s="344" t="str">
        <f t="shared" si="0"/>
        <v>14/03/2023</v>
      </c>
      <c r="E72" s="419">
        <f t="shared" si="11"/>
        <v>6.8172484599589325</v>
      </c>
      <c r="F72" s="549">
        <f t="shared" si="1"/>
        <v>0</v>
      </c>
      <c r="G72" s="559"/>
      <c r="H72" s="433"/>
      <c r="I72" s="187">
        <v>2.3559999999999999</v>
      </c>
      <c r="J72" s="187">
        <v>2.2629999999999999</v>
      </c>
      <c r="K72" s="246">
        <f t="shared" si="7"/>
        <v>45031</v>
      </c>
      <c r="L72" s="148">
        <f t="shared" si="8"/>
        <v>44331</v>
      </c>
      <c r="M72" s="186">
        <f t="shared" si="2"/>
        <v>1.3285714285714281E-4</v>
      </c>
      <c r="N72" s="549">
        <f t="shared" si="9"/>
        <v>700</v>
      </c>
      <c r="O72" s="49">
        <f t="shared" si="3"/>
        <v>32</v>
      </c>
      <c r="P72" s="113">
        <f t="shared" si="4"/>
        <v>668</v>
      </c>
      <c r="Q72" s="549">
        <f t="shared" si="5"/>
        <v>2.3517485714285713</v>
      </c>
      <c r="R72" s="186">
        <f t="shared" si="6"/>
        <v>1.649251428571429</v>
      </c>
      <c r="S72" s="113">
        <f t="shared" si="10"/>
        <v>1.6560515042580493</v>
      </c>
      <c r="T72" s="433"/>
    </row>
    <row r="73" spans="2:20" x14ac:dyDescent="0.35">
      <c r="B73" s="116">
        <v>42510</v>
      </c>
      <c r="C73" s="186">
        <v>3.9779999999999998</v>
      </c>
      <c r="D73" s="344" t="str">
        <f t="shared" si="0"/>
        <v>14/03/2023</v>
      </c>
      <c r="E73" s="419">
        <f t="shared" si="11"/>
        <v>6.8145106091718004</v>
      </c>
      <c r="F73" s="549">
        <f t="shared" si="1"/>
        <v>0</v>
      </c>
      <c r="G73" s="559"/>
      <c r="H73" s="433"/>
      <c r="I73" s="187">
        <v>2.3380000000000001</v>
      </c>
      <c r="J73" s="187">
        <v>2.2519999999999998</v>
      </c>
      <c r="K73" s="246">
        <f t="shared" si="7"/>
        <v>45031</v>
      </c>
      <c r="L73" s="148">
        <f t="shared" si="8"/>
        <v>44331</v>
      </c>
      <c r="M73" s="186">
        <f t="shared" si="2"/>
        <v>1.2285714285714328E-4</v>
      </c>
      <c r="N73" s="549">
        <f t="shared" si="9"/>
        <v>700</v>
      </c>
      <c r="O73" s="49">
        <f t="shared" si="3"/>
        <v>32</v>
      </c>
      <c r="P73" s="113">
        <f t="shared" si="4"/>
        <v>668</v>
      </c>
      <c r="Q73" s="549">
        <f t="shared" si="5"/>
        <v>2.3340685714285714</v>
      </c>
      <c r="R73" s="186">
        <f t="shared" si="6"/>
        <v>1.6439314285714284</v>
      </c>
      <c r="S73" s="113">
        <f t="shared" si="10"/>
        <v>1.650687704926046</v>
      </c>
      <c r="T73" s="433"/>
    </row>
    <row r="74" spans="2:20" x14ac:dyDescent="0.35">
      <c r="B74" s="116">
        <v>42513</v>
      </c>
      <c r="C74" s="186">
        <v>4.0039999999999996</v>
      </c>
      <c r="D74" s="344" t="str">
        <f t="shared" si="0"/>
        <v>14/03/2023</v>
      </c>
      <c r="E74" s="419">
        <f t="shared" si="11"/>
        <v>6.8062970568104042</v>
      </c>
      <c r="F74" s="549">
        <f t="shared" si="1"/>
        <v>0</v>
      </c>
      <c r="G74" s="559"/>
      <c r="H74" s="433"/>
      <c r="I74" s="187">
        <v>2.3650000000000002</v>
      </c>
      <c r="J74" s="187">
        <v>2.2890000000000001</v>
      </c>
      <c r="K74" s="246">
        <f t="shared" si="7"/>
        <v>45031</v>
      </c>
      <c r="L74" s="148">
        <f t="shared" si="8"/>
        <v>44331</v>
      </c>
      <c r="M74" s="186">
        <f t="shared" si="2"/>
        <v>1.0857142857142867E-4</v>
      </c>
      <c r="N74" s="549">
        <f t="shared" si="9"/>
        <v>700</v>
      </c>
      <c r="O74" s="49">
        <f t="shared" si="3"/>
        <v>32</v>
      </c>
      <c r="P74" s="113">
        <f t="shared" si="4"/>
        <v>668</v>
      </c>
      <c r="Q74" s="549">
        <f t="shared" si="5"/>
        <v>2.3615257142857145</v>
      </c>
      <c r="R74" s="186">
        <f t="shared" si="6"/>
        <v>1.6424742857142851</v>
      </c>
      <c r="S74" s="113">
        <f t="shared" si="10"/>
        <v>1.6492185901623602</v>
      </c>
      <c r="T74" s="433"/>
    </row>
    <row r="75" spans="2:20" x14ac:dyDescent="0.35">
      <c r="B75" s="116">
        <v>42514</v>
      </c>
      <c r="C75" s="186">
        <v>3.99</v>
      </c>
      <c r="D75" s="344" t="str">
        <f t="shared" si="0"/>
        <v>14/03/2023</v>
      </c>
      <c r="E75" s="419">
        <f t="shared" si="11"/>
        <v>6.8035592060232721</v>
      </c>
      <c r="F75" s="549">
        <f t="shared" si="1"/>
        <v>0</v>
      </c>
      <c r="G75" s="559"/>
      <c r="H75" s="433"/>
      <c r="I75" s="187">
        <v>2.339</v>
      </c>
      <c r="J75" s="187">
        <v>2.2679999999999998</v>
      </c>
      <c r="K75" s="246">
        <f t="shared" si="7"/>
        <v>45031</v>
      </c>
      <c r="L75" s="148">
        <f t="shared" si="8"/>
        <v>44331</v>
      </c>
      <c r="M75" s="186">
        <f t="shared" si="2"/>
        <v>1.0142857142857168E-4</v>
      </c>
      <c r="N75" s="549">
        <f t="shared" si="9"/>
        <v>700</v>
      </c>
      <c r="O75" s="49">
        <f t="shared" si="3"/>
        <v>32</v>
      </c>
      <c r="P75" s="113">
        <f t="shared" si="4"/>
        <v>668</v>
      </c>
      <c r="Q75" s="549">
        <f t="shared" si="5"/>
        <v>2.3357542857142857</v>
      </c>
      <c r="R75" s="186">
        <f t="shared" si="6"/>
        <v>1.6542457142857145</v>
      </c>
      <c r="S75" s="113">
        <f t="shared" si="10"/>
        <v>1.6610870364937913</v>
      </c>
      <c r="T75" s="433"/>
    </row>
    <row r="76" spans="2:20" x14ac:dyDescent="0.35">
      <c r="B76" s="116">
        <v>42515</v>
      </c>
      <c r="C76" s="186">
        <v>4.0010000000000003</v>
      </c>
      <c r="D76" s="344" t="str">
        <f t="shared" si="0"/>
        <v>14/03/2023</v>
      </c>
      <c r="E76" s="419">
        <f t="shared" si="11"/>
        <v>6.8008213552361401</v>
      </c>
      <c r="F76" s="549">
        <f t="shared" si="1"/>
        <v>0</v>
      </c>
      <c r="G76" s="559"/>
      <c r="H76" s="433"/>
      <c r="I76" s="187">
        <v>2.3380000000000001</v>
      </c>
      <c r="J76" s="187">
        <v>2.2730000000000001</v>
      </c>
      <c r="K76" s="246">
        <f t="shared" si="7"/>
        <v>45031</v>
      </c>
      <c r="L76" s="148">
        <f t="shared" si="8"/>
        <v>44331</v>
      </c>
      <c r="M76" s="186">
        <f t="shared" si="2"/>
        <v>9.2857142857142777E-5</v>
      </c>
      <c r="N76" s="549">
        <f t="shared" si="9"/>
        <v>700</v>
      </c>
      <c r="O76" s="49">
        <f t="shared" si="3"/>
        <v>32</v>
      </c>
      <c r="P76" s="113">
        <f t="shared" si="4"/>
        <v>668</v>
      </c>
      <c r="Q76" s="549">
        <f t="shared" si="5"/>
        <v>2.3350285714285715</v>
      </c>
      <c r="R76" s="186">
        <f t="shared" si="6"/>
        <v>1.6659714285714289</v>
      </c>
      <c r="S76" s="113">
        <f t="shared" si="10"/>
        <v>1.6729100805734642</v>
      </c>
      <c r="T76" s="433"/>
    </row>
    <row r="77" spans="2:20" x14ac:dyDescent="0.35">
      <c r="B77" s="116">
        <v>42516</v>
      </c>
      <c r="C77" s="186">
        <v>3.956</v>
      </c>
      <c r="D77" s="344" t="str">
        <f t="shared" si="0"/>
        <v>14/03/2023</v>
      </c>
      <c r="E77" s="419">
        <f t="shared" si="11"/>
        <v>6.7980835044490071</v>
      </c>
      <c r="F77" s="549">
        <f t="shared" si="1"/>
        <v>0</v>
      </c>
      <c r="G77" s="559"/>
      <c r="H77" s="433"/>
      <c r="I77" s="187">
        <v>2.2690000000000001</v>
      </c>
      <c r="J77" s="187">
        <v>2.1970000000000001</v>
      </c>
      <c r="K77" s="246">
        <f t="shared" si="7"/>
        <v>45031</v>
      </c>
      <c r="L77" s="148">
        <f t="shared" si="8"/>
        <v>44331</v>
      </c>
      <c r="M77" s="186">
        <f t="shared" si="2"/>
        <v>1.0285714285714295E-4</v>
      </c>
      <c r="N77" s="549">
        <f t="shared" si="9"/>
        <v>700</v>
      </c>
      <c r="O77" s="49">
        <f t="shared" si="3"/>
        <v>32</v>
      </c>
      <c r="P77" s="113">
        <f t="shared" si="4"/>
        <v>668</v>
      </c>
      <c r="Q77" s="549">
        <f t="shared" si="5"/>
        <v>2.2657085714285716</v>
      </c>
      <c r="R77" s="186">
        <f t="shared" si="6"/>
        <v>1.6902914285714283</v>
      </c>
      <c r="S77" s="113">
        <f t="shared" si="10"/>
        <v>1.6974341413551697</v>
      </c>
      <c r="T77" s="433"/>
    </row>
    <row r="78" spans="2:20" x14ac:dyDescent="0.35">
      <c r="B78" s="116">
        <v>42517</v>
      </c>
      <c r="C78" s="186">
        <v>3.9359999999999999</v>
      </c>
      <c r="D78" s="344" t="str">
        <f t="shared" si="0"/>
        <v>14/03/2023</v>
      </c>
      <c r="E78" s="419">
        <f t="shared" si="11"/>
        <v>6.795345653661875</v>
      </c>
      <c r="F78" s="549">
        <f t="shared" si="1"/>
        <v>0</v>
      </c>
      <c r="G78" s="559"/>
      <c r="H78" s="433"/>
      <c r="I78" s="187">
        <v>2.2200000000000002</v>
      </c>
      <c r="J78" s="187">
        <v>2.153</v>
      </c>
      <c r="K78" s="246">
        <f t="shared" si="7"/>
        <v>45031</v>
      </c>
      <c r="L78" s="148">
        <f t="shared" si="8"/>
        <v>44331</v>
      </c>
      <c r="M78" s="186">
        <f t="shared" si="2"/>
        <v>9.5714285714285956E-5</v>
      </c>
      <c r="N78" s="549">
        <f t="shared" si="9"/>
        <v>700</v>
      </c>
      <c r="O78" s="49">
        <f t="shared" si="3"/>
        <v>32</v>
      </c>
      <c r="P78" s="113">
        <f t="shared" si="4"/>
        <v>668</v>
      </c>
      <c r="Q78" s="549">
        <f t="shared" si="5"/>
        <v>2.2169371428571432</v>
      </c>
      <c r="R78" s="186">
        <f t="shared" si="6"/>
        <v>1.7190628571428568</v>
      </c>
      <c r="S78" s="113">
        <f t="shared" si="10"/>
        <v>1.7264507999098733</v>
      </c>
      <c r="T78" s="433"/>
    </row>
    <row r="79" spans="2:20" x14ac:dyDescent="0.35">
      <c r="B79" s="116">
        <v>42520</v>
      </c>
      <c r="C79" s="186">
        <v>3.9769999999999999</v>
      </c>
      <c r="D79" s="344" t="str">
        <f t="shared" ref="D79:D142" si="12">C$14</f>
        <v>14/03/2023</v>
      </c>
      <c r="E79" s="419">
        <f t="shared" si="11"/>
        <v>6.7871321013004788</v>
      </c>
      <c r="F79" s="549">
        <f t="shared" ref="F79:F142" si="13">C$14-D79</f>
        <v>0</v>
      </c>
      <c r="G79" s="559"/>
      <c r="H79" s="433"/>
      <c r="I79" s="187">
        <v>2.2359999999999998</v>
      </c>
      <c r="J79" s="187">
        <v>2.17</v>
      </c>
      <c r="K79" s="246">
        <f t="shared" si="7"/>
        <v>45031</v>
      </c>
      <c r="L79" s="148">
        <f t="shared" si="8"/>
        <v>44331</v>
      </c>
      <c r="M79" s="186">
        <f t="shared" ref="M79:M142" si="14">IF(I79="","",(J79-I79)/($J$14-$I$14))</f>
        <v>9.4285714285714055E-5</v>
      </c>
      <c r="N79" s="549">
        <f t="shared" si="9"/>
        <v>700</v>
      </c>
      <c r="O79" s="49">
        <f t="shared" ref="O79:O142" si="15">K79-D79</f>
        <v>32</v>
      </c>
      <c r="P79" s="113">
        <f t="shared" ref="P79:P142" si="16">D79-L79</f>
        <v>668</v>
      </c>
      <c r="Q79" s="549">
        <f t="shared" ref="Q79:Q142" si="17">IF(I79="","",I79-(O79*M79))</f>
        <v>2.2329828571428569</v>
      </c>
      <c r="R79" s="186">
        <f t="shared" ref="R79:R142" si="18">IFERROR(C79-Q79,"")</f>
        <v>1.7440171428571429</v>
      </c>
      <c r="S79" s="113">
        <f t="shared" si="10"/>
        <v>1.7516211323435948</v>
      </c>
      <c r="T79" s="433"/>
    </row>
    <row r="80" spans="2:20" x14ac:dyDescent="0.35">
      <c r="B80" s="116">
        <v>42521</v>
      </c>
      <c r="C80" s="186">
        <v>4.0129999999999999</v>
      </c>
      <c r="D80" s="344" t="str">
        <f t="shared" si="12"/>
        <v>14/03/2023</v>
      </c>
      <c r="E80" s="419">
        <f t="shared" si="11"/>
        <v>6.7843942505133468</v>
      </c>
      <c r="F80" s="549">
        <f t="shared" si="13"/>
        <v>0</v>
      </c>
      <c r="G80" s="559"/>
      <c r="H80" s="433"/>
      <c r="I80" s="187">
        <v>2.2640000000000002</v>
      </c>
      <c r="J80" s="187">
        <v>2.1949999999999998</v>
      </c>
      <c r="K80" s="246">
        <f t="shared" ref="K80:K143" si="19">$I$14</f>
        <v>45031</v>
      </c>
      <c r="L80" s="148">
        <f t="shared" ref="L80:L143" si="20">$J$14</f>
        <v>44331</v>
      </c>
      <c r="M80" s="186">
        <f t="shared" si="14"/>
        <v>9.8571428571429134E-5</v>
      </c>
      <c r="N80" s="549">
        <f t="shared" ref="N80:N143" si="21">K80-L80</f>
        <v>700</v>
      </c>
      <c r="O80" s="49">
        <f t="shared" si="15"/>
        <v>32</v>
      </c>
      <c r="P80" s="113">
        <f t="shared" si="16"/>
        <v>668</v>
      </c>
      <c r="Q80" s="549">
        <f t="shared" si="17"/>
        <v>2.2608457142857143</v>
      </c>
      <c r="R80" s="186">
        <f t="shared" si="18"/>
        <v>1.7521542857142856</v>
      </c>
      <c r="S80" s="113">
        <f t="shared" ref="S80:S143" si="22">IF(R80="","",((1+R80/200)^2-1)*100)</f>
        <v>1.7598293973166257</v>
      </c>
      <c r="T80" s="433"/>
    </row>
    <row r="81" spans="2:20" x14ac:dyDescent="0.35">
      <c r="B81" s="116">
        <v>42522</v>
      </c>
      <c r="C81" s="186">
        <v>3.9969999999999999</v>
      </c>
      <c r="D81" s="344" t="str">
        <f t="shared" si="12"/>
        <v>14/03/2023</v>
      </c>
      <c r="E81" s="419">
        <f t="shared" si="11"/>
        <v>6.7816563997262147</v>
      </c>
      <c r="F81" s="549">
        <f t="shared" si="13"/>
        <v>0</v>
      </c>
      <c r="G81" s="559"/>
      <c r="H81" s="433"/>
      <c r="I81" s="187">
        <v>2.286</v>
      </c>
      <c r="J81" s="187">
        <v>2.2080000000000002</v>
      </c>
      <c r="K81" s="246">
        <f t="shared" si="19"/>
        <v>45031</v>
      </c>
      <c r="L81" s="148">
        <f t="shared" si="20"/>
        <v>44331</v>
      </c>
      <c r="M81" s="186">
        <f t="shared" si="14"/>
        <v>1.1142857142857121E-4</v>
      </c>
      <c r="N81" s="549">
        <f t="shared" si="21"/>
        <v>700</v>
      </c>
      <c r="O81" s="49">
        <f t="shared" si="15"/>
        <v>32</v>
      </c>
      <c r="P81" s="113">
        <f t="shared" si="16"/>
        <v>668</v>
      </c>
      <c r="Q81" s="549">
        <f t="shared" si="17"/>
        <v>2.2824342857142859</v>
      </c>
      <c r="R81" s="186">
        <f t="shared" si="18"/>
        <v>1.714565714285714</v>
      </c>
      <c r="S81" s="113">
        <f t="shared" si="22"/>
        <v>1.721915053257228</v>
      </c>
      <c r="T81" s="433"/>
    </row>
    <row r="82" spans="2:20" x14ac:dyDescent="0.35">
      <c r="B82" s="116">
        <v>42523</v>
      </c>
      <c r="C82" s="186">
        <v>3.9619999999999997</v>
      </c>
      <c r="D82" s="344" t="str">
        <f t="shared" si="12"/>
        <v>14/03/2023</v>
      </c>
      <c r="E82" s="419">
        <f t="shared" si="11"/>
        <v>6.7789185489390826</v>
      </c>
      <c r="F82" s="549">
        <f t="shared" si="13"/>
        <v>0</v>
      </c>
      <c r="G82" s="559"/>
      <c r="H82" s="433"/>
      <c r="I82" s="187">
        <v>2.2759999999999998</v>
      </c>
      <c r="J82" s="187">
        <v>2.198</v>
      </c>
      <c r="K82" s="246">
        <f t="shared" si="19"/>
        <v>45031</v>
      </c>
      <c r="L82" s="148">
        <f t="shared" si="20"/>
        <v>44331</v>
      </c>
      <c r="M82" s="186">
        <f t="shared" si="14"/>
        <v>1.1142857142857121E-4</v>
      </c>
      <c r="N82" s="549">
        <f t="shared" si="21"/>
        <v>700</v>
      </c>
      <c r="O82" s="49">
        <f t="shared" si="15"/>
        <v>32</v>
      </c>
      <c r="P82" s="113">
        <f t="shared" si="16"/>
        <v>668</v>
      </c>
      <c r="Q82" s="549">
        <f t="shared" si="17"/>
        <v>2.2724342857142856</v>
      </c>
      <c r="R82" s="186">
        <f t="shared" si="18"/>
        <v>1.6895657142857141</v>
      </c>
      <c r="S82" s="113">
        <f t="shared" si="22"/>
        <v>1.6967022950429511</v>
      </c>
      <c r="T82" s="433"/>
    </row>
    <row r="83" spans="2:20" x14ac:dyDescent="0.35">
      <c r="B83" s="116">
        <v>42524</v>
      </c>
      <c r="C83" s="186">
        <v>3.9239999999999999</v>
      </c>
      <c r="D83" s="344" t="str">
        <f t="shared" si="12"/>
        <v>14/03/2023</v>
      </c>
      <c r="E83" s="419">
        <f t="shared" si="11"/>
        <v>6.7761806981519506</v>
      </c>
      <c r="F83" s="549">
        <f t="shared" si="13"/>
        <v>0</v>
      </c>
      <c r="G83" s="559"/>
      <c r="H83" s="433"/>
      <c r="I83" s="187">
        <v>2.2629999999999999</v>
      </c>
      <c r="J83" s="187">
        <v>2.1829999999999998</v>
      </c>
      <c r="K83" s="246">
        <f t="shared" si="19"/>
        <v>45031</v>
      </c>
      <c r="L83" s="148">
        <f t="shared" si="20"/>
        <v>44331</v>
      </c>
      <c r="M83" s="186">
        <f t="shared" si="14"/>
        <v>1.1428571428571439E-4</v>
      </c>
      <c r="N83" s="549">
        <f t="shared" si="21"/>
        <v>700</v>
      </c>
      <c r="O83" s="49">
        <f t="shared" si="15"/>
        <v>32</v>
      </c>
      <c r="P83" s="113">
        <f t="shared" si="16"/>
        <v>668</v>
      </c>
      <c r="Q83" s="549">
        <f t="shared" si="17"/>
        <v>2.2593428571428569</v>
      </c>
      <c r="R83" s="186">
        <f t="shared" si="18"/>
        <v>1.6646571428571431</v>
      </c>
      <c r="S83" s="113">
        <f t="shared" si="22"/>
        <v>1.6715848513652931</v>
      </c>
      <c r="T83" s="433"/>
    </row>
    <row r="84" spans="2:20" x14ac:dyDescent="0.35">
      <c r="B84" s="116">
        <v>42527</v>
      </c>
      <c r="C84" s="186" t="s">
        <v>437</v>
      </c>
      <c r="D84" s="344" t="str">
        <f t="shared" si="12"/>
        <v>14/03/2023</v>
      </c>
      <c r="E84" s="419" t="str">
        <f t="shared" ref="E84:E147" si="23">IF(C84="","",($C$14-B84)/365.25)</f>
        <v/>
      </c>
      <c r="F84" s="549">
        <f t="shared" si="13"/>
        <v>0</v>
      </c>
      <c r="G84" s="559"/>
      <c r="H84" s="433"/>
      <c r="I84" s="187">
        <v>2.2570000000000001</v>
      </c>
      <c r="J84" s="187">
        <v>2.1800000000000002</v>
      </c>
      <c r="K84" s="246">
        <f t="shared" si="19"/>
        <v>45031</v>
      </c>
      <c r="L84" s="148">
        <f t="shared" si="20"/>
        <v>44331</v>
      </c>
      <c r="M84" s="186">
        <f t="shared" si="14"/>
        <v>1.0999999999999994E-4</v>
      </c>
      <c r="N84" s="549">
        <f t="shared" si="21"/>
        <v>700</v>
      </c>
      <c r="O84" s="49">
        <f t="shared" si="15"/>
        <v>32</v>
      </c>
      <c r="P84" s="113">
        <f t="shared" si="16"/>
        <v>668</v>
      </c>
      <c r="Q84" s="549">
        <f t="shared" si="17"/>
        <v>2.2534800000000001</v>
      </c>
      <c r="R84" s="186" t="str">
        <f t="shared" si="18"/>
        <v/>
      </c>
      <c r="S84" s="113" t="str">
        <f t="shared" si="22"/>
        <v/>
      </c>
      <c r="T84" s="433"/>
    </row>
    <row r="85" spans="2:20" x14ac:dyDescent="0.35">
      <c r="B85" s="116">
        <v>42528</v>
      </c>
      <c r="C85" s="186">
        <v>3.8980000000000001</v>
      </c>
      <c r="D85" s="344" t="str">
        <f t="shared" si="12"/>
        <v>14/03/2023</v>
      </c>
      <c r="E85" s="419">
        <f t="shared" si="23"/>
        <v>6.7652292950034223</v>
      </c>
      <c r="F85" s="549">
        <f t="shared" si="13"/>
        <v>0</v>
      </c>
      <c r="G85" s="559"/>
      <c r="H85" s="433"/>
      <c r="I85" s="187">
        <v>2.242</v>
      </c>
      <c r="J85" s="187">
        <v>2.153</v>
      </c>
      <c r="K85" s="246">
        <f t="shared" si="19"/>
        <v>45031</v>
      </c>
      <c r="L85" s="148">
        <f t="shared" si="20"/>
        <v>44331</v>
      </c>
      <c r="M85" s="186">
        <f t="shared" si="14"/>
        <v>1.2714285714285711E-4</v>
      </c>
      <c r="N85" s="549">
        <f t="shared" si="21"/>
        <v>700</v>
      </c>
      <c r="O85" s="49">
        <f t="shared" si="15"/>
        <v>32</v>
      </c>
      <c r="P85" s="113">
        <f t="shared" si="16"/>
        <v>668</v>
      </c>
      <c r="Q85" s="549">
        <f t="shared" si="17"/>
        <v>2.2379314285714287</v>
      </c>
      <c r="R85" s="186">
        <f t="shared" si="18"/>
        <v>1.6600685714285714</v>
      </c>
      <c r="S85" s="113">
        <f t="shared" si="22"/>
        <v>1.6669581405831968</v>
      </c>
      <c r="T85" s="433"/>
    </row>
    <row r="86" spans="2:20" x14ac:dyDescent="0.35">
      <c r="B86" s="116">
        <v>42529</v>
      </c>
      <c r="C86" s="186">
        <v>3.9239999999999999</v>
      </c>
      <c r="D86" s="344" t="str">
        <f t="shared" si="12"/>
        <v>14/03/2023</v>
      </c>
      <c r="E86" s="419">
        <f t="shared" si="23"/>
        <v>6.7624914442162902</v>
      </c>
      <c r="F86" s="549">
        <f t="shared" si="13"/>
        <v>0</v>
      </c>
      <c r="G86" s="559"/>
      <c r="H86" s="433"/>
      <c r="I86" s="187">
        <v>2.2560000000000002</v>
      </c>
      <c r="J86" s="187">
        <v>2.1709999999999998</v>
      </c>
      <c r="K86" s="246">
        <f t="shared" si="19"/>
        <v>45031</v>
      </c>
      <c r="L86" s="148">
        <f t="shared" si="20"/>
        <v>44331</v>
      </c>
      <c r="M86" s="186">
        <f t="shared" si="14"/>
        <v>1.2142857142857201E-4</v>
      </c>
      <c r="N86" s="549">
        <f t="shared" si="21"/>
        <v>700</v>
      </c>
      <c r="O86" s="49">
        <f t="shared" si="15"/>
        <v>32</v>
      </c>
      <c r="P86" s="113">
        <f t="shared" si="16"/>
        <v>668</v>
      </c>
      <c r="Q86" s="549">
        <f t="shared" si="17"/>
        <v>2.2521142857142857</v>
      </c>
      <c r="R86" s="186">
        <f t="shared" si="18"/>
        <v>1.6718857142857142</v>
      </c>
      <c r="S86" s="113">
        <f t="shared" si="22"/>
        <v>1.6788737188897951</v>
      </c>
      <c r="T86" s="433"/>
    </row>
    <row r="87" spans="2:20" x14ac:dyDescent="0.35">
      <c r="B87" s="116">
        <v>42530</v>
      </c>
      <c r="C87" s="186">
        <v>3.9370000000000003</v>
      </c>
      <c r="D87" s="344" t="str">
        <f t="shared" si="12"/>
        <v>14/03/2023</v>
      </c>
      <c r="E87" s="419">
        <f t="shared" si="23"/>
        <v>6.7597535934291582</v>
      </c>
      <c r="F87" s="549">
        <f t="shared" si="13"/>
        <v>0</v>
      </c>
      <c r="G87" s="559"/>
      <c r="H87" s="433"/>
      <c r="I87" s="187">
        <v>2.278</v>
      </c>
      <c r="J87" s="187">
        <v>2.2050000000000001</v>
      </c>
      <c r="K87" s="246">
        <f t="shared" si="19"/>
        <v>45031</v>
      </c>
      <c r="L87" s="148">
        <f t="shared" si="20"/>
        <v>44331</v>
      </c>
      <c r="M87" s="186">
        <f t="shared" si="14"/>
        <v>1.0428571428571422E-4</v>
      </c>
      <c r="N87" s="549">
        <f t="shared" si="21"/>
        <v>700</v>
      </c>
      <c r="O87" s="49">
        <f t="shared" si="15"/>
        <v>32</v>
      </c>
      <c r="P87" s="113">
        <f t="shared" si="16"/>
        <v>668</v>
      </c>
      <c r="Q87" s="549">
        <f t="shared" si="17"/>
        <v>2.2746628571428573</v>
      </c>
      <c r="R87" s="186">
        <f t="shared" si="18"/>
        <v>1.662337142857143</v>
      </c>
      <c r="S87" s="113">
        <f t="shared" si="22"/>
        <v>1.6692455547984597</v>
      </c>
      <c r="T87" s="433"/>
    </row>
    <row r="88" spans="2:20" x14ac:dyDescent="0.35">
      <c r="B88" s="116">
        <v>42531</v>
      </c>
      <c r="C88" s="186">
        <v>3.907</v>
      </c>
      <c r="D88" s="344" t="str">
        <f t="shared" si="12"/>
        <v>14/03/2023</v>
      </c>
      <c r="E88" s="419">
        <f t="shared" si="23"/>
        <v>6.7570157426420261</v>
      </c>
      <c r="F88" s="549">
        <f t="shared" si="13"/>
        <v>0</v>
      </c>
      <c r="G88" s="559"/>
      <c r="H88" s="433"/>
      <c r="I88" s="187">
        <v>2.2469999999999999</v>
      </c>
      <c r="J88" s="187">
        <v>2.1800000000000002</v>
      </c>
      <c r="K88" s="246">
        <f t="shared" si="19"/>
        <v>45031</v>
      </c>
      <c r="L88" s="148">
        <f t="shared" si="20"/>
        <v>44331</v>
      </c>
      <c r="M88" s="186">
        <f t="shared" si="14"/>
        <v>9.5714285714285319E-5</v>
      </c>
      <c r="N88" s="549">
        <f t="shared" si="21"/>
        <v>700</v>
      </c>
      <c r="O88" s="49">
        <f t="shared" si="15"/>
        <v>32</v>
      </c>
      <c r="P88" s="113">
        <f t="shared" si="16"/>
        <v>668</v>
      </c>
      <c r="Q88" s="549">
        <f t="shared" si="17"/>
        <v>2.2439371428571429</v>
      </c>
      <c r="R88" s="186">
        <f t="shared" si="18"/>
        <v>1.6630628571428572</v>
      </c>
      <c r="S88" s="113">
        <f t="shared" si="22"/>
        <v>1.6699773023098663</v>
      </c>
      <c r="T88" s="433"/>
    </row>
    <row r="89" spans="2:20" x14ac:dyDescent="0.35">
      <c r="B89" s="116">
        <v>42534</v>
      </c>
      <c r="C89" s="186">
        <v>3.88</v>
      </c>
      <c r="D89" s="344" t="str">
        <f t="shared" si="12"/>
        <v>14/03/2023</v>
      </c>
      <c r="E89" s="419">
        <f t="shared" si="23"/>
        <v>6.7488021902806299</v>
      </c>
      <c r="F89" s="549">
        <f t="shared" si="13"/>
        <v>0</v>
      </c>
      <c r="G89" s="559"/>
      <c r="H89" s="433"/>
      <c r="I89" s="187">
        <v>2.198</v>
      </c>
      <c r="J89" s="187">
        <v>2.1349999999999998</v>
      </c>
      <c r="K89" s="246">
        <f t="shared" si="19"/>
        <v>45031</v>
      </c>
      <c r="L89" s="148">
        <f t="shared" si="20"/>
        <v>44331</v>
      </c>
      <c r="M89" s="186">
        <f t="shared" si="14"/>
        <v>9.0000000000000236E-5</v>
      </c>
      <c r="N89" s="549">
        <f t="shared" si="21"/>
        <v>700</v>
      </c>
      <c r="O89" s="49">
        <f t="shared" si="15"/>
        <v>32</v>
      </c>
      <c r="P89" s="113">
        <f t="shared" si="16"/>
        <v>668</v>
      </c>
      <c r="Q89" s="549">
        <f t="shared" si="17"/>
        <v>2.1951199999999997</v>
      </c>
      <c r="R89" s="186">
        <f t="shared" si="18"/>
        <v>1.6848800000000002</v>
      </c>
      <c r="S89" s="113">
        <f t="shared" si="22"/>
        <v>1.6919770515360089</v>
      </c>
      <c r="T89" s="433"/>
    </row>
    <row r="90" spans="2:20" x14ac:dyDescent="0.35">
      <c r="B90" s="116">
        <v>42535</v>
      </c>
      <c r="C90" s="186">
        <v>3.823</v>
      </c>
      <c r="D90" s="344" t="str">
        <f t="shared" si="12"/>
        <v>14/03/2023</v>
      </c>
      <c r="E90" s="419">
        <f t="shared" si="23"/>
        <v>6.7460643394934978</v>
      </c>
      <c r="F90" s="549">
        <f t="shared" si="13"/>
        <v>0</v>
      </c>
      <c r="G90" s="559"/>
      <c r="H90" s="433"/>
      <c r="I90" s="187">
        <v>2.1760000000000002</v>
      </c>
      <c r="J90" s="187">
        <v>2.125</v>
      </c>
      <c r="K90" s="246">
        <f t="shared" si="19"/>
        <v>45031</v>
      </c>
      <c r="L90" s="148">
        <f t="shared" si="20"/>
        <v>44331</v>
      </c>
      <c r="M90" s="186">
        <f t="shared" si="14"/>
        <v>7.2857142857143077E-5</v>
      </c>
      <c r="N90" s="549">
        <f t="shared" si="21"/>
        <v>700</v>
      </c>
      <c r="O90" s="49">
        <f t="shared" si="15"/>
        <v>32</v>
      </c>
      <c r="P90" s="113">
        <f t="shared" si="16"/>
        <v>668</v>
      </c>
      <c r="Q90" s="549">
        <f t="shared" si="17"/>
        <v>2.1736685714285717</v>
      </c>
      <c r="R90" s="186">
        <f t="shared" si="18"/>
        <v>1.6493314285714282</v>
      </c>
      <c r="S90" s="113">
        <f t="shared" si="22"/>
        <v>1.6561321639746218</v>
      </c>
      <c r="T90" s="433"/>
    </row>
    <row r="91" spans="2:20" x14ac:dyDescent="0.35">
      <c r="B91" s="116">
        <v>42536</v>
      </c>
      <c r="C91" s="186">
        <v>3.8479999999999999</v>
      </c>
      <c r="D91" s="344" t="str">
        <f t="shared" si="12"/>
        <v>14/03/2023</v>
      </c>
      <c r="E91" s="419">
        <f t="shared" si="23"/>
        <v>6.7433264887063658</v>
      </c>
      <c r="F91" s="549">
        <f t="shared" si="13"/>
        <v>0</v>
      </c>
      <c r="G91" s="559"/>
      <c r="H91" s="433"/>
      <c r="I91" s="187">
        <v>2.19</v>
      </c>
      <c r="J91" s="187">
        <v>2.14</v>
      </c>
      <c r="K91" s="246">
        <f t="shared" si="19"/>
        <v>45031</v>
      </c>
      <c r="L91" s="148">
        <f t="shared" si="20"/>
        <v>44331</v>
      </c>
      <c r="M91" s="186">
        <f t="shared" si="14"/>
        <v>7.1428571428571176E-5</v>
      </c>
      <c r="N91" s="549">
        <f t="shared" si="21"/>
        <v>700</v>
      </c>
      <c r="O91" s="49">
        <f t="shared" si="15"/>
        <v>32</v>
      </c>
      <c r="P91" s="113">
        <f t="shared" si="16"/>
        <v>668</v>
      </c>
      <c r="Q91" s="549">
        <f t="shared" si="17"/>
        <v>2.1877142857142857</v>
      </c>
      <c r="R91" s="186">
        <f t="shared" si="18"/>
        <v>1.6602857142857141</v>
      </c>
      <c r="S91" s="113">
        <f t="shared" si="22"/>
        <v>1.6671770859183477</v>
      </c>
      <c r="T91" s="433"/>
    </row>
    <row r="92" spans="2:20" x14ac:dyDescent="0.35">
      <c r="B92" s="116">
        <v>42537</v>
      </c>
      <c r="C92" s="186">
        <v>3.802</v>
      </c>
      <c r="D92" s="344" t="str">
        <f t="shared" si="12"/>
        <v>14/03/2023</v>
      </c>
      <c r="E92" s="419">
        <f t="shared" si="23"/>
        <v>6.7405886379192337</v>
      </c>
      <c r="F92" s="549">
        <f t="shared" si="13"/>
        <v>0</v>
      </c>
      <c r="G92" s="559"/>
      <c r="H92" s="433"/>
      <c r="I92" s="187">
        <v>2.1560000000000001</v>
      </c>
      <c r="J92" s="187">
        <v>2.1120000000000001</v>
      </c>
      <c r="K92" s="246">
        <f t="shared" si="19"/>
        <v>45031</v>
      </c>
      <c r="L92" s="148">
        <f t="shared" si="20"/>
        <v>44331</v>
      </c>
      <c r="M92" s="186">
        <f t="shared" si="14"/>
        <v>6.2857142857142916E-5</v>
      </c>
      <c r="N92" s="549">
        <f t="shared" si="21"/>
        <v>700</v>
      </c>
      <c r="O92" s="49">
        <f t="shared" si="15"/>
        <v>32</v>
      </c>
      <c r="P92" s="113">
        <f t="shared" si="16"/>
        <v>668</v>
      </c>
      <c r="Q92" s="549">
        <f t="shared" si="17"/>
        <v>2.1539885714285716</v>
      </c>
      <c r="R92" s="186">
        <f t="shared" si="18"/>
        <v>1.6480114285714285</v>
      </c>
      <c r="S92" s="113">
        <f t="shared" si="22"/>
        <v>1.6548012827431791</v>
      </c>
      <c r="T92" s="433"/>
    </row>
    <row r="93" spans="2:20" x14ac:dyDescent="0.35">
      <c r="B93" s="116">
        <v>42538</v>
      </c>
      <c r="C93" s="186">
        <v>3.823</v>
      </c>
      <c r="D93" s="344" t="str">
        <f t="shared" si="12"/>
        <v>14/03/2023</v>
      </c>
      <c r="E93" s="419">
        <f t="shared" si="23"/>
        <v>6.7378507871321016</v>
      </c>
      <c r="F93" s="549">
        <f t="shared" si="13"/>
        <v>0</v>
      </c>
      <c r="G93" s="559"/>
      <c r="H93" s="433"/>
      <c r="I93" s="187">
        <v>2.1640000000000001</v>
      </c>
      <c r="J93" s="187">
        <v>2.1269999999999998</v>
      </c>
      <c r="K93" s="246">
        <f t="shared" si="19"/>
        <v>45031</v>
      </c>
      <c r="L93" s="148">
        <f t="shared" si="20"/>
        <v>44331</v>
      </c>
      <c r="M93" s="186">
        <f t="shared" si="14"/>
        <v>5.2857142857143377E-5</v>
      </c>
      <c r="N93" s="549">
        <f t="shared" si="21"/>
        <v>700</v>
      </c>
      <c r="O93" s="49">
        <f t="shared" si="15"/>
        <v>32</v>
      </c>
      <c r="P93" s="113">
        <f t="shared" si="16"/>
        <v>668</v>
      </c>
      <c r="Q93" s="549">
        <f t="shared" si="17"/>
        <v>2.1623085714285715</v>
      </c>
      <c r="R93" s="186">
        <f t="shared" si="18"/>
        <v>1.6606914285714285</v>
      </c>
      <c r="S93" s="113">
        <f t="shared" si="22"/>
        <v>1.667586168623747</v>
      </c>
      <c r="T93" s="433"/>
    </row>
    <row r="94" spans="2:20" x14ac:dyDescent="0.35">
      <c r="B94" s="116">
        <v>42541</v>
      </c>
      <c r="C94" s="186">
        <v>3.8519999999999999</v>
      </c>
      <c r="D94" s="344" t="str">
        <f t="shared" si="12"/>
        <v>14/03/2023</v>
      </c>
      <c r="E94" s="419">
        <f t="shared" si="23"/>
        <v>6.7296372347707054</v>
      </c>
      <c r="F94" s="549">
        <f t="shared" si="13"/>
        <v>0</v>
      </c>
      <c r="G94" s="559"/>
      <c r="H94" s="433"/>
      <c r="I94" s="187">
        <v>2.21</v>
      </c>
      <c r="J94" s="187">
        <v>2.1640000000000001</v>
      </c>
      <c r="K94" s="246">
        <f t="shared" si="19"/>
        <v>45031</v>
      </c>
      <c r="L94" s="148">
        <f t="shared" si="20"/>
        <v>44331</v>
      </c>
      <c r="M94" s="186">
        <f t="shared" si="14"/>
        <v>6.5714285714285457E-5</v>
      </c>
      <c r="N94" s="549">
        <f t="shared" si="21"/>
        <v>700</v>
      </c>
      <c r="O94" s="49">
        <f t="shared" si="15"/>
        <v>32</v>
      </c>
      <c r="P94" s="113">
        <f t="shared" si="16"/>
        <v>668</v>
      </c>
      <c r="Q94" s="549">
        <f t="shared" si="17"/>
        <v>2.207897142857143</v>
      </c>
      <c r="R94" s="186">
        <f t="shared" si="18"/>
        <v>1.6441028571428569</v>
      </c>
      <c r="S94" s="113">
        <f t="shared" si="22"/>
        <v>1.6508605426550416</v>
      </c>
      <c r="T94" s="433"/>
    </row>
    <row r="95" spans="2:20" x14ac:dyDescent="0.35">
      <c r="B95" s="116">
        <v>42542</v>
      </c>
      <c r="C95" s="186">
        <v>3.8650000000000002</v>
      </c>
      <c r="D95" s="344" t="str">
        <f t="shared" si="12"/>
        <v>14/03/2023</v>
      </c>
      <c r="E95" s="419">
        <f t="shared" si="23"/>
        <v>6.7268993839835725</v>
      </c>
      <c r="F95" s="549">
        <f t="shared" si="13"/>
        <v>0</v>
      </c>
      <c r="G95" s="559"/>
      <c r="H95" s="433"/>
      <c r="I95" s="187">
        <v>2.2450000000000001</v>
      </c>
      <c r="J95" s="187">
        <v>2.194</v>
      </c>
      <c r="K95" s="246">
        <f t="shared" si="19"/>
        <v>45031</v>
      </c>
      <c r="L95" s="148">
        <f t="shared" si="20"/>
        <v>44331</v>
      </c>
      <c r="M95" s="186">
        <f t="shared" si="14"/>
        <v>7.2857142857143077E-5</v>
      </c>
      <c r="N95" s="549">
        <f t="shared" si="21"/>
        <v>700</v>
      </c>
      <c r="O95" s="49">
        <f t="shared" si="15"/>
        <v>32</v>
      </c>
      <c r="P95" s="113">
        <f t="shared" si="16"/>
        <v>668</v>
      </c>
      <c r="Q95" s="549">
        <f t="shared" si="17"/>
        <v>2.2426685714285717</v>
      </c>
      <c r="R95" s="186">
        <f t="shared" si="18"/>
        <v>1.6223314285714285</v>
      </c>
      <c r="S95" s="113">
        <f t="shared" si="22"/>
        <v>1.6289113267317745</v>
      </c>
      <c r="T95" s="433"/>
    </row>
    <row r="96" spans="2:20" x14ac:dyDescent="0.35">
      <c r="B96" s="116">
        <v>42543</v>
      </c>
      <c r="C96" s="186">
        <v>3.8940000000000001</v>
      </c>
      <c r="D96" s="344" t="str">
        <f t="shared" si="12"/>
        <v>14/03/2023</v>
      </c>
      <c r="E96" s="419">
        <f t="shared" si="23"/>
        <v>6.7241615331964404</v>
      </c>
      <c r="F96" s="549">
        <f t="shared" si="13"/>
        <v>0</v>
      </c>
      <c r="G96" s="559"/>
      <c r="H96" s="433"/>
      <c r="I96" s="187">
        <v>2.2730000000000001</v>
      </c>
      <c r="J96" s="187">
        <v>2.2200000000000002</v>
      </c>
      <c r="K96" s="246">
        <f t="shared" si="19"/>
        <v>45031</v>
      </c>
      <c r="L96" s="148">
        <f t="shared" si="20"/>
        <v>44331</v>
      </c>
      <c r="M96" s="186">
        <f t="shared" si="14"/>
        <v>7.5714285714285619E-5</v>
      </c>
      <c r="N96" s="549">
        <f t="shared" si="21"/>
        <v>700</v>
      </c>
      <c r="O96" s="49">
        <f t="shared" si="15"/>
        <v>32</v>
      </c>
      <c r="P96" s="113">
        <f t="shared" si="16"/>
        <v>668</v>
      </c>
      <c r="Q96" s="549">
        <f t="shared" si="17"/>
        <v>2.2705771428571428</v>
      </c>
      <c r="R96" s="186">
        <f t="shared" si="18"/>
        <v>1.6234228571428573</v>
      </c>
      <c r="S96" s="113">
        <f t="shared" si="22"/>
        <v>1.6300116115756103</v>
      </c>
      <c r="T96" s="433"/>
    </row>
    <row r="97" spans="2:20" x14ac:dyDescent="0.35">
      <c r="B97" s="116">
        <v>42544</v>
      </c>
      <c r="C97" s="186">
        <v>3.9009999999999998</v>
      </c>
      <c r="D97" s="344" t="str">
        <f t="shared" si="12"/>
        <v>14/03/2023</v>
      </c>
      <c r="E97" s="419">
        <f t="shared" si="23"/>
        <v>6.7214236824093083</v>
      </c>
      <c r="F97" s="549">
        <f t="shared" si="13"/>
        <v>0</v>
      </c>
      <c r="G97" s="559"/>
      <c r="H97" s="433"/>
      <c r="I97" s="187">
        <v>2.2989999999999999</v>
      </c>
      <c r="J97" s="187">
        <v>2.2410000000000001</v>
      </c>
      <c r="K97" s="246">
        <f t="shared" si="19"/>
        <v>45031</v>
      </c>
      <c r="L97" s="148">
        <f t="shared" si="20"/>
        <v>44331</v>
      </c>
      <c r="M97" s="186">
        <f t="shared" si="14"/>
        <v>8.2857142857142616E-5</v>
      </c>
      <c r="N97" s="549">
        <f t="shared" si="21"/>
        <v>700</v>
      </c>
      <c r="O97" s="49">
        <f t="shared" si="15"/>
        <v>32</v>
      </c>
      <c r="P97" s="113">
        <f t="shared" si="16"/>
        <v>668</v>
      </c>
      <c r="Q97" s="549">
        <f t="shared" si="17"/>
        <v>2.2963485714285712</v>
      </c>
      <c r="R97" s="186">
        <f t="shared" si="18"/>
        <v>1.6046514285714286</v>
      </c>
      <c r="S97" s="113">
        <f t="shared" si="22"/>
        <v>1.6110886940894575</v>
      </c>
      <c r="T97" s="433"/>
    </row>
    <row r="98" spans="2:20" x14ac:dyDescent="0.35">
      <c r="B98" s="116">
        <v>42545</v>
      </c>
      <c r="C98" s="186">
        <v>3.7090000000000001</v>
      </c>
      <c r="D98" s="344" t="str">
        <f t="shared" si="12"/>
        <v>14/03/2023</v>
      </c>
      <c r="E98" s="419">
        <f t="shared" si="23"/>
        <v>6.7186858316221763</v>
      </c>
      <c r="F98" s="549">
        <f t="shared" si="13"/>
        <v>0</v>
      </c>
      <c r="G98" s="559"/>
      <c r="H98" s="433"/>
      <c r="I98" s="187">
        <v>2.0939999999999999</v>
      </c>
      <c r="J98" s="187">
        <v>2.052</v>
      </c>
      <c r="K98" s="246">
        <f t="shared" si="19"/>
        <v>45031</v>
      </c>
      <c r="L98" s="148">
        <f t="shared" si="20"/>
        <v>44331</v>
      </c>
      <c r="M98" s="186">
        <f t="shared" si="14"/>
        <v>5.9999999999999737E-5</v>
      </c>
      <c r="N98" s="549">
        <f t="shared" si="21"/>
        <v>700</v>
      </c>
      <c r="O98" s="49">
        <f t="shared" si="15"/>
        <v>32</v>
      </c>
      <c r="P98" s="113">
        <f t="shared" si="16"/>
        <v>668</v>
      </c>
      <c r="Q98" s="549">
        <f t="shared" si="17"/>
        <v>2.0920799999999997</v>
      </c>
      <c r="R98" s="186">
        <f t="shared" si="18"/>
        <v>1.6169200000000004</v>
      </c>
      <c r="S98" s="113">
        <f t="shared" si="22"/>
        <v>1.6234560757160121</v>
      </c>
      <c r="T98" s="433"/>
    </row>
    <row r="99" spans="2:20" x14ac:dyDescent="0.35">
      <c r="B99" s="116">
        <v>42548</v>
      </c>
      <c r="C99" s="186">
        <v>3.8159999999999998</v>
      </c>
      <c r="D99" s="344" t="str">
        <f t="shared" si="12"/>
        <v>14/03/2023</v>
      </c>
      <c r="E99" s="419">
        <f t="shared" si="23"/>
        <v>6.71047227926078</v>
      </c>
      <c r="F99" s="549">
        <f t="shared" si="13"/>
        <v>0</v>
      </c>
      <c r="G99" s="559"/>
      <c r="H99" s="433"/>
      <c r="I99" s="187">
        <v>2.101</v>
      </c>
      <c r="J99" s="187">
        <v>2.06</v>
      </c>
      <c r="K99" s="246">
        <f t="shared" si="19"/>
        <v>45031</v>
      </c>
      <c r="L99" s="148">
        <f t="shared" si="20"/>
        <v>44331</v>
      </c>
      <c r="M99" s="186">
        <f t="shared" si="14"/>
        <v>5.8571428571428467E-5</v>
      </c>
      <c r="N99" s="549">
        <f t="shared" si="21"/>
        <v>700</v>
      </c>
      <c r="O99" s="49">
        <f t="shared" si="15"/>
        <v>32</v>
      </c>
      <c r="P99" s="113">
        <f t="shared" si="16"/>
        <v>668</v>
      </c>
      <c r="Q99" s="549">
        <f t="shared" si="17"/>
        <v>2.0991257142857145</v>
      </c>
      <c r="R99" s="186">
        <f t="shared" si="18"/>
        <v>1.7168742857142854</v>
      </c>
      <c r="S99" s="113">
        <f t="shared" si="22"/>
        <v>1.7242434289966413</v>
      </c>
      <c r="T99" s="433"/>
    </row>
    <row r="100" spans="2:20" x14ac:dyDescent="0.35">
      <c r="B100" s="116">
        <v>42549</v>
      </c>
      <c r="C100" s="186">
        <v>3.81</v>
      </c>
      <c r="D100" s="344" t="str">
        <f t="shared" si="12"/>
        <v>14/03/2023</v>
      </c>
      <c r="E100" s="419">
        <f t="shared" si="23"/>
        <v>6.707734428473648</v>
      </c>
      <c r="F100" s="549">
        <f t="shared" si="13"/>
        <v>0</v>
      </c>
      <c r="G100" s="559"/>
      <c r="H100" s="433"/>
      <c r="I100" s="187">
        <v>2.0649999999999999</v>
      </c>
      <c r="J100" s="187">
        <v>2.0369999999999999</v>
      </c>
      <c r="K100" s="246">
        <f t="shared" si="19"/>
        <v>45031</v>
      </c>
      <c r="L100" s="148">
        <f t="shared" si="20"/>
        <v>44331</v>
      </c>
      <c r="M100" s="186">
        <f t="shared" si="14"/>
        <v>4.0000000000000037E-5</v>
      </c>
      <c r="N100" s="549">
        <f t="shared" si="21"/>
        <v>700</v>
      </c>
      <c r="O100" s="49">
        <f t="shared" si="15"/>
        <v>32</v>
      </c>
      <c r="P100" s="113">
        <f t="shared" si="16"/>
        <v>668</v>
      </c>
      <c r="Q100" s="549">
        <f t="shared" si="17"/>
        <v>2.06372</v>
      </c>
      <c r="R100" s="186">
        <f t="shared" si="18"/>
        <v>1.7462800000000001</v>
      </c>
      <c r="S100" s="113">
        <f t="shared" si="22"/>
        <v>1.7539037345960073</v>
      </c>
      <c r="T100" s="433"/>
    </row>
    <row r="101" spans="2:20" x14ac:dyDescent="0.35">
      <c r="B101" s="116">
        <v>42550</v>
      </c>
      <c r="C101" s="186">
        <v>3.8279999999999998</v>
      </c>
      <c r="D101" s="344" t="str">
        <f t="shared" si="12"/>
        <v>14/03/2023</v>
      </c>
      <c r="E101" s="419">
        <f t="shared" si="23"/>
        <v>6.7049965776865159</v>
      </c>
      <c r="F101" s="549">
        <f t="shared" si="13"/>
        <v>0</v>
      </c>
      <c r="G101" s="559"/>
      <c r="H101" s="433"/>
      <c r="I101" s="187">
        <v>2.0870000000000002</v>
      </c>
      <c r="J101" s="187">
        <v>2.0590000000000002</v>
      </c>
      <c r="K101" s="246">
        <f t="shared" si="19"/>
        <v>45031</v>
      </c>
      <c r="L101" s="148">
        <f t="shared" si="20"/>
        <v>44331</v>
      </c>
      <c r="M101" s="186">
        <f t="shared" si="14"/>
        <v>4.0000000000000037E-5</v>
      </c>
      <c r="N101" s="549">
        <f t="shared" si="21"/>
        <v>700</v>
      </c>
      <c r="O101" s="49">
        <f t="shared" si="15"/>
        <v>32</v>
      </c>
      <c r="P101" s="113">
        <f t="shared" si="16"/>
        <v>668</v>
      </c>
      <c r="Q101" s="549">
        <f t="shared" si="17"/>
        <v>2.0857200000000002</v>
      </c>
      <c r="R101" s="186">
        <f t="shared" si="18"/>
        <v>1.7422799999999996</v>
      </c>
      <c r="S101" s="113">
        <f t="shared" si="22"/>
        <v>1.7498688489959946</v>
      </c>
      <c r="T101" s="433"/>
    </row>
    <row r="102" spans="2:20" x14ac:dyDescent="0.35">
      <c r="B102" s="116">
        <v>42551</v>
      </c>
      <c r="C102" s="186">
        <v>3.8079999999999998</v>
      </c>
      <c r="D102" s="344" t="str">
        <f t="shared" si="12"/>
        <v>14/03/2023</v>
      </c>
      <c r="E102" s="419">
        <f t="shared" si="23"/>
        <v>6.7022587268993838</v>
      </c>
      <c r="F102" s="549">
        <f t="shared" si="13"/>
        <v>0</v>
      </c>
      <c r="G102" s="559"/>
      <c r="H102" s="433"/>
      <c r="I102" s="187">
        <v>2.0870000000000002</v>
      </c>
      <c r="J102" s="187">
        <v>2.0569999999999999</v>
      </c>
      <c r="K102" s="246">
        <f t="shared" si="19"/>
        <v>45031</v>
      </c>
      <c r="L102" s="148">
        <f t="shared" si="20"/>
        <v>44331</v>
      </c>
      <c r="M102" s="186">
        <f t="shared" si="14"/>
        <v>4.2857142857143215E-5</v>
      </c>
      <c r="N102" s="549">
        <f t="shared" si="21"/>
        <v>700</v>
      </c>
      <c r="O102" s="49">
        <f t="shared" si="15"/>
        <v>32</v>
      </c>
      <c r="P102" s="113">
        <f t="shared" si="16"/>
        <v>668</v>
      </c>
      <c r="Q102" s="549">
        <f t="shared" si="17"/>
        <v>2.0856285714285714</v>
      </c>
      <c r="R102" s="186">
        <f t="shared" si="18"/>
        <v>1.7223714285714284</v>
      </c>
      <c r="S102" s="113">
        <f t="shared" si="22"/>
        <v>1.7297878369163078</v>
      </c>
      <c r="T102" s="433"/>
    </row>
    <row r="103" spans="2:20" x14ac:dyDescent="0.35">
      <c r="B103" s="116">
        <v>42552</v>
      </c>
      <c r="C103" s="186">
        <v>3.7679999999999998</v>
      </c>
      <c r="D103" s="344" t="str">
        <f t="shared" si="12"/>
        <v>14/03/2023</v>
      </c>
      <c r="E103" s="419">
        <f t="shared" si="23"/>
        <v>6.6995208761122518</v>
      </c>
      <c r="F103" s="549">
        <f t="shared" si="13"/>
        <v>0</v>
      </c>
      <c r="G103" s="559"/>
      <c r="H103" s="433"/>
      <c r="I103" s="187">
        <v>2.06</v>
      </c>
      <c r="J103" s="187">
        <v>2.0299999999999998</v>
      </c>
      <c r="K103" s="246">
        <f t="shared" si="19"/>
        <v>45031</v>
      </c>
      <c r="L103" s="148">
        <f t="shared" si="20"/>
        <v>44331</v>
      </c>
      <c r="M103" s="186">
        <f t="shared" si="14"/>
        <v>4.2857142857143215E-5</v>
      </c>
      <c r="N103" s="549">
        <f t="shared" si="21"/>
        <v>700</v>
      </c>
      <c r="O103" s="49">
        <f t="shared" si="15"/>
        <v>32</v>
      </c>
      <c r="P103" s="113">
        <f t="shared" si="16"/>
        <v>668</v>
      </c>
      <c r="Q103" s="549">
        <f t="shared" si="17"/>
        <v>2.0586285714285713</v>
      </c>
      <c r="R103" s="186">
        <f t="shared" si="18"/>
        <v>1.7093714285714285</v>
      </c>
      <c r="S103" s="113">
        <f t="shared" si="22"/>
        <v>1.7166763052734568</v>
      </c>
      <c r="T103" s="433"/>
    </row>
    <row r="104" spans="2:20" x14ac:dyDescent="0.35">
      <c r="B104" s="116">
        <v>42555</v>
      </c>
      <c r="C104" s="186">
        <v>3.7679999999999998</v>
      </c>
      <c r="D104" s="344" t="str">
        <f t="shared" si="12"/>
        <v>14/03/2023</v>
      </c>
      <c r="E104" s="419">
        <f t="shared" si="23"/>
        <v>6.6913073237508556</v>
      </c>
      <c r="F104" s="549">
        <f t="shared" si="13"/>
        <v>0</v>
      </c>
      <c r="G104" s="559"/>
      <c r="H104" s="433"/>
      <c r="I104" s="187">
        <v>2.0430000000000001</v>
      </c>
      <c r="J104" s="187">
        <v>2.0150000000000001</v>
      </c>
      <c r="K104" s="246">
        <f t="shared" si="19"/>
        <v>45031</v>
      </c>
      <c r="L104" s="148">
        <f t="shared" si="20"/>
        <v>44331</v>
      </c>
      <c r="M104" s="186">
        <f t="shared" si="14"/>
        <v>4.0000000000000037E-5</v>
      </c>
      <c r="N104" s="549">
        <f t="shared" si="21"/>
        <v>700</v>
      </c>
      <c r="O104" s="49">
        <f t="shared" si="15"/>
        <v>32</v>
      </c>
      <c r="P104" s="113">
        <f t="shared" si="16"/>
        <v>668</v>
      </c>
      <c r="Q104" s="549">
        <f t="shared" si="17"/>
        <v>2.0417200000000002</v>
      </c>
      <c r="R104" s="186">
        <f t="shared" si="18"/>
        <v>1.7262799999999996</v>
      </c>
      <c r="S104" s="113">
        <f t="shared" si="22"/>
        <v>1.7337301065960098</v>
      </c>
      <c r="T104" s="433"/>
    </row>
    <row r="105" spans="2:20" x14ac:dyDescent="0.35">
      <c r="B105" s="116">
        <v>42556</v>
      </c>
      <c r="C105" s="186">
        <v>3.7330000000000001</v>
      </c>
      <c r="D105" s="344" t="str">
        <f t="shared" si="12"/>
        <v>14/03/2023</v>
      </c>
      <c r="E105" s="419">
        <f t="shared" si="23"/>
        <v>6.6885694729637235</v>
      </c>
      <c r="F105" s="549">
        <f t="shared" si="13"/>
        <v>0</v>
      </c>
      <c r="G105" s="559"/>
      <c r="H105" s="433"/>
      <c r="I105" s="187">
        <v>2.0299999999999998</v>
      </c>
      <c r="J105" s="187">
        <v>2</v>
      </c>
      <c r="K105" s="246">
        <f t="shared" si="19"/>
        <v>45031</v>
      </c>
      <c r="L105" s="148">
        <f t="shared" si="20"/>
        <v>44331</v>
      </c>
      <c r="M105" s="186">
        <f t="shared" si="14"/>
        <v>4.2857142857142578E-5</v>
      </c>
      <c r="N105" s="549">
        <f t="shared" si="21"/>
        <v>700</v>
      </c>
      <c r="O105" s="49">
        <f t="shared" si="15"/>
        <v>32</v>
      </c>
      <c r="P105" s="113">
        <f t="shared" si="16"/>
        <v>668</v>
      </c>
      <c r="Q105" s="549">
        <f t="shared" si="17"/>
        <v>2.0286285714285714</v>
      </c>
      <c r="R105" s="186">
        <f t="shared" si="18"/>
        <v>1.7043714285714286</v>
      </c>
      <c r="S105" s="113">
        <f t="shared" si="22"/>
        <v>1.7116336334877635</v>
      </c>
      <c r="T105" s="433"/>
    </row>
    <row r="106" spans="2:20" x14ac:dyDescent="0.35">
      <c r="B106" s="116">
        <v>42557</v>
      </c>
      <c r="C106" s="186">
        <v>3.6859999999999999</v>
      </c>
      <c r="D106" s="344" t="str">
        <f t="shared" si="12"/>
        <v>14/03/2023</v>
      </c>
      <c r="E106" s="419">
        <f t="shared" si="23"/>
        <v>6.6858316221765914</v>
      </c>
      <c r="F106" s="549">
        <f t="shared" si="13"/>
        <v>0</v>
      </c>
      <c r="G106" s="559"/>
      <c r="H106" s="433"/>
      <c r="I106" s="187">
        <v>1.988</v>
      </c>
      <c r="J106" s="187">
        <v>1.9630000000000001</v>
      </c>
      <c r="K106" s="246">
        <f t="shared" si="19"/>
        <v>45031</v>
      </c>
      <c r="L106" s="148">
        <f t="shared" si="20"/>
        <v>44331</v>
      </c>
      <c r="M106" s="186">
        <f t="shared" si="14"/>
        <v>3.5714285714285588E-5</v>
      </c>
      <c r="N106" s="549">
        <f t="shared" si="21"/>
        <v>700</v>
      </c>
      <c r="O106" s="49">
        <f t="shared" si="15"/>
        <v>32</v>
      </c>
      <c r="P106" s="113">
        <f t="shared" si="16"/>
        <v>668</v>
      </c>
      <c r="Q106" s="549">
        <f t="shared" si="17"/>
        <v>1.9868571428571429</v>
      </c>
      <c r="R106" s="186">
        <f t="shared" si="18"/>
        <v>1.6991428571428571</v>
      </c>
      <c r="S106" s="113">
        <f t="shared" si="22"/>
        <v>1.7063605732652976</v>
      </c>
      <c r="T106" s="433"/>
    </row>
    <row r="107" spans="2:20" x14ac:dyDescent="0.35">
      <c r="B107" s="116">
        <v>42558</v>
      </c>
      <c r="C107" s="186">
        <v>3.6829999999999998</v>
      </c>
      <c r="D107" s="344" t="str">
        <f t="shared" si="12"/>
        <v>14/03/2023</v>
      </c>
      <c r="E107" s="419">
        <f t="shared" si="23"/>
        <v>6.6830937713894594</v>
      </c>
      <c r="F107" s="549">
        <f t="shared" si="13"/>
        <v>0</v>
      </c>
      <c r="G107" s="559"/>
      <c r="H107" s="433"/>
      <c r="I107" s="187">
        <v>1.99</v>
      </c>
      <c r="J107" s="187">
        <v>1.9649999999999999</v>
      </c>
      <c r="K107" s="246">
        <f t="shared" si="19"/>
        <v>45031</v>
      </c>
      <c r="L107" s="148">
        <f t="shared" si="20"/>
        <v>44331</v>
      </c>
      <c r="M107" s="186">
        <f t="shared" si="14"/>
        <v>3.5714285714285907E-5</v>
      </c>
      <c r="N107" s="549">
        <f t="shared" si="21"/>
        <v>700</v>
      </c>
      <c r="O107" s="49">
        <f t="shared" si="15"/>
        <v>32</v>
      </c>
      <c r="P107" s="113">
        <f t="shared" si="16"/>
        <v>668</v>
      </c>
      <c r="Q107" s="549">
        <f t="shared" si="17"/>
        <v>1.9888571428571429</v>
      </c>
      <c r="R107" s="186">
        <f t="shared" si="18"/>
        <v>1.694142857142857</v>
      </c>
      <c r="S107" s="113">
        <f t="shared" si="22"/>
        <v>1.7013181571938762</v>
      </c>
      <c r="T107" s="433"/>
    </row>
    <row r="108" spans="2:20" x14ac:dyDescent="0.35">
      <c r="B108" s="116">
        <v>42559</v>
      </c>
      <c r="C108" s="186">
        <v>3.698</v>
      </c>
      <c r="D108" s="344" t="str">
        <f t="shared" si="12"/>
        <v>14/03/2023</v>
      </c>
      <c r="E108" s="419">
        <f t="shared" si="23"/>
        <v>6.6803559206023273</v>
      </c>
      <c r="F108" s="549">
        <f t="shared" si="13"/>
        <v>0</v>
      </c>
      <c r="G108" s="559"/>
      <c r="H108" s="433"/>
      <c r="I108" s="187">
        <v>2.0249999999999999</v>
      </c>
      <c r="J108" s="187">
        <v>2.0110000000000001</v>
      </c>
      <c r="K108" s="246">
        <f t="shared" si="19"/>
        <v>45031</v>
      </c>
      <c r="L108" s="148">
        <f t="shared" si="20"/>
        <v>44331</v>
      </c>
      <c r="M108" s="186">
        <f t="shared" si="14"/>
        <v>1.99999999999997E-5</v>
      </c>
      <c r="N108" s="549">
        <f t="shared" si="21"/>
        <v>700</v>
      </c>
      <c r="O108" s="49">
        <f t="shared" si="15"/>
        <v>32</v>
      </c>
      <c r="P108" s="113">
        <f t="shared" si="16"/>
        <v>668</v>
      </c>
      <c r="Q108" s="549">
        <f t="shared" si="17"/>
        <v>2.0243599999999997</v>
      </c>
      <c r="R108" s="186">
        <f t="shared" si="18"/>
        <v>1.6736400000000002</v>
      </c>
      <c r="S108" s="113">
        <f t="shared" si="22"/>
        <v>1.6806426771240002</v>
      </c>
      <c r="T108" s="433"/>
    </row>
    <row r="109" spans="2:20" x14ac:dyDescent="0.35">
      <c r="B109" s="116">
        <v>42562</v>
      </c>
      <c r="C109" s="186">
        <v>3.6970000000000001</v>
      </c>
      <c r="D109" s="344" t="str">
        <f t="shared" si="12"/>
        <v>14/03/2023</v>
      </c>
      <c r="E109" s="419">
        <f t="shared" si="23"/>
        <v>6.6721423682409311</v>
      </c>
      <c r="F109" s="549">
        <f t="shared" si="13"/>
        <v>0</v>
      </c>
      <c r="G109" s="559"/>
      <c r="H109" s="433"/>
      <c r="I109" s="187">
        <v>2.032</v>
      </c>
      <c r="J109" s="187">
        <v>2.0169999999999999</v>
      </c>
      <c r="K109" s="246">
        <f t="shared" si="19"/>
        <v>45031</v>
      </c>
      <c r="L109" s="148">
        <f t="shared" si="20"/>
        <v>44331</v>
      </c>
      <c r="M109" s="186">
        <f t="shared" si="14"/>
        <v>2.1428571428571608E-5</v>
      </c>
      <c r="N109" s="549">
        <f t="shared" si="21"/>
        <v>700</v>
      </c>
      <c r="O109" s="49">
        <f t="shared" si="15"/>
        <v>32</v>
      </c>
      <c r="P109" s="113">
        <f t="shared" si="16"/>
        <v>668</v>
      </c>
      <c r="Q109" s="549">
        <f t="shared" si="17"/>
        <v>2.0313142857142856</v>
      </c>
      <c r="R109" s="186">
        <f t="shared" si="18"/>
        <v>1.6656857142857144</v>
      </c>
      <c r="S109" s="113">
        <f t="shared" si="22"/>
        <v>1.6726219865326852</v>
      </c>
      <c r="T109" s="433"/>
    </row>
    <row r="110" spans="2:20" x14ac:dyDescent="0.35">
      <c r="B110" s="116">
        <v>42563</v>
      </c>
      <c r="C110" s="186">
        <v>3.7330000000000001</v>
      </c>
      <c r="D110" s="344" t="str">
        <f t="shared" si="12"/>
        <v>14/03/2023</v>
      </c>
      <c r="E110" s="419">
        <f t="shared" si="23"/>
        <v>6.669404517453799</v>
      </c>
      <c r="F110" s="549">
        <f t="shared" si="13"/>
        <v>0</v>
      </c>
      <c r="G110" s="559"/>
      <c r="H110" s="433"/>
      <c r="I110" s="187">
        <v>2.0659999999999998</v>
      </c>
      <c r="J110" s="187">
        <v>2.0489999999999999</v>
      </c>
      <c r="K110" s="246">
        <f t="shared" si="19"/>
        <v>45031</v>
      </c>
      <c r="L110" s="148">
        <f t="shared" si="20"/>
        <v>44331</v>
      </c>
      <c r="M110" s="186">
        <f t="shared" si="14"/>
        <v>2.4285714285714149E-5</v>
      </c>
      <c r="N110" s="549">
        <f t="shared" si="21"/>
        <v>700</v>
      </c>
      <c r="O110" s="49">
        <f t="shared" si="15"/>
        <v>32</v>
      </c>
      <c r="P110" s="113">
        <f t="shared" si="16"/>
        <v>668</v>
      </c>
      <c r="Q110" s="549">
        <f t="shared" si="17"/>
        <v>2.065222857142857</v>
      </c>
      <c r="R110" s="186">
        <f t="shared" si="18"/>
        <v>1.6677771428571431</v>
      </c>
      <c r="S110" s="113">
        <f t="shared" si="22"/>
        <v>1.6747308443527231</v>
      </c>
      <c r="T110" s="433"/>
    </row>
    <row r="111" spans="2:20" x14ac:dyDescent="0.35">
      <c r="B111" s="116">
        <v>42564</v>
      </c>
      <c r="C111" s="186">
        <v>3.766</v>
      </c>
      <c r="D111" s="344" t="str">
        <f t="shared" si="12"/>
        <v>14/03/2023</v>
      </c>
      <c r="E111" s="419">
        <f t="shared" si="23"/>
        <v>6.666666666666667</v>
      </c>
      <c r="F111" s="549">
        <f t="shared" si="13"/>
        <v>0</v>
      </c>
      <c r="G111" s="559"/>
      <c r="H111" s="433"/>
      <c r="I111" s="187">
        <v>2.1019999999999999</v>
      </c>
      <c r="J111" s="187">
        <v>2.081</v>
      </c>
      <c r="K111" s="246">
        <f t="shared" si="19"/>
        <v>45031</v>
      </c>
      <c r="L111" s="148">
        <f t="shared" si="20"/>
        <v>44331</v>
      </c>
      <c r="M111" s="186">
        <f t="shared" si="14"/>
        <v>2.9999999999999869E-5</v>
      </c>
      <c r="N111" s="549">
        <f t="shared" si="21"/>
        <v>700</v>
      </c>
      <c r="O111" s="49">
        <f t="shared" si="15"/>
        <v>32</v>
      </c>
      <c r="P111" s="113">
        <f t="shared" si="16"/>
        <v>668</v>
      </c>
      <c r="Q111" s="549">
        <f t="shared" si="17"/>
        <v>2.1010399999999998</v>
      </c>
      <c r="R111" s="186">
        <f t="shared" si="18"/>
        <v>1.6649600000000002</v>
      </c>
      <c r="S111" s="113">
        <f t="shared" si="22"/>
        <v>1.6718902295040028</v>
      </c>
      <c r="T111" s="433"/>
    </row>
    <row r="112" spans="2:20" x14ac:dyDescent="0.35">
      <c r="B112" s="116">
        <v>42565</v>
      </c>
      <c r="C112" s="186">
        <v>3.7130000000000001</v>
      </c>
      <c r="D112" s="344" t="str">
        <f t="shared" si="12"/>
        <v>14/03/2023</v>
      </c>
      <c r="E112" s="419">
        <f t="shared" si="23"/>
        <v>6.6639288158795349</v>
      </c>
      <c r="F112" s="549">
        <f t="shared" si="13"/>
        <v>0</v>
      </c>
      <c r="G112" s="559"/>
      <c r="H112" s="433"/>
      <c r="I112" s="187">
        <v>2.0720000000000001</v>
      </c>
      <c r="J112" s="187">
        <v>2.048</v>
      </c>
      <c r="K112" s="246">
        <f t="shared" si="19"/>
        <v>45031</v>
      </c>
      <c r="L112" s="148">
        <f t="shared" si="20"/>
        <v>44331</v>
      </c>
      <c r="M112" s="186">
        <f t="shared" si="14"/>
        <v>3.4285714285714318E-5</v>
      </c>
      <c r="N112" s="549">
        <f t="shared" si="21"/>
        <v>700</v>
      </c>
      <c r="O112" s="49">
        <f t="shared" si="15"/>
        <v>32</v>
      </c>
      <c r="P112" s="113">
        <f t="shared" si="16"/>
        <v>668</v>
      </c>
      <c r="Q112" s="549">
        <f t="shared" si="17"/>
        <v>2.0709028571428574</v>
      </c>
      <c r="R112" s="186">
        <f t="shared" si="18"/>
        <v>1.6420971428571427</v>
      </c>
      <c r="S112" s="113">
        <f t="shared" si="22"/>
        <v>1.6488383504235982</v>
      </c>
      <c r="T112" s="433"/>
    </row>
    <row r="113" spans="2:20" x14ac:dyDescent="0.35">
      <c r="B113" s="116">
        <v>42566</v>
      </c>
      <c r="C113" s="186">
        <v>3.7490000000000001</v>
      </c>
      <c r="D113" s="344" t="str">
        <f t="shared" si="12"/>
        <v>14/03/2023</v>
      </c>
      <c r="E113" s="419">
        <f t="shared" si="23"/>
        <v>6.6611909650924028</v>
      </c>
      <c r="F113" s="549">
        <f t="shared" si="13"/>
        <v>0</v>
      </c>
      <c r="G113" s="559"/>
      <c r="H113" s="433"/>
      <c r="I113" s="187">
        <v>2.11</v>
      </c>
      <c r="J113" s="187">
        <v>2.069</v>
      </c>
      <c r="K113" s="246">
        <f t="shared" si="19"/>
        <v>45031</v>
      </c>
      <c r="L113" s="148">
        <f t="shared" si="20"/>
        <v>44331</v>
      </c>
      <c r="M113" s="186">
        <f t="shared" si="14"/>
        <v>5.8571428571428467E-5</v>
      </c>
      <c r="N113" s="549">
        <f t="shared" si="21"/>
        <v>700</v>
      </c>
      <c r="O113" s="49">
        <f t="shared" si="15"/>
        <v>32</v>
      </c>
      <c r="P113" s="113">
        <f t="shared" si="16"/>
        <v>668</v>
      </c>
      <c r="Q113" s="549">
        <f t="shared" si="17"/>
        <v>2.1081257142857144</v>
      </c>
      <c r="R113" s="186">
        <f t="shared" si="18"/>
        <v>1.6408742857142857</v>
      </c>
      <c r="S113" s="113">
        <f t="shared" si="22"/>
        <v>1.6476054567680531</v>
      </c>
      <c r="T113" s="433"/>
    </row>
    <row r="114" spans="2:20" x14ac:dyDescent="0.35">
      <c r="B114" s="116">
        <v>42569</v>
      </c>
      <c r="C114" s="186">
        <v>3.742</v>
      </c>
      <c r="D114" s="344" t="str">
        <f t="shared" si="12"/>
        <v>14/03/2023</v>
      </c>
      <c r="E114" s="419">
        <f t="shared" si="23"/>
        <v>6.6529774127310057</v>
      </c>
      <c r="F114" s="549">
        <f t="shared" si="13"/>
        <v>0</v>
      </c>
      <c r="G114" s="559"/>
      <c r="H114" s="433"/>
      <c r="I114" s="187">
        <v>2.0960000000000001</v>
      </c>
      <c r="J114" s="187">
        <v>2.052</v>
      </c>
      <c r="K114" s="246">
        <f t="shared" si="19"/>
        <v>45031</v>
      </c>
      <c r="L114" s="148">
        <f t="shared" si="20"/>
        <v>44331</v>
      </c>
      <c r="M114" s="186">
        <f t="shared" si="14"/>
        <v>6.2857142857142916E-5</v>
      </c>
      <c r="N114" s="549">
        <f t="shared" si="21"/>
        <v>700</v>
      </c>
      <c r="O114" s="49">
        <f t="shared" si="15"/>
        <v>32</v>
      </c>
      <c r="P114" s="113">
        <f t="shared" si="16"/>
        <v>668</v>
      </c>
      <c r="Q114" s="549">
        <f t="shared" si="17"/>
        <v>2.0939885714285715</v>
      </c>
      <c r="R114" s="186">
        <f t="shared" si="18"/>
        <v>1.6480114285714285</v>
      </c>
      <c r="S114" s="113">
        <f t="shared" si="22"/>
        <v>1.6548012827431791</v>
      </c>
      <c r="T114" s="433"/>
    </row>
    <row r="115" spans="2:20" x14ac:dyDescent="0.35">
      <c r="B115" s="116">
        <v>42570</v>
      </c>
      <c r="C115" s="186">
        <v>3.6760000000000002</v>
      </c>
      <c r="D115" s="344" t="str">
        <f t="shared" si="12"/>
        <v>14/03/2023</v>
      </c>
      <c r="E115" s="419">
        <f t="shared" si="23"/>
        <v>6.6502395619438737</v>
      </c>
      <c r="F115" s="549">
        <f t="shared" si="13"/>
        <v>0</v>
      </c>
      <c r="G115" s="559"/>
      <c r="H115" s="433"/>
      <c r="I115" s="187">
        <v>2.0489999999999999</v>
      </c>
      <c r="J115" s="187">
        <v>1.9969999999999999</v>
      </c>
      <c r="K115" s="246">
        <f t="shared" si="19"/>
        <v>45031</v>
      </c>
      <c r="L115" s="148">
        <f t="shared" si="20"/>
        <v>44331</v>
      </c>
      <c r="M115" s="186">
        <f t="shared" si="14"/>
        <v>7.4285714285714355E-5</v>
      </c>
      <c r="N115" s="549">
        <f t="shared" si="21"/>
        <v>700</v>
      </c>
      <c r="O115" s="49">
        <f t="shared" si="15"/>
        <v>32</v>
      </c>
      <c r="P115" s="113">
        <f t="shared" si="16"/>
        <v>668</v>
      </c>
      <c r="Q115" s="549">
        <f t="shared" si="17"/>
        <v>2.0466228571428569</v>
      </c>
      <c r="R115" s="186">
        <f t="shared" si="18"/>
        <v>1.6293771428571433</v>
      </c>
      <c r="S115" s="113">
        <f t="shared" si="22"/>
        <v>1.6360143175413011</v>
      </c>
      <c r="T115" s="433"/>
    </row>
    <row r="116" spans="2:20" x14ac:dyDescent="0.35">
      <c r="B116" s="116">
        <v>42571</v>
      </c>
      <c r="C116" s="186">
        <v>3.6930000000000001</v>
      </c>
      <c r="D116" s="344" t="str">
        <f t="shared" si="12"/>
        <v>14/03/2023</v>
      </c>
      <c r="E116" s="419">
        <f t="shared" si="23"/>
        <v>6.6475017111567416</v>
      </c>
      <c r="F116" s="549">
        <f t="shared" si="13"/>
        <v>0</v>
      </c>
      <c r="G116" s="559"/>
      <c r="H116" s="433"/>
      <c r="I116" s="187">
        <v>2.048</v>
      </c>
      <c r="J116" s="187">
        <v>2.0030000000000001</v>
      </c>
      <c r="K116" s="246">
        <f t="shared" si="19"/>
        <v>45031</v>
      </c>
      <c r="L116" s="148">
        <f t="shared" si="20"/>
        <v>44331</v>
      </c>
      <c r="M116" s="186">
        <f t="shared" si="14"/>
        <v>6.4285714285714179E-5</v>
      </c>
      <c r="N116" s="549">
        <f t="shared" si="21"/>
        <v>700</v>
      </c>
      <c r="O116" s="49">
        <f t="shared" si="15"/>
        <v>32</v>
      </c>
      <c r="P116" s="113">
        <f t="shared" si="16"/>
        <v>668</v>
      </c>
      <c r="Q116" s="549">
        <f t="shared" si="17"/>
        <v>2.0459428571428573</v>
      </c>
      <c r="R116" s="186">
        <f t="shared" si="18"/>
        <v>1.6470571428571428</v>
      </c>
      <c r="S116" s="113">
        <f t="shared" si="22"/>
        <v>1.6538391359367521</v>
      </c>
      <c r="T116" s="433"/>
    </row>
    <row r="117" spans="2:20" x14ac:dyDescent="0.35">
      <c r="B117" s="116">
        <v>42572</v>
      </c>
      <c r="C117" s="186">
        <v>3.6349999999999998</v>
      </c>
      <c r="D117" s="344" t="str">
        <f t="shared" si="12"/>
        <v>14/03/2023</v>
      </c>
      <c r="E117" s="419">
        <f t="shared" si="23"/>
        <v>6.6447638603696095</v>
      </c>
      <c r="F117" s="549">
        <f t="shared" si="13"/>
        <v>0</v>
      </c>
      <c r="G117" s="559"/>
      <c r="H117" s="433"/>
      <c r="I117" s="187">
        <v>2.0099999999999998</v>
      </c>
      <c r="J117" s="187">
        <v>1.9630000000000001</v>
      </c>
      <c r="K117" s="246">
        <f t="shared" si="19"/>
        <v>45031</v>
      </c>
      <c r="L117" s="148">
        <f t="shared" si="20"/>
        <v>44331</v>
      </c>
      <c r="M117" s="186">
        <f t="shared" si="14"/>
        <v>6.7142857142856721E-5</v>
      </c>
      <c r="N117" s="549">
        <f t="shared" si="21"/>
        <v>700</v>
      </c>
      <c r="O117" s="49">
        <f t="shared" si="15"/>
        <v>32</v>
      </c>
      <c r="P117" s="113">
        <f t="shared" si="16"/>
        <v>668</v>
      </c>
      <c r="Q117" s="549">
        <f t="shared" si="17"/>
        <v>2.0078514285714282</v>
      </c>
      <c r="R117" s="186">
        <f t="shared" si="18"/>
        <v>1.6271485714285716</v>
      </c>
      <c r="S117" s="113">
        <f t="shared" si="22"/>
        <v>1.6337676026123349</v>
      </c>
      <c r="T117" s="433"/>
    </row>
    <row r="118" spans="2:20" x14ac:dyDescent="0.35">
      <c r="B118" s="116">
        <v>42573</v>
      </c>
      <c r="C118" s="186">
        <v>3.609</v>
      </c>
      <c r="D118" s="344" t="str">
        <f t="shared" si="12"/>
        <v>14/03/2023</v>
      </c>
      <c r="E118" s="419">
        <f t="shared" si="23"/>
        <v>6.6420260095824775</v>
      </c>
      <c r="F118" s="549">
        <f t="shared" si="13"/>
        <v>0</v>
      </c>
      <c r="G118" s="559"/>
      <c r="H118" s="433"/>
      <c r="I118" s="187">
        <v>1.9830000000000001</v>
      </c>
      <c r="J118" s="187">
        <v>1.9340000000000002</v>
      </c>
      <c r="K118" s="246">
        <f t="shared" si="19"/>
        <v>45031</v>
      </c>
      <c r="L118" s="148">
        <f t="shared" si="20"/>
        <v>44331</v>
      </c>
      <c r="M118" s="186">
        <f t="shared" si="14"/>
        <v>6.9999999999999899E-5</v>
      </c>
      <c r="N118" s="549">
        <f t="shared" si="21"/>
        <v>700</v>
      </c>
      <c r="O118" s="49">
        <f t="shared" si="15"/>
        <v>32</v>
      </c>
      <c r="P118" s="113">
        <f t="shared" si="16"/>
        <v>668</v>
      </c>
      <c r="Q118" s="549">
        <f t="shared" si="17"/>
        <v>1.9807600000000001</v>
      </c>
      <c r="R118" s="186">
        <f t="shared" si="18"/>
        <v>1.6282399999999999</v>
      </c>
      <c r="S118" s="113">
        <f t="shared" si="22"/>
        <v>1.6348679137440092</v>
      </c>
      <c r="T118" s="433"/>
    </row>
    <row r="119" spans="2:20" x14ac:dyDescent="0.35">
      <c r="B119" s="116">
        <v>42576</v>
      </c>
      <c r="C119" s="186">
        <v>3.6459999999999999</v>
      </c>
      <c r="D119" s="344" t="str">
        <f t="shared" si="12"/>
        <v>14/03/2023</v>
      </c>
      <c r="E119" s="419">
        <f t="shared" si="23"/>
        <v>6.6338124572210813</v>
      </c>
      <c r="F119" s="549">
        <f t="shared" si="13"/>
        <v>0</v>
      </c>
      <c r="G119" s="559"/>
      <c r="H119" s="433"/>
      <c r="I119" s="187">
        <v>1.992</v>
      </c>
      <c r="J119" s="187">
        <v>1.9409999999999998</v>
      </c>
      <c r="K119" s="246">
        <f t="shared" si="19"/>
        <v>45031</v>
      </c>
      <c r="L119" s="148">
        <f t="shared" si="20"/>
        <v>44331</v>
      </c>
      <c r="M119" s="186">
        <f t="shared" si="14"/>
        <v>7.2857142857143077E-5</v>
      </c>
      <c r="N119" s="549">
        <f t="shared" si="21"/>
        <v>700</v>
      </c>
      <c r="O119" s="49">
        <f t="shared" si="15"/>
        <v>32</v>
      </c>
      <c r="P119" s="113">
        <f t="shared" si="16"/>
        <v>668</v>
      </c>
      <c r="Q119" s="549">
        <f t="shared" si="17"/>
        <v>1.9896685714285713</v>
      </c>
      <c r="R119" s="186">
        <f t="shared" si="18"/>
        <v>1.6563314285714286</v>
      </c>
      <c r="S119" s="113">
        <f t="shared" si="22"/>
        <v>1.6631900130746224</v>
      </c>
      <c r="T119" s="433"/>
    </row>
    <row r="120" spans="2:20" x14ac:dyDescent="0.35">
      <c r="B120" s="116">
        <v>42577</v>
      </c>
      <c r="C120" s="186">
        <v>3.6470000000000002</v>
      </c>
      <c r="D120" s="344" t="str">
        <f t="shared" si="12"/>
        <v>14/03/2023</v>
      </c>
      <c r="E120" s="419">
        <f t="shared" si="23"/>
        <v>6.6310746064339492</v>
      </c>
      <c r="F120" s="549">
        <f t="shared" si="13"/>
        <v>0</v>
      </c>
      <c r="G120" s="559"/>
      <c r="H120" s="433"/>
      <c r="I120" s="187">
        <v>1.988</v>
      </c>
      <c r="J120" s="187">
        <v>1.9350000000000001</v>
      </c>
      <c r="K120" s="246">
        <f t="shared" si="19"/>
        <v>45031</v>
      </c>
      <c r="L120" s="148">
        <f t="shared" si="20"/>
        <v>44331</v>
      </c>
      <c r="M120" s="186">
        <f t="shared" si="14"/>
        <v>7.5714285714285619E-5</v>
      </c>
      <c r="N120" s="549">
        <f t="shared" si="21"/>
        <v>700</v>
      </c>
      <c r="O120" s="49">
        <f t="shared" si="15"/>
        <v>32</v>
      </c>
      <c r="P120" s="113">
        <f t="shared" si="16"/>
        <v>668</v>
      </c>
      <c r="Q120" s="549">
        <f t="shared" si="17"/>
        <v>1.9855771428571429</v>
      </c>
      <c r="R120" s="186">
        <f t="shared" si="18"/>
        <v>1.6614228571428573</v>
      </c>
      <c r="S120" s="113">
        <f t="shared" si="22"/>
        <v>1.668323671918448</v>
      </c>
      <c r="T120" s="433"/>
    </row>
    <row r="121" spans="2:20" x14ac:dyDescent="0.35">
      <c r="B121" s="116">
        <v>42578</v>
      </c>
      <c r="C121" s="186">
        <v>3.6859999999999999</v>
      </c>
      <c r="D121" s="344" t="str">
        <f t="shared" si="12"/>
        <v>14/03/2023</v>
      </c>
      <c r="E121" s="419">
        <f t="shared" si="23"/>
        <v>6.6283367556468171</v>
      </c>
      <c r="F121" s="549">
        <f t="shared" si="13"/>
        <v>0</v>
      </c>
      <c r="G121" s="559"/>
      <c r="H121" s="433"/>
      <c r="I121" s="187">
        <v>2.0249999999999999</v>
      </c>
      <c r="J121" s="187">
        <v>1.9750000000000001</v>
      </c>
      <c r="K121" s="246">
        <f t="shared" si="19"/>
        <v>45031</v>
      </c>
      <c r="L121" s="148">
        <f t="shared" si="20"/>
        <v>44331</v>
      </c>
      <c r="M121" s="186">
        <f t="shared" si="14"/>
        <v>7.1428571428571176E-5</v>
      </c>
      <c r="N121" s="549">
        <f t="shared" si="21"/>
        <v>700</v>
      </c>
      <c r="O121" s="49">
        <f t="shared" si="15"/>
        <v>32</v>
      </c>
      <c r="P121" s="113">
        <f t="shared" si="16"/>
        <v>668</v>
      </c>
      <c r="Q121" s="549">
        <f t="shared" si="17"/>
        <v>2.0227142857142857</v>
      </c>
      <c r="R121" s="186">
        <f t="shared" si="18"/>
        <v>1.6632857142857143</v>
      </c>
      <c r="S121" s="113">
        <f t="shared" si="22"/>
        <v>1.6702020127040695</v>
      </c>
      <c r="T121" s="433"/>
    </row>
    <row r="122" spans="2:20" x14ac:dyDescent="0.35">
      <c r="B122" s="116">
        <v>42579</v>
      </c>
      <c r="C122" s="186">
        <v>3.6589999999999998</v>
      </c>
      <c r="D122" s="344" t="str">
        <f t="shared" si="12"/>
        <v>14/03/2023</v>
      </c>
      <c r="E122" s="419">
        <f t="shared" si="23"/>
        <v>6.6255989048596851</v>
      </c>
      <c r="F122" s="549">
        <f t="shared" si="13"/>
        <v>0</v>
      </c>
      <c r="G122" s="559"/>
      <c r="H122" s="433"/>
      <c r="I122" s="187">
        <v>2.004</v>
      </c>
      <c r="J122" s="187">
        <v>1.9239999999999999</v>
      </c>
      <c r="K122" s="246">
        <f t="shared" si="19"/>
        <v>45031</v>
      </c>
      <c r="L122" s="148">
        <f t="shared" si="20"/>
        <v>44331</v>
      </c>
      <c r="M122" s="186">
        <f t="shared" si="14"/>
        <v>1.1428571428571439E-4</v>
      </c>
      <c r="N122" s="549">
        <f t="shared" si="21"/>
        <v>700</v>
      </c>
      <c r="O122" s="49">
        <f t="shared" si="15"/>
        <v>32</v>
      </c>
      <c r="P122" s="113">
        <f t="shared" si="16"/>
        <v>668</v>
      </c>
      <c r="Q122" s="549">
        <f t="shared" si="17"/>
        <v>2.000342857142857</v>
      </c>
      <c r="R122" s="186">
        <f t="shared" si="18"/>
        <v>1.6586571428571428</v>
      </c>
      <c r="S122" s="113">
        <f t="shared" si="22"/>
        <v>1.6655350016510084</v>
      </c>
      <c r="T122" s="433"/>
    </row>
    <row r="123" spans="2:20" x14ac:dyDescent="0.35">
      <c r="B123" s="116">
        <v>42580</v>
      </c>
      <c r="C123" s="186">
        <v>3.637</v>
      </c>
      <c r="D123" s="344" t="str">
        <f t="shared" si="12"/>
        <v>14/03/2023</v>
      </c>
      <c r="E123" s="419">
        <f t="shared" si="23"/>
        <v>6.622861054072553</v>
      </c>
      <c r="F123" s="549">
        <f t="shared" si="13"/>
        <v>0</v>
      </c>
      <c r="G123" s="559"/>
      <c r="H123" s="433"/>
      <c r="I123" s="187">
        <v>1.9790000000000001</v>
      </c>
      <c r="J123" s="187">
        <v>1.903</v>
      </c>
      <c r="K123" s="246">
        <f t="shared" si="19"/>
        <v>45031</v>
      </c>
      <c r="L123" s="148">
        <f t="shared" si="20"/>
        <v>44331</v>
      </c>
      <c r="M123" s="186">
        <f t="shared" si="14"/>
        <v>1.0857142857142867E-4</v>
      </c>
      <c r="N123" s="549">
        <f t="shared" si="21"/>
        <v>700</v>
      </c>
      <c r="O123" s="49">
        <f t="shared" si="15"/>
        <v>32</v>
      </c>
      <c r="P123" s="113">
        <f t="shared" si="16"/>
        <v>668</v>
      </c>
      <c r="Q123" s="549">
        <f t="shared" si="17"/>
        <v>1.9755257142857143</v>
      </c>
      <c r="R123" s="186">
        <f t="shared" si="18"/>
        <v>1.6614742857142857</v>
      </c>
      <c r="S123" s="113">
        <f t="shared" si="22"/>
        <v>1.6683755277195234</v>
      </c>
      <c r="T123" s="433"/>
    </row>
    <row r="124" spans="2:20" x14ac:dyDescent="0.35">
      <c r="B124" s="116">
        <v>42583</v>
      </c>
      <c r="C124" s="186">
        <v>3.621</v>
      </c>
      <c r="D124" s="344" t="str">
        <f t="shared" si="12"/>
        <v>14/03/2023</v>
      </c>
      <c r="E124" s="419">
        <f t="shared" si="23"/>
        <v>6.6146475017111568</v>
      </c>
      <c r="F124" s="549">
        <f t="shared" si="13"/>
        <v>0</v>
      </c>
      <c r="G124" s="559"/>
      <c r="H124" s="433"/>
      <c r="I124" s="187">
        <v>1.9319999999999999</v>
      </c>
      <c r="J124" s="187">
        <v>1.857</v>
      </c>
      <c r="K124" s="246">
        <f t="shared" si="19"/>
        <v>45031</v>
      </c>
      <c r="L124" s="148">
        <f t="shared" si="20"/>
        <v>44331</v>
      </c>
      <c r="M124" s="186">
        <f t="shared" si="14"/>
        <v>1.0714285714285708E-4</v>
      </c>
      <c r="N124" s="549">
        <f t="shared" si="21"/>
        <v>700</v>
      </c>
      <c r="O124" s="49">
        <f t="shared" si="15"/>
        <v>32</v>
      </c>
      <c r="P124" s="113">
        <f t="shared" si="16"/>
        <v>668</v>
      </c>
      <c r="Q124" s="549">
        <f t="shared" si="17"/>
        <v>1.9285714285714286</v>
      </c>
      <c r="R124" s="186">
        <f t="shared" si="18"/>
        <v>1.6924285714285714</v>
      </c>
      <c r="S124" s="113">
        <f t="shared" si="22"/>
        <v>1.699589357602016</v>
      </c>
      <c r="T124" s="433"/>
    </row>
    <row r="125" spans="2:20" x14ac:dyDescent="0.35">
      <c r="B125" s="116">
        <v>42584</v>
      </c>
      <c r="C125" s="186">
        <v>3.6160000000000001</v>
      </c>
      <c r="D125" s="344" t="str">
        <f t="shared" si="12"/>
        <v>14/03/2023</v>
      </c>
      <c r="E125" s="419">
        <f t="shared" si="23"/>
        <v>6.6119096509240247</v>
      </c>
      <c r="F125" s="549">
        <f t="shared" si="13"/>
        <v>0</v>
      </c>
      <c r="G125" s="559"/>
      <c r="H125" s="433"/>
      <c r="I125" s="187">
        <v>1.9319999999999999</v>
      </c>
      <c r="J125" s="187">
        <v>1.855</v>
      </c>
      <c r="K125" s="246">
        <f t="shared" si="19"/>
        <v>45031</v>
      </c>
      <c r="L125" s="148">
        <f t="shared" si="20"/>
        <v>44331</v>
      </c>
      <c r="M125" s="186">
        <f t="shared" si="14"/>
        <v>1.0999999999999994E-4</v>
      </c>
      <c r="N125" s="549">
        <f t="shared" si="21"/>
        <v>700</v>
      </c>
      <c r="O125" s="49">
        <f t="shared" si="15"/>
        <v>32</v>
      </c>
      <c r="P125" s="113">
        <f t="shared" si="16"/>
        <v>668</v>
      </c>
      <c r="Q125" s="549">
        <f t="shared" si="17"/>
        <v>1.92848</v>
      </c>
      <c r="R125" s="186">
        <f t="shared" si="18"/>
        <v>1.6875200000000001</v>
      </c>
      <c r="S125" s="113">
        <f t="shared" si="22"/>
        <v>1.6946393093759893</v>
      </c>
      <c r="T125" s="433"/>
    </row>
    <row r="126" spans="2:20" x14ac:dyDescent="0.35">
      <c r="B126" s="116">
        <v>42585</v>
      </c>
      <c r="C126" s="186">
        <v>3.633</v>
      </c>
      <c r="D126" s="344" t="str">
        <f t="shared" si="12"/>
        <v>14/03/2023</v>
      </c>
      <c r="E126" s="419">
        <f t="shared" si="23"/>
        <v>6.6091718001368926</v>
      </c>
      <c r="F126" s="549">
        <f t="shared" si="13"/>
        <v>0</v>
      </c>
      <c r="G126" s="559"/>
      <c r="H126" s="433"/>
      <c r="I126" s="187">
        <v>1.96</v>
      </c>
      <c r="J126" s="187">
        <v>1.875</v>
      </c>
      <c r="K126" s="246">
        <f t="shared" si="19"/>
        <v>45031</v>
      </c>
      <c r="L126" s="148">
        <f t="shared" si="20"/>
        <v>44331</v>
      </c>
      <c r="M126" s="186">
        <f t="shared" si="14"/>
        <v>1.2142857142857138E-4</v>
      </c>
      <c r="N126" s="549">
        <f t="shared" si="21"/>
        <v>700</v>
      </c>
      <c r="O126" s="49">
        <f t="shared" si="15"/>
        <v>32</v>
      </c>
      <c r="P126" s="113">
        <f t="shared" si="16"/>
        <v>668</v>
      </c>
      <c r="Q126" s="549">
        <f t="shared" si="17"/>
        <v>1.9561142857142857</v>
      </c>
      <c r="R126" s="186">
        <f t="shared" si="18"/>
        <v>1.6768857142857143</v>
      </c>
      <c r="S126" s="113">
        <f t="shared" si="22"/>
        <v>1.6839155785326465</v>
      </c>
      <c r="T126" s="433"/>
    </row>
    <row r="127" spans="2:20" x14ac:dyDescent="0.35">
      <c r="B127" s="116">
        <v>42586</v>
      </c>
      <c r="C127" s="186">
        <v>3.605</v>
      </c>
      <c r="D127" s="344" t="str">
        <f t="shared" si="12"/>
        <v>14/03/2023</v>
      </c>
      <c r="E127" s="419">
        <f t="shared" si="23"/>
        <v>6.6064339493497606</v>
      </c>
      <c r="F127" s="549">
        <f t="shared" si="13"/>
        <v>0</v>
      </c>
      <c r="G127" s="559"/>
      <c r="H127" s="433"/>
      <c r="I127" s="187">
        <v>1.9609999999999999</v>
      </c>
      <c r="J127" s="187">
        <v>1.8719999999999999</v>
      </c>
      <c r="K127" s="246">
        <f t="shared" si="19"/>
        <v>45031</v>
      </c>
      <c r="L127" s="148">
        <f t="shared" si="20"/>
        <v>44331</v>
      </c>
      <c r="M127" s="186">
        <f t="shared" si="14"/>
        <v>1.2714285714285711E-4</v>
      </c>
      <c r="N127" s="549">
        <f t="shared" si="21"/>
        <v>700</v>
      </c>
      <c r="O127" s="49">
        <f t="shared" si="15"/>
        <v>32</v>
      </c>
      <c r="P127" s="113">
        <f t="shared" si="16"/>
        <v>668</v>
      </c>
      <c r="Q127" s="549">
        <f t="shared" si="17"/>
        <v>1.9569314285714283</v>
      </c>
      <c r="R127" s="186">
        <f t="shared" si="18"/>
        <v>1.6480685714285717</v>
      </c>
      <c r="S127" s="113">
        <f t="shared" si="22"/>
        <v>1.6548588964689026</v>
      </c>
      <c r="T127" s="433"/>
    </row>
    <row r="128" spans="2:20" x14ac:dyDescent="0.35">
      <c r="B128" s="116">
        <v>42587</v>
      </c>
      <c r="C128" s="186">
        <v>3.5819999999999999</v>
      </c>
      <c r="D128" s="344" t="str">
        <f t="shared" si="12"/>
        <v>14/03/2023</v>
      </c>
      <c r="E128" s="419">
        <f t="shared" si="23"/>
        <v>6.6036960985626285</v>
      </c>
      <c r="F128" s="549">
        <f t="shared" si="13"/>
        <v>0</v>
      </c>
      <c r="G128" s="559"/>
      <c r="H128" s="433"/>
      <c r="I128" s="187">
        <v>1.923</v>
      </c>
      <c r="J128" s="187">
        <v>1.837</v>
      </c>
      <c r="K128" s="246">
        <f t="shared" si="19"/>
        <v>45031</v>
      </c>
      <c r="L128" s="148">
        <f t="shared" si="20"/>
        <v>44331</v>
      </c>
      <c r="M128" s="186">
        <f t="shared" si="14"/>
        <v>1.2285714285714298E-4</v>
      </c>
      <c r="N128" s="549">
        <f t="shared" si="21"/>
        <v>700</v>
      </c>
      <c r="O128" s="49">
        <f t="shared" si="15"/>
        <v>32</v>
      </c>
      <c r="P128" s="113">
        <f t="shared" si="16"/>
        <v>668</v>
      </c>
      <c r="Q128" s="549">
        <f t="shared" si="17"/>
        <v>1.9190685714285716</v>
      </c>
      <c r="R128" s="186">
        <f t="shared" si="18"/>
        <v>1.6629314285714283</v>
      </c>
      <c r="S128" s="113">
        <f t="shared" si="22"/>
        <v>1.6698447809117667</v>
      </c>
      <c r="T128" s="433"/>
    </row>
    <row r="129" spans="2:20" x14ac:dyDescent="0.35">
      <c r="B129" s="116">
        <v>42590</v>
      </c>
      <c r="C129" s="186">
        <v>3.629</v>
      </c>
      <c r="D129" s="344" t="str">
        <f t="shared" si="12"/>
        <v>14/03/2023</v>
      </c>
      <c r="E129" s="419">
        <f t="shared" si="23"/>
        <v>6.5954825462012323</v>
      </c>
      <c r="F129" s="549">
        <f t="shared" si="13"/>
        <v>0</v>
      </c>
      <c r="G129" s="559"/>
      <c r="H129" s="433"/>
      <c r="I129" s="187">
        <v>1.9510000000000001</v>
      </c>
      <c r="J129" s="187">
        <v>1.8580000000000001</v>
      </c>
      <c r="K129" s="246">
        <f t="shared" si="19"/>
        <v>45031</v>
      </c>
      <c r="L129" s="148">
        <f t="shared" si="20"/>
        <v>44331</v>
      </c>
      <c r="M129" s="186">
        <f t="shared" si="14"/>
        <v>1.3285714285714281E-4</v>
      </c>
      <c r="N129" s="549">
        <f t="shared" si="21"/>
        <v>700</v>
      </c>
      <c r="O129" s="49">
        <f t="shared" si="15"/>
        <v>32</v>
      </c>
      <c r="P129" s="113">
        <f t="shared" si="16"/>
        <v>668</v>
      </c>
      <c r="Q129" s="549">
        <f t="shared" si="17"/>
        <v>1.9467485714285715</v>
      </c>
      <c r="R129" s="186">
        <f t="shared" si="18"/>
        <v>1.6822514285714285</v>
      </c>
      <c r="S129" s="113">
        <f t="shared" si="22"/>
        <v>1.6893263532437697</v>
      </c>
      <c r="T129" s="433"/>
    </row>
    <row r="130" spans="2:20" x14ac:dyDescent="0.35">
      <c r="B130" s="116">
        <v>42591</v>
      </c>
      <c r="C130" s="186">
        <v>3.6</v>
      </c>
      <c r="D130" s="344" t="str">
        <f t="shared" si="12"/>
        <v>14/03/2023</v>
      </c>
      <c r="E130" s="419">
        <f t="shared" si="23"/>
        <v>6.5927446954141002</v>
      </c>
      <c r="F130" s="549">
        <f t="shared" si="13"/>
        <v>0</v>
      </c>
      <c r="G130" s="559"/>
      <c r="H130" s="433"/>
      <c r="I130" s="187">
        <v>1.9260000000000002</v>
      </c>
      <c r="J130" s="187">
        <v>1.8149999999999999</v>
      </c>
      <c r="K130" s="246">
        <f t="shared" si="19"/>
        <v>45031</v>
      </c>
      <c r="L130" s="148">
        <f t="shared" si="20"/>
        <v>44331</v>
      </c>
      <c r="M130" s="186">
        <f t="shared" si="14"/>
        <v>1.5857142857142887E-4</v>
      </c>
      <c r="N130" s="549">
        <f t="shared" si="21"/>
        <v>700</v>
      </c>
      <c r="O130" s="49">
        <f t="shared" si="15"/>
        <v>32</v>
      </c>
      <c r="P130" s="113">
        <f t="shared" si="16"/>
        <v>668</v>
      </c>
      <c r="Q130" s="549">
        <f t="shared" si="17"/>
        <v>1.9209257142857143</v>
      </c>
      <c r="R130" s="186">
        <f t="shared" si="18"/>
        <v>1.6790742857142857</v>
      </c>
      <c r="S130" s="113">
        <f t="shared" si="22"/>
        <v>1.686122511856647</v>
      </c>
      <c r="T130" s="433"/>
    </row>
    <row r="131" spans="2:20" x14ac:dyDescent="0.35">
      <c r="B131" s="116">
        <v>42592</v>
      </c>
      <c r="C131" s="186">
        <v>3.5659999999999998</v>
      </c>
      <c r="D131" s="344" t="str">
        <f t="shared" si="12"/>
        <v>14/03/2023</v>
      </c>
      <c r="E131" s="419">
        <f t="shared" si="23"/>
        <v>6.5900068446269682</v>
      </c>
      <c r="F131" s="549">
        <f t="shared" si="13"/>
        <v>0</v>
      </c>
      <c r="G131" s="559"/>
      <c r="H131" s="433"/>
      <c r="I131" s="187">
        <v>1.8759999999999999</v>
      </c>
      <c r="J131" s="187">
        <v>1.778</v>
      </c>
      <c r="K131" s="246">
        <f t="shared" si="19"/>
        <v>45031</v>
      </c>
      <c r="L131" s="148">
        <f t="shared" si="20"/>
        <v>44331</v>
      </c>
      <c r="M131" s="186">
        <f t="shared" si="14"/>
        <v>1.399999999999998E-4</v>
      </c>
      <c r="N131" s="549">
        <f t="shared" si="21"/>
        <v>700</v>
      </c>
      <c r="O131" s="49">
        <f t="shared" si="15"/>
        <v>32</v>
      </c>
      <c r="P131" s="113">
        <f t="shared" si="16"/>
        <v>668</v>
      </c>
      <c r="Q131" s="549">
        <f t="shared" si="17"/>
        <v>1.8715199999999999</v>
      </c>
      <c r="R131" s="186">
        <f t="shared" si="18"/>
        <v>1.69448</v>
      </c>
      <c r="S131" s="113">
        <f t="shared" si="22"/>
        <v>1.7016581561760002</v>
      </c>
      <c r="T131" s="433"/>
    </row>
    <row r="132" spans="2:20" x14ac:dyDescent="0.35">
      <c r="B132" s="116">
        <v>42593</v>
      </c>
      <c r="C132" s="186">
        <v>3.56</v>
      </c>
      <c r="D132" s="344" t="str">
        <f t="shared" si="12"/>
        <v>14/03/2023</v>
      </c>
      <c r="E132" s="419">
        <f t="shared" si="23"/>
        <v>6.5872689938398361</v>
      </c>
      <c r="F132" s="549">
        <f t="shared" si="13"/>
        <v>0</v>
      </c>
      <c r="G132" s="559"/>
      <c r="H132" s="433"/>
      <c r="I132" s="187">
        <v>1.8639999999999999</v>
      </c>
      <c r="J132" s="187">
        <v>1.7770000000000001</v>
      </c>
      <c r="K132" s="246">
        <f t="shared" si="19"/>
        <v>45031</v>
      </c>
      <c r="L132" s="148">
        <f t="shared" si="20"/>
        <v>44331</v>
      </c>
      <c r="M132" s="186">
        <f t="shared" si="14"/>
        <v>1.2428571428571393E-4</v>
      </c>
      <c r="N132" s="549">
        <f t="shared" si="21"/>
        <v>700</v>
      </c>
      <c r="O132" s="49">
        <f t="shared" si="15"/>
        <v>32</v>
      </c>
      <c r="P132" s="113">
        <f t="shared" si="16"/>
        <v>668</v>
      </c>
      <c r="Q132" s="549">
        <f t="shared" si="17"/>
        <v>1.860022857142857</v>
      </c>
      <c r="R132" s="186">
        <f t="shared" si="18"/>
        <v>1.6999771428571431</v>
      </c>
      <c r="S132" s="113">
        <f t="shared" si="22"/>
        <v>1.7072019485727452</v>
      </c>
      <c r="T132" s="433"/>
    </row>
    <row r="133" spans="2:20" x14ac:dyDescent="0.35">
      <c r="B133" s="116">
        <v>42594</v>
      </c>
      <c r="C133" s="186">
        <v>3.5640000000000001</v>
      </c>
      <c r="D133" s="344" t="str">
        <f t="shared" si="12"/>
        <v>14/03/2023</v>
      </c>
      <c r="E133" s="419">
        <f t="shared" si="23"/>
        <v>6.584531143052704</v>
      </c>
      <c r="F133" s="549">
        <f t="shared" si="13"/>
        <v>0</v>
      </c>
      <c r="G133" s="559"/>
      <c r="H133" s="433"/>
      <c r="I133" s="187">
        <v>1.875</v>
      </c>
      <c r="J133" s="187">
        <v>1.78</v>
      </c>
      <c r="K133" s="246">
        <f t="shared" si="19"/>
        <v>45031</v>
      </c>
      <c r="L133" s="148">
        <f t="shared" si="20"/>
        <v>44331</v>
      </c>
      <c r="M133" s="186">
        <f t="shared" si="14"/>
        <v>1.3571428571428567E-4</v>
      </c>
      <c r="N133" s="549">
        <f t="shared" si="21"/>
        <v>700</v>
      </c>
      <c r="O133" s="49">
        <f t="shared" si="15"/>
        <v>32</v>
      </c>
      <c r="P133" s="113">
        <f t="shared" si="16"/>
        <v>668</v>
      </c>
      <c r="Q133" s="549">
        <f t="shared" si="17"/>
        <v>1.8706571428571428</v>
      </c>
      <c r="R133" s="186">
        <f t="shared" si="18"/>
        <v>1.6933428571428573</v>
      </c>
      <c r="S133" s="113">
        <f t="shared" si="22"/>
        <v>1.7005113822224249</v>
      </c>
      <c r="T133" s="433"/>
    </row>
    <row r="134" spans="2:20" x14ac:dyDescent="0.35">
      <c r="B134" s="116">
        <v>42597</v>
      </c>
      <c r="C134" s="186">
        <v>3.5510000000000002</v>
      </c>
      <c r="D134" s="344" t="str">
        <f t="shared" si="12"/>
        <v>14/03/2023</v>
      </c>
      <c r="E134" s="419">
        <f t="shared" si="23"/>
        <v>6.5763175906913069</v>
      </c>
      <c r="F134" s="549">
        <f t="shared" si="13"/>
        <v>0</v>
      </c>
      <c r="G134" s="559"/>
      <c r="H134" s="433"/>
      <c r="I134" s="187">
        <v>1.8620000000000001</v>
      </c>
      <c r="J134" s="187">
        <v>1.7669999999999999</v>
      </c>
      <c r="K134" s="246">
        <f t="shared" si="19"/>
        <v>45031</v>
      </c>
      <c r="L134" s="148">
        <f t="shared" si="20"/>
        <v>44331</v>
      </c>
      <c r="M134" s="186">
        <f t="shared" si="14"/>
        <v>1.3571428571428599E-4</v>
      </c>
      <c r="N134" s="549">
        <f t="shared" si="21"/>
        <v>700</v>
      </c>
      <c r="O134" s="49">
        <f t="shared" si="15"/>
        <v>32</v>
      </c>
      <c r="P134" s="113">
        <f t="shared" si="16"/>
        <v>668</v>
      </c>
      <c r="Q134" s="549">
        <f t="shared" si="17"/>
        <v>1.8576571428571429</v>
      </c>
      <c r="R134" s="186">
        <f t="shared" si="18"/>
        <v>1.6933428571428573</v>
      </c>
      <c r="S134" s="113">
        <f t="shared" si="22"/>
        <v>1.7005113822224249</v>
      </c>
      <c r="T134" s="433"/>
    </row>
    <row r="135" spans="2:20" x14ac:dyDescent="0.35">
      <c r="B135" s="116">
        <v>42598</v>
      </c>
      <c r="C135" s="186">
        <v>3.57</v>
      </c>
      <c r="D135" s="344" t="str">
        <f t="shared" si="12"/>
        <v>14/03/2023</v>
      </c>
      <c r="E135" s="419">
        <f t="shared" si="23"/>
        <v>6.5735797399041749</v>
      </c>
      <c r="F135" s="549">
        <f t="shared" si="13"/>
        <v>0</v>
      </c>
      <c r="G135" s="559"/>
      <c r="H135" s="433"/>
      <c r="I135" s="187">
        <v>1.8740000000000001</v>
      </c>
      <c r="J135" s="187">
        <v>1.778</v>
      </c>
      <c r="K135" s="246">
        <f t="shared" si="19"/>
        <v>45031</v>
      </c>
      <c r="L135" s="148">
        <f t="shared" si="20"/>
        <v>44331</v>
      </c>
      <c r="M135" s="186">
        <f t="shared" si="14"/>
        <v>1.3714285714285727E-4</v>
      </c>
      <c r="N135" s="549">
        <f t="shared" si="21"/>
        <v>700</v>
      </c>
      <c r="O135" s="49">
        <f t="shared" si="15"/>
        <v>32</v>
      </c>
      <c r="P135" s="113">
        <f t="shared" si="16"/>
        <v>668</v>
      </c>
      <c r="Q135" s="549">
        <f t="shared" si="17"/>
        <v>1.8696114285714287</v>
      </c>
      <c r="R135" s="186">
        <f t="shared" si="18"/>
        <v>1.7003885714285711</v>
      </c>
      <c r="S135" s="113">
        <f t="shared" si="22"/>
        <v>1.707616874663187</v>
      </c>
      <c r="T135" s="433"/>
    </row>
    <row r="136" spans="2:20" x14ac:dyDescent="0.35">
      <c r="B136" s="116">
        <v>42599</v>
      </c>
      <c r="C136" s="186">
        <v>3.5590000000000002</v>
      </c>
      <c r="D136" s="344" t="str">
        <f t="shared" si="12"/>
        <v>14/03/2023</v>
      </c>
      <c r="E136" s="419">
        <f t="shared" si="23"/>
        <v>6.5708418891170428</v>
      </c>
      <c r="F136" s="549">
        <f t="shared" si="13"/>
        <v>0</v>
      </c>
      <c r="G136" s="559"/>
      <c r="H136" s="433"/>
      <c r="I136" s="187">
        <v>1.899</v>
      </c>
      <c r="J136" s="187">
        <v>1.8</v>
      </c>
      <c r="K136" s="246">
        <f t="shared" si="19"/>
        <v>45031</v>
      </c>
      <c r="L136" s="148">
        <f t="shared" si="20"/>
        <v>44331</v>
      </c>
      <c r="M136" s="186">
        <f t="shared" si="14"/>
        <v>1.414285714285714E-4</v>
      </c>
      <c r="N136" s="549">
        <f t="shared" si="21"/>
        <v>700</v>
      </c>
      <c r="O136" s="49">
        <f t="shared" si="15"/>
        <v>32</v>
      </c>
      <c r="P136" s="113">
        <f t="shared" si="16"/>
        <v>668</v>
      </c>
      <c r="Q136" s="549">
        <f t="shared" si="17"/>
        <v>1.8944742857142858</v>
      </c>
      <c r="R136" s="186">
        <f t="shared" si="18"/>
        <v>1.6645257142857144</v>
      </c>
      <c r="S136" s="113">
        <f t="shared" si="22"/>
        <v>1.6714523289195204</v>
      </c>
      <c r="T136" s="433"/>
    </row>
    <row r="137" spans="2:20" x14ac:dyDescent="0.35">
      <c r="B137" s="116">
        <v>42600</v>
      </c>
      <c r="C137" s="186">
        <v>3.5449999999999999</v>
      </c>
      <c r="D137" s="344" t="str">
        <f t="shared" si="12"/>
        <v>14/03/2023</v>
      </c>
      <c r="E137" s="419">
        <f t="shared" si="23"/>
        <v>6.5681040383299107</v>
      </c>
      <c r="F137" s="549">
        <f t="shared" si="13"/>
        <v>0</v>
      </c>
      <c r="G137" s="559"/>
      <c r="H137" s="433"/>
      <c r="I137" s="187">
        <v>1.8959999999999999</v>
      </c>
      <c r="J137" s="187">
        <v>1.7829999999999999</v>
      </c>
      <c r="K137" s="246">
        <f t="shared" si="19"/>
        <v>45031</v>
      </c>
      <c r="L137" s="148">
        <f t="shared" si="20"/>
        <v>44331</v>
      </c>
      <c r="M137" s="186">
        <f t="shared" si="14"/>
        <v>1.6142857142857143E-4</v>
      </c>
      <c r="N137" s="549">
        <f t="shared" si="21"/>
        <v>700</v>
      </c>
      <c r="O137" s="49">
        <f t="shared" si="15"/>
        <v>32</v>
      </c>
      <c r="P137" s="113">
        <f t="shared" si="16"/>
        <v>668</v>
      </c>
      <c r="Q137" s="549">
        <f t="shared" si="17"/>
        <v>1.8908342857142857</v>
      </c>
      <c r="R137" s="186">
        <f t="shared" si="18"/>
        <v>1.6541657142857142</v>
      </c>
      <c r="S137" s="113">
        <f t="shared" si="22"/>
        <v>1.6610063748115023</v>
      </c>
      <c r="T137" s="433"/>
    </row>
    <row r="138" spans="2:20" x14ac:dyDescent="0.35">
      <c r="B138" s="116">
        <v>42601</v>
      </c>
      <c r="C138" s="186">
        <v>3.57</v>
      </c>
      <c r="D138" s="344" t="str">
        <f t="shared" si="12"/>
        <v>14/03/2023</v>
      </c>
      <c r="E138" s="419">
        <f t="shared" si="23"/>
        <v>6.5653661875427787</v>
      </c>
      <c r="F138" s="549">
        <f t="shared" si="13"/>
        <v>0</v>
      </c>
      <c r="G138" s="559"/>
      <c r="H138" s="433"/>
      <c r="I138" s="187">
        <v>1.9319999999999999</v>
      </c>
      <c r="J138" s="187">
        <v>1.8010000000000002</v>
      </c>
      <c r="K138" s="246">
        <f t="shared" si="19"/>
        <v>45031</v>
      </c>
      <c r="L138" s="148">
        <f t="shared" si="20"/>
        <v>44331</v>
      </c>
      <c r="M138" s="186">
        <f t="shared" si="14"/>
        <v>1.8714285714285683E-4</v>
      </c>
      <c r="N138" s="549">
        <f t="shared" si="21"/>
        <v>700</v>
      </c>
      <c r="O138" s="49">
        <f t="shared" si="15"/>
        <v>32</v>
      </c>
      <c r="P138" s="113">
        <f t="shared" si="16"/>
        <v>668</v>
      </c>
      <c r="Q138" s="549">
        <f t="shared" si="17"/>
        <v>1.9260114285714285</v>
      </c>
      <c r="R138" s="186">
        <f t="shared" si="18"/>
        <v>1.6439885714285714</v>
      </c>
      <c r="S138" s="113">
        <f t="shared" si="22"/>
        <v>1.6507453174860354</v>
      </c>
      <c r="T138" s="433"/>
    </row>
    <row r="139" spans="2:20" x14ac:dyDescent="0.35">
      <c r="B139" s="116">
        <v>42604</v>
      </c>
      <c r="C139" s="186">
        <v>3.6</v>
      </c>
      <c r="D139" s="344" t="str">
        <f t="shared" si="12"/>
        <v>14/03/2023</v>
      </c>
      <c r="E139" s="419">
        <f t="shared" si="23"/>
        <v>6.5571526351813825</v>
      </c>
      <c r="F139" s="549">
        <f t="shared" si="13"/>
        <v>0</v>
      </c>
      <c r="G139" s="559"/>
      <c r="H139" s="433"/>
      <c r="I139" s="187">
        <v>1.994</v>
      </c>
      <c r="J139" s="187">
        <v>1.839</v>
      </c>
      <c r="K139" s="246">
        <f t="shared" si="19"/>
        <v>45031</v>
      </c>
      <c r="L139" s="148">
        <f t="shared" si="20"/>
        <v>44331</v>
      </c>
      <c r="M139" s="186">
        <f t="shared" si="14"/>
        <v>2.2142857142857148E-4</v>
      </c>
      <c r="N139" s="549">
        <f t="shared" si="21"/>
        <v>700</v>
      </c>
      <c r="O139" s="49">
        <f t="shared" si="15"/>
        <v>32</v>
      </c>
      <c r="P139" s="113">
        <f t="shared" si="16"/>
        <v>668</v>
      </c>
      <c r="Q139" s="549">
        <f t="shared" si="17"/>
        <v>1.9869142857142856</v>
      </c>
      <c r="R139" s="186">
        <f t="shared" si="18"/>
        <v>1.6130857142857145</v>
      </c>
      <c r="S139" s="113">
        <f t="shared" si="22"/>
        <v>1.6195908280898008</v>
      </c>
      <c r="T139" s="433"/>
    </row>
    <row r="140" spans="2:20" x14ac:dyDescent="0.35">
      <c r="B140" s="116">
        <v>42605</v>
      </c>
      <c r="C140" s="186">
        <v>3.57</v>
      </c>
      <c r="D140" s="344" t="str">
        <f t="shared" si="12"/>
        <v>14/03/2023</v>
      </c>
      <c r="E140" s="419">
        <f t="shared" si="23"/>
        <v>6.5544147843942504</v>
      </c>
      <c r="F140" s="549">
        <f t="shared" si="13"/>
        <v>0</v>
      </c>
      <c r="G140" s="559"/>
      <c r="H140" s="433"/>
      <c r="I140" s="187">
        <v>1.9630000000000001</v>
      </c>
      <c r="J140" s="187">
        <v>1.8029999999999999</v>
      </c>
      <c r="K140" s="246">
        <f t="shared" si="19"/>
        <v>45031</v>
      </c>
      <c r="L140" s="148">
        <f t="shared" si="20"/>
        <v>44331</v>
      </c>
      <c r="M140" s="186">
        <f t="shared" si="14"/>
        <v>2.2857142857142878E-4</v>
      </c>
      <c r="N140" s="549">
        <f t="shared" si="21"/>
        <v>700</v>
      </c>
      <c r="O140" s="49">
        <f t="shared" si="15"/>
        <v>32</v>
      </c>
      <c r="P140" s="113">
        <f t="shared" si="16"/>
        <v>668</v>
      </c>
      <c r="Q140" s="549">
        <f t="shared" si="17"/>
        <v>1.9556857142857142</v>
      </c>
      <c r="R140" s="186">
        <f t="shared" si="18"/>
        <v>1.6143142857142856</v>
      </c>
      <c r="S140" s="113">
        <f t="shared" si="22"/>
        <v>1.620829312246963</v>
      </c>
      <c r="T140" s="433"/>
    </row>
    <row r="141" spans="2:20" x14ac:dyDescent="0.35">
      <c r="B141" s="116">
        <v>42606</v>
      </c>
      <c r="C141" s="186">
        <v>3.552</v>
      </c>
      <c r="D141" s="344" t="str">
        <f t="shared" si="12"/>
        <v>14/03/2023</v>
      </c>
      <c r="E141" s="419">
        <f t="shared" si="23"/>
        <v>6.5516769336071183</v>
      </c>
      <c r="F141" s="549">
        <f t="shared" si="13"/>
        <v>0</v>
      </c>
      <c r="G141" s="559"/>
      <c r="H141" s="433"/>
      <c r="I141" s="187">
        <v>1.9670000000000001</v>
      </c>
      <c r="J141" s="187">
        <v>1.8069999999999999</v>
      </c>
      <c r="K141" s="246">
        <f t="shared" si="19"/>
        <v>45031</v>
      </c>
      <c r="L141" s="148">
        <f t="shared" si="20"/>
        <v>44331</v>
      </c>
      <c r="M141" s="186">
        <f t="shared" si="14"/>
        <v>2.2857142857142878E-4</v>
      </c>
      <c r="N141" s="549">
        <f t="shared" si="21"/>
        <v>700</v>
      </c>
      <c r="O141" s="49">
        <f t="shared" si="15"/>
        <v>32</v>
      </c>
      <c r="P141" s="113">
        <f t="shared" si="16"/>
        <v>668</v>
      </c>
      <c r="Q141" s="549">
        <f t="shared" si="17"/>
        <v>1.9596857142857143</v>
      </c>
      <c r="R141" s="186">
        <f t="shared" si="18"/>
        <v>1.5923142857142858</v>
      </c>
      <c r="S141" s="113">
        <f t="shared" si="22"/>
        <v>1.5986529476755162</v>
      </c>
      <c r="T141" s="433"/>
    </row>
    <row r="142" spans="2:20" x14ac:dyDescent="0.35">
      <c r="B142" s="116">
        <v>42607</v>
      </c>
      <c r="C142" s="186">
        <v>3.5289999999999999</v>
      </c>
      <c r="D142" s="344" t="str">
        <f t="shared" si="12"/>
        <v>14/03/2023</v>
      </c>
      <c r="E142" s="419">
        <f t="shared" si="23"/>
        <v>6.5489390828199863</v>
      </c>
      <c r="F142" s="549">
        <f t="shared" si="13"/>
        <v>0</v>
      </c>
      <c r="G142" s="559"/>
      <c r="H142" s="433"/>
      <c r="I142" s="187">
        <v>1.9689999999999999</v>
      </c>
      <c r="J142" s="187">
        <v>1.8239999999999998</v>
      </c>
      <c r="K142" s="246">
        <f t="shared" si="19"/>
        <v>45031</v>
      </c>
      <c r="L142" s="148">
        <f t="shared" si="20"/>
        <v>44331</v>
      </c>
      <c r="M142" s="186">
        <f t="shared" si="14"/>
        <v>2.0714285714285716E-4</v>
      </c>
      <c r="N142" s="549">
        <f t="shared" si="21"/>
        <v>700</v>
      </c>
      <c r="O142" s="49">
        <f t="shared" si="15"/>
        <v>32</v>
      </c>
      <c r="P142" s="113">
        <f t="shared" si="16"/>
        <v>668</v>
      </c>
      <c r="Q142" s="549">
        <f t="shared" si="17"/>
        <v>1.9623714285714284</v>
      </c>
      <c r="R142" s="186">
        <f t="shared" si="18"/>
        <v>1.5666285714285715</v>
      </c>
      <c r="S142" s="113">
        <f t="shared" si="22"/>
        <v>1.5727643841305872</v>
      </c>
      <c r="T142" s="433"/>
    </row>
    <row r="143" spans="2:20" x14ac:dyDescent="0.35">
      <c r="B143" s="116">
        <v>42608</v>
      </c>
      <c r="C143" s="186">
        <v>3.5300000000000002</v>
      </c>
      <c r="D143" s="344" t="str">
        <f t="shared" ref="D143:D206" si="24">C$14</f>
        <v>14/03/2023</v>
      </c>
      <c r="E143" s="419">
        <f t="shared" si="23"/>
        <v>6.5462012320328542</v>
      </c>
      <c r="F143" s="549">
        <f t="shared" ref="F143:F206" si="25">C$14-D143</f>
        <v>0</v>
      </c>
      <c r="G143" s="559"/>
      <c r="H143" s="433"/>
      <c r="I143" s="187">
        <v>1.9769999999999999</v>
      </c>
      <c r="J143" s="187">
        <v>1.841</v>
      </c>
      <c r="K143" s="246">
        <f t="shared" si="19"/>
        <v>45031</v>
      </c>
      <c r="L143" s="148">
        <f t="shared" si="20"/>
        <v>44331</v>
      </c>
      <c r="M143" s="186">
        <f t="shared" ref="M143:M206" si="26">IF(I143="","",(J143-I143)/($J$14-$I$14))</f>
        <v>1.9428571428571414E-4</v>
      </c>
      <c r="N143" s="549">
        <f t="shared" si="21"/>
        <v>700</v>
      </c>
      <c r="O143" s="49">
        <f t="shared" ref="O143:O206" si="27">K143-D143</f>
        <v>32</v>
      </c>
      <c r="P143" s="113">
        <f t="shared" ref="P143:P206" si="28">D143-L143</f>
        <v>668</v>
      </c>
      <c r="Q143" s="549">
        <f t="shared" ref="Q143:Q206" si="29">IF(I143="","",I143-(O143*M143))</f>
        <v>1.9707828571428569</v>
      </c>
      <c r="R143" s="186">
        <f t="shared" ref="R143:R206" si="30">IFERROR(C143-Q143,"")</f>
        <v>1.5592171428571433</v>
      </c>
      <c r="S143" s="113">
        <f t="shared" si="22"/>
        <v>1.565295038103609</v>
      </c>
      <c r="T143" s="433"/>
    </row>
    <row r="144" spans="2:20" x14ac:dyDescent="0.35">
      <c r="B144" s="116">
        <v>42611</v>
      </c>
      <c r="C144" s="186">
        <v>3.5460000000000003</v>
      </c>
      <c r="D144" s="344" t="str">
        <f t="shared" si="24"/>
        <v>14/03/2023</v>
      </c>
      <c r="E144" s="419">
        <f t="shared" si="23"/>
        <v>6.537987679671458</v>
      </c>
      <c r="F144" s="549">
        <f t="shared" si="25"/>
        <v>0</v>
      </c>
      <c r="G144" s="559"/>
      <c r="H144" s="433"/>
      <c r="I144" s="187">
        <v>1.9889999999999999</v>
      </c>
      <c r="J144" s="187">
        <v>1.857</v>
      </c>
      <c r="K144" s="246">
        <f t="shared" ref="K144:K207" si="31">$I$14</f>
        <v>45031</v>
      </c>
      <c r="L144" s="148">
        <f t="shared" ref="L144:L207" si="32">$J$14</f>
        <v>44331</v>
      </c>
      <c r="M144" s="186">
        <f t="shared" si="26"/>
        <v>1.8857142857142843E-4</v>
      </c>
      <c r="N144" s="549">
        <f t="shared" ref="N144:N207" si="33">K144-L144</f>
        <v>700</v>
      </c>
      <c r="O144" s="49">
        <f t="shared" si="27"/>
        <v>32</v>
      </c>
      <c r="P144" s="113">
        <f t="shared" si="28"/>
        <v>668</v>
      </c>
      <c r="Q144" s="549">
        <f t="shared" si="29"/>
        <v>1.9829657142857142</v>
      </c>
      <c r="R144" s="186">
        <f t="shared" si="30"/>
        <v>1.563034285714286</v>
      </c>
      <c r="S144" s="113">
        <f t="shared" ref="S144:S207" si="34">IF(R144="","",((1+R144/200)^2-1)*100)</f>
        <v>1.5691419761600933</v>
      </c>
      <c r="T144" s="433"/>
    </row>
    <row r="145" spans="2:20" x14ac:dyDescent="0.35">
      <c r="B145" s="116">
        <v>42612</v>
      </c>
      <c r="C145" s="186">
        <v>3.524</v>
      </c>
      <c r="D145" s="344" t="str">
        <f t="shared" si="24"/>
        <v>14/03/2023</v>
      </c>
      <c r="E145" s="419">
        <f t="shared" si="23"/>
        <v>6.5352498288843259</v>
      </c>
      <c r="F145" s="549">
        <f t="shared" si="25"/>
        <v>0</v>
      </c>
      <c r="G145" s="559"/>
      <c r="H145" s="433"/>
      <c r="I145" s="187">
        <v>1.97</v>
      </c>
      <c r="J145" s="187">
        <v>1.851</v>
      </c>
      <c r="K145" s="246">
        <f t="shared" si="31"/>
        <v>45031</v>
      </c>
      <c r="L145" s="148">
        <f t="shared" si="32"/>
        <v>44331</v>
      </c>
      <c r="M145" s="186">
        <f t="shared" si="26"/>
        <v>1.6999999999999999E-4</v>
      </c>
      <c r="N145" s="549">
        <f t="shared" si="33"/>
        <v>700</v>
      </c>
      <c r="O145" s="49">
        <f t="shared" si="27"/>
        <v>32</v>
      </c>
      <c r="P145" s="113">
        <f t="shared" si="28"/>
        <v>668</v>
      </c>
      <c r="Q145" s="549">
        <f t="shared" si="29"/>
        <v>1.9645600000000001</v>
      </c>
      <c r="R145" s="186">
        <f t="shared" si="30"/>
        <v>1.5594399999999999</v>
      </c>
      <c r="S145" s="113">
        <f t="shared" si="34"/>
        <v>1.565519632783996</v>
      </c>
      <c r="T145" s="433"/>
    </row>
    <row r="146" spans="2:20" x14ac:dyDescent="0.35">
      <c r="B146" s="116">
        <v>42613</v>
      </c>
      <c r="C146" s="186">
        <v>3.5329999999999999</v>
      </c>
      <c r="D146" s="344" t="str">
        <f t="shared" si="24"/>
        <v>14/03/2023</v>
      </c>
      <c r="E146" s="419">
        <f t="shared" si="23"/>
        <v>6.5325119780971939</v>
      </c>
      <c r="F146" s="549">
        <f t="shared" si="25"/>
        <v>0</v>
      </c>
      <c r="G146" s="559"/>
      <c r="H146" s="433"/>
      <c r="I146" s="187">
        <v>1.9630000000000001</v>
      </c>
      <c r="J146" s="187">
        <v>1.843</v>
      </c>
      <c r="K146" s="246">
        <f t="shared" si="31"/>
        <v>45031</v>
      </c>
      <c r="L146" s="148">
        <f t="shared" si="32"/>
        <v>44331</v>
      </c>
      <c r="M146" s="186">
        <f t="shared" si="26"/>
        <v>1.7142857142857159E-4</v>
      </c>
      <c r="N146" s="549">
        <f t="shared" si="33"/>
        <v>700</v>
      </c>
      <c r="O146" s="49">
        <f t="shared" si="27"/>
        <v>32</v>
      </c>
      <c r="P146" s="113">
        <f t="shared" si="28"/>
        <v>668</v>
      </c>
      <c r="Q146" s="549">
        <f t="shared" si="29"/>
        <v>1.9575142857142858</v>
      </c>
      <c r="R146" s="186">
        <f t="shared" si="30"/>
        <v>1.5754857142857142</v>
      </c>
      <c r="S146" s="113">
        <f t="shared" si="34"/>
        <v>1.5816911023754932</v>
      </c>
      <c r="T146" s="433"/>
    </row>
    <row r="147" spans="2:20" x14ac:dyDescent="0.35">
      <c r="B147" s="116">
        <v>42614</v>
      </c>
      <c r="C147" s="186">
        <v>3.5430000000000001</v>
      </c>
      <c r="D147" s="344" t="str">
        <f t="shared" si="24"/>
        <v>14/03/2023</v>
      </c>
      <c r="E147" s="419">
        <f t="shared" si="23"/>
        <v>6.5297741273100618</v>
      </c>
      <c r="F147" s="549">
        <f t="shared" si="25"/>
        <v>0</v>
      </c>
      <c r="G147" s="559"/>
      <c r="H147" s="433"/>
      <c r="I147" s="187">
        <v>1.9729999999999999</v>
      </c>
      <c r="J147" s="187">
        <v>1.8540000000000001</v>
      </c>
      <c r="K147" s="246">
        <f t="shared" si="31"/>
        <v>45031</v>
      </c>
      <c r="L147" s="148">
        <f t="shared" si="32"/>
        <v>44331</v>
      </c>
      <c r="M147" s="186">
        <f t="shared" si="26"/>
        <v>1.6999999999999969E-4</v>
      </c>
      <c r="N147" s="549">
        <f t="shared" si="33"/>
        <v>700</v>
      </c>
      <c r="O147" s="49">
        <f t="shared" si="27"/>
        <v>32</v>
      </c>
      <c r="P147" s="113">
        <f t="shared" si="28"/>
        <v>668</v>
      </c>
      <c r="Q147" s="549">
        <f t="shared" si="29"/>
        <v>1.96756</v>
      </c>
      <c r="R147" s="186">
        <f t="shared" si="30"/>
        <v>1.5754400000000002</v>
      </c>
      <c r="S147" s="113">
        <f t="shared" si="34"/>
        <v>1.5816450279840133</v>
      </c>
      <c r="T147" s="433"/>
    </row>
    <row r="148" spans="2:20" x14ac:dyDescent="0.35">
      <c r="B148" s="116">
        <v>42615</v>
      </c>
      <c r="C148" s="186">
        <v>3.5470000000000002</v>
      </c>
      <c r="D148" s="344" t="str">
        <f t="shared" si="24"/>
        <v>14/03/2023</v>
      </c>
      <c r="E148" s="419">
        <f t="shared" ref="E148:E211" si="35">IF(C148="","",($C$14-B148)/365.25)</f>
        <v>6.5270362765229297</v>
      </c>
      <c r="F148" s="549">
        <f t="shared" si="25"/>
        <v>0</v>
      </c>
      <c r="G148" s="559"/>
      <c r="H148" s="433"/>
      <c r="I148" s="187">
        <v>1.984</v>
      </c>
      <c r="J148" s="187">
        <v>1.8639999999999999</v>
      </c>
      <c r="K148" s="246">
        <f t="shared" si="31"/>
        <v>45031</v>
      </c>
      <c r="L148" s="148">
        <f t="shared" si="32"/>
        <v>44331</v>
      </c>
      <c r="M148" s="186">
        <f t="shared" si="26"/>
        <v>1.7142857142857159E-4</v>
      </c>
      <c r="N148" s="549">
        <f t="shared" si="33"/>
        <v>700</v>
      </c>
      <c r="O148" s="49">
        <f t="shared" si="27"/>
        <v>32</v>
      </c>
      <c r="P148" s="113">
        <f t="shared" si="28"/>
        <v>668</v>
      </c>
      <c r="Q148" s="549">
        <f t="shared" si="29"/>
        <v>1.9785142857142857</v>
      </c>
      <c r="R148" s="186">
        <f t="shared" si="30"/>
        <v>1.5684857142857145</v>
      </c>
      <c r="S148" s="113">
        <f t="shared" si="34"/>
        <v>1.5746360828754913</v>
      </c>
      <c r="T148" s="433"/>
    </row>
    <row r="149" spans="2:20" x14ac:dyDescent="0.35">
      <c r="B149" s="116">
        <v>42618</v>
      </c>
      <c r="C149" s="186">
        <v>3.5739999999999998</v>
      </c>
      <c r="D149" s="344" t="str">
        <f t="shared" si="24"/>
        <v>14/03/2023</v>
      </c>
      <c r="E149" s="419">
        <f t="shared" si="35"/>
        <v>6.5188227241615335</v>
      </c>
      <c r="F149" s="549">
        <f t="shared" si="25"/>
        <v>0</v>
      </c>
      <c r="G149" s="559"/>
      <c r="H149" s="433"/>
      <c r="I149" s="187">
        <v>2.012</v>
      </c>
      <c r="J149" s="187">
        <v>1.889</v>
      </c>
      <c r="K149" s="246">
        <f t="shared" si="31"/>
        <v>45031</v>
      </c>
      <c r="L149" s="148">
        <f t="shared" si="32"/>
        <v>44331</v>
      </c>
      <c r="M149" s="186">
        <f t="shared" si="26"/>
        <v>1.7571428571428572E-4</v>
      </c>
      <c r="N149" s="549">
        <f t="shared" si="33"/>
        <v>700</v>
      </c>
      <c r="O149" s="49">
        <f t="shared" si="27"/>
        <v>32</v>
      </c>
      <c r="P149" s="113">
        <f t="shared" si="28"/>
        <v>668</v>
      </c>
      <c r="Q149" s="549">
        <f t="shared" si="29"/>
        <v>2.0063771428571431</v>
      </c>
      <c r="R149" s="186">
        <f t="shared" si="30"/>
        <v>1.5676228571428568</v>
      </c>
      <c r="S149" s="113">
        <f t="shared" si="34"/>
        <v>1.5737664606984447</v>
      </c>
      <c r="T149" s="433"/>
    </row>
    <row r="150" spans="2:20" x14ac:dyDescent="0.35">
      <c r="B150" s="116">
        <v>42619</v>
      </c>
      <c r="C150" s="186">
        <v>3.577</v>
      </c>
      <c r="D150" s="344" t="str">
        <f t="shared" si="24"/>
        <v>14/03/2023</v>
      </c>
      <c r="E150" s="419">
        <f t="shared" si="35"/>
        <v>6.5160848733744015</v>
      </c>
      <c r="F150" s="549">
        <f t="shared" si="25"/>
        <v>0</v>
      </c>
      <c r="G150" s="559"/>
      <c r="H150" s="433"/>
      <c r="I150" s="187">
        <v>2.0289999999999999</v>
      </c>
      <c r="J150" s="187">
        <v>1.9060000000000001</v>
      </c>
      <c r="K150" s="246">
        <f t="shared" si="31"/>
        <v>45031</v>
      </c>
      <c r="L150" s="148">
        <f t="shared" si="32"/>
        <v>44331</v>
      </c>
      <c r="M150" s="186">
        <f t="shared" si="26"/>
        <v>1.7571428571428539E-4</v>
      </c>
      <c r="N150" s="549">
        <f t="shared" si="33"/>
        <v>700</v>
      </c>
      <c r="O150" s="49">
        <f t="shared" si="27"/>
        <v>32</v>
      </c>
      <c r="P150" s="113">
        <f t="shared" si="28"/>
        <v>668</v>
      </c>
      <c r="Q150" s="549">
        <f t="shared" si="29"/>
        <v>2.023377142857143</v>
      </c>
      <c r="R150" s="186">
        <f t="shared" si="30"/>
        <v>1.553622857142857</v>
      </c>
      <c r="S150" s="113">
        <f t="shared" si="34"/>
        <v>1.5596572170984313</v>
      </c>
      <c r="T150" s="433"/>
    </row>
    <row r="151" spans="2:20" x14ac:dyDescent="0.35">
      <c r="B151" s="116">
        <v>42620</v>
      </c>
      <c r="C151" s="186">
        <v>3.5390000000000001</v>
      </c>
      <c r="D151" s="344" t="str">
        <f t="shared" si="24"/>
        <v>14/03/2023</v>
      </c>
      <c r="E151" s="419">
        <f t="shared" si="35"/>
        <v>6.5133470225872694</v>
      </c>
      <c r="F151" s="549">
        <f t="shared" si="25"/>
        <v>0</v>
      </c>
      <c r="G151" s="559"/>
      <c r="H151" s="433"/>
      <c r="I151" s="187">
        <v>1.988</v>
      </c>
      <c r="J151" s="187">
        <v>1.881</v>
      </c>
      <c r="K151" s="246">
        <f t="shared" si="31"/>
        <v>45031</v>
      </c>
      <c r="L151" s="148">
        <f t="shared" si="32"/>
        <v>44331</v>
      </c>
      <c r="M151" s="186">
        <f t="shared" si="26"/>
        <v>1.5285714285714284E-4</v>
      </c>
      <c r="N151" s="549">
        <f t="shared" si="33"/>
        <v>700</v>
      </c>
      <c r="O151" s="49">
        <f t="shared" si="27"/>
        <v>32</v>
      </c>
      <c r="P151" s="113">
        <f t="shared" si="28"/>
        <v>668</v>
      </c>
      <c r="Q151" s="549">
        <f t="shared" si="29"/>
        <v>1.9831085714285714</v>
      </c>
      <c r="R151" s="186">
        <f t="shared" si="30"/>
        <v>1.5558914285714287</v>
      </c>
      <c r="S151" s="113">
        <f t="shared" si="34"/>
        <v>1.5619434239151797</v>
      </c>
      <c r="T151" s="433"/>
    </row>
    <row r="152" spans="2:20" x14ac:dyDescent="0.35">
      <c r="B152" s="116">
        <v>42621</v>
      </c>
      <c r="C152" s="186">
        <v>3.548</v>
      </c>
      <c r="D152" s="344" t="str">
        <f t="shared" si="24"/>
        <v>14/03/2023</v>
      </c>
      <c r="E152" s="419">
        <f t="shared" si="35"/>
        <v>6.5106091718001373</v>
      </c>
      <c r="F152" s="549">
        <f t="shared" si="25"/>
        <v>0</v>
      </c>
      <c r="G152" s="559"/>
      <c r="H152" s="433"/>
      <c r="I152" s="187">
        <v>1.9889999999999999</v>
      </c>
      <c r="J152" s="187">
        <v>1.883</v>
      </c>
      <c r="K152" s="246">
        <f t="shared" si="31"/>
        <v>45031</v>
      </c>
      <c r="L152" s="148">
        <f t="shared" si="32"/>
        <v>44331</v>
      </c>
      <c r="M152" s="186">
        <f t="shared" si="26"/>
        <v>1.5142857142857124E-4</v>
      </c>
      <c r="N152" s="549">
        <f t="shared" si="33"/>
        <v>700</v>
      </c>
      <c r="O152" s="49">
        <f t="shared" si="27"/>
        <v>32</v>
      </c>
      <c r="P152" s="113">
        <f t="shared" si="28"/>
        <v>668</v>
      </c>
      <c r="Q152" s="549">
        <f t="shared" si="29"/>
        <v>1.9841542857142855</v>
      </c>
      <c r="R152" s="186">
        <f t="shared" si="30"/>
        <v>1.5638457142857145</v>
      </c>
      <c r="S152" s="113">
        <f t="shared" si="34"/>
        <v>1.569959747830918</v>
      </c>
      <c r="T152" s="433"/>
    </row>
    <row r="153" spans="2:20" x14ac:dyDescent="0.35">
      <c r="B153" s="116">
        <v>42622</v>
      </c>
      <c r="C153" s="186">
        <v>3.597</v>
      </c>
      <c r="D153" s="344" t="str">
        <f t="shared" si="24"/>
        <v>14/03/2023</v>
      </c>
      <c r="E153" s="419">
        <f t="shared" si="35"/>
        <v>6.5078713210130044</v>
      </c>
      <c r="F153" s="549">
        <f t="shared" si="25"/>
        <v>0</v>
      </c>
      <c r="G153" s="559"/>
      <c r="H153" s="433"/>
      <c r="I153" s="187">
        <v>2.0459999999999998</v>
      </c>
      <c r="J153" s="187">
        <v>1.9319999999999999</v>
      </c>
      <c r="K153" s="246">
        <f t="shared" si="31"/>
        <v>45031</v>
      </c>
      <c r="L153" s="148">
        <f t="shared" si="32"/>
        <v>44331</v>
      </c>
      <c r="M153" s="186">
        <f t="shared" si="26"/>
        <v>1.6285714285714268E-4</v>
      </c>
      <c r="N153" s="549">
        <f t="shared" si="33"/>
        <v>700</v>
      </c>
      <c r="O153" s="49">
        <f t="shared" si="27"/>
        <v>32</v>
      </c>
      <c r="P153" s="113">
        <f t="shared" si="28"/>
        <v>668</v>
      </c>
      <c r="Q153" s="549">
        <f t="shared" si="29"/>
        <v>2.0407885714285712</v>
      </c>
      <c r="R153" s="186">
        <f t="shared" si="30"/>
        <v>1.5562114285714288</v>
      </c>
      <c r="S153" s="113">
        <f t="shared" si="34"/>
        <v>1.5622659135974715</v>
      </c>
      <c r="T153" s="433"/>
    </row>
    <row r="154" spans="2:20" x14ac:dyDescent="0.35">
      <c r="B154" s="116">
        <v>42625</v>
      </c>
      <c r="C154" s="186">
        <v>3.6630000000000003</v>
      </c>
      <c r="D154" s="344" t="str">
        <f t="shared" si="24"/>
        <v>14/03/2023</v>
      </c>
      <c r="E154" s="419">
        <f t="shared" si="35"/>
        <v>6.4996577686516082</v>
      </c>
      <c r="F154" s="549">
        <f t="shared" si="25"/>
        <v>0</v>
      </c>
      <c r="G154" s="559"/>
      <c r="H154" s="433"/>
      <c r="I154" s="187">
        <v>2.1339999999999999</v>
      </c>
      <c r="J154" s="187">
        <v>2.0129999999999999</v>
      </c>
      <c r="K154" s="246">
        <f t="shared" si="31"/>
        <v>45031</v>
      </c>
      <c r="L154" s="148">
        <f t="shared" si="32"/>
        <v>44331</v>
      </c>
      <c r="M154" s="186">
        <f t="shared" si="26"/>
        <v>1.7285714285714287E-4</v>
      </c>
      <c r="N154" s="549">
        <f t="shared" si="33"/>
        <v>700</v>
      </c>
      <c r="O154" s="49">
        <f t="shared" si="27"/>
        <v>32</v>
      </c>
      <c r="P154" s="113">
        <f t="shared" si="28"/>
        <v>668</v>
      </c>
      <c r="Q154" s="549">
        <f t="shared" si="29"/>
        <v>2.1284685714285714</v>
      </c>
      <c r="R154" s="186">
        <f t="shared" si="30"/>
        <v>1.5345314285714289</v>
      </c>
      <c r="S154" s="113">
        <f t="shared" si="34"/>
        <v>1.5404183953346084</v>
      </c>
      <c r="T154" s="433"/>
    </row>
    <row r="155" spans="2:20" x14ac:dyDescent="0.35">
      <c r="B155" s="116">
        <v>42626</v>
      </c>
      <c r="C155" s="186">
        <v>3.6909999999999998</v>
      </c>
      <c r="D155" s="344" t="str">
        <f t="shared" si="24"/>
        <v>14/03/2023</v>
      </c>
      <c r="E155" s="419">
        <f t="shared" si="35"/>
        <v>6.4969199178644761</v>
      </c>
      <c r="F155" s="549">
        <f t="shared" si="25"/>
        <v>0</v>
      </c>
      <c r="G155" s="559"/>
      <c r="H155" s="433"/>
      <c r="I155" s="187">
        <v>2.1589999999999998</v>
      </c>
      <c r="J155" s="187">
        <v>2.0409999999999999</v>
      </c>
      <c r="K155" s="246">
        <f t="shared" si="31"/>
        <v>45031</v>
      </c>
      <c r="L155" s="148">
        <f t="shared" si="32"/>
        <v>44331</v>
      </c>
      <c r="M155" s="186">
        <f t="shared" si="26"/>
        <v>1.6857142857142841E-4</v>
      </c>
      <c r="N155" s="549">
        <f t="shared" si="33"/>
        <v>700</v>
      </c>
      <c r="O155" s="49">
        <f t="shared" si="27"/>
        <v>32</v>
      </c>
      <c r="P155" s="113">
        <f t="shared" si="28"/>
        <v>668</v>
      </c>
      <c r="Q155" s="549">
        <f t="shared" si="29"/>
        <v>2.1536057142857139</v>
      </c>
      <c r="R155" s="186">
        <f t="shared" si="30"/>
        <v>1.5373942857142859</v>
      </c>
      <c r="S155" s="113">
        <f t="shared" si="34"/>
        <v>1.5433032386886536</v>
      </c>
      <c r="T155" s="433"/>
    </row>
    <row r="156" spans="2:20" x14ac:dyDescent="0.35">
      <c r="B156" s="116">
        <v>42627</v>
      </c>
      <c r="C156" s="186">
        <v>3.7320000000000002</v>
      </c>
      <c r="D156" s="344" t="str">
        <f t="shared" si="24"/>
        <v>14/03/2023</v>
      </c>
      <c r="E156" s="419">
        <f t="shared" si="35"/>
        <v>6.494182067077344</v>
      </c>
      <c r="F156" s="549">
        <f t="shared" si="25"/>
        <v>0</v>
      </c>
      <c r="G156" s="559"/>
      <c r="H156" s="433"/>
      <c r="I156" s="187">
        <v>2.2120000000000002</v>
      </c>
      <c r="J156" s="187">
        <v>2.081</v>
      </c>
      <c r="K156" s="246">
        <f t="shared" si="31"/>
        <v>45031</v>
      </c>
      <c r="L156" s="148">
        <f t="shared" si="32"/>
        <v>44331</v>
      </c>
      <c r="M156" s="186">
        <f t="shared" si="26"/>
        <v>1.8714285714285746E-4</v>
      </c>
      <c r="N156" s="549">
        <f t="shared" si="33"/>
        <v>700</v>
      </c>
      <c r="O156" s="49">
        <f t="shared" si="27"/>
        <v>32</v>
      </c>
      <c r="P156" s="113">
        <f t="shared" si="28"/>
        <v>668</v>
      </c>
      <c r="Q156" s="549">
        <f t="shared" si="29"/>
        <v>2.2060114285714287</v>
      </c>
      <c r="R156" s="186">
        <f t="shared" si="30"/>
        <v>1.5259885714285715</v>
      </c>
      <c r="S156" s="113">
        <f t="shared" si="34"/>
        <v>1.5318101742288981</v>
      </c>
      <c r="T156" s="433"/>
    </row>
    <row r="157" spans="2:20" x14ac:dyDescent="0.35">
      <c r="B157" s="116">
        <v>42628</v>
      </c>
      <c r="C157" s="186">
        <v>3.7279999999999998</v>
      </c>
      <c r="D157" s="344" t="str">
        <f t="shared" si="24"/>
        <v>14/03/2023</v>
      </c>
      <c r="E157" s="419">
        <f t="shared" si="35"/>
        <v>6.491444216290212</v>
      </c>
      <c r="F157" s="549">
        <f t="shared" si="25"/>
        <v>0</v>
      </c>
      <c r="G157" s="559"/>
      <c r="H157" s="433"/>
      <c r="I157" s="187">
        <v>2.2050000000000001</v>
      </c>
      <c r="J157" s="187">
        <v>2.0670000000000002</v>
      </c>
      <c r="K157" s="246">
        <f t="shared" si="31"/>
        <v>45031</v>
      </c>
      <c r="L157" s="148">
        <f t="shared" si="32"/>
        <v>44331</v>
      </c>
      <c r="M157" s="186">
        <f t="shared" si="26"/>
        <v>1.9714285714285699E-4</v>
      </c>
      <c r="N157" s="549">
        <f t="shared" si="33"/>
        <v>700</v>
      </c>
      <c r="O157" s="49">
        <f t="shared" si="27"/>
        <v>32</v>
      </c>
      <c r="P157" s="113">
        <f t="shared" si="28"/>
        <v>668</v>
      </c>
      <c r="Q157" s="549">
        <f t="shared" si="29"/>
        <v>2.1986914285714287</v>
      </c>
      <c r="R157" s="186">
        <f t="shared" si="30"/>
        <v>1.529308571428571</v>
      </c>
      <c r="S157" s="113">
        <f t="shared" si="34"/>
        <v>1.5351555331951872</v>
      </c>
      <c r="T157" s="433"/>
    </row>
    <row r="158" spans="2:20" x14ac:dyDescent="0.35">
      <c r="B158" s="116">
        <v>42629</v>
      </c>
      <c r="C158" s="186">
        <v>3.738</v>
      </c>
      <c r="D158" s="344" t="str">
        <f t="shared" si="24"/>
        <v>14/03/2023</v>
      </c>
      <c r="E158" s="419">
        <f t="shared" si="35"/>
        <v>6.4887063655030799</v>
      </c>
      <c r="F158" s="549">
        <f t="shared" si="25"/>
        <v>0</v>
      </c>
      <c r="G158" s="559"/>
      <c r="H158" s="433"/>
      <c r="I158" s="187">
        <v>2.2400000000000002</v>
      </c>
      <c r="J158" s="187">
        <v>2.0939999999999999</v>
      </c>
      <c r="K158" s="246">
        <f t="shared" si="31"/>
        <v>45031</v>
      </c>
      <c r="L158" s="148">
        <f t="shared" si="32"/>
        <v>44331</v>
      </c>
      <c r="M158" s="186">
        <f t="shared" si="26"/>
        <v>2.0857142857142908E-4</v>
      </c>
      <c r="N158" s="549">
        <f t="shared" si="33"/>
        <v>700</v>
      </c>
      <c r="O158" s="49">
        <f t="shared" si="27"/>
        <v>32</v>
      </c>
      <c r="P158" s="113">
        <f t="shared" si="28"/>
        <v>668</v>
      </c>
      <c r="Q158" s="549">
        <f t="shared" si="29"/>
        <v>2.2333257142857144</v>
      </c>
      <c r="R158" s="186">
        <f t="shared" si="30"/>
        <v>1.5046742857142856</v>
      </c>
      <c r="S158" s="113">
        <f t="shared" si="34"/>
        <v>1.5103343974794958</v>
      </c>
      <c r="T158" s="433"/>
    </row>
    <row r="159" spans="2:20" x14ac:dyDescent="0.35">
      <c r="B159" s="116">
        <v>42632</v>
      </c>
      <c r="C159" s="186">
        <v>3.74</v>
      </c>
      <c r="D159" s="344" t="str">
        <f t="shared" si="24"/>
        <v>14/03/2023</v>
      </c>
      <c r="E159" s="419">
        <f t="shared" si="35"/>
        <v>6.4804928131416837</v>
      </c>
      <c r="F159" s="549">
        <f t="shared" si="25"/>
        <v>0</v>
      </c>
      <c r="G159" s="559"/>
      <c r="H159" s="433"/>
      <c r="I159" s="187">
        <v>2.262</v>
      </c>
      <c r="J159" s="187">
        <v>2.1139999999999999</v>
      </c>
      <c r="K159" s="246">
        <f t="shared" si="31"/>
        <v>45031</v>
      </c>
      <c r="L159" s="148">
        <f t="shared" si="32"/>
        <v>44331</v>
      </c>
      <c r="M159" s="186">
        <f t="shared" si="26"/>
        <v>2.1142857142857161E-4</v>
      </c>
      <c r="N159" s="549">
        <f t="shared" si="33"/>
        <v>700</v>
      </c>
      <c r="O159" s="49">
        <f t="shared" si="27"/>
        <v>32</v>
      </c>
      <c r="P159" s="113">
        <f t="shared" si="28"/>
        <v>668</v>
      </c>
      <c r="Q159" s="549">
        <f t="shared" si="29"/>
        <v>2.2552342857142857</v>
      </c>
      <c r="R159" s="186">
        <f t="shared" si="30"/>
        <v>1.4847657142857145</v>
      </c>
      <c r="S159" s="113">
        <f t="shared" si="34"/>
        <v>1.4902770373514951</v>
      </c>
      <c r="T159" s="433"/>
    </row>
    <row r="160" spans="2:20" x14ac:dyDescent="0.35">
      <c r="B160" s="116">
        <v>42633</v>
      </c>
      <c r="C160" s="186">
        <v>3.7549999999999999</v>
      </c>
      <c r="D160" s="344" t="str">
        <f t="shared" si="24"/>
        <v>14/03/2023</v>
      </c>
      <c r="E160" s="419">
        <f t="shared" si="35"/>
        <v>6.4777549623545516</v>
      </c>
      <c r="F160" s="549">
        <f t="shared" si="25"/>
        <v>0</v>
      </c>
      <c r="G160" s="559"/>
      <c r="H160" s="433"/>
      <c r="I160" s="187">
        <v>2.2839999999999998</v>
      </c>
      <c r="J160" s="187">
        <v>2.1320000000000001</v>
      </c>
      <c r="K160" s="246">
        <f t="shared" si="31"/>
        <v>45031</v>
      </c>
      <c r="L160" s="148">
        <f t="shared" si="32"/>
        <v>44331</v>
      </c>
      <c r="M160" s="186">
        <f t="shared" si="26"/>
        <v>2.1714285714285669E-4</v>
      </c>
      <c r="N160" s="549">
        <f t="shared" si="33"/>
        <v>700</v>
      </c>
      <c r="O160" s="49">
        <f t="shared" si="27"/>
        <v>32</v>
      </c>
      <c r="P160" s="113">
        <f t="shared" si="28"/>
        <v>668</v>
      </c>
      <c r="Q160" s="549">
        <f t="shared" si="29"/>
        <v>2.2770514285714283</v>
      </c>
      <c r="R160" s="186">
        <f t="shared" si="30"/>
        <v>1.4779485714285716</v>
      </c>
      <c r="S160" s="113">
        <f t="shared" si="34"/>
        <v>1.483409401378033</v>
      </c>
      <c r="T160" s="433"/>
    </row>
    <row r="161" spans="2:20" x14ac:dyDescent="0.35">
      <c r="B161" s="116">
        <v>42634</v>
      </c>
      <c r="C161" s="186">
        <v>3.7589999999999999</v>
      </c>
      <c r="D161" s="344" t="str">
        <f t="shared" si="24"/>
        <v>14/03/2023</v>
      </c>
      <c r="E161" s="419">
        <f t="shared" si="35"/>
        <v>6.4750171115674195</v>
      </c>
      <c r="F161" s="549">
        <f t="shared" si="25"/>
        <v>0</v>
      </c>
      <c r="G161" s="559"/>
      <c r="H161" s="433"/>
      <c r="I161" s="187">
        <v>2.2909999999999999</v>
      </c>
      <c r="J161" s="187">
        <v>2.1360000000000001</v>
      </c>
      <c r="K161" s="246">
        <f t="shared" si="31"/>
        <v>45031</v>
      </c>
      <c r="L161" s="148">
        <f t="shared" si="32"/>
        <v>44331</v>
      </c>
      <c r="M161" s="186">
        <f t="shared" si="26"/>
        <v>2.2142857142857115E-4</v>
      </c>
      <c r="N161" s="549">
        <f t="shared" si="33"/>
        <v>700</v>
      </c>
      <c r="O161" s="49">
        <f t="shared" si="27"/>
        <v>32</v>
      </c>
      <c r="P161" s="113">
        <f t="shared" si="28"/>
        <v>668</v>
      </c>
      <c r="Q161" s="549">
        <f t="shared" si="29"/>
        <v>2.2839142857142858</v>
      </c>
      <c r="R161" s="186">
        <f t="shared" si="30"/>
        <v>1.4750857142857141</v>
      </c>
      <c r="S161" s="113">
        <f t="shared" si="34"/>
        <v>1.48052540894692</v>
      </c>
      <c r="T161" s="433"/>
    </row>
    <row r="162" spans="2:20" x14ac:dyDescent="0.35">
      <c r="B162" s="116">
        <v>42635</v>
      </c>
      <c r="C162" s="186">
        <v>3.669</v>
      </c>
      <c r="D162" s="344" t="str">
        <f t="shared" si="24"/>
        <v>14/03/2023</v>
      </c>
      <c r="E162" s="419">
        <f t="shared" si="35"/>
        <v>6.4722792607802875</v>
      </c>
      <c r="F162" s="549">
        <f t="shared" si="25"/>
        <v>0</v>
      </c>
      <c r="G162" s="559"/>
      <c r="H162" s="433"/>
      <c r="I162" s="187">
        <v>2.2050000000000001</v>
      </c>
      <c r="J162" s="187">
        <v>2.056</v>
      </c>
      <c r="K162" s="246">
        <f t="shared" si="31"/>
        <v>45031</v>
      </c>
      <c r="L162" s="148">
        <f t="shared" si="32"/>
        <v>44331</v>
      </c>
      <c r="M162" s="186">
        <f t="shared" si="26"/>
        <v>2.1285714285714289E-4</v>
      </c>
      <c r="N162" s="549">
        <f t="shared" si="33"/>
        <v>700</v>
      </c>
      <c r="O162" s="49">
        <f t="shared" si="27"/>
        <v>32</v>
      </c>
      <c r="P162" s="113">
        <f t="shared" si="28"/>
        <v>668</v>
      </c>
      <c r="Q162" s="549">
        <f t="shared" si="29"/>
        <v>2.1981885714285716</v>
      </c>
      <c r="R162" s="186">
        <f t="shared" si="30"/>
        <v>1.4708114285714284</v>
      </c>
      <c r="S162" s="113">
        <f t="shared" si="34"/>
        <v>1.4762196442174691</v>
      </c>
      <c r="T162" s="433"/>
    </row>
    <row r="163" spans="2:20" x14ac:dyDescent="0.35">
      <c r="B163" s="116">
        <v>42636</v>
      </c>
      <c r="C163" s="186">
        <v>3.6379999999999999</v>
      </c>
      <c r="D163" s="344" t="str">
        <f t="shared" si="24"/>
        <v>14/03/2023</v>
      </c>
      <c r="E163" s="419">
        <f t="shared" si="35"/>
        <v>6.4695414099931554</v>
      </c>
      <c r="F163" s="549">
        <f t="shared" si="25"/>
        <v>0</v>
      </c>
      <c r="G163" s="559"/>
      <c r="H163" s="433"/>
      <c r="I163" s="187">
        <v>2.1419999999999999</v>
      </c>
      <c r="J163" s="187">
        <v>2.0009999999999999</v>
      </c>
      <c r="K163" s="246">
        <f t="shared" si="31"/>
        <v>45031</v>
      </c>
      <c r="L163" s="148">
        <f t="shared" si="32"/>
        <v>44331</v>
      </c>
      <c r="M163" s="186">
        <f t="shared" si="26"/>
        <v>2.0142857142857145E-4</v>
      </c>
      <c r="N163" s="549">
        <f t="shared" si="33"/>
        <v>700</v>
      </c>
      <c r="O163" s="49">
        <f t="shared" si="27"/>
        <v>32</v>
      </c>
      <c r="P163" s="113">
        <f t="shared" si="28"/>
        <v>668</v>
      </c>
      <c r="Q163" s="549">
        <f t="shared" si="29"/>
        <v>2.1355542857142855</v>
      </c>
      <c r="R163" s="186">
        <f t="shared" si="30"/>
        <v>1.5024457142857144</v>
      </c>
      <c r="S163" s="113">
        <f t="shared" si="34"/>
        <v>1.5080890720966744</v>
      </c>
      <c r="T163" s="433"/>
    </row>
    <row r="164" spans="2:20" x14ac:dyDescent="0.35">
      <c r="B164" s="116">
        <v>42639</v>
      </c>
      <c r="C164" s="186">
        <v>3.6240000000000001</v>
      </c>
      <c r="D164" s="344" t="str">
        <f t="shared" si="24"/>
        <v>14/03/2023</v>
      </c>
      <c r="E164" s="419">
        <f t="shared" si="35"/>
        <v>6.4613278576317592</v>
      </c>
      <c r="F164" s="549">
        <f t="shared" si="25"/>
        <v>0</v>
      </c>
      <c r="G164" s="559"/>
      <c r="H164" s="433"/>
      <c r="I164" s="187">
        <v>2.12</v>
      </c>
      <c r="J164" s="187">
        <v>1.988</v>
      </c>
      <c r="K164" s="246">
        <f t="shared" si="31"/>
        <v>45031</v>
      </c>
      <c r="L164" s="148">
        <f t="shared" si="32"/>
        <v>44331</v>
      </c>
      <c r="M164" s="186">
        <f t="shared" si="26"/>
        <v>1.8857142857142873E-4</v>
      </c>
      <c r="N164" s="549">
        <f t="shared" si="33"/>
        <v>700</v>
      </c>
      <c r="O164" s="49">
        <f t="shared" si="27"/>
        <v>32</v>
      </c>
      <c r="P164" s="113">
        <f t="shared" si="28"/>
        <v>668</v>
      </c>
      <c r="Q164" s="549">
        <f t="shared" si="29"/>
        <v>2.1139657142857144</v>
      </c>
      <c r="R164" s="186">
        <f t="shared" si="30"/>
        <v>1.5100342857142857</v>
      </c>
      <c r="S164" s="113">
        <f t="shared" si="34"/>
        <v>1.515734794574386</v>
      </c>
      <c r="T164" s="433"/>
    </row>
    <row r="165" spans="2:20" x14ac:dyDescent="0.35">
      <c r="B165" s="116">
        <v>42640</v>
      </c>
      <c r="C165" s="186">
        <v>3.61</v>
      </c>
      <c r="D165" s="344" t="str">
        <f t="shared" si="24"/>
        <v>14/03/2023</v>
      </c>
      <c r="E165" s="419">
        <f t="shared" si="35"/>
        <v>6.4585900068446271</v>
      </c>
      <c r="F165" s="549">
        <f t="shared" si="25"/>
        <v>0</v>
      </c>
      <c r="G165" s="559"/>
      <c r="H165" s="433"/>
      <c r="I165" s="187">
        <v>2.1160000000000001</v>
      </c>
      <c r="J165" s="187">
        <v>1.988</v>
      </c>
      <c r="K165" s="246">
        <f t="shared" si="31"/>
        <v>45031</v>
      </c>
      <c r="L165" s="148">
        <f t="shared" si="32"/>
        <v>44331</v>
      </c>
      <c r="M165" s="186">
        <f t="shared" si="26"/>
        <v>1.8285714285714303E-4</v>
      </c>
      <c r="N165" s="549">
        <f t="shared" si="33"/>
        <v>700</v>
      </c>
      <c r="O165" s="49">
        <f t="shared" si="27"/>
        <v>32</v>
      </c>
      <c r="P165" s="113">
        <f t="shared" si="28"/>
        <v>668</v>
      </c>
      <c r="Q165" s="549">
        <f t="shared" si="29"/>
        <v>2.1101485714285717</v>
      </c>
      <c r="R165" s="186">
        <f t="shared" si="30"/>
        <v>1.4998514285714282</v>
      </c>
      <c r="S165" s="113">
        <f t="shared" si="34"/>
        <v>1.5054753143409094</v>
      </c>
      <c r="T165" s="433"/>
    </row>
    <row r="166" spans="2:20" x14ac:dyDescent="0.35">
      <c r="B166" s="116">
        <v>42641</v>
      </c>
      <c r="C166" s="186">
        <v>3.6150000000000002</v>
      </c>
      <c r="D166" s="344" t="str">
        <f t="shared" si="24"/>
        <v>14/03/2023</v>
      </c>
      <c r="E166" s="419">
        <f t="shared" si="35"/>
        <v>6.4558521560574951</v>
      </c>
      <c r="F166" s="549">
        <f t="shared" si="25"/>
        <v>0</v>
      </c>
      <c r="G166" s="559"/>
      <c r="H166" s="433"/>
      <c r="I166" s="187">
        <v>2.1</v>
      </c>
      <c r="J166" s="187">
        <v>1.9889999999999999</v>
      </c>
      <c r="K166" s="246">
        <f t="shared" si="31"/>
        <v>45031</v>
      </c>
      <c r="L166" s="148">
        <f t="shared" si="32"/>
        <v>44331</v>
      </c>
      <c r="M166" s="186">
        <f t="shared" si="26"/>
        <v>1.5857142857142887E-4</v>
      </c>
      <c r="N166" s="549">
        <f t="shared" si="33"/>
        <v>700</v>
      </c>
      <c r="O166" s="49">
        <f t="shared" si="27"/>
        <v>32</v>
      </c>
      <c r="P166" s="113">
        <f t="shared" si="28"/>
        <v>668</v>
      </c>
      <c r="Q166" s="549">
        <f t="shared" si="29"/>
        <v>2.0949257142857145</v>
      </c>
      <c r="R166" s="186">
        <f t="shared" si="30"/>
        <v>1.5200742857142857</v>
      </c>
      <c r="S166" s="113">
        <f t="shared" si="34"/>
        <v>1.5258508502995261</v>
      </c>
      <c r="T166" s="433"/>
    </row>
    <row r="167" spans="2:20" x14ac:dyDescent="0.35">
      <c r="B167" s="116">
        <v>42642</v>
      </c>
      <c r="C167" s="186">
        <v>3.63</v>
      </c>
      <c r="D167" s="344" t="str">
        <f t="shared" si="24"/>
        <v>14/03/2023</v>
      </c>
      <c r="E167" s="419">
        <f t="shared" si="35"/>
        <v>6.453114305270363</v>
      </c>
      <c r="F167" s="549">
        <f t="shared" si="25"/>
        <v>0</v>
      </c>
      <c r="G167" s="559"/>
      <c r="H167" s="433"/>
      <c r="I167" s="187">
        <v>2.1120000000000001</v>
      </c>
      <c r="J167" s="187">
        <v>2.0099999999999998</v>
      </c>
      <c r="K167" s="246">
        <f t="shared" si="31"/>
        <v>45031</v>
      </c>
      <c r="L167" s="148">
        <f t="shared" si="32"/>
        <v>44331</v>
      </c>
      <c r="M167" s="186">
        <f t="shared" si="26"/>
        <v>1.4571428571428615E-4</v>
      </c>
      <c r="N167" s="549">
        <f t="shared" si="33"/>
        <v>700</v>
      </c>
      <c r="O167" s="49">
        <f t="shared" si="27"/>
        <v>32</v>
      </c>
      <c r="P167" s="113">
        <f t="shared" si="28"/>
        <v>668</v>
      </c>
      <c r="Q167" s="549">
        <f t="shared" si="29"/>
        <v>2.1073371428571428</v>
      </c>
      <c r="R167" s="186">
        <f t="shared" si="30"/>
        <v>1.5226628571428571</v>
      </c>
      <c r="S167" s="113">
        <f t="shared" si="34"/>
        <v>1.5284591125841462</v>
      </c>
      <c r="T167" s="433"/>
    </row>
    <row r="168" spans="2:20" x14ac:dyDescent="0.35">
      <c r="B168" s="116">
        <v>42643</v>
      </c>
      <c r="C168" s="186">
        <v>3.5840000000000001</v>
      </c>
      <c r="D168" s="344" t="str">
        <f t="shared" si="24"/>
        <v>14/03/2023</v>
      </c>
      <c r="E168" s="419">
        <f t="shared" si="35"/>
        <v>6.4503764544832309</v>
      </c>
      <c r="F168" s="549">
        <f t="shared" si="25"/>
        <v>0</v>
      </c>
      <c r="G168" s="559"/>
      <c r="H168" s="433"/>
      <c r="I168" s="187">
        <v>2.0590000000000002</v>
      </c>
      <c r="J168" s="187">
        <v>1.958</v>
      </c>
      <c r="K168" s="246">
        <f t="shared" si="31"/>
        <v>45031</v>
      </c>
      <c r="L168" s="148">
        <f t="shared" si="32"/>
        <v>44331</v>
      </c>
      <c r="M168" s="186">
        <f t="shared" si="26"/>
        <v>1.4428571428571458E-4</v>
      </c>
      <c r="N168" s="549">
        <f t="shared" si="33"/>
        <v>700</v>
      </c>
      <c r="O168" s="49">
        <f t="shared" si="27"/>
        <v>32</v>
      </c>
      <c r="P168" s="113">
        <f t="shared" si="28"/>
        <v>668</v>
      </c>
      <c r="Q168" s="549">
        <f t="shared" si="29"/>
        <v>2.0543828571428575</v>
      </c>
      <c r="R168" s="186">
        <f t="shared" si="30"/>
        <v>1.5296171428571426</v>
      </c>
      <c r="S168" s="113">
        <f t="shared" si="34"/>
        <v>1.5354664643664639</v>
      </c>
      <c r="T168" s="433"/>
    </row>
    <row r="169" spans="2:20" x14ac:dyDescent="0.35">
      <c r="B169" s="116">
        <v>42646</v>
      </c>
      <c r="C169" s="186">
        <v>3.6360000000000001</v>
      </c>
      <c r="D169" s="344" t="str">
        <f t="shared" si="24"/>
        <v>14/03/2023</v>
      </c>
      <c r="E169" s="419">
        <f t="shared" si="35"/>
        <v>6.4421629021218347</v>
      </c>
      <c r="F169" s="549">
        <f t="shared" si="25"/>
        <v>0</v>
      </c>
      <c r="G169" s="559"/>
      <c r="H169" s="433"/>
      <c r="I169" s="187">
        <v>2.0880000000000001</v>
      </c>
      <c r="J169" s="187">
        <v>1.982</v>
      </c>
      <c r="K169" s="246">
        <f t="shared" si="31"/>
        <v>45031</v>
      </c>
      <c r="L169" s="148">
        <f t="shared" si="32"/>
        <v>44331</v>
      </c>
      <c r="M169" s="186">
        <f t="shared" si="26"/>
        <v>1.5142857142857156E-4</v>
      </c>
      <c r="N169" s="549">
        <f t="shared" si="33"/>
        <v>700</v>
      </c>
      <c r="O169" s="49">
        <f t="shared" si="27"/>
        <v>32</v>
      </c>
      <c r="P169" s="113">
        <f t="shared" si="28"/>
        <v>668</v>
      </c>
      <c r="Q169" s="549">
        <f t="shared" si="29"/>
        <v>2.083154285714286</v>
      </c>
      <c r="R169" s="186">
        <f t="shared" si="30"/>
        <v>1.5528457142857142</v>
      </c>
      <c r="S169" s="113">
        <f t="shared" si="34"/>
        <v>1.5588740388166489</v>
      </c>
      <c r="T169" s="433"/>
    </row>
    <row r="170" spans="2:20" x14ac:dyDescent="0.35">
      <c r="B170" s="116">
        <v>42647</v>
      </c>
      <c r="C170" s="186">
        <v>3.68</v>
      </c>
      <c r="D170" s="344" t="str">
        <f t="shared" si="24"/>
        <v>14/03/2023</v>
      </c>
      <c r="E170" s="419">
        <f t="shared" si="35"/>
        <v>6.4394250513347027</v>
      </c>
      <c r="F170" s="549">
        <f t="shared" si="25"/>
        <v>0</v>
      </c>
      <c r="G170" s="559"/>
      <c r="H170" s="433"/>
      <c r="I170" s="187">
        <v>2.1560000000000001</v>
      </c>
      <c r="J170" s="187">
        <v>2.0339999999999998</v>
      </c>
      <c r="K170" s="246">
        <f t="shared" si="31"/>
        <v>45031</v>
      </c>
      <c r="L170" s="148">
        <f t="shared" si="32"/>
        <v>44331</v>
      </c>
      <c r="M170" s="186">
        <f t="shared" si="26"/>
        <v>1.7428571428571477E-4</v>
      </c>
      <c r="N170" s="549">
        <f t="shared" si="33"/>
        <v>700</v>
      </c>
      <c r="O170" s="49">
        <f t="shared" si="27"/>
        <v>32</v>
      </c>
      <c r="P170" s="113">
        <f t="shared" si="28"/>
        <v>668</v>
      </c>
      <c r="Q170" s="549">
        <f t="shared" si="29"/>
        <v>2.1504228571428574</v>
      </c>
      <c r="R170" s="186">
        <f t="shared" si="30"/>
        <v>1.5295771428571427</v>
      </c>
      <c r="S170" s="113">
        <f t="shared" si="34"/>
        <v>1.5354261584470175</v>
      </c>
      <c r="T170" s="433"/>
    </row>
    <row r="171" spans="2:20" x14ac:dyDescent="0.35">
      <c r="B171" s="116">
        <v>42648</v>
      </c>
      <c r="C171" s="186">
        <v>3.726</v>
      </c>
      <c r="D171" s="344" t="str">
        <f t="shared" si="24"/>
        <v>14/03/2023</v>
      </c>
      <c r="E171" s="419">
        <f t="shared" si="35"/>
        <v>6.4366872005475706</v>
      </c>
      <c r="F171" s="549">
        <f t="shared" si="25"/>
        <v>0</v>
      </c>
      <c r="G171" s="559"/>
      <c r="H171" s="433"/>
      <c r="I171" s="187">
        <v>2.2069999999999999</v>
      </c>
      <c r="J171" s="187">
        <v>2.0760000000000001</v>
      </c>
      <c r="K171" s="246">
        <f t="shared" si="31"/>
        <v>45031</v>
      </c>
      <c r="L171" s="148">
        <f t="shared" si="32"/>
        <v>44331</v>
      </c>
      <c r="M171" s="186">
        <f t="shared" si="26"/>
        <v>1.8714285714285683E-4</v>
      </c>
      <c r="N171" s="549">
        <f t="shared" si="33"/>
        <v>700</v>
      </c>
      <c r="O171" s="49">
        <f t="shared" si="27"/>
        <v>32</v>
      </c>
      <c r="P171" s="113">
        <f t="shared" si="28"/>
        <v>668</v>
      </c>
      <c r="Q171" s="549">
        <f t="shared" si="29"/>
        <v>2.2010114285714284</v>
      </c>
      <c r="R171" s="186">
        <f t="shared" si="30"/>
        <v>1.5249885714285716</v>
      </c>
      <c r="S171" s="113">
        <f t="shared" si="34"/>
        <v>1.5308025467860364</v>
      </c>
      <c r="T171" s="433"/>
    </row>
    <row r="172" spans="2:20" x14ac:dyDescent="0.35">
      <c r="B172" s="116">
        <v>42649</v>
      </c>
      <c r="C172" s="186">
        <v>3.7480000000000002</v>
      </c>
      <c r="D172" s="344" t="str">
        <f t="shared" si="24"/>
        <v>14/03/2023</v>
      </c>
      <c r="E172" s="419">
        <f t="shared" si="35"/>
        <v>6.4339493497604376</v>
      </c>
      <c r="F172" s="549">
        <f t="shared" si="25"/>
        <v>0</v>
      </c>
      <c r="G172" s="559"/>
      <c r="H172" s="433"/>
      <c r="I172" s="187">
        <v>2.25</v>
      </c>
      <c r="J172" s="187">
        <v>2.0979999999999999</v>
      </c>
      <c r="K172" s="246">
        <f t="shared" si="31"/>
        <v>45031</v>
      </c>
      <c r="L172" s="148">
        <f t="shared" si="32"/>
        <v>44331</v>
      </c>
      <c r="M172" s="186">
        <f t="shared" si="26"/>
        <v>2.1714285714285734E-4</v>
      </c>
      <c r="N172" s="549">
        <f t="shared" si="33"/>
        <v>700</v>
      </c>
      <c r="O172" s="49">
        <f t="shared" si="27"/>
        <v>32</v>
      </c>
      <c r="P172" s="113">
        <f t="shared" si="28"/>
        <v>668</v>
      </c>
      <c r="Q172" s="549">
        <f t="shared" si="29"/>
        <v>2.2430514285714285</v>
      </c>
      <c r="R172" s="186">
        <f t="shared" si="30"/>
        <v>1.5049485714285717</v>
      </c>
      <c r="S172" s="113">
        <f t="shared" si="34"/>
        <v>1.5106107469351704</v>
      </c>
      <c r="T172" s="433"/>
    </row>
    <row r="173" spans="2:20" x14ac:dyDescent="0.35">
      <c r="B173" s="116">
        <v>42650</v>
      </c>
      <c r="C173" s="186">
        <v>3.7359999999999998</v>
      </c>
      <c r="D173" s="344" t="str">
        <f t="shared" si="24"/>
        <v>14/03/2023</v>
      </c>
      <c r="E173" s="419">
        <f t="shared" si="35"/>
        <v>6.4312114989733056</v>
      </c>
      <c r="F173" s="549">
        <f t="shared" si="25"/>
        <v>0</v>
      </c>
      <c r="G173" s="559"/>
      <c r="H173" s="433"/>
      <c r="I173" s="187">
        <v>2.2490000000000001</v>
      </c>
      <c r="J173" s="187">
        <v>2.09</v>
      </c>
      <c r="K173" s="246">
        <f t="shared" si="31"/>
        <v>45031</v>
      </c>
      <c r="L173" s="148">
        <f t="shared" si="32"/>
        <v>44331</v>
      </c>
      <c r="M173" s="186">
        <f t="shared" si="26"/>
        <v>2.2714285714285751E-4</v>
      </c>
      <c r="N173" s="549">
        <f t="shared" si="33"/>
        <v>700</v>
      </c>
      <c r="O173" s="49">
        <f t="shared" si="27"/>
        <v>32</v>
      </c>
      <c r="P173" s="113">
        <f t="shared" si="28"/>
        <v>668</v>
      </c>
      <c r="Q173" s="549">
        <f t="shared" si="29"/>
        <v>2.2417314285714287</v>
      </c>
      <c r="R173" s="186">
        <f t="shared" si="30"/>
        <v>1.4942685714285711</v>
      </c>
      <c r="S173" s="113">
        <f t="shared" si="34"/>
        <v>1.4998506678374879</v>
      </c>
      <c r="T173" s="433"/>
    </row>
    <row r="174" spans="2:20" x14ac:dyDescent="0.35">
      <c r="B174" s="116">
        <v>42653</v>
      </c>
      <c r="C174" s="186">
        <v>3.7629999999999999</v>
      </c>
      <c r="D174" s="344" t="str">
        <f t="shared" si="24"/>
        <v>14/03/2023</v>
      </c>
      <c r="E174" s="419">
        <f t="shared" si="35"/>
        <v>6.4229979466119094</v>
      </c>
      <c r="F174" s="549">
        <f t="shared" si="25"/>
        <v>0</v>
      </c>
      <c r="G174" s="559"/>
      <c r="H174" s="433"/>
      <c r="I174" s="187">
        <v>2.238</v>
      </c>
      <c r="J174" s="187">
        <v>2.0790000000000002</v>
      </c>
      <c r="K174" s="246">
        <f t="shared" si="31"/>
        <v>45031</v>
      </c>
      <c r="L174" s="148">
        <f t="shared" si="32"/>
        <v>44331</v>
      </c>
      <c r="M174" s="186">
        <f t="shared" si="26"/>
        <v>2.2714285714285686E-4</v>
      </c>
      <c r="N174" s="549">
        <f t="shared" si="33"/>
        <v>700</v>
      </c>
      <c r="O174" s="49">
        <f t="shared" si="27"/>
        <v>32</v>
      </c>
      <c r="P174" s="113">
        <f t="shared" si="28"/>
        <v>668</v>
      </c>
      <c r="Q174" s="549">
        <f t="shared" si="29"/>
        <v>2.2307314285714286</v>
      </c>
      <c r="R174" s="186">
        <f t="shared" si="30"/>
        <v>1.5322685714285713</v>
      </c>
      <c r="S174" s="113">
        <f t="shared" si="34"/>
        <v>1.5381381888660339</v>
      </c>
      <c r="T174" s="433"/>
    </row>
    <row r="175" spans="2:20" x14ac:dyDescent="0.35">
      <c r="B175" s="116">
        <v>42654</v>
      </c>
      <c r="C175" s="186">
        <v>3.7770000000000001</v>
      </c>
      <c r="D175" s="344" t="str">
        <f t="shared" si="24"/>
        <v>14/03/2023</v>
      </c>
      <c r="E175" s="419">
        <f t="shared" si="35"/>
        <v>6.4202600958247773</v>
      </c>
      <c r="F175" s="549">
        <f t="shared" si="25"/>
        <v>0</v>
      </c>
      <c r="G175" s="559"/>
      <c r="H175" s="433"/>
      <c r="I175" s="187">
        <v>2.2400000000000002</v>
      </c>
      <c r="J175" s="187">
        <v>2.0739999999999998</v>
      </c>
      <c r="K175" s="246">
        <f t="shared" si="31"/>
        <v>45031</v>
      </c>
      <c r="L175" s="148">
        <f t="shared" si="32"/>
        <v>44331</v>
      </c>
      <c r="M175" s="186">
        <f t="shared" si="26"/>
        <v>2.3714285714285767E-4</v>
      </c>
      <c r="N175" s="549">
        <f t="shared" si="33"/>
        <v>700</v>
      </c>
      <c r="O175" s="49">
        <f t="shared" si="27"/>
        <v>32</v>
      </c>
      <c r="P175" s="113">
        <f t="shared" si="28"/>
        <v>668</v>
      </c>
      <c r="Q175" s="549">
        <f t="shared" si="29"/>
        <v>2.2324114285714289</v>
      </c>
      <c r="R175" s="186">
        <f t="shared" si="30"/>
        <v>1.5445885714285712</v>
      </c>
      <c r="S175" s="113">
        <f t="shared" si="34"/>
        <v>1.5505529560660314</v>
      </c>
      <c r="T175" s="433"/>
    </row>
    <row r="176" spans="2:20" x14ac:dyDescent="0.35">
      <c r="B176" s="116">
        <v>42655</v>
      </c>
      <c r="C176" s="186">
        <v>3.8289999999999997</v>
      </c>
      <c r="D176" s="344" t="str">
        <f t="shared" si="24"/>
        <v>14/03/2023</v>
      </c>
      <c r="E176" s="419">
        <f t="shared" si="35"/>
        <v>6.4175222450376452</v>
      </c>
      <c r="F176" s="549">
        <f t="shared" si="25"/>
        <v>0</v>
      </c>
      <c r="G176" s="559"/>
      <c r="H176" s="433"/>
      <c r="I176" s="187">
        <v>2.2589999999999999</v>
      </c>
      <c r="J176" s="187">
        <v>2.085</v>
      </c>
      <c r="K176" s="246">
        <f t="shared" si="31"/>
        <v>45031</v>
      </c>
      <c r="L176" s="148">
        <f t="shared" si="32"/>
        <v>44331</v>
      </c>
      <c r="M176" s="186">
        <f t="shared" si="26"/>
        <v>2.4857142857142846E-4</v>
      </c>
      <c r="N176" s="549">
        <f t="shared" si="33"/>
        <v>700</v>
      </c>
      <c r="O176" s="49">
        <f t="shared" si="27"/>
        <v>32</v>
      </c>
      <c r="P176" s="113">
        <f t="shared" si="28"/>
        <v>668</v>
      </c>
      <c r="Q176" s="549">
        <f t="shared" si="29"/>
        <v>2.2510457142857141</v>
      </c>
      <c r="R176" s="186">
        <f t="shared" si="30"/>
        <v>1.5779542857142856</v>
      </c>
      <c r="S176" s="113">
        <f t="shared" si="34"/>
        <v>1.5841791350338141</v>
      </c>
      <c r="T176" s="433"/>
    </row>
    <row r="177" spans="2:20" x14ac:dyDescent="0.35">
      <c r="B177" s="116">
        <v>42656</v>
      </c>
      <c r="C177" s="186">
        <v>3.7810000000000001</v>
      </c>
      <c r="D177" s="344" t="str">
        <f t="shared" si="24"/>
        <v>14/03/2023</v>
      </c>
      <c r="E177" s="419">
        <f t="shared" si="35"/>
        <v>6.4147843942505132</v>
      </c>
      <c r="F177" s="549">
        <f t="shared" si="25"/>
        <v>0</v>
      </c>
      <c r="G177" s="559"/>
      <c r="H177" s="433"/>
      <c r="I177" s="187">
        <v>2.2189999999999999</v>
      </c>
      <c r="J177" s="187">
        <v>2.048</v>
      </c>
      <c r="K177" s="246">
        <f t="shared" si="31"/>
        <v>45031</v>
      </c>
      <c r="L177" s="148">
        <f t="shared" si="32"/>
        <v>44331</v>
      </c>
      <c r="M177" s="186">
        <f t="shared" si="26"/>
        <v>2.4428571428571403E-4</v>
      </c>
      <c r="N177" s="549">
        <f t="shared" si="33"/>
        <v>700</v>
      </c>
      <c r="O177" s="49">
        <f t="shared" si="27"/>
        <v>32</v>
      </c>
      <c r="P177" s="113">
        <f t="shared" si="28"/>
        <v>668</v>
      </c>
      <c r="Q177" s="549">
        <f t="shared" si="29"/>
        <v>2.2111828571428571</v>
      </c>
      <c r="R177" s="186">
        <f t="shared" si="30"/>
        <v>1.569817142857143</v>
      </c>
      <c r="S177" s="113">
        <f t="shared" si="34"/>
        <v>1.5759779575121424</v>
      </c>
      <c r="T177" s="433"/>
    </row>
    <row r="178" spans="2:20" x14ac:dyDescent="0.35">
      <c r="B178" s="116">
        <v>42657</v>
      </c>
      <c r="C178" s="186">
        <v>3.8090000000000002</v>
      </c>
      <c r="D178" s="344" t="str">
        <f t="shared" si="24"/>
        <v>14/03/2023</v>
      </c>
      <c r="E178" s="419">
        <f t="shared" si="35"/>
        <v>6.4120465434633811</v>
      </c>
      <c r="F178" s="549">
        <f t="shared" si="25"/>
        <v>0</v>
      </c>
      <c r="G178" s="559"/>
      <c r="H178" s="433"/>
      <c r="I178" s="187">
        <v>2.2170000000000001</v>
      </c>
      <c r="J178" s="187">
        <v>2.0390000000000001</v>
      </c>
      <c r="K178" s="246">
        <f t="shared" si="31"/>
        <v>45031</v>
      </c>
      <c r="L178" s="148">
        <f t="shared" si="32"/>
        <v>44331</v>
      </c>
      <c r="M178" s="186">
        <f t="shared" si="26"/>
        <v>2.5428571428571422E-4</v>
      </c>
      <c r="N178" s="549">
        <f t="shared" si="33"/>
        <v>700</v>
      </c>
      <c r="O178" s="49">
        <f t="shared" si="27"/>
        <v>32</v>
      </c>
      <c r="P178" s="113">
        <f t="shared" si="28"/>
        <v>668</v>
      </c>
      <c r="Q178" s="549">
        <f t="shared" si="29"/>
        <v>2.208862857142857</v>
      </c>
      <c r="R178" s="186">
        <f t="shared" si="30"/>
        <v>1.6001371428571431</v>
      </c>
      <c r="S178" s="113">
        <f t="shared" si="34"/>
        <v>1.6065382400470396</v>
      </c>
      <c r="T178" s="433"/>
    </row>
    <row r="179" spans="2:20" x14ac:dyDescent="0.35">
      <c r="B179" s="116">
        <v>42660</v>
      </c>
      <c r="C179" s="186">
        <v>3.8340000000000001</v>
      </c>
      <c r="D179" s="344" t="str">
        <f t="shared" si="24"/>
        <v>14/03/2023</v>
      </c>
      <c r="E179" s="419">
        <f t="shared" si="35"/>
        <v>6.4038329911019849</v>
      </c>
      <c r="F179" s="549">
        <f t="shared" si="25"/>
        <v>0</v>
      </c>
      <c r="G179" s="559"/>
      <c r="H179" s="433"/>
      <c r="I179" s="187">
        <v>2.2480000000000002</v>
      </c>
      <c r="J179" s="187">
        <v>2.0680000000000001</v>
      </c>
      <c r="K179" s="246">
        <f t="shared" si="31"/>
        <v>45031</v>
      </c>
      <c r="L179" s="148">
        <f t="shared" si="32"/>
        <v>44331</v>
      </c>
      <c r="M179" s="186">
        <f t="shared" si="26"/>
        <v>2.5714285714285737E-4</v>
      </c>
      <c r="N179" s="549">
        <f t="shared" si="33"/>
        <v>700</v>
      </c>
      <c r="O179" s="49">
        <f t="shared" si="27"/>
        <v>32</v>
      </c>
      <c r="P179" s="113">
        <f t="shared" si="28"/>
        <v>668</v>
      </c>
      <c r="Q179" s="549">
        <f t="shared" si="29"/>
        <v>2.2397714285714287</v>
      </c>
      <c r="R179" s="186">
        <f t="shared" si="30"/>
        <v>1.5942285714285713</v>
      </c>
      <c r="S179" s="113">
        <f t="shared" si="34"/>
        <v>1.6005824832734827</v>
      </c>
      <c r="T179" s="433"/>
    </row>
    <row r="180" spans="2:20" x14ac:dyDescent="0.35">
      <c r="B180" s="116">
        <v>42661</v>
      </c>
      <c r="C180" s="186">
        <v>3.887</v>
      </c>
      <c r="D180" s="344" t="str">
        <f t="shared" si="24"/>
        <v>14/03/2023</v>
      </c>
      <c r="E180" s="419">
        <f t="shared" si="35"/>
        <v>6.4010951403148528</v>
      </c>
      <c r="F180" s="549">
        <f t="shared" si="25"/>
        <v>0</v>
      </c>
      <c r="G180" s="559"/>
      <c r="H180" s="433"/>
      <c r="I180" s="187">
        <v>2.3029999999999999</v>
      </c>
      <c r="J180" s="187">
        <v>2.117</v>
      </c>
      <c r="K180" s="246">
        <f t="shared" si="31"/>
        <v>45031</v>
      </c>
      <c r="L180" s="148">
        <f t="shared" si="32"/>
        <v>44331</v>
      </c>
      <c r="M180" s="186">
        <f t="shared" si="26"/>
        <v>2.6571428571428563E-4</v>
      </c>
      <c r="N180" s="549">
        <f t="shared" si="33"/>
        <v>700</v>
      </c>
      <c r="O180" s="49">
        <f t="shared" si="27"/>
        <v>32</v>
      </c>
      <c r="P180" s="113">
        <f t="shared" si="28"/>
        <v>668</v>
      </c>
      <c r="Q180" s="549">
        <f t="shared" si="29"/>
        <v>2.2944971428571428</v>
      </c>
      <c r="R180" s="186">
        <f t="shared" si="30"/>
        <v>1.5925028571428572</v>
      </c>
      <c r="S180" s="113">
        <f t="shared" si="34"/>
        <v>1.5988430205178705</v>
      </c>
      <c r="T180" s="433"/>
    </row>
    <row r="181" spans="2:20" x14ac:dyDescent="0.35">
      <c r="B181" s="116">
        <v>42662</v>
      </c>
      <c r="C181" s="186">
        <v>3.8839999999999999</v>
      </c>
      <c r="D181" s="344" t="str">
        <f t="shared" si="24"/>
        <v>14/03/2023</v>
      </c>
      <c r="E181" s="419">
        <f t="shared" si="35"/>
        <v>6.3983572895277208</v>
      </c>
      <c r="F181" s="549">
        <f t="shared" si="25"/>
        <v>0</v>
      </c>
      <c r="G181" s="559"/>
      <c r="H181" s="433"/>
      <c r="I181" s="187">
        <v>2.3079999999999998</v>
      </c>
      <c r="J181" s="187">
        <v>2.12</v>
      </c>
      <c r="K181" s="246">
        <f t="shared" si="31"/>
        <v>45031</v>
      </c>
      <c r="L181" s="148">
        <f t="shared" si="32"/>
        <v>44331</v>
      </c>
      <c r="M181" s="186">
        <f t="shared" si="26"/>
        <v>2.6857142857142818E-4</v>
      </c>
      <c r="N181" s="549">
        <f t="shared" si="33"/>
        <v>700</v>
      </c>
      <c r="O181" s="49">
        <f t="shared" si="27"/>
        <v>32</v>
      </c>
      <c r="P181" s="113">
        <f t="shared" si="28"/>
        <v>668</v>
      </c>
      <c r="Q181" s="549">
        <f t="shared" si="29"/>
        <v>2.2994057142857143</v>
      </c>
      <c r="R181" s="186">
        <f t="shared" si="30"/>
        <v>1.5845942857142856</v>
      </c>
      <c r="S181" s="113">
        <f t="shared" si="34"/>
        <v>1.590871633340063</v>
      </c>
      <c r="T181" s="433"/>
    </row>
    <row r="182" spans="2:20" x14ac:dyDescent="0.35">
      <c r="B182" s="116">
        <v>42663</v>
      </c>
      <c r="C182" s="186">
        <v>3.84</v>
      </c>
      <c r="D182" s="344" t="str">
        <f t="shared" si="24"/>
        <v>14/03/2023</v>
      </c>
      <c r="E182" s="419">
        <f t="shared" si="35"/>
        <v>6.3956194387405887</v>
      </c>
      <c r="F182" s="549">
        <f t="shared" si="25"/>
        <v>0</v>
      </c>
      <c r="G182" s="559"/>
      <c r="H182" s="433"/>
      <c r="I182" s="187">
        <v>2.2890000000000001</v>
      </c>
      <c r="J182" s="187">
        <v>2.0990000000000002</v>
      </c>
      <c r="K182" s="246">
        <f t="shared" si="31"/>
        <v>45031</v>
      </c>
      <c r="L182" s="148">
        <f t="shared" si="32"/>
        <v>44331</v>
      </c>
      <c r="M182" s="186">
        <f t="shared" si="26"/>
        <v>2.7142857142857134E-4</v>
      </c>
      <c r="N182" s="549">
        <f t="shared" si="33"/>
        <v>700</v>
      </c>
      <c r="O182" s="49">
        <f t="shared" si="27"/>
        <v>32</v>
      </c>
      <c r="P182" s="113">
        <f t="shared" si="28"/>
        <v>668</v>
      </c>
      <c r="Q182" s="549">
        <f t="shared" si="29"/>
        <v>2.2803142857142857</v>
      </c>
      <c r="R182" s="186">
        <f t="shared" si="30"/>
        <v>1.5596857142857141</v>
      </c>
      <c r="S182" s="113">
        <f t="shared" si="34"/>
        <v>1.5657672631040676</v>
      </c>
      <c r="T182" s="433"/>
    </row>
    <row r="183" spans="2:20" x14ac:dyDescent="0.35">
      <c r="B183" s="116">
        <v>42664</v>
      </c>
      <c r="C183" s="186">
        <v>3.8410000000000002</v>
      </c>
      <c r="D183" s="344" t="str">
        <f t="shared" si="24"/>
        <v>14/03/2023</v>
      </c>
      <c r="E183" s="419">
        <f t="shared" si="35"/>
        <v>6.3928815879534566</v>
      </c>
      <c r="F183" s="549">
        <f t="shared" si="25"/>
        <v>0</v>
      </c>
      <c r="G183" s="559"/>
      <c r="H183" s="433"/>
      <c r="I183" s="187">
        <v>2.2829999999999999</v>
      </c>
      <c r="J183" s="187">
        <v>2.097</v>
      </c>
      <c r="K183" s="246">
        <f t="shared" si="31"/>
        <v>45031</v>
      </c>
      <c r="L183" s="148">
        <f t="shared" si="32"/>
        <v>44331</v>
      </c>
      <c r="M183" s="186">
        <f t="shared" si="26"/>
        <v>2.6571428571428563E-4</v>
      </c>
      <c r="N183" s="549">
        <f t="shared" si="33"/>
        <v>700</v>
      </c>
      <c r="O183" s="49">
        <f t="shared" si="27"/>
        <v>32</v>
      </c>
      <c r="P183" s="113">
        <f t="shared" si="28"/>
        <v>668</v>
      </c>
      <c r="Q183" s="549">
        <f t="shared" si="29"/>
        <v>2.2744971428571428</v>
      </c>
      <c r="R183" s="186">
        <f t="shared" si="30"/>
        <v>1.5665028571428574</v>
      </c>
      <c r="S183" s="113">
        <f t="shared" si="34"/>
        <v>1.5726376851464607</v>
      </c>
      <c r="T183" s="433"/>
    </row>
    <row r="184" spans="2:20" x14ac:dyDescent="0.35">
      <c r="B184" s="116">
        <v>42667</v>
      </c>
      <c r="C184" s="186" t="s">
        <v>437</v>
      </c>
      <c r="D184" s="344" t="str">
        <f t="shared" si="24"/>
        <v>14/03/2023</v>
      </c>
      <c r="E184" s="419" t="str">
        <f t="shared" si="35"/>
        <v/>
      </c>
      <c r="F184" s="549">
        <f t="shared" si="25"/>
        <v>0</v>
      </c>
      <c r="G184" s="559"/>
      <c r="H184" s="433"/>
      <c r="I184" s="187">
        <v>2.2909999999999999</v>
      </c>
      <c r="J184" s="187">
        <v>2.1070000000000002</v>
      </c>
      <c r="K184" s="246">
        <f t="shared" si="31"/>
        <v>45031</v>
      </c>
      <c r="L184" s="148">
        <f t="shared" si="32"/>
        <v>44331</v>
      </c>
      <c r="M184" s="186">
        <f t="shared" si="26"/>
        <v>2.6285714285714248E-4</v>
      </c>
      <c r="N184" s="549">
        <f t="shared" si="33"/>
        <v>700</v>
      </c>
      <c r="O184" s="49">
        <f t="shared" si="27"/>
        <v>32</v>
      </c>
      <c r="P184" s="113">
        <f t="shared" si="28"/>
        <v>668</v>
      </c>
      <c r="Q184" s="549">
        <f t="shared" si="29"/>
        <v>2.2825885714285712</v>
      </c>
      <c r="R184" s="186" t="str">
        <f t="shared" si="30"/>
        <v/>
      </c>
      <c r="S184" s="113" t="str">
        <f t="shared" si="34"/>
        <v/>
      </c>
      <c r="T184" s="433"/>
    </row>
    <row r="185" spans="2:20" x14ac:dyDescent="0.35">
      <c r="B185" s="116">
        <v>42668</v>
      </c>
      <c r="C185" s="186">
        <v>3.887</v>
      </c>
      <c r="D185" s="344" t="str">
        <f t="shared" si="24"/>
        <v>14/03/2023</v>
      </c>
      <c r="E185" s="419">
        <f t="shared" si="35"/>
        <v>6.3819301848049284</v>
      </c>
      <c r="F185" s="549">
        <f t="shared" si="25"/>
        <v>0</v>
      </c>
      <c r="G185" s="559"/>
      <c r="H185" s="433"/>
      <c r="I185" s="187">
        <v>2.29</v>
      </c>
      <c r="J185" s="187">
        <v>2.105</v>
      </c>
      <c r="K185" s="246">
        <f t="shared" si="31"/>
        <v>45031</v>
      </c>
      <c r="L185" s="148">
        <f t="shared" si="32"/>
        <v>44331</v>
      </c>
      <c r="M185" s="186">
        <f t="shared" si="26"/>
        <v>2.6428571428571435E-4</v>
      </c>
      <c r="N185" s="549">
        <f t="shared" si="33"/>
        <v>700</v>
      </c>
      <c r="O185" s="49">
        <f t="shared" si="27"/>
        <v>32</v>
      </c>
      <c r="P185" s="113">
        <f t="shared" si="28"/>
        <v>668</v>
      </c>
      <c r="Q185" s="549">
        <f t="shared" si="29"/>
        <v>2.2815428571428571</v>
      </c>
      <c r="R185" s="186">
        <f t="shared" si="30"/>
        <v>1.6054571428571429</v>
      </c>
      <c r="S185" s="113">
        <f t="shared" si="34"/>
        <v>1.6119008744510444</v>
      </c>
      <c r="T185" s="433"/>
    </row>
    <row r="186" spans="2:20" x14ac:dyDescent="0.35">
      <c r="B186" s="116">
        <v>42669</v>
      </c>
      <c r="C186" s="186">
        <v>3.8879999999999999</v>
      </c>
      <c r="D186" s="344" t="str">
        <f t="shared" si="24"/>
        <v>14/03/2023</v>
      </c>
      <c r="E186" s="419">
        <f t="shared" si="35"/>
        <v>6.3791923340177963</v>
      </c>
      <c r="F186" s="549">
        <f t="shared" si="25"/>
        <v>0</v>
      </c>
      <c r="G186" s="559"/>
      <c r="H186" s="433"/>
      <c r="I186" s="187">
        <v>2.3149999999999999</v>
      </c>
      <c r="J186" s="187">
        <v>2.129</v>
      </c>
      <c r="K186" s="246">
        <f t="shared" si="31"/>
        <v>45031</v>
      </c>
      <c r="L186" s="148">
        <f t="shared" si="32"/>
        <v>44331</v>
      </c>
      <c r="M186" s="186">
        <f t="shared" si="26"/>
        <v>2.6571428571428563E-4</v>
      </c>
      <c r="N186" s="549">
        <f t="shared" si="33"/>
        <v>700</v>
      </c>
      <c r="O186" s="49">
        <f t="shared" si="27"/>
        <v>32</v>
      </c>
      <c r="P186" s="113">
        <f t="shared" si="28"/>
        <v>668</v>
      </c>
      <c r="Q186" s="549">
        <f t="shared" si="29"/>
        <v>2.3064971428571428</v>
      </c>
      <c r="R186" s="186">
        <f t="shared" si="30"/>
        <v>1.5815028571428571</v>
      </c>
      <c r="S186" s="113">
        <f t="shared" si="34"/>
        <v>1.5877557353607408</v>
      </c>
      <c r="T186" s="433"/>
    </row>
    <row r="187" spans="2:20" x14ac:dyDescent="0.35">
      <c r="B187" s="116">
        <v>42670</v>
      </c>
      <c r="C187" s="186">
        <v>3.972</v>
      </c>
      <c r="D187" s="344" t="str">
        <f t="shared" si="24"/>
        <v>14/03/2023</v>
      </c>
      <c r="E187" s="419">
        <f t="shared" si="35"/>
        <v>6.3764544832306642</v>
      </c>
      <c r="F187" s="549">
        <f t="shared" si="25"/>
        <v>0</v>
      </c>
      <c r="G187" s="559"/>
      <c r="H187" s="433"/>
      <c r="I187" s="187">
        <v>2.3519999999999999</v>
      </c>
      <c r="J187" s="187">
        <v>2.1589999999999998</v>
      </c>
      <c r="K187" s="246">
        <f t="shared" si="31"/>
        <v>45031</v>
      </c>
      <c r="L187" s="148">
        <f t="shared" si="32"/>
        <v>44331</v>
      </c>
      <c r="M187" s="186">
        <f t="shared" si="26"/>
        <v>2.7571428571428582E-4</v>
      </c>
      <c r="N187" s="549">
        <f t="shared" si="33"/>
        <v>700</v>
      </c>
      <c r="O187" s="49">
        <f t="shared" si="27"/>
        <v>32</v>
      </c>
      <c r="P187" s="113">
        <f t="shared" si="28"/>
        <v>668</v>
      </c>
      <c r="Q187" s="549">
        <f t="shared" si="29"/>
        <v>2.3431771428571428</v>
      </c>
      <c r="R187" s="186">
        <f t="shared" si="30"/>
        <v>1.6288228571428571</v>
      </c>
      <c r="S187" s="113">
        <f t="shared" si="34"/>
        <v>1.6354555168927476</v>
      </c>
      <c r="T187" s="433"/>
    </row>
    <row r="188" spans="2:20" x14ac:dyDescent="0.35">
      <c r="B188" s="116">
        <v>42671</v>
      </c>
      <c r="C188" s="186">
        <v>3.9590000000000001</v>
      </c>
      <c r="D188" s="344" t="str">
        <f t="shared" si="24"/>
        <v>14/03/2023</v>
      </c>
      <c r="E188" s="419">
        <f t="shared" si="35"/>
        <v>6.3737166324435321</v>
      </c>
      <c r="F188" s="549">
        <f t="shared" si="25"/>
        <v>0</v>
      </c>
      <c r="G188" s="559"/>
      <c r="H188" s="433"/>
      <c r="I188" s="187">
        <v>2.41</v>
      </c>
      <c r="J188" s="187">
        <v>2.2050000000000001</v>
      </c>
      <c r="K188" s="246">
        <f t="shared" si="31"/>
        <v>45031</v>
      </c>
      <c r="L188" s="148">
        <f t="shared" si="32"/>
        <v>44331</v>
      </c>
      <c r="M188" s="186">
        <f t="shared" si="26"/>
        <v>2.9285714285714294E-4</v>
      </c>
      <c r="N188" s="549">
        <f t="shared" si="33"/>
        <v>700</v>
      </c>
      <c r="O188" s="49">
        <f t="shared" si="27"/>
        <v>32</v>
      </c>
      <c r="P188" s="113">
        <f t="shared" si="28"/>
        <v>668</v>
      </c>
      <c r="Q188" s="549">
        <f t="shared" si="29"/>
        <v>2.4006285714285718</v>
      </c>
      <c r="R188" s="186">
        <f t="shared" si="30"/>
        <v>1.5583714285714283</v>
      </c>
      <c r="S188" s="113">
        <f t="shared" si="34"/>
        <v>1.5644427323449284</v>
      </c>
      <c r="T188" s="433"/>
    </row>
    <row r="189" spans="2:20" x14ac:dyDescent="0.35">
      <c r="B189" s="116">
        <v>42674</v>
      </c>
      <c r="C189" s="186">
        <v>3.972</v>
      </c>
      <c r="D189" s="344" t="str">
        <f t="shared" si="24"/>
        <v>14/03/2023</v>
      </c>
      <c r="E189" s="419">
        <f t="shared" si="35"/>
        <v>6.3655030800821359</v>
      </c>
      <c r="F189" s="549">
        <f t="shared" si="25"/>
        <v>0</v>
      </c>
      <c r="G189" s="559"/>
      <c r="H189" s="433"/>
      <c r="I189" s="187">
        <v>2.41</v>
      </c>
      <c r="J189" s="187">
        <v>2.2090000000000001</v>
      </c>
      <c r="K189" s="246">
        <f t="shared" si="31"/>
        <v>45031</v>
      </c>
      <c r="L189" s="148">
        <f t="shared" si="32"/>
        <v>44331</v>
      </c>
      <c r="M189" s="186">
        <f t="shared" si="26"/>
        <v>2.8714285714285723E-4</v>
      </c>
      <c r="N189" s="549">
        <f t="shared" si="33"/>
        <v>700</v>
      </c>
      <c r="O189" s="49">
        <f t="shared" si="27"/>
        <v>32</v>
      </c>
      <c r="P189" s="113">
        <f t="shared" si="28"/>
        <v>668</v>
      </c>
      <c r="Q189" s="549">
        <f t="shared" si="29"/>
        <v>2.4008114285714286</v>
      </c>
      <c r="R189" s="186">
        <f t="shared" si="30"/>
        <v>1.5711885714285714</v>
      </c>
      <c r="S189" s="113">
        <f t="shared" si="34"/>
        <v>1.5773601552460104</v>
      </c>
      <c r="T189" s="433"/>
    </row>
    <row r="190" spans="2:20" x14ac:dyDescent="0.35">
      <c r="B190" s="116">
        <v>42675</v>
      </c>
      <c r="C190" s="186">
        <v>4.101</v>
      </c>
      <c r="D190" s="344" t="str">
        <f t="shared" si="24"/>
        <v>14/03/2023</v>
      </c>
      <c r="E190" s="419">
        <f t="shared" si="35"/>
        <v>6.362765229295003</v>
      </c>
      <c r="F190" s="549">
        <f t="shared" si="25"/>
        <v>0</v>
      </c>
      <c r="G190" s="559"/>
      <c r="H190" s="433"/>
      <c r="I190" s="187">
        <v>2.419</v>
      </c>
      <c r="J190" s="187">
        <v>2.2109999999999999</v>
      </c>
      <c r="K190" s="246">
        <f t="shared" si="31"/>
        <v>45031</v>
      </c>
      <c r="L190" s="148">
        <f t="shared" si="32"/>
        <v>44331</v>
      </c>
      <c r="M190" s="186">
        <f t="shared" si="26"/>
        <v>2.9714285714285742E-4</v>
      </c>
      <c r="N190" s="549">
        <f t="shared" si="33"/>
        <v>700</v>
      </c>
      <c r="O190" s="49">
        <f t="shared" si="27"/>
        <v>32</v>
      </c>
      <c r="P190" s="113">
        <f t="shared" si="28"/>
        <v>668</v>
      </c>
      <c r="Q190" s="549">
        <f t="shared" si="29"/>
        <v>2.4094914285714286</v>
      </c>
      <c r="R190" s="186">
        <f t="shared" si="30"/>
        <v>1.6915085714285714</v>
      </c>
      <c r="S190" s="113">
        <f t="shared" si="34"/>
        <v>1.6986615745466338</v>
      </c>
      <c r="T190" s="433"/>
    </row>
    <row r="191" spans="2:20" x14ac:dyDescent="0.35">
      <c r="B191" s="116">
        <v>42676</v>
      </c>
      <c r="C191" s="186">
        <v>4.0919999999999996</v>
      </c>
      <c r="D191" s="344" t="str">
        <f t="shared" si="24"/>
        <v>14/03/2023</v>
      </c>
      <c r="E191" s="419">
        <f t="shared" si="35"/>
        <v>6.3600273785078709</v>
      </c>
      <c r="F191" s="549">
        <f t="shared" si="25"/>
        <v>0</v>
      </c>
      <c r="G191" s="559"/>
      <c r="H191" s="433"/>
      <c r="I191" s="187">
        <v>2.4609999999999999</v>
      </c>
      <c r="J191" s="187">
        <v>2.2560000000000002</v>
      </c>
      <c r="K191" s="246">
        <f t="shared" si="31"/>
        <v>45031</v>
      </c>
      <c r="L191" s="148">
        <f t="shared" si="32"/>
        <v>44331</v>
      </c>
      <c r="M191" s="186">
        <f t="shared" si="26"/>
        <v>2.9285714285714234E-4</v>
      </c>
      <c r="N191" s="549">
        <f t="shared" si="33"/>
        <v>700</v>
      </c>
      <c r="O191" s="49">
        <f t="shared" si="27"/>
        <v>32</v>
      </c>
      <c r="P191" s="113">
        <f t="shared" si="28"/>
        <v>668</v>
      </c>
      <c r="Q191" s="549">
        <f t="shared" si="29"/>
        <v>2.4516285714285715</v>
      </c>
      <c r="R191" s="186">
        <f t="shared" si="30"/>
        <v>1.6403714285714281</v>
      </c>
      <c r="S191" s="113">
        <f t="shared" si="34"/>
        <v>1.6470984746305817</v>
      </c>
      <c r="T191" s="433"/>
    </row>
    <row r="192" spans="2:20" x14ac:dyDescent="0.35">
      <c r="B192" s="116">
        <v>42677</v>
      </c>
      <c r="C192" s="186">
        <v>4.12</v>
      </c>
      <c r="D192" s="344" t="str">
        <f t="shared" si="24"/>
        <v>14/03/2023</v>
      </c>
      <c r="E192" s="419">
        <f t="shared" si="35"/>
        <v>6.3572895277207389</v>
      </c>
      <c r="F192" s="549">
        <f t="shared" si="25"/>
        <v>0</v>
      </c>
      <c r="G192" s="559"/>
      <c r="H192" s="433"/>
      <c r="I192" s="187">
        <v>2.4649999999999999</v>
      </c>
      <c r="J192" s="187">
        <v>2.2640000000000002</v>
      </c>
      <c r="K192" s="246">
        <f t="shared" si="31"/>
        <v>45031</v>
      </c>
      <c r="L192" s="148">
        <f t="shared" si="32"/>
        <v>44331</v>
      </c>
      <c r="M192" s="186">
        <f t="shared" si="26"/>
        <v>2.8714285714285658E-4</v>
      </c>
      <c r="N192" s="549">
        <f t="shared" si="33"/>
        <v>700</v>
      </c>
      <c r="O192" s="49">
        <f t="shared" si="27"/>
        <v>32</v>
      </c>
      <c r="P192" s="113">
        <f t="shared" si="28"/>
        <v>668</v>
      </c>
      <c r="Q192" s="549">
        <f t="shared" si="29"/>
        <v>2.4558114285714283</v>
      </c>
      <c r="R192" s="186">
        <f t="shared" si="30"/>
        <v>1.6641885714285718</v>
      </c>
      <c r="S192" s="113">
        <f t="shared" si="34"/>
        <v>1.6711123804317607</v>
      </c>
      <c r="T192" s="433"/>
    </row>
    <row r="193" spans="2:20" x14ac:dyDescent="0.35">
      <c r="B193" s="116">
        <v>42678</v>
      </c>
      <c r="C193" s="186">
        <v>4.117</v>
      </c>
      <c r="D193" s="344" t="str">
        <f t="shared" si="24"/>
        <v>14/03/2023</v>
      </c>
      <c r="E193" s="419">
        <f t="shared" si="35"/>
        <v>6.3545516769336068</v>
      </c>
      <c r="F193" s="549">
        <f t="shared" si="25"/>
        <v>0</v>
      </c>
      <c r="G193" s="559"/>
      <c r="H193" s="433"/>
      <c r="I193" s="187">
        <v>2.5209999999999999</v>
      </c>
      <c r="J193" s="187">
        <v>2.3210000000000002</v>
      </c>
      <c r="K193" s="246">
        <f t="shared" si="31"/>
        <v>45031</v>
      </c>
      <c r="L193" s="148">
        <f t="shared" si="32"/>
        <v>44331</v>
      </c>
      <c r="M193" s="186">
        <f t="shared" si="26"/>
        <v>2.8571428571428536E-4</v>
      </c>
      <c r="N193" s="549">
        <f t="shared" si="33"/>
        <v>700</v>
      </c>
      <c r="O193" s="49">
        <f t="shared" si="27"/>
        <v>32</v>
      </c>
      <c r="P193" s="113">
        <f t="shared" si="28"/>
        <v>668</v>
      </c>
      <c r="Q193" s="549">
        <f t="shared" si="29"/>
        <v>2.5118571428571426</v>
      </c>
      <c r="R193" s="186">
        <f t="shared" si="30"/>
        <v>1.6051428571428574</v>
      </c>
      <c r="S193" s="113">
        <f t="shared" si="34"/>
        <v>1.6115840661224512</v>
      </c>
      <c r="T193" s="433"/>
    </row>
    <row r="194" spans="2:20" x14ac:dyDescent="0.35">
      <c r="B194" s="116">
        <v>42681</v>
      </c>
      <c r="C194" s="186">
        <v>4.2</v>
      </c>
      <c r="D194" s="344" t="str">
        <f t="shared" si="24"/>
        <v>14/03/2023</v>
      </c>
      <c r="E194" s="419">
        <f t="shared" si="35"/>
        <v>6.3463381245722106</v>
      </c>
      <c r="F194" s="549">
        <f t="shared" si="25"/>
        <v>0</v>
      </c>
      <c r="G194" s="559"/>
      <c r="H194" s="433"/>
      <c r="I194" s="187">
        <v>2.544</v>
      </c>
      <c r="J194" s="187">
        <v>2.343</v>
      </c>
      <c r="K194" s="246">
        <f t="shared" si="31"/>
        <v>45031</v>
      </c>
      <c r="L194" s="148">
        <f t="shared" si="32"/>
        <v>44331</v>
      </c>
      <c r="M194" s="186">
        <f t="shared" si="26"/>
        <v>2.8714285714285723E-4</v>
      </c>
      <c r="N194" s="549">
        <f t="shared" si="33"/>
        <v>700</v>
      </c>
      <c r="O194" s="49">
        <f t="shared" si="27"/>
        <v>32</v>
      </c>
      <c r="P194" s="113">
        <f t="shared" si="28"/>
        <v>668</v>
      </c>
      <c r="Q194" s="549">
        <f t="shared" si="29"/>
        <v>2.5348114285714285</v>
      </c>
      <c r="R194" s="186">
        <f t="shared" si="30"/>
        <v>1.6651885714285717</v>
      </c>
      <c r="S194" s="113">
        <f t="shared" si="34"/>
        <v>1.6721207038746355</v>
      </c>
      <c r="T194" s="433"/>
    </row>
    <row r="195" spans="2:20" x14ac:dyDescent="0.35">
      <c r="B195" s="116">
        <v>42682</v>
      </c>
      <c r="C195" s="186">
        <v>4.2240000000000002</v>
      </c>
      <c r="D195" s="344" t="str">
        <f t="shared" si="24"/>
        <v>14/03/2023</v>
      </c>
      <c r="E195" s="419">
        <f t="shared" si="35"/>
        <v>6.3436002737850785</v>
      </c>
      <c r="F195" s="549">
        <f t="shared" si="25"/>
        <v>0</v>
      </c>
      <c r="G195" s="559"/>
      <c r="H195" s="433"/>
      <c r="I195" s="187">
        <v>2.5629999999999997</v>
      </c>
      <c r="J195" s="187">
        <v>2.36</v>
      </c>
      <c r="K195" s="246">
        <f t="shared" si="31"/>
        <v>45031</v>
      </c>
      <c r="L195" s="148">
        <f t="shared" si="32"/>
        <v>44331</v>
      </c>
      <c r="M195" s="186">
        <f t="shared" si="26"/>
        <v>2.8999999999999978E-4</v>
      </c>
      <c r="N195" s="549">
        <f t="shared" si="33"/>
        <v>700</v>
      </c>
      <c r="O195" s="49">
        <f t="shared" si="27"/>
        <v>32</v>
      </c>
      <c r="P195" s="113">
        <f t="shared" si="28"/>
        <v>668</v>
      </c>
      <c r="Q195" s="549">
        <f t="shared" si="29"/>
        <v>2.5537199999999998</v>
      </c>
      <c r="R195" s="186">
        <f t="shared" si="30"/>
        <v>1.6702800000000004</v>
      </c>
      <c r="S195" s="113">
        <f t="shared" si="34"/>
        <v>1.6772545881960088</v>
      </c>
      <c r="T195" s="433"/>
    </row>
    <row r="196" spans="2:20" x14ac:dyDescent="0.35">
      <c r="B196" s="116">
        <v>42683</v>
      </c>
      <c r="C196" s="186">
        <v>4.3380000000000001</v>
      </c>
      <c r="D196" s="344" t="str">
        <f t="shared" si="24"/>
        <v>14/03/2023</v>
      </c>
      <c r="E196" s="419">
        <f t="shared" si="35"/>
        <v>6.3408624229979464</v>
      </c>
      <c r="F196" s="549">
        <f t="shared" si="25"/>
        <v>0</v>
      </c>
      <c r="G196" s="559"/>
      <c r="H196" s="433"/>
      <c r="I196" s="187">
        <v>2.4900000000000002</v>
      </c>
      <c r="J196" s="187">
        <v>2.294</v>
      </c>
      <c r="K196" s="246">
        <f t="shared" si="31"/>
        <v>45031</v>
      </c>
      <c r="L196" s="148">
        <f t="shared" si="32"/>
        <v>44331</v>
      </c>
      <c r="M196" s="186">
        <f t="shared" si="26"/>
        <v>2.8000000000000025E-4</v>
      </c>
      <c r="N196" s="549">
        <f t="shared" si="33"/>
        <v>700</v>
      </c>
      <c r="O196" s="49">
        <f t="shared" si="27"/>
        <v>32</v>
      </c>
      <c r="P196" s="113">
        <f t="shared" si="28"/>
        <v>668</v>
      </c>
      <c r="Q196" s="549">
        <f t="shared" si="29"/>
        <v>2.4810400000000001</v>
      </c>
      <c r="R196" s="186">
        <f t="shared" si="30"/>
        <v>1.8569599999999999</v>
      </c>
      <c r="S196" s="113">
        <f t="shared" si="34"/>
        <v>1.8655807511040123</v>
      </c>
      <c r="T196" s="433"/>
    </row>
    <row r="197" spans="2:20" x14ac:dyDescent="0.35">
      <c r="B197" s="116">
        <v>42684</v>
      </c>
      <c r="C197" s="186">
        <v>4.4180000000000001</v>
      </c>
      <c r="D197" s="344" t="str">
        <f t="shared" si="24"/>
        <v>14/03/2023</v>
      </c>
      <c r="E197" s="419">
        <f t="shared" si="35"/>
        <v>6.3381245722108144</v>
      </c>
      <c r="F197" s="549">
        <f t="shared" si="25"/>
        <v>0</v>
      </c>
      <c r="G197" s="559"/>
      <c r="H197" s="433"/>
      <c r="I197" s="187">
        <v>2.6539999999999999</v>
      </c>
      <c r="J197" s="187">
        <v>2.41</v>
      </c>
      <c r="K197" s="246">
        <f t="shared" si="31"/>
        <v>45031</v>
      </c>
      <c r="L197" s="148">
        <f t="shared" si="32"/>
        <v>44331</v>
      </c>
      <c r="M197" s="186">
        <f t="shared" si="26"/>
        <v>3.4857142857142823E-4</v>
      </c>
      <c r="N197" s="549">
        <f t="shared" si="33"/>
        <v>700</v>
      </c>
      <c r="O197" s="49">
        <f t="shared" si="27"/>
        <v>32</v>
      </c>
      <c r="P197" s="113">
        <f t="shared" si="28"/>
        <v>668</v>
      </c>
      <c r="Q197" s="549">
        <f t="shared" si="29"/>
        <v>2.642845714285714</v>
      </c>
      <c r="R197" s="186">
        <f t="shared" si="30"/>
        <v>1.7751542857142861</v>
      </c>
      <c r="S197" s="113">
        <f t="shared" si="34"/>
        <v>1.7830322175595104</v>
      </c>
      <c r="T197" s="433"/>
    </row>
    <row r="198" spans="2:20" x14ac:dyDescent="0.35">
      <c r="B198" s="116">
        <v>42685</v>
      </c>
      <c r="C198" s="186">
        <v>4.3940000000000001</v>
      </c>
      <c r="D198" s="344" t="str">
        <f t="shared" si="24"/>
        <v>14/03/2023</v>
      </c>
      <c r="E198" s="419">
        <f t="shared" si="35"/>
        <v>6.3353867214236823</v>
      </c>
      <c r="F198" s="549">
        <f t="shared" si="25"/>
        <v>0</v>
      </c>
      <c r="G198" s="559"/>
      <c r="H198" s="433"/>
      <c r="I198" s="187">
        <v>2.7240000000000002</v>
      </c>
      <c r="J198" s="187">
        <v>2.4900000000000002</v>
      </c>
      <c r="K198" s="246">
        <f t="shared" si="31"/>
        <v>45031</v>
      </c>
      <c r="L198" s="148">
        <f t="shared" si="32"/>
        <v>44331</v>
      </c>
      <c r="M198" s="186">
        <f t="shared" si="26"/>
        <v>3.3428571428571426E-4</v>
      </c>
      <c r="N198" s="549">
        <f t="shared" si="33"/>
        <v>700</v>
      </c>
      <c r="O198" s="49">
        <f t="shared" si="27"/>
        <v>32</v>
      </c>
      <c r="P198" s="113">
        <f t="shared" si="28"/>
        <v>668</v>
      </c>
      <c r="Q198" s="549">
        <f t="shared" si="29"/>
        <v>2.7133028571428572</v>
      </c>
      <c r="R198" s="186">
        <f t="shared" si="30"/>
        <v>1.6806971428571429</v>
      </c>
      <c r="S198" s="113">
        <f t="shared" si="34"/>
        <v>1.6877590000721421</v>
      </c>
      <c r="T198" s="433"/>
    </row>
    <row r="199" spans="2:20" x14ac:dyDescent="0.35">
      <c r="B199" s="116">
        <v>42688</v>
      </c>
      <c r="C199" s="186">
        <v>4.4950000000000001</v>
      </c>
      <c r="D199" s="344" t="str">
        <f t="shared" si="24"/>
        <v>14/03/2023</v>
      </c>
      <c r="E199" s="419">
        <f t="shared" si="35"/>
        <v>6.3271731690622861</v>
      </c>
      <c r="F199" s="549">
        <f t="shared" si="25"/>
        <v>0</v>
      </c>
      <c r="G199" s="559"/>
      <c r="H199" s="433"/>
      <c r="I199" s="187">
        <v>2.786</v>
      </c>
      <c r="J199" s="187">
        <v>2.532</v>
      </c>
      <c r="K199" s="246">
        <f t="shared" si="31"/>
        <v>45031</v>
      </c>
      <c r="L199" s="148">
        <f t="shared" si="32"/>
        <v>44331</v>
      </c>
      <c r="M199" s="186">
        <f t="shared" si="26"/>
        <v>3.6285714285714285E-4</v>
      </c>
      <c r="N199" s="549">
        <f t="shared" si="33"/>
        <v>700</v>
      </c>
      <c r="O199" s="49">
        <f t="shared" si="27"/>
        <v>32</v>
      </c>
      <c r="P199" s="113">
        <f t="shared" si="28"/>
        <v>668</v>
      </c>
      <c r="Q199" s="549">
        <f t="shared" si="29"/>
        <v>2.7743885714285716</v>
      </c>
      <c r="R199" s="186">
        <f t="shared" si="30"/>
        <v>1.7206114285714285</v>
      </c>
      <c r="S199" s="113">
        <f t="shared" si="34"/>
        <v>1.728012687791769</v>
      </c>
      <c r="T199" s="433"/>
    </row>
    <row r="200" spans="2:20" x14ac:dyDescent="0.35">
      <c r="B200" s="116">
        <v>42689</v>
      </c>
      <c r="C200" s="186">
        <v>4.4480000000000004</v>
      </c>
      <c r="D200" s="344" t="str">
        <f t="shared" si="24"/>
        <v>14/03/2023</v>
      </c>
      <c r="E200" s="419">
        <f t="shared" si="35"/>
        <v>6.324435318275154</v>
      </c>
      <c r="F200" s="549">
        <f t="shared" si="25"/>
        <v>0</v>
      </c>
      <c r="G200" s="559"/>
      <c r="H200" s="433"/>
      <c r="I200" s="187">
        <v>2.7759999999999998</v>
      </c>
      <c r="J200" s="187">
        <v>2.5049999999999999</v>
      </c>
      <c r="K200" s="246">
        <f t="shared" si="31"/>
        <v>45031</v>
      </c>
      <c r="L200" s="148">
        <f t="shared" si="32"/>
        <v>44331</v>
      </c>
      <c r="M200" s="186">
        <f t="shared" si="26"/>
        <v>3.87142857142857E-4</v>
      </c>
      <c r="N200" s="549">
        <f t="shared" si="33"/>
        <v>700</v>
      </c>
      <c r="O200" s="49">
        <f t="shared" si="27"/>
        <v>32</v>
      </c>
      <c r="P200" s="113">
        <f t="shared" si="28"/>
        <v>668</v>
      </c>
      <c r="Q200" s="549">
        <f t="shared" si="29"/>
        <v>2.7636114285714282</v>
      </c>
      <c r="R200" s="186">
        <f t="shared" si="30"/>
        <v>1.6843885714285722</v>
      </c>
      <c r="S200" s="113">
        <f t="shared" si="34"/>
        <v>1.6914814835774505</v>
      </c>
      <c r="T200" s="433"/>
    </row>
    <row r="201" spans="2:20" x14ac:dyDescent="0.35">
      <c r="B201" s="116">
        <v>42690</v>
      </c>
      <c r="C201" s="186">
        <v>4.3940000000000001</v>
      </c>
      <c r="D201" s="344" t="str">
        <f t="shared" si="24"/>
        <v>14/03/2023</v>
      </c>
      <c r="E201" s="419">
        <f t="shared" si="35"/>
        <v>6.321697467488022</v>
      </c>
      <c r="F201" s="549">
        <f t="shared" si="25"/>
        <v>0</v>
      </c>
      <c r="G201" s="559"/>
      <c r="H201" s="433"/>
      <c r="I201" s="187">
        <v>2.758</v>
      </c>
      <c r="J201" s="187">
        <v>2.4910000000000001</v>
      </c>
      <c r="K201" s="246">
        <f t="shared" si="31"/>
        <v>45031</v>
      </c>
      <c r="L201" s="148">
        <f t="shared" si="32"/>
        <v>44331</v>
      </c>
      <c r="M201" s="186">
        <f t="shared" si="26"/>
        <v>3.814285714285713E-4</v>
      </c>
      <c r="N201" s="549">
        <f t="shared" si="33"/>
        <v>700</v>
      </c>
      <c r="O201" s="49">
        <f t="shared" si="27"/>
        <v>32</v>
      </c>
      <c r="P201" s="113">
        <f t="shared" si="28"/>
        <v>668</v>
      </c>
      <c r="Q201" s="549">
        <f t="shared" si="29"/>
        <v>2.7457942857142856</v>
      </c>
      <c r="R201" s="186">
        <f t="shared" si="30"/>
        <v>1.6482057142857145</v>
      </c>
      <c r="S201" s="113">
        <f t="shared" si="34"/>
        <v>1.6549971694772125</v>
      </c>
      <c r="T201" s="433"/>
    </row>
    <row r="202" spans="2:20" x14ac:dyDescent="0.35">
      <c r="B202" s="116">
        <v>42691</v>
      </c>
      <c r="C202" s="186">
        <v>4.383</v>
      </c>
      <c r="D202" s="344" t="str">
        <f t="shared" si="24"/>
        <v>14/03/2023</v>
      </c>
      <c r="E202" s="419">
        <f t="shared" si="35"/>
        <v>6.3189596167008899</v>
      </c>
      <c r="F202" s="549">
        <f t="shared" si="25"/>
        <v>0</v>
      </c>
      <c r="G202" s="559"/>
      <c r="H202" s="433"/>
      <c r="I202" s="187">
        <v>2.6859999999999999</v>
      </c>
      <c r="J202" s="187">
        <v>2.4220000000000002</v>
      </c>
      <c r="K202" s="246">
        <f t="shared" si="31"/>
        <v>45031</v>
      </c>
      <c r="L202" s="148">
        <f t="shared" si="32"/>
        <v>44331</v>
      </c>
      <c r="M202" s="186">
        <f t="shared" si="26"/>
        <v>3.7714285714285687E-4</v>
      </c>
      <c r="N202" s="549">
        <f t="shared" si="33"/>
        <v>700</v>
      </c>
      <c r="O202" s="49">
        <f t="shared" si="27"/>
        <v>32</v>
      </c>
      <c r="P202" s="113">
        <f t="shared" si="28"/>
        <v>668</v>
      </c>
      <c r="Q202" s="549">
        <f t="shared" si="29"/>
        <v>2.6739314285714286</v>
      </c>
      <c r="R202" s="186">
        <f t="shared" si="30"/>
        <v>1.7090685714285714</v>
      </c>
      <c r="S202" s="113">
        <f t="shared" si="34"/>
        <v>1.7163708598831873</v>
      </c>
      <c r="T202" s="433"/>
    </row>
    <row r="203" spans="2:20" x14ac:dyDescent="0.35">
      <c r="B203" s="116">
        <v>42692</v>
      </c>
      <c r="C203" s="186">
        <v>4.4400000000000004</v>
      </c>
      <c r="D203" s="344" t="str">
        <f t="shared" si="24"/>
        <v>14/03/2023</v>
      </c>
      <c r="E203" s="419">
        <f t="shared" si="35"/>
        <v>6.3162217659137578</v>
      </c>
      <c r="F203" s="549">
        <f t="shared" si="25"/>
        <v>0</v>
      </c>
      <c r="G203" s="559"/>
      <c r="H203" s="433"/>
      <c r="I203" s="187">
        <v>2.7650000000000001</v>
      </c>
      <c r="J203" s="187">
        <v>2.484</v>
      </c>
      <c r="K203" s="246">
        <f t="shared" si="31"/>
        <v>45031</v>
      </c>
      <c r="L203" s="148">
        <f t="shared" si="32"/>
        <v>44331</v>
      </c>
      <c r="M203" s="186">
        <f t="shared" si="26"/>
        <v>4.0142857142857162E-4</v>
      </c>
      <c r="N203" s="549">
        <f t="shared" si="33"/>
        <v>700</v>
      </c>
      <c r="O203" s="49">
        <f t="shared" si="27"/>
        <v>32</v>
      </c>
      <c r="P203" s="113">
        <f t="shared" si="28"/>
        <v>668</v>
      </c>
      <c r="Q203" s="549">
        <f t="shared" si="29"/>
        <v>2.752154285714286</v>
      </c>
      <c r="R203" s="186">
        <f t="shared" si="30"/>
        <v>1.6878457142857144</v>
      </c>
      <c r="S203" s="113">
        <f t="shared" si="34"/>
        <v>1.6949677721737944</v>
      </c>
      <c r="T203" s="433"/>
    </row>
    <row r="204" spans="2:20" x14ac:dyDescent="0.35">
      <c r="B204" s="116">
        <v>42695</v>
      </c>
      <c r="C204" s="186">
        <v>4.42</v>
      </c>
      <c r="D204" s="344" t="str">
        <f t="shared" si="24"/>
        <v>14/03/2023</v>
      </c>
      <c r="E204" s="419">
        <f t="shared" si="35"/>
        <v>6.3080082135523616</v>
      </c>
      <c r="F204" s="549">
        <f t="shared" si="25"/>
        <v>0</v>
      </c>
      <c r="G204" s="559"/>
      <c r="H204" s="433"/>
      <c r="I204" s="187">
        <v>2.766</v>
      </c>
      <c r="J204" s="187">
        <v>2.476</v>
      </c>
      <c r="K204" s="246">
        <f t="shared" si="31"/>
        <v>45031</v>
      </c>
      <c r="L204" s="148">
        <f t="shared" si="32"/>
        <v>44331</v>
      </c>
      <c r="M204" s="186">
        <f t="shared" si="26"/>
        <v>4.1428571428571431E-4</v>
      </c>
      <c r="N204" s="549">
        <f t="shared" si="33"/>
        <v>700</v>
      </c>
      <c r="O204" s="49">
        <f t="shared" si="27"/>
        <v>32</v>
      </c>
      <c r="P204" s="113">
        <f t="shared" si="28"/>
        <v>668</v>
      </c>
      <c r="Q204" s="549">
        <f t="shared" si="29"/>
        <v>2.7527428571428572</v>
      </c>
      <c r="R204" s="186">
        <f t="shared" si="30"/>
        <v>1.6672571428571428</v>
      </c>
      <c r="S204" s="113">
        <f t="shared" si="34"/>
        <v>1.6742065088081626</v>
      </c>
      <c r="T204" s="433"/>
    </row>
    <row r="205" spans="2:20" x14ac:dyDescent="0.35">
      <c r="B205" s="116">
        <v>42696</v>
      </c>
      <c r="C205" s="186">
        <v>4.3879999999999999</v>
      </c>
      <c r="D205" s="344" t="str">
        <f t="shared" si="24"/>
        <v>14/03/2023</v>
      </c>
      <c r="E205" s="419">
        <f t="shared" si="35"/>
        <v>6.3052703627652296</v>
      </c>
      <c r="F205" s="549">
        <f t="shared" si="25"/>
        <v>0</v>
      </c>
      <c r="G205" s="559"/>
      <c r="H205" s="433"/>
      <c r="I205" s="187">
        <v>2.7359999999999998</v>
      </c>
      <c r="J205" s="187">
        <v>2.448</v>
      </c>
      <c r="K205" s="246">
        <f t="shared" si="31"/>
        <v>45031</v>
      </c>
      <c r="L205" s="148">
        <f t="shared" si="32"/>
        <v>44331</v>
      </c>
      <c r="M205" s="186">
        <f t="shared" si="26"/>
        <v>4.1142857142857116E-4</v>
      </c>
      <c r="N205" s="549">
        <f t="shared" si="33"/>
        <v>700</v>
      </c>
      <c r="O205" s="49">
        <f t="shared" si="27"/>
        <v>32</v>
      </c>
      <c r="P205" s="113">
        <f t="shared" si="28"/>
        <v>668</v>
      </c>
      <c r="Q205" s="549">
        <f t="shared" si="29"/>
        <v>2.7228342857142853</v>
      </c>
      <c r="R205" s="186">
        <f t="shared" si="30"/>
        <v>1.6651657142857146</v>
      </c>
      <c r="S205" s="113">
        <f t="shared" si="34"/>
        <v>1.672097656425775</v>
      </c>
      <c r="T205" s="433"/>
    </row>
    <row r="206" spans="2:20" x14ac:dyDescent="0.35">
      <c r="B206" s="116">
        <v>42697</v>
      </c>
      <c r="C206" s="186">
        <v>4.4379999999999997</v>
      </c>
      <c r="D206" s="344" t="str">
        <f t="shared" si="24"/>
        <v>14/03/2023</v>
      </c>
      <c r="E206" s="419">
        <f t="shared" si="35"/>
        <v>6.3025325119780975</v>
      </c>
      <c r="F206" s="549">
        <f t="shared" si="25"/>
        <v>0</v>
      </c>
      <c r="G206" s="559"/>
      <c r="H206" s="433"/>
      <c r="I206" s="187">
        <v>2.7800000000000002</v>
      </c>
      <c r="J206" s="187">
        <v>2.488</v>
      </c>
      <c r="K206" s="246">
        <f t="shared" si="31"/>
        <v>45031</v>
      </c>
      <c r="L206" s="148">
        <f t="shared" si="32"/>
        <v>44331</v>
      </c>
      <c r="M206" s="186">
        <f t="shared" si="26"/>
        <v>4.1714285714285752E-4</v>
      </c>
      <c r="N206" s="549">
        <f t="shared" si="33"/>
        <v>700</v>
      </c>
      <c r="O206" s="49">
        <f t="shared" si="27"/>
        <v>32</v>
      </c>
      <c r="P206" s="113">
        <f t="shared" si="28"/>
        <v>668</v>
      </c>
      <c r="Q206" s="549">
        <f t="shared" si="29"/>
        <v>2.766651428571429</v>
      </c>
      <c r="R206" s="186">
        <f t="shared" si="30"/>
        <v>1.6713485714285707</v>
      </c>
      <c r="S206" s="113">
        <f t="shared" si="34"/>
        <v>1.6783320865466189</v>
      </c>
      <c r="T206" s="433"/>
    </row>
    <row r="207" spans="2:20" x14ac:dyDescent="0.35">
      <c r="B207" s="116">
        <v>42698</v>
      </c>
      <c r="C207" s="186">
        <v>4.4359999999999999</v>
      </c>
      <c r="D207" s="344" t="str">
        <f t="shared" ref="D207:D270" si="36">C$14</f>
        <v>14/03/2023</v>
      </c>
      <c r="E207" s="419">
        <f t="shared" si="35"/>
        <v>6.2997946611909654</v>
      </c>
      <c r="F207" s="549">
        <f t="shared" ref="F207:F275" si="37">C$14-D207</f>
        <v>0</v>
      </c>
      <c r="G207" s="559"/>
      <c r="H207" s="433"/>
      <c r="I207" s="187">
        <v>2.8289999999999997</v>
      </c>
      <c r="J207" s="187">
        <v>2.536</v>
      </c>
      <c r="K207" s="246">
        <f t="shared" si="31"/>
        <v>45031</v>
      </c>
      <c r="L207" s="148">
        <f t="shared" si="32"/>
        <v>44331</v>
      </c>
      <c r="M207" s="186">
        <f t="shared" ref="M207:M275" si="38">IF(I207="","",(J207-I207)/($J$14-$I$14))</f>
        <v>4.1857142857142814E-4</v>
      </c>
      <c r="N207" s="549">
        <f t="shared" si="33"/>
        <v>700</v>
      </c>
      <c r="O207" s="49">
        <f t="shared" ref="O207:O275" si="39">K207-D207</f>
        <v>32</v>
      </c>
      <c r="P207" s="113">
        <f t="shared" ref="P207:P275" si="40">D207-L207</f>
        <v>668</v>
      </c>
      <c r="Q207" s="549">
        <f t="shared" ref="Q207:Q275" si="41">IF(I207="","",I207-(O207*M207))</f>
        <v>2.8156057142857138</v>
      </c>
      <c r="R207" s="186">
        <f t="shared" ref="R207:R270" si="42">IFERROR(C207-Q207,"")</f>
        <v>1.6203942857142861</v>
      </c>
      <c r="S207" s="113">
        <f t="shared" si="34"/>
        <v>1.6269584798172421</v>
      </c>
      <c r="T207" s="433"/>
    </row>
    <row r="208" spans="2:20" x14ac:dyDescent="0.35">
      <c r="B208" s="116">
        <v>42699</v>
      </c>
      <c r="C208" s="186">
        <v>4.4409999999999998</v>
      </c>
      <c r="D208" s="344" t="str">
        <f t="shared" si="36"/>
        <v>14/03/2023</v>
      </c>
      <c r="E208" s="419">
        <f t="shared" si="35"/>
        <v>6.2970568104038334</v>
      </c>
      <c r="F208" s="549">
        <f t="shared" si="37"/>
        <v>0</v>
      </c>
      <c r="G208" s="559"/>
      <c r="H208" s="433"/>
      <c r="I208" s="187">
        <v>2.8260000000000001</v>
      </c>
      <c r="J208" s="187">
        <v>2.5339999999999998</v>
      </c>
      <c r="K208" s="246">
        <f t="shared" ref="K208:K271" si="43">$I$14</f>
        <v>45031</v>
      </c>
      <c r="L208" s="148">
        <f t="shared" ref="L208:L271" si="44">$J$14</f>
        <v>44331</v>
      </c>
      <c r="M208" s="186">
        <f t="shared" si="38"/>
        <v>4.1714285714285752E-4</v>
      </c>
      <c r="N208" s="549">
        <f t="shared" ref="N208:N271" si="45">K208-L208</f>
        <v>700</v>
      </c>
      <c r="O208" s="49">
        <f t="shared" si="39"/>
        <v>32</v>
      </c>
      <c r="P208" s="113">
        <f t="shared" si="40"/>
        <v>668</v>
      </c>
      <c r="Q208" s="549">
        <f t="shared" si="41"/>
        <v>2.8126514285714288</v>
      </c>
      <c r="R208" s="186">
        <f t="shared" si="42"/>
        <v>1.628348571428571</v>
      </c>
      <c r="S208" s="113">
        <f t="shared" ref="S208:S271" si="46">IF(R208="","",((1+R208/200)^2-1)*100)</f>
        <v>1.6349773691037628</v>
      </c>
      <c r="T208" s="433"/>
    </row>
    <row r="209" spans="2:20" x14ac:dyDescent="0.35">
      <c r="B209" s="116">
        <v>42702</v>
      </c>
      <c r="C209" s="186">
        <v>4.3629999999999995</v>
      </c>
      <c r="D209" s="344" t="str">
        <f t="shared" si="36"/>
        <v>14/03/2023</v>
      </c>
      <c r="E209" s="419">
        <f t="shared" si="35"/>
        <v>6.2888432580424363</v>
      </c>
      <c r="F209" s="549">
        <f t="shared" si="37"/>
        <v>0</v>
      </c>
      <c r="G209" s="559"/>
      <c r="H209" s="433"/>
      <c r="I209" s="187">
        <v>2.7570000000000001</v>
      </c>
      <c r="J209" s="187">
        <v>2.4750000000000001</v>
      </c>
      <c r="K209" s="246">
        <f t="shared" si="43"/>
        <v>45031</v>
      </c>
      <c r="L209" s="148">
        <f t="shared" si="44"/>
        <v>44331</v>
      </c>
      <c r="M209" s="186">
        <f t="shared" si="38"/>
        <v>4.028571428571429E-4</v>
      </c>
      <c r="N209" s="549">
        <f t="shared" si="45"/>
        <v>700</v>
      </c>
      <c r="O209" s="49">
        <f t="shared" si="39"/>
        <v>32</v>
      </c>
      <c r="P209" s="113">
        <f t="shared" si="40"/>
        <v>668</v>
      </c>
      <c r="Q209" s="549">
        <f t="shared" si="41"/>
        <v>2.7441085714285713</v>
      </c>
      <c r="R209" s="186">
        <f t="shared" si="42"/>
        <v>1.6188914285714282</v>
      </c>
      <c r="S209" s="113">
        <f t="shared" si="46"/>
        <v>1.6254434522151806</v>
      </c>
      <c r="T209" s="433"/>
    </row>
    <row r="210" spans="2:20" x14ac:dyDescent="0.35">
      <c r="B210" s="116">
        <v>42703</v>
      </c>
      <c r="C210" s="186">
        <v>4.3810000000000002</v>
      </c>
      <c r="D210" s="344" t="str">
        <f t="shared" si="36"/>
        <v>14/03/2023</v>
      </c>
      <c r="E210" s="419">
        <f t="shared" si="35"/>
        <v>6.2861054072553042</v>
      </c>
      <c r="F210" s="549">
        <f t="shared" si="37"/>
        <v>0</v>
      </c>
      <c r="G210" s="559"/>
      <c r="H210" s="433"/>
      <c r="I210" s="187">
        <v>2.7509999999999999</v>
      </c>
      <c r="J210" s="187">
        <v>2.4809999999999999</v>
      </c>
      <c r="K210" s="246">
        <f t="shared" si="43"/>
        <v>45031</v>
      </c>
      <c r="L210" s="148">
        <f t="shared" si="44"/>
        <v>44331</v>
      </c>
      <c r="M210" s="186">
        <f t="shared" si="38"/>
        <v>3.8571428571428573E-4</v>
      </c>
      <c r="N210" s="549">
        <f t="shared" si="45"/>
        <v>700</v>
      </c>
      <c r="O210" s="49">
        <f t="shared" si="39"/>
        <v>32</v>
      </c>
      <c r="P210" s="113">
        <f t="shared" si="40"/>
        <v>668</v>
      </c>
      <c r="Q210" s="549">
        <f t="shared" si="41"/>
        <v>2.7386571428571429</v>
      </c>
      <c r="R210" s="186">
        <f t="shared" si="42"/>
        <v>1.6423428571428573</v>
      </c>
      <c r="S210" s="113">
        <f t="shared" si="46"/>
        <v>1.6490860822938824</v>
      </c>
      <c r="T210" s="433"/>
    </row>
    <row r="211" spans="2:20" x14ac:dyDescent="0.35">
      <c r="B211" s="116">
        <v>42704</v>
      </c>
      <c r="C211" s="186">
        <v>4.444</v>
      </c>
      <c r="D211" s="344" t="str">
        <f t="shared" si="36"/>
        <v>14/03/2023</v>
      </c>
      <c r="E211" s="419">
        <f t="shared" si="35"/>
        <v>6.2833675564681721</v>
      </c>
      <c r="F211" s="549">
        <f t="shared" si="37"/>
        <v>0</v>
      </c>
      <c r="G211" s="559"/>
      <c r="H211" s="433"/>
      <c r="I211" s="187">
        <v>2.7789999999999999</v>
      </c>
      <c r="J211" s="187">
        <v>2.5089999999999999</v>
      </c>
      <c r="K211" s="246">
        <f t="shared" si="43"/>
        <v>45031</v>
      </c>
      <c r="L211" s="148">
        <f t="shared" si="44"/>
        <v>44331</v>
      </c>
      <c r="M211" s="186">
        <f t="shared" si="38"/>
        <v>3.8571428571428573E-4</v>
      </c>
      <c r="N211" s="549">
        <f t="shared" si="45"/>
        <v>700</v>
      </c>
      <c r="O211" s="49">
        <f t="shared" si="39"/>
        <v>32</v>
      </c>
      <c r="P211" s="113">
        <f t="shared" si="40"/>
        <v>668</v>
      </c>
      <c r="Q211" s="549">
        <f t="shared" si="41"/>
        <v>2.7666571428571429</v>
      </c>
      <c r="R211" s="186">
        <f t="shared" si="42"/>
        <v>1.677342857142857</v>
      </c>
      <c r="S211" s="113">
        <f t="shared" si="46"/>
        <v>1.6843765547938983</v>
      </c>
      <c r="T211" s="433"/>
    </row>
    <row r="212" spans="2:20" x14ac:dyDescent="0.35">
      <c r="B212" s="116">
        <v>42705</v>
      </c>
      <c r="C212" s="186">
        <v>4.4909999999999997</v>
      </c>
      <c r="D212" s="344" t="str">
        <f t="shared" si="36"/>
        <v>14/03/2023</v>
      </c>
      <c r="E212" s="419">
        <f t="shared" ref="E212:E275" si="47">IF(C212="","",($C$14-B212)/365.25)</f>
        <v>6.2806297056810401</v>
      </c>
      <c r="F212" s="549">
        <f t="shared" si="37"/>
        <v>0</v>
      </c>
      <c r="G212" s="559"/>
      <c r="H212" s="433"/>
      <c r="I212" s="187">
        <v>2.8239999999999998</v>
      </c>
      <c r="J212" s="187">
        <v>2.5499999999999998</v>
      </c>
      <c r="K212" s="246">
        <f t="shared" si="43"/>
        <v>45031</v>
      </c>
      <c r="L212" s="148">
        <f t="shared" si="44"/>
        <v>44331</v>
      </c>
      <c r="M212" s="186">
        <f t="shared" si="38"/>
        <v>3.9142857142857143E-4</v>
      </c>
      <c r="N212" s="549">
        <f t="shared" si="45"/>
        <v>700</v>
      </c>
      <c r="O212" s="49">
        <f t="shared" si="39"/>
        <v>32</v>
      </c>
      <c r="P212" s="113">
        <f t="shared" si="40"/>
        <v>668</v>
      </c>
      <c r="Q212" s="549">
        <f t="shared" si="41"/>
        <v>2.8114742857142856</v>
      </c>
      <c r="R212" s="186">
        <f t="shared" si="42"/>
        <v>1.6795257142857141</v>
      </c>
      <c r="S212" s="113">
        <f t="shared" si="46"/>
        <v>1.6865777308481045</v>
      </c>
      <c r="T212" s="433"/>
    </row>
    <row r="213" spans="2:20" x14ac:dyDescent="0.35">
      <c r="B213" s="116">
        <v>42706</v>
      </c>
      <c r="C213" s="186">
        <v>4.4879999999999995</v>
      </c>
      <c r="D213" s="344" t="str">
        <f t="shared" si="36"/>
        <v>14/03/2023</v>
      </c>
      <c r="E213" s="419">
        <f t="shared" si="47"/>
        <v>6.277891854893908</v>
      </c>
      <c r="F213" s="549">
        <f t="shared" si="37"/>
        <v>0</v>
      </c>
      <c r="G213" s="559"/>
      <c r="H213" s="433"/>
      <c r="I213" s="187">
        <v>2.86</v>
      </c>
      <c r="J213" s="187">
        <v>2.5830000000000002</v>
      </c>
      <c r="K213" s="246">
        <f t="shared" si="43"/>
        <v>45031</v>
      </c>
      <c r="L213" s="148">
        <f t="shared" si="44"/>
        <v>44331</v>
      </c>
      <c r="M213" s="186">
        <f t="shared" si="38"/>
        <v>3.9571428571428527E-4</v>
      </c>
      <c r="N213" s="549">
        <f t="shared" si="45"/>
        <v>700</v>
      </c>
      <c r="O213" s="49">
        <f t="shared" si="39"/>
        <v>32</v>
      </c>
      <c r="P213" s="113">
        <f t="shared" si="40"/>
        <v>668</v>
      </c>
      <c r="Q213" s="549">
        <f t="shared" si="41"/>
        <v>2.8473371428571426</v>
      </c>
      <c r="R213" s="186">
        <f t="shared" si="42"/>
        <v>1.640662857142857</v>
      </c>
      <c r="S213" s="113">
        <f t="shared" si="46"/>
        <v>1.6473922936698804</v>
      </c>
      <c r="T213" s="433"/>
    </row>
    <row r="214" spans="2:20" x14ac:dyDescent="0.35">
      <c r="B214" s="116">
        <v>42709</v>
      </c>
      <c r="C214" s="186">
        <v>4.4809999999999999</v>
      </c>
      <c r="D214" s="344" t="str">
        <f t="shared" si="36"/>
        <v>14/03/2023</v>
      </c>
      <c r="E214" s="419">
        <f t="shared" si="47"/>
        <v>6.2696783025325118</v>
      </c>
      <c r="F214" s="549">
        <f t="shared" si="37"/>
        <v>0</v>
      </c>
      <c r="G214" s="559"/>
      <c r="H214" s="433"/>
      <c r="I214" s="187">
        <v>2.8289999999999997</v>
      </c>
      <c r="J214" s="187">
        <v>2.5529999999999999</v>
      </c>
      <c r="K214" s="246">
        <f t="shared" si="43"/>
        <v>45031</v>
      </c>
      <c r="L214" s="148">
        <f t="shared" si="44"/>
        <v>44331</v>
      </c>
      <c r="M214" s="186">
        <f t="shared" si="38"/>
        <v>3.9428571428571399E-4</v>
      </c>
      <c r="N214" s="549">
        <f t="shared" si="45"/>
        <v>700</v>
      </c>
      <c r="O214" s="49">
        <f t="shared" si="39"/>
        <v>32</v>
      </c>
      <c r="P214" s="113">
        <f t="shared" si="40"/>
        <v>668</v>
      </c>
      <c r="Q214" s="549">
        <f t="shared" si="41"/>
        <v>2.8163828571428571</v>
      </c>
      <c r="R214" s="186">
        <f t="shared" si="42"/>
        <v>1.6646171428571428</v>
      </c>
      <c r="S214" s="113">
        <f t="shared" si="46"/>
        <v>1.6715445184378952</v>
      </c>
      <c r="T214" s="433"/>
    </row>
    <row r="215" spans="2:20" x14ac:dyDescent="0.35">
      <c r="B215" s="116">
        <v>42710</v>
      </c>
      <c r="C215" s="186">
        <v>4.4719999999999995</v>
      </c>
      <c r="D215" s="344" t="str">
        <f t="shared" si="36"/>
        <v>14/03/2023</v>
      </c>
      <c r="E215" s="419">
        <f t="shared" si="47"/>
        <v>6.2669404517453797</v>
      </c>
      <c r="F215" s="549">
        <f t="shared" si="37"/>
        <v>0</v>
      </c>
      <c r="G215" s="559"/>
      <c r="H215" s="433"/>
      <c r="I215" s="187">
        <v>2.8479999999999999</v>
      </c>
      <c r="J215" s="187">
        <v>2.5670000000000002</v>
      </c>
      <c r="K215" s="246">
        <f t="shared" si="43"/>
        <v>45031</v>
      </c>
      <c r="L215" s="148">
        <f t="shared" si="44"/>
        <v>44331</v>
      </c>
      <c r="M215" s="186">
        <f t="shared" si="38"/>
        <v>4.0142857142857097E-4</v>
      </c>
      <c r="N215" s="549">
        <f t="shared" si="45"/>
        <v>700</v>
      </c>
      <c r="O215" s="49">
        <f t="shared" si="39"/>
        <v>32</v>
      </c>
      <c r="P215" s="113">
        <f t="shared" si="40"/>
        <v>668</v>
      </c>
      <c r="Q215" s="549">
        <f t="shared" si="41"/>
        <v>2.8351542857142857</v>
      </c>
      <c r="R215" s="186">
        <f t="shared" si="42"/>
        <v>1.6368457142857138</v>
      </c>
      <c r="S215" s="113">
        <f t="shared" si="46"/>
        <v>1.6435438740166619</v>
      </c>
      <c r="T215" s="433"/>
    </row>
    <row r="216" spans="2:20" x14ac:dyDescent="0.35">
      <c r="B216" s="116">
        <v>42711</v>
      </c>
      <c r="C216" s="186">
        <v>4.4340000000000002</v>
      </c>
      <c r="D216" s="344" t="str">
        <f t="shared" si="36"/>
        <v>14/03/2023</v>
      </c>
      <c r="E216" s="419">
        <f t="shared" si="47"/>
        <v>6.2642026009582477</v>
      </c>
      <c r="F216" s="549">
        <f t="shared" si="37"/>
        <v>0</v>
      </c>
      <c r="G216" s="559"/>
      <c r="H216" s="433"/>
      <c r="I216" s="187">
        <v>2.8279999999999998</v>
      </c>
      <c r="J216" s="187">
        <v>2.548</v>
      </c>
      <c r="K216" s="246">
        <f t="shared" si="43"/>
        <v>45031</v>
      </c>
      <c r="L216" s="148">
        <f t="shared" si="44"/>
        <v>44331</v>
      </c>
      <c r="M216" s="186">
        <f t="shared" si="38"/>
        <v>3.9999999999999969E-4</v>
      </c>
      <c r="N216" s="549">
        <f t="shared" si="45"/>
        <v>700</v>
      </c>
      <c r="O216" s="49">
        <f t="shared" si="39"/>
        <v>32</v>
      </c>
      <c r="P216" s="113">
        <f t="shared" si="40"/>
        <v>668</v>
      </c>
      <c r="Q216" s="549">
        <f t="shared" si="41"/>
        <v>2.8151999999999999</v>
      </c>
      <c r="R216" s="186">
        <f t="shared" si="42"/>
        <v>1.6188000000000002</v>
      </c>
      <c r="S216" s="113">
        <f t="shared" si="46"/>
        <v>1.6253512836000183</v>
      </c>
      <c r="T216" s="433"/>
    </row>
    <row r="217" spans="2:20" x14ac:dyDescent="0.35">
      <c r="B217" s="116">
        <v>42712</v>
      </c>
      <c r="C217" s="186">
        <v>4.4509999999999996</v>
      </c>
      <c r="D217" s="344" t="str">
        <f t="shared" si="36"/>
        <v>14/03/2023</v>
      </c>
      <c r="E217" s="419">
        <f t="shared" si="47"/>
        <v>6.2614647501711156</v>
      </c>
      <c r="F217" s="549">
        <f t="shared" si="37"/>
        <v>0</v>
      </c>
      <c r="G217" s="559"/>
      <c r="H217" s="433"/>
      <c r="I217" s="187">
        <v>2.7949999999999999</v>
      </c>
      <c r="J217" s="187">
        <v>2.5129999999999999</v>
      </c>
      <c r="K217" s="246">
        <f t="shared" si="43"/>
        <v>45031</v>
      </c>
      <c r="L217" s="148">
        <f t="shared" si="44"/>
        <v>44331</v>
      </c>
      <c r="M217" s="186">
        <f t="shared" si="38"/>
        <v>4.028571428571429E-4</v>
      </c>
      <c r="N217" s="549">
        <f t="shared" si="45"/>
        <v>700</v>
      </c>
      <c r="O217" s="49">
        <f t="shared" si="39"/>
        <v>32</v>
      </c>
      <c r="P217" s="113">
        <f t="shared" si="40"/>
        <v>668</v>
      </c>
      <c r="Q217" s="549">
        <f t="shared" si="41"/>
        <v>2.7821085714285712</v>
      </c>
      <c r="R217" s="186">
        <f t="shared" si="42"/>
        <v>1.6688914285714285</v>
      </c>
      <c r="S217" s="113">
        <f t="shared" si="46"/>
        <v>1.6758544250722984</v>
      </c>
      <c r="T217" s="433"/>
    </row>
    <row r="218" spans="2:20" x14ac:dyDescent="0.35">
      <c r="B218" s="116">
        <v>42713</v>
      </c>
      <c r="C218" s="186">
        <v>4.5010000000000003</v>
      </c>
      <c r="D218" s="344" t="str">
        <f t="shared" si="36"/>
        <v>14/03/2023</v>
      </c>
      <c r="E218" s="419">
        <f t="shared" si="47"/>
        <v>6.2587268993839835</v>
      </c>
      <c r="F218" s="549">
        <f t="shared" si="37"/>
        <v>0</v>
      </c>
      <c r="G218" s="559"/>
      <c r="H218" s="433"/>
      <c r="I218" s="187">
        <v>2.8580000000000001</v>
      </c>
      <c r="J218" s="187">
        <v>2.56</v>
      </c>
      <c r="K218" s="246">
        <f t="shared" si="43"/>
        <v>45031</v>
      </c>
      <c r="L218" s="148">
        <f t="shared" si="44"/>
        <v>44331</v>
      </c>
      <c r="M218" s="186">
        <f t="shared" si="38"/>
        <v>4.2571428571428578E-4</v>
      </c>
      <c r="N218" s="549">
        <f t="shared" si="45"/>
        <v>700</v>
      </c>
      <c r="O218" s="49">
        <f t="shared" si="39"/>
        <v>32</v>
      </c>
      <c r="P218" s="113">
        <f t="shared" si="40"/>
        <v>668</v>
      </c>
      <c r="Q218" s="549">
        <f t="shared" si="41"/>
        <v>2.8443771428571432</v>
      </c>
      <c r="R218" s="186">
        <f t="shared" si="42"/>
        <v>1.6566228571428572</v>
      </c>
      <c r="S218" s="113">
        <f t="shared" si="46"/>
        <v>1.6634838553698739</v>
      </c>
      <c r="T218" s="433"/>
    </row>
    <row r="219" spans="2:20" x14ac:dyDescent="0.35">
      <c r="B219" s="116">
        <v>42716</v>
      </c>
      <c r="C219" s="186">
        <v>4.5430000000000001</v>
      </c>
      <c r="D219" s="344" t="str">
        <f t="shared" si="36"/>
        <v>14/03/2023</v>
      </c>
      <c r="E219" s="419">
        <f t="shared" si="47"/>
        <v>6.2505133470225873</v>
      </c>
      <c r="F219" s="549">
        <f t="shared" si="37"/>
        <v>0</v>
      </c>
      <c r="G219" s="559"/>
      <c r="H219" s="433"/>
      <c r="I219" s="187">
        <v>2.895</v>
      </c>
      <c r="J219" s="187">
        <v>2.5830000000000002</v>
      </c>
      <c r="K219" s="246">
        <f t="shared" si="43"/>
        <v>45031</v>
      </c>
      <c r="L219" s="148">
        <f t="shared" si="44"/>
        <v>44331</v>
      </c>
      <c r="M219" s="186">
        <f t="shared" si="38"/>
        <v>4.4571428571428545E-4</v>
      </c>
      <c r="N219" s="549">
        <f t="shared" si="45"/>
        <v>700</v>
      </c>
      <c r="O219" s="49">
        <f t="shared" si="39"/>
        <v>32</v>
      </c>
      <c r="P219" s="113">
        <f t="shared" si="40"/>
        <v>668</v>
      </c>
      <c r="Q219" s="549">
        <f t="shared" si="41"/>
        <v>2.8807371428571429</v>
      </c>
      <c r="R219" s="186">
        <f t="shared" si="42"/>
        <v>1.6622628571428573</v>
      </c>
      <c r="S219" s="113">
        <f t="shared" si="46"/>
        <v>1.6691706516584581</v>
      </c>
      <c r="T219" s="433"/>
    </row>
    <row r="220" spans="2:20" x14ac:dyDescent="0.35">
      <c r="B220" s="116">
        <v>42717</v>
      </c>
      <c r="C220" s="186">
        <v>4.5350000000000001</v>
      </c>
      <c r="D220" s="344" t="str">
        <f t="shared" si="36"/>
        <v>14/03/2023</v>
      </c>
      <c r="E220" s="419">
        <f t="shared" si="47"/>
        <v>6.2477754962354553</v>
      </c>
      <c r="F220" s="549">
        <f t="shared" si="37"/>
        <v>0</v>
      </c>
      <c r="G220" s="559"/>
      <c r="H220" s="433"/>
      <c r="I220" s="187">
        <v>2.8689999999999998</v>
      </c>
      <c r="J220" s="187">
        <v>2.5709999999999997</v>
      </c>
      <c r="K220" s="246">
        <f t="shared" si="43"/>
        <v>45031</v>
      </c>
      <c r="L220" s="148">
        <f t="shared" si="44"/>
        <v>44331</v>
      </c>
      <c r="M220" s="186">
        <f t="shared" si="38"/>
        <v>4.2571428571428578E-4</v>
      </c>
      <c r="N220" s="549">
        <f t="shared" si="45"/>
        <v>700</v>
      </c>
      <c r="O220" s="49">
        <f t="shared" si="39"/>
        <v>32</v>
      </c>
      <c r="P220" s="113">
        <f t="shared" si="40"/>
        <v>668</v>
      </c>
      <c r="Q220" s="549">
        <f t="shared" si="41"/>
        <v>2.8553771428571428</v>
      </c>
      <c r="R220" s="186">
        <f t="shared" si="42"/>
        <v>1.6796228571428573</v>
      </c>
      <c r="S220" s="113">
        <f t="shared" si="46"/>
        <v>1.6866756894984736</v>
      </c>
      <c r="T220" s="433"/>
    </row>
    <row r="221" spans="2:20" x14ac:dyDescent="0.35">
      <c r="B221" s="116">
        <v>42718</v>
      </c>
      <c r="C221" s="186">
        <v>4.62</v>
      </c>
      <c r="D221" s="344" t="str">
        <f t="shared" si="36"/>
        <v>14/03/2023</v>
      </c>
      <c r="E221" s="419">
        <f t="shared" si="47"/>
        <v>6.2450376454483232</v>
      </c>
      <c r="F221" s="549">
        <f t="shared" si="37"/>
        <v>0</v>
      </c>
      <c r="G221" s="559"/>
      <c r="H221" s="433"/>
      <c r="I221" s="187">
        <v>2.8660000000000001</v>
      </c>
      <c r="J221" s="187">
        <v>2.5629999999999997</v>
      </c>
      <c r="K221" s="246">
        <f t="shared" si="43"/>
        <v>45031</v>
      </c>
      <c r="L221" s="148">
        <f t="shared" si="44"/>
        <v>44331</v>
      </c>
      <c r="M221" s="186">
        <f t="shared" si="38"/>
        <v>4.3285714285714341E-4</v>
      </c>
      <c r="N221" s="549">
        <f t="shared" si="45"/>
        <v>700</v>
      </c>
      <c r="O221" s="49">
        <f t="shared" si="39"/>
        <v>32</v>
      </c>
      <c r="P221" s="113">
        <f t="shared" si="40"/>
        <v>668</v>
      </c>
      <c r="Q221" s="549">
        <f t="shared" si="41"/>
        <v>2.8521485714285717</v>
      </c>
      <c r="R221" s="186">
        <f t="shared" si="42"/>
        <v>1.7678514285714284</v>
      </c>
      <c r="S221" s="113">
        <f t="shared" si="46"/>
        <v>1.7756646752551619</v>
      </c>
      <c r="T221" s="433"/>
    </row>
    <row r="222" spans="2:20" x14ac:dyDescent="0.35">
      <c r="B222" s="116">
        <v>42719</v>
      </c>
      <c r="C222" s="186">
        <v>4.6749999999999998</v>
      </c>
      <c r="D222" s="344" t="str">
        <f t="shared" si="36"/>
        <v>14/03/2023</v>
      </c>
      <c r="E222" s="419">
        <f t="shared" si="47"/>
        <v>6.2422997946611911</v>
      </c>
      <c r="F222" s="549">
        <f t="shared" si="37"/>
        <v>0</v>
      </c>
      <c r="G222" s="559"/>
      <c r="H222" s="433"/>
      <c r="I222" s="187">
        <v>2.9459999999999997</v>
      </c>
      <c r="J222" s="187">
        <v>2.6509999999999998</v>
      </c>
      <c r="K222" s="246">
        <f t="shared" si="43"/>
        <v>45031</v>
      </c>
      <c r="L222" s="148">
        <f t="shared" si="44"/>
        <v>44331</v>
      </c>
      <c r="M222" s="186">
        <f t="shared" si="38"/>
        <v>4.2142857142857135E-4</v>
      </c>
      <c r="N222" s="549">
        <f t="shared" si="45"/>
        <v>700</v>
      </c>
      <c r="O222" s="49">
        <f t="shared" si="39"/>
        <v>32</v>
      </c>
      <c r="P222" s="113">
        <f t="shared" si="40"/>
        <v>668</v>
      </c>
      <c r="Q222" s="549">
        <f t="shared" si="41"/>
        <v>2.9325142857142854</v>
      </c>
      <c r="R222" s="186">
        <f t="shared" si="42"/>
        <v>1.7424857142857144</v>
      </c>
      <c r="S222" s="113">
        <f t="shared" si="46"/>
        <v>1.7500763554469501</v>
      </c>
      <c r="T222" s="433"/>
    </row>
    <row r="223" spans="2:20" x14ac:dyDescent="0.35">
      <c r="B223" s="116">
        <v>42720</v>
      </c>
      <c r="C223" s="186">
        <v>4.6790000000000003</v>
      </c>
      <c r="D223" s="344" t="str">
        <f t="shared" si="36"/>
        <v>14/03/2023</v>
      </c>
      <c r="E223" s="419">
        <f t="shared" si="47"/>
        <v>6.239561943874059</v>
      </c>
      <c r="F223" s="549">
        <f t="shared" si="37"/>
        <v>0</v>
      </c>
      <c r="G223" s="559"/>
      <c r="H223" s="433"/>
      <c r="I223" s="187">
        <v>2.9769999999999999</v>
      </c>
      <c r="J223" s="187">
        <v>2.6669999999999998</v>
      </c>
      <c r="K223" s="246">
        <f t="shared" si="43"/>
        <v>45031</v>
      </c>
      <c r="L223" s="148">
        <f t="shared" si="44"/>
        <v>44331</v>
      </c>
      <c r="M223" s="186">
        <f t="shared" si="38"/>
        <v>4.4285714285714295E-4</v>
      </c>
      <c r="N223" s="549">
        <f t="shared" si="45"/>
        <v>700</v>
      </c>
      <c r="O223" s="49">
        <f t="shared" si="39"/>
        <v>32</v>
      </c>
      <c r="P223" s="113">
        <f t="shared" si="40"/>
        <v>668</v>
      </c>
      <c r="Q223" s="549">
        <f t="shared" si="41"/>
        <v>2.9628285714285711</v>
      </c>
      <c r="R223" s="186">
        <f t="shared" si="42"/>
        <v>1.7161714285714291</v>
      </c>
      <c r="S223" s="113">
        <f t="shared" si="46"/>
        <v>1.7235345395020474</v>
      </c>
      <c r="T223" s="433"/>
    </row>
    <row r="224" spans="2:20" x14ac:dyDescent="0.35">
      <c r="B224" s="116">
        <v>42723</v>
      </c>
      <c r="C224" s="186">
        <v>4.6749999999999998</v>
      </c>
      <c r="D224" s="344" t="str">
        <f t="shared" si="36"/>
        <v>14/03/2023</v>
      </c>
      <c r="E224" s="419">
        <f t="shared" si="47"/>
        <v>6.2313483915126628</v>
      </c>
      <c r="F224" s="549">
        <f t="shared" si="37"/>
        <v>0</v>
      </c>
      <c r="G224" s="559"/>
      <c r="H224" s="433"/>
      <c r="I224" s="187">
        <v>3.02</v>
      </c>
      <c r="J224" s="187">
        <v>2.714</v>
      </c>
      <c r="K224" s="246">
        <f t="shared" si="43"/>
        <v>45031</v>
      </c>
      <c r="L224" s="148">
        <f t="shared" si="44"/>
        <v>44331</v>
      </c>
      <c r="M224" s="186">
        <f t="shared" si="38"/>
        <v>4.3714285714285719E-4</v>
      </c>
      <c r="N224" s="549">
        <f t="shared" si="45"/>
        <v>700</v>
      </c>
      <c r="O224" s="49">
        <f t="shared" si="39"/>
        <v>32</v>
      </c>
      <c r="P224" s="113">
        <f t="shared" si="40"/>
        <v>668</v>
      </c>
      <c r="Q224" s="549">
        <f t="shared" si="41"/>
        <v>3.0060114285714286</v>
      </c>
      <c r="R224" s="186">
        <f t="shared" si="42"/>
        <v>1.6689885714285713</v>
      </c>
      <c r="S224" s="113">
        <f t="shared" si="46"/>
        <v>1.6759523785574881</v>
      </c>
      <c r="T224" s="433"/>
    </row>
    <row r="225" spans="2:20" x14ac:dyDescent="0.35">
      <c r="B225" s="116">
        <v>42724</v>
      </c>
      <c r="C225" s="186">
        <v>4.6820000000000004</v>
      </c>
      <c r="D225" s="344" t="str">
        <f t="shared" si="36"/>
        <v>14/03/2023</v>
      </c>
      <c r="E225" s="419">
        <f t="shared" si="47"/>
        <v>6.2286105407255308</v>
      </c>
      <c r="F225" s="549">
        <f t="shared" si="37"/>
        <v>0</v>
      </c>
      <c r="G225" s="559"/>
      <c r="H225" s="433"/>
      <c r="I225" s="187">
        <v>3.0190000000000001</v>
      </c>
      <c r="J225" s="187">
        <v>2.7210000000000001</v>
      </c>
      <c r="K225" s="246">
        <f t="shared" si="43"/>
        <v>45031</v>
      </c>
      <c r="L225" s="148">
        <f t="shared" si="44"/>
        <v>44331</v>
      </c>
      <c r="M225" s="186">
        <f t="shared" si="38"/>
        <v>4.2571428571428578E-4</v>
      </c>
      <c r="N225" s="549">
        <f t="shared" si="45"/>
        <v>700</v>
      </c>
      <c r="O225" s="49">
        <f t="shared" si="39"/>
        <v>32</v>
      </c>
      <c r="P225" s="113">
        <f t="shared" si="40"/>
        <v>668</v>
      </c>
      <c r="Q225" s="549">
        <f t="shared" si="41"/>
        <v>3.0053771428571432</v>
      </c>
      <c r="R225" s="186">
        <f t="shared" si="42"/>
        <v>1.6766228571428572</v>
      </c>
      <c r="S225" s="113">
        <f t="shared" si="46"/>
        <v>1.6836505176555772</v>
      </c>
      <c r="T225" s="433"/>
    </row>
    <row r="226" spans="2:20" x14ac:dyDescent="0.35">
      <c r="B226" s="116">
        <v>42725</v>
      </c>
      <c r="C226" s="186">
        <v>4.7030000000000003</v>
      </c>
      <c r="D226" s="344" t="str">
        <f t="shared" si="36"/>
        <v>14/03/2023</v>
      </c>
      <c r="E226" s="419">
        <f t="shared" si="47"/>
        <v>6.2258726899383987</v>
      </c>
      <c r="F226" s="549">
        <f t="shared" si="37"/>
        <v>0</v>
      </c>
      <c r="G226" s="559"/>
      <c r="H226" s="433"/>
      <c r="I226" s="187">
        <v>3.0430000000000001</v>
      </c>
      <c r="J226" s="187">
        <v>2.7530000000000001</v>
      </c>
      <c r="K226" s="246">
        <f t="shared" si="43"/>
        <v>45031</v>
      </c>
      <c r="L226" s="148">
        <f t="shared" si="44"/>
        <v>44331</v>
      </c>
      <c r="M226" s="186">
        <f t="shared" si="38"/>
        <v>4.1428571428571431E-4</v>
      </c>
      <c r="N226" s="549">
        <f t="shared" si="45"/>
        <v>700</v>
      </c>
      <c r="O226" s="49">
        <f t="shared" si="39"/>
        <v>32</v>
      </c>
      <c r="P226" s="113">
        <f t="shared" si="40"/>
        <v>668</v>
      </c>
      <c r="Q226" s="549">
        <f t="shared" si="41"/>
        <v>3.0297428571428573</v>
      </c>
      <c r="R226" s="186">
        <f t="shared" si="42"/>
        <v>1.673257142857143</v>
      </c>
      <c r="S226" s="113">
        <f t="shared" si="46"/>
        <v>1.6802566165224464</v>
      </c>
      <c r="T226" s="433"/>
    </row>
    <row r="227" spans="2:20" x14ac:dyDescent="0.35">
      <c r="B227" s="116">
        <v>42726</v>
      </c>
      <c r="C227" s="186">
        <v>4.74</v>
      </c>
      <c r="D227" s="344" t="str">
        <f t="shared" si="36"/>
        <v>14/03/2023</v>
      </c>
      <c r="E227" s="419">
        <f t="shared" si="47"/>
        <v>6.2231348391512666</v>
      </c>
      <c r="F227" s="549">
        <f t="shared" si="37"/>
        <v>0</v>
      </c>
      <c r="G227" s="559"/>
      <c r="H227" s="433"/>
      <c r="I227" s="187">
        <v>3.0529999999999999</v>
      </c>
      <c r="J227" s="187">
        <v>2.762</v>
      </c>
      <c r="K227" s="246">
        <f t="shared" si="43"/>
        <v>45031</v>
      </c>
      <c r="L227" s="148">
        <f t="shared" si="44"/>
        <v>44331</v>
      </c>
      <c r="M227" s="186">
        <f t="shared" si="38"/>
        <v>4.1571428571428559E-4</v>
      </c>
      <c r="N227" s="549">
        <f t="shared" si="45"/>
        <v>700</v>
      </c>
      <c r="O227" s="49">
        <f t="shared" si="39"/>
        <v>32</v>
      </c>
      <c r="P227" s="113">
        <f t="shared" si="40"/>
        <v>668</v>
      </c>
      <c r="Q227" s="549">
        <f t="shared" si="41"/>
        <v>3.0396971428571429</v>
      </c>
      <c r="R227" s="186">
        <f t="shared" si="42"/>
        <v>1.7003028571428573</v>
      </c>
      <c r="S227" s="113">
        <f t="shared" si="46"/>
        <v>1.7075304316578777</v>
      </c>
      <c r="T227" s="433"/>
    </row>
    <row r="228" spans="2:20" x14ac:dyDescent="0.35">
      <c r="B228" s="116">
        <v>42727</v>
      </c>
      <c r="C228" s="186">
        <v>4.7370000000000001</v>
      </c>
      <c r="D228" s="344" t="str">
        <f t="shared" si="36"/>
        <v>14/03/2023</v>
      </c>
      <c r="E228" s="419">
        <f t="shared" si="47"/>
        <v>6.2203969883641346</v>
      </c>
      <c r="F228" s="549">
        <f t="shared" si="37"/>
        <v>0</v>
      </c>
      <c r="G228" s="559"/>
      <c r="H228" s="433"/>
      <c r="I228" s="187">
        <v>3.0979999999999999</v>
      </c>
      <c r="J228" s="187">
        <v>2.8109999999999999</v>
      </c>
      <c r="K228" s="246">
        <f t="shared" si="43"/>
        <v>45031</v>
      </c>
      <c r="L228" s="148">
        <f t="shared" si="44"/>
        <v>44331</v>
      </c>
      <c r="M228" s="186">
        <f t="shared" si="38"/>
        <v>4.0999999999999988E-4</v>
      </c>
      <c r="N228" s="549">
        <f t="shared" si="45"/>
        <v>700</v>
      </c>
      <c r="O228" s="49">
        <f t="shared" si="39"/>
        <v>32</v>
      </c>
      <c r="P228" s="113">
        <f t="shared" si="40"/>
        <v>668</v>
      </c>
      <c r="Q228" s="549">
        <f t="shared" si="41"/>
        <v>3.0848800000000001</v>
      </c>
      <c r="R228" s="186">
        <f t="shared" si="42"/>
        <v>1.65212</v>
      </c>
      <c r="S228" s="113">
        <f t="shared" si="46"/>
        <v>1.6589437512360083</v>
      </c>
      <c r="T228" s="433"/>
    </row>
    <row r="229" spans="2:20" x14ac:dyDescent="0.35">
      <c r="B229" s="116">
        <v>42730</v>
      </c>
      <c r="C229" s="186" t="s">
        <v>437</v>
      </c>
      <c r="D229" s="344" t="str">
        <f t="shared" si="36"/>
        <v>14/03/2023</v>
      </c>
      <c r="E229" s="419" t="str">
        <f t="shared" si="47"/>
        <v/>
      </c>
      <c r="F229" s="549">
        <f t="shared" si="37"/>
        <v>0</v>
      </c>
      <c r="G229" s="559"/>
      <c r="H229" s="433"/>
      <c r="I229" s="187" t="s">
        <v>437</v>
      </c>
      <c r="J229" s="187" t="s">
        <v>437</v>
      </c>
      <c r="K229" s="246">
        <f t="shared" si="43"/>
        <v>45031</v>
      </c>
      <c r="L229" s="148">
        <f t="shared" si="44"/>
        <v>44331</v>
      </c>
      <c r="M229" s="186" t="str">
        <f t="shared" si="38"/>
        <v/>
      </c>
      <c r="N229" s="549">
        <f t="shared" si="45"/>
        <v>700</v>
      </c>
      <c r="O229" s="49">
        <f t="shared" si="39"/>
        <v>32</v>
      </c>
      <c r="P229" s="113">
        <f t="shared" si="40"/>
        <v>668</v>
      </c>
      <c r="Q229" s="549" t="str">
        <f t="shared" si="41"/>
        <v/>
      </c>
      <c r="R229" s="186" t="str">
        <f t="shared" si="42"/>
        <v/>
      </c>
      <c r="S229" s="113" t="str">
        <f t="shared" si="46"/>
        <v/>
      </c>
      <c r="T229" s="433"/>
    </row>
    <row r="230" spans="2:20" x14ac:dyDescent="0.35">
      <c r="B230" s="116">
        <v>42731</v>
      </c>
      <c r="C230" s="186" t="s">
        <v>437</v>
      </c>
      <c r="D230" s="344" t="str">
        <f t="shared" si="36"/>
        <v>14/03/2023</v>
      </c>
      <c r="E230" s="419" t="str">
        <f t="shared" si="47"/>
        <v/>
      </c>
      <c r="F230" s="549">
        <f t="shared" si="37"/>
        <v>0</v>
      </c>
      <c r="G230" s="559"/>
      <c r="H230" s="433"/>
      <c r="I230" s="187" t="s">
        <v>437</v>
      </c>
      <c r="J230" s="187" t="s">
        <v>437</v>
      </c>
      <c r="K230" s="246">
        <f t="shared" si="43"/>
        <v>45031</v>
      </c>
      <c r="L230" s="148">
        <f t="shared" si="44"/>
        <v>44331</v>
      </c>
      <c r="M230" s="186" t="str">
        <f t="shared" si="38"/>
        <v/>
      </c>
      <c r="N230" s="549">
        <f t="shared" si="45"/>
        <v>700</v>
      </c>
      <c r="O230" s="49">
        <f t="shared" si="39"/>
        <v>32</v>
      </c>
      <c r="P230" s="113">
        <f t="shared" si="40"/>
        <v>668</v>
      </c>
      <c r="Q230" s="549" t="str">
        <f t="shared" si="41"/>
        <v/>
      </c>
      <c r="R230" s="186" t="str">
        <f t="shared" si="42"/>
        <v/>
      </c>
      <c r="S230" s="113" t="str">
        <f t="shared" si="46"/>
        <v/>
      </c>
      <c r="T230" s="433"/>
    </row>
    <row r="231" spans="2:20" x14ac:dyDescent="0.35">
      <c r="B231" s="116">
        <v>42732</v>
      </c>
      <c r="C231" s="186">
        <v>4.75</v>
      </c>
      <c r="D231" s="344" t="str">
        <f t="shared" si="36"/>
        <v>14/03/2023</v>
      </c>
      <c r="E231" s="419">
        <f t="shared" si="47"/>
        <v>6.2067077344284733</v>
      </c>
      <c r="F231" s="549">
        <f t="shared" si="37"/>
        <v>0</v>
      </c>
      <c r="G231" s="559"/>
      <c r="H231" s="433"/>
      <c r="I231" s="187">
        <v>3.0990000000000002</v>
      </c>
      <c r="J231" s="187">
        <v>2.8140000000000001</v>
      </c>
      <c r="K231" s="246">
        <f t="shared" si="43"/>
        <v>45031</v>
      </c>
      <c r="L231" s="148">
        <f t="shared" si="44"/>
        <v>44331</v>
      </c>
      <c r="M231" s="186">
        <f t="shared" si="38"/>
        <v>4.0714285714285733E-4</v>
      </c>
      <c r="N231" s="549">
        <f t="shared" si="45"/>
        <v>700</v>
      </c>
      <c r="O231" s="49">
        <f t="shared" si="39"/>
        <v>32</v>
      </c>
      <c r="P231" s="113">
        <f t="shared" si="40"/>
        <v>668</v>
      </c>
      <c r="Q231" s="549">
        <f t="shared" si="41"/>
        <v>3.0859714285714288</v>
      </c>
      <c r="R231" s="186">
        <f t="shared" si="42"/>
        <v>1.6640285714285712</v>
      </c>
      <c r="S231" s="113">
        <f t="shared" si="46"/>
        <v>1.6709510491448976</v>
      </c>
      <c r="T231" s="433"/>
    </row>
    <row r="232" spans="2:20" x14ac:dyDescent="0.35">
      <c r="B232" s="116">
        <v>42733</v>
      </c>
      <c r="C232" s="186">
        <v>4.6840000000000002</v>
      </c>
      <c r="D232" s="344" t="str">
        <f t="shared" si="36"/>
        <v>14/03/2023</v>
      </c>
      <c r="E232" s="419">
        <f t="shared" si="47"/>
        <v>6.2039698836413413</v>
      </c>
      <c r="F232" s="549">
        <f t="shared" si="37"/>
        <v>0</v>
      </c>
      <c r="G232" s="559"/>
      <c r="H232" s="433"/>
      <c r="I232" s="187">
        <v>3.016</v>
      </c>
      <c r="J232" s="187">
        <v>2.7359999999999998</v>
      </c>
      <c r="K232" s="246">
        <f t="shared" si="43"/>
        <v>45031</v>
      </c>
      <c r="L232" s="148">
        <f t="shared" si="44"/>
        <v>44331</v>
      </c>
      <c r="M232" s="186">
        <f t="shared" si="38"/>
        <v>4.0000000000000034E-4</v>
      </c>
      <c r="N232" s="549">
        <f t="shared" si="45"/>
        <v>700</v>
      </c>
      <c r="O232" s="49">
        <f t="shared" si="39"/>
        <v>32</v>
      </c>
      <c r="P232" s="113">
        <f t="shared" si="40"/>
        <v>668</v>
      </c>
      <c r="Q232" s="549">
        <f t="shared" si="41"/>
        <v>3.0032000000000001</v>
      </c>
      <c r="R232" s="186">
        <f t="shared" si="42"/>
        <v>1.6808000000000001</v>
      </c>
      <c r="S232" s="113">
        <f t="shared" si="46"/>
        <v>1.6878627216000197</v>
      </c>
      <c r="T232" s="433"/>
    </row>
    <row r="233" spans="2:20" x14ac:dyDescent="0.35">
      <c r="B233" s="116">
        <v>42734</v>
      </c>
      <c r="C233" s="186">
        <v>4.6420000000000003</v>
      </c>
      <c r="D233" s="344" t="str">
        <f t="shared" si="36"/>
        <v>14/03/2023</v>
      </c>
      <c r="E233" s="419">
        <f t="shared" si="47"/>
        <v>6.2012320328542092</v>
      </c>
      <c r="F233" s="549">
        <f t="shared" si="37"/>
        <v>0</v>
      </c>
      <c r="G233" s="559"/>
      <c r="H233" s="433"/>
      <c r="I233" s="187">
        <v>2.9790000000000001</v>
      </c>
      <c r="J233" s="187">
        <v>2.7</v>
      </c>
      <c r="K233" s="246">
        <f t="shared" si="43"/>
        <v>45031</v>
      </c>
      <c r="L233" s="148">
        <f t="shared" si="44"/>
        <v>44331</v>
      </c>
      <c r="M233" s="186">
        <f t="shared" si="38"/>
        <v>3.9857142857142847E-4</v>
      </c>
      <c r="N233" s="549">
        <f t="shared" si="45"/>
        <v>700</v>
      </c>
      <c r="O233" s="49">
        <f t="shared" si="39"/>
        <v>32</v>
      </c>
      <c r="P233" s="113">
        <f t="shared" si="40"/>
        <v>668</v>
      </c>
      <c r="Q233" s="549">
        <f t="shared" si="41"/>
        <v>2.9662457142857144</v>
      </c>
      <c r="R233" s="186">
        <f t="shared" si="42"/>
        <v>1.675754285714286</v>
      </c>
      <c r="S233" s="113">
        <f t="shared" si="46"/>
        <v>1.6827746667795074</v>
      </c>
      <c r="T233" s="433"/>
    </row>
    <row r="234" spans="2:20" x14ac:dyDescent="0.35">
      <c r="B234" s="116">
        <v>42737</v>
      </c>
      <c r="C234" s="186" t="s">
        <v>437</v>
      </c>
      <c r="D234" s="344" t="str">
        <f t="shared" si="36"/>
        <v>14/03/2023</v>
      </c>
      <c r="E234" s="419" t="str">
        <f t="shared" si="47"/>
        <v/>
      </c>
      <c r="F234" s="549">
        <f t="shared" si="37"/>
        <v>0</v>
      </c>
      <c r="G234" s="559"/>
      <c r="H234" s="433"/>
      <c r="I234" s="187" t="s">
        <v>437</v>
      </c>
      <c r="J234" s="187" t="s">
        <v>437</v>
      </c>
      <c r="K234" s="246">
        <f t="shared" si="43"/>
        <v>45031</v>
      </c>
      <c r="L234" s="148">
        <f t="shared" si="44"/>
        <v>44331</v>
      </c>
      <c r="M234" s="186" t="str">
        <f t="shared" si="38"/>
        <v/>
      </c>
      <c r="N234" s="549">
        <f t="shared" si="45"/>
        <v>700</v>
      </c>
      <c r="O234" s="49">
        <f t="shared" si="39"/>
        <v>32</v>
      </c>
      <c r="P234" s="113">
        <f t="shared" si="40"/>
        <v>668</v>
      </c>
      <c r="Q234" s="549" t="str">
        <f t="shared" si="41"/>
        <v/>
      </c>
      <c r="R234" s="186" t="str">
        <f t="shared" si="42"/>
        <v/>
      </c>
      <c r="S234" s="113" t="str">
        <f t="shared" si="46"/>
        <v/>
      </c>
      <c r="T234" s="433"/>
    </row>
    <row r="235" spans="2:20" x14ac:dyDescent="0.35">
      <c r="B235" s="116">
        <v>42738</v>
      </c>
      <c r="C235" s="186" t="s">
        <v>437</v>
      </c>
      <c r="D235" s="344" t="str">
        <f t="shared" si="36"/>
        <v>14/03/2023</v>
      </c>
      <c r="E235" s="419" t="str">
        <f t="shared" si="47"/>
        <v/>
      </c>
      <c r="F235" s="549">
        <f t="shared" si="37"/>
        <v>0</v>
      </c>
      <c r="G235" s="559"/>
      <c r="H235" s="433"/>
      <c r="I235" s="187" t="s">
        <v>437</v>
      </c>
      <c r="J235" s="187" t="s">
        <v>437</v>
      </c>
      <c r="K235" s="246">
        <f t="shared" si="43"/>
        <v>45031</v>
      </c>
      <c r="L235" s="148">
        <f t="shared" si="44"/>
        <v>44331</v>
      </c>
      <c r="M235" s="186" t="str">
        <f t="shared" si="38"/>
        <v/>
      </c>
      <c r="N235" s="549">
        <f t="shared" si="45"/>
        <v>700</v>
      </c>
      <c r="O235" s="49">
        <f t="shared" si="39"/>
        <v>32</v>
      </c>
      <c r="P235" s="113">
        <f t="shared" si="40"/>
        <v>668</v>
      </c>
      <c r="Q235" s="549" t="str">
        <f t="shared" si="41"/>
        <v/>
      </c>
      <c r="R235" s="186" t="str">
        <f t="shared" si="42"/>
        <v/>
      </c>
      <c r="S235" s="113" t="str">
        <f t="shared" si="46"/>
        <v/>
      </c>
      <c r="T235" s="433"/>
    </row>
    <row r="236" spans="2:20" x14ac:dyDescent="0.35">
      <c r="B236" s="116">
        <v>42739</v>
      </c>
      <c r="C236" s="186">
        <v>4.6050000000000004</v>
      </c>
      <c r="D236" s="344" t="str">
        <f t="shared" si="36"/>
        <v>14/03/2023</v>
      </c>
      <c r="E236" s="419">
        <f t="shared" si="47"/>
        <v>6.1875427789185489</v>
      </c>
      <c r="F236" s="549">
        <f t="shared" si="37"/>
        <v>0</v>
      </c>
      <c r="G236" s="559"/>
      <c r="H236" s="433"/>
      <c r="I236" s="187">
        <v>2.95</v>
      </c>
      <c r="J236" s="187">
        <v>2.677</v>
      </c>
      <c r="K236" s="246">
        <f t="shared" si="43"/>
        <v>45031</v>
      </c>
      <c r="L236" s="148">
        <f t="shared" si="44"/>
        <v>44331</v>
      </c>
      <c r="M236" s="186">
        <f t="shared" si="38"/>
        <v>3.9000000000000021E-4</v>
      </c>
      <c r="N236" s="549">
        <f t="shared" si="45"/>
        <v>700</v>
      </c>
      <c r="O236" s="49">
        <f t="shared" si="39"/>
        <v>32</v>
      </c>
      <c r="P236" s="113">
        <f t="shared" si="40"/>
        <v>668</v>
      </c>
      <c r="Q236" s="549">
        <f t="shared" si="41"/>
        <v>2.9375200000000001</v>
      </c>
      <c r="R236" s="186">
        <f t="shared" si="42"/>
        <v>1.6674800000000003</v>
      </c>
      <c r="S236" s="113">
        <f t="shared" si="46"/>
        <v>1.6744312238760051</v>
      </c>
      <c r="T236" s="433"/>
    </row>
    <row r="237" spans="2:20" x14ac:dyDescent="0.35">
      <c r="B237" s="116">
        <v>42740</v>
      </c>
      <c r="C237" s="186">
        <v>4.5209999999999999</v>
      </c>
      <c r="D237" s="344" t="str">
        <f t="shared" si="36"/>
        <v>14/03/2023</v>
      </c>
      <c r="E237" s="419">
        <f t="shared" si="47"/>
        <v>6.1848049281314168</v>
      </c>
      <c r="F237" s="549">
        <f t="shared" si="37"/>
        <v>0</v>
      </c>
      <c r="G237" s="559"/>
      <c r="H237" s="433"/>
      <c r="I237" s="187">
        <v>2.8810000000000002</v>
      </c>
      <c r="J237" s="187">
        <v>2.61</v>
      </c>
      <c r="K237" s="246">
        <f t="shared" si="43"/>
        <v>45031</v>
      </c>
      <c r="L237" s="148">
        <f t="shared" si="44"/>
        <v>44331</v>
      </c>
      <c r="M237" s="186">
        <f t="shared" si="38"/>
        <v>3.8714285714285765E-4</v>
      </c>
      <c r="N237" s="549">
        <f t="shared" si="45"/>
        <v>700</v>
      </c>
      <c r="O237" s="49">
        <f t="shared" si="39"/>
        <v>32</v>
      </c>
      <c r="P237" s="113">
        <f t="shared" si="40"/>
        <v>668</v>
      </c>
      <c r="Q237" s="549">
        <f t="shared" si="41"/>
        <v>2.8686114285714286</v>
      </c>
      <c r="R237" s="186">
        <f t="shared" si="42"/>
        <v>1.6523885714285713</v>
      </c>
      <c r="S237" s="113">
        <f t="shared" si="46"/>
        <v>1.6592145414060511</v>
      </c>
      <c r="T237" s="433"/>
    </row>
    <row r="238" spans="2:20" x14ac:dyDescent="0.35">
      <c r="B238" s="116">
        <v>42741</v>
      </c>
      <c r="C238" s="186">
        <v>4.5430000000000001</v>
      </c>
      <c r="D238" s="344" t="str">
        <f t="shared" si="36"/>
        <v>14/03/2023</v>
      </c>
      <c r="E238" s="419">
        <f t="shared" si="47"/>
        <v>6.1820670773442847</v>
      </c>
      <c r="F238" s="549">
        <f t="shared" si="37"/>
        <v>0</v>
      </c>
      <c r="G238" s="559"/>
      <c r="H238" s="433"/>
      <c r="I238" s="187">
        <v>2.847</v>
      </c>
      <c r="J238" s="187">
        <v>2.5859999999999999</v>
      </c>
      <c r="K238" s="246">
        <f t="shared" si="43"/>
        <v>45031</v>
      </c>
      <c r="L238" s="148">
        <f t="shared" si="44"/>
        <v>44331</v>
      </c>
      <c r="M238" s="186">
        <f t="shared" si="38"/>
        <v>3.7285714285714304E-4</v>
      </c>
      <c r="N238" s="549">
        <f t="shared" si="45"/>
        <v>700</v>
      </c>
      <c r="O238" s="49">
        <f t="shared" si="39"/>
        <v>32</v>
      </c>
      <c r="P238" s="113">
        <f t="shared" si="40"/>
        <v>668</v>
      </c>
      <c r="Q238" s="549">
        <f t="shared" si="41"/>
        <v>2.8350685714285713</v>
      </c>
      <c r="R238" s="186">
        <f t="shared" si="42"/>
        <v>1.7079314285714289</v>
      </c>
      <c r="S238" s="113">
        <f t="shared" si="46"/>
        <v>1.7152240029831844</v>
      </c>
      <c r="T238" s="433"/>
    </row>
    <row r="239" spans="2:20" x14ac:dyDescent="0.35">
      <c r="B239" s="116">
        <v>42744</v>
      </c>
      <c r="C239" s="186">
        <v>4.5629999999999997</v>
      </c>
      <c r="D239" s="344" t="str">
        <f t="shared" si="36"/>
        <v>14/03/2023</v>
      </c>
      <c r="E239" s="419">
        <f t="shared" si="47"/>
        <v>6.1738535249828885</v>
      </c>
      <c r="F239" s="549">
        <f t="shared" si="37"/>
        <v>0</v>
      </c>
      <c r="G239" s="559"/>
      <c r="H239" s="433"/>
      <c r="I239" s="187">
        <v>2.911</v>
      </c>
      <c r="J239" s="187">
        <v>2.6470000000000002</v>
      </c>
      <c r="K239" s="246">
        <f t="shared" si="43"/>
        <v>45031</v>
      </c>
      <c r="L239" s="148">
        <f t="shared" si="44"/>
        <v>44331</v>
      </c>
      <c r="M239" s="186">
        <f t="shared" si="38"/>
        <v>3.7714285714285687E-4</v>
      </c>
      <c r="N239" s="549">
        <f t="shared" si="45"/>
        <v>700</v>
      </c>
      <c r="O239" s="49">
        <f t="shared" si="39"/>
        <v>32</v>
      </c>
      <c r="P239" s="113">
        <f t="shared" si="40"/>
        <v>668</v>
      </c>
      <c r="Q239" s="549">
        <f t="shared" si="41"/>
        <v>2.8989314285714287</v>
      </c>
      <c r="R239" s="186">
        <f t="shared" si="42"/>
        <v>1.664068571428571</v>
      </c>
      <c r="S239" s="113">
        <f t="shared" si="46"/>
        <v>1.6709913819545896</v>
      </c>
      <c r="T239" s="433"/>
    </row>
    <row r="240" spans="2:20" x14ac:dyDescent="0.35">
      <c r="B240" s="116">
        <v>42745</v>
      </c>
      <c r="C240" s="186">
        <v>4.5309999999999997</v>
      </c>
      <c r="D240" s="344" t="str">
        <f t="shared" si="36"/>
        <v>14/03/2023</v>
      </c>
      <c r="E240" s="419">
        <f t="shared" si="47"/>
        <v>6.1711156741957565</v>
      </c>
      <c r="F240" s="549">
        <f t="shared" si="37"/>
        <v>0</v>
      </c>
      <c r="G240" s="559"/>
      <c r="H240" s="433"/>
      <c r="I240" s="187">
        <v>2.8529999999999998</v>
      </c>
      <c r="J240" s="187">
        <v>2.5960000000000001</v>
      </c>
      <c r="K240" s="246">
        <f t="shared" si="43"/>
        <v>45031</v>
      </c>
      <c r="L240" s="148">
        <f t="shared" si="44"/>
        <v>44331</v>
      </c>
      <c r="M240" s="186">
        <f t="shared" si="38"/>
        <v>3.6714285714285668E-4</v>
      </c>
      <c r="N240" s="549">
        <f t="shared" si="45"/>
        <v>700</v>
      </c>
      <c r="O240" s="49">
        <f t="shared" si="39"/>
        <v>32</v>
      </c>
      <c r="P240" s="113">
        <f t="shared" si="40"/>
        <v>668</v>
      </c>
      <c r="Q240" s="549">
        <f t="shared" si="41"/>
        <v>2.8412514285714283</v>
      </c>
      <c r="R240" s="186">
        <f t="shared" si="42"/>
        <v>1.6897485714285714</v>
      </c>
      <c r="S240" s="113">
        <f t="shared" si="46"/>
        <v>1.6968866970151986</v>
      </c>
      <c r="T240" s="433"/>
    </row>
    <row r="241" spans="2:20" x14ac:dyDescent="0.35">
      <c r="B241" s="116">
        <v>42746</v>
      </c>
      <c r="C241" s="186">
        <v>4.5389999999999997</v>
      </c>
      <c r="D241" s="344" t="str">
        <f t="shared" si="36"/>
        <v>14/03/2023</v>
      </c>
      <c r="E241" s="419">
        <f t="shared" si="47"/>
        <v>6.1683778234086244</v>
      </c>
      <c r="F241" s="549">
        <f t="shared" si="37"/>
        <v>0</v>
      </c>
      <c r="G241" s="559"/>
      <c r="H241" s="433"/>
      <c r="I241" s="187">
        <v>2.85</v>
      </c>
      <c r="J241" s="187">
        <v>2.593</v>
      </c>
      <c r="K241" s="246">
        <f t="shared" si="43"/>
        <v>45031</v>
      </c>
      <c r="L241" s="148">
        <f t="shared" si="44"/>
        <v>44331</v>
      </c>
      <c r="M241" s="186">
        <f t="shared" si="38"/>
        <v>3.6714285714285733E-4</v>
      </c>
      <c r="N241" s="549">
        <f t="shared" si="45"/>
        <v>700</v>
      </c>
      <c r="O241" s="49">
        <f t="shared" si="39"/>
        <v>32</v>
      </c>
      <c r="P241" s="113">
        <f t="shared" si="40"/>
        <v>668</v>
      </c>
      <c r="Q241" s="549">
        <f t="shared" si="41"/>
        <v>2.8382514285714286</v>
      </c>
      <c r="R241" s="186">
        <f t="shared" si="42"/>
        <v>1.7007485714285711</v>
      </c>
      <c r="S241" s="113">
        <f t="shared" si="46"/>
        <v>1.7079799356866099</v>
      </c>
      <c r="T241" s="433"/>
    </row>
    <row r="242" spans="2:20" x14ac:dyDescent="0.35">
      <c r="B242" s="116">
        <v>42747</v>
      </c>
      <c r="C242" s="186">
        <v>4.5110000000000001</v>
      </c>
      <c r="D242" s="344" t="str">
        <f t="shared" si="36"/>
        <v>14/03/2023</v>
      </c>
      <c r="E242" s="419">
        <f t="shared" si="47"/>
        <v>6.1656399726214923</v>
      </c>
      <c r="F242" s="549">
        <f t="shared" si="37"/>
        <v>0</v>
      </c>
      <c r="G242" s="559"/>
      <c r="H242" s="433"/>
      <c r="I242" s="187">
        <v>2.7880000000000003</v>
      </c>
      <c r="J242" s="187">
        <v>2.5380000000000003</v>
      </c>
      <c r="K242" s="246">
        <f t="shared" si="43"/>
        <v>45031</v>
      </c>
      <c r="L242" s="148">
        <f t="shared" si="44"/>
        <v>44331</v>
      </c>
      <c r="M242" s="186">
        <f t="shared" si="38"/>
        <v>3.5714285714285714E-4</v>
      </c>
      <c r="N242" s="549">
        <f t="shared" si="45"/>
        <v>700</v>
      </c>
      <c r="O242" s="49">
        <f t="shared" si="39"/>
        <v>32</v>
      </c>
      <c r="P242" s="113">
        <f t="shared" si="40"/>
        <v>668</v>
      </c>
      <c r="Q242" s="549">
        <f t="shared" si="41"/>
        <v>2.7765714285714287</v>
      </c>
      <c r="R242" s="186">
        <f t="shared" si="42"/>
        <v>1.7344285714285714</v>
      </c>
      <c r="S242" s="113">
        <f t="shared" si="46"/>
        <v>1.7419491776020202</v>
      </c>
      <c r="T242" s="433"/>
    </row>
    <row r="243" spans="2:20" x14ac:dyDescent="0.35">
      <c r="B243" s="116">
        <v>42748</v>
      </c>
      <c r="C243" s="186">
        <v>4.5490000000000004</v>
      </c>
      <c r="D243" s="344" t="str">
        <f t="shared" si="36"/>
        <v>14/03/2023</v>
      </c>
      <c r="E243" s="419">
        <f t="shared" si="47"/>
        <v>6.1629021218343603</v>
      </c>
      <c r="F243" s="549">
        <f t="shared" si="37"/>
        <v>0</v>
      </c>
      <c r="G243" s="559"/>
      <c r="H243" s="433"/>
      <c r="I243" s="187">
        <v>2.8120000000000003</v>
      </c>
      <c r="J243" s="187">
        <v>2.5569999999999999</v>
      </c>
      <c r="K243" s="246">
        <f t="shared" si="43"/>
        <v>45031</v>
      </c>
      <c r="L243" s="148">
        <f t="shared" si="44"/>
        <v>44331</v>
      </c>
      <c r="M243" s="186">
        <f t="shared" si="38"/>
        <v>3.6428571428571478E-4</v>
      </c>
      <c r="N243" s="549">
        <f t="shared" si="45"/>
        <v>700</v>
      </c>
      <c r="O243" s="49">
        <f t="shared" si="39"/>
        <v>32</v>
      </c>
      <c r="P243" s="113">
        <f t="shared" si="40"/>
        <v>668</v>
      </c>
      <c r="Q243" s="549">
        <f t="shared" si="41"/>
        <v>2.8003428571428572</v>
      </c>
      <c r="R243" s="186">
        <f t="shared" si="42"/>
        <v>1.7486571428571431</v>
      </c>
      <c r="S243" s="113">
        <f t="shared" si="46"/>
        <v>1.7563016473653104</v>
      </c>
      <c r="T243" s="433"/>
    </row>
    <row r="244" spans="2:20" x14ac:dyDescent="0.35">
      <c r="B244" s="116">
        <v>42751</v>
      </c>
      <c r="C244" s="186">
        <v>4.5449999999999999</v>
      </c>
      <c r="D244" s="344" t="str">
        <f t="shared" si="36"/>
        <v>14/03/2023</v>
      </c>
      <c r="E244" s="419">
        <f t="shared" si="47"/>
        <v>6.1546885694729641</v>
      </c>
      <c r="F244" s="549">
        <f t="shared" si="37"/>
        <v>0</v>
      </c>
      <c r="G244" s="559"/>
      <c r="H244" s="433"/>
      <c r="I244" s="187">
        <v>2.8220000000000001</v>
      </c>
      <c r="J244" s="187">
        <v>2.5670000000000002</v>
      </c>
      <c r="K244" s="246">
        <f t="shared" si="43"/>
        <v>45031</v>
      </c>
      <c r="L244" s="148">
        <f t="shared" si="44"/>
        <v>44331</v>
      </c>
      <c r="M244" s="186">
        <f t="shared" si="38"/>
        <v>3.6428571428571413E-4</v>
      </c>
      <c r="N244" s="549">
        <f t="shared" si="45"/>
        <v>700</v>
      </c>
      <c r="O244" s="49">
        <f t="shared" si="39"/>
        <v>32</v>
      </c>
      <c r="P244" s="113">
        <f t="shared" si="40"/>
        <v>668</v>
      </c>
      <c r="Q244" s="549">
        <f t="shared" si="41"/>
        <v>2.810342857142857</v>
      </c>
      <c r="R244" s="186">
        <f t="shared" si="42"/>
        <v>1.7346571428571429</v>
      </c>
      <c r="S244" s="113">
        <f t="shared" si="46"/>
        <v>1.7421797313653009</v>
      </c>
      <c r="T244" s="433"/>
    </row>
    <row r="245" spans="2:20" x14ac:dyDescent="0.35">
      <c r="B245" s="116">
        <v>42752</v>
      </c>
      <c r="C245" s="186">
        <v>4.5380000000000003</v>
      </c>
      <c r="D245" s="344" t="str">
        <f t="shared" si="36"/>
        <v>14/03/2023</v>
      </c>
      <c r="E245" s="419">
        <f t="shared" si="47"/>
        <v>6.151950718685832</v>
      </c>
      <c r="F245" s="549">
        <f t="shared" si="37"/>
        <v>0</v>
      </c>
      <c r="G245" s="559"/>
      <c r="H245" s="433"/>
      <c r="I245" s="187">
        <v>2.8129999999999997</v>
      </c>
      <c r="J245" s="187">
        <v>2.5590000000000002</v>
      </c>
      <c r="K245" s="246">
        <f t="shared" si="43"/>
        <v>45031</v>
      </c>
      <c r="L245" s="148">
        <f t="shared" si="44"/>
        <v>44331</v>
      </c>
      <c r="M245" s="186">
        <f t="shared" si="38"/>
        <v>3.6285714285714225E-4</v>
      </c>
      <c r="N245" s="549">
        <f t="shared" si="45"/>
        <v>700</v>
      </c>
      <c r="O245" s="49">
        <f t="shared" si="39"/>
        <v>32</v>
      </c>
      <c r="P245" s="113">
        <f t="shared" si="40"/>
        <v>668</v>
      </c>
      <c r="Q245" s="549">
        <f t="shared" si="41"/>
        <v>2.8013885714285713</v>
      </c>
      <c r="R245" s="186">
        <f t="shared" si="42"/>
        <v>1.7366114285714289</v>
      </c>
      <c r="S245" s="113">
        <f t="shared" si="46"/>
        <v>1.7441509767060381</v>
      </c>
      <c r="T245" s="433"/>
    </row>
    <row r="246" spans="2:20" x14ac:dyDescent="0.35">
      <c r="B246" s="116">
        <v>42753</v>
      </c>
      <c r="C246" s="186">
        <v>4.5960000000000001</v>
      </c>
      <c r="D246" s="344" t="str">
        <f t="shared" si="36"/>
        <v>14/03/2023</v>
      </c>
      <c r="E246" s="419">
        <f t="shared" si="47"/>
        <v>6.1492128678986999</v>
      </c>
      <c r="F246" s="549">
        <f t="shared" si="37"/>
        <v>0</v>
      </c>
      <c r="G246" s="559"/>
      <c r="H246" s="433"/>
      <c r="I246" s="187">
        <v>2.8109999999999999</v>
      </c>
      <c r="J246" s="187">
        <v>2.5609999999999999</v>
      </c>
      <c r="K246" s="246">
        <f t="shared" si="43"/>
        <v>45031</v>
      </c>
      <c r="L246" s="148">
        <f t="shared" si="44"/>
        <v>44331</v>
      </c>
      <c r="M246" s="186">
        <f t="shared" si="38"/>
        <v>3.5714285714285714E-4</v>
      </c>
      <c r="N246" s="549">
        <f t="shared" si="45"/>
        <v>700</v>
      </c>
      <c r="O246" s="49">
        <f t="shared" si="39"/>
        <v>32</v>
      </c>
      <c r="P246" s="113">
        <f t="shared" si="40"/>
        <v>668</v>
      </c>
      <c r="Q246" s="549">
        <f t="shared" si="41"/>
        <v>2.7995714285714284</v>
      </c>
      <c r="R246" s="186">
        <f t="shared" si="42"/>
        <v>1.7964285714285717</v>
      </c>
      <c r="S246" s="113">
        <f t="shared" si="46"/>
        <v>1.8044964604591707</v>
      </c>
      <c r="T246" s="433"/>
    </row>
    <row r="247" spans="2:20" x14ac:dyDescent="0.35">
      <c r="B247" s="116">
        <v>42754</v>
      </c>
      <c r="C247" s="186">
        <v>4.6219999999999999</v>
      </c>
      <c r="D247" s="344" t="str">
        <f t="shared" si="36"/>
        <v>14/03/2023</v>
      </c>
      <c r="E247" s="419">
        <f t="shared" si="47"/>
        <v>6.1464750171115679</v>
      </c>
      <c r="F247" s="549">
        <f t="shared" si="37"/>
        <v>0</v>
      </c>
      <c r="G247" s="559"/>
      <c r="H247" s="433"/>
      <c r="I247" s="187">
        <v>2.8879999999999999</v>
      </c>
      <c r="J247" s="187">
        <v>2.63</v>
      </c>
      <c r="K247" s="246">
        <f t="shared" si="43"/>
        <v>45031</v>
      </c>
      <c r="L247" s="148">
        <f t="shared" si="44"/>
        <v>44331</v>
      </c>
      <c r="M247" s="186">
        <f t="shared" si="38"/>
        <v>3.6857142857142855E-4</v>
      </c>
      <c r="N247" s="549">
        <f t="shared" si="45"/>
        <v>700</v>
      </c>
      <c r="O247" s="49">
        <f t="shared" si="39"/>
        <v>32</v>
      </c>
      <c r="P247" s="113">
        <f t="shared" si="40"/>
        <v>668</v>
      </c>
      <c r="Q247" s="549">
        <f t="shared" si="41"/>
        <v>2.8762057142857143</v>
      </c>
      <c r="R247" s="186">
        <f t="shared" si="42"/>
        <v>1.7457942857142856</v>
      </c>
      <c r="S247" s="113">
        <f t="shared" si="46"/>
        <v>1.7534137799343652</v>
      </c>
      <c r="T247" s="433"/>
    </row>
    <row r="248" spans="2:20" x14ac:dyDescent="0.35">
      <c r="B248" s="116">
        <v>42755</v>
      </c>
      <c r="C248" s="186">
        <v>4.6219999999999999</v>
      </c>
      <c r="D248" s="344" t="str">
        <f t="shared" si="36"/>
        <v>14/03/2023</v>
      </c>
      <c r="E248" s="419">
        <f t="shared" si="47"/>
        <v>6.1437371663244349</v>
      </c>
      <c r="F248" s="549">
        <f t="shared" si="37"/>
        <v>0</v>
      </c>
      <c r="G248" s="559"/>
      <c r="H248" s="433"/>
      <c r="I248" s="187">
        <v>2.94</v>
      </c>
      <c r="J248" s="187">
        <v>2.6760000000000002</v>
      </c>
      <c r="K248" s="246">
        <f t="shared" si="43"/>
        <v>45031</v>
      </c>
      <c r="L248" s="148">
        <f t="shared" si="44"/>
        <v>44331</v>
      </c>
      <c r="M248" s="186">
        <f t="shared" si="38"/>
        <v>3.7714285714285687E-4</v>
      </c>
      <c r="N248" s="549">
        <f t="shared" si="45"/>
        <v>700</v>
      </c>
      <c r="O248" s="49">
        <f t="shared" si="39"/>
        <v>32</v>
      </c>
      <c r="P248" s="113">
        <f t="shared" si="40"/>
        <v>668</v>
      </c>
      <c r="Q248" s="549">
        <f t="shared" si="41"/>
        <v>2.9279314285714286</v>
      </c>
      <c r="R248" s="186">
        <f t="shared" si="42"/>
        <v>1.6940685714285713</v>
      </c>
      <c r="S248" s="113">
        <f t="shared" si="46"/>
        <v>1.7012432422403245</v>
      </c>
      <c r="T248" s="433"/>
    </row>
    <row r="249" spans="2:20" x14ac:dyDescent="0.35">
      <c r="B249" s="116">
        <v>42758</v>
      </c>
      <c r="C249" s="186" t="s">
        <v>437</v>
      </c>
      <c r="D249" s="344" t="str">
        <f t="shared" si="36"/>
        <v>14/03/2023</v>
      </c>
      <c r="E249" s="419" t="str">
        <f t="shared" si="47"/>
        <v/>
      </c>
      <c r="F249" s="549">
        <f t="shared" si="37"/>
        <v>0</v>
      </c>
      <c r="G249" s="559"/>
      <c r="H249" s="433"/>
      <c r="I249" s="187" t="s">
        <v>437</v>
      </c>
      <c r="J249" s="187" t="s">
        <v>437</v>
      </c>
      <c r="K249" s="246">
        <f t="shared" si="43"/>
        <v>45031</v>
      </c>
      <c r="L249" s="148">
        <f t="shared" si="44"/>
        <v>44331</v>
      </c>
      <c r="M249" s="186" t="str">
        <f t="shared" si="38"/>
        <v/>
      </c>
      <c r="N249" s="549">
        <f t="shared" si="45"/>
        <v>700</v>
      </c>
      <c r="O249" s="49">
        <f t="shared" si="39"/>
        <v>32</v>
      </c>
      <c r="P249" s="113">
        <f t="shared" si="40"/>
        <v>668</v>
      </c>
      <c r="Q249" s="549" t="str">
        <f t="shared" si="41"/>
        <v/>
      </c>
      <c r="R249" s="186" t="str">
        <f t="shared" si="42"/>
        <v/>
      </c>
      <c r="S249" s="113" t="str">
        <f t="shared" si="46"/>
        <v/>
      </c>
      <c r="T249" s="433"/>
    </row>
    <row r="250" spans="2:20" x14ac:dyDescent="0.35">
      <c r="B250" s="116">
        <v>42759</v>
      </c>
      <c r="C250" s="186">
        <v>4.6520000000000001</v>
      </c>
      <c r="D250" s="344" t="str">
        <f t="shared" si="36"/>
        <v>14/03/2023</v>
      </c>
      <c r="E250" s="419">
        <f t="shared" si="47"/>
        <v>6.1327857631759066</v>
      </c>
      <c r="F250" s="549">
        <f t="shared" si="37"/>
        <v>0</v>
      </c>
      <c r="G250" s="559"/>
      <c r="H250" s="433"/>
      <c r="I250" s="187">
        <v>2.9060000000000001</v>
      </c>
      <c r="J250" s="187">
        <v>2.6429999999999998</v>
      </c>
      <c r="K250" s="246">
        <f t="shared" si="43"/>
        <v>45031</v>
      </c>
      <c r="L250" s="148">
        <f t="shared" si="44"/>
        <v>44331</v>
      </c>
      <c r="M250" s="186">
        <f t="shared" si="38"/>
        <v>3.7571428571428619E-4</v>
      </c>
      <c r="N250" s="549">
        <f t="shared" si="45"/>
        <v>700</v>
      </c>
      <c r="O250" s="49">
        <f t="shared" si="39"/>
        <v>32</v>
      </c>
      <c r="P250" s="113">
        <f t="shared" si="40"/>
        <v>668</v>
      </c>
      <c r="Q250" s="549">
        <f t="shared" si="41"/>
        <v>2.893977142857143</v>
      </c>
      <c r="R250" s="186">
        <f t="shared" si="42"/>
        <v>1.7580228571428571</v>
      </c>
      <c r="S250" s="113">
        <f t="shared" si="46"/>
        <v>1.7657494680584529</v>
      </c>
      <c r="T250" s="433"/>
    </row>
    <row r="251" spans="2:20" x14ac:dyDescent="0.35">
      <c r="B251" s="116">
        <v>42760</v>
      </c>
      <c r="C251" s="186">
        <v>4.5990000000000002</v>
      </c>
      <c r="D251" s="344" t="str">
        <f t="shared" si="36"/>
        <v>14/03/2023</v>
      </c>
      <c r="E251" s="419">
        <f t="shared" si="47"/>
        <v>6.1300479123887746</v>
      </c>
      <c r="F251" s="549">
        <f t="shared" si="37"/>
        <v>0</v>
      </c>
      <c r="G251" s="559"/>
      <c r="H251" s="433"/>
      <c r="I251" s="187">
        <v>2.9539999999999997</v>
      </c>
      <c r="J251" s="187">
        <v>2.6790000000000003</v>
      </c>
      <c r="K251" s="246">
        <f t="shared" si="43"/>
        <v>45031</v>
      </c>
      <c r="L251" s="148">
        <f t="shared" si="44"/>
        <v>44331</v>
      </c>
      <c r="M251" s="186">
        <f t="shared" si="38"/>
        <v>3.9285714285714211E-4</v>
      </c>
      <c r="N251" s="549">
        <f t="shared" si="45"/>
        <v>700</v>
      </c>
      <c r="O251" s="49">
        <f t="shared" si="39"/>
        <v>32</v>
      </c>
      <c r="P251" s="113">
        <f t="shared" si="40"/>
        <v>668</v>
      </c>
      <c r="Q251" s="549">
        <f t="shared" si="41"/>
        <v>2.9414285714285713</v>
      </c>
      <c r="R251" s="186">
        <f t="shared" si="42"/>
        <v>1.6575714285714289</v>
      </c>
      <c r="S251" s="113">
        <f t="shared" si="46"/>
        <v>1.664440286173452</v>
      </c>
      <c r="T251" s="433"/>
    </row>
    <row r="252" spans="2:20" x14ac:dyDescent="0.35">
      <c r="B252" s="116">
        <v>42761</v>
      </c>
      <c r="C252" s="186">
        <v>4.6310000000000002</v>
      </c>
      <c r="D252" s="344" t="str">
        <f t="shared" si="36"/>
        <v>14/03/2023</v>
      </c>
      <c r="E252" s="419">
        <f t="shared" si="47"/>
        <v>6.1273100616016425</v>
      </c>
      <c r="F252" s="549">
        <f t="shared" si="37"/>
        <v>0</v>
      </c>
      <c r="G252" s="559"/>
      <c r="H252" s="433"/>
      <c r="I252" s="187">
        <v>3.0219999999999998</v>
      </c>
      <c r="J252" s="187">
        <v>2.7370000000000001</v>
      </c>
      <c r="K252" s="246">
        <f t="shared" si="43"/>
        <v>45031</v>
      </c>
      <c r="L252" s="148">
        <f t="shared" si="44"/>
        <v>44331</v>
      </c>
      <c r="M252" s="186">
        <f t="shared" si="38"/>
        <v>4.0714285714285673E-4</v>
      </c>
      <c r="N252" s="549">
        <f t="shared" si="45"/>
        <v>700</v>
      </c>
      <c r="O252" s="49">
        <f t="shared" si="39"/>
        <v>32</v>
      </c>
      <c r="P252" s="113">
        <f t="shared" si="40"/>
        <v>668</v>
      </c>
      <c r="Q252" s="549">
        <f t="shared" si="41"/>
        <v>3.0089714285714284</v>
      </c>
      <c r="R252" s="186">
        <f t="shared" si="42"/>
        <v>1.6220285714285718</v>
      </c>
      <c r="S252" s="113">
        <f t="shared" si="46"/>
        <v>1.6286060131448954</v>
      </c>
      <c r="T252" s="433"/>
    </row>
    <row r="253" spans="2:20" x14ac:dyDescent="0.35">
      <c r="B253" s="116">
        <v>42762</v>
      </c>
      <c r="C253" s="186">
        <v>4.6680000000000001</v>
      </c>
      <c r="D253" s="344" t="str">
        <f t="shared" si="36"/>
        <v>14/03/2023</v>
      </c>
      <c r="E253" s="419">
        <f t="shared" si="47"/>
        <v>6.1245722108145104</v>
      </c>
      <c r="F253" s="549">
        <f t="shared" si="37"/>
        <v>0</v>
      </c>
      <c r="G253" s="559"/>
      <c r="H253" s="433"/>
      <c r="I253" s="187">
        <v>3.0619999999999998</v>
      </c>
      <c r="J253" s="187">
        <v>2.7709999999999999</v>
      </c>
      <c r="K253" s="246">
        <f t="shared" si="43"/>
        <v>45031</v>
      </c>
      <c r="L253" s="148">
        <f t="shared" si="44"/>
        <v>44331</v>
      </c>
      <c r="M253" s="186">
        <f t="shared" si="38"/>
        <v>4.1571428571428559E-4</v>
      </c>
      <c r="N253" s="549">
        <f t="shared" si="45"/>
        <v>700</v>
      </c>
      <c r="O253" s="49">
        <f t="shared" si="39"/>
        <v>32</v>
      </c>
      <c r="P253" s="113">
        <f t="shared" si="40"/>
        <v>668</v>
      </c>
      <c r="Q253" s="549">
        <f t="shared" si="41"/>
        <v>3.0486971428571428</v>
      </c>
      <c r="R253" s="186">
        <f t="shared" si="42"/>
        <v>1.6193028571428574</v>
      </c>
      <c r="S253" s="113">
        <f t="shared" si="46"/>
        <v>1.6258582115007414</v>
      </c>
      <c r="T253" s="433"/>
    </row>
    <row r="254" spans="2:20" x14ac:dyDescent="0.35">
      <c r="B254" s="116">
        <v>42765</v>
      </c>
      <c r="C254" s="186" t="s">
        <v>437</v>
      </c>
      <c r="D254" s="344" t="str">
        <f t="shared" si="36"/>
        <v>14/03/2023</v>
      </c>
      <c r="E254" s="419" t="str">
        <f t="shared" si="47"/>
        <v/>
      </c>
      <c r="F254" s="549">
        <f t="shared" si="37"/>
        <v>0</v>
      </c>
      <c r="G254" s="559"/>
      <c r="H254" s="433"/>
      <c r="I254" s="187" t="s">
        <v>437</v>
      </c>
      <c r="J254" s="187" t="s">
        <v>437</v>
      </c>
      <c r="K254" s="246">
        <f t="shared" si="43"/>
        <v>45031</v>
      </c>
      <c r="L254" s="148">
        <f t="shared" si="44"/>
        <v>44331</v>
      </c>
      <c r="M254" s="186" t="str">
        <f t="shared" si="38"/>
        <v/>
      </c>
      <c r="N254" s="549">
        <f t="shared" si="45"/>
        <v>700</v>
      </c>
      <c r="O254" s="49">
        <f t="shared" si="39"/>
        <v>32</v>
      </c>
      <c r="P254" s="113">
        <f t="shared" si="40"/>
        <v>668</v>
      </c>
      <c r="Q254" s="549" t="str">
        <f t="shared" si="41"/>
        <v/>
      </c>
      <c r="R254" s="186" t="str">
        <f t="shared" si="42"/>
        <v/>
      </c>
      <c r="S254" s="113" t="str">
        <f t="shared" si="46"/>
        <v/>
      </c>
      <c r="T254" s="433"/>
    </row>
    <row r="255" spans="2:20" x14ac:dyDescent="0.35">
      <c r="B255" s="116">
        <v>42766</v>
      </c>
      <c r="C255" s="186">
        <v>4.6239999999999997</v>
      </c>
      <c r="D255" s="344" t="str">
        <f t="shared" si="36"/>
        <v>14/03/2023</v>
      </c>
      <c r="E255" s="419">
        <f t="shared" si="47"/>
        <v>6.1136208076659821</v>
      </c>
      <c r="F255" s="549">
        <f t="shared" si="37"/>
        <v>0</v>
      </c>
      <c r="G255" s="559"/>
      <c r="H255" s="433"/>
      <c r="I255" s="187">
        <v>3.0179999999999998</v>
      </c>
      <c r="J255" s="187">
        <v>2.7320000000000002</v>
      </c>
      <c r="K255" s="246">
        <f t="shared" si="43"/>
        <v>45031</v>
      </c>
      <c r="L255" s="148">
        <f t="shared" si="44"/>
        <v>44331</v>
      </c>
      <c r="M255" s="186">
        <f t="shared" si="38"/>
        <v>4.0857142857142801E-4</v>
      </c>
      <c r="N255" s="549">
        <f t="shared" si="45"/>
        <v>700</v>
      </c>
      <c r="O255" s="49">
        <f t="shared" si="39"/>
        <v>32</v>
      </c>
      <c r="P255" s="113">
        <f t="shared" si="40"/>
        <v>668</v>
      </c>
      <c r="Q255" s="549">
        <f t="shared" si="41"/>
        <v>3.0049257142857142</v>
      </c>
      <c r="R255" s="186">
        <f t="shared" si="42"/>
        <v>1.6190742857142855</v>
      </c>
      <c r="S255" s="113">
        <f t="shared" si="46"/>
        <v>1.6256277895709381</v>
      </c>
      <c r="T255" s="433"/>
    </row>
    <row r="256" spans="2:20" x14ac:dyDescent="0.35">
      <c r="B256" s="116">
        <v>42767</v>
      </c>
      <c r="C256" s="186">
        <v>4.6370000000000005</v>
      </c>
      <c r="D256" s="344" t="str">
        <f t="shared" si="36"/>
        <v>14/03/2023</v>
      </c>
      <c r="E256" s="419">
        <f t="shared" si="47"/>
        <v>6.1108829568788501</v>
      </c>
      <c r="F256" s="549">
        <f t="shared" si="37"/>
        <v>0</v>
      </c>
      <c r="G256" s="559"/>
      <c r="H256" s="433"/>
      <c r="I256" s="187">
        <v>3.0030000000000001</v>
      </c>
      <c r="J256" s="187">
        <v>2.718</v>
      </c>
      <c r="K256" s="246">
        <f t="shared" si="43"/>
        <v>45031</v>
      </c>
      <c r="L256" s="148">
        <f t="shared" si="44"/>
        <v>44331</v>
      </c>
      <c r="M256" s="186">
        <f t="shared" si="38"/>
        <v>4.0714285714285733E-4</v>
      </c>
      <c r="N256" s="549">
        <f t="shared" si="45"/>
        <v>700</v>
      </c>
      <c r="O256" s="49">
        <f t="shared" si="39"/>
        <v>32</v>
      </c>
      <c r="P256" s="113">
        <f t="shared" si="40"/>
        <v>668</v>
      </c>
      <c r="Q256" s="549">
        <f t="shared" si="41"/>
        <v>2.9899714285714287</v>
      </c>
      <c r="R256" s="186">
        <f t="shared" si="42"/>
        <v>1.6470285714285717</v>
      </c>
      <c r="S256" s="113">
        <f t="shared" si="46"/>
        <v>1.6538103292163209</v>
      </c>
      <c r="T256" s="433"/>
    </row>
    <row r="257" spans="2:20" x14ac:dyDescent="0.35">
      <c r="B257" s="116">
        <v>42768</v>
      </c>
      <c r="C257" s="186">
        <v>4.6399999999999997</v>
      </c>
      <c r="D257" s="344" t="str">
        <f t="shared" si="36"/>
        <v>14/03/2023</v>
      </c>
      <c r="E257" s="419">
        <f t="shared" si="47"/>
        <v>6.108145106091718</v>
      </c>
      <c r="F257" s="549">
        <f t="shared" si="37"/>
        <v>0</v>
      </c>
      <c r="G257" s="559"/>
      <c r="H257" s="433"/>
      <c r="I257" s="187">
        <v>3.03</v>
      </c>
      <c r="J257" s="187">
        <v>2.7359999999999998</v>
      </c>
      <c r="K257" s="246">
        <f t="shared" si="43"/>
        <v>45031</v>
      </c>
      <c r="L257" s="148">
        <f t="shared" si="44"/>
        <v>44331</v>
      </c>
      <c r="M257" s="186">
        <f t="shared" si="38"/>
        <v>4.2000000000000007E-4</v>
      </c>
      <c r="N257" s="549">
        <f t="shared" si="45"/>
        <v>700</v>
      </c>
      <c r="O257" s="49">
        <f t="shared" si="39"/>
        <v>32</v>
      </c>
      <c r="P257" s="113">
        <f t="shared" si="40"/>
        <v>668</v>
      </c>
      <c r="Q257" s="549">
        <f t="shared" si="41"/>
        <v>3.0165599999999997</v>
      </c>
      <c r="R257" s="186">
        <f t="shared" si="42"/>
        <v>1.62344</v>
      </c>
      <c r="S257" s="113">
        <f t="shared" si="46"/>
        <v>1.6300288935840124</v>
      </c>
      <c r="T257" s="433"/>
    </row>
    <row r="258" spans="2:20" x14ac:dyDescent="0.35">
      <c r="B258" s="116">
        <v>42769</v>
      </c>
      <c r="C258" s="186">
        <v>4.601</v>
      </c>
      <c r="D258" s="344" t="str">
        <f t="shared" si="36"/>
        <v>14/03/2023</v>
      </c>
      <c r="E258" s="419">
        <f t="shared" si="47"/>
        <v>6.1054072553045859</v>
      </c>
      <c r="F258" s="549">
        <f t="shared" si="37"/>
        <v>0</v>
      </c>
      <c r="G258" s="559"/>
      <c r="H258" s="433"/>
      <c r="I258" s="187">
        <v>3.0230000000000001</v>
      </c>
      <c r="J258" s="187">
        <v>2.73</v>
      </c>
      <c r="K258" s="246">
        <f t="shared" si="43"/>
        <v>45031</v>
      </c>
      <c r="L258" s="148">
        <f t="shared" si="44"/>
        <v>44331</v>
      </c>
      <c r="M258" s="186">
        <f t="shared" si="38"/>
        <v>4.1857142857142879E-4</v>
      </c>
      <c r="N258" s="549">
        <f t="shared" si="45"/>
        <v>700</v>
      </c>
      <c r="O258" s="49">
        <f t="shared" si="39"/>
        <v>32</v>
      </c>
      <c r="P258" s="113">
        <f t="shared" si="40"/>
        <v>668</v>
      </c>
      <c r="Q258" s="549">
        <f t="shared" si="41"/>
        <v>3.0096057142857142</v>
      </c>
      <c r="R258" s="186">
        <f t="shared" si="42"/>
        <v>1.5913942857142858</v>
      </c>
      <c r="S258" s="113">
        <f t="shared" si="46"/>
        <v>1.5977256251457961</v>
      </c>
      <c r="T258" s="433"/>
    </row>
    <row r="259" spans="2:20" x14ac:dyDescent="0.35">
      <c r="B259" s="116">
        <v>42772</v>
      </c>
      <c r="C259" s="186" t="s">
        <v>437</v>
      </c>
      <c r="D259" s="344" t="str">
        <f t="shared" si="36"/>
        <v>14/03/2023</v>
      </c>
      <c r="E259" s="419" t="str">
        <f t="shared" si="47"/>
        <v/>
      </c>
      <c r="F259" s="549">
        <f t="shared" si="37"/>
        <v>0</v>
      </c>
      <c r="G259" s="559"/>
      <c r="H259" s="433"/>
      <c r="I259" s="187" t="s">
        <v>437</v>
      </c>
      <c r="J259" s="187" t="s">
        <v>437</v>
      </c>
      <c r="K259" s="246">
        <f t="shared" si="43"/>
        <v>45031</v>
      </c>
      <c r="L259" s="148">
        <f t="shared" si="44"/>
        <v>44331</v>
      </c>
      <c r="M259" s="186" t="str">
        <f t="shared" si="38"/>
        <v/>
      </c>
      <c r="N259" s="549">
        <f t="shared" si="45"/>
        <v>700</v>
      </c>
      <c r="O259" s="49">
        <f t="shared" si="39"/>
        <v>32</v>
      </c>
      <c r="P259" s="113">
        <f t="shared" si="40"/>
        <v>668</v>
      </c>
      <c r="Q259" s="549" t="str">
        <f t="shared" si="41"/>
        <v/>
      </c>
      <c r="R259" s="186" t="str">
        <f t="shared" si="42"/>
        <v/>
      </c>
      <c r="S259" s="113" t="str">
        <f t="shared" si="46"/>
        <v/>
      </c>
      <c r="T259" s="433"/>
    </row>
    <row r="260" spans="2:20" x14ac:dyDescent="0.35">
      <c r="B260" s="116">
        <v>42773</v>
      </c>
      <c r="C260" s="186">
        <v>4.5890000000000004</v>
      </c>
      <c r="D260" s="344" t="str">
        <f t="shared" si="36"/>
        <v>14/03/2023</v>
      </c>
      <c r="E260" s="419">
        <f t="shared" si="47"/>
        <v>6.0944558521560577</v>
      </c>
      <c r="F260" s="549">
        <f t="shared" si="37"/>
        <v>0</v>
      </c>
      <c r="G260" s="559"/>
      <c r="H260" s="433"/>
      <c r="I260" s="187">
        <v>2.9550000000000001</v>
      </c>
      <c r="J260" s="187">
        <v>2.6710000000000003</v>
      </c>
      <c r="K260" s="246">
        <f t="shared" si="43"/>
        <v>45031</v>
      </c>
      <c r="L260" s="148">
        <f t="shared" si="44"/>
        <v>44331</v>
      </c>
      <c r="M260" s="186">
        <f t="shared" si="38"/>
        <v>4.0571428571428545E-4</v>
      </c>
      <c r="N260" s="549">
        <f t="shared" si="45"/>
        <v>700</v>
      </c>
      <c r="O260" s="49">
        <f t="shared" si="39"/>
        <v>32</v>
      </c>
      <c r="P260" s="113">
        <f t="shared" si="40"/>
        <v>668</v>
      </c>
      <c r="Q260" s="549">
        <f t="shared" si="41"/>
        <v>2.9420171428571429</v>
      </c>
      <c r="R260" s="186">
        <f t="shared" si="42"/>
        <v>1.6469828571428575</v>
      </c>
      <c r="S260" s="113">
        <f t="shared" si="46"/>
        <v>1.6537642384721662</v>
      </c>
      <c r="T260" s="433"/>
    </row>
    <row r="261" spans="2:20" x14ac:dyDescent="0.35">
      <c r="B261" s="116">
        <v>42774</v>
      </c>
      <c r="C261" s="186">
        <v>4.5380000000000003</v>
      </c>
      <c r="D261" s="344" t="str">
        <f t="shared" si="36"/>
        <v>14/03/2023</v>
      </c>
      <c r="E261" s="419">
        <f t="shared" si="47"/>
        <v>6.0917180013689256</v>
      </c>
      <c r="F261" s="549">
        <f t="shared" si="37"/>
        <v>0</v>
      </c>
      <c r="G261" s="559"/>
      <c r="H261" s="433"/>
      <c r="I261" s="187">
        <v>2.9079999999999999</v>
      </c>
      <c r="J261" s="187">
        <v>2.629</v>
      </c>
      <c r="K261" s="246">
        <f t="shared" si="43"/>
        <v>45031</v>
      </c>
      <c r="L261" s="148">
        <f t="shared" si="44"/>
        <v>44331</v>
      </c>
      <c r="M261" s="186">
        <f t="shared" si="38"/>
        <v>3.9857142857142847E-4</v>
      </c>
      <c r="N261" s="549">
        <f t="shared" si="45"/>
        <v>700</v>
      </c>
      <c r="O261" s="49">
        <f t="shared" si="39"/>
        <v>32</v>
      </c>
      <c r="P261" s="113">
        <f t="shared" si="40"/>
        <v>668</v>
      </c>
      <c r="Q261" s="549">
        <f t="shared" si="41"/>
        <v>2.8952457142857142</v>
      </c>
      <c r="R261" s="186">
        <f t="shared" si="42"/>
        <v>1.6427542857142861</v>
      </c>
      <c r="S261" s="113">
        <f t="shared" si="46"/>
        <v>1.6495008898223862</v>
      </c>
      <c r="T261" s="433"/>
    </row>
    <row r="262" spans="2:20" x14ac:dyDescent="0.35">
      <c r="B262" s="116">
        <v>42775</v>
      </c>
      <c r="C262" s="186">
        <v>4.532</v>
      </c>
      <c r="D262" s="344" t="str">
        <f t="shared" si="36"/>
        <v>14/03/2023</v>
      </c>
      <c r="E262" s="419">
        <f t="shared" si="47"/>
        <v>6.0889801505817935</v>
      </c>
      <c r="F262" s="549">
        <f t="shared" si="37"/>
        <v>0</v>
      </c>
      <c r="G262" s="559"/>
      <c r="H262" s="433"/>
      <c r="I262" s="187">
        <v>2.8050000000000002</v>
      </c>
      <c r="J262" s="187">
        <v>2.532</v>
      </c>
      <c r="K262" s="246">
        <f t="shared" si="43"/>
        <v>45031</v>
      </c>
      <c r="L262" s="148">
        <f t="shared" si="44"/>
        <v>44331</v>
      </c>
      <c r="M262" s="186">
        <f t="shared" si="38"/>
        <v>3.9000000000000021E-4</v>
      </c>
      <c r="N262" s="549">
        <f t="shared" si="45"/>
        <v>700</v>
      </c>
      <c r="O262" s="49">
        <f t="shared" si="39"/>
        <v>32</v>
      </c>
      <c r="P262" s="113">
        <f t="shared" si="40"/>
        <v>668</v>
      </c>
      <c r="Q262" s="549">
        <f t="shared" si="41"/>
        <v>2.7925200000000001</v>
      </c>
      <c r="R262" s="186">
        <f t="shared" si="42"/>
        <v>1.7394799999999999</v>
      </c>
      <c r="S262" s="113">
        <f t="shared" si="46"/>
        <v>1.7470444766759963</v>
      </c>
      <c r="T262" s="433"/>
    </row>
    <row r="263" spans="2:20" x14ac:dyDescent="0.35">
      <c r="B263" s="116">
        <v>42776</v>
      </c>
      <c r="C263" s="186">
        <v>4.5229999999999997</v>
      </c>
      <c r="D263" s="344" t="str">
        <f t="shared" si="36"/>
        <v>14/03/2023</v>
      </c>
      <c r="E263" s="419">
        <f t="shared" si="47"/>
        <v>6.0862422997946615</v>
      </c>
      <c r="F263" s="549">
        <f t="shared" si="37"/>
        <v>0</v>
      </c>
      <c r="G263" s="559"/>
      <c r="H263" s="433"/>
      <c r="I263" s="187">
        <v>2.8319999999999999</v>
      </c>
      <c r="J263" s="187">
        <v>2.5609999999999999</v>
      </c>
      <c r="K263" s="246">
        <f t="shared" si="43"/>
        <v>45031</v>
      </c>
      <c r="L263" s="148">
        <f t="shared" si="44"/>
        <v>44331</v>
      </c>
      <c r="M263" s="186">
        <f t="shared" si="38"/>
        <v>3.87142857142857E-4</v>
      </c>
      <c r="N263" s="549">
        <f t="shared" si="45"/>
        <v>700</v>
      </c>
      <c r="O263" s="49">
        <f t="shared" si="39"/>
        <v>32</v>
      </c>
      <c r="P263" s="113">
        <f t="shared" si="40"/>
        <v>668</v>
      </c>
      <c r="Q263" s="549">
        <f t="shared" si="41"/>
        <v>2.8196114285714282</v>
      </c>
      <c r="R263" s="186">
        <f t="shared" si="42"/>
        <v>1.7033885714285715</v>
      </c>
      <c r="S263" s="113">
        <f t="shared" si="46"/>
        <v>1.7106424029917466</v>
      </c>
      <c r="T263" s="433"/>
    </row>
    <row r="264" spans="2:20" x14ac:dyDescent="0.35">
      <c r="B264" s="116">
        <v>42779</v>
      </c>
      <c r="C264" s="186">
        <v>4.5270000000000001</v>
      </c>
      <c r="D264" s="344" t="str">
        <f t="shared" si="36"/>
        <v>14/03/2023</v>
      </c>
      <c r="E264" s="419">
        <f t="shared" si="47"/>
        <v>6.0780287474332653</v>
      </c>
      <c r="F264" s="549">
        <f t="shared" si="37"/>
        <v>0</v>
      </c>
      <c r="G264" s="559"/>
      <c r="H264" s="433"/>
      <c r="I264" s="187">
        <v>2.8369999999999997</v>
      </c>
      <c r="J264" s="187">
        <v>2.5670000000000002</v>
      </c>
      <c r="K264" s="246">
        <f t="shared" si="43"/>
        <v>45031</v>
      </c>
      <c r="L264" s="148">
        <f t="shared" si="44"/>
        <v>44331</v>
      </c>
      <c r="M264" s="186">
        <f t="shared" si="38"/>
        <v>3.8571428571428513E-4</v>
      </c>
      <c r="N264" s="549">
        <f t="shared" si="45"/>
        <v>700</v>
      </c>
      <c r="O264" s="49">
        <f t="shared" si="39"/>
        <v>32</v>
      </c>
      <c r="P264" s="113">
        <f t="shared" si="40"/>
        <v>668</v>
      </c>
      <c r="Q264" s="549">
        <f t="shared" si="41"/>
        <v>2.8246571428571428</v>
      </c>
      <c r="R264" s="186">
        <f t="shared" si="42"/>
        <v>1.7023428571428574</v>
      </c>
      <c r="S264" s="113">
        <f t="shared" si="46"/>
        <v>1.7095877851510233</v>
      </c>
      <c r="T264" s="433"/>
    </row>
    <row r="265" spans="2:20" x14ac:dyDescent="0.35">
      <c r="B265" s="116">
        <v>42780</v>
      </c>
      <c r="C265" s="186">
        <v>4.5649999999999995</v>
      </c>
      <c r="D265" s="344" t="str">
        <f t="shared" si="36"/>
        <v>14/03/2023</v>
      </c>
      <c r="E265" s="419">
        <f t="shared" si="47"/>
        <v>6.0752908966461332</v>
      </c>
      <c r="F265" s="549">
        <f t="shared" si="37"/>
        <v>0</v>
      </c>
      <c r="G265" s="559"/>
      <c r="H265" s="433"/>
      <c r="I265" s="187">
        <v>2.8580000000000001</v>
      </c>
      <c r="J265" s="187">
        <v>2.5869999999999997</v>
      </c>
      <c r="K265" s="246">
        <f t="shared" si="43"/>
        <v>45031</v>
      </c>
      <c r="L265" s="148">
        <f t="shared" si="44"/>
        <v>44331</v>
      </c>
      <c r="M265" s="186">
        <f t="shared" si="38"/>
        <v>3.8714285714285765E-4</v>
      </c>
      <c r="N265" s="549">
        <f t="shared" si="45"/>
        <v>700</v>
      </c>
      <c r="O265" s="49">
        <f t="shared" si="39"/>
        <v>32</v>
      </c>
      <c r="P265" s="113">
        <f t="shared" si="40"/>
        <v>668</v>
      </c>
      <c r="Q265" s="549">
        <f t="shared" si="41"/>
        <v>2.8456114285714285</v>
      </c>
      <c r="R265" s="186">
        <f t="shared" si="42"/>
        <v>1.719388571428571</v>
      </c>
      <c r="S265" s="113">
        <f t="shared" si="46"/>
        <v>1.7267793140774756</v>
      </c>
      <c r="T265" s="433"/>
    </row>
    <row r="266" spans="2:20" x14ac:dyDescent="0.35">
      <c r="B266" s="116">
        <v>42781</v>
      </c>
      <c r="C266" s="186">
        <v>4.6100000000000003</v>
      </c>
      <c r="D266" s="344" t="str">
        <f t="shared" si="36"/>
        <v>14/03/2023</v>
      </c>
      <c r="E266" s="419">
        <f t="shared" si="47"/>
        <v>6.0725530458590002</v>
      </c>
      <c r="F266" s="549">
        <f t="shared" si="37"/>
        <v>0</v>
      </c>
      <c r="G266" s="559"/>
      <c r="H266" s="433"/>
      <c r="I266" s="187">
        <v>2.8970000000000002</v>
      </c>
      <c r="J266" s="187">
        <v>2.6259999999999999</v>
      </c>
      <c r="K266" s="246">
        <f t="shared" si="43"/>
        <v>45031</v>
      </c>
      <c r="L266" s="148">
        <f t="shared" si="44"/>
        <v>44331</v>
      </c>
      <c r="M266" s="186">
        <f t="shared" si="38"/>
        <v>3.8714285714285765E-4</v>
      </c>
      <c r="N266" s="549">
        <f t="shared" si="45"/>
        <v>700</v>
      </c>
      <c r="O266" s="49">
        <f t="shared" si="39"/>
        <v>32</v>
      </c>
      <c r="P266" s="113">
        <f t="shared" si="40"/>
        <v>668</v>
      </c>
      <c r="Q266" s="549">
        <f t="shared" si="41"/>
        <v>2.8846114285714286</v>
      </c>
      <c r="R266" s="186">
        <f t="shared" si="42"/>
        <v>1.7253885714285717</v>
      </c>
      <c r="S266" s="113">
        <f t="shared" si="46"/>
        <v>1.7328309857346014</v>
      </c>
      <c r="T266" s="433"/>
    </row>
    <row r="267" spans="2:20" x14ac:dyDescent="0.35">
      <c r="B267" s="116">
        <v>42782</v>
      </c>
      <c r="C267" s="186">
        <v>4.5979999999999999</v>
      </c>
      <c r="D267" s="344" t="str">
        <f t="shared" si="36"/>
        <v>14/03/2023</v>
      </c>
      <c r="E267" s="419">
        <f t="shared" si="47"/>
        <v>6.0698151950718682</v>
      </c>
      <c r="F267" s="549">
        <f t="shared" si="37"/>
        <v>0</v>
      </c>
      <c r="G267" s="559"/>
      <c r="H267" s="433"/>
      <c r="I267" s="187">
        <v>2.9459999999999997</v>
      </c>
      <c r="J267" s="187">
        <v>2.677</v>
      </c>
      <c r="K267" s="246">
        <f t="shared" si="43"/>
        <v>45031</v>
      </c>
      <c r="L267" s="148">
        <f t="shared" si="44"/>
        <v>44331</v>
      </c>
      <c r="M267" s="186">
        <f t="shared" si="38"/>
        <v>3.8428571428571385E-4</v>
      </c>
      <c r="N267" s="549">
        <f t="shared" si="45"/>
        <v>700</v>
      </c>
      <c r="O267" s="49">
        <f t="shared" si="39"/>
        <v>32</v>
      </c>
      <c r="P267" s="113">
        <f t="shared" si="40"/>
        <v>668</v>
      </c>
      <c r="Q267" s="549">
        <f t="shared" si="41"/>
        <v>2.9337028571428569</v>
      </c>
      <c r="R267" s="186">
        <f t="shared" si="42"/>
        <v>1.6642971428571429</v>
      </c>
      <c r="S267" s="113">
        <f t="shared" si="46"/>
        <v>1.6712218553064373</v>
      </c>
      <c r="T267" s="433"/>
    </row>
    <row r="268" spans="2:20" x14ac:dyDescent="0.35">
      <c r="B268" s="116">
        <v>42783</v>
      </c>
      <c r="C268" s="186">
        <v>4.6100000000000003</v>
      </c>
      <c r="D268" s="344" t="str">
        <f t="shared" si="36"/>
        <v>14/03/2023</v>
      </c>
      <c r="E268" s="419">
        <f t="shared" si="47"/>
        <v>6.0670773442847361</v>
      </c>
      <c r="F268" s="549">
        <f t="shared" si="37"/>
        <v>0</v>
      </c>
      <c r="G268" s="559"/>
      <c r="H268" s="433"/>
      <c r="I268" s="187">
        <v>2.9220000000000002</v>
      </c>
      <c r="J268" s="187">
        <v>2.6480000000000001</v>
      </c>
      <c r="K268" s="246">
        <f t="shared" si="43"/>
        <v>45031</v>
      </c>
      <c r="L268" s="148">
        <f t="shared" si="44"/>
        <v>44331</v>
      </c>
      <c r="M268" s="186">
        <f t="shared" si="38"/>
        <v>3.9142857142857143E-4</v>
      </c>
      <c r="N268" s="549">
        <f t="shared" si="45"/>
        <v>700</v>
      </c>
      <c r="O268" s="49">
        <f t="shared" si="39"/>
        <v>32</v>
      </c>
      <c r="P268" s="113">
        <f t="shared" si="40"/>
        <v>668</v>
      </c>
      <c r="Q268" s="549">
        <f t="shared" si="41"/>
        <v>2.9094742857142859</v>
      </c>
      <c r="R268" s="186">
        <f t="shared" si="42"/>
        <v>1.7005257142857144</v>
      </c>
      <c r="S268" s="113">
        <f t="shared" si="46"/>
        <v>1.7077551835480653</v>
      </c>
      <c r="T268" s="433"/>
    </row>
    <row r="269" spans="2:20" x14ac:dyDescent="0.35">
      <c r="B269" s="116">
        <v>42786</v>
      </c>
      <c r="C269" s="186">
        <v>4.5759999999999996</v>
      </c>
      <c r="D269" s="344" t="str">
        <f t="shared" si="36"/>
        <v>14/03/2023</v>
      </c>
      <c r="E269" s="419">
        <f t="shared" si="47"/>
        <v>6.0588637919233399</v>
      </c>
      <c r="F269" s="549">
        <f t="shared" si="37"/>
        <v>0</v>
      </c>
      <c r="G269" s="559"/>
      <c r="H269" s="433"/>
      <c r="I269" s="187">
        <v>2.899</v>
      </c>
      <c r="J269" s="187">
        <v>2.6240000000000001</v>
      </c>
      <c r="K269" s="246">
        <f t="shared" si="43"/>
        <v>45031</v>
      </c>
      <c r="L269" s="148">
        <f t="shared" si="44"/>
        <v>44331</v>
      </c>
      <c r="M269" s="186">
        <f t="shared" si="38"/>
        <v>3.9285714285714271E-4</v>
      </c>
      <c r="N269" s="549">
        <f t="shared" si="45"/>
        <v>700</v>
      </c>
      <c r="O269" s="49">
        <f t="shared" si="39"/>
        <v>32</v>
      </c>
      <c r="P269" s="113">
        <f t="shared" si="40"/>
        <v>668</v>
      </c>
      <c r="Q269" s="549">
        <f t="shared" si="41"/>
        <v>2.8864285714285716</v>
      </c>
      <c r="R269" s="186">
        <f t="shared" si="42"/>
        <v>1.6895714285714281</v>
      </c>
      <c r="S269" s="113">
        <f t="shared" si="46"/>
        <v>1.6967080576020477</v>
      </c>
      <c r="T269" s="433"/>
    </row>
    <row r="270" spans="2:20" x14ac:dyDescent="0.35">
      <c r="B270" s="116">
        <v>42787</v>
      </c>
      <c r="C270" s="186">
        <v>4.5649999999999995</v>
      </c>
      <c r="D270" s="344" t="str">
        <f t="shared" si="36"/>
        <v>14/03/2023</v>
      </c>
      <c r="E270" s="419">
        <f t="shared" si="47"/>
        <v>6.0561259411362078</v>
      </c>
      <c r="F270" s="549">
        <f t="shared" si="37"/>
        <v>0</v>
      </c>
      <c r="G270" s="559"/>
      <c r="H270" s="433"/>
      <c r="I270" s="187">
        <v>2.899</v>
      </c>
      <c r="J270" s="187">
        <v>2.6240000000000001</v>
      </c>
      <c r="K270" s="246">
        <f t="shared" si="43"/>
        <v>45031</v>
      </c>
      <c r="L270" s="148">
        <f t="shared" si="44"/>
        <v>44331</v>
      </c>
      <c r="M270" s="186">
        <f t="shared" si="38"/>
        <v>3.9285714285714271E-4</v>
      </c>
      <c r="N270" s="549">
        <f t="shared" si="45"/>
        <v>700</v>
      </c>
      <c r="O270" s="49">
        <f t="shared" si="39"/>
        <v>32</v>
      </c>
      <c r="P270" s="113">
        <f t="shared" si="40"/>
        <v>668</v>
      </c>
      <c r="Q270" s="549">
        <f t="shared" si="41"/>
        <v>2.8864285714285716</v>
      </c>
      <c r="R270" s="186">
        <f t="shared" si="42"/>
        <v>1.6785714285714279</v>
      </c>
      <c r="S270" s="113">
        <f t="shared" si="46"/>
        <v>1.6856154336734486</v>
      </c>
      <c r="T270" s="433"/>
    </row>
    <row r="271" spans="2:20" x14ac:dyDescent="0.35">
      <c r="B271" s="116">
        <v>42788</v>
      </c>
      <c r="C271" s="186">
        <v>4.569</v>
      </c>
      <c r="D271" s="344" t="str">
        <f t="shared" ref="D271:D275" si="48">C$14</f>
        <v>14/03/2023</v>
      </c>
      <c r="E271" s="419">
        <f t="shared" si="47"/>
        <v>6.0533880903490758</v>
      </c>
      <c r="F271" s="549">
        <f t="shared" si="37"/>
        <v>0</v>
      </c>
      <c r="G271" s="559"/>
      <c r="H271" s="433"/>
      <c r="I271" s="187">
        <v>2.899</v>
      </c>
      <c r="J271" s="187">
        <v>2.6259999999999999</v>
      </c>
      <c r="K271" s="246">
        <f t="shared" si="43"/>
        <v>45031</v>
      </c>
      <c r="L271" s="148">
        <f t="shared" si="44"/>
        <v>44331</v>
      </c>
      <c r="M271" s="186">
        <f t="shared" si="38"/>
        <v>3.9000000000000021E-4</v>
      </c>
      <c r="N271" s="549">
        <f t="shared" si="45"/>
        <v>700</v>
      </c>
      <c r="O271" s="49">
        <f t="shared" si="39"/>
        <v>32</v>
      </c>
      <c r="P271" s="113">
        <f t="shared" si="40"/>
        <v>668</v>
      </c>
      <c r="Q271" s="549">
        <f t="shared" si="41"/>
        <v>2.88652</v>
      </c>
      <c r="R271" s="186">
        <f t="shared" ref="R271:R275" si="49">IFERROR(C271-Q271,"")</f>
        <v>1.68248</v>
      </c>
      <c r="S271" s="113">
        <f t="shared" si="46"/>
        <v>1.689556847376017</v>
      </c>
      <c r="T271" s="433"/>
    </row>
    <row r="272" spans="2:20" x14ac:dyDescent="0.35">
      <c r="B272" s="116">
        <v>42789</v>
      </c>
      <c r="C272" s="186">
        <v>4.5</v>
      </c>
      <c r="D272" s="344" t="str">
        <f t="shared" si="48"/>
        <v>14/03/2023</v>
      </c>
      <c r="E272" s="419">
        <f t="shared" si="47"/>
        <v>6.0506502395619437</v>
      </c>
      <c r="F272" s="549">
        <f t="shared" si="37"/>
        <v>0</v>
      </c>
      <c r="G272" s="559"/>
      <c r="H272" s="433"/>
      <c r="I272" s="187">
        <v>2.8740000000000001</v>
      </c>
      <c r="J272" s="187">
        <v>2.609</v>
      </c>
      <c r="K272" s="246">
        <f t="shared" ref="K272:K275" si="50">$I$14</f>
        <v>45031</v>
      </c>
      <c r="L272" s="148">
        <f t="shared" ref="L272:L275" si="51">$J$14</f>
        <v>44331</v>
      </c>
      <c r="M272" s="186">
        <f t="shared" si="38"/>
        <v>3.7857142857142874E-4</v>
      </c>
      <c r="N272" s="549">
        <f t="shared" ref="N272:N275" si="52">K272-L272</f>
        <v>700</v>
      </c>
      <c r="O272" s="49">
        <f t="shared" si="39"/>
        <v>32</v>
      </c>
      <c r="P272" s="113">
        <f t="shared" si="40"/>
        <v>668</v>
      </c>
      <c r="Q272" s="549">
        <f t="shared" si="41"/>
        <v>2.8618857142857146</v>
      </c>
      <c r="R272" s="186">
        <f t="shared" si="49"/>
        <v>1.6381142857142854</v>
      </c>
      <c r="S272" s="113">
        <f t="shared" ref="S272:S275" si="53">IF(R272="","",((1+R272/200)^2-1)*100)</f>
        <v>1.6448228317469615</v>
      </c>
      <c r="T272" s="433"/>
    </row>
    <row r="273" spans="2:20" x14ac:dyDescent="0.35">
      <c r="B273" s="116">
        <v>42790</v>
      </c>
      <c r="C273" s="186">
        <v>4.4850000000000003</v>
      </c>
      <c r="D273" s="344" t="str">
        <f t="shared" si="48"/>
        <v>14/03/2023</v>
      </c>
      <c r="E273" s="419">
        <f t="shared" si="47"/>
        <v>6.0479123887748116</v>
      </c>
      <c r="F273" s="549">
        <f t="shared" si="37"/>
        <v>0</v>
      </c>
      <c r="G273" s="559"/>
      <c r="H273" s="433"/>
      <c r="I273" s="187">
        <v>2.8479999999999999</v>
      </c>
      <c r="J273" s="187">
        <v>2.597</v>
      </c>
      <c r="K273" s="246">
        <f t="shared" si="50"/>
        <v>45031</v>
      </c>
      <c r="L273" s="148">
        <f t="shared" si="51"/>
        <v>44331</v>
      </c>
      <c r="M273" s="186">
        <f t="shared" si="38"/>
        <v>3.5857142857142842E-4</v>
      </c>
      <c r="N273" s="549">
        <f t="shared" si="52"/>
        <v>700</v>
      </c>
      <c r="O273" s="49">
        <f t="shared" si="39"/>
        <v>32</v>
      </c>
      <c r="P273" s="113">
        <f t="shared" si="40"/>
        <v>668</v>
      </c>
      <c r="Q273" s="549">
        <f t="shared" si="41"/>
        <v>2.8365257142857141</v>
      </c>
      <c r="R273" s="186">
        <f t="shared" si="49"/>
        <v>1.6484742857142862</v>
      </c>
      <c r="S273" s="113">
        <f t="shared" si="53"/>
        <v>1.655267954390971</v>
      </c>
      <c r="T273" s="433"/>
    </row>
    <row r="274" spans="2:20" x14ac:dyDescent="0.35">
      <c r="B274" s="116">
        <v>42793</v>
      </c>
      <c r="C274" s="186">
        <v>4.4879999999999995</v>
      </c>
      <c r="D274" s="344" t="str">
        <f t="shared" si="48"/>
        <v>14/03/2023</v>
      </c>
      <c r="E274" s="419">
        <f t="shared" si="47"/>
        <v>6.0396988364134154</v>
      </c>
      <c r="F274" s="549">
        <f t="shared" si="37"/>
        <v>0</v>
      </c>
      <c r="G274" s="559"/>
      <c r="H274" s="433"/>
      <c r="I274" s="187">
        <v>2.8319999999999999</v>
      </c>
      <c r="J274" s="187">
        <v>2.5830000000000002</v>
      </c>
      <c r="K274" s="246">
        <f t="shared" si="50"/>
        <v>45031</v>
      </c>
      <c r="L274" s="148">
        <f t="shared" si="51"/>
        <v>44331</v>
      </c>
      <c r="M274" s="186">
        <f t="shared" si="38"/>
        <v>3.5571428571428521E-4</v>
      </c>
      <c r="N274" s="549">
        <f t="shared" si="52"/>
        <v>700</v>
      </c>
      <c r="O274" s="49">
        <f t="shared" si="39"/>
        <v>32</v>
      </c>
      <c r="P274" s="113">
        <f t="shared" si="40"/>
        <v>668</v>
      </c>
      <c r="Q274" s="549">
        <f t="shared" si="41"/>
        <v>2.8206171428571429</v>
      </c>
      <c r="R274" s="186">
        <f t="shared" si="49"/>
        <v>1.6673828571428566</v>
      </c>
      <c r="S274" s="113">
        <f t="shared" si="53"/>
        <v>1.674333271123607</v>
      </c>
      <c r="T274" s="433"/>
    </row>
    <row r="275" spans="2:20" x14ac:dyDescent="0.35">
      <c r="B275" s="116">
        <v>42794</v>
      </c>
      <c r="C275" s="55">
        <v>4.4859999999999998</v>
      </c>
      <c r="D275" s="192" t="str">
        <f t="shared" si="48"/>
        <v>14/03/2023</v>
      </c>
      <c r="E275" s="421">
        <f t="shared" si="47"/>
        <v>6.0369609856262834</v>
      </c>
      <c r="F275" s="552">
        <f t="shared" si="37"/>
        <v>0</v>
      </c>
      <c r="G275" s="559"/>
      <c r="H275" s="433"/>
      <c r="I275" s="188">
        <v>2.8460000000000001</v>
      </c>
      <c r="J275" s="188">
        <v>2.5979999999999999</v>
      </c>
      <c r="K275" s="541">
        <f t="shared" si="50"/>
        <v>45031</v>
      </c>
      <c r="L275" s="147">
        <f t="shared" si="51"/>
        <v>44331</v>
      </c>
      <c r="M275" s="55">
        <f t="shared" si="38"/>
        <v>3.5428571428571459E-4</v>
      </c>
      <c r="N275" s="552">
        <f t="shared" si="52"/>
        <v>700</v>
      </c>
      <c r="O275" s="114">
        <f t="shared" si="39"/>
        <v>32</v>
      </c>
      <c r="P275" s="114">
        <f t="shared" si="40"/>
        <v>668</v>
      </c>
      <c r="Q275" s="552">
        <f t="shared" si="41"/>
        <v>2.8346628571428574</v>
      </c>
      <c r="R275" s="188">
        <f t="shared" si="49"/>
        <v>1.6513371428571424</v>
      </c>
      <c r="S275" s="114">
        <f t="shared" si="53"/>
        <v>1.658154428755565</v>
      </c>
      <c r="T275" s="433"/>
    </row>
    <row r="276" spans="2:20" ht="15" thickBot="1" x14ac:dyDescent="0.4">
      <c r="B276" s="433"/>
      <c r="C276" s="433" t="s">
        <v>437</v>
      </c>
      <c r="D276" s="262" t="s">
        <v>63</v>
      </c>
      <c r="E276" s="566">
        <f>AVERAGE(E15:E275)</f>
        <v>6.5316928670010448</v>
      </c>
      <c r="F276" s="433"/>
      <c r="G276" s="433"/>
      <c r="H276" s="433"/>
      <c r="I276" s="433"/>
      <c r="J276" s="433"/>
      <c r="K276" s="433"/>
      <c r="L276" s="433"/>
      <c r="M276" s="433"/>
      <c r="N276" s="433"/>
      <c r="O276" s="433"/>
      <c r="P276" s="433"/>
      <c r="Q276" s="433"/>
      <c r="R276" s="433"/>
      <c r="S276" s="567">
        <f>AVERAGE(S15:S275)</f>
        <v>1.6549787602799328</v>
      </c>
      <c r="T276" s="433"/>
    </row>
    <row r="277" spans="2:20" ht="15" thickTop="1" x14ac:dyDescent="0.35">
      <c r="B277" s="433"/>
      <c r="C277" s="433" t="s">
        <v>437</v>
      </c>
      <c r="D277" s="433"/>
      <c r="E277" s="433"/>
      <c r="F277" s="433"/>
      <c r="G277" s="433"/>
      <c r="H277" s="433"/>
      <c r="I277" s="433"/>
      <c r="J277" s="433"/>
      <c r="K277" s="433"/>
      <c r="L277" s="433"/>
      <c r="M277" s="433"/>
      <c r="N277" s="433"/>
      <c r="O277" s="433"/>
      <c r="P277" s="433"/>
      <c r="Q277" s="433"/>
      <c r="R277" s="433"/>
      <c r="S277" s="433"/>
      <c r="T277" s="433"/>
    </row>
    <row r="278" spans="2:20" x14ac:dyDescent="0.35">
      <c r="B278" s="433"/>
      <c r="C278" s="433"/>
      <c r="D278" s="433"/>
      <c r="E278" s="433"/>
      <c r="F278" s="433"/>
      <c r="G278" s="208"/>
      <c r="H278" s="433"/>
      <c r="I278" s="433"/>
      <c r="J278" s="433"/>
      <c r="K278" s="433"/>
      <c r="L278" s="433"/>
      <c r="M278" s="433"/>
      <c r="N278" s="433"/>
      <c r="O278" s="433"/>
      <c r="P278" s="433"/>
      <c r="Q278" s="433"/>
      <c r="R278" s="433"/>
      <c r="S278" s="433"/>
      <c r="T278" s="433"/>
    </row>
    <row r="279" spans="2:20" x14ac:dyDescent="0.35">
      <c r="B279" s="433"/>
      <c r="C279" s="671" t="s">
        <v>61</v>
      </c>
      <c r="D279" s="672"/>
      <c r="E279" s="672"/>
      <c r="F279" s="673"/>
      <c r="G279" s="575"/>
      <c r="H279" s="575"/>
      <c r="I279" s="671" t="s">
        <v>61</v>
      </c>
      <c r="J279" s="672"/>
      <c r="K279" s="672"/>
      <c r="L279" s="672"/>
      <c r="M279" s="672"/>
      <c r="N279" s="672"/>
      <c r="O279" s="672"/>
      <c r="P279" s="672"/>
      <c r="Q279" s="673"/>
      <c r="R279" s="575"/>
      <c r="S279" s="677" t="s">
        <v>780</v>
      </c>
      <c r="T279" s="433"/>
    </row>
    <row r="280" spans="2:20" x14ac:dyDescent="0.35">
      <c r="B280" s="433"/>
      <c r="C280" s="674" t="s">
        <v>330</v>
      </c>
      <c r="D280" s="675"/>
      <c r="E280" s="675"/>
      <c r="F280" s="676"/>
      <c r="G280" s="576"/>
      <c r="H280" s="576"/>
      <c r="I280" s="674" t="s">
        <v>330</v>
      </c>
      <c r="J280" s="675"/>
      <c r="K280" s="675"/>
      <c r="L280" s="675"/>
      <c r="M280" s="675"/>
      <c r="N280" s="675"/>
      <c r="O280" s="675"/>
      <c r="P280" s="675"/>
      <c r="Q280" s="676"/>
      <c r="R280" s="576"/>
      <c r="S280" s="678"/>
      <c r="T280" s="433"/>
    </row>
    <row r="281" spans="2:20" ht="14.5" customHeight="1" x14ac:dyDescent="0.35">
      <c r="B281" s="206" t="s">
        <v>102</v>
      </c>
      <c r="C281" s="214" t="s">
        <v>404</v>
      </c>
      <c r="D281" s="665" t="s">
        <v>732</v>
      </c>
      <c r="E281" s="659" t="s">
        <v>775</v>
      </c>
      <c r="F281" s="662" t="s">
        <v>602</v>
      </c>
      <c r="G281" s="532"/>
      <c r="H281" s="433"/>
      <c r="I281" s="22" t="s">
        <v>298</v>
      </c>
      <c r="J281" s="22" t="s">
        <v>297</v>
      </c>
      <c r="K281" s="564" t="s">
        <v>727</v>
      </c>
      <c r="L281" s="563" t="s">
        <v>727</v>
      </c>
      <c r="M281" s="659" t="s">
        <v>731</v>
      </c>
      <c r="N281" s="662" t="s">
        <v>603</v>
      </c>
      <c r="O281" s="662" t="s">
        <v>602</v>
      </c>
      <c r="P281" s="662" t="s">
        <v>725</v>
      </c>
      <c r="Q281" s="662" t="s">
        <v>604</v>
      </c>
      <c r="S281" s="656" t="s">
        <v>604</v>
      </c>
      <c r="T281" s="433"/>
    </row>
    <row r="282" spans="2:20" x14ac:dyDescent="0.35">
      <c r="B282" s="206" t="s">
        <v>112</v>
      </c>
      <c r="C282" s="191" t="s">
        <v>1</v>
      </c>
      <c r="D282" s="666"/>
      <c r="E282" s="660"/>
      <c r="F282" s="663"/>
      <c r="G282" s="532"/>
      <c r="H282" s="433"/>
      <c r="I282" s="22" t="s">
        <v>45</v>
      </c>
      <c r="J282" s="22" t="s">
        <v>45</v>
      </c>
      <c r="K282" s="564" t="s">
        <v>729</v>
      </c>
      <c r="L282" s="564" t="s">
        <v>730</v>
      </c>
      <c r="M282" s="660"/>
      <c r="N282" s="663"/>
      <c r="O282" s="663"/>
      <c r="P282" s="663"/>
      <c r="Q282" s="663"/>
      <c r="S282" s="657"/>
      <c r="T282" s="433"/>
    </row>
    <row r="283" spans="2:20" x14ac:dyDescent="0.35">
      <c r="B283" s="206" t="s">
        <v>108</v>
      </c>
      <c r="C283" s="191" t="s">
        <v>188</v>
      </c>
      <c r="D283" s="666"/>
      <c r="E283" s="660"/>
      <c r="F283" s="663"/>
      <c r="G283" s="532"/>
      <c r="H283" s="433"/>
      <c r="I283" s="22" t="s">
        <v>188</v>
      </c>
      <c r="J283" s="22" t="s">
        <v>188</v>
      </c>
      <c r="K283" s="564"/>
      <c r="L283" s="564"/>
      <c r="M283" s="660"/>
      <c r="N283" s="663"/>
      <c r="O283" s="663"/>
      <c r="P283" s="663"/>
      <c r="Q283" s="663"/>
      <c r="S283" s="657"/>
      <c r="T283" s="433"/>
    </row>
    <row r="284" spans="2:20" x14ac:dyDescent="0.35">
      <c r="B284" s="206" t="s">
        <v>318</v>
      </c>
      <c r="C284" s="191" t="s">
        <v>403</v>
      </c>
      <c r="D284" s="667"/>
      <c r="E284" s="661"/>
      <c r="F284" s="664"/>
      <c r="G284" s="532"/>
      <c r="H284" s="433"/>
      <c r="I284" s="148">
        <v>45031</v>
      </c>
      <c r="J284" s="116">
        <v>44331</v>
      </c>
      <c r="K284" s="564"/>
      <c r="L284" s="564"/>
      <c r="M284" s="661"/>
      <c r="N284" s="663"/>
      <c r="O284" s="664"/>
      <c r="P284" s="664"/>
      <c r="Q284" s="664"/>
      <c r="S284" s="658"/>
      <c r="T284" s="433"/>
    </row>
    <row r="285" spans="2:20" x14ac:dyDescent="0.35">
      <c r="B285" s="116">
        <v>42430</v>
      </c>
      <c r="C285" s="50" t="str">
        <f t="shared" ref="C285:C348" si="54">IF(C15="","",((1+C15/200)^2-1)*100)</f>
        <v/>
      </c>
      <c r="D285" s="568" t="str">
        <f t="shared" ref="D285:D348" si="55">$C$284</f>
        <v>14/03/2023</v>
      </c>
      <c r="E285" s="569">
        <f t="shared" ref="E285:E348" si="56">($C$14-B285)/365.25</f>
        <v>7.0335386721423685</v>
      </c>
      <c r="F285" s="113">
        <f t="shared" ref="F285:F348" si="57">C$14-D285</f>
        <v>0</v>
      </c>
      <c r="G285" s="152"/>
      <c r="H285" s="183"/>
      <c r="I285" s="56">
        <f t="shared" ref="I285:J304" si="58">IF(I15="","",((1+I15/200)^2-1)*100)</f>
        <v>2.6260172024999973</v>
      </c>
      <c r="J285" s="56">
        <f t="shared" si="58"/>
        <v>2.4670307599999886</v>
      </c>
      <c r="K285" s="524">
        <f>$I$14</f>
        <v>45031</v>
      </c>
      <c r="L285" s="544">
        <f>$J$14</f>
        <v>44331</v>
      </c>
      <c r="M285" s="186">
        <f t="shared" ref="M285:M348" si="59">IF(I285="","",(J285-I285)/($J$14-$I$14))</f>
        <v>2.2712348928572674E-4</v>
      </c>
      <c r="N285" s="546">
        <f>K285-L285</f>
        <v>700</v>
      </c>
      <c r="O285" s="49">
        <f t="shared" ref="O285:O348" si="60">K285-D285</f>
        <v>32</v>
      </c>
      <c r="P285" s="113">
        <f t="shared" ref="P285:P348" si="61">D285-L285</f>
        <v>668</v>
      </c>
      <c r="Q285" s="549">
        <f t="shared" ref="Q285:Q348" si="62">IF(I285="","",I285-(O285*M285))</f>
        <v>2.6187492508428538</v>
      </c>
      <c r="S285" s="556" t="str">
        <f t="shared" ref="S285:S348" si="63">IFERROR(C285-Q285,"")</f>
        <v/>
      </c>
      <c r="T285" s="433"/>
    </row>
    <row r="286" spans="2:20" x14ac:dyDescent="0.35">
      <c r="B286" s="116">
        <v>42431</v>
      </c>
      <c r="C286" s="49" t="str">
        <f t="shared" si="54"/>
        <v/>
      </c>
      <c r="D286" s="570" t="str">
        <f t="shared" si="55"/>
        <v>14/03/2023</v>
      </c>
      <c r="E286" s="419">
        <f t="shared" si="56"/>
        <v>7.0308008213552364</v>
      </c>
      <c r="F286" s="549">
        <f t="shared" si="57"/>
        <v>0</v>
      </c>
      <c r="G286" s="559"/>
      <c r="H286" s="433"/>
      <c r="I286" s="187">
        <f t="shared" si="58"/>
        <v>2.6969426025000187</v>
      </c>
      <c r="J286" s="187">
        <f t="shared" si="58"/>
        <v>2.5156249999999991</v>
      </c>
      <c r="K286" s="246">
        <f t="shared" ref="K286:K349" si="64">$I$14</f>
        <v>45031</v>
      </c>
      <c r="L286" s="148">
        <f t="shared" ref="L286:L349" si="65">$J$14</f>
        <v>44331</v>
      </c>
      <c r="M286" s="186">
        <f t="shared" si="59"/>
        <v>2.5902514642859941E-4</v>
      </c>
      <c r="N286" s="549">
        <f t="shared" ref="N286:N349" si="66">K286-L286</f>
        <v>700</v>
      </c>
      <c r="O286" s="49">
        <f t="shared" si="60"/>
        <v>32</v>
      </c>
      <c r="P286" s="113">
        <f t="shared" si="61"/>
        <v>668</v>
      </c>
      <c r="Q286" s="549">
        <f t="shared" si="62"/>
        <v>2.6886537978143035</v>
      </c>
      <c r="S286" s="556" t="str">
        <f t="shared" si="63"/>
        <v/>
      </c>
      <c r="T286" s="433"/>
    </row>
    <row r="287" spans="2:20" x14ac:dyDescent="0.35">
      <c r="B287" s="116">
        <v>42432</v>
      </c>
      <c r="C287" s="49" t="str">
        <f t="shared" si="54"/>
        <v/>
      </c>
      <c r="D287" s="570" t="str">
        <f t="shared" si="55"/>
        <v>14/03/2023</v>
      </c>
      <c r="E287" s="419">
        <f t="shared" si="56"/>
        <v>7.0280629705681044</v>
      </c>
      <c r="F287" s="549">
        <f t="shared" si="57"/>
        <v>0</v>
      </c>
      <c r="G287" s="559"/>
      <c r="H287" s="433"/>
      <c r="I287" s="187">
        <f t="shared" si="58"/>
        <v>2.7273467024999887</v>
      </c>
      <c r="J287" s="187">
        <f t="shared" si="58"/>
        <v>2.5318256400000072</v>
      </c>
      <c r="K287" s="246">
        <f t="shared" si="64"/>
        <v>45031</v>
      </c>
      <c r="L287" s="148">
        <f t="shared" si="65"/>
        <v>44331</v>
      </c>
      <c r="M287" s="186">
        <f t="shared" si="59"/>
        <v>2.7931580357140211E-4</v>
      </c>
      <c r="N287" s="549">
        <f t="shared" si="66"/>
        <v>700</v>
      </c>
      <c r="O287" s="49">
        <f t="shared" si="60"/>
        <v>32</v>
      </c>
      <c r="P287" s="113">
        <f t="shared" si="61"/>
        <v>668</v>
      </c>
      <c r="Q287" s="549">
        <f t="shared" si="62"/>
        <v>2.7184085967857037</v>
      </c>
      <c r="S287" s="556" t="str">
        <f t="shared" si="63"/>
        <v/>
      </c>
      <c r="T287" s="433"/>
    </row>
    <row r="288" spans="2:20" x14ac:dyDescent="0.35">
      <c r="B288" s="116">
        <v>42433</v>
      </c>
      <c r="C288" s="49" t="str">
        <f t="shared" si="54"/>
        <v/>
      </c>
      <c r="D288" s="570" t="str">
        <f t="shared" si="55"/>
        <v>14/03/2023</v>
      </c>
      <c r="E288" s="419">
        <f t="shared" si="56"/>
        <v>7.0253251197809723</v>
      </c>
      <c r="F288" s="549">
        <f t="shared" si="57"/>
        <v>0</v>
      </c>
      <c r="G288" s="559"/>
      <c r="H288" s="433"/>
      <c r="I288" s="187">
        <f t="shared" si="58"/>
        <v>2.7232925625000126</v>
      </c>
      <c r="J288" s="187">
        <f t="shared" si="58"/>
        <v>2.5298004900000004</v>
      </c>
      <c r="K288" s="246">
        <f t="shared" si="64"/>
        <v>45031</v>
      </c>
      <c r="L288" s="148">
        <f t="shared" si="65"/>
        <v>44331</v>
      </c>
      <c r="M288" s="186">
        <f t="shared" si="59"/>
        <v>2.764172464285889E-4</v>
      </c>
      <c r="N288" s="549">
        <f t="shared" si="66"/>
        <v>700</v>
      </c>
      <c r="O288" s="49">
        <f t="shared" si="60"/>
        <v>32</v>
      </c>
      <c r="P288" s="113">
        <f t="shared" si="61"/>
        <v>668</v>
      </c>
      <c r="Q288" s="549">
        <f t="shared" si="62"/>
        <v>2.7144472106142978</v>
      </c>
      <c r="S288" s="556" t="str">
        <f t="shared" si="63"/>
        <v/>
      </c>
      <c r="T288" s="433"/>
    </row>
    <row r="289" spans="2:20" x14ac:dyDescent="0.35">
      <c r="B289" s="116">
        <v>42436</v>
      </c>
      <c r="C289" s="49" t="str">
        <f t="shared" si="54"/>
        <v/>
      </c>
      <c r="D289" s="570" t="str">
        <f t="shared" si="55"/>
        <v>14/03/2023</v>
      </c>
      <c r="E289" s="419">
        <f t="shared" si="56"/>
        <v>7.0171115674195752</v>
      </c>
      <c r="F289" s="549">
        <f t="shared" si="57"/>
        <v>0</v>
      </c>
      <c r="G289" s="559"/>
      <c r="H289" s="433"/>
      <c r="I289" s="187">
        <f t="shared" si="58"/>
        <v>2.7496459024999975</v>
      </c>
      <c r="J289" s="187">
        <f t="shared" si="58"/>
        <v>2.548027559999988</v>
      </c>
      <c r="K289" s="246">
        <f t="shared" si="64"/>
        <v>45031</v>
      </c>
      <c r="L289" s="148">
        <f t="shared" si="65"/>
        <v>44331</v>
      </c>
      <c r="M289" s="186">
        <f t="shared" si="59"/>
        <v>2.8802620357144218E-4</v>
      </c>
      <c r="N289" s="549">
        <f t="shared" si="66"/>
        <v>700</v>
      </c>
      <c r="O289" s="49">
        <f t="shared" si="60"/>
        <v>32</v>
      </c>
      <c r="P289" s="113">
        <f t="shared" si="61"/>
        <v>668</v>
      </c>
      <c r="Q289" s="549">
        <f t="shared" si="62"/>
        <v>2.7404290639857112</v>
      </c>
      <c r="S289" s="556" t="str">
        <f t="shared" si="63"/>
        <v/>
      </c>
      <c r="T289" s="433"/>
    </row>
    <row r="290" spans="2:20" x14ac:dyDescent="0.35">
      <c r="B290" s="116">
        <v>42437</v>
      </c>
      <c r="C290" s="49">
        <f t="shared" si="54"/>
        <v>4.5577826224999951</v>
      </c>
      <c r="D290" s="570" t="str">
        <f t="shared" si="55"/>
        <v>14/03/2023</v>
      </c>
      <c r="E290" s="419">
        <f t="shared" si="56"/>
        <v>7.0143737166324431</v>
      </c>
      <c r="F290" s="549">
        <f t="shared" si="57"/>
        <v>0</v>
      </c>
      <c r="G290" s="559"/>
      <c r="H290" s="433"/>
      <c r="I290" s="187">
        <f t="shared" si="58"/>
        <v>2.725319622500022</v>
      </c>
      <c r="J290" s="187">
        <f t="shared" si="58"/>
        <v>2.5247377025000128</v>
      </c>
      <c r="K290" s="246">
        <f t="shared" si="64"/>
        <v>45031</v>
      </c>
      <c r="L290" s="148">
        <f t="shared" si="65"/>
        <v>44331</v>
      </c>
      <c r="M290" s="186">
        <f t="shared" si="59"/>
        <v>2.8654560000001314E-4</v>
      </c>
      <c r="N290" s="549">
        <f t="shared" si="66"/>
        <v>700</v>
      </c>
      <c r="O290" s="49">
        <f t="shared" si="60"/>
        <v>32</v>
      </c>
      <c r="P290" s="113">
        <f t="shared" si="61"/>
        <v>668</v>
      </c>
      <c r="Q290" s="549">
        <f t="shared" si="62"/>
        <v>2.7161501633000218</v>
      </c>
      <c r="S290" s="556">
        <f t="shared" si="63"/>
        <v>1.8416324591999733</v>
      </c>
      <c r="T290" s="433"/>
    </row>
    <row r="291" spans="2:20" x14ac:dyDescent="0.35">
      <c r="B291" s="116">
        <v>42438</v>
      </c>
      <c r="C291" s="49">
        <f t="shared" si="54"/>
        <v>4.45248803999998</v>
      </c>
      <c r="D291" s="570" t="str">
        <f t="shared" si="55"/>
        <v>14/03/2023</v>
      </c>
      <c r="E291" s="419">
        <f t="shared" si="56"/>
        <v>7.0116358658453111</v>
      </c>
      <c r="F291" s="549">
        <f t="shared" si="57"/>
        <v>0</v>
      </c>
      <c r="G291" s="559"/>
      <c r="H291" s="433"/>
      <c r="I291" s="187">
        <f t="shared" si="58"/>
        <v>2.6969426025000187</v>
      </c>
      <c r="J291" s="187">
        <f t="shared" si="58"/>
        <v>2.5004380624999767</v>
      </c>
      <c r="K291" s="246">
        <f t="shared" si="64"/>
        <v>45031</v>
      </c>
      <c r="L291" s="148">
        <f t="shared" si="65"/>
        <v>44331</v>
      </c>
      <c r="M291" s="186">
        <f t="shared" si="59"/>
        <v>2.8072077142863146E-4</v>
      </c>
      <c r="N291" s="549">
        <f t="shared" si="66"/>
        <v>700</v>
      </c>
      <c r="O291" s="49">
        <f t="shared" si="60"/>
        <v>32</v>
      </c>
      <c r="P291" s="113">
        <f t="shared" si="61"/>
        <v>668</v>
      </c>
      <c r="Q291" s="549">
        <f t="shared" si="62"/>
        <v>2.6879595378143026</v>
      </c>
      <c r="S291" s="556">
        <f t="shared" si="63"/>
        <v>1.7645285021856774</v>
      </c>
      <c r="T291" s="433"/>
    </row>
    <row r="292" spans="2:20" x14ac:dyDescent="0.35">
      <c r="B292" s="116">
        <v>42439</v>
      </c>
      <c r="C292" s="49">
        <f t="shared" si="54"/>
        <v>4.4514660224999725</v>
      </c>
      <c r="D292" s="570" t="str">
        <f t="shared" si="55"/>
        <v>14/03/2023</v>
      </c>
      <c r="E292" s="419">
        <f t="shared" si="56"/>
        <v>7.008898015058179</v>
      </c>
      <c r="F292" s="549">
        <f t="shared" si="57"/>
        <v>0</v>
      </c>
      <c r="G292" s="559"/>
      <c r="H292" s="433"/>
      <c r="I292" s="187">
        <f t="shared" si="58"/>
        <v>2.5824608899999824</v>
      </c>
      <c r="J292" s="187">
        <f t="shared" si="58"/>
        <v>2.3688650625000252</v>
      </c>
      <c r="K292" s="246">
        <f t="shared" si="64"/>
        <v>45031</v>
      </c>
      <c r="L292" s="148">
        <f t="shared" si="65"/>
        <v>44331</v>
      </c>
      <c r="M292" s="186">
        <f t="shared" si="59"/>
        <v>3.0513689642851027E-4</v>
      </c>
      <c r="N292" s="549">
        <f t="shared" si="66"/>
        <v>700</v>
      </c>
      <c r="O292" s="49">
        <f t="shared" si="60"/>
        <v>32</v>
      </c>
      <c r="P292" s="113">
        <f t="shared" si="61"/>
        <v>668</v>
      </c>
      <c r="Q292" s="549">
        <f t="shared" si="62"/>
        <v>2.57269650931427</v>
      </c>
      <c r="S292" s="556">
        <f t="shared" si="63"/>
        <v>1.8787695131857025</v>
      </c>
      <c r="T292" s="433"/>
    </row>
    <row r="293" spans="2:20" x14ac:dyDescent="0.35">
      <c r="B293" s="116">
        <v>42440</v>
      </c>
      <c r="C293" s="49">
        <f t="shared" si="54"/>
        <v>4.4923506225000187</v>
      </c>
      <c r="D293" s="570" t="str">
        <f t="shared" si="55"/>
        <v>14/03/2023</v>
      </c>
      <c r="E293" s="419">
        <f t="shared" si="56"/>
        <v>7.0061601642710469</v>
      </c>
      <c r="F293" s="549">
        <f t="shared" si="57"/>
        <v>0</v>
      </c>
      <c r="G293" s="559"/>
      <c r="H293" s="433"/>
      <c r="I293" s="187">
        <f t="shared" si="58"/>
        <v>2.6513448899999847</v>
      </c>
      <c r="J293" s="187">
        <f t="shared" si="58"/>
        <v>2.4295805625000222</v>
      </c>
      <c r="K293" s="246">
        <f t="shared" si="64"/>
        <v>45031</v>
      </c>
      <c r="L293" s="148">
        <f t="shared" si="65"/>
        <v>44331</v>
      </c>
      <c r="M293" s="186">
        <f t="shared" si="59"/>
        <v>3.1680618214280365E-4</v>
      </c>
      <c r="N293" s="549">
        <f t="shared" si="66"/>
        <v>700</v>
      </c>
      <c r="O293" s="49">
        <f t="shared" si="60"/>
        <v>32</v>
      </c>
      <c r="P293" s="113">
        <f t="shared" si="61"/>
        <v>668</v>
      </c>
      <c r="Q293" s="549">
        <f t="shared" si="62"/>
        <v>2.641207092171415</v>
      </c>
      <c r="S293" s="556">
        <f t="shared" si="63"/>
        <v>1.8511435303286037</v>
      </c>
      <c r="T293" s="433"/>
    </row>
    <row r="294" spans="2:20" x14ac:dyDescent="0.35">
      <c r="B294" s="116">
        <v>42443</v>
      </c>
      <c r="C294" s="49">
        <f t="shared" si="54"/>
        <v>4.5199522500000144</v>
      </c>
      <c r="D294" s="570" t="str">
        <f t="shared" si="55"/>
        <v>14/03/2023</v>
      </c>
      <c r="E294" s="419">
        <f t="shared" si="56"/>
        <v>6.9979466119096507</v>
      </c>
      <c r="F294" s="549">
        <f t="shared" si="57"/>
        <v>0</v>
      </c>
      <c r="G294" s="559"/>
      <c r="H294" s="433"/>
      <c r="I294" s="187">
        <f t="shared" si="58"/>
        <v>2.6959292099999921</v>
      </c>
      <c r="J294" s="187">
        <f t="shared" si="58"/>
        <v>2.4670307599999886</v>
      </c>
      <c r="K294" s="246">
        <f t="shared" si="64"/>
        <v>45031</v>
      </c>
      <c r="L294" s="148">
        <f t="shared" si="65"/>
        <v>44331</v>
      </c>
      <c r="M294" s="186">
        <f t="shared" si="59"/>
        <v>3.2699778571429076E-4</v>
      </c>
      <c r="N294" s="549">
        <f t="shared" si="66"/>
        <v>700</v>
      </c>
      <c r="O294" s="49">
        <f t="shared" si="60"/>
        <v>32</v>
      </c>
      <c r="P294" s="113">
        <f t="shared" si="61"/>
        <v>668</v>
      </c>
      <c r="Q294" s="549">
        <f t="shared" si="62"/>
        <v>2.6854652808571347</v>
      </c>
      <c r="S294" s="556">
        <f t="shared" si="63"/>
        <v>1.8344869691428798</v>
      </c>
      <c r="T294" s="433"/>
    </row>
    <row r="295" spans="2:20" x14ac:dyDescent="0.35">
      <c r="B295" s="116">
        <v>42444</v>
      </c>
      <c r="C295" s="49">
        <f t="shared" si="54"/>
        <v>4.5015507599999838</v>
      </c>
      <c r="D295" s="570" t="str">
        <f t="shared" si="55"/>
        <v>14/03/2023</v>
      </c>
      <c r="E295" s="419">
        <f t="shared" si="56"/>
        <v>6.9952087611225187</v>
      </c>
      <c r="F295" s="549">
        <f t="shared" si="57"/>
        <v>0</v>
      </c>
      <c r="G295" s="559"/>
      <c r="H295" s="433"/>
      <c r="I295" s="187">
        <f t="shared" si="58"/>
        <v>2.7060633599999884</v>
      </c>
      <c r="J295" s="187">
        <f t="shared" si="58"/>
        <v>2.4680430224999883</v>
      </c>
      <c r="K295" s="246">
        <f t="shared" si="64"/>
        <v>45031</v>
      </c>
      <c r="L295" s="148">
        <f t="shared" si="65"/>
        <v>44331</v>
      </c>
      <c r="M295" s="186">
        <f t="shared" si="59"/>
        <v>3.4002905357142864E-4</v>
      </c>
      <c r="N295" s="549">
        <f t="shared" si="66"/>
        <v>700</v>
      </c>
      <c r="O295" s="49">
        <f t="shared" si="60"/>
        <v>32</v>
      </c>
      <c r="P295" s="113">
        <f t="shared" si="61"/>
        <v>668</v>
      </c>
      <c r="Q295" s="549">
        <f t="shared" si="62"/>
        <v>2.6951824302857026</v>
      </c>
      <c r="S295" s="556">
        <f t="shared" si="63"/>
        <v>1.8063683297142812</v>
      </c>
      <c r="T295" s="433"/>
    </row>
    <row r="296" spans="2:20" x14ac:dyDescent="0.35">
      <c r="B296" s="116">
        <v>42445</v>
      </c>
      <c r="C296" s="49">
        <f t="shared" si="54"/>
        <v>4.4197859599999889</v>
      </c>
      <c r="D296" s="570" t="str">
        <f t="shared" si="55"/>
        <v>14/03/2023</v>
      </c>
      <c r="E296" s="419">
        <f t="shared" si="56"/>
        <v>6.9924709103353866</v>
      </c>
      <c r="F296" s="549">
        <f t="shared" si="57"/>
        <v>0</v>
      </c>
      <c r="G296" s="559"/>
      <c r="H296" s="433"/>
      <c r="I296" s="187">
        <f t="shared" si="58"/>
        <v>2.7425504400000023</v>
      </c>
      <c r="J296" s="187">
        <f t="shared" si="58"/>
        <v>2.4994256400000303</v>
      </c>
      <c r="K296" s="246">
        <f t="shared" si="64"/>
        <v>45031</v>
      </c>
      <c r="L296" s="148">
        <f t="shared" si="65"/>
        <v>44331</v>
      </c>
      <c r="M296" s="186">
        <f t="shared" si="59"/>
        <v>3.4732114285710277E-4</v>
      </c>
      <c r="N296" s="549">
        <f t="shared" si="66"/>
        <v>700</v>
      </c>
      <c r="O296" s="49">
        <f t="shared" si="60"/>
        <v>32</v>
      </c>
      <c r="P296" s="113">
        <f t="shared" si="61"/>
        <v>668</v>
      </c>
      <c r="Q296" s="549">
        <f t="shared" si="62"/>
        <v>2.7314361634285751</v>
      </c>
      <c r="S296" s="556">
        <f t="shared" si="63"/>
        <v>1.6883497965714138</v>
      </c>
      <c r="T296" s="433"/>
    </row>
    <row r="297" spans="2:20" x14ac:dyDescent="0.35">
      <c r="B297" s="116">
        <v>42446</v>
      </c>
      <c r="C297" s="49">
        <f t="shared" si="54"/>
        <v>4.33294592250002</v>
      </c>
      <c r="D297" s="570" t="str">
        <f t="shared" si="55"/>
        <v>14/03/2023</v>
      </c>
      <c r="E297" s="419">
        <f t="shared" si="56"/>
        <v>6.9897330595482545</v>
      </c>
      <c r="F297" s="549">
        <f t="shared" si="57"/>
        <v>0</v>
      </c>
      <c r="G297" s="559"/>
      <c r="H297" s="433"/>
      <c r="I297" s="187">
        <f t="shared" si="58"/>
        <v>2.6817422399999957</v>
      </c>
      <c r="J297" s="187">
        <f t="shared" si="58"/>
        <v>2.441725822499996</v>
      </c>
      <c r="K297" s="246">
        <f t="shared" si="64"/>
        <v>45031</v>
      </c>
      <c r="L297" s="148">
        <f t="shared" si="65"/>
        <v>44331</v>
      </c>
      <c r="M297" s="186">
        <f t="shared" si="59"/>
        <v>3.4288059642857097E-4</v>
      </c>
      <c r="N297" s="549">
        <f t="shared" si="66"/>
        <v>700</v>
      </c>
      <c r="O297" s="49">
        <f t="shared" si="60"/>
        <v>32</v>
      </c>
      <c r="P297" s="113">
        <f t="shared" si="61"/>
        <v>668</v>
      </c>
      <c r="Q297" s="549">
        <f t="shared" si="62"/>
        <v>2.6707700609142813</v>
      </c>
      <c r="S297" s="556">
        <f t="shared" si="63"/>
        <v>1.6621758615857387</v>
      </c>
      <c r="T297" s="433"/>
    </row>
    <row r="298" spans="2:20" x14ac:dyDescent="0.35">
      <c r="B298" s="116">
        <v>42447</v>
      </c>
      <c r="C298" s="49">
        <f t="shared" si="54"/>
        <v>4.3135395599999793</v>
      </c>
      <c r="D298" s="570" t="str">
        <f t="shared" si="55"/>
        <v>14/03/2023</v>
      </c>
      <c r="E298" s="419">
        <f t="shared" si="56"/>
        <v>6.9869952087611225</v>
      </c>
      <c r="F298" s="549">
        <f t="shared" si="57"/>
        <v>0</v>
      </c>
      <c r="G298" s="559"/>
      <c r="H298" s="433"/>
      <c r="I298" s="187">
        <f t="shared" si="58"/>
        <v>2.6351348100000171</v>
      </c>
      <c r="J298" s="187">
        <f t="shared" si="58"/>
        <v>2.4032683025000168</v>
      </c>
      <c r="K298" s="246">
        <f t="shared" si="64"/>
        <v>45031</v>
      </c>
      <c r="L298" s="148">
        <f t="shared" si="65"/>
        <v>44331</v>
      </c>
      <c r="M298" s="186">
        <f t="shared" si="59"/>
        <v>3.3123786785714337E-4</v>
      </c>
      <c r="N298" s="549">
        <f t="shared" si="66"/>
        <v>700</v>
      </c>
      <c r="O298" s="49">
        <f t="shared" si="60"/>
        <v>32</v>
      </c>
      <c r="P298" s="113">
        <f t="shared" si="61"/>
        <v>668</v>
      </c>
      <c r="Q298" s="549">
        <f t="shared" si="62"/>
        <v>2.6245351982285885</v>
      </c>
      <c r="S298" s="556">
        <f t="shared" si="63"/>
        <v>1.6890043617713908</v>
      </c>
      <c r="T298" s="433"/>
    </row>
    <row r="299" spans="2:20" x14ac:dyDescent="0.35">
      <c r="B299" s="116">
        <v>42450</v>
      </c>
      <c r="C299" s="49">
        <f t="shared" si="54"/>
        <v>4.3380531599999994</v>
      </c>
      <c r="D299" s="570" t="str">
        <f t="shared" si="55"/>
        <v>14/03/2023</v>
      </c>
      <c r="E299" s="419">
        <f t="shared" si="56"/>
        <v>6.9787816563997263</v>
      </c>
      <c r="F299" s="549">
        <f t="shared" si="57"/>
        <v>0</v>
      </c>
      <c r="G299" s="559"/>
      <c r="H299" s="433"/>
      <c r="I299" s="187">
        <f t="shared" si="58"/>
        <v>2.6280433025000161</v>
      </c>
      <c r="J299" s="187">
        <f t="shared" si="58"/>
        <v>2.3941610000000058</v>
      </c>
      <c r="K299" s="246">
        <f t="shared" si="64"/>
        <v>45031</v>
      </c>
      <c r="L299" s="148">
        <f t="shared" si="65"/>
        <v>44331</v>
      </c>
      <c r="M299" s="186">
        <f t="shared" si="59"/>
        <v>3.3411757500001471E-4</v>
      </c>
      <c r="N299" s="549">
        <f t="shared" si="66"/>
        <v>700</v>
      </c>
      <c r="O299" s="49">
        <f t="shared" si="60"/>
        <v>32</v>
      </c>
      <c r="P299" s="113">
        <f t="shared" si="61"/>
        <v>668</v>
      </c>
      <c r="Q299" s="549">
        <f t="shared" si="62"/>
        <v>2.6173515401000156</v>
      </c>
      <c r="S299" s="556">
        <f t="shared" si="63"/>
        <v>1.7207016198999838</v>
      </c>
      <c r="T299" s="433"/>
    </row>
    <row r="300" spans="2:20" x14ac:dyDescent="0.35">
      <c r="B300" s="116">
        <v>42451</v>
      </c>
      <c r="C300" s="49">
        <f t="shared" si="54"/>
        <v>4.3227318225000033</v>
      </c>
      <c r="D300" s="570" t="str">
        <f t="shared" si="55"/>
        <v>14/03/2023</v>
      </c>
      <c r="E300" s="419">
        <f t="shared" si="56"/>
        <v>6.9760438056125942</v>
      </c>
      <c r="F300" s="549">
        <f t="shared" si="57"/>
        <v>0</v>
      </c>
      <c r="G300" s="559"/>
      <c r="H300" s="433"/>
      <c r="I300" s="187">
        <f t="shared" si="58"/>
        <v>2.6442528224999817</v>
      </c>
      <c r="J300" s="187">
        <f t="shared" si="58"/>
        <v>2.4083280900000004</v>
      </c>
      <c r="K300" s="246">
        <f t="shared" si="64"/>
        <v>45031</v>
      </c>
      <c r="L300" s="148">
        <f t="shared" si="65"/>
        <v>44331</v>
      </c>
      <c r="M300" s="186">
        <f t="shared" si="59"/>
        <v>3.3703533214283051E-4</v>
      </c>
      <c r="N300" s="549">
        <f t="shared" si="66"/>
        <v>700</v>
      </c>
      <c r="O300" s="49">
        <f t="shared" si="60"/>
        <v>32</v>
      </c>
      <c r="P300" s="113">
        <f t="shared" si="61"/>
        <v>668</v>
      </c>
      <c r="Q300" s="549">
        <f t="shared" si="62"/>
        <v>2.6334676918714113</v>
      </c>
      <c r="S300" s="556">
        <f t="shared" si="63"/>
        <v>1.689264130628592</v>
      </c>
      <c r="T300" s="433"/>
    </row>
    <row r="301" spans="2:20" x14ac:dyDescent="0.35">
      <c r="B301" s="116">
        <v>42452</v>
      </c>
      <c r="C301" s="49">
        <f t="shared" si="54"/>
        <v>4.3166036025000132</v>
      </c>
      <c r="D301" s="570" t="str">
        <f t="shared" si="55"/>
        <v>14/03/2023</v>
      </c>
      <c r="E301" s="419">
        <f t="shared" si="56"/>
        <v>6.9733059548254621</v>
      </c>
      <c r="F301" s="549">
        <f t="shared" si="57"/>
        <v>0</v>
      </c>
      <c r="G301" s="559"/>
      <c r="H301" s="433"/>
      <c r="I301" s="187">
        <f t="shared" si="58"/>
        <v>2.6969426025000187</v>
      </c>
      <c r="J301" s="187">
        <f t="shared" si="58"/>
        <v>2.4427379600000076</v>
      </c>
      <c r="K301" s="246">
        <f t="shared" si="64"/>
        <v>45031</v>
      </c>
      <c r="L301" s="148">
        <f t="shared" si="65"/>
        <v>44331</v>
      </c>
      <c r="M301" s="186">
        <f t="shared" si="59"/>
        <v>3.631494892857301E-4</v>
      </c>
      <c r="N301" s="549">
        <f t="shared" si="66"/>
        <v>700</v>
      </c>
      <c r="O301" s="49">
        <f t="shared" si="60"/>
        <v>32</v>
      </c>
      <c r="P301" s="113">
        <f t="shared" si="61"/>
        <v>668</v>
      </c>
      <c r="Q301" s="549">
        <f t="shared" si="62"/>
        <v>2.6853218188428754</v>
      </c>
      <c r="S301" s="556">
        <f t="shared" si="63"/>
        <v>1.6312817836571378</v>
      </c>
      <c r="T301" s="433"/>
    </row>
    <row r="302" spans="2:20" x14ac:dyDescent="0.35">
      <c r="B302" s="116">
        <v>42453</v>
      </c>
      <c r="C302" s="49">
        <f t="shared" si="54"/>
        <v>4.3452035025000058</v>
      </c>
      <c r="D302" s="570" t="str">
        <f t="shared" si="55"/>
        <v>14/03/2023</v>
      </c>
      <c r="E302" s="419">
        <f t="shared" si="56"/>
        <v>6.97056810403833</v>
      </c>
      <c r="F302" s="549">
        <f t="shared" si="57"/>
        <v>0</v>
      </c>
      <c r="G302" s="559"/>
      <c r="H302" s="433"/>
      <c r="I302" s="187">
        <f t="shared" si="58"/>
        <v>2.6726225624999822</v>
      </c>
      <c r="J302" s="187">
        <f t="shared" si="58"/>
        <v>2.4275564224999879</v>
      </c>
      <c r="K302" s="246">
        <f t="shared" si="64"/>
        <v>45031</v>
      </c>
      <c r="L302" s="148">
        <f t="shared" si="65"/>
        <v>44331</v>
      </c>
      <c r="M302" s="186">
        <f t="shared" si="59"/>
        <v>3.5009448571427751E-4</v>
      </c>
      <c r="N302" s="549">
        <f t="shared" si="66"/>
        <v>700</v>
      </c>
      <c r="O302" s="49">
        <f t="shared" si="60"/>
        <v>32</v>
      </c>
      <c r="P302" s="113">
        <f t="shared" si="61"/>
        <v>668</v>
      </c>
      <c r="Q302" s="549">
        <f t="shared" si="62"/>
        <v>2.6614195389571251</v>
      </c>
      <c r="S302" s="556">
        <f t="shared" si="63"/>
        <v>1.6837839635428806</v>
      </c>
      <c r="T302" s="433"/>
    </row>
    <row r="303" spans="2:20" x14ac:dyDescent="0.35">
      <c r="B303" s="116">
        <v>42454</v>
      </c>
      <c r="C303" s="49" t="str">
        <f t="shared" si="54"/>
        <v/>
      </c>
      <c r="D303" s="570" t="str">
        <f t="shared" si="55"/>
        <v>14/03/2023</v>
      </c>
      <c r="E303" s="419">
        <f t="shared" si="56"/>
        <v>6.967830253251198</v>
      </c>
      <c r="F303" s="549">
        <f t="shared" si="57"/>
        <v>0</v>
      </c>
      <c r="G303" s="559"/>
      <c r="H303" s="433"/>
      <c r="I303" s="187">
        <f t="shared" si="58"/>
        <v>2.6513448899999847</v>
      </c>
      <c r="J303" s="187">
        <f t="shared" si="58"/>
        <v>2.4022563600000213</v>
      </c>
      <c r="K303" s="246">
        <f t="shared" si="64"/>
        <v>45031</v>
      </c>
      <c r="L303" s="148">
        <f t="shared" si="65"/>
        <v>44331</v>
      </c>
      <c r="M303" s="186">
        <f t="shared" si="59"/>
        <v>3.5584075714280495E-4</v>
      </c>
      <c r="N303" s="549">
        <f t="shared" si="66"/>
        <v>700</v>
      </c>
      <c r="O303" s="49">
        <f t="shared" si="60"/>
        <v>32</v>
      </c>
      <c r="P303" s="113">
        <f t="shared" si="61"/>
        <v>668</v>
      </c>
      <c r="Q303" s="549">
        <f t="shared" si="62"/>
        <v>2.639957985771415</v>
      </c>
      <c r="S303" s="556" t="str">
        <f t="shared" si="63"/>
        <v/>
      </c>
      <c r="T303" s="433"/>
    </row>
    <row r="304" spans="2:20" x14ac:dyDescent="0.35">
      <c r="B304" s="116">
        <v>42457</v>
      </c>
      <c r="C304" s="49" t="str">
        <f t="shared" si="54"/>
        <v/>
      </c>
      <c r="D304" s="570" t="str">
        <f t="shared" si="55"/>
        <v>14/03/2023</v>
      </c>
      <c r="E304" s="419">
        <f t="shared" si="56"/>
        <v>6.9596167008898018</v>
      </c>
      <c r="F304" s="549">
        <f t="shared" si="57"/>
        <v>0</v>
      </c>
      <c r="G304" s="559"/>
      <c r="H304" s="433"/>
      <c r="I304" s="187">
        <f t="shared" si="58"/>
        <v>2.6604636224999867</v>
      </c>
      <c r="J304" s="187">
        <f t="shared" si="58"/>
        <v>2.415412002500017</v>
      </c>
      <c r="K304" s="246">
        <f t="shared" si="64"/>
        <v>45031</v>
      </c>
      <c r="L304" s="148">
        <f t="shared" si="65"/>
        <v>44331</v>
      </c>
      <c r="M304" s="186">
        <f t="shared" si="59"/>
        <v>3.5007374285709957E-4</v>
      </c>
      <c r="N304" s="549">
        <f t="shared" si="66"/>
        <v>700</v>
      </c>
      <c r="O304" s="49">
        <f t="shared" si="60"/>
        <v>32</v>
      </c>
      <c r="P304" s="113">
        <f t="shared" si="61"/>
        <v>668</v>
      </c>
      <c r="Q304" s="549">
        <f t="shared" si="62"/>
        <v>2.6492612627285594</v>
      </c>
      <c r="S304" s="556" t="str">
        <f t="shared" si="63"/>
        <v/>
      </c>
      <c r="T304" s="433"/>
    </row>
    <row r="305" spans="2:20" x14ac:dyDescent="0.35">
      <c r="B305" s="116">
        <v>42458</v>
      </c>
      <c r="C305" s="49">
        <f t="shared" si="54"/>
        <v>4.301283839999992</v>
      </c>
      <c r="D305" s="570" t="str">
        <f t="shared" si="55"/>
        <v>14/03/2023</v>
      </c>
      <c r="E305" s="419">
        <f t="shared" si="56"/>
        <v>6.9568788501026697</v>
      </c>
      <c r="F305" s="549">
        <f t="shared" si="57"/>
        <v>0</v>
      </c>
      <c r="G305" s="559"/>
      <c r="H305" s="433"/>
      <c r="I305" s="187">
        <f t="shared" ref="I305:J324" si="67">IF(I35="","",((1+I35/200)^2-1)*100)</f>
        <v>2.6716092899999877</v>
      </c>
      <c r="J305" s="187">
        <f t="shared" si="67"/>
        <v>2.4265443599999825</v>
      </c>
      <c r="K305" s="246">
        <f t="shared" si="64"/>
        <v>45031</v>
      </c>
      <c r="L305" s="148">
        <f t="shared" si="65"/>
        <v>44331</v>
      </c>
      <c r="M305" s="186">
        <f t="shared" si="59"/>
        <v>3.5009275714286455E-4</v>
      </c>
      <c r="N305" s="549">
        <f t="shared" si="66"/>
        <v>700</v>
      </c>
      <c r="O305" s="49">
        <f t="shared" si="60"/>
        <v>32</v>
      </c>
      <c r="P305" s="113">
        <f t="shared" si="61"/>
        <v>668</v>
      </c>
      <c r="Q305" s="549">
        <f t="shared" si="62"/>
        <v>2.6604063217714162</v>
      </c>
      <c r="S305" s="556">
        <f t="shared" si="63"/>
        <v>1.6408775182285757</v>
      </c>
      <c r="T305" s="433"/>
    </row>
    <row r="306" spans="2:20" x14ac:dyDescent="0.35">
      <c r="B306" s="116">
        <v>42459</v>
      </c>
      <c r="C306" s="49">
        <f t="shared" si="54"/>
        <v>4.2624788100000144</v>
      </c>
      <c r="D306" s="570" t="str">
        <f t="shared" si="55"/>
        <v>14/03/2023</v>
      </c>
      <c r="E306" s="419">
        <f t="shared" si="56"/>
        <v>6.9541409993155376</v>
      </c>
      <c r="F306" s="549">
        <f t="shared" si="57"/>
        <v>0</v>
      </c>
      <c r="G306" s="559"/>
      <c r="H306" s="433"/>
      <c r="I306" s="187">
        <f t="shared" si="67"/>
        <v>2.6057573024999892</v>
      </c>
      <c r="J306" s="187">
        <f t="shared" si="67"/>
        <v>2.3597592900000075</v>
      </c>
      <c r="K306" s="246">
        <f t="shared" si="64"/>
        <v>45031</v>
      </c>
      <c r="L306" s="148">
        <f t="shared" si="65"/>
        <v>44331</v>
      </c>
      <c r="M306" s="186">
        <f t="shared" si="59"/>
        <v>3.5142573214283094E-4</v>
      </c>
      <c r="N306" s="549">
        <f t="shared" si="66"/>
        <v>700</v>
      </c>
      <c r="O306" s="49">
        <f t="shared" si="60"/>
        <v>32</v>
      </c>
      <c r="P306" s="113">
        <f t="shared" si="61"/>
        <v>668</v>
      </c>
      <c r="Q306" s="549">
        <f t="shared" si="62"/>
        <v>2.5945116790714184</v>
      </c>
      <c r="S306" s="556">
        <f t="shared" si="63"/>
        <v>1.6679671309285959</v>
      </c>
      <c r="T306" s="433"/>
    </row>
    <row r="307" spans="2:20" x14ac:dyDescent="0.35">
      <c r="B307" s="116">
        <v>42460</v>
      </c>
      <c r="C307" s="49">
        <f t="shared" si="54"/>
        <v>4.1889732899999865</v>
      </c>
      <c r="D307" s="570" t="str">
        <f t="shared" si="55"/>
        <v>14/03/2023</v>
      </c>
      <c r="E307" s="419">
        <f t="shared" si="56"/>
        <v>6.9514031485284056</v>
      </c>
      <c r="F307" s="549">
        <f t="shared" si="57"/>
        <v>0</v>
      </c>
      <c r="G307" s="559"/>
      <c r="H307" s="433"/>
      <c r="I307" s="187">
        <f t="shared" si="67"/>
        <v>2.5571417024999876</v>
      </c>
      <c r="J307" s="187">
        <f t="shared" si="67"/>
        <v>2.3112020099999908</v>
      </c>
      <c r="K307" s="246">
        <f t="shared" si="64"/>
        <v>45031</v>
      </c>
      <c r="L307" s="148">
        <f t="shared" si="65"/>
        <v>44331</v>
      </c>
      <c r="M307" s="186">
        <f t="shared" si="59"/>
        <v>3.5134241785713831E-4</v>
      </c>
      <c r="N307" s="549">
        <f t="shared" si="66"/>
        <v>700</v>
      </c>
      <c r="O307" s="49">
        <f t="shared" si="60"/>
        <v>32</v>
      </c>
      <c r="P307" s="113">
        <f t="shared" si="61"/>
        <v>668</v>
      </c>
      <c r="Q307" s="549">
        <f t="shared" si="62"/>
        <v>2.5458987451285591</v>
      </c>
      <c r="S307" s="556">
        <f t="shared" si="63"/>
        <v>1.6430745448714275</v>
      </c>
      <c r="T307" s="433"/>
    </row>
    <row r="308" spans="2:20" x14ac:dyDescent="0.35">
      <c r="B308" s="116">
        <v>42461</v>
      </c>
      <c r="C308" s="49">
        <f t="shared" si="54"/>
        <v>4.1950977600000217</v>
      </c>
      <c r="D308" s="570" t="str">
        <f t="shared" si="55"/>
        <v>14/03/2023</v>
      </c>
      <c r="E308" s="419">
        <f t="shared" si="56"/>
        <v>6.9486652977412735</v>
      </c>
      <c r="F308" s="549">
        <f t="shared" si="57"/>
        <v>0</v>
      </c>
      <c r="G308" s="559"/>
      <c r="H308" s="433"/>
      <c r="I308" s="187">
        <f t="shared" si="67"/>
        <v>2.5551163024999823</v>
      </c>
      <c r="J308" s="187">
        <f t="shared" si="67"/>
        <v>2.3213171600000138</v>
      </c>
      <c r="K308" s="246">
        <f t="shared" si="64"/>
        <v>45031</v>
      </c>
      <c r="L308" s="148">
        <f t="shared" si="65"/>
        <v>44331</v>
      </c>
      <c r="M308" s="186">
        <f t="shared" si="59"/>
        <v>3.3399877499995512E-4</v>
      </c>
      <c r="N308" s="549">
        <f t="shared" si="66"/>
        <v>700</v>
      </c>
      <c r="O308" s="49">
        <f t="shared" si="60"/>
        <v>32</v>
      </c>
      <c r="P308" s="113">
        <f t="shared" si="61"/>
        <v>668</v>
      </c>
      <c r="Q308" s="549">
        <f t="shared" si="62"/>
        <v>2.5444283416999838</v>
      </c>
      <c r="S308" s="556">
        <f t="shared" si="63"/>
        <v>1.6506694183000379</v>
      </c>
      <c r="T308" s="433"/>
    </row>
    <row r="309" spans="2:20" x14ac:dyDescent="0.35">
      <c r="B309" s="116">
        <v>42464</v>
      </c>
      <c r="C309" s="49">
        <f t="shared" si="54"/>
        <v>4.1307998025000181</v>
      </c>
      <c r="D309" s="570" t="str">
        <f t="shared" si="55"/>
        <v>14/03/2023</v>
      </c>
      <c r="E309" s="419">
        <f t="shared" si="56"/>
        <v>6.9404517453798764</v>
      </c>
      <c r="F309" s="549">
        <f t="shared" si="57"/>
        <v>0</v>
      </c>
      <c r="G309" s="559"/>
      <c r="H309" s="433"/>
      <c r="I309" s="187">
        <f t="shared" si="67"/>
        <v>2.4801905624999732</v>
      </c>
      <c r="J309" s="187">
        <f t="shared" si="67"/>
        <v>2.2677125624999794</v>
      </c>
      <c r="K309" s="246">
        <f t="shared" si="64"/>
        <v>45031</v>
      </c>
      <c r="L309" s="148">
        <f t="shared" si="65"/>
        <v>44331</v>
      </c>
      <c r="M309" s="186">
        <f t="shared" si="59"/>
        <v>3.0353999999999104E-4</v>
      </c>
      <c r="N309" s="549">
        <f t="shared" si="66"/>
        <v>700</v>
      </c>
      <c r="O309" s="49">
        <f t="shared" si="60"/>
        <v>32</v>
      </c>
      <c r="P309" s="113">
        <f t="shared" si="61"/>
        <v>668</v>
      </c>
      <c r="Q309" s="549">
        <f t="shared" si="62"/>
        <v>2.4704772824999734</v>
      </c>
      <c r="S309" s="556">
        <f t="shared" si="63"/>
        <v>1.6603225200000447</v>
      </c>
      <c r="T309" s="433"/>
    </row>
    <row r="310" spans="2:20" x14ac:dyDescent="0.35">
      <c r="B310" s="116">
        <v>42465</v>
      </c>
      <c r="C310" s="49">
        <f t="shared" si="54"/>
        <v>4.1307998025000181</v>
      </c>
      <c r="D310" s="570" t="str">
        <f t="shared" si="55"/>
        <v>14/03/2023</v>
      </c>
      <c r="E310" s="419">
        <f t="shared" si="56"/>
        <v>6.9377138945927443</v>
      </c>
      <c r="F310" s="549">
        <f t="shared" si="57"/>
        <v>0</v>
      </c>
      <c r="G310" s="559"/>
      <c r="H310" s="433"/>
      <c r="I310" s="187">
        <f t="shared" si="67"/>
        <v>2.4720921225000136</v>
      </c>
      <c r="J310" s="187">
        <f t="shared" si="67"/>
        <v>2.2555776224999935</v>
      </c>
      <c r="K310" s="246">
        <f t="shared" si="64"/>
        <v>45031</v>
      </c>
      <c r="L310" s="148">
        <f t="shared" si="65"/>
        <v>44331</v>
      </c>
      <c r="M310" s="186">
        <f t="shared" si="59"/>
        <v>3.0930642857145737E-4</v>
      </c>
      <c r="N310" s="549">
        <f t="shared" si="66"/>
        <v>700</v>
      </c>
      <c r="O310" s="49">
        <f t="shared" si="60"/>
        <v>32</v>
      </c>
      <c r="P310" s="113">
        <f t="shared" si="61"/>
        <v>668</v>
      </c>
      <c r="Q310" s="549">
        <f t="shared" si="62"/>
        <v>2.4621943167857272</v>
      </c>
      <c r="S310" s="556">
        <f t="shared" si="63"/>
        <v>1.6686054857142909</v>
      </c>
      <c r="T310" s="433"/>
    </row>
    <row r="311" spans="2:20" x14ac:dyDescent="0.35">
      <c r="B311" s="116">
        <v>42466</v>
      </c>
      <c r="C311" s="49">
        <f t="shared" si="54"/>
        <v>4.120595602499999</v>
      </c>
      <c r="D311" s="570" t="str">
        <f t="shared" si="55"/>
        <v>14/03/2023</v>
      </c>
      <c r="E311" s="419">
        <f t="shared" si="56"/>
        <v>6.9349760438056123</v>
      </c>
      <c r="F311" s="549">
        <f t="shared" si="57"/>
        <v>0</v>
      </c>
      <c r="G311" s="559"/>
      <c r="H311" s="433"/>
      <c r="I311" s="187">
        <f t="shared" si="67"/>
        <v>2.463994002500014</v>
      </c>
      <c r="J311" s="187">
        <f t="shared" si="67"/>
        <v>2.2545664099999918</v>
      </c>
      <c r="K311" s="246">
        <f t="shared" si="64"/>
        <v>45031</v>
      </c>
      <c r="L311" s="148">
        <f t="shared" si="65"/>
        <v>44331</v>
      </c>
      <c r="M311" s="186">
        <f t="shared" si="59"/>
        <v>2.9918227500003169E-4</v>
      </c>
      <c r="N311" s="549">
        <f t="shared" si="66"/>
        <v>700</v>
      </c>
      <c r="O311" s="49">
        <f t="shared" si="60"/>
        <v>32</v>
      </c>
      <c r="P311" s="113">
        <f t="shared" si="61"/>
        <v>668</v>
      </c>
      <c r="Q311" s="549">
        <f t="shared" si="62"/>
        <v>2.454420169700013</v>
      </c>
      <c r="S311" s="556">
        <f t="shared" si="63"/>
        <v>1.666175432799986</v>
      </c>
      <c r="T311" s="433"/>
    </row>
    <row r="312" spans="2:20" x14ac:dyDescent="0.35">
      <c r="B312" s="116">
        <v>42467</v>
      </c>
      <c r="C312" s="49">
        <f t="shared" si="54"/>
        <v>4.1420249999999825</v>
      </c>
      <c r="D312" s="570" t="str">
        <f t="shared" si="55"/>
        <v>14/03/2023</v>
      </c>
      <c r="E312" s="419">
        <f t="shared" si="56"/>
        <v>6.9322381930184802</v>
      </c>
      <c r="F312" s="549">
        <f t="shared" si="57"/>
        <v>0</v>
      </c>
      <c r="G312" s="559"/>
      <c r="H312" s="433"/>
      <c r="I312" s="187">
        <f t="shared" si="67"/>
        <v>2.4700675625000112</v>
      </c>
      <c r="J312" s="187">
        <f t="shared" si="67"/>
        <v>2.2626562499999947</v>
      </c>
      <c r="K312" s="246">
        <f t="shared" si="64"/>
        <v>45031</v>
      </c>
      <c r="L312" s="148">
        <f t="shared" si="65"/>
        <v>44331</v>
      </c>
      <c r="M312" s="186">
        <f t="shared" si="59"/>
        <v>2.9630187500002362E-4</v>
      </c>
      <c r="N312" s="549">
        <f t="shared" si="66"/>
        <v>700</v>
      </c>
      <c r="O312" s="49">
        <f t="shared" si="60"/>
        <v>32</v>
      </c>
      <c r="P312" s="113">
        <f t="shared" si="61"/>
        <v>668</v>
      </c>
      <c r="Q312" s="549">
        <f t="shared" si="62"/>
        <v>2.4605859025000103</v>
      </c>
      <c r="S312" s="556">
        <f t="shared" si="63"/>
        <v>1.6814390974999722</v>
      </c>
      <c r="T312" s="433"/>
    </row>
    <row r="313" spans="2:20" x14ac:dyDescent="0.35">
      <c r="B313" s="116">
        <v>42468</v>
      </c>
      <c r="C313" s="49">
        <f t="shared" si="54"/>
        <v>4.1216160000000057</v>
      </c>
      <c r="D313" s="570" t="str">
        <f t="shared" si="55"/>
        <v>14/03/2023</v>
      </c>
      <c r="E313" s="419">
        <f t="shared" si="56"/>
        <v>6.9295003422313481</v>
      </c>
      <c r="F313" s="549">
        <f t="shared" si="57"/>
        <v>0</v>
      </c>
      <c r="G313" s="559"/>
      <c r="H313" s="433"/>
      <c r="I313" s="187">
        <f t="shared" si="67"/>
        <v>2.4356531025000017</v>
      </c>
      <c r="J313" s="187">
        <f t="shared" si="67"/>
        <v>2.2333321024999853</v>
      </c>
      <c r="K313" s="246">
        <f t="shared" si="64"/>
        <v>45031</v>
      </c>
      <c r="L313" s="148">
        <f t="shared" si="65"/>
        <v>44331</v>
      </c>
      <c r="M313" s="186">
        <f t="shared" si="59"/>
        <v>2.8903000000002343E-4</v>
      </c>
      <c r="N313" s="549">
        <f t="shared" si="66"/>
        <v>700</v>
      </c>
      <c r="O313" s="49">
        <f t="shared" si="60"/>
        <v>32</v>
      </c>
      <c r="P313" s="113">
        <f t="shared" si="61"/>
        <v>668</v>
      </c>
      <c r="Q313" s="549">
        <f t="shared" si="62"/>
        <v>2.4264041425000009</v>
      </c>
      <c r="S313" s="556">
        <f t="shared" si="63"/>
        <v>1.6952118575000048</v>
      </c>
      <c r="T313" s="433"/>
    </row>
    <row r="314" spans="2:20" x14ac:dyDescent="0.35">
      <c r="B314" s="116">
        <v>42471</v>
      </c>
      <c r="C314" s="49">
        <f t="shared" si="54"/>
        <v>4.1410045024999897</v>
      </c>
      <c r="D314" s="570" t="str">
        <f t="shared" si="55"/>
        <v>14/03/2023</v>
      </c>
      <c r="E314" s="419">
        <f t="shared" si="56"/>
        <v>6.9212867898699519</v>
      </c>
      <c r="F314" s="549">
        <f t="shared" si="57"/>
        <v>0</v>
      </c>
      <c r="G314" s="559"/>
      <c r="H314" s="433"/>
      <c r="I314" s="187">
        <f t="shared" si="67"/>
        <v>2.4376773225000203</v>
      </c>
      <c r="J314" s="187">
        <f t="shared" si="67"/>
        <v>2.2424322500000038</v>
      </c>
      <c r="K314" s="246">
        <f t="shared" si="64"/>
        <v>45031</v>
      </c>
      <c r="L314" s="148">
        <f t="shared" si="65"/>
        <v>44331</v>
      </c>
      <c r="M314" s="186">
        <f t="shared" si="59"/>
        <v>2.7892153214288077E-4</v>
      </c>
      <c r="N314" s="549">
        <f t="shared" si="66"/>
        <v>700</v>
      </c>
      <c r="O314" s="49">
        <f t="shared" si="60"/>
        <v>32</v>
      </c>
      <c r="P314" s="113">
        <f t="shared" si="61"/>
        <v>668</v>
      </c>
      <c r="Q314" s="549">
        <f t="shared" si="62"/>
        <v>2.428751833471448</v>
      </c>
      <c r="S314" s="556">
        <f t="shared" si="63"/>
        <v>1.7122526690285418</v>
      </c>
      <c r="T314" s="433"/>
    </row>
    <row r="315" spans="2:20" x14ac:dyDescent="0.35">
      <c r="B315" s="116">
        <v>42472</v>
      </c>
      <c r="C315" s="49">
        <f t="shared" si="54"/>
        <v>4.1563124899999915</v>
      </c>
      <c r="D315" s="570" t="str">
        <f t="shared" si="55"/>
        <v>14/03/2023</v>
      </c>
      <c r="E315" s="419">
        <f t="shared" si="56"/>
        <v>6.9185489390828199</v>
      </c>
      <c r="F315" s="549">
        <f t="shared" si="57"/>
        <v>0</v>
      </c>
      <c r="G315" s="559"/>
      <c r="H315" s="433"/>
      <c r="I315" s="187">
        <f t="shared" si="67"/>
        <v>2.4609572899999987</v>
      </c>
      <c r="J315" s="187">
        <f t="shared" si="67"/>
        <v>2.2667012899999728</v>
      </c>
      <c r="K315" s="246">
        <f t="shared" si="64"/>
        <v>45031</v>
      </c>
      <c r="L315" s="148">
        <f t="shared" si="65"/>
        <v>44331</v>
      </c>
      <c r="M315" s="186">
        <f t="shared" si="59"/>
        <v>2.7750857142860852E-4</v>
      </c>
      <c r="N315" s="549">
        <f t="shared" si="66"/>
        <v>700</v>
      </c>
      <c r="O315" s="49">
        <f t="shared" si="60"/>
        <v>32</v>
      </c>
      <c r="P315" s="113">
        <f t="shared" si="61"/>
        <v>668</v>
      </c>
      <c r="Q315" s="549">
        <f t="shared" si="62"/>
        <v>2.4520770157142833</v>
      </c>
      <c r="S315" s="556">
        <f t="shared" si="63"/>
        <v>1.7042354742857082</v>
      </c>
      <c r="T315" s="433"/>
    </row>
    <row r="316" spans="2:20" x14ac:dyDescent="0.35">
      <c r="B316" s="116">
        <v>42473</v>
      </c>
      <c r="C316" s="49">
        <f t="shared" si="54"/>
        <v>4.2042848024999913</v>
      </c>
      <c r="D316" s="570" t="str">
        <f t="shared" si="55"/>
        <v>14/03/2023</v>
      </c>
      <c r="E316" s="419">
        <f t="shared" si="56"/>
        <v>6.9158110882956878</v>
      </c>
      <c r="F316" s="549">
        <f t="shared" si="57"/>
        <v>0</v>
      </c>
      <c r="G316" s="559"/>
      <c r="H316" s="433"/>
      <c r="I316" s="187">
        <f t="shared" si="67"/>
        <v>2.5186625225000148</v>
      </c>
      <c r="J316" s="187">
        <f t="shared" si="67"/>
        <v>2.3142365025000222</v>
      </c>
      <c r="K316" s="246">
        <f t="shared" si="64"/>
        <v>45031</v>
      </c>
      <c r="L316" s="148">
        <f t="shared" si="65"/>
        <v>44331</v>
      </c>
      <c r="M316" s="186">
        <f t="shared" si="59"/>
        <v>2.9203717142856078E-4</v>
      </c>
      <c r="N316" s="549">
        <f t="shared" si="66"/>
        <v>700</v>
      </c>
      <c r="O316" s="49">
        <f t="shared" si="60"/>
        <v>32</v>
      </c>
      <c r="P316" s="113">
        <f t="shared" si="61"/>
        <v>668</v>
      </c>
      <c r="Q316" s="549">
        <f t="shared" si="62"/>
        <v>2.5093173330143008</v>
      </c>
      <c r="S316" s="556">
        <f t="shared" si="63"/>
        <v>1.6949674694856904</v>
      </c>
      <c r="T316" s="433"/>
    </row>
    <row r="317" spans="2:20" x14ac:dyDescent="0.35">
      <c r="B317" s="116">
        <v>42474</v>
      </c>
      <c r="C317" s="49">
        <f t="shared" si="54"/>
        <v>4.1624359999999916</v>
      </c>
      <c r="D317" s="570" t="str">
        <f t="shared" si="55"/>
        <v>14/03/2023</v>
      </c>
      <c r="E317" s="419">
        <f t="shared" si="56"/>
        <v>6.9130732375085557</v>
      </c>
      <c r="F317" s="549">
        <f t="shared" si="57"/>
        <v>0</v>
      </c>
      <c r="G317" s="559"/>
      <c r="H317" s="433"/>
      <c r="I317" s="187">
        <f t="shared" si="67"/>
        <v>2.4741167024999955</v>
      </c>
      <c r="J317" s="187">
        <f t="shared" si="67"/>
        <v>2.2798482225000249</v>
      </c>
      <c r="K317" s="246">
        <f t="shared" si="64"/>
        <v>45031</v>
      </c>
      <c r="L317" s="148">
        <f t="shared" si="65"/>
        <v>44331</v>
      </c>
      <c r="M317" s="186">
        <f t="shared" si="59"/>
        <v>2.7752639999995791E-4</v>
      </c>
      <c r="N317" s="549">
        <f t="shared" si="66"/>
        <v>700</v>
      </c>
      <c r="O317" s="49">
        <f t="shared" si="60"/>
        <v>32</v>
      </c>
      <c r="P317" s="113">
        <f t="shared" si="61"/>
        <v>668</v>
      </c>
      <c r="Q317" s="549">
        <f t="shared" si="62"/>
        <v>2.4652358576999966</v>
      </c>
      <c r="S317" s="556">
        <f t="shared" si="63"/>
        <v>1.6972001422999949</v>
      </c>
      <c r="T317" s="433"/>
    </row>
    <row r="318" spans="2:20" x14ac:dyDescent="0.35">
      <c r="B318" s="116">
        <v>42475</v>
      </c>
      <c r="C318" s="49">
        <f t="shared" si="54"/>
        <v>4.1848904100000084</v>
      </c>
      <c r="D318" s="570" t="str">
        <f t="shared" si="55"/>
        <v>14/03/2023</v>
      </c>
      <c r="E318" s="419">
        <f t="shared" si="56"/>
        <v>6.9103353867214237</v>
      </c>
      <c r="F318" s="549">
        <f t="shared" si="57"/>
        <v>0</v>
      </c>
      <c r="G318" s="559"/>
      <c r="H318" s="433"/>
      <c r="I318" s="187">
        <f t="shared" si="67"/>
        <v>2.4791782400000129</v>
      </c>
      <c r="J318" s="187">
        <f t="shared" si="67"/>
        <v>2.2818709024999828</v>
      </c>
      <c r="K318" s="246">
        <f t="shared" si="64"/>
        <v>45031</v>
      </c>
      <c r="L318" s="148">
        <f t="shared" si="65"/>
        <v>44331</v>
      </c>
      <c r="M318" s="186">
        <f t="shared" si="59"/>
        <v>2.8186762500004292E-4</v>
      </c>
      <c r="N318" s="549">
        <f t="shared" si="66"/>
        <v>700</v>
      </c>
      <c r="O318" s="49">
        <f t="shared" si="60"/>
        <v>32</v>
      </c>
      <c r="P318" s="113">
        <f t="shared" si="61"/>
        <v>668</v>
      </c>
      <c r="Q318" s="549">
        <f t="shared" si="62"/>
        <v>2.4701584760000115</v>
      </c>
      <c r="S318" s="556">
        <f t="shared" si="63"/>
        <v>1.7147319339999969</v>
      </c>
      <c r="T318" s="433"/>
    </row>
    <row r="319" spans="2:20" x14ac:dyDescent="0.35">
      <c r="B319" s="116">
        <v>42478</v>
      </c>
      <c r="C319" s="49">
        <f t="shared" si="54"/>
        <v>4.1338611599999853</v>
      </c>
      <c r="D319" s="570" t="str">
        <f t="shared" si="55"/>
        <v>14/03/2023</v>
      </c>
      <c r="E319" s="419">
        <f t="shared" si="56"/>
        <v>6.9021218343600275</v>
      </c>
      <c r="F319" s="549">
        <f t="shared" si="57"/>
        <v>0</v>
      </c>
      <c r="G319" s="559"/>
      <c r="H319" s="433"/>
      <c r="I319" s="187">
        <f t="shared" si="67"/>
        <v>2.4356531025000017</v>
      </c>
      <c r="J319" s="187">
        <f t="shared" si="67"/>
        <v>2.246476889999971</v>
      </c>
      <c r="K319" s="246">
        <f t="shared" si="64"/>
        <v>45031</v>
      </c>
      <c r="L319" s="148">
        <f t="shared" si="65"/>
        <v>44331</v>
      </c>
      <c r="M319" s="186">
        <f t="shared" si="59"/>
        <v>2.7025173214290099E-4</v>
      </c>
      <c r="N319" s="549">
        <f t="shared" si="66"/>
        <v>700</v>
      </c>
      <c r="O319" s="49">
        <f t="shared" si="60"/>
        <v>32</v>
      </c>
      <c r="P319" s="113">
        <f t="shared" si="61"/>
        <v>668</v>
      </c>
      <c r="Q319" s="549">
        <f t="shared" si="62"/>
        <v>2.4270050470714288</v>
      </c>
      <c r="S319" s="556">
        <f t="shared" si="63"/>
        <v>1.7068561129285564</v>
      </c>
      <c r="T319" s="433"/>
    </row>
    <row r="320" spans="2:20" x14ac:dyDescent="0.35">
      <c r="B320" s="116">
        <v>42479</v>
      </c>
      <c r="C320" s="49">
        <f t="shared" si="54"/>
        <v>4.1634566024999931</v>
      </c>
      <c r="D320" s="570" t="str">
        <f t="shared" si="55"/>
        <v>14/03/2023</v>
      </c>
      <c r="E320" s="419">
        <f t="shared" si="56"/>
        <v>6.8993839835728954</v>
      </c>
      <c r="F320" s="549">
        <f t="shared" si="57"/>
        <v>0</v>
      </c>
      <c r="G320" s="559"/>
      <c r="H320" s="433"/>
      <c r="I320" s="187">
        <f t="shared" si="67"/>
        <v>2.4751289999999981</v>
      </c>
      <c r="J320" s="187">
        <f t="shared" si="67"/>
        <v>2.2838936025000089</v>
      </c>
      <c r="K320" s="246">
        <f t="shared" si="64"/>
        <v>45031</v>
      </c>
      <c r="L320" s="148">
        <f t="shared" si="65"/>
        <v>44331</v>
      </c>
      <c r="M320" s="186">
        <f t="shared" si="59"/>
        <v>2.7319342499998456E-4</v>
      </c>
      <c r="N320" s="549">
        <f t="shared" si="66"/>
        <v>700</v>
      </c>
      <c r="O320" s="49">
        <f t="shared" si="60"/>
        <v>32</v>
      </c>
      <c r="P320" s="113">
        <f t="shared" si="61"/>
        <v>668</v>
      </c>
      <c r="Q320" s="549">
        <f t="shared" si="62"/>
        <v>2.4663868103999986</v>
      </c>
      <c r="S320" s="556">
        <f t="shared" si="63"/>
        <v>1.6970697920999944</v>
      </c>
      <c r="T320" s="433"/>
    </row>
    <row r="321" spans="2:20" x14ac:dyDescent="0.35">
      <c r="B321" s="116">
        <v>42480</v>
      </c>
      <c r="C321" s="49">
        <f t="shared" si="54"/>
        <v>4.127738489999988</v>
      </c>
      <c r="D321" s="570" t="str">
        <f t="shared" si="55"/>
        <v>14/03/2023</v>
      </c>
      <c r="E321" s="419">
        <f t="shared" si="56"/>
        <v>6.8966461327857633</v>
      </c>
      <c r="F321" s="549">
        <f t="shared" si="57"/>
        <v>0</v>
      </c>
      <c r="G321" s="559"/>
      <c r="H321" s="433"/>
      <c r="I321" s="187">
        <f t="shared" si="67"/>
        <v>2.4569084100000138</v>
      </c>
      <c r="J321" s="187">
        <f t="shared" si="67"/>
        <v>2.2707464100000019</v>
      </c>
      <c r="K321" s="246">
        <f t="shared" si="64"/>
        <v>45031</v>
      </c>
      <c r="L321" s="148">
        <f t="shared" si="65"/>
        <v>44331</v>
      </c>
      <c r="M321" s="186">
        <f t="shared" si="59"/>
        <v>2.6594571428573133E-4</v>
      </c>
      <c r="N321" s="549">
        <f t="shared" si="66"/>
        <v>700</v>
      </c>
      <c r="O321" s="49">
        <f t="shared" si="60"/>
        <v>32</v>
      </c>
      <c r="P321" s="113">
        <f t="shared" si="61"/>
        <v>668</v>
      </c>
      <c r="Q321" s="549">
        <f t="shared" si="62"/>
        <v>2.4483981471428704</v>
      </c>
      <c r="S321" s="556">
        <f t="shared" si="63"/>
        <v>1.6793403428571176</v>
      </c>
      <c r="T321" s="433"/>
    </row>
    <row r="322" spans="2:20" x14ac:dyDescent="0.35">
      <c r="B322" s="116">
        <v>42481</v>
      </c>
      <c r="C322" s="49">
        <f t="shared" si="54"/>
        <v>4.0991684099999759</v>
      </c>
      <c r="D322" s="570" t="str">
        <f t="shared" si="55"/>
        <v>14/03/2023</v>
      </c>
      <c r="E322" s="419">
        <f t="shared" si="56"/>
        <v>6.8939082819986313</v>
      </c>
      <c r="F322" s="549">
        <f t="shared" si="57"/>
        <v>0</v>
      </c>
      <c r="G322" s="559"/>
      <c r="H322" s="433"/>
      <c r="I322" s="187">
        <f t="shared" si="67"/>
        <v>2.4771536100000047</v>
      </c>
      <c r="J322" s="187">
        <f t="shared" si="67"/>
        <v>2.2838936025000089</v>
      </c>
      <c r="K322" s="246">
        <f t="shared" si="64"/>
        <v>45031</v>
      </c>
      <c r="L322" s="148">
        <f t="shared" si="65"/>
        <v>44331</v>
      </c>
      <c r="M322" s="186">
        <f t="shared" si="59"/>
        <v>2.7608572499999387E-4</v>
      </c>
      <c r="N322" s="549">
        <f t="shared" si="66"/>
        <v>700</v>
      </c>
      <c r="O322" s="49">
        <f t="shared" si="60"/>
        <v>32</v>
      </c>
      <c r="P322" s="113">
        <f t="shared" si="61"/>
        <v>668</v>
      </c>
      <c r="Q322" s="549">
        <f t="shared" si="62"/>
        <v>2.4683188668000047</v>
      </c>
      <c r="S322" s="556">
        <f t="shared" si="63"/>
        <v>1.6308495431999712</v>
      </c>
      <c r="T322" s="433"/>
    </row>
    <row r="323" spans="2:20" x14ac:dyDescent="0.35">
      <c r="B323" s="116">
        <v>42482</v>
      </c>
      <c r="C323" s="49">
        <f t="shared" si="54"/>
        <v>4.0797838025000033</v>
      </c>
      <c r="D323" s="570" t="str">
        <f t="shared" si="55"/>
        <v>14/03/2023</v>
      </c>
      <c r="E323" s="419">
        <f t="shared" si="56"/>
        <v>6.8911704312114992</v>
      </c>
      <c r="F323" s="549">
        <f t="shared" si="57"/>
        <v>0</v>
      </c>
      <c r="G323" s="559"/>
      <c r="H323" s="433"/>
      <c r="I323" s="187">
        <f t="shared" si="67"/>
        <v>2.483227560000012</v>
      </c>
      <c r="J323" s="187">
        <f t="shared" si="67"/>
        <v>2.286927690000029</v>
      </c>
      <c r="K323" s="246">
        <f t="shared" si="64"/>
        <v>45031</v>
      </c>
      <c r="L323" s="148">
        <f t="shared" si="65"/>
        <v>44331</v>
      </c>
      <c r="M323" s="186">
        <f t="shared" si="59"/>
        <v>2.8042838571426136E-4</v>
      </c>
      <c r="N323" s="549">
        <f t="shared" si="66"/>
        <v>700</v>
      </c>
      <c r="O323" s="49">
        <f t="shared" si="60"/>
        <v>32</v>
      </c>
      <c r="P323" s="113">
        <f t="shared" si="61"/>
        <v>668</v>
      </c>
      <c r="Q323" s="549">
        <f t="shared" si="62"/>
        <v>2.4742538516571555</v>
      </c>
      <c r="S323" s="556">
        <f t="shared" si="63"/>
        <v>1.6055299508428478</v>
      </c>
      <c r="T323" s="433"/>
    </row>
    <row r="324" spans="2:20" x14ac:dyDescent="0.35">
      <c r="B324" s="116">
        <v>42485</v>
      </c>
      <c r="C324" s="49" t="str">
        <f t="shared" si="54"/>
        <v/>
      </c>
      <c r="D324" s="570" t="str">
        <f t="shared" si="55"/>
        <v>14/03/2023</v>
      </c>
      <c r="E324" s="419">
        <f t="shared" si="56"/>
        <v>6.882956878850103</v>
      </c>
      <c r="F324" s="549">
        <f t="shared" si="57"/>
        <v>0</v>
      </c>
      <c r="G324" s="559"/>
      <c r="H324" s="433"/>
      <c r="I324" s="187">
        <f t="shared" si="67"/>
        <v>2.482215222500006</v>
      </c>
      <c r="J324" s="187">
        <f t="shared" si="67"/>
        <v>2.286927690000029</v>
      </c>
      <c r="K324" s="246">
        <f t="shared" si="64"/>
        <v>45031</v>
      </c>
      <c r="L324" s="148">
        <f t="shared" si="65"/>
        <v>44331</v>
      </c>
      <c r="M324" s="186">
        <f t="shared" si="59"/>
        <v>2.7898218928568141E-4</v>
      </c>
      <c r="N324" s="549">
        <f t="shared" si="66"/>
        <v>700</v>
      </c>
      <c r="O324" s="49">
        <f t="shared" si="60"/>
        <v>32</v>
      </c>
      <c r="P324" s="113">
        <f t="shared" si="61"/>
        <v>668</v>
      </c>
      <c r="Q324" s="549">
        <f t="shared" si="62"/>
        <v>2.4732877924428642</v>
      </c>
      <c r="S324" s="556" t="str">
        <f t="shared" si="63"/>
        <v/>
      </c>
      <c r="T324" s="433"/>
    </row>
    <row r="325" spans="2:20" x14ac:dyDescent="0.35">
      <c r="B325" s="116">
        <v>42486</v>
      </c>
      <c r="C325" s="49">
        <f t="shared" si="54"/>
        <v>4.1899940224999987</v>
      </c>
      <c r="D325" s="570" t="str">
        <f t="shared" si="55"/>
        <v>14/03/2023</v>
      </c>
      <c r="E325" s="419">
        <f t="shared" si="56"/>
        <v>6.8802190280629709</v>
      </c>
      <c r="F325" s="549">
        <f t="shared" si="57"/>
        <v>0</v>
      </c>
      <c r="G325" s="559"/>
      <c r="H325" s="433"/>
      <c r="I325" s="187">
        <f t="shared" ref="I325:J344" si="68">IF(I55="","",((1+I55/200)^2-1)*100)</f>
        <v>2.527775359999973</v>
      </c>
      <c r="J325" s="187">
        <f t="shared" si="68"/>
        <v>2.3314328099999893</v>
      </c>
      <c r="K325" s="246">
        <f t="shared" si="64"/>
        <v>45031</v>
      </c>
      <c r="L325" s="148">
        <f t="shared" si="65"/>
        <v>44331</v>
      </c>
      <c r="M325" s="186">
        <f t="shared" si="59"/>
        <v>2.80489357142834E-4</v>
      </c>
      <c r="N325" s="549">
        <f t="shared" si="66"/>
        <v>700</v>
      </c>
      <c r="O325" s="49">
        <f t="shared" si="60"/>
        <v>32</v>
      </c>
      <c r="P325" s="113">
        <f t="shared" si="61"/>
        <v>668</v>
      </c>
      <c r="Q325" s="549">
        <f t="shared" si="62"/>
        <v>2.5187997005714022</v>
      </c>
      <c r="S325" s="556">
        <f t="shared" si="63"/>
        <v>1.6711943219285965</v>
      </c>
      <c r="T325" s="433"/>
    </row>
    <row r="326" spans="2:20" x14ac:dyDescent="0.35">
      <c r="B326" s="116">
        <v>42487</v>
      </c>
      <c r="C326" s="49">
        <f t="shared" si="54"/>
        <v>4.1144733224999896</v>
      </c>
      <c r="D326" s="570" t="str">
        <f t="shared" si="55"/>
        <v>14/03/2023</v>
      </c>
      <c r="E326" s="419">
        <f t="shared" si="56"/>
        <v>6.8774811772758389</v>
      </c>
      <c r="F326" s="549">
        <f t="shared" si="57"/>
        <v>0</v>
      </c>
      <c r="G326" s="559"/>
      <c r="H326" s="433"/>
      <c r="I326" s="187">
        <f t="shared" si="68"/>
        <v>2.5176500099999943</v>
      </c>
      <c r="J326" s="187">
        <f t="shared" si="68"/>
        <v>2.3203056225000074</v>
      </c>
      <c r="K326" s="246">
        <f t="shared" si="64"/>
        <v>45031</v>
      </c>
      <c r="L326" s="148">
        <f t="shared" si="65"/>
        <v>44331</v>
      </c>
      <c r="M326" s="186">
        <f t="shared" si="59"/>
        <v>2.8192055357140991E-4</v>
      </c>
      <c r="N326" s="549">
        <f t="shared" si="66"/>
        <v>700</v>
      </c>
      <c r="O326" s="49">
        <f t="shared" si="60"/>
        <v>32</v>
      </c>
      <c r="P326" s="113">
        <f t="shared" si="61"/>
        <v>668</v>
      </c>
      <c r="Q326" s="549">
        <f t="shared" si="62"/>
        <v>2.508628552285709</v>
      </c>
      <c r="S326" s="556">
        <f t="shared" si="63"/>
        <v>1.6058447702142806</v>
      </c>
      <c r="T326" s="433"/>
    </row>
    <row r="327" spans="2:20" x14ac:dyDescent="0.35">
      <c r="B327" s="116">
        <v>42488</v>
      </c>
      <c r="C327" s="49">
        <f t="shared" si="54"/>
        <v>4.1001887024999961</v>
      </c>
      <c r="D327" s="570" t="str">
        <f t="shared" si="55"/>
        <v>14/03/2023</v>
      </c>
      <c r="E327" s="419">
        <f t="shared" si="56"/>
        <v>6.8747433264887068</v>
      </c>
      <c r="F327" s="549">
        <f t="shared" si="57"/>
        <v>0</v>
      </c>
      <c r="G327" s="559"/>
      <c r="H327" s="433"/>
      <c r="I327" s="187">
        <f t="shared" si="68"/>
        <v>2.482215222500006</v>
      </c>
      <c r="J327" s="187">
        <f t="shared" si="68"/>
        <v>2.3031102499999845</v>
      </c>
      <c r="K327" s="246">
        <f t="shared" si="64"/>
        <v>45031</v>
      </c>
      <c r="L327" s="148">
        <f t="shared" si="65"/>
        <v>44331</v>
      </c>
      <c r="M327" s="186">
        <f t="shared" si="59"/>
        <v>2.558642464286022E-4</v>
      </c>
      <c r="N327" s="549">
        <f t="shared" si="66"/>
        <v>700</v>
      </c>
      <c r="O327" s="49">
        <f t="shared" si="60"/>
        <v>32</v>
      </c>
      <c r="P327" s="113">
        <f t="shared" si="61"/>
        <v>668</v>
      </c>
      <c r="Q327" s="549">
        <f t="shared" si="62"/>
        <v>2.4740275666142906</v>
      </c>
      <c r="S327" s="556">
        <f t="shared" si="63"/>
        <v>1.6261611358857055</v>
      </c>
      <c r="T327" s="433"/>
    </row>
    <row r="328" spans="2:20" x14ac:dyDescent="0.35">
      <c r="B328" s="116">
        <v>42489</v>
      </c>
      <c r="C328" s="49">
        <f t="shared" si="54"/>
        <v>4.1032496100000149</v>
      </c>
      <c r="D328" s="570" t="str">
        <f t="shared" si="55"/>
        <v>14/03/2023</v>
      </c>
      <c r="E328" s="419">
        <f t="shared" si="56"/>
        <v>6.8720054757015738</v>
      </c>
      <c r="F328" s="549">
        <f t="shared" si="57"/>
        <v>0</v>
      </c>
      <c r="G328" s="559"/>
      <c r="H328" s="433"/>
      <c r="I328" s="187">
        <f t="shared" si="68"/>
        <v>2.4690552900000107</v>
      </c>
      <c r="J328" s="187">
        <f t="shared" si="68"/>
        <v>2.291984602500019</v>
      </c>
      <c r="K328" s="246">
        <f t="shared" si="64"/>
        <v>45031</v>
      </c>
      <c r="L328" s="148">
        <f t="shared" si="65"/>
        <v>44331</v>
      </c>
      <c r="M328" s="186">
        <f t="shared" si="59"/>
        <v>2.5295812499998808E-4</v>
      </c>
      <c r="N328" s="549">
        <f t="shared" si="66"/>
        <v>700</v>
      </c>
      <c r="O328" s="49">
        <f t="shared" si="60"/>
        <v>32</v>
      </c>
      <c r="P328" s="113">
        <f t="shared" si="61"/>
        <v>668</v>
      </c>
      <c r="Q328" s="549">
        <f t="shared" si="62"/>
        <v>2.4609606300000109</v>
      </c>
      <c r="S328" s="556">
        <f t="shared" si="63"/>
        <v>1.642288980000004</v>
      </c>
      <c r="T328" s="433"/>
    </row>
    <row r="329" spans="2:20" x14ac:dyDescent="0.35">
      <c r="B329" s="116">
        <v>42492</v>
      </c>
      <c r="C329" s="49">
        <f t="shared" si="54"/>
        <v>4.1144733224999896</v>
      </c>
      <c r="D329" s="570" t="str">
        <f t="shared" si="55"/>
        <v>14/03/2023</v>
      </c>
      <c r="E329" s="419">
        <f t="shared" si="56"/>
        <v>6.8637919233401776</v>
      </c>
      <c r="F329" s="549">
        <f t="shared" si="57"/>
        <v>0</v>
      </c>
      <c r="G329" s="559"/>
      <c r="H329" s="433"/>
      <c r="I329" s="187">
        <f t="shared" si="68"/>
        <v>2.4700675625000112</v>
      </c>
      <c r="J329" s="187">
        <f t="shared" si="68"/>
        <v>2.2929960000000138</v>
      </c>
      <c r="K329" s="246">
        <f t="shared" si="64"/>
        <v>45031</v>
      </c>
      <c r="L329" s="148">
        <f t="shared" si="65"/>
        <v>44331</v>
      </c>
      <c r="M329" s="186">
        <f t="shared" si="59"/>
        <v>2.5295937499999636E-4</v>
      </c>
      <c r="N329" s="549">
        <f t="shared" si="66"/>
        <v>700</v>
      </c>
      <c r="O329" s="49">
        <f t="shared" si="60"/>
        <v>32</v>
      </c>
      <c r="P329" s="113">
        <f t="shared" si="61"/>
        <v>668</v>
      </c>
      <c r="Q329" s="549">
        <f t="shared" si="62"/>
        <v>2.4619728625000112</v>
      </c>
      <c r="S329" s="556">
        <f t="shared" si="63"/>
        <v>1.6525004599999784</v>
      </c>
      <c r="T329" s="433"/>
    </row>
    <row r="330" spans="2:20" x14ac:dyDescent="0.35">
      <c r="B330" s="116">
        <v>42493</v>
      </c>
      <c r="C330" s="49">
        <f t="shared" si="54"/>
        <v>4.1879525625000191</v>
      </c>
      <c r="D330" s="570" t="str">
        <f t="shared" si="55"/>
        <v>14/03/2023</v>
      </c>
      <c r="E330" s="419">
        <f t="shared" si="56"/>
        <v>6.8610540725530456</v>
      </c>
      <c r="F330" s="549">
        <f t="shared" si="57"/>
        <v>0</v>
      </c>
      <c r="G330" s="559"/>
      <c r="H330" s="433"/>
      <c r="I330" s="187">
        <f t="shared" si="68"/>
        <v>2.5014504899999901</v>
      </c>
      <c r="J330" s="187">
        <f t="shared" si="68"/>
        <v>2.3213171600000138</v>
      </c>
      <c r="K330" s="246">
        <f t="shared" si="64"/>
        <v>45031</v>
      </c>
      <c r="L330" s="148">
        <f t="shared" si="65"/>
        <v>44331</v>
      </c>
      <c r="M330" s="186">
        <f t="shared" si="59"/>
        <v>2.5733332857139475E-4</v>
      </c>
      <c r="N330" s="549">
        <f t="shared" si="66"/>
        <v>700</v>
      </c>
      <c r="O330" s="49">
        <f t="shared" si="60"/>
        <v>32</v>
      </c>
      <c r="P330" s="113">
        <f t="shared" si="61"/>
        <v>668</v>
      </c>
      <c r="Q330" s="549">
        <f t="shared" si="62"/>
        <v>2.4932158234857056</v>
      </c>
      <c r="S330" s="556">
        <f t="shared" si="63"/>
        <v>1.6947367390143135</v>
      </c>
      <c r="T330" s="433"/>
    </row>
    <row r="331" spans="2:20" x14ac:dyDescent="0.35">
      <c r="B331" s="116">
        <v>42494</v>
      </c>
      <c r="C331" s="49">
        <f t="shared" si="54"/>
        <v>4.0889657599999962</v>
      </c>
      <c r="D331" s="570" t="str">
        <f t="shared" si="55"/>
        <v>14/03/2023</v>
      </c>
      <c r="E331" s="419">
        <f t="shared" si="56"/>
        <v>6.8583162217659135</v>
      </c>
      <c r="F331" s="549">
        <f t="shared" si="57"/>
        <v>0</v>
      </c>
      <c r="G331" s="559"/>
      <c r="H331" s="433"/>
      <c r="I331" s="187">
        <f t="shared" si="68"/>
        <v>2.4143999999999943</v>
      </c>
      <c r="J331" s="187">
        <f t="shared" si="68"/>
        <v>2.2484992399999904</v>
      </c>
      <c r="K331" s="246">
        <f t="shared" si="64"/>
        <v>45031</v>
      </c>
      <c r="L331" s="148">
        <f t="shared" si="65"/>
        <v>44331</v>
      </c>
      <c r="M331" s="186">
        <f t="shared" si="59"/>
        <v>2.3700108571429141E-4</v>
      </c>
      <c r="N331" s="549">
        <f t="shared" si="66"/>
        <v>700</v>
      </c>
      <c r="O331" s="49">
        <f t="shared" si="60"/>
        <v>32</v>
      </c>
      <c r="P331" s="113">
        <f t="shared" si="61"/>
        <v>668</v>
      </c>
      <c r="Q331" s="549">
        <f t="shared" si="62"/>
        <v>2.4068159652571368</v>
      </c>
      <c r="S331" s="556">
        <f t="shared" si="63"/>
        <v>1.6821497947428594</v>
      </c>
      <c r="T331" s="433"/>
    </row>
    <row r="332" spans="2:20" x14ac:dyDescent="0.35">
      <c r="B332" s="116">
        <v>42495</v>
      </c>
      <c r="C332" s="49">
        <f t="shared" si="54"/>
        <v>4.0481601600000028</v>
      </c>
      <c r="D332" s="570" t="str">
        <f t="shared" si="55"/>
        <v>14/03/2023</v>
      </c>
      <c r="E332" s="419">
        <f t="shared" si="56"/>
        <v>6.8555783709787814</v>
      </c>
      <c r="F332" s="549">
        <f t="shared" si="57"/>
        <v>0</v>
      </c>
      <c r="G332" s="559"/>
      <c r="H332" s="433"/>
      <c r="I332" s="187">
        <f t="shared" si="68"/>
        <v>2.3678532900000215</v>
      </c>
      <c r="J332" s="187">
        <f t="shared" si="68"/>
        <v>2.21311100249999</v>
      </c>
      <c r="K332" s="246">
        <f t="shared" si="64"/>
        <v>45031</v>
      </c>
      <c r="L332" s="148">
        <f t="shared" si="65"/>
        <v>44331</v>
      </c>
      <c r="M332" s="186">
        <f t="shared" si="59"/>
        <v>2.2106041071433071E-4</v>
      </c>
      <c r="N332" s="549">
        <f t="shared" si="66"/>
        <v>700</v>
      </c>
      <c r="O332" s="49">
        <f t="shared" si="60"/>
        <v>32</v>
      </c>
      <c r="P332" s="113">
        <f t="shared" si="61"/>
        <v>668</v>
      </c>
      <c r="Q332" s="549">
        <f t="shared" si="62"/>
        <v>2.3607793568571629</v>
      </c>
      <c r="S332" s="556">
        <f t="shared" si="63"/>
        <v>1.6873808031428399</v>
      </c>
      <c r="T332" s="433"/>
    </row>
    <row r="333" spans="2:20" x14ac:dyDescent="0.35">
      <c r="B333" s="116">
        <v>42496</v>
      </c>
      <c r="C333" s="49">
        <f t="shared" si="54"/>
        <v>3.9482202499999897</v>
      </c>
      <c r="D333" s="570" t="str">
        <f t="shared" si="55"/>
        <v>14/03/2023</v>
      </c>
      <c r="E333" s="419">
        <f t="shared" si="56"/>
        <v>6.8528405201916494</v>
      </c>
      <c r="F333" s="549">
        <f t="shared" si="57"/>
        <v>0</v>
      </c>
      <c r="G333" s="559"/>
      <c r="H333" s="433"/>
      <c r="I333" s="187">
        <f t="shared" si="68"/>
        <v>2.2768142399999913</v>
      </c>
      <c r="J333" s="187">
        <f t="shared" si="68"/>
        <v>2.1251724899999935</v>
      </c>
      <c r="K333" s="246">
        <f t="shared" si="64"/>
        <v>45031</v>
      </c>
      <c r="L333" s="148">
        <f t="shared" si="65"/>
        <v>44331</v>
      </c>
      <c r="M333" s="186">
        <f t="shared" si="59"/>
        <v>2.1663107142856828E-4</v>
      </c>
      <c r="N333" s="549">
        <f t="shared" si="66"/>
        <v>700</v>
      </c>
      <c r="O333" s="49">
        <f t="shared" si="60"/>
        <v>32</v>
      </c>
      <c r="P333" s="113">
        <f t="shared" si="61"/>
        <v>668</v>
      </c>
      <c r="Q333" s="549">
        <f t="shared" si="62"/>
        <v>2.2698820457142772</v>
      </c>
      <c r="S333" s="556">
        <f t="shared" si="63"/>
        <v>1.6783382042857125</v>
      </c>
      <c r="T333" s="433"/>
    </row>
    <row r="334" spans="2:20" x14ac:dyDescent="0.35">
      <c r="B334" s="116">
        <v>42499</v>
      </c>
      <c r="C334" s="49">
        <f t="shared" si="54"/>
        <v>3.9339470399999854</v>
      </c>
      <c r="D334" s="570" t="str">
        <f t="shared" si="55"/>
        <v>14/03/2023</v>
      </c>
      <c r="E334" s="419">
        <f t="shared" si="56"/>
        <v>6.8446269678302532</v>
      </c>
      <c r="F334" s="549">
        <f t="shared" si="57"/>
        <v>0</v>
      </c>
      <c r="G334" s="559"/>
      <c r="H334" s="433"/>
      <c r="I334" s="187">
        <f t="shared" si="68"/>
        <v>2.2909732100000024</v>
      </c>
      <c r="J334" s="187">
        <f t="shared" si="68"/>
        <v>2.1484169225000072</v>
      </c>
      <c r="K334" s="246">
        <f t="shared" si="64"/>
        <v>45031</v>
      </c>
      <c r="L334" s="148">
        <f t="shared" si="65"/>
        <v>44331</v>
      </c>
      <c r="M334" s="186">
        <f t="shared" si="59"/>
        <v>2.0365183928570753E-4</v>
      </c>
      <c r="N334" s="549">
        <f t="shared" si="66"/>
        <v>700</v>
      </c>
      <c r="O334" s="49">
        <f t="shared" si="60"/>
        <v>32</v>
      </c>
      <c r="P334" s="113">
        <f t="shared" si="61"/>
        <v>668</v>
      </c>
      <c r="Q334" s="549">
        <f t="shared" si="62"/>
        <v>2.2844563511428597</v>
      </c>
      <c r="S334" s="556">
        <f t="shared" si="63"/>
        <v>1.6494906888571257</v>
      </c>
      <c r="T334" s="433"/>
    </row>
    <row r="335" spans="2:20" x14ac:dyDescent="0.35">
      <c r="B335" s="116">
        <v>42500</v>
      </c>
      <c r="C335" s="49">
        <f t="shared" si="54"/>
        <v>3.9125390624999756</v>
      </c>
      <c r="D335" s="570" t="str">
        <f t="shared" si="55"/>
        <v>14/03/2023</v>
      </c>
      <c r="E335" s="419">
        <f t="shared" si="56"/>
        <v>6.8418891170431211</v>
      </c>
      <c r="F335" s="549">
        <f t="shared" si="57"/>
        <v>0</v>
      </c>
      <c r="G335" s="559"/>
      <c r="H335" s="433"/>
      <c r="I335" s="187">
        <f t="shared" si="68"/>
        <v>2.2545664099999918</v>
      </c>
      <c r="J335" s="187">
        <f t="shared" si="68"/>
        <v>2.1241619224999786</v>
      </c>
      <c r="K335" s="246">
        <f t="shared" si="64"/>
        <v>45031</v>
      </c>
      <c r="L335" s="148">
        <f t="shared" si="65"/>
        <v>44331</v>
      </c>
      <c r="M335" s="186">
        <f t="shared" si="59"/>
        <v>1.8629212500001886E-4</v>
      </c>
      <c r="N335" s="549">
        <f t="shared" si="66"/>
        <v>700</v>
      </c>
      <c r="O335" s="49">
        <f t="shared" si="60"/>
        <v>32</v>
      </c>
      <c r="P335" s="113">
        <f t="shared" si="61"/>
        <v>668</v>
      </c>
      <c r="Q335" s="549">
        <f t="shared" si="62"/>
        <v>2.2486050619999913</v>
      </c>
      <c r="S335" s="556">
        <f t="shared" si="63"/>
        <v>1.6639340004999843</v>
      </c>
      <c r="T335" s="433"/>
    </row>
    <row r="336" spans="2:20" x14ac:dyDescent="0.35">
      <c r="B336" s="116">
        <v>42501</v>
      </c>
      <c r="C336" s="49">
        <f t="shared" si="54"/>
        <v>3.9206942224999874</v>
      </c>
      <c r="D336" s="570" t="str">
        <f t="shared" si="55"/>
        <v>14/03/2023</v>
      </c>
      <c r="E336" s="419">
        <f t="shared" si="56"/>
        <v>6.839151266255989</v>
      </c>
      <c r="F336" s="549">
        <f t="shared" si="57"/>
        <v>0</v>
      </c>
      <c r="G336" s="559"/>
      <c r="H336" s="433"/>
      <c r="I336" s="187">
        <f t="shared" si="68"/>
        <v>2.2626562499999947</v>
      </c>
      <c r="J336" s="187">
        <f t="shared" si="68"/>
        <v>2.1352784400000102</v>
      </c>
      <c r="K336" s="246">
        <f t="shared" si="64"/>
        <v>45031</v>
      </c>
      <c r="L336" s="148">
        <f t="shared" si="65"/>
        <v>44331</v>
      </c>
      <c r="M336" s="186">
        <f t="shared" si="59"/>
        <v>1.8196829999997784E-4</v>
      </c>
      <c r="N336" s="549">
        <f t="shared" si="66"/>
        <v>700</v>
      </c>
      <c r="O336" s="49">
        <f t="shared" si="60"/>
        <v>32</v>
      </c>
      <c r="P336" s="113">
        <f t="shared" si="61"/>
        <v>668</v>
      </c>
      <c r="Q336" s="549">
        <f t="shared" si="62"/>
        <v>2.2568332643999955</v>
      </c>
      <c r="S336" s="556">
        <f t="shared" si="63"/>
        <v>1.6638609580999919</v>
      </c>
      <c r="T336" s="433"/>
    </row>
    <row r="337" spans="2:20" x14ac:dyDescent="0.35">
      <c r="B337" s="116">
        <v>42502</v>
      </c>
      <c r="C337" s="49">
        <f t="shared" si="54"/>
        <v>3.9563768100000063</v>
      </c>
      <c r="D337" s="570" t="str">
        <f t="shared" si="55"/>
        <v>14/03/2023</v>
      </c>
      <c r="E337" s="419">
        <f t="shared" si="56"/>
        <v>6.8364134154688569</v>
      </c>
      <c r="F337" s="549">
        <f t="shared" si="57"/>
        <v>0</v>
      </c>
      <c r="G337" s="559"/>
      <c r="H337" s="433"/>
      <c r="I337" s="187">
        <f t="shared" si="68"/>
        <v>2.2677125624999794</v>
      </c>
      <c r="J337" s="187">
        <f t="shared" si="68"/>
        <v>2.1474062400000049</v>
      </c>
      <c r="K337" s="246">
        <f t="shared" si="64"/>
        <v>45031</v>
      </c>
      <c r="L337" s="148">
        <f t="shared" si="65"/>
        <v>44331</v>
      </c>
      <c r="M337" s="186">
        <f t="shared" si="59"/>
        <v>1.7186617499996361E-4</v>
      </c>
      <c r="N337" s="549">
        <f t="shared" si="66"/>
        <v>700</v>
      </c>
      <c r="O337" s="49">
        <f t="shared" si="60"/>
        <v>32</v>
      </c>
      <c r="P337" s="113">
        <f t="shared" si="61"/>
        <v>668</v>
      </c>
      <c r="Q337" s="549">
        <f t="shared" si="62"/>
        <v>2.2622128448999805</v>
      </c>
      <c r="S337" s="556">
        <f t="shared" si="63"/>
        <v>1.6941639651000258</v>
      </c>
      <c r="T337" s="433"/>
    </row>
    <row r="338" spans="2:20" x14ac:dyDescent="0.35">
      <c r="B338" s="116">
        <v>42503</v>
      </c>
      <c r="C338" s="49">
        <f t="shared" si="54"/>
        <v>3.9675926024999919</v>
      </c>
      <c r="D338" s="570" t="str">
        <f t="shared" si="55"/>
        <v>14/03/2023</v>
      </c>
      <c r="E338" s="419">
        <f t="shared" si="56"/>
        <v>6.8336755646817249</v>
      </c>
      <c r="F338" s="549">
        <f t="shared" si="57"/>
        <v>0</v>
      </c>
      <c r="G338" s="559"/>
      <c r="H338" s="433"/>
      <c r="I338" s="187">
        <f t="shared" si="68"/>
        <v>2.2828822499999957</v>
      </c>
      <c r="J338" s="187">
        <f t="shared" si="68"/>
        <v>2.1736856099999979</v>
      </c>
      <c r="K338" s="246">
        <f t="shared" si="64"/>
        <v>45031</v>
      </c>
      <c r="L338" s="148">
        <f t="shared" si="65"/>
        <v>44331</v>
      </c>
      <c r="M338" s="186">
        <f t="shared" si="59"/>
        <v>1.5599519999999676E-4</v>
      </c>
      <c r="N338" s="549">
        <f t="shared" si="66"/>
        <v>700</v>
      </c>
      <c r="O338" s="49">
        <f t="shared" si="60"/>
        <v>32</v>
      </c>
      <c r="P338" s="113">
        <f t="shared" si="61"/>
        <v>668</v>
      </c>
      <c r="Q338" s="549">
        <f t="shared" si="62"/>
        <v>2.2778904035999958</v>
      </c>
      <c r="S338" s="556">
        <f t="shared" si="63"/>
        <v>1.6897021988999961</v>
      </c>
      <c r="T338" s="433"/>
    </row>
    <row r="339" spans="2:20" x14ac:dyDescent="0.35">
      <c r="B339" s="116">
        <v>42506</v>
      </c>
      <c r="C339" s="49">
        <f t="shared" si="54"/>
        <v>3.9421030400000001</v>
      </c>
      <c r="D339" s="570" t="str">
        <f t="shared" si="55"/>
        <v>14/03/2023</v>
      </c>
      <c r="E339" s="419">
        <f t="shared" si="56"/>
        <v>6.8254620123203287</v>
      </c>
      <c r="F339" s="549">
        <f t="shared" si="57"/>
        <v>0</v>
      </c>
      <c r="G339" s="559"/>
      <c r="H339" s="433"/>
      <c r="I339" s="187">
        <f t="shared" si="68"/>
        <v>2.2525440000000119</v>
      </c>
      <c r="J339" s="187">
        <f t="shared" si="68"/>
        <v>2.1504383024999907</v>
      </c>
      <c r="K339" s="246">
        <f t="shared" si="64"/>
        <v>45031</v>
      </c>
      <c r="L339" s="148">
        <f t="shared" si="65"/>
        <v>44331</v>
      </c>
      <c r="M339" s="186">
        <f t="shared" si="59"/>
        <v>1.4586528214288741E-4</v>
      </c>
      <c r="N339" s="549">
        <f t="shared" si="66"/>
        <v>700</v>
      </c>
      <c r="O339" s="49">
        <f t="shared" si="60"/>
        <v>32</v>
      </c>
      <c r="P339" s="113">
        <f t="shared" si="61"/>
        <v>668</v>
      </c>
      <c r="Q339" s="549">
        <f t="shared" si="62"/>
        <v>2.2478763109714395</v>
      </c>
      <c r="S339" s="556">
        <f t="shared" si="63"/>
        <v>1.6942267290285606</v>
      </c>
      <c r="T339" s="433"/>
    </row>
    <row r="340" spans="2:20" x14ac:dyDescent="0.35">
      <c r="B340" s="116">
        <v>42507</v>
      </c>
      <c r="C340" s="49">
        <f t="shared" si="54"/>
        <v>3.965553322500015</v>
      </c>
      <c r="D340" s="570" t="str">
        <f t="shared" si="55"/>
        <v>14/03/2023</v>
      </c>
      <c r="E340" s="419">
        <f t="shared" si="56"/>
        <v>6.8227241615331966</v>
      </c>
      <c r="F340" s="549">
        <f t="shared" si="57"/>
        <v>0</v>
      </c>
      <c r="G340" s="559"/>
      <c r="H340" s="433"/>
      <c r="I340" s="187">
        <f t="shared" si="68"/>
        <v>2.286927690000029</v>
      </c>
      <c r="J340" s="187">
        <f t="shared" si="68"/>
        <v>2.1837939600000134</v>
      </c>
      <c r="K340" s="246">
        <f t="shared" si="64"/>
        <v>45031</v>
      </c>
      <c r="L340" s="148">
        <f t="shared" si="65"/>
        <v>44331</v>
      </c>
      <c r="M340" s="186">
        <f t="shared" si="59"/>
        <v>1.473339000000224E-4</v>
      </c>
      <c r="N340" s="549">
        <f t="shared" si="66"/>
        <v>700</v>
      </c>
      <c r="O340" s="49">
        <f t="shared" si="60"/>
        <v>32</v>
      </c>
      <c r="P340" s="113">
        <f t="shared" si="61"/>
        <v>668</v>
      </c>
      <c r="Q340" s="549">
        <f t="shared" si="62"/>
        <v>2.2822130052000285</v>
      </c>
      <c r="S340" s="556">
        <f t="shared" si="63"/>
        <v>1.6833403172999866</v>
      </c>
      <c r="T340" s="433"/>
    </row>
    <row r="341" spans="2:20" x14ac:dyDescent="0.35">
      <c r="B341" s="116">
        <v>42508</v>
      </c>
      <c r="C341" s="49">
        <f t="shared" si="54"/>
        <v>3.9808484099999708</v>
      </c>
      <c r="D341" s="570" t="str">
        <f t="shared" si="55"/>
        <v>14/03/2023</v>
      </c>
      <c r="E341" s="419">
        <f t="shared" si="56"/>
        <v>6.8199863107460645</v>
      </c>
      <c r="F341" s="549">
        <f t="shared" si="57"/>
        <v>0</v>
      </c>
      <c r="G341" s="559"/>
      <c r="H341" s="433"/>
      <c r="I341" s="187">
        <f t="shared" si="68"/>
        <v>2.304121702500006</v>
      </c>
      <c r="J341" s="187">
        <f t="shared" si="68"/>
        <v>2.2100780100000161</v>
      </c>
      <c r="K341" s="246">
        <f t="shared" si="64"/>
        <v>45031</v>
      </c>
      <c r="L341" s="148">
        <f t="shared" si="65"/>
        <v>44331</v>
      </c>
      <c r="M341" s="186">
        <f t="shared" si="59"/>
        <v>1.3434813214284271E-4</v>
      </c>
      <c r="N341" s="549">
        <f t="shared" si="66"/>
        <v>700</v>
      </c>
      <c r="O341" s="49">
        <f t="shared" si="60"/>
        <v>32</v>
      </c>
      <c r="P341" s="113">
        <f t="shared" si="61"/>
        <v>668</v>
      </c>
      <c r="Q341" s="549">
        <f t="shared" si="62"/>
        <v>2.299822562271435</v>
      </c>
      <c r="S341" s="556">
        <f t="shared" si="63"/>
        <v>1.6810258477285358</v>
      </c>
      <c r="T341" s="433"/>
    </row>
    <row r="342" spans="2:20" x14ac:dyDescent="0.35">
      <c r="B342" s="116">
        <v>42509</v>
      </c>
      <c r="C342" s="49">
        <f t="shared" si="54"/>
        <v>4.0410200025000176</v>
      </c>
      <c r="D342" s="570" t="str">
        <f t="shared" si="55"/>
        <v>14/03/2023</v>
      </c>
      <c r="E342" s="419">
        <f t="shared" si="56"/>
        <v>6.8172484599589325</v>
      </c>
      <c r="F342" s="549">
        <f t="shared" si="57"/>
        <v>0</v>
      </c>
      <c r="G342" s="559"/>
      <c r="H342" s="433"/>
      <c r="I342" s="187">
        <f t="shared" si="68"/>
        <v>2.3698768399999848</v>
      </c>
      <c r="J342" s="187">
        <f t="shared" si="68"/>
        <v>2.2758029225000032</v>
      </c>
      <c r="K342" s="246">
        <f t="shared" si="64"/>
        <v>45031</v>
      </c>
      <c r="L342" s="148">
        <f t="shared" si="65"/>
        <v>44331</v>
      </c>
      <c r="M342" s="186">
        <f t="shared" si="59"/>
        <v>1.3439131071425945E-4</v>
      </c>
      <c r="N342" s="549">
        <f t="shared" si="66"/>
        <v>700</v>
      </c>
      <c r="O342" s="49">
        <f t="shared" si="60"/>
        <v>32</v>
      </c>
      <c r="P342" s="113">
        <f t="shared" si="61"/>
        <v>668</v>
      </c>
      <c r="Q342" s="549">
        <f t="shared" si="62"/>
        <v>2.3655763180571285</v>
      </c>
      <c r="S342" s="556">
        <f t="shared" si="63"/>
        <v>1.675443684442889</v>
      </c>
      <c r="T342" s="433"/>
    </row>
    <row r="343" spans="2:20" x14ac:dyDescent="0.35">
      <c r="B343" s="116">
        <v>42510</v>
      </c>
      <c r="C343" s="49">
        <f t="shared" si="54"/>
        <v>4.0175612099999869</v>
      </c>
      <c r="D343" s="570" t="str">
        <f t="shared" si="55"/>
        <v>14/03/2023</v>
      </c>
      <c r="E343" s="419">
        <f t="shared" si="56"/>
        <v>6.8145106091718004</v>
      </c>
      <c r="F343" s="549">
        <f t="shared" si="57"/>
        <v>0</v>
      </c>
      <c r="G343" s="559"/>
      <c r="H343" s="433"/>
      <c r="I343" s="187">
        <f t="shared" si="68"/>
        <v>2.3516656099999977</v>
      </c>
      <c r="J343" s="187">
        <f t="shared" si="68"/>
        <v>2.2646787600000051</v>
      </c>
      <c r="K343" s="246">
        <f t="shared" si="64"/>
        <v>45031</v>
      </c>
      <c r="L343" s="148">
        <f t="shared" si="65"/>
        <v>44331</v>
      </c>
      <c r="M343" s="186">
        <f t="shared" si="59"/>
        <v>1.2426692857141802E-4</v>
      </c>
      <c r="N343" s="549">
        <f t="shared" si="66"/>
        <v>700</v>
      </c>
      <c r="O343" s="49">
        <f t="shared" si="60"/>
        <v>32</v>
      </c>
      <c r="P343" s="113">
        <f t="shared" si="61"/>
        <v>668</v>
      </c>
      <c r="Q343" s="549">
        <f t="shared" si="62"/>
        <v>2.3476890682857126</v>
      </c>
      <c r="S343" s="556">
        <f t="shared" si="63"/>
        <v>1.6698721417142743</v>
      </c>
      <c r="T343" s="433"/>
    </row>
    <row r="344" spans="2:20" x14ac:dyDescent="0.35">
      <c r="B344" s="116">
        <v>42513</v>
      </c>
      <c r="C344" s="49">
        <f t="shared" si="54"/>
        <v>4.0440800399999866</v>
      </c>
      <c r="D344" s="570" t="str">
        <f t="shared" si="55"/>
        <v>14/03/2023</v>
      </c>
      <c r="E344" s="419">
        <f t="shared" si="56"/>
        <v>6.8062970568104042</v>
      </c>
      <c r="F344" s="549">
        <f t="shared" si="57"/>
        <v>0</v>
      </c>
      <c r="G344" s="559"/>
      <c r="H344" s="433"/>
      <c r="I344" s="187">
        <f t="shared" si="68"/>
        <v>2.3789830624999952</v>
      </c>
      <c r="J344" s="187">
        <f t="shared" si="68"/>
        <v>2.3020988024999856</v>
      </c>
      <c r="K344" s="246">
        <f t="shared" si="64"/>
        <v>45031</v>
      </c>
      <c r="L344" s="148">
        <f t="shared" si="65"/>
        <v>44331</v>
      </c>
      <c r="M344" s="186">
        <f t="shared" si="59"/>
        <v>1.09834657142871E-4</v>
      </c>
      <c r="N344" s="549">
        <f t="shared" si="66"/>
        <v>700</v>
      </c>
      <c r="O344" s="49">
        <f t="shared" si="60"/>
        <v>32</v>
      </c>
      <c r="P344" s="113">
        <f t="shared" si="61"/>
        <v>668</v>
      </c>
      <c r="Q344" s="549">
        <f t="shared" si="62"/>
        <v>2.3754683534714234</v>
      </c>
      <c r="S344" s="556">
        <f t="shared" si="63"/>
        <v>1.6686116865285632</v>
      </c>
      <c r="T344" s="433"/>
    </row>
    <row r="345" spans="2:20" x14ac:dyDescent="0.35">
      <c r="B345" s="116">
        <v>42514</v>
      </c>
      <c r="C345" s="49">
        <f t="shared" si="54"/>
        <v>4.029800249999993</v>
      </c>
      <c r="D345" s="570" t="str">
        <f t="shared" si="55"/>
        <v>14/03/2023</v>
      </c>
      <c r="E345" s="419">
        <f t="shared" si="56"/>
        <v>6.8035592060232721</v>
      </c>
      <c r="F345" s="549">
        <f t="shared" si="57"/>
        <v>0</v>
      </c>
      <c r="G345" s="559"/>
      <c r="H345" s="433"/>
      <c r="I345" s="187">
        <f t="shared" ref="I345:J364" si="69">IF(I75="","",((1+I75/200)^2-1)*100)</f>
        <v>2.3526773024999947</v>
      </c>
      <c r="J345" s="187">
        <f t="shared" si="69"/>
        <v>2.2808595599999704</v>
      </c>
      <c r="K345" s="246">
        <f t="shared" si="64"/>
        <v>45031</v>
      </c>
      <c r="L345" s="148">
        <f t="shared" si="65"/>
        <v>44331</v>
      </c>
      <c r="M345" s="186">
        <f t="shared" si="59"/>
        <v>1.0259677500003481E-4</v>
      </c>
      <c r="N345" s="549">
        <f t="shared" si="66"/>
        <v>700</v>
      </c>
      <c r="O345" s="49">
        <f t="shared" si="60"/>
        <v>32</v>
      </c>
      <c r="P345" s="113">
        <f t="shared" si="61"/>
        <v>668</v>
      </c>
      <c r="Q345" s="549">
        <f t="shared" si="62"/>
        <v>2.3493942056999937</v>
      </c>
      <c r="S345" s="556">
        <f t="shared" si="63"/>
        <v>1.6804060442999993</v>
      </c>
      <c r="T345" s="433"/>
    </row>
    <row r="346" spans="2:20" x14ac:dyDescent="0.35">
      <c r="B346" s="116">
        <v>42515</v>
      </c>
      <c r="C346" s="49">
        <f t="shared" si="54"/>
        <v>4.0410200025000176</v>
      </c>
      <c r="D346" s="570" t="str">
        <f t="shared" si="55"/>
        <v>14/03/2023</v>
      </c>
      <c r="E346" s="419">
        <f t="shared" si="56"/>
        <v>6.8008213552361401</v>
      </c>
      <c r="F346" s="549">
        <f t="shared" si="57"/>
        <v>0</v>
      </c>
      <c r="G346" s="559"/>
      <c r="H346" s="433"/>
      <c r="I346" s="187">
        <f t="shared" si="69"/>
        <v>2.3516656099999977</v>
      </c>
      <c r="J346" s="187">
        <f t="shared" si="69"/>
        <v>2.2859163225000145</v>
      </c>
      <c r="K346" s="246">
        <f t="shared" si="64"/>
        <v>45031</v>
      </c>
      <c r="L346" s="148">
        <f t="shared" si="65"/>
        <v>44331</v>
      </c>
      <c r="M346" s="186">
        <f t="shared" si="59"/>
        <v>9.3927553571404587E-5</v>
      </c>
      <c r="N346" s="549">
        <f t="shared" si="66"/>
        <v>700</v>
      </c>
      <c r="O346" s="49">
        <f t="shared" si="60"/>
        <v>32</v>
      </c>
      <c r="P346" s="113">
        <f t="shared" si="61"/>
        <v>668</v>
      </c>
      <c r="Q346" s="549">
        <f t="shared" si="62"/>
        <v>2.3486599282857128</v>
      </c>
      <c r="S346" s="556">
        <f t="shared" si="63"/>
        <v>1.6923600742143048</v>
      </c>
      <c r="T346" s="433"/>
    </row>
    <row r="347" spans="2:20" x14ac:dyDescent="0.35">
      <c r="B347" s="116">
        <v>42516</v>
      </c>
      <c r="C347" s="49">
        <f t="shared" si="54"/>
        <v>3.995124839999975</v>
      </c>
      <c r="D347" s="570" t="str">
        <f t="shared" si="55"/>
        <v>14/03/2023</v>
      </c>
      <c r="E347" s="419">
        <f t="shared" si="56"/>
        <v>6.7980835044490071</v>
      </c>
      <c r="F347" s="549">
        <f t="shared" si="57"/>
        <v>0</v>
      </c>
      <c r="G347" s="559"/>
      <c r="H347" s="433"/>
      <c r="I347" s="187">
        <f t="shared" si="69"/>
        <v>2.2818709024999828</v>
      </c>
      <c r="J347" s="187">
        <f t="shared" si="69"/>
        <v>2.2090670225000109</v>
      </c>
      <c r="K347" s="246">
        <f t="shared" si="64"/>
        <v>45031</v>
      </c>
      <c r="L347" s="148">
        <f t="shared" si="65"/>
        <v>44331</v>
      </c>
      <c r="M347" s="186">
        <f t="shared" si="59"/>
        <v>1.0400554285710279E-4</v>
      </c>
      <c r="N347" s="549">
        <f t="shared" si="66"/>
        <v>700</v>
      </c>
      <c r="O347" s="49">
        <f t="shared" si="60"/>
        <v>32</v>
      </c>
      <c r="P347" s="113">
        <f t="shared" si="61"/>
        <v>668</v>
      </c>
      <c r="Q347" s="549">
        <f t="shared" si="62"/>
        <v>2.2785427251285557</v>
      </c>
      <c r="S347" s="556">
        <f t="shared" si="63"/>
        <v>1.7165821148714193</v>
      </c>
      <c r="T347" s="433"/>
    </row>
    <row r="348" spans="2:20" x14ac:dyDescent="0.35">
      <c r="B348" s="116">
        <v>42517</v>
      </c>
      <c r="C348" s="49">
        <f t="shared" si="54"/>
        <v>3.9747302399999906</v>
      </c>
      <c r="D348" s="570" t="str">
        <f t="shared" si="55"/>
        <v>14/03/2023</v>
      </c>
      <c r="E348" s="419">
        <f t="shared" si="56"/>
        <v>6.795345653661875</v>
      </c>
      <c r="F348" s="549">
        <f t="shared" si="57"/>
        <v>0</v>
      </c>
      <c r="G348" s="559"/>
      <c r="H348" s="433"/>
      <c r="I348" s="187">
        <f t="shared" si="69"/>
        <v>2.2323210000000149</v>
      </c>
      <c r="J348" s="187">
        <f t="shared" si="69"/>
        <v>2.1645885224999883</v>
      </c>
      <c r="K348" s="246">
        <f t="shared" si="64"/>
        <v>45031</v>
      </c>
      <c r="L348" s="148">
        <f t="shared" si="65"/>
        <v>44331</v>
      </c>
      <c r="M348" s="186">
        <f t="shared" si="59"/>
        <v>9.6760682142895042E-5</v>
      </c>
      <c r="N348" s="549">
        <f t="shared" si="66"/>
        <v>700</v>
      </c>
      <c r="O348" s="49">
        <f t="shared" si="60"/>
        <v>32</v>
      </c>
      <c r="P348" s="113">
        <f t="shared" si="61"/>
        <v>668</v>
      </c>
      <c r="Q348" s="549">
        <f t="shared" si="62"/>
        <v>2.2292246581714421</v>
      </c>
      <c r="S348" s="556">
        <f t="shared" si="63"/>
        <v>1.7455055818285485</v>
      </c>
      <c r="T348" s="433"/>
    </row>
    <row r="349" spans="2:20" x14ac:dyDescent="0.35">
      <c r="B349" s="116">
        <v>42520</v>
      </c>
      <c r="C349" s="49">
        <f t="shared" ref="C349:C412" si="70">IF(C79="","",((1+C79/200)^2-1)*100)</f>
        <v>4.016541322499978</v>
      </c>
      <c r="D349" s="570" t="str">
        <f t="shared" ref="D349:D412" si="71">$C$284</f>
        <v>14/03/2023</v>
      </c>
      <c r="E349" s="419">
        <f t="shared" ref="E349:E412" si="72">($C$14-B349)/365.25</f>
        <v>6.7871321013004788</v>
      </c>
      <c r="F349" s="549">
        <f t="shared" ref="F349:F412" si="73">C$14-D349</f>
        <v>0</v>
      </c>
      <c r="G349" s="559"/>
      <c r="H349" s="433"/>
      <c r="I349" s="187">
        <f t="shared" si="69"/>
        <v>2.2484992399999904</v>
      </c>
      <c r="J349" s="187">
        <f t="shared" si="69"/>
        <v>2.1817722500000025</v>
      </c>
      <c r="K349" s="246">
        <f t="shared" si="64"/>
        <v>45031</v>
      </c>
      <c r="L349" s="148">
        <f t="shared" si="65"/>
        <v>44331</v>
      </c>
      <c r="M349" s="186">
        <f t="shared" ref="M349:M412" si="74">IF(I349="","",(J349-I349)/($J$14-$I$14))</f>
        <v>9.5324271428554042E-5</v>
      </c>
      <c r="N349" s="549">
        <f t="shared" si="66"/>
        <v>700</v>
      </c>
      <c r="O349" s="49">
        <f t="shared" ref="O349:O412" si="75">K349-D349</f>
        <v>32</v>
      </c>
      <c r="P349" s="113">
        <f t="shared" ref="P349:P412" si="76">D349-L349</f>
        <v>668</v>
      </c>
      <c r="Q349" s="549">
        <f t="shared" ref="Q349:Q412" si="77">IF(I349="","",I349-(O349*M349))</f>
        <v>2.2454488633142766</v>
      </c>
      <c r="S349" s="556">
        <f t="shared" ref="S349:S412" si="78">IFERROR(C349-Q349,"")</f>
        <v>1.7710924591857014</v>
      </c>
      <c r="T349" s="433"/>
    </row>
    <row r="350" spans="2:20" x14ac:dyDescent="0.35">
      <c r="B350" s="116">
        <v>42521</v>
      </c>
      <c r="C350" s="49">
        <f t="shared" si="70"/>
        <v>4.0532604225000046</v>
      </c>
      <c r="D350" s="570" t="str">
        <f t="shared" si="71"/>
        <v>14/03/2023</v>
      </c>
      <c r="E350" s="419">
        <f t="shared" si="72"/>
        <v>6.7843942505133468</v>
      </c>
      <c r="F350" s="549">
        <f t="shared" si="73"/>
        <v>0</v>
      </c>
      <c r="G350" s="559"/>
      <c r="H350" s="433"/>
      <c r="I350" s="187">
        <f t="shared" si="69"/>
        <v>2.2768142399999913</v>
      </c>
      <c r="J350" s="187">
        <f t="shared" si="69"/>
        <v>2.2070450625000015</v>
      </c>
      <c r="K350" s="246">
        <f t="shared" ref="K350:K413" si="79">$I$14</f>
        <v>45031</v>
      </c>
      <c r="L350" s="148">
        <f t="shared" ref="L350:L413" si="80">$J$14</f>
        <v>44331</v>
      </c>
      <c r="M350" s="186">
        <f t="shared" si="74"/>
        <v>9.9670253571413988E-5</v>
      </c>
      <c r="N350" s="549">
        <f t="shared" ref="N350:N413" si="81">K350-L350</f>
        <v>700</v>
      </c>
      <c r="O350" s="49">
        <f t="shared" si="75"/>
        <v>32</v>
      </c>
      <c r="P350" s="113">
        <f t="shared" si="76"/>
        <v>668</v>
      </c>
      <c r="Q350" s="549">
        <f t="shared" si="77"/>
        <v>2.2736247918857062</v>
      </c>
      <c r="S350" s="556">
        <f t="shared" si="78"/>
        <v>1.7796356306142984</v>
      </c>
      <c r="T350" s="433"/>
    </row>
    <row r="351" spans="2:20" x14ac:dyDescent="0.35">
      <c r="B351" s="116">
        <v>42522</v>
      </c>
      <c r="C351" s="49">
        <f t="shared" si="70"/>
        <v>4.0369400224999907</v>
      </c>
      <c r="D351" s="570" t="str">
        <f t="shared" si="71"/>
        <v>14/03/2023</v>
      </c>
      <c r="E351" s="419">
        <f t="shared" si="72"/>
        <v>6.7816563997262147</v>
      </c>
      <c r="F351" s="549">
        <f t="shared" si="73"/>
        <v>0</v>
      </c>
      <c r="G351" s="559"/>
      <c r="H351" s="433"/>
      <c r="I351" s="187">
        <f t="shared" si="69"/>
        <v>2.2990644900000134</v>
      </c>
      <c r="J351" s="187">
        <f t="shared" si="69"/>
        <v>2.2201881599999806</v>
      </c>
      <c r="K351" s="246">
        <f t="shared" si="79"/>
        <v>45031</v>
      </c>
      <c r="L351" s="148">
        <f t="shared" si="80"/>
        <v>44331</v>
      </c>
      <c r="M351" s="186">
        <f t="shared" si="74"/>
        <v>1.1268047142861828E-4</v>
      </c>
      <c r="N351" s="549">
        <f t="shared" si="81"/>
        <v>700</v>
      </c>
      <c r="O351" s="49">
        <f t="shared" si="75"/>
        <v>32</v>
      </c>
      <c r="P351" s="113">
        <f t="shared" si="76"/>
        <v>668</v>
      </c>
      <c r="Q351" s="549">
        <f t="shared" si="77"/>
        <v>2.2954587149142975</v>
      </c>
      <c r="S351" s="556">
        <f t="shared" si="78"/>
        <v>1.7414813075856932</v>
      </c>
      <c r="T351" s="433"/>
    </row>
    <row r="352" spans="2:20" x14ac:dyDescent="0.35">
      <c r="B352" s="116">
        <v>42523</v>
      </c>
      <c r="C352" s="49">
        <f t="shared" si="70"/>
        <v>4.001243610000027</v>
      </c>
      <c r="D352" s="570" t="str">
        <f t="shared" si="71"/>
        <v>14/03/2023</v>
      </c>
      <c r="E352" s="419">
        <f t="shared" si="72"/>
        <v>6.7789185489390826</v>
      </c>
      <c r="F352" s="549">
        <f t="shared" si="73"/>
        <v>0</v>
      </c>
      <c r="G352" s="559"/>
      <c r="H352" s="433"/>
      <c r="I352" s="187">
        <f t="shared" si="69"/>
        <v>2.2889504399999927</v>
      </c>
      <c r="J352" s="187">
        <f t="shared" si="69"/>
        <v>2.2100780100000161</v>
      </c>
      <c r="K352" s="246">
        <f t="shared" si="79"/>
        <v>45031</v>
      </c>
      <c r="L352" s="148">
        <f t="shared" si="80"/>
        <v>44331</v>
      </c>
      <c r="M352" s="186">
        <f t="shared" si="74"/>
        <v>1.1267489999996652E-4</v>
      </c>
      <c r="N352" s="549">
        <f t="shared" si="81"/>
        <v>700</v>
      </c>
      <c r="O352" s="49">
        <f t="shared" si="75"/>
        <v>32</v>
      </c>
      <c r="P352" s="113">
        <f t="shared" si="76"/>
        <v>668</v>
      </c>
      <c r="Q352" s="549">
        <f t="shared" si="77"/>
        <v>2.2853448431999936</v>
      </c>
      <c r="S352" s="556">
        <f t="shared" si="78"/>
        <v>1.7158987668000334</v>
      </c>
      <c r="T352" s="433"/>
    </row>
    <row r="353" spans="2:20" x14ac:dyDescent="0.35">
      <c r="B353" s="116">
        <v>42524</v>
      </c>
      <c r="C353" s="49">
        <f t="shared" si="70"/>
        <v>3.9624944399999862</v>
      </c>
      <c r="D353" s="570" t="str">
        <f t="shared" si="71"/>
        <v>14/03/2023</v>
      </c>
      <c r="E353" s="419">
        <f t="shared" si="72"/>
        <v>6.7761806981519506</v>
      </c>
      <c r="F353" s="549">
        <f t="shared" si="73"/>
        <v>0</v>
      </c>
      <c r="G353" s="559"/>
      <c r="H353" s="433"/>
      <c r="I353" s="187">
        <f t="shared" si="69"/>
        <v>2.2758029225000032</v>
      </c>
      <c r="J353" s="187">
        <f t="shared" si="69"/>
        <v>2.1949137225000026</v>
      </c>
      <c r="K353" s="246">
        <f t="shared" si="79"/>
        <v>45031</v>
      </c>
      <c r="L353" s="148">
        <f t="shared" si="80"/>
        <v>44331</v>
      </c>
      <c r="M353" s="186">
        <f t="shared" si="74"/>
        <v>1.1555600000000079E-4</v>
      </c>
      <c r="N353" s="549">
        <f t="shared" si="81"/>
        <v>700</v>
      </c>
      <c r="O353" s="49">
        <f t="shared" si="75"/>
        <v>32</v>
      </c>
      <c r="P353" s="113">
        <f t="shared" si="76"/>
        <v>668</v>
      </c>
      <c r="Q353" s="549">
        <f t="shared" si="77"/>
        <v>2.2721051305000031</v>
      </c>
      <c r="S353" s="556">
        <f t="shared" si="78"/>
        <v>1.6903893094999831</v>
      </c>
      <c r="T353" s="433"/>
    </row>
    <row r="354" spans="2:20" x14ac:dyDescent="0.35">
      <c r="B354" s="116">
        <v>42527</v>
      </c>
      <c r="C354" s="49" t="str">
        <f t="shared" si="70"/>
        <v/>
      </c>
      <c r="D354" s="570" t="str">
        <f t="shared" si="71"/>
        <v>14/03/2023</v>
      </c>
      <c r="E354" s="419">
        <f t="shared" si="72"/>
        <v>6.7679671457905544</v>
      </c>
      <c r="F354" s="549">
        <f t="shared" si="73"/>
        <v>0</v>
      </c>
      <c r="G354" s="559"/>
      <c r="H354" s="433"/>
      <c r="I354" s="187">
        <f t="shared" si="69"/>
        <v>2.269735122499994</v>
      </c>
      <c r="J354" s="187">
        <f t="shared" si="69"/>
        <v>2.1918809999999844</v>
      </c>
      <c r="K354" s="246">
        <f t="shared" si="79"/>
        <v>45031</v>
      </c>
      <c r="L354" s="148">
        <f t="shared" si="80"/>
        <v>44331</v>
      </c>
      <c r="M354" s="186">
        <f t="shared" si="74"/>
        <v>1.1122017500001366E-4</v>
      </c>
      <c r="N354" s="549">
        <f t="shared" si="81"/>
        <v>700</v>
      </c>
      <c r="O354" s="49">
        <f t="shared" si="75"/>
        <v>32</v>
      </c>
      <c r="P354" s="113">
        <f t="shared" si="76"/>
        <v>668</v>
      </c>
      <c r="Q354" s="549">
        <f t="shared" si="77"/>
        <v>2.2661760768999937</v>
      </c>
      <c r="S354" s="556" t="str">
        <f t="shared" si="78"/>
        <v/>
      </c>
      <c r="T354" s="433"/>
    </row>
    <row r="355" spans="2:20" x14ac:dyDescent="0.35">
      <c r="B355" s="116">
        <v>42528</v>
      </c>
      <c r="C355" s="49">
        <f t="shared" si="70"/>
        <v>3.9359860100000033</v>
      </c>
      <c r="D355" s="570" t="str">
        <f t="shared" si="71"/>
        <v>14/03/2023</v>
      </c>
      <c r="E355" s="419">
        <f t="shared" si="72"/>
        <v>6.7652292950034223</v>
      </c>
      <c r="F355" s="549">
        <f t="shared" si="73"/>
        <v>0</v>
      </c>
      <c r="G355" s="559"/>
      <c r="H355" s="433"/>
      <c r="I355" s="187">
        <f t="shared" si="69"/>
        <v>2.2545664099999918</v>
      </c>
      <c r="J355" s="187">
        <f t="shared" si="69"/>
        <v>2.1645885224999883</v>
      </c>
      <c r="K355" s="246">
        <f t="shared" si="79"/>
        <v>45031</v>
      </c>
      <c r="L355" s="148">
        <f t="shared" si="80"/>
        <v>44331</v>
      </c>
      <c r="M355" s="186">
        <f t="shared" si="74"/>
        <v>1.2853983928571923E-4</v>
      </c>
      <c r="N355" s="549">
        <f t="shared" si="81"/>
        <v>700</v>
      </c>
      <c r="O355" s="49">
        <f t="shared" si="75"/>
        <v>32</v>
      </c>
      <c r="P355" s="113">
        <f t="shared" si="76"/>
        <v>668</v>
      </c>
      <c r="Q355" s="549">
        <f t="shared" si="77"/>
        <v>2.2504531351428487</v>
      </c>
      <c r="S355" s="556">
        <f t="shared" si="78"/>
        <v>1.6855328748571545</v>
      </c>
      <c r="T355" s="433"/>
    </row>
    <row r="356" spans="2:20" x14ac:dyDescent="0.35">
      <c r="B356" s="116">
        <v>42529</v>
      </c>
      <c r="C356" s="49">
        <f t="shared" si="70"/>
        <v>3.9624944399999862</v>
      </c>
      <c r="D356" s="570" t="str">
        <f t="shared" si="71"/>
        <v>14/03/2023</v>
      </c>
      <c r="E356" s="419">
        <f t="shared" si="72"/>
        <v>6.7624914442162902</v>
      </c>
      <c r="F356" s="549">
        <f t="shared" si="73"/>
        <v>0</v>
      </c>
      <c r="G356" s="559"/>
      <c r="H356" s="433"/>
      <c r="I356" s="187">
        <f t="shared" si="69"/>
        <v>2.2687238399999865</v>
      </c>
      <c r="J356" s="187">
        <f t="shared" si="69"/>
        <v>2.1827831025000188</v>
      </c>
      <c r="K356" s="246">
        <f t="shared" si="79"/>
        <v>45031</v>
      </c>
      <c r="L356" s="148">
        <f t="shared" si="80"/>
        <v>44331</v>
      </c>
      <c r="M356" s="186">
        <f t="shared" si="74"/>
        <v>1.2277248214281094E-4</v>
      </c>
      <c r="N356" s="549">
        <f t="shared" si="81"/>
        <v>700</v>
      </c>
      <c r="O356" s="49">
        <f t="shared" si="75"/>
        <v>32</v>
      </c>
      <c r="P356" s="113">
        <f t="shared" si="76"/>
        <v>668</v>
      </c>
      <c r="Q356" s="549">
        <f t="shared" si="77"/>
        <v>2.2647951205714167</v>
      </c>
      <c r="S356" s="556">
        <f t="shared" si="78"/>
        <v>1.6976993194285694</v>
      </c>
      <c r="T356" s="433"/>
    </row>
    <row r="357" spans="2:20" x14ac:dyDescent="0.35">
      <c r="B357" s="116">
        <v>42530</v>
      </c>
      <c r="C357" s="49">
        <f t="shared" si="70"/>
        <v>3.9757499224999826</v>
      </c>
      <c r="D357" s="570" t="str">
        <f t="shared" si="71"/>
        <v>14/03/2023</v>
      </c>
      <c r="E357" s="419">
        <f t="shared" si="72"/>
        <v>6.7597535934291582</v>
      </c>
      <c r="F357" s="549">
        <f t="shared" si="73"/>
        <v>0</v>
      </c>
      <c r="G357" s="559"/>
      <c r="H357" s="433"/>
      <c r="I357" s="187">
        <f t="shared" si="69"/>
        <v>2.2909732100000024</v>
      </c>
      <c r="J357" s="187">
        <f t="shared" si="69"/>
        <v>2.2171550625000203</v>
      </c>
      <c r="K357" s="246">
        <f t="shared" si="79"/>
        <v>45031</v>
      </c>
      <c r="L357" s="148">
        <f t="shared" si="80"/>
        <v>44331</v>
      </c>
      <c r="M357" s="186">
        <f t="shared" si="74"/>
        <v>1.0545449642854596E-4</v>
      </c>
      <c r="N357" s="549">
        <f t="shared" si="81"/>
        <v>700</v>
      </c>
      <c r="O357" s="49">
        <f t="shared" si="75"/>
        <v>32</v>
      </c>
      <c r="P357" s="113">
        <f t="shared" si="76"/>
        <v>668</v>
      </c>
      <c r="Q357" s="549">
        <f t="shared" si="77"/>
        <v>2.2875986661142891</v>
      </c>
      <c r="S357" s="556">
        <f t="shared" si="78"/>
        <v>1.6881512563856935</v>
      </c>
      <c r="T357" s="433"/>
    </row>
    <row r="358" spans="2:20" x14ac:dyDescent="0.35">
      <c r="B358" s="116">
        <v>42531</v>
      </c>
      <c r="C358" s="49">
        <f t="shared" si="70"/>
        <v>3.9451616225000263</v>
      </c>
      <c r="D358" s="570" t="str">
        <f t="shared" si="71"/>
        <v>14/03/2023</v>
      </c>
      <c r="E358" s="419">
        <f t="shared" si="72"/>
        <v>6.7570157426420261</v>
      </c>
      <c r="F358" s="549">
        <f t="shared" si="73"/>
        <v>0</v>
      </c>
      <c r="G358" s="559"/>
      <c r="H358" s="433"/>
      <c r="I358" s="187">
        <f t="shared" si="69"/>
        <v>2.2596225225000266</v>
      </c>
      <c r="J358" s="187">
        <f t="shared" si="69"/>
        <v>2.1918809999999844</v>
      </c>
      <c r="K358" s="246">
        <f t="shared" si="79"/>
        <v>45031</v>
      </c>
      <c r="L358" s="148">
        <f t="shared" si="80"/>
        <v>44331</v>
      </c>
      <c r="M358" s="186">
        <f t="shared" si="74"/>
        <v>9.6773603571488812E-5</v>
      </c>
      <c r="N358" s="549">
        <f t="shared" si="81"/>
        <v>700</v>
      </c>
      <c r="O358" s="49">
        <f t="shared" si="75"/>
        <v>32</v>
      </c>
      <c r="P358" s="113">
        <f t="shared" si="76"/>
        <v>668</v>
      </c>
      <c r="Q358" s="549">
        <f t="shared" si="77"/>
        <v>2.2565257671857388</v>
      </c>
      <c r="S358" s="556">
        <f t="shared" si="78"/>
        <v>1.6886358553142875</v>
      </c>
      <c r="T358" s="433"/>
    </row>
    <row r="359" spans="2:20" x14ac:dyDescent="0.35">
      <c r="B359" s="116">
        <v>42534</v>
      </c>
      <c r="C359" s="49">
        <f t="shared" si="70"/>
        <v>3.9176360000000132</v>
      </c>
      <c r="D359" s="570" t="str">
        <f t="shared" si="71"/>
        <v>14/03/2023</v>
      </c>
      <c r="E359" s="419">
        <f t="shared" si="72"/>
        <v>6.7488021902806299</v>
      </c>
      <c r="F359" s="549">
        <f t="shared" si="73"/>
        <v>0</v>
      </c>
      <c r="G359" s="559"/>
      <c r="H359" s="433"/>
      <c r="I359" s="187">
        <f t="shared" si="69"/>
        <v>2.2100780100000161</v>
      </c>
      <c r="J359" s="187">
        <f t="shared" si="69"/>
        <v>2.1463955625000031</v>
      </c>
      <c r="K359" s="246">
        <f t="shared" si="79"/>
        <v>45031</v>
      </c>
      <c r="L359" s="148">
        <f t="shared" si="80"/>
        <v>44331</v>
      </c>
      <c r="M359" s="186">
        <f t="shared" si="74"/>
        <v>9.0974925000018666E-5</v>
      </c>
      <c r="N359" s="549">
        <f t="shared" si="81"/>
        <v>700</v>
      </c>
      <c r="O359" s="49">
        <f t="shared" si="75"/>
        <v>32</v>
      </c>
      <c r="P359" s="113">
        <f t="shared" si="76"/>
        <v>668</v>
      </c>
      <c r="Q359" s="549">
        <f t="shared" si="77"/>
        <v>2.2071668124000157</v>
      </c>
      <c r="S359" s="556">
        <f t="shared" si="78"/>
        <v>1.7104691875999976</v>
      </c>
      <c r="T359" s="433"/>
    </row>
    <row r="360" spans="2:20" x14ac:dyDescent="0.35">
      <c r="B360" s="116">
        <v>42535</v>
      </c>
      <c r="C360" s="49">
        <f t="shared" si="70"/>
        <v>3.8595383224999891</v>
      </c>
      <c r="D360" s="570" t="str">
        <f t="shared" si="71"/>
        <v>14/03/2023</v>
      </c>
      <c r="E360" s="419">
        <f t="shared" si="72"/>
        <v>6.7460643394934978</v>
      </c>
      <c r="F360" s="549">
        <f t="shared" si="73"/>
        <v>0</v>
      </c>
      <c r="G360" s="559"/>
      <c r="H360" s="433"/>
      <c r="I360" s="187">
        <f t="shared" si="69"/>
        <v>2.1878374399999956</v>
      </c>
      <c r="J360" s="187">
        <f t="shared" si="69"/>
        <v>2.1362890625000297</v>
      </c>
      <c r="K360" s="246">
        <f t="shared" si="79"/>
        <v>45031</v>
      </c>
      <c r="L360" s="148">
        <f t="shared" si="80"/>
        <v>44331</v>
      </c>
      <c r="M360" s="186">
        <f t="shared" si="74"/>
        <v>7.3640539285665542E-5</v>
      </c>
      <c r="N360" s="549">
        <f t="shared" si="81"/>
        <v>700</v>
      </c>
      <c r="O360" s="49">
        <f t="shared" si="75"/>
        <v>32</v>
      </c>
      <c r="P360" s="113">
        <f t="shared" si="76"/>
        <v>668</v>
      </c>
      <c r="Q360" s="549">
        <f t="shared" si="77"/>
        <v>2.1854809427428541</v>
      </c>
      <c r="S360" s="556">
        <f t="shared" si="78"/>
        <v>1.674057379757135</v>
      </c>
      <c r="T360" s="433"/>
    </row>
    <row r="361" spans="2:20" x14ac:dyDescent="0.35">
      <c r="B361" s="116">
        <v>42536</v>
      </c>
      <c r="C361" s="49">
        <f t="shared" si="70"/>
        <v>3.8850177599999869</v>
      </c>
      <c r="D361" s="570" t="str">
        <f t="shared" si="71"/>
        <v>14/03/2023</v>
      </c>
      <c r="E361" s="419">
        <f t="shared" si="72"/>
        <v>6.7433264887063658</v>
      </c>
      <c r="F361" s="549">
        <f t="shared" si="73"/>
        <v>0</v>
      </c>
      <c r="G361" s="559"/>
      <c r="H361" s="433"/>
      <c r="I361" s="187">
        <f t="shared" si="69"/>
        <v>2.2019902500000077</v>
      </c>
      <c r="J361" s="187">
        <f t="shared" si="69"/>
        <v>2.1514489999999942</v>
      </c>
      <c r="K361" s="246">
        <f t="shared" si="79"/>
        <v>45031</v>
      </c>
      <c r="L361" s="148">
        <f t="shared" si="80"/>
        <v>44331</v>
      </c>
      <c r="M361" s="186">
        <f t="shared" si="74"/>
        <v>7.2201785714305042E-5</v>
      </c>
      <c r="N361" s="549">
        <f t="shared" si="81"/>
        <v>700</v>
      </c>
      <c r="O361" s="49">
        <f t="shared" si="75"/>
        <v>32</v>
      </c>
      <c r="P361" s="113">
        <f t="shared" si="76"/>
        <v>668</v>
      </c>
      <c r="Q361" s="549">
        <f t="shared" si="77"/>
        <v>2.1996797928571499</v>
      </c>
      <c r="S361" s="556">
        <f t="shared" si="78"/>
        <v>1.685337967142837</v>
      </c>
      <c r="T361" s="433"/>
    </row>
    <row r="362" spans="2:20" x14ac:dyDescent="0.35">
      <c r="B362" s="116">
        <v>42537</v>
      </c>
      <c r="C362" s="49">
        <f t="shared" si="70"/>
        <v>3.8381380099999918</v>
      </c>
      <c r="D362" s="570" t="str">
        <f t="shared" si="71"/>
        <v>14/03/2023</v>
      </c>
      <c r="E362" s="419">
        <f t="shared" si="72"/>
        <v>6.7405886379192337</v>
      </c>
      <c r="F362" s="549">
        <f t="shared" si="73"/>
        <v>0</v>
      </c>
      <c r="G362" s="559"/>
      <c r="H362" s="433"/>
      <c r="I362" s="187">
        <f t="shared" si="69"/>
        <v>2.1676208399999952</v>
      </c>
      <c r="J362" s="187">
        <f t="shared" si="69"/>
        <v>2.1231513599999863</v>
      </c>
      <c r="K362" s="246">
        <f t="shared" si="79"/>
        <v>45031</v>
      </c>
      <c r="L362" s="148">
        <f t="shared" si="80"/>
        <v>44331</v>
      </c>
      <c r="M362" s="186">
        <f t="shared" si="74"/>
        <v>6.3527828571441347E-5</v>
      </c>
      <c r="N362" s="549">
        <f t="shared" si="81"/>
        <v>700</v>
      </c>
      <c r="O362" s="49">
        <f t="shared" si="75"/>
        <v>32</v>
      </c>
      <c r="P362" s="113">
        <f t="shared" si="76"/>
        <v>668</v>
      </c>
      <c r="Q362" s="549">
        <f t="shared" si="77"/>
        <v>2.1655879494857091</v>
      </c>
      <c r="S362" s="556">
        <f t="shared" si="78"/>
        <v>1.6725500605142827</v>
      </c>
      <c r="T362" s="433"/>
    </row>
    <row r="363" spans="2:20" x14ac:dyDescent="0.35">
      <c r="B363" s="116">
        <v>42538</v>
      </c>
      <c r="C363" s="49">
        <f t="shared" si="70"/>
        <v>3.8595383224999891</v>
      </c>
      <c r="D363" s="570" t="str">
        <f t="shared" si="71"/>
        <v>14/03/2023</v>
      </c>
      <c r="E363" s="419">
        <f t="shared" si="72"/>
        <v>6.7378507871321016</v>
      </c>
      <c r="F363" s="549">
        <f t="shared" si="73"/>
        <v>0</v>
      </c>
      <c r="G363" s="559"/>
      <c r="H363" s="433"/>
      <c r="I363" s="187">
        <f t="shared" si="69"/>
        <v>2.1757072400000022</v>
      </c>
      <c r="J363" s="187">
        <f t="shared" si="69"/>
        <v>2.1383103224999811</v>
      </c>
      <c r="K363" s="246">
        <f t="shared" si="79"/>
        <v>45031</v>
      </c>
      <c r="L363" s="148">
        <f t="shared" si="80"/>
        <v>44331</v>
      </c>
      <c r="M363" s="186">
        <f t="shared" si="74"/>
        <v>5.3424167857172933E-5</v>
      </c>
      <c r="N363" s="549">
        <f t="shared" si="81"/>
        <v>700</v>
      </c>
      <c r="O363" s="49">
        <f t="shared" si="75"/>
        <v>32</v>
      </c>
      <c r="P363" s="113">
        <f t="shared" si="76"/>
        <v>668</v>
      </c>
      <c r="Q363" s="549">
        <f t="shared" si="77"/>
        <v>2.1739976666285727</v>
      </c>
      <c r="S363" s="556">
        <f t="shared" si="78"/>
        <v>1.6855406558714163</v>
      </c>
      <c r="T363" s="433"/>
    </row>
    <row r="364" spans="2:20" x14ac:dyDescent="0.35">
      <c r="B364" s="116">
        <v>42541</v>
      </c>
      <c r="C364" s="49">
        <f t="shared" si="70"/>
        <v>3.8890947600000114</v>
      </c>
      <c r="D364" s="570" t="str">
        <f t="shared" si="71"/>
        <v>14/03/2023</v>
      </c>
      <c r="E364" s="419">
        <f t="shared" si="72"/>
        <v>6.7296372347707054</v>
      </c>
      <c r="F364" s="549">
        <f t="shared" si="73"/>
        <v>0</v>
      </c>
      <c r="G364" s="559"/>
      <c r="H364" s="433"/>
      <c r="I364" s="187">
        <f t="shared" si="69"/>
        <v>2.2222102500000007</v>
      </c>
      <c r="J364" s="187">
        <f t="shared" si="69"/>
        <v>2.1757072400000022</v>
      </c>
      <c r="K364" s="246">
        <f t="shared" si="79"/>
        <v>45031</v>
      </c>
      <c r="L364" s="148">
        <f t="shared" si="80"/>
        <v>44331</v>
      </c>
      <c r="M364" s="186">
        <f t="shared" si="74"/>
        <v>6.6432871428569377E-5</v>
      </c>
      <c r="N364" s="549">
        <f t="shared" si="81"/>
        <v>700</v>
      </c>
      <c r="O364" s="49">
        <f t="shared" si="75"/>
        <v>32</v>
      </c>
      <c r="P364" s="113">
        <f t="shared" si="76"/>
        <v>668</v>
      </c>
      <c r="Q364" s="549">
        <f t="shared" si="77"/>
        <v>2.2200843981142864</v>
      </c>
      <c r="S364" s="556">
        <f t="shared" si="78"/>
        <v>1.669010361885725</v>
      </c>
      <c r="T364" s="433"/>
    </row>
    <row r="365" spans="2:20" x14ac:dyDescent="0.35">
      <c r="B365" s="116">
        <v>42542</v>
      </c>
      <c r="C365" s="49">
        <f t="shared" si="70"/>
        <v>3.9023455624999981</v>
      </c>
      <c r="D365" s="570" t="str">
        <f t="shared" si="71"/>
        <v>14/03/2023</v>
      </c>
      <c r="E365" s="419">
        <f t="shared" si="72"/>
        <v>6.7268993839835725</v>
      </c>
      <c r="F365" s="549">
        <f t="shared" si="73"/>
        <v>0</v>
      </c>
      <c r="G365" s="559"/>
      <c r="H365" s="433"/>
      <c r="I365" s="187">
        <f t="shared" ref="I365:J384" si="82">IF(I95="","",((1+I95/200)^2-1)*100)</f>
        <v>2.2576000624999981</v>
      </c>
      <c r="J365" s="187">
        <f t="shared" si="82"/>
        <v>2.2060340899999753</v>
      </c>
      <c r="K365" s="246">
        <f t="shared" si="79"/>
        <v>45031</v>
      </c>
      <c r="L365" s="148">
        <f t="shared" si="80"/>
        <v>44331</v>
      </c>
      <c r="M365" s="186">
        <f t="shared" si="74"/>
        <v>7.3665675000032601E-5</v>
      </c>
      <c r="N365" s="549">
        <f t="shared" si="81"/>
        <v>700</v>
      </c>
      <c r="O365" s="49">
        <f t="shared" si="75"/>
        <v>32</v>
      </c>
      <c r="P365" s="113">
        <f t="shared" si="76"/>
        <v>668</v>
      </c>
      <c r="Q365" s="549">
        <f t="shared" si="77"/>
        <v>2.2552427608999972</v>
      </c>
      <c r="S365" s="556">
        <f t="shared" si="78"/>
        <v>1.6471028016000009</v>
      </c>
      <c r="T365" s="433"/>
    </row>
    <row r="366" spans="2:20" x14ac:dyDescent="0.35">
      <c r="B366" s="116">
        <v>42543</v>
      </c>
      <c r="C366" s="49">
        <f t="shared" si="70"/>
        <v>3.9319080900000136</v>
      </c>
      <c r="D366" s="570" t="str">
        <f t="shared" si="71"/>
        <v>14/03/2023</v>
      </c>
      <c r="E366" s="419">
        <f t="shared" si="72"/>
        <v>6.7241615331964404</v>
      </c>
      <c r="F366" s="549">
        <f t="shared" si="73"/>
        <v>0</v>
      </c>
      <c r="G366" s="559"/>
      <c r="H366" s="433"/>
      <c r="I366" s="187">
        <f t="shared" si="82"/>
        <v>2.2859163225000145</v>
      </c>
      <c r="J366" s="187">
        <f t="shared" si="82"/>
        <v>2.2323210000000149</v>
      </c>
      <c r="K366" s="246">
        <f t="shared" si="79"/>
        <v>45031</v>
      </c>
      <c r="L366" s="148">
        <f t="shared" si="80"/>
        <v>44331</v>
      </c>
      <c r="M366" s="186">
        <f t="shared" si="74"/>
        <v>7.6564746428570938E-5</v>
      </c>
      <c r="N366" s="549">
        <f t="shared" si="81"/>
        <v>700</v>
      </c>
      <c r="O366" s="49">
        <f t="shared" si="75"/>
        <v>32</v>
      </c>
      <c r="P366" s="113">
        <f t="shared" si="76"/>
        <v>668</v>
      </c>
      <c r="Q366" s="549">
        <f t="shared" si="77"/>
        <v>2.2834662506143002</v>
      </c>
      <c r="S366" s="556">
        <f t="shared" si="78"/>
        <v>1.6484418393857134</v>
      </c>
      <c r="T366" s="433"/>
    </row>
    <row r="367" spans="2:20" x14ac:dyDescent="0.35">
      <c r="B367" s="116">
        <v>42544</v>
      </c>
      <c r="C367" s="49">
        <f t="shared" si="70"/>
        <v>3.939044502500022</v>
      </c>
      <c r="D367" s="570" t="str">
        <f t="shared" si="71"/>
        <v>14/03/2023</v>
      </c>
      <c r="E367" s="419">
        <f t="shared" si="72"/>
        <v>6.7214236824093083</v>
      </c>
      <c r="F367" s="549">
        <f t="shared" si="73"/>
        <v>0</v>
      </c>
      <c r="G367" s="559"/>
      <c r="H367" s="433"/>
      <c r="I367" s="187">
        <f t="shared" si="82"/>
        <v>2.3122135025000157</v>
      </c>
      <c r="J367" s="187">
        <f t="shared" si="82"/>
        <v>2.2535552024999905</v>
      </c>
      <c r="K367" s="246">
        <f t="shared" si="79"/>
        <v>45031</v>
      </c>
      <c r="L367" s="148">
        <f t="shared" si="80"/>
        <v>44331</v>
      </c>
      <c r="M367" s="186">
        <f t="shared" si="74"/>
        <v>8.3797571428607351E-5</v>
      </c>
      <c r="N367" s="549">
        <f t="shared" si="81"/>
        <v>700</v>
      </c>
      <c r="O367" s="49">
        <f t="shared" si="75"/>
        <v>32</v>
      </c>
      <c r="P367" s="113">
        <f t="shared" si="76"/>
        <v>668</v>
      </c>
      <c r="Q367" s="549">
        <f t="shared" si="77"/>
        <v>2.3095319802143002</v>
      </c>
      <c r="S367" s="556">
        <f t="shared" si="78"/>
        <v>1.6295125222857219</v>
      </c>
      <c r="T367" s="433"/>
    </row>
    <row r="368" spans="2:20" x14ac:dyDescent="0.35">
      <c r="B368" s="116">
        <v>42545</v>
      </c>
      <c r="C368" s="49">
        <f t="shared" si="70"/>
        <v>3.7433917024999985</v>
      </c>
      <c r="D368" s="570" t="str">
        <f t="shared" si="71"/>
        <v>14/03/2023</v>
      </c>
      <c r="E368" s="419">
        <f t="shared" si="72"/>
        <v>6.7186858316221763</v>
      </c>
      <c r="F368" s="549">
        <f t="shared" si="73"/>
        <v>0</v>
      </c>
      <c r="G368" s="559"/>
      <c r="H368" s="433"/>
      <c r="I368" s="187">
        <f t="shared" si="82"/>
        <v>2.1049620899999955</v>
      </c>
      <c r="J368" s="187">
        <f t="shared" si="82"/>
        <v>2.062526759999983</v>
      </c>
      <c r="K368" s="246">
        <f t="shared" si="79"/>
        <v>45031</v>
      </c>
      <c r="L368" s="148">
        <f t="shared" si="80"/>
        <v>44331</v>
      </c>
      <c r="M368" s="186">
        <f t="shared" si="74"/>
        <v>6.0621900000017757E-5</v>
      </c>
      <c r="N368" s="549">
        <f t="shared" si="81"/>
        <v>700</v>
      </c>
      <c r="O368" s="49">
        <f t="shared" si="75"/>
        <v>32</v>
      </c>
      <c r="P368" s="113">
        <f t="shared" si="76"/>
        <v>668</v>
      </c>
      <c r="Q368" s="549">
        <f t="shared" si="77"/>
        <v>2.103022189199995</v>
      </c>
      <c r="S368" s="556">
        <f t="shared" si="78"/>
        <v>1.6403695133000036</v>
      </c>
      <c r="T368" s="433"/>
    </row>
    <row r="369" spans="2:20" x14ac:dyDescent="0.35">
      <c r="B369" s="116">
        <v>42548</v>
      </c>
      <c r="C369" s="49">
        <f t="shared" si="70"/>
        <v>3.8524046400000067</v>
      </c>
      <c r="D369" s="570" t="str">
        <f t="shared" si="71"/>
        <v>14/03/2023</v>
      </c>
      <c r="E369" s="419">
        <f t="shared" si="72"/>
        <v>6.71047227926078</v>
      </c>
      <c r="F369" s="549">
        <f t="shared" si="73"/>
        <v>0</v>
      </c>
      <c r="G369" s="559"/>
      <c r="H369" s="433"/>
      <c r="I369" s="187">
        <f t="shared" si="82"/>
        <v>2.1120355024999871</v>
      </c>
      <c r="J369" s="187">
        <f t="shared" si="82"/>
        <v>2.070609000000001</v>
      </c>
      <c r="K369" s="246">
        <f t="shared" si="79"/>
        <v>45031</v>
      </c>
      <c r="L369" s="148">
        <f t="shared" si="80"/>
        <v>44331</v>
      </c>
      <c r="M369" s="186">
        <f t="shared" si="74"/>
        <v>5.9180717857122899E-5</v>
      </c>
      <c r="N369" s="549">
        <f t="shared" si="81"/>
        <v>700</v>
      </c>
      <c r="O369" s="49">
        <f t="shared" si="75"/>
        <v>32</v>
      </c>
      <c r="P369" s="113">
        <f t="shared" si="76"/>
        <v>668</v>
      </c>
      <c r="Q369" s="549">
        <f t="shared" si="77"/>
        <v>2.110141719528559</v>
      </c>
      <c r="S369" s="556">
        <f t="shared" si="78"/>
        <v>1.7422629204714477</v>
      </c>
      <c r="T369" s="433"/>
    </row>
    <row r="370" spans="2:20" x14ac:dyDescent="0.35">
      <c r="B370" s="116">
        <v>42549</v>
      </c>
      <c r="C370" s="49">
        <f t="shared" si="70"/>
        <v>3.8462902500000062</v>
      </c>
      <c r="D370" s="570" t="str">
        <f t="shared" si="71"/>
        <v>14/03/2023</v>
      </c>
      <c r="E370" s="419">
        <f t="shared" si="72"/>
        <v>6.707734428473648</v>
      </c>
      <c r="F370" s="549">
        <f t="shared" si="73"/>
        <v>0</v>
      </c>
      <c r="G370" s="559"/>
      <c r="H370" s="433"/>
      <c r="I370" s="187">
        <f t="shared" si="82"/>
        <v>2.0756605624999924</v>
      </c>
      <c r="J370" s="187">
        <f t="shared" si="82"/>
        <v>2.0473734224999873</v>
      </c>
      <c r="K370" s="246">
        <f t="shared" si="79"/>
        <v>45031</v>
      </c>
      <c r="L370" s="148">
        <f t="shared" si="80"/>
        <v>44331</v>
      </c>
      <c r="M370" s="186">
        <f t="shared" si="74"/>
        <v>4.0410200000007279E-5</v>
      </c>
      <c r="N370" s="549">
        <f t="shared" si="81"/>
        <v>700</v>
      </c>
      <c r="O370" s="49">
        <f t="shared" si="75"/>
        <v>32</v>
      </c>
      <c r="P370" s="113">
        <f t="shared" si="76"/>
        <v>668</v>
      </c>
      <c r="Q370" s="549">
        <f t="shared" si="77"/>
        <v>2.0743674360999922</v>
      </c>
      <c r="S370" s="556">
        <f t="shared" si="78"/>
        <v>1.771922813900014</v>
      </c>
      <c r="T370" s="433"/>
    </row>
    <row r="371" spans="2:20" x14ac:dyDescent="0.35">
      <c r="B371" s="116">
        <v>42550</v>
      </c>
      <c r="C371" s="49">
        <f t="shared" si="70"/>
        <v>3.8646339599999857</v>
      </c>
      <c r="D371" s="570" t="str">
        <f t="shared" si="71"/>
        <v>14/03/2023</v>
      </c>
      <c r="E371" s="419">
        <f t="shared" si="72"/>
        <v>6.7049965776865159</v>
      </c>
      <c r="F371" s="549">
        <f t="shared" si="73"/>
        <v>0</v>
      </c>
      <c r="G371" s="559"/>
      <c r="H371" s="433"/>
      <c r="I371" s="187">
        <f t="shared" si="82"/>
        <v>2.0978889225000019</v>
      </c>
      <c r="J371" s="187">
        <f t="shared" si="82"/>
        <v>2.0695987024999862</v>
      </c>
      <c r="K371" s="246">
        <f t="shared" si="79"/>
        <v>45031</v>
      </c>
      <c r="L371" s="148">
        <f t="shared" si="80"/>
        <v>44331</v>
      </c>
      <c r="M371" s="186">
        <f t="shared" si="74"/>
        <v>4.0414600000022407E-5</v>
      </c>
      <c r="N371" s="549">
        <f t="shared" si="81"/>
        <v>700</v>
      </c>
      <c r="O371" s="49">
        <f t="shared" si="75"/>
        <v>32</v>
      </c>
      <c r="P371" s="113">
        <f t="shared" si="76"/>
        <v>668</v>
      </c>
      <c r="Q371" s="549">
        <f t="shared" si="77"/>
        <v>2.0965956553000011</v>
      </c>
      <c r="S371" s="556">
        <f t="shared" si="78"/>
        <v>1.7680383046999846</v>
      </c>
      <c r="T371" s="433"/>
    </row>
    <row r="372" spans="2:20" x14ac:dyDescent="0.35">
      <c r="B372" s="116">
        <v>42551</v>
      </c>
      <c r="C372" s="49">
        <f t="shared" si="70"/>
        <v>3.8442521599999946</v>
      </c>
      <c r="D372" s="570" t="str">
        <f t="shared" si="71"/>
        <v>14/03/2023</v>
      </c>
      <c r="E372" s="419">
        <f t="shared" si="72"/>
        <v>6.7022587268993838</v>
      </c>
      <c r="F372" s="549">
        <f t="shared" si="73"/>
        <v>0</v>
      </c>
      <c r="G372" s="559"/>
      <c r="H372" s="433"/>
      <c r="I372" s="187">
        <f t="shared" si="82"/>
        <v>2.0978889225000019</v>
      </c>
      <c r="J372" s="187">
        <f t="shared" si="82"/>
        <v>2.0675781225000245</v>
      </c>
      <c r="K372" s="246">
        <f t="shared" si="79"/>
        <v>45031</v>
      </c>
      <c r="L372" s="148">
        <f t="shared" si="80"/>
        <v>44331</v>
      </c>
      <c r="M372" s="186">
        <f t="shared" si="74"/>
        <v>4.3301142857110619E-5</v>
      </c>
      <c r="N372" s="549">
        <f t="shared" si="81"/>
        <v>700</v>
      </c>
      <c r="O372" s="49">
        <f t="shared" si="75"/>
        <v>32</v>
      </c>
      <c r="P372" s="113">
        <f t="shared" si="76"/>
        <v>668</v>
      </c>
      <c r="Q372" s="549">
        <f t="shared" si="77"/>
        <v>2.0965032859285744</v>
      </c>
      <c r="S372" s="556">
        <f t="shared" si="78"/>
        <v>1.7477488740714202</v>
      </c>
      <c r="T372" s="433"/>
    </row>
    <row r="373" spans="2:20" x14ac:dyDescent="0.35">
      <c r="B373" s="116">
        <v>42552</v>
      </c>
      <c r="C373" s="49">
        <f t="shared" si="70"/>
        <v>3.8034945599999981</v>
      </c>
      <c r="D373" s="570" t="str">
        <f t="shared" si="71"/>
        <v>14/03/2023</v>
      </c>
      <c r="E373" s="419">
        <f t="shared" si="72"/>
        <v>6.6995208761122518</v>
      </c>
      <c r="F373" s="549">
        <f t="shared" si="73"/>
        <v>0</v>
      </c>
      <c r="G373" s="559"/>
      <c r="H373" s="433"/>
      <c r="I373" s="187">
        <f t="shared" si="82"/>
        <v>2.070609000000001</v>
      </c>
      <c r="J373" s="187">
        <f t="shared" si="82"/>
        <v>2.0403022500000256</v>
      </c>
      <c r="K373" s="246">
        <f t="shared" si="79"/>
        <v>45031</v>
      </c>
      <c r="L373" s="148">
        <f t="shared" si="80"/>
        <v>44331</v>
      </c>
      <c r="M373" s="186">
        <f t="shared" si="74"/>
        <v>4.3295357142822001E-5</v>
      </c>
      <c r="N373" s="549">
        <f t="shared" si="81"/>
        <v>700</v>
      </c>
      <c r="O373" s="49">
        <f t="shared" si="75"/>
        <v>32</v>
      </c>
      <c r="P373" s="113">
        <f t="shared" si="76"/>
        <v>668</v>
      </c>
      <c r="Q373" s="549">
        <f t="shared" si="77"/>
        <v>2.0692235485714305</v>
      </c>
      <c r="S373" s="556">
        <f t="shared" si="78"/>
        <v>1.7342710114285675</v>
      </c>
      <c r="T373" s="433"/>
    </row>
    <row r="374" spans="2:20" x14ac:dyDescent="0.35">
      <c r="B374" s="116">
        <v>42555</v>
      </c>
      <c r="C374" s="49">
        <f t="shared" si="70"/>
        <v>3.8034945599999981</v>
      </c>
      <c r="D374" s="570" t="str">
        <f t="shared" si="71"/>
        <v>14/03/2023</v>
      </c>
      <c r="E374" s="419">
        <f t="shared" si="72"/>
        <v>6.6913073237508556</v>
      </c>
      <c r="F374" s="549">
        <f t="shared" si="73"/>
        <v>0</v>
      </c>
      <c r="G374" s="559"/>
      <c r="H374" s="433"/>
      <c r="I374" s="187">
        <f t="shared" si="82"/>
        <v>2.0534346225000277</v>
      </c>
      <c r="J374" s="187">
        <f t="shared" si="82"/>
        <v>2.025150562500011</v>
      </c>
      <c r="K374" s="246">
        <f t="shared" si="79"/>
        <v>45031</v>
      </c>
      <c r="L374" s="148">
        <f t="shared" si="80"/>
        <v>44331</v>
      </c>
      <c r="M374" s="186">
        <f t="shared" si="74"/>
        <v>4.0405800000023871E-5</v>
      </c>
      <c r="N374" s="549">
        <f t="shared" si="81"/>
        <v>700</v>
      </c>
      <c r="O374" s="49">
        <f t="shared" si="75"/>
        <v>32</v>
      </c>
      <c r="P374" s="113">
        <f t="shared" si="76"/>
        <v>668</v>
      </c>
      <c r="Q374" s="549">
        <f t="shared" si="77"/>
        <v>2.0521416369000272</v>
      </c>
      <c r="S374" s="556">
        <f t="shared" si="78"/>
        <v>1.7513529230999709</v>
      </c>
      <c r="T374" s="433"/>
    </row>
    <row r="375" spans="2:20" x14ac:dyDescent="0.35">
      <c r="B375" s="116">
        <v>42556</v>
      </c>
      <c r="C375" s="49">
        <f t="shared" si="70"/>
        <v>3.7678382224999751</v>
      </c>
      <c r="D375" s="570" t="str">
        <f t="shared" si="71"/>
        <v>14/03/2023</v>
      </c>
      <c r="E375" s="419">
        <f t="shared" si="72"/>
        <v>6.6885694729637235</v>
      </c>
      <c r="F375" s="549">
        <f t="shared" si="73"/>
        <v>0</v>
      </c>
      <c r="G375" s="559"/>
      <c r="H375" s="433"/>
      <c r="I375" s="187">
        <f t="shared" si="82"/>
        <v>2.0403022500000256</v>
      </c>
      <c r="J375" s="187">
        <f t="shared" si="82"/>
        <v>2.0100000000000007</v>
      </c>
      <c r="K375" s="246">
        <f t="shared" si="79"/>
        <v>45031</v>
      </c>
      <c r="L375" s="148">
        <f t="shared" si="80"/>
        <v>44331</v>
      </c>
      <c r="M375" s="186">
        <f t="shared" si="74"/>
        <v>4.3288928571464223E-5</v>
      </c>
      <c r="N375" s="549">
        <f t="shared" si="81"/>
        <v>700</v>
      </c>
      <c r="O375" s="49">
        <f t="shared" si="75"/>
        <v>32</v>
      </c>
      <c r="P375" s="113">
        <f t="shared" si="76"/>
        <v>668</v>
      </c>
      <c r="Q375" s="549">
        <f t="shared" si="77"/>
        <v>2.038917004285739</v>
      </c>
      <c r="S375" s="556">
        <f t="shared" si="78"/>
        <v>1.7289212182142362</v>
      </c>
      <c r="T375" s="433"/>
    </row>
    <row r="376" spans="2:20" x14ac:dyDescent="0.35">
      <c r="B376" s="116">
        <v>42557</v>
      </c>
      <c r="C376" s="49">
        <f t="shared" si="70"/>
        <v>3.7199664899999929</v>
      </c>
      <c r="D376" s="570" t="str">
        <f t="shared" si="71"/>
        <v>14/03/2023</v>
      </c>
      <c r="E376" s="419">
        <f t="shared" si="72"/>
        <v>6.6858316221765914</v>
      </c>
      <c r="F376" s="549">
        <f t="shared" si="73"/>
        <v>0</v>
      </c>
      <c r="G376" s="559"/>
      <c r="H376" s="433"/>
      <c r="I376" s="187">
        <f t="shared" si="82"/>
        <v>1.997880360000015</v>
      </c>
      <c r="J376" s="187">
        <f t="shared" si="82"/>
        <v>1.9726334224999809</v>
      </c>
      <c r="K376" s="246">
        <f t="shared" si="79"/>
        <v>45031</v>
      </c>
      <c r="L376" s="148">
        <f t="shared" si="80"/>
        <v>44331</v>
      </c>
      <c r="M376" s="186">
        <f t="shared" si="74"/>
        <v>3.6067053571477358E-5</v>
      </c>
      <c r="N376" s="549">
        <f t="shared" si="81"/>
        <v>700</v>
      </c>
      <c r="O376" s="49">
        <f t="shared" si="75"/>
        <v>32</v>
      </c>
      <c r="P376" s="113">
        <f t="shared" si="76"/>
        <v>668</v>
      </c>
      <c r="Q376" s="549">
        <f t="shared" si="77"/>
        <v>1.9967262142857278</v>
      </c>
      <c r="S376" s="556">
        <f t="shared" si="78"/>
        <v>1.7232402757142651</v>
      </c>
      <c r="T376" s="433"/>
    </row>
    <row r="377" spans="2:20" x14ac:dyDescent="0.35">
      <c r="B377" s="116">
        <v>42558</v>
      </c>
      <c r="C377" s="49">
        <f t="shared" si="70"/>
        <v>3.7169112225000189</v>
      </c>
      <c r="D377" s="570" t="str">
        <f t="shared" si="71"/>
        <v>14/03/2023</v>
      </c>
      <c r="E377" s="419">
        <f t="shared" si="72"/>
        <v>6.6830937713894594</v>
      </c>
      <c r="F377" s="549">
        <f t="shared" si="73"/>
        <v>0</v>
      </c>
      <c r="G377" s="559"/>
      <c r="H377" s="433"/>
      <c r="I377" s="187">
        <f t="shared" si="82"/>
        <v>1.9999002499999863</v>
      </c>
      <c r="J377" s="187">
        <f t="shared" si="82"/>
        <v>1.9746530624999981</v>
      </c>
      <c r="K377" s="246">
        <f t="shared" si="79"/>
        <v>45031</v>
      </c>
      <c r="L377" s="148">
        <f t="shared" si="80"/>
        <v>44331</v>
      </c>
      <c r="M377" s="186">
        <f t="shared" si="74"/>
        <v>3.6067410714268888E-5</v>
      </c>
      <c r="N377" s="549">
        <f t="shared" si="81"/>
        <v>700</v>
      </c>
      <c r="O377" s="49">
        <f t="shared" si="75"/>
        <v>32</v>
      </c>
      <c r="P377" s="113">
        <f t="shared" si="76"/>
        <v>668</v>
      </c>
      <c r="Q377" s="549">
        <f t="shared" si="77"/>
        <v>1.9987460928571297</v>
      </c>
      <c r="S377" s="556">
        <f t="shared" si="78"/>
        <v>1.7181651296428893</v>
      </c>
      <c r="T377" s="433"/>
    </row>
    <row r="378" spans="2:20" x14ac:dyDescent="0.35">
      <c r="B378" s="116">
        <v>42559</v>
      </c>
      <c r="C378" s="49">
        <f t="shared" si="70"/>
        <v>3.7321880099999705</v>
      </c>
      <c r="D378" s="570" t="str">
        <f t="shared" si="71"/>
        <v>14/03/2023</v>
      </c>
      <c r="E378" s="419">
        <f t="shared" si="72"/>
        <v>6.6803559206023273</v>
      </c>
      <c r="F378" s="549">
        <f t="shared" si="73"/>
        <v>0</v>
      </c>
      <c r="G378" s="559"/>
      <c r="H378" s="433"/>
      <c r="I378" s="187">
        <f t="shared" si="82"/>
        <v>2.0352515624999956</v>
      </c>
      <c r="J378" s="187">
        <f t="shared" si="82"/>
        <v>2.0211103024999844</v>
      </c>
      <c r="K378" s="246">
        <f t="shared" si="79"/>
        <v>45031</v>
      </c>
      <c r="L378" s="148">
        <f t="shared" si="80"/>
        <v>44331</v>
      </c>
      <c r="M378" s="186">
        <f t="shared" si="74"/>
        <v>2.0201800000016084E-5</v>
      </c>
      <c r="N378" s="549">
        <f t="shared" si="81"/>
        <v>700</v>
      </c>
      <c r="O378" s="49">
        <f t="shared" si="75"/>
        <v>32</v>
      </c>
      <c r="P378" s="113">
        <f t="shared" si="76"/>
        <v>668</v>
      </c>
      <c r="Q378" s="549">
        <f t="shared" si="77"/>
        <v>2.0346051048999949</v>
      </c>
      <c r="S378" s="556">
        <f t="shared" si="78"/>
        <v>1.6975829050999756</v>
      </c>
      <c r="T378" s="433"/>
    </row>
    <row r="379" spans="2:20" x14ac:dyDescent="0.35">
      <c r="B379" s="116">
        <v>42562</v>
      </c>
      <c r="C379" s="49">
        <f t="shared" si="70"/>
        <v>3.7311695225000108</v>
      </c>
      <c r="D379" s="570" t="str">
        <f t="shared" si="71"/>
        <v>14/03/2023</v>
      </c>
      <c r="E379" s="419">
        <f t="shared" si="72"/>
        <v>6.6721423682409311</v>
      </c>
      <c r="F379" s="549">
        <f t="shared" si="73"/>
        <v>0</v>
      </c>
      <c r="G379" s="559"/>
      <c r="H379" s="433"/>
      <c r="I379" s="187">
        <f t="shared" si="82"/>
        <v>2.0423225599999872</v>
      </c>
      <c r="J379" s="187">
        <f t="shared" si="82"/>
        <v>2.0271707224999824</v>
      </c>
      <c r="K379" s="246">
        <f t="shared" si="79"/>
        <v>45031</v>
      </c>
      <c r="L379" s="148">
        <f t="shared" si="80"/>
        <v>44331</v>
      </c>
      <c r="M379" s="186">
        <f t="shared" si="74"/>
        <v>2.1645482142864025E-5</v>
      </c>
      <c r="N379" s="549">
        <f t="shared" si="81"/>
        <v>700</v>
      </c>
      <c r="O379" s="49">
        <f t="shared" si="75"/>
        <v>32</v>
      </c>
      <c r="P379" s="113">
        <f t="shared" si="76"/>
        <v>668</v>
      </c>
      <c r="Q379" s="549">
        <f t="shared" si="77"/>
        <v>2.0416299045714155</v>
      </c>
      <c r="S379" s="556">
        <f t="shared" si="78"/>
        <v>1.6895396179285953</v>
      </c>
      <c r="T379" s="433"/>
    </row>
    <row r="380" spans="2:20" x14ac:dyDescent="0.35">
      <c r="B380" s="116">
        <v>42563</v>
      </c>
      <c r="C380" s="49">
        <f t="shared" si="70"/>
        <v>3.7678382224999751</v>
      </c>
      <c r="D380" s="570" t="str">
        <f t="shared" si="71"/>
        <v>14/03/2023</v>
      </c>
      <c r="E380" s="419">
        <f t="shared" si="72"/>
        <v>6.669404517453799</v>
      </c>
      <c r="F380" s="549">
        <f t="shared" si="73"/>
        <v>0</v>
      </c>
      <c r="G380" s="559"/>
      <c r="H380" s="433"/>
      <c r="I380" s="187">
        <f t="shared" si="82"/>
        <v>2.0766708899999875</v>
      </c>
      <c r="J380" s="187">
        <f t="shared" si="82"/>
        <v>2.0594960025000164</v>
      </c>
      <c r="K380" s="246">
        <f t="shared" si="79"/>
        <v>45031</v>
      </c>
      <c r="L380" s="148">
        <f t="shared" si="80"/>
        <v>44331</v>
      </c>
      <c r="M380" s="186">
        <f t="shared" si="74"/>
        <v>2.4535553571387275E-5</v>
      </c>
      <c r="N380" s="549">
        <f t="shared" si="81"/>
        <v>700</v>
      </c>
      <c r="O380" s="49">
        <f t="shared" si="75"/>
        <v>32</v>
      </c>
      <c r="P380" s="113">
        <f t="shared" si="76"/>
        <v>668</v>
      </c>
      <c r="Q380" s="549">
        <f t="shared" si="77"/>
        <v>2.075885752285703</v>
      </c>
      <c r="S380" s="556">
        <f t="shared" si="78"/>
        <v>1.6919524702142721</v>
      </c>
      <c r="T380" s="433"/>
    </row>
    <row r="381" spans="2:20" x14ac:dyDescent="0.35">
      <c r="B381" s="116">
        <v>42564</v>
      </c>
      <c r="C381" s="49">
        <f t="shared" si="70"/>
        <v>3.8014568899999768</v>
      </c>
      <c r="D381" s="570" t="str">
        <f t="shared" si="71"/>
        <v>14/03/2023</v>
      </c>
      <c r="E381" s="419">
        <f t="shared" si="72"/>
        <v>6.666666666666667</v>
      </c>
      <c r="F381" s="549">
        <f t="shared" si="73"/>
        <v>0</v>
      </c>
      <c r="G381" s="559"/>
      <c r="H381" s="433"/>
      <c r="I381" s="187">
        <f t="shared" si="82"/>
        <v>2.113046009999997</v>
      </c>
      <c r="J381" s="187">
        <f t="shared" si="82"/>
        <v>2.0918264025000077</v>
      </c>
      <c r="K381" s="246">
        <f t="shared" si="79"/>
        <v>45031</v>
      </c>
      <c r="L381" s="148">
        <f t="shared" si="80"/>
        <v>44331</v>
      </c>
      <c r="M381" s="186">
        <f t="shared" si="74"/>
        <v>3.0313724999984715E-5</v>
      </c>
      <c r="N381" s="549">
        <f t="shared" si="81"/>
        <v>700</v>
      </c>
      <c r="O381" s="49">
        <f t="shared" si="75"/>
        <v>32</v>
      </c>
      <c r="P381" s="113">
        <f t="shared" si="76"/>
        <v>668</v>
      </c>
      <c r="Q381" s="549">
        <f t="shared" si="77"/>
        <v>2.1120759707999976</v>
      </c>
      <c r="S381" s="556">
        <f t="shared" si="78"/>
        <v>1.6893809191999791</v>
      </c>
      <c r="T381" s="433"/>
    </row>
    <row r="382" spans="2:20" x14ac:dyDescent="0.35">
      <c r="B382" s="116">
        <v>42565</v>
      </c>
      <c r="C382" s="49">
        <f t="shared" si="70"/>
        <v>3.7474659224999929</v>
      </c>
      <c r="D382" s="570" t="str">
        <f t="shared" si="71"/>
        <v>14/03/2023</v>
      </c>
      <c r="E382" s="419">
        <f t="shared" si="72"/>
        <v>6.6639288158795349</v>
      </c>
      <c r="F382" s="549">
        <f t="shared" si="73"/>
        <v>0</v>
      </c>
      <c r="G382" s="559"/>
      <c r="H382" s="433"/>
      <c r="I382" s="187">
        <f t="shared" si="82"/>
        <v>2.0827329599999889</v>
      </c>
      <c r="J382" s="187">
        <f t="shared" si="82"/>
        <v>2.0584857600000062</v>
      </c>
      <c r="K382" s="246">
        <f t="shared" si="79"/>
        <v>45031</v>
      </c>
      <c r="L382" s="148">
        <f t="shared" si="80"/>
        <v>44331</v>
      </c>
      <c r="M382" s="186">
        <f t="shared" si="74"/>
        <v>3.4638857142832435E-5</v>
      </c>
      <c r="N382" s="549">
        <f t="shared" si="81"/>
        <v>700</v>
      </c>
      <c r="O382" s="49">
        <f t="shared" si="75"/>
        <v>32</v>
      </c>
      <c r="P382" s="113">
        <f t="shared" si="76"/>
        <v>668</v>
      </c>
      <c r="Q382" s="549">
        <f t="shared" si="77"/>
        <v>2.0816245165714182</v>
      </c>
      <c r="S382" s="556">
        <f t="shared" si="78"/>
        <v>1.6658414059285747</v>
      </c>
      <c r="T382" s="433"/>
    </row>
    <row r="383" spans="2:20" x14ac:dyDescent="0.35">
      <c r="B383" s="116">
        <v>42566</v>
      </c>
      <c r="C383" s="49">
        <f t="shared" si="70"/>
        <v>3.7841375024999957</v>
      </c>
      <c r="D383" s="570" t="str">
        <f t="shared" si="71"/>
        <v>14/03/2023</v>
      </c>
      <c r="E383" s="419">
        <f t="shared" si="72"/>
        <v>6.6611909650924028</v>
      </c>
      <c r="F383" s="549">
        <f t="shared" si="73"/>
        <v>0</v>
      </c>
      <c r="G383" s="559"/>
      <c r="H383" s="433"/>
      <c r="I383" s="187">
        <f t="shared" si="82"/>
        <v>2.1211302500000029</v>
      </c>
      <c r="J383" s="187">
        <f t="shared" si="82"/>
        <v>2.0797019025000196</v>
      </c>
      <c r="K383" s="246">
        <f t="shared" si="79"/>
        <v>45031</v>
      </c>
      <c r="L383" s="148">
        <f t="shared" si="80"/>
        <v>44331</v>
      </c>
      <c r="M383" s="186">
        <f t="shared" si="74"/>
        <v>5.918335357140465E-5</v>
      </c>
      <c r="N383" s="549">
        <f t="shared" si="81"/>
        <v>700</v>
      </c>
      <c r="O383" s="49">
        <f t="shared" si="75"/>
        <v>32</v>
      </c>
      <c r="P383" s="113">
        <f t="shared" si="76"/>
        <v>668</v>
      </c>
      <c r="Q383" s="549">
        <f t="shared" si="77"/>
        <v>2.1192363826857181</v>
      </c>
      <c r="S383" s="556">
        <f t="shared" si="78"/>
        <v>1.6649011198142776</v>
      </c>
      <c r="T383" s="433"/>
    </row>
    <row r="384" spans="2:20" x14ac:dyDescent="0.35">
      <c r="B384" s="116">
        <v>42569</v>
      </c>
      <c r="C384" s="49">
        <f t="shared" si="70"/>
        <v>3.7770064100000056</v>
      </c>
      <c r="D384" s="570" t="str">
        <f t="shared" si="71"/>
        <v>14/03/2023</v>
      </c>
      <c r="E384" s="419">
        <f t="shared" si="72"/>
        <v>6.6529774127310057</v>
      </c>
      <c r="F384" s="549">
        <f t="shared" si="73"/>
        <v>0</v>
      </c>
      <c r="G384" s="559"/>
      <c r="H384" s="433"/>
      <c r="I384" s="187">
        <f t="shared" si="82"/>
        <v>2.10698304000001</v>
      </c>
      <c r="J384" s="187">
        <f t="shared" si="82"/>
        <v>2.062526759999983</v>
      </c>
      <c r="K384" s="246">
        <f t="shared" si="79"/>
        <v>45031</v>
      </c>
      <c r="L384" s="148">
        <f t="shared" si="80"/>
        <v>44331</v>
      </c>
      <c r="M384" s="186">
        <f t="shared" si="74"/>
        <v>6.3508971428609986E-5</v>
      </c>
      <c r="N384" s="549">
        <f t="shared" si="81"/>
        <v>700</v>
      </c>
      <c r="O384" s="49">
        <f t="shared" si="75"/>
        <v>32</v>
      </c>
      <c r="P384" s="113">
        <f t="shared" si="76"/>
        <v>668</v>
      </c>
      <c r="Q384" s="549">
        <f t="shared" si="77"/>
        <v>2.1049507529142946</v>
      </c>
      <c r="S384" s="556">
        <f t="shared" si="78"/>
        <v>1.672055657085711</v>
      </c>
      <c r="T384" s="433"/>
    </row>
    <row r="385" spans="2:20" x14ac:dyDescent="0.35">
      <c r="B385" s="116">
        <v>42570</v>
      </c>
      <c r="C385" s="49">
        <f t="shared" si="70"/>
        <v>3.7097824400000201</v>
      </c>
      <c r="D385" s="570" t="str">
        <f t="shared" si="71"/>
        <v>14/03/2023</v>
      </c>
      <c r="E385" s="419">
        <f t="shared" si="72"/>
        <v>6.6502395619438737</v>
      </c>
      <c r="F385" s="549">
        <f t="shared" si="73"/>
        <v>0</v>
      </c>
      <c r="G385" s="559"/>
      <c r="H385" s="433"/>
      <c r="I385" s="187">
        <f t="shared" ref="I385:J404" si="83">IF(I115="","",((1+I115/200)^2-1)*100)</f>
        <v>2.0594960025000164</v>
      </c>
      <c r="J385" s="187">
        <f t="shared" si="83"/>
        <v>2.0069700224999876</v>
      </c>
      <c r="K385" s="246">
        <f t="shared" si="79"/>
        <v>45031</v>
      </c>
      <c r="L385" s="148">
        <f t="shared" si="80"/>
        <v>44331</v>
      </c>
      <c r="M385" s="186">
        <f t="shared" si="74"/>
        <v>7.5037114285755481E-5</v>
      </c>
      <c r="N385" s="549">
        <f t="shared" si="81"/>
        <v>700</v>
      </c>
      <c r="O385" s="49">
        <f t="shared" si="75"/>
        <v>32</v>
      </c>
      <c r="P385" s="113">
        <f t="shared" si="76"/>
        <v>668</v>
      </c>
      <c r="Q385" s="549">
        <f t="shared" si="77"/>
        <v>2.057094814842872</v>
      </c>
      <c r="S385" s="556">
        <f t="shared" si="78"/>
        <v>1.6526876251571481</v>
      </c>
      <c r="T385" s="433"/>
    </row>
    <row r="386" spans="2:20" x14ac:dyDescent="0.35">
      <c r="B386" s="116">
        <v>42571</v>
      </c>
      <c r="C386" s="49">
        <f t="shared" si="70"/>
        <v>3.7270956224999985</v>
      </c>
      <c r="D386" s="570" t="str">
        <f t="shared" si="71"/>
        <v>14/03/2023</v>
      </c>
      <c r="E386" s="419">
        <f t="shared" si="72"/>
        <v>6.6475017111567416</v>
      </c>
      <c r="F386" s="549">
        <f t="shared" si="73"/>
        <v>0</v>
      </c>
      <c r="G386" s="559"/>
      <c r="H386" s="433"/>
      <c r="I386" s="187">
        <f t="shared" si="83"/>
        <v>2.0584857600000062</v>
      </c>
      <c r="J386" s="187">
        <f t="shared" si="83"/>
        <v>2.0130300225000175</v>
      </c>
      <c r="K386" s="246">
        <f t="shared" si="79"/>
        <v>45031</v>
      </c>
      <c r="L386" s="148">
        <f t="shared" si="80"/>
        <v>44331</v>
      </c>
      <c r="M386" s="186">
        <f t="shared" si="74"/>
        <v>6.4936767857126654E-5</v>
      </c>
      <c r="N386" s="549">
        <f t="shared" si="81"/>
        <v>700</v>
      </c>
      <c r="O386" s="49">
        <f t="shared" si="75"/>
        <v>32</v>
      </c>
      <c r="P386" s="113">
        <f t="shared" si="76"/>
        <v>668</v>
      </c>
      <c r="Q386" s="549">
        <f t="shared" si="77"/>
        <v>2.0564077834285781</v>
      </c>
      <c r="S386" s="556">
        <f t="shared" si="78"/>
        <v>1.6706878390714204</v>
      </c>
      <c r="T386" s="433"/>
    </row>
    <row r="387" spans="2:20" x14ac:dyDescent="0.35">
      <c r="B387" s="116">
        <v>42572</v>
      </c>
      <c r="C387" s="49">
        <f t="shared" si="70"/>
        <v>3.668033062500009</v>
      </c>
      <c r="D387" s="570" t="str">
        <f t="shared" si="71"/>
        <v>14/03/2023</v>
      </c>
      <c r="E387" s="419">
        <f t="shared" si="72"/>
        <v>6.6447638603696095</v>
      </c>
      <c r="F387" s="549">
        <f t="shared" si="73"/>
        <v>0</v>
      </c>
      <c r="G387" s="559"/>
      <c r="H387" s="433"/>
      <c r="I387" s="187">
        <f t="shared" si="83"/>
        <v>2.0201002499999676</v>
      </c>
      <c r="J387" s="187">
        <f t="shared" si="83"/>
        <v>1.9726334224999809</v>
      </c>
      <c r="K387" s="246">
        <f t="shared" si="79"/>
        <v>45031</v>
      </c>
      <c r="L387" s="148">
        <f t="shared" si="80"/>
        <v>44331</v>
      </c>
      <c r="M387" s="186">
        <f t="shared" si="74"/>
        <v>6.780975357140966E-5</v>
      </c>
      <c r="N387" s="549">
        <f t="shared" si="81"/>
        <v>700</v>
      </c>
      <c r="O387" s="49">
        <f t="shared" si="75"/>
        <v>32</v>
      </c>
      <c r="P387" s="113">
        <f t="shared" si="76"/>
        <v>668</v>
      </c>
      <c r="Q387" s="549">
        <f t="shared" si="77"/>
        <v>2.0179303378856823</v>
      </c>
      <c r="S387" s="556">
        <f t="shared" si="78"/>
        <v>1.6501027246143267</v>
      </c>
      <c r="T387" s="433"/>
    </row>
    <row r="388" spans="2:20" x14ac:dyDescent="0.35">
      <c r="B388" s="116">
        <v>42573</v>
      </c>
      <c r="C388" s="49">
        <f t="shared" si="70"/>
        <v>3.641562202500026</v>
      </c>
      <c r="D388" s="570" t="str">
        <f t="shared" si="71"/>
        <v>14/03/2023</v>
      </c>
      <c r="E388" s="419">
        <f t="shared" si="72"/>
        <v>6.6420260095824775</v>
      </c>
      <c r="F388" s="549">
        <f t="shared" si="73"/>
        <v>0</v>
      </c>
      <c r="G388" s="559"/>
      <c r="H388" s="433"/>
      <c r="I388" s="187">
        <f t="shared" si="83"/>
        <v>1.9928307224999831</v>
      </c>
      <c r="J388" s="187">
        <f t="shared" si="83"/>
        <v>1.9433508900000174</v>
      </c>
      <c r="K388" s="246">
        <f t="shared" si="79"/>
        <v>45031</v>
      </c>
      <c r="L388" s="148">
        <f t="shared" si="80"/>
        <v>44331</v>
      </c>
      <c r="M388" s="186">
        <f t="shared" si="74"/>
        <v>7.0685474999950971E-5</v>
      </c>
      <c r="N388" s="549">
        <f t="shared" si="81"/>
        <v>700</v>
      </c>
      <c r="O388" s="49">
        <f t="shared" si="75"/>
        <v>32</v>
      </c>
      <c r="P388" s="113">
        <f t="shared" si="76"/>
        <v>668</v>
      </c>
      <c r="Q388" s="549">
        <f t="shared" si="77"/>
        <v>1.9905687872999847</v>
      </c>
      <c r="S388" s="556">
        <f t="shared" si="78"/>
        <v>1.6509934152000414</v>
      </c>
      <c r="T388" s="433"/>
    </row>
    <row r="389" spans="2:20" x14ac:dyDescent="0.35">
      <c r="B389" s="116">
        <v>42576</v>
      </c>
      <c r="C389" s="49">
        <f t="shared" si="70"/>
        <v>3.6792332899999947</v>
      </c>
      <c r="D389" s="570" t="str">
        <f t="shared" si="71"/>
        <v>14/03/2023</v>
      </c>
      <c r="E389" s="419">
        <f t="shared" si="72"/>
        <v>6.6338124572210813</v>
      </c>
      <c r="F389" s="549">
        <f t="shared" si="73"/>
        <v>0</v>
      </c>
      <c r="G389" s="559"/>
      <c r="H389" s="433"/>
      <c r="I389" s="187">
        <f t="shared" si="83"/>
        <v>2.0019201600000036</v>
      </c>
      <c r="J389" s="187">
        <f t="shared" si="83"/>
        <v>1.9504187025000119</v>
      </c>
      <c r="K389" s="246">
        <f t="shared" si="79"/>
        <v>45031</v>
      </c>
      <c r="L389" s="148">
        <f t="shared" si="80"/>
        <v>44331</v>
      </c>
      <c r="M389" s="186">
        <f t="shared" si="74"/>
        <v>7.3573510714273845E-5</v>
      </c>
      <c r="N389" s="549">
        <f t="shared" si="81"/>
        <v>700</v>
      </c>
      <c r="O389" s="49">
        <f t="shared" si="75"/>
        <v>32</v>
      </c>
      <c r="P389" s="113">
        <f t="shared" si="76"/>
        <v>668</v>
      </c>
      <c r="Q389" s="549">
        <f t="shared" si="77"/>
        <v>1.9995658076571468</v>
      </c>
      <c r="S389" s="556">
        <f t="shared" si="78"/>
        <v>1.6796674823428479</v>
      </c>
      <c r="T389" s="433"/>
    </row>
    <row r="390" spans="2:20" x14ac:dyDescent="0.35">
      <c r="B390" s="116">
        <v>42577</v>
      </c>
      <c r="C390" s="49">
        <f t="shared" si="70"/>
        <v>3.6802515224999999</v>
      </c>
      <c r="D390" s="570" t="str">
        <f t="shared" si="71"/>
        <v>14/03/2023</v>
      </c>
      <c r="E390" s="419">
        <f t="shared" si="72"/>
        <v>6.6310746064339492</v>
      </c>
      <c r="F390" s="549">
        <f t="shared" si="73"/>
        <v>0</v>
      </c>
      <c r="G390" s="559"/>
      <c r="H390" s="433"/>
      <c r="I390" s="187">
        <f t="shared" si="83"/>
        <v>1.997880360000015</v>
      </c>
      <c r="J390" s="187">
        <f t="shared" si="83"/>
        <v>1.9443605625000249</v>
      </c>
      <c r="K390" s="246">
        <f t="shared" si="79"/>
        <v>45031</v>
      </c>
      <c r="L390" s="148">
        <f t="shared" si="80"/>
        <v>44331</v>
      </c>
      <c r="M390" s="186">
        <f t="shared" si="74"/>
        <v>7.6456853571414492E-5</v>
      </c>
      <c r="N390" s="549">
        <f t="shared" si="81"/>
        <v>700</v>
      </c>
      <c r="O390" s="49">
        <f t="shared" si="75"/>
        <v>32</v>
      </c>
      <c r="P390" s="113">
        <f t="shared" si="76"/>
        <v>668</v>
      </c>
      <c r="Q390" s="549">
        <f t="shared" si="77"/>
        <v>1.9954337406857297</v>
      </c>
      <c r="S390" s="556">
        <f t="shared" si="78"/>
        <v>1.6848177818142702</v>
      </c>
      <c r="T390" s="433"/>
    </row>
    <row r="391" spans="2:20" x14ac:dyDescent="0.35">
      <c r="B391" s="116">
        <v>42578</v>
      </c>
      <c r="C391" s="49">
        <f t="shared" si="70"/>
        <v>3.7199664899999929</v>
      </c>
      <c r="D391" s="570" t="str">
        <f t="shared" si="71"/>
        <v>14/03/2023</v>
      </c>
      <c r="E391" s="419">
        <f t="shared" si="72"/>
        <v>6.6283367556468171</v>
      </c>
      <c r="F391" s="549">
        <f t="shared" si="73"/>
        <v>0</v>
      </c>
      <c r="G391" s="559"/>
      <c r="H391" s="433"/>
      <c r="I391" s="187">
        <f t="shared" si="83"/>
        <v>2.0352515624999956</v>
      </c>
      <c r="J391" s="187">
        <f t="shared" si="83"/>
        <v>1.9847515625000201</v>
      </c>
      <c r="K391" s="246">
        <f t="shared" si="79"/>
        <v>45031</v>
      </c>
      <c r="L391" s="148">
        <f t="shared" si="80"/>
        <v>44331</v>
      </c>
      <c r="M391" s="186">
        <f t="shared" si="74"/>
        <v>7.2142857142822229E-5</v>
      </c>
      <c r="N391" s="549">
        <f t="shared" si="81"/>
        <v>700</v>
      </c>
      <c r="O391" s="49">
        <f t="shared" si="75"/>
        <v>32</v>
      </c>
      <c r="P391" s="113">
        <f t="shared" si="76"/>
        <v>668</v>
      </c>
      <c r="Q391" s="549">
        <f t="shared" si="77"/>
        <v>2.0329429910714252</v>
      </c>
      <c r="S391" s="556">
        <f t="shared" si="78"/>
        <v>1.6870234989285677</v>
      </c>
      <c r="T391" s="433"/>
    </row>
    <row r="392" spans="2:20" x14ac:dyDescent="0.35">
      <c r="B392" s="116">
        <v>42579</v>
      </c>
      <c r="C392" s="49">
        <f t="shared" si="70"/>
        <v>3.6924707024999837</v>
      </c>
      <c r="D392" s="570" t="str">
        <f t="shared" si="71"/>
        <v>14/03/2023</v>
      </c>
      <c r="E392" s="419">
        <f t="shared" si="72"/>
        <v>6.6255989048596851</v>
      </c>
      <c r="F392" s="549">
        <f t="shared" si="73"/>
        <v>0</v>
      </c>
      <c r="G392" s="559"/>
      <c r="H392" s="433"/>
      <c r="I392" s="187">
        <f t="shared" si="83"/>
        <v>2.0140400399999869</v>
      </c>
      <c r="J392" s="187">
        <f t="shared" si="83"/>
        <v>1.9332544399999874</v>
      </c>
      <c r="K392" s="246">
        <f t="shared" si="79"/>
        <v>45031</v>
      </c>
      <c r="L392" s="148">
        <f t="shared" si="80"/>
        <v>44331</v>
      </c>
      <c r="M392" s="186">
        <f t="shared" si="74"/>
        <v>1.1540799999999938E-4</v>
      </c>
      <c r="N392" s="549">
        <f t="shared" si="81"/>
        <v>700</v>
      </c>
      <c r="O392" s="49">
        <f t="shared" si="75"/>
        <v>32</v>
      </c>
      <c r="P392" s="113">
        <f t="shared" si="76"/>
        <v>668</v>
      </c>
      <c r="Q392" s="549">
        <f t="shared" si="77"/>
        <v>2.010346983999987</v>
      </c>
      <c r="S392" s="556">
        <f t="shared" si="78"/>
        <v>1.6821237184999966</v>
      </c>
      <c r="T392" s="433"/>
    </row>
    <row r="393" spans="2:20" x14ac:dyDescent="0.35">
      <c r="B393" s="116">
        <v>42580</v>
      </c>
      <c r="C393" s="49">
        <f t="shared" si="70"/>
        <v>3.6700694224999886</v>
      </c>
      <c r="D393" s="570" t="str">
        <f t="shared" si="71"/>
        <v>14/03/2023</v>
      </c>
      <c r="E393" s="419">
        <f t="shared" si="72"/>
        <v>6.622861054072553</v>
      </c>
      <c r="F393" s="549">
        <f t="shared" si="73"/>
        <v>0</v>
      </c>
      <c r="G393" s="559"/>
      <c r="H393" s="433"/>
      <c r="I393" s="187">
        <f t="shared" si="83"/>
        <v>1.9887911024999871</v>
      </c>
      <c r="J393" s="187">
        <f t="shared" si="83"/>
        <v>1.9120535224999902</v>
      </c>
      <c r="K393" s="246">
        <f t="shared" si="79"/>
        <v>45031</v>
      </c>
      <c r="L393" s="148">
        <f t="shared" si="80"/>
        <v>44331</v>
      </c>
      <c r="M393" s="186">
        <f t="shared" si="74"/>
        <v>1.0962511428570996E-4</v>
      </c>
      <c r="N393" s="549">
        <f t="shared" si="81"/>
        <v>700</v>
      </c>
      <c r="O393" s="49">
        <f t="shared" si="75"/>
        <v>32</v>
      </c>
      <c r="P393" s="113">
        <f t="shared" si="76"/>
        <v>668</v>
      </c>
      <c r="Q393" s="549">
        <f t="shared" si="77"/>
        <v>1.9852830988428445</v>
      </c>
      <c r="S393" s="556">
        <f t="shared" si="78"/>
        <v>1.6847863236571441</v>
      </c>
      <c r="T393" s="433"/>
    </row>
    <row r="394" spans="2:20" x14ac:dyDescent="0.35">
      <c r="B394" s="116">
        <v>42583</v>
      </c>
      <c r="C394" s="49">
        <f t="shared" si="70"/>
        <v>3.6537791024999988</v>
      </c>
      <c r="D394" s="570" t="str">
        <f t="shared" si="71"/>
        <v>14/03/2023</v>
      </c>
      <c r="E394" s="419">
        <f t="shared" si="72"/>
        <v>6.6146475017111568</v>
      </c>
      <c r="F394" s="549">
        <f t="shared" si="73"/>
        <v>0</v>
      </c>
      <c r="G394" s="559"/>
      <c r="H394" s="433"/>
      <c r="I394" s="187">
        <f t="shared" si="83"/>
        <v>1.9413315600000036</v>
      </c>
      <c r="J394" s="187">
        <f t="shared" si="83"/>
        <v>1.8656211224999941</v>
      </c>
      <c r="K394" s="246">
        <f t="shared" si="79"/>
        <v>45031</v>
      </c>
      <c r="L394" s="148">
        <f t="shared" si="80"/>
        <v>44331</v>
      </c>
      <c r="M394" s="186">
        <f t="shared" si="74"/>
        <v>1.0815776785715643E-4</v>
      </c>
      <c r="N394" s="549">
        <f t="shared" si="81"/>
        <v>700</v>
      </c>
      <c r="O394" s="49">
        <f t="shared" si="75"/>
        <v>32</v>
      </c>
      <c r="P394" s="113">
        <f t="shared" si="76"/>
        <v>668</v>
      </c>
      <c r="Q394" s="549">
        <f t="shared" si="77"/>
        <v>1.9378705114285746</v>
      </c>
      <c r="S394" s="556">
        <f t="shared" si="78"/>
        <v>1.7159085910714242</v>
      </c>
      <c r="T394" s="433"/>
    </row>
    <row r="395" spans="2:20" x14ac:dyDescent="0.35">
      <c r="B395" s="116">
        <v>42584</v>
      </c>
      <c r="C395" s="49">
        <f t="shared" si="70"/>
        <v>3.6486886400000085</v>
      </c>
      <c r="D395" s="570" t="str">
        <f t="shared" si="71"/>
        <v>14/03/2023</v>
      </c>
      <c r="E395" s="419">
        <f t="shared" si="72"/>
        <v>6.6119096509240247</v>
      </c>
      <c r="F395" s="549">
        <f t="shared" si="73"/>
        <v>0</v>
      </c>
      <c r="G395" s="559"/>
      <c r="H395" s="433"/>
      <c r="I395" s="187">
        <f t="shared" si="83"/>
        <v>1.9413315600000036</v>
      </c>
      <c r="J395" s="187">
        <f t="shared" si="83"/>
        <v>1.8636025624999775</v>
      </c>
      <c r="K395" s="246">
        <f t="shared" si="79"/>
        <v>45031</v>
      </c>
      <c r="L395" s="148">
        <f t="shared" si="80"/>
        <v>44331</v>
      </c>
      <c r="M395" s="186">
        <f t="shared" si="74"/>
        <v>1.1104142500003736E-4</v>
      </c>
      <c r="N395" s="549">
        <f t="shared" si="81"/>
        <v>700</v>
      </c>
      <c r="O395" s="49">
        <f t="shared" si="75"/>
        <v>32</v>
      </c>
      <c r="P395" s="113">
        <f t="shared" si="76"/>
        <v>668</v>
      </c>
      <c r="Q395" s="549">
        <f t="shared" si="77"/>
        <v>1.9377782344000025</v>
      </c>
      <c r="S395" s="556">
        <f t="shared" si="78"/>
        <v>1.710910405600006</v>
      </c>
      <c r="T395" s="433"/>
    </row>
    <row r="396" spans="2:20" x14ac:dyDescent="0.35">
      <c r="B396" s="116">
        <v>42585</v>
      </c>
      <c r="C396" s="49">
        <f t="shared" si="70"/>
        <v>3.6659967224999868</v>
      </c>
      <c r="D396" s="570" t="str">
        <f t="shared" si="71"/>
        <v>14/03/2023</v>
      </c>
      <c r="E396" s="419">
        <f t="shared" si="72"/>
        <v>6.6091718001368926</v>
      </c>
      <c r="F396" s="549">
        <f t="shared" si="73"/>
        <v>0</v>
      </c>
      <c r="G396" s="559"/>
      <c r="H396" s="433"/>
      <c r="I396" s="187">
        <f t="shared" si="83"/>
        <v>1.9696040000000137</v>
      </c>
      <c r="J396" s="187">
        <f t="shared" si="83"/>
        <v>1.8837890624999742</v>
      </c>
      <c r="K396" s="246">
        <f t="shared" si="79"/>
        <v>45031</v>
      </c>
      <c r="L396" s="148">
        <f t="shared" si="80"/>
        <v>44331</v>
      </c>
      <c r="M396" s="186">
        <f t="shared" si="74"/>
        <v>1.2259276785719919E-4</v>
      </c>
      <c r="N396" s="549">
        <f t="shared" si="81"/>
        <v>700</v>
      </c>
      <c r="O396" s="49">
        <f t="shared" si="75"/>
        <v>32</v>
      </c>
      <c r="P396" s="113">
        <f t="shared" si="76"/>
        <v>668</v>
      </c>
      <c r="Q396" s="549">
        <f t="shared" si="77"/>
        <v>1.9656810314285833</v>
      </c>
      <c r="S396" s="556">
        <f t="shared" si="78"/>
        <v>1.7003156910714035</v>
      </c>
      <c r="T396" s="433"/>
    </row>
    <row r="397" spans="2:20" x14ac:dyDescent="0.35">
      <c r="B397" s="116">
        <v>42586</v>
      </c>
      <c r="C397" s="49">
        <f t="shared" si="70"/>
        <v>3.6374900624999817</v>
      </c>
      <c r="D397" s="570" t="str">
        <f t="shared" si="71"/>
        <v>14/03/2023</v>
      </c>
      <c r="E397" s="419">
        <f t="shared" si="72"/>
        <v>6.6064339493497606</v>
      </c>
      <c r="F397" s="549">
        <f t="shared" si="73"/>
        <v>0</v>
      </c>
      <c r="G397" s="559"/>
      <c r="H397" s="433"/>
      <c r="I397" s="187">
        <f t="shared" si="83"/>
        <v>1.9706138025000097</v>
      </c>
      <c r="J397" s="187">
        <f t="shared" si="83"/>
        <v>1.8807609600000053</v>
      </c>
      <c r="K397" s="246">
        <f t="shared" si="79"/>
        <v>45031</v>
      </c>
      <c r="L397" s="148">
        <f t="shared" si="80"/>
        <v>44331</v>
      </c>
      <c r="M397" s="186">
        <f t="shared" si="74"/>
        <v>1.2836120357143495E-4</v>
      </c>
      <c r="N397" s="549">
        <f t="shared" si="81"/>
        <v>700</v>
      </c>
      <c r="O397" s="49">
        <f t="shared" si="75"/>
        <v>32</v>
      </c>
      <c r="P397" s="113">
        <f t="shared" si="76"/>
        <v>668</v>
      </c>
      <c r="Q397" s="549">
        <f t="shared" si="77"/>
        <v>1.9665062439857237</v>
      </c>
      <c r="S397" s="556">
        <f t="shared" si="78"/>
        <v>1.670983818514258</v>
      </c>
      <c r="T397" s="433"/>
    </row>
    <row r="398" spans="2:20" x14ac:dyDescent="0.35">
      <c r="B398" s="116">
        <v>42587</v>
      </c>
      <c r="C398" s="49">
        <f t="shared" si="70"/>
        <v>3.6140768100000109</v>
      </c>
      <c r="D398" s="570" t="str">
        <f t="shared" si="71"/>
        <v>14/03/2023</v>
      </c>
      <c r="E398" s="419">
        <f t="shared" si="72"/>
        <v>6.6036960985626285</v>
      </c>
      <c r="F398" s="549">
        <f t="shared" si="73"/>
        <v>0</v>
      </c>
      <c r="G398" s="559"/>
      <c r="H398" s="433"/>
      <c r="I398" s="187">
        <f t="shared" si="83"/>
        <v>1.9322448224999844</v>
      </c>
      <c r="J398" s="187">
        <f t="shared" si="83"/>
        <v>1.8454364224999908</v>
      </c>
      <c r="K398" s="246">
        <f t="shared" si="79"/>
        <v>45031</v>
      </c>
      <c r="L398" s="148">
        <f t="shared" si="80"/>
        <v>44331</v>
      </c>
      <c r="M398" s="186">
        <f t="shared" si="74"/>
        <v>1.2401199999999082E-4</v>
      </c>
      <c r="N398" s="549">
        <f t="shared" si="81"/>
        <v>700</v>
      </c>
      <c r="O398" s="49">
        <f t="shared" si="75"/>
        <v>32</v>
      </c>
      <c r="P398" s="113">
        <f t="shared" si="76"/>
        <v>668</v>
      </c>
      <c r="Q398" s="549">
        <f t="shared" si="77"/>
        <v>1.9282764384999846</v>
      </c>
      <c r="S398" s="556">
        <f t="shared" si="78"/>
        <v>1.6858003715000263</v>
      </c>
      <c r="T398" s="433"/>
    </row>
    <row r="399" spans="2:20" x14ac:dyDescent="0.35">
      <c r="B399" s="116">
        <v>42590</v>
      </c>
      <c r="C399" s="49">
        <f t="shared" si="70"/>
        <v>3.6619241025000138</v>
      </c>
      <c r="D399" s="570" t="str">
        <f t="shared" si="71"/>
        <v>14/03/2023</v>
      </c>
      <c r="E399" s="419">
        <f t="shared" si="72"/>
        <v>6.5954825462012323</v>
      </c>
      <c r="F399" s="549">
        <f t="shared" si="73"/>
        <v>0</v>
      </c>
      <c r="G399" s="559"/>
      <c r="H399" s="433"/>
      <c r="I399" s="187">
        <f t="shared" si="83"/>
        <v>1.9605160025000012</v>
      </c>
      <c r="J399" s="187">
        <f t="shared" si="83"/>
        <v>1.8666304100000142</v>
      </c>
      <c r="K399" s="246">
        <f t="shared" si="79"/>
        <v>45031</v>
      </c>
      <c r="L399" s="148">
        <f t="shared" si="80"/>
        <v>44331</v>
      </c>
      <c r="M399" s="186">
        <f t="shared" si="74"/>
        <v>1.3412227499998153E-4</v>
      </c>
      <c r="N399" s="549">
        <f t="shared" si="81"/>
        <v>700</v>
      </c>
      <c r="O399" s="49">
        <f t="shared" si="75"/>
        <v>32</v>
      </c>
      <c r="P399" s="113">
        <f t="shared" si="76"/>
        <v>668</v>
      </c>
      <c r="Q399" s="549">
        <f t="shared" si="77"/>
        <v>1.9562240897000018</v>
      </c>
      <c r="S399" s="556">
        <f t="shared" si="78"/>
        <v>1.7057000128000119</v>
      </c>
      <c r="T399" s="433"/>
    </row>
    <row r="400" spans="2:20" x14ac:dyDescent="0.35">
      <c r="B400" s="116">
        <v>42591</v>
      </c>
      <c r="C400" s="49">
        <f t="shared" si="70"/>
        <v>3.6324000000000023</v>
      </c>
      <c r="D400" s="570" t="str">
        <f t="shared" si="71"/>
        <v>14/03/2023</v>
      </c>
      <c r="E400" s="419">
        <f t="shared" si="72"/>
        <v>6.5927446954141002</v>
      </c>
      <c r="F400" s="549">
        <f t="shared" si="73"/>
        <v>0</v>
      </c>
      <c r="G400" s="559"/>
      <c r="H400" s="433"/>
      <c r="I400" s="187">
        <f t="shared" si="83"/>
        <v>1.9352736899999945</v>
      </c>
      <c r="J400" s="187">
        <f t="shared" si="83"/>
        <v>1.8232355624999919</v>
      </c>
      <c r="K400" s="246">
        <f t="shared" si="79"/>
        <v>45031</v>
      </c>
      <c r="L400" s="148">
        <f t="shared" si="80"/>
        <v>44331</v>
      </c>
      <c r="M400" s="186">
        <f t="shared" si="74"/>
        <v>1.6005446785714663E-4</v>
      </c>
      <c r="N400" s="549">
        <f t="shared" si="81"/>
        <v>700</v>
      </c>
      <c r="O400" s="49">
        <f t="shared" si="75"/>
        <v>32</v>
      </c>
      <c r="P400" s="113">
        <f t="shared" si="76"/>
        <v>668</v>
      </c>
      <c r="Q400" s="549">
        <f t="shared" si="77"/>
        <v>1.9301519470285657</v>
      </c>
      <c r="S400" s="556">
        <f t="shared" si="78"/>
        <v>1.7022480529714366</v>
      </c>
      <c r="T400" s="433"/>
    </row>
    <row r="401" spans="2:20" x14ac:dyDescent="0.35">
      <c r="B401" s="116">
        <v>42592</v>
      </c>
      <c r="C401" s="49">
        <f t="shared" si="70"/>
        <v>3.5977908900000077</v>
      </c>
      <c r="D401" s="570" t="str">
        <f t="shared" si="71"/>
        <v>14/03/2023</v>
      </c>
      <c r="E401" s="419">
        <f t="shared" si="72"/>
        <v>6.5900068446269682</v>
      </c>
      <c r="F401" s="549">
        <f t="shared" si="73"/>
        <v>0</v>
      </c>
      <c r="G401" s="559"/>
      <c r="H401" s="433"/>
      <c r="I401" s="187">
        <f t="shared" si="83"/>
        <v>1.8847984399999795</v>
      </c>
      <c r="J401" s="187">
        <f t="shared" si="83"/>
        <v>1.7859032100000061</v>
      </c>
      <c r="K401" s="246">
        <f t="shared" si="79"/>
        <v>45031</v>
      </c>
      <c r="L401" s="148">
        <f t="shared" si="80"/>
        <v>44331</v>
      </c>
      <c r="M401" s="186">
        <f t="shared" si="74"/>
        <v>1.4127889999996209E-4</v>
      </c>
      <c r="N401" s="549">
        <f t="shared" si="81"/>
        <v>700</v>
      </c>
      <c r="O401" s="49">
        <f t="shared" si="75"/>
        <v>32</v>
      </c>
      <c r="P401" s="113">
        <f t="shared" si="76"/>
        <v>668</v>
      </c>
      <c r="Q401" s="549">
        <f t="shared" si="77"/>
        <v>1.8802775151999807</v>
      </c>
      <c r="S401" s="556">
        <f t="shared" si="78"/>
        <v>1.7175133748000271</v>
      </c>
      <c r="T401" s="433"/>
    </row>
    <row r="402" spans="2:20" x14ac:dyDescent="0.35">
      <c r="B402" s="116">
        <v>42593</v>
      </c>
      <c r="C402" s="49">
        <f t="shared" si="70"/>
        <v>3.5916840000000061</v>
      </c>
      <c r="D402" s="570" t="str">
        <f t="shared" si="71"/>
        <v>14/03/2023</v>
      </c>
      <c r="E402" s="419">
        <f t="shared" si="72"/>
        <v>6.5872689938398361</v>
      </c>
      <c r="F402" s="549">
        <f t="shared" si="73"/>
        <v>0</v>
      </c>
      <c r="G402" s="559"/>
      <c r="H402" s="433"/>
      <c r="I402" s="187">
        <f t="shared" si="83"/>
        <v>1.8726862400000099</v>
      </c>
      <c r="J402" s="187">
        <f t="shared" si="83"/>
        <v>1.7848943224999969</v>
      </c>
      <c r="K402" s="246">
        <f t="shared" si="79"/>
        <v>45031</v>
      </c>
      <c r="L402" s="148">
        <f t="shared" si="80"/>
        <v>44331</v>
      </c>
      <c r="M402" s="186">
        <f t="shared" si="74"/>
        <v>1.2541702500001861E-4</v>
      </c>
      <c r="N402" s="549">
        <f t="shared" si="81"/>
        <v>700</v>
      </c>
      <c r="O402" s="49">
        <f t="shared" si="75"/>
        <v>32</v>
      </c>
      <c r="P402" s="113">
        <f t="shared" si="76"/>
        <v>668</v>
      </c>
      <c r="Q402" s="549">
        <f t="shared" si="77"/>
        <v>1.8686728952000093</v>
      </c>
      <c r="S402" s="556">
        <f t="shared" si="78"/>
        <v>1.7230111047999968</v>
      </c>
      <c r="T402" s="433"/>
    </row>
    <row r="403" spans="2:20" x14ac:dyDescent="0.35">
      <c r="B403" s="116">
        <v>42594</v>
      </c>
      <c r="C403" s="49">
        <f t="shared" si="70"/>
        <v>3.5957552399999981</v>
      </c>
      <c r="D403" s="570" t="str">
        <f t="shared" si="71"/>
        <v>14/03/2023</v>
      </c>
      <c r="E403" s="419">
        <f t="shared" si="72"/>
        <v>6.584531143052704</v>
      </c>
      <c r="F403" s="549">
        <f t="shared" si="73"/>
        <v>0</v>
      </c>
      <c r="G403" s="559"/>
      <c r="H403" s="433"/>
      <c r="I403" s="187">
        <f t="shared" si="83"/>
        <v>1.8837890624999742</v>
      </c>
      <c r="J403" s="187">
        <f t="shared" si="83"/>
        <v>1.7879209999999812</v>
      </c>
      <c r="K403" s="246">
        <f t="shared" si="79"/>
        <v>45031</v>
      </c>
      <c r="L403" s="148">
        <f t="shared" si="80"/>
        <v>44331</v>
      </c>
      <c r="M403" s="186">
        <f t="shared" si="74"/>
        <v>1.3695437499999002E-4</v>
      </c>
      <c r="N403" s="549">
        <f t="shared" si="81"/>
        <v>700</v>
      </c>
      <c r="O403" s="49">
        <f t="shared" si="75"/>
        <v>32</v>
      </c>
      <c r="P403" s="113">
        <f t="shared" si="76"/>
        <v>668</v>
      </c>
      <c r="Q403" s="549">
        <f t="shared" si="77"/>
        <v>1.8794065224999745</v>
      </c>
      <c r="S403" s="556">
        <f t="shared" si="78"/>
        <v>1.7163487175000236</v>
      </c>
      <c r="T403" s="433"/>
    </row>
    <row r="404" spans="2:20" x14ac:dyDescent="0.35">
      <c r="B404" s="116">
        <v>42597</v>
      </c>
      <c r="C404" s="49">
        <f t="shared" si="70"/>
        <v>3.5825240024999871</v>
      </c>
      <c r="D404" s="570" t="str">
        <f t="shared" si="71"/>
        <v>14/03/2023</v>
      </c>
      <c r="E404" s="419">
        <f t="shared" si="72"/>
        <v>6.5763175906913069</v>
      </c>
      <c r="F404" s="549">
        <f t="shared" si="73"/>
        <v>0</v>
      </c>
      <c r="G404" s="559"/>
      <c r="H404" s="433"/>
      <c r="I404" s="187">
        <f t="shared" si="83"/>
        <v>1.8706676099999875</v>
      </c>
      <c r="J404" s="187">
        <f t="shared" si="83"/>
        <v>1.7748057224999947</v>
      </c>
      <c r="K404" s="246">
        <f t="shared" si="79"/>
        <v>45031</v>
      </c>
      <c r="L404" s="148">
        <f t="shared" si="80"/>
        <v>44331</v>
      </c>
      <c r="M404" s="186">
        <f t="shared" si="74"/>
        <v>1.369455535714183E-4</v>
      </c>
      <c r="N404" s="549">
        <f t="shared" si="81"/>
        <v>700</v>
      </c>
      <c r="O404" s="49">
        <f t="shared" si="75"/>
        <v>32</v>
      </c>
      <c r="P404" s="113">
        <f t="shared" si="76"/>
        <v>668</v>
      </c>
      <c r="Q404" s="549">
        <f t="shared" si="77"/>
        <v>1.8662853522857021</v>
      </c>
      <c r="S404" s="556">
        <f t="shared" si="78"/>
        <v>1.716238650214285</v>
      </c>
      <c r="T404" s="433"/>
    </row>
    <row r="405" spans="2:20" x14ac:dyDescent="0.35">
      <c r="B405" s="116">
        <v>42598</v>
      </c>
      <c r="C405" s="49">
        <f t="shared" si="70"/>
        <v>3.6018622499999875</v>
      </c>
      <c r="D405" s="570" t="str">
        <f t="shared" si="71"/>
        <v>14/03/2023</v>
      </c>
      <c r="E405" s="419">
        <f t="shared" si="72"/>
        <v>6.5735797399041749</v>
      </c>
      <c r="F405" s="549">
        <f t="shared" si="73"/>
        <v>0</v>
      </c>
      <c r="G405" s="559"/>
      <c r="H405" s="433"/>
      <c r="I405" s="187">
        <f t="shared" ref="I405:J424" si="84">IF(I135="","",((1+I135/200)^2-1)*100)</f>
        <v>1.8827796900000138</v>
      </c>
      <c r="J405" s="187">
        <f t="shared" si="84"/>
        <v>1.7859032100000061</v>
      </c>
      <c r="K405" s="246">
        <f t="shared" si="79"/>
        <v>45031</v>
      </c>
      <c r="L405" s="148">
        <f t="shared" si="80"/>
        <v>44331</v>
      </c>
      <c r="M405" s="186">
        <f t="shared" si="74"/>
        <v>1.3839497142858242E-4</v>
      </c>
      <c r="N405" s="549">
        <f t="shared" si="81"/>
        <v>700</v>
      </c>
      <c r="O405" s="49">
        <f t="shared" si="75"/>
        <v>32</v>
      </c>
      <c r="P405" s="113">
        <f t="shared" si="76"/>
        <v>668</v>
      </c>
      <c r="Q405" s="549">
        <f t="shared" si="77"/>
        <v>1.8783510509142991</v>
      </c>
      <c r="S405" s="556">
        <f t="shared" si="78"/>
        <v>1.7235111990856884</v>
      </c>
      <c r="T405" s="433"/>
    </row>
    <row r="406" spans="2:20" x14ac:dyDescent="0.35">
      <c r="B406" s="116">
        <v>42599</v>
      </c>
      <c r="C406" s="49">
        <f t="shared" si="70"/>
        <v>3.5906662024999925</v>
      </c>
      <c r="D406" s="570" t="str">
        <f t="shared" si="71"/>
        <v>14/03/2023</v>
      </c>
      <c r="E406" s="419">
        <f t="shared" si="72"/>
        <v>6.5708418891170428</v>
      </c>
      <c r="F406" s="549">
        <f t="shared" si="73"/>
        <v>0</v>
      </c>
      <c r="G406" s="559"/>
      <c r="H406" s="433"/>
      <c r="I406" s="187">
        <f t="shared" si="84"/>
        <v>1.9080155025000156</v>
      </c>
      <c r="J406" s="187">
        <f t="shared" si="84"/>
        <v>1.8080999999999792</v>
      </c>
      <c r="K406" s="246">
        <f t="shared" si="79"/>
        <v>45031</v>
      </c>
      <c r="L406" s="148">
        <f t="shared" si="80"/>
        <v>44331</v>
      </c>
      <c r="M406" s="186">
        <f t="shared" si="74"/>
        <v>1.4273643214290921E-4</v>
      </c>
      <c r="N406" s="549">
        <f t="shared" si="81"/>
        <v>700</v>
      </c>
      <c r="O406" s="49">
        <f t="shared" si="75"/>
        <v>32</v>
      </c>
      <c r="P406" s="113">
        <f t="shared" si="76"/>
        <v>668</v>
      </c>
      <c r="Q406" s="549">
        <f t="shared" si="77"/>
        <v>1.9034479366714425</v>
      </c>
      <c r="S406" s="556">
        <f t="shared" si="78"/>
        <v>1.6872182658285499</v>
      </c>
      <c r="T406" s="433"/>
    </row>
    <row r="407" spans="2:20" x14ac:dyDescent="0.35">
      <c r="B407" s="116">
        <v>42600</v>
      </c>
      <c r="C407" s="49">
        <f t="shared" si="70"/>
        <v>3.5764175625000005</v>
      </c>
      <c r="D407" s="570" t="str">
        <f t="shared" si="71"/>
        <v>14/03/2023</v>
      </c>
      <c r="E407" s="419">
        <f t="shared" si="72"/>
        <v>6.5681040383299107</v>
      </c>
      <c r="F407" s="549">
        <f t="shared" si="73"/>
        <v>0</v>
      </c>
      <c r="G407" s="559"/>
      <c r="H407" s="433"/>
      <c r="I407" s="187">
        <f t="shared" si="84"/>
        <v>1.9049870399999946</v>
      </c>
      <c r="J407" s="187">
        <f t="shared" si="84"/>
        <v>1.7909477224999915</v>
      </c>
      <c r="K407" s="246">
        <f t="shared" si="79"/>
        <v>45031</v>
      </c>
      <c r="L407" s="148">
        <f t="shared" si="80"/>
        <v>44331</v>
      </c>
      <c r="M407" s="186">
        <f t="shared" si="74"/>
        <v>1.6291331071429025E-4</v>
      </c>
      <c r="N407" s="549">
        <f t="shared" si="81"/>
        <v>700</v>
      </c>
      <c r="O407" s="49">
        <f t="shared" si="75"/>
        <v>32</v>
      </c>
      <c r="P407" s="113">
        <f t="shared" si="76"/>
        <v>668</v>
      </c>
      <c r="Q407" s="549">
        <f t="shared" si="77"/>
        <v>1.8997738140571374</v>
      </c>
      <c r="S407" s="556">
        <f t="shared" si="78"/>
        <v>1.6766437484428631</v>
      </c>
      <c r="T407" s="433"/>
    </row>
    <row r="408" spans="2:20" x14ac:dyDescent="0.35">
      <c r="B408" s="116">
        <v>42601</v>
      </c>
      <c r="C408" s="49">
        <f t="shared" si="70"/>
        <v>3.6018622499999875</v>
      </c>
      <c r="D408" s="570" t="str">
        <f t="shared" si="71"/>
        <v>14/03/2023</v>
      </c>
      <c r="E408" s="419">
        <f t="shared" si="72"/>
        <v>6.5653661875427787</v>
      </c>
      <c r="F408" s="549">
        <f t="shared" si="73"/>
        <v>0</v>
      </c>
      <c r="G408" s="559"/>
      <c r="H408" s="433"/>
      <c r="I408" s="187">
        <f t="shared" si="84"/>
        <v>1.9413315600000036</v>
      </c>
      <c r="J408" s="187">
        <f t="shared" si="84"/>
        <v>1.8091090024999756</v>
      </c>
      <c r="K408" s="246">
        <f t="shared" si="79"/>
        <v>45031</v>
      </c>
      <c r="L408" s="148">
        <f t="shared" si="80"/>
        <v>44331</v>
      </c>
      <c r="M408" s="186">
        <f t="shared" si="74"/>
        <v>1.8888936785718284E-4</v>
      </c>
      <c r="N408" s="549">
        <f t="shared" si="81"/>
        <v>700</v>
      </c>
      <c r="O408" s="49">
        <f t="shared" si="75"/>
        <v>32</v>
      </c>
      <c r="P408" s="113">
        <f t="shared" si="76"/>
        <v>668</v>
      </c>
      <c r="Q408" s="549">
        <f t="shared" si="77"/>
        <v>1.9352871002285739</v>
      </c>
      <c r="S408" s="556">
        <f t="shared" si="78"/>
        <v>1.6665751497714136</v>
      </c>
      <c r="T408" s="433"/>
    </row>
    <row r="409" spans="2:20" x14ac:dyDescent="0.35">
      <c r="B409" s="116">
        <v>42604</v>
      </c>
      <c r="C409" s="49">
        <f t="shared" si="70"/>
        <v>3.6324000000000023</v>
      </c>
      <c r="D409" s="570" t="str">
        <f t="shared" si="71"/>
        <v>14/03/2023</v>
      </c>
      <c r="E409" s="419">
        <f t="shared" si="72"/>
        <v>6.5571526351813825</v>
      </c>
      <c r="F409" s="549">
        <f t="shared" si="73"/>
        <v>0</v>
      </c>
      <c r="G409" s="559"/>
      <c r="H409" s="433"/>
      <c r="I409" s="187">
        <f t="shared" si="84"/>
        <v>2.0039400900000004</v>
      </c>
      <c r="J409" s="187">
        <f t="shared" si="84"/>
        <v>1.8474548025000148</v>
      </c>
      <c r="K409" s="246">
        <f t="shared" si="79"/>
        <v>45031</v>
      </c>
      <c r="L409" s="148">
        <f t="shared" si="80"/>
        <v>44331</v>
      </c>
      <c r="M409" s="186">
        <f t="shared" si="74"/>
        <v>2.2355041071426513E-4</v>
      </c>
      <c r="N409" s="549">
        <f t="shared" si="81"/>
        <v>700</v>
      </c>
      <c r="O409" s="49">
        <f t="shared" si="75"/>
        <v>32</v>
      </c>
      <c r="P409" s="113">
        <f t="shared" si="76"/>
        <v>668</v>
      </c>
      <c r="Q409" s="549">
        <f t="shared" si="77"/>
        <v>1.9967864768571439</v>
      </c>
      <c r="S409" s="556">
        <f t="shared" si="78"/>
        <v>1.6356135231428583</v>
      </c>
      <c r="T409" s="433"/>
    </row>
    <row r="410" spans="2:20" x14ac:dyDescent="0.35">
      <c r="B410" s="116">
        <v>42605</v>
      </c>
      <c r="C410" s="49">
        <f t="shared" si="70"/>
        <v>3.6018622499999875</v>
      </c>
      <c r="D410" s="570" t="str">
        <f t="shared" si="71"/>
        <v>14/03/2023</v>
      </c>
      <c r="E410" s="419">
        <f t="shared" si="72"/>
        <v>6.5544147843942504</v>
      </c>
      <c r="F410" s="549">
        <f t="shared" si="73"/>
        <v>0</v>
      </c>
      <c r="G410" s="559"/>
      <c r="H410" s="433"/>
      <c r="I410" s="187">
        <f t="shared" si="84"/>
        <v>1.9726334224999809</v>
      </c>
      <c r="J410" s="187">
        <f t="shared" si="84"/>
        <v>1.811127022499992</v>
      </c>
      <c r="K410" s="246">
        <f t="shared" si="79"/>
        <v>45031</v>
      </c>
      <c r="L410" s="148">
        <f t="shared" si="80"/>
        <v>44331</v>
      </c>
      <c r="M410" s="186">
        <f t="shared" si="74"/>
        <v>2.3072342857141263E-4</v>
      </c>
      <c r="N410" s="549">
        <f t="shared" si="81"/>
        <v>700</v>
      </c>
      <c r="O410" s="49">
        <f t="shared" si="75"/>
        <v>32</v>
      </c>
      <c r="P410" s="113">
        <f t="shared" si="76"/>
        <v>668</v>
      </c>
      <c r="Q410" s="549">
        <f t="shared" si="77"/>
        <v>1.9652502727856958</v>
      </c>
      <c r="S410" s="556">
        <f t="shared" si="78"/>
        <v>1.6366119772142917</v>
      </c>
      <c r="T410" s="433"/>
    </row>
    <row r="411" spans="2:20" x14ac:dyDescent="0.35">
      <c r="B411" s="116">
        <v>42606</v>
      </c>
      <c r="C411" s="49">
        <f t="shared" si="70"/>
        <v>3.5835417599999975</v>
      </c>
      <c r="D411" s="570" t="str">
        <f t="shared" si="71"/>
        <v>14/03/2023</v>
      </c>
      <c r="E411" s="419">
        <f t="shared" si="72"/>
        <v>6.5516769336071183</v>
      </c>
      <c r="F411" s="549">
        <f t="shared" si="73"/>
        <v>0</v>
      </c>
      <c r="G411" s="559"/>
      <c r="H411" s="433"/>
      <c r="I411" s="187">
        <f t="shared" si="84"/>
        <v>1.9766727225000169</v>
      </c>
      <c r="J411" s="187">
        <f t="shared" si="84"/>
        <v>1.8151631224999853</v>
      </c>
      <c r="K411" s="246">
        <f t="shared" si="79"/>
        <v>45031</v>
      </c>
      <c r="L411" s="148">
        <f t="shared" si="80"/>
        <v>44331</v>
      </c>
      <c r="M411" s="186">
        <f t="shared" si="74"/>
        <v>2.3072800000004508E-4</v>
      </c>
      <c r="N411" s="549">
        <f t="shared" si="81"/>
        <v>700</v>
      </c>
      <c r="O411" s="49">
        <f t="shared" si="75"/>
        <v>32</v>
      </c>
      <c r="P411" s="113">
        <f t="shared" si="76"/>
        <v>668</v>
      </c>
      <c r="Q411" s="549">
        <f t="shared" si="77"/>
        <v>1.9692894265000154</v>
      </c>
      <c r="S411" s="556">
        <f t="shared" si="78"/>
        <v>1.6142523334999821</v>
      </c>
      <c r="T411" s="433"/>
    </row>
    <row r="412" spans="2:20" x14ac:dyDescent="0.35">
      <c r="B412" s="116">
        <v>42607</v>
      </c>
      <c r="C412" s="49">
        <f t="shared" si="70"/>
        <v>3.5601346024999758</v>
      </c>
      <c r="D412" s="570" t="str">
        <f t="shared" si="71"/>
        <v>14/03/2023</v>
      </c>
      <c r="E412" s="419">
        <f t="shared" si="72"/>
        <v>6.5489390828199863</v>
      </c>
      <c r="F412" s="549">
        <f t="shared" si="73"/>
        <v>0</v>
      </c>
      <c r="G412" s="559"/>
      <c r="H412" s="433"/>
      <c r="I412" s="187">
        <f t="shared" si="84"/>
        <v>1.9786924025000152</v>
      </c>
      <c r="J412" s="187">
        <f t="shared" si="84"/>
        <v>1.8323174400000086</v>
      </c>
      <c r="K412" s="246">
        <f t="shared" si="79"/>
        <v>45031</v>
      </c>
      <c r="L412" s="148">
        <f t="shared" si="80"/>
        <v>44331</v>
      </c>
      <c r="M412" s="186">
        <f t="shared" si="74"/>
        <v>2.0910708928572369E-4</v>
      </c>
      <c r="N412" s="549">
        <f t="shared" si="81"/>
        <v>700</v>
      </c>
      <c r="O412" s="49">
        <f t="shared" si="75"/>
        <v>32</v>
      </c>
      <c r="P412" s="113">
        <f t="shared" si="76"/>
        <v>668</v>
      </c>
      <c r="Q412" s="549">
        <f t="shared" si="77"/>
        <v>1.972000975642872</v>
      </c>
      <c r="S412" s="556">
        <f t="shared" si="78"/>
        <v>1.5881336268571038</v>
      </c>
      <c r="T412" s="433"/>
    </row>
    <row r="413" spans="2:20" x14ac:dyDescent="0.35">
      <c r="B413" s="116">
        <v>42608</v>
      </c>
      <c r="C413" s="49">
        <f t="shared" ref="C413:C476" si="85">IF(C143="","",((1+C143/200)^2-1)*100)</f>
        <v>3.5611522499999992</v>
      </c>
      <c r="D413" s="570" t="str">
        <f t="shared" ref="D413:D476" si="86">$C$284</f>
        <v>14/03/2023</v>
      </c>
      <c r="E413" s="419">
        <f t="shared" ref="E413:E476" si="87">($C$14-B413)/365.25</f>
        <v>6.5462012320328542</v>
      </c>
      <c r="F413" s="549">
        <f t="shared" ref="F413:F476" si="88">C$14-D413</f>
        <v>0</v>
      </c>
      <c r="G413" s="559"/>
      <c r="H413" s="433"/>
      <c r="I413" s="187">
        <f t="shared" si="84"/>
        <v>1.9867713224999806</v>
      </c>
      <c r="J413" s="187">
        <f t="shared" si="84"/>
        <v>1.8494732024999738</v>
      </c>
      <c r="K413" s="246">
        <f t="shared" si="79"/>
        <v>45031</v>
      </c>
      <c r="L413" s="148">
        <f t="shared" si="80"/>
        <v>44331</v>
      </c>
      <c r="M413" s="186">
        <f t="shared" ref="M413:M476" si="89">IF(I413="","",(J413-I413)/($J$14-$I$14))</f>
        <v>1.9614017142858105E-4</v>
      </c>
      <c r="N413" s="549">
        <f t="shared" si="81"/>
        <v>700</v>
      </c>
      <c r="O413" s="49">
        <f t="shared" ref="O413:O476" si="90">K413-D413</f>
        <v>32</v>
      </c>
      <c r="P413" s="113">
        <f t="shared" ref="P413:P476" si="91">D413-L413</f>
        <v>668</v>
      </c>
      <c r="Q413" s="549">
        <f t="shared" ref="Q413:Q476" si="92">IF(I413="","",I413-(O413*M413))</f>
        <v>1.9804948370142659</v>
      </c>
      <c r="S413" s="556">
        <f t="shared" ref="S413:S476" si="93">IFERROR(C413-Q413,"")</f>
        <v>1.5806574129857334</v>
      </c>
      <c r="T413" s="433"/>
    </row>
    <row r="414" spans="2:20" x14ac:dyDescent="0.35">
      <c r="B414" s="116">
        <v>42611</v>
      </c>
      <c r="C414" s="49">
        <f t="shared" si="85"/>
        <v>3.5774352900000084</v>
      </c>
      <c r="D414" s="570" t="str">
        <f t="shared" si="86"/>
        <v>14/03/2023</v>
      </c>
      <c r="E414" s="419">
        <f t="shared" si="87"/>
        <v>6.537987679671458</v>
      </c>
      <c r="F414" s="549">
        <f t="shared" si="88"/>
        <v>0</v>
      </c>
      <c r="G414" s="559"/>
      <c r="H414" s="433"/>
      <c r="I414" s="187">
        <f t="shared" si="84"/>
        <v>1.9988903025000226</v>
      </c>
      <c r="J414" s="187">
        <f t="shared" si="84"/>
        <v>1.8656211224999941</v>
      </c>
      <c r="K414" s="246">
        <f t="shared" ref="K414:K477" si="94">$I$14</f>
        <v>45031</v>
      </c>
      <c r="L414" s="148">
        <f t="shared" ref="L414:L477" si="95">$J$14</f>
        <v>44331</v>
      </c>
      <c r="M414" s="186">
        <f t="shared" si="89"/>
        <v>1.9038454285718359E-4</v>
      </c>
      <c r="N414" s="549">
        <f t="shared" ref="N414:N477" si="96">K414-L414</f>
        <v>700</v>
      </c>
      <c r="O414" s="49">
        <f t="shared" si="90"/>
        <v>32</v>
      </c>
      <c r="P414" s="113">
        <f t="shared" si="91"/>
        <v>668</v>
      </c>
      <c r="Q414" s="549">
        <f t="shared" si="92"/>
        <v>1.9927979971285927</v>
      </c>
      <c r="S414" s="556">
        <f t="shared" si="93"/>
        <v>1.5846372928714156</v>
      </c>
      <c r="T414" s="433"/>
    </row>
    <row r="415" spans="2:20" x14ac:dyDescent="0.35">
      <c r="B415" s="116">
        <v>42612</v>
      </c>
      <c r="C415" s="49">
        <f t="shared" si="85"/>
        <v>3.5550464399999981</v>
      </c>
      <c r="D415" s="570" t="str">
        <f t="shared" si="86"/>
        <v>14/03/2023</v>
      </c>
      <c r="E415" s="419">
        <f t="shared" si="87"/>
        <v>6.5352498288843259</v>
      </c>
      <c r="F415" s="549">
        <f t="shared" si="88"/>
        <v>0</v>
      </c>
      <c r="G415" s="559"/>
      <c r="H415" s="433"/>
      <c r="I415" s="187">
        <f t="shared" si="84"/>
        <v>1.9797022499999928</v>
      </c>
      <c r="J415" s="187">
        <f t="shared" si="84"/>
        <v>1.8595655024999935</v>
      </c>
      <c r="K415" s="246">
        <f t="shared" si="94"/>
        <v>45031</v>
      </c>
      <c r="L415" s="148">
        <f t="shared" si="95"/>
        <v>44331</v>
      </c>
      <c r="M415" s="186">
        <f t="shared" si="89"/>
        <v>1.7162392499999894E-4</v>
      </c>
      <c r="N415" s="549">
        <f t="shared" si="96"/>
        <v>700</v>
      </c>
      <c r="O415" s="49">
        <f t="shared" si="90"/>
        <v>32</v>
      </c>
      <c r="P415" s="113">
        <f t="shared" si="91"/>
        <v>668</v>
      </c>
      <c r="Q415" s="549">
        <f t="shared" si="92"/>
        <v>1.9742102843999929</v>
      </c>
      <c r="S415" s="556">
        <f t="shared" si="93"/>
        <v>1.5808361556000052</v>
      </c>
      <c r="T415" s="433"/>
    </row>
    <row r="416" spans="2:20" x14ac:dyDescent="0.35">
      <c r="B416" s="116">
        <v>42613</v>
      </c>
      <c r="C416" s="49">
        <f t="shared" si="85"/>
        <v>3.5642052225000054</v>
      </c>
      <c r="D416" s="570" t="str">
        <f t="shared" si="86"/>
        <v>14/03/2023</v>
      </c>
      <c r="E416" s="419">
        <f t="shared" si="87"/>
        <v>6.5325119780971939</v>
      </c>
      <c r="F416" s="549">
        <f t="shared" si="88"/>
        <v>0</v>
      </c>
      <c r="G416" s="559"/>
      <c r="H416" s="433"/>
      <c r="I416" s="187">
        <f t="shared" si="84"/>
        <v>1.9726334224999809</v>
      </c>
      <c r="J416" s="187">
        <f t="shared" si="84"/>
        <v>1.8514916225000011</v>
      </c>
      <c r="K416" s="246">
        <f t="shared" si="94"/>
        <v>45031</v>
      </c>
      <c r="L416" s="148">
        <f t="shared" si="95"/>
        <v>44331</v>
      </c>
      <c r="M416" s="186">
        <f t="shared" si="89"/>
        <v>1.7305971428568538E-4</v>
      </c>
      <c r="N416" s="549">
        <f t="shared" si="96"/>
        <v>700</v>
      </c>
      <c r="O416" s="49">
        <f t="shared" si="90"/>
        <v>32</v>
      </c>
      <c r="P416" s="113">
        <f t="shared" si="91"/>
        <v>668</v>
      </c>
      <c r="Q416" s="549">
        <f t="shared" si="92"/>
        <v>1.967095511642839</v>
      </c>
      <c r="S416" s="556">
        <f t="shared" si="93"/>
        <v>1.5971097108571664</v>
      </c>
      <c r="T416" s="433"/>
    </row>
    <row r="417" spans="2:20" x14ac:dyDescent="0.35">
      <c r="B417" s="116">
        <v>42614</v>
      </c>
      <c r="C417" s="49">
        <f t="shared" si="85"/>
        <v>3.5743821224999861</v>
      </c>
      <c r="D417" s="570" t="str">
        <f t="shared" si="86"/>
        <v>14/03/2023</v>
      </c>
      <c r="E417" s="419">
        <f t="shared" si="87"/>
        <v>6.5297741273100618</v>
      </c>
      <c r="F417" s="549">
        <f t="shared" si="88"/>
        <v>0</v>
      </c>
      <c r="G417" s="559"/>
      <c r="H417" s="433"/>
      <c r="I417" s="187">
        <f t="shared" si="84"/>
        <v>1.9827318224999946</v>
      </c>
      <c r="J417" s="187">
        <f t="shared" si="84"/>
        <v>1.8625932899999809</v>
      </c>
      <c r="K417" s="246">
        <f t="shared" si="94"/>
        <v>45031</v>
      </c>
      <c r="L417" s="148">
        <f t="shared" si="95"/>
        <v>44331</v>
      </c>
      <c r="M417" s="186">
        <f t="shared" si="89"/>
        <v>1.716264750000196E-4</v>
      </c>
      <c r="N417" s="549">
        <f t="shared" si="96"/>
        <v>700</v>
      </c>
      <c r="O417" s="49">
        <f t="shared" si="90"/>
        <v>32</v>
      </c>
      <c r="P417" s="113">
        <f t="shared" si="91"/>
        <v>668</v>
      </c>
      <c r="Q417" s="549">
        <f t="shared" si="92"/>
        <v>1.977239775299994</v>
      </c>
      <c r="S417" s="556">
        <f t="shared" si="93"/>
        <v>1.5971423471999922</v>
      </c>
      <c r="T417" s="433"/>
    </row>
    <row r="418" spans="2:20" x14ac:dyDescent="0.35">
      <c r="B418" s="116">
        <v>42615</v>
      </c>
      <c r="C418" s="49">
        <f t="shared" si="85"/>
        <v>3.5784530225000166</v>
      </c>
      <c r="D418" s="570" t="str">
        <f t="shared" si="86"/>
        <v>14/03/2023</v>
      </c>
      <c r="E418" s="419">
        <f t="shared" si="87"/>
        <v>6.5270362765229297</v>
      </c>
      <c r="F418" s="549">
        <f t="shared" si="88"/>
        <v>0</v>
      </c>
      <c r="G418" s="559"/>
      <c r="H418" s="433"/>
      <c r="I418" s="187">
        <f t="shared" si="84"/>
        <v>1.9938406399999886</v>
      </c>
      <c r="J418" s="187">
        <f t="shared" si="84"/>
        <v>1.8726862400000099</v>
      </c>
      <c r="K418" s="246">
        <f t="shared" si="94"/>
        <v>45031</v>
      </c>
      <c r="L418" s="148">
        <f t="shared" si="95"/>
        <v>44331</v>
      </c>
      <c r="M418" s="186">
        <f t="shared" si="89"/>
        <v>1.7307771428568382E-4</v>
      </c>
      <c r="N418" s="549">
        <f t="shared" si="96"/>
        <v>700</v>
      </c>
      <c r="O418" s="49">
        <f t="shared" si="90"/>
        <v>32</v>
      </c>
      <c r="P418" s="113">
        <f t="shared" si="91"/>
        <v>668</v>
      </c>
      <c r="Q418" s="549">
        <f t="shared" si="92"/>
        <v>1.9883021531428466</v>
      </c>
      <c r="S418" s="556">
        <f t="shared" si="93"/>
        <v>1.59015086935717</v>
      </c>
      <c r="T418" s="433"/>
    </row>
    <row r="419" spans="2:20" x14ac:dyDescent="0.35">
      <c r="B419" s="116">
        <v>42618</v>
      </c>
      <c r="C419" s="49">
        <f t="shared" si="85"/>
        <v>3.6059336900000183</v>
      </c>
      <c r="D419" s="570" t="str">
        <f t="shared" si="86"/>
        <v>14/03/2023</v>
      </c>
      <c r="E419" s="419">
        <f t="shared" si="87"/>
        <v>6.5188227241615335</v>
      </c>
      <c r="F419" s="549">
        <f t="shared" si="88"/>
        <v>0</v>
      </c>
      <c r="G419" s="559"/>
      <c r="H419" s="433"/>
      <c r="I419" s="187">
        <f t="shared" si="84"/>
        <v>2.0221203600000015</v>
      </c>
      <c r="J419" s="187">
        <f t="shared" si="84"/>
        <v>1.897920802499975</v>
      </c>
      <c r="K419" s="246">
        <f t="shared" si="94"/>
        <v>45031</v>
      </c>
      <c r="L419" s="148">
        <f t="shared" si="95"/>
        <v>44331</v>
      </c>
      <c r="M419" s="186">
        <f t="shared" si="89"/>
        <v>1.774279392857522E-4</v>
      </c>
      <c r="N419" s="549">
        <f t="shared" si="96"/>
        <v>700</v>
      </c>
      <c r="O419" s="49">
        <f t="shared" si="90"/>
        <v>32</v>
      </c>
      <c r="P419" s="113">
        <f t="shared" si="91"/>
        <v>668</v>
      </c>
      <c r="Q419" s="549">
        <f t="shared" si="92"/>
        <v>2.0164426659428574</v>
      </c>
      <c r="S419" s="556">
        <f t="shared" si="93"/>
        <v>1.5894910240571609</v>
      </c>
      <c r="T419" s="433"/>
    </row>
    <row r="420" spans="2:20" x14ac:dyDescent="0.35">
      <c r="B420" s="116">
        <v>42619</v>
      </c>
      <c r="C420" s="49">
        <f t="shared" si="85"/>
        <v>3.6089873224999902</v>
      </c>
      <c r="D420" s="570" t="str">
        <f t="shared" si="86"/>
        <v>14/03/2023</v>
      </c>
      <c r="E420" s="419">
        <f t="shared" si="87"/>
        <v>6.5160848733744015</v>
      </c>
      <c r="F420" s="549">
        <f t="shared" si="88"/>
        <v>0</v>
      </c>
      <c r="G420" s="559"/>
      <c r="H420" s="433"/>
      <c r="I420" s="187">
        <f t="shared" si="84"/>
        <v>2.0392921025000232</v>
      </c>
      <c r="J420" s="187">
        <f t="shared" si="84"/>
        <v>1.9150820899999976</v>
      </c>
      <c r="K420" s="246">
        <f t="shared" si="94"/>
        <v>45031</v>
      </c>
      <c r="L420" s="148">
        <f t="shared" si="95"/>
        <v>44331</v>
      </c>
      <c r="M420" s="186">
        <f t="shared" si="89"/>
        <v>1.7744287500003658E-4</v>
      </c>
      <c r="N420" s="549">
        <f t="shared" si="96"/>
        <v>700</v>
      </c>
      <c r="O420" s="49">
        <f t="shared" si="90"/>
        <v>32</v>
      </c>
      <c r="P420" s="113">
        <f t="shared" si="91"/>
        <v>668</v>
      </c>
      <c r="Q420" s="549">
        <f t="shared" si="92"/>
        <v>2.0336139305000223</v>
      </c>
      <c r="S420" s="556">
        <f t="shared" si="93"/>
        <v>1.575373391999968</v>
      </c>
      <c r="T420" s="433"/>
    </row>
    <row r="421" spans="2:20" x14ac:dyDescent="0.35">
      <c r="B421" s="116">
        <v>42620</v>
      </c>
      <c r="C421" s="49">
        <f t="shared" si="85"/>
        <v>3.5703113025000066</v>
      </c>
      <c r="D421" s="570" t="str">
        <f t="shared" si="86"/>
        <v>14/03/2023</v>
      </c>
      <c r="E421" s="419">
        <f t="shared" si="87"/>
        <v>6.5133470225872694</v>
      </c>
      <c r="F421" s="549">
        <f t="shared" si="88"/>
        <v>0</v>
      </c>
      <c r="G421" s="559"/>
      <c r="H421" s="433"/>
      <c r="I421" s="187">
        <f t="shared" si="84"/>
        <v>1.997880360000015</v>
      </c>
      <c r="J421" s="187">
        <f t="shared" si="84"/>
        <v>1.8898454025000122</v>
      </c>
      <c r="K421" s="246">
        <f t="shared" si="94"/>
        <v>45031</v>
      </c>
      <c r="L421" s="148">
        <f t="shared" si="95"/>
        <v>44331</v>
      </c>
      <c r="M421" s="186">
        <f t="shared" si="89"/>
        <v>1.5433565357143259E-4</v>
      </c>
      <c r="N421" s="549">
        <f t="shared" si="96"/>
        <v>700</v>
      </c>
      <c r="O421" s="49">
        <f t="shared" si="90"/>
        <v>32</v>
      </c>
      <c r="P421" s="113">
        <f t="shared" si="91"/>
        <v>668</v>
      </c>
      <c r="Q421" s="549">
        <f t="shared" si="92"/>
        <v>1.9929416190857292</v>
      </c>
      <c r="S421" s="556">
        <f t="shared" si="93"/>
        <v>1.5773696834142774</v>
      </c>
      <c r="T421" s="433"/>
    </row>
    <row r="422" spans="2:20" x14ac:dyDescent="0.35">
      <c r="B422" s="116">
        <v>42621</v>
      </c>
      <c r="C422" s="49">
        <f t="shared" si="85"/>
        <v>3.5794707600000253</v>
      </c>
      <c r="D422" s="570" t="str">
        <f t="shared" si="86"/>
        <v>14/03/2023</v>
      </c>
      <c r="E422" s="419">
        <f t="shared" si="87"/>
        <v>6.5106091718001373</v>
      </c>
      <c r="F422" s="549">
        <f t="shared" si="88"/>
        <v>0</v>
      </c>
      <c r="G422" s="559"/>
      <c r="H422" s="433"/>
      <c r="I422" s="187">
        <f t="shared" si="84"/>
        <v>1.9988903025000226</v>
      </c>
      <c r="J422" s="187">
        <f t="shared" si="84"/>
        <v>1.8918642224999838</v>
      </c>
      <c r="K422" s="246">
        <f t="shared" si="94"/>
        <v>45031</v>
      </c>
      <c r="L422" s="148">
        <f t="shared" si="95"/>
        <v>44331</v>
      </c>
      <c r="M422" s="186">
        <f t="shared" si="89"/>
        <v>1.5289440000005556E-4</v>
      </c>
      <c r="N422" s="549">
        <f t="shared" si="96"/>
        <v>700</v>
      </c>
      <c r="O422" s="49">
        <f t="shared" si="90"/>
        <v>32</v>
      </c>
      <c r="P422" s="113">
        <f t="shared" si="91"/>
        <v>668</v>
      </c>
      <c r="Q422" s="549">
        <f t="shared" si="92"/>
        <v>1.9939976817000209</v>
      </c>
      <c r="S422" s="556">
        <f t="shared" si="93"/>
        <v>1.5854730783000044</v>
      </c>
      <c r="T422" s="433"/>
    </row>
    <row r="423" spans="2:20" x14ac:dyDescent="0.35">
      <c r="B423" s="116">
        <v>42622</v>
      </c>
      <c r="C423" s="49">
        <f t="shared" si="85"/>
        <v>3.6293460224999796</v>
      </c>
      <c r="D423" s="570" t="str">
        <f t="shared" si="86"/>
        <v>14/03/2023</v>
      </c>
      <c r="E423" s="419">
        <f t="shared" si="87"/>
        <v>6.5078713210130044</v>
      </c>
      <c r="F423" s="549">
        <f t="shared" si="88"/>
        <v>0</v>
      </c>
      <c r="G423" s="559"/>
      <c r="H423" s="433"/>
      <c r="I423" s="187">
        <f t="shared" si="84"/>
        <v>2.0564652899999869</v>
      </c>
      <c r="J423" s="187">
        <f t="shared" si="84"/>
        <v>1.9413315600000036</v>
      </c>
      <c r="K423" s="246">
        <f t="shared" si="94"/>
        <v>45031</v>
      </c>
      <c r="L423" s="148">
        <f t="shared" si="95"/>
        <v>44331</v>
      </c>
      <c r="M423" s="186">
        <f t="shared" si="89"/>
        <v>1.6447675714283325E-4</v>
      </c>
      <c r="N423" s="549">
        <f t="shared" si="96"/>
        <v>700</v>
      </c>
      <c r="O423" s="49">
        <f t="shared" si="90"/>
        <v>32</v>
      </c>
      <c r="P423" s="113">
        <f t="shared" si="91"/>
        <v>668</v>
      </c>
      <c r="Q423" s="549">
        <f t="shared" si="92"/>
        <v>2.0512020337714163</v>
      </c>
      <c r="S423" s="556">
        <f t="shared" si="93"/>
        <v>1.5781439887285633</v>
      </c>
      <c r="T423" s="433"/>
    </row>
    <row r="424" spans="2:20" x14ac:dyDescent="0.35">
      <c r="B424" s="116">
        <v>42625</v>
      </c>
      <c r="C424" s="49">
        <f t="shared" si="85"/>
        <v>3.6965439225000063</v>
      </c>
      <c r="D424" s="570" t="str">
        <f t="shared" si="86"/>
        <v>14/03/2023</v>
      </c>
      <c r="E424" s="419">
        <f t="shared" si="87"/>
        <v>6.4996577686516082</v>
      </c>
      <c r="F424" s="549">
        <f t="shared" si="88"/>
        <v>0</v>
      </c>
      <c r="G424" s="559"/>
      <c r="H424" s="433"/>
      <c r="I424" s="187">
        <f t="shared" si="84"/>
        <v>2.1453848900000017</v>
      </c>
      <c r="J424" s="187">
        <f t="shared" si="84"/>
        <v>2.0231304224999969</v>
      </c>
      <c r="K424" s="246">
        <f t="shared" si="94"/>
        <v>45031</v>
      </c>
      <c r="L424" s="148">
        <f t="shared" si="95"/>
        <v>44331</v>
      </c>
      <c r="M424" s="186">
        <f t="shared" si="89"/>
        <v>1.7464923928572112E-4</v>
      </c>
      <c r="N424" s="549">
        <f t="shared" si="96"/>
        <v>700</v>
      </c>
      <c r="O424" s="49">
        <f t="shared" si="90"/>
        <v>32</v>
      </c>
      <c r="P424" s="113">
        <f t="shared" si="91"/>
        <v>668</v>
      </c>
      <c r="Q424" s="549">
        <f t="shared" si="92"/>
        <v>2.1397961143428588</v>
      </c>
      <c r="S424" s="556">
        <f t="shared" si="93"/>
        <v>1.5567478081571475</v>
      </c>
      <c r="T424" s="433"/>
    </row>
    <row r="425" spans="2:20" x14ac:dyDescent="0.35">
      <c r="B425" s="116">
        <v>42626</v>
      </c>
      <c r="C425" s="49">
        <f t="shared" si="85"/>
        <v>3.7250587024999726</v>
      </c>
      <c r="D425" s="570" t="str">
        <f t="shared" si="86"/>
        <v>14/03/2023</v>
      </c>
      <c r="E425" s="419">
        <f t="shared" si="87"/>
        <v>6.4969199178644761</v>
      </c>
      <c r="F425" s="549">
        <f t="shared" si="88"/>
        <v>0</v>
      </c>
      <c r="G425" s="559"/>
      <c r="H425" s="433"/>
      <c r="I425" s="187">
        <f t="shared" ref="I425:J444" si="97">IF(I155="","",((1+I155/200)^2-1)*100)</f>
        <v>2.1706532024999836</v>
      </c>
      <c r="J425" s="187">
        <f t="shared" si="97"/>
        <v>2.0514142025000126</v>
      </c>
      <c r="K425" s="246">
        <f t="shared" si="94"/>
        <v>45031</v>
      </c>
      <c r="L425" s="148">
        <f t="shared" si="95"/>
        <v>44331</v>
      </c>
      <c r="M425" s="186">
        <f t="shared" si="89"/>
        <v>1.7034142857138716E-4</v>
      </c>
      <c r="N425" s="549">
        <f t="shared" si="96"/>
        <v>700</v>
      </c>
      <c r="O425" s="49">
        <f t="shared" si="90"/>
        <v>32</v>
      </c>
      <c r="P425" s="113">
        <f t="shared" si="91"/>
        <v>668</v>
      </c>
      <c r="Q425" s="549">
        <f t="shared" si="92"/>
        <v>2.1652022767856991</v>
      </c>
      <c r="S425" s="556">
        <f t="shared" si="93"/>
        <v>1.5598564257142735</v>
      </c>
      <c r="T425" s="433"/>
    </row>
    <row r="426" spans="2:20" x14ac:dyDescent="0.35">
      <c r="B426" s="116">
        <v>42627</v>
      </c>
      <c r="C426" s="49">
        <f t="shared" si="85"/>
        <v>3.7668195599999788</v>
      </c>
      <c r="D426" s="570" t="str">
        <f t="shared" si="86"/>
        <v>14/03/2023</v>
      </c>
      <c r="E426" s="419">
        <f t="shared" si="87"/>
        <v>6.494182067077344</v>
      </c>
      <c r="F426" s="549">
        <f t="shared" si="88"/>
        <v>0</v>
      </c>
      <c r="G426" s="559"/>
      <c r="H426" s="433"/>
      <c r="I426" s="187">
        <f t="shared" si="97"/>
        <v>2.2242323600000224</v>
      </c>
      <c r="J426" s="187">
        <f t="shared" si="97"/>
        <v>2.0918264025000077</v>
      </c>
      <c r="K426" s="246">
        <f t="shared" si="94"/>
        <v>45031</v>
      </c>
      <c r="L426" s="148">
        <f t="shared" si="95"/>
        <v>44331</v>
      </c>
      <c r="M426" s="186">
        <f t="shared" si="89"/>
        <v>1.8915136785716387E-4</v>
      </c>
      <c r="N426" s="549">
        <f t="shared" si="96"/>
        <v>700</v>
      </c>
      <c r="O426" s="49">
        <f t="shared" si="90"/>
        <v>32</v>
      </c>
      <c r="P426" s="113">
        <f t="shared" si="91"/>
        <v>668</v>
      </c>
      <c r="Q426" s="549">
        <f t="shared" si="92"/>
        <v>2.2181795162285933</v>
      </c>
      <c r="S426" s="556">
        <f t="shared" si="93"/>
        <v>1.5486400437713854</v>
      </c>
      <c r="T426" s="433"/>
    </row>
    <row r="427" spans="2:20" x14ac:dyDescent="0.35">
      <c r="B427" s="116">
        <v>42628</v>
      </c>
      <c r="C427" s="49">
        <f t="shared" si="85"/>
        <v>3.7627449599999974</v>
      </c>
      <c r="D427" s="570" t="str">
        <f t="shared" si="86"/>
        <v>14/03/2023</v>
      </c>
      <c r="E427" s="419">
        <f t="shared" si="87"/>
        <v>6.491444216290212</v>
      </c>
      <c r="F427" s="549">
        <f t="shared" si="88"/>
        <v>0</v>
      </c>
      <c r="G427" s="559"/>
      <c r="H427" s="433"/>
      <c r="I427" s="187">
        <f t="shared" si="97"/>
        <v>2.2171550625000203</v>
      </c>
      <c r="J427" s="187">
        <f t="shared" si="97"/>
        <v>2.0776812225000052</v>
      </c>
      <c r="K427" s="246">
        <f t="shared" si="94"/>
        <v>45031</v>
      </c>
      <c r="L427" s="148">
        <f t="shared" si="95"/>
        <v>44331</v>
      </c>
      <c r="M427" s="186">
        <f t="shared" si="89"/>
        <v>1.9924834285716436E-4</v>
      </c>
      <c r="N427" s="549">
        <f t="shared" si="96"/>
        <v>700</v>
      </c>
      <c r="O427" s="49">
        <f t="shared" si="90"/>
        <v>32</v>
      </c>
      <c r="P427" s="113">
        <f t="shared" si="91"/>
        <v>668</v>
      </c>
      <c r="Q427" s="549">
        <f t="shared" si="92"/>
        <v>2.2107791155285912</v>
      </c>
      <c r="S427" s="556">
        <f t="shared" si="93"/>
        <v>1.5519658444714062</v>
      </c>
      <c r="T427" s="433"/>
    </row>
    <row r="428" spans="2:20" x14ac:dyDescent="0.35">
      <c r="B428" s="116">
        <v>42629</v>
      </c>
      <c r="C428" s="49">
        <f t="shared" si="85"/>
        <v>3.7729316100000299</v>
      </c>
      <c r="D428" s="570" t="str">
        <f t="shared" si="86"/>
        <v>14/03/2023</v>
      </c>
      <c r="E428" s="419">
        <f t="shared" si="87"/>
        <v>6.4887063655030799</v>
      </c>
      <c r="F428" s="549">
        <f t="shared" si="88"/>
        <v>0</v>
      </c>
      <c r="G428" s="559"/>
      <c r="H428" s="433"/>
      <c r="I428" s="187">
        <f t="shared" si="97"/>
        <v>2.2525440000000119</v>
      </c>
      <c r="J428" s="187">
        <f t="shared" si="97"/>
        <v>2.1049620899999955</v>
      </c>
      <c r="K428" s="246">
        <f t="shared" si="94"/>
        <v>45031</v>
      </c>
      <c r="L428" s="148">
        <f t="shared" si="95"/>
        <v>44331</v>
      </c>
      <c r="M428" s="186">
        <f t="shared" si="89"/>
        <v>2.1083130000002344E-4</v>
      </c>
      <c r="N428" s="549">
        <f t="shared" si="96"/>
        <v>700</v>
      </c>
      <c r="O428" s="49">
        <f t="shared" si="90"/>
        <v>32</v>
      </c>
      <c r="P428" s="113">
        <f t="shared" si="91"/>
        <v>668</v>
      </c>
      <c r="Q428" s="549">
        <f t="shared" si="92"/>
        <v>2.2457973984000112</v>
      </c>
      <c r="S428" s="556">
        <f t="shared" si="93"/>
        <v>1.5271342116000186</v>
      </c>
      <c r="T428" s="433"/>
    </row>
    <row r="429" spans="2:20" x14ac:dyDescent="0.35">
      <c r="B429" s="116">
        <v>42632</v>
      </c>
      <c r="C429" s="49">
        <f t="shared" si="85"/>
        <v>3.7749689999999836</v>
      </c>
      <c r="D429" s="570" t="str">
        <f t="shared" si="86"/>
        <v>14/03/2023</v>
      </c>
      <c r="E429" s="419">
        <f t="shared" si="87"/>
        <v>6.4804928131416837</v>
      </c>
      <c r="F429" s="549">
        <f t="shared" si="88"/>
        <v>0</v>
      </c>
      <c r="G429" s="559"/>
      <c r="H429" s="433"/>
      <c r="I429" s="187">
        <f t="shared" si="97"/>
        <v>2.2747916099999932</v>
      </c>
      <c r="J429" s="187">
        <f t="shared" si="97"/>
        <v>2.1251724899999935</v>
      </c>
      <c r="K429" s="246">
        <f t="shared" si="94"/>
        <v>45031</v>
      </c>
      <c r="L429" s="148">
        <f t="shared" si="95"/>
        <v>44331</v>
      </c>
      <c r="M429" s="186">
        <f t="shared" si="89"/>
        <v>2.1374159999999951E-4</v>
      </c>
      <c r="N429" s="549">
        <f t="shared" si="96"/>
        <v>700</v>
      </c>
      <c r="O429" s="49">
        <f t="shared" si="90"/>
        <v>32</v>
      </c>
      <c r="P429" s="113">
        <f t="shared" si="91"/>
        <v>668</v>
      </c>
      <c r="Q429" s="549">
        <f t="shared" si="92"/>
        <v>2.2679518787999933</v>
      </c>
      <c r="S429" s="556">
        <f t="shared" si="93"/>
        <v>1.5070171211999903</v>
      </c>
      <c r="T429" s="433"/>
    </row>
    <row r="430" spans="2:20" x14ac:dyDescent="0.35">
      <c r="B430" s="116">
        <v>42633</v>
      </c>
      <c r="C430" s="49">
        <f t="shared" si="85"/>
        <v>3.7902500625000002</v>
      </c>
      <c r="D430" s="570" t="str">
        <f t="shared" si="86"/>
        <v>14/03/2023</v>
      </c>
      <c r="E430" s="419">
        <f t="shared" si="87"/>
        <v>6.4777549623545516</v>
      </c>
      <c r="F430" s="549">
        <f t="shared" si="88"/>
        <v>0</v>
      </c>
      <c r="G430" s="559"/>
      <c r="H430" s="433"/>
      <c r="I430" s="187">
        <f t="shared" si="97"/>
        <v>2.2970416399999971</v>
      </c>
      <c r="J430" s="187">
        <f t="shared" si="97"/>
        <v>2.1433635599999779</v>
      </c>
      <c r="K430" s="246">
        <f t="shared" si="94"/>
        <v>45031</v>
      </c>
      <c r="L430" s="148">
        <f t="shared" si="95"/>
        <v>44331</v>
      </c>
      <c r="M430" s="186">
        <f t="shared" si="89"/>
        <v>2.1954011428574179E-4</v>
      </c>
      <c r="N430" s="549">
        <f t="shared" si="96"/>
        <v>700</v>
      </c>
      <c r="O430" s="49">
        <f t="shared" si="90"/>
        <v>32</v>
      </c>
      <c r="P430" s="113">
        <f t="shared" si="91"/>
        <v>668</v>
      </c>
      <c r="Q430" s="549">
        <f t="shared" si="92"/>
        <v>2.2900163563428535</v>
      </c>
      <c r="S430" s="556">
        <f t="shared" si="93"/>
        <v>1.5002337061571467</v>
      </c>
      <c r="T430" s="433"/>
    </row>
    <row r="431" spans="2:20" x14ac:dyDescent="0.35">
      <c r="B431" s="116">
        <v>42634</v>
      </c>
      <c r="C431" s="49">
        <f t="shared" si="85"/>
        <v>3.7943252024999818</v>
      </c>
      <c r="D431" s="570" t="str">
        <f t="shared" si="86"/>
        <v>14/03/2023</v>
      </c>
      <c r="E431" s="419">
        <f t="shared" si="87"/>
        <v>6.4750171115674195</v>
      </c>
      <c r="F431" s="549">
        <f t="shared" si="88"/>
        <v>0</v>
      </c>
      <c r="G431" s="559"/>
      <c r="H431" s="433"/>
      <c r="I431" s="187">
        <f t="shared" si="97"/>
        <v>2.304121702500006</v>
      </c>
      <c r="J431" s="187">
        <f t="shared" si="97"/>
        <v>2.1474062400000049</v>
      </c>
      <c r="K431" s="246">
        <f t="shared" si="94"/>
        <v>45031</v>
      </c>
      <c r="L431" s="148">
        <f t="shared" si="95"/>
        <v>44331</v>
      </c>
      <c r="M431" s="186">
        <f t="shared" si="89"/>
        <v>2.2387923214285874E-4</v>
      </c>
      <c r="N431" s="549">
        <f t="shared" si="96"/>
        <v>700</v>
      </c>
      <c r="O431" s="49">
        <f t="shared" si="90"/>
        <v>32</v>
      </c>
      <c r="P431" s="113">
        <f t="shared" si="91"/>
        <v>668</v>
      </c>
      <c r="Q431" s="549">
        <f t="shared" si="92"/>
        <v>2.2969575670714346</v>
      </c>
      <c r="S431" s="556">
        <f t="shared" si="93"/>
        <v>1.4973676354285472</v>
      </c>
      <c r="T431" s="433"/>
    </row>
    <row r="432" spans="2:20" x14ac:dyDescent="0.35">
      <c r="B432" s="116">
        <v>42635</v>
      </c>
      <c r="C432" s="49">
        <f t="shared" si="85"/>
        <v>3.7026539025000194</v>
      </c>
      <c r="D432" s="570" t="str">
        <f t="shared" si="86"/>
        <v>14/03/2023</v>
      </c>
      <c r="E432" s="419">
        <f t="shared" si="87"/>
        <v>6.4722792607802875</v>
      </c>
      <c r="F432" s="549">
        <f t="shared" si="88"/>
        <v>0</v>
      </c>
      <c r="G432" s="559"/>
      <c r="H432" s="433"/>
      <c r="I432" s="187">
        <f t="shared" si="97"/>
        <v>2.2171550625000203</v>
      </c>
      <c r="J432" s="187">
        <f t="shared" si="97"/>
        <v>2.0665678400000109</v>
      </c>
      <c r="K432" s="246">
        <f t="shared" si="94"/>
        <v>45031</v>
      </c>
      <c r="L432" s="148">
        <f t="shared" si="95"/>
        <v>44331</v>
      </c>
      <c r="M432" s="186">
        <f t="shared" si="89"/>
        <v>2.151246035714419E-4</v>
      </c>
      <c r="N432" s="549">
        <f t="shared" si="96"/>
        <v>700</v>
      </c>
      <c r="O432" s="49">
        <f t="shared" si="90"/>
        <v>32</v>
      </c>
      <c r="P432" s="113">
        <f t="shared" si="91"/>
        <v>668</v>
      </c>
      <c r="Q432" s="549">
        <f t="shared" si="92"/>
        <v>2.2102710751857342</v>
      </c>
      <c r="S432" s="556">
        <f t="shared" si="93"/>
        <v>1.4923828273142852</v>
      </c>
      <c r="T432" s="433"/>
    </row>
    <row r="433" spans="2:20" x14ac:dyDescent="0.35">
      <c r="B433" s="116">
        <v>42636</v>
      </c>
      <c r="C433" s="49">
        <f t="shared" si="85"/>
        <v>3.6710876099999901</v>
      </c>
      <c r="D433" s="570" t="str">
        <f t="shared" si="86"/>
        <v>14/03/2023</v>
      </c>
      <c r="E433" s="419">
        <f t="shared" si="87"/>
        <v>6.4695414099931554</v>
      </c>
      <c r="F433" s="549">
        <f t="shared" si="88"/>
        <v>0</v>
      </c>
      <c r="G433" s="559"/>
      <c r="H433" s="433"/>
      <c r="I433" s="187">
        <f t="shared" si="97"/>
        <v>2.1534704100000024</v>
      </c>
      <c r="J433" s="187">
        <f t="shared" si="97"/>
        <v>2.0110100025000133</v>
      </c>
      <c r="K433" s="246">
        <f t="shared" si="94"/>
        <v>45031</v>
      </c>
      <c r="L433" s="148">
        <f t="shared" si="95"/>
        <v>44331</v>
      </c>
      <c r="M433" s="186">
        <f t="shared" si="89"/>
        <v>2.035148678571273E-4</v>
      </c>
      <c r="N433" s="549">
        <f t="shared" si="96"/>
        <v>700</v>
      </c>
      <c r="O433" s="49">
        <f t="shared" si="90"/>
        <v>32</v>
      </c>
      <c r="P433" s="113">
        <f t="shared" si="91"/>
        <v>668</v>
      </c>
      <c r="Q433" s="549">
        <f t="shared" si="92"/>
        <v>2.1469579342285745</v>
      </c>
      <c r="S433" s="556">
        <f t="shared" si="93"/>
        <v>1.5241296757714156</v>
      </c>
      <c r="T433" s="433"/>
    </row>
    <row r="434" spans="2:20" x14ac:dyDescent="0.35">
      <c r="B434" s="116">
        <v>42639</v>
      </c>
      <c r="C434" s="49">
        <f t="shared" si="85"/>
        <v>3.6568334399999847</v>
      </c>
      <c r="D434" s="570" t="str">
        <f t="shared" si="86"/>
        <v>14/03/2023</v>
      </c>
      <c r="E434" s="419">
        <f t="shared" si="87"/>
        <v>6.4613278576317592</v>
      </c>
      <c r="F434" s="549">
        <f t="shared" si="88"/>
        <v>0</v>
      </c>
      <c r="G434" s="559"/>
      <c r="H434" s="433"/>
      <c r="I434" s="187">
        <f t="shared" si="97"/>
        <v>2.1312359999999808</v>
      </c>
      <c r="J434" s="187">
        <f t="shared" si="97"/>
        <v>1.997880360000015</v>
      </c>
      <c r="K434" s="246">
        <f t="shared" si="94"/>
        <v>45031</v>
      </c>
      <c r="L434" s="148">
        <f t="shared" si="95"/>
        <v>44331</v>
      </c>
      <c r="M434" s="186">
        <f t="shared" si="89"/>
        <v>1.9050805714280829E-4</v>
      </c>
      <c r="N434" s="549">
        <f t="shared" si="96"/>
        <v>700</v>
      </c>
      <c r="O434" s="49">
        <f t="shared" si="90"/>
        <v>32</v>
      </c>
      <c r="P434" s="113">
        <f t="shared" si="91"/>
        <v>668</v>
      </c>
      <c r="Q434" s="549">
        <f t="shared" si="92"/>
        <v>2.1251397421714109</v>
      </c>
      <c r="S434" s="556">
        <f t="shared" si="93"/>
        <v>1.5316936978285738</v>
      </c>
      <c r="T434" s="433"/>
    </row>
    <row r="435" spans="2:20" x14ac:dyDescent="0.35">
      <c r="B435" s="116">
        <v>42640</v>
      </c>
      <c r="C435" s="49">
        <f t="shared" si="85"/>
        <v>3.6425802499999715</v>
      </c>
      <c r="D435" s="570" t="str">
        <f t="shared" si="86"/>
        <v>14/03/2023</v>
      </c>
      <c r="E435" s="419">
        <f t="shared" si="87"/>
        <v>6.4585900068446271</v>
      </c>
      <c r="F435" s="549">
        <f t="shared" si="88"/>
        <v>0</v>
      </c>
      <c r="G435" s="559"/>
      <c r="H435" s="433"/>
      <c r="I435" s="187">
        <f t="shared" si="97"/>
        <v>2.1271936400000024</v>
      </c>
      <c r="J435" s="187">
        <f t="shared" si="97"/>
        <v>1.997880360000015</v>
      </c>
      <c r="K435" s="246">
        <f t="shared" si="94"/>
        <v>45031</v>
      </c>
      <c r="L435" s="148">
        <f t="shared" si="95"/>
        <v>44331</v>
      </c>
      <c r="M435" s="186">
        <f t="shared" si="89"/>
        <v>1.8473325714283919E-4</v>
      </c>
      <c r="N435" s="549">
        <f t="shared" si="96"/>
        <v>700</v>
      </c>
      <c r="O435" s="49">
        <f t="shared" si="90"/>
        <v>32</v>
      </c>
      <c r="P435" s="113">
        <f t="shared" si="91"/>
        <v>668</v>
      </c>
      <c r="Q435" s="549">
        <f t="shared" si="92"/>
        <v>2.1212821757714315</v>
      </c>
      <c r="S435" s="556">
        <f t="shared" si="93"/>
        <v>1.52129807422854</v>
      </c>
      <c r="T435" s="433"/>
    </row>
    <row r="436" spans="2:20" x14ac:dyDescent="0.35">
      <c r="B436" s="116">
        <v>42641</v>
      </c>
      <c r="C436" s="49">
        <f t="shared" si="85"/>
        <v>3.6476705625000161</v>
      </c>
      <c r="D436" s="570" t="str">
        <f t="shared" si="86"/>
        <v>14/03/2023</v>
      </c>
      <c r="E436" s="419">
        <f t="shared" si="87"/>
        <v>6.4558521560574951</v>
      </c>
      <c r="F436" s="549">
        <f t="shared" si="88"/>
        <v>0</v>
      </c>
      <c r="G436" s="559"/>
      <c r="H436" s="433"/>
      <c r="I436" s="187">
        <f t="shared" si="97"/>
        <v>2.1110249999999997</v>
      </c>
      <c r="J436" s="187">
        <f t="shared" si="97"/>
        <v>1.9988903025000226</v>
      </c>
      <c r="K436" s="246">
        <f t="shared" si="94"/>
        <v>45031</v>
      </c>
      <c r="L436" s="148">
        <f t="shared" si="95"/>
        <v>44331</v>
      </c>
      <c r="M436" s="186">
        <f t="shared" si="89"/>
        <v>1.6019242499996724E-4</v>
      </c>
      <c r="N436" s="549">
        <f t="shared" si="96"/>
        <v>700</v>
      </c>
      <c r="O436" s="49">
        <f t="shared" si="90"/>
        <v>32</v>
      </c>
      <c r="P436" s="113">
        <f t="shared" si="91"/>
        <v>668</v>
      </c>
      <c r="Q436" s="549">
        <f t="shared" si="92"/>
        <v>2.1058988424000007</v>
      </c>
      <c r="S436" s="556">
        <f t="shared" si="93"/>
        <v>1.5417717201000154</v>
      </c>
      <c r="T436" s="433"/>
    </row>
    <row r="437" spans="2:20" x14ac:dyDescent="0.35">
      <c r="B437" s="116">
        <v>42642</v>
      </c>
      <c r="C437" s="49">
        <f t="shared" si="85"/>
        <v>3.6629422499999675</v>
      </c>
      <c r="D437" s="570" t="str">
        <f t="shared" si="86"/>
        <v>14/03/2023</v>
      </c>
      <c r="E437" s="419">
        <f t="shared" si="87"/>
        <v>6.453114305270363</v>
      </c>
      <c r="F437" s="549">
        <f t="shared" si="88"/>
        <v>0</v>
      </c>
      <c r="G437" s="559"/>
      <c r="H437" s="433"/>
      <c r="I437" s="187">
        <f t="shared" si="97"/>
        <v>2.1231513599999863</v>
      </c>
      <c r="J437" s="187">
        <f t="shared" si="97"/>
        <v>2.0201002499999676</v>
      </c>
      <c r="K437" s="246">
        <f t="shared" si="94"/>
        <v>45031</v>
      </c>
      <c r="L437" s="148">
        <f t="shared" si="95"/>
        <v>44331</v>
      </c>
      <c r="M437" s="186">
        <f t="shared" si="89"/>
        <v>1.4721587142859808E-4</v>
      </c>
      <c r="N437" s="549">
        <f t="shared" si="96"/>
        <v>700</v>
      </c>
      <c r="O437" s="49">
        <f t="shared" si="90"/>
        <v>32</v>
      </c>
      <c r="P437" s="113">
        <f t="shared" si="91"/>
        <v>668</v>
      </c>
      <c r="Q437" s="549">
        <f t="shared" si="92"/>
        <v>2.118440452114271</v>
      </c>
      <c r="S437" s="556">
        <f t="shared" si="93"/>
        <v>1.5445017978856965</v>
      </c>
      <c r="T437" s="433"/>
    </row>
    <row r="438" spans="2:20" x14ac:dyDescent="0.35">
      <c r="B438" s="116">
        <v>42643</v>
      </c>
      <c r="C438" s="49">
        <f t="shared" si="85"/>
        <v>3.616112639999991</v>
      </c>
      <c r="D438" s="570" t="str">
        <f t="shared" si="86"/>
        <v>14/03/2023</v>
      </c>
      <c r="E438" s="419">
        <f t="shared" si="87"/>
        <v>6.4503764544832309</v>
      </c>
      <c r="F438" s="549">
        <f t="shared" si="88"/>
        <v>0</v>
      </c>
      <c r="G438" s="559"/>
      <c r="H438" s="433"/>
      <c r="I438" s="187">
        <f t="shared" si="97"/>
        <v>2.0695987024999862</v>
      </c>
      <c r="J438" s="187">
        <f t="shared" si="97"/>
        <v>1.9675844100000006</v>
      </c>
      <c r="K438" s="246">
        <f t="shared" si="94"/>
        <v>45031</v>
      </c>
      <c r="L438" s="148">
        <f t="shared" si="95"/>
        <v>44331</v>
      </c>
      <c r="M438" s="186">
        <f t="shared" si="89"/>
        <v>1.4573470357140801E-4</v>
      </c>
      <c r="N438" s="549">
        <f t="shared" si="96"/>
        <v>700</v>
      </c>
      <c r="O438" s="49">
        <f t="shared" si="90"/>
        <v>32</v>
      </c>
      <c r="P438" s="113">
        <f t="shared" si="91"/>
        <v>668</v>
      </c>
      <c r="Q438" s="549">
        <f t="shared" si="92"/>
        <v>2.0649351919857013</v>
      </c>
      <c r="S438" s="556">
        <f t="shared" si="93"/>
        <v>1.5511774480142897</v>
      </c>
      <c r="T438" s="433"/>
    </row>
    <row r="439" spans="2:20" x14ac:dyDescent="0.35">
      <c r="B439" s="116">
        <v>42646</v>
      </c>
      <c r="C439" s="49">
        <f t="shared" si="85"/>
        <v>3.6690512400000097</v>
      </c>
      <c r="D439" s="570" t="str">
        <f t="shared" si="86"/>
        <v>14/03/2023</v>
      </c>
      <c r="E439" s="419">
        <f t="shared" si="87"/>
        <v>6.4421629021218347</v>
      </c>
      <c r="F439" s="549">
        <f t="shared" si="88"/>
        <v>0</v>
      </c>
      <c r="G439" s="559"/>
      <c r="H439" s="433"/>
      <c r="I439" s="187">
        <f t="shared" si="97"/>
        <v>2.0988993600000061</v>
      </c>
      <c r="J439" s="187">
        <f t="shared" si="97"/>
        <v>1.9918208100000223</v>
      </c>
      <c r="K439" s="246">
        <f t="shared" si="94"/>
        <v>45031</v>
      </c>
      <c r="L439" s="148">
        <f t="shared" si="95"/>
        <v>44331</v>
      </c>
      <c r="M439" s="186">
        <f t="shared" si="89"/>
        <v>1.5296935714283398E-4</v>
      </c>
      <c r="N439" s="549">
        <f t="shared" si="96"/>
        <v>700</v>
      </c>
      <c r="O439" s="49">
        <f t="shared" si="90"/>
        <v>32</v>
      </c>
      <c r="P439" s="113">
        <f t="shared" si="91"/>
        <v>668</v>
      </c>
      <c r="Q439" s="549">
        <f t="shared" si="92"/>
        <v>2.0940043405714355</v>
      </c>
      <c r="S439" s="556">
        <f t="shared" si="93"/>
        <v>1.5750468994285742</v>
      </c>
      <c r="T439" s="433"/>
    </row>
    <row r="440" spans="2:20" x14ac:dyDescent="0.35">
      <c r="B440" s="116">
        <v>42647</v>
      </c>
      <c r="C440" s="49">
        <f t="shared" si="85"/>
        <v>3.7138560000000043</v>
      </c>
      <c r="D440" s="570" t="str">
        <f t="shared" si="86"/>
        <v>14/03/2023</v>
      </c>
      <c r="E440" s="419">
        <f t="shared" si="87"/>
        <v>6.4394250513347027</v>
      </c>
      <c r="F440" s="549">
        <f t="shared" si="88"/>
        <v>0</v>
      </c>
      <c r="G440" s="559"/>
      <c r="H440" s="433"/>
      <c r="I440" s="187">
        <f t="shared" si="97"/>
        <v>2.1676208399999952</v>
      </c>
      <c r="J440" s="187">
        <f t="shared" si="97"/>
        <v>2.0443428899999949</v>
      </c>
      <c r="K440" s="246">
        <f t="shared" si="94"/>
        <v>45031</v>
      </c>
      <c r="L440" s="148">
        <f t="shared" si="95"/>
        <v>44331</v>
      </c>
      <c r="M440" s="186">
        <f t="shared" si="89"/>
        <v>1.7611135714285759E-4</v>
      </c>
      <c r="N440" s="549">
        <f t="shared" si="96"/>
        <v>700</v>
      </c>
      <c r="O440" s="49">
        <f t="shared" si="90"/>
        <v>32</v>
      </c>
      <c r="P440" s="113">
        <f t="shared" si="91"/>
        <v>668</v>
      </c>
      <c r="Q440" s="549">
        <f t="shared" si="92"/>
        <v>2.1619852765714236</v>
      </c>
      <c r="S440" s="556">
        <f t="shared" si="93"/>
        <v>1.5518707234285807</v>
      </c>
      <c r="T440" s="433"/>
    </row>
    <row r="441" spans="2:20" x14ac:dyDescent="0.35">
      <c r="B441" s="116">
        <v>42648</v>
      </c>
      <c r="C441" s="49">
        <f t="shared" si="85"/>
        <v>3.7607076899999869</v>
      </c>
      <c r="D441" s="570" t="str">
        <f t="shared" si="86"/>
        <v>14/03/2023</v>
      </c>
      <c r="E441" s="419">
        <f t="shared" si="87"/>
        <v>6.4366872005475706</v>
      </c>
      <c r="F441" s="549">
        <f t="shared" si="88"/>
        <v>0</v>
      </c>
      <c r="G441" s="559"/>
      <c r="H441" s="433"/>
      <c r="I441" s="187">
        <f t="shared" si="97"/>
        <v>2.2191771224999712</v>
      </c>
      <c r="J441" s="187">
        <f t="shared" si="97"/>
        <v>2.0867744400000054</v>
      </c>
      <c r="K441" s="246">
        <f t="shared" si="94"/>
        <v>45031</v>
      </c>
      <c r="L441" s="148">
        <f t="shared" si="95"/>
        <v>44331</v>
      </c>
      <c r="M441" s="186">
        <f t="shared" si="89"/>
        <v>1.8914668928566542E-4</v>
      </c>
      <c r="N441" s="549">
        <f t="shared" si="96"/>
        <v>700</v>
      </c>
      <c r="O441" s="49">
        <f t="shared" si="90"/>
        <v>32</v>
      </c>
      <c r="P441" s="113">
        <f t="shared" si="91"/>
        <v>668</v>
      </c>
      <c r="Q441" s="549">
        <f t="shared" si="92"/>
        <v>2.2131244284428297</v>
      </c>
      <c r="S441" s="556">
        <f t="shared" si="93"/>
        <v>1.5475832615571572</v>
      </c>
      <c r="T441" s="433"/>
    </row>
    <row r="442" spans="2:20" x14ac:dyDescent="0.35">
      <c r="B442" s="116">
        <v>42649</v>
      </c>
      <c r="C442" s="49">
        <f t="shared" si="85"/>
        <v>3.7831187599999927</v>
      </c>
      <c r="D442" s="570" t="str">
        <f t="shared" si="86"/>
        <v>14/03/2023</v>
      </c>
      <c r="E442" s="419">
        <f t="shared" si="87"/>
        <v>6.4339493497604376</v>
      </c>
      <c r="F442" s="549">
        <f t="shared" si="88"/>
        <v>0</v>
      </c>
      <c r="G442" s="559"/>
      <c r="H442" s="433"/>
      <c r="I442" s="187">
        <f t="shared" si="97"/>
        <v>2.2626562499999947</v>
      </c>
      <c r="J442" s="187">
        <f t="shared" si="97"/>
        <v>2.1090040099999818</v>
      </c>
      <c r="K442" s="246">
        <f t="shared" si="94"/>
        <v>45031</v>
      </c>
      <c r="L442" s="148">
        <f t="shared" si="95"/>
        <v>44331</v>
      </c>
      <c r="M442" s="186">
        <f t="shared" si="89"/>
        <v>2.1950320000001838E-4</v>
      </c>
      <c r="N442" s="549">
        <f t="shared" si="96"/>
        <v>700</v>
      </c>
      <c r="O442" s="49">
        <f t="shared" si="90"/>
        <v>32</v>
      </c>
      <c r="P442" s="113">
        <f t="shared" si="91"/>
        <v>668</v>
      </c>
      <c r="Q442" s="549">
        <f t="shared" si="92"/>
        <v>2.2556321475999943</v>
      </c>
      <c r="S442" s="556">
        <f t="shared" si="93"/>
        <v>1.5274866123999984</v>
      </c>
      <c r="T442" s="433"/>
    </row>
    <row r="443" spans="2:20" x14ac:dyDescent="0.35">
      <c r="B443" s="116">
        <v>42650</v>
      </c>
      <c r="C443" s="49">
        <f t="shared" si="85"/>
        <v>3.7708942400000112</v>
      </c>
      <c r="D443" s="570" t="str">
        <f t="shared" si="86"/>
        <v>14/03/2023</v>
      </c>
      <c r="E443" s="419">
        <f t="shared" si="87"/>
        <v>6.4312114989733056</v>
      </c>
      <c r="F443" s="549">
        <f t="shared" si="88"/>
        <v>0</v>
      </c>
      <c r="G443" s="559"/>
      <c r="H443" s="433"/>
      <c r="I443" s="187">
        <f t="shared" si="97"/>
        <v>2.2616450024999901</v>
      </c>
      <c r="J443" s="187">
        <f t="shared" si="97"/>
        <v>2.1009202500000157</v>
      </c>
      <c r="K443" s="246">
        <f t="shared" si="94"/>
        <v>45031</v>
      </c>
      <c r="L443" s="148">
        <f t="shared" si="95"/>
        <v>44331</v>
      </c>
      <c r="M443" s="186">
        <f t="shared" si="89"/>
        <v>2.2960678928567773E-4</v>
      </c>
      <c r="N443" s="549">
        <f t="shared" si="96"/>
        <v>700</v>
      </c>
      <c r="O443" s="49">
        <f t="shared" si="90"/>
        <v>32</v>
      </c>
      <c r="P443" s="113">
        <f t="shared" si="91"/>
        <v>668</v>
      </c>
      <c r="Q443" s="549">
        <f t="shared" si="92"/>
        <v>2.2542975852428486</v>
      </c>
      <c r="S443" s="556">
        <f t="shared" si="93"/>
        <v>1.5165966547571625</v>
      </c>
      <c r="T443" s="433"/>
    </row>
    <row r="444" spans="2:20" x14ac:dyDescent="0.35">
      <c r="B444" s="116">
        <v>42653</v>
      </c>
      <c r="C444" s="49">
        <f t="shared" si="85"/>
        <v>3.7984004225000145</v>
      </c>
      <c r="D444" s="570" t="str">
        <f t="shared" si="86"/>
        <v>14/03/2023</v>
      </c>
      <c r="E444" s="419">
        <f t="shared" si="87"/>
        <v>6.4229979466119094</v>
      </c>
      <c r="F444" s="549">
        <f t="shared" si="88"/>
        <v>0</v>
      </c>
      <c r="G444" s="559"/>
      <c r="H444" s="433"/>
      <c r="I444" s="187">
        <f t="shared" si="97"/>
        <v>2.2505216100000114</v>
      </c>
      <c r="J444" s="187">
        <f t="shared" si="97"/>
        <v>2.0898056024999834</v>
      </c>
      <c r="K444" s="246">
        <f t="shared" si="94"/>
        <v>45031</v>
      </c>
      <c r="L444" s="148">
        <f t="shared" si="95"/>
        <v>44331</v>
      </c>
      <c r="M444" s="186">
        <f t="shared" si="89"/>
        <v>2.2959429642861146E-4</v>
      </c>
      <c r="N444" s="549">
        <f t="shared" si="96"/>
        <v>700</v>
      </c>
      <c r="O444" s="49">
        <f t="shared" si="90"/>
        <v>32</v>
      </c>
      <c r="P444" s="113">
        <f t="shared" si="91"/>
        <v>668</v>
      </c>
      <c r="Q444" s="549">
        <f t="shared" si="92"/>
        <v>2.2431745925142956</v>
      </c>
      <c r="S444" s="556">
        <f t="shared" si="93"/>
        <v>1.5552258299857189</v>
      </c>
      <c r="T444" s="433"/>
    </row>
    <row r="445" spans="2:20" x14ac:dyDescent="0.35">
      <c r="B445" s="116">
        <v>42654</v>
      </c>
      <c r="C445" s="49">
        <f t="shared" si="85"/>
        <v>3.8126643225000034</v>
      </c>
      <c r="D445" s="570" t="str">
        <f t="shared" si="86"/>
        <v>14/03/2023</v>
      </c>
      <c r="E445" s="419">
        <f t="shared" si="87"/>
        <v>6.4202600958247773</v>
      </c>
      <c r="F445" s="549">
        <f t="shared" si="88"/>
        <v>0</v>
      </c>
      <c r="G445" s="559"/>
      <c r="H445" s="433"/>
      <c r="I445" s="187">
        <f t="shared" ref="I445:J464" si="98">IF(I175="","",((1+I175/200)^2-1)*100)</f>
        <v>2.2525440000000119</v>
      </c>
      <c r="J445" s="187">
        <f t="shared" si="98"/>
        <v>2.0847536900000074</v>
      </c>
      <c r="K445" s="246">
        <f t="shared" si="94"/>
        <v>45031</v>
      </c>
      <c r="L445" s="148">
        <f t="shared" si="95"/>
        <v>44331</v>
      </c>
      <c r="M445" s="186">
        <f t="shared" si="89"/>
        <v>2.397004428571492E-4</v>
      </c>
      <c r="N445" s="549">
        <f t="shared" si="96"/>
        <v>700</v>
      </c>
      <c r="O445" s="49">
        <f t="shared" si="90"/>
        <v>32</v>
      </c>
      <c r="P445" s="113">
        <f t="shared" si="91"/>
        <v>668</v>
      </c>
      <c r="Q445" s="549">
        <f t="shared" si="92"/>
        <v>2.2448735858285831</v>
      </c>
      <c r="S445" s="556">
        <f t="shared" si="93"/>
        <v>1.5677907366714203</v>
      </c>
      <c r="T445" s="433"/>
    </row>
    <row r="446" spans="2:20" x14ac:dyDescent="0.35">
      <c r="B446" s="116">
        <v>42655</v>
      </c>
      <c r="C446" s="49">
        <f t="shared" si="85"/>
        <v>3.8656531024999996</v>
      </c>
      <c r="D446" s="570" t="str">
        <f t="shared" si="86"/>
        <v>14/03/2023</v>
      </c>
      <c r="E446" s="419">
        <f t="shared" si="87"/>
        <v>6.4175222450376452</v>
      </c>
      <c r="F446" s="549">
        <f t="shared" si="88"/>
        <v>0</v>
      </c>
      <c r="G446" s="559"/>
      <c r="H446" s="433"/>
      <c r="I446" s="187">
        <f t="shared" si="98"/>
        <v>2.2717577025000102</v>
      </c>
      <c r="J446" s="187">
        <f t="shared" si="98"/>
        <v>2.0958680624999726</v>
      </c>
      <c r="K446" s="246">
        <f t="shared" si="94"/>
        <v>45031</v>
      </c>
      <c r="L446" s="148">
        <f t="shared" si="95"/>
        <v>44331</v>
      </c>
      <c r="M446" s="186">
        <f t="shared" si="89"/>
        <v>2.5127091428576797E-4</v>
      </c>
      <c r="N446" s="549">
        <f t="shared" si="96"/>
        <v>700</v>
      </c>
      <c r="O446" s="49">
        <f t="shared" si="90"/>
        <v>32</v>
      </c>
      <c r="P446" s="113">
        <f t="shared" si="91"/>
        <v>668</v>
      </c>
      <c r="Q446" s="549">
        <f t="shared" si="92"/>
        <v>2.2637170332428656</v>
      </c>
      <c r="S446" s="556">
        <f t="shared" si="93"/>
        <v>1.6019360692571341</v>
      </c>
      <c r="T446" s="433"/>
    </row>
    <row r="447" spans="2:20" x14ac:dyDescent="0.35">
      <c r="B447" s="116">
        <v>42656</v>
      </c>
      <c r="C447" s="49">
        <f t="shared" si="85"/>
        <v>3.8167399024999993</v>
      </c>
      <c r="D447" s="570" t="str">
        <f t="shared" si="86"/>
        <v>14/03/2023</v>
      </c>
      <c r="E447" s="419">
        <f t="shared" si="87"/>
        <v>6.4147843942505132</v>
      </c>
      <c r="F447" s="549">
        <f t="shared" si="88"/>
        <v>0</v>
      </c>
      <c r="G447" s="559"/>
      <c r="H447" s="433"/>
      <c r="I447" s="187">
        <f t="shared" si="98"/>
        <v>2.2313099025000227</v>
      </c>
      <c r="J447" s="187">
        <f t="shared" si="98"/>
        <v>2.0584857600000062</v>
      </c>
      <c r="K447" s="246">
        <f t="shared" si="94"/>
        <v>45031</v>
      </c>
      <c r="L447" s="148">
        <f t="shared" si="95"/>
        <v>44331</v>
      </c>
      <c r="M447" s="186">
        <f t="shared" si="89"/>
        <v>2.468916321428808E-4</v>
      </c>
      <c r="N447" s="549">
        <f t="shared" si="96"/>
        <v>700</v>
      </c>
      <c r="O447" s="49">
        <f t="shared" si="90"/>
        <v>32</v>
      </c>
      <c r="P447" s="113">
        <f t="shared" si="91"/>
        <v>668</v>
      </c>
      <c r="Q447" s="549">
        <f t="shared" si="92"/>
        <v>2.2234093702714506</v>
      </c>
      <c r="S447" s="556">
        <f t="shared" si="93"/>
        <v>1.5933305322285487</v>
      </c>
      <c r="T447" s="433"/>
    </row>
    <row r="448" spans="2:20" x14ac:dyDescent="0.35">
      <c r="B448" s="116">
        <v>42657</v>
      </c>
      <c r="C448" s="49">
        <f t="shared" si="85"/>
        <v>3.8452712025000002</v>
      </c>
      <c r="D448" s="570" t="str">
        <f t="shared" si="86"/>
        <v>14/03/2023</v>
      </c>
      <c r="E448" s="419">
        <f t="shared" si="87"/>
        <v>6.4120465434633811</v>
      </c>
      <c r="F448" s="549">
        <f t="shared" si="88"/>
        <v>0</v>
      </c>
      <c r="G448" s="559"/>
      <c r="H448" s="433"/>
      <c r="I448" s="187">
        <f t="shared" si="98"/>
        <v>2.2292877224999952</v>
      </c>
      <c r="J448" s="187">
        <f t="shared" si="98"/>
        <v>2.0493938024999991</v>
      </c>
      <c r="K448" s="246">
        <f t="shared" si="94"/>
        <v>45031</v>
      </c>
      <c r="L448" s="148">
        <f t="shared" si="95"/>
        <v>44331</v>
      </c>
      <c r="M448" s="186">
        <f t="shared" si="89"/>
        <v>2.5699131428570866E-4</v>
      </c>
      <c r="N448" s="549">
        <f t="shared" si="96"/>
        <v>700</v>
      </c>
      <c r="O448" s="49">
        <f t="shared" si="90"/>
        <v>32</v>
      </c>
      <c r="P448" s="113">
        <f t="shared" si="91"/>
        <v>668</v>
      </c>
      <c r="Q448" s="549">
        <f t="shared" si="92"/>
        <v>2.2210640004428526</v>
      </c>
      <c r="S448" s="556">
        <f t="shared" si="93"/>
        <v>1.6242072020571476</v>
      </c>
      <c r="T448" s="433"/>
    </row>
    <row r="449" spans="2:20" x14ac:dyDescent="0.35">
      <c r="B449" s="116">
        <v>42660</v>
      </c>
      <c r="C449" s="49">
        <f t="shared" si="85"/>
        <v>3.8707488899999865</v>
      </c>
      <c r="D449" s="570" t="str">
        <f t="shared" si="86"/>
        <v>14/03/2023</v>
      </c>
      <c r="E449" s="419">
        <f t="shared" si="87"/>
        <v>6.4038329911019849</v>
      </c>
      <c r="F449" s="549">
        <f t="shared" si="88"/>
        <v>0</v>
      </c>
      <c r="G449" s="559"/>
      <c r="H449" s="433"/>
      <c r="I449" s="187">
        <f t="shared" si="98"/>
        <v>2.2606337599999859</v>
      </c>
      <c r="J449" s="187">
        <f t="shared" si="98"/>
        <v>2.0786915600000011</v>
      </c>
      <c r="K449" s="246">
        <f t="shared" si="94"/>
        <v>45031</v>
      </c>
      <c r="L449" s="148">
        <f t="shared" si="95"/>
        <v>44331</v>
      </c>
      <c r="M449" s="186">
        <f t="shared" si="89"/>
        <v>2.599174285714069E-4</v>
      </c>
      <c r="N449" s="549">
        <f t="shared" si="96"/>
        <v>700</v>
      </c>
      <c r="O449" s="49">
        <f t="shared" si="90"/>
        <v>32</v>
      </c>
      <c r="P449" s="113">
        <f t="shared" si="91"/>
        <v>668</v>
      </c>
      <c r="Q449" s="549">
        <f t="shared" si="92"/>
        <v>2.2523164022857007</v>
      </c>
      <c r="S449" s="556">
        <f t="shared" si="93"/>
        <v>1.6184324877142857</v>
      </c>
      <c r="T449" s="433"/>
    </row>
    <row r="450" spans="2:20" x14ac:dyDescent="0.35">
      <c r="B450" s="116">
        <v>42661</v>
      </c>
      <c r="C450" s="49">
        <f t="shared" si="85"/>
        <v>3.9247719225000255</v>
      </c>
      <c r="D450" s="570" t="str">
        <f t="shared" si="86"/>
        <v>14/03/2023</v>
      </c>
      <c r="E450" s="419">
        <f t="shared" si="87"/>
        <v>6.4010951403148528</v>
      </c>
      <c r="F450" s="549">
        <f t="shared" si="88"/>
        <v>0</v>
      </c>
      <c r="G450" s="559"/>
      <c r="H450" s="433"/>
      <c r="I450" s="187">
        <f t="shared" si="98"/>
        <v>2.316259522499986</v>
      </c>
      <c r="J450" s="187">
        <f t="shared" si="98"/>
        <v>2.1282042225000186</v>
      </c>
      <c r="K450" s="246">
        <f t="shared" si="94"/>
        <v>45031</v>
      </c>
      <c r="L450" s="148">
        <f t="shared" si="95"/>
        <v>44331</v>
      </c>
      <c r="M450" s="186">
        <f t="shared" si="89"/>
        <v>2.6865042857138199E-4</v>
      </c>
      <c r="N450" s="549">
        <f t="shared" si="96"/>
        <v>700</v>
      </c>
      <c r="O450" s="49">
        <f t="shared" si="90"/>
        <v>32</v>
      </c>
      <c r="P450" s="113">
        <f t="shared" si="91"/>
        <v>668</v>
      </c>
      <c r="Q450" s="549">
        <f t="shared" si="92"/>
        <v>2.3076627087857018</v>
      </c>
      <c r="S450" s="556">
        <f t="shared" si="93"/>
        <v>1.6171092137143237</v>
      </c>
      <c r="T450" s="433"/>
    </row>
    <row r="451" spans="2:20" x14ac:dyDescent="0.35">
      <c r="B451" s="116">
        <v>42662</v>
      </c>
      <c r="C451" s="49">
        <f t="shared" si="85"/>
        <v>3.9217136400000019</v>
      </c>
      <c r="D451" s="570" t="str">
        <f t="shared" si="86"/>
        <v>14/03/2023</v>
      </c>
      <c r="E451" s="419">
        <f t="shared" si="87"/>
        <v>6.3983572895277208</v>
      </c>
      <c r="F451" s="549">
        <f t="shared" si="88"/>
        <v>0</v>
      </c>
      <c r="G451" s="559"/>
      <c r="H451" s="433"/>
      <c r="I451" s="187">
        <f t="shared" si="98"/>
        <v>2.3213171600000138</v>
      </c>
      <c r="J451" s="187">
        <f t="shared" si="98"/>
        <v>2.1312359999999808</v>
      </c>
      <c r="K451" s="246">
        <f t="shared" si="94"/>
        <v>45031</v>
      </c>
      <c r="L451" s="148">
        <f t="shared" si="95"/>
        <v>44331</v>
      </c>
      <c r="M451" s="186">
        <f t="shared" si="89"/>
        <v>2.7154451428576136E-4</v>
      </c>
      <c r="N451" s="549">
        <f t="shared" si="96"/>
        <v>700</v>
      </c>
      <c r="O451" s="49">
        <f t="shared" si="90"/>
        <v>32</v>
      </c>
      <c r="P451" s="113">
        <f t="shared" si="91"/>
        <v>668</v>
      </c>
      <c r="Q451" s="549">
        <f t="shared" si="92"/>
        <v>2.3126277355428693</v>
      </c>
      <c r="S451" s="556">
        <f t="shared" si="93"/>
        <v>1.6090859044571326</v>
      </c>
      <c r="T451" s="433"/>
    </row>
    <row r="452" spans="2:20" x14ac:dyDescent="0.35">
      <c r="B452" s="116">
        <v>42663</v>
      </c>
      <c r="C452" s="49">
        <f t="shared" si="85"/>
        <v>3.8768640000000243</v>
      </c>
      <c r="D452" s="570" t="str">
        <f t="shared" si="86"/>
        <v>14/03/2023</v>
      </c>
      <c r="E452" s="419">
        <f t="shared" si="87"/>
        <v>6.3956194387405887</v>
      </c>
      <c r="F452" s="549">
        <f t="shared" si="88"/>
        <v>0</v>
      </c>
      <c r="G452" s="559"/>
      <c r="H452" s="433"/>
      <c r="I452" s="187">
        <f t="shared" si="98"/>
        <v>2.3020988024999856</v>
      </c>
      <c r="J452" s="187">
        <f t="shared" si="98"/>
        <v>2.1100145024999906</v>
      </c>
      <c r="K452" s="246">
        <f t="shared" si="94"/>
        <v>45031</v>
      </c>
      <c r="L452" s="148">
        <f t="shared" si="95"/>
        <v>44331</v>
      </c>
      <c r="M452" s="186">
        <f t="shared" si="89"/>
        <v>2.7440614285713572E-4</v>
      </c>
      <c r="N452" s="549">
        <f t="shared" si="96"/>
        <v>700</v>
      </c>
      <c r="O452" s="49">
        <f t="shared" si="90"/>
        <v>32</v>
      </c>
      <c r="P452" s="113">
        <f t="shared" si="91"/>
        <v>668</v>
      </c>
      <c r="Q452" s="549">
        <f t="shared" si="92"/>
        <v>2.2933178059285573</v>
      </c>
      <c r="S452" s="556">
        <f t="shared" si="93"/>
        <v>1.583546194071467</v>
      </c>
      <c r="T452" s="433"/>
    </row>
    <row r="453" spans="2:20" x14ac:dyDescent="0.35">
      <c r="B453" s="116">
        <v>42664</v>
      </c>
      <c r="C453" s="49">
        <f t="shared" si="85"/>
        <v>3.8778832024999765</v>
      </c>
      <c r="D453" s="570" t="str">
        <f t="shared" si="86"/>
        <v>14/03/2023</v>
      </c>
      <c r="E453" s="419">
        <f t="shared" si="87"/>
        <v>6.3928815879534566</v>
      </c>
      <c r="F453" s="549">
        <f t="shared" si="88"/>
        <v>0</v>
      </c>
      <c r="G453" s="559"/>
      <c r="H453" s="433"/>
      <c r="I453" s="187">
        <f t="shared" si="98"/>
        <v>2.2960302225000007</v>
      </c>
      <c r="J453" s="187">
        <f t="shared" si="98"/>
        <v>2.1079935225000179</v>
      </c>
      <c r="K453" s="246">
        <f t="shared" si="94"/>
        <v>45031</v>
      </c>
      <c r="L453" s="148">
        <f t="shared" si="95"/>
        <v>44331</v>
      </c>
      <c r="M453" s="186">
        <f t="shared" si="89"/>
        <v>2.6862385714283247E-4</v>
      </c>
      <c r="N453" s="549">
        <f t="shared" si="96"/>
        <v>700</v>
      </c>
      <c r="O453" s="49">
        <f t="shared" si="90"/>
        <v>32</v>
      </c>
      <c r="P453" s="113">
        <f t="shared" si="91"/>
        <v>668</v>
      </c>
      <c r="Q453" s="549">
        <f t="shared" si="92"/>
        <v>2.2874342590714298</v>
      </c>
      <c r="S453" s="556">
        <f t="shared" si="93"/>
        <v>1.5904489434285467</v>
      </c>
      <c r="T453" s="433"/>
    </row>
    <row r="454" spans="2:20" x14ac:dyDescent="0.35">
      <c r="B454" s="116">
        <v>42667</v>
      </c>
      <c r="C454" s="49" t="str">
        <f t="shared" si="85"/>
        <v/>
      </c>
      <c r="D454" s="570" t="str">
        <f t="shared" si="86"/>
        <v>14/03/2023</v>
      </c>
      <c r="E454" s="419">
        <f t="shared" si="87"/>
        <v>6.3846680355920604</v>
      </c>
      <c r="F454" s="549">
        <f t="shared" si="88"/>
        <v>0</v>
      </c>
      <c r="G454" s="559"/>
      <c r="H454" s="433"/>
      <c r="I454" s="187">
        <f t="shared" si="98"/>
        <v>2.304121702500006</v>
      </c>
      <c r="J454" s="187">
        <f t="shared" si="98"/>
        <v>2.1180986224999865</v>
      </c>
      <c r="K454" s="246">
        <f t="shared" si="94"/>
        <v>45031</v>
      </c>
      <c r="L454" s="148">
        <f t="shared" si="95"/>
        <v>44331</v>
      </c>
      <c r="M454" s="186">
        <f t="shared" si="89"/>
        <v>2.6574725714288504E-4</v>
      </c>
      <c r="N454" s="549">
        <f t="shared" si="96"/>
        <v>700</v>
      </c>
      <c r="O454" s="49">
        <f t="shared" si="90"/>
        <v>32</v>
      </c>
      <c r="P454" s="113">
        <f t="shared" si="91"/>
        <v>668</v>
      </c>
      <c r="Q454" s="549">
        <f t="shared" si="92"/>
        <v>2.2956177902714336</v>
      </c>
      <c r="S454" s="556" t="str">
        <f t="shared" si="93"/>
        <v/>
      </c>
      <c r="T454" s="433"/>
    </row>
    <row r="455" spans="2:20" x14ac:dyDescent="0.35">
      <c r="B455" s="116">
        <v>42668</v>
      </c>
      <c r="C455" s="49">
        <f t="shared" si="85"/>
        <v>3.9247719225000255</v>
      </c>
      <c r="D455" s="570" t="str">
        <f t="shared" si="86"/>
        <v>14/03/2023</v>
      </c>
      <c r="E455" s="419">
        <f t="shared" si="87"/>
        <v>6.3819301848049284</v>
      </c>
      <c r="F455" s="549">
        <f t="shared" si="88"/>
        <v>0</v>
      </c>
      <c r="G455" s="559"/>
      <c r="H455" s="433"/>
      <c r="I455" s="187">
        <f t="shared" si="98"/>
        <v>2.3031102499999845</v>
      </c>
      <c r="J455" s="187">
        <f t="shared" si="98"/>
        <v>2.116077562499985</v>
      </c>
      <c r="K455" s="246">
        <f t="shared" si="94"/>
        <v>45031</v>
      </c>
      <c r="L455" s="148">
        <f t="shared" si="95"/>
        <v>44331</v>
      </c>
      <c r="M455" s="186">
        <f t="shared" si="89"/>
        <v>2.6718955357142783E-4</v>
      </c>
      <c r="N455" s="549">
        <f t="shared" si="96"/>
        <v>700</v>
      </c>
      <c r="O455" s="49">
        <f t="shared" si="90"/>
        <v>32</v>
      </c>
      <c r="P455" s="113">
        <f t="shared" si="91"/>
        <v>668</v>
      </c>
      <c r="Q455" s="549">
        <f t="shared" si="92"/>
        <v>2.2945601842856989</v>
      </c>
      <c r="S455" s="556">
        <f t="shared" si="93"/>
        <v>1.6302117382143266</v>
      </c>
      <c r="T455" s="433"/>
    </row>
    <row r="456" spans="2:20" x14ac:dyDescent="0.35">
      <c r="B456" s="116">
        <v>42669</v>
      </c>
      <c r="C456" s="49">
        <f t="shared" si="85"/>
        <v>3.925791359999975</v>
      </c>
      <c r="D456" s="570" t="str">
        <f t="shared" si="86"/>
        <v>14/03/2023</v>
      </c>
      <c r="E456" s="419">
        <f t="shared" si="87"/>
        <v>6.3791923340177963</v>
      </c>
      <c r="F456" s="549">
        <f t="shared" si="88"/>
        <v>0</v>
      </c>
      <c r="G456" s="559"/>
      <c r="H456" s="433"/>
      <c r="I456" s="187">
        <f t="shared" si="98"/>
        <v>2.3283980624999812</v>
      </c>
      <c r="J456" s="187">
        <f t="shared" si="98"/>
        <v>2.1403316025000008</v>
      </c>
      <c r="K456" s="246">
        <f t="shared" si="94"/>
        <v>45031</v>
      </c>
      <c r="L456" s="148">
        <f t="shared" si="95"/>
        <v>44331</v>
      </c>
      <c r="M456" s="186">
        <f t="shared" si="89"/>
        <v>2.6866637142854345E-4</v>
      </c>
      <c r="N456" s="549">
        <f t="shared" si="96"/>
        <v>700</v>
      </c>
      <c r="O456" s="49">
        <f t="shared" si="90"/>
        <v>32</v>
      </c>
      <c r="P456" s="113">
        <f t="shared" si="91"/>
        <v>668</v>
      </c>
      <c r="Q456" s="549">
        <f t="shared" si="92"/>
        <v>2.3198007386142678</v>
      </c>
      <c r="S456" s="556">
        <f t="shared" si="93"/>
        <v>1.6059906213857071</v>
      </c>
      <c r="T456" s="433"/>
    </row>
    <row r="457" spans="2:20" x14ac:dyDescent="0.35">
      <c r="B457" s="116">
        <v>42670</v>
      </c>
      <c r="C457" s="49">
        <f t="shared" si="85"/>
        <v>4.0114419600000062</v>
      </c>
      <c r="D457" s="570" t="str">
        <f t="shared" si="86"/>
        <v>14/03/2023</v>
      </c>
      <c r="E457" s="419">
        <f t="shared" si="87"/>
        <v>6.3764544832306642</v>
      </c>
      <c r="F457" s="549">
        <f t="shared" si="88"/>
        <v>0</v>
      </c>
      <c r="G457" s="559"/>
      <c r="H457" s="433"/>
      <c r="I457" s="187">
        <f t="shared" si="98"/>
        <v>2.3658297599999933</v>
      </c>
      <c r="J457" s="187">
        <f t="shared" si="98"/>
        <v>2.1706532024999836</v>
      </c>
      <c r="K457" s="246">
        <f t="shared" si="94"/>
        <v>45031</v>
      </c>
      <c r="L457" s="148">
        <f t="shared" si="95"/>
        <v>44331</v>
      </c>
      <c r="M457" s="186">
        <f t="shared" si="89"/>
        <v>2.7882365357144245E-4</v>
      </c>
      <c r="N457" s="549">
        <f t="shared" si="96"/>
        <v>700</v>
      </c>
      <c r="O457" s="49">
        <f t="shared" si="90"/>
        <v>32</v>
      </c>
      <c r="P457" s="113">
        <f t="shared" si="91"/>
        <v>668</v>
      </c>
      <c r="Q457" s="549">
        <f t="shared" si="92"/>
        <v>2.3569074030857071</v>
      </c>
      <c r="S457" s="556">
        <f t="shared" si="93"/>
        <v>1.6545345569142991</v>
      </c>
      <c r="T457" s="433"/>
    </row>
    <row r="458" spans="2:20" x14ac:dyDescent="0.35">
      <c r="B458" s="116">
        <v>42671</v>
      </c>
      <c r="C458" s="49">
        <f t="shared" si="85"/>
        <v>3.9981842024999992</v>
      </c>
      <c r="D458" s="570" t="str">
        <f t="shared" si="86"/>
        <v>14/03/2023</v>
      </c>
      <c r="E458" s="419">
        <f t="shared" si="87"/>
        <v>6.3737166324435321</v>
      </c>
      <c r="F458" s="549">
        <f t="shared" si="88"/>
        <v>0</v>
      </c>
      <c r="G458" s="559"/>
      <c r="H458" s="433"/>
      <c r="I458" s="187">
        <f t="shared" si="98"/>
        <v>2.424520249999973</v>
      </c>
      <c r="J458" s="187">
        <f t="shared" si="98"/>
        <v>2.2171550625000203</v>
      </c>
      <c r="K458" s="246">
        <f t="shared" si="94"/>
        <v>45031</v>
      </c>
      <c r="L458" s="148">
        <f t="shared" si="95"/>
        <v>44331</v>
      </c>
      <c r="M458" s="186">
        <f t="shared" si="89"/>
        <v>2.9623598214278957E-4</v>
      </c>
      <c r="N458" s="549">
        <f t="shared" si="96"/>
        <v>700</v>
      </c>
      <c r="O458" s="49">
        <f t="shared" si="90"/>
        <v>32</v>
      </c>
      <c r="P458" s="113">
        <f t="shared" si="91"/>
        <v>668</v>
      </c>
      <c r="Q458" s="549">
        <f t="shared" si="92"/>
        <v>2.4150406985714037</v>
      </c>
      <c r="S458" s="556">
        <f t="shared" si="93"/>
        <v>1.5831435039285955</v>
      </c>
      <c r="T458" s="433"/>
    </row>
    <row r="459" spans="2:20" x14ac:dyDescent="0.35">
      <c r="B459" s="116">
        <v>42674</v>
      </c>
      <c r="C459" s="49">
        <f t="shared" si="85"/>
        <v>4.0114419600000062</v>
      </c>
      <c r="D459" s="570" t="str">
        <f t="shared" si="86"/>
        <v>14/03/2023</v>
      </c>
      <c r="E459" s="419">
        <f t="shared" si="87"/>
        <v>6.3655030800821359</v>
      </c>
      <c r="F459" s="549">
        <f t="shared" si="88"/>
        <v>0</v>
      </c>
      <c r="G459" s="559"/>
      <c r="H459" s="433"/>
      <c r="I459" s="187">
        <f t="shared" si="98"/>
        <v>2.424520249999973</v>
      </c>
      <c r="J459" s="187">
        <f t="shared" si="98"/>
        <v>2.2211992024999905</v>
      </c>
      <c r="K459" s="246">
        <f t="shared" si="94"/>
        <v>45031</v>
      </c>
      <c r="L459" s="148">
        <f t="shared" si="95"/>
        <v>44331</v>
      </c>
      <c r="M459" s="186">
        <f t="shared" si="89"/>
        <v>2.9045863928568928E-4</v>
      </c>
      <c r="N459" s="549">
        <f t="shared" si="96"/>
        <v>700</v>
      </c>
      <c r="O459" s="49">
        <f t="shared" si="90"/>
        <v>32</v>
      </c>
      <c r="P459" s="113">
        <f t="shared" si="91"/>
        <v>668</v>
      </c>
      <c r="Q459" s="549">
        <f t="shared" si="92"/>
        <v>2.415225573542831</v>
      </c>
      <c r="S459" s="556">
        <f t="shared" si="93"/>
        <v>1.5962163864571752</v>
      </c>
      <c r="T459" s="433"/>
    </row>
    <row r="460" spans="2:20" x14ac:dyDescent="0.35">
      <c r="B460" s="116">
        <v>42675</v>
      </c>
      <c r="C460" s="49">
        <f t="shared" si="85"/>
        <v>4.1430455024999979</v>
      </c>
      <c r="D460" s="570" t="str">
        <f t="shared" si="86"/>
        <v>14/03/2023</v>
      </c>
      <c r="E460" s="419">
        <f t="shared" si="87"/>
        <v>6.362765229295003</v>
      </c>
      <c r="F460" s="549">
        <f t="shared" si="88"/>
        <v>0</v>
      </c>
      <c r="G460" s="559"/>
      <c r="H460" s="433"/>
      <c r="I460" s="187">
        <f t="shared" si="98"/>
        <v>2.4336289024999846</v>
      </c>
      <c r="J460" s="187">
        <f t="shared" si="98"/>
        <v>2.2232213025000114</v>
      </c>
      <c r="K460" s="246">
        <f t="shared" si="94"/>
        <v>45031</v>
      </c>
      <c r="L460" s="148">
        <f t="shared" si="95"/>
        <v>44331</v>
      </c>
      <c r="M460" s="186">
        <f t="shared" si="89"/>
        <v>3.0058228571424754E-4</v>
      </c>
      <c r="N460" s="549">
        <f t="shared" si="96"/>
        <v>700</v>
      </c>
      <c r="O460" s="49">
        <f t="shared" si="90"/>
        <v>32</v>
      </c>
      <c r="P460" s="113">
        <f t="shared" si="91"/>
        <v>668</v>
      </c>
      <c r="Q460" s="549">
        <f t="shared" si="92"/>
        <v>2.4240102693571286</v>
      </c>
      <c r="S460" s="556">
        <f t="shared" si="93"/>
        <v>1.7190352331428693</v>
      </c>
      <c r="T460" s="433"/>
    </row>
    <row r="461" spans="2:20" x14ac:dyDescent="0.35">
      <c r="B461" s="116">
        <v>42676</v>
      </c>
      <c r="C461" s="49">
        <f t="shared" si="85"/>
        <v>4.1338611599999853</v>
      </c>
      <c r="D461" s="570" t="str">
        <f t="shared" si="86"/>
        <v>14/03/2023</v>
      </c>
      <c r="E461" s="419">
        <f t="shared" si="87"/>
        <v>6.3600273785078709</v>
      </c>
      <c r="F461" s="549">
        <f t="shared" si="88"/>
        <v>0</v>
      </c>
      <c r="G461" s="559"/>
      <c r="H461" s="433"/>
      <c r="I461" s="187">
        <f t="shared" si="98"/>
        <v>2.4761413025000012</v>
      </c>
      <c r="J461" s="187">
        <f t="shared" si="98"/>
        <v>2.2687238399999865</v>
      </c>
      <c r="K461" s="246">
        <f t="shared" si="94"/>
        <v>45031</v>
      </c>
      <c r="L461" s="148">
        <f t="shared" si="95"/>
        <v>44331</v>
      </c>
      <c r="M461" s="186">
        <f t="shared" si="89"/>
        <v>2.9631066071430671E-4</v>
      </c>
      <c r="N461" s="549">
        <f t="shared" si="96"/>
        <v>700</v>
      </c>
      <c r="O461" s="49">
        <f t="shared" si="90"/>
        <v>32</v>
      </c>
      <c r="P461" s="113">
        <f t="shared" si="91"/>
        <v>668</v>
      </c>
      <c r="Q461" s="549">
        <f t="shared" si="92"/>
        <v>2.4666593613571433</v>
      </c>
      <c r="S461" s="556">
        <f t="shared" si="93"/>
        <v>1.667201798642842</v>
      </c>
      <c r="T461" s="433"/>
    </row>
    <row r="462" spans="2:20" x14ac:dyDescent="0.35">
      <c r="B462" s="116">
        <v>42677</v>
      </c>
      <c r="C462" s="49">
        <f t="shared" si="85"/>
        <v>4.1624359999999916</v>
      </c>
      <c r="D462" s="570" t="str">
        <f t="shared" si="86"/>
        <v>14/03/2023</v>
      </c>
      <c r="E462" s="419">
        <f t="shared" si="87"/>
        <v>6.3572895277207389</v>
      </c>
      <c r="F462" s="549">
        <f t="shared" si="88"/>
        <v>0</v>
      </c>
      <c r="G462" s="559"/>
      <c r="H462" s="433"/>
      <c r="I462" s="187">
        <f t="shared" si="98"/>
        <v>2.4801905624999732</v>
      </c>
      <c r="J462" s="187">
        <f t="shared" si="98"/>
        <v>2.2768142399999913</v>
      </c>
      <c r="K462" s="246">
        <f t="shared" si="94"/>
        <v>45031</v>
      </c>
      <c r="L462" s="148">
        <f t="shared" si="95"/>
        <v>44331</v>
      </c>
      <c r="M462" s="186">
        <f t="shared" si="89"/>
        <v>2.905376035714026E-4</v>
      </c>
      <c r="N462" s="549">
        <f t="shared" si="96"/>
        <v>700</v>
      </c>
      <c r="O462" s="49">
        <f t="shared" si="90"/>
        <v>32</v>
      </c>
      <c r="P462" s="113">
        <f t="shared" si="91"/>
        <v>668</v>
      </c>
      <c r="Q462" s="549">
        <f t="shared" si="92"/>
        <v>2.4708933591856881</v>
      </c>
      <c r="S462" s="556">
        <f t="shared" si="93"/>
        <v>1.6915426408143035</v>
      </c>
      <c r="T462" s="433"/>
    </row>
    <row r="463" spans="2:20" x14ac:dyDescent="0.35">
      <c r="B463" s="116">
        <v>42678</v>
      </c>
      <c r="C463" s="49">
        <f t="shared" si="85"/>
        <v>4.1593742225000119</v>
      </c>
      <c r="D463" s="570" t="str">
        <f t="shared" si="86"/>
        <v>14/03/2023</v>
      </c>
      <c r="E463" s="419">
        <f t="shared" si="87"/>
        <v>6.3545516769336068</v>
      </c>
      <c r="F463" s="549">
        <f t="shared" si="88"/>
        <v>0</v>
      </c>
      <c r="G463" s="559"/>
      <c r="H463" s="433"/>
      <c r="I463" s="187">
        <f t="shared" si="98"/>
        <v>2.536888602499987</v>
      </c>
      <c r="J463" s="187">
        <f t="shared" si="98"/>
        <v>2.3344676025000233</v>
      </c>
      <c r="K463" s="246">
        <f t="shared" si="94"/>
        <v>45031</v>
      </c>
      <c r="L463" s="148">
        <f t="shared" si="95"/>
        <v>44331</v>
      </c>
      <c r="M463" s="186">
        <f t="shared" si="89"/>
        <v>2.8917285714280538E-4</v>
      </c>
      <c r="N463" s="549">
        <f t="shared" si="96"/>
        <v>700</v>
      </c>
      <c r="O463" s="49">
        <f t="shared" si="90"/>
        <v>32</v>
      </c>
      <c r="P463" s="113">
        <f t="shared" si="91"/>
        <v>668</v>
      </c>
      <c r="Q463" s="549">
        <f t="shared" si="92"/>
        <v>2.5276350710714173</v>
      </c>
      <c r="S463" s="556">
        <f t="shared" si="93"/>
        <v>1.6317391514285946</v>
      </c>
      <c r="T463" s="433"/>
    </row>
    <row r="464" spans="2:20" x14ac:dyDescent="0.35">
      <c r="B464" s="116">
        <v>42681</v>
      </c>
      <c r="C464" s="49">
        <f t="shared" si="85"/>
        <v>4.2440999999999729</v>
      </c>
      <c r="D464" s="570" t="str">
        <f t="shared" si="86"/>
        <v>14/03/2023</v>
      </c>
      <c r="E464" s="419">
        <f t="shared" si="87"/>
        <v>6.3463381245722106</v>
      </c>
      <c r="F464" s="549">
        <f t="shared" si="88"/>
        <v>0</v>
      </c>
      <c r="G464" s="559"/>
      <c r="H464" s="433"/>
      <c r="I464" s="187">
        <f t="shared" si="98"/>
        <v>2.5601798400000098</v>
      </c>
      <c r="J464" s="187">
        <f t="shared" si="98"/>
        <v>2.3567241224999869</v>
      </c>
      <c r="K464" s="246">
        <f t="shared" si="94"/>
        <v>45031</v>
      </c>
      <c r="L464" s="148">
        <f t="shared" si="95"/>
        <v>44331</v>
      </c>
      <c r="M464" s="186">
        <f t="shared" si="89"/>
        <v>2.906510250000327E-4</v>
      </c>
      <c r="N464" s="549">
        <f t="shared" si="96"/>
        <v>700</v>
      </c>
      <c r="O464" s="49">
        <f t="shared" si="90"/>
        <v>32</v>
      </c>
      <c r="P464" s="113">
        <f t="shared" si="91"/>
        <v>668</v>
      </c>
      <c r="Q464" s="549">
        <f t="shared" si="92"/>
        <v>2.5508790072000087</v>
      </c>
      <c r="S464" s="556">
        <f t="shared" si="93"/>
        <v>1.6932209927999642</v>
      </c>
      <c r="T464" s="433"/>
    </row>
    <row r="465" spans="2:20" x14ac:dyDescent="0.35">
      <c r="B465" s="116">
        <v>42682</v>
      </c>
      <c r="C465" s="49">
        <f t="shared" si="85"/>
        <v>4.2686054400000062</v>
      </c>
      <c r="D465" s="570" t="str">
        <f t="shared" si="86"/>
        <v>14/03/2023</v>
      </c>
      <c r="E465" s="419">
        <f t="shared" si="87"/>
        <v>6.3436002737850785</v>
      </c>
      <c r="F465" s="549">
        <f t="shared" si="88"/>
        <v>0</v>
      </c>
      <c r="G465" s="559"/>
      <c r="H465" s="433"/>
      <c r="I465" s="187">
        <f t="shared" ref="I465:J484" si="99">IF(I195="","",((1+I195/200)^2-1)*100)</f>
        <v>2.5794224224999995</v>
      </c>
      <c r="J465" s="187">
        <f t="shared" si="99"/>
        <v>2.373924000000005</v>
      </c>
      <c r="K465" s="246">
        <f t="shared" si="94"/>
        <v>45031</v>
      </c>
      <c r="L465" s="148">
        <f t="shared" si="95"/>
        <v>44331</v>
      </c>
      <c r="M465" s="186">
        <f t="shared" si="89"/>
        <v>2.9356917499999213E-4</v>
      </c>
      <c r="N465" s="549">
        <f t="shared" si="96"/>
        <v>700</v>
      </c>
      <c r="O465" s="49">
        <f t="shared" si="90"/>
        <v>32</v>
      </c>
      <c r="P465" s="113">
        <f t="shared" si="91"/>
        <v>668</v>
      </c>
      <c r="Q465" s="549">
        <f t="shared" si="92"/>
        <v>2.5700282088999997</v>
      </c>
      <c r="S465" s="556">
        <f t="shared" si="93"/>
        <v>1.6985772311000065</v>
      </c>
      <c r="T465" s="433"/>
    </row>
    <row r="466" spans="2:20" x14ac:dyDescent="0.35">
      <c r="B466" s="116">
        <v>42683</v>
      </c>
      <c r="C466" s="49">
        <f t="shared" si="85"/>
        <v>4.3850456099999935</v>
      </c>
      <c r="D466" s="570" t="str">
        <f t="shared" si="86"/>
        <v>14/03/2023</v>
      </c>
      <c r="E466" s="419">
        <f t="shared" si="87"/>
        <v>6.3408624229979464</v>
      </c>
      <c r="F466" s="549">
        <f t="shared" si="88"/>
        <v>0</v>
      </c>
      <c r="G466" s="559"/>
      <c r="H466" s="433"/>
      <c r="I466" s="187">
        <f t="shared" si="99"/>
        <v>2.5055002500000256</v>
      </c>
      <c r="J466" s="187">
        <f t="shared" si="99"/>
        <v>2.3071560900000287</v>
      </c>
      <c r="K466" s="246">
        <f t="shared" si="94"/>
        <v>45031</v>
      </c>
      <c r="L466" s="148">
        <f t="shared" si="95"/>
        <v>44331</v>
      </c>
      <c r="M466" s="186">
        <f t="shared" si="89"/>
        <v>2.8334879999999555E-4</v>
      </c>
      <c r="N466" s="549">
        <f t="shared" si="96"/>
        <v>700</v>
      </c>
      <c r="O466" s="49">
        <f t="shared" si="90"/>
        <v>32</v>
      </c>
      <c r="P466" s="113">
        <f t="shared" si="91"/>
        <v>668</v>
      </c>
      <c r="Q466" s="549">
        <f t="shared" si="92"/>
        <v>2.4964330884000256</v>
      </c>
      <c r="S466" s="556">
        <f t="shared" si="93"/>
        <v>1.8886125215999678</v>
      </c>
      <c r="T466" s="433"/>
    </row>
    <row r="467" spans="2:20" x14ac:dyDescent="0.35">
      <c r="B467" s="116">
        <v>42684</v>
      </c>
      <c r="C467" s="49">
        <f t="shared" si="85"/>
        <v>4.4667968099999955</v>
      </c>
      <c r="D467" s="570" t="str">
        <f t="shared" si="86"/>
        <v>14/03/2023</v>
      </c>
      <c r="E467" s="419">
        <f t="shared" si="87"/>
        <v>6.3381245722108144</v>
      </c>
      <c r="F467" s="549">
        <f t="shared" si="88"/>
        <v>0</v>
      </c>
      <c r="G467" s="559"/>
      <c r="H467" s="433"/>
      <c r="I467" s="187">
        <f t="shared" si="99"/>
        <v>2.6716092899999877</v>
      </c>
      <c r="J467" s="187">
        <f t="shared" si="99"/>
        <v>2.424520249999973</v>
      </c>
      <c r="K467" s="246">
        <f t="shared" si="94"/>
        <v>45031</v>
      </c>
      <c r="L467" s="148">
        <f t="shared" si="95"/>
        <v>44331</v>
      </c>
      <c r="M467" s="186">
        <f t="shared" si="89"/>
        <v>3.5298434285716392E-4</v>
      </c>
      <c r="N467" s="549">
        <f t="shared" si="96"/>
        <v>700</v>
      </c>
      <c r="O467" s="49">
        <f t="shared" si="90"/>
        <v>32</v>
      </c>
      <c r="P467" s="113">
        <f t="shared" si="91"/>
        <v>668</v>
      </c>
      <c r="Q467" s="549">
        <f t="shared" si="92"/>
        <v>2.6603137910285586</v>
      </c>
      <c r="S467" s="556">
        <f t="shared" si="93"/>
        <v>1.8064830189714369</v>
      </c>
      <c r="T467" s="433"/>
    </row>
    <row r="468" spans="2:20" x14ac:dyDescent="0.35">
      <c r="B468" s="116">
        <v>42685</v>
      </c>
      <c r="C468" s="49">
        <f t="shared" si="85"/>
        <v>4.4422680900000122</v>
      </c>
      <c r="D468" s="570" t="str">
        <f t="shared" si="86"/>
        <v>14/03/2023</v>
      </c>
      <c r="E468" s="419">
        <f t="shared" si="87"/>
        <v>6.3353867214236823</v>
      </c>
      <c r="F468" s="549">
        <f t="shared" si="88"/>
        <v>0</v>
      </c>
      <c r="G468" s="559"/>
      <c r="H468" s="433"/>
      <c r="I468" s="187">
        <f t="shared" si="99"/>
        <v>2.7425504400000023</v>
      </c>
      <c r="J468" s="187">
        <f t="shared" si="99"/>
        <v>2.5055002500000256</v>
      </c>
      <c r="K468" s="246">
        <f t="shared" si="94"/>
        <v>45031</v>
      </c>
      <c r="L468" s="148">
        <f t="shared" si="95"/>
        <v>44331</v>
      </c>
      <c r="M468" s="186">
        <f t="shared" si="89"/>
        <v>3.3864312857139519E-4</v>
      </c>
      <c r="N468" s="549">
        <f t="shared" si="96"/>
        <v>700</v>
      </c>
      <c r="O468" s="49">
        <f t="shared" si="90"/>
        <v>32</v>
      </c>
      <c r="P468" s="113">
        <f t="shared" si="91"/>
        <v>668</v>
      </c>
      <c r="Q468" s="549">
        <f t="shared" si="92"/>
        <v>2.7317138598857178</v>
      </c>
      <c r="S468" s="556">
        <f t="shared" si="93"/>
        <v>1.7105542301142944</v>
      </c>
      <c r="T468" s="433"/>
    </row>
    <row r="469" spans="2:20" x14ac:dyDescent="0.35">
      <c r="B469" s="116">
        <v>42688</v>
      </c>
      <c r="C469" s="49">
        <f t="shared" si="85"/>
        <v>4.5455125624999981</v>
      </c>
      <c r="D469" s="570" t="str">
        <f t="shared" si="86"/>
        <v>14/03/2023</v>
      </c>
      <c r="E469" s="419">
        <f t="shared" si="87"/>
        <v>6.3271731690622861</v>
      </c>
      <c r="F469" s="549">
        <f t="shared" si="88"/>
        <v>0</v>
      </c>
      <c r="G469" s="559"/>
      <c r="H469" s="433"/>
      <c r="I469" s="187">
        <f t="shared" si="99"/>
        <v>2.8054044899999964</v>
      </c>
      <c r="J469" s="187">
        <f t="shared" si="99"/>
        <v>2.548027559999988</v>
      </c>
      <c r="K469" s="246">
        <f t="shared" si="94"/>
        <v>45031</v>
      </c>
      <c r="L469" s="148">
        <f t="shared" si="95"/>
        <v>44331</v>
      </c>
      <c r="M469" s="186">
        <f t="shared" si="89"/>
        <v>3.6768132857144053E-4</v>
      </c>
      <c r="N469" s="549">
        <f t="shared" si="96"/>
        <v>700</v>
      </c>
      <c r="O469" s="49">
        <f t="shared" si="90"/>
        <v>32</v>
      </c>
      <c r="P469" s="113">
        <f t="shared" si="91"/>
        <v>668</v>
      </c>
      <c r="Q469" s="549">
        <f t="shared" si="92"/>
        <v>2.7936386874857102</v>
      </c>
      <c r="S469" s="556">
        <f t="shared" si="93"/>
        <v>1.7518738750142879</v>
      </c>
      <c r="T469" s="433"/>
    </row>
    <row r="470" spans="2:20" x14ac:dyDescent="0.35">
      <c r="B470" s="116">
        <v>42689</v>
      </c>
      <c r="C470" s="49">
        <f t="shared" si="85"/>
        <v>4.49746176000001</v>
      </c>
      <c r="D470" s="570" t="str">
        <f t="shared" si="86"/>
        <v>14/03/2023</v>
      </c>
      <c r="E470" s="419">
        <f t="shared" si="87"/>
        <v>6.324435318275154</v>
      </c>
      <c r="F470" s="549">
        <f t="shared" si="88"/>
        <v>0</v>
      </c>
      <c r="G470" s="559"/>
      <c r="H470" s="433"/>
      <c r="I470" s="187">
        <f t="shared" si="99"/>
        <v>2.7952654399999721</v>
      </c>
      <c r="J470" s="187">
        <f t="shared" si="99"/>
        <v>2.5206875624999903</v>
      </c>
      <c r="K470" s="246">
        <f t="shared" si="94"/>
        <v>45031</v>
      </c>
      <c r="L470" s="148">
        <f t="shared" si="95"/>
        <v>44331</v>
      </c>
      <c r="M470" s="186">
        <f t="shared" si="89"/>
        <v>3.9225411071425978E-4</v>
      </c>
      <c r="N470" s="549">
        <f t="shared" si="96"/>
        <v>700</v>
      </c>
      <c r="O470" s="49">
        <f t="shared" si="90"/>
        <v>32</v>
      </c>
      <c r="P470" s="113">
        <f t="shared" si="91"/>
        <v>668</v>
      </c>
      <c r="Q470" s="549">
        <f t="shared" si="92"/>
        <v>2.7827133084571156</v>
      </c>
      <c r="S470" s="556">
        <f t="shared" si="93"/>
        <v>1.7147484515428943</v>
      </c>
      <c r="T470" s="433"/>
    </row>
    <row r="471" spans="2:20" x14ac:dyDescent="0.35">
      <c r="B471" s="116">
        <v>42690</v>
      </c>
      <c r="C471" s="49">
        <f t="shared" si="85"/>
        <v>4.4422680900000122</v>
      </c>
      <c r="D471" s="570" t="str">
        <f t="shared" si="86"/>
        <v>14/03/2023</v>
      </c>
      <c r="E471" s="419">
        <f t="shared" si="87"/>
        <v>6.321697467488022</v>
      </c>
      <c r="F471" s="549">
        <f t="shared" si="88"/>
        <v>0</v>
      </c>
      <c r="G471" s="559"/>
      <c r="H471" s="433"/>
      <c r="I471" s="187">
        <f t="shared" si="99"/>
        <v>2.7770164099999883</v>
      </c>
      <c r="J471" s="187">
        <f t="shared" si="99"/>
        <v>2.5065127025000189</v>
      </c>
      <c r="K471" s="246">
        <f t="shared" si="94"/>
        <v>45031</v>
      </c>
      <c r="L471" s="148">
        <f t="shared" si="95"/>
        <v>44331</v>
      </c>
      <c r="M471" s="186">
        <f t="shared" si="89"/>
        <v>3.8643386785709922E-4</v>
      </c>
      <c r="N471" s="549">
        <f t="shared" si="96"/>
        <v>700</v>
      </c>
      <c r="O471" s="49">
        <f t="shared" si="90"/>
        <v>32</v>
      </c>
      <c r="P471" s="113">
        <f t="shared" si="91"/>
        <v>668</v>
      </c>
      <c r="Q471" s="549">
        <f t="shared" si="92"/>
        <v>2.7646505262285612</v>
      </c>
      <c r="S471" s="556">
        <f t="shared" si="93"/>
        <v>1.677617563771451</v>
      </c>
      <c r="T471" s="433"/>
    </row>
    <row r="472" spans="2:20" x14ac:dyDescent="0.35">
      <c r="B472" s="116">
        <v>42691</v>
      </c>
      <c r="C472" s="49">
        <f t="shared" si="85"/>
        <v>4.4310267224999755</v>
      </c>
      <c r="D472" s="570" t="str">
        <f t="shared" si="86"/>
        <v>14/03/2023</v>
      </c>
      <c r="E472" s="419">
        <f t="shared" si="87"/>
        <v>6.3189596167008899</v>
      </c>
      <c r="F472" s="549">
        <f t="shared" si="88"/>
        <v>0</v>
      </c>
      <c r="G472" s="559"/>
      <c r="H472" s="433"/>
      <c r="I472" s="187">
        <f t="shared" si="99"/>
        <v>2.7040364900000169</v>
      </c>
      <c r="J472" s="187">
        <f t="shared" si="99"/>
        <v>2.4366652100000108</v>
      </c>
      <c r="K472" s="246">
        <f t="shared" si="94"/>
        <v>45031</v>
      </c>
      <c r="L472" s="148">
        <f t="shared" si="95"/>
        <v>44331</v>
      </c>
      <c r="M472" s="186">
        <f t="shared" si="89"/>
        <v>3.8195897142858016E-4</v>
      </c>
      <c r="N472" s="549">
        <f t="shared" si="96"/>
        <v>700</v>
      </c>
      <c r="O472" s="49">
        <f t="shared" si="90"/>
        <v>32</v>
      </c>
      <c r="P472" s="113">
        <f t="shared" si="91"/>
        <v>668</v>
      </c>
      <c r="Q472" s="549">
        <f t="shared" si="92"/>
        <v>2.6918138029143024</v>
      </c>
      <c r="S472" s="556">
        <f t="shared" si="93"/>
        <v>1.7392129195856731</v>
      </c>
      <c r="T472" s="433"/>
    </row>
    <row r="473" spans="2:20" x14ac:dyDescent="0.35">
      <c r="B473" s="116">
        <v>42692</v>
      </c>
      <c r="C473" s="49">
        <f t="shared" si="85"/>
        <v>4.4892839999999934</v>
      </c>
      <c r="D473" s="570" t="str">
        <f t="shared" si="86"/>
        <v>14/03/2023</v>
      </c>
      <c r="E473" s="419">
        <f t="shared" si="87"/>
        <v>6.3162217659137578</v>
      </c>
      <c r="F473" s="549">
        <f t="shared" si="88"/>
        <v>0</v>
      </c>
      <c r="G473" s="559"/>
      <c r="H473" s="433"/>
      <c r="I473" s="187">
        <f t="shared" si="99"/>
        <v>2.7841130624999932</v>
      </c>
      <c r="J473" s="187">
        <f t="shared" si="99"/>
        <v>2.4994256400000303</v>
      </c>
      <c r="K473" s="246">
        <f t="shared" si="94"/>
        <v>45031</v>
      </c>
      <c r="L473" s="148">
        <f t="shared" si="95"/>
        <v>44331</v>
      </c>
      <c r="M473" s="186">
        <f t="shared" si="89"/>
        <v>4.0669631785708989E-4</v>
      </c>
      <c r="N473" s="549">
        <f t="shared" si="96"/>
        <v>700</v>
      </c>
      <c r="O473" s="49">
        <f t="shared" si="90"/>
        <v>32</v>
      </c>
      <c r="P473" s="113">
        <f t="shared" si="91"/>
        <v>668</v>
      </c>
      <c r="Q473" s="549">
        <f t="shared" si="92"/>
        <v>2.7710987803285665</v>
      </c>
      <c r="S473" s="556">
        <f t="shared" si="93"/>
        <v>1.7181852196714269</v>
      </c>
      <c r="T473" s="433"/>
    </row>
    <row r="474" spans="2:20" x14ac:dyDescent="0.35">
      <c r="B474" s="116">
        <v>42695</v>
      </c>
      <c r="C474" s="49">
        <f t="shared" si="85"/>
        <v>4.4688410000000012</v>
      </c>
      <c r="D474" s="570" t="str">
        <f t="shared" si="86"/>
        <v>14/03/2023</v>
      </c>
      <c r="E474" s="419">
        <f t="shared" si="87"/>
        <v>6.3080082135523616</v>
      </c>
      <c r="F474" s="549">
        <f t="shared" si="88"/>
        <v>0</v>
      </c>
      <c r="G474" s="559"/>
      <c r="H474" s="433"/>
      <c r="I474" s="187">
        <f t="shared" si="99"/>
        <v>2.7851268900000115</v>
      </c>
      <c r="J474" s="187">
        <f t="shared" si="99"/>
        <v>2.4913264400000079</v>
      </c>
      <c r="K474" s="246">
        <f t="shared" si="94"/>
        <v>45031</v>
      </c>
      <c r="L474" s="148">
        <f t="shared" si="95"/>
        <v>44331</v>
      </c>
      <c r="M474" s="186">
        <f t="shared" si="89"/>
        <v>4.1971492857143363E-4</v>
      </c>
      <c r="N474" s="549">
        <f t="shared" si="96"/>
        <v>700</v>
      </c>
      <c r="O474" s="49">
        <f t="shared" si="90"/>
        <v>32</v>
      </c>
      <c r="P474" s="113">
        <f t="shared" si="91"/>
        <v>668</v>
      </c>
      <c r="Q474" s="549">
        <f t="shared" si="92"/>
        <v>2.7716960122857257</v>
      </c>
      <c r="S474" s="556">
        <f t="shared" si="93"/>
        <v>1.6971449877142755</v>
      </c>
      <c r="T474" s="433"/>
    </row>
    <row r="475" spans="2:20" x14ac:dyDescent="0.35">
      <c r="B475" s="116">
        <v>42696</v>
      </c>
      <c r="C475" s="49">
        <f t="shared" si="85"/>
        <v>4.4361363600000203</v>
      </c>
      <c r="D475" s="570" t="str">
        <f t="shared" si="86"/>
        <v>14/03/2023</v>
      </c>
      <c r="E475" s="419">
        <f t="shared" si="87"/>
        <v>6.3052703627652296</v>
      </c>
      <c r="F475" s="549">
        <f t="shared" si="88"/>
        <v>0</v>
      </c>
      <c r="G475" s="559"/>
      <c r="H475" s="433"/>
      <c r="I475" s="187">
        <f t="shared" si="99"/>
        <v>2.754714239999978</v>
      </c>
      <c r="J475" s="187">
        <f t="shared" si="99"/>
        <v>2.4629817600000159</v>
      </c>
      <c r="K475" s="246">
        <f t="shared" si="94"/>
        <v>45031</v>
      </c>
      <c r="L475" s="148">
        <f t="shared" si="95"/>
        <v>44331</v>
      </c>
      <c r="M475" s="186">
        <f t="shared" si="89"/>
        <v>4.1676068571423156E-4</v>
      </c>
      <c r="N475" s="549">
        <f t="shared" si="96"/>
        <v>700</v>
      </c>
      <c r="O475" s="49">
        <f t="shared" si="90"/>
        <v>32</v>
      </c>
      <c r="P475" s="113">
        <f t="shared" si="91"/>
        <v>668</v>
      </c>
      <c r="Q475" s="549">
        <f t="shared" si="92"/>
        <v>2.7413778980571224</v>
      </c>
      <c r="S475" s="556">
        <f t="shared" si="93"/>
        <v>1.6947584619428979</v>
      </c>
      <c r="T475" s="433"/>
    </row>
    <row r="476" spans="2:20" x14ac:dyDescent="0.35">
      <c r="B476" s="116">
        <v>42697</v>
      </c>
      <c r="C476" s="49">
        <f t="shared" si="85"/>
        <v>4.4872396099999934</v>
      </c>
      <c r="D476" s="570" t="str">
        <f t="shared" si="86"/>
        <v>14/03/2023</v>
      </c>
      <c r="E476" s="419">
        <f t="shared" si="87"/>
        <v>6.3025325119780975</v>
      </c>
      <c r="F476" s="549">
        <f t="shared" si="88"/>
        <v>0</v>
      </c>
      <c r="G476" s="559"/>
      <c r="H476" s="433"/>
      <c r="I476" s="187">
        <f t="shared" si="99"/>
        <v>2.7993209999999991</v>
      </c>
      <c r="J476" s="187">
        <f t="shared" si="99"/>
        <v>2.5034753599999959</v>
      </c>
      <c r="K476" s="246">
        <f t="shared" si="94"/>
        <v>45031</v>
      </c>
      <c r="L476" s="148">
        <f t="shared" si="95"/>
        <v>44331</v>
      </c>
      <c r="M476" s="186">
        <f t="shared" si="89"/>
        <v>4.2263662857143302E-4</v>
      </c>
      <c r="N476" s="549">
        <f t="shared" si="96"/>
        <v>700</v>
      </c>
      <c r="O476" s="49">
        <f t="shared" si="90"/>
        <v>32</v>
      </c>
      <c r="P476" s="113">
        <f t="shared" si="91"/>
        <v>668</v>
      </c>
      <c r="Q476" s="549">
        <f t="shared" si="92"/>
        <v>2.7857966278857131</v>
      </c>
      <c r="S476" s="556">
        <f t="shared" si="93"/>
        <v>1.7014429821142802</v>
      </c>
      <c r="T476" s="433"/>
    </row>
    <row r="477" spans="2:20" x14ac:dyDescent="0.35">
      <c r="B477" s="116">
        <v>42698</v>
      </c>
      <c r="C477" s="49">
        <f t="shared" ref="C477:C540" si="100">IF(C207="","",((1+C207/200)^2-1)*100)</f>
        <v>4.4851952400000172</v>
      </c>
      <c r="D477" s="570" t="str">
        <f t="shared" ref="D477:D545" si="101">$C$284</f>
        <v>14/03/2023</v>
      </c>
      <c r="E477" s="419">
        <f t="shared" ref="E477:E545" si="102">($C$14-B477)/365.25</f>
        <v>6.2997946611909654</v>
      </c>
      <c r="F477" s="549">
        <f t="shared" ref="F477:F545" si="103">C$14-D477</f>
        <v>0</v>
      </c>
      <c r="G477" s="559"/>
      <c r="H477" s="433"/>
      <c r="I477" s="187">
        <f t="shared" si="99"/>
        <v>2.8490081025000169</v>
      </c>
      <c r="J477" s="187">
        <f t="shared" si="99"/>
        <v>2.5520782400000108</v>
      </c>
      <c r="K477" s="246">
        <f t="shared" si="94"/>
        <v>45031</v>
      </c>
      <c r="L477" s="148">
        <f t="shared" si="95"/>
        <v>44331</v>
      </c>
      <c r="M477" s="186">
        <f t="shared" ref="M477:M545" si="104">IF(I477="","",(J477-I477)/($J$14-$I$14))</f>
        <v>4.2418551785715152E-4</v>
      </c>
      <c r="N477" s="549">
        <f t="shared" si="96"/>
        <v>700</v>
      </c>
      <c r="O477" s="49">
        <f t="shared" ref="O477:O545" si="105">K477-D477</f>
        <v>32</v>
      </c>
      <c r="P477" s="113">
        <f t="shared" ref="P477:P545" si="106">D477-L477</f>
        <v>668</v>
      </c>
      <c r="Q477" s="549">
        <f t="shared" ref="Q477:Q545" si="107">IF(I477="","",I477-(O477*M477))</f>
        <v>2.835434165928588</v>
      </c>
      <c r="S477" s="556">
        <f t="shared" ref="S477:S545" si="108">IFERROR(C477-Q477,"")</f>
        <v>1.6497610740714292</v>
      </c>
      <c r="T477" s="433"/>
    </row>
    <row r="478" spans="2:20" x14ac:dyDescent="0.35">
      <c r="B478" s="116">
        <v>42699</v>
      </c>
      <c r="C478" s="49">
        <f t="shared" si="100"/>
        <v>4.4903062025000162</v>
      </c>
      <c r="D478" s="570" t="str">
        <f t="shared" si="101"/>
        <v>14/03/2023</v>
      </c>
      <c r="E478" s="419">
        <f t="shared" si="102"/>
        <v>6.2970568104038334</v>
      </c>
      <c r="F478" s="549">
        <f t="shared" si="103"/>
        <v>0</v>
      </c>
      <c r="G478" s="559"/>
      <c r="H478" s="433"/>
      <c r="I478" s="187">
        <f t="shared" si="99"/>
        <v>2.8459656899999963</v>
      </c>
      <c r="J478" s="187">
        <f t="shared" si="99"/>
        <v>2.5500528899999875</v>
      </c>
      <c r="K478" s="246">
        <f t="shared" ref="K478:K541" si="109">$I$14</f>
        <v>45031</v>
      </c>
      <c r="L478" s="148">
        <f t="shared" ref="L478:L541" si="110">$J$14</f>
        <v>44331</v>
      </c>
      <c r="M478" s="186">
        <f t="shared" si="104"/>
        <v>4.2273257142858407E-4</v>
      </c>
      <c r="N478" s="549">
        <f t="shared" ref="N478:N541" si="111">K478-L478</f>
        <v>700</v>
      </c>
      <c r="O478" s="49">
        <f t="shared" si="105"/>
        <v>32</v>
      </c>
      <c r="P478" s="113">
        <f t="shared" si="106"/>
        <v>668</v>
      </c>
      <c r="Q478" s="549">
        <f t="shared" si="107"/>
        <v>2.8324382477142818</v>
      </c>
      <c r="S478" s="556">
        <f t="shared" si="108"/>
        <v>1.6578679547857345</v>
      </c>
      <c r="T478" s="433"/>
    </row>
    <row r="479" spans="2:20" x14ac:dyDescent="0.35">
      <c r="B479" s="116">
        <v>42702</v>
      </c>
      <c r="C479" s="49">
        <f t="shared" si="100"/>
        <v>4.4105894224999886</v>
      </c>
      <c r="D479" s="570" t="str">
        <f t="shared" si="101"/>
        <v>14/03/2023</v>
      </c>
      <c r="E479" s="419">
        <f t="shared" si="102"/>
        <v>6.2888432580424363</v>
      </c>
      <c r="F479" s="549">
        <f t="shared" si="103"/>
        <v>0</v>
      </c>
      <c r="G479" s="559"/>
      <c r="H479" s="433"/>
      <c r="I479" s="187">
        <f t="shared" si="99"/>
        <v>2.7760026224999956</v>
      </c>
      <c r="J479" s="187">
        <f t="shared" si="99"/>
        <v>2.4903140624999986</v>
      </c>
      <c r="K479" s="246">
        <f t="shared" si="109"/>
        <v>45031</v>
      </c>
      <c r="L479" s="148">
        <f t="shared" si="110"/>
        <v>44331</v>
      </c>
      <c r="M479" s="186">
        <f t="shared" si="104"/>
        <v>4.0812651428570997E-4</v>
      </c>
      <c r="N479" s="549">
        <f t="shared" si="111"/>
        <v>700</v>
      </c>
      <c r="O479" s="49">
        <f t="shared" si="105"/>
        <v>32</v>
      </c>
      <c r="P479" s="113">
        <f t="shared" si="106"/>
        <v>668</v>
      </c>
      <c r="Q479" s="549">
        <f t="shared" si="107"/>
        <v>2.762942574042853</v>
      </c>
      <c r="S479" s="556">
        <f t="shared" si="108"/>
        <v>1.6476468484571356</v>
      </c>
      <c r="T479" s="433"/>
    </row>
    <row r="480" spans="2:20" x14ac:dyDescent="0.35">
      <c r="B480" s="116">
        <v>42703</v>
      </c>
      <c r="C480" s="49">
        <f t="shared" si="100"/>
        <v>4.4289829025000227</v>
      </c>
      <c r="D480" s="570" t="str">
        <f t="shared" si="101"/>
        <v>14/03/2023</v>
      </c>
      <c r="E480" s="419">
        <f t="shared" si="102"/>
        <v>6.2861054072553042</v>
      </c>
      <c r="F480" s="549">
        <f t="shared" si="103"/>
        <v>0</v>
      </c>
      <c r="G480" s="559"/>
      <c r="H480" s="433"/>
      <c r="I480" s="187">
        <f t="shared" si="99"/>
        <v>2.7699200024999815</v>
      </c>
      <c r="J480" s="187">
        <f t="shared" si="99"/>
        <v>2.4963884024999938</v>
      </c>
      <c r="K480" s="246">
        <f t="shared" si="109"/>
        <v>45031</v>
      </c>
      <c r="L480" s="148">
        <f t="shared" si="110"/>
        <v>44331</v>
      </c>
      <c r="M480" s="186">
        <f t="shared" si="104"/>
        <v>3.9075942857141096E-4</v>
      </c>
      <c r="N480" s="549">
        <f t="shared" si="111"/>
        <v>700</v>
      </c>
      <c r="O480" s="49">
        <f t="shared" si="105"/>
        <v>32</v>
      </c>
      <c r="P480" s="113">
        <f t="shared" si="106"/>
        <v>668</v>
      </c>
      <c r="Q480" s="549">
        <f t="shared" si="107"/>
        <v>2.7574157007856965</v>
      </c>
      <c r="S480" s="556">
        <f t="shared" si="108"/>
        <v>1.6715672017143262</v>
      </c>
      <c r="T480" s="433"/>
    </row>
    <row r="481" spans="2:20" x14ac:dyDescent="0.35">
      <c r="B481" s="116">
        <v>42704</v>
      </c>
      <c r="C481" s="49">
        <f t="shared" si="100"/>
        <v>4.4933728399999762</v>
      </c>
      <c r="D481" s="570" t="str">
        <f t="shared" si="101"/>
        <v>14/03/2023</v>
      </c>
      <c r="E481" s="419">
        <f t="shared" si="102"/>
        <v>6.2833675564681721</v>
      </c>
      <c r="F481" s="549">
        <f t="shared" si="103"/>
        <v>0</v>
      </c>
      <c r="G481" s="559"/>
      <c r="H481" s="433"/>
      <c r="I481" s="187">
        <f t="shared" si="99"/>
        <v>2.7983071024999973</v>
      </c>
      <c r="J481" s="187">
        <f t="shared" si="99"/>
        <v>2.5247377025000128</v>
      </c>
      <c r="K481" s="246">
        <f t="shared" si="109"/>
        <v>45031</v>
      </c>
      <c r="L481" s="148">
        <f t="shared" si="110"/>
        <v>44331</v>
      </c>
      <c r="M481" s="186">
        <f t="shared" si="104"/>
        <v>3.9081342857140634E-4</v>
      </c>
      <c r="N481" s="549">
        <f t="shared" si="111"/>
        <v>700</v>
      </c>
      <c r="O481" s="49">
        <f t="shared" si="105"/>
        <v>32</v>
      </c>
      <c r="P481" s="113">
        <f t="shared" si="106"/>
        <v>668</v>
      </c>
      <c r="Q481" s="549">
        <f t="shared" si="107"/>
        <v>2.7858010727857123</v>
      </c>
      <c r="S481" s="556">
        <f t="shared" si="108"/>
        <v>1.7075717672142638</v>
      </c>
      <c r="T481" s="433"/>
    </row>
    <row r="482" spans="2:20" x14ac:dyDescent="0.35">
      <c r="B482" s="116">
        <v>42705</v>
      </c>
      <c r="C482" s="49">
        <f t="shared" si="100"/>
        <v>4.5414227024999754</v>
      </c>
      <c r="D482" s="570" t="str">
        <f t="shared" si="101"/>
        <v>14/03/2023</v>
      </c>
      <c r="E482" s="419">
        <f t="shared" si="102"/>
        <v>6.2806297056810401</v>
      </c>
      <c r="F482" s="549">
        <f t="shared" si="103"/>
        <v>0</v>
      </c>
      <c r="G482" s="559"/>
      <c r="H482" s="433"/>
      <c r="I482" s="187">
        <f t="shared" si="99"/>
        <v>2.8439374399999773</v>
      </c>
      <c r="J482" s="187">
        <f t="shared" si="99"/>
        <v>2.5662562499999986</v>
      </c>
      <c r="K482" s="246">
        <f t="shared" si="109"/>
        <v>45031</v>
      </c>
      <c r="L482" s="148">
        <f t="shared" si="110"/>
        <v>44331</v>
      </c>
      <c r="M482" s="186">
        <f t="shared" si="104"/>
        <v>3.9668741428568389E-4</v>
      </c>
      <c r="N482" s="549">
        <f t="shared" si="111"/>
        <v>700</v>
      </c>
      <c r="O482" s="49">
        <f t="shared" si="105"/>
        <v>32</v>
      </c>
      <c r="P482" s="113">
        <f t="shared" si="106"/>
        <v>668</v>
      </c>
      <c r="Q482" s="549">
        <f t="shared" si="107"/>
        <v>2.8312434427428355</v>
      </c>
      <c r="S482" s="556">
        <f t="shared" si="108"/>
        <v>1.7101792597571399</v>
      </c>
      <c r="T482" s="433"/>
    </row>
    <row r="483" spans="2:20" x14ac:dyDescent="0.35">
      <c r="B483" s="116">
        <v>42706</v>
      </c>
      <c r="C483" s="49">
        <f t="shared" si="100"/>
        <v>4.5383553600000015</v>
      </c>
      <c r="D483" s="570" t="str">
        <f t="shared" si="101"/>
        <v>14/03/2023</v>
      </c>
      <c r="E483" s="419">
        <f t="shared" si="102"/>
        <v>6.277891854893908</v>
      </c>
      <c r="F483" s="549">
        <f t="shared" si="103"/>
        <v>0</v>
      </c>
      <c r="G483" s="559"/>
      <c r="H483" s="433"/>
      <c r="I483" s="187">
        <f t="shared" si="99"/>
        <v>2.880448999999996</v>
      </c>
      <c r="J483" s="187">
        <f t="shared" si="99"/>
        <v>2.5996797224999924</v>
      </c>
      <c r="K483" s="246">
        <f t="shared" si="109"/>
        <v>45031</v>
      </c>
      <c r="L483" s="148">
        <f t="shared" si="110"/>
        <v>44331</v>
      </c>
      <c r="M483" s="186">
        <f t="shared" si="104"/>
        <v>4.0109896785714812E-4</v>
      </c>
      <c r="N483" s="549">
        <f t="shared" si="111"/>
        <v>700</v>
      </c>
      <c r="O483" s="49">
        <f t="shared" si="105"/>
        <v>32</v>
      </c>
      <c r="P483" s="113">
        <f t="shared" si="106"/>
        <v>668</v>
      </c>
      <c r="Q483" s="549">
        <f t="shared" si="107"/>
        <v>2.8676138330285674</v>
      </c>
      <c r="S483" s="556">
        <f t="shared" si="108"/>
        <v>1.6707415269714341</v>
      </c>
      <c r="T483" s="433"/>
    </row>
    <row r="484" spans="2:20" x14ac:dyDescent="0.35">
      <c r="B484" s="116">
        <v>42709</v>
      </c>
      <c r="C484" s="49">
        <f t="shared" si="100"/>
        <v>4.5311984025000029</v>
      </c>
      <c r="D484" s="570" t="str">
        <f t="shared" si="101"/>
        <v>14/03/2023</v>
      </c>
      <c r="E484" s="419">
        <f t="shared" si="102"/>
        <v>6.2696783025325118</v>
      </c>
      <c r="F484" s="549">
        <f t="shared" si="103"/>
        <v>0</v>
      </c>
      <c r="G484" s="559"/>
      <c r="H484" s="433"/>
      <c r="I484" s="187">
        <f t="shared" si="99"/>
        <v>2.8490081025000169</v>
      </c>
      <c r="J484" s="187">
        <f t="shared" si="99"/>
        <v>2.5692945224999875</v>
      </c>
      <c r="K484" s="246">
        <f t="shared" si="109"/>
        <v>45031</v>
      </c>
      <c r="L484" s="148">
        <f t="shared" si="110"/>
        <v>44331</v>
      </c>
      <c r="M484" s="186">
        <f t="shared" si="104"/>
        <v>3.9959082857147062E-4</v>
      </c>
      <c r="N484" s="549">
        <f t="shared" si="111"/>
        <v>700</v>
      </c>
      <c r="O484" s="49">
        <f t="shared" si="105"/>
        <v>32</v>
      </c>
      <c r="P484" s="113">
        <f t="shared" si="106"/>
        <v>668</v>
      </c>
      <c r="Q484" s="549">
        <f t="shared" si="107"/>
        <v>2.83622119598573</v>
      </c>
      <c r="S484" s="556">
        <f t="shared" si="108"/>
        <v>1.694977206514273</v>
      </c>
      <c r="T484" s="433"/>
    </row>
    <row r="485" spans="2:20" x14ac:dyDescent="0.35">
      <c r="B485" s="116">
        <v>42710</v>
      </c>
      <c r="C485" s="49">
        <f t="shared" si="100"/>
        <v>4.5219969599999965</v>
      </c>
      <c r="D485" s="570" t="str">
        <f t="shared" si="101"/>
        <v>14/03/2023</v>
      </c>
      <c r="E485" s="419">
        <f t="shared" si="102"/>
        <v>6.2669404517453797</v>
      </c>
      <c r="F485" s="549">
        <f t="shared" si="103"/>
        <v>0</v>
      </c>
      <c r="G485" s="559"/>
      <c r="H485" s="433"/>
      <c r="I485" s="187">
        <f t="shared" ref="I485:J504" si="112">IF(I215="","",((1+I215/200)^2-1)*100)</f>
        <v>2.8682777600000042</v>
      </c>
      <c r="J485" s="187">
        <f t="shared" si="112"/>
        <v>2.5834737224999849</v>
      </c>
      <c r="K485" s="246">
        <f t="shared" si="109"/>
        <v>45031</v>
      </c>
      <c r="L485" s="148">
        <f t="shared" si="110"/>
        <v>44331</v>
      </c>
      <c r="M485" s="186">
        <f t="shared" si="104"/>
        <v>4.0686291071431339E-4</v>
      </c>
      <c r="N485" s="549">
        <f t="shared" si="111"/>
        <v>700</v>
      </c>
      <c r="O485" s="49">
        <f t="shared" si="105"/>
        <v>32</v>
      </c>
      <c r="P485" s="113">
        <f t="shared" si="106"/>
        <v>668</v>
      </c>
      <c r="Q485" s="549">
        <f t="shared" si="107"/>
        <v>2.8552581468571461</v>
      </c>
      <c r="S485" s="556">
        <f t="shared" si="108"/>
        <v>1.6667388131428504</v>
      </c>
      <c r="T485" s="433"/>
    </row>
    <row r="486" spans="2:20" x14ac:dyDescent="0.35">
      <c r="B486" s="116">
        <v>42711</v>
      </c>
      <c r="C486" s="49">
        <f t="shared" si="100"/>
        <v>4.4831508899999983</v>
      </c>
      <c r="D486" s="570" t="str">
        <f t="shared" si="101"/>
        <v>14/03/2023</v>
      </c>
      <c r="E486" s="419">
        <f t="shared" si="102"/>
        <v>6.2642026009582477</v>
      </c>
      <c r="F486" s="549">
        <f t="shared" si="103"/>
        <v>0</v>
      </c>
      <c r="G486" s="559"/>
      <c r="H486" s="433"/>
      <c r="I486" s="187">
        <f t="shared" si="112"/>
        <v>2.847993960000017</v>
      </c>
      <c r="J486" s="187">
        <f t="shared" si="112"/>
        <v>2.5642307599999858</v>
      </c>
      <c r="K486" s="246">
        <f t="shared" si="109"/>
        <v>45031</v>
      </c>
      <c r="L486" s="148">
        <f t="shared" si="110"/>
        <v>44331</v>
      </c>
      <c r="M486" s="186">
        <f t="shared" si="104"/>
        <v>4.0537600000004455E-4</v>
      </c>
      <c r="N486" s="549">
        <f t="shared" si="111"/>
        <v>700</v>
      </c>
      <c r="O486" s="49">
        <f t="shared" si="105"/>
        <v>32</v>
      </c>
      <c r="P486" s="113">
        <f t="shared" si="106"/>
        <v>668</v>
      </c>
      <c r="Q486" s="549">
        <f t="shared" si="107"/>
        <v>2.8350219280000157</v>
      </c>
      <c r="S486" s="556">
        <f t="shared" si="108"/>
        <v>1.6481289619999826</v>
      </c>
      <c r="T486" s="433"/>
    </row>
    <row r="487" spans="2:20" x14ac:dyDescent="0.35">
      <c r="B487" s="116">
        <v>42712</v>
      </c>
      <c r="C487" s="49">
        <f t="shared" si="100"/>
        <v>4.5005285024999786</v>
      </c>
      <c r="D487" s="570" t="str">
        <f t="shared" si="101"/>
        <v>14/03/2023</v>
      </c>
      <c r="E487" s="419">
        <f t="shared" si="102"/>
        <v>6.2614647501711156</v>
      </c>
      <c r="F487" s="549">
        <f t="shared" si="103"/>
        <v>0</v>
      </c>
      <c r="G487" s="559"/>
      <c r="H487" s="433"/>
      <c r="I487" s="187">
        <f t="shared" si="112"/>
        <v>2.8145300625000091</v>
      </c>
      <c r="J487" s="187">
        <f t="shared" si="112"/>
        <v>2.5287879224999976</v>
      </c>
      <c r="K487" s="246">
        <f t="shared" si="109"/>
        <v>45031</v>
      </c>
      <c r="L487" s="148">
        <f t="shared" si="110"/>
        <v>44331</v>
      </c>
      <c r="M487" s="186">
        <f t="shared" si="104"/>
        <v>4.082030571428736E-4</v>
      </c>
      <c r="N487" s="549">
        <f t="shared" si="111"/>
        <v>700</v>
      </c>
      <c r="O487" s="49">
        <f t="shared" si="105"/>
        <v>32</v>
      </c>
      <c r="P487" s="113">
        <f t="shared" si="106"/>
        <v>668</v>
      </c>
      <c r="Q487" s="549">
        <f t="shared" si="107"/>
        <v>2.8014675646714373</v>
      </c>
      <c r="S487" s="556">
        <f t="shared" si="108"/>
        <v>1.6990609378285413</v>
      </c>
      <c r="T487" s="433"/>
    </row>
    <row r="488" spans="2:20" x14ac:dyDescent="0.35">
      <c r="B488" s="116">
        <v>42713</v>
      </c>
      <c r="C488" s="49">
        <f t="shared" si="100"/>
        <v>4.5516475024999892</v>
      </c>
      <c r="D488" s="570" t="str">
        <f t="shared" si="101"/>
        <v>14/03/2023</v>
      </c>
      <c r="E488" s="419">
        <f t="shared" si="102"/>
        <v>6.2587268993839835</v>
      </c>
      <c r="F488" s="549">
        <f t="shared" si="103"/>
        <v>0</v>
      </c>
      <c r="G488" s="559"/>
      <c r="H488" s="433"/>
      <c r="I488" s="187">
        <f t="shared" si="112"/>
        <v>2.8784204099999933</v>
      </c>
      <c r="J488" s="187">
        <f t="shared" si="112"/>
        <v>2.576383999999976</v>
      </c>
      <c r="K488" s="246">
        <f t="shared" si="109"/>
        <v>45031</v>
      </c>
      <c r="L488" s="148">
        <f t="shared" si="110"/>
        <v>44331</v>
      </c>
      <c r="M488" s="186">
        <f t="shared" si="104"/>
        <v>4.3148058571431037E-4</v>
      </c>
      <c r="N488" s="549">
        <f t="shared" si="111"/>
        <v>700</v>
      </c>
      <c r="O488" s="49">
        <f t="shared" si="105"/>
        <v>32</v>
      </c>
      <c r="P488" s="113">
        <f t="shared" si="106"/>
        <v>668</v>
      </c>
      <c r="Q488" s="549">
        <f t="shared" si="107"/>
        <v>2.8646130312571354</v>
      </c>
      <c r="S488" s="556">
        <f t="shared" si="108"/>
        <v>1.6870344712428538</v>
      </c>
      <c r="T488" s="433"/>
    </row>
    <row r="489" spans="2:20" x14ac:dyDescent="0.35">
      <c r="B489" s="116">
        <v>42716</v>
      </c>
      <c r="C489" s="49">
        <f t="shared" si="100"/>
        <v>4.5945971225000104</v>
      </c>
      <c r="D489" s="570" t="str">
        <f t="shared" si="101"/>
        <v>14/03/2023</v>
      </c>
      <c r="E489" s="419">
        <f t="shared" si="102"/>
        <v>6.2505133470225873</v>
      </c>
      <c r="F489" s="549">
        <f t="shared" si="103"/>
        <v>0</v>
      </c>
      <c r="G489" s="559"/>
      <c r="H489" s="433"/>
      <c r="I489" s="187">
        <f t="shared" si="112"/>
        <v>2.9159525625000127</v>
      </c>
      <c r="J489" s="187">
        <f t="shared" si="112"/>
        <v>2.5996797224999924</v>
      </c>
      <c r="K489" s="246">
        <f t="shared" si="109"/>
        <v>45031</v>
      </c>
      <c r="L489" s="148">
        <f t="shared" si="110"/>
        <v>44331</v>
      </c>
      <c r="M489" s="186">
        <f t="shared" si="104"/>
        <v>4.518183428571719E-4</v>
      </c>
      <c r="N489" s="549">
        <f t="shared" si="111"/>
        <v>700</v>
      </c>
      <c r="O489" s="49">
        <f t="shared" si="105"/>
        <v>32</v>
      </c>
      <c r="P489" s="113">
        <f t="shared" si="106"/>
        <v>668</v>
      </c>
      <c r="Q489" s="549">
        <f t="shared" si="107"/>
        <v>2.9014943755285834</v>
      </c>
      <c r="S489" s="556">
        <f t="shared" si="108"/>
        <v>1.693102746971427</v>
      </c>
      <c r="T489" s="433"/>
    </row>
    <row r="490" spans="2:20" x14ac:dyDescent="0.35">
      <c r="B490" s="116">
        <v>42717</v>
      </c>
      <c r="C490" s="49">
        <f t="shared" si="100"/>
        <v>4.5864155624999903</v>
      </c>
      <c r="D490" s="570" t="str">
        <f t="shared" si="101"/>
        <v>14/03/2023</v>
      </c>
      <c r="E490" s="419">
        <f t="shared" si="102"/>
        <v>6.2477754962354553</v>
      </c>
      <c r="F490" s="549">
        <f t="shared" si="103"/>
        <v>0</v>
      </c>
      <c r="G490" s="559"/>
      <c r="H490" s="433"/>
      <c r="I490" s="187">
        <f t="shared" si="112"/>
        <v>2.8895779025000179</v>
      </c>
      <c r="J490" s="187">
        <f t="shared" si="112"/>
        <v>2.5875251025000212</v>
      </c>
      <c r="K490" s="246">
        <f t="shared" si="109"/>
        <v>45031</v>
      </c>
      <c r="L490" s="148">
        <f t="shared" si="110"/>
        <v>44331</v>
      </c>
      <c r="M490" s="186">
        <f t="shared" si="104"/>
        <v>4.3150399999999526E-4</v>
      </c>
      <c r="N490" s="549">
        <f t="shared" si="111"/>
        <v>700</v>
      </c>
      <c r="O490" s="49">
        <f t="shared" si="105"/>
        <v>32</v>
      </c>
      <c r="P490" s="113">
        <f t="shared" si="106"/>
        <v>668</v>
      </c>
      <c r="Q490" s="549">
        <f t="shared" si="107"/>
        <v>2.8757697745000179</v>
      </c>
      <c r="S490" s="556">
        <f t="shared" si="108"/>
        <v>1.7106457879999724</v>
      </c>
      <c r="T490" s="433"/>
    </row>
    <row r="491" spans="2:20" x14ac:dyDescent="0.35">
      <c r="B491" s="116">
        <v>42718</v>
      </c>
      <c r="C491" s="49">
        <f t="shared" si="100"/>
        <v>4.6733609999999759</v>
      </c>
      <c r="D491" s="570" t="str">
        <f t="shared" si="101"/>
        <v>14/03/2023</v>
      </c>
      <c r="E491" s="419">
        <f t="shared" si="102"/>
        <v>6.2450376454483232</v>
      </c>
      <c r="F491" s="549">
        <f t="shared" si="103"/>
        <v>0</v>
      </c>
      <c r="G491" s="559"/>
      <c r="H491" s="433"/>
      <c r="I491" s="187">
        <f t="shared" si="112"/>
        <v>2.8865348899999921</v>
      </c>
      <c r="J491" s="187">
        <f t="shared" si="112"/>
        <v>2.5794224224999995</v>
      </c>
      <c r="K491" s="246">
        <f t="shared" si="109"/>
        <v>45031</v>
      </c>
      <c r="L491" s="148">
        <f t="shared" si="110"/>
        <v>44331</v>
      </c>
      <c r="M491" s="186">
        <f t="shared" si="104"/>
        <v>4.3873209642856077E-4</v>
      </c>
      <c r="N491" s="549">
        <f t="shared" si="111"/>
        <v>700</v>
      </c>
      <c r="O491" s="49">
        <f t="shared" si="105"/>
        <v>32</v>
      </c>
      <c r="P491" s="113">
        <f t="shared" si="106"/>
        <v>668</v>
      </c>
      <c r="Q491" s="549">
        <f t="shared" si="107"/>
        <v>2.8724954629142783</v>
      </c>
      <c r="S491" s="556">
        <f t="shared" si="108"/>
        <v>1.8008655370856976</v>
      </c>
      <c r="T491" s="433"/>
    </row>
    <row r="492" spans="2:20" x14ac:dyDescent="0.35">
      <c r="B492" s="116">
        <v>42719</v>
      </c>
      <c r="C492" s="49">
        <f t="shared" si="100"/>
        <v>4.7296390624999907</v>
      </c>
      <c r="D492" s="570" t="str">
        <f t="shared" si="101"/>
        <v>14/03/2023</v>
      </c>
      <c r="E492" s="419">
        <f t="shared" si="102"/>
        <v>6.2422997946611911</v>
      </c>
      <c r="F492" s="549">
        <f t="shared" si="103"/>
        <v>0</v>
      </c>
      <c r="G492" s="559"/>
      <c r="H492" s="433"/>
      <c r="I492" s="187">
        <f t="shared" si="112"/>
        <v>2.967697289999971</v>
      </c>
      <c r="J492" s="187">
        <f t="shared" si="112"/>
        <v>2.6685695025000067</v>
      </c>
      <c r="K492" s="246">
        <f t="shared" si="109"/>
        <v>45031</v>
      </c>
      <c r="L492" s="148">
        <f t="shared" si="110"/>
        <v>44331</v>
      </c>
      <c r="M492" s="186">
        <f t="shared" si="104"/>
        <v>4.273254107142347E-4</v>
      </c>
      <c r="N492" s="549">
        <f t="shared" si="111"/>
        <v>700</v>
      </c>
      <c r="O492" s="49">
        <f t="shared" si="105"/>
        <v>32</v>
      </c>
      <c r="P492" s="113">
        <f t="shared" si="106"/>
        <v>668</v>
      </c>
      <c r="Q492" s="549">
        <f t="shared" si="107"/>
        <v>2.9540228768571155</v>
      </c>
      <c r="S492" s="556">
        <f t="shared" si="108"/>
        <v>1.7756161856428752</v>
      </c>
      <c r="T492" s="433"/>
    </row>
    <row r="493" spans="2:20" x14ac:dyDescent="0.35">
      <c r="B493" s="116">
        <v>42720</v>
      </c>
      <c r="C493" s="49">
        <f t="shared" si="100"/>
        <v>4.733732602500007</v>
      </c>
      <c r="D493" s="570" t="str">
        <f t="shared" si="101"/>
        <v>14/03/2023</v>
      </c>
      <c r="E493" s="419">
        <f t="shared" si="102"/>
        <v>6.239561943874059</v>
      </c>
      <c r="F493" s="549">
        <f t="shared" si="103"/>
        <v>0</v>
      </c>
      <c r="G493" s="559"/>
      <c r="H493" s="433"/>
      <c r="I493" s="187">
        <f t="shared" si="112"/>
        <v>2.9991563225000073</v>
      </c>
      <c r="J493" s="187">
        <f t="shared" si="112"/>
        <v>2.6847822225000151</v>
      </c>
      <c r="K493" s="246">
        <f t="shared" si="109"/>
        <v>45031</v>
      </c>
      <c r="L493" s="148">
        <f t="shared" si="110"/>
        <v>44331</v>
      </c>
      <c r="M493" s="186">
        <f t="shared" si="104"/>
        <v>4.49105857142846E-4</v>
      </c>
      <c r="N493" s="549">
        <f t="shared" si="111"/>
        <v>700</v>
      </c>
      <c r="O493" s="49">
        <f t="shared" si="105"/>
        <v>32</v>
      </c>
      <c r="P493" s="113">
        <f t="shared" si="106"/>
        <v>668</v>
      </c>
      <c r="Q493" s="549">
        <f t="shared" si="107"/>
        <v>2.9847849350714362</v>
      </c>
      <c r="S493" s="556">
        <f t="shared" si="108"/>
        <v>1.7489476674285709</v>
      </c>
      <c r="T493" s="433"/>
    </row>
    <row r="494" spans="2:20" x14ac:dyDescent="0.35">
      <c r="B494" s="116">
        <v>42723</v>
      </c>
      <c r="C494" s="49">
        <f t="shared" si="100"/>
        <v>4.7296390624999907</v>
      </c>
      <c r="D494" s="570" t="str">
        <f t="shared" si="101"/>
        <v>14/03/2023</v>
      </c>
      <c r="E494" s="419">
        <f t="shared" si="102"/>
        <v>6.2313483915126628</v>
      </c>
      <c r="F494" s="549">
        <f t="shared" si="103"/>
        <v>0</v>
      </c>
      <c r="G494" s="559"/>
      <c r="H494" s="433"/>
      <c r="I494" s="187">
        <f t="shared" si="112"/>
        <v>3.0428009999999839</v>
      </c>
      <c r="J494" s="187">
        <f t="shared" si="112"/>
        <v>2.7324144900000125</v>
      </c>
      <c r="K494" s="246">
        <f t="shared" si="109"/>
        <v>45031</v>
      </c>
      <c r="L494" s="148">
        <f t="shared" si="110"/>
        <v>44331</v>
      </c>
      <c r="M494" s="186">
        <f t="shared" si="104"/>
        <v>4.4340929999995914E-4</v>
      </c>
      <c r="N494" s="549">
        <f t="shared" si="111"/>
        <v>700</v>
      </c>
      <c r="O494" s="49">
        <f t="shared" si="105"/>
        <v>32</v>
      </c>
      <c r="P494" s="113">
        <f t="shared" si="106"/>
        <v>668</v>
      </c>
      <c r="Q494" s="549">
        <f t="shared" si="107"/>
        <v>3.0286119023999851</v>
      </c>
      <c r="S494" s="556">
        <f t="shared" si="108"/>
        <v>1.7010271601000055</v>
      </c>
      <c r="T494" s="433"/>
    </row>
    <row r="495" spans="2:20" x14ac:dyDescent="0.35">
      <c r="B495" s="116">
        <v>42724</v>
      </c>
      <c r="C495" s="49">
        <f t="shared" si="100"/>
        <v>4.7368028099999959</v>
      </c>
      <c r="D495" s="570" t="str">
        <f t="shared" si="101"/>
        <v>14/03/2023</v>
      </c>
      <c r="E495" s="419">
        <f t="shared" si="102"/>
        <v>6.2286105407255308</v>
      </c>
      <c r="F495" s="549">
        <f t="shared" si="103"/>
        <v>0</v>
      </c>
      <c r="G495" s="559"/>
      <c r="H495" s="433"/>
      <c r="I495" s="187">
        <f t="shared" si="112"/>
        <v>3.041785902500016</v>
      </c>
      <c r="J495" s="187">
        <f t="shared" si="112"/>
        <v>2.7395096025000232</v>
      </c>
      <c r="K495" s="246">
        <f t="shared" si="109"/>
        <v>45031</v>
      </c>
      <c r="L495" s="148">
        <f t="shared" si="110"/>
        <v>44331</v>
      </c>
      <c r="M495" s="186">
        <f t="shared" si="104"/>
        <v>4.318232857142755E-4</v>
      </c>
      <c r="N495" s="549">
        <f t="shared" si="111"/>
        <v>700</v>
      </c>
      <c r="O495" s="49">
        <f t="shared" si="105"/>
        <v>32</v>
      </c>
      <c r="P495" s="113">
        <f t="shared" si="106"/>
        <v>668</v>
      </c>
      <c r="Q495" s="549">
        <f t="shared" si="107"/>
        <v>3.0279675573571594</v>
      </c>
      <c r="S495" s="556">
        <f t="shared" si="108"/>
        <v>1.7088352526428365</v>
      </c>
      <c r="T495" s="433"/>
    </row>
    <row r="496" spans="2:20" x14ac:dyDescent="0.35">
      <c r="B496" s="116">
        <v>42725</v>
      </c>
      <c r="C496" s="49">
        <f t="shared" si="100"/>
        <v>4.7582955225000001</v>
      </c>
      <c r="D496" s="570" t="str">
        <f t="shared" si="101"/>
        <v>14/03/2023</v>
      </c>
      <c r="E496" s="419">
        <f t="shared" si="102"/>
        <v>6.2258726899383987</v>
      </c>
      <c r="F496" s="549">
        <f t="shared" si="103"/>
        <v>0</v>
      </c>
      <c r="G496" s="559"/>
      <c r="H496" s="433"/>
      <c r="I496" s="187">
        <f t="shared" si="112"/>
        <v>3.0661496225000029</v>
      </c>
      <c r="J496" s="187">
        <f t="shared" si="112"/>
        <v>2.7719475225000068</v>
      </c>
      <c r="K496" s="246">
        <f t="shared" si="109"/>
        <v>45031</v>
      </c>
      <c r="L496" s="148">
        <f t="shared" si="110"/>
        <v>44331</v>
      </c>
      <c r="M496" s="186">
        <f t="shared" si="104"/>
        <v>4.2028871428570876E-4</v>
      </c>
      <c r="N496" s="549">
        <f t="shared" si="111"/>
        <v>700</v>
      </c>
      <c r="O496" s="49">
        <f t="shared" si="105"/>
        <v>32</v>
      </c>
      <c r="P496" s="113">
        <f t="shared" si="106"/>
        <v>668</v>
      </c>
      <c r="Q496" s="549">
        <f t="shared" si="107"/>
        <v>3.0527003836428603</v>
      </c>
      <c r="S496" s="556">
        <f t="shared" si="108"/>
        <v>1.7055951388571398</v>
      </c>
      <c r="T496" s="433"/>
    </row>
    <row r="497" spans="2:20" x14ac:dyDescent="0.35">
      <c r="B497" s="116">
        <v>42726</v>
      </c>
      <c r="C497" s="49">
        <f t="shared" si="100"/>
        <v>4.7961690000000168</v>
      </c>
      <c r="D497" s="570" t="str">
        <f t="shared" si="101"/>
        <v>14/03/2023</v>
      </c>
      <c r="E497" s="419">
        <f t="shared" si="102"/>
        <v>6.2231348391512666</v>
      </c>
      <c r="F497" s="549">
        <f t="shared" si="103"/>
        <v>0</v>
      </c>
      <c r="G497" s="559"/>
      <c r="H497" s="433"/>
      <c r="I497" s="187">
        <f t="shared" si="112"/>
        <v>3.0763020225000215</v>
      </c>
      <c r="J497" s="187">
        <f t="shared" si="112"/>
        <v>2.7810716100000299</v>
      </c>
      <c r="K497" s="246">
        <f t="shared" si="109"/>
        <v>45031</v>
      </c>
      <c r="L497" s="148">
        <f t="shared" si="110"/>
        <v>44331</v>
      </c>
      <c r="M497" s="186">
        <f t="shared" si="104"/>
        <v>4.2175773214284514E-4</v>
      </c>
      <c r="N497" s="549">
        <f t="shared" si="111"/>
        <v>700</v>
      </c>
      <c r="O497" s="49">
        <f t="shared" si="105"/>
        <v>32</v>
      </c>
      <c r="P497" s="113">
        <f t="shared" si="106"/>
        <v>668</v>
      </c>
      <c r="Q497" s="549">
        <f t="shared" si="107"/>
        <v>3.0628057750714506</v>
      </c>
      <c r="S497" s="556">
        <f t="shared" si="108"/>
        <v>1.7333632249285662</v>
      </c>
      <c r="T497" s="433"/>
    </row>
    <row r="498" spans="2:20" x14ac:dyDescent="0.35">
      <c r="B498" s="116">
        <v>42727</v>
      </c>
      <c r="C498" s="49">
        <f t="shared" si="100"/>
        <v>4.7930979225000003</v>
      </c>
      <c r="D498" s="570" t="str">
        <f t="shared" si="101"/>
        <v>14/03/2023</v>
      </c>
      <c r="E498" s="419">
        <f t="shared" si="102"/>
        <v>6.2203969883641346</v>
      </c>
      <c r="F498" s="549">
        <f t="shared" si="103"/>
        <v>0</v>
      </c>
      <c r="G498" s="559"/>
      <c r="H498" s="433"/>
      <c r="I498" s="187">
        <f t="shared" si="112"/>
        <v>3.1219940099999954</v>
      </c>
      <c r="J498" s="187">
        <f t="shared" si="112"/>
        <v>2.8307543024999937</v>
      </c>
      <c r="K498" s="246">
        <f t="shared" si="109"/>
        <v>45031</v>
      </c>
      <c r="L498" s="148">
        <f t="shared" si="110"/>
        <v>44331</v>
      </c>
      <c r="M498" s="186">
        <f t="shared" si="104"/>
        <v>4.1605672500000246E-4</v>
      </c>
      <c r="N498" s="549">
        <f t="shared" si="111"/>
        <v>700</v>
      </c>
      <c r="O498" s="49">
        <f t="shared" si="105"/>
        <v>32</v>
      </c>
      <c r="P498" s="113">
        <f t="shared" si="106"/>
        <v>668</v>
      </c>
      <c r="Q498" s="549">
        <f t="shared" si="107"/>
        <v>3.1086801947999954</v>
      </c>
      <c r="S498" s="556">
        <f t="shared" si="108"/>
        <v>1.684417727700005</v>
      </c>
      <c r="T498" s="433"/>
    </row>
    <row r="499" spans="2:20" x14ac:dyDescent="0.35">
      <c r="B499" s="116">
        <v>42730</v>
      </c>
      <c r="C499" s="49" t="str">
        <f t="shared" si="100"/>
        <v/>
      </c>
      <c r="D499" s="570" t="str">
        <f t="shared" si="101"/>
        <v>14/03/2023</v>
      </c>
      <c r="E499" s="419">
        <f t="shared" si="102"/>
        <v>6.2121834360027375</v>
      </c>
      <c r="F499" s="549">
        <f t="shared" si="103"/>
        <v>0</v>
      </c>
      <c r="G499" s="559"/>
      <c r="H499" s="433"/>
      <c r="I499" s="187" t="str">
        <f t="shared" si="112"/>
        <v/>
      </c>
      <c r="J499" s="187" t="str">
        <f t="shared" si="112"/>
        <v/>
      </c>
      <c r="K499" s="246">
        <f t="shared" si="109"/>
        <v>45031</v>
      </c>
      <c r="L499" s="148">
        <f t="shared" si="110"/>
        <v>44331</v>
      </c>
      <c r="M499" s="186" t="str">
        <f t="shared" si="104"/>
        <v/>
      </c>
      <c r="N499" s="549">
        <f t="shared" si="111"/>
        <v>700</v>
      </c>
      <c r="O499" s="49">
        <f t="shared" si="105"/>
        <v>32</v>
      </c>
      <c r="P499" s="113">
        <f t="shared" si="106"/>
        <v>668</v>
      </c>
      <c r="Q499" s="549" t="str">
        <f t="shared" si="107"/>
        <v/>
      </c>
      <c r="S499" s="556" t="str">
        <f t="shared" si="108"/>
        <v/>
      </c>
      <c r="T499" s="433"/>
    </row>
    <row r="500" spans="2:20" x14ac:dyDescent="0.35">
      <c r="B500" s="116">
        <v>42731</v>
      </c>
      <c r="C500" s="49" t="str">
        <f t="shared" si="100"/>
        <v/>
      </c>
      <c r="D500" s="570" t="str">
        <f t="shared" si="101"/>
        <v>14/03/2023</v>
      </c>
      <c r="E500" s="419">
        <f t="shared" si="102"/>
        <v>6.2094455852156054</v>
      </c>
      <c r="F500" s="549">
        <f t="shared" si="103"/>
        <v>0</v>
      </c>
      <c r="G500" s="559"/>
      <c r="H500" s="433"/>
      <c r="I500" s="187" t="str">
        <f t="shared" si="112"/>
        <v/>
      </c>
      <c r="J500" s="187" t="str">
        <f t="shared" si="112"/>
        <v/>
      </c>
      <c r="K500" s="246">
        <f t="shared" si="109"/>
        <v>45031</v>
      </c>
      <c r="L500" s="148">
        <f t="shared" si="110"/>
        <v>44331</v>
      </c>
      <c r="M500" s="186" t="str">
        <f t="shared" si="104"/>
        <v/>
      </c>
      <c r="N500" s="549">
        <f t="shared" si="111"/>
        <v>700</v>
      </c>
      <c r="O500" s="49">
        <f t="shared" si="105"/>
        <v>32</v>
      </c>
      <c r="P500" s="113">
        <f t="shared" si="106"/>
        <v>668</v>
      </c>
      <c r="Q500" s="549" t="str">
        <f t="shared" si="107"/>
        <v/>
      </c>
      <c r="S500" s="556" t="str">
        <f t="shared" si="108"/>
        <v/>
      </c>
      <c r="T500" s="433"/>
    </row>
    <row r="501" spans="2:20" x14ac:dyDescent="0.35">
      <c r="B501" s="116">
        <v>42732</v>
      </c>
      <c r="C501" s="49">
        <f t="shared" si="100"/>
        <v>4.8064062499999949</v>
      </c>
      <c r="D501" s="570" t="str">
        <f t="shared" si="101"/>
        <v>14/03/2023</v>
      </c>
      <c r="E501" s="419">
        <f t="shared" si="102"/>
        <v>6.2067077344284733</v>
      </c>
      <c r="F501" s="549">
        <f t="shared" si="103"/>
        <v>0</v>
      </c>
      <c r="G501" s="559"/>
      <c r="H501" s="433"/>
      <c r="I501" s="187">
        <f t="shared" si="112"/>
        <v>3.1230095025000182</v>
      </c>
      <c r="J501" s="187">
        <f t="shared" si="112"/>
        <v>2.8337964899999957</v>
      </c>
      <c r="K501" s="246">
        <f t="shared" si="109"/>
        <v>45031</v>
      </c>
      <c r="L501" s="148">
        <f t="shared" si="110"/>
        <v>44331</v>
      </c>
      <c r="M501" s="186">
        <f t="shared" si="104"/>
        <v>4.1316144642860361E-4</v>
      </c>
      <c r="N501" s="549">
        <f t="shared" si="111"/>
        <v>700</v>
      </c>
      <c r="O501" s="49">
        <f t="shared" si="105"/>
        <v>32</v>
      </c>
      <c r="P501" s="113">
        <f t="shared" si="106"/>
        <v>668</v>
      </c>
      <c r="Q501" s="549">
        <f t="shared" si="107"/>
        <v>3.1097883362143031</v>
      </c>
      <c r="S501" s="556">
        <f t="shared" si="108"/>
        <v>1.6966179137856918</v>
      </c>
      <c r="T501" s="433"/>
    </row>
    <row r="502" spans="2:20" x14ac:dyDescent="0.35">
      <c r="B502" s="116">
        <v>42733</v>
      </c>
      <c r="C502" s="49">
        <f t="shared" si="100"/>
        <v>4.738849639999998</v>
      </c>
      <c r="D502" s="570" t="str">
        <f t="shared" si="101"/>
        <v>14/03/2023</v>
      </c>
      <c r="E502" s="419">
        <f t="shared" si="102"/>
        <v>6.2039698836413413</v>
      </c>
      <c r="F502" s="549">
        <f t="shared" si="103"/>
        <v>0</v>
      </c>
      <c r="G502" s="559"/>
      <c r="H502" s="433"/>
      <c r="I502" s="187">
        <f t="shared" si="112"/>
        <v>3.0387406400000039</v>
      </c>
      <c r="J502" s="187">
        <f t="shared" si="112"/>
        <v>2.754714239999978</v>
      </c>
      <c r="K502" s="246">
        <f t="shared" si="109"/>
        <v>45031</v>
      </c>
      <c r="L502" s="148">
        <f t="shared" si="110"/>
        <v>44331</v>
      </c>
      <c r="M502" s="186">
        <f t="shared" si="104"/>
        <v>4.0575200000003697E-4</v>
      </c>
      <c r="N502" s="549">
        <f t="shared" si="111"/>
        <v>700</v>
      </c>
      <c r="O502" s="49">
        <f t="shared" si="105"/>
        <v>32</v>
      </c>
      <c r="P502" s="113">
        <f t="shared" si="106"/>
        <v>668</v>
      </c>
      <c r="Q502" s="549">
        <f t="shared" si="107"/>
        <v>3.0257565760000027</v>
      </c>
      <c r="S502" s="556">
        <f t="shared" si="108"/>
        <v>1.7130930639999953</v>
      </c>
      <c r="T502" s="433"/>
    </row>
    <row r="503" spans="2:20" x14ac:dyDescent="0.35">
      <c r="B503" s="116">
        <v>42734</v>
      </c>
      <c r="C503" s="49">
        <f t="shared" si="100"/>
        <v>4.6958704099999915</v>
      </c>
      <c r="D503" s="570" t="str">
        <f t="shared" si="101"/>
        <v>14/03/2023</v>
      </c>
      <c r="E503" s="419">
        <f t="shared" si="102"/>
        <v>6.2012320328542092</v>
      </c>
      <c r="F503" s="549">
        <f t="shared" si="103"/>
        <v>0</v>
      </c>
      <c r="G503" s="559"/>
      <c r="H503" s="433"/>
      <c r="I503" s="187">
        <f t="shared" si="112"/>
        <v>3.0011861025000197</v>
      </c>
      <c r="J503" s="187">
        <f t="shared" si="112"/>
        <v>2.7182250000000074</v>
      </c>
      <c r="K503" s="246">
        <f t="shared" si="109"/>
        <v>45031</v>
      </c>
      <c r="L503" s="148">
        <f t="shared" si="110"/>
        <v>44331</v>
      </c>
      <c r="M503" s="186">
        <f t="shared" si="104"/>
        <v>4.0423014642858898E-4</v>
      </c>
      <c r="N503" s="549">
        <f t="shared" si="111"/>
        <v>700</v>
      </c>
      <c r="O503" s="49">
        <f t="shared" si="105"/>
        <v>32</v>
      </c>
      <c r="P503" s="113">
        <f t="shared" si="106"/>
        <v>668</v>
      </c>
      <c r="Q503" s="549">
        <f t="shared" si="107"/>
        <v>2.9882507378143051</v>
      </c>
      <c r="S503" s="556">
        <f t="shared" si="108"/>
        <v>1.7076196721856864</v>
      </c>
      <c r="T503" s="433"/>
    </row>
    <row r="504" spans="2:20" x14ac:dyDescent="0.35">
      <c r="B504" s="116">
        <v>42737</v>
      </c>
      <c r="C504" s="49" t="str">
        <f t="shared" si="100"/>
        <v/>
      </c>
      <c r="D504" s="570" t="str">
        <f t="shared" si="101"/>
        <v>14/03/2023</v>
      </c>
      <c r="E504" s="419">
        <f t="shared" si="102"/>
        <v>6.193018480492813</v>
      </c>
      <c r="F504" s="549">
        <f t="shared" si="103"/>
        <v>0</v>
      </c>
      <c r="G504" s="559"/>
      <c r="H504" s="433"/>
      <c r="I504" s="187" t="str">
        <f t="shared" si="112"/>
        <v/>
      </c>
      <c r="J504" s="187" t="str">
        <f t="shared" si="112"/>
        <v/>
      </c>
      <c r="K504" s="246">
        <f t="shared" si="109"/>
        <v>45031</v>
      </c>
      <c r="L504" s="148">
        <f t="shared" si="110"/>
        <v>44331</v>
      </c>
      <c r="M504" s="186" t="str">
        <f t="shared" si="104"/>
        <v/>
      </c>
      <c r="N504" s="549">
        <f t="shared" si="111"/>
        <v>700</v>
      </c>
      <c r="O504" s="49">
        <f t="shared" si="105"/>
        <v>32</v>
      </c>
      <c r="P504" s="113">
        <f t="shared" si="106"/>
        <v>668</v>
      </c>
      <c r="Q504" s="549" t="str">
        <f t="shared" si="107"/>
        <v/>
      </c>
      <c r="S504" s="556" t="str">
        <f t="shared" si="108"/>
        <v/>
      </c>
      <c r="T504" s="433"/>
    </row>
    <row r="505" spans="2:20" x14ac:dyDescent="0.35">
      <c r="B505" s="116">
        <v>42738</v>
      </c>
      <c r="C505" s="49" t="str">
        <f t="shared" si="100"/>
        <v/>
      </c>
      <c r="D505" s="570" t="str">
        <f t="shared" si="101"/>
        <v>14/03/2023</v>
      </c>
      <c r="E505" s="419">
        <f t="shared" si="102"/>
        <v>6.1902806297056809</v>
      </c>
      <c r="F505" s="549">
        <f t="shared" si="103"/>
        <v>0</v>
      </c>
      <c r="G505" s="559"/>
      <c r="H505" s="433"/>
      <c r="I505" s="187" t="str">
        <f t="shared" ref="I505:J524" si="113">IF(I235="","",((1+I235/200)^2-1)*100)</f>
        <v/>
      </c>
      <c r="J505" s="187" t="str">
        <f t="shared" si="113"/>
        <v/>
      </c>
      <c r="K505" s="246">
        <f t="shared" si="109"/>
        <v>45031</v>
      </c>
      <c r="L505" s="148">
        <f t="shared" si="110"/>
        <v>44331</v>
      </c>
      <c r="M505" s="186" t="str">
        <f t="shared" si="104"/>
        <v/>
      </c>
      <c r="N505" s="549">
        <f t="shared" si="111"/>
        <v>700</v>
      </c>
      <c r="O505" s="49">
        <f t="shared" si="105"/>
        <v>32</v>
      </c>
      <c r="P505" s="113">
        <f t="shared" si="106"/>
        <v>668</v>
      </c>
      <c r="Q505" s="549" t="str">
        <f t="shared" si="107"/>
        <v/>
      </c>
      <c r="S505" s="556" t="str">
        <f t="shared" si="108"/>
        <v/>
      </c>
      <c r="T505" s="433"/>
    </row>
    <row r="506" spans="2:20" x14ac:dyDescent="0.35">
      <c r="B506" s="116">
        <v>42739</v>
      </c>
      <c r="C506" s="49">
        <f t="shared" si="100"/>
        <v>4.6580150625000094</v>
      </c>
      <c r="D506" s="570" t="str">
        <f t="shared" si="101"/>
        <v>14/03/2023</v>
      </c>
      <c r="E506" s="419">
        <f t="shared" si="102"/>
        <v>6.1875427789185489</v>
      </c>
      <c r="F506" s="549">
        <f t="shared" si="103"/>
        <v>0</v>
      </c>
      <c r="G506" s="559"/>
      <c r="H506" s="433"/>
      <c r="I506" s="187">
        <f t="shared" si="113"/>
        <v>2.9717562500000128</v>
      </c>
      <c r="J506" s="187">
        <f t="shared" si="113"/>
        <v>2.6949158224999881</v>
      </c>
      <c r="K506" s="246">
        <f t="shared" si="109"/>
        <v>45031</v>
      </c>
      <c r="L506" s="148">
        <f t="shared" si="110"/>
        <v>44331</v>
      </c>
      <c r="M506" s="186">
        <f t="shared" si="104"/>
        <v>3.9548632500003525E-4</v>
      </c>
      <c r="N506" s="549">
        <f t="shared" si="111"/>
        <v>700</v>
      </c>
      <c r="O506" s="49">
        <f t="shared" si="105"/>
        <v>32</v>
      </c>
      <c r="P506" s="113">
        <f t="shared" si="106"/>
        <v>668</v>
      </c>
      <c r="Q506" s="549">
        <f t="shared" si="107"/>
        <v>2.9591006876000114</v>
      </c>
      <c r="S506" s="556">
        <f t="shared" si="108"/>
        <v>1.698914374899998</v>
      </c>
      <c r="T506" s="433"/>
    </row>
    <row r="507" spans="2:20" x14ac:dyDescent="0.35">
      <c r="B507" s="116">
        <v>42740</v>
      </c>
      <c r="C507" s="49">
        <f t="shared" si="100"/>
        <v>4.5720986025000077</v>
      </c>
      <c r="D507" s="570" t="str">
        <f t="shared" si="101"/>
        <v>14/03/2023</v>
      </c>
      <c r="E507" s="419">
        <f t="shared" si="102"/>
        <v>6.1848049281314168</v>
      </c>
      <c r="F507" s="549">
        <f t="shared" si="103"/>
        <v>0</v>
      </c>
      <c r="G507" s="559"/>
      <c r="H507" s="433"/>
      <c r="I507" s="187">
        <f t="shared" si="113"/>
        <v>2.9017504025000029</v>
      </c>
      <c r="J507" s="187">
        <f t="shared" si="113"/>
        <v>2.6270302499999953</v>
      </c>
      <c r="K507" s="246">
        <f t="shared" si="109"/>
        <v>45031</v>
      </c>
      <c r="L507" s="148">
        <f t="shared" si="110"/>
        <v>44331</v>
      </c>
      <c r="M507" s="186">
        <f t="shared" si="104"/>
        <v>3.9245736071429657E-4</v>
      </c>
      <c r="N507" s="549">
        <f t="shared" si="111"/>
        <v>700</v>
      </c>
      <c r="O507" s="49">
        <f t="shared" si="105"/>
        <v>32</v>
      </c>
      <c r="P507" s="113">
        <f t="shared" si="106"/>
        <v>668</v>
      </c>
      <c r="Q507" s="549">
        <f t="shared" si="107"/>
        <v>2.8891917669571456</v>
      </c>
      <c r="S507" s="556">
        <f t="shared" si="108"/>
        <v>1.682906835542862</v>
      </c>
      <c r="T507" s="433"/>
    </row>
    <row r="508" spans="2:20" x14ac:dyDescent="0.35">
      <c r="B508" s="116">
        <v>42741</v>
      </c>
      <c r="C508" s="49">
        <f t="shared" si="100"/>
        <v>4.5945971225000104</v>
      </c>
      <c r="D508" s="570" t="str">
        <f t="shared" si="101"/>
        <v>14/03/2023</v>
      </c>
      <c r="E508" s="419">
        <f t="shared" si="102"/>
        <v>6.1820670773442847</v>
      </c>
      <c r="F508" s="549">
        <f t="shared" si="103"/>
        <v>0</v>
      </c>
      <c r="G508" s="559"/>
      <c r="H508" s="433"/>
      <c r="I508" s="187">
        <f t="shared" si="113"/>
        <v>2.8672635224999965</v>
      </c>
      <c r="J508" s="187">
        <f t="shared" si="113"/>
        <v>2.6027184900000222</v>
      </c>
      <c r="K508" s="246">
        <f t="shared" si="109"/>
        <v>45031</v>
      </c>
      <c r="L508" s="148">
        <f t="shared" si="110"/>
        <v>44331</v>
      </c>
      <c r="M508" s="186">
        <f t="shared" si="104"/>
        <v>3.7792147499996327E-4</v>
      </c>
      <c r="N508" s="549">
        <f t="shared" si="111"/>
        <v>700</v>
      </c>
      <c r="O508" s="49">
        <f t="shared" si="105"/>
        <v>32</v>
      </c>
      <c r="P508" s="113">
        <f t="shared" si="106"/>
        <v>668</v>
      </c>
      <c r="Q508" s="549">
        <f t="shared" si="107"/>
        <v>2.8551700352999978</v>
      </c>
      <c r="S508" s="556">
        <f t="shared" si="108"/>
        <v>1.7394270872000126</v>
      </c>
      <c r="T508" s="433"/>
    </row>
    <row r="509" spans="2:20" x14ac:dyDescent="0.35">
      <c r="B509" s="116">
        <v>42744</v>
      </c>
      <c r="C509" s="49">
        <f t="shared" si="100"/>
        <v>4.6150524224999989</v>
      </c>
      <c r="D509" s="570" t="str">
        <f t="shared" si="101"/>
        <v>14/03/2023</v>
      </c>
      <c r="E509" s="419">
        <f t="shared" si="102"/>
        <v>6.1738535249828885</v>
      </c>
      <c r="F509" s="549">
        <f t="shared" si="103"/>
        <v>0</v>
      </c>
      <c r="G509" s="559"/>
      <c r="H509" s="433"/>
      <c r="I509" s="187">
        <f t="shared" si="113"/>
        <v>2.9321848025000152</v>
      </c>
      <c r="J509" s="187">
        <f t="shared" si="113"/>
        <v>2.6645165225000156</v>
      </c>
      <c r="K509" s="246">
        <f t="shared" si="109"/>
        <v>45031</v>
      </c>
      <c r="L509" s="148">
        <f t="shared" si="110"/>
        <v>44331</v>
      </c>
      <c r="M509" s="186">
        <f t="shared" si="104"/>
        <v>3.8238325714285662E-4</v>
      </c>
      <c r="N509" s="549">
        <f t="shared" si="111"/>
        <v>700</v>
      </c>
      <c r="O509" s="49">
        <f t="shared" si="105"/>
        <v>32</v>
      </c>
      <c r="P509" s="113">
        <f t="shared" si="106"/>
        <v>668</v>
      </c>
      <c r="Q509" s="549">
        <f t="shared" si="107"/>
        <v>2.9199485382714436</v>
      </c>
      <c r="S509" s="556">
        <f t="shared" si="108"/>
        <v>1.6951038842285553</v>
      </c>
      <c r="T509" s="433"/>
    </row>
    <row r="510" spans="2:20" x14ac:dyDescent="0.35">
      <c r="B510" s="116">
        <v>42745</v>
      </c>
      <c r="C510" s="49">
        <f t="shared" si="100"/>
        <v>4.5823249025000123</v>
      </c>
      <c r="D510" s="570" t="str">
        <f t="shared" si="101"/>
        <v>14/03/2023</v>
      </c>
      <c r="E510" s="419">
        <f t="shared" si="102"/>
        <v>6.1711156741957565</v>
      </c>
      <c r="F510" s="549">
        <f t="shared" si="103"/>
        <v>0</v>
      </c>
      <c r="G510" s="559"/>
      <c r="H510" s="433"/>
      <c r="I510" s="187">
        <f t="shared" si="113"/>
        <v>2.8733490225000047</v>
      </c>
      <c r="J510" s="187">
        <f t="shared" si="113"/>
        <v>2.6128480399999932</v>
      </c>
      <c r="K510" s="246">
        <f t="shared" si="109"/>
        <v>45031</v>
      </c>
      <c r="L510" s="148">
        <f t="shared" si="110"/>
        <v>44331</v>
      </c>
      <c r="M510" s="186">
        <f t="shared" si="104"/>
        <v>3.7214426071430218E-4</v>
      </c>
      <c r="N510" s="549">
        <f t="shared" si="111"/>
        <v>700</v>
      </c>
      <c r="O510" s="49">
        <f t="shared" si="105"/>
        <v>32</v>
      </c>
      <c r="P510" s="113">
        <f t="shared" si="106"/>
        <v>668</v>
      </c>
      <c r="Q510" s="549">
        <f t="shared" si="107"/>
        <v>2.861440406157147</v>
      </c>
      <c r="S510" s="556">
        <f t="shared" si="108"/>
        <v>1.7208844963428653</v>
      </c>
      <c r="T510" s="433"/>
    </row>
    <row r="511" spans="2:20" x14ac:dyDescent="0.35">
      <c r="B511" s="116">
        <v>42746</v>
      </c>
      <c r="C511" s="49">
        <f t="shared" si="100"/>
        <v>4.5905063024999748</v>
      </c>
      <c r="D511" s="570" t="str">
        <f t="shared" si="101"/>
        <v>14/03/2023</v>
      </c>
      <c r="E511" s="419">
        <f t="shared" si="102"/>
        <v>6.1683778234086244</v>
      </c>
      <c r="F511" s="549">
        <f t="shared" si="103"/>
        <v>0</v>
      </c>
      <c r="G511" s="559"/>
      <c r="H511" s="433"/>
      <c r="I511" s="187">
        <f t="shared" si="113"/>
        <v>2.8703062500000209</v>
      </c>
      <c r="J511" s="187">
        <f t="shared" si="113"/>
        <v>2.6098091224999731</v>
      </c>
      <c r="K511" s="246">
        <f t="shared" si="109"/>
        <v>45031</v>
      </c>
      <c r="L511" s="148">
        <f t="shared" si="110"/>
        <v>44331</v>
      </c>
      <c r="M511" s="186">
        <f t="shared" si="104"/>
        <v>3.7213875357149692E-4</v>
      </c>
      <c r="N511" s="549">
        <f t="shared" si="111"/>
        <v>700</v>
      </c>
      <c r="O511" s="49">
        <f t="shared" si="105"/>
        <v>32</v>
      </c>
      <c r="P511" s="113">
        <f t="shared" si="106"/>
        <v>668</v>
      </c>
      <c r="Q511" s="549">
        <f t="shared" si="107"/>
        <v>2.8583978098857332</v>
      </c>
      <c r="S511" s="556">
        <f t="shared" si="108"/>
        <v>1.7321084926142416</v>
      </c>
      <c r="T511" s="433"/>
    </row>
    <row r="512" spans="2:20" x14ac:dyDescent="0.35">
      <c r="B512" s="116">
        <v>42747</v>
      </c>
      <c r="C512" s="49">
        <f t="shared" si="100"/>
        <v>4.5618728025000221</v>
      </c>
      <c r="D512" s="570" t="str">
        <f t="shared" si="101"/>
        <v>14/03/2023</v>
      </c>
      <c r="E512" s="419">
        <f t="shared" si="102"/>
        <v>6.1656399726214923</v>
      </c>
      <c r="F512" s="549">
        <f t="shared" si="103"/>
        <v>0</v>
      </c>
      <c r="G512" s="559"/>
      <c r="H512" s="433"/>
      <c r="I512" s="187">
        <f t="shared" si="113"/>
        <v>2.8074323600000062</v>
      </c>
      <c r="J512" s="187">
        <f t="shared" si="113"/>
        <v>2.5541036100000136</v>
      </c>
      <c r="K512" s="246">
        <f t="shared" si="109"/>
        <v>45031</v>
      </c>
      <c r="L512" s="148">
        <f t="shared" si="110"/>
        <v>44331</v>
      </c>
      <c r="M512" s="186">
        <f t="shared" si="104"/>
        <v>3.6189821428570364E-4</v>
      </c>
      <c r="N512" s="549">
        <f t="shared" si="111"/>
        <v>700</v>
      </c>
      <c r="O512" s="49">
        <f t="shared" si="105"/>
        <v>32</v>
      </c>
      <c r="P512" s="113">
        <f t="shared" si="106"/>
        <v>668</v>
      </c>
      <c r="Q512" s="549">
        <f t="shared" si="107"/>
        <v>2.7958516171428638</v>
      </c>
      <c r="S512" s="556">
        <f t="shared" si="108"/>
        <v>1.7660211853571584</v>
      </c>
      <c r="T512" s="433"/>
    </row>
    <row r="513" spans="2:20" x14ac:dyDescent="0.35">
      <c r="B513" s="116">
        <v>42748</v>
      </c>
      <c r="C513" s="49">
        <f t="shared" si="100"/>
        <v>4.6007335025000096</v>
      </c>
      <c r="D513" s="570" t="str">
        <f t="shared" si="101"/>
        <v>14/03/2023</v>
      </c>
      <c r="E513" s="419">
        <f t="shared" si="102"/>
        <v>6.1629021218343603</v>
      </c>
      <c r="F513" s="549">
        <f t="shared" si="103"/>
        <v>0</v>
      </c>
      <c r="G513" s="559"/>
      <c r="H513" s="433"/>
      <c r="I513" s="187">
        <f t="shared" si="113"/>
        <v>2.8317683599999866</v>
      </c>
      <c r="J513" s="187">
        <f t="shared" si="113"/>
        <v>2.5733456225000007</v>
      </c>
      <c r="K513" s="246">
        <f t="shared" si="109"/>
        <v>45031</v>
      </c>
      <c r="L513" s="148">
        <f t="shared" si="110"/>
        <v>44331</v>
      </c>
      <c r="M513" s="186">
        <f t="shared" si="104"/>
        <v>3.6917533928569412E-4</v>
      </c>
      <c r="N513" s="549">
        <f t="shared" si="111"/>
        <v>700</v>
      </c>
      <c r="O513" s="49">
        <f t="shared" si="105"/>
        <v>32</v>
      </c>
      <c r="P513" s="113">
        <f t="shared" si="106"/>
        <v>668</v>
      </c>
      <c r="Q513" s="549">
        <f t="shared" si="107"/>
        <v>2.8199547491428443</v>
      </c>
      <c r="S513" s="556">
        <f t="shared" si="108"/>
        <v>1.7807787533571653</v>
      </c>
      <c r="T513" s="433"/>
    </row>
    <row r="514" spans="2:20" x14ac:dyDescent="0.35">
      <c r="B514" s="116">
        <v>42751</v>
      </c>
      <c r="C514" s="49">
        <f t="shared" si="100"/>
        <v>4.5966425625000307</v>
      </c>
      <c r="D514" s="570" t="str">
        <f t="shared" si="101"/>
        <v>14/03/2023</v>
      </c>
      <c r="E514" s="419">
        <f t="shared" si="102"/>
        <v>6.1546885694729641</v>
      </c>
      <c r="F514" s="549">
        <f t="shared" si="103"/>
        <v>0</v>
      </c>
      <c r="G514" s="559"/>
      <c r="H514" s="433"/>
      <c r="I514" s="187">
        <f t="shared" si="113"/>
        <v>2.8419092100000043</v>
      </c>
      <c r="J514" s="187">
        <f t="shared" si="113"/>
        <v>2.5834737224999849</v>
      </c>
      <c r="K514" s="246">
        <f t="shared" si="109"/>
        <v>45031</v>
      </c>
      <c r="L514" s="148">
        <f t="shared" si="110"/>
        <v>44331</v>
      </c>
      <c r="M514" s="186">
        <f t="shared" si="104"/>
        <v>3.6919355357145633E-4</v>
      </c>
      <c r="N514" s="549">
        <f t="shared" si="111"/>
        <v>700</v>
      </c>
      <c r="O514" s="49">
        <f t="shared" si="105"/>
        <v>32</v>
      </c>
      <c r="P514" s="113">
        <f t="shared" si="106"/>
        <v>668</v>
      </c>
      <c r="Q514" s="549">
        <f t="shared" si="107"/>
        <v>2.8300950162857177</v>
      </c>
      <c r="S514" s="556">
        <f t="shared" si="108"/>
        <v>1.766547546214313</v>
      </c>
      <c r="T514" s="433"/>
    </row>
    <row r="515" spans="2:20" x14ac:dyDescent="0.35">
      <c r="B515" s="116">
        <v>42752</v>
      </c>
      <c r="C515" s="49">
        <f t="shared" si="100"/>
        <v>4.5894836100000225</v>
      </c>
      <c r="D515" s="570" t="str">
        <f t="shared" si="101"/>
        <v>14/03/2023</v>
      </c>
      <c r="E515" s="419">
        <f t="shared" si="102"/>
        <v>6.151950718685832</v>
      </c>
      <c r="F515" s="549">
        <f t="shared" si="103"/>
        <v>0</v>
      </c>
      <c r="G515" s="559"/>
      <c r="H515" s="433"/>
      <c r="I515" s="187">
        <f t="shared" si="113"/>
        <v>2.832782422500002</v>
      </c>
      <c r="J515" s="187">
        <f t="shared" si="113"/>
        <v>2.5753712025000208</v>
      </c>
      <c r="K515" s="246">
        <f t="shared" si="109"/>
        <v>45031</v>
      </c>
      <c r="L515" s="148">
        <f t="shared" si="110"/>
        <v>44331</v>
      </c>
      <c r="M515" s="186">
        <f t="shared" si="104"/>
        <v>3.677303142856874E-4</v>
      </c>
      <c r="N515" s="549">
        <f t="shared" si="111"/>
        <v>700</v>
      </c>
      <c r="O515" s="49">
        <f t="shared" si="105"/>
        <v>32</v>
      </c>
      <c r="P515" s="113">
        <f t="shared" si="106"/>
        <v>668</v>
      </c>
      <c r="Q515" s="549">
        <f t="shared" si="107"/>
        <v>2.8210150524428599</v>
      </c>
      <c r="S515" s="556">
        <f t="shared" si="108"/>
        <v>1.7684685575571626</v>
      </c>
      <c r="T515" s="433"/>
    </row>
    <row r="516" spans="2:20" x14ac:dyDescent="0.35">
      <c r="B516" s="116">
        <v>42753</v>
      </c>
      <c r="C516" s="49">
        <f t="shared" si="100"/>
        <v>4.6488080400000076</v>
      </c>
      <c r="D516" s="570" t="str">
        <f t="shared" si="101"/>
        <v>14/03/2023</v>
      </c>
      <c r="E516" s="419">
        <f t="shared" si="102"/>
        <v>6.1492128678986999</v>
      </c>
      <c r="F516" s="549">
        <f t="shared" si="103"/>
        <v>0</v>
      </c>
      <c r="G516" s="559"/>
      <c r="H516" s="433"/>
      <c r="I516" s="187">
        <f t="shared" si="113"/>
        <v>2.8307543024999937</v>
      </c>
      <c r="J516" s="187">
        <f t="shared" si="113"/>
        <v>2.5773968024999983</v>
      </c>
      <c r="K516" s="246">
        <f t="shared" si="109"/>
        <v>45031</v>
      </c>
      <c r="L516" s="148">
        <f t="shared" si="110"/>
        <v>44331</v>
      </c>
      <c r="M516" s="186">
        <f t="shared" si="104"/>
        <v>3.6193928571427925E-4</v>
      </c>
      <c r="N516" s="549">
        <f t="shared" si="111"/>
        <v>700</v>
      </c>
      <c r="O516" s="49">
        <f t="shared" si="105"/>
        <v>32</v>
      </c>
      <c r="P516" s="113">
        <f t="shared" si="106"/>
        <v>668</v>
      </c>
      <c r="Q516" s="549">
        <f t="shared" si="107"/>
        <v>2.8191722453571368</v>
      </c>
      <c r="S516" s="556">
        <f t="shared" si="108"/>
        <v>1.8296357946428707</v>
      </c>
      <c r="T516" s="433"/>
    </row>
    <row r="517" spans="2:20" x14ac:dyDescent="0.35">
      <c r="B517" s="116">
        <v>42754</v>
      </c>
      <c r="C517" s="49">
        <f t="shared" si="100"/>
        <v>4.6754072099999933</v>
      </c>
      <c r="D517" s="570" t="str">
        <f t="shared" si="101"/>
        <v>14/03/2023</v>
      </c>
      <c r="E517" s="419">
        <f t="shared" si="102"/>
        <v>6.1464750171115679</v>
      </c>
      <c r="F517" s="549">
        <f t="shared" si="103"/>
        <v>0</v>
      </c>
      <c r="G517" s="559"/>
      <c r="H517" s="433"/>
      <c r="I517" s="187">
        <f t="shared" si="113"/>
        <v>2.9088513600000088</v>
      </c>
      <c r="J517" s="187">
        <f t="shared" si="113"/>
        <v>2.6472922499999996</v>
      </c>
      <c r="K517" s="246">
        <f t="shared" si="109"/>
        <v>45031</v>
      </c>
      <c r="L517" s="148">
        <f t="shared" si="110"/>
        <v>44331</v>
      </c>
      <c r="M517" s="186">
        <f t="shared" si="104"/>
        <v>3.7365587142858459E-4</v>
      </c>
      <c r="N517" s="549">
        <f t="shared" si="111"/>
        <v>700</v>
      </c>
      <c r="O517" s="49">
        <f t="shared" si="105"/>
        <v>32</v>
      </c>
      <c r="P517" s="113">
        <f t="shared" si="106"/>
        <v>668</v>
      </c>
      <c r="Q517" s="549">
        <f t="shared" si="107"/>
        <v>2.8968943721142941</v>
      </c>
      <c r="S517" s="556">
        <f t="shared" si="108"/>
        <v>1.7785128378856991</v>
      </c>
      <c r="T517" s="433"/>
    </row>
    <row r="518" spans="2:20" x14ac:dyDescent="0.35">
      <c r="B518" s="116">
        <v>42755</v>
      </c>
      <c r="C518" s="49">
        <f t="shared" si="100"/>
        <v>4.6754072099999933</v>
      </c>
      <c r="D518" s="570" t="str">
        <f t="shared" si="101"/>
        <v>14/03/2023</v>
      </c>
      <c r="E518" s="419">
        <f t="shared" si="102"/>
        <v>6.1437371663244349</v>
      </c>
      <c r="F518" s="549">
        <f t="shared" si="103"/>
        <v>0</v>
      </c>
      <c r="G518" s="559"/>
      <c r="H518" s="433"/>
      <c r="I518" s="187">
        <f t="shared" si="113"/>
        <v>2.9616089999999762</v>
      </c>
      <c r="J518" s="187">
        <f t="shared" si="113"/>
        <v>2.6939024399999845</v>
      </c>
      <c r="K518" s="246">
        <f t="shared" si="109"/>
        <v>45031</v>
      </c>
      <c r="L518" s="148">
        <f t="shared" si="110"/>
        <v>44331</v>
      </c>
      <c r="M518" s="186">
        <f t="shared" si="104"/>
        <v>3.8243794285713103E-4</v>
      </c>
      <c r="N518" s="549">
        <f t="shared" si="111"/>
        <v>700</v>
      </c>
      <c r="O518" s="49">
        <f t="shared" si="105"/>
        <v>32</v>
      </c>
      <c r="P518" s="113">
        <f t="shared" si="106"/>
        <v>668</v>
      </c>
      <c r="Q518" s="549">
        <f t="shared" si="107"/>
        <v>2.9493709858285482</v>
      </c>
      <c r="S518" s="556">
        <f t="shared" si="108"/>
        <v>1.7260362241714451</v>
      </c>
      <c r="T518" s="433"/>
    </row>
    <row r="519" spans="2:20" x14ac:dyDescent="0.35">
      <c r="B519" s="116">
        <v>42758</v>
      </c>
      <c r="C519" s="49" t="str">
        <f t="shared" si="100"/>
        <v/>
      </c>
      <c r="D519" s="570" t="str">
        <f t="shared" si="101"/>
        <v>14/03/2023</v>
      </c>
      <c r="E519" s="419">
        <f t="shared" si="102"/>
        <v>6.1355236139630387</v>
      </c>
      <c r="F519" s="549">
        <f t="shared" si="103"/>
        <v>0</v>
      </c>
      <c r="G519" s="559"/>
      <c r="H519" s="433"/>
      <c r="I519" s="187" t="str">
        <f t="shared" si="113"/>
        <v/>
      </c>
      <c r="J519" s="187" t="str">
        <f t="shared" si="113"/>
        <v/>
      </c>
      <c r="K519" s="246">
        <f t="shared" si="109"/>
        <v>45031</v>
      </c>
      <c r="L519" s="148">
        <f t="shared" si="110"/>
        <v>44331</v>
      </c>
      <c r="M519" s="186" t="str">
        <f t="shared" si="104"/>
        <v/>
      </c>
      <c r="N519" s="549">
        <f t="shared" si="111"/>
        <v>700</v>
      </c>
      <c r="O519" s="49">
        <f t="shared" si="105"/>
        <v>32</v>
      </c>
      <c r="P519" s="113">
        <f t="shared" si="106"/>
        <v>668</v>
      </c>
      <c r="Q519" s="549" t="str">
        <f t="shared" si="107"/>
        <v/>
      </c>
      <c r="S519" s="556" t="str">
        <f t="shared" si="108"/>
        <v/>
      </c>
      <c r="T519" s="433"/>
    </row>
    <row r="520" spans="2:20" x14ac:dyDescent="0.35">
      <c r="B520" s="116">
        <v>42759</v>
      </c>
      <c r="C520" s="49">
        <f t="shared" si="100"/>
        <v>4.7061027600000083</v>
      </c>
      <c r="D520" s="570" t="str">
        <f t="shared" si="101"/>
        <v>14/03/2023</v>
      </c>
      <c r="E520" s="419">
        <f t="shared" si="102"/>
        <v>6.1327857631759066</v>
      </c>
      <c r="F520" s="549">
        <f t="shared" si="103"/>
        <v>0</v>
      </c>
      <c r="G520" s="559"/>
      <c r="H520" s="433"/>
      <c r="I520" s="187">
        <f t="shared" si="113"/>
        <v>2.9271120899999836</v>
      </c>
      <c r="J520" s="187">
        <f t="shared" si="113"/>
        <v>2.6604636224999867</v>
      </c>
      <c r="K520" s="246">
        <f t="shared" si="109"/>
        <v>45031</v>
      </c>
      <c r="L520" s="148">
        <f t="shared" si="110"/>
        <v>44331</v>
      </c>
      <c r="M520" s="186">
        <f t="shared" si="104"/>
        <v>3.8092638214285275E-4</v>
      </c>
      <c r="N520" s="549">
        <f t="shared" si="111"/>
        <v>700</v>
      </c>
      <c r="O520" s="49">
        <f t="shared" si="105"/>
        <v>32</v>
      </c>
      <c r="P520" s="113">
        <f t="shared" si="106"/>
        <v>668</v>
      </c>
      <c r="Q520" s="549">
        <f t="shared" si="107"/>
        <v>2.9149224457714125</v>
      </c>
      <c r="S520" s="556">
        <f t="shared" si="108"/>
        <v>1.7911803142285958</v>
      </c>
      <c r="T520" s="433"/>
    </row>
    <row r="521" spans="2:20" x14ac:dyDescent="0.35">
      <c r="B521" s="116">
        <v>42760</v>
      </c>
      <c r="C521" s="49">
        <f t="shared" si="100"/>
        <v>4.6518770025000267</v>
      </c>
      <c r="D521" s="570" t="str">
        <f t="shared" si="101"/>
        <v>14/03/2023</v>
      </c>
      <c r="E521" s="419">
        <f t="shared" si="102"/>
        <v>6.1300479123887746</v>
      </c>
      <c r="F521" s="549">
        <f t="shared" si="103"/>
        <v>0</v>
      </c>
      <c r="G521" s="559"/>
      <c r="H521" s="433"/>
      <c r="I521" s="187">
        <f t="shared" si="113"/>
        <v>2.9758152899999946</v>
      </c>
      <c r="J521" s="187">
        <f t="shared" si="113"/>
        <v>2.6969426025000187</v>
      </c>
      <c r="K521" s="246">
        <f t="shared" si="109"/>
        <v>45031</v>
      </c>
      <c r="L521" s="148">
        <f t="shared" si="110"/>
        <v>44331</v>
      </c>
      <c r="M521" s="186">
        <f t="shared" si="104"/>
        <v>3.9838955357139404E-4</v>
      </c>
      <c r="N521" s="549">
        <f t="shared" si="111"/>
        <v>700</v>
      </c>
      <c r="O521" s="49">
        <f t="shared" si="105"/>
        <v>32</v>
      </c>
      <c r="P521" s="113">
        <f t="shared" si="106"/>
        <v>668</v>
      </c>
      <c r="Q521" s="549">
        <f t="shared" si="107"/>
        <v>2.9630668242857099</v>
      </c>
      <c r="S521" s="556">
        <f t="shared" si="108"/>
        <v>1.6888101782143168</v>
      </c>
      <c r="T521" s="433"/>
    </row>
    <row r="522" spans="2:20" x14ac:dyDescent="0.35">
      <c r="B522" s="116">
        <v>42761</v>
      </c>
      <c r="C522" s="49">
        <f t="shared" si="100"/>
        <v>4.6846154025000031</v>
      </c>
      <c r="D522" s="570" t="str">
        <f t="shared" si="101"/>
        <v>14/03/2023</v>
      </c>
      <c r="E522" s="419">
        <f t="shared" si="102"/>
        <v>6.1273100616016425</v>
      </c>
      <c r="F522" s="549">
        <f t="shared" si="103"/>
        <v>0</v>
      </c>
      <c r="G522" s="559"/>
      <c r="H522" s="433"/>
      <c r="I522" s="187">
        <f t="shared" si="113"/>
        <v>3.0448312099999875</v>
      </c>
      <c r="J522" s="187">
        <f t="shared" si="113"/>
        <v>2.7557279224999842</v>
      </c>
      <c r="K522" s="246">
        <f t="shared" si="109"/>
        <v>45031</v>
      </c>
      <c r="L522" s="148">
        <f t="shared" si="110"/>
        <v>44331</v>
      </c>
      <c r="M522" s="186">
        <f t="shared" si="104"/>
        <v>4.1300469642857607E-4</v>
      </c>
      <c r="N522" s="549">
        <f t="shared" si="111"/>
        <v>700</v>
      </c>
      <c r="O522" s="49">
        <f t="shared" si="105"/>
        <v>32</v>
      </c>
      <c r="P522" s="113">
        <f t="shared" si="106"/>
        <v>668</v>
      </c>
      <c r="Q522" s="549">
        <f t="shared" si="107"/>
        <v>3.031615059714273</v>
      </c>
      <c r="S522" s="556">
        <f t="shared" si="108"/>
        <v>1.65300034278573</v>
      </c>
      <c r="T522" s="433"/>
    </row>
    <row r="523" spans="2:20" x14ac:dyDescent="0.35">
      <c r="B523" s="116">
        <v>42762</v>
      </c>
      <c r="C523" s="49">
        <f t="shared" si="100"/>
        <v>4.7224755599999835</v>
      </c>
      <c r="D523" s="570" t="str">
        <f t="shared" si="101"/>
        <v>14/03/2023</v>
      </c>
      <c r="E523" s="419">
        <f t="shared" si="102"/>
        <v>6.1245722108145104</v>
      </c>
      <c r="F523" s="549">
        <f t="shared" si="103"/>
        <v>0</v>
      </c>
      <c r="G523" s="559"/>
      <c r="H523" s="433"/>
      <c r="I523" s="187">
        <f t="shared" si="113"/>
        <v>3.0854396099999848</v>
      </c>
      <c r="J523" s="187">
        <f t="shared" si="113"/>
        <v>2.7901961024999977</v>
      </c>
      <c r="K523" s="246">
        <f t="shared" si="109"/>
        <v>45031</v>
      </c>
      <c r="L523" s="148">
        <f t="shared" si="110"/>
        <v>44331</v>
      </c>
      <c r="M523" s="186">
        <f t="shared" si="104"/>
        <v>4.2177643928569583E-4</v>
      </c>
      <c r="N523" s="549">
        <f t="shared" si="111"/>
        <v>700</v>
      </c>
      <c r="O523" s="49">
        <f t="shared" si="105"/>
        <v>32</v>
      </c>
      <c r="P523" s="113">
        <f t="shared" si="106"/>
        <v>668</v>
      </c>
      <c r="Q523" s="549">
        <f t="shared" si="107"/>
        <v>3.0719427639428427</v>
      </c>
      <c r="S523" s="556">
        <f t="shared" si="108"/>
        <v>1.6505327960571408</v>
      </c>
      <c r="T523" s="433"/>
    </row>
    <row r="524" spans="2:20" x14ac:dyDescent="0.35">
      <c r="B524" s="116">
        <v>42765</v>
      </c>
      <c r="C524" s="49" t="str">
        <f t="shared" si="100"/>
        <v/>
      </c>
      <c r="D524" s="570" t="str">
        <f t="shared" si="101"/>
        <v>14/03/2023</v>
      </c>
      <c r="E524" s="419">
        <f t="shared" si="102"/>
        <v>6.1163586584531142</v>
      </c>
      <c r="F524" s="549">
        <f t="shared" si="103"/>
        <v>0</v>
      </c>
      <c r="G524" s="559"/>
      <c r="H524" s="433"/>
      <c r="I524" s="187" t="str">
        <f t="shared" si="113"/>
        <v/>
      </c>
      <c r="J524" s="187" t="str">
        <f t="shared" si="113"/>
        <v/>
      </c>
      <c r="K524" s="246">
        <f t="shared" si="109"/>
        <v>45031</v>
      </c>
      <c r="L524" s="148">
        <f t="shared" si="110"/>
        <v>44331</v>
      </c>
      <c r="M524" s="186" t="str">
        <f t="shared" si="104"/>
        <v/>
      </c>
      <c r="N524" s="549">
        <f t="shared" si="111"/>
        <v>700</v>
      </c>
      <c r="O524" s="49">
        <f t="shared" si="105"/>
        <v>32</v>
      </c>
      <c r="P524" s="113">
        <f t="shared" si="106"/>
        <v>668</v>
      </c>
      <c r="Q524" s="549" t="str">
        <f t="shared" si="107"/>
        <v/>
      </c>
      <c r="S524" s="556" t="str">
        <f t="shared" si="108"/>
        <v/>
      </c>
      <c r="T524" s="433"/>
    </row>
    <row r="525" spans="2:20" x14ac:dyDescent="0.35">
      <c r="B525" s="116">
        <v>42766</v>
      </c>
      <c r="C525" s="49">
        <f t="shared" si="100"/>
        <v>4.6774534400000123</v>
      </c>
      <c r="D525" s="570" t="str">
        <f t="shared" si="101"/>
        <v>14/03/2023</v>
      </c>
      <c r="E525" s="419">
        <f t="shared" si="102"/>
        <v>6.1136208076659821</v>
      </c>
      <c r="F525" s="549">
        <f t="shared" si="103"/>
        <v>0</v>
      </c>
      <c r="G525" s="559"/>
      <c r="H525" s="433"/>
      <c r="I525" s="187">
        <f t="shared" ref="I525:J544" si="114">IF(I255="","",((1+I255/200)^2-1)*100)</f>
        <v>3.0407708100000042</v>
      </c>
      <c r="J525" s="187">
        <f t="shared" si="114"/>
        <v>2.7506595600000017</v>
      </c>
      <c r="K525" s="246">
        <f t="shared" si="109"/>
        <v>45031</v>
      </c>
      <c r="L525" s="148">
        <f t="shared" si="110"/>
        <v>44331</v>
      </c>
      <c r="M525" s="186">
        <f t="shared" si="104"/>
        <v>4.144446428571464E-4</v>
      </c>
      <c r="N525" s="549">
        <f t="shared" si="111"/>
        <v>700</v>
      </c>
      <c r="O525" s="49">
        <f t="shared" si="105"/>
        <v>32</v>
      </c>
      <c r="P525" s="113">
        <f t="shared" si="106"/>
        <v>668</v>
      </c>
      <c r="Q525" s="549">
        <f t="shared" si="107"/>
        <v>3.0275085814285756</v>
      </c>
      <c r="S525" s="556">
        <f t="shared" si="108"/>
        <v>1.6499448585714367</v>
      </c>
      <c r="T525" s="433"/>
    </row>
    <row r="526" spans="2:20" x14ac:dyDescent="0.35">
      <c r="B526" s="116">
        <v>42767</v>
      </c>
      <c r="C526" s="49">
        <f t="shared" si="100"/>
        <v>4.6907544224999986</v>
      </c>
      <c r="D526" s="570" t="str">
        <f t="shared" si="101"/>
        <v>14/03/2023</v>
      </c>
      <c r="E526" s="419">
        <f t="shared" si="102"/>
        <v>6.1108829568788501</v>
      </c>
      <c r="F526" s="549">
        <f t="shared" si="103"/>
        <v>0</v>
      </c>
      <c r="G526" s="559"/>
      <c r="H526" s="433"/>
      <c r="I526" s="187">
        <f t="shared" si="114"/>
        <v>3.0255450225000091</v>
      </c>
      <c r="J526" s="187">
        <f t="shared" si="114"/>
        <v>2.7364688100000034</v>
      </c>
      <c r="K526" s="246">
        <f t="shared" si="109"/>
        <v>45031</v>
      </c>
      <c r="L526" s="148">
        <f t="shared" si="110"/>
        <v>44331</v>
      </c>
      <c r="M526" s="186">
        <f t="shared" si="104"/>
        <v>4.12966017857151E-4</v>
      </c>
      <c r="N526" s="549">
        <f t="shared" si="111"/>
        <v>700</v>
      </c>
      <c r="O526" s="49">
        <f t="shared" si="105"/>
        <v>32</v>
      </c>
      <c r="P526" s="113">
        <f t="shared" si="106"/>
        <v>668</v>
      </c>
      <c r="Q526" s="549">
        <f t="shared" si="107"/>
        <v>3.0123301099285804</v>
      </c>
      <c r="S526" s="556">
        <f t="shared" si="108"/>
        <v>1.6784243125714182</v>
      </c>
      <c r="T526" s="433"/>
    </row>
    <row r="527" spans="2:20" x14ac:dyDescent="0.35">
      <c r="B527" s="116">
        <v>42768</v>
      </c>
      <c r="C527" s="49">
        <f t="shared" si="100"/>
        <v>4.6938240000000242</v>
      </c>
      <c r="D527" s="570" t="str">
        <f t="shared" si="101"/>
        <v>14/03/2023</v>
      </c>
      <c r="E527" s="419">
        <f t="shared" si="102"/>
        <v>6.108145106091718</v>
      </c>
      <c r="F527" s="549">
        <f t="shared" si="103"/>
        <v>0</v>
      </c>
      <c r="G527" s="559"/>
      <c r="H527" s="433"/>
      <c r="I527" s="187">
        <f t="shared" si="114"/>
        <v>3.0529522499999961</v>
      </c>
      <c r="J527" s="187">
        <f t="shared" si="114"/>
        <v>2.754714239999978</v>
      </c>
      <c r="K527" s="246">
        <f t="shared" si="109"/>
        <v>45031</v>
      </c>
      <c r="L527" s="148">
        <f t="shared" si="110"/>
        <v>44331</v>
      </c>
      <c r="M527" s="186">
        <f t="shared" si="104"/>
        <v>4.2605430000002594E-4</v>
      </c>
      <c r="N527" s="549">
        <f t="shared" si="111"/>
        <v>700</v>
      </c>
      <c r="O527" s="49">
        <f t="shared" si="105"/>
        <v>32</v>
      </c>
      <c r="P527" s="113">
        <f t="shared" si="106"/>
        <v>668</v>
      </c>
      <c r="Q527" s="549">
        <f t="shared" si="107"/>
        <v>3.0393185123999955</v>
      </c>
      <c r="S527" s="556">
        <f t="shared" si="108"/>
        <v>1.6545054876000287</v>
      </c>
      <c r="T527" s="433"/>
    </row>
    <row r="528" spans="2:20" x14ac:dyDescent="0.35">
      <c r="B528" s="116">
        <v>42769</v>
      </c>
      <c r="C528" s="49">
        <f t="shared" si="100"/>
        <v>4.6539230024999823</v>
      </c>
      <c r="D528" s="570" t="str">
        <f t="shared" si="101"/>
        <v>14/03/2023</v>
      </c>
      <c r="E528" s="419">
        <f t="shared" si="102"/>
        <v>6.1054072553045859</v>
      </c>
      <c r="F528" s="549">
        <f t="shared" si="103"/>
        <v>0</v>
      </c>
      <c r="G528" s="559"/>
      <c r="H528" s="433"/>
      <c r="I528" s="187">
        <f t="shared" si="114"/>
        <v>3.045846322500001</v>
      </c>
      <c r="J528" s="187">
        <f t="shared" si="114"/>
        <v>2.7486322499999938</v>
      </c>
      <c r="K528" s="246">
        <f t="shared" si="109"/>
        <v>45031</v>
      </c>
      <c r="L528" s="148">
        <f t="shared" si="110"/>
        <v>44331</v>
      </c>
      <c r="M528" s="186">
        <f t="shared" si="104"/>
        <v>4.2459153214286741E-4</v>
      </c>
      <c r="N528" s="549">
        <f t="shared" si="111"/>
        <v>700</v>
      </c>
      <c r="O528" s="49">
        <f t="shared" si="105"/>
        <v>32</v>
      </c>
      <c r="P528" s="113">
        <f t="shared" si="106"/>
        <v>668</v>
      </c>
      <c r="Q528" s="549">
        <f t="shared" si="107"/>
        <v>3.032259393471429</v>
      </c>
      <c r="S528" s="556">
        <f t="shared" si="108"/>
        <v>1.6216636090285532</v>
      </c>
      <c r="T528" s="433"/>
    </row>
    <row r="529" spans="2:20" x14ac:dyDescent="0.35">
      <c r="B529" s="116">
        <v>42772</v>
      </c>
      <c r="C529" s="49" t="str">
        <f t="shared" si="100"/>
        <v/>
      </c>
      <c r="D529" s="570" t="str">
        <f t="shared" si="101"/>
        <v>14/03/2023</v>
      </c>
      <c r="E529" s="419">
        <f t="shared" si="102"/>
        <v>6.0971937029431897</v>
      </c>
      <c r="F529" s="549">
        <f t="shared" si="103"/>
        <v>0</v>
      </c>
      <c r="G529" s="559"/>
      <c r="H529" s="433"/>
      <c r="I529" s="187" t="str">
        <f t="shared" si="114"/>
        <v/>
      </c>
      <c r="J529" s="187" t="str">
        <f t="shared" si="114"/>
        <v/>
      </c>
      <c r="K529" s="246">
        <f t="shared" si="109"/>
        <v>45031</v>
      </c>
      <c r="L529" s="148">
        <f t="shared" si="110"/>
        <v>44331</v>
      </c>
      <c r="M529" s="186" t="str">
        <f t="shared" si="104"/>
        <v/>
      </c>
      <c r="N529" s="549">
        <f t="shared" si="111"/>
        <v>700</v>
      </c>
      <c r="O529" s="49">
        <f t="shared" si="105"/>
        <v>32</v>
      </c>
      <c r="P529" s="113">
        <f t="shared" si="106"/>
        <v>668</v>
      </c>
      <c r="Q529" s="549" t="str">
        <f t="shared" si="107"/>
        <v/>
      </c>
      <c r="S529" s="556" t="str">
        <f t="shared" si="108"/>
        <v/>
      </c>
      <c r="T529" s="433"/>
    </row>
    <row r="530" spans="2:20" x14ac:dyDescent="0.35">
      <c r="B530" s="116">
        <v>42773</v>
      </c>
      <c r="C530" s="49">
        <f t="shared" si="100"/>
        <v>4.6416473025000071</v>
      </c>
      <c r="D530" s="570" t="str">
        <f t="shared" si="101"/>
        <v>14/03/2023</v>
      </c>
      <c r="E530" s="419">
        <f t="shared" si="102"/>
        <v>6.0944558521560577</v>
      </c>
      <c r="F530" s="549">
        <f t="shared" si="103"/>
        <v>0</v>
      </c>
      <c r="G530" s="559"/>
      <c r="H530" s="433"/>
      <c r="I530" s="187">
        <f t="shared" si="114"/>
        <v>2.9768300625000021</v>
      </c>
      <c r="J530" s="187">
        <f t="shared" si="114"/>
        <v>2.6888356024999949</v>
      </c>
      <c r="K530" s="246">
        <f t="shared" si="109"/>
        <v>45031</v>
      </c>
      <c r="L530" s="148">
        <f t="shared" si="110"/>
        <v>44331</v>
      </c>
      <c r="M530" s="186">
        <f t="shared" si="104"/>
        <v>4.1142065714286753E-4</v>
      </c>
      <c r="N530" s="549">
        <f t="shared" si="111"/>
        <v>700</v>
      </c>
      <c r="O530" s="49">
        <f t="shared" si="105"/>
        <v>32</v>
      </c>
      <c r="P530" s="113">
        <f t="shared" si="106"/>
        <v>668</v>
      </c>
      <c r="Q530" s="549">
        <f t="shared" si="107"/>
        <v>2.9636646014714305</v>
      </c>
      <c r="S530" s="556">
        <f t="shared" si="108"/>
        <v>1.6779827010285766</v>
      </c>
      <c r="T530" s="433"/>
    </row>
    <row r="531" spans="2:20" x14ac:dyDescent="0.35">
      <c r="B531" s="116">
        <v>42774</v>
      </c>
      <c r="C531" s="49">
        <f t="shared" si="100"/>
        <v>4.5894836100000225</v>
      </c>
      <c r="D531" s="570" t="str">
        <f t="shared" si="101"/>
        <v>14/03/2023</v>
      </c>
      <c r="E531" s="419">
        <f t="shared" si="102"/>
        <v>6.0917180013689256</v>
      </c>
      <c r="F531" s="549">
        <f t="shared" si="103"/>
        <v>0</v>
      </c>
      <c r="G531" s="559"/>
      <c r="H531" s="433"/>
      <c r="I531" s="187">
        <f t="shared" si="114"/>
        <v>2.9291411600000039</v>
      </c>
      <c r="J531" s="187">
        <f t="shared" si="114"/>
        <v>2.6462791024999932</v>
      </c>
      <c r="K531" s="246">
        <f t="shared" si="109"/>
        <v>45031</v>
      </c>
      <c r="L531" s="148">
        <f t="shared" si="110"/>
        <v>44331</v>
      </c>
      <c r="M531" s="186">
        <f t="shared" si="104"/>
        <v>4.0408865357144386E-4</v>
      </c>
      <c r="N531" s="549">
        <f t="shared" si="111"/>
        <v>700</v>
      </c>
      <c r="O531" s="49">
        <f t="shared" si="105"/>
        <v>32</v>
      </c>
      <c r="P531" s="113">
        <f t="shared" si="106"/>
        <v>668</v>
      </c>
      <c r="Q531" s="549">
        <f t="shared" si="107"/>
        <v>2.9162103230857177</v>
      </c>
      <c r="S531" s="556">
        <f t="shared" si="108"/>
        <v>1.6732732869143048</v>
      </c>
      <c r="T531" s="433"/>
    </row>
    <row r="532" spans="2:20" x14ac:dyDescent="0.35">
      <c r="B532" s="116">
        <v>42775</v>
      </c>
      <c r="C532" s="49">
        <f t="shared" si="100"/>
        <v>4.583347559999984</v>
      </c>
      <c r="D532" s="570" t="str">
        <f t="shared" si="101"/>
        <v>14/03/2023</v>
      </c>
      <c r="E532" s="419">
        <f t="shared" si="102"/>
        <v>6.0889801505817935</v>
      </c>
      <c r="F532" s="549">
        <f t="shared" si="103"/>
        <v>0</v>
      </c>
      <c r="G532" s="559"/>
      <c r="H532" s="433"/>
      <c r="I532" s="187">
        <f t="shared" si="114"/>
        <v>2.824670062500001</v>
      </c>
      <c r="J532" s="187">
        <f t="shared" si="114"/>
        <v>2.548027559999988</v>
      </c>
      <c r="K532" s="246">
        <f t="shared" si="109"/>
        <v>45031</v>
      </c>
      <c r="L532" s="148">
        <f t="shared" si="110"/>
        <v>44331</v>
      </c>
      <c r="M532" s="186">
        <f t="shared" si="104"/>
        <v>3.9520357500001858E-4</v>
      </c>
      <c r="N532" s="549">
        <f t="shared" si="111"/>
        <v>700</v>
      </c>
      <c r="O532" s="49">
        <f t="shared" si="105"/>
        <v>32</v>
      </c>
      <c r="P532" s="113">
        <f t="shared" si="106"/>
        <v>668</v>
      </c>
      <c r="Q532" s="549">
        <f t="shared" si="107"/>
        <v>2.8120235481000004</v>
      </c>
      <c r="S532" s="556">
        <f t="shared" si="108"/>
        <v>1.7713240118999836</v>
      </c>
      <c r="T532" s="433"/>
    </row>
    <row r="533" spans="2:20" x14ac:dyDescent="0.35">
      <c r="B533" s="116">
        <v>42776</v>
      </c>
      <c r="C533" s="49">
        <f t="shared" si="100"/>
        <v>4.5741438225000097</v>
      </c>
      <c r="D533" s="570" t="str">
        <f t="shared" si="101"/>
        <v>14/03/2023</v>
      </c>
      <c r="E533" s="419">
        <f t="shared" si="102"/>
        <v>6.0862422997946615</v>
      </c>
      <c r="F533" s="549">
        <f t="shared" si="103"/>
        <v>0</v>
      </c>
      <c r="G533" s="559"/>
      <c r="H533" s="433"/>
      <c r="I533" s="187">
        <f t="shared" si="114"/>
        <v>2.8520505599999968</v>
      </c>
      <c r="J533" s="187">
        <f t="shared" si="114"/>
        <v>2.5773968024999983</v>
      </c>
      <c r="K533" s="246">
        <f t="shared" si="109"/>
        <v>45031</v>
      </c>
      <c r="L533" s="148">
        <f t="shared" si="110"/>
        <v>44331</v>
      </c>
      <c r="M533" s="186">
        <f t="shared" si="104"/>
        <v>3.9236251071428363E-4</v>
      </c>
      <c r="N533" s="549">
        <f t="shared" si="111"/>
        <v>700</v>
      </c>
      <c r="O533" s="49">
        <f t="shared" si="105"/>
        <v>32</v>
      </c>
      <c r="P533" s="113">
        <f t="shared" si="106"/>
        <v>668</v>
      </c>
      <c r="Q533" s="549">
        <f t="shared" si="107"/>
        <v>2.8394949596571397</v>
      </c>
      <c r="S533" s="556">
        <f t="shared" si="108"/>
        <v>1.73464886284287</v>
      </c>
      <c r="T533" s="433"/>
    </row>
    <row r="534" spans="2:20" x14ac:dyDescent="0.35">
      <c r="B534" s="116">
        <v>42779</v>
      </c>
      <c r="C534" s="49">
        <f t="shared" si="100"/>
        <v>4.5782343224999966</v>
      </c>
      <c r="D534" s="570" t="str">
        <f t="shared" si="101"/>
        <v>14/03/2023</v>
      </c>
      <c r="E534" s="419">
        <f t="shared" si="102"/>
        <v>6.0780287474332653</v>
      </c>
      <c r="F534" s="549">
        <f t="shared" si="103"/>
        <v>0</v>
      </c>
      <c r="G534" s="559"/>
      <c r="H534" s="433"/>
      <c r="I534" s="187">
        <f t="shared" si="114"/>
        <v>2.8571214224999864</v>
      </c>
      <c r="J534" s="187">
        <f t="shared" si="114"/>
        <v>2.5834737224999849</v>
      </c>
      <c r="K534" s="246">
        <f t="shared" si="109"/>
        <v>45031</v>
      </c>
      <c r="L534" s="148">
        <f t="shared" si="110"/>
        <v>44331</v>
      </c>
      <c r="M534" s="186">
        <f t="shared" si="104"/>
        <v>3.9092528571428787E-4</v>
      </c>
      <c r="N534" s="549">
        <f t="shared" si="111"/>
        <v>700</v>
      </c>
      <c r="O534" s="49">
        <f t="shared" si="105"/>
        <v>32</v>
      </c>
      <c r="P534" s="113">
        <f t="shared" si="106"/>
        <v>668</v>
      </c>
      <c r="Q534" s="549">
        <f t="shared" si="107"/>
        <v>2.8446118133571292</v>
      </c>
      <c r="S534" s="556">
        <f t="shared" si="108"/>
        <v>1.7336225091428674</v>
      </c>
      <c r="T534" s="433"/>
    </row>
    <row r="535" spans="2:20" x14ac:dyDescent="0.35">
      <c r="B535" s="116">
        <v>42780</v>
      </c>
      <c r="C535" s="49">
        <f t="shared" si="100"/>
        <v>4.6170980625000135</v>
      </c>
      <c r="D535" s="570" t="str">
        <f t="shared" si="101"/>
        <v>14/03/2023</v>
      </c>
      <c r="E535" s="419">
        <f t="shared" si="102"/>
        <v>6.0752908966461332</v>
      </c>
      <c r="F535" s="549">
        <f t="shared" si="103"/>
        <v>0</v>
      </c>
      <c r="G535" s="559"/>
      <c r="H535" s="433"/>
      <c r="I535" s="187">
        <f t="shared" si="114"/>
        <v>2.8784204099999933</v>
      </c>
      <c r="J535" s="187">
        <f t="shared" si="114"/>
        <v>2.6037314224999886</v>
      </c>
      <c r="K535" s="246">
        <f t="shared" si="109"/>
        <v>45031</v>
      </c>
      <c r="L535" s="148">
        <f t="shared" si="110"/>
        <v>44331</v>
      </c>
      <c r="M535" s="186">
        <f t="shared" si="104"/>
        <v>3.9241283928572102E-4</v>
      </c>
      <c r="N535" s="549">
        <f t="shared" si="111"/>
        <v>700</v>
      </c>
      <c r="O535" s="49">
        <f t="shared" si="105"/>
        <v>32</v>
      </c>
      <c r="P535" s="113">
        <f t="shared" si="106"/>
        <v>668</v>
      </c>
      <c r="Q535" s="549">
        <f t="shared" si="107"/>
        <v>2.8658631991428503</v>
      </c>
      <c r="S535" s="556">
        <f t="shared" si="108"/>
        <v>1.7512348633571633</v>
      </c>
      <c r="T535" s="433"/>
    </row>
    <row r="536" spans="2:20" x14ac:dyDescent="0.35">
      <c r="B536" s="116">
        <v>42781</v>
      </c>
      <c r="C536" s="49">
        <f t="shared" si="100"/>
        <v>4.6631302500000027</v>
      </c>
      <c r="D536" s="570" t="str">
        <f t="shared" si="101"/>
        <v>14/03/2023</v>
      </c>
      <c r="E536" s="419">
        <f t="shared" si="102"/>
        <v>6.0725530458590002</v>
      </c>
      <c r="F536" s="549">
        <f t="shared" si="103"/>
        <v>0</v>
      </c>
      <c r="G536" s="559"/>
      <c r="H536" s="433"/>
      <c r="I536" s="187">
        <f t="shared" si="114"/>
        <v>2.9179815225000238</v>
      </c>
      <c r="J536" s="187">
        <f t="shared" si="114"/>
        <v>2.643239690000021</v>
      </c>
      <c r="K536" s="246">
        <f t="shared" si="109"/>
        <v>45031</v>
      </c>
      <c r="L536" s="148">
        <f t="shared" si="110"/>
        <v>44331</v>
      </c>
      <c r="M536" s="186">
        <f t="shared" si="104"/>
        <v>3.924883321428612E-4</v>
      </c>
      <c r="N536" s="549">
        <f t="shared" si="111"/>
        <v>700</v>
      </c>
      <c r="O536" s="49">
        <f t="shared" si="105"/>
        <v>32</v>
      </c>
      <c r="P536" s="113">
        <f t="shared" si="106"/>
        <v>668</v>
      </c>
      <c r="Q536" s="549">
        <f t="shared" si="107"/>
        <v>2.9054218958714522</v>
      </c>
      <c r="S536" s="556">
        <f t="shared" si="108"/>
        <v>1.7577083541285505</v>
      </c>
      <c r="T536" s="433"/>
    </row>
    <row r="537" spans="2:20" x14ac:dyDescent="0.35">
      <c r="B537" s="116">
        <v>42782</v>
      </c>
      <c r="C537" s="49">
        <f t="shared" si="100"/>
        <v>4.6508540100000051</v>
      </c>
      <c r="D537" s="570" t="str">
        <f t="shared" si="101"/>
        <v>14/03/2023</v>
      </c>
      <c r="E537" s="419">
        <f t="shared" si="102"/>
        <v>6.0698151950718682</v>
      </c>
      <c r="F537" s="549">
        <f t="shared" si="103"/>
        <v>0</v>
      </c>
      <c r="G537" s="559"/>
      <c r="H537" s="433"/>
      <c r="I537" s="187">
        <f t="shared" si="114"/>
        <v>2.967697289999971</v>
      </c>
      <c r="J537" s="187">
        <f t="shared" si="114"/>
        <v>2.6949158224999881</v>
      </c>
      <c r="K537" s="246">
        <f t="shared" si="109"/>
        <v>45031</v>
      </c>
      <c r="L537" s="148">
        <f t="shared" si="110"/>
        <v>44331</v>
      </c>
      <c r="M537" s="186">
        <f t="shared" si="104"/>
        <v>3.8968781071426129E-4</v>
      </c>
      <c r="N537" s="549">
        <f t="shared" si="111"/>
        <v>700</v>
      </c>
      <c r="O537" s="49">
        <f t="shared" si="105"/>
        <v>32</v>
      </c>
      <c r="P537" s="113">
        <f t="shared" si="106"/>
        <v>668</v>
      </c>
      <c r="Q537" s="549">
        <f t="shared" si="107"/>
        <v>2.9552272800571147</v>
      </c>
      <c r="S537" s="556">
        <f t="shared" si="108"/>
        <v>1.6956267299428904</v>
      </c>
      <c r="T537" s="433"/>
    </row>
    <row r="538" spans="2:20" x14ac:dyDescent="0.35">
      <c r="B538" s="116">
        <v>42783</v>
      </c>
      <c r="C538" s="49">
        <f t="shared" si="100"/>
        <v>4.6631302500000027</v>
      </c>
      <c r="D538" s="570" t="str">
        <f t="shared" si="101"/>
        <v>14/03/2023</v>
      </c>
      <c r="E538" s="419">
        <f t="shared" si="102"/>
        <v>6.0670773442847361</v>
      </c>
      <c r="F538" s="549">
        <f t="shared" si="103"/>
        <v>0</v>
      </c>
      <c r="G538" s="559"/>
      <c r="H538" s="433"/>
      <c r="I538" s="187">
        <f t="shared" si="114"/>
        <v>2.9433452099999924</v>
      </c>
      <c r="J538" s="187">
        <f t="shared" si="114"/>
        <v>2.665529759999985</v>
      </c>
      <c r="K538" s="246">
        <f t="shared" si="109"/>
        <v>45031</v>
      </c>
      <c r="L538" s="148">
        <f t="shared" si="110"/>
        <v>44331</v>
      </c>
      <c r="M538" s="186">
        <f t="shared" si="104"/>
        <v>3.9687921428572484E-4</v>
      </c>
      <c r="N538" s="549">
        <f t="shared" si="111"/>
        <v>700</v>
      </c>
      <c r="O538" s="49">
        <f t="shared" si="105"/>
        <v>32</v>
      </c>
      <c r="P538" s="113">
        <f t="shared" si="106"/>
        <v>668</v>
      </c>
      <c r="Q538" s="549">
        <f t="shared" si="107"/>
        <v>2.930645075142849</v>
      </c>
      <c r="S538" s="556">
        <f t="shared" si="108"/>
        <v>1.7324851748571537</v>
      </c>
      <c r="T538" s="433"/>
    </row>
    <row r="539" spans="2:20" x14ac:dyDescent="0.35">
      <c r="B539" s="116">
        <v>42786</v>
      </c>
      <c r="C539" s="49">
        <f t="shared" si="100"/>
        <v>4.6283494400000125</v>
      </c>
      <c r="D539" s="570" t="str">
        <f t="shared" si="101"/>
        <v>14/03/2023</v>
      </c>
      <c r="E539" s="419">
        <f t="shared" si="102"/>
        <v>6.0588637919233399</v>
      </c>
      <c r="F539" s="549">
        <f t="shared" si="103"/>
        <v>0</v>
      </c>
      <c r="G539" s="559"/>
      <c r="H539" s="433"/>
      <c r="I539" s="187">
        <f t="shared" si="114"/>
        <v>2.9200105024999923</v>
      </c>
      <c r="J539" s="187">
        <f t="shared" si="114"/>
        <v>2.641213440000012</v>
      </c>
      <c r="K539" s="246">
        <f t="shared" si="109"/>
        <v>45031</v>
      </c>
      <c r="L539" s="148">
        <f t="shared" si="110"/>
        <v>44331</v>
      </c>
      <c r="M539" s="186">
        <f t="shared" si="104"/>
        <v>3.9828151785711467E-4</v>
      </c>
      <c r="N539" s="549">
        <f t="shared" si="111"/>
        <v>700</v>
      </c>
      <c r="O539" s="49">
        <f t="shared" si="105"/>
        <v>32</v>
      </c>
      <c r="P539" s="113">
        <f t="shared" si="106"/>
        <v>668</v>
      </c>
      <c r="Q539" s="549">
        <f t="shared" si="107"/>
        <v>2.9072654939285645</v>
      </c>
      <c r="S539" s="556">
        <f t="shared" si="108"/>
        <v>1.721083946071448</v>
      </c>
      <c r="T539" s="433"/>
    </row>
    <row r="540" spans="2:20" x14ac:dyDescent="0.35">
      <c r="B540" s="116">
        <v>42787</v>
      </c>
      <c r="C540" s="49">
        <f t="shared" si="100"/>
        <v>4.6170980625000135</v>
      </c>
      <c r="D540" s="570" t="str">
        <f t="shared" si="101"/>
        <v>14/03/2023</v>
      </c>
      <c r="E540" s="419">
        <f t="shared" si="102"/>
        <v>6.0561259411362078</v>
      </c>
      <c r="F540" s="549">
        <f t="shared" si="103"/>
        <v>0</v>
      </c>
      <c r="G540" s="559"/>
      <c r="H540" s="433"/>
      <c r="I540" s="187">
        <f t="shared" si="114"/>
        <v>2.9200105024999923</v>
      </c>
      <c r="J540" s="187">
        <f t="shared" si="114"/>
        <v>2.641213440000012</v>
      </c>
      <c r="K540" s="246">
        <f t="shared" si="109"/>
        <v>45031</v>
      </c>
      <c r="L540" s="148">
        <f t="shared" si="110"/>
        <v>44331</v>
      </c>
      <c r="M540" s="186">
        <f t="shared" si="104"/>
        <v>3.9828151785711467E-4</v>
      </c>
      <c r="N540" s="549">
        <f t="shared" si="111"/>
        <v>700</v>
      </c>
      <c r="O540" s="49">
        <f t="shared" si="105"/>
        <v>32</v>
      </c>
      <c r="P540" s="113">
        <f t="shared" si="106"/>
        <v>668</v>
      </c>
      <c r="Q540" s="549">
        <f t="shared" si="107"/>
        <v>2.9072654939285645</v>
      </c>
      <c r="S540" s="556">
        <f t="shared" si="108"/>
        <v>1.7098325685714491</v>
      </c>
      <c r="T540" s="433"/>
    </row>
    <row r="541" spans="2:20" x14ac:dyDescent="0.35">
      <c r="B541" s="116">
        <v>42788</v>
      </c>
      <c r="C541" s="49">
        <f t="shared" ref="C541:C545" si="115">IF(C271="","",((1+C271/200)^2-1)*100)</f>
        <v>4.6211894025000033</v>
      </c>
      <c r="D541" s="570" t="str">
        <f t="shared" si="101"/>
        <v>14/03/2023</v>
      </c>
      <c r="E541" s="419">
        <f t="shared" si="102"/>
        <v>6.0533880903490758</v>
      </c>
      <c r="F541" s="549">
        <f t="shared" si="103"/>
        <v>0</v>
      </c>
      <c r="G541" s="559"/>
      <c r="H541" s="433"/>
      <c r="I541" s="187">
        <f t="shared" si="114"/>
        <v>2.9200105024999923</v>
      </c>
      <c r="J541" s="187">
        <f t="shared" si="114"/>
        <v>2.643239690000021</v>
      </c>
      <c r="K541" s="246">
        <f t="shared" si="109"/>
        <v>45031</v>
      </c>
      <c r="L541" s="148">
        <f t="shared" si="110"/>
        <v>44331</v>
      </c>
      <c r="M541" s="186">
        <f t="shared" si="104"/>
        <v>3.9538687499995895E-4</v>
      </c>
      <c r="N541" s="549">
        <f t="shared" si="111"/>
        <v>700</v>
      </c>
      <c r="O541" s="49">
        <f t="shared" si="105"/>
        <v>32</v>
      </c>
      <c r="P541" s="113">
        <f t="shared" si="106"/>
        <v>668</v>
      </c>
      <c r="Q541" s="549">
        <f t="shared" si="107"/>
        <v>2.9073581224999936</v>
      </c>
      <c r="S541" s="556">
        <f t="shared" si="108"/>
        <v>1.7138312800000097</v>
      </c>
      <c r="T541" s="433"/>
    </row>
    <row r="542" spans="2:20" x14ac:dyDescent="0.35">
      <c r="B542" s="116">
        <v>42789</v>
      </c>
      <c r="C542" s="49">
        <f t="shared" si="115"/>
        <v>4.5506249999999859</v>
      </c>
      <c r="D542" s="570" t="str">
        <f t="shared" si="101"/>
        <v>14/03/2023</v>
      </c>
      <c r="E542" s="419">
        <f t="shared" si="102"/>
        <v>6.0506502395619437</v>
      </c>
      <c r="F542" s="549">
        <f t="shared" si="103"/>
        <v>0</v>
      </c>
      <c r="G542" s="559"/>
      <c r="H542" s="433"/>
      <c r="I542" s="187">
        <f t="shared" si="114"/>
        <v>2.8946496899999952</v>
      </c>
      <c r="J542" s="187">
        <f t="shared" si="114"/>
        <v>2.6260172024999973</v>
      </c>
      <c r="K542" s="246">
        <f t="shared" ref="K542:K545" si="116">$I$14</f>
        <v>45031</v>
      </c>
      <c r="L542" s="148">
        <f t="shared" ref="L542:L545" si="117">$J$14</f>
        <v>44331</v>
      </c>
      <c r="M542" s="186">
        <f t="shared" si="104"/>
        <v>3.8376069642856843E-4</v>
      </c>
      <c r="N542" s="549">
        <f t="shared" ref="N542:N545" si="118">K542-L542</f>
        <v>700</v>
      </c>
      <c r="O542" s="49">
        <f t="shared" si="105"/>
        <v>32</v>
      </c>
      <c r="P542" s="113">
        <f t="shared" si="106"/>
        <v>668</v>
      </c>
      <c r="Q542" s="549">
        <f t="shared" si="107"/>
        <v>2.8823693477142811</v>
      </c>
      <c r="S542" s="556">
        <f t="shared" si="108"/>
        <v>1.6682556522857048</v>
      </c>
      <c r="T542" s="433"/>
    </row>
    <row r="543" spans="2:20" x14ac:dyDescent="0.35">
      <c r="B543" s="116">
        <v>42790</v>
      </c>
      <c r="C543" s="49">
        <f t="shared" si="115"/>
        <v>4.5352880624999869</v>
      </c>
      <c r="D543" s="570" t="str">
        <f t="shared" si="101"/>
        <v>14/03/2023</v>
      </c>
      <c r="E543" s="419">
        <f t="shared" si="102"/>
        <v>6.0479123887748116</v>
      </c>
      <c r="F543" s="549">
        <f t="shared" si="103"/>
        <v>0</v>
      </c>
      <c r="G543" s="559"/>
      <c r="H543" s="433"/>
      <c r="I543" s="187">
        <f t="shared" si="114"/>
        <v>2.8682777600000042</v>
      </c>
      <c r="J543" s="187">
        <f t="shared" si="114"/>
        <v>2.6138610225000081</v>
      </c>
      <c r="K543" s="246">
        <f t="shared" si="116"/>
        <v>45031</v>
      </c>
      <c r="L543" s="148">
        <f t="shared" si="117"/>
        <v>44331</v>
      </c>
      <c r="M543" s="186">
        <f t="shared" si="104"/>
        <v>3.6345248214285163E-4</v>
      </c>
      <c r="N543" s="549">
        <f t="shared" si="118"/>
        <v>700</v>
      </c>
      <c r="O543" s="49">
        <f t="shared" si="105"/>
        <v>32</v>
      </c>
      <c r="P543" s="113">
        <f t="shared" si="106"/>
        <v>668</v>
      </c>
      <c r="Q543" s="549">
        <f t="shared" si="107"/>
        <v>2.8566472805714329</v>
      </c>
      <c r="S543" s="556">
        <f t="shared" si="108"/>
        <v>1.678640781928554</v>
      </c>
      <c r="T543" s="433"/>
    </row>
    <row r="544" spans="2:20" x14ac:dyDescent="0.35">
      <c r="B544" s="116">
        <v>42793</v>
      </c>
      <c r="C544" s="49">
        <f t="shared" si="115"/>
        <v>4.5383553600000015</v>
      </c>
      <c r="D544" s="570" t="str">
        <f t="shared" si="101"/>
        <v>14/03/2023</v>
      </c>
      <c r="E544" s="419">
        <f t="shared" si="102"/>
        <v>6.0396988364134154</v>
      </c>
      <c r="F544" s="549">
        <f t="shared" si="103"/>
        <v>0</v>
      </c>
      <c r="G544" s="559"/>
      <c r="H544" s="433"/>
      <c r="I544" s="187">
        <f t="shared" si="114"/>
        <v>2.8520505599999968</v>
      </c>
      <c r="J544" s="187">
        <f t="shared" si="114"/>
        <v>2.5996797224999924</v>
      </c>
      <c r="K544" s="246">
        <f t="shared" si="116"/>
        <v>45031</v>
      </c>
      <c r="L544" s="148">
        <f t="shared" si="117"/>
        <v>44331</v>
      </c>
      <c r="M544" s="186">
        <f t="shared" si="104"/>
        <v>3.6052976785714918E-4</v>
      </c>
      <c r="N544" s="549">
        <f t="shared" si="118"/>
        <v>700</v>
      </c>
      <c r="O544" s="49">
        <f t="shared" si="105"/>
        <v>32</v>
      </c>
      <c r="P544" s="113">
        <f t="shared" si="106"/>
        <v>668</v>
      </c>
      <c r="Q544" s="549">
        <f t="shared" si="107"/>
        <v>2.840513607428568</v>
      </c>
      <c r="S544" s="556">
        <f t="shared" si="108"/>
        <v>1.6978417525714335</v>
      </c>
      <c r="T544" s="433"/>
    </row>
    <row r="545" spans="2:20" x14ac:dyDescent="0.35">
      <c r="B545" s="116">
        <v>42794</v>
      </c>
      <c r="C545" s="64">
        <f t="shared" si="115"/>
        <v>4.536310489999984</v>
      </c>
      <c r="D545" s="571" t="str">
        <f t="shared" si="101"/>
        <v>14/03/2023</v>
      </c>
      <c r="E545" s="421">
        <f t="shared" si="102"/>
        <v>6.0369609856262834</v>
      </c>
      <c r="F545" s="552">
        <f t="shared" si="103"/>
        <v>0</v>
      </c>
      <c r="G545" s="559"/>
      <c r="H545" s="433"/>
      <c r="I545" s="188">
        <f t="shared" ref="I545:J545" si="119">IF(I275="","",((1+I275/200)^2-1)*100)</f>
        <v>2.8662492899999892</v>
      </c>
      <c r="J545" s="188">
        <f t="shared" si="119"/>
        <v>2.6148740100000012</v>
      </c>
      <c r="K545" s="541">
        <f t="shared" si="116"/>
        <v>45031</v>
      </c>
      <c r="L545" s="147">
        <f t="shared" si="117"/>
        <v>44331</v>
      </c>
      <c r="M545" s="55">
        <f t="shared" si="104"/>
        <v>3.5910754285712568E-4</v>
      </c>
      <c r="N545" s="552">
        <f t="shared" si="118"/>
        <v>700</v>
      </c>
      <c r="O545" s="64">
        <f t="shared" si="105"/>
        <v>32</v>
      </c>
      <c r="P545" s="114">
        <f t="shared" si="106"/>
        <v>668</v>
      </c>
      <c r="Q545" s="552">
        <f t="shared" si="107"/>
        <v>2.854757848628561</v>
      </c>
      <c r="S545" s="557">
        <f t="shared" si="108"/>
        <v>1.681552641371423</v>
      </c>
      <c r="T545" s="433"/>
    </row>
    <row r="546" spans="2:20" ht="15" thickBot="1" x14ac:dyDescent="0.4">
      <c r="C546" s="276" t="s">
        <v>437</v>
      </c>
      <c r="D546" s="577" t="s">
        <v>63</v>
      </c>
      <c r="E546" s="572">
        <f>AVERAGE(E285:E545)</f>
        <v>6.5363407732592753</v>
      </c>
      <c r="S546" s="573">
        <f>AVERAGE(S285:S545)</f>
        <v>1.6749587241576689</v>
      </c>
    </row>
    <row r="547" spans="2:20" ht="15" thickTop="1" x14ac:dyDescent="0.35">
      <c r="D547" s="276" t="s">
        <v>437</v>
      </c>
      <c r="S547" s="186"/>
    </row>
    <row r="548" spans="2:20" x14ac:dyDescent="0.35">
      <c r="D548" s="276" t="s">
        <v>437</v>
      </c>
    </row>
    <row r="549" spans="2:20" x14ac:dyDescent="0.35">
      <c r="D549" s="276" t="s">
        <v>437</v>
      </c>
    </row>
  </sheetData>
  <mergeCells count="28">
    <mergeCell ref="C10:F10"/>
    <mergeCell ref="I10:S10"/>
    <mergeCell ref="I279:Q279"/>
    <mergeCell ref="I280:Q280"/>
    <mergeCell ref="S279:S280"/>
    <mergeCell ref="K11:K14"/>
    <mergeCell ref="L11:L14"/>
    <mergeCell ref="C279:F279"/>
    <mergeCell ref="F11:F14"/>
    <mergeCell ref="E11:E14"/>
    <mergeCell ref="D11:D14"/>
    <mergeCell ref="S11:S14"/>
    <mergeCell ref="M11:M14"/>
    <mergeCell ref="N11:N14"/>
    <mergeCell ref="O11:O14"/>
    <mergeCell ref="P11:P14"/>
    <mergeCell ref="S281:S284"/>
    <mergeCell ref="M281:M284"/>
    <mergeCell ref="N281:N284"/>
    <mergeCell ref="O281:O284"/>
    <mergeCell ref="P281:P284"/>
    <mergeCell ref="D281:D284"/>
    <mergeCell ref="C280:F280"/>
    <mergeCell ref="Q11:Q14"/>
    <mergeCell ref="R11:R14"/>
    <mergeCell ref="Q281:Q284"/>
    <mergeCell ref="F281:F284"/>
    <mergeCell ref="E281:E28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3" tint="-0.499984740745262"/>
  </sheetPr>
  <dimension ref="A1:CN549"/>
  <sheetViews>
    <sheetView zoomScale="90" zoomScaleNormal="90" workbookViewId="0">
      <selection activeCell="A3" sqref="A3:XFD5"/>
    </sheetView>
  </sheetViews>
  <sheetFormatPr defaultColWidth="9.1796875" defaultRowHeight="14.5" x14ac:dyDescent="0.35"/>
  <cols>
    <col min="1" max="1" width="4.54296875" style="433" customWidth="1"/>
    <col min="2" max="2" width="28.81640625" style="433" customWidth="1"/>
    <col min="3" max="3" width="35.81640625" style="433" customWidth="1"/>
    <col min="4" max="4" width="28.453125" style="433" customWidth="1"/>
    <col min="5" max="5" width="22.7265625" style="433" customWidth="1"/>
    <col min="6" max="6" width="17.81640625" style="433" customWidth="1"/>
    <col min="7" max="7" width="16.81640625" style="433" customWidth="1"/>
    <col min="8" max="8" width="15.54296875" style="433" customWidth="1"/>
    <col min="9" max="9" width="19.81640625" style="433" customWidth="1"/>
    <col min="10" max="11" width="28.453125" style="433" customWidth="1"/>
    <col min="12" max="12" width="18" style="433" customWidth="1"/>
    <col min="13" max="13" width="21" style="433" customWidth="1"/>
    <col min="14" max="14" width="28.453125" style="433" customWidth="1"/>
    <col min="15" max="15" width="20.1796875" style="433" customWidth="1"/>
    <col min="16" max="16" width="29" style="433" customWidth="1"/>
    <col min="17" max="17" width="29.26953125" style="433" customWidth="1"/>
    <col min="18" max="18" width="22" style="433" customWidth="1"/>
    <col min="19" max="19" width="15.453125" style="433" customWidth="1"/>
    <col min="20" max="20" width="19.26953125" style="433" customWidth="1"/>
    <col min="21" max="21" width="11" style="433" customWidth="1"/>
    <col min="22" max="22" width="9.1796875" style="433" customWidth="1"/>
    <col min="23" max="16384" width="9.1796875" style="433"/>
  </cols>
  <sheetData>
    <row r="1" spans="1:92" ht="23.5" x14ac:dyDescent="0.55000000000000004">
      <c r="A1" s="84" t="s">
        <v>764</v>
      </c>
    </row>
    <row r="4" spans="1:92" s="527" customFormat="1" x14ac:dyDescent="0.35">
      <c r="B4" s="526" t="s">
        <v>778</v>
      </c>
    </row>
    <row r="5" spans="1:92" x14ac:dyDescent="0.35">
      <c r="B5" s="189"/>
    </row>
    <row r="6" spans="1:92" s="276" customFormat="1" x14ac:dyDescent="0.35">
      <c r="B6" s="433" t="s">
        <v>513</v>
      </c>
      <c r="C6" s="194">
        <f>Inputs!C17</f>
        <v>42795</v>
      </c>
      <c r="H6" s="555"/>
      <c r="I6" s="555"/>
    </row>
    <row r="7" spans="1:92" s="276" customFormat="1" x14ac:dyDescent="0.35">
      <c r="B7" s="433" t="s">
        <v>514</v>
      </c>
      <c r="C7" s="203">
        <v>5</v>
      </c>
      <c r="H7" s="555"/>
      <c r="I7" s="555"/>
    </row>
    <row r="8" spans="1:92" s="276" customFormat="1" x14ac:dyDescent="0.35">
      <c r="B8" s="433" t="s">
        <v>515</v>
      </c>
      <c r="C8" s="204">
        <f>C6+(365.25*C7)</f>
        <v>44621.25</v>
      </c>
    </row>
    <row r="9" spans="1:92" s="276" customFormat="1" x14ac:dyDescent="0.35">
      <c r="B9" s="433"/>
      <c r="C9" s="204"/>
    </row>
    <row r="10" spans="1:92" s="276" customFormat="1" x14ac:dyDescent="0.35">
      <c r="B10" s="433"/>
      <c r="C10" s="668" t="s">
        <v>779</v>
      </c>
      <c r="D10" s="669"/>
      <c r="E10" s="669"/>
      <c r="F10" s="670"/>
      <c r="I10" s="668" t="s">
        <v>59</v>
      </c>
      <c r="J10" s="669"/>
      <c r="K10" s="669"/>
      <c r="L10" s="669"/>
      <c r="M10" s="669"/>
      <c r="N10" s="669"/>
      <c r="O10" s="669"/>
      <c r="P10" s="669"/>
      <c r="Q10" s="669"/>
      <c r="R10" s="669"/>
      <c r="S10" s="670"/>
    </row>
    <row r="11" spans="1:92" ht="15" customHeight="1" x14ac:dyDescent="0.35">
      <c r="B11" s="206" t="s">
        <v>102</v>
      </c>
      <c r="C11" s="214" t="s">
        <v>144</v>
      </c>
      <c r="D11" s="665" t="s">
        <v>732</v>
      </c>
      <c r="E11" s="659" t="s">
        <v>775</v>
      </c>
      <c r="F11" s="662" t="s">
        <v>602</v>
      </c>
      <c r="G11" s="532"/>
      <c r="I11" s="212" t="s">
        <v>297</v>
      </c>
      <c r="J11" s="212" t="s">
        <v>296</v>
      </c>
      <c r="K11" s="659" t="s">
        <v>727</v>
      </c>
      <c r="L11" s="659" t="s">
        <v>727</v>
      </c>
      <c r="M11" s="659" t="s">
        <v>731</v>
      </c>
      <c r="N11" s="662" t="s">
        <v>603</v>
      </c>
      <c r="O11" s="662" t="s">
        <v>602</v>
      </c>
      <c r="P11" s="662" t="s">
        <v>725</v>
      </c>
      <c r="Q11" s="662" t="s">
        <v>604</v>
      </c>
      <c r="R11" s="662" t="s">
        <v>604</v>
      </c>
      <c r="S11" s="662" t="s">
        <v>726</v>
      </c>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row>
    <row r="12" spans="1:92" ht="15" customHeight="1" x14ac:dyDescent="0.35">
      <c r="B12" s="206" t="s">
        <v>112</v>
      </c>
      <c r="C12" s="191" t="s">
        <v>1</v>
      </c>
      <c r="D12" s="666"/>
      <c r="E12" s="660"/>
      <c r="F12" s="663"/>
      <c r="G12" s="532"/>
      <c r="I12" s="22" t="s">
        <v>45</v>
      </c>
      <c r="J12" s="22" t="s">
        <v>45</v>
      </c>
      <c r="K12" s="660"/>
      <c r="L12" s="660"/>
      <c r="M12" s="660"/>
      <c r="N12" s="663"/>
      <c r="O12" s="663"/>
      <c r="P12" s="663"/>
      <c r="Q12" s="663"/>
      <c r="R12" s="663"/>
      <c r="S12" s="663"/>
    </row>
    <row r="13" spans="1:92" x14ac:dyDescent="0.35">
      <c r="B13" s="206" t="s">
        <v>108</v>
      </c>
      <c r="C13" s="191" t="s">
        <v>188</v>
      </c>
      <c r="D13" s="666"/>
      <c r="E13" s="660"/>
      <c r="F13" s="663"/>
      <c r="G13" s="532"/>
      <c r="I13" s="22" t="s">
        <v>188</v>
      </c>
      <c r="J13" s="22" t="s">
        <v>188</v>
      </c>
      <c r="K13" s="660"/>
      <c r="L13" s="660"/>
      <c r="M13" s="660"/>
      <c r="N13" s="663"/>
      <c r="O13" s="663"/>
      <c r="P13" s="663"/>
      <c r="Q13" s="663"/>
      <c r="R13" s="663"/>
      <c r="S13" s="663"/>
    </row>
    <row r="14" spans="1:92" x14ac:dyDescent="0.35">
      <c r="B14" s="206" t="s">
        <v>318</v>
      </c>
      <c r="C14" s="217" t="s">
        <v>253</v>
      </c>
      <c r="D14" s="666"/>
      <c r="E14" s="661"/>
      <c r="F14" s="664"/>
      <c r="G14" s="532"/>
      <c r="I14" s="192" t="s">
        <v>254</v>
      </c>
      <c r="J14" s="193" t="s">
        <v>312</v>
      </c>
      <c r="K14" s="660"/>
      <c r="L14" s="660"/>
      <c r="M14" s="661"/>
      <c r="N14" s="663"/>
      <c r="O14" s="664"/>
      <c r="P14" s="664"/>
      <c r="Q14" s="664"/>
      <c r="R14" s="664"/>
      <c r="S14" s="663"/>
    </row>
    <row r="15" spans="1:92" x14ac:dyDescent="0.35">
      <c r="B15" s="116">
        <v>42430</v>
      </c>
      <c r="C15" s="186">
        <v>3.9350000000000001</v>
      </c>
      <c r="D15" s="565" t="str">
        <f t="shared" ref="D15:D78" si="0">C$14</f>
        <v>11/06/2020</v>
      </c>
      <c r="E15" s="433">
        <f t="shared" ref="E15:E78" si="1">IF(C15="","",($C$14-B15)/365.25)</f>
        <v>4.2792607802874745</v>
      </c>
      <c r="F15" s="92">
        <f t="shared" ref="F15:F78" si="2">C$14-D15</f>
        <v>0</v>
      </c>
      <c r="G15" s="152"/>
      <c r="H15" s="183"/>
      <c r="I15" s="187">
        <v>2.452</v>
      </c>
      <c r="J15" s="187">
        <v>2.3759999999999999</v>
      </c>
      <c r="K15" s="524" t="str">
        <f t="shared" ref="K15:K78" si="3">$I$14</f>
        <v>15/05/2021</v>
      </c>
      <c r="L15" s="544" t="str">
        <f t="shared" ref="L15:L78" si="4">$J$14</f>
        <v>15/04/2020</v>
      </c>
      <c r="M15" s="186">
        <f t="shared" ref="M15:M78" si="5">IF(I15="","",(J15-I15)/($J$14-$I$14))</f>
        <v>1.924050632911394E-4</v>
      </c>
      <c r="N15" s="546">
        <f>K15-L15</f>
        <v>395</v>
      </c>
      <c r="O15" s="49">
        <f t="shared" ref="O15:O78" si="6">K15-D15</f>
        <v>338</v>
      </c>
      <c r="P15" s="113">
        <f t="shared" ref="P15:P78" si="7">D15-L15</f>
        <v>57</v>
      </c>
      <c r="Q15" s="549">
        <f t="shared" ref="Q15:Q78" si="8">IF(I15="","",I15-(O15*M15))</f>
        <v>2.3869670886075949</v>
      </c>
      <c r="R15" s="186">
        <f t="shared" ref="R15:R78" si="9">IFERROR(C15-Q15,"")</f>
        <v>1.5480329113924052</v>
      </c>
      <c r="S15" s="92">
        <f>IF(R15="","",((1+R15/200)^2-1)*100)</f>
        <v>1.5540239261292665</v>
      </c>
    </row>
    <row r="16" spans="1:92" x14ac:dyDescent="0.35">
      <c r="B16" s="116">
        <v>42431</v>
      </c>
      <c r="C16" s="186">
        <v>3.9569999999999999</v>
      </c>
      <c r="D16" s="344" t="str">
        <f t="shared" si="0"/>
        <v>11/06/2020</v>
      </c>
      <c r="E16" s="433">
        <f t="shared" si="1"/>
        <v>4.2765229295003424</v>
      </c>
      <c r="F16" s="549">
        <f t="shared" si="2"/>
        <v>0</v>
      </c>
      <c r="G16" s="559"/>
      <c r="I16" s="187">
        <v>2.5</v>
      </c>
      <c r="J16" s="187">
        <v>2.42</v>
      </c>
      <c r="K16" s="246" t="str">
        <f t="shared" si="3"/>
        <v>15/05/2021</v>
      </c>
      <c r="L16" s="148" t="str">
        <f t="shared" si="4"/>
        <v>15/04/2020</v>
      </c>
      <c r="M16" s="186">
        <f t="shared" si="5"/>
        <v>2.0253164556962043E-4</v>
      </c>
      <c r="N16" s="549">
        <f t="shared" ref="N16:N79" si="10">K16-L16</f>
        <v>395</v>
      </c>
      <c r="O16" s="49">
        <f t="shared" si="6"/>
        <v>338</v>
      </c>
      <c r="P16" s="113">
        <f t="shared" si="7"/>
        <v>57</v>
      </c>
      <c r="Q16" s="549">
        <f t="shared" si="8"/>
        <v>2.4315443037974682</v>
      </c>
      <c r="R16" s="186">
        <f t="shared" si="9"/>
        <v>1.5254556962025316</v>
      </c>
      <c r="S16" s="113">
        <f t="shared" ref="S16:S79" si="11">IF(R16="","",((1+R16/200)^2-1)*100)</f>
        <v>1.5312732339052504</v>
      </c>
    </row>
    <row r="17" spans="2:19" x14ac:dyDescent="0.35">
      <c r="B17" s="116">
        <v>42432</v>
      </c>
      <c r="C17" s="186">
        <v>3.9340000000000002</v>
      </c>
      <c r="D17" s="344" t="str">
        <f t="shared" si="0"/>
        <v>11/06/2020</v>
      </c>
      <c r="E17" s="433">
        <f t="shared" si="1"/>
        <v>4.2737850787132103</v>
      </c>
      <c r="F17" s="549">
        <f t="shared" si="2"/>
        <v>0</v>
      </c>
      <c r="G17" s="559"/>
      <c r="I17" s="187">
        <v>2.516</v>
      </c>
      <c r="J17" s="187">
        <v>2.427</v>
      </c>
      <c r="K17" s="246" t="str">
        <f t="shared" si="3"/>
        <v>15/05/2021</v>
      </c>
      <c r="L17" s="148" t="str">
        <f t="shared" si="4"/>
        <v>15/04/2020</v>
      </c>
      <c r="M17" s="186">
        <f t="shared" si="5"/>
        <v>2.2531645569620246E-4</v>
      </c>
      <c r="N17" s="549">
        <f t="shared" si="10"/>
        <v>395</v>
      </c>
      <c r="O17" s="49">
        <f t="shared" si="6"/>
        <v>338</v>
      </c>
      <c r="P17" s="113">
        <f t="shared" si="7"/>
        <v>57</v>
      </c>
      <c r="Q17" s="549">
        <f t="shared" si="8"/>
        <v>2.4398430379746836</v>
      </c>
      <c r="R17" s="186">
        <f t="shared" si="9"/>
        <v>1.4941569620253166</v>
      </c>
      <c r="S17" s="113">
        <f t="shared" si="11"/>
        <v>1.4997382245932167</v>
      </c>
    </row>
    <row r="18" spans="2:19" x14ac:dyDescent="0.35">
      <c r="B18" s="116">
        <v>42433</v>
      </c>
      <c r="C18" s="186">
        <v>3.952</v>
      </c>
      <c r="D18" s="344" t="str">
        <f t="shared" si="0"/>
        <v>11/06/2020</v>
      </c>
      <c r="E18" s="433">
        <f t="shared" si="1"/>
        <v>4.2710472279260783</v>
      </c>
      <c r="F18" s="549">
        <f t="shared" si="2"/>
        <v>0</v>
      </c>
      <c r="G18" s="559"/>
      <c r="I18" s="187">
        <v>2.5140000000000002</v>
      </c>
      <c r="J18" s="187">
        <v>2.4220000000000002</v>
      </c>
      <c r="K18" s="246" t="str">
        <f t="shared" si="3"/>
        <v>15/05/2021</v>
      </c>
      <c r="L18" s="148" t="str">
        <f t="shared" si="4"/>
        <v>15/04/2020</v>
      </c>
      <c r="M18" s="186">
        <f t="shared" si="5"/>
        <v>2.329113924050635E-4</v>
      </c>
      <c r="N18" s="549">
        <f t="shared" si="10"/>
        <v>395</v>
      </c>
      <c r="O18" s="49">
        <f t="shared" si="6"/>
        <v>338</v>
      </c>
      <c r="P18" s="113">
        <f t="shared" si="7"/>
        <v>57</v>
      </c>
      <c r="Q18" s="549">
        <f t="shared" si="8"/>
        <v>2.4352759493670888</v>
      </c>
      <c r="R18" s="186">
        <f t="shared" si="9"/>
        <v>1.5167240506329112</v>
      </c>
      <c r="S18" s="113">
        <f t="shared" si="11"/>
        <v>1.5224751802473291</v>
      </c>
    </row>
    <row r="19" spans="2:19" x14ac:dyDescent="0.35">
      <c r="B19" s="116">
        <v>42436</v>
      </c>
      <c r="C19" s="186">
        <v>3.9130000000000003</v>
      </c>
      <c r="D19" s="344" t="str">
        <f t="shared" si="0"/>
        <v>11/06/2020</v>
      </c>
      <c r="E19" s="433">
        <f t="shared" si="1"/>
        <v>4.2628336755646821</v>
      </c>
      <c r="F19" s="549">
        <f t="shared" si="2"/>
        <v>0</v>
      </c>
      <c r="G19" s="559"/>
      <c r="I19" s="187">
        <v>2.532</v>
      </c>
      <c r="J19" s="187">
        <v>2.4390000000000001</v>
      </c>
      <c r="K19" s="246" t="str">
        <f t="shared" si="3"/>
        <v>15/05/2021</v>
      </c>
      <c r="L19" s="148" t="str">
        <f t="shared" si="4"/>
        <v>15/04/2020</v>
      </c>
      <c r="M19" s="186">
        <f t="shared" si="5"/>
        <v>2.3544303797468349E-4</v>
      </c>
      <c r="N19" s="549">
        <f t="shared" si="10"/>
        <v>395</v>
      </c>
      <c r="O19" s="49">
        <f t="shared" si="6"/>
        <v>338</v>
      </c>
      <c r="P19" s="113">
        <f t="shared" si="7"/>
        <v>57</v>
      </c>
      <c r="Q19" s="549">
        <f t="shared" si="8"/>
        <v>2.4524202531645569</v>
      </c>
      <c r="R19" s="186">
        <f t="shared" si="9"/>
        <v>1.4605797468354433</v>
      </c>
      <c r="S19" s="113">
        <f t="shared" si="11"/>
        <v>1.4659129798276105</v>
      </c>
    </row>
    <row r="20" spans="2:19" x14ac:dyDescent="0.35">
      <c r="B20" s="116">
        <v>42437</v>
      </c>
      <c r="C20" s="186">
        <v>3.8660000000000001</v>
      </c>
      <c r="D20" s="344" t="str">
        <f t="shared" si="0"/>
        <v>11/06/2020</v>
      </c>
      <c r="E20" s="433">
        <f t="shared" si="1"/>
        <v>4.26009582477755</v>
      </c>
      <c r="F20" s="549">
        <f t="shared" si="2"/>
        <v>0</v>
      </c>
      <c r="G20" s="559"/>
      <c r="I20" s="187">
        <v>2.5089999999999999</v>
      </c>
      <c r="J20" s="187">
        <v>2.415</v>
      </c>
      <c r="K20" s="246" t="str">
        <f t="shared" si="3"/>
        <v>15/05/2021</v>
      </c>
      <c r="L20" s="148" t="str">
        <f t="shared" si="4"/>
        <v>15/04/2020</v>
      </c>
      <c r="M20" s="186">
        <f t="shared" si="5"/>
        <v>2.3797468354430344E-4</v>
      </c>
      <c r="N20" s="549">
        <f t="shared" si="10"/>
        <v>395</v>
      </c>
      <c r="O20" s="49">
        <f t="shared" si="6"/>
        <v>338</v>
      </c>
      <c r="P20" s="113">
        <f t="shared" si="7"/>
        <v>57</v>
      </c>
      <c r="Q20" s="549">
        <f t="shared" si="8"/>
        <v>2.4285645569620256</v>
      </c>
      <c r="R20" s="186">
        <f t="shared" si="9"/>
        <v>1.4374354430379745</v>
      </c>
      <c r="S20" s="113">
        <f t="shared" si="11"/>
        <v>1.4426009946702401</v>
      </c>
    </row>
    <row r="21" spans="2:19" x14ac:dyDescent="0.35">
      <c r="B21" s="116">
        <v>42438</v>
      </c>
      <c r="C21" s="186">
        <v>3.7240000000000002</v>
      </c>
      <c r="D21" s="344" t="str">
        <f t="shared" si="0"/>
        <v>11/06/2020</v>
      </c>
      <c r="E21" s="433">
        <f t="shared" si="1"/>
        <v>4.2573579739904179</v>
      </c>
      <c r="F21" s="549">
        <f t="shared" si="2"/>
        <v>0</v>
      </c>
      <c r="G21" s="559"/>
      <c r="I21" s="187">
        <v>2.4849999999999999</v>
      </c>
      <c r="J21" s="187">
        <v>2.3940000000000001</v>
      </c>
      <c r="K21" s="246" t="str">
        <f t="shared" si="3"/>
        <v>15/05/2021</v>
      </c>
      <c r="L21" s="148" t="str">
        <f t="shared" si="4"/>
        <v>15/04/2020</v>
      </c>
      <c r="M21" s="186">
        <f t="shared" si="5"/>
        <v>2.303797468354424E-4</v>
      </c>
      <c r="N21" s="549">
        <f t="shared" si="10"/>
        <v>395</v>
      </c>
      <c r="O21" s="49">
        <f t="shared" si="6"/>
        <v>338</v>
      </c>
      <c r="P21" s="113">
        <f t="shared" si="7"/>
        <v>57</v>
      </c>
      <c r="Q21" s="549">
        <f t="shared" si="8"/>
        <v>2.4071316455696206</v>
      </c>
      <c r="R21" s="186">
        <f t="shared" si="9"/>
        <v>1.3168683544303796</v>
      </c>
      <c r="S21" s="113">
        <f t="shared" si="11"/>
        <v>1.3212037100876151</v>
      </c>
    </row>
    <row r="22" spans="2:19" x14ac:dyDescent="0.35">
      <c r="B22" s="116">
        <v>42439</v>
      </c>
      <c r="C22" s="186">
        <v>3.7189999999999999</v>
      </c>
      <c r="D22" s="344" t="str">
        <f t="shared" si="0"/>
        <v>11/06/2020</v>
      </c>
      <c r="E22" s="433">
        <f t="shared" si="1"/>
        <v>4.2546201232032859</v>
      </c>
      <c r="F22" s="549">
        <f t="shared" si="2"/>
        <v>0</v>
      </c>
      <c r="G22" s="559"/>
      <c r="I22" s="187">
        <v>2.355</v>
      </c>
      <c r="J22" s="187">
        <v>2.2330000000000001</v>
      </c>
      <c r="K22" s="246" t="str">
        <f t="shared" si="3"/>
        <v>15/05/2021</v>
      </c>
      <c r="L22" s="148" t="str">
        <f t="shared" si="4"/>
        <v>15/04/2020</v>
      </c>
      <c r="M22" s="186">
        <f t="shared" si="5"/>
        <v>3.0886075949367059E-4</v>
      </c>
      <c r="N22" s="549">
        <f t="shared" si="10"/>
        <v>395</v>
      </c>
      <c r="O22" s="49">
        <f t="shared" si="6"/>
        <v>338</v>
      </c>
      <c r="P22" s="113">
        <f t="shared" si="7"/>
        <v>57</v>
      </c>
      <c r="Q22" s="549">
        <f t="shared" si="8"/>
        <v>2.2506050632911392</v>
      </c>
      <c r="R22" s="186">
        <f t="shared" si="9"/>
        <v>1.4683949367088607</v>
      </c>
      <c r="S22" s="113">
        <f t="shared" si="11"/>
        <v>1.4737853959342573</v>
      </c>
    </row>
    <row r="23" spans="2:19" x14ac:dyDescent="0.35">
      <c r="B23" s="116">
        <v>42440</v>
      </c>
      <c r="C23" s="186">
        <v>3.7469999999999999</v>
      </c>
      <c r="D23" s="344" t="str">
        <f t="shared" si="0"/>
        <v>11/06/2020</v>
      </c>
      <c r="E23" s="433">
        <f t="shared" si="1"/>
        <v>4.2518822724161529</v>
      </c>
      <c r="F23" s="549">
        <f t="shared" si="2"/>
        <v>0</v>
      </c>
      <c r="G23" s="559"/>
      <c r="I23" s="187">
        <v>2.415</v>
      </c>
      <c r="J23" s="187">
        <v>2.2749999999999999</v>
      </c>
      <c r="K23" s="246" t="str">
        <f t="shared" si="3"/>
        <v>15/05/2021</v>
      </c>
      <c r="L23" s="148" t="str">
        <f t="shared" si="4"/>
        <v>15/04/2020</v>
      </c>
      <c r="M23" s="186">
        <f t="shared" si="5"/>
        <v>3.5443037974683574E-4</v>
      </c>
      <c r="N23" s="549">
        <f t="shared" si="10"/>
        <v>395</v>
      </c>
      <c r="O23" s="49">
        <f t="shared" si="6"/>
        <v>338</v>
      </c>
      <c r="P23" s="113">
        <f t="shared" si="7"/>
        <v>57</v>
      </c>
      <c r="Q23" s="549">
        <f t="shared" si="8"/>
        <v>2.2952025316455695</v>
      </c>
      <c r="R23" s="186">
        <f t="shared" si="9"/>
        <v>1.4517974683544304</v>
      </c>
      <c r="S23" s="113">
        <f t="shared" si="11"/>
        <v>1.457066758077219</v>
      </c>
    </row>
    <row r="24" spans="2:19" x14ac:dyDescent="0.35">
      <c r="B24" s="116">
        <v>42443</v>
      </c>
      <c r="C24" s="186">
        <v>3.7930000000000001</v>
      </c>
      <c r="D24" s="344" t="str">
        <f t="shared" si="0"/>
        <v>11/06/2020</v>
      </c>
      <c r="E24" s="433">
        <f t="shared" si="1"/>
        <v>4.2436687200547567</v>
      </c>
      <c r="F24" s="549">
        <f t="shared" si="2"/>
        <v>0</v>
      </c>
      <c r="G24" s="559"/>
      <c r="I24" s="187">
        <v>2.452</v>
      </c>
      <c r="J24" s="187">
        <v>2.3130000000000002</v>
      </c>
      <c r="K24" s="246" t="str">
        <f t="shared" si="3"/>
        <v>15/05/2021</v>
      </c>
      <c r="L24" s="148" t="str">
        <f t="shared" si="4"/>
        <v>15/04/2020</v>
      </c>
      <c r="M24" s="186">
        <f t="shared" si="5"/>
        <v>3.5189873417721464E-4</v>
      </c>
      <c r="N24" s="549">
        <f t="shared" si="10"/>
        <v>395</v>
      </c>
      <c r="O24" s="49">
        <f t="shared" si="6"/>
        <v>338</v>
      </c>
      <c r="P24" s="113">
        <f t="shared" si="7"/>
        <v>57</v>
      </c>
      <c r="Q24" s="549">
        <f t="shared" si="8"/>
        <v>2.3330582278481016</v>
      </c>
      <c r="R24" s="186">
        <f t="shared" si="9"/>
        <v>1.4599417721518986</v>
      </c>
      <c r="S24" s="113">
        <f t="shared" si="11"/>
        <v>1.465270347097114</v>
      </c>
    </row>
    <row r="25" spans="2:19" x14ac:dyDescent="0.35">
      <c r="B25" s="116">
        <v>42444</v>
      </c>
      <c r="C25" s="186">
        <v>3.7589999999999999</v>
      </c>
      <c r="D25" s="344" t="str">
        <f t="shared" si="0"/>
        <v>11/06/2020</v>
      </c>
      <c r="E25" s="433">
        <f t="shared" si="1"/>
        <v>4.2409308692676246</v>
      </c>
      <c r="F25" s="549">
        <f t="shared" si="2"/>
        <v>0</v>
      </c>
      <c r="G25" s="559"/>
      <c r="I25" s="187">
        <v>2.4529999999999998</v>
      </c>
      <c r="J25" s="187">
        <v>2.3140000000000001</v>
      </c>
      <c r="K25" s="246" t="str">
        <f t="shared" si="3"/>
        <v>15/05/2021</v>
      </c>
      <c r="L25" s="148" t="str">
        <f t="shared" si="4"/>
        <v>15/04/2020</v>
      </c>
      <c r="M25" s="186">
        <f t="shared" si="5"/>
        <v>3.5189873417721464E-4</v>
      </c>
      <c r="N25" s="549">
        <f t="shared" si="10"/>
        <v>395</v>
      </c>
      <c r="O25" s="49">
        <f t="shared" si="6"/>
        <v>338</v>
      </c>
      <c r="P25" s="113">
        <f t="shared" si="7"/>
        <v>57</v>
      </c>
      <c r="Q25" s="549">
        <f t="shared" si="8"/>
        <v>2.3340582278481015</v>
      </c>
      <c r="R25" s="186">
        <f t="shared" si="9"/>
        <v>1.4249417721518984</v>
      </c>
      <c r="S25" s="113">
        <f t="shared" si="11"/>
        <v>1.4300179197869634</v>
      </c>
    </row>
    <row r="26" spans="2:19" x14ac:dyDescent="0.35">
      <c r="B26" s="116">
        <v>42445</v>
      </c>
      <c r="C26" s="186">
        <v>3.738</v>
      </c>
      <c r="D26" s="344" t="str">
        <f t="shared" si="0"/>
        <v>11/06/2020</v>
      </c>
      <c r="E26" s="433">
        <f t="shared" si="1"/>
        <v>4.2381930184804926</v>
      </c>
      <c r="F26" s="549">
        <f t="shared" si="2"/>
        <v>0</v>
      </c>
      <c r="G26" s="559"/>
      <c r="I26" s="187">
        <v>2.484</v>
      </c>
      <c r="J26" s="187">
        <v>2.3449999999999998</v>
      </c>
      <c r="K26" s="246" t="str">
        <f t="shared" si="3"/>
        <v>15/05/2021</v>
      </c>
      <c r="L26" s="148" t="str">
        <f t="shared" si="4"/>
        <v>15/04/2020</v>
      </c>
      <c r="M26" s="186">
        <f t="shared" si="5"/>
        <v>3.5189873417721578E-4</v>
      </c>
      <c r="N26" s="549">
        <f t="shared" si="10"/>
        <v>395</v>
      </c>
      <c r="O26" s="49">
        <f t="shared" si="6"/>
        <v>338</v>
      </c>
      <c r="P26" s="113">
        <f t="shared" si="7"/>
        <v>57</v>
      </c>
      <c r="Q26" s="549">
        <f t="shared" si="8"/>
        <v>2.3650582278481012</v>
      </c>
      <c r="R26" s="186">
        <f t="shared" si="9"/>
        <v>1.3729417721518988</v>
      </c>
      <c r="S26" s="113">
        <f t="shared" si="11"/>
        <v>1.37765419492617</v>
      </c>
    </row>
    <row r="27" spans="2:19" x14ac:dyDescent="0.35">
      <c r="B27" s="116">
        <v>42446</v>
      </c>
      <c r="C27" s="186">
        <v>3.7320000000000002</v>
      </c>
      <c r="D27" s="344" t="str">
        <f t="shared" si="0"/>
        <v>11/06/2020</v>
      </c>
      <c r="E27" s="433">
        <f t="shared" si="1"/>
        <v>4.2354551676933605</v>
      </c>
      <c r="F27" s="549">
        <f t="shared" si="2"/>
        <v>0</v>
      </c>
      <c r="G27" s="559"/>
      <c r="I27" s="187">
        <v>2.427</v>
      </c>
      <c r="J27" s="187">
        <v>2.2959999999999998</v>
      </c>
      <c r="K27" s="246" t="str">
        <f t="shared" si="3"/>
        <v>15/05/2021</v>
      </c>
      <c r="L27" s="148" t="str">
        <f t="shared" si="4"/>
        <v>15/04/2020</v>
      </c>
      <c r="M27" s="186">
        <f t="shared" si="5"/>
        <v>3.3164556962025373E-4</v>
      </c>
      <c r="N27" s="549">
        <f t="shared" si="10"/>
        <v>395</v>
      </c>
      <c r="O27" s="49">
        <f t="shared" si="6"/>
        <v>338</v>
      </c>
      <c r="P27" s="113">
        <f t="shared" si="7"/>
        <v>57</v>
      </c>
      <c r="Q27" s="549">
        <f t="shared" si="8"/>
        <v>2.3149037974683542</v>
      </c>
      <c r="R27" s="186">
        <f t="shared" si="9"/>
        <v>1.417096202531646</v>
      </c>
      <c r="S27" s="113">
        <f t="shared" si="11"/>
        <v>1.4221166066497037</v>
      </c>
    </row>
    <row r="28" spans="2:19" x14ac:dyDescent="0.35">
      <c r="B28" s="116">
        <v>42447</v>
      </c>
      <c r="C28" s="186">
        <v>3.7119999999999997</v>
      </c>
      <c r="D28" s="344" t="str">
        <f t="shared" si="0"/>
        <v>11/06/2020</v>
      </c>
      <c r="E28" s="433">
        <f t="shared" si="1"/>
        <v>4.2327173169062284</v>
      </c>
      <c r="F28" s="549">
        <f t="shared" si="2"/>
        <v>0</v>
      </c>
      <c r="G28" s="559"/>
      <c r="I28" s="187">
        <v>2.3890000000000002</v>
      </c>
      <c r="J28" s="187">
        <v>2.2679999999999998</v>
      </c>
      <c r="K28" s="246" t="str">
        <f t="shared" si="3"/>
        <v>15/05/2021</v>
      </c>
      <c r="L28" s="148" t="str">
        <f t="shared" si="4"/>
        <v>15/04/2020</v>
      </c>
      <c r="M28" s="186">
        <f t="shared" si="5"/>
        <v>3.0632911392405177E-4</v>
      </c>
      <c r="N28" s="549">
        <f t="shared" si="10"/>
        <v>395</v>
      </c>
      <c r="O28" s="49">
        <f t="shared" si="6"/>
        <v>338</v>
      </c>
      <c r="P28" s="113">
        <f t="shared" si="7"/>
        <v>57</v>
      </c>
      <c r="Q28" s="549">
        <f t="shared" si="8"/>
        <v>2.2854607594936707</v>
      </c>
      <c r="R28" s="186">
        <f t="shared" si="9"/>
        <v>1.4265392405063291</v>
      </c>
      <c r="S28" s="113">
        <f t="shared" si="11"/>
        <v>1.431626776018069</v>
      </c>
    </row>
    <row r="29" spans="2:19" x14ac:dyDescent="0.35">
      <c r="B29" s="116">
        <v>42450</v>
      </c>
      <c r="C29" s="186">
        <v>3.7250000000000001</v>
      </c>
      <c r="D29" s="344" t="str">
        <f t="shared" si="0"/>
        <v>11/06/2020</v>
      </c>
      <c r="E29" s="433">
        <f t="shared" si="1"/>
        <v>4.2245037645448322</v>
      </c>
      <c r="F29" s="549">
        <f t="shared" si="2"/>
        <v>0</v>
      </c>
      <c r="G29" s="559"/>
      <c r="I29" s="187">
        <v>2.38</v>
      </c>
      <c r="J29" s="187">
        <v>2.2610000000000001</v>
      </c>
      <c r="K29" s="246" t="str">
        <f t="shared" si="3"/>
        <v>15/05/2021</v>
      </c>
      <c r="L29" s="148" t="str">
        <f t="shared" si="4"/>
        <v>15/04/2020</v>
      </c>
      <c r="M29" s="186">
        <f t="shared" si="5"/>
        <v>3.0126582278480957E-4</v>
      </c>
      <c r="N29" s="549">
        <f t="shared" si="10"/>
        <v>395</v>
      </c>
      <c r="O29" s="49">
        <f t="shared" si="6"/>
        <v>338</v>
      </c>
      <c r="P29" s="113">
        <f t="shared" si="7"/>
        <v>57</v>
      </c>
      <c r="Q29" s="549">
        <f t="shared" si="8"/>
        <v>2.2781721518987341</v>
      </c>
      <c r="R29" s="186">
        <f t="shared" si="9"/>
        <v>1.446827848101266</v>
      </c>
      <c r="S29" s="113">
        <f t="shared" si="11"/>
        <v>1.4520611251563897</v>
      </c>
    </row>
    <row r="30" spans="2:19" x14ac:dyDescent="0.35">
      <c r="B30" s="116">
        <v>42451</v>
      </c>
      <c r="C30" s="186">
        <v>3.8029999999999999</v>
      </c>
      <c r="D30" s="344" t="str">
        <f t="shared" si="0"/>
        <v>11/06/2020</v>
      </c>
      <c r="E30" s="433">
        <f t="shared" si="1"/>
        <v>4.2217659137577002</v>
      </c>
      <c r="F30" s="549">
        <f t="shared" si="2"/>
        <v>0</v>
      </c>
      <c r="G30" s="559"/>
      <c r="I30" s="187">
        <v>2.3940000000000001</v>
      </c>
      <c r="J30" s="187">
        <v>2.2770000000000001</v>
      </c>
      <c r="K30" s="246" t="str">
        <f t="shared" si="3"/>
        <v>15/05/2021</v>
      </c>
      <c r="L30" s="148" t="str">
        <f t="shared" si="4"/>
        <v>15/04/2020</v>
      </c>
      <c r="M30" s="186">
        <f t="shared" si="5"/>
        <v>2.962025316455696E-4</v>
      </c>
      <c r="N30" s="549">
        <f t="shared" si="10"/>
        <v>395</v>
      </c>
      <c r="O30" s="49">
        <f t="shared" si="6"/>
        <v>338</v>
      </c>
      <c r="P30" s="113">
        <f t="shared" si="7"/>
        <v>57</v>
      </c>
      <c r="Q30" s="549">
        <f t="shared" si="8"/>
        <v>2.2938835443037977</v>
      </c>
      <c r="R30" s="186">
        <f t="shared" si="9"/>
        <v>1.5091164556962022</v>
      </c>
      <c r="S30" s="113">
        <f t="shared" si="11"/>
        <v>1.5148100368883144</v>
      </c>
    </row>
    <row r="31" spans="2:19" x14ac:dyDescent="0.35">
      <c r="B31" s="116">
        <v>42452</v>
      </c>
      <c r="C31" s="186">
        <v>3.794</v>
      </c>
      <c r="D31" s="344" t="str">
        <f t="shared" si="0"/>
        <v>11/06/2020</v>
      </c>
      <c r="E31" s="433">
        <f t="shared" si="1"/>
        <v>4.2190280629705681</v>
      </c>
      <c r="F31" s="549">
        <f t="shared" si="2"/>
        <v>0</v>
      </c>
      <c r="G31" s="559"/>
      <c r="I31" s="187">
        <v>2.4279999999999999</v>
      </c>
      <c r="J31" s="187">
        <v>2.3170000000000002</v>
      </c>
      <c r="K31" s="246" t="str">
        <f t="shared" si="3"/>
        <v>15/05/2021</v>
      </c>
      <c r="L31" s="148" t="str">
        <f t="shared" si="4"/>
        <v>15/04/2020</v>
      </c>
      <c r="M31" s="186">
        <f t="shared" si="5"/>
        <v>2.8101265822784752E-4</v>
      </c>
      <c r="N31" s="549">
        <f t="shared" si="10"/>
        <v>395</v>
      </c>
      <c r="O31" s="49">
        <f t="shared" si="6"/>
        <v>338</v>
      </c>
      <c r="P31" s="113">
        <f t="shared" si="7"/>
        <v>57</v>
      </c>
      <c r="Q31" s="549">
        <f t="shared" si="8"/>
        <v>2.3330177215189876</v>
      </c>
      <c r="R31" s="186">
        <f t="shared" si="9"/>
        <v>1.4609822784810125</v>
      </c>
      <c r="S31" s="113">
        <f t="shared" si="11"/>
        <v>1.4663184515260941</v>
      </c>
    </row>
    <row r="32" spans="2:19" x14ac:dyDescent="0.35">
      <c r="B32" s="116">
        <v>42453</v>
      </c>
      <c r="C32" s="186">
        <v>3.7589999999999999</v>
      </c>
      <c r="D32" s="344" t="str">
        <f t="shared" si="0"/>
        <v>11/06/2020</v>
      </c>
      <c r="E32" s="433">
        <f t="shared" si="1"/>
        <v>4.216290212183436</v>
      </c>
      <c r="F32" s="549">
        <f t="shared" si="2"/>
        <v>0</v>
      </c>
      <c r="G32" s="559"/>
      <c r="I32" s="187">
        <v>2.4129999999999998</v>
      </c>
      <c r="J32" s="187">
        <v>2.2930000000000001</v>
      </c>
      <c r="K32" s="246" t="str">
        <f t="shared" si="3"/>
        <v>15/05/2021</v>
      </c>
      <c r="L32" s="148" t="str">
        <f t="shared" si="4"/>
        <v>15/04/2020</v>
      </c>
      <c r="M32" s="186">
        <f t="shared" si="5"/>
        <v>3.0379746835442953E-4</v>
      </c>
      <c r="N32" s="549">
        <f t="shared" si="10"/>
        <v>395</v>
      </c>
      <c r="O32" s="49">
        <f t="shared" si="6"/>
        <v>338</v>
      </c>
      <c r="P32" s="113">
        <f t="shared" si="7"/>
        <v>57</v>
      </c>
      <c r="Q32" s="549">
        <f t="shared" si="8"/>
        <v>2.3103164556962028</v>
      </c>
      <c r="R32" s="186">
        <f t="shared" si="9"/>
        <v>1.4486835443037971</v>
      </c>
      <c r="S32" s="113">
        <f t="shared" si="11"/>
        <v>1.4539302543326471</v>
      </c>
    </row>
    <row r="33" spans="2:19" x14ac:dyDescent="0.35">
      <c r="B33" s="116">
        <v>42454</v>
      </c>
      <c r="C33" s="186" t="s">
        <v>437</v>
      </c>
      <c r="D33" s="344" t="str">
        <f t="shared" si="0"/>
        <v>11/06/2020</v>
      </c>
      <c r="E33" s="433" t="str">
        <f t="shared" si="1"/>
        <v/>
      </c>
      <c r="F33" s="549">
        <f t="shared" si="2"/>
        <v>0</v>
      </c>
      <c r="G33" s="559"/>
      <c r="I33" s="187">
        <v>2.3879999999999999</v>
      </c>
      <c r="J33" s="187">
        <v>2.2730000000000001</v>
      </c>
      <c r="K33" s="246" t="str">
        <f t="shared" si="3"/>
        <v>15/05/2021</v>
      </c>
      <c r="L33" s="148" t="str">
        <f t="shared" si="4"/>
        <v>15/04/2020</v>
      </c>
      <c r="M33" s="186">
        <f t="shared" si="5"/>
        <v>2.9113924050632855E-4</v>
      </c>
      <c r="N33" s="549">
        <f t="shared" si="10"/>
        <v>395</v>
      </c>
      <c r="O33" s="49">
        <f t="shared" si="6"/>
        <v>338</v>
      </c>
      <c r="P33" s="113">
        <f t="shared" si="7"/>
        <v>57</v>
      </c>
      <c r="Q33" s="549">
        <f t="shared" si="8"/>
        <v>2.2895949367088608</v>
      </c>
      <c r="R33" s="186" t="str">
        <f t="shared" si="9"/>
        <v/>
      </c>
      <c r="S33" s="113" t="str">
        <f t="shared" si="11"/>
        <v/>
      </c>
    </row>
    <row r="34" spans="2:19" x14ac:dyDescent="0.35">
      <c r="B34" s="116">
        <v>42457</v>
      </c>
      <c r="C34" s="186" t="s">
        <v>437</v>
      </c>
      <c r="D34" s="344" t="str">
        <f t="shared" si="0"/>
        <v>11/06/2020</v>
      </c>
      <c r="E34" s="433" t="str">
        <f t="shared" si="1"/>
        <v/>
      </c>
      <c r="F34" s="549">
        <f t="shared" si="2"/>
        <v>0</v>
      </c>
      <c r="G34" s="559"/>
      <c r="I34" s="187">
        <v>2.4009999999999998</v>
      </c>
      <c r="J34" s="187">
        <v>2.2869999999999999</v>
      </c>
      <c r="K34" s="246" t="str">
        <f t="shared" si="3"/>
        <v>15/05/2021</v>
      </c>
      <c r="L34" s="148" t="str">
        <f t="shared" si="4"/>
        <v>15/04/2020</v>
      </c>
      <c r="M34" s="186">
        <f t="shared" si="5"/>
        <v>2.8860759493670854E-4</v>
      </c>
      <c r="N34" s="549">
        <f t="shared" si="10"/>
        <v>395</v>
      </c>
      <c r="O34" s="49">
        <f t="shared" si="6"/>
        <v>338</v>
      </c>
      <c r="P34" s="113">
        <f t="shared" si="7"/>
        <v>57</v>
      </c>
      <c r="Q34" s="549">
        <f t="shared" si="8"/>
        <v>2.3034506329113924</v>
      </c>
      <c r="R34" s="186" t="str">
        <f t="shared" si="9"/>
        <v/>
      </c>
      <c r="S34" s="113" t="str">
        <f t="shared" si="11"/>
        <v/>
      </c>
    </row>
    <row r="35" spans="2:19" x14ac:dyDescent="0.35">
      <c r="B35" s="116">
        <v>42458</v>
      </c>
      <c r="C35" s="186">
        <v>3.74</v>
      </c>
      <c r="D35" s="344" t="str">
        <f t="shared" si="0"/>
        <v>11/06/2020</v>
      </c>
      <c r="E35" s="433">
        <f t="shared" si="1"/>
        <v>4.2026009582477757</v>
      </c>
      <c r="F35" s="549">
        <f t="shared" si="2"/>
        <v>0</v>
      </c>
      <c r="G35" s="559"/>
      <c r="I35" s="187">
        <v>2.4119999999999999</v>
      </c>
      <c r="J35" s="187">
        <v>2.2909999999999999</v>
      </c>
      <c r="K35" s="246" t="str">
        <f t="shared" si="3"/>
        <v>15/05/2021</v>
      </c>
      <c r="L35" s="148" t="str">
        <f t="shared" si="4"/>
        <v>15/04/2020</v>
      </c>
      <c r="M35" s="186">
        <f t="shared" si="5"/>
        <v>3.0632911392405063E-4</v>
      </c>
      <c r="N35" s="549">
        <f t="shared" si="10"/>
        <v>395</v>
      </c>
      <c r="O35" s="49">
        <f t="shared" si="6"/>
        <v>338</v>
      </c>
      <c r="P35" s="113">
        <f t="shared" si="7"/>
        <v>57</v>
      </c>
      <c r="Q35" s="549">
        <f t="shared" si="8"/>
        <v>2.3084607594936708</v>
      </c>
      <c r="R35" s="186">
        <f t="shared" si="9"/>
        <v>1.4315392405063294</v>
      </c>
      <c r="S35" s="113">
        <f t="shared" si="11"/>
        <v>1.4366625019991197</v>
      </c>
    </row>
    <row r="36" spans="2:19" x14ac:dyDescent="0.35">
      <c r="B36" s="116">
        <v>42459</v>
      </c>
      <c r="C36" s="186">
        <v>3.71</v>
      </c>
      <c r="D36" s="344" t="str">
        <f t="shared" si="0"/>
        <v>11/06/2020</v>
      </c>
      <c r="E36" s="433">
        <f t="shared" si="1"/>
        <v>4.1998631074606436</v>
      </c>
      <c r="F36" s="549">
        <f t="shared" si="2"/>
        <v>0</v>
      </c>
      <c r="G36" s="559"/>
      <c r="I36" s="187">
        <v>2.3460000000000001</v>
      </c>
      <c r="J36" s="187">
        <v>2.23</v>
      </c>
      <c r="K36" s="246" t="str">
        <f t="shared" si="3"/>
        <v>15/05/2021</v>
      </c>
      <c r="L36" s="148" t="str">
        <f t="shared" si="4"/>
        <v>15/04/2020</v>
      </c>
      <c r="M36" s="186">
        <f t="shared" si="5"/>
        <v>2.9367088607594965E-4</v>
      </c>
      <c r="N36" s="549">
        <f t="shared" si="10"/>
        <v>395</v>
      </c>
      <c r="O36" s="49">
        <f t="shared" si="6"/>
        <v>338</v>
      </c>
      <c r="P36" s="113">
        <f t="shared" si="7"/>
        <v>57</v>
      </c>
      <c r="Q36" s="549">
        <f t="shared" si="8"/>
        <v>2.2467392405063289</v>
      </c>
      <c r="R36" s="186">
        <f t="shared" si="9"/>
        <v>1.4632607594936711</v>
      </c>
      <c r="S36" s="113">
        <f t="shared" si="11"/>
        <v>1.4686135896193608</v>
      </c>
    </row>
    <row r="37" spans="2:19" x14ac:dyDescent="0.35">
      <c r="B37" s="116">
        <v>42460</v>
      </c>
      <c r="C37" s="186">
        <v>3.673</v>
      </c>
      <c r="D37" s="344" t="str">
        <f t="shared" si="0"/>
        <v>11/06/2020</v>
      </c>
      <c r="E37" s="433">
        <f t="shared" si="1"/>
        <v>4.1971252566735116</v>
      </c>
      <c r="F37" s="549">
        <f t="shared" si="2"/>
        <v>0</v>
      </c>
      <c r="G37" s="559"/>
      <c r="I37" s="187">
        <v>2.298</v>
      </c>
      <c r="J37" s="187">
        <v>2.1869999999999998</v>
      </c>
      <c r="K37" s="246" t="str">
        <f t="shared" si="3"/>
        <v>15/05/2021</v>
      </c>
      <c r="L37" s="148" t="str">
        <f t="shared" si="4"/>
        <v>15/04/2020</v>
      </c>
      <c r="M37" s="186">
        <f t="shared" si="5"/>
        <v>2.8101265822784861E-4</v>
      </c>
      <c r="N37" s="549">
        <f t="shared" si="10"/>
        <v>395</v>
      </c>
      <c r="O37" s="49">
        <f t="shared" si="6"/>
        <v>338</v>
      </c>
      <c r="P37" s="113">
        <f t="shared" si="7"/>
        <v>57</v>
      </c>
      <c r="Q37" s="549">
        <f t="shared" si="8"/>
        <v>2.2030177215189872</v>
      </c>
      <c r="R37" s="186">
        <f t="shared" si="9"/>
        <v>1.4699822784810128</v>
      </c>
      <c r="S37" s="113">
        <f t="shared" si="11"/>
        <v>1.4753843982286519</v>
      </c>
    </row>
    <row r="38" spans="2:19" x14ac:dyDescent="0.35">
      <c r="B38" s="116">
        <v>42461</v>
      </c>
      <c r="C38" s="186">
        <v>3.742</v>
      </c>
      <c r="D38" s="344" t="str">
        <f t="shared" si="0"/>
        <v>11/06/2020</v>
      </c>
      <c r="E38" s="433">
        <f t="shared" si="1"/>
        <v>4.1943874058863795</v>
      </c>
      <c r="F38" s="549">
        <f t="shared" si="2"/>
        <v>0</v>
      </c>
      <c r="G38" s="559"/>
      <c r="I38" s="187">
        <v>2.3079999999999998</v>
      </c>
      <c r="J38" s="187">
        <v>2.1880000000000002</v>
      </c>
      <c r="K38" s="246" t="str">
        <f t="shared" si="3"/>
        <v>15/05/2021</v>
      </c>
      <c r="L38" s="148" t="str">
        <f t="shared" si="4"/>
        <v>15/04/2020</v>
      </c>
      <c r="M38" s="186">
        <f t="shared" si="5"/>
        <v>3.0379746835442953E-4</v>
      </c>
      <c r="N38" s="549">
        <f t="shared" si="10"/>
        <v>395</v>
      </c>
      <c r="O38" s="49">
        <f t="shared" si="6"/>
        <v>338</v>
      </c>
      <c r="P38" s="113">
        <f t="shared" si="7"/>
        <v>57</v>
      </c>
      <c r="Q38" s="549">
        <f t="shared" si="8"/>
        <v>2.2053164556962028</v>
      </c>
      <c r="R38" s="186">
        <f t="shared" si="9"/>
        <v>1.5366835443037972</v>
      </c>
      <c r="S38" s="113">
        <f t="shared" si="11"/>
        <v>1.5425870350921356</v>
      </c>
    </row>
    <row r="39" spans="2:19" x14ac:dyDescent="0.35">
      <c r="B39" s="116">
        <v>42464</v>
      </c>
      <c r="C39" s="186">
        <v>3.6790000000000003</v>
      </c>
      <c r="D39" s="344" t="str">
        <f t="shared" si="0"/>
        <v>11/06/2020</v>
      </c>
      <c r="E39" s="433">
        <f t="shared" si="1"/>
        <v>4.1861738535249833</v>
      </c>
      <c r="F39" s="549">
        <f t="shared" si="2"/>
        <v>0</v>
      </c>
      <c r="G39" s="559"/>
      <c r="I39" s="187">
        <v>2.2549999999999999</v>
      </c>
      <c r="J39" s="187">
        <v>2.1539999999999999</v>
      </c>
      <c r="K39" s="246" t="str">
        <f t="shared" si="3"/>
        <v>15/05/2021</v>
      </c>
      <c r="L39" s="148" t="str">
        <f t="shared" si="4"/>
        <v>15/04/2020</v>
      </c>
      <c r="M39" s="186">
        <f t="shared" si="5"/>
        <v>2.5569620253164551E-4</v>
      </c>
      <c r="N39" s="549">
        <f t="shared" si="10"/>
        <v>395</v>
      </c>
      <c r="O39" s="49">
        <f t="shared" si="6"/>
        <v>338</v>
      </c>
      <c r="P39" s="113">
        <f t="shared" si="7"/>
        <v>57</v>
      </c>
      <c r="Q39" s="549">
        <f t="shared" si="8"/>
        <v>2.1685746835443038</v>
      </c>
      <c r="R39" s="186">
        <f t="shared" si="9"/>
        <v>1.5104253164556964</v>
      </c>
      <c r="S39" s="113">
        <f t="shared" si="11"/>
        <v>1.5161287780471655</v>
      </c>
    </row>
    <row r="40" spans="2:19" x14ac:dyDescent="0.35">
      <c r="B40" s="116">
        <v>42465</v>
      </c>
      <c r="C40" s="186">
        <v>3.6879999999999997</v>
      </c>
      <c r="D40" s="344" t="str">
        <f t="shared" si="0"/>
        <v>11/06/2020</v>
      </c>
      <c r="E40" s="433">
        <f t="shared" si="1"/>
        <v>4.1834360027378512</v>
      </c>
      <c r="F40" s="549">
        <f t="shared" si="2"/>
        <v>0</v>
      </c>
      <c r="G40" s="559"/>
      <c r="I40" s="187">
        <v>2.2429999999999999</v>
      </c>
      <c r="J40" s="187">
        <v>2.1509999999999998</v>
      </c>
      <c r="K40" s="246" t="str">
        <f t="shared" si="3"/>
        <v>15/05/2021</v>
      </c>
      <c r="L40" s="148" t="str">
        <f t="shared" si="4"/>
        <v>15/04/2020</v>
      </c>
      <c r="M40" s="186">
        <f t="shared" si="5"/>
        <v>2.329113924050635E-4</v>
      </c>
      <c r="N40" s="549">
        <f t="shared" si="10"/>
        <v>395</v>
      </c>
      <c r="O40" s="49">
        <f t="shared" si="6"/>
        <v>338</v>
      </c>
      <c r="P40" s="113">
        <f t="shared" si="7"/>
        <v>57</v>
      </c>
      <c r="Q40" s="549">
        <f t="shared" si="8"/>
        <v>2.1642759493670884</v>
      </c>
      <c r="R40" s="186">
        <f t="shared" si="9"/>
        <v>1.5237240506329113</v>
      </c>
      <c r="S40" s="113">
        <f t="shared" si="11"/>
        <v>1.5295283880890853</v>
      </c>
    </row>
    <row r="41" spans="2:19" x14ac:dyDescent="0.35">
      <c r="B41" s="116">
        <v>42466</v>
      </c>
      <c r="C41" s="186">
        <v>3.6790000000000003</v>
      </c>
      <c r="D41" s="344" t="str">
        <f t="shared" si="0"/>
        <v>11/06/2020</v>
      </c>
      <c r="E41" s="433">
        <f t="shared" si="1"/>
        <v>4.1806981519507183</v>
      </c>
      <c r="F41" s="549">
        <f t="shared" si="2"/>
        <v>0</v>
      </c>
      <c r="G41" s="559"/>
      <c r="I41" s="187">
        <v>2.242</v>
      </c>
      <c r="J41" s="187">
        <v>2.1539999999999999</v>
      </c>
      <c r="K41" s="246" t="str">
        <f t="shared" si="3"/>
        <v>15/05/2021</v>
      </c>
      <c r="L41" s="148" t="str">
        <f t="shared" si="4"/>
        <v>15/04/2020</v>
      </c>
      <c r="M41" s="186">
        <f t="shared" si="5"/>
        <v>2.2278481012658248E-4</v>
      </c>
      <c r="N41" s="549">
        <f t="shared" si="10"/>
        <v>395</v>
      </c>
      <c r="O41" s="49">
        <f t="shared" si="6"/>
        <v>338</v>
      </c>
      <c r="P41" s="113">
        <f t="shared" si="7"/>
        <v>57</v>
      </c>
      <c r="Q41" s="549">
        <f t="shared" si="8"/>
        <v>2.1666987341772153</v>
      </c>
      <c r="R41" s="186">
        <f t="shared" si="9"/>
        <v>1.512301265822785</v>
      </c>
      <c r="S41" s="113">
        <f t="shared" si="11"/>
        <v>1.5180189036193115</v>
      </c>
    </row>
    <row r="42" spans="2:19" x14ac:dyDescent="0.35">
      <c r="B42" s="116">
        <v>42467</v>
      </c>
      <c r="C42" s="186">
        <v>3.6909999999999998</v>
      </c>
      <c r="D42" s="344" t="str">
        <f t="shared" si="0"/>
        <v>11/06/2020</v>
      </c>
      <c r="E42" s="433">
        <f t="shared" si="1"/>
        <v>4.1779603011635862</v>
      </c>
      <c r="F42" s="549">
        <f t="shared" si="2"/>
        <v>0</v>
      </c>
      <c r="G42" s="559"/>
      <c r="I42" s="187">
        <v>2.25</v>
      </c>
      <c r="J42" s="187">
        <v>2.161</v>
      </c>
      <c r="K42" s="246" t="str">
        <f t="shared" si="3"/>
        <v>15/05/2021</v>
      </c>
      <c r="L42" s="148" t="str">
        <f t="shared" si="4"/>
        <v>15/04/2020</v>
      </c>
      <c r="M42" s="186">
        <f t="shared" si="5"/>
        <v>2.2531645569620246E-4</v>
      </c>
      <c r="N42" s="549">
        <f t="shared" si="10"/>
        <v>395</v>
      </c>
      <c r="O42" s="49">
        <f t="shared" si="6"/>
        <v>338</v>
      </c>
      <c r="P42" s="113">
        <f t="shared" si="7"/>
        <v>57</v>
      </c>
      <c r="Q42" s="549">
        <f t="shared" si="8"/>
        <v>2.1738430379746836</v>
      </c>
      <c r="R42" s="186">
        <f t="shared" si="9"/>
        <v>1.5171569620253162</v>
      </c>
      <c r="S42" s="113">
        <f t="shared" si="11"/>
        <v>1.5229113751438872</v>
      </c>
    </row>
    <row r="43" spans="2:19" x14ac:dyDescent="0.35">
      <c r="B43" s="116">
        <v>42468</v>
      </c>
      <c r="C43" s="186">
        <v>3.6989999999999998</v>
      </c>
      <c r="D43" s="344" t="str">
        <f t="shared" si="0"/>
        <v>11/06/2020</v>
      </c>
      <c r="E43" s="433">
        <f t="shared" si="1"/>
        <v>4.1752224503764541</v>
      </c>
      <c r="F43" s="549">
        <f t="shared" si="2"/>
        <v>0</v>
      </c>
      <c r="G43" s="559"/>
      <c r="I43" s="187">
        <v>2.2210000000000001</v>
      </c>
      <c r="J43" s="187">
        <v>2.1349999999999998</v>
      </c>
      <c r="K43" s="246" t="str">
        <f t="shared" si="3"/>
        <v>15/05/2021</v>
      </c>
      <c r="L43" s="148" t="str">
        <f t="shared" si="4"/>
        <v>15/04/2020</v>
      </c>
      <c r="M43" s="186">
        <f t="shared" si="5"/>
        <v>2.1772151898734253E-4</v>
      </c>
      <c r="N43" s="549">
        <f t="shared" si="10"/>
        <v>395</v>
      </c>
      <c r="O43" s="49">
        <f t="shared" si="6"/>
        <v>338</v>
      </c>
      <c r="P43" s="113">
        <f t="shared" si="7"/>
        <v>57</v>
      </c>
      <c r="Q43" s="549">
        <f t="shared" si="8"/>
        <v>2.1474101265822783</v>
      </c>
      <c r="R43" s="186">
        <f t="shared" si="9"/>
        <v>1.5515898734177216</v>
      </c>
      <c r="S43" s="113">
        <f t="shared" si="11"/>
        <v>1.5576084512559429</v>
      </c>
    </row>
    <row r="44" spans="2:19" x14ac:dyDescent="0.35">
      <c r="B44" s="116">
        <v>42471</v>
      </c>
      <c r="C44" s="186">
        <v>3.69</v>
      </c>
      <c r="D44" s="344" t="str">
        <f t="shared" si="0"/>
        <v>11/06/2020</v>
      </c>
      <c r="E44" s="433">
        <f t="shared" si="1"/>
        <v>4.1670088980150579</v>
      </c>
      <c r="F44" s="549">
        <f t="shared" si="2"/>
        <v>0</v>
      </c>
      <c r="G44" s="559"/>
      <c r="I44" s="187">
        <v>2.23</v>
      </c>
      <c r="J44" s="187">
        <v>2.1480000000000001</v>
      </c>
      <c r="K44" s="246" t="str">
        <f t="shared" si="3"/>
        <v>15/05/2021</v>
      </c>
      <c r="L44" s="148" t="str">
        <f t="shared" si="4"/>
        <v>15/04/2020</v>
      </c>
      <c r="M44" s="186">
        <f t="shared" si="5"/>
        <v>2.0759493670886037E-4</v>
      </c>
      <c r="N44" s="549">
        <f t="shared" si="10"/>
        <v>395</v>
      </c>
      <c r="O44" s="49">
        <f t="shared" si="6"/>
        <v>338</v>
      </c>
      <c r="P44" s="113">
        <f t="shared" si="7"/>
        <v>57</v>
      </c>
      <c r="Q44" s="549">
        <f t="shared" si="8"/>
        <v>2.1598329113924053</v>
      </c>
      <c r="R44" s="186">
        <f t="shared" si="9"/>
        <v>1.5301670886075946</v>
      </c>
      <c r="S44" s="113">
        <f t="shared" si="11"/>
        <v>1.5360206169052537</v>
      </c>
    </row>
    <row r="45" spans="2:19" x14ac:dyDescent="0.35">
      <c r="B45" s="116">
        <v>42472</v>
      </c>
      <c r="C45" s="186">
        <v>3.7349999999999999</v>
      </c>
      <c r="D45" s="344" t="str">
        <f t="shared" si="0"/>
        <v>11/06/2020</v>
      </c>
      <c r="E45" s="433">
        <f t="shared" si="1"/>
        <v>4.1642710472279258</v>
      </c>
      <c r="F45" s="549">
        <f t="shared" si="2"/>
        <v>0</v>
      </c>
      <c r="G45" s="559"/>
      <c r="I45" s="187">
        <v>2.254</v>
      </c>
      <c r="J45" s="187">
        <v>2.1739999999999999</v>
      </c>
      <c r="K45" s="246" t="str">
        <f t="shared" si="3"/>
        <v>15/05/2021</v>
      </c>
      <c r="L45" s="148" t="str">
        <f t="shared" si="4"/>
        <v>15/04/2020</v>
      </c>
      <c r="M45" s="186">
        <f t="shared" si="5"/>
        <v>2.0253164556962043E-4</v>
      </c>
      <c r="N45" s="549">
        <f t="shared" si="10"/>
        <v>395</v>
      </c>
      <c r="O45" s="49">
        <f t="shared" si="6"/>
        <v>338</v>
      </c>
      <c r="P45" s="113">
        <f t="shared" si="7"/>
        <v>57</v>
      </c>
      <c r="Q45" s="549">
        <f t="shared" si="8"/>
        <v>2.1855443037974682</v>
      </c>
      <c r="R45" s="186">
        <f t="shared" si="9"/>
        <v>1.5494556962025317</v>
      </c>
      <c r="S45" s="113">
        <f t="shared" si="11"/>
        <v>1.5554577285887605</v>
      </c>
    </row>
    <row r="46" spans="2:19" x14ac:dyDescent="0.35">
      <c r="B46" s="116">
        <v>42473</v>
      </c>
      <c r="C46" s="186">
        <v>3.823</v>
      </c>
      <c r="D46" s="344" t="str">
        <f t="shared" si="0"/>
        <v>11/06/2020</v>
      </c>
      <c r="E46" s="433">
        <f t="shared" si="1"/>
        <v>4.1615331964407938</v>
      </c>
      <c r="F46" s="549">
        <f t="shared" si="2"/>
        <v>0</v>
      </c>
      <c r="G46" s="559"/>
      <c r="I46" s="187">
        <v>2.3010000000000002</v>
      </c>
      <c r="J46" s="187">
        <v>2.2290000000000001</v>
      </c>
      <c r="K46" s="246" t="str">
        <f t="shared" si="3"/>
        <v>15/05/2021</v>
      </c>
      <c r="L46" s="148" t="str">
        <f t="shared" si="4"/>
        <v>15/04/2020</v>
      </c>
      <c r="M46" s="186">
        <f t="shared" si="5"/>
        <v>1.8227848101265838E-4</v>
      </c>
      <c r="N46" s="549">
        <f t="shared" si="10"/>
        <v>395</v>
      </c>
      <c r="O46" s="49">
        <f t="shared" si="6"/>
        <v>338</v>
      </c>
      <c r="P46" s="113">
        <f t="shared" si="7"/>
        <v>57</v>
      </c>
      <c r="Q46" s="549">
        <f t="shared" si="8"/>
        <v>2.2393898734177218</v>
      </c>
      <c r="R46" s="186">
        <f t="shared" si="9"/>
        <v>1.5836101265822782</v>
      </c>
      <c r="S46" s="113">
        <f t="shared" si="11"/>
        <v>1.5898796791647962</v>
      </c>
    </row>
    <row r="47" spans="2:19" x14ac:dyDescent="0.35">
      <c r="B47" s="116">
        <v>42474</v>
      </c>
      <c r="C47" s="186">
        <v>3.786</v>
      </c>
      <c r="D47" s="344" t="str">
        <f t="shared" si="0"/>
        <v>11/06/2020</v>
      </c>
      <c r="E47" s="433">
        <f t="shared" si="1"/>
        <v>4.1587953456536617</v>
      </c>
      <c r="F47" s="549">
        <f t="shared" si="2"/>
        <v>0</v>
      </c>
      <c r="G47" s="559"/>
      <c r="I47" s="187">
        <v>2.2669999999999999</v>
      </c>
      <c r="J47" s="187">
        <v>2.206</v>
      </c>
      <c r="K47" s="246" t="str">
        <f t="shared" si="3"/>
        <v>15/05/2021</v>
      </c>
      <c r="L47" s="148" t="str">
        <f t="shared" si="4"/>
        <v>15/04/2020</v>
      </c>
      <c r="M47" s="186">
        <f t="shared" si="5"/>
        <v>1.5443037974683529E-4</v>
      </c>
      <c r="N47" s="549">
        <f t="shared" si="10"/>
        <v>395</v>
      </c>
      <c r="O47" s="49">
        <f t="shared" si="6"/>
        <v>338</v>
      </c>
      <c r="P47" s="113">
        <f t="shared" si="7"/>
        <v>57</v>
      </c>
      <c r="Q47" s="549">
        <f t="shared" si="8"/>
        <v>2.2148025316455695</v>
      </c>
      <c r="R47" s="186">
        <f t="shared" si="9"/>
        <v>1.5711974683544305</v>
      </c>
      <c r="S47" s="113">
        <f t="shared" si="11"/>
        <v>1.5773691220658304</v>
      </c>
    </row>
    <row r="48" spans="2:19" x14ac:dyDescent="0.35">
      <c r="B48" s="116">
        <v>42475</v>
      </c>
      <c r="C48" s="186">
        <v>3.8140000000000001</v>
      </c>
      <c r="D48" s="344" t="str">
        <f t="shared" si="0"/>
        <v>11/06/2020</v>
      </c>
      <c r="E48" s="433">
        <f t="shared" si="1"/>
        <v>4.1560574948665296</v>
      </c>
      <c r="F48" s="549">
        <f t="shared" si="2"/>
        <v>0</v>
      </c>
      <c r="G48" s="559"/>
      <c r="I48" s="187">
        <v>2.2690000000000001</v>
      </c>
      <c r="J48" s="187">
        <v>2.2109999999999999</v>
      </c>
      <c r="K48" s="246" t="str">
        <f t="shared" si="3"/>
        <v>15/05/2021</v>
      </c>
      <c r="L48" s="148" t="str">
        <f t="shared" si="4"/>
        <v>15/04/2020</v>
      </c>
      <c r="M48" s="186">
        <f t="shared" si="5"/>
        <v>1.4683544303797536E-4</v>
      </c>
      <c r="N48" s="549">
        <f t="shared" si="10"/>
        <v>395</v>
      </c>
      <c r="O48" s="49">
        <f t="shared" si="6"/>
        <v>338</v>
      </c>
      <c r="P48" s="113">
        <f t="shared" si="7"/>
        <v>57</v>
      </c>
      <c r="Q48" s="549">
        <f t="shared" si="8"/>
        <v>2.2193696202531643</v>
      </c>
      <c r="R48" s="186">
        <f t="shared" si="9"/>
        <v>1.5946303797468357</v>
      </c>
      <c r="S48" s="113">
        <f t="shared" si="11"/>
        <v>1.600987494866879</v>
      </c>
    </row>
    <row r="49" spans="2:19" x14ac:dyDescent="0.35">
      <c r="B49" s="116">
        <v>42478</v>
      </c>
      <c r="C49" s="186">
        <v>3.782</v>
      </c>
      <c r="D49" s="344" t="str">
        <f t="shared" si="0"/>
        <v>11/06/2020</v>
      </c>
      <c r="E49" s="433">
        <f t="shared" si="1"/>
        <v>4.1478439425051334</v>
      </c>
      <c r="F49" s="549">
        <f t="shared" si="2"/>
        <v>0</v>
      </c>
      <c r="G49" s="559"/>
      <c r="I49" s="187">
        <v>2.234</v>
      </c>
      <c r="J49" s="187">
        <v>2.1829999999999998</v>
      </c>
      <c r="K49" s="246" t="str">
        <f t="shared" si="3"/>
        <v>15/05/2021</v>
      </c>
      <c r="L49" s="148" t="str">
        <f t="shared" si="4"/>
        <v>15/04/2020</v>
      </c>
      <c r="M49" s="186">
        <f t="shared" si="5"/>
        <v>1.291139240506333E-4</v>
      </c>
      <c r="N49" s="549">
        <f t="shared" si="10"/>
        <v>395</v>
      </c>
      <c r="O49" s="49">
        <f t="shared" si="6"/>
        <v>338</v>
      </c>
      <c r="P49" s="113">
        <f t="shared" si="7"/>
        <v>57</v>
      </c>
      <c r="Q49" s="549">
        <f t="shared" si="8"/>
        <v>2.1903594936708859</v>
      </c>
      <c r="R49" s="186">
        <f t="shared" si="9"/>
        <v>1.5916405063291141</v>
      </c>
      <c r="S49" s="113">
        <f t="shared" si="11"/>
        <v>1.5979738050825754</v>
      </c>
    </row>
    <row r="50" spans="2:19" x14ac:dyDescent="0.35">
      <c r="B50" s="116">
        <v>42479</v>
      </c>
      <c r="C50" s="186">
        <v>3.827</v>
      </c>
      <c r="D50" s="344" t="str">
        <f t="shared" si="0"/>
        <v>11/06/2020</v>
      </c>
      <c r="E50" s="433">
        <f t="shared" si="1"/>
        <v>4.1451060917180014</v>
      </c>
      <c r="F50" s="549">
        <f t="shared" si="2"/>
        <v>0</v>
      </c>
      <c r="G50" s="559"/>
      <c r="I50" s="187">
        <v>2.2709999999999999</v>
      </c>
      <c r="J50" s="187">
        <v>2.2189999999999999</v>
      </c>
      <c r="K50" s="246" t="str">
        <f t="shared" si="3"/>
        <v>15/05/2021</v>
      </c>
      <c r="L50" s="148" t="str">
        <f t="shared" si="4"/>
        <v>15/04/2020</v>
      </c>
      <c r="M50" s="186">
        <f t="shared" si="5"/>
        <v>1.3164556962025329E-4</v>
      </c>
      <c r="N50" s="549">
        <f t="shared" si="10"/>
        <v>395</v>
      </c>
      <c r="O50" s="49">
        <f t="shared" si="6"/>
        <v>338</v>
      </c>
      <c r="P50" s="113">
        <f t="shared" si="7"/>
        <v>57</v>
      </c>
      <c r="Q50" s="549">
        <f t="shared" si="8"/>
        <v>2.2265037974683541</v>
      </c>
      <c r="R50" s="186">
        <f t="shared" si="9"/>
        <v>1.6004962025316458</v>
      </c>
      <c r="S50" s="113">
        <f t="shared" si="11"/>
        <v>1.6069001727674337</v>
      </c>
    </row>
    <row r="51" spans="2:19" x14ac:dyDescent="0.35">
      <c r="B51" s="116">
        <v>42480</v>
      </c>
      <c r="C51" s="186">
        <v>3.7930000000000001</v>
      </c>
      <c r="D51" s="344" t="str">
        <f t="shared" si="0"/>
        <v>11/06/2020</v>
      </c>
      <c r="E51" s="433">
        <f t="shared" si="1"/>
        <v>4.1423682409308693</v>
      </c>
      <c r="F51" s="549">
        <f t="shared" si="2"/>
        <v>0</v>
      </c>
      <c r="G51" s="559"/>
      <c r="I51" s="187">
        <v>2.258</v>
      </c>
      <c r="J51" s="187">
        <v>2.2069999999999999</v>
      </c>
      <c r="K51" s="246" t="str">
        <f t="shared" si="3"/>
        <v>15/05/2021</v>
      </c>
      <c r="L51" s="148" t="str">
        <f t="shared" si="4"/>
        <v>15/04/2020</v>
      </c>
      <c r="M51" s="186">
        <f t="shared" si="5"/>
        <v>1.291139240506333E-4</v>
      </c>
      <c r="N51" s="549">
        <f t="shared" si="10"/>
        <v>395</v>
      </c>
      <c r="O51" s="49">
        <f t="shared" si="6"/>
        <v>338</v>
      </c>
      <c r="P51" s="113">
        <f t="shared" si="7"/>
        <v>57</v>
      </c>
      <c r="Q51" s="549">
        <f t="shared" si="8"/>
        <v>2.2143594936708859</v>
      </c>
      <c r="R51" s="186">
        <f t="shared" si="9"/>
        <v>1.5786405063291142</v>
      </c>
      <c r="S51" s="113">
        <f t="shared" si="11"/>
        <v>1.5848707709496868</v>
      </c>
    </row>
    <row r="52" spans="2:19" x14ac:dyDescent="0.35">
      <c r="B52" s="116">
        <v>42481</v>
      </c>
      <c r="C52" s="186">
        <v>3.7909999999999999</v>
      </c>
      <c r="D52" s="344" t="str">
        <f t="shared" si="0"/>
        <v>11/06/2020</v>
      </c>
      <c r="E52" s="433">
        <f t="shared" si="1"/>
        <v>4.1396303901437372</v>
      </c>
      <c r="F52" s="549">
        <f t="shared" si="2"/>
        <v>0</v>
      </c>
      <c r="G52" s="559"/>
      <c r="I52" s="187">
        <v>2.2709999999999999</v>
      </c>
      <c r="J52" s="187">
        <v>2.2200000000000002</v>
      </c>
      <c r="K52" s="246" t="str">
        <f t="shared" si="3"/>
        <v>15/05/2021</v>
      </c>
      <c r="L52" s="148" t="str">
        <f t="shared" si="4"/>
        <v>15/04/2020</v>
      </c>
      <c r="M52" s="186">
        <f t="shared" si="5"/>
        <v>1.2911392405063219E-4</v>
      </c>
      <c r="N52" s="549">
        <f t="shared" si="10"/>
        <v>395</v>
      </c>
      <c r="O52" s="49">
        <f t="shared" si="6"/>
        <v>338</v>
      </c>
      <c r="P52" s="113">
        <f t="shared" si="7"/>
        <v>57</v>
      </c>
      <c r="Q52" s="549">
        <f t="shared" si="8"/>
        <v>2.2273594936708863</v>
      </c>
      <c r="R52" s="186">
        <f t="shared" si="9"/>
        <v>1.5636405063291137</v>
      </c>
      <c r="S52" s="113">
        <f t="shared" si="11"/>
        <v>1.5697529354116835</v>
      </c>
    </row>
    <row r="53" spans="2:19" x14ac:dyDescent="0.35">
      <c r="B53" s="116">
        <v>42482</v>
      </c>
      <c r="C53" s="186">
        <v>3.7690000000000001</v>
      </c>
      <c r="D53" s="344" t="str">
        <f t="shared" si="0"/>
        <v>11/06/2020</v>
      </c>
      <c r="E53" s="433">
        <f t="shared" si="1"/>
        <v>4.1368925393566052</v>
      </c>
      <c r="F53" s="549">
        <f t="shared" si="2"/>
        <v>0</v>
      </c>
      <c r="G53" s="559"/>
      <c r="I53" s="187">
        <v>2.274</v>
      </c>
      <c r="J53" s="187">
        <v>2.222</v>
      </c>
      <c r="K53" s="246" t="str">
        <f t="shared" si="3"/>
        <v>15/05/2021</v>
      </c>
      <c r="L53" s="148" t="str">
        <f t="shared" si="4"/>
        <v>15/04/2020</v>
      </c>
      <c r="M53" s="186">
        <f t="shared" si="5"/>
        <v>1.3164556962025329E-4</v>
      </c>
      <c r="N53" s="549">
        <f t="shared" si="10"/>
        <v>395</v>
      </c>
      <c r="O53" s="49">
        <f t="shared" si="6"/>
        <v>338</v>
      </c>
      <c r="P53" s="113">
        <f t="shared" si="7"/>
        <v>57</v>
      </c>
      <c r="Q53" s="549">
        <f t="shared" si="8"/>
        <v>2.2295037974683543</v>
      </c>
      <c r="R53" s="186">
        <f t="shared" si="9"/>
        <v>1.5394962025316459</v>
      </c>
      <c r="S53" s="113">
        <f t="shared" si="11"/>
        <v>1.5454213239256553</v>
      </c>
    </row>
    <row r="54" spans="2:19" x14ac:dyDescent="0.35">
      <c r="B54" s="116">
        <v>42485</v>
      </c>
      <c r="C54" s="186" t="s">
        <v>437</v>
      </c>
      <c r="D54" s="344" t="str">
        <f t="shared" si="0"/>
        <v>11/06/2020</v>
      </c>
      <c r="E54" s="433" t="str">
        <f t="shared" si="1"/>
        <v/>
      </c>
      <c r="F54" s="549">
        <f t="shared" si="2"/>
        <v>0</v>
      </c>
      <c r="G54" s="559"/>
      <c r="I54" s="187">
        <v>2.274</v>
      </c>
      <c r="J54" s="187">
        <v>2.2250000000000001</v>
      </c>
      <c r="K54" s="246" t="str">
        <f t="shared" si="3"/>
        <v>15/05/2021</v>
      </c>
      <c r="L54" s="148" t="str">
        <f t="shared" si="4"/>
        <v>15/04/2020</v>
      </c>
      <c r="M54" s="186">
        <f t="shared" si="5"/>
        <v>1.2405063291139225E-4</v>
      </c>
      <c r="N54" s="549">
        <f t="shared" si="10"/>
        <v>395</v>
      </c>
      <c r="O54" s="49">
        <f t="shared" si="6"/>
        <v>338</v>
      </c>
      <c r="P54" s="113">
        <f t="shared" si="7"/>
        <v>57</v>
      </c>
      <c r="Q54" s="549">
        <f t="shared" si="8"/>
        <v>2.2320708860759493</v>
      </c>
      <c r="R54" s="186" t="str">
        <f t="shared" si="9"/>
        <v/>
      </c>
      <c r="S54" s="113" t="str">
        <f t="shared" si="11"/>
        <v/>
      </c>
    </row>
    <row r="55" spans="2:19" x14ac:dyDescent="0.35">
      <c r="B55" s="116">
        <v>42486</v>
      </c>
      <c r="C55" s="186">
        <v>3.8090000000000002</v>
      </c>
      <c r="D55" s="344" t="str">
        <f t="shared" si="0"/>
        <v>11/06/2020</v>
      </c>
      <c r="E55" s="433">
        <f t="shared" si="1"/>
        <v>4.1259411362080769</v>
      </c>
      <c r="F55" s="549">
        <f t="shared" si="2"/>
        <v>0</v>
      </c>
      <c r="G55" s="559"/>
      <c r="I55" s="187">
        <v>2.3180000000000001</v>
      </c>
      <c r="J55" s="187">
        <v>2.2589999999999999</v>
      </c>
      <c r="K55" s="246" t="str">
        <f t="shared" si="3"/>
        <v>15/05/2021</v>
      </c>
      <c r="L55" s="148" t="str">
        <f t="shared" si="4"/>
        <v>15/04/2020</v>
      </c>
      <c r="M55" s="186">
        <f t="shared" si="5"/>
        <v>1.4936708860759535E-4</v>
      </c>
      <c r="N55" s="549">
        <f t="shared" si="10"/>
        <v>395</v>
      </c>
      <c r="O55" s="49">
        <f t="shared" si="6"/>
        <v>338</v>
      </c>
      <c r="P55" s="113">
        <f t="shared" si="7"/>
        <v>57</v>
      </c>
      <c r="Q55" s="549">
        <f t="shared" si="8"/>
        <v>2.267513924050633</v>
      </c>
      <c r="R55" s="186">
        <f t="shared" si="9"/>
        <v>1.5414860759493672</v>
      </c>
      <c r="S55" s="113">
        <f t="shared" si="11"/>
        <v>1.5474265242552354</v>
      </c>
    </row>
    <row r="56" spans="2:19" x14ac:dyDescent="0.35">
      <c r="B56" s="116">
        <v>42487</v>
      </c>
      <c r="C56" s="186">
        <v>3.7789999999999999</v>
      </c>
      <c r="D56" s="344" t="str">
        <f t="shared" si="0"/>
        <v>11/06/2020</v>
      </c>
      <c r="E56" s="433">
        <f t="shared" si="1"/>
        <v>4.1232032854209448</v>
      </c>
      <c r="F56" s="549">
        <f t="shared" si="2"/>
        <v>0</v>
      </c>
      <c r="G56" s="559"/>
      <c r="I56" s="187">
        <v>2.3069999999999999</v>
      </c>
      <c r="J56" s="187">
        <v>2.2439999999999998</v>
      </c>
      <c r="K56" s="246" t="str">
        <f t="shared" si="3"/>
        <v>15/05/2021</v>
      </c>
      <c r="L56" s="148" t="str">
        <f t="shared" si="4"/>
        <v>15/04/2020</v>
      </c>
      <c r="M56" s="186">
        <f t="shared" si="5"/>
        <v>1.5949367088607637E-4</v>
      </c>
      <c r="N56" s="549">
        <f t="shared" si="10"/>
        <v>395</v>
      </c>
      <c r="O56" s="49">
        <f t="shared" si="6"/>
        <v>338</v>
      </c>
      <c r="P56" s="113">
        <f t="shared" si="7"/>
        <v>57</v>
      </c>
      <c r="Q56" s="549">
        <f t="shared" si="8"/>
        <v>2.2530911392405062</v>
      </c>
      <c r="R56" s="186">
        <f t="shared" si="9"/>
        <v>1.5259088607594937</v>
      </c>
      <c r="S56" s="113">
        <f t="shared" si="11"/>
        <v>1.5317298553878533</v>
      </c>
    </row>
    <row r="57" spans="2:19" x14ac:dyDescent="0.35">
      <c r="B57" s="116">
        <v>42488</v>
      </c>
      <c r="C57" s="186">
        <v>3.7869999999999999</v>
      </c>
      <c r="D57" s="344" t="str">
        <f t="shared" si="0"/>
        <v>11/06/2020</v>
      </c>
      <c r="E57" s="433">
        <f t="shared" si="1"/>
        <v>4.1204654346338128</v>
      </c>
      <c r="F57" s="549">
        <f t="shared" si="2"/>
        <v>0</v>
      </c>
      <c r="G57" s="559"/>
      <c r="I57" s="187">
        <v>2.29</v>
      </c>
      <c r="J57" s="187">
        <v>2.2389999999999999</v>
      </c>
      <c r="K57" s="246" t="str">
        <f t="shared" si="3"/>
        <v>15/05/2021</v>
      </c>
      <c r="L57" s="148" t="str">
        <f t="shared" si="4"/>
        <v>15/04/2020</v>
      </c>
      <c r="M57" s="186">
        <f t="shared" si="5"/>
        <v>1.291139240506333E-4</v>
      </c>
      <c r="N57" s="549">
        <f t="shared" si="10"/>
        <v>395</v>
      </c>
      <c r="O57" s="49">
        <f t="shared" si="6"/>
        <v>338</v>
      </c>
      <c r="P57" s="113">
        <f t="shared" si="7"/>
        <v>57</v>
      </c>
      <c r="Q57" s="549">
        <f t="shared" si="8"/>
        <v>2.2463594936708859</v>
      </c>
      <c r="R57" s="186">
        <f t="shared" si="9"/>
        <v>1.540640506329114</v>
      </c>
      <c r="S57" s="113">
        <f t="shared" si="11"/>
        <v>1.5465744392534564</v>
      </c>
    </row>
    <row r="58" spans="2:19" x14ac:dyDescent="0.35">
      <c r="B58" s="116">
        <v>42489</v>
      </c>
      <c r="C58" s="186">
        <v>3.794</v>
      </c>
      <c r="D58" s="344" t="str">
        <f t="shared" si="0"/>
        <v>11/06/2020</v>
      </c>
      <c r="E58" s="433">
        <f t="shared" si="1"/>
        <v>4.1177275838466807</v>
      </c>
      <c r="F58" s="549">
        <f t="shared" si="2"/>
        <v>0</v>
      </c>
      <c r="G58" s="559"/>
      <c r="I58" s="187">
        <v>2.2789999999999999</v>
      </c>
      <c r="J58" s="187">
        <v>2.23</v>
      </c>
      <c r="K58" s="246" t="str">
        <f t="shared" si="3"/>
        <v>15/05/2021</v>
      </c>
      <c r="L58" s="148" t="str">
        <f t="shared" si="4"/>
        <v>15/04/2020</v>
      </c>
      <c r="M58" s="186">
        <f t="shared" si="5"/>
        <v>1.2405063291139225E-4</v>
      </c>
      <c r="N58" s="549">
        <f t="shared" si="10"/>
        <v>395</v>
      </c>
      <c r="O58" s="49">
        <f t="shared" si="6"/>
        <v>338</v>
      </c>
      <c r="P58" s="113">
        <f t="shared" si="7"/>
        <v>57</v>
      </c>
      <c r="Q58" s="549">
        <f t="shared" si="8"/>
        <v>2.2370708860759492</v>
      </c>
      <c r="R58" s="186">
        <f t="shared" si="9"/>
        <v>1.5569291139240509</v>
      </c>
      <c r="S58" s="113">
        <f t="shared" si="11"/>
        <v>1.5629891845885036</v>
      </c>
    </row>
    <row r="59" spans="2:19" x14ac:dyDescent="0.35">
      <c r="B59" s="116">
        <v>42492</v>
      </c>
      <c r="C59" s="186">
        <v>3.7960000000000003</v>
      </c>
      <c r="D59" s="344" t="str">
        <f t="shared" si="0"/>
        <v>11/06/2020</v>
      </c>
      <c r="E59" s="433">
        <f t="shared" si="1"/>
        <v>4.1095140314852845</v>
      </c>
      <c r="F59" s="549">
        <f t="shared" si="2"/>
        <v>0</v>
      </c>
      <c r="G59" s="559"/>
      <c r="I59" s="187">
        <v>2.2800000000000002</v>
      </c>
      <c r="J59" s="187">
        <v>2.23</v>
      </c>
      <c r="K59" s="246" t="str">
        <f t="shared" si="3"/>
        <v>15/05/2021</v>
      </c>
      <c r="L59" s="148" t="str">
        <f t="shared" si="4"/>
        <v>15/04/2020</v>
      </c>
      <c r="M59" s="186">
        <f t="shared" si="5"/>
        <v>1.2658227848101334E-4</v>
      </c>
      <c r="N59" s="549">
        <f t="shared" si="10"/>
        <v>395</v>
      </c>
      <c r="O59" s="49">
        <f t="shared" si="6"/>
        <v>338</v>
      </c>
      <c r="P59" s="113">
        <f t="shared" si="7"/>
        <v>57</v>
      </c>
      <c r="Q59" s="549">
        <f t="shared" si="8"/>
        <v>2.2372151898734178</v>
      </c>
      <c r="R59" s="186">
        <f t="shared" si="9"/>
        <v>1.5587848101265824</v>
      </c>
      <c r="S59" s="113">
        <f t="shared" si="11"/>
        <v>1.5648593353372764</v>
      </c>
    </row>
    <row r="60" spans="2:19" x14ac:dyDescent="0.35">
      <c r="B60" s="116">
        <v>42493</v>
      </c>
      <c r="C60" s="186">
        <v>3.8079999999999998</v>
      </c>
      <c r="D60" s="344" t="str">
        <f t="shared" si="0"/>
        <v>11/06/2020</v>
      </c>
      <c r="E60" s="433">
        <f t="shared" si="1"/>
        <v>4.1067761806981515</v>
      </c>
      <c r="F60" s="549">
        <f t="shared" si="2"/>
        <v>0</v>
      </c>
      <c r="G60" s="559"/>
      <c r="I60" s="187">
        <v>2.3079999999999998</v>
      </c>
      <c r="J60" s="187">
        <v>2.254</v>
      </c>
      <c r="K60" s="246" t="str">
        <f t="shared" si="3"/>
        <v>15/05/2021</v>
      </c>
      <c r="L60" s="148" t="str">
        <f t="shared" si="4"/>
        <v>15/04/2020</v>
      </c>
      <c r="M60" s="186">
        <f t="shared" si="5"/>
        <v>1.3670886075949323E-4</v>
      </c>
      <c r="N60" s="549">
        <f t="shared" si="10"/>
        <v>395</v>
      </c>
      <c r="O60" s="49">
        <f t="shared" si="6"/>
        <v>338</v>
      </c>
      <c r="P60" s="113">
        <f t="shared" si="7"/>
        <v>57</v>
      </c>
      <c r="Q60" s="549">
        <f t="shared" si="8"/>
        <v>2.2617924050632912</v>
      </c>
      <c r="R60" s="186">
        <f t="shared" si="9"/>
        <v>1.5462075949367087</v>
      </c>
      <c r="S60" s="113">
        <f t="shared" si="11"/>
        <v>1.5521844897533166</v>
      </c>
    </row>
    <row r="61" spans="2:19" x14ac:dyDescent="0.35">
      <c r="B61" s="116">
        <v>42494</v>
      </c>
      <c r="C61" s="186">
        <v>3.7549999999999999</v>
      </c>
      <c r="D61" s="344" t="str">
        <f t="shared" si="0"/>
        <v>11/06/2020</v>
      </c>
      <c r="E61" s="433">
        <f t="shared" si="1"/>
        <v>4.1040383299110195</v>
      </c>
      <c r="F61" s="549">
        <f t="shared" si="2"/>
        <v>0</v>
      </c>
      <c r="G61" s="559"/>
      <c r="I61" s="187">
        <v>2.2359999999999998</v>
      </c>
      <c r="J61" s="187">
        <v>2.1789999999999998</v>
      </c>
      <c r="K61" s="246" t="str">
        <f t="shared" si="3"/>
        <v>15/05/2021</v>
      </c>
      <c r="L61" s="148" t="str">
        <f t="shared" si="4"/>
        <v>15/04/2020</v>
      </c>
      <c r="M61" s="186">
        <f t="shared" si="5"/>
        <v>1.4430379746835427E-4</v>
      </c>
      <c r="N61" s="549">
        <f t="shared" si="10"/>
        <v>395</v>
      </c>
      <c r="O61" s="49">
        <f t="shared" si="6"/>
        <v>338</v>
      </c>
      <c r="P61" s="113">
        <f t="shared" si="7"/>
        <v>57</v>
      </c>
      <c r="Q61" s="549">
        <f t="shared" si="8"/>
        <v>2.1872253164556961</v>
      </c>
      <c r="R61" s="186">
        <f t="shared" si="9"/>
        <v>1.5677746835443038</v>
      </c>
      <c r="S61" s="113">
        <f t="shared" si="11"/>
        <v>1.573919477190211</v>
      </c>
    </row>
    <row r="62" spans="2:19" x14ac:dyDescent="0.35">
      <c r="B62" s="116">
        <v>42495</v>
      </c>
      <c r="C62" s="186">
        <v>3.7210000000000001</v>
      </c>
      <c r="D62" s="344" t="str">
        <f t="shared" si="0"/>
        <v>11/06/2020</v>
      </c>
      <c r="E62" s="433">
        <f t="shared" si="1"/>
        <v>4.1013004791238874</v>
      </c>
      <c r="F62" s="549">
        <f t="shared" si="2"/>
        <v>0</v>
      </c>
      <c r="G62" s="559"/>
      <c r="I62" s="187">
        <v>2.2010000000000001</v>
      </c>
      <c r="J62" s="187">
        <v>2.145</v>
      </c>
      <c r="K62" s="246" t="str">
        <f t="shared" si="3"/>
        <v>15/05/2021</v>
      </c>
      <c r="L62" s="148" t="str">
        <f t="shared" si="4"/>
        <v>15/04/2020</v>
      </c>
      <c r="M62" s="186">
        <f t="shared" si="5"/>
        <v>1.4177215189873431E-4</v>
      </c>
      <c r="N62" s="549">
        <f t="shared" si="10"/>
        <v>395</v>
      </c>
      <c r="O62" s="49">
        <f t="shared" si="6"/>
        <v>338</v>
      </c>
      <c r="P62" s="113">
        <f t="shared" si="7"/>
        <v>57</v>
      </c>
      <c r="Q62" s="549">
        <f t="shared" si="8"/>
        <v>2.153081012658228</v>
      </c>
      <c r="R62" s="186">
        <f t="shared" si="9"/>
        <v>1.567918987341772</v>
      </c>
      <c r="S62" s="113">
        <f t="shared" si="11"/>
        <v>1.5740649122189643</v>
      </c>
    </row>
    <row r="63" spans="2:19" x14ac:dyDescent="0.35">
      <c r="B63" s="116">
        <v>42496</v>
      </c>
      <c r="C63" s="186">
        <v>3.64</v>
      </c>
      <c r="D63" s="344" t="str">
        <f t="shared" si="0"/>
        <v>11/06/2020</v>
      </c>
      <c r="E63" s="433">
        <f t="shared" si="1"/>
        <v>4.0985626283367553</v>
      </c>
      <c r="F63" s="549">
        <f t="shared" si="2"/>
        <v>0</v>
      </c>
      <c r="G63" s="559"/>
      <c r="I63" s="187">
        <v>2.1139999999999999</v>
      </c>
      <c r="J63" s="187">
        <v>2.073</v>
      </c>
      <c r="K63" s="246" t="str">
        <f t="shared" si="3"/>
        <v>15/05/2021</v>
      </c>
      <c r="L63" s="148" t="str">
        <f t="shared" si="4"/>
        <v>15/04/2020</v>
      </c>
      <c r="M63" s="186">
        <f t="shared" si="5"/>
        <v>1.0379746835443019E-4</v>
      </c>
      <c r="N63" s="549">
        <f t="shared" si="10"/>
        <v>395</v>
      </c>
      <c r="O63" s="49">
        <f t="shared" si="6"/>
        <v>338</v>
      </c>
      <c r="P63" s="113">
        <f t="shared" si="7"/>
        <v>57</v>
      </c>
      <c r="Q63" s="549">
        <f t="shared" si="8"/>
        <v>2.0789164556962025</v>
      </c>
      <c r="R63" s="186">
        <f t="shared" si="9"/>
        <v>1.5610835443037976</v>
      </c>
      <c r="S63" s="113">
        <f t="shared" si="11"/>
        <v>1.5671759988845402</v>
      </c>
    </row>
    <row r="64" spans="2:19" x14ac:dyDescent="0.35">
      <c r="B64" s="116">
        <v>42499</v>
      </c>
      <c r="C64" s="186">
        <v>3.6550000000000002</v>
      </c>
      <c r="D64" s="344" t="str">
        <f t="shared" si="0"/>
        <v>11/06/2020</v>
      </c>
      <c r="E64" s="433">
        <f t="shared" si="1"/>
        <v>4.0903490759753591</v>
      </c>
      <c r="F64" s="549">
        <f t="shared" si="2"/>
        <v>0</v>
      </c>
      <c r="G64" s="559"/>
      <c r="I64" s="187">
        <v>2.137</v>
      </c>
      <c r="J64" s="187">
        <v>2.093</v>
      </c>
      <c r="K64" s="246" t="str">
        <f t="shared" si="3"/>
        <v>15/05/2021</v>
      </c>
      <c r="L64" s="148" t="str">
        <f t="shared" si="4"/>
        <v>15/04/2020</v>
      </c>
      <c r="M64" s="186">
        <f t="shared" si="5"/>
        <v>1.1139240506329124E-4</v>
      </c>
      <c r="N64" s="549">
        <f t="shared" si="10"/>
        <v>395</v>
      </c>
      <c r="O64" s="49">
        <f t="shared" si="6"/>
        <v>338</v>
      </c>
      <c r="P64" s="113">
        <f t="shared" si="7"/>
        <v>57</v>
      </c>
      <c r="Q64" s="549">
        <f t="shared" si="8"/>
        <v>2.0993493670886076</v>
      </c>
      <c r="R64" s="186">
        <f t="shared" si="9"/>
        <v>1.5556506329113926</v>
      </c>
      <c r="S64" s="113">
        <f t="shared" si="11"/>
        <v>1.5617007551405715</v>
      </c>
    </row>
    <row r="65" spans="2:19" x14ac:dyDescent="0.35">
      <c r="B65" s="116">
        <v>42500</v>
      </c>
      <c r="C65" s="186">
        <v>3.6219999999999999</v>
      </c>
      <c r="D65" s="344" t="str">
        <f t="shared" si="0"/>
        <v>11/06/2020</v>
      </c>
      <c r="E65" s="433">
        <f t="shared" si="1"/>
        <v>4.0876112251882271</v>
      </c>
      <c r="F65" s="549">
        <f t="shared" si="2"/>
        <v>0</v>
      </c>
      <c r="G65" s="559"/>
      <c r="I65" s="187">
        <v>2.113</v>
      </c>
      <c r="J65" s="187">
        <v>2.0619999999999998</v>
      </c>
      <c r="K65" s="246" t="str">
        <f t="shared" si="3"/>
        <v>15/05/2021</v>
      </c>
      <c r="L65" s="148" t="str">
        <f t="shared" si="4"/>
        <v>15/04/2020</v>
      </c>
      <c r="M65" s="186">
        <f t="shared" si="5"/>
        <v>1.291139240506333E-4</v>
      </c>
      <c r="N65" s="549">
        <f t="shared" si="10"/>
        <v>395</v>
      </c>
      <c r="O65" s="49">
        <f t="shared" si="6"/>
        <v>338</v>
      </c>
      <c r="P65" s="113">
        <f t="shared" si="7"/>
        <v>57</v>
      </c>
      <c r="Q65" s="549">
        <f t="shared" si="8"/>
        <v>2.0693594936708859</v>
      </c>
      <c r="R65" s="186">
        <f t="shared" si="9"/>
        <v>1.552640506329114</v>
      </c>
      <c r="S65" s="113">
        <f t="shared" si="11"/>
        <v>1.5586672376838528</v>
      </c>
    </row>
    <row r="66" spans="2:19" x14ac:dyDescent="0.35">
      <c r="B66" s="116">
        <v>42501</v>
      </c>
      <c r="C66" s="186">
        <v>3.6550000000000002</v>
      </c>
      <c r="D66" s="344" t="str">
        <f t="shared" si="0"/>
        <v>11/06/2020</v>
      </c>
      <c r="E66" s="433">
        <f t="shared" si="1"/>
        <v>4.084873374401095</v>
      </c>
      <c r="F66" s="549">
        <f t="shared" si="2"/>
        <v>0</v>
      </c>
      <c r="G66" s="559"/>
      <c r="I66" s="187">
        <v>2.1240000000000001</v>
      </c>
      <c r="J66" s="187">
        <v>2.081</v>
      </c>
      <c r="K66" s="246" t="str">
        <f t="shared" si="3"/>
        <v>15/05/2021</v>
      </c>
      <c r="L66" s="148" t="str">
        <f t="shared" si="4"/>
        <v>15/04/2020</v>
      </c>
      <c r="M66" s="186">
        <f t="shared" si="5"/>
        <v>1.0886075949367127E-4</v>
      </c>
      <c r="N66" s="549">
        <f t="shared" si="10"/>
        <v>395</v>
      </c>
      <c r="O66" s="49">
        <f t="shared" si="6"/>
        <v>338</v>
      </c>
      <c r="P66" s="113">
        <f t="shared" si="7"/>
        <v>57</v>
      </c>
      <c r="Q66" s="549">
        <f t="shared" si="8"/>
        <v>2.0872050632911394</v>
      </c>
      <c r="R66" s="186">
        <f t="shared" si="9"/>
        <v>1.5677949367088608</v>
      </c>
      <c r="S66" s="113">
        <f t="shared" si="11"/>
        <v>1.5739398891177814</v>
      </c>
    </row>
    <row r="67" spans="2:19" x14ac:dyDescent="0.35">
      <c r="B67" s="116">
        <v>42502</v>
      </c>
      <c r="C67" s="186">
        <v>3.6930000000000001</v>
      </c>
      <c r="D67" s="344" t="str">
        <f t="shared" si="0"/>
        <v>11/06/2020</v>
      </c>
      <c r="E67" s="433">
        <f t="shared" si="1"/>
        <v>4.0821355236139629</v>
      </c>
      <c r="F67" s="549">
        <f t="shared" si="2"/>
        <v>0</v>
      </c>
      <c r="G67" s="559"/>
      <c r="I67" s="187">
        <v>2.1360000000000001</v>
      </c>
      <c r="J67" s="187">
        <v>2.0939999999999999</v>
      </c>
      <c r="K67" s="246" t="str">
        <f t="shared" si="3"/>
        <v>15/05/2021</v>
      </c>
      <c r="L67" s="148" t="str">
        <f t="shared" si="4"/>
        <v>15/04/2020</v>
      </c>
      <c r="M67" s="186">
        <f t="shared" si="5"/>
        <v>1.063291139240513E-4</v>
      </c>
      <c r="N67" s="549">
        <f t="shared" si="10"/>
        <v>395</v>
      </c>
      <c r="O67" s="49">
        <f t="shared" si="6"/>
        <v>338</v>
      </c>
      <c r="P67" s="113">
        <f t="shared" si="7"/>
        <v>57</v>
      </c>
      <c r="Q67" s="549">
        <f t="shared" si="8"/>
        <v>2.1000607594936707</v>
      </c>
      <c r="R67" s="186">
        <f t="shared" si="9"/>
        <v>1.5929392405063294</v>
      </c>
      <c r="S67" s="113">
        <f t="shared" si="11"/>
        <v>1.5992828790662106</v>
      </c>
    </row>
    <row r="68" spans="2:19" x14ac:dyDescent="0.35">
      <c r="B68" s="116">
        <v>42503</v>
      </c>
      <c r="C68" s="186">
        <v>3.7050000000000001</v>
      </c>
      <c r="D68" s="344" t="str">
        <f t="shared" si="0"/>
        <v>11/06/2020</v>
      </c>
      <c r="E68" s="433">
        <f t="shared" si="1"/>
        <v>4.0793976728268309</v>
      </c>
      <c r="F68" s="549">
        <f t="shared" si="2"/>
        <v>0</v>
      </c>
      <c r="G68" s="559"/>
      <c r="I68" s="187">
        <v>2.1619999999999999</v>
      </c>
      <c r="J68" s="187">
        <v>2.1219999999999999</v>
      </c>
      <c r="K68" s="246" t="str">
        <f t="shared" si="3"/>
        <v>15/05/2021</v>
      </c>
      <c r="L68" s="148" t="str">
        <f t="shared" si="4"/>
        <v>15/04/2020</v>
      </c>
      <c r="M68" s="186">
        <f t="shared" si="5"/>
        <v>1.0126582278481021E-4</v>
      </c>
      <c r="N68" s="549">
        <f t="shared" si="10"/>
        <v>395</v>
      </c>
      <c r="O68" s="49">
        <f t="shared" si="6"/>
        <v>338</v>
      </c>
      <c r="P68" s="113">
        <f t="shared" si="7"/>
        <v>57</v>
      </c>
      <c r="Q68" s="549">
        <f t="shared" si="8"/>
        <v>2.1277721518987343</v>
      </c>
      <c r="R68" s="186">
        <f t="shared" si="9"/>
        <v>1.5772278481012658</v>
      </c>
      <c r="S68" s="113">
        <f t="shared" si="11"/>
        <v>1.5834469673133178</v>
      </c>
    </row>
    <row r="69" spans="2:19" x14ac:dyDescent="0.35">
      <c r="B69" s="116">
        <v>42506</v>
      </c>
      <c r="C69" s="186">
        <v>3.6920000000000002</v>
      </c>
      <c r="D69" s="344" t="str">
        <f t="shared" si="0"/>
        <v>11/06/2020</v>
      </c>
      <c r="E69" s="433">
        <f t="shared" si="1"/>
        <v>4.0711841204654347</v>
      </c>
      <c r="F69" s="549">
        <f t="shared" si="2"/>
        <v>0</v>
      </c>
      <c r="G69" s="559"/>
      <c r="I69" s="187">
        <v>2.1390000000000002</v>
      </c>
      <c r="J69" s="187">
        <v>2.105</v>
      </c>
      <c r="K69" s="246" t="str">
        <f t="shared" si="3"/>
        <v>15/05/2021</v>
      </c>
      <c r="L69" s="148" t="str">
        <f t="shared" si="4"/>
        <v>15/04/2020</v>
      </c>
      <c r="M69" s="186">
        <f t="shared" si="5"/>
        <v>8.6075949367089247E-5</v>
      </c>
      <c r="N69" s="549">
        <f t="shared" si="10"/>
        <v>395</v>
      </c>
      <c r="O69" s="49">
        <f t="shared" si="6"/>
        <v>338</v>
      </c>
      <c r="P69" s="113">
        <f t="shared" si="7"/>
        <v>57</v>
      </c>
      <c r="Q69" s="549">
        <f t="shared" si="8"/>
        <v>2.1099063291139242</v>
      </c>
      <c r="R69" s="186">
        <f t="shared" si="9"/>
        <v>1.582093670886076</v>
      </c>
      <c r="S69" s="113">
        <f t="shared" si="11"/>
        <v>1.5883512218447304</v>
      </c>
    </row>
    <row r="70" spans="2:19" x14ac:dyDescent="0.35">
      <c r="B70" s="116">
        <v>42507</v>
      </c>
      <c r="C70" s="186">
        <v>3.718</v>
      </c>
      <c r="D70" s="344" t="str">
        <f t="shared" si="0"/>
        <v>11/06/2020</v>
      </c>
      <c r="E70" s="433">
        <f t="shared" si="1"/>
        <v>4.0684462696783026</v>
      </c>
      <c r="F70" s="549">
        <f t="shared" si="2"/>
        <v>0</v>
      </c>
      <c r="G70" s="559"/>
      <c r="I70" s="187">
        <v>2.1720000000000002</v>
      </c>
      <c r="J70" s="187">
        <v>2.133</v>
      </c>
      <c r="K70" s="246" t="str">
        <f t="shared" si="3"/>
        <v>15/05/2021</v>
      </c>
      <c r="L70" s="148" t="str">
        <f t="shared" si="4"/>
        <v>15/04/2020</v>
      </c>
      <c r="M70" s="186">
        <f t="shared" si="5"/>
        <v>9.8734177215190243E-5</v>
      </c>
      <c r="N70" s="549">
        <f t="shared" si="10"/>
        <v>395</v>
      </c>
      <c r="O70" s="49">
        <f t="shared" si="6"/>
        <v>338</v>
      </c>
      <c r="P70" s="113">
        <f t="shared" si="7"/>
        <v>57</v>
      </c>
      <c r="Q70" s="549">
        <f t="shared" si="8"/>
        <v>2.1386278481012657</v>
      </c>
      <c r="R70" s="186">
        <f t="shared" si="9"/>
        <v>1.5793721518987343</v>
      </c>
      <c r="S70" s="113">
        <f t="shared" si="11"/>
        <v>1.5856081928842025</v>
      </c>
    </row>
    <row r="71" spans="2:19" x14ac:dyDescent="0.35">
      <c r="B71" s="116">
        <v>42508</v>
      </c>
      <c r="C71" s="186">
        <v>3.7370000000000001</v>
      </c>
      <c r="D71" s="344" t="str">
        <f t="shared" si="0"/>
        <v>11/06/2020</v>
      </c>
      <c r="E71" s="433">
        <f t="shared" si="1"/>
        <v>4.0657084188911705</v>
      </c>
      <c r="F71" s="549">
        <f t="shared" si="2"/>
        <v>0</v>
      </c>
      <c r="G71" s="559"/>
      <c r="I71" s="187">
        <v>2.198</v>
      </c>
      <c r="J71" s="187">
        <v>2.1680000000000001</v>
      </c>
      <c r="K71" s="246" t="str">
        <f t="shared" si="3"/>
        <v>15/05/2021</v>
      </c>
      <c r="L71" s="148" t="str">
        <f t="shared" si="4"/>
        <v>15/04/2020</v>
      </c>
      <c r="M71" s="186">
        <f t="shared" si="5"/>
        <v>7.5949367088607098E-5</v>
      </c>
      <c r="N71" s="549">
        <f t="shared" si="10"/>
        <v>395</v>
      </c>
      <c r="O71" s="49">
        <f t="shared" si="6"/>
        <v>338</v>
      </c>
      <c r="P71" s="113">
        <f t="shared" si="7"/>
        <v>57</v>
      </c>
      <c r="Q71" s="549">
        <f t="shared" si="8"/>
        <v>2.1723291139240506</v>
      </c>
      <c r="R71" s="186">
        <f t="shared" si="9"/>
        <v>1.5646708860759495</v>
      </c>
      <c r="S71" s="113">
        <f t="shared" si="11"/>
        <v>1.5707913735303114</v>
      </c>
    </row>
    <row r="72" spans="2:19" x14ac:dyDescent="0.35">
      <c r="B72" s="116">
        <v>42509</v>
      </c>
      <c r="C72" s="186">
        <v>3.7880000000000003</v>
      </c>
      <c r="D72" s="344" t="str">
        <f t="shared" si="0"/>
        <v>11/06/2020</v>
      </c>
      <c r="E72" s="433">
        <f t="shared" si="1"/>
        <v>4.0629705681040384</v>
      </c>
      <c r="F72" s="549">
        <f t="shared" si="2"/>
        <v>0</v>
      </c>
      <c r="G72" s="559"/>
      <c r="I72" s="187">
        <v>2.2629999999999999</v>
      </c>
      <c r="J72" s="187">
        <v>2.2290000000000001</v>
      </c>
      <c r="K72" s="246" t="str">
        <f t="shared" si="3"/>
        <v>15/05/2021</v>
      </c>
      <c r="L72" s="148" t="str">
        <f t="shared" si="4"/>
        <v>15/04/2020</v>
      </c>
      <c r="M72" s="186">
        <f t="shared" si="5"/>
        <v>8.6075949367088122E-5</v>
      </c>
      <c r="N72" s="549">
        <f t="shared" si="10"/>
        <v>395</v>
      </c>
      <c r="O72" s="49">
        <f t="shared" si="6"/>
        <v>338</v>
      </c>
      <c r="P72" s="113">
        <f t="shared" si="7"/>
        <v>57</v>
      </c>
      <c r="Q72" s="549">
        <f t="shared" si="8"/>
        <v>2.2339063291139243</v>
      </c>
      <c r="R72" s="186">
        <f t="shared" si="9"/>
        <v>1.554093670886076</v>
      </c>
      <c r="S72" s="113">
        <f t="shared" si="11"/>
        <v>1.5601316887307926</v>
      </c>
    </row>
    <row r="73" spans="2:19" x14ac:dyDescent="0.35">
      <c r="B73" s="116">
        <v>42510</v>
      </c>
      <c r="C73" s="186">
        <v>3.7829999999999999</v>
      </c>
      <c r="D73" s="344" t="str">
        <f t="shared" si="0"/>
        <v>11/06/2020</v>
      </c>
      <c r="E73" s="433">
        <f t="shared" si="1"/>
        <v>4.0602327173169064</v>
      </c>
      <c r="F73" s="549">
        <f t="shared" si="2"/>
        <v>0</v>
      </c>
      <c r="G73" s="559"/>
      <c r="I73" s="187">
        <v>2.2519999999999998</v>
      </c>
      <c r="J73" s="187">
        <v>2.2170000000000001</v>
      </c>
      <c r="K73" s="246" t="str">
        <f t="shared" si="3"/>
        <v>15/05/2021</v>
      </c>
      <c r="L73" s="148" t="str">
        <f t="shared" si="4"/>
        <v>15/04/2020</v>
      </c>
      <c r="M73" s="186">
        <f t="shared" si="5"/>
        <v>8.8607594936708094E-5</v>
      </c>
      <c r="N73" s="549">
        <f t="shared" si="10"/>
        <v>395</v>
      </c>
      <c r="O73" s="49">
        <f t="shared" si="6"/>
        <v>338</v>
      </c>
      <c r="P73" s="113">
        <f t="shared" si="7"/>
        <v>57</v>
      </c>
      <c r="Q73" s="549">
        <f t="shared" si="8"/>
        <v>2.2220506329113925</v>
      </c>
      <c r="R73" s="186">
        <f t="shared" si="9"/>
        <v>1.5609493670886074</v>
      </c>
      <c r="S73" s="113">
        <f t="shared" si="11"/>
        <v>1.5670407744051262</v>
      </c>
    </row>
    <row r="74" spans="2:19" x14ac:dyDescent="0.35">
      <c r="B74" s="116">
        <v>42513</v>
      </c>
      <c r="C74" s="186">
        <v>3.8170000000000002</v>
      </c>
      <c r="D74" s="344" t="str">
        <f t="shared" si="0"/>
        <v>11/06/2020</v>
      </c>
      <c r="E74" s="433">
        <f t="shared" si="1"/>
        <v>4.0520191649555102</v>
      </c>
      <c r="F74" s="549">
        <f t="shared" si="2"/>
        <v>0</v>
      </c>
      <c r="G74" s="559"/>
      <c r="I74" s="187">
        <v>2.2890000000000001</v>
      </c>
      <c r="J74" s="187">
        <v>2.254</v>
      </c>
      <c r="K74" s="246" t="str">
        <f t="shared" si="3"/>
        <v>15/05/2021</v>
      </c>
      <c r="L74" s="148" t="str">
        <f t="shared" si="4"/>
        <v>15/04/2020</v>
      </c>
      <c r="M74" s="186">
        <f t="shared" si="5"/>
        <v>8.8607594936709219E-5</v>
      </c>
      <c r="N74" s="549">
        <f t="shared" si="10"/>
        <v>395</v>
      </c>
      <c r="O74" s="49">
        <f t="shared" si="6"/>
        <v>338</v>
      </c>
      <c r="P74" s="113">
        <f t="shared" si="7"/>
        <v>57</v>
      </c>
      <c r="Q74" s="549">
        <f t="shared" si="8"/>
        <v>2.2590506329113924</v>
      </c>
      <c r="R74" s="186">
        <f t="shared" si="9"/>
        <v>1.5579493670886078</v>
      </c>
      <c r="S74" s="113">
        <f t="shared" si="11"/>
        <v>1.5640173826646508</v>
      </c>
    </row>
    <row r="75" spans="2:19" x14ac:dyDescent="0.35">
      <c r="B75" s="116">
        <v>42514</v>
      </c>
      <c r="C75" s="186">
        <v>3.7890000000000001</v>
      </c>
      <c r="D75" s="344" t="str">
        <f t="shared" si="0"/>
        <v>11/06/2020</v>
      </c>
      <c r="E75" s="433">
        <f t="shared" si="1"/>
        <v>4.0492813141683781</v>
      </c>
      <c r="F75" s="549">
        <f t="shared" si="2"/>
        <v>0</v>
      </c>
      <c r="G75" s="559"/>
      <c r="I75" s="187">
        <v>2.2679999999999998</v>
      </c>
      <c r="J75" s="187">
        <v>2.234</v>
      </c>
      <c r="K75" s="246" t="str">
        <f t="shared" si="3"/>
        <v>15/05/2021</v>
      </c>
      <c r="L75" s="148" t="str">
        <f t="shared" si="4"/>
        <v>15/04/2020</v>
      </c>
      <c r="M75" s="186">
        <f t="shared" si="5"/>
        <v>8.6075949367088122E-5</v>
      </c>
      <c r="N75" s="549">
        <f t="shared" si="10"/>
        <v>395</v>
      </c>
      <c r="O75" s="49">
        <f t="shared" si="6"/>
        <v>338</v>
      </c>
      <c r="P75" s="113">
        <f t="shared" si="7"/>
        <v>57</v>
      </c>
      <c r="Q75" s="549">
        <f t="shared" si="8"/>
        <v>2.2389063291139242</v>
      </c>
      <c r="R75" s="186">
        <f t="shared" si="9"/>
        <v>1.550093670886076</v>
      </c>
      <c r="S75" s="113">
        <f t="shared" si="11"/>
        <v>1.5561006468573613</v>
      </c>
    </row>
    <row r="76" spans="2:19" x14ac:dyDescent="0.35">
      <c r="B76" s="116">
        <v>42515</v>
      </c>
      <c r="C76" s="186">
        <v>3.7989999999999999</v>
      </c>
      <c r="D76" s="344" t="str">
        <f t="shared" si="0"/>
        <v>11/06/2020</v>
      </c>
      <c r="E76" s="433">
        <f t="shared" si="1"/>
        <v>4.046543463381246</v>
      </c>
      <c r="F76" s="549">
        <f t="shared" si="2"/>
        <v>0</v>
      </c>
      <c r="G76" s="559"/>
      <c r="I76" s="187">
        <v>2.2730000000000001</v>
      </c>
      <c r="J76" s="187">
        <v>2.234</v>
      </c>
      <c r="K76" s="246" t="str">
        <f t="shared" si="3"/>
        <v>15/05/2021</v>
      </c>
      <c r="L76" s="148" t="str">
        <f t="shared" si="4"/>
        <v>15/04/2020</v>
      </c>
      <c r="M76" s="186">
        <f t="shared" si="5"/>
        <v>9.8734177215190243E-5</v>
      </c>
      <c r="N76" s="549">
        <f t="shared" si="10"/>
        <v>395</v>
      </c>
      <c r="O76" s="49">
        <f t="shared" si="6"/>
        <v>338</v>
      </c>
      <c r="P76" s="113">
        <f t="shared" si="7"/>
        <v>57</v>
      </c>
      <c r="Q76" s="549">
        <f t="shared" si="8"/>
        <v>2.2396278481012657</v>
      </c>
      <c r="R76" s="186">
        <f t="shared" si="9"/>
        <v>1.5593721518987342</v>
      </c>
      <c r="S76" s="113">
        <f t="shared" si="11"/>
        <v>1.5654512556690037</v>
      </c>
    </row>
    <row r="77" spans="2:19" x14ac:dyDescent="0.35">
      <c r="B77" s="116">
        <v>42516</v>
      </c>
      <c r="C77" s="186">
        <v>3.746</v>
      </c>
      <c r="D77" s="344" t="str">
        <f t="shared" si="0"/>
        <v>11/06/2020</v>
      </c>
      <c r="E77" s="433">
        <f t="shared" si="1"/>
        <v>4.043805612594114</v>
      </c>
      <c r="F77" s="549">
        <f t="shared" si="2"/>
        <v>0</v>
      </c>
      <c r="G77" s="559"/>
      <c r="I77" s="187">
        <v>2.1970000000000001</v>
      </c>
      <c r="J77" s="187">
        <v>2.1549999999999998</v>
      </c>
      <c r="K77" s="246" t="str">
        <f t="shared" si="3"/>
        <v>15/05/2021</v>
      </c>
      <c r="L77" s="148" t="str">
        <f t="shared" si="4"/>
        <v>15/04/2020</v>
      </c>
      <c r="M77" s="186">
        <f t="shared" si="5"/>
        <v>1.063291139240513E-4</v>
      </c>
      <c r="N77" s="549">
        <f t="shared" si="10"/>
        <v>395</v>
      </c>
      <c r="O77" s="49">
        <f t="shared" si="6"/>
        <v>338</v>
      </c>
      <c r="P77" s="113">
        <f t="shared" si="7"/>
        <v>57</v>
      </c>
      <c r="Q77" s="549">
        <f t="shared" si="8"/>
        <v>2.1610607594936706</v>
      </c>
      <c r="R77" s="186">
        <f t="shared" si="9"/>
        <v>1.5849392405063294</v>
      </c>
      <c r="S77" s="113">
        <f t="shared" si="11"/>
        <v>1.5912193214965731</v>
      </c>
    </row>
    <row r="78" spans="2:19" x14ac:dyDescent="0.35">
      <c r="B78" s="116">
        <v>42517</v>
      </c>
      <c r="C78" s="186">
        <v>3.7250000000000001</v>
      </c>
      <c r="D78" s="344" t="str">
        <f t="shared" si="0"/>
        <v>11/06/2020</v>
      </c>
      <c r="E78" s="433">
        <f t="shared" si="1"/>
        <v>4.0410677618069819</v>
      </c>
      <c r="F78" s="549">
        <f t="shared" si="2"/>
        <v>0</v>
      </c>
      <c r="G78" s="559"/>
      <c r="I78" s="187">
        <v>2.153</v>
      </c>
      <c r="J78" s="187">
        <v>2.121</v>
      </c>
      <c r="K78" s="246" t="str">
        <f t="shared" si="3"/>
        <v>15/05/2021</v>
      </c>
      <c r="L78" s="148" t="str">
        <f t="shared" si="4"/>
        <v>15/04/2020</v>
      </c>
      <c r="M78" s="186">
        <f t="shared" si="5"/>
        <v>8.1012658227848179E-5</v>
      </c>
      <c r="N78" s="549">
        <f t="shared" si="10"/>
        <v>395</v>
      </c>
      <c r="O78" s="49">
        <f t="shared" si="6"/>
        <v>338</v>
      </c>
      <c r="P78" s="113">
        <f t="shared" si="7"/>
        <v>57</v>
      </c>
      <c r="Q78" s="549">
        <f t="shared" si="8"/>
        <v>2.1256177215189873</v>
      </c>
      <c r="R78" s="186">
        <f t="shared" si="9"/>
        <v>1.5993822784810128</v>
      </c>
      <c r="S78" s="113">
        <f t="shared" si="11"/>
        <v>1.6057773376628059</v>
      </c>
    </row>
    <row r="79" spans="2:19" x14ac:dyDescent="0.35">
      <c r="B79" s="116">
        <v>42520</v>
      </c>
      <c r="C79" s="186">
        <v>3.7490000000000001</v>
      </c>
      <c r="D79" s="344" t="str">
        <f t="shared" ref="D79:D142" si="12">C$14</f>
        <v>11/06/2020</v>
      </c>
      <c r="E79" s="433">
        <f t="shared" ref="E79:E142" si="13">IF(C79="","",($C$14-B79)/365.25)</f>
        <v>4.0328542094455848</v>
      </c>
      <c r="F79" s="549">
        <f t="shared" ref="F79:F142" si="14">C$14-D79</f>
        <v>0</v>
      </c>
      <c r="G79" s="559"/>
      <c r="I79" s="187">
        <v>2.17</v>
      </c>
      <c r="J79" s="187">
        <v>2.1440000000000001</v>
      </c>
      <c r="K79" s="246" t="str">
        <f t="shared" ref="K79:K142" si="15">$I$14</f>
        <v>15/05/2021</v>
      </c>
      <c r="L79" s="148" t="str">
        <f t="shared" ref="L79:L142" si="16">$J$14</f>
        <v>15/04/2020</v>
      </c>
      <c r="M79" s="186">
        <f t="shared" ref="M79:M142" si="17">IF(I79="","",(J79-I79)/($J$14-$I$14))</f>
        <v>6.5822784810126074E-5</v>
      </c>
      <c r="N79" s="549">
        <f t="shared" si="10"/>
        <v>395</v>
      </c>
      <c r="O79" s="49">
        <f t="shared" ref="O79:O142" si="18">K79-D79</f>
        <v>338</v>
      </c>
      <c r="P79" s="113">
        <f t="shared" ref="P79:P142" si="19">D79-L79</f>
        <v>57</v>
      </c>
      <c r="Q79" s="549">
        <f t="shared" ref="Q79:Q142" si="20">IF(I79="","",I79-(O79*M79))</f>
        <v>2.1477518987341773</v>
      </c>
      <c r="R79" s="186">
        <f t="shared" ref="R79:R142" si="21">IFERROR(C79-Q79,"")</f>
        <v>1.6012481012658228</v>
      </c>
      <c r="S79" s="113">
        <f t="shared" si="11"/>
        <v>1.6076580899703208</v>
      </c>
    </row>
    <row r="80" spans="2:19" x14ac:dyDescent="0.35">
      <c r="B80" s="116">
        <v>42521</v>
      </c>
      <c r="C80" s="186">
        <v>3.778</v>
      </c>
      <c r="D80" s="344" t="str">
        <f t="shared" si="12"/>
        <v>11/06/2020</v>
      </c>
      <c r="E80" s="433">
        <f t="shared" si="13"/>
        <v>4.0301163586584527</v>
      </c>
      <c r="F80" s="549">
        <f t="shared" si="14"/>
        <v>0</v>
      </c>
      <c r="G80" s="559"/>
      <c r="I80" s="187">
        <v>2.1949999999999998</v>
      </c>
      <c r="J80" s="187">
        <v>2.1669999999999998</v>
      </c>
      <c r="K80" s="246" t="str">
        <f t="shared" si="15"/>
        <v>15/05/2021</v>
      </c>
      <c r="L80" s="148" t="str">
        <f t="shared" si="16"/>
        <v>15/04/2020</v>
      </c>
      <c r="M80" s="186">
        <f t="shared" si="17"/>
        <v>7.0886075949367155E-5</v>
      </c>
      <c r="N80" s="549">
        <f t="shared" ref="N80:N143" si="22">K80-L80</f>
        <v>395</v>
      </c>
      <c r="O80" s="49">
        <f t="shared" si="18"/>
        <v>338</v>
      </c>
      <c r="P80" s="113">
        <f t="shared" si="19"/>
        <v>57</v>
      </c>
      <c r="Q80" s="549">
        <f t="shared" si="20"/>
        <v>2.1710405063291138</v>
      </c>
      <c r="R80" s="186">
        <f t="shared" si="21"/>
        <v>1.6069594936708862</v>
      </c>
      <c r="S80" s="113">
        <f t="shared" ref="S80:S143" si="23">IF(R80="","",((1+R80/200)^2-1)*100)</f>
        <v>1.6134152907066213</v>
      </c>
    </row>
    <row r="81" spans="2:19" x14ac:dyDescent="0.35">
      <c r="B81" s="116">
        <v>42522</v>
      </c>
      <c r="C81" s="186">
        <v>3.7640000000000002</v>
      </c>
      <c r="D81" s="344" t="str">
        <f t="shared" si="12"/>
        <v>11/06/2020</v>
      </c>
      <c r="E81" s="433">
        <f t="shared" si="13"/>
        <v>4.0273785078713207</v>
      </c>
      <c r="F81" s="549">
        <f t="shared" si="14"/>
        <v>0</v>
      </c>
      <c r="G81" s="559"/>
      <c r="I81" s="187">
        <v>2.2080000000000002</v>
      </c>
      <c r="J81" s="187">
        <v>2.169</v>
      </c>
      <c r="K81" s="246" t="str">
        <f t="shared" si="15"/>
        <v>15/05/2021</v>
      </c>
      <c r="L81" s="148" t="str">
        <f t="shared" si="16"/>
        <v>15/04/2020</v>
      </c>
      <c r="M81" s="186">
        <f t="shared" si="17"/>
        <v>9.8734177215190243E-5</v>
      </c>
      <c r="N81" s="549">
        <f t="shared" si="22"/>
        <v>395</v>
      </c>
      <c r="O81" s="49">
        <f t="shared" si="18"/>
        <v>338</v>
      </c>
      <c r="P81" s="113">
        <f t="shared" si="19"/>
        <v>57</v>
      </c>
      <c r="Q81" s="549">
        <f t="shared" si="20"/>
        <v>2.1746278481012657</v>
      </c>
      <c r="R81" s="186">
        <f t="shared" si="21"/>
        <v>1.5893721518987345</v>
      </c>
      <c r="S81" s="113">
        <f t="shared" si="23"/>
        <v>1.5956874114918085</v>
      </c>
    </row>
    <row r="82" spans="2:19" x14ac:dyDescent="0.35">
      <c r="B82" s="116">
        <v>42523</v>
      </c>
      <c r="C82" s="186">
        <v>3.75</v>
      </c>
      <c r="D82" s="344" t="str">
        <f t="shared" si="12"/>
        <v>11/06/2020</v>
      </c>
      <c r="E82" s="433">
        <f t="shared" si="13"/>
        <v>4.0246406570841886</v>
      </c>
      <c r="F82" s="549">
        <f t="shared" si="14"/>
        <v>0</v>
      </c>
      <c r="G82" s="559"/>
      <c r="I82" s="187">
        <v>2.198</v>
      </c>
      <c r="J82" s="187">
        <v>2.1589999999999998</v>
      </c>
      <c r="K82" s="246" t="str">
        <f t="shared" si="15"/>
        <v>15/05/2021</v>
      </c>
      <c r="L82" s="148" t="str">
        <f t="shared" si="16"/>
        <v>15/04/2020</v>
      </c>
      <c r="M82" s="186">
        <f t="shared" si="17"/>
        <v>9.8734177215190243E-5</v>
      </c>
      <c r="N82" s="549">
        <f t="shared" si="22"/>
        <v>395</v>
      </c>
      <c r="O82" s="49">
        <f t="shared" si="18"/>
        <v>338</v>
      </c>
      <c r="P82" s="113">
        <f t="shared" si="19"/>
        <v>57</v>
      </c>
      <c r="Q82" s="549">
        <f t="shared" si="20"/>
        <v>2.1646278481012655</v>
      </c>
      <c r="R82" s="186">
        <f t="shared" si="21"/>
        <v>1.5853721518987345</v>
      </c>
      <c r="S82" s="113">
        <f t="shared" si="23"/>
        <v>1.5916556640487967</v>
      </c>
    </row>
    <row r="83" spans="2:19" x14ac:dyDescent="0.35">
      <c r="B83" s="116">
        <v>42524</v>
      </c>
      <c r="C83" s="186">
        <v>3.7250000000000001</v>
      </c>
      <c r="D83" s="344" t="str">
        <f t="shared" si="12"/>
        <v>11/06/2020</v>
      </c>
      <c r="E83" s="433">
        <f t="shared" si="13"/>
        <v>4.0219028062970565</v>
      </c>
      <c r="F83" s="549">
        <f t="shared" si="14"/>
        <v>0</v>
      </c>
      <c r="G83" s="559"/>
      <c r="I83" s="187">
        <v>2.1829999999999998</v>
      </c>
      <c r="J83" s="187">
        <v>2.145</v>
      </c>
      <c r="K83" s="246" t="str">
        <f t="shared" si="15"/>
        <v>15/05/2021</v>
      </c>
      <c r="L83" s="148" t="str">
        <f t="shared" si="16"/>
        <v>15/04/2020</v>
      </c>
      <c r="M83" s="186">
        <f t="shared" si="17"/>
        <v>9.6202531645569146E-5</v>
      </c>
      <c r="N83" s="549">
        <f t="shared" si="22"/>
        <v>395</v>
      </c>
      <c r="O83" s="49">
        <f t="shared" si="18"/>
        <v>338</v>
      </c>
      <c r="P83" s="113">
        <f t="shared" si="19"/>
        <v>57</v>
      </c>
      <c r="Q83" s="549">
        <f t="shared" si="20"/>
        <v>2.1504835443037975</v>
      </c>
      <c r="R83" s="186">
        <f t="shared" si="21"/>
        <v>1.5745164556962026</v>
      </c>
      <c r="S83" s="113">
        <f t="shared" si="23"/>
        <v>1.5807142108693606</v>
      </c>
    </row>
    <row r="84" spans="2:19" x14ac:dyDescent="0.35">
      <c r="B84" s="116">
        <v>42527</v>
      </c>
      <c r="C84" s="186" t="s">
        <v>437</v>
      </c>
      <c r="D84" s="344" t="str">
        <f t="shared" si="12"/>
        <v>11/06/2020</v>
      </c>
      <c r="E84" s="433" t="str">
        <f t="shared" si="13"/>
        <v/>
      </c>
      <c r="F84" s="549">
        <f t="shared" si="14"/>
        <v>0</v>
      </c>
      <c r="G84" s="559"/>
      <c r="I84" s="187">
        <v>2.1800000000000002</v>
      </c>
      <c r="J84" s="187">
        <v>2.1339999999999999</v>
      </c>
      <c r="K84" s="246" t="str">
        <f t="shared" si="15"/>
        <v>15/05/2021</v>
      </c>
      <c r="L84" s="148" t="str">
        <f t="shared" si="16"/>
        <v>15/04/2020</v>
      </c>
      <c r="M84" s="186">
        <f t="shared" si="17"/>
        <v>1.1645569620253231E-4</v>
      </c>
      <c r="N84" s="549">
        <f t="shared" si="22"/>
        <v>395</v>
      </c>
      <c r="O84" s="49">
        <f t="shared" si="18"/>
        <v>338</v>
      </c>
      <c r="P84" s="113">
        <f t="shared" si="19"/>
        <v>57</v>
      </c>
      <c r="Q84" s="549">
        <f t="shared" si="20"/>
        <v>2.1406379746835444</v>
      </c>
      <c r="R84" s="186" t="str">
        <f t="shared" si="21"/>
        <v/>
      </c>
      <c r="S84" s="113" t="str">
        <f t="shared" si="23"/>
        <v/>
      </c>
    </row>
    <row r="85" spans="2:19" x14ac:dyDescent="0.35">
      <c r="B85" s="116">
        <v>42528</v>
      </c>
      <c r="C85" s="186">
        <v>3.6909999999999998</v>
      </c>
      <c r="D85" s="344" t="str">
        <f t="shared" si="12"/>
        <v>11/06/2020</v>
      </c>
      <c r="E85" s="433">
        <f t="shared" si="13"/>
        <v>4.0109514031485283</v>
      </c>
      <c r="F85" s="549">
        <f t="shared" si="14"/>
        <v>0</v>
      </c>
      <c r="G85" s="559"/>
      <c r="I85" s="187">
        <v>2.153</v>
      </c>
      <c r="J85" s="187">
        <v>2.113</v>
      </c>
      <c r="K85" s="246" t="str">
        <f t="shared" si="15"/>
        <v>15/05/2021</v>
      </c>
      <c r="L85" s="148" t="str">
        <f t="shared" si="16"/>
        <v>15/04/2020</v>
      </c>
      <c r="M85" s="186">
        <f t="shared" si="17"/>
        <v>1.0126582278481021E-4</v>
      </c>
      <c r="N85" s="549">
        <f t="shared" si="22"/>
        <v>395</v>
      </c>
      <c r="O85" s="49">
        <f t="shared" si="18"/>
        <v>338</v>
      </c>
      <c r="P85" s="113">
        <f t="shared" si="19"/>
        <v>57</v>
      </c>
      <c r="Q85" s="549">
        <f t="shared" si="20"/>
        <v>2.1187721518987344</v>
      </c>
      <c r="R85" s="186">
        <f t="shared" si="21"/>
        <v>1.5722278481012655</v>
      </c>
      <c r="S85" s="113">
        <f t="shared" si="23"/>
        <v>1.5784075991171376</v>
      </c>
    </row>
    <row r="86" spans="2:19" x14ac:dyDescent="0.35">
      <c r="B86" s="116">
        <v>42529</v>
      </c>
      <c r="C86" s="186">
        <v>3.7290000000000001</v>
      </c>
      <c r="D86" s="344" t="str">
        <f t="shared" si="12"/>
        <v>11/06/2020</v>
      </c>
      <c r="E86" s="433">
        <f t="shared" si="13"/>
        <v>4.0082135523613962</v>
      </c>
      <c r="F86" s="549">
        <f t="shared" si="14"/>
        <v>0</v>
      </c>
      <c r="G86" s="559"/>
      <c r="I86" s="187">
        <v>2.1709999999999998</v>
      </c>
      <c r="J86" s="187">
        <v>2.137</v>
      </c>
      <c r="K86" s="246" t="str">
        <f t="shared" si="15"/>
        <v>15/05/2021</v>
      </c>
      <c r="L86" s="148" t="str">
        <f t="shared" si="16"/>
        <v>15/04/2020</v>
      </c>
      <c r="M86" s="186">
        <f t="shared" si="17"/>
        <v>8.6075949367088122E-5</v>
      </c>
      <c r="N86" s="549">
        <f t="shared" si="22"/>
        <v>395</v>
      </c>
      <c r="O86" s="49">
        <f t="shared" si="18"/>
        <v>338</v>
      </c>
      <c r="P86" s="113">
        <f t="shared" si="19"/>
        <v>57</v>
      </c>
      <c r="Q86" s="549">
        <f t="shared" si="20"/>
        <v>2.1419063291139242</v>
      </c>
      <c r="R86" s="186">
        <f t="shared" si="21"/>
        <v>1.5870936708860759</v>
      </c>
      <c r="S86" s="113">
        <f t="shared" si="23"/>
        <v>1.5933908366864813</v>
      </c>
    </row>
    <row r="87" spans="2:19" x14ac:dyDescent="0.35">
      <c r="B87" s="116">
        <v>42530</v>
      </c>
      <c r="C87" s="186">
        <v>3.76</v>
      </c>
      <c r="D87" s="344" t="str">
        <f t="shared" si="12"/>
        <v>11/06/2020</v>
      </c>
      <c r="E87" s="433">
        <f t="shared" si="13"/>
        <v>4.0054757015742641</v>
      </c>
      <c r="F87" s="549">
        <f t="shared" si="14"/>
        <v>0</v>
      </c>
      <c r="G87" s="559"/>
      <c r="I87" s="187">
        <v>2.2050000000000001</v>
      </c>
      <c r="J87" s="187">
        <v>2.1739999999999999</v>
      </c>
      <c r="K87" s="246" t="str">
        <f t="shared" si="15"/>
        <v>15/05/2021</v>
      </c>
      <c r="L87" s="148" t="str">
        <f t="shared" si="16"/>
        <v>15/04/2020</v>
      </c>
      <c r="M87" s="186">
        <f t="shared" si="17"/>
        <v>7.8481012658228194E-5</v>
      </c>
      <c r="N87" s="549">
        <f t="shared" si="22"/>
        <v>395</v>
      </c>
      <c r="O87" s="49">
        <f t="shared" si="18"/>
        <v>338</v>
      </c>
      <c r="P87" s="113">
        <f t="shared" si="19"/>
        <v>57</v>
      </c>
      <c r="Q87" s="549">
        <f t="shared" si="20"/>
        <v>2.178473417721519</v>
      </c>
      <c r="R87" s="186">
        <f t="shared" si="21"/>
        <v>1.5815265822784808</v>
      </c>
      <c r="S87" s="113">
        <f t="shared" si="23"/>
        <v>1.5877796481046369</v>
      </c>
    </row>
    <row r="88" spans="2:19" x14ac:dyDescent="0.35">
      <c r="B88" s="116">
        <v>42531</v>
      </c>
      <c r="C88" s="186">
        <v>3.754</v>
      </c>
      <c r="D88" s="344" t="str">
        <f t="shared" si="12"/>
        <v>11/06/2020</v>
      </c>
      <c r="E88" s="433">
        <f t="shared" si="13"/>
        <v>4.0027378507871321</v>
      </c>
      <c r="F88" s="549">
        <f t="shared" si="14"/>
        <v>0</v>
      </c>
      <c r="G88" s="559"/>
      <c r="I88" s="187">
        <v>2.1800000000000002</v>
      </c>
      <c r="J88" s="187">
        <v>2.1539999999999999</v>
      </c>
      <c r="K88" s="246" t="str">
        <f t="shared" si="15"/>
        <v>15/05/2021</v>
      </c>
      <c r="L88" s="148" t="str">
        <f t="shared" si="16"/>
        <v>15/04/2020</v>
      </c>
      <c r="M88" s="186">
        <f t="shared" si="17"/>
        <v>6.5822784810127199E-5</v>
      </c>
      <c r="N88" s="549">
        <f t="shared" si="22"/>
        <v>395</v>
      </c>
      <c r="O88" s="49">
        <f t="shared" si="18"/>
        <v>338</v>
      </c>
      <c r="P88" s="113">
        <f t="shared" si="19"/>
        <v>57</v>
      </c>
      <c r="Q88" s="549">
        <f t="shared" si="20"/>
        <v>2.1577518987341771</v>
      </c>
      <c r="R88" s="186">
        <f t="shared" si="21"/>
        <v>1.5962481012658229</v>
      </c>
      <c r="S88" s="113">
        <f t="shared" si="23"/>
        <v>1.602618121267807</v>
      </c>
    </row>
    <row r="89" spans="2:19" x14ac:dyDescent="0.35">
      <c r="B89" s="116">
        <v>42534</v>
      </c>
      <c r="C89" s="186">
        <v>3.7309999999999999</v>
      </c>
      <c r="D89" s="344" t="str">
        <f t="shared" si="12"/>
        <v>11/06/2020</v>
      </c>
      <c r="E89" s="433">
        <f t="shared" si="13"/>
        <v>3.9945242984257359</v>
      </c>
      <c r="F89" s="549">
        <f t="shared" si="14"/>
        <v>0</v>
      </c>
      <c r="G89" s="559"/>
      <c r="I89" s="187">
        <v>2.1349999999999998</v>
      </c>
      <c r="J89" s="187">
        <v>2.1230000000000002</v>
      </c>
      <c r="K89" s="246" t="str">
        <f t="shared" si="15"/>
        <v>15/05/2021</v>
      </c>
      <c r="L89" s="148" t="str">
        <f t="shared" si="16"/>
        <v>15/04/2020</v>
      </c>
      <c r="M89" s="186">
        <f t="shared" si="17"/>
        <v>3.0379746835441941E-5</v>
      </c>
      <c r="N89" s="549">
        <f t="shared" si="22"/>
        <v>395</v>
      </c>
      <c r="O89" s="49">
        <f t="shared" si="18"/>
        <v>338</v>
      </c>
      <c r="P89" s="113">
        <f t="shared" si="19"/>
        <v>57</v>
      </c>
      <c r="Q89" s="549">
        <f t="shared" si="20"/>
        <v>2.1247316455696206</v>
      </c>
      <c r="R89" s="186">
        <f t="shared" si="21"/>
        <v>1.6062683544303793</v>
      </c>
      <c r="S89" s="113">
        <f t="shared" si="23"/>
        <v>1.6127185994964766</v>
      </c>
    </row>
    <row r="90" spans="2:19" x14ac:dyDescent="0.35">
      <c r="B90" s="116">
        <v>42535</v>
      </c>
      <c r="C90" s="186">
        <v>3.6930000000000001</v>
      </c>
      <c r="D90" s="344" t="str">
        <f t="shared" si="12"/>
        <v>11/06/2020</v>
      </c>
      <c r="E90" s="433">
        <f t="shared" si="13"/>
        <v>3.9917864476386038</v>
      </c>
      <c r="F90" s="549">
        <f t="shared" si="14"/>
        <v>0</v>
      </c>
      <c r="G90" s="559"/>
      <c r="I90" s="187">
        <v>2.125</v>
      </c>
      <c r="J90" s="187">
        <v>2.1059999999999999</v>
      </c>
      <c r="K90" s="246" t="str">
        <f t="shared" si="15"/>
        <v>15/05/2021</v>
      </c>
      <c r="L90" s="148" t="str">
        <f t="shared" si="16"/>
        <v>15/04/2020</v>
      </c>
      <c r="M90" s="186">
        <f t="shared" si="17"/>
        <v>4.8101265822785136E-5</v>
      </c>
      <c r="N90" s="549">
        <f t="shared" si="22"/>
        <v>395</v>
      </c>
      <c r="O90" s="49">
        <f t="shared" si="18"/>
        <v>338</v>
      </c>
      <c r="P90" s="113">
        <f t="shared" si="19"/>
        <v>57</v>
      </c>
      <c r="Q90" s="549">
        <f t="shared" si="20"/>
        <v>2.1087417721518986</v>
      </c>
      <c r="R90" s="186">
        <f t="shared" si="21"/>
        <v>1.5842582278481014</v>
      </c>
      <c r="S90" s="113">
        <f t="shared" si="23"/>
        <v>1.5905329131793655</v>
      </c>
    </row>
    <row r="91" spans="2:19" x14ac:dyDescent="0.35">
      <c r="B91" s="116">
        <v>42536</v>
      </c>
      <c r="C91" s="186">
        <v>3.7069999999999999</v>
      </c>
      <c r="D91" s="344" t="str">
        <f t="shared" si="12"/>
        <v>11/06/2020</v>
      </c>
      <c r="E91" s="433">
        <f t="shared" si="13"/>
        <v>3.9890485968514717</v>
      </c>
      <c r="F91" s="549">
        <f t="shared" si="14"/>
        <v>0</v>
      </c>
      <c r="G91" s="559"/>
      <c r="I91" s="187">
        <v>2.14</v>
      </c>
      <c r="J91" s="187">
        <v>2.1179999999999999</v>
      </c>
      <c r="K91" s="246" t="str">
        <f t="shared" si="15"/>
        <v>15/05/2021</v>
      </c>
      <c r="L91" s="148" t="str">
        <f t="shared" si="16"/>
        <v>15/04/2020</v>
      </c>
      <c r="M91" s="186">
        <f t="shared" si="17"/>
        <v>5.5696202531646182E-5</v>
      </c>
      <c r="N91" s="549">
        <f t="shared" si="22"/>
        <v>395</v>
      </c>
      <c r="O91" s="49">
        <f t="shared" si="18"/>
        <v>338</v>
      </c>
      <c r="P91" s="113">
        <f t="shared" si="19"/>
        <v>57</v>
      </c>
      <c r="Q91" s="549">
        <f t="shared" si="20"/>
        <v>2.1211746835443037</v>
      </c>
      <c r="R91" s="186">
        <f t="shared" si="21"/>
        <v>1.5858253164556961</v>
      </c>
      <c r="S91" s="113">
        <f t="shared" si="23"/>
        <v>1.5921124212914917</v>
      </c>
    </row>
    <row r="92" spans="2:19" x14ac:dyDescent="0.35">
      <c r="B92" s="116">
        <v>42537</v>
      </c>
      <c r="C92" s="186">
        <v>3.677</v>
      </c>
      <c r="D92" s="344" t="str">
        <f t="shared" si="12"/>
        <v>11/06/2020</v>
      </c>
      <c r="E92" s="433">
        <f t="shared" si="13"/>
        <v>3.9863107460643397</v>
      </c>
      <c r="F92" s="549">
        <f t="shared" si="14"/>
        <v>0</v>
      </c>
      <c r="G92" s="559"/>
      <c r="I92" s="187">
        <v>2.1120000000000001</v>
      </c>
      <c r="J92" s="187">
        <v>2.1019999999999999</v>
      </c>
      <c r="K92" s="246" t="str">
        <f t="shared" si="15"/>
        <v>15/05/2021</v>
      </c>
      <c r="L92" s="148" t="str">
        <f t="shared" si="16"/>
        <v>15/04/2020</v>
      </c>
      <c r="M92" s="186">
        <f t="shared" si="17"/>
        <v>2.5316455696203116E-5</v>
      </c>
      <c r="N92" s="549">
        <f t="shared" si="22"/>
        <v>395</v>
      </c>
      <c r="O92" s="49">
        <f t="shared" si="18"/>
        <v>338</v>
      </c>
      <c r="P92" s="113">
        <f t="shared" si="19"/>
        <v>57</v>
      </c>
      <c r="Q92" s="549">
        <f t="shared" si="20"/>
        <v>2.1034430379746833</v>
      </c>
      <c r="R92" s="186">
        <f t="shared" si="21"/>
        <v>1.5735569620253167</v>
      </c>
      <c r="S92" s="113">
        <f t="shared" si="23"/>
        <v>1.5797471658071549</v>
      </c>
    </row>
    <row r="93" spans="2:19" x14ac:dyDescent="0.35">
      <c r="B93" s="116">
        <v>42538</v>
      </c>
      <c r="C93" s="186">
        <v>3.6970000000000001</v>
      </c>
      <c r="D93" s="344" t="str">
        <f t="shared" si="12"/>
        <v>11/06/2020</v>
      </c>
      <c r="E93" s="433">
        <f t="shared" si="13"/>
        <v>3.9835728952772076</v>
      </c>
      <c r="F93" s="549">
        <f t="shared" si="14"/>
        <v>0</v>
      </c>
      <c r="G93" s="559"/>
      <c r="I93" s="187">
        <v>2.1269999999999998</v>
      </c>
      <c r="J93" s="187">
        <v>2.117</v>
      </c>
      <c r="K93" s="246" t="str">
        <f t="shared" si="15"/>
        <v>15/05/2021</v>
      </c>
      <c r="L93" s="148" t="str">
        <f t="shared" si="16"/>
        <v>15/04/2020</v>
      </c>
      <c r="M93" s="186">
        <f t="shared" si="17"/>
        <v>2.5316455696201991E-5</v>
      </c>
      <c r="N93" s="549">
        <f t="shared" si="22"/>
        <v>395</v>
      </c>
      <c r="O93" s="49">
        <f t="shared" si="18"/>
        <v>338</v>
      </c>
      <c r="P93" s="113">
        <f t="shared" si="19"/>
        <v>57</v>
      </c>
      <c r="Q93" s="549">
        <f t="shared" si="20"/>
        <v>2.1184430379746835</v>
      </c>
      <c r="R93" s="186">
        <f t="shared" si="21"/>
        <v>1.5785569620253166</v>
      </c>
      <c r="S93" s="113">
        <f t="shared" si="23"/>
        <v>1.5847865672312222</v>
      </c>
    </row>
    <row r="94" spans="2:19" x14ac:dyDescent="0.35">
      <c r="B94" s="116">
        <v>42541</v>
      </c>
      <c r="C94" s="186">
        <v>3.706</v>
      </c>
      <c r="D94" s="344" t="str">
        <f t="shared" si="12"/>
        <v>11/06/2020</v>
      </c>
      <c r="E94" s="433">
        <f t="shared" si="13"/>
        <v>3.9753593429158109</v>
      </c>
      <c r="F94" s="549">
        <f t="shared" si="14"/>
        <v>0</v>
      </c>
      <c r="G94" s="559"/>
      <c r="I94" s="187">
        <v>2.1640000000000001</v>
      </c>
      <c r="J94" s="187">
        <v>2.1520000000000001</v>
      </c>
      <c r="K94" s="246" t="str">
        <f t="shared" si="15"/>
        <v>15/05/2021</v>
      </c>
      <c r="L94" s="148" t="str">
        <f t="shared" si="16"/>
        <v>15/04/2020</v>
      </c>
      <c r="M94" s="186">
        <f t="shared" si="17"/>
        <v>3.0379746835443066E-5</v>
      </c>
      <c r="N94" s="549">
        <f t="shared" si="22"/>
        <v>395</v>
      </c>
      <c r="O94" s="49">
        <f t="shared" si="18"/>
        <v>338</v>
      </c>
      <c r="P94" s="113">
        <f t="shared" si="19"/>
        <v>57</v>
      </c>
      <c r="Q94" s="549">
        <f t="shared" si="20"/>
        <v>2.1537316455696205</v>
      </c>
      <c r="R94" s="186">
        <f t="shared" si="21"/>
        <v>1.5522683544303795</v>
      </c>
      <c r="S94" s="113">
        <f t="shared" si="23"/>
        <v>1.5582921970407781</v>
      </c>
    </row>
    <row r="95" spans="2:19" x14ac:dyDescent="0.35">
      <c r="B95" s="116">
        <v>42542</v>
      </c>
      <c r="C95" s="186">
        <v>3.7330000000000001</v>
      </c>
      <c r="D95" s="344" t="str">
        <f t="shared" si="12"/>
        <v>11/06/2020</v>
      </c>
      <c r="E95" s="433">
        <f t="shared" si="13"/>
        <v>3.9726214921286789</v>
      </c>
      <c r="F95" s="549">
        <f t="shared" si="14"/>
        <v>0</v>
      </c>
      <c r="G95" s="559"/>
      <c r="I95" s="187">
        <v>2.194</v>
      </c>
      <c r="J95" s="187">
        <v>2.1800000000000002</v>
      </c>
      <c r="K95" s="246" t="str">
        <f t="shared" si="15"/>
        <v>15/05/2021</v>
      </c>
      <c r="L95" s="148" t="str">
        <f t="shared" si="16"/>
        <v>15/04/2020</v>
      </c>
      <c r="M95" s="186">
        <f t="shared" si="17"/>
        <v>3.5443037974683015E-5</v>
      </c>
      <c r="N95" s="549">
        <f t="shared" si="22"/>
        <v>395</v>
      </c>
      <c r="O95" s="49">
        <f t="shared" si="18"/>
        <v>338</v>
      </c>
      <c r="P95" s="113">
        <f t="shared" si="19"/>
        <v>57</v>
      </c>
      <c r="Q95" s="549">
        <f t="shared" si="20"/>
        <v>2.1820202531645569</v>
      </c>
      <c r="R95" s="186">
        <f t="shared" si="21"/>
        <v>1.5509797468354432</v>
      </c>
      <c r="S95" s="113">
        <f t="shared" si="23"/>
        <v>1.5569935922731482</v>
      </c>
    </row>
    <row r="96" spans="2:19" x14ac:dyDescent="0.35">
      <c r="B96" s="116">
        <v>42543</v>
      </c>
      <c r="C96" s="186">
        <v>3.762</v>
      </c>
      <c r="D96" s="344" t="str">
        <f t="shared" si="12"/>
        <v>11/06/2020</v>
      </c>
      <c r="E96" s="433">
        <f t="shared" si="13"/>
        <v>3.9698836413415468</v>
      </c>
      <c r="F96" s="549">
        <f t="shared" si="14"/>
        <v>0</v>
      </c>
      <c r="G96" s="559"/>
      <c r="I96" s="187">
        <v>2.2200000000000002</v>
      </c>
      <c r="J96" s="187">
        <v>2.2029999999999998</v>
      </c>
      <c r="K96" s="246" t="str">
        <f t="shared" si="15"/>
        <v>15/05/2021</v>
      </c>
      <c r="L96" s="148" t="str">
        <f t="shared" si="16"/>
        <v>15/04/2020</v>
      </c>
      <c r="M96" s="186">
        <f t="shared" si="17"/>
        <v>4.3037974683545186E-5</v>
      </c>
      <c r="N96" s="549">
        <f t="shared" si="22"/>
        <v>395</v>
      </c>
      <c r="O96" s="49">
        <f t="shared" si="18"/>
        <v>338</v>
      </c>
      <c r="P96" s="113">
        <f t="shared" si="19"/>
        <v>57</v>
      </c>
      <c r="Q96" s="549">
        <f t="shared" si="20"/>
        <v>2.2054531645569617</v>
      </c>
      <c r="R96" s="186">
        <f t="shared" si="21"/>
        <v>1.5565468354430383</v>
      </c>
      <c r="S96" s="113">
        <f t="shared" si="23"/>
        <v>1.5626039305703499</v>
      </c>
    </row>
    <row r="97" spans="2:19" x14ac:dyDescent="0.35">
      <c r="B97" s="116">
        <v>42544</v>
      </c>
      <c r="C97" s="186">
        <v>3.766</v>
      </c>
      <c r="D97" s="344" t="str">
        <f t="shared" si="12"/>
        <v>11/06/2020</v>
      </c>
      <c r="E97" s="433">
        <f t="shared" si="13"/>
        <v>3.9671457905544147</v>
      </c>
      <c r="F97" s="549">
        <f t="shared" si="14"/>
        <v>0</v>
      </c>
      <c r="G97" s="559"/>
      <c r="I97" s="187">
        <v>2.2410000000000001</v>
      </c>
      <c r="J97" s="187">
        <v>2.2210000000000001</v>
      </c>
      <c r="K97" s="246" t="str">
        <f t="shared" si="15"/>
        <v>15/05/2021</v>
      </c>
      <c r="L97" s="148" t="str">
        <f t="shared" si="16"/>
        <v>15/04/2020</v>
      </c>
      <c r="M97" s="186">
        <f t="shared" si="17"/>
        <v>5.0632911392405107E-5</v>
      </c>
      <c r="N97" s="549">
        <f t="shared" si="22"/>
        <v>395</v>
      </c>
      <c r="O97" s="49">
        <f t="shared" si="18"/>
        <v>338</v>
      </c>
      <c r="P97" s="113">
        <f t="shared" si="19"/>
        <v>57</v>
      </c>
      <c r="Q97" s="549">
        <f t="shared" si="20"/>
        <v>2.223886075949367</v>
      </c>
      <c r="R97" s="186">
        <f t="shared" si="21"/>
        <v>1.542113924050633</v>
      </c>
      <c r="S97" s="113">
        <f t="shared" si="23"/>
        <v>1.5480592124374803</v>
      </c>
    </row>
    <row r="98" spans="2:19" x14ac:dyDescent="0.35">
      <c r="B98" s="116">
        <v>42545</v>
      </c>
      <c r="C98" s="186">
        <v>3.6040000000000001</v>
      </c>
      <c r="D98" s="344" t="str">
        <f t="shared" si="12"/>
        <v>11/06/2020</v>
      </c>
      <c r="E98" s="433">
        <f t="shared" si="13"/>
        <v>3.9644079397672827</v>
      </c>
      <c r="F98" s="549">
        <f t="shared" si="14"/>
        <v>0</v>
      </c>
      <c r="G98" s="559"/>
      <c r="I98" s="187">
        <v>2.052</v>
      </c>
      <c r="J98" s="187">
        <v>2.0499999999999998</v>
      </c>
      <c r="K98" s="246" t="str">
        <f t="shared" si="15"/>
        <v>15/05/2021</v>
      </c>
      <c r="L98" s="148" t="str">
        <f t="shared" si="16"/>
        <v>15/04/2020</v>
      </c>
      <c r="M98" s="186">
        <f t="shared" si="17"/>
        <v>5.0632911392410728E-6</v>
      </c>
      <c r="N98" s="549">
        <f t="shared" si="22"/>
        <v>395</v>
      </c>
      <c r="O98" s="49">
        <f t="shared" si="18"/>
        <v>338</v>
      </c>
      <c r="P98" s="113">
        <f t="shared" si="19"/>
        <v>57</v>
      </c>
      <c r="Q98" s="549">
        <f t="shared" si="20"/>
        <v>2.0502886075949367</v>
      </c>
      <c r="R98" s="186">
        <f t="shared" si="21"/>
        <v>1.5537113924050634</v>
      </c>
      <c r="S98" s="113">
        <f t="shared" si="23"/>
        <v>1.5597464401323036</v>
      </c>
    </row>
    <row r="99" spans="2:19" x14ac:dyDescent="0.35">
      <c r="B99" s="116">
        <v>42548</v>
      </c>
      <c r="C99" s="186">
        <v>3.63</v>
      </c>
      <c r="D99" s="344" t="str">
        <f t="shared" si="12"/>
        <v>11/06/2020</v>
      </c>
      <c r="E99" s="433">
        <f t="shared" si="13"/>
        <v>3.9561943874058865</v>
      </c>
      <c r="F99" s="549">
        <f t="shared" si="14"/>
        <v>0</v>
      </c>
      <c r="G99" s="559"/>
      <c r="I99" s="187">
        <v>2.06</v>
      </c>
      <c r="J99" s="187">
        <v>2.0619999999999998</v>
      </c>
      <c r="K99" s="246" t="str">
        <f t="shared" si="15"/>
        <v>15/05/2021</v>
      </c>
      <c r="L99" s="148" t="str">
        <f t="shared" si="16"/>
        <v>15/04/2020</v>
      </c>
      <c r="M99" s="186">
        <f t="shared" si="17"/>
        <v>-5.0632911392399488E-6</v>
      </c>
      <c r="N99" s="549">
        <f t="shared" si="22"/>
        <v>395</v>
      </c>
      <c r="O99" s="49">
        <f t="shared" si="18"/>
        <v>338</v>
      </c>
      <c r="P99" s="113">
        <f t="shared" si="19"/>
        <v>57</v>
      </c>
      <c r="Q99" s="549">
        <f t="shared" si="20"/>
        <v>2.061711392405063</v>
      </c>
      <c r="R99" s="186">
        <f t="shared" si="21"/>
        <v>1.5682886075949369</v>
      </c>
      <c r="S99" s="113">
        <f t="shared" si="23"/>
        <v>1.5744374304867303</v>
      </c>
    </row>
    <row r="100" spans="2:19" x14ac:dyDescent="0.35">
      <c r="B100" s="116">
        <v>42549</v>
      </c>
      <c r="C100" s="186">
        <v>3.6280000000000001</v>
      </c>
      <c r="D100" s="344" t="str">
        <f t="shared" si="12"/>
        <v>11/06/2020</v>
      </c>
      <c r="E100" s="433">
        <f t="shared" si="13"/>
        <v>3.9534565366187544</v>
      </c>
      <c r="F100" s="549">
        <f t="shared" si="14"/>
        <v>0</v>
      </c>
      <c r="G100" s="559"/>
      <c r="I100" s="187">
        <v>2.0369999999999999</v>
      </c>
      <c r="J100" s="187">
        <v>2.0430000000000001</v>
      </c>
      <c r="K100" s="246" t="str">
        <f t="shared" si="15"/>
        <v>15/05/2021</v>
      </c>
      <c r="L100" s="148" t="str">
        <f t="shared" si="16"/>
        <v>15/04/2020</v>
      </c>
      <c r="M100" s="186">
        <f t="shared" si="17"/>
        <v>-1.5189873417722095E-5</v>
      </c>
      <c r="N100" s="549">
        <f t="shared" si="22"/>
        <v>395</v>
      </c>
      <c r="O100" s="49">
        <f t="shared" si="18"/>
        <v>338</v>
      </c>
      <c r="P100" s="113">
        <f t="shared" si="19"/>
        <v>57</v>
      </c>
      <c r="Q100" s="549">
        <f t="shared" si="20"/>
        <v>2.04213417721519</v>
      </c>
      <c r="R100" s="186">
        <f t="shared" si="21"/>
        <v>1.5858658227848101</v>
      </c>
      <c r="S100" s="113">
        <f t="shared" si="23"/>
        <v>1.5921532488044843</v>
      </c>
    </row>
    <row r="101" spans="2:19" x14ac:dyDescent="0.35">
      <c r="B101" s="116">
        <v>42550</v>
      </c>
      <c r="C101" s="186">
        <v>3.6560000000000001</v>
      </c>
      <c r="D101" s="344" t="str">
        <f t="shared" si="12"/>
        <v>11/06/2020</v>
      </c>
      <c r="E101" s="433">
        <f t="shared" si="13"/>
        <v>3.9507186858316223</v>
      </c>
      <c r="F101" s="549">
        <f t="shared" si="14"/>
        <v>0</v>
      </c>
      <c r="G101" s="559"/>
      <c r="I101" s="187">
        <v>2.0590000000000002</v>
      </c>
      <c r="J101" s="187">
        <v>2.056</v>
      </c>
      <c r="K101" s="246" t="str">
        <f t="shared" si="15"/>
        <v>15/05/2021</v>
      </c>
      <c r="L101" s="148" t="str">
        <f t="shared" si="16"/>
        <v>15/04/2020</v>
      </c>
      <c r="M101" s="186">
        <f t="shared" si="17"/>
        <v>7.5949367088610476E-6</v>
      </c>
      <c r="N101" s="549">
        <f t="shared" si="22"/>
        <v>395</v>
      </c>
      <c r="O101" s="49">
        <f t="shared" si="18"/>
        <v>338</v>
      </c>
      <c r="P101" s="113">
        <f t="shared" si="19"/>
        <v>57</v>
      </c>
      <c r="Q101" s="549">
        <f t="shared" si="20"/>
        <v>2.0564329113924051</v>
      </c>
      <c r="R101" s="186">
        <f t="shared" si="21"/>
        <v>1.599567088607595</v>
      </c>
      <c r="S101" s="113">
        <f t="shared" si="23"/>
        <v>1.6059636257849785</v>
      </c>
    </row>
    <row r="102" spans="2:19" x14ac:dyDescent="0.35">
      <c r="B102" s="116">
        <v>42551</v>
      </c>
      <c r="C102" s="186">
        <v>3.65</v>
      </c>
      <c r="D102" s="344" t="str">
        <f t="shared" si="12"/>
        <v>11/06/2020</v>
      </c>
      <c r="E102" s="433">
        <f t="shared" si="13"/>
        <v>3.9479808350444903</v>
      </c>
      <c r="F102" s="549">
        <f t="shared" si="14"/>
        <v>0</v>
      </c>
      <c r="G102" s="559"/>
      <c r="I102" s="187">
        <v>2.0569999999999999</v>
      </c>
      <c r="J102" s="187">
        <v>2.0569999999999999</v>
      </c>
      <c r="K102" s="246" t="str">
        <f t="shared" si="15"/>
        <v>15/05/2021</v>
      </c>
      <c r="L102" s="148" t="str">
        <f t="shared" si="16"/>
        <v>15/04/2020</v>
      </c>
      <c r="M102" s="186">
        <f t="shared" si="17"/>
        <v>0</v>
      </c>
      <c r="N102" s="549">
        <f t="shared" si="22"/>
        <v>395</v>
      </c>
      <c r="O102" s="49">
        <f t="shared" si="18"/>
        <v>338</v>
      </c>
      <c r="P102" s="113">
        <f t="shared" si="19"/>
        <v>57</v>
      </c>
      <c r="Q102" s="549">
        <f t="shared" si="20"/>
        <v>2.0569999999999999</v>
      </c>
      <c r="R102" s="186">
        <f t="shared" si="21"/>
        <v>1.593</v>
      </c>
      <c r="S102" s="113">
        <f t="shared" si="23"/>
        <v>1.5993441225000016</v>
      </c>
    </row>
    <row r="103" spans="2:19" x14ac:dyDescent="0.35">
      <c r="B103" s="116">
        <v>42552</v>
      </c>
      <c r="C103" s="186">
        <v>3.6179999999999999</v>
      </c>
      <c r="D103" s="344" t="str">
        <f t="shared" si="12"/>
        <v>11/06/2020</v>
      </c>
      <c r="E103" s="433">
        <f t="shared" si="13"/>
        <v>3.9452429842573578</v>
      </c>
      <c r="F103" s="549">
        <f t="shared" si="14"/>
        <v>0</v>
      </c>
      <c r="G103" s="559"/>
      <c r="I103" s="187">
        <v>2.0299999999999998</v>
      </c>
      <c r="J103" s="187">
        <v>2.0289999999999999</v>
      </c>
      <c r="K103" s="246" t="str">
        <f t="shared" si="15"/>
        <v>15/05/2021</v>
      </c>
      <c r="L103" s="148" t="str">
        <f t="shared" si="16"/>
        <v>15/04/2020</v>
      </c>
      <c r="M103" s="186">
        <f t="shared" si="17"/>
        <v>2.5316455696199744E-6</v>
      </c>
      <c r="N103" s="549">
        <f t="shared" si="22"/>
        <v>395</v>
      </c>
      <c r="O103" s="49">
        <f t="shared" si="18"/>
        <v>338</v>
      </c>
      <c r="P103" s="113">
        <f t="shared" si="19"/>
        <v>57</v>
      </c>
      <c r="Q103" s="549">
        <f t="shared" si="20"/>
        <v>2.0291443037974681</v>
      </c>
      <c r="R103" s="186">
        <f t="shared" si="21"/>
        <v>1.5888556962025318</v>
      </c>
      <c r="S103" s="113">
        <f t="shared" si="23"/>
        <v>1.5951668522609097</v>
      </c>
    </row>
    <row r="104" spans="2:19" x14ac:dyDescent="0.35">
      <c r="B104" s="116">
        <v>42555</v>
      </c>
      <c r="C104" s="186">
        <v>3.5920000000000001</v>
      </c>
      <c r="D104" s="344" t="str">
        <f t="shared" si="12"/>
        <v>11/06/2020</v>
      </c>
      <c r="E104" s="433">
        <f t="shared" si="13"/>
        <v>3.9370294318959616</v>
      </c>
      <c r="F104" s="549">
        <f t="shared" si="14"/>
        <v>0</v>
      </c>
      <c r="G104" s="559"/>
      <c r="I104" s="187">
        <v>2.0150000000000001</v>
      </c>
      <c r="J104" s="187">
        <v>2.0099999999999998</v>
      </c>
      <c r="K104" s="246" t="str">
        <f t="shared" si="15"/>
        <v>15/05/2021</v>
      </c>
      <c r="L104" s="148" t="str">
        <f t="shared" si="16"/>
        <v>15/04/2020</v>
      </c>
      <c r="M104" s="186">
        <f t="shared" si="17"/>
        <v>1.265822784810212E-5</v>
      </c>
      <c r="N104" s="549">
        <f t="shared" si="22"/>
        <v>395</v>
      </c>
      <c r="O104" s="49">
        <f t="shared" si="18"/>
        <v>338</v>
      </c>
      <c r="P104" s="113">
        <f t="shared" si="19"/>
        <v>57</v>
      </c>
      <c r="Q104" s="549">
        <f t="shared" si="20"/>
        <v>2.0107215189873417</v>
      </c>
      <c r="R104" s="186">
        <f t="shared" si="21"/>
        <v>1.5812784810126583</v>
      </c>
      <c r="S104" s="113">
        <f t="shared" si="23"/>
        <v>1.5875295850989346</v>
      </c>
    </row>
    <row r="105" spans="2:19" x14ac:dyDescent="0.35">
      <c r="B105" s="116">
        <v>42556</v>
      </c>
      <c r="C105" s="186">
        <v>3.5569999999999999</v>
      </c>
      <c r="D105" s="344" t="str">
        <f t="shared" si="12"/>
        <v>11/06/2020</v>
      </c>
      <c r="E105" s="433">
        <f t="shared" si="13"/>
        <v>3.9342915811088295</v>
      </c>
      <c r="F105" s="549">
        <f t="shared" si="14"/>
        <v>0</v>
      </c>
      <c r="G105" s="559"/>
      <c r="I105" s="187">
        <v>2</v>
      </c>
      <c r="J105" s="187">
        <v>1.9990000000000001</v>
      </c>
      <c r="K105" s="246" t="str">
        <f t="shared" si="15"/>
        <v>15/05/2021</v>
      </c>
      <c r="L105" s="148" t="str">
        <f t="shared" si="16"/>
        <v>15/04/2020</v>
      </c>
      <c r="M105" s="186">
        <f t="shared" si="17"/>
        <v>2.5316455696199744E-6</v>
      </c>
      <c r="N105" s="549">
        <f t="shared" si="22"/>
        <v>395</v>
      </c>
      <c r="O105" s="49">
        <f t="shared" si="18"/>
        <v>338</v>
      </c>
      <c r="P105" s="113">
        <f t="shared" si="19"/>
        <v>57</v>
      </c>
      <c r="Q105" s="549">
        <f t="shared" si="20"/>
        <v>1.9991443037974685</v>
      </c>
      <c r="R105" s="186">
        <f t="shared" si="21"/>
        <v>1.5578556962025314</v>
      </c>
      <c r="S105" s="113">
        <f t="shared" si="23"/>
        <v>1.5639229821280187</v>
      </c>
    </row>
    <row r="106" spans="2:19" x14ac:dyDescent="0.35">
      <c r="B106" s="116">
        <v>42557</v>
      </c>
      <c r="C106" s="186">
        <v>3.536</v>
      </c>
      <c r="D106" s="344" t="str">
        <f t="shared" si="12"/>
        <v>11/06/2020</v>
      </c>
      <c r="E106" s="433">
        <f t="shared" si="13"/>
        <v>3.9315537303216974</v>
      </c>
      <c r="F106" s="549">
        <f t="shared" si="14"/>
        <v>0</v>
      </c>
      <c r="G106" s="559"/>
      <c r="I106" s="187">
        <v>1.9630000000000001</v>
      </c>
      <c r="J106" s="187">
        <v>1.968</v>
      </c>
      <c r="K106" s="246" t="str">
        <f t="shared" si="15"/>
        <v>15/05/2021</v>
      </c>
      <c r="L106" s="148" t="str">
        <f t="shared" si="16"/>
        <v>15/04/2020</v>
      </c>
      <c r="M106" s="186">
        <f t="shared" si="17"/>
        <v>-1.2658227848100996E-5</v>
      </c>
      <c r="N106" s="549">
        <f t="shared" si="22"/>
        <v>395</v>
      </c>
      <c r="O106" s="49">
        <f t="shared" si="18"/>
        <v>338</v>
      </c>
      <c r="P106" s="113">
        <f t="shared" si="19"/>
        <v>57</v>
      </c>
      <c r="Q106" s="549">
        <f t="shared" si="20"/>
        <v>1.9672784810126582</v>
      </c>
      <c r="R106" s="186">
        <f t="shared" si="21"/>
        <v>1.5687215189873418</v>
      </c>
      <c r="S106" s="113">
        <f t="shared" si="23"/>
        <v>1.5748737369976507</v>
      </c>
    </row>
    <row r="107" spans="2:19" x14ac:dyDescent="0.35">
      <c r="B107" s="116">
        <v>42558</v>
      </c>
      <c r="C107" s="186">
        <v>3.5430000000000001</v>
      </c>
      <c r="D107" s="344" t="str">
        <f t="shared" si="12"/>
        <v>11/06/2020</v>
      </c>
      <c r="E107" s="433">
        <f t="shared" si="13"/>
        <v>3.9288158795345653</v>
      </c>
      <c r="F107" s="549">
        <f t="shared" si="14"/>
        <v>0</v>
      </c>
      <c r="G107" s="559"/>
      <c r="I107" s="187">
        <v>1.9649999999999999</v>
      </c>
      <c r="J107" s="187">
        <v>1.972</v>
      </c>
      <c r="K107" s="246" t="str">
        <f t="shared" si="15"/>
        <v>15/05/2021</v>
      </c>
      <c r="L107" s="148" t="str">
        <f t="shared" si="16"/>
        <v>15/04/2020</v>
      </c>
      <c r="M107" s="186">
        <f t="shared" si="17"/>
        <v>-1.772151898734207E-5</v>
      </c>
      <c r="N107" s="549">
        <f t="shared" si="22"/>
        <v>395</v>
      </c>
      <c r="O107" s="49">
        <f t="shared" si="18"/>
        <v>338</v>
      </c>
      <c r="P107" s="113">
        <f t="shared" si="19"/>
        <v>57</v>
      </c>
      <c r="Q107" s="549">
        <f t="shared" si="20"/>
        <v>1.9709898734177216</v>
      </c>
      <c r="R107" s="186">
        <f t="shared" si="21"/>
        <v>1.5720101265822786</v>
      </c>
      <c r="S107" s="113">
        <f t="shared" si="23"/>
        <v>1.5781881661774744</v>
      </c>
    </row>
    <row r="108" spans="2:19" x14ac:dyDescent="0.35">
      <c r="B108" s="116">
        <v>42559</v>
      </c>
      <c r="C108" s="186">
        <v>3.5789999999999997</v>
      </c>
      <c r="D108" s="344" t="str">
        <f t="shared" si="12"/>
        <v>11/06/2020</v>
      </c>
      <c r="E108" s="433">
        <f t="shared" si="13"/>
        <v>3.9260780287474333</v>
      </c>
      <c r="F108" s="549">
        <f t="shared" si="14"/>
        <v>0</v>
      </c>
      <c r="G108" s="559"/>
      <c r="I108" s="187">
        <v>2.0110000000000001</v>
      </c>
      <c r="J108" s="187">
        <v>2.02</v>
      </c>
      <c r="K108" s="246" t="str">
        <f t="shared" si="15"/>
        <v>15/05/2021</v>
      </c>
      <c r="L108" s="148" t="str">
        <f t="shared" si="16"/>
        <v>15/04/2020</v>
      </c>
      <c r="M108" s="186">
        <f t="shared" si="17"/>
        <v>-2.2784810126582016E-5</v>
      </c>
      <c r="N108" s="549">
        <f t="shared" si="22"/>
        <v>395</v>
      </c>
      <c r="O108" s="49">
        <f t="shared" si="18"/>
        <v>338</v>
      </c>
      <c r="P108" s="113">
        <f t="shared" si="19"/>
        <v>57</v>
      </c>
      <c r="Q108" s="549">
        <f t="shared" si="20"/>
        <v>2.0187012658227848</v>
      </c>
      <c r="R108" s="186">
        <f t="shared" si="21"/>
        <v>1.560298734177215</v>
      </c>
      <c r="S108" s="113">
        <f t="shared" si="23"/>
        <v>1.5663850645269095</v>
      </c>
    </row>
    <row r="109" spans="2:19" x14ac:dyDescent="0.35">
      <c r="B109" s="116">
        <v>42562</v>
      </c>
      <c r="C109" s="186">
        <v>3.5779999999999998</v>
      </c>
      <c r="D109" s="344" t="str">
        <f t="shared" si="12"/>
        <v>11/06/2020</v>
      </c>
      <c r="E109" s="433">
        <f t="shared" si="13"/>
        <v>3.9178644763860371</v>
      </c>
      <c r="F109" s="549">
        <f t="shared" si="14"/>
        <v>0</v>
      </c>
      <c r="G109" s="559"/>
      <c r="I109" s="187">
        <v>2.0169999999999999</v>
      </c>
      <c r="J109" s="187">
        <v>2.0339999999999998</v>
      </c>
      <c r="K109" s="246" t="str">
        <f t="shared" si="15"/>
        <v>15/05/2021</v>
      </c>
      <c r="L109" s="148" t="str">
        <f t="shared" si="16"/>
        <v>15/04/2020</v>
      </c>
      <c r="M109" s="186">
        <f t="shared" si="17"/>
        <v>-4.3037974683544061E-5</v>
      </c>
      <c r="N109" s="549">
        <f t="shared" si="22"/>
        <v>395</v>
      </c>
      <c r="O109" s="49">
        <f t="shared" si="18"/>
        <v>338</v>
      </c>
      <c r="P109" s="113">
        <f t="shared" si="19"/>
        <v>57</v>
      </c>
      <c r="Q109" s="549">
        <f t="shared" si="20"/>
        <v>2.0315468354430379</v>
      </c>
      <c r="R109" s="186">
        <f t="shared" si="21"/>
        <v>1.5464531645569619</v>
      </c>
      <c r="S109" s="113">
        <f t="shared" si="23"/>
        <v>1.5524319580323631</v>
      </c>
    </row>
    <row r="110" spans="2:19" x14ac:dyDescent="0.35">
      <c r="B110" s="116">
        <v>42563</v>
      </c>
      <c r="C110" s="186">
        <v>3.6040000000000001</v>
      </c>
      <c r="D110" s="344" t="str">
        <f t="shared" si="12"/>
        <v>11/06/2020</v>
      </c>
      <c r="E110" s="433">
        <f t="shared" si="13"/>
        <v>3.915126625598905</v>
      </c>
      <c r="F110" s="549">
        <f t="shared" si="14"/>
        <v>0</v>
      </c>
      <c r="G110" s="559"/>
      <c r="I110" s="187">
        <v>2.0489999999999999</v>
      </c>
      <c r="J110" s="187">
        <v>2.0539999999999998</v>
      </c>
      <c r="K110" s="246" t="str">
        <f t="shared" si="15"/>
        <v>15/05/2021</v>
      </c>
      <c r="L110" s="148" t="str">
        <f t="shared" si="16"/>
        <v>15/04/2020</v>
      </c>
      <c r="M110" s="186">
        <f t="shared" si="17"/>
        <v>-1.2658227848100996E-5</v>
      </c>
      <c r="N110" s="549">
        <f t="shared" si="22"/>
        <v>395</v>
      </c>
      <c r="O110" s="49">
        <f t="shared" si="18"/>
        <v>338</v>
      </c>
      <c r="P110" s="113">
        <f t="shared" si="19"/>
        <v>57</v>
      </c>
      <c r="Q110" s="549">
        <f t="shared" si="20"/>
        <v>2.0532784810126579</v>
      </c>
      <c r="R110" s="186">
        <f t="shared" si="21"/>
        <v>1.5507215189873422</v>
      </c>
      <c r="S110" s="113">
        <f t="shared" si="23"/>
        <v>1.5567333620609691</v>
      </c>
    </row>
    <row r="111" spans="2:19" x14ac:dyDescent="0.35">
      <c r="B111" s="116">
        <v>42564</v>
      </c>
      <c r="C111" s="186">
        <v>3.6219999999999999</v>
      </c>
      <c r="D111" s="344" t="str">
        <f t="shared" si="12"/>
        <v>11/06/2020</v>
      </c>
      <c r="E111" s="433">
        <f t="shared" si="13"/>
        <v>3.9123887748117729</v>
      </c>
      <c r="F111" s="549">
        <f t="shared" si="14"/>
        <v>0</v>
      </c>
      <c r="G111" s="559"/>
      <c r="I111" s="187">
        <v>2.081</v>
      </c>
      <c r="J111" s="187">
        <v>2.0819999999999999</v>
      </c>
      <c r="K111" s="246" t="str">
        <f t="shared" si="15"/>
        <v>15/05/2021</v>
      </c>
      <c r="L111" s="148" t="str">
        <f t="shared" si="16"/>
        <v>15/04/2020</v>
      </c>
      <c r="M111" s="186">
        <f t="shared" si="17"/>
        <v>-2.5316455696199744E-6</v>
      </c>
      <c r="N111" s="549">
        <f t="shared" si="22"/>
        <v>395</v>
      </c>
      <c r="O111" s="49">
        <f t="shared" si="18"/>
        <v>338</v>
      </c>
      <c r="P111" s="113">
        <f t="shared" si="19"/>
        <v>57</v>
      </c>
      <c r="Q111" s="549">
        <f t="shared" si="20"/>
        <v>2.0818556962025316</v>
      </c>
      <c r="R111" s="186">
        <f t="shared" si="21"/>
        <v>1.5401443037974683</v>
      </c>
      <c r="S111" s="113">
        <f t="shared" si="23"/>
        <v>1.5460744149887518</v>
      </c>
    </row>
    <row r="112" spans="2:19" x14ac:dyDescent="0.35">
      <c r="B112" s="116">
        <v>42565</v>
      </c>
      <c r="C112" s="186">
        <v>3.5709999999999997</v>
      </c>
      <c r="D112" s="344" t="str">
        <f t="shared" si="12"/>
        <v>11/06/2020</v>
      </c>
      <c r="E112" s="433">
        <f t="shared" si="13"/>
        <v>3.9096509240246409</v>
      </c>
      <c r="F112" s="549">
        <f t="shared" si="14"/>
        <v>0</v>
      </c>
      <c r="G112" s="559"/>
      <c r="I112" s="187">
        <v>2.048</v>
      </c>
      <c r="J112" s="187">
        <v>2.04</v>
      </c>
      <c r="K112" s="246" t="str">
        <f t="shared" si="15"/>
        <v>15/05/2021</v>
      </c>
      <c r="L112" s="148" t="str">
        <f t="shared" si="16"/>
        <v>15/04/2020</v>
      </c>
      <c r="M112" s="186">
        <f t="shared" si="17"/>
        <v>2.0253164556962045E-5</v>
      </c>
      <c r="N112" s="549">
        <f t="shared" si="22"/>
        <v>395</v>
      </c>
      <c r="O112" s="49">
        <f t="shared" si="18"/>
        <v>338</v>
      </c>
      <c r="P112" s="113">
        <f t="shared" si="19"/>
        <v>57</v>
      </c>
      <c r="Q112" s="549">
        <f t="shared" si="20"/>
        <v>2.0411544303797471</v>
      </c>
      <c r="R112" s="186">
        <f t="shared" si="21"/>
        <v>1.5298455696202526</v>
      </c>
      <c r="S112" s="113">
        <f t="shared" si="23"/>
        <v>1.5356966382874759</v>
      </c>
    </row>
    <row r="113" spans="2:19" x14ac:dyDescent="0.35">
      <c r="B113" s="116">
        <v>42566</v>
      </c>
      <c r="C113" s="186">
        <v>3.5920000000000001</v>
      </c>
      <c r="D113" s="344" t="str">
        <f t="shared" si="12"/>
        <v>11/06/2020</v>
      </c>
      <c r="E113" s="433">
        <f t="shared" si="13"/>
        <v>3.9069130732375084</v>
      </c>
      <c r="F113" s="549">
        <f t="shared" si="14"/>
        <v>0</v>
      </c>
      <c r="G113" s="559"/>
      <c r="I113" s="187">
        <v>2.069</v>
      </c>
      <c r="J113" s="187">
        <v>2.0459999999999998</v>
      </c>
      <c r="K113" s="246" t="str">
        <f t="shared" si="15"/>
        <v>15/05/2021</v>
      </c>
      <c r="L113" s="148" t="str">
        <f t="shared" si="16"/>
        <v>15/04/2020</v>
      </c>
      <c r="M113" s="186">
        <f t="shared" si="17"/>
        <v>5.8227848101266153E-5</v>
      </c>
      <c r="N113" s="549">
        <f t="shared" si="22"/>
        <v>395</v>
      </c>
      <c r="O113" s="49">
        <f t="shared" si="18"/>
        <v>338</v>
      </c>
      <c r="P113" s="113">
        <f t="shared" si="19"/>
        <v>57</v>
      </c>
      <c r="Q113" s="549">
        <f t="shared" si="20"/>
        <v>2.0493189873417719</v>
      </c>
      <c r="R113" s="186">
        <f t="shared" si="21"/>
        <v>1.5426810126582282</v>
      </c>
      <c r="S113" s="113">
        <f t="shared" si="23"/>
        <v>1.5486306744252776</v>
      </c>
    </row>
    <row r="114" spans="2:19" x14ac:dyDescent="0.35">
      <c r="B114" s="116">
        <v>42569</v>
      </c>
      <c r="C114" s="186">
        <v>3.5590000000000002</v>
      </c>
      <c r="D114" s="344" t="str">
        <f t="shared" si="12"/>
        <v>11/06/2020</v>
      </c>
      <c r="E114" s="433">
        <f t="shared" si="13"/>
        <v>3.8986995208761122</v>
      </c>
      <c r="F114" s="549">
        <f t="shared" si="14"/>
        <v>0</v>
      </c>
      <c r="G114" s="559"/>
      <c r="I114" s="187">
        <v>2.052</v>
      </c>
      <c r="J114" s="187">
        <v>2.0209999999999999</v>
      </c>
      <c r="K114" s="246" t="str">
        <f t="shared" si="15"/>
        <v>15/05/2021</v>
      </c>
      <c r="L114" s="148" t="str">
        <f t="shared" si="16"/>
        <v>15/04/2020</v>
      </c>
      <c r="M114" s="186">
        <f t="shared" si="17"/>
        <v>7.8481012658228194E-5</v>
      </c>
      <c r="N114" s="549">
        <f t="shared" si="22"/>
        <v>395</v>
      </c>
      <c r="O114" s="49">
        <f t="shared" si="18"/>
        <v>338</v>
      </c>
      <c r="P114" s="113">
        <f t="shared" si="19"/>
        <v>57</v>
      </c>
      <c r="Q114" s="549">
        <f t="shared" si="20"/>
        <v>2.025473417721519</v>
      </c>
      <c r="R114" s="186">
        <f t="shared" si="21"/>
        <v>1.5335265822784812</v>
      </c>
      <c r="S114" s="113">
        <f t="shared" si="23"/>
        <v>1.5394058417248946</v>
      </c>
    </row>
    <row r="115" spans="2:19" x14ac:dyDescent="0.35">
      <c r="B115" s="116">
        <v>42570</v>
      </c>
      <c r="C115" s="186">
        <v>3.496</v>
      </c>
      <c r="D115" s="344" t="str">
        <f t="shared" si="12"/>
        <v>11/06/2020</v>
      </c>
      <c r="E115" s="433">
        <f t="shared" si="13"/>
        <v>3.8959616700889801</v>
      </c>
      <c r="F115" s="549">
        <f t="shared" si="14"/>
        <v>0</v>
      </c>
      <c r="G115" s="559"/>
      <c r="I115" s="187">
        <v>1.9969999999999999</v>
      </c>
      <c r="J115" s="187">
        <v>1.966</v>
      </c>
      <c r="K115" s="246" t="str">
        <f t="shared" si="15"/>
        <v>15/05/2021</v>
      </c>
      <c r="L115" s="148" t="str">
        <f t="shared" si="16"/>
        <v>15/04/2020</v>
      </c>
      <c r="M115" s="186">
        <f t="shared" si="17"/>
        <v>7.8481012658227639E-5</v>
      </c>
      <c r="N115" s="549">
        <f t="shared" si="22"/>
        <v>395</v>
      </c>
      <c r="O115" s="49">
        <f t="shared" si="18"/>
        <v>338</v>
      </c>
      <c r="P115" s="113">
        <f t="shared" si="19"/>
        <v>57</v>
      </c>
      <c r="Q115" s="549">
        <f t="shared" si="20"/>
        <v>1.9704734177215188</v>
      </c>
      <c r="R115" s="186">
        <f t="shared" si="21"/>
        <v>1.5255265822784811</v>
      </c>
      <c r="S115" s="113">
        <f t="shared" si="23"/>
        <v>1.5313446606615821</v>
      </c>
    </row>
    <row r="116" spans="2:19" x14ac:dyDescent="0.35">
      <c r="B116" s="116">
        <v>42571</v>
      </c>
      <c r="C116" s="186">
        <v>3.5179999999999998</v>
      </c>
      <c r="D116" s="344" t="str">
        <f t="shared" si="12"/>
        <v>11/06/2020</v>
      </c>
      <c r="E116" s="433">
        <f t="shared" si="13"/>
        <v>3.893223819301848</v>
      </c>
      <c r="F116" s="549">
        <f t="shared" si="14"/>
        <v>0</v>
      </c>
      <c r="G116" s="559"/>
      <c r="I116" s="187">
        <v>2.0030000000000001</v>
      </c>
      <c r="J116" s="187">
        <v>1.9710000000000001</v>
      </c>
      <c r="K116" s="246" t="str">
        <f t="shared" si="15"/>
        <v>15/05/2021</v>
      </c>
      <c r="L116" s="148" t="str">
        <f t="shared" si="16"/>
        <v>15/04/2020</v>
      </c>
      <c r="M116" s="186">
        <f t="shared" si="17"/>
        <v>8.1012658227848179E-5</v>
      </c>
      <c r="N116" s="549">
        <f t="shared" si="22"/>
        <v>395</v>
      </c>
      <c r="O116" s="49">
        <f t="shared" si="18"/>
        <v>338</v>
      </c>
      <c r="P116" s="113">
        <f t="shared" si="19"/>
        <v>57</v>
      </c>
      <c r="Q116" s="549">
        <f t="shared" si="20"/>
        <v>1.9756177215189874</v>
      </c>
      <c r="R116" s="186">
        <f t="shared" si="21"/>
        <v>1.5423822784810124</v>
      </c>
      <c r="S116" s="113">
        <f t="shared" si="23"/>
        <v>1.5483296362134524</v>
      </c>
    </row>
    <row r="117" spans="2:19" x14ac:dyDescent="0.35">
      <c r="B117" s="116">
        <v>42572</v>
      </c>
      <c r="C117" s="186">
        <v>3.46</v>
      </c>
      <c r="D117" s="344" t="str">
        <f t="shared" si="12"/>
        <v>11/06/2020</v>
      </c>
      <c r="E117" s="433">
        <f t="shared" si="13"/>
        <v>3.890485968514716</v>
      </c>
      <c r="F117" s="549">
        <f t="shared" si="14"/>
        <v>0</v>
      </c>
      <c r="G117" s="559"/>
      <c r="I117" s="187">
        <v>1.9630000000000001</v>
      </c>
      <c r="J117" s="187">
        <v>1.925</v>
      </c>
      <c r="K117" s="246" t="str">
        <f t="shared" si="15"/>
        <v>15/05/2021</v>
      </c>
      <c r="L117" s="148" t="str">
        <f t="shared" si="16"/>
        <v>15/04/2020</v>
      </c>
      <c r="M117" s="186">
        <f t="shared" si="17"/>
        <v>9.6202531645569702E-5</v>
      </c>
      <c r="N117" s="549">
        <f t="shared" si="22"/>
        <v>395</v>
      </c>
      <c r="O117" s="49">
        <f t="shared" si="18"/>
        <v>338</v>
      </c>
      <c r="P117" s="113">
        <f t="shared" si="19"/>
        <v>57</v>
      </c>
      <c r="Q117" s="549">
        <f t="shared" si="20"/>
        <v>1.9304835443037975</v>
      </c>
      <c r="R117" s="186">
        <f t="shared" si="21"/>
        <v>1.5295164556962024</v>
      </c>
      <c r="S117" s="113">
        <f t="shared" si="23"/>
        <v>1.5353650071668001</v>
      </c>
    </row>
    <row r="118" spans="2:19" x14ac:dyDescent="0.35">
      <c r="B118" s="116">
        <v>42573</v>
      </c>
      <c r="C118" s="186">
        <v>3.4470000000000001</v>
      </c>
      <c r="D118" s="344" t="str">
        <f t="shared" si="12"/>
        <v>11/06/2020</v>
      </c>
      <c r="E118" s="433">
        <f t="shared" si="13"/>
        <v>3.8877481177275839</v>
      </c>
      <c r="F118" s="549">
        <f t="shared" si="14"/>
        <v>0</v>
      </c>
      <c r="G118" s="559"/>
      <c r="I118" s="187">
        <v>1.9340000000000002</v>
      </c>
      <c r="J118" s="187">
        <v>1.9</v>
      </c>
      <c r="K118" s="246" t="str">
        <f t="shared" si="15"/>
        <v>15/05/2021</v>
      </c>
      <c r="L118" s="148" t="str">
        <f t="shared" si="16"/>
        <v>15/04/2020</v>
      </c>
      <c r="M118" s="186">
        <f t="shared" si="17"/>
        <v>8.6075949367089247E-5</v>
      </c>
      <c r="N118" s="549">
        <f t="shared" si="22"/>
        <v>395</v>
      </c>
      <c r="O118" s="49">
        <f t="shared" si="18"/>
        <v>338</v>
      </c>
      <c r="P118" s="113">
        <f t="shared" si="19"/>
        <v>57</v>
      </c>
      <c r="Q118" s="549">
        <f t="shared" si="20"/>
        <v>1.9049063291139241</v>
      </c>
      <c r="R118" s="186">
        <f t="shared" si="21"/>
        <v>1.542093670886076</v>
      </c>
      <c r="S118" s="113">
        <f t="shared" si="23"/>
        <v>1.548038803110563</v>
      </c>
    </row>
    <row r="119" spans="2:19" x14ac:dyDescent="0.35">
      <c r="B119" s="116">
        <v>42576</v>
      </c>
      <c r="C119" s="186">
        <v>3.4750000000000001</v>
      </c>
      <c r="D119" s="344" t="str">
        <f t="shared" si="12"/>
        <v>11/06/2020</v>
      </c>
      <c r="E119" s="433">
        <f t="shared" si="13"/>
        <v>3.8795345653661877</v>
      </c>
      <c r="F119" s="549">
        <f t="shared" si="14"/>
        <v>0</v>
      </c>
      <c r="G119" s="559"/>
      <c r="I119" s="187">
        <v>1.9409999999999998</v>
      </c>
      <c r="J119" s="187">
        <v>1.9079999999999999</v>
      </c>
      <c r="K119" s="246" t="str">
        <f t="shared" si="15"/>
        <v>15/05/2021</v>
      </c>
      <c r="L119" s="148" t="str">
        <f t="shared" si="16"/>
        <v>15/04/2020</v>
      </c>
      <c r="M119" s="186">
        <f t="shared" si="17"/>
        <v>8.3544303797468151E-5</v>
      </c>
      <c r="N119" s="549">
        <f t="shared" si="22"/>
        <v>395</v>
      </c>
      <c r="O119" s="49">
        <f t="shared" si="18"/>
        <v>338</v>
      </c>
      <c r="P119" s="113">
        <f t="shared" si="19"/>
        <v>57</v>
      </c>
      <c r="Q119" s="549">
        <f t="shared" si="20"/>
        <v>1.9127620253164557</v>
      </c>
      <c r="R119" s="186">
        <f t="shared" si="21"/>
        <v>1.5622379746835444</v>
      </c>
      <c r="S119" s="113">
        <f t="shared" si="23"/>
        <v>1.5683394434073961</v>
      </c>
    </row>
    <row r="120" spans="2:19" x14ac:dyDescent="0.35">
      <c r="B120" s="116">
        <v>42577</v>
      </c>
      <c r="C120" s="186">
        <v>3.4699999999999998</v>
      </c>
      <c r="D120" s="344" t="str">
        <f t="shared" si="12"/>
        <v>11/06/2020</v>
      </c>
      <c r="E120" s="433">
        <f t="shared" si="13"/>
        <v>3.8767967145790556</v>
      </c>
      <c r="F120" s="549">
        <f t="shared" si="14"/>
        <v>0</v>
      </c>
      <c r="G120" s="559"/>
      <c r="I120" s="187">
        <v>1.9350000000000001</v>
      </c>
      <c r="J120" s="187">
        <v>1.9</v>
      </c>
      <c r="K120" s="246" t="str">
        <f t="shared" si="15"/>
        <v>15/05/2021</v>
      </c>
      <c r="L120" s="148" t="str">
        <f t="shared" si="16"/>
        <v>15/04/2020</v>
      </c>
      <c r="M120" s="186">
        <f t="shared" si="17"/>
        <v>8.8607594936709219E-5</v>
      </c>
      <c r="N120" s="549">
        <f t="shared" si="22"/>
        <v>395</v>
      </c>
      <c r="O120" s="49">
        <f t="shared" si="18"/>
        <v>338</v>
      </c>
      <c r="P120" s="113">
        <f t="shared" si="19"/>
        <v>57</v>
      </c>
      <c r="Q120" s="549">
        <f t="shared" si="20"/>
        <v>1.9050506329113923</v>
      </c>
      <c r="R120" s="186">
        <f t="shared" si="21"/>
        <v>1.5649493670886074</v>
      </c>
      <c r="S120" s="113">
        <f t="shared" si="23"/>
        <v>1.5710720333925066</v>
      </c>
    </row>
    <row r="121" spans="2:19" x14ac:dyDescent="0.35">
      <c r="B121" s="116">
        <v>42578</v>
      </c>
      <c r="C121" s="186">
        <v>3.4980000000000002</v>
      </c>
      <c r="D121" s="344" t="str">
        <f t="shared" si="12"/>
        <v>11/06/2020</v>
      </c>
      <c r="E121" s="433">
        <f t="shared" si="13"/>
        <v>3.8740588637919235</v>
      </c>
      <c r="F121" s="549">
        <f t="shared" si="14"/>
        <v>0</v>
      </c>
      <c r="G121" s="559"/>
      <c r="I121" s="187">
        <v>1.9750000000000001</v>
      </c>
      <c r="J121" s="187">
        <v>1.9390000000000001</v>
      </c>
      <c r="K121" s="246" t="str">
        <f t="shared" si="15"/>
        <v>15/05/2021</v>
      </c>
      <c r="L121" s="148" t="str">
        <f t="shared" si="16"/>
        <v>15/04/2020</v>
      </c>
      <c r="M121" s="186">
        <f t="shared" si="17"/>
        <v>9.113924050632919E-5</v>
      </c>
      <c r="N121" s="549">
        <f t="shared" si="22"/>
        <v>395</v>
      </c>
      <c r="O121" s="49">
        <f t="shared" si="18"/>
        <v>338</v>
      </c>
      <c r="P121" s="113">
        <f t="shared" si="19"/>
        <v>57</v>
      </c>
      <c r="Q121" s="549">
        <f t="shared" si="20"/>
        <v>1.9441949367088609</v>
      </c>
      <c r="R121" s="186">
        <f t="shared" si="21"/>
        <v>1.5538050632911393</v>
      </c>
      <c r="S121" s="113">
        <f t="shared" si="23"/>
        <v>1.5598408387279106</v>
      </c>
    </row>
    <row r="122" spans="2:19" x14ac:dyDescent="0.35">
      <c r="B122" s="116">
        <v>42579</v>
      </c>
      <c r="C122" s="186">
        <v>3.4779999999999998</v>
      </c>
      <c r="D122" s="344" t="str">
        <f t="shared" si="12"/>
        <v>11/06/2020</v>
      </c>
      <c r="E122" s="433">
        <f t="shared" si="13"/>
        <v>3.871321013004791</v>
      </c>
      <c r="F122" s="549">
        <f t="shared" si="14"/>
        <v>0</v>
      </c>
      <c r="G122" s="559"/>
      <c r="I122" s="187">
        <v>1.9239999999999999</v>
      </c>
      <c r="J122" s="187">
        <v>1.8959999999999999</v>
      </c>
      <c r="K122" s="246" t="str">
        <f t="shared" si="15"/>
        <v>15/05/2021</v>
      </c>
      <c r="L122" s="148" t="str">
        <f t="shared" si="16"/>
        <v>15/04/2020</v>
      </c>
      <c r="M122" s="186">
        <f t="shared" si="17"/>
        <v>7.0886075949367155E-5</v>
      </c>
      <c r="N122" s="549">
        <f t="shared" si="22"/>
        <v>395</v>
      </c>
      <c r="O122" s="49">
        <f t="shared" si="18"/>
        <v>338</v>
      </c>
      <c r="P122" s="113">
        <f t="shared" si="19"/>
        <v>57</v>
      </c>
      <c r="Q122" s="549">
        <f t="shared" si="20"/>
        <v>1.9000405063291139</v>
      </c>
      <c r="R122" s="186">
        <f t="shared" si="21"/>
        <v>1.5779594936708858</v>
      </c>
      <c r="S122" s="113">
        <f t="shared" si="23"/>
        <v>1.5841843840800562</v>
      </c>
    </row>
    <row r="123" spans="2:19" x14ac:dyDescent="0.35">
      <c r="B123" s="116">
        <v>42580</v>
      </c>
      <c r="C123" s="186">
        <v>3.4590000000000001</v>
      </c>
      <c r="D123" s="344" t="str">
        <f t="shared" si="12"/>
        <v>11/06/2020</v>
      </c>
      <c r="E123" s="433">
        <f t="shared" si="13"/>
        <v>3.868583162217659</v>
      </c>
      <c r="F123" s="549">
        <f t="shared" si="14"/>
        <v>0</v>
      </c>
      <c r="G123" s="559"/>
      <c r="I123" s="187">
        <v>1.903</v>
      </c>
      <c r="J123" s="187">
        <v>1.88</v>
      </c>
      <c r="K123" s="246" t="str">
        <f t="shared" si="15"/>
        <v>15/05/2021</v>
      </c>
      <c r="L123" s="148" t="str">
        <f t="shared" si="16"/>
        <v>15/04/2020</v>
      </c>
      <c r="M123" s="186">
        <f t="shared" si="17"/>
        <v>5.8227848101266153E-5</v>
      </c>
      <c r="N123" s="549">
        <f t="shared" si="22"/>
        <v>395</v>
      </c>
      <c r="O123" s="49">
        <f t="shared" si="18"/>
        <v>338</v>
      </c>
      <c r="P123" s="113">
        <f t="shared" si="19"/>
        <v>57</v>
      </c>
      <c r="Q123" s="549">
        <f t="shared" si="20"/>
        <v>1.8833189873417722</v>
      </c>
      <c r="R123" s="186">
        <f t="shared" si="21"/>
        <v>1.5756810126582279</v>
      </c>
      <c r="S123" s="113">
        <f t="shared" si="23"/>
        <v>1.5818879392923701</v>
      </c>
    </row>
    <row r="124" spans="2:19" x14ac:dyDescent="0.35">
      <c r="B124" s="116">
        <v>42583</v>
      </c>
      <c r="C124" s="186">
        <v>3.4470000000000001</v>
      </c>
      <c r="D124" s="344" t="str">
        <f t="shared" si="12"/>
        <v>11/06/2020</v>
      </c>
      <c r="E124" s="433">
        <f t="shared" si="13"/>
        <v>3.8603696098562628</v>
      </c>
      <c r="F124" s="549">
        <f t="shared" si="14"/>
        <v>0</v>
      </c>
      <c r="G124" s="559"/>
      <c r="I124" s="187">
        <v>1.857</v>
      </c>
      <c r="J124" s="187">
        <v>1.8380000000000001</v>
      </c>
      <c r="K124" s="246" t="str">
        <f t="shared" si="15"/>
        <v>15/05/2021</v>
      </c>
      <c r="L124" s="148" t="str">
        <f t="shared" si="16"/>
        <v>15/04/2020</v>
      </c>
      <c r="M124" s="186">
        <f t="shared" si="17"/>
        <v>4.8101265822784573E-5</v>
      </c>
      <c r="N124" s="549">
        <f t="shared" si="22"/>
        <v>395</v>
      </c>
      <c r="O124" s="49">
        <f t="shared" si="18"/>
        <v>338</v>
      </c>
      <c r="P124" s="113">
        <f t="shared" si="19"/>
        <v>57</v>
      </c>
      <c r="Q124" s="549">
        <f t="shared" si="20"/>
        <v>1.8407417721518988</v>
      </c>
      <c r="R124" s="186">
        <f t="shared" si="21"/>
        <v>1.6062582278481012</v>
      </c>
      <c r="S124" s="113">
        <f t="shared" si="23"/>
        <v>1.6127083915844498</v>
      </c>
    </row>
    <row r="125" spans="2:19" x14ac:dyDescent="0.35">
      <c r="B125" s="116">
        <v>42584</v>
      </c>
      <c r="C125" s="186">
        <v>3.4409999999999998</v>
      </c>
      <c r="D125" s="344" t="str">
        <f t="shared" si="12"/>
        <v>11/06/2020</v>
      </c>
      <c r="E125" s="433">
        <f t="shared" si="13"/>
        <v>3.8576317590691307</v>
      </c>
      <c r="F125" s="549">
        <f t="shared" si="14"/>
        <v>0</v>
      </c>
      <c r="G125" s="559"/>
      <c r="I125" s="187">
        <v>1.855</v>
      </c>
      <c r="J125" s="187">
        <v>1.839</v>
      </c>
      <c r="K125" s="246" t="str">
        <f t="shared" si="15"/>
        <v>15/05/2021</v>
      </c>
      <c r="L125" s="148" t="str">
        <f t="shared" si="16"/>
        <v>15/04/2020</v>
      </c>
      <c r="M125" s="186">
        <f t="shared" si="17"/>
        <v>4.050632911392409E-5</v>
      </c>
      <c r="N125" s="549">
        <f t="shared" si="22"/>
        <v>395</v>
      </c>
      <c r="O125" s="49">
        <f t="shared" si="18"/>
        <v>338</v>
      </c>
      <c r="P125" s="113">
        <f t="shared" si="19"/>
        <v>57</v>
      </c>
      <c r="Q125" s="549">
        <f t="shared" si="20"/>
        <v>1.8413088607594936</v>
      </c>
      <c r="R125" s="186">
        <f t="shared" si="21"/>
        <v>1.5996911392405062</v>
      </c>
      <c r="S125" s="113">
        <f t="shared" si="23"/>
        <v>1.6060886685929088</v>
      </c>
    </row>
    <row r="126" spans="2:19" x14ac:dyDescent="0.35">
      <c r="B126" s="116">
        <v>42585</v>
      </c>
      <c r="C126" s="186">
        <v>3.44</v>
      </c>
      <c r="D126" s="344" t="str">
        <f t="shared" si="12"/>
        <v>11/06/2020</v>
      </c>
      <c r="E126" s="433">
        <f t="shared" si="13"/>
        <v>3.8548939082819986</v>
      </c>
      <c r="F126" s="549">
        <f t="shared" si="14"/>
        <v>0</v>
      </c>
      <c r="G126" s="559"/>
      <c r="I126" s="187">
        <v>1.875</v>
      </c>
      <c r="J126" s="187">
        <v>1.855</v>
      </c>
      <c r="K126" s="246" t="str">
        <f t="shared" si="15"/>
        <v>15/05/2021</v>
      </c>
      <c r="L126" s="148" t="str">
        <f t="shared" si="16"/>
        <v>15/04/2020</v>
      </c>
      <c r="M126" s="186">
        <f t="shared" si="17"/>
        <v>5.0632911392405107E-5</v>
      </c>
      <c r="N126" s="549">
        <f t="shared" si="22"/>
        <v>395</v>
      </c>
      <c r="O126" s="49">
        <f t="shared" si="18"/>
        <v>338</v>
      </c>
      <c r="P126" s="113">
        <f t="shared" si="19"/>
        <v>57</v>
      </c>
      <c r="Q126" s="549">
        <f t="shared" si="20"/>
        <v>1.8578860759493672</v>
      </c>
      <c r="R126" s="186">
        <f t="shared" si="21"/>
        <v>1.5821139240506328</v>
      </c>
      <c r="S126" s="113">
        <f t="shared" si="23"/>
        <v>1.5883716352223409</v>
      </c>
    </row>
    <row r="127" spans="2:19" x14ac:dyDescent="0.35">
      <c r="B127" s="116">
        <v>42586</v>
      </c>
      <c r="C127" s="186">
        <v>3.4119999999999999</v>
      </c>
      <c r="D127" s="344" t="str">
        <f t="shared" si="12"/>
        <v>11/06/2020</v>
      </c>
      <c r="E127" s="433">
        <f t="shared" si="13"/>
        <v>3.8521560574948666</v>
      </c>
      <c r="F127" s="549">
        <f t="shared" si="14"/>
        <v>0</v>
      </c>
      <c r="G127" s="559"/>
      <c r="I127" s="187">
        <v>1.8719999999999999</v>
      </c>
      <c r="J127" s="187">
        <v>1.8460000000000001</v>
      </c>
      <c r="K127" s="246" t="str">
        <f t="shared" si="15"/>
        <v>15/05/2021</v>
      </c>
      <c r="L127" s="148" t="str">
        <f t="shared" si="16"/>
        <v>15/04/2020</v>
      </c>
      <c r="M127" s="186">
        <f t="shared" si="17"/>
        <v>6.5822784810126074E-5</v>
      </c>
      <c r="N127" s="549">
        <f t="shared" si="22"/>
        <v>395</v>
      </c>
      <c r="O127" s="49">
        <f t="shared" si="18"/>
        <v>338</v>
      </c>
      <c r="P127" s="113">
        <f t="shared" si="19"/>
        <v>57</v>
      </c>
      <c r="Q127" s="549">
        <f t="shared" si="20"/>
        <v>1.8497518987341772</v>
      </c>
      <c r="R127" s="186">
        <f t="shared" si="21"/>
        <v>1.5622481012658227</v>
      </c>
      <c r="S127" s="113">
        <f t="shared" si="23"/>
        <v>1.5683496490905835</v>
      </c>
    </row>
    <row r="128" spans="2:19" x14ac:dyDescent="0.35">
      <c r="B128" s="116">
        <v>42587</v>
      </c>
      <c r="C128" s="186">
        <v>3.407</v>
      </c>
      <c r="D128" s="344" t="str">
        <f t="shared" si="12"/>
        <v>11/06/2020</v>
      </c>
      <c r="E128" s="433">
        <f t="shared" si="13"/>
        <v>3.8494182067077345</v>
      </c>
      <c r="F128" s="549">
        <f t="shared" si="14"/>
        <v>0</v>
      </c>
      <c r="G128" s="559"/>
      <c r="I128" s="187">
        <v>1.837</v>
      </c>
      <c r="J128" s="187">
        <v>1.8169999999999999</v>
      </c>
      <c r="K128" s="246" t="str">
        <f t="shared" si="15"/>
        <v>15/05/2021</v>
      </c>
      <c r="L128" s="148" t="str">
        <f t="shared" si="16"/>
        <v>15/04/2020</v>
      </c>
      <c r="M128" s="186">
        <f t="shared" si="17"/>
        <v>5.0632911392405107E-5</v>
      </c>
      <c r="N128" s="549">
        <f t="shared" si="22"/>
        <v>395</v>
      </c>
      <c r="O128" s="49">
        <f t="shared" si="18"/>
        <v>338</v>
      </c>
      <c r="P128" s="113">
        <f t="shared" si="19"/>
        <v>57</v>
      </c>
      <c r="Q128" s="549">
        <f t="shared" si="20"/>
        <v>1.8198860759493671</v>
      </c>
      <c r="R128" s="186">
        <f t="shared" si="21"/>
        <v>1.5871139240506329</v>
      </c>
      <c r="S128" s="113">
        <f t="shared" si="23"/>
        <v>1.5934112505704423</v>
      </c>
    </row>
    <row r="129" spans="2:19" x14ac:dyDescent="0.35">
      <c r="B129" s="116">
        <v>42590</v>
      </c>
      <c r="C129" s="186">
        <v>3.43</v>
      </c>
      <c r="D129" s="344" t="str">
        <f t="shared" si="12"/>
        <v>11/06/2020</v>
      </c>
      <c r="E129" s="433">
        <f t="shared" si="13"/>
        <v>3.8412046543463383</v>
      </c>
      <c r="F129" s="549">
        <f t="shared" si="14"/>
        <v>0</v>
      </c>
      <c r="G129" s="559"/>
      <c r="I129" s="187">
        <v>1.8580000000000001</v>
      </c>
      <c r="J129" s="187">
        <v>1.8319999999999999</v>
      </c>
      <c r="K129" s="246" t="str">
        <f t="shared" si="15"/>
        <v>15/05/2021</v>
      </c>
      <c r="L129" s="148" t="str">
        <f t="shared" si="16"/>
        <v>15/04/2020</v>
      </c>
      <c r="M129" s="186">
        <f t="shared" si="17"/>
        <v>6.5822784810127199E-5</v>
      </c>
      <c r="N129" s="549">
        <f t="shared" si="22"/>
        <v>395</v>
      </c>
      <c r="O129" s="49">
        <f t="shared" si="18"/>
        <v>338</v>
      </c>
      <c r="P129" s="113">
        <f t="shared" si="19"/>
        <v>57</v>
      </c>
      <c r="Q129" s="549">
        <f t="shared" si="20"/>
        <v>1.835751898734177</v>
      </c>
      <c r="R129" s="186">
        <f t="shared" si="21"/>
        <v>1.5942481012658232</v>
      </c>
      <c r="S129" s="113">
        <f t="shared" si="23"/>
        <v>1.6006021687867689</v>
      </c>
    </row>
    <row r="130" spans="2:19" x14ac:dyDescent="0.35">
      <c r="B130" s="116">
        <v>42591</v>
      </c>
      <c r="C130" s="186">
        <v>3.39</v>
      </c>
      <c r="D130" s="344" t="str">
        <f t="shared" si="12"/>
        <v>11/06/2020</v>
      </c>
      <c r="E130" s="433">
        <f t="shared" si="13"/>
        <v>3.8384668035592062</v>
      </c>
      <c r="F130" s="549">
        <f t="shared" si="14"/>
        <v>0</v>
      </c>
      <c r="G130" s="559"/>
      <c r="I130" s="187">
        <v>1.8149999999999999</v>
      </c>
      <c r="J130" s="187">
        <v>1.794</v>
      </c>
      <c r="K130" s="246" t="str">
        <f t="shared" si="15"/>
        <v>15/05/2021</v>
      </c>
      <c r="L130" s="148" t="str">
        <f t="shared" si="16"/>
        <v>15/04/2020</v>
      </c>
      <c r="M130" s="186">
        <f t="shared" si="17"/>
        <v>5.3164556962025085E-5</v>
      </c>
      <c r="N130" s="549">
        <f t="shared" si="22"/>
        <v>395</v>
      </c>
      <c r="O130" s="49">
        <f t="shared" si="18"/>
        <v>338</v>
      </c>
      <c r="P130" s="113">
        <f t="shared" si="19"/>
        <v>57</v>
      </c>
      <c r="Q130" s="549">
        <f t="shared" si="20"/>
        <v>1.7970303797468354</v>
      </c>
      <c r="R130" s="186">
        <f t="shared" si="21"/>
        <v>1.5929696202531647</v>
      </c>
      <c r="S130" s="113">
        <f t="shared" si="23"/>
        <v>1.5993135007807746</v>
      </c>
    </row>
    <row r="131" spans="2:19" x14ac:dyDescent="0.35">
      <c r="B131" s="116">
        <v>42592</v>
      </c>
      <c r="C131" s="186">
        <v>3.3780000000000001</v>
      </c>
      <c r="D131" s="344" t="str">
        <f t="shared" si="12"/>
        <v>11/06/2020</v>
      </c>
      <c r="E131" s="433">
        <f t="shared" si="13"/>
        <v>3.8357289527720737</v>
      </c>
      <c r="F131" s="549">
        <f t="shared" si="14"/>
        <v>0</v>
      </c>
      <c r="G131" s="559"/>
      <c r="I131" s="187">
        <v>1.778</v>
      </c>
      <c r="J131" s="187">
        <v>1.7589999999999999</v>
      </c>
      <c r="K131" s="246" t="str">
        <f t="shared" si="15"/>
        <v>15/05/2021</v>
      </c>
      <c r="L131" s="148" t="str">
        <f t="shared" si="16"/>
        <v>15/04/2020</v>
      </c>
      <c r="M131" s="186">
        <f t="shared" si="17"/>
        <v>4.8101265822785136E-5</v>
      </c>
      <c r="N131" s="549">
        <f t="shared" si="22"/>
        <v>395</v>
      </c>
      <c r="O131" s="49">
        <f t="shared" si="18"/>
        <v>338</v>
      </c>
      <c r="P131" s="113">
        <f t="shared" si="19"/>
        <v>57</v>
      </c>
      <c r="Q131" s="549">
        <f t="shared" si="20"/>
        <v>1.7617417721518986</v>
      </c>
      <c r="R131" s="186">
        <f t="shared" si="21"/>
        <v>1.6162582278481015</v>
      </c>
      <c r="S131" s="113">
        <f t="shared" si="23"/>
        <v>1.622788954495813</v>
      </c>
    </row>
    <row r="132" spans="2:19" x14ac:dyDescent="0.35">
      <c r="B132" s="116">
        <v>42593</v>
      </c>
      <c r="C132" s="186">
        <v>3.39</v>
      </c>
      <c r="D132" s="344" t="str">
        <f t="shared" si="12"/>
        <v>11/06/2020</v>
      </c>
      <c r="E132" s="433">
        <f t="shared" si="13"/>
        <v>3.8329911019849416</v>
      </c>
      <c r="F132" s="549">
        <f t="shared" si="14"/>
        <v>0</v>
      </c>
      <c r="G132" s="559"/>
      <c r="I132" s="187">
        <v>1.7770000000000001</v>
      </c>
      <c r="J132" s="187">
        <v>1.776</v>
      </c>
      <c r="K132" s="246" t="str">
        <f t="shared" si="15"/>
        <v>15/05/2021</v>
      </c>
      <c r="L132" s="148" t="str">
        <f t="shared" si="16"/>
        <v>15/04/2020</v>
      </c>
      <c r="M132" s="186">
        <f t="shared" si="17"/>
        <v>2.5316455696205364E-6</v>
      </c>
      <c r="N132" s="549">
        <f t="shared" si="22"/>
        <v>395</v>
      </c>
      <c r="O132" s="49">
        <f t="shared" si="18"/>
        <v>338</v>
      </c>
      <c r="P132" s="113">
        <f t="shared" si="19"/>
        <v>57</v>
      </c>
      <c r="Q132" s="549">
        <f t="shared" si="20"/>
        <v>1.7761443037974685</v>
      </c>
      <c r="R132" s="186">
        <f t="shared" si="21"/>
        <v>1.6138556962025317</v>
      </c>
      <c r="S132" s="113">
        <f t="shared" si="23"/>
        <v>1.6203670217229238</v>
      </c>
    </row>
    <row r="133" spans="2:19" x14ac:dyDescent="0.35">
      <c r="B133" s="116">
        <v>42594</v>
      </c>
      <c r="C133" s="186">
        <v>3.3890000000000002</v>
      </c>
      <c r="D133" s="344" t="str">
        <f t="shared" si="12"/>
        <v>11/06/2020</v>
      </c>
      <c r="E133" s="433">
        <f t="shared" si="13"/>
        <v>3.8302532511978096</v>
      </c>
      <c r="F133" s="549">
        <f t="shared" si="14"/>
        <v>0</v>
      </c>
      <c r="G133" s="559"/>
      <c r="I133" s="187">
        <v>1.78</v>
      </c>
      <c r="J133" s="187">
        <v>1.772</v>
      </c>
      <c r="K133" s="246" t="str">
        <f t="shared" si="15"/>
        <v>15/05/2021</v>
      </c>
      <c r="L133" s="148" t="str">
        <f t="shared" si="16"/>
        <v>15/04/2020</v>
      </c>
      <c r="M133" s="186">
        <f t="shared" si="17"/>
        <v>2.0253164556962045E-5</v>
      </c>
      <c r="N133" s="549">
        <f t="shared" si="22"/>
        <v>395</v>
      </c>
      <c r="O133" s="49">
        <f t="shared" si="18"/>
        <v>338</v>
      </c>
      <c r="P133" s="113">
        <f t="shared" si="19"/>
        <v>57</v>
      </c>
      <c r="Q133" s="549">
        <f t="shared" si="20"/>
        <v>1.7731544303797468</v>
      </c>
      <c r="R133" s="186">
        <f t="shared" si="21"/>
        <v>1.6158455696202534</v>
      </c>
      <c r="S133" s="113">
        <f t="shared" si="23"/>
        <v>1.6223729618823901</v>
      </c>
    </row>
    <row r="134" spans="2:19" x14ac:dyDescent="0.35">
      <c r="B134" s="116">
        <v>42597</v>
      </c>
      <c r="C134" s="186">
        <v>3.3679999999999999</v>
      </c>
      <c r="D134" s="344" t="str">
        <f t="shared" si="12"/>
        <v>11/06/2020</v>
      </c>
      <c r="E134" s="433">
        <f t="shared" si="13"/>
        <v>3.8220396988364134</v>
      </c>
      <c r="F134" s="549">
        <f t="shared" si="14"/>
        <v>0</v>
      </c>
      <c r="G134" s="559"/>
      <c r="I134" s="187">
        <v>1.7669999999999999</v>
      </c>
      <c r="J134" s="187">
        <v>1.76</v>
      </c>
      <c r="K134" s="246" t="str">
        <f t="shared" si="15"/>
        <v>15/05/2021</v>
      </c>
      <c r="L134" s="148" t="str">
        <f t="shared" si="16"/>
        <v>15/04/2020</v>
      </c>
      <c r="M134" s="186">
        <f t="shared" si="17"/>
        <v>1.7721518987341508E-5</v>
      </c>
      <c r="N134" s="549">
        <f t="shared" si="22"/>
        <v>395</v>
      </c>
      <c r="O134" s="49">
        <f t="shared" si="18"/>
        <v>338</v>
      </c>
      <c r="P134" s="113">
        <f t="shared" si="19"/>
        <v>57</v>
      </c>
      <c r="Q134" s="549">
        <f t="shared" si="20"/>
        <v>1.7610101265822784</v>
      </c>
      <c r="R134" s="186">
        <f t="shared" si="21"/>
        <v>1.6069898734177215</v>
      </c>
      <c r="S134" s="113">
        <f t="shared" si="23"/>
        <v>1.6134459145508817</v>
      </c>
    </row>
    <row r="135" spans="2:19" x14ac:dyDescent="0.35">
      <c r="B135" s="116">
        <v>42598</v>
      </c>
      <c r="C135" s="186">
        <v>3.3639999999999999</v>
      </c>
      <c r="D135" s="344" t="str">
        <f t="shared" si="12"/>
        <v>11/06/2020</v>
      </c>
      <c r="E135" s="433">
        <f t="shared" si="13"/>
        <v>3.8193018480492813</v>
      </c>
      <c r="F135" s="549">
        <f t="shared" si="14"/>
        <v>0</v>
      </c>
      <c r="G135" s="559"/>
      <c r="I135" s="187">
        <v>1.778</v>
      </c>
      <c r="J135" s="187">
        <v>1.7730000000000001</v>
      </c>
      <c r="K135" s="246" t="str">
        <f t="shared" si="15"/>
        <v>15/05/2021</v>
      </c>
      <c r="L135" s="148" t="str">
        <f t="shared" si="16"/>
        <v>15/04/2020</v>
      </c>
      <c r="M135" s="186">
        <f t="shared" si="17"/>
        <v>1.2658227848100996E-5</v>
      </c>
      <c r="N135" s="549">
        <f t="shared" si="22"/>
        <v>395</v>
      </c>
      <c r="O135" s="49">
        <f t="shared" si="18"/>
        <v>338</v>
      </c>
      <c r="P135" s="113">
        <f t="shared" si="19"/>
        <v>57</v>
      </c>
      <c r="Q135" s="549">
        <f t="shared" si="20"/>
        <v>1.7737215189873419</v>
      </c>
      <c r="R135" s="186">
        <f t="shared" si="21"/>
        <v>1.590278481012658</v>
      </c>
      <c r="S135" s="113">
        <f t="shared" si="23"/>
        <v>1.5966009451306107</v>
      </c>
    </row>
    <row r="136" spans="2:19" x14ac:dyDescent="0.35">
      <c r="B136" s="116">
        <v>42599</v>
      </c>
      <c r="C136" s="186">
        <v>3.3650000000000002</v>
      </c>
      <c r="D136" s="344" t="str">
        <f t="shared" si="12"/>
        <v>11/06/2020</v>
      </c>
      <c r="E136" s="433">
        <f t="shared" si="13"/>
        <v>3.8165639972621492</v>
      </c>
      <c r="F136" s="549">
        <f t="shared" si="14"/>
        <v>0</v>
      </c>
      <c r="G136" s="559"/>
      <c r="I136" s="187">
        <v>1.8</v>
      </c>
      <c r="J136" s="187">
        <v>1.788</v>
      </c>
      <c r="K136" s="246" t="str">
        <f t="shared" si="15"/>
        <v>15/05/2021</v>
      </c>
      <c r="L136" s="148" t="str">
        <f t="shared" si="16"/>
        <v>15/04/2020</v>
      </c>
      <c r="M136" s="186">
        <f t="shared" si="17"/>
        <v>3.0379746835443066E-5</v>
      </c>
      <c r="N136" s="549">
        <f t="shared" si="22"/>
        <v>395</v>
      </c>
      <c r="O136" s="49">
        <f t="shared" si="18"/>
        <v>338</v>
      </c>
      <c r="P136" s="113">
        <f t="shared" si="19"/>
        <v>57</v>
      </c>
      <c r="Q136" s="549">
        <f t="shared" si="20"/>
        <v>1.7897316455696204</v>
      </c>
      <c r="R136" s="186">
        <f t="shared" si="21"/>
        <v>1.5752683544303798</v>
      </c>
      <c r="S136" s="113">
        <f t="shared" si="23"/>
        <v>1.5814720304015539</v>
      </c>
    </row>
    <row r="137" spans="2:19" x14ac:dyDescent="0.35">
      <c r="B137" s="116">
        <v>42600</v>
      </c>
      <c r="C137" s="186">
        <v>3.355</v>
      </c>
      <c r="D137" s="344" t="str">
        <f t="shared" si="12"/>
        <v>11/06/2020</v>
      </c>
      <c r="E137" s="433">
        <f t="shared" si="13"/>
        <v>3.8138261464750172</v>
      </c>
      <c r="F137" s="549">
        <f t="shared" si="14"/>
        <v>0</v>
      </c>
      <c r="G137" s="559"/>
      <c r="I137" s="187">
        <v>1.7829999999999999</v>
      </c>
      <c r="J137" s="187">
        <v>1.772</v>
      </c>
      <c r="K137" s="246" t="str">
        <f t="shared" si="15"/>
        <v>15/05/2021</v>
      </c>
      <c r="L137" s="148" t="str">
        <f t="shared" si="16"/>
        <v>15/04/2020</v>
      </c>
      <c r="M137" s="186">
        <f t="shared" si="17"/>
        <v>2.7848101265822528E-5</v>
      </c>
      <c r="N137" s="549">
        <f t="shared" si="22"/>
        <v>395</v>
      </c>
      <c r="O137" s="49">
        <f t="shared" si="18"/>
        <v>338</v>
      </c>
      <c r="P137" s="113">
        <f t="shared" si="19"/>
        <v>57</v>
      </c>
      <c r="Q137" s="549">
        <f t="shared" si="20"/>
        <v>1.7735873417721519</v>
      </c>
      <c r="R137" s="186">
        <f t="shared" si="21"/>
        <v>1.581412658227848</v>
      </c>
      <c r="S137" s="113">
        <f t="shared" si="23"/>
        <v>1.5876648232168833</v>
      </c>
    </row>
    <row r="138" spans="2:19" x14ac:dyDescent="0.35">
      <c r="B138" s="116">
        <v>42601</v>
      </c>
      <c r="C138" s="186">
        <v>3.38</v>
      </c>
      <c r="D138" s="344" t="str">
        <f t="shared" si="12"/>
        <v>11/06/2020</v>
      </c>
      <c r="E138" s="433">
        <f t="shared" si="13"/>
        <v>3.8110882956878851</v>
      </c>
      <c r="F138" s="549">
        <f t="shared" si="14"/>
        <v>0</v>
      </c>
      <c r="G138" s="559"/>
      <c r="I138" s="187">
        <v>1.8010000000000002</v>
      </c>
      <c r="J138" s="187">
        <v>1.7869999999999999</v>
      </c>
      <c r="K138" s="246" t="str">
        <f t="shared" si="15"/>
        <v>15/05/2021</v>
      </c>
      <c r="L138" s="148" t="str">
        <f t="shared" si="16"/>
        <v>15/04/2020</v>
      </c>
      <c r="M138" s="186">
        <f t="shared" si="17"/>
        <v>3.544303797468414E-5</v>
      </c>
      <c r="N138" s="549">
        <f t="shared" si="22"/>
        <v>395</v>
      </c>
      <c r="O138" s="49">
        <f t="shared" si="18"/>
        <v>338</v>
      </c>
      <c r="P138" s="113">
        <f t="shared" si="19"/>
        <v>57</v>
      </c>
      <c r="Q138" s="549">
        <f t="shared" si="20"/>
        <v>1.7890202531645569</v>
      </c>
      <c r="R138" s="186">
        <f t="shared" si="21"/>
        <v>1.590979746835443</v>
      </c>
      <c r="S138" s="113">
        <f t="shared" si="23"/>
        <v>1.5973077882225573</v>
      </c>
    </row>
    <row r="139" spans="2:19" x14ac:dyDescent="0.35">
      <c r="B139" s="116">
        <v>42604</v>
      </c>
      <c r="C139" s="186">
        <v>3.4159999999999999</v>
      </c>
      <c r="D139" s="344" t="str">
        <f t="shared" si="12"/>
        <v>11/06/2020</v>
      </c>
      <c r="E139" s="433">
        <f t="shared" si="13"/>
        <v>3.8028747433264889</v>
      </c>
      <c r="F139" s="549">
        <f t="shared" si="14"/>
        <v>0</v>
      </c>
      <c r="G139" s="559"/>
      <c r="I139" s="187">
        <v>1.839</v>
      </c>
      <c r="J139" s="187">
        <v>1.825</v>
      </c>
      <c r="K139" s="246" t="str">
        <f t="shared" si="15"/>
        <v>15/05/2021</v>
      </c>
      <c r="L139" s="148" t="str">
        <f t="shared" si="16"/>
        <v>15/04/2020</v>
      </c>
      <c r="M139" s="186">
        <f t="shared" si="17"/>
        <v>3.5443037974683578E-5</v>
      </c>
      <c r="N139" s="549">
        <f t="shared" si="22"/>
        <v>395</v>
      </c>
      <c r="O139" s="49">
        <f t="shared" si="18"/>
        <v>338</v>
      </c>
      <c r="P139" s="113">
        <f t="shared" si="19"/>
        <v>57</v>
      </c>
      <c r="Q139" s="549">
        <f t="shared" si="20"/>
        <v>1.827020253164557</v>
      </c>
      <c r="R139" s="186">
        <f t="shared" si="21"/>
        <v>1.588979746835443</v>
      </c>
      <c r="S139" s="113">
        <f t="shared" si="23"/>
        <v>1.5952918884250877</v>
      </c>
    </row>
    <row r="140" spans="2:19" x14ac:dyDescent="0.35">
      <c r="B140" s="116">
        <v>42605</v>
      </c>
      <c r="C140" s="186">
        <v>3.3940000000000001</v>
      </c>
      <c r="D140" s="344" t="str">
        <f t="shared" si="12"/>
        <v>11/06/2020</v>
      </c>
      <c r="E140" s="433">
        <f t="shared" si="13"/>
        <v>3.8001368925393568</v>
      </c>
      <c r="F140" s="549">
        <f t="shared" si="14"/>
        <v>0</v>
      </c>
      <c r="G140" s="559"/>
      <c r="I140" s="187">
        <v>1.8029999999999999</v>
      </c>
      <c r="J140" s="187">
        <v>1.796</v>
      </c>
      <c r="K140" s="246" t="str">
        <f t="shared" si="15"/>
        <v>15/05/2021</v>
      </c>
      <c r="L140" s="148" t="str">
        <f t="shared" si="16"/>
        <v>15/04/2020</v>
      </c>
      <c r="M140" s="186">
        <f t="shared" si="17"/>
        <v>1.7721518987341508E-5</v>
      </c>
      <c r="N140" s="549">
        <f t="shared" si="22"/>
        <v>395</v>
      </c>
      <c r="O140" s="49">
        <f t="shared" si="18"/>
        <v>338</v>
      </c>
      <c r="P140" s="113">
        <f t="shared" si="19"/>
        <v>57</v>
      </c>
      <c r="Q140" s="549">
        <f t="shared" si="20"/>
        <v>1.7970101265822784</v>
      </c>
      <c r="R140" s="186">
        <f t="shared" si="21"/>
        <v>1.5969898734177217</v>
      </c>
      <c r="S140" s="113">
        <f t="shared" si="23"/>
        <v>1.603365815057245</v>
      </c>
    </row>
    <row r="141" spans="2:19" x14ac:dyDescent="0.35">
      <c r="B141" s="116">
        <v>42606</v>
      </c>
      <c r="C141" s="186">
        <v>3.3769999999999998</v>
      </c>
      <c r="D141" s="344" t="str">
        <f t="shared" si="12"/>
        <v>11/06/2020</v>
      </c>
      <c r="E141" s="433">
        <f t="shared" si="13"/>
        <v>3.7973990417522243</v>
      </c>
      <c r="F141" s="549">
        <f t="shared" si="14"/>
        <v>0</v>
      </c>
      <c r="G141" s="559"/>
      <c r="I141" s="187">
        <v>1.8069999999999999</v>
      </c>
      <c r="J141" s="187">
        <v>1.7949999999999999</v>
      </c>
      <c r="K141" s="246" t="str">
        <f t="shared" si="15"/>
        <v>15/05/2021</v>
      </c>
      <c r="L141" s="148" t="str">
        <f t="shared" si="16"/>
        <v>15/04/2020</v>
      </c>
      <c r="M141" s="186">
        <f t="shared" si="17"/>
        <v>3.0379746835443066E-5</v>
      </c>
      <c r="N141" s="549">
        <f t="shared" si="22"/>
        <v>395</v>
      </c>
      <c r="O141" s="49">
        <f t="shared" si="18"/>
        <v>338</v>
      </c>
      <c r="P141" s="113">
        <f t="shared" si="19"/>
        <v>57</v>
      </c>
      <c r="Q141" s="549">
        <f t="shared" si="20"/>
        <v>1.7967316455696203</v>
      </c>
      <c r="R141" s="186">
        <f t="shared" si="21"/>
        <v>1.5802683544303795</v>
      </c>
      <c r="S141" s="113">
        <f t="shared" si="23"/>
        <v>1.586511474610397</v>
      </c>
    </row>
    <row r="142" spans="2:19" x14ac:dyDescent="0.35">
      <c r="B142" s="116">
        <v>42607</v>
      </c>
      <c r="C142" s="186">
        <v>3.37</v>
      </c>
      <c r="D142" s="344" t="str">
        <f t="shared" si="12"/>
        <v>11/06/2020</v>
      </c>
      <c r="E142" s="433">
        <f t="shared" si="13"/>
        <v>3.7946611909650922</v>
      </c>
      <c r="F142" s="549">
        <f t="shared" si="14"/>
        <v>0</v>
      </c>
      <c r="G142" s="559"/>
      <c r="I142" s="187">
        <v>1.8239999999999998</v>
      </c>
      <c r="J142" s="187">
        <v>1.8090000000000002</v>
      </c>
      <c r="K142" s="246" t="str">
        <f t="shared" si="15"/>
        <v>15/05/2021</v>
      </c>
      <c r="L142" s="148" t="str">
        <f t="shared" si="16"/>
        <v>15/04/2020</v>
      </c>
      <c r="M142" s="186">
        <f t="shared" si="17"/>
        <v>3.7974683544302987E-5</v>
      </c>
      <c r="N142" s="549">
        <f t="shared" si="22"/>
        <v>395</v>
      </c>
      <c r="O142" s="49">
        <f t="shared" si="18"/>
        <v>338</v>
      </c>
      <c r="P142" s="113">
        <f t="shared" si="19"/>
        <v>57</v>
      </c>
      <c r="Q142" s="549">
        <f t="shared" si="20"/>
        <v>1.8111645569620254</v>
      </c>
      <c r="R142" s="186">
        <f t="shared" si="21"/>
        <v>1.5588354430379747</v>
      </c>
      <c r="S142" s="113">
        <f t="shared" si="23"/>
        <v>1.5649103628841754</v>
      </c>
    </row>
    <row r="143" spans="2:19" x14ac:dyDescent="0.35">
      <c r="B143" s="116">
        <v>42608</v>
      </c>
      <c r="C143" s="186">
        <v>3.37</v>
      </c>
      <c r="D143" s="344" t="str">
        <f t="shared" ref="D143:D206" si="24">C$14</f>
        <v>11/06/2020</v>
      </c>
      <c r="E143" s="433">
        <f t="shared" ref="E143:E206" si="25">IF(C143="","",($C$14-B143)/365.25)</f>
        <v>3.7919233401779602</v>
      </c>
      <c r="F143" s="549">
        <f t="shared" ref="F143:F206" si="26">C$14-D143</f>
        <v>0</v>
      </c>
      <c r="G143" s="559"/>
      <c r="I143" s="187">
        <v>1.841</v>
      </c>
      <c r="J143" s="187">
        <v>1.8239999999999998</v>
      </c>
      <c r="K143" s="246" t="str">
        <f t="shared" ref="K143:K206" si="27">$I$14</f>
        <v>15/05/2021</v>
      </c>
      <c r="L143" s="148" t="str">
        <f t="shared" ref="L143:L206" si="28">$J$14</f>
        <v>15/04/2020</v>
      </c>
      <c r="M143" s="186">
        <f t="shared" ref="M143:M206" si="29">IF(I143="","",(J143-I143)/($J$14-$I$14))</f>
        <v>4.3037974683544624E-5</v>
      </c>
      <c r="N143" s="549">
        <f t="shared" si="22"/>
        <v>395</v>
      </c>
      <c r="O143" s="49">
        <f t="shared" ref="O143:O206" si="30">K143-D143</f>
        <v>338</v>
      </c>
      <c r="P143" s="113">
        <f t="shared" ref="P143:P206" si="31">D143-L143</f>
        <v>57</v>
      </c>
      <c r="Q143" s="549">
        <f t="shared" ref="Q143:Q206" si="32">IF(I143="","",I143-(O143*M143))</f>
        <v>1.8264531645569619</v>
      </c>
      <c r="R143" s="186">
        <f t="shared" ref="R143:R206" si="33">IFERROR(C143-Q143,"")</f>
        <v>1.5435468354430382</v>
      </c>
      <c r="S143" s="113">
        <f t="shared" si="23"/>
        <v>1.5495031775260681</v>
      </c>
    </row>
    <row r="144" spans="2:19" x14ac:dyDescent="0.35">
      <c r="B144" s="116">
        <v>42611</v>
      </c>
      <c r="C144" s="186">
        <v>3.3780000000000001</v>
      </c>
      <c r="D144" s="344" t="str">
        <f t="shared" si="24"/>
        <v>11/06/2020</v>
      </c>
      <c r="E144" s="433">
        <f t="shared" si="25"/>
        <v>3.783709787816564</v>
      </c>
      <c r="F144" s="549">
        <f t="shared" si="26"/>
        <v>0</v>
      </c>
      <c r="G144" s="559"/>
      <c r="I144" s="187">
        <v>1.857</v>
      </c>
      <c r="J144" s="187">
        <v>1.8420000000000001</v>
      </c>
      <c r="K144" s="246" t="str">
        <f t="shared" si="27"/>
        <v>15/05/2021</v>
      </c>
      <c r="L144" s="148" t="str">
        <f t="shared" si="28"/>
        <v>15/04/2020</v>
      </c>
      <c r="M144" s="186">
        <f t="shared" si="29"/>
        <v>3.7974683544303549E-5</v>
      </c>
      <c r="N144" s="549">
        <f t="shared" ref="N144:N207" si="34">K144-L144</f>
        <v>395</v>
      </c>
      <c r="O144" s="49">
        <f t="shared" si="30"/>
        <v>338</v>
      </c>
      <c r="P144" s="113">
        <f t="shared" si="31"/>
        <v>57</v>
      </c>
      <c r="Q144" s="549">
        <f t="shared" si="32"/>
        <v>1.8441645569620253</v>
      </c>
      <c r="R144" s="186">
        <f t="shared" si="33"/>
        <v>1.5338354430379748</v>
      </c>
      <c r="S144" s="113">
        <f t="shared" ref="S144:S207" si="35">IF(R144="","",((1+R144/200)^2-1)*100)</f>
        <v>1.53971707095375</v>
      </c>
    </row>
    <row r="145" spans="2:19" x14ac:dyDescent="0.35">
      <c r="B145" s="116">
        <v>42612</v>
      </c>
      <c r="C145" s="186">
        <v>3.3679999999999999</v>
      </c>
      <c r="D145" s="344" t="str">
        <f t="shared" si="24"/>
        <v>11/06/2020</v>
      </c>
      <c r="E145" s="433">
        <f t="shared" si="25"/>
        <v>3.7809719370294319</v>
      </c>
      <c r="F145" s="549">
        <f t="shared" si="26"/>
        <v>0</v>
      </c>
      <c r="G145" s="559"/>
      <c r="I145" s="187">
        <v>1.851</v>
      </c>
      <c r="J145" s="187">
        <v>1.835</v>
      </c>
      <c r="K145" s="246" t="str">
        <f t="shared" si="27"/>
        <v>15/05/2021</v>
      </c>
      <c r="L145" s="148" t="str">
        <f t="shared" si="28"/>
        <v>15/04/2020</v>
      </c>
      <c r="M145" s="186">
        <f t="shared" si="29"/>
        <v>4.050632911392409E-5</v>
      </c>
      <c r="N145" s="549">
        <f t="shared" si="34"/>
        <v>395</v>
      </c>
      <c r="O145" s="49">
        <f t="shared" si="30"/>
        <v>338</v>
      </c>
      <c r="P145" s="113">
        <f t="shared" si="31"/>
        <v>57</v>
      </c>
      <c r="Q145" s="549">
        <f t="shared" si="32"/>
        <v>1.8373088607594936</v>
      </c>
      <c r="R145" s="186">
        <f t="shared" si="33"/>
        <v>1.5306911392405063</v>
      </c>
      <c r="S145" s="113">
        <f t="shared" si="35"/>
        <v>1.5365486776498738</v>
      </c>
    </row>
    <row r="146" spans="2:19" x14ac:dyDescent="0.35">
      <c r="B146" s="116">
        <v>42613</v>
      </c>
      <c r="C146" s="186">
        <v>3.3769999999999998</v>
      </c>
      <c r="D146" s="344" t="str">
        <f t="shared" si="24"/>
        <v>11/06/2020</v>
      </c>
      <c r="E146" s="433">
        <f t="shared" si="25"/>
        <v>3.7782340862422998</v>
      </c>
      <c r="F146" s="549">
        <f t="shared" si="26"/>
        <v>0</v>
      </c>
      <c r="G146" s="559"/>
      <c r="I146" s="187">
        <v>1.843</v>
      </c>
      <c r="J146" s="187">
        <v>1.8279999999999998</v>
      </c>
      <c r="K146" s="246" t="str">
        <f t="shared" si="27"/>
        <v>15/05/2021</v>
      </c>
      <c r="L146" s="148" t="str">
        <f t="shared" si="28"/>
        <v>15/04/2020</v>
      </c>
      <c r="M146" s="186">
        <f t="shared" si="29"/>
        <v>3.7974683544304112E-5</v>
      </c>
      <c r="N146" s="549">
        <f t="shared" si="34"/>
        <v>395</v>
      </c>
      <c r="O146" s="49">
        <f t="shared" si="30"/>
        <v>338</v>
      </c>
      <c r="P146" s="113">
        <f t="shared" si="31"/>
        <v>57</v>
      </c>
      <c r="Q146" s="549">
        <f t="shared" si="32"/>
        <v>1.8301645569620253</v>
      </c>
      <c r="R146" s="186">
        <f t="shared" si="33"/>
        <v>1.5468354430379745</v>
      </c>
      <c r="S146" s="113">
        <f t="shared" si="35"/>
        <v>1.5528171927575496</v>
      </c>
    </row>
    <row r="147" spans="2:19" x14ac:dyDescent="0.35">
      <c r="B147" s="116">
        <v>42614</v>
      </c>
      <c r="C147" s="186">
        <v>3.3890000000000002</v>
      </c>
      <c r="D147" s="344" t="str">
        <f t="shared" si="24"/>
        <v>11/06/2020</v>
      </c>
      <c r="E147" s="433">
        <f t="shared" si="25"/>
        <v>3.7754962354551678</v>
      </c>
      <c r="F147" s="549">
        <f t="shared" si="26"/>
        <v>0</v>
      </c>
      <c r="G147" s="559"/>
      <c r="I147" s="187">
        <v>1.8540000000000001</v>
      </c>
      <c r="J147" s="187">
        <v>1.8380000000000001</v>
      </c>
      <c r="K147" s="246" t="str">
        <f t="shared" si="27"/>
        <v>15/05/2021</v>
      </c>
      <c r="L147" s="148" t="str">
        <f t="shared" si="28"/>
        <v>15/04/2020</v>
      </c>
      <c r="M147" s="186">
        <f t="shared" si="29"/>
        <v>4.050632911392409E-5</v>
      </c>
      <c r="N147" s="549">
        <f t="shared" si="34"/>
        <v>395</v>
      </c>
      <c r="O147" s="49">
        <f t="shared" si="30"/>
        <v>338</v>
      </c>
      <c r="P147" s="113">
        <f t="shared" si="31"/>
        <v>57</v>
      </c>
      <c r="Q147" s="549">
        <f t="shared" si="32"/>
        <v>1.8403088607594937</v>
      </c>
      <c r="R147" s="186">
        <f t="shared" si="33"/>
        <v>1.5486911392405065</v>
      </c>
      <c r="S147" s="113">
        <f t="shared" si="35"/>
        <v>1.5546872498524156</v>
      </c>
    </row>
    <row r="148" spans="2:19" x14ac:dyDescent="0.35">
      <c r="B148" s="116">
        <v>42615</v>
      </c>
      <c r="C148" s="186">
        <v>3.3929999999999998</v>
      </c>
      <c r="D148" s="344" t="str">
        <f t="shared" si="24"/>
        <v>11/06/2020</v>
      </c>
      <c r="E148" s="433">
        <f t="shared" si="25"/>
        <v>3.7727583846680357</v>
      </c>
      <c r="F148" s="549">
        <f t="shared" si="26"/>
        <v>0</v>
      </c>
      <c r="G148" s="559"/>
      <c r="I148" s="187">
        <v>1.8639999999999999</v>
      </c>
      <c r="J148" s="187">
        <v>1.85</v>
      </c>
      <c r="K148" s="246" t="str">
        <f t="shared" si="27"/>
        <v>15/05/2021</v>
      </c>
      <c r="L148" s="148" t="str">
        <f t="shared" si="28"/>
        <v>15/04/2020</v>
      </c>
      <c r="M148" s="186">
        <f t="shared" si="29"/>
        <v>3.5443037974683015E-5</v>
      </c>
      <c r="N148" s="549">
        <f t="shared" si="34"/>
        <v>395</v>
      </c>
      <c r="O148" s="49">
        <f t="shared" si="30"/>
        <v>338</v>
      </c>
      <c r="P148" s="113">
        <f t="shared" si="31"/>
        <v>57</v>
      </c>
      <c r="Q148" s="549">
        <f t="shared" si="32"/>
        <v>1.8520202531645571</v>
      </c>
      <c r="R148" s="186">
        <f t="shared" si="33"/>
        <v>1.5409797468354427</v>
      </c>
      <c r="S148" s="113">
        <f t="shared" si="35"/>
        <v>1.5469162932858493</v>
      </c>
    </row>
    <row r="149" spans="2:19" x14ac:dyDescent="0.35">
      <c r="B149" s="116">
        <v>42618</v>
      </c>
      <c r="C149" s="186">
        <v>3.4050000000000002</v>
      </c>
      <c r="D149" s="344" t="str">
        <f t="shared" si="24"/>
        <v>11/06/2020</v>
      </c>
      <c r="E149" s="433">
        <f t="shared" si="25"/>
        <v>3.7645448323066395</v>
      </c>
      <c r="F149" s="549">
        <f t="shared" si="26"/>
        <v>0</v>
      </c>
      <c r="G149" s="559"/>
      <c r="I149" s="187">
        <v>1.889</v>
      </c>
      <c r="J149" s="187">
        <v>1.8679999999999999</v>
      </c>
      <c r="K149" s="246" t="str">
        <f t="shared" si="27"/>
        <v>15/05/2021</v>
      </c>
      <c r="L149" s="148" t="str">
        <f t="shared" si="28"/>
        <v>15/04/2020</v>
      </c>
      <c r="M149" s="186">
        <f t="shared" si="29"/>
        <v>5.3164556962025648E-5</v>
      </c>
      <c r="N149" s="549">
        <f t="shared" si="34"/>
        <v>395</v>
      </c>
      <c r="O149" s="49">
        <f t="shared" si="30"/>
        <v>338</v>
      </c>
      <c r="P149" s="113">
        <f t="shared" si="31"/>
        <v>57</v>
      </c>
      <c r="Q149" s="549">
        <f t="shared" si="32"/>
        <v>1.8710303797468353</v>
      </c>
      <c r="R149" s="186">
        <f t="shared" si="33"/>
        <v>1.533969620253165</v>
      </c>
      <c r="S149" s="113">
        <f t="shared" si="35"/>
        <v>1.5398522772428036</v>
      </c>
    </row>
    <row r="150" spans="2:19" x14ac:dyDescent="0.35">
      <c r="B150" s="116">
        <v>42619</v>
      </c>
      <c r="C150" s="186">
        <v>3.4079999999999999</v>
      </c>
      <c r="D150" s="344" t="str">
        <f t="shared" si="24"/>
        <v>11/06/2020</v>
      </c>
      <c r="E150" s="433">
        <f t="shared" si="25"/>
        <v>3.761806981519507</v>
      </c>
      <c r="F150" s="549">
        <f t="shared" si="26"/>
        <v>0</v>
      </c>
      <c r="G150" s="559"/>
      <c r="I150" s="187">
        <v>1.9060000000000001</v>
      </c>
      <c r="J150" s="187">
        <v>1.8780000000000001</v>
      </c>
      <c r="K150" s="246" t="str">
        <f t="shared" si="27"/>
        <v>15/05/2021</v>
      </c>
      <c r="L150" s="148" t="str">
        <f t="shared" si="28"/>
        <v>15/04/2020</v>
      </c>
      <c r="M150" s="186">
        <f t="shared" si="29"/>
        <v>7.0886075949367155E-5</v>
      </c>
      <c r="N150" s="549">
        <f t="shared" si="34"/>
        <v>395</v>
      </c>
      <c r="O150" s="49">
        <f t="shared" si="30"/>
        <v>338</v>
      </c>
      <c r="P150" s="113">
        <f t="shared" si="31"/>
        <v>57</v>
      </c>
      <c r="Q150" s="549">
        <f t="shared" si="32"/>
        <v>1.8820405063291141</v>
      </c>
      <c r="R150" s="186">
        <f t="shared" si="33"/>
        <v>1.5259594936708858</v>
      </c>
      <c r="S150" s="113">
        <f t="shared" si="35"/>
        <v>1.5317808746116768</v>
      </c>
    </row>
    <row r="151" spans="2:19" x14ac:dyDescent="0.35">
      <c r="B151" s="116">
        <v>42620</v>
      </c>
      <c r="C151" s="186">
        <v>3.38</v>
      </c>
      <c r="D151" s="344" t="str">
        <f t="shared" si="24"/>
        <v>11/06/2020</v>
      </c>
      <c r="E151" s="433">
        <f t="shared" si="25"/>
        <v>3.7590691307323749</v>
      </c>
      <c r="F151" s="549">
        <f t="shared" si="26"/>
        <v>0</v>
      </c>
      <c r="G151" s="559"/>
      <c r="I151" s="187">
        <v>1.881</v>
      </c>
      <c r="J151" s="187">
        <v>1.8580000000000001</v>
      </c>
      <c r="K151" s="246" t="str">
        <f t="shared" si="27"/>
        <v>15/05/2021</v>
      </c>
      <c r="L151" s="148" t="str">
        <f t="shared" si="28"/>
        <v>15/04/2020</v>
      </c>
      <c r="M151" s="186">
        <f t="shared" si="29"/>
        <v>5.8227848101265591E-5</v>
      </c>
      <c r="N151" s="549">
        <f t="shared" si="34"/>
        <v>395</v>
      </c>
      <c r="O151" s="49">
        <f t="shared" si="30"/>
        <v>338</v>
      </c>
      <c r="P151" s="113">
        <f t="shared" si="31"/>
        <v>57</v>
      </c>
      <c r="Q151" s="549">
        <f t="shared" si="32"/>
        <v>1.8613189873417721</v>
      </c>
      <c r="R151" s="186">
        <f t="shared" si="33"/>
        <v>1.5186810126582277</v>
      </c>
      <c r="S151" s="113">
        <f t="shared" si="35"/>
        <v>1.5244469927037319</v>
      </c>
    </row>
    <row r="152" spans="2:19" x14ac:dyDescent="0.35">
      <c r="B152" s="116">
        <v>42621</v>
      </c>
      <c r="C152" s="186">
        <v>3.3890000000000002</v>
      </c>
      <c r="D152" s="344" t="str">
        <f t="shared" si="24"/>
        <v>11/06/2020</v>
      </c>
      <c r="E152" s="433">
        <f t="shared" si="25"/>
        <v>3.7563312799452429</v>
      </c>
      <c r="F152" s="549">
        <f t="shared" si="26"/>
        <v>0</v>
      </c>
      <c r="G152" s="559"/>
      <c r="I152" s="187">
        <v>1.883</v>
      </c>
      <c r="J152" s="187">
        <v>1.863</v>
      </c>
      <c r="K152" s="246" t="str">
        <f t="shared" si="27"/>
        <v>15/05/2021</v>
      </c>
      <c r="L152" s="148" t="str">
        <f t="shared" si="28"/>
        <v>15/04/2020</v>
      </c>
      <c r="M152" s="186">
        <f t="shared" si="29"/>
        <v>5.0632911392405107E-5</v>
      </c>
      <c r="N152" s="549">
        <f t="shared" si="34"/>
        <v>395</v>
      </c>
      <c r="O152" s="49">
        <f t="shared" si="30"/>
        <v>338</v>
      </c>
      <c r="P152" s="113">
        <f t="shared" si="31"/>
        <v>57</v>
      </c>
      <c r="Q152" s="549">
        <f t="shared" si="32"/>
        <v>1.8658860759493672</v>
      </c>
      <c r="R152" s="186">
        <f t="shared" si="33"/>
        <v>1.5231139240506331</v>
      </c>
      <c r="S152" s="113">
        <f t="shared" si="35"/>
        <v>1.528913614114713</v>
      </c>
    </row>
    <row r="153" spans="2:19" x14ac:dyDescent="0.35">
      <c r="B153" s="116">
        <v>42622</v>
      </c>
      <c r="C153" s="186">
        <v>3.423</v>
      </c>
      <c r="D153" s="344" t="str">
        <f t="shared" si="24"/>
        <v>11/06/2020</v>
      </c>
      <c r="E153" s="433">
        <f t="shared" si="25"/>
        <v>3.7535934291581108</v>
      </c>
      <c r="F153" s="549">
        <f t="shared" si="26"/>
        <v>0</v>
      </c>
      <c r="G153" s="559"/>
      <c r="I153" s="187">
        <v>1.9319999999999999</v>
      </c>
      <c r="J153" s="187">
        <v>1.903</v>
      </c>
      <c r="K153" s="246" t="str">
        <f t="shared" si="27"/>
        <v>15/05/2021</v>
      </c>
      <c r="L153" s="148" t="str">
        <f t="shared" si="28"/>
        <v>15/04/2020</v>
      </c>
      <c r="M153" s="186">
        <f t="shared" si="29"/>
        <v>7.3417721518987127E-5</v>
      </c>
      <c r="N153" s="549">
        <f t="shared" si="34"/>
        <v>395</v>
      </c>
      <c r="O153" s="49">
        <f t="shared" si="30"/>
        <v>338</v>
      </c>
      <c r="P153" s="113">
        <f t="shared" si="31"/>
        <v>57</v>
      </c>
      <c r="Q153" s="549">
        <f t="shared" si="32"/>
        <v>1.9071848101265823</v>
      </c>
      <c r="R153" s="186">
        <f t="shared" si="33"/>
        <v>1.5158151898734178</v>
      </c>
      <c r="S153" s="113">
        <f t="shared" si="35"/>
        <v>1.5215594290980405</v>
      </c>
    </row>
    <row r="154" spans="2:19" x14ac:dyDescent="0.35">
      <c r="B154" s="116">
        <v>42625</v>
      </c>
      <c r="C154" s="186">
        <v>3.4699999999999998</v>
      </c>
      <c r="D154" s="344" t="str">
        <f t="shared" si="24"/>
        <v>11/06/2020</v>
      </c>
      <c r="E154" s="433">
        <f t="shared" si="25"/>
        <v>3.7453798767967146</v>
      </c>
      <c r="F154" s="549">
        <f t="shared" si="26"/>
        <v>0</v>
      </c>
      <c r="G154" s="559"/>
      <c r="I154" s="187">
        <v>2.0129999999999999</v>
      </c>
      <c r="J154" s="187">
        <v>1.972</v>
      </c>
      <c r="K154" s="246" t="str">
        <f t="shared" si="27"/>
        <v>15/05/2021</v>
      </c>
      <c r="L154" s="148" t="str">
        <f t="shared" si="28"/>
        <v>15/04/2020</v>
      </c>
      <c r="M154" s="186">
        <f t="shared" si="29"/>
        <v>1.0379746835443019E-4</v>
      </c>
      <c r="N154" s="549">
        <f t="shared" si="34"/>
        <v>395</v>
      </c>
      <c r="O154" s="49">
        <f t="shared" si="30"/>
        <v>338</v>
      </c>
      <c r="P154" s="113">
        <f t="shared" si="31"/>
        <v>57</v>
      </c>
      <c r="Q154" s="549">
        <f t="shared" si="32"/>
        <v>1.9779164556962026</v>
      </c>
      <c r="R154" s="186">
        <f t="shared" si="33"/>
        <v>1.4920835443037972</v>
      </c>
      <c r="S154" s="113">
        <f t="shared" si="35"/>
        <v>1.4976493275617564</v>
      </c>
    </row>
    <row r="155" spans="2:19" x14ac:dyDescent="0.35">
      <c r="B155" s="116">
        <v>42626</v>
      </c>
      <c r="C155" s="186">
        <v>3.48</v>
      </c>
      <c r="D155" s="344" t="str">
        <f t="shared" si="24"/>
        <v>11/06/2020</v>
      </c>
      <c r="E155" s="433">
        <f t="shared" si="25"/>
        <v>3.7426420260095825</v>
      </c>
      <c r="F155" s="549">
        <f t="shared" si="26"/>
        <v>0</v>
      </c>
      <c r="G155" s="559"/>
      <c r="I155" s="187">
        <v>2.0409999999999999</v>
      </c>
      <c r="J155" s="187">
        <v>1.996</v>
      </c>
      <c r="K155" s="246" t="str">
        <f t="shared" si="27"/>
        <v>15/05/2021</v>
      </c>
      <c r="L155" s="148" t="str">
        <f t="shared" si="28"/>
        <v>15/04/2020</v>
      </c>
      <c r="M155" s="186">
        <f t="shared" si="29"/>
        <v>1.1392405063291121E-4</v>
      </c>
      <c r="N155" s="549">
        <f t="shared" si="34"/>
        <v>395</v>
      </c>
      <c r="O155" s="49">
        <f t="shared" si="30"/>
        <v>338</v>
      </c>
      <c r="P155" s="113">
        <f t="shared" si="31"/>
        <v>57</v>
      </c>
      <c r="Q155" s="549">
        <f t="shared" si="32"/>
        <v>2.0024936708860759</v>
      </c>
      <c r="R155" s="186">
        <f t="shared" si="33"/>
        <v>1.4775063291139241</v>
      </c>
      <c r="S155" s="113">
        <f t="shared" si="35"/>
        <v>1.4829638914953591</v>
      </c>
    </row>
    <row r="156" spans="2:19" x14ac:dyDescent="0.35">
      <c r="B156" s="116">
        <v>42627</v>
      </c>
      <c r="C156" s="186">
        <v>3.5030000000000001</v>
      </c>
      <c r="D156" s="344" t="str">
        <f t="shared" si="24"/>
        <v>11/06/2020</v>
      </c>
      <c r="E156" s="433">
        <f t="shared" si="25"/>
        <v>3.7399041752224504</v>
      </c>
      <c r="F156" s="549">
        <f t="shared" si="26"/>
        <v>0</v>
      </c>
      <c r="G156" s="559"/>
      <c r="I156" s="187">
        <v>2.081</v>
      </c>
      <c r="J156" s="187">
        <v>2.0230000000000001</v>
      </c>
      <c r="K156" s="246" t="str">
        <f t="shared" si="27"/>
        <v>15/05/2021</v>
      </c>
      <c r="L156" s="148" t="str">
        <f t="shared" si="28"/>
        <v>15/04/2020</v>
      </c>
      <c r="M156" s="186">
        <f t="shared" si="29"/>
        <v>1.4683544303797425E-4</v>
      </c>
      <c r="N156" s="549">
        <f t="shared" si="34"/>
        <v>395</v>
      </c>
      <c r="O156" s="49">
        <f t="shared" si="30"/>
        <v>338</v>
      </c>
      <c r="P156" s="113">
        <f t="shared" si="31"/>
        <v>57</v>
      </c>
      <c r="Q156" s="549">
        <f t="shared" si="32"/>
        <v>2.0313696202531646</v>
      </c>
      <c r="R156" s="186">
        <f t="shared" si="33"/>
        <v>1.4716303797468355</v>
      </c>
      <c r="S156" s="113">
        <f t="shared" si="35"/>
        <v>1.4770446196833209</v>
      </c>
    </row>
    <row r="157" spans="2:19" x14ac:dyDescent="0.35">
      <c r="B157" s="116">
        <v>42628</v>
      </c>
      <c r="C157" s="186">
        <v>3.4990000000000001</v>
      </c>
      <c r="D157" s="344" t="str">
        <f t="shared" si="24"/>
        <v>11/06/2020</v>
      </c>
      <c r="E157" s="433">
        <f t="shared" si="25"/>
        <v>3.7371663244353184</v>
      </c>
      <c r="F157" s="549">
        <f t="shared" si="26"/>
        <v>0</v>
      </c>
      <c r="G157" s="559"/>
      <c r="I157" s="187">
        <v>2.0670000000000002</v>
      </c>
      <c r="J157" s="187">
        <v>2.008</v>
      </c>
      <c r="K157" s="246" t="str">
        <f t="shared" si="27"/>
        <v>15/05/2021</v>
      </c>
      <c r="L157" s="148" t="str">
        <f t="shared" si="28"/>
        <v>15/04/2020</v>
      </c>
      <c r="M157" s="186">
        <f t="shared" si="29"/>
        <v>1.4936708860759535E-4</v>
      </c>
      <c r="N157" s="549">
        <f t="shared" si="34"/>
        <v>395</v>
      </c>
      <c r="O157" s="49">
        <f t="shared" si="30"/>
        <v>338</v>
      </c>
      <c r="P157" s="113">
        <f t="shared" si="31"/>
        <v>57</v>
      </c>
      <c r="Q157" s="549">
        <f t="shared" si="32"/>
        <v>2.0165139240506331</v>
      </c>
      <c r="R157" s="186">
        <f t="shared" si="33"/>
        <v>1.482486075949367</v>
      </c>
      <c r="S157" s="113">
        <f t="shared" si="35"/>
        <v>1.48798048836285</v>
      </c>
    </row>
    <row r="158" spans="2:19" x14ac:dyDescent="0.35">
      <c r="B158" s="116">
        <v>42629</v>
      </c>
      <c r="C158" s="186">
        <v>3.5060000000000002</v>
      </c>
      <c r="D158" s="344" t="str">
        <f t="shared" si="24"/>
        <v>11/06/2020</v>
      </c>
      <c r="E158" s="433">
        <f t="shared" si="25"/>
        <v>3.7344284736481863</v>
      </c>
      <c r="F158" s="549">
        <f t="shared" si="26"/>
        <v>0</v>
      </c>
      <c r="G158" s="559"/>
      <c r="I158" s="187">
        <v>2.0939999999999999</v>
      </c>
      <c r="J158" s="187">
        <v>2.0249999999999999</v>
      </c>
      <c r="K158" s="246" t="str">
        <f t="shared" si="27"/>
        <v>15/05/2021</v>
      </c>
      <c r="L158" s="148" t="str">
        <f t="shared" si="28"/>
        <v>15/04/2020</v>
      </c>
      <c r="M158" s="186">
        <f t="shared" si="29"/>
        <v>1.7468354430379734E-4</v>
      </c>
      <c r="N158" s="549">
        <f t="shared" si="34"/>
        <v>395</v>
      </c>
      <c r="O158" s="49">
        <f t="shared" si="30"/>
        <v>338</v>
      </c>
      <c r="P158" s="113">
        <f t="shared" si="31"/>
        <v>57</v>
      </c>
      <c r="Q158" s="549">
        <f t="shared" si="32"/>
        <v>2.0349569620253165</v>
      </c>
      <c r="R158" s="186">
        <f t="shared" si="33"/>
        <v>1.4710430379746837</v>
      </c>
      <c r="S158" s="113">
        <f t="shared" si="35"/>
        <v>1.4764529570236329</v>
      </c>
    </row>
    <row r="159" spans="2:19" x14ac:dyDescent="0.35">
      <c r="B159" s="116">
        <v>42632</v>
      </c>
      <c r="C159" s="186">
        <v>3.512</v>
      </c>
      <c r="D159" s="344" t="str">
        <f t="shared" si="24"/>
        <v>11/06/2020</v>
      </c>
      <c r="E159" s="433">
        <f t="shared" si="25"/>
        <v>3.7262149212867897</v>
      </c>
      <c r="F159" s="549">
        <f t="shared" si="26"/>
        <v>0</v>
      </c>
      <c r="G159" s="559"/>
      <c r="I159" s="187">
        <v>2.1139999999999999</v>
      </c>
      <c r="J159" s="187">
        <v>2.0449999999999999</v>
      </c>
      <c r="K159" s="246" t="str">
        <f t="shared" si="27"/>
        <v>15/05/2021</v>
      </c>
      <c r="L159" s="148" t="str">
        <f t="shared" si="28"/>
        <v>15/04/2020</v>
      </c>
      <c r="M159" s="186">
        <f t="shared" si="29"/>
        <v>1.7468354430379734E-4</v>
      </c>
      <c r="N159" s="549">
        <f t="shared" si="34"/>
        <v>395</v>
      </c>
      <c r="O159" s="49">
        <f t="shared" si="30"/>
        <v>338</v>
      </c>
      <c r="P159" s="113">
        <f t="shared" si="31"/>
        <v>57</v>
      </c>
      <c r="Q159" s="549">
        <f t="shared" si="32"/>
        <v>2.0549569620253165</v>
      </c>
      <c r="R159" s="186">
        <f t="shared" si="33"/>
        <v>1.4570430379746835</v>
      </c>
      <c r="S159" s="113">
        <f t="shared" si="35"/>
        <v>1.4623504740109761</v>
      </c>
    </row>
    <row r="160" spans="2:19" x14ac:dyDescent="0.35">
      <c r="B160" s="116">
        <v>42633</v>
      </c>
      <c r="C160" s="186">
        <v>3.528</v>
      </c>
      <c r="D160" s="344" t="str">
        <f t="shared" si="24"/>
        <v>11/06/2020</v>
      </c>
      <c r="E160" s="433">
        <f t="shared" si="25"/>
        <v>3.7234770704996576</v>
      </c>
      <c r="F160" s="549">
        <f t="shared" si="26"/>
        <v>0</v>
      </c>
      <c r="G160" s="559"/>
      <c r="I160" s="187">
        <v>2.1320000000000001</v>
      </c>
      <c r="J160" s="187">
        <v>2.0590000000000002</v>
      </c>
      <c r="K160" s="246" t="str">
        <f t="shared" si="27"/>
        <v>15/05/2021</v>
      </c>
      <c r="L160" s="148" t="str">
        <f t="shared" si="28"/>
        <v>15/04/2020</v>
      </c>
      <c r="M160" s="186">
        <f t="shared" si="29"/>
        <v>1.8481012658227836E-4</v>
      </c>
      <c r="N160" s="549">
        <f t="shared" si="34"/>
        <v>395</v>
      </c>
      <c r="O160" s="49">
        <f t="shared" si="30"/>
        <v>338</v>
      </c>
      <c r="P160" s="113">
        <f t="shared" si="31"/>
        <v>57</v>
      </c>
      <c r="Q160" s="549">
        <f t="shared" si="32"/>
        <v>2.0695341772151901</v>
      </c>
      <c r="R160" s="186">
        <f t="shared" si="33"/>
        <v>1.45846582278481</v>
      </c>
      <c r="S160" s="113">
        <f t="shared" si="35"/>
        <v>1.4637836291753636</v>
      </c>
    </row>
    <row r="161" spans="2:19" x14ac:dyDescent="0.35">
      <c r="B161" s="116">
        <v>42634</v>
      </c>
      <c r="C161" s="186">
        <v>3.5259999999999998</v>
      </c>
      <c r="D161" s="344" t="str">
        <f t="shared" si="24"/>
        <v>11/06/2020</v>
      </c>
      <c r="E161" s="433">
        <f t="shared" si="25"/>
        <v>3.7207392197125255</v>
      </c>
      <c r="F161" s="549">
        <f t="shared" si="26"/>
        <v>0</v>
      </c>
      <c r="G161" s="559"/>
      <c r="I161" s="187">
        <v>2.1360000000000001</v>
      </c>
      <c r="J161" s="187">
        <v>2.0630000000000002</v>
      </c>
      <c r="K161" s="246" t="str">
        <f t="shared" si="27"/>
        <v>15/05/2021</v>
      </c>
      <c r="L161" s="148" t="str">
        <f t="shared" si="28"/>
        <v>15/04/2020</v>
      </c>
      <c r="M161" s="186">
        <f t="shared" si="29"/>
        <v>1.8481012658227836E-4</v>
      </c>
      <c r="N161" s="549">
        <f t="shared" si="34"/>
        <v>395</v>
      </c>
      <c r="O161" s="49">
        <f t="shared" si="30"/>
        <v>338</v>
      </c>
      <c r="P161" s="113">
        <f t="shared" si="31"/>
        <v>57</v>
      </c>
      <c r="Q161" s="549">
        <f t="shared" si="32"/>
        <v>2.0735341772151901</v>
      </c>
      <c r="R161" s="186">
        <f t="shared" si="33"/>
        <v>1.4524658227848097</v>
      </c>
      <c r="S161" s="113">
        <f t="shared" si="35"/>
        <v>1.4577399652006884</v>
      </c>
    </row>
    <row r="162" spans="2:19" x14ac:dyDescent="0.35">
      <c r="B162" s="116">
        <v>42635</v>
      </c>
      <c r="C162" s="186">
        <v>3.4449999999999998</v>
      </c>
      <c r="D162" s="344" t="str">
        <f t="shared" si="24"/>
        <v>11/06/2020</v>
      </c>
      <c r="E162" s="433">
        <f t="shared" si="25"/>
        <v>3.7180013689253935</v>
      </c>
      <c r="F162" s="549">
        <f t="shared" si="26"/>
        <v>0</v>
      </c>
      <c r="G162" s="559"/>
      <c r="I162" s="187">
        <v>2.056</v>
      </c>
      <c r="J162" s="187">
        <v>1.9910000000000001</v>
      </c>
      <c r="K162" s="246" t="str">
        <f t="shared" si="27"/>
        <v>15/05/2021</v>
      </c>
      <c r="L162" s="148" t="str">
        <f t="shared" si="28"/>
        <v>15/04/2020</v>
      </c>
      <c r="M162" s="186">
        <f t="shared" si="29"/>
        <v>1.6455696202531632E-4</v>
      </c>
      <c r="N162" s="549">
        <f t="shared" si="34"/>
        <v>395</v>
      </c>
      <c r="O162" s="49">
        <f t="shared" si="30"/>
        <v>338</v>
      </c>
      <c r="P162" s="113">
        <f t="shared" si="31"/>
        <v>57</v>
      </c>
      <c r="Q162" s="549">
        <f t="shared" si="32"/>
        <v>2.000379746835443</v>
      </c>
      <c r="R162" s="186">
        <f t="shared" si="33"/>
        <v>1.4446202531645569</v>
      </c>
      <c r="S162" s="113">
        <f t="shared" si="35"/>
        <v>1.4498375723541956</v>
      </c>
    </row>
    <row r="163" spans="2:19" x14ac:dyDescent="0.35">
      <c r="B163" s="116">
        <v>42636</v>
      </c>
      <c r="C163" s="186">
        <v>3.4239999999999999</v>
      </c>
      <c r="D163" s="344" t="str">
        <f t="shared" si="24"/>
        <v>11/06/2020</v>
      </c>
      <c r="E163" s="433">
        <f t="shared" si="25"/>
        <v>3.7152635181382614</v>
      </c>
      <c r="F163" s="549">
        <f t="shared" si="26"/>
        <v>0</v>
      </c>
      <c r="G163" s="559"/>
      <c r="I163" s="187">
        <v>2.0009999999999999</v>
      </c>
      <c r="J163" s="187">
        <v>1.946</v>
      </c>
      <c r="K163" s="246" t="str">
        <f t="shared" si="27"/>
        <v>15/05/2021</v>
      </c>
      <c r="L163" s="148" t="str">
        <f t="shared" si="28"/>
        <v>15/04/2020</v>
      </c>
      <c r="M163" s="186">
        <f t="shared" si="29"/>
        <v>1.3924050632911376E-4</v>
      </c>
      <c r="N163" s="549">
        <f t="shared" si="34"/>
        <v>395</v>
      </c>
      <c r="O163" s="49">
        <f t="shared" si="30"/>
        <v>338</v>
      </c>
      <c r="P163" s="113">
        <f t="shared" si="31"/>
        <v>57</v>
      </c>
      <c r="Q163" s="549">
        <f t="shared" si="32"/>
        <v>1.9539367088607595</v>
      </c>
      <c r="R163" s="186">
        <f t="shared" si="33"/>
        <v>1.4700632911392404</v>
      </c>
      <c r="S163" s="113">
        <f t="shared" si="35"/>
        <v>1.4754660063391434</v>
      </c>
    </row>
    <row r="164" spans="2:19" x14ac:dyDescent="0.35">
      <c r="B164" s="116">
        <v>42639</v>
      </c>
      <c r="C164" s="186">
        <v>3.4140000000000001</v>
      </c>
      <c r="D164" s="344" t="str">
        <f t="shared" si="24"/>
        <v>11/06/2020</v>
      </c>
      <c r="E164" s="433">
        <f t="shared" si="25"/>
        <v>3.7070499657768652</v>
      </c>
      <c r="F164" s="549">
        <f t="shared" si="26"/>
        <v>0</v>
      </c>
      <c r="G164" s="559"/>
      <c r="I164" s="187">
        <v>1.988</v>
      </c>
      <c r="J164" s="187">
        <v>1.9379999999999999</v>
      </c>
      <c r="K164" s="246" t="str">
        <f t="shared" si="27"/>
        <v>15/05/2021</v>
      </c>
      <c r="L164" s="148" t="str">
        <f t="shared" si="28"/>
        <v>15/04/2020</v>
      </c>
      <c r="M164" s="186">
        <f t="shared" si="29"/>
        <v>1.2658227848101277E-4</v>
      </c>
      <c r="N164" s="549">
        <f t="shared" si="34"/>
        <v>395</v>
      </c>
      <c r="O164" s="49">
        <f t="shared" si="30"/>
        <v>338</v>
      </c>
      <c r="P164" s="113">
        <f t="shared" si="31"/>
        <v>57</v>
      </c>
      <c r="Q164" s="549">
        <f t="shared" si="32"/>
        <v>1.9452151898734176</v>
      </c>
      <c r="R164" s="186">
        <f t="shared" si="33"/>
        <v>1.4687848101265826</v>
      </c>
      <c r="S164" s="113">
        <f t="shared" si="35"/>
        <v>1.4741781321727432</v>
      </c>
    </row>
    <row r="165" spans="2:19" x14ac:dyDescent="0.35">
      <c r="B165" s="116">
        <v>42640</v>
      </c>
      <c r="C165" s="186">
        <v>3.4060000000000001</v>
      </c>
      <c r="D165" s="344" t="str">
        <f t="shared" si="24"/>
        <v>11/06/2020</v>
      </c>
      <c r="E165" s="433">
        <f t="shared" si="25"/>
        <v>3.7043121149897331</v>
      </c>
      <c r="F165" s="549">
        <f t="shared" si="26"/>
        <v>0</v>
      </c>
      <c r="G165" s="559"/>
      <c r="I165" s="187">
        <v>1.988</v>
      </c>
      <c r="J165" s="187">
        <v>1.9419999999999999</v>
      </c>
      <c r="K165" s="246" t="str">
        <f t="shared" si="27"/>
        <v>15/05/2021</v>
      </c>
      <c r="L165" s="148" t="str">
        <f t="shared" si="28"/>
        <v>15/04/2020</v>
      </c>
      <c r="M165" s="186">
        <f t="shared" si="29"/>
        <v>1.1645569620253175E-4</v>
      </c>
      <c r="N165" s="549">
        <f t="shared" si="34"/>
        <v>395</v>
      </c>
      <c r="O165" s="49">
        <f t="shared" si="30"/>
        <v>338</v>
      </c>
      <c r="P165" s="113">
        <f t="shared" si="31"/>
        <v>57</v>
      </c>
      <c r="Q165" s="549">
        <f t="shared" si="32"/>
        <v>1.9486379746835443</v>
      </c>
      <c r="R165" s="186">
        <f t="shared" si="33"/>
        <v>1.4573620253164559</v>
      </c>
      <c r="S165" s="113">
        <f t="shared" si="35"/>
        <v>1.4626717854985705</v>
      </c>
    </row>
    <row r="166" spans="2:19" x14ac:dyDescent="0.35">
      <c r="B166" s="116">
        <v>42641</v>
      </c>
      <c r="C166" s="186">
        <v>3.411</v>
      </c>
      <c r="D166" s="344" t="str">
        <f t="shared" si="24"/>
        <v>11/06/2020</v>
      </c>
      <c r="E166" s="433">
        <f t="shared" si="25"/>
        <v>3.7015742642026011</v>
      </c>
      <c r="F166" s="549">
        <f t="shared" si="26"/>
        <v>0</v>
      </c>
      <c r="G166" s="559"/>
      <c r="I166" s="187">
        <v>1.9889999999999999</v>
      </c>
      <c r="J166" s="187">
        <v>1.9489999999999998</v>
      </c>
      <c r="K166" s="246" t="str">
        <f t="shared" si="27"/>
        <v>15/05/2021</v>
      </c>
      <c r="L166" s="148" t="str">
        <f t="shared" si="28"/>
        <v>15/04/2020</v>
      </c>
      <c r="M166" s="186">
        <f t="shared" si="29"/>
        <v>1.0126582278481021E-4</v>
      </c>
      <c r="N166" s="549">
        <f t="shared" si="34"/>
        <v>395</v>
      </c>
      <c r="O166" s="49">
        <f t="shared" si="30"/>
        <v>338</v>
      </c>
      <c r="P166" s="113">
        <f t="shared" si="31"/>
        <v>57</v>
      </c>
      <c r="Q166" s="549">
        <f t="shared" si="32"/>
        <v>1.954772151898734</v>
      </c>
      <c r="R166" s="186">
        <f t="shared" si="33"/>
        <v>1.456227848101266</v>
      </c>
      <c r="S166" s="113">
        <f t="shared" si="35"/>
        <v>1.4615293469652402</v>
      </c>
    </row>
    <row r="167" spans="2:19" x14ac:dyDescent="0.35">
      <c r="B167" s="116">
        <v>42642</v>
      </c>
      <c r="C167" s="186">
        <v>3.4209999999999998</v>
      </c>
      <c r="D167" s="344" t="str">
        <f t="shared" si="24"/>
        <v>11/06/2020</v>
      </c>
      <c r="E167" s="433">
        <f t="shared" si="25"/>
        <v>3.698836413415469</v>
      </c>
      <c r="F167" s="549">
        <f t="shared" si="26"/>
        <v>0</v>
      </c>
      <c r="G167" s="559"/>
      <c r="I167" s="187">
        <v>2.0099999999999998</v>
      </c>
      <c r="J167" s="187">
        <v>1.964</v>
      </c>
      <c r="K167" s="246" t="str">
        <f t="shared" si="27"/>
        <v>15/05/2021</v>
      </c>
      <c r="L167" s="148" t="str">
        <f t="shared" si="28"/>
        <v>15/04/2020</v>
      </c>
      <c r="M167" s="186">
        <f t="shared" si="29"/>
        <v>1.1645569620253118E-4</v>
      </c>
      <c r="N167" s="549">
        <f t="shared" si="34"/>
        <v>395</v>
      </c>
      <c r="O167" s="49">
        <f t="shared" si="30"/>
        <v>338</v>
      </c>
      <c r="P167" s="113">
        <f t="shared" si="31"/>
        <v>57</v>
      </c>
      <c r="Q167" s="549">
        <f t="shared" si="32"/>
        <v>1.9706379746835443</v>
      </c>
      <c r="R167" s="186">
        <f t="shared" si="33"/>
        <v>1.4503620253164555</v>
      </c>
      <c r="S167" s="113">
        <f t="shared" si="35"/>
        <v>1.4556209003276699</v>
      </c>
    </row>
    <row r="168" spans="2:19" x14ac:dyDescent="0.35">
      <c r="B168" s="116">
        <v>42643</v>
      </c>
      <c r="C168" s="186">
        <v>3.387</v>
      </c>
      <c r="D168" s="344" t="str">
        <f t="shared" si="24"/>
        <v>11/06/2020</v>
      </c>
      <c r="E168" s="433">
        <f t="shared" si="25"/>
        <v>3.6960985626283369</v>
      </c>
      <c r="F168" s="549">
        <f t="shared" si="26"/>
        <v>0</v>
      </c>
      <c r="G168" s="559"/>
      <c r="I168" s="187">
        <v>1.958</v>
      </c>
      <c r="J168" s="187">
        <v>1.9330000000000001</v>
      </c>
      <c r="K168" s="246" t="str">
        <f t="shared" si="27"/>
        <v>15/05/2021</v>
      </c>
      <c r="L168" s="148" t="str">
        <f t="shared" si="28"/>
        <v>15/04/2020</v>
      </c>
      <c r="M168" s="186">
        <f t="shared" si="29"/>
        <v>6.3291139240506103E-5</v>
      </c>
      <c r="N168" s="549">
        <f t="shared" si="34"/>
        <v>395</v>
      </c>
      <c r="O168" s="49">
        <f t="shared" si="30"/>
        <v>338</v>
      </c>
      <c r="P168" s="113">
        <f t="shared" si="31"/>
        <v>57</v>
      </c>
      <c r="Q168" s="549">
        <f t="shared" si="32"/>
        <v>1.936607594936709</v>
      </c>
      <c r="R168" s="186">
        <f t="shared" si="33"/>
        <v>1.450392405063291</v>
      </c>
      <c r="S168" s="113">
        <f t="shared" si="35"/>
        <v>1.4556515003849357</v>
      </c>
    </row>
    <row r="169" spans="2:19" x14ac:dyDescent="0.35">
      <c r="B169" s="116">
        <v>42646</v>
      </c>
      <c r="C169" s="186">
        <v>3.423</v>
      </c>
      <c r="D169" s="344" t="str">
        <f t="shared" si="24"/>
        <v>11/06/2020</v>
      </c>
      <c r="E169" s="433">
        <f t="shared" si="25"/>
        <v>3.6878850102669403</v>
      </c>
      <c r="F169" s="549">
        <f t="shared" si="26"/>
        <v>0</v>
      </c>
      <c r="G169" s="559"/>
      <c r="I169" s="187">
        <v>1.982</v>
      </c>
      <c r="J169" s="187">
        <v>1.9569999999999999</v>
      </c>
      <c r="K169" s="246" t="str">
        <f t="shared" si="27"/>
        <v>15/05/2021</v>
      </c>
      <c r="L169" s="148" t="str">
        <f t="shared" si="28"/>
        <v>15/04/2020</v>
      </c>
      <c r="M169" s="186">
        <f t="shared" si="29"/>
        <v>6.3291139240506672E-5</v>
      </c>
      <c r="N169" s="549">
        <f t="shared" si="34"/>
        <v>395</v>
      </c>
      <c r="O169" s="49">
        <f t="shared" si="30"/>
        <v>338</v>
      </c>
      <c r="P169" s="113">
        <f t="shared" si="31"/>
        <v>57</v>
      </c>
      <c r="Q169" s="549">
        <f t="shared" si="32"/>
        <v>1.9606075949367088</v>
      </c>
      <c r="R169" s="186">
        <f t="shared" si="33"/>
        <v>1.4623924050632913</v>
      </c>
      <c r="S169" s="113">
        <f t="shared" si="35"/>
        <v>1.4677388839292371</v>
      </c>
    </row>
    <row r="170" spans="2:19" x14ac:dyDescent="0.35">
      <c r="B170" s="116">
        <v>42647</v>
      </c>
      <c r="C170" s="186">
        <v>3.4620000000000002</v>
      </c>
      <c r="D170" s="344" t="str">
        <f t="shared" si="24"/>
        <v>11/06/2020</v>
      </c>
      <c r="E170" s="433">
        <f t="shared" si="25"/>
        <v>3.6851471594798082</v>
      </c>
      <c r="F170" s="549">
        <f t="shared" si="26"/>
        <v>0</v>
      </c>
      <c r="G170" s="559"/>
      <c r="I170" s="187">
        <v>2.0339999999999998</v>
      </c>
      <c r="J170" s="187">
        <v>1.992</v>
      </c>
      <c r="K170" s="246" t="str">
        <f t="shared" si="27"/>
        <v>15/05/2021</v>
      </c>
      <c r="L170" s="148" t="str">
        <f t="shared" si="28"/>
        <v>15/04/2020</v>
      </c>
      <c r="M170" s="186">
        <f t="shared" si="29"/>
        <v>1.0632911392405017E-4</v>
      </c>
      <c r="N170" s="549">
        <f t="shared" si="34"/>
        <v>395</v>
      </c>
      <c r="O170" s="49">
        <f t="shared" si="30"/>
        <v>338</v>
      </c>
      <c r="P170" s="113">
        <f t="shared" si="31"/>
        <v>57</v>
      </c>
      <c r="Q170" s="549">
        <f t="shared" si="32"/>
        <v>1.9980607594936708</v>
      </c>
      <c r="R170" s="186">
        <f t="shared" si="33"/>
        <v>1.4639392405063294</v>
      </c>
      <c r="S170" s="113">
        <f t="shared" si="35"/>
        <v>1.4692970357560675</v>
      </c>
    </row>
    <row r="171" spans="2:19" x14ac:dyDescent="0.35">
      <c r="B171" s="116">
        <v>42648</v>
      </c>
      <c r="C171" s="186">
        <v>3.4889999999999999</v>
      </c>
      <c r="D171" s="344" t="str">
        <f t="shared" si="24"/>
        <v>11/06/2020</v>
      </c>
      <c r="E171" s="433">
        <f t="shared" si="25"/>
        <v>3.6824093086926761</v>
      </c>
      <c r="F171" s="549">
        <f t="shared" si="26"/>
        <v>0</v>
      </c>
      <c r="G171" s="559"/>
      <c r="I171" s="187">
        <v>2.0760000000000001</v>
      </c>
      <c r="J171" s="187">
        <v>2.024</v>
      </c>
      <c r="K171" s="246" t="str">
        <f t="shared" si="27"/>
        <v>15/05/2021</v>
      </c>
      <c r="L171" s="148" t="str">
        <f t="shared" si="28"/>
        <v>15/04/2020</v>
      </c>
      <c r="M171" s="186">
        <f t="shared" si="29"/>
        <v>1.3164556962025329E-4</v>
      </c>
      <c r="N171" s="549">
        <f t="shared" si="34"/>
        <v>395</v>
      </c>
      <c r="O171" s="49">
        <f t="shared" si="30"/>
        <v>338</v>
      </c>
      <c r="P171" s="113">
        <f t="shared" si="31"/>
        <v>57</v>
      </c>
      <c r="Q171" s="549">
        <f t="shared" si="32"/>
        <v>2.0315037974683543</v>
      </c>
      <c r="R171" s="186">
        <f t="shared" si="33"/>
        <v>1.4574962025316456</v>
      </c>
      <c r="S171" s="113">
        <f t="shared" si="35"/>
        <v>1.4628069404826194</v>
      </c>
    </row>
    <row r="172" spans="2:19" x14ac:dyDescent="0.35">
      <c r="B172" s="116">
        <v>42649</v>
      </c>
      <c r="C172" s="186">
        <v>3.5089999999999999</v>
      </c>
      <c r="D172" s="344" t="str">
        <f t="shared" si="24"/>
        <v>11/06/2020</v>
      </c>
      <c r="E172" s="433">
        <f t="shared" si="25"/>
        <v>3.6796714579055441</v>
      </c>
      <c r="F172" s="549">
        <f t="shared" si="26"/>
        <v>0</v>
      </c>
      <c r="G172" s="559"/>
      <c r="I172" s="187">
        <v>2.0979999999999999</v>
      </c>
      <c r="J172" s="187">
        <v>2.044</v>
      </c>
      <c r="K172" s="246" t="str">
        <f t="shared" si="27"/>
        <v>15/05/2021</v>
      </c>
      <c r="L172" s="148" t="str">
        <f t="shared" si="28"/>
        <v>15/04/2020</v>
      </c>
      <c r="M172" s="186">
        <f t="shared" si="29"/>
        <v>1.3670886075949323E-4</v>
      </c>
      <c r="N172" s="549">
        <f t="shared" si="34"/>
        <v>395</v>
      </c>
      <c r="O172" s="49">
        <f t="shared" si="30"/>
        <v>338</v>
      </c>
      <c r="P172" s="113">
        <f t="shared" si="31"/>
        <v>57</v>
      </c>
      <c r="Q172" s="549">
        <f t="shared" si="32"/>
        <v>2.0517924050632912</v>
      </c>
      <c r="R172" s="186">
        <f t="shared" si="33"/>
        <v>1.4572075949367087</v>
      </c>
      <c r="S172" s="113">
        <f t="shared" si="35"/>
        <v>1.4625162298735672</v>
      </c>
    </row>
    <row r="173" spans="2:19" x14ac:dyDescent="0.35">
      <c r="B173" s="116">
        <v>42650</v>
      </c>
      <c r="C173" s="186">
        <v>3.5</v>
      </c>
      <c r="D173" s="344" t="str">
        <f t="shared" si="24"/>
        <v>11/06/2020</v>
      </c>
      <c r="E173" s="433">
        <f t="shared" si="25"/>
        <v>3.676933607118412</v>
      </c>
      <c r="F173" s="549">
        <f t="shared" si="26"/>
        <v>0</v>
      </c>
      <c r="G173" s="559"/>
      <c r="I173" s="187">
        <v>2.09</v>
      </c>
      <c r="J173" s="187">
        <v>2.0329999999999999</v>
      </c>
      <c r="K173" s="246" t="str">
        <f t="shared" si="27"/>
        <v>15/05/2021</v>
      </c>
      <c r="L173" s="148" t="str">
        <f t="shared" si="28"/>
        <v>15/04/2020</v>
      </c>
      <c r="M173" s="186">
        <f t="shared" si="29"/>
        <v>1.4430379746835427E-4</v>
      </c>
      <c r="N173" s="549">
        <f t="shared" si="34"/>
        <v>395</v>
      </c>
      <c r="O173" s="49">
        <f t="shared" si="30"/>
        <v>338</v>
      </c>
      <c r="P173" s="113">
        <f t="shared" si="31"/>
        <v>57</v>
      </c>
      <c r="Q173" s="549">
        <f t="shared" si="32"/>
        <v>2.0412253164556962</v>
      </c>
      <c r="R173" s="186">
        <f t="shared" si="33"/>
        <v>1.4587746835443038</v>
      </c>
      <c r="S173" s="113">
        <f t="shared" si="35"/>
        <v>1.464094742487676</v>
      </c>
    </row>
    <row r="174" spans="2:19" x14ac:dyDescent="0.35">
      <c r="B174" s="116">
        <v>42653</v>
      </c>
      <c r="C174" s="186">
        <v>3.5129999999999999</v>
      </c>
      <c r="D174" s="344" t="str">
        <f t="shared" si="24"/>
        <v>11/06/2020</v>
      </c>
      <c r="E174" s="433">
        <f t="shared" si="25"/>
        <v>3.6687200547570158</v>
      </c>
      <c r="F174" s="549">
        <f t="shared" si="26"/>
        <v>0</v>
      </c>
      <c r="G174" s="559"/>
      <c r="I174" s="187">
        <v>2.0790000000000002</v>
      </c>
      <c r="J174" s="187">
        <v>2.0179999999999998</v>
      </c>
      <c r="K174" s="246" t="str">
        <f t="shared" si="27"/>
        <v>15/05/2021</v>
      </c>
      <c r="L174" s="148" t="str">
        <f t="shared" si="28"/>
        <v>15/04/2020</v>
      </c>
      <c r="M174" s="186">
        <f t="shared" si="29"/>
        <v>1.5443037974683643E-4</v>
      </c>
      <c r="N174" s="549">
        <f t="shared" si="34"/>
        <v>395</v>
      </c>
      <c r="O174" s="49">
        <f t="shared" si="30"/>
        <v>338</v>
      </c>
      <c r="P174" s="113">
        <f t="shared" si="31"/>
        <v>57</v>
      </c>
      <c r="Q174" s="549">
        <f t="shared" si="32"/>
        <v>2.0268025316455693</v>
      </c>
      <c r="R174" s="186">
        <f t="shared" si="33"/>
        <v>1.4861974683544306</v>
      </c>
      <c r="S174" s="113">
        <f t="shared" si="35"/>
        <v>1.4917194256417909</v>
      </c>
    </row>
    <row r="175" spans="2:19" x14ac:dyDescent="0.35">
      <c r="B175" s="116">
        <v>42654</v>
      </c>
      <c r="C175" s="186">
        <v>3.4750000000000001</v>
      </c>
      <c r="D175" s="344" t="str">
        <f t="shared" si="24"/>
        <v>11/06/2020</v>
      </c>
      <c r="E175" s="433">
        <f t="shared" si="25"/>
        <v>3.6659822039698837</v>
      </c>
      <c r="F175" s="549">
        <f t="shared" si="26"/>
        <v>0</v>
      </c>
      <c r="G175" s="559"/>
      <c r="I175" s="187">
        <v>2.0739999999999998</v>
      </c>
      <c r="J175" s="187">
        <v>2.0049999999999999</v>
      </c>
      <c r="K175" s="246" t="str">
        <f t="shared" si="27"/>
        <v>15/05/2021</v>
      </c>
      <c r="L175" s="148" t="str">
        <f t="shared" si="28"/>
        <v>15/04/2020</v>
      </c>
      <c r="M175" s="186">
        <f t="shared" si="29"/>
        <v>1.7468354430379734E-4</v>
      </c>
      <c r="N175" s="549">
        <f t="shared" si="34"/>
        <v>395</v>
      </c>
      <c r="O175" s="49">
        <f t="shared" si="30"/>
        <v>338</v>
      </c>
      <c r="P175" s="113">
        <f t="shared" si="31"/>
        <v>57</v>
      </c>
      <c r="Q175" s="549">
        <f t="shared" si="32"/>
        <v>2.0149569620253165</v>
      </c>
      <c r="R175" s="186">
        <f t="shared" si="33"/>
        <v>1.4600430379746836</v>
      </c>
      <c r="S175" s="113">
        <f t="shared" si="35"/>
        <v>1.4653723521565132</v>
      </c>
    </row>
    <row r="176" spans="2:19" x14ac:dyDescent="0.35">
      <c r="B176" s="116">
        <v>42655</v>
      </c>
      <c r="C176" s="186">
        <v>3.52</v>
      </c>
      <c r="D176" s="344" t="str">
        <f t="shared" si="24"/>
        <v>11/06/2020</v>
      </c>
      <c r="E176" s="433">
        <f t="shared" si="25"/>
        <v>3.6632443531827517</v>
      </c>
      <c r="F176" s="549">
        <f t="shared" si="26"/>
        <v>0</v>
      </c>
      <c r="G176" s="559"/>
      <c r="I176" s="187">
        <v>2.085</v>
      </c>
      <c r="J176" s="187">
        <v>2.0110000000000001</v>
      </c>
      <c r="K176" s="246" t="str">
        <f t="shared" si="27"/>
        <v>15/05/2021</v>
      </c>
      <c r="L176" s="148" t="str">
        <f t="shared" si="28"/>
        <v>15/04/2020</v>
      </c>
      <c r="M176" s="186">
        <f t="shared" si="29"/>
        <v>1.8734177215189835E-4</v>
      </c>
      <c r="N176" s="549">
        <f t="shared" si="34"/>
        <v>395</v>
      </c>
      <c r="O176" s="49">
        <f t="shared" si="30"/>
        <v>338</v>
      </c>
      <c r="P176" s="113">
        <f t="shared" si="31"/>
        <v>57</v>
      </c>
      <c r="Q176" s="549">
        <f t="shared" si="32"/>
        <v>2.0216784810126582</v>
      </c>
      <c r="R176" s="186">
        <f t="shared" si="33"/>
        <v>1.4983215189873418</v>
      </c>
      <c r="S176" s="113">
        <f t="shared" si="35"/>
        <v>1.5039339374229854</v>
      </c>
    </row>
    <row r="177" spans="2:19" x14ac:dyDescent="0.35">
      <c r="B177" s="116">
        <v>42656</v>
      </c>
      <c r="C177" s="186">
        <v>3.4859999999999998</v>
      </c>
      <c r="D177" s="344" t="str">
        <f t="shared" si="24"/>
        <v>11/06/2020</v>
      </c>
      <c r="E177" s="433">
        <f t="shared" si="25"/>
        <v>3.6605065023956196</v>
      </c>
      <c r="F177" s="549">
        <f t="shared" si="26"/>
        <v>0</v>
      </c>
      <c r="G177" s="559"/>
      <c r="I177" s="187">
        <v>2.048</v>
      </c>
      <c r="J177" s="187">
        <v>1.9790000000000001</v>
      </c>
      <c r="K177" s="246" t="str">
        <f t="shared" si="27"/>
        <v>15/05/2021</v>
      </c>
      <c r="L177" s="148" t="str">
        <f t="shared" si="28"/>
        <v>15/04/2020</v>
      </c>
      <c r="M177" s="186">
        <f t="shared" si="29"/>
        <v>1.7468354430379734E-4</v>
      </c>
      <c r="N177" s="549">
        <f t="shared" si="34"/>
        <v>395</v>
      </c>
      <c r="O177" s="49">
        <f t="shared" si="30"/>
        <v>338</v>
      </c>
      <c r="P177" s="113">
        <f t="shared" si="31"/>
        <v>57</v>
      </c>
      <c r="Q177" s="549">
        <f t="shared" si="32"/>
        <v>1.9889569620253165</v>
      </c>
      <c r="R177" s="186">
        <f t="shared" si="33"/>
        <v>1.4970430379746833</v>
      </c>
      <c r="S177" s="113">
        <f t="shared" si="35"/>
        <v>1.5026458826185696</v>
      </c>
    </row>
    <row r="178" spans="2:19" x14ac:dyDescent="0.35">
      <c r="B178" s="116">
        <v>42657</v>
      </c>
      <c r="C178" s="186">
        <v>3.5060000000000002</v>
      </c>
      <c r="D178" s="344" t="str">
        <f t="shared" si="24"/>
        <v>11/06/2020</v>
      </c>
      <c r="E178" s="433">
        <f t="shared" si="25"/>
        <v>3.6577686516084875</v>
      </c>
      <c r="F178" s="549">
        <f t="shared" si="26"/>
        <v>0</v>
      </c>
      <c r="G178" s="559"/>
      <c r="I178" s="187">
        <v>2.0390000000000001</v>
      </c>
      <c r="J178" s="187">
        <v>1.968</v>
      </c>
      <c r="K178" s="246" t="str">
        <f t="shared" si="27"/>
        <v>15/05/2021</v>
      </c>
      <c r="L178" s="148" t="str">
        <f t="shared" si="28"/>
        <v>15/04/2020</v>
      </c>
      <c r="M178" s="186">
        <f t="shared" si="29"/>
        <v>1.7974683544303842E-4</v>
      </c>
      <c r="N178" s="549">
        <f t="shared" si="34"/>
        <v>395</v>
      </c>
      <c r="O178" s="49">
        <f t="shared" si="30"/>
        <v>338</v>
      </c>
      <c r="P178" s="113">
        <f t="shared" si="31"/>
        <v>57</v>
      </c>
      <c r="Q178" s="549">
        <f t="shared" si="32"/>
        <v>1.9782455696202532</v>
      </c>
      <c r="R178" s="186">
        <f t="shared" si="33"/>
        <v>1.527754430379747</v>
      </c>
      <c r="S178" s="113">
        <f t="shared" si="35"/>
        <v>1.5335895143786082</v>
      </c>
    </row>
    <row r="179" spans="2:19" x14ac:dyDescent="0.35">
      <c r="B179" s="116">
        <v>42660</v>
      </c>
      <c r="C179" s="186">
        <v>3.5209999999999999</v>
      </c>
      <c r="D179" s="344" t="str">
        <f t="shared" si="24"/>
        <v>11/06/2020</v>
      </c>
      <c r="E179" s="433">
        <f t="shared" si="25"/>
        <v>3.6495550992470909</v>
      </c>
      <c r="F179" s="549">
        <f t="shared" si="26"/>
        <v>0</v>
      </c>
      <c r="G179" s="559"/>
      <c r="I179" s="187">
        <v>2.0680000000000001</v>
      </c>
      <c r="J179" s="187">
        <v>1.9870000000000001</v>
      </c>
      <c r="K179" s="246" t="str">
        <f t="shared" si="27"/>
        <v>15/05/2021</v>
      </c>
      <c r="L179" s="148" t="str">
        <f t="shared" si="28"/>
        <v>15/04/2020</v>
      </c>
      <c r="M179" s="186">
        <f t="shared" si="29"/>
        <v>2.0506329113924041E-4</v>
      </c>
      <c r="N179" s="549">
        <f t="shared" si="34"/>
        <v>395</v>
      </c>
      <c r="O179" s="49">
        <f t="shared" si="30"/>
        <v>338</v>
      </c>
      <c r="P179" s="113">
        <f t="shared" si="31"/>
        <v>57</v>
      </c>
      <c r="Q179" s="549">
        <f t="shared" si="32"/>
        <v>1.9986886075949368</v>
      </c>
      <c r="R179" s="186">
        <f t="shared" si="33"/>
        <v>1.5223113924050631</v>
      </c>
      <c r="S179" s="113">
        <f t="shared" si="35"/>
        <v>1.5281049723437024</v>
      </c>
    </row>
    <row r="180" spans="2:19" x14ac:dyDescent="0.35">
      <c r="B180" s="116">
        <v>42661</v>
      </c>
      <c r="C180" s="186">
        <v>3.5739999999999998</v>
      </c>
      <c r="D180" s="344" t="str">
        <f t="shared" si="24"/>
        <v>11/06/2020</v>
      </c>
      <c r="E180" s="433">
        <f t="shared" si="25"/>
        <v>3.6468172484599588</v>
      </c>
      <c r="F180" s="549">
        <f t="shared" si="26"/>
        <v>0</v>
      </c>
      <c r="G180" s="559"/>
      <c r="I180" s="187">
        <v>2.117</v>
      </c>
      <c r="J180" s="187">
        <v>2.0409999999999999</v>
      </c>
      <c r="K180" s="246" t="str">
        <f t="shared" si="27"/>
        <v>15/05/2021</v>
      </c>
      <c r="L180" s="148" t="str">
        <f t="shared" si="28"/>
        <v>15/04/2020</v>
      </c>
      <c r="M180" s="186">
        <f t="shared" si="29"/>
        <v>1.924050632911394E-4</v>
      </c>
      <c r="N180" s="549">
        <f t="shared" si="34"/>
        <v>395</v>
      </c>
      <c r="O180" s="49">
        <f t="shared" si="30"/>
        <v>338</v>
      </c>
      <c r="P180" s="113">
        <f t="shared" si="31"/>
        <v>57</v>
      </c>
      <c r="Q180" s="549">
        <f t="shared" si="32"/>
        <v>2.0519670886075949</v>
      </c>
      <c r="R180" s="186">
        <f t="shared" si="33"/>
        <v>1.5220329113924049</v>
      </c>
      <c r="S180" s="113">
        <f t="shared" si="35"/>
        <v>1.5278243718507944</v>
      </c>
    </row>
    <row r="181" spans="2:19" x14ac:dyDescent="0.35">
      <c r="B181" s="116">
        <v>42662</v>
      </c>
      <c r="C181" s="186">
        <v>3.5840000000000001</v>
      </c>
      <c r="D181" s="344" t="str">
        <f t="shared" si="24"/>
        <v>11/06/2020</v>
      </c>
      <c r="E181" s="433">
        <f t="shared" si="25"/>
        <v>3.6440793976728267</v>
      </c>
      <c r="F181" s="549">
        <f t="shared" si="26"/>
        <v>0</v>
      </c>
      <c r="G181" s="559"/>
      <c r="I181" s="187">
        <v>2.12</v>
      </c>
      <c r="J181" s="187">
        <v>2.044</v>
      </c>
      <c r="K181" s="246" t="str">
        <f t="shared" si="27"/>
        <v>15/05/2021</v>
      </c>
      <c r="L181" s="148" t="str">
        <f t="shared" si="28"/>
        <v>15/04/2020</v>
      </c>
      <c r="M181" s="186">
        <f t="shared" si="29"/>
        <v>1.924050632911394E-4</v>
      </c>
      <c r="N181" s="549">
        <f t="shared" si="34"/>
        <v>395</v>
      </c>
      <c r="O181" s="49">
        <f t="shared" si="30"/>
        <v>338</v>
      </c>
      <c r="P181" s="113">
        <f t="shared" si="31"/>
        <v>57</v>
      </c>
      <c r="Q181" s="549">
        <f t="shared" si="32"/>
        <v>2.054967088607595</v>
      </c>
      <c r="R181" s="186">
        <f t="shared" si="33"/>
        <v>1.529032911392405</v>
      </c>
      <c r="S181" s="113">
        <f t="shared" si="35"/>
        <v>1.5348777655026957</v>
      </c>
    </row>
    <row r="182" spans="2:19" x14ac:dyDescent="0.35">
      <c r="B182" s="116">
        <v>42663</v>
      </c>
      <c r="C182" s="186">
        <v>3.5529999999999999</v>
      </c>
      <c r="D182" s="344" t="str">
        <f t="shared" si="24"/>
        <v>11/06/2020</v>
      </c>
      <c r="E182" s="433">
        <f t="shared" si="25"/>
        <v>3.6413415468856947</v>
      </c>
      <c r="F182" s="549">
        <f t="shared" si="26"/>
        <v>0</v>
      </c>
      <c r="G182" s="559"/>
      <c r="I182" s="187">
        <v>2.0990000000000002</v>
      </c>
      <c r="J182" s="187">
        <v>2.0259999999999998</v>
      </c>
      <c r="K182" s="246" t="str">
        <f t="shared" si="27"/>
        <v>15/05/2021</v>
      </c>
      <c r="L182" s="148" t="str">
        <f t="shared" si="28"/>
        <v>15/04/2020</v>
      </c>
      <c r="M182" s="186">
        <f t="shared" si="29"/>
        <v>1.8481012658227948E-4</v>
      </c>
      <c r="N182" s="549">
        <f t="shared" si="34"/>
        <v>395</v>
      </c>
      <c r="O182" s="49">
        <f t="shared" si="30"/>
        <v>338</v>
      </c>
      <c r="P182" s="113">
        <f t="shared" si="31"/>
        <v>57</v>
      </c>
      <c r="Q182" s="549">
        <f t="shared" si="32"/>
        <v>2.0365341772151897</v>
      </c>
      <c r="R182" s="186">
        <f t="shared" si="33"/>
        <v>1.5164658227848102</v>
      </c>
      <c r="S182" s="113">
        <f t="shared" si="35"/>
        <v>1.5222149942640151</v>
      </c>
    </row>
    <row r="183" spans="2:19" x14ac:dyDescent="0.35">
      <c r="B183" s="116">
        <v>42664</v>
      </c>
      <c r="C183" s="186">
        <v>3.552</v>
      </c>
      <c r="D183" s="344" t="str">
        <f t="shared" si="24"/>
        <v>11/06/2020</v>
      </c>
      <c r="E183" s="433">
        <f t="shared" si="25"/>
        <v>3.6386036960985626</v>
      </c>
      <c r="F183" s="549">
        <f t="shared" si="26"/>
        <v>0</v>
      </c>
      <c r="G183" s="559"/>
      <c r="I183" s="187">
        <v>2.097</v>
      </c>
      <c r="J183" s="187">
        <v>2.0249999999999999</v>
      </c>
      <c r="K183" s="246" t="str">
        <f t="shared" si="27"/>
        <v>15/05/2021</v>
      </c>
      <c r="L183" s="148" t="str">
        <f t="shared" si="28"/>
        <v>15/04/2020</v>
      </c>
      <c r="M183" s="186">
        <f t="shared" si="29"/>
        <v>1.8227848101265838E-4</v>
      </c>
      <c r="N183" s="549">
        <f t="shared" si="34"/>
        <v>395</v>
      </c>
      <c r="O183" s="49">
        <f t="shared" si="30"/>
        <v>338</v>
      </c>
      <c r="P183" s="113">
        <f t="shared" si="31"/>
        <v>57</v>
      </c>
      <c r="Q183" s="549">
        <f t="shared" si="32"/>
        <v>2.0353898734177216</v>
      </c>
      <c r="R183" s="186">
        <f t="shared" si="33"/>
        <v>1.5166101265822785</v>
      </c>
      <c r="S183" s="113">
        <f t="shared" si="35"/>
        <v>1.5223603922723816</v>
      </c>
    </row>
    <row r="184" spans="2:19" x14ac:dyDescent="0.35">
      <c r="B184" s="116">
        <v>42667</v>
      </c>
      <c r="C184" s="186" t="s">
        <v>437</v>
      </c>
      <c r="D184" s="344" t="str">
        <f t="shared" si="24"/>
        <v>11/06/2020</v>
      </c>
      <c r="E184" s="433" t="str">
        <f t="shared" si="25"/>
        <v/>
      </c>
      <c r="F184" s="549">
        <f t="shared" si="26"/>
        <v>0</v>
      </c>
      <c r="G184" s="559"/>
      <c r="I184" s="187">
        <v>2.1070000000000002</v>
      </c>
      <c r="J184" s="187">
        <v>2.0289999999999999</v>
      </c>
      <c r="K184" s="246" t="str">
        <f t="shared" si="27"/>
        <v>15/05/2021</v>
      </c>
      <c r="L184" s="148" t="str">
        <f t="shared" si="28"/>
        <v>15/04/2020</v>
      </c>
      <c r="M184" s="186">
        <f t="shared" si="29"/>
        <v>1.9746835443038049E-4</v>
      </c>
      <c r="N184" s="549">
        <f t="shared" si="34"/>
        <v>395</v>
      </c>
      <c r="O184" s="49">
        <f t="shared" si="30"/>
        <v>338</v>
      </c>
      <c r="P184" s="113">
        <f t="shared" si="31"/>
        <v>57</v>
      </c>
      <c r="Q184" s="549">
        <f t="shared" si="32"/>
        <v>2.0402556962025318</v>
      </c>
      <c r="R184" s="186" t="str">
        <f t="shared" si="33"/>
        <v/>
      </c>
      <c r="S184" s="113" t="str">
        <f t="shared" si="35"/>
        <v/>
      </c>
    </row>
    <row r="185" spans="2:19" x14ac:dyDescent="0.35">
      <c r="B185" s="116">
        <v>42668</v>
      </c>
      <c r="C185" s="186">
        <v>3.5779999999999998</v>
      </c>
      <c r="D185" s="344" t="str">
        <f t="shared" si="24"/>
        <v>11/06/2020</v>
      </c>
      <c r="E185" s="433">
        <f t="shared" si="25"/>
        <v>3.6276522929500343</v>
      </c>
      <c r="F185" s="549">
        <f t="shared" si="26"/>
        <v>0</v>
      </c>
      <c r="G185" s="559"/>
      <c r="I185" s="187">
        <v>2.105</v>
      </c>
      <c r="J185" s="187">
        <v>2.0350000000000001</v>
      </c>
      <c r="K185" s="246" t="str">
        <f t="shared" si="27"/>
        <v>15/05/2021</v>
      </c>
      <c r="L185" s="148" t="str">
        <f t="shared" si="28"/>
        <v>15/04/2020</v>
      </c>
      <c r="M185" s="186">
        <f t="shared" si="29"/>
        <v>1.7721518987341733E-4</v>
      </c>
      <c r="N185" s="549">
        <f t="shared" si="34"/>
        <v>395</v>
      </c>
      <c r="O185" s="49">
        <f t="shared" si="30"/>
        <v>338</v>
      </c>
      <c r="P185" s="113">
        <f t="shared" si="31"/>
        <v>57</v>
      </c>
      <c r="Q185" s="549">
        <f t="shared" si="32"/>
        <v>2.045101265822785</v>
      </c>
      <c r="R185" s="186">
        <f t="shared" si="33"/>
        <v>1.5328987341772149</v>
      </c>
      <c r="S185" s="113">
        <f t="shared" si="35"/>
        <v>1.538773180500308</v>
      </c>
    </row>
    <row r="186" spans="2:19" x14ac:dyDescent="0.35">
      <c r="B186" s="116">
        <v>42669</v>
      </c>
      <c r="C186" s="186">
        <v>3.6219999999999999</v>
      </c>
      <c r="D186" s="344" t="str">
        <f t="shared" si="24"/>
        <v>11/06/2020</v>
      </c>
      <c r="E186" s="433">
        <f t="shared" si="25"/>
        <v>3.6249144421629023</v>
      </c>
      <c r="F186" s="549">
        <f t="shared" si="26"/>
        <v>0</v>
      </c>
      <c r="G186" s="559"/>
      <c r="I186" s="187">
        <v>2.129</v>
      </c>
      <c r="J186" s="187">
        <v>2.0569999999999999</v>
      </c>
      <c r="K186" s="246" t="str">
        <f t="shared" si="27"/>
        <v>15/05/2021</v>
      </c>
      <c r="L186" s="148" t="str">
        <f t="shared" si="28"/>
        <v>15/04/2020</v>
      </c>
      <c r="M186" s="186">
        <f t="shared" si="29"/>
        <v>1.8227848101265838E-4</v>
      </c>
      <c r="N186" s="549">
        <f t="shared" si="34"/>
        <v>395</v>
      </c>
      <c r="O186" s="49">
        <f t="shared" si="30"/>
        <v>338</v>
      </c>
      <c r="P186" s="113">
        <f t="shared" si="31"/>
        <v>57</v>
      </c>
      <c r="Q186" s="549">
        <f t="shared" si="32"/>
        <v>2.0673898734177216</v>
      </c>
      <c r="R186" s="186">
        <f t="shared" si="33"/>
        <v>1.5546101265822783</v>
      </c>
      <c r="S186" s="113">
        <f t="shared" si="35"/>
        <v>1.5606521581964738</v>
      </c>
    </row>
    <row r="187" spans="2:19" x14ac:dyDescent="0.35">
      <c r="B187" s="116">
        <v>42670</v>
      </c>
      <c r="C187" s="186">
        <v>3.6390000000000002</v>
      </c>
      <c r="D187" s="344" t="str">
        <f t="shared" si="24"/>
        <v>11/06/2020</v>
      </c>
      <c r="E187" s="433">
        <f t="shared" si="25"/>
        <v>3.6221765913757702</v>
      </c>
      <c r="F187" s="549">
        <f t="shared" si="26"/>
        <v>0</v>
      </c>
      <c r="G187" s="559"/>
      <c r="I187" s="187">
        <v>2.1589999999999998</v>
      </c>
      <c r="J187" s="187">
        <v>2.0859999999999999</v>
      </c>
      <c r="K187" s="246" t="str">
        <f t="shared" si="27"/>
        <v>15/05/2021</v>
      </c>
      <c r="L187" s="148" t="str">
        <f t="shared" si="28"/>
        <v>15/04/2020</v>
      </c>
      <c r="M187" s="186">
        <f t="shared" si="29"/>
        <v>1.8481012658227836E-4</v>
      </c>
      <c r="N187" s="549">
        <f t="shared" si="34"/>
        <v>395</v>
      </c>
      <c r="O187" s="49">
        <f t="shared" si="30"/>
        <v>338</v>
      </c>
      <c r="P187" s="113">
        <f t="shared" si="31"/>
        <v>57</v>
      </c>
      <c r="Q187" s="549">
        <f t="shared" si="32"/>
        <v>2.0965341772151898</v>
      </c>
      <c r="R187" s="186">
        <f t="shared" si="33"/>
        <v>1.5424658227848105</v>
      </c>
      <c r="S187" s="113">
        <f t="shared" si="35"/>
        <v>1.54841382482096</v>
      </c>
    </row>
    <row r="188" spans="2:19" x14ac:dyDescent="0.35">
      <c r="B188" s="116">
        <v>42671</v>
      </c>
      <c r="C188" s="186">
        <v>3.6470000000000002</v>
      </c>
      <c r="D188" s="344" t="str">
        <f t="shared" si="24"/>
        <v>11/06/2020</v>
      </c>
      <c r="E188" s="433">
        <f t="shared" si="25"/>
        <v>3.6194387405886381</v>
      </c>
      <c r="F188" s="549">
        <f t="shared" si="26"/>
        <v>0</v>
      </c>
      <c r="G188" s="559"/>
      <c r="I188" s="187">
        <v>2.2050000000000001</v>
      </c>
      <c r="J188" s="187">
        <v>2.1230000000000002</v>
      </c>
      <c r="K188" s="246" t="str">
        <f t="shared" si="27"/>
        <v>15/05/2021</v>
      </c>
      <c r="L188" s="148" t="str">
        <f t="shared" si="28"/>
        <v>15/04/2020</v>
      </c>
      <c r="M188" s="186">
        <f t="shared" si="29"/>
        <v>2.0759493670886037E-4</v>
      </c>
      <c r="N188" s="549">
        <f t="shared" si="34"/>
        <v>395</v>
      </c>
      <c r="O188" s="49">
        <f t="shared" si="30"/>
        <v>338</v>
      </c>
      <c r="P188" s="113">
        <f t="shared" si="31"/>
        <v>57</v>
      </c>
      <c r="Q188" s="549">
        <f t="shared" si="32"/>
        <v>2.1348329113924054</v>
      </c>
      <c r="R188" s="186">
        <f t="shared" si="33"/>
        <v>1.5121670886075949</v>
      </c>
      <c r="S188" s="113">
        <f t="shared" si="35"/>
        <v>1.5178837118672517</v>
      </c>
    </row>
    <row r="189" spans="2:19" x14ac:dyDescent="0.35">
      <c r="B189" s="116">
        <v>42674</v>
      </c>
      <c r="C189" s="186">
        <v>3.625</v>
      </c>
      <c r="D189" s="344" t="str">
        <f t="shared" si="24"/>
        <v>11/06/2020</v>
      </c>
      <c r="E189" s="433">
        <f t="shared" si="25"/>
        <v>3.6112251882272415</v>
      </c>
      <c r="F189" s="549">
        <f t="shared" si="26"/>
        <v>0</v>
      </c>
      <c r="G189" s="559"/>
      <c r="I189" s="187">
        <v>2.2090000000000001</v>
      </c>
      <c r="J189" s="187">
        <v>2.125</v>
      </c>
      <c r="K189" s="246" t="str">
        <f t="shared" si="27"/>
        <v>15/05/2021</v>
      </c>
      <c r="L189" s="148" t="str">
        <f t="shared" si="28"/>
        <v>15/04/2020</v>
      </c>
      <c r="M189" s="186">
        <f t="shared" si="29"/>
        <v>2.1265822784810145E-4</v>
      </c>
      <c r="N189" s="549">
        <f t="shared" si="34"/>
        <v>395</v>
      </c>
      <c r="O189" s="49">
        <f t="shared" si="30"/>
        <v>338</v>
      </c>
      <c r="P189" s="113">
        <f t="shared" si="31"/>
        <v>57</v>
      </c>
      <c r="Q189" s="549">
        <f t="shared" si="32"/>
        <v>2.1371215189873416</v>
      </c>
      <c r="R189" s="186">
        <f t="shared" si="33"/>
        <v>1.4878784810126584</v>
      </c>
      <c r="S189" s="113">
        <f t="shared" si="35"/>
        <v>1.4934129369483129</v>
      </c>
    </row>
    <row r="190" spans="2:19" x14ac:dyDescent="0.35">
      <c r="B190" s="116">
        <v>42675</v>
      </c>
      <c r="C190" s="186">
        <v>3.6360000000000001</v>
      </c>
      <c r="D190" s="344" t="str">
        <f t="shared" si="24"/>
        <v>11/06/2020</v>
      </c>
      <c r="E190" s="433">
        <f t="shared" si="25"/>
        <v>3.6084873374401094</v>
      </c>
      <c r="F190" s="549">
        <f t="shared" si="26"/>
        <v>0</v>
      </c>
      <c r="G190" s="559"/>
      <c r="I190" s="187">
        <v>2.2109999999999999</v>
      </c>
      <c r="J190" s="187">
        <v>2.1259999999999999</v>
      </c>
      <c r="K190" s="246" t="str">
        <f t="shared" si="27"/>
        <v>15/05/2021</v>
      </c>
      <c r="L190" s="148" t="str">
        <f t="shared" si="28"/>
        <v>15/04/2020</v>
      </c>
      <c r="M190" s="186">
        <f t="shared" si="29"/>
        <v>2.1518987341772144E-4</v>
      </c>
      <c r="N190" s="549">
        <f t="shared" si="34"/>
        <v>395</v>
      </c>
      <c r="O190" s="49">
        <f t="shared" si="30"/>
        <v>338</v>
      </c>
      <c r="P190" s="113">
        <f t="shared" si="31"/>
        <v>57</v>
      </c>
      <c r="Q190" s="549">
        <f t="shared" si="32"/>
        <v>2.1382658227848101</v>
      </c>
      <c r="R190" s="186">
        <f t="shared" si="33"/>
        <v>1.49773417721519</v>
      </c>
      <c r="S190" s="113">
        <f t="shared" si="35"/>
        <v>1.5033421963791982</v>
      </c>
    </row>
    <row r="191" spans="2:19" x14ac:dyDescent="0.35">
      <c r="B191" s="116">
        <v>42676</v>
      </c>
      <c r="C191" s="186">
        <v>3.6739999999999999</v>
      </c>
      <c r="D191" s="344" t="str">
        <f t="shared" si="24"/>
        <v>11/06/2020</v>
      </c>
      <c r="E191" s="433">
        <f t="shared" si="25"/>
        <v>3.6057494866529773</v>
      </c>
      <c r="F191" s="549">
        <f t="shared" si="26"/>
        <v>0</v>
      </c>
      <c r="G191" s="559"/>
      <c r="I191" s="187">
        <v>2.2560000000000002</v>
      </c>
      <c r="J191" s="187">
        <v>2.1709999999999998</v>
      </c>
      <c r="K191" s="246" t="str">
        <f t="shared" si="27"/>
        <v>15/05/2021</v>
      </c>
      <c r="L191" s="148" t="str">
        <f t="shared" si="28"/>
        <v>15/04/2020</v>
      </c>
      <c r="M191" s="186">
        <f t="shared" si="29"/>
        <v>2.1518987341772255E-4</v>
      </c>
      <c r="N191" s="549">
        <f t="shared" si="34"/>
        <v>395</v>
      </c>
      <c r="O191" s="49">
        <f t="shared" si="30"/>
        <v>338</v>
      </c>
      <c r="P191" s="113">
        <f t="shared" si="31"/>
        <v>57</v>
      </c>
      <c r="Q191" s="549">
        <f t="shared" si="32"/>
        <v>2.1832658227848101</v>
      </c>
      <c r="R191" s="186">
        <f t="shared" si="33"/>
        <v>1.4907341772151899</v>
      </c>
      <c r="S191" s="113">
        <f t="shared" si="35"/>
        <v>1.4962898981829786</v>
      </c>
    </row>
    <row r="192" spans="2:19" x14ac:dyDescent="0.35">
      <c r="B192" s="116">
        <v>42677</v>
      </c>
      <c r="C192" s="186">
        <v>3.6879999999999997</v>
      </c>
      <c r="D192" s="344" t="str">
        <f t="shared" si="24"/>
        <v>11/06/2020</v>
      </c>
      <c r="E192" s="433">
        <f t="shared" si="25"/>
        <v>3.6030116358658453</v>
      </c>
      <c r="F192" s="549">
        <f t="shared" si="26"/>
        <v>0</v>
      </c>
      <c r="G192" s="559"/>
      <c r="I192" s="187">
        <v>2.2640000000000002</v>
      </c>
      <c r="J192" s="187">
        <v>2.1789999999999998</v>
      </c>
      <c r="K192" s="246" t="str">
        <f t="shared" si="27"/>
        <v>15/05/2021</v>
      </c>
      <c r="L192" s="148" t="str">
        <f t="shared" si="28"/>
        <v>15/04/2020</v>
      </c>
      <c r="M192" s="186">
        <f t="shared" si="29"/>
        <v>2.1518987341772255E-4</v>
      </c>
      <c r="N192" s="549">
        <f t="shared" si="34"/>
        <v>395</v>
      </c>
      <c r="O192" s="49">
        <f t="shared" si="30"/>
        <v>338</v>
      </c>
      <c r="P192" s="113">
        <f t="shared" si="31"/>
        <v>57</v>
      </c>
      <c r="Q192" s="549">
        <f t="shared" si="32"/>
        <v>2.1912658227848101</v>
      </c>
      <c r="R192" s="186">
        <f t="shared" si="33"/>
        <v>1.4967341772151896</v>
      </c>
      <c r="S192" s="113">
        <f t="shared" si="35"/>
        <v>1.5023347102082862</v>
      </c>
    </row>
    <row r="193" spans="2:19" x14ac:dyDescent="0.35">
      <c r="B193" s="116">
        <v>42678</v>
      </c>
      <c r="C193" s="186">
        <v>3.7119999999999997</v>
      </c>
      <c r="D193" s="344" t="str">
        <f t="shared" si="24"/>
        <v>11/06/2020</v>
      </c>
      <c r="E193" s="433">
        <f t="shared" si="25"/>
        <v>3.6002737850787132</v>
      </c>
      <c r="F193" s="549">
        <f t="shared" si="26"/>
        <v>0</v>
      </c>
      <c r="G193" s="559"/>
      <c r="I193" s="187">
        <v>2.3210000000000002</v>
      </c>
      <c r="J193" s="187">
        <v>2.2290000000000001</v>
      </c>
      <c r="K193" s="246" t="str">
        <f t="shared" si="27"/>
        <v>15/05/2021</v>
      </c>
      <c r="L193" s="148" t="str">
        <f t="shared" si="28"/>
        <v>15/04/2020</v>
      </c>
      <c r="M193" s="186">
        <f t="shared" si="29"/>
        <v>2.329113924050635E-4</v>
      </c>
      <c r="N193" s="549">
        <f t="shared" si="34"/>
        <v>395</v>
      </c>
      <c r="O193" s="49">
        <f t="shared" si="30"/>
        <v>338</v>
      </c>
      <c r="P193" s="113">
        <f t="shared" si="31"/>
        <v>57</v>
      </c>
      <c r="Q193" s="549">
        <f t="shared" si="32"/>
        <v>2.2422759493670887</v>
      </c>
      <c r="R193" s="186">
        <f t="shared" si="33"/>
        <v>1.469724050632911</v>
      </c>
      <c r="S193" s="113">
        <f t="shared" si="35"/>
        <v>1.4751242725954183</v>
      </c>
    </row>
    <row r="194" spans="2:19" x14ac:dyDescent="0.35">
      <c r="B194" s="116">
        <v>42681</v>
      </c>
      <c r="C194" s="186">
        <v>3.7549999999999999</v>
      </c>
      <c r="D194" s="344" t="str">
        <f t="shared" si="24"/>
        <v>11/06/2020</v>
      </c>
      <c r="E194" s="433">
        <f t="shared" si="25"/>
        <v>3.592060232717317</v>
      </c>
      <c r="F194" s="549">
        <f t="shared" si="26"/>
        <v>0</v>
      </c>
      <c r="G194" s="559"/>
      <c r="I194" s="187">
        <v>2.343</v>
      </c>
      <c r="J194" s="187">
        <v>2.2450000000000001</v>
      </c>
      <c r="K194" s="246" t="str">
        <f t="shared" si="27"/>
        <v>15/05/2021</v>
      </c>
      <c r="L194" s="148" t="str">
        <f t="shared" si="28"/>
        <v>15/04/2020</v>
      </c>
      <c r="M194" s="186">
        <f t="shared" si="29"/>
        <v>2.4810126582278449E-4</v>
      </c>
      <c r="N194" s="549">
        <f t="shared" si="34"/>
        <v>395</v>
      </c>
      <c r="O194" s="49">
        <f t="shared" si="30"/>
        <v>338</v>
      </c>
      <c r="P194" s="113">
        <f t="shared" si="31"/>
        <v>57</v>
      </c>
      <c r="Q194" s="549">
        <f t="shared" si="32"/>
        <v>2.2591417721518989</v>
      </c>
      <c r="R194" s="186">
        <f t="shared" si="33"/>
        <v>1.495858227848101</v>
      </c>
      <c r="S194" s="113">
        <f t="shared" si="35"/>
        <v>1.501452207442644</v>
      </c>
    </row>
    <row r="195" spans="2:19" x14ac:dyDescent="0.35">
      <c r="B195" s="116">
        <v>42682</v>
      </c>
      <c r="C195" s="186">
        <v>3.7909999999999999</v>
      </c>
      <c r="D195" s="344" t="str">
        <f t="shared" si="24"/>
        <v>11/06/2020</v>
      </c>
      <c r="E195" s="433">
        <f t="shared" si="25"/>
        <v>3.5893223819301849</v>
      </c>
      <c r="F195" s="549">
        <f t="shared" si="26"/>
        <v>0</v>
      </c>
      <c r="G195" s="559"/>
      <c r="I195" s="187">
        <v>2.36</v>
      </c>
      <c r="J195" s="187">
        <v>2.2560000000000002</v>
      </c>
      <c r="K195" s="246" t="str">
        <f t="shared" si="27"/>
        <v>15/05/2021</v>
      </c>
      <c r="L195" s="148" t="str">
        <f t="shared" si="28"/>
        <v>15/04/2020</v>
      </c>
      <c r="M195" s="186">
        <f t="shared" si="29"/>
        <v>2.6329113924050543E-4</v>
      </c>
      <c r="N195" s="549">
        <f t="shared" si="34"/>
        <v>395</v>
      </c>
      <c r="O195" s="49">
        <f t="shared" si="30"/>
        <v>338</v>
      </c>
      <c r="P195" s="113">
        <f t="shared" si="31"/>
        <v>57</v>
      </c>
      <c r="Q195" s="549">
        <f t="shared" si="32"/>
        <v>2.2710075949367092</v>
      </c>
      <c r="R195" s="186">
        <f t="shared" si="33"/>
        <v>1.5199924050632907</v>
      </c>
      <c r="S195" s="113">
        <f t="shared" si="35"/>
        <v>1.5257683473419048</v>
      </c>
    </row>
    <row r="196" spans="2:19" x14ac:dyDescent="0.35">
      <c r="B196" s="116">
        <v>42683</v>
      </c>
      <c r="C196" s="186">
        <v>3.9119999999999999</v>
      </c>
      <c r="D196" s="344" t="str">
        <f t="shared" si="24"/>
        <v>11/06/2020</v>
      </c>
      <c r="E196" s="433">
        <f t="shared" si="25"/>
        <v>3.5865845311430529</v>
      </c>
      <c r="F196" s="549">
        <f t="shared" si="26"/>
        <v>0</v>
      </c>
      <c r="G196" s="559"/>
      <c r="I196" s="187">
        <v>2.294</v>
      </c>
      <c r="J196" s="187">
        <v>2.1909999999999998</v>
      </c>
      <c r="K196" s="246" t="str">
        <f t="shared" si="27"/>
        <v>15/05/2021</v>
      </c>
      <c r="L196" s="148" t="str">
        <f t="shared" si="28"/>
        <v>15/04/2020</v>
      </c>
      <c r="M196" s="186">
        <f t="shared" si="29"/>
        <v>2.6075949367088662E-4</v>
      </c>
      <c r="N196" s="549">
        <f t="shared" si="34"/>
        <v>395</v>
      </c>
      <c r="O196" s="49">
        <f t="shared" si="30"/>
        <v>338</v>
      </c>
      <c r="P196" s="113">
        <f t="shared" si="31"/>
        <v>57</v>
      </c>
      <c r="Q196" s="549">
        <f t="shared" si="32"/>
        <v>2.2058632911392402</v>
      </c>
      <c r="R196" s="186">
        <f t="shared" si="33"/>
        <v>1.7061367088607597</v>
      </c>
      <c r="S196" s="113">
        <f t="shared" si="35"/>
        <v>1.7134139650340607</v>
      </c>
    </row>
    <row r="197" spans="2:19" x14ac:dyDescent="0.35">
      <c r="B197" s="116">
        <v>42684</v>
      </c>
      <c r="C197" s="186">
        <v>3.903</v>
      </c>
      <c r="D197" s="344" t="str">
        <f t="shared" si="24"/>
        <v>11/06/2020</v>
      </c>
      <c r="E197" s="433">
        <f t="shared" si="25"/>
        <v>3.5838466803559208</v>
      </c>
      <c r="F197" s="549">
        <f t="shared" si="26"/>
        <v>0</v>
      </c>
      <c r="G197" s="559"/>
      <c r="I197" s="187">
        <v>2.41</v>
      </c>
      <c r="J197" s="187">
        <v>2.2730000000000001</v>
      </c>
      <c r="K197" s="246" t="str">
        <f t="shared" si="27"/>
        <v>15/05/2021</v>
      </c>
      <c r="L197" s="148" t="str">
        <f t="shared" si="28"/>
        <v>15/04/2020</v>
      </c>
      <c r="M197" s="186">
        <f t="shared" si="29"/>
        <v>3.4683544303797472E-4</v>
      </c>
      <c r="N197" s="549">
        <f t="shared" si="34"/>
        <v>395</v>
      </c>
      <c r="O197" s="49">
        <f t="shared" si="30"/>
        <v>338</v>
      </c>
      <c r="P197" s="113">
        <f t="shared" si="31"/>
        <v>57</v>
      </c>
      <c r="Q197" s="549">
        <f t="shared" si="32"/>
        <v>2.2927696202531647</v>
      </c>
      <c r="R197" s="186">
        <f t="shared" si="33"/>
        <v>1.6102303797468354</v>
      </c>
      <c r="S197" s="113">
        <f t="shared" si="35"/>
        <v>1.6167124844364666</v>
      </c>
    </row>
    <row r="198" spans="2:19" x14ac:dyDescent="0.35">
      <c r="B198" s="116">
        <v>42685</v>
      </c>
      <c r="C198" s="186">
        <v>3.875</v>
      </c>
      <c r="D198" s="344" t="str">
        <f t="shared" si="24"/>
        <v>11/06/2020</v>
      </c>
      <c r="E198" s="433">
        <f t="shared" si="25"/>
        <v>3.5811088295687883</v>
      </c>
      <c r="F198" s="549">
        <f t="shared" si="26"/>
        <v>0</v>
      </c>
      <c r="G198" s="559"/>
      <c r="I198" s="187">
        <v>2.4900000000000002</v>
      </c>
      <c r="J198" s="187">
        <v>2.3340000000000001</v>
      </c>
      <c r="K198" s="246" t="str">
        <f t="shared" si="27"/>
        <v>15/05/2021</v>
      </c>
      <c r="L198" s="148" t="str">
        <f t="shared" si="28"/>
        <v>15/04/2020</v>
      </c>
      <c r="M198" s="186">
        <f t="shared" si="29"/>
        <v>3.9493670886075983E-4</v>
      </c>
      <c r="N198" s="549">
        <f t="shared" si="34"/>
        <v>395</v>
      </c>
      <c r="O198" s="49">
        <f t="shared" si="30"/>
        <v>338</v>
      </c>
      <c r="P198" s="113">
        <f t="shared" si="31"/>
        <v>57</v>
      </c>
      <c r="Q198" s="549">
        <f t="shared" si="32"/>
        <v>2.3565113924050634</v>
      </c>
      <c r="R198" s="186">
        <f t="shared" si="33"/>
        <v>1.5184886075949366</v>
      </c>
      <c r="S198" s="113">
        <f t="shared" si="35"/>
        <v>1.5242531267233961</v>
      </c>
    </row>
    <row r="199" spans="2:19" x14ac:dyDescent="0.35">
      <c r="B199" s="116">
        <v>42688</v>
      </c>
      <c r="C199" s="186">
        <v>3.9279999999999999</v>
      </c>
      <c r="D199" s="344" t="str">
        <f t="shared" si="24"/>
        <v>11/06/2020</v>
      </c>
      <c r="E199" s="433">
        <f t="shared" si="25"/>
        <v>3.5728952772073921</v>
      </c>
      <c r="F199" s="549">
        <f t="shared" si="26"/>
        <v>0</v>
      </c>
      <c r="G199" s="559"/>
      <c r="I199" s="187">
        <v>2.532</v>
      </c>
      <c r="J199" s="187">
        <v>2.3479999999999999</v>
      </c>
      <c r="K199" s="246" t="str">
        <f t="shared" si="27"/>
        <v>15/05/2021</v>
      </c>
      <c r="L199" s="148" t="str">
        <f t="shared" si="28"/>
        <v>15/04/2020</v>
      </c>
      <c r="M199" s="186">
        <f t="shared" si="29"/>
        <v>4.65822784810127E-4</v>
      </c>
      <c r="N199" s="549">
        <f t="shared" si="34"/>
        <v>395</v>
      </c>
      <c r="O199" s="49">
        <f t="shared" si="30"/>
        <v>338</v>
      </c>
      <c r="P199" s="113">
        <f t="shared" si="31"/>
        <v>57</v>
      </c>
      <c r="Q199" s="549">
        <f t="shared" si="32"/>
        <v>2.3745518987341772</v>
      </c>
      <c r="R199" s="186">
        <f t="shared" si="33"/>
        <v>1.5534481012658228</v>
      </c>
      <c r="S199" s="113">
        <f t="shared" si="35"/>
        <v>1.5594811037741518</v>
      </c>
    </row>
    <row r="200" spans="2:19" x14ac:dyDescent="0.35">
      <c r="B200" s="116">
        <v>42689</v>
      </c>
      <c r="C200" s="186">
        <v>3.8420000000000001</v>
      </c>
      <c r="D200" s="344" t="str">
        <f t="shared" si="24"/>
        <v>11/06/2020</v>
      </c>
      <c r="E200" s="433">
        <f t="shared" si="25"/>
        <v>3.57015742642026</v>
      </c>
      <c r="F200" s="549">
        <f t="shared" si="26"/>
        <v>0</v>
      </c>
      <c r="G200" s="559"/>
      <c r="I200" s="187">
        <v>2.5049999999999999</v>
      </c>
      <c r="J200" s="187">
        <v>2.3420000000000001</v>
      </c>
      <c r="K200" s="246" t="str">
        <f t="shared" si="27"/>
        <v>15/05/2021</v>
      </c>
      <c r="L200" s="148" t="str">
        <f t="shared" si="28"/>
        <v>15/04/2020</v>
      </c>
      <c r="M200" s="186">
        <f t="shared" si="29"/>
        <v>4.1265822784810078E-4</v>
      </c>
      <c r="N200" s="549">
        <f t="shared" si="34"/>
        <v>395</v>
      </c>
      <c r="O200" s="49">
        <f t="shared" si="30"/>
        <v>338</v>
      </c>
      <c r="P200" s="113">
        <f t="shared" si="31"/>
        <v>57</v>
      </c>
      <c r="Q200" s="549">
        <f t="shared" si="32"/>
        <v>2.3655215189873418</v>
      </c>
      <c r="R200" s="186">
        <f t="shared" si="33"/>
        <v>1.4764784810126583</v>
      </c>
      <c r="S200" s="113">
        <f t="shared" si="35"/>
        <v>1.4819284527749055</v>
      </c>
    </row>
    <row r="201" spans="2:19" x14ac:dyDescent="0.35">
      <c r="B201" s="116">
        <v>42690</v>
      </c>
      <c r="C201" s="186">
        <v>3.86</v>
      </c>
      <c r="D201" s="344" t="str">
        <f t="shared" si="24"/>
        <v>11/06/2020</v>
      </c>
      <c r="E201" s="433">
        <f t="shared" si="25"/>
        <v>3.5674195756331279</v>
      </c>
      <c r="F201" s="549">
        <f t="shared" si="26"/>
        <v>0</v>
      </c>
      <c r="G201" s="559"/>
      <c r="I201" s="187">
        <v>2.4910000000000001</v>
      </c>
      <c r="J201" s="187">
        <v>2.3239999999999998</v>
      </c>
      <c r="K201" s="246" t="str">
        <f t="shared" si="27"/>
        <v>15/05/2021</v>
      </c>
      <c r="L201" s="148" t="str">
        <f t="shared" si="28"/>
        <v>15/04/2020</v>
      </c>
      <c r="M201" s="186">
        <f t="shared" si="29"/>
        <v>4.2278481012658295E-4</v>
      </c>
      <c r="N201" s="549">
        <f t="shared" si="34"/>
        <v>395</v>
      </c>
      <c r="O201" s="49">
        <f t="shared" si="30"/>
        <v>338</v>
      </c>
      <c r="P201" s="113">
        <f t="shared" si="31"/>
        <v>57</v>
      </c>
      <c r="Q201" s="549">
        <f t="shared" si="32"/>
        <v>2.3480987341772153</v>
      </c>
      <c r="R201" s="186">
        <f t="shared" si="33"/>
        <v>1.5119012658227846</v>
      </c>
      <c r="S201" s="113">
        <f t="shared" si="35"/>
        <v>1.5176158794167671</v>
      </c>
    </row>
    <row r="202" spans="2:19" x14ac:dyDescent="0.35">
      <c r="B202" s="116">
        <v>42691</v>
      </c>
      <c r="C202" s="186">
        <v>3.855</v>
      </c>
      <c r="D202" s="344" t="str">
        <f t="shared" si="24"/>
        <v>11/06/2020</v>
      </c>
      <c r="E202" s="433">
        <f t="shared" si="25"/>
        <v>3.5646817248459959</v>
      </c>
      <c r="F202" s="549">
        <f t="shared" si="26"/>
        <v>0</v>
      </c>
      <c r="G202" s="559"/>
      <c r="I202" s="187">
        <v>2.4220000000000002</v>
      </c>
      <c r="J202" s="187">
        <v>2.2640000000000002</v>
      </c>
      <c r="K202" s="246" t="str">
        <f t="shared" si="27"/>
        <v>15/05/2021</v>
      </c>
      <c r="L202" s="148" t="str">
        <f t="shared" si="28"/>
        <v>15/04/2020</v>
      </c>
      <c r="M202" s="186">
        <f t="shared" si="29"/>
        <v>3.999999999999998E-4</v>
      </c>
      <c r="N202" s="549">
        <f t="shared" si="34"/>
        <v>395</v>
      </c>
      <c r="O202" s="49">
        <f t="shared" si="30"/>
        <v>338</v>
      </c>
      <c r="P202" s="113">
        <f t="shared" si="31"/>
        <v>57</v>
      </c>
      <c r="Q202" s="549">
        <f t="shared" si="32"/>
        <v>2.2868000000000004</v>
      </c>
      <c r="R202" s="186">
        <f t="shared" si="33"/>
        <v>1.5681999999999996</v>
      </c>
      <c r="S202" s="113">
        <f t="shared" si="35"/>
        <v>1.5743481281000005</v>
      </c>
    </row>
    <row r="203" spans="2:19" x14ac:dyDescent="0.35">
      <c r="B203" s="116">
        <v>42692</v>
      </c>
      <c r="C203" s="186">
        <v>3.8890000000000002</v>
      </c>
      <c r="D203" s="344" t="str">
        <f t="shared" si="24"/>
        <v>11/06/2020</v>
      </c>
      <c r="E203" s="433">
        <f t="shared" si="25"/>
        <v>3.5619438740588638</v>
      </c>
      <c r="F203" s="549">
        <f t="shared" si="26"/>
        <v>0</v>
      </c>
      <c r="G203" s="559"/>
      <c r="I203" s="187">
        <v>2.484</v>
      </c>
      <c r="J203" s="187">
        <v>2.3210000000000002</v>
      </c>
      <c r="K203" s="246" t="str">
        <f t="shared" si="27"/>
        <v>15/05/2021</v>
      </c>
      <c r="L203" s="148" t="str">
        <f t="shared" si="28"/>
        <v>15/04/2020</v>
      </c>
      <c r="M203" s="186">
        <f t="shared" si="29"/>
        <v>4.1265822784810078E-4</v>
      </c>
      <c r="N203" s="549">
        <f t="shared" si="34"/>
        <v>395</v>
      </c>
      <c r="O203" s="49">
        <f t="shared" si="30"/>
        <v>338</v>
      </c>
      <c r="P203" s="113">
        <f t="shared" si="31"/>
        <v>57</v>
      </c>
      <c r="Q203" s="549">
        <f t="shared" si="32"/>
        <v>2.3445215189873418</v>
      </c>
      <c r="R203" s="186">
        <f t="shared" si="33"/>
        <v>1.5444784810126584</v>
      </c>
      <c r="S203" s="113">
        <f t="shared" si="35"/>
        <v>1.550442015458442</v>
      </c>
    </row>
    <row r="204" spans="2:19" x14ac:dyDescent="0.35">
      <c r="B204" s="116">
        <v>42695</v>
      </c>
      <c r="C204" s="186">
        <v>3.8660000000000001</v>
      </c>
      <c r="D204" s="344" t="str">
        <f t="shared" si="24"/>
        <v>11/06/2020</v>
      </c>
      <c r="E204" s="433">
        <f t="shared" si="25"/>
        <v>3.5537303216974676</v>
      </c>
      <c r="F204" s="549">
        <f t="shared" si="26"/>
        <v>0</v>
      </c>
      <c r="G204" s="559"/>
      <c r="I204" s="187">
        <v>2.476</v>
      </c>
      <c r="J204" s="187">
        <v>2.3119999999999998</v>
      </c>
      <c r="K204" s="246" t="str">
        <f t="shared" si="27"/>
        <v>15/05/2021</v>
      </c>
      <c r="L204" s="148" t="str">
        <f t="shared" si="28"/>
        <v>15/04/2020</v>
      </c>
      <c r="M204" s="186">
        <f t="shared" si="29"/>
        <v>4.1518987341772188E-4</v>
      </c>
      <c r="N204" s="549">
        <f t="shared" si="34"/>
        <v>395</v>
      </c>
      <c r="O204" s="49">
        <f t="shared" si="30"/>
        <v>338</v>
      </c>
      <c r="P204" s="113">
        <f t="shared" si="31"/>
        <v>57</v>
      </c>
      <c r="Q204" s="549">
        <f t="shared" si="32"/>
        <v>2.3356658227848102</v>
      </c>
      <c r="R204" s="186">
        <f t="shared" si="33"/>
        <v>1.5303341772151899</v>
      </c>
      <c r="S204" s="113">
        <f t="shared" si="35"/>
        <v>1.5361889839500487</v>
      </c>
    </row>
    <row r="205" spans="2:19" x14ac:dyDescent="0.35">
      <c r="B205" s="116">
        <v>42696</v>
      </c>
      <c r="C205" s="186">
        <v>3.8479999999999999</v>
      </c>
      <c r="D205" s="344" t="str">
        <f t="shared" si="24"/>
        <v>11/06/2020</v>
      </c>
      <c r="E205" s="433">
        <f t="shared" si="25"/>
        <v>3.5509924709103355</v>
      </c>
      <c r="F205" s="549">
        <f t="shared" si="26"/>
        <v>0</v>
      </c>
      <c r="G205" s="559"/>
      <c r="I205" s="187">
        <v>2.448</v>
      </c>
      <c r="J205" s="187">
        <v>2.286</v>
      </c>
      <c r="K205" s="246" t="str">
        <f t="shared" si="27"/>
        <v>15/05/2021</v>
      </c>
      <c r="L205" s="148" t="str">
        <f t="shared" si="28"/>
        <v>15/04/2020</v>
      </c>
      <c r="M205" s="186">
        <f t="shared" si="29"/>
        <v>4.1012658227848083E-4</v>
      </c>
      <c r="N205" s="549">
        <f t="shared" si="34"/>
        <v>395</v>
      </c>
      <c r="O205" s="49">
        <f t="shared" si="30"/>
        <v>338</v>
      </c>
      <c r="P205" s="113">
        <f t="shared" si="31"/>
        <v>57</v>
      </c>
      <c r="Q205" s="549">
        <f t="shared" si="32"/>
        <v>2.3093772151898735</v>
      </c>
      <c r="R205" s="186">
        <f t="shared" si="33"/>
        <v>1.5386227848101264</v>
      </c>
      <c r="S205" s="113">
        <f t="shared" si="35"/>
        <v>1.5445411849949631</v>
      </c>
    </row>
    <row r="206" spans="2:19" x14ac:dyDescent="0.35">
      <c r="B206" s="116">
        <v>42697</v>
      </c>
      <c r="C206" s="186">
        <v>3.8759999999999999</v>
      </c>
      <c r="D206" s="344" t="str">
        <f t="shared" si="24"/>
        <v>11/06/2020</v>
      </c>
      <c r="E206" s="433">
        <f t="shared" si="25"/>
        <v>3.5482546201232035</v>
      </c>
      <c r="F206" s="549">
        <f t="shared" si="26"/>
        <v>0</v>
      </c>
      <c r="G206" s="559"/>
      <c r="I206" s="187">
        <v>2.488</v>
      </c>
      <c r="J206" s="187">
        <v>2.3250000000000002</v>
      </c>
      <c r="K206" s="246" t="str">
        <f t="shared" si="27"/>
        <v>15/05/2021</v>
      </c>
      <c r="L206" s="148" t="str">
        <f t="shared" si="28"/>
        <v>15/04/2020</v>
      </c>
      <c r="M206" s="186">
        <f t="shared" si="29"/>
        <v>4.1265822784810078E-4</v>
      </c>
      <c r="N206" s="549">
        <f t="shared" si="34"/>
        <v>395</v>
      </c>
      <c r="O206" s="49">
        <f t="shared" si="30"/>
        <v>338</v>
      </c>
      <c r="P206" s="113">
        <f t="shared" si="31"/>
        <v>57</v>
      </c>
      <c r="Q206" s="549">
        <f t="shared" si="32"/>
        <v>2.3485215189873418</v>
      </c>
      <c r="R206" s="186">
        <f t="shared" si="33"/>
        <v>1.527478481012658</v>
      </c>
      <c r="S206" s="113">
        <f t="shared" si="35"/>
        <v>1.533311457287545</v>
      </c>
    </row>
    <row r="207" spans="2:19" x14ac:dyDescent="0.35">
      <c r="B207" s="116">
        <v>42698</v>
      </c>
      <c r="C207" s="186">
        <v>3.8940000000000001</v>
      </c>
      <c r="D207" s="344" t="str">
        <f t="shared" ref="D207:D270" si="36">C$14</f>
        <v>11/06/2020</v>
      </c>
      <c r="E207" s="433">
        <f t="shared" ref="E207:E275" si="37">IF(C207="","",($C$14-B207)/365.25)</f>
        <v>3.5455167693360714</v>
      </c>
      <c r="F207" s="549">
        <f t="shared" ref="F207:F275" si="38">C$14-D207</f>
        <v>0</v>
      </c>
      <c r="G207" s="559"/>
      <c r="I207" s="187">
        <v>2.536</v>
      </c>
      <c r="J207" s="187">
        <v>2.3660000000000001</v>
      </c>
      <c r="K207" s="246" t="str">
        <f t="shared" ref="K207:K275" si="39">$I$14</f>
        <v>15/05/2021</v>
      </c>
      <c r="L207" s="148" t="str">
        <f t="shared" ref="L207:L275" si="40">$J$14</f>
        <v>15/04/2020</v>
      </c>
      <c r="M207" s="186">
        <f t="shared" ref="M207:M275" si="41">IF(I207="","",(J207-I207)/($J$14-$I$14))</f>
        <v>4.3037974683544287E-4</v>
      </c>
      <c r="N207" s="549">
        <f t="shared" si="34"/>
        <v>395</v>
      </c>
      <c r="O207" s="49">
        <f t="shared" ref="O207:O275" si="42">K207-D207</f>
        <v>338</v>
      </c>
      <c r="P207" s="113">
        <f t="shared" ref="P207:P275" si="43">D207-L207</f>
        <v>57</v>
      </c>
      <c r="Q207" s="549">
        <f t="shared" ref="Q207:Q275" si="44">IF(I207="","",I207-(O207*M207))</f>
        <v>2.3905316455696202</v>
      </c>
      <c r="R207" s="186">
        <f t="shared" ref="R207:R270" si="45">IFERROR(C207-Q207,"")</f>
        <v>1.50346835443038</v>
      </c>
      <c r="S207" s="113">
        <f t="shared" si="35"/>
        <v>1.5091193971623174</v>
      </c>
    </row>
    <row r="208" spans="2:19" x14ac:dyDescent="0.35">
      <c r="B208" s="116">
        <v>42699</v>
      </c>
      <c r="C208" s="186">
        <v>3.891</v>
      </c>
      <c r="D208" s="344" t="str">
        <f t="shared" si="36"/>
        <v>11/06/2020</v>
      </c>
      <c r="E208" s="433">
        <f t="shared" si="37"/>
        <v>3.5427789185489389</v>
      </c>
      <c r="F208" s="549">
        <f t="shared" si="38"/>
        <v>0</v>
      </c>
      <c r="G208" s="559"/>
      <c r="I208" s="187">
        <v>2.5339999999999998</v>
      </c>
      <c r="J208" s="187">
        <v>2.363</v>
      </c>
      <c r="K208" s="246" t="str">
        <f t="shared" si="39"/>
        <v>15/05/2021</v>
      </c>
      <c r="L208" s="148" t="str">
        <f t="shared" si="40"/>
        <v>15/04/2020</v>
      </c>
      <c r="M208" s="186">
        <f t="shared" si="41"/>
        <v>4.3291139240506283E-4</v>
      </c>
      <c r="N208" s="549">
        <f t="shared" ref="N208:N271" si="46">K208-L208</f>
        <v>395</v>
      </c>
      <c r="O208" s="49">
        <f t="shared" si="42"/>
        <v>338</v>
      </c>
      <c r="P208" s="113">
        <f t="shared" si="43"/>
        <v>57</v>
      </c>
      <c r="Q208" s="549">
        <f t="shared" si="44"/>
        <v>2.3876759493670887</v>
      </c>
      <c r="R208" s="186">
        <f t="shared" si="45"/>
        <v>1.5033240506329113</v>
      </c>
      <c r="S208" s="113">
        <f t="shared" ref="S208:S271" si="47">IF(R208="","",((1+R208/200)^2-1)*100)</f>
        <v>1.5089740086359216</v>
      </c>
    </row>
    <row r="209" spans="2:19" x14ac:dyDescent="0.35">
      <c r="B209" s="116">
        <v>42702</v>
      </c>
      <c r="C209" s="186">
        <v>3.835</v>
      </c>
      <c r="D209" s="344" t="str">
        <f t="shared" si="36"/>
        <v>11/06/2020</v>
      </c>
      <c r="E209" s="433">
        <f t="shared" si="37"/>
        <v>3.5345653661875427</v>
      </c>
      <c r="F209" s="549">
        <f t="shared" si="38"/>
        <v>0</v>
      </c>
      <c r="G209" s="559"/>
      <c r="I209" s="187">
        <v>2.4750000000000001</v>
      </c>
      <c r="J209" s="187">
        <v>2.3130000000000002</v>
      </c>
      <c r="K209" s="246" t="str">
        <f t="shared" si="39"/>
        <v>15/05/2021</v>
      </c>
      <c r="L209" s="148" t="str">
        <f t="shared" si="40"/>
        <v>15/04/2020</v>
      </c>
      <c r="M209" s="186">
        <f t="shared" si="41"/>
        <v>4.1012658227848083E-4</v>
      </c>
      <c r="N209" s="549">
        <f t="shared" si="46"/>
        <v>395</v>
      </c>
      <c r="O209" s="49">
        <f t="shared" si="42"/>
        <v>338</v>
      </c>
      <c r="P209" s="113">
        <f t="shared" si="43"/>
        <v>57</v>
      </c>
      <c r="Q209" s="549">
        <f t="shared" si="44"/>
        <v>2.3363772151898736</v>
      </c>
      <c r="R209" s="186">
        <f t="shared" si="45"/>
        <v>1.4986227848101263</v>
      </c>
      <c r="S209" s="113">
        <f t="shared" si="47"/>
        <v>1.504237460437996</v>
      </c>
    </row>
    <row r="210" spans="2:19" x14ac:dyDescent="0.35">
      <c r="B210" s="116">
        <v>42703</v>
      </c>
      <c r="C210" s="186">
        <v>3.86</v>
      </c>
      <c r="D210" s="344" t="str">
        <f t="shared" si="36"/>
        <v>11/06/2020</v>
      </c>
      <c r="E210" s="433">
        <f t="shared" si="37"/>
        <v>3.5318275154004106</v>
      </c>
      <c r="F210" s="549">
        <f t="shared" si="38"/>
        <v>0</v>
      </c>
      <c r="G210" s="559"/>
      <c r="I210" s="187">
        <v>2.4809999999999999</v>
      </c>
      <c r="J210" s="187">
        <v>2.3210000000000002</v>
      </c>
      <c r="K210" s="246" t="str">
        <f t="shared" si="39"/>
        <v>15/05/2021</v>
      </c>
      <c r="L210" s="148" t="str">
        <f t="shared" si="40"/>
        <v>15/04/2020</v>
      </c>
      <c r="M210" s="186">
        <f t="shared" si="41"/>
        <v>4.0506329113923972E-4</v>
      </c>
      <c r="N210" s="549">
        <f t="shared" si="46"/>
        <v>395</v>
      </c>
      <c r="O210" s="49">
        <f t="shared" si="42"/>
        <v>338</v>
      </c>
      <c r="P210" s="113">
        <f t="shared" si="43"/>
        <v>57</v>
      </c>
      <c r="Q210" s="549">
        <f t="shared" si="44"/>
        <v>2.3440886075949368</v>
      </c>
      <c r="R210" s="186">
        <f t="shared" si="45"/>
        <v>1.5159113924050631</v>
      </c>
      <c r="S210" s="113">
        <f t="shared" si="47"/>
        <v>1.5216563607791445</v>
      </c>
    </row>
    <row r="211" spans="2:19" x14ac:dyDescent="0.35">
      <c r="B211" s="116">
        <v>42704</v>
      </c>
      <c r="C211" s="186">
        <v>3.9020000000000001</v>
      </c>
      <c r="D211" s="344" t="str">
        <f t="shared" si="36"/>
        <v>11/06/2020</v>
      </c>
      <c r="E211" s="433">
        <f t="shared" si="37"/>
        <v>3.5290896646132786</v>
      </c>
      <c r="F211" s="549">
        <f t="shared" si="38"/>
        <v>0</v>
      </c>
      <c r="G211" s="559"/>
      <c r="I211" s="187">
        <v>2.5089999999999999</v>
      </c>
      <c r="J211" s="187">
        <v>2.35</v>
      </c>
      <c r="K211" s="246" t="str">
        <f t="shared" si="39"/>
        <v>15/05/2021</v>
      </c>
      <c r="L211" s="148" t="str">
        <f t="shared" si="40"/>
        <v>15/04/2020</v>
      </c>
      <c r="M211" s="186">
        <f t="shared" si="41"/>
        <v>4.0253164556961976E-4</v>
      </c>
      <c r="N211" s="549">
        <f t="shared" si="46"/>
        <v>395</v>
      </c>
      <c r="O211" s="49">
        <f t="shared" si="42"/>
        <v>338</v>
      </c>
      <c r="P211" s="113">
        <f t="shared" si="43"/>
        <v>57</v>
      </c>
      <c r="Q211" s="549">
        <f t="shared" si="44"/>
        <v>2.3729443037974685</v>
      </c>
      <c r="R211" s="186">
        <f t="shared" si="45"/>
        <v>1.5290556962025317</v>
      </c>
      <c r="S211" s="113">
        <f t="shared" si="47"/>
        <v>1.5349007245077484</v>
      </c>
    </row>
    <row r="212" spans="2:19" x14ac:dyDescent="0.35">
      <c r="B212" s="116">
        <v>42705</v>
      </c>
      <c r="C212" s="186">
        <v>3.9329999999999998</v>
      </c>
      <c r="D212" s="344" t="str">
        <f t="shared" si="36"/>
        <v>11/06/2020</v>
      </c>
      <c r="E212" s="433">
        <f t="shared" si="37"/>
        <v>3.5263518138261465</v>
      </c>
      <c r="F212" s="549">
        <f t="shared" si="38"/>
        <v>0</v>
      </c>
      <c r="G212" s="559"/>
      <c r="I212" s="187">
        <v>2.5499999999999998</v>
      </c>
      <c r="J212" s="187">
        <v>2.3839999999999999</v>
      </c>
      <c r="K212" s="246" t="str">
        <f t="shared" si="39"/>
        <v>15/05/2021</v>
      </c>
      <c r="L212" s="148" t="str">
        <f t="shared" si="40"/>
        <v>15/04/2020</v>
      </c>
      <c r="M212" s="186">
        <f t="shared" si="41"/>
        <v>4.2025316455696185E-4</v>
      </c>
      <c r="N212" s="549">
        <f t="shared" si="46"/>
        <v>395</v>
      </c>
      <c r="O212" s="49">
        <f t="shared" si="42"/>
        <v>338</v>
      </c>
      <c r="P212" s="113">
        <f t="shared" si="43"/>
        <v>57</v>
      </c>
      <c r="Q212" s="549">
        <f t="shared" si="44"/>
        <v>2.4079544303797467</v>
      </c>
      <c r="R212" s="186">
        <f t="shared" si="45"/>
        <v>1.5250455696202532</v>
      </c>
      <c r="S212" s="113">
        <f t="shared" si="47"/>
        <v>1.5308599795937905</v>
      </c>
    </row>
    <row r="213" spans="2:19" x14ac:dyDescent="0.35">
      <c r="B213" s="116">
        <v>42706</v>
      </c>
      <c r="C213" s="186">
        <v>3.9329999999999998</v>
      </c>
      <c r="D213" s="344" t="str">
        <f t="shared" si="36"/>
        <v>11/06/2020</v>
      </c>
      <c r="E213" s="433">
        <f t="shared" si="37"/>
        <v>3.5236139630390144</v>
      </c>
      <c r="F213" s="549">
        <f t="shared" si="38"/>
        <v>0</v>
      </c>
      <c r="G213" s="559"/>
      <c r="I213" s="187">
        <v>2.5830000000000002</v>
      </c>
      <c r="J213" s="187">
        <v>2.4079999999999999</v>
      </c>
      <c r="K213" s="246" t="str">
        <f t="shared" si="39"/>
        <v>15/05/2021</v>
      </c>
      <c r="L213" s="148" t="str">
        <f t="shared" si="40"/>
        <v>15/04/2020</v>
      </c>
      <c r="M213" s="186">
        <f t="shared" si="41"/>
        <v>4.43037974683545E-4</v>
      </c>
      <c r="N213" s="549">
        <f t="shared" si="46"/>
        <v>395</v>
      </c>
      <c r="O213" s="49">
        <f t="shared" si="42"/>
        <v>338</v>
      </c>
      <c r="P213" s="113">
        <f t="shared" si="43"/>
        <v>57</v>
      </c>
      <c r="Q213" s="549">
        <f t="shared" si="44"/>
        <v>2.4332531645569619</v>
      </c>
      <c r="R213" s="186">
        <f t="shared" si="45"/>
        <v>1.4997468354430379</v>
      </c>
      <c r="S213" s="113">
        <f t="shared" si="47"/>
        <v>1.5053699368690943</v>
      </c>
    </row>
    <row r="214" spans="2:19" x14ac:dyDescent="0.35">
      <c r="B214" s="116">
        <v>42709</v>
      </c>
      <c r="C214" s="186">
        <v>3.9510000000000001</v>
      </c>
      <c r="D214" s="344" t="str">
        <f t="shared" si="36"/>
        <v>11/06/2020</v>
      </c>
      <c r="E214" s="433">
        <f t="shared" si="37"/>
        <v>3.5154004106776182</v>
      </c>
      <c r="F214" s="549">
        <f t="shared" si="38"/>
        <v>0</v>
      </c>
      <c r="G214" s="559"/>
      <c r="I214" s="187">
        <v>2.5529999999999999</v>
      </c>
      <c r="J214" s="187">
        <v>2.379</v>
      </c>
      <c r="K214" s="246" t="str">
        <f t="shared" si="39"/>
        <v>15/05/2021</v>
      </c>
      <c r="L214" s="148" t="str">
        <f t="shared" si="40"/>
        <v>15/04/2020</v>
      </c>
      <c r="M214" s="186">
        <f t="shared" si="41"/>
        <v>4.405063291139239E-4</v>
      </c>
      <c r="N214" s="549">
        <f t="shared" si="46"/>
        <v>395</v>
      </c>
      <c r="O214" s="49">
        <f t="shared" si="42"/>
        <v>338</v>
      </c>
      <c r="P214" s="113">
        <f t="shared" si="43"/>
        <v>57</v>
      </c>
      <c r="Q214" s="549">
        <f t="shared" si="44"/>
        <v>2.4041088607594938</v>
      </c>
      <c r="R214" s="186">
        <f t="shared" si="45"/>
        <v>1.5468911392405063</v>
      </c>
      <c r="S214" s="113">
        <f t="shared" si="47"/>
        <v>1.5528733197321509</v>
      </c>
    </row>
    <row r="215" spans="2:19" x14ac:dyDescent="0.35">
      <c r="B215" s="116">
        <v>42710</v>
      </c>
      <c r="C215" s="186">
        <v>3.9470000000000001</v>
      </c>
      <c r="D215" s="344" t="str">
        <f t="shared" si="36"/>
        <v>11/06/2020</v>
      </c>
      <c r="E215" s="433">
        <f t="shared" si="37"/>
        <v>3.5126625598904861</v>
      </c>
      <c r="F215" s="549">
        <f t="shared" si="38"/>
        <v>0</v>
      </c>
      <c r="G215" s="559"/>
      <c r="I215" s="187">
        <v>2.5670000000000002</v>
      </c>
      <c r="J215" s="187">
        <v>2.3890000000000002</v>
      </c>
      <c r="K215" s="246" t="str">
        <f t="shared" si="39"/>
        <v>15/05/2021</v>
      </c>
      <c r="L215" s="148" t="str">
        <f t="shared" si="40"/>
        <v>15/04/2020</v>
      </c>
      <c r="M215" s="186">
        <f t="shared" si="41"/>
        <v>4.5063291139240492E-4</v>
      </c>
      <c r="N215" s="549">
        <f t="shared" si="46"/>
        <v>395</v>
      </c>
      <c r="O215" s="49">
        <f t="shared" si="42"/>
        <v>338</v>
      </c>
      <c r="P215" s="113">
        <f t="shared" si="43"/>
        <v>57</v>
      </c>
      <c r="Q215" s="549">
        <f t="shared" si="44"/>
        <v>2.4146860759493673</v>
      </c>
      <c r="R215" s="186">
        <f t="shared" si="45"/>
        <v>1.5323139240506327</v>
      </c>
      <c r="S215" s="113">
        <f t="shared" si="47"/>
        <v>1.5381838889552135</v>
      </c>
    </row>
    <row r="216" spans="2:19" x14ac:dyDescent="0.35">
      <c r="B216" s="116">
        <v>42711</v>
      </c>
      <c r="C216" s="186">
        <v>3.9290000000000003</v>
      </c>
      <c r="D216" s="344" t="str">
        <f t="shared" si="36"/>
        <v>11/06/2020</v>
      </c>
      <c r="E216" s="433">
        <f t="shared" si="37"/>
        <v>3.5099247091033541</v>
      </c>
      <c r="F216" s="549">
        <f t="shared" si="38"/>
        <v>0</v>
      </c>
      <c r="G216" s="559"/>
      <c r="I216" s="187">
        <v>2.548</v>
      </c>
      <c r="J216" s="187">
        <v>2.371</v>
      </c>
      <c r="K216" s="246" t="str">
        <f t="shared" si="39"/>
        <v>15/05/2021</v>
      </c>
      <c r="L216" s="148" t="str">
        <f t="shared" si="40"/>
        <v>15/04/2020</v>
      </c>
      <c r="M216" s="186">
        <f t="shared" si="41"/>
        <v>4.4810126582278491E-4</v>
      </c>
      <c r="N216" s="549">
        <f t="shared" si="46"/>
        <v>395</v>
      </c>
      <c r="O216" s="49">
        <f t="shared" si="42"/>
        <v>338</v>
      </c>
      <c r="P216" s="113">
        <f t="shared" si="43"/>
        <v>57</v>
      </c>
      <c r="Q216" s="549">
        <f t="shared" si="44"/>
        <v>2.3965417721518989</v>
      </c>
      <c r="R216" s="186">
        <f t="shared" si="45"/>
        <v>1.5324582278481014</v>
      </c>
      <c r="S216" s="113">
        <f t="shared" si="47"/>
        <v>1.5383292983983665</v>
      </c>
    </row>
    <row r="217" spans="2:19" x14ac:dyDescent="0.35">
      <c r="B217" s="116">
        <v>42712</v>
      </c>
      <c r="C217" s="186">
        <v>3.9430000000000001</v>
      </c>
      <c r="D217" s="344" t="str">
        <f t="shared" si="36"/>
        <v>11/06/2020</v>
      </c>
      <c r="E217" s="433">
        <f t="shared" si="37"/>
        <v>3.5071868583162216</v>
      </c>
      <c r="F217" s="549">
        <f t="shared" si="38"/>
        <v>0</v>
      </c>
      <c r="G217" s="559"/>
      <c r="I217" s="187">
        <v>2.5129999999999999</v>
      </c>
      <c r="J217" s="187">
        <v>2.3420000000000001</v>
      </c>
      <c r="K217" s="246" t="str">
        <f t="shared" si="39"/>
        <v>15/05/2021</v>
      </c>
      <c r="L217" s="148" t="str">
        <f t="shared" si="40"/>
        <v>15/04/2020</v>
      </c>
      <c r="M217" s="186">
        <f t="shared" si="41"/>
        <v>4.3291139240506283E-4</v>
      </c>
      <c r="N217" s="549">
        <f t="shared" si="46"/>
        <v>395</v>
      </c>
      <c r="O217" s="49">
        <f t="shared" si="42"/>
        <v>338</v>
      </c>
      <c r="P217" s="113">
        <f t="shared" si="43"/>
        <v>57</v>
      </c>
      <c r="Q217" s="549">
        <f t="shared" si="44"/>
        <v>2.3666759493670888</v>
      </c>
      <c r="R217" s="186">
        <f t="shared" si="45"/>
        <v>1.5763240506329113</v>
      </c>
      <c r="S217" s="113">
        <f t="shared" si="47"/>
        <v>1.5825360444144287</v>
      </c>
    </row>
    <row r="218" spans="2:19" x14ac:dyDescent="0.35">
      <c r="B218" s="116">
        <v>42713</v>
      </c>
      <c r="C218" s="186">
        <v>3.9809999999999999</v>
      </c>
      <c r="D218" s="344" t="str">
        <f t="shared" si="36"/>
        <v>11/06/2020</v>
      </c>
      <c r="E218" s="433">
        <f t="shared" si="37"/>
        <v>3.5044490075290895</v>
      </c>
      <c r="F218" s="549">
        <f t="shared" si="38"/>
        <v>0</v>
      </c>
      <c r="G218" s="559"/>
      <c r="I218" s="187">
        <v>2.56</v>
      </c>
      <c r="J218" s="187">
        <v>2.3890000000000002</v>
      </c>
      <c r="K218" s="246" t="str">
        <f t="shared" si="39"/>
        <v>15/05/2021</v>
      </c>
      <c r="L218" s="148" t="str">
        <f t="shared" si="40"/>
        <v>15/04/2020</v>
      </c>
      <c r="M218" s="186">
        <f t="shared" si="41"/>
        <v>4.3291139240506283E-4</v>
      </c>
      <c r="N218" s="549">
        <f t="shared" si="46"/>
        <v>395</v>
      </c>
      <c r="O218" s="49">
        <f t="shared" si="42"/>
        <v>338</v>
      </c>
      <c r="P218" s="113">
        <f t="shared" si="43"/>
        <v>57</v>
      </c>
      <c r="Q218" s="549">
        <f t="shared" si="44"/>
        <v>2.413675949367089</v>
      </c>
      <c r="R218" s="186">
        <f t="shared" si="45"/>
        <v>1.5673240506329109</v>
      </c>
      <c r="S218" s="113">
        <f t="shared" si="47"/>
        <v>1.573465312332134</v>
      </c>
    </row>
    <row r="219" spans="2:19" x14ac:dyDescent="0.35">
      <c r="B219" s="116">
        <v>42716</v>
      </c>
      <c r="C219" s="186">
        <v>4.008</v>
      </c>
      <c r="D219" s="344" t="str">
        <f t="shared" si="36"/>
        <v>11/06/2020</v>
      </c>
      <c r="E219" s="433">
        <f t="shared" si="37"/>
        <v>3.4962354551676933</v>
      </c>
      <c r="F219" s="549">
        <f t="shared" si="38"/>
        <v>0</v>
      </c>
      <c r="G219" s="559"/>
      <c r="I219" s="187">
        <v>2.5830000000000002</v>
      </c>
      <c r="J219" s="187">
        <v>2.411</v>
      </c>
      <c r="K219" s="246" t="str">
        <f t="shared" si="39"/>
        <v>15/05/2021</v>
      </c>
      <c r="L219" s="148" t="str">
        <f t="shared" si="40"/>
        <v>15/04/2020</v>
      </c>
      <c r="M219" s="186">
        <f t="shared" si="41"/>
        <v>4.3544303797468393E-4</v>
      </c>
      <c r="N219" s="549">
        <f t="shared" si="46"/>
        <v>395</v>
      </c>
      <c r="O219" s="49">
        <f t="shared" si="42"/>
        <v>338</v>
      </c>
      <c r="P219" s="113">
        <f t="shared" si="43"/>
        <v>57</v>
      </c>
      <c r="Q219" s="549">
        <f t="shared" si="44"/>
        <v>2.435820253164557</v>
      </c>
      <c r="R219" s="186">
        <f t="shared" si="45"/>
        <v>1.572179746835443</v>
      </c>
      <c r="S219" s="113">
        <f t="shared" si="47"/>
        <v>1.5783591197263469</v>
      </c>
    </row>
    <row r="220" spans="2:19" x14ac:dyDescent="0.35">
      <c r="B220" s="116">
        <v>42717</v>
      </c>
      <c r="C220" s="186">
        <v>4.0019999999999998</v>
      </c>
      <c r="D220" s="344" t="str">
        <f t="shared" si="36"/>
        <v>11/06/2020</v>
      </c>
      <c r="E220" s="433">
        <f t="shared" si="37"/>
        <v>3.4934976043805612</v>
      </c>
      <c r="F220" s="549">
        <f t="shared" si="38"/>
        <v>0</v>
      </c>
      <c r="G220" s="559"/>
      <c r="I220" s="187">
        <v>2.5709999999999997</v>
      </c>
      <c r="J220" s="187">
        <v>2.4</v>
      </c>
      <c r="K220" s="246" t="str">
        <f t="shared" si="39"/>
        <v>15/05/2021</v>
      </c>
      <c r="L220" s="148" t="str">
        <f t="shared" si="40"/>
        <v>15/04/2020</v>
      </c>
      <c r="M220" s="186">
        <f t="shared" si="41"/>
        <v>4.3291139240506283E-4</v>
      </c>
      <c r="N220" s="549">
        <f t="shared" si="46"/>
        <v>395</v>
      </c>
      <c r="O220" s="49">
        <f t="shared" si="42"/>
        <v>338</v>
      </c>
      <c r="P220" s="113">
        <f t="shared" si="43"/>
        <v>57</v>
      </c>
      <c r="Q220" s="549">
        <f t="shared" si="44"/>
        <v>2.4246759493670886</v>
      </c>
      <c r="R220" s="186">
        <f t="shared" si="45"/>
        <v>1.5773240506329111</v>
      </c>
      <c r="S220" s="113">
        <f t="shared" si="47"/>
        <v>1.5835439285346586</v>
      </c>
    </row>
    <row r="221" spans="2:19" x14ac:dyDescent="0.35">
      <c r="B221" s="116">
        <v>42718</v>
      </c>
      <c r="C221" s="186">
        <v>4.0650000000000004</v>
      </c>
      <c r="D221" s="344" t="str">
        <f t="shared" si="36"/>
        <v>11/06/2020</v>
      </c>
      <c r="E221" s="433">
        <f t="shared" si="37"/>
        <v>3.4907597535934292</v>
      </c>
      <c r="F221" s="549">
        <f t="shared" si="38"/>
        <v>0</v>
      </c>
      <c r="G221" s="559"/>
      <c r="I221" s="187">
        <v>2.5629999999999997</v>
      </c>
      <c r="J221" s="187">
        <v>2.395</v>
      </c>
      <c r="K221" s="246" t="str">
        <f t="shared" si="39"/>
        <v>15/05/2021</v>
      </c>
      <c r="L221" s="148" t="str">
        <f t="shared" si="40"/>
        <v>15/04/2020</v>
      </c>
      <c r="M221" s="186">
        <f t="shared" si="41"/>
        <v>4.2531645569620177E-4</v>
      </c>
      <c r="N221" s="549">
        <f t="shared" si="46"/>
        <v>395</v>
      </c>
      <c r="O221" s="49">
        <f t="shared" si="42"/>
        <v>338</v>
      </c>
      <c r="P221" s="113">
        <f t="shared" si="43"/>
        <v>57</v>
      </c>
      <c r="Q221" s="549">
        <f t="shared" si="44"/>
        <v>2.4192430379746837</v>
      </c>
      <c r="R221" s="186">
        <f t="shared" si="45"/>
        <v>1.6457569620253167</v>
      </c>
      <c r="S221" s="113">
        <f t="shared" si="47"/>
        <v>1.6525282519704421</v>
      </c>
    </row>
    <row r="222" spans="2:19" x14ac:dyDescent="0.35">
      <c r="B222" s="116">
        <v>42719</v>
      </c>
      <c r="C222" s="186">
        <v>4.1139999999999999</v>
      </c>
      <c r="D222" s="344" t="str">
        <f t="shared" si="36"/>
        <v>11/06/2020</v>
      </c>
      <c r="E222" s="433">
        <f t="shared" si="37"/>
        <v>3.4880219028062971</v>
      </c>
      <c r="F222" s="549">
        <f t="shared" si="38"/>
        <v>0</v>
      </c>
      <c r="G222" s="559"/>
      <c r="I222" s="187">
        <v>2.6509999999999998</v>
      </c>
      <c r="J222" s="187">
        <v>2.4790000000000001</v>
      </c>
      <c r="K222" s="246" t="str">
        <f t="shared" si="39"/>
        <v>15/05/2021</v>
      </c>
      <c r="L222" s="148" t="str">
        <f t="shared" si="40"/>
        <v>15/04/2020</v>
      </c>
      <c r="M222" s="186">
        <f t="shared" si="41"/>
        <v>4.3544303797468279E-4</v>
      </c>
      <c r="N222" s="549">
        <f t="shared" si="46"/>
        <v>395</v>
      </c>
      <c r="O222" s="49">
        <f t="shared" si="42"/>
        <v>338</v>
      </c>
      <c r="P222" s="113">
        <f t="shared" si="43"/>
        <v>57</v>
      </c>
      <c r="Q222" s="549">
        <f t="shared" si="44"/>
        <v>2.503820253164557</v>
      </c>
      <c r="R222" s="186">
        <f t="shared" si="45"/>
        <v>1.6101797468354428</v>
      </c>
      <c r="S222" s="113">
        <f t="shared" si="47"/>
        <v>1.6166614438782423</v>
      </c>
    </row>
    <row r="223" spans="2:19" x14ac:dyDescent="0.35">
      <c r="B223" s="116">
        <v>42720</v>
      </c>
      <c r="C223" s="186">
        <v>4.0670000000000002</v>
      </c>
      <c r="D223" s="344" t="str">
        <f t="shared" si="36"/>
        <v>11/06/2020</v>
      </c>
      <c r="E223" s="433">
        <f t="shared" si="37"/>
        <v>3.485284052019165</v>
      </c>
      <c r="F223" s="549">
        <f t="shared" si="38"/>
        <v>0</v>
      </c>
      <c r="G223" s="559"/>
      <c r="I223" s="187">
        <v>2.6669999999999998</v>
      </c>
      <c r="J223" s="187">
        <v>2.488</v>
      </c>
      <c r="K223" s="246" t="str">
        <f t="shared" si="39"/>
        <v>15/05/2021</v>
      </c>
      <c r="L223" s="148" t="str">
        <f t="shared" si="40"/>
        <v>15/04/2020</v>
      </c>
      <c r="M223" s="186">
        <f t="shared" si="41"/>
        <v>4.5316455696202488E-4</v>
      </c>
      <c r="N223" s="549">
        <f t="shared" si="46"/>
        <v>395</v>
      </c>
      <c r="O223" s="49">
        <f t="shared" si="42"/>
        <v>338</v>
      </c>
      <c r="P223" s="113">
        <f t="shared" si="43"/>
        <v>57</v>
      </c>
      <c r="Q223" s="549">
        <f t="shared" si="44"/>
        <v>2.5138303797468353</v>
      </c>
      <c r="R223" s="186">
        <f t="shared" si="45"/>
        <v>1.5531696202531649</v>
      </c>
      <c r="S223" s="113">
        <f t="shared" si="47"/>
        <v>1.5592004599263687</v>
      </c>
    </row>
    <row r="224" spans="2:19" x14ac:dyDescent="0.35">
      <c r="B224" s="116">
        <v>42723</v>
      </c>
      <c r="C224" s="186">
        <v>4.0759999999999996</v>
      </c>
      <c r="D224" s="344" t="str">
        <f t="shared" si="36"/>
        <v>11/06/2020</v>
      </c>
      <c r="E224" s="433">
        <f t="shared" si="37"/>
        <v>3.4770704996577688</v>
      </c>
      <c r="F224" s="549">
        <f t="shared" si="38"/>
        <v>0</v>
      </c>
      <c r="G224" s="559"/>
      <c r="I224" s="187">
        <v>2.714</v>
      </c>
      <c r="J224" s="187">
        <v>2.5230000000000001</v>
      </c>
      <c r="K224" s="246" t="str">
        <f t="shared" si="39"/>
        <v>15/05/2021</v>
      </c>
      <c r="L224" s="148" t="str">
        <f t="shared" si="40"/>
        <v>15/04/2020</v>
      </c>
      <c r="M224" s="186">
        <f t="shared" si="41"/>
        <v>4.8354430379746795E-4</v>
      </c>
      <c r="N224" s="549">
        <f t="shared" si="46"/>
        <v>395</v>
      </c>
      <c r="O224" s="49">
        <f t="shared" si="42"/>
        <v>338</v>
      </c>
      <c r="P224" s="113">
        <f t="shared" si="43"/>
        <v>57</v>
      </c>
      <c r="Q224" s="549">
        <f t="shared" si="44"/>
        <v>2.5505620253164558</v>
      </c>
      <c r="R224" s="186">
        <f t="shared" si="45"/>
        <v>1.5254379746835438</v>
      </c>
      <c r="S224" s="113">
        <f t="shared" si="47"/>
        <v>1.5312553772200532</v>
      </c>
    </row>
    <row r="225" spans="2:19" x14ac:dyDescent="0.35">
      <c r="B225" s="116">
        <v>42724</v>
      </c>
      <c r="C225" s="186">
        <v>4.0860000000000003</v>
      </c>
      <c r="D225" s="344" t="str">
        <f t="shared" si="36"/>
        <v>11/06/2020</v>
      </c>
      <c r="E225" s="433">
        <f t="shared" si="37"/>
        <v>3.4743326488706368</v>
      </c>
      <c r="F225" s="549">
        <f t="shared" si="38"/>
        <v>0</v>
      </c>
      <c r="G225" s="559"/>
      <c r="I225" s="187">
        <v>2.7210000000000001</v>
      </c>
      <c r="J225" s="187">
        <v>2.5249999999999999</v>
      </c>
      <c r="K225" s="246" t="str">
        <f t="shared" si="39"/>
        <v>15/05/2021</v>
      </c>
      <c r="L225" s="148" t="str">
        <f t="shared" si="40"/>
        <v>15/04/2020</v>
      </c>
      <c r="M225" s="186">
        <f t="shared" si="41"/>
        <v>4.9620253164557007E-4</v>
      </c>
      <c r="N225" s="549">
        <f t="shared" si="46"/>
        <v>395</v>
      </c>
      <c r="O225" s="49">
        <f t="shared" si="42"/>
        <v>338</v>
      </c>
      <c r="P225" s="113">
        <f t="shared" si="43"/>
        <v>57</v>
      </c>
      <c r="Q225" s="549">
        <f t="shared" si="44"/>
        <v>2.5532835443037976</v>
      </c>
      <c r="R225" s="186">
        <f t="shared" si="45"/>
        <v>1.5327164556962027</v>
      </c>
      <c r="S225" s="113">
        <f t="shared" si="47"/>
        <v>1.5385895050300968</v>
      </c>
    </row>
    <row r="226" spans="2:19" x14ac:dyDescent="0.35">
      <c r="B226" s="116">
        <v>42725</v>
      </c>
      <c r="C226" s="186">
        <v>4.1280000000000001</v>
      </c>
      <c r="D226" s="344" t="str">
        <f t="shared" si="36"/>
        <v>11/06/2020</v>
      </c>
      <c r="E226" s="433">
        <f t="shared" si="37"/>
        <v>3.4715947980835042</v>
      </c>
      <c r="F226" s="549">
        <f t="shared" si="38"/>
        <v>0</v>
      </c>
      <c r="G226" s="559"/>
      <c r="I226" s="187">
        <v>2.7530000000000001</v>
      </c>
      <c r="J226" s="187">
        <v>2.5529999999999999</v>
      </c>
      <c r="K226" s="246" t="str">
        <f t="shared" si="39"/>
        <v>15/05/2021</v>
      </c>
      <c r="L226" s="148" t="str">
        <f t="shared" si="40"/>
        <v>15/04/2020</v>
      </c>
      <c r="M226" s="186">
        <f t="shared" si="41"/>
        <v>5.063291139240511E-4</v>
      </c>
      <c r="N226" s="549">
        <f t="shared" si="46"/>
        <v>395</v>
      </c>
      <c r="O226" s="49">
        <f t="shared" si="42"/>
        <v>338</v>
      </c>
      <c r="P226" s="113">
        <f t="shared" si="43"/>
        <v>57</v>
      </c>
      <c r="Q226" s="549">
        <f t="shared" si="44"/>
        <v>2.5818607594936709</v>
      </c>
      <c r="R226" s="186">
        <f t="shared" si="45"/>
        <v>1.5461392405063292</v>
      </c>
      <c r="S226" s="113">
        <f t="shared" si="47"/>
        <v>1.5521156068839081</v>
      </c>
    </row>
    <row r="227" spans="2:19" x14ac:dyDescent="0.35">
      <c r="B227" s="116">
        <v>42726</v>
      </c>
      <c r="C227" s="186">
        <v>4.181</v>
      </c>
      <c r="D227" s="344" t="str">
        <f t="shared" si="36"/>
        <v>11/06/2020</v>
      </c>
      <c r="E227" s="433">
        <f t="shared" si="37"/>
        <v>3.4688569472963722</v>
      </c>
      <c r="F227" s="549">
        <f t="shared" si="38"/>
        <v>0</v>
      </c>
      <c r="G227" s="559"/>
      <c r="I227" s="187">
        <v>2.762</v>
      </c>
      <c r="J227" s="187">
        <v>2.5649999999999999</v>
      </c>
      <c r="K227" s="246" t="str">
        <f t="shared" si="39"/>
        <v>15/05/2021</v>
      </c>
      <c r="L227" s="148" t="str">
        <f t="shared" si="40"/>
        <v>15/04/2020</v>
      </c>
      <c r="M227" s="186">
        <f t="shared" si="41"/>
        <v>4.9873417721519003E-4</v>
      </c>
      <c r="N227" s="549">
        <f t="shared" si="46"/>
        <v>395</v>
      </c>
      <c r="O227" s="49">
        <f t="shared" si="42"/>
        <v>338</v>
      </c>
      <c r="P227" s="113">
        <f t="shared" si="43"/>
        <v>57</v>
      </c>
      <c r="Q227" s="549">
        <f t="shared" si="44"/>
        <v>2.5934278481012658</v>
      </c>
      <c r="R227" s="186">
        <f t="shared" si="45"/>
        <v>1.5875721518987342</v>
      </c>
      <c r="S227" s="113">
        <f t="shared" si="47"/>
        <v>1.5938731152424612</v>
      </c>
    </row>
    <row r="228" spans="2:19" x14ac:dyDescent="0.35">
      <c r="B228" s="116">
        <v>42727</v>
      </c>
      <c r="C228" s="186">
        <v>4.1879999999999997</v>
      </c>
      <c r="D228" s="344" t="str">
        <f t="shared" si="36"/>
        <v>11/06/2020</v>
      </c>
      <c r="E228" s="433">
        <f t="shared" si="37"/>
        <v>3.4661190965092401</v>
      </c>
      <c r="F228" s="549">
        <f t="shared" si="38"/>
        <v>0</v>
      </c>
      <c r="G228" s="559"/>
      <c r="I228" s="187">
        <v>2.8109999999999999</v>
      </c>
      <c r="J228" s="187">
        <v>2.61</v>
      </c>
      <c r="K228" s="246" t="str">
        <f t="shared" si="39"/>
        <v>15/05/2021</v>
      </c>
      <c r="L228" s="148" t="str">
        <f t="shared" si="40"/>
        <v>15/04/2020</v>
      </c>
      <c r="M228" s="186">
        <f t="shared" si="41"/>
        <v>5.0886075949367106E-4</v>
      </c>
      <c r="N228" s="549">
        <f t="shared" si="46"/>
        <v>395</v>
      </c>
      <c r="O228" s="49">
        <f t="shared" si="42"/>
        <v>338</v>
      </c>
      <c r="P228" s="113">
        <f t="shared" si="43"/>
        <v>57</v>
      </c>
      <c r="Q228" s="549">
        <f t="shared" si="44"/>
        <v>2.639005063291139</v>
      </c>
      <c r="R228" s="186">
        <f t="shared" si="45"/>
        <v>1.5489949367088607</v>
      </c>
      <c r="S228" s="113">
        <f t="shared" si="47"/>
        <v>1.5549933999937426</v>
      </c>
    </row>
    <row r="229" spans="2:19" x14ac:dyDescent="0.35">
      <c r="B229" s="116">
        <v>42730</v>
      </c>
      <c r="C229" s="186" t="s">
        <v>437</v>
      </c>
      <c r="D229" s="344" t="str">
        <f t="shared" si="36"/>
        <v>11/06/2020</v>
      </c>
      <c r="E229" s="433" t="str">
        <f t="shared" si="37"/>
        <v/>
      </c>
      <c r="F229" s="549">
        <f t="shared" si="38"/>
        <v>0</v>
      </c>
      <c r="G229" s="559"/>
      <c r="I229" s="187" t="s">
        <v>437</v>
      </c>
      <c r="J229" s="187" t="s">
        <v>437</v>
      </c>
      <c r="K229" s="246" t="str">
        <f t="shared" si="39"/>
        <v>15/05/2021</v>
      </c>
      <c r="L229" s="148" t="str">
        <f t="shared" si="40"/>
        <v>15/04/2020</v>
      </c>
      <c r="M229" s="186" t="str">
        <f t="shared" si="41"/>
        <v/>
      </c>
      <c r="N229" s="549">
        <f t="shared" si="46"/>
        <v>395</v>
      </c>
      <c r="O229" s="49">
        <f t="shared" si="42"/>
        <v>338</v>
      </c>
      <c r="P229" s="113">
        <f t="shared" si="43"/>
        <v>57</v>
      </c>
      <c r="Q229" s="549" t="str">
        <f t="shared" si="44"/>
        <v/>
      </c>
      <c r="R229" s="186" t="str">
        <f t="shared" si="45"/>
        <v/>
      </c>
      <c r="S229" s="113" t="str">
        <f t="shared" si="47"/>
        <v/>
      </c>
    </row>
    <row r="230" spans="2:19" x14ac:dyDescent="0.35">
      <c r="B230" s="116">
        <v>42731</v>
      </c>
      <c r="C230" s="186" t="s">
        <v>437</v>
      </c>
      <c r="D230" s="344" t="str">
        <f t="shared" si="36"/>
        <v>11/06/2020</v>
      </c>
      <c r="E230" s="433" t="str">
        <f t="shared" si="37"/>
        <v/>
      </c>
      <c r="F230" s="549">
        <f t="shared" si="38"/>
        <v>0</v>
      </c>
      <c r="G230" s="559"/>
      <c r="I230" s="187" t="s">
        <v>437</v>
      </c>
      <c r="J230" s="187" t="s">
        <v>437</v>
      </c>
      <c r="K230" s="246" t="str">
        <f t="shared" si="39"/>
        <v>15/05/2021</v>
      </c>
      <c r="L230" s="148" t="str">
        <f t="shared" si="40"/>
        <v>15/04/2020</v>
      </c>
      <c r="M230" s="186" t="str">
        <f t="shared" si="41"/>
        <v/>
      </c>
      <c r="N230" s="549">
        <f t="shared" si="46"/>
        <v>395</v>
      </c>
      <c r="O230" s="49">
        <f t="shared" si="42"/>
        <v>338</v>
      </c>
      <c r="P230" s="113">
        <f t="shared" si="43"/>
        <v>57</v>
      </c>
      <c r="Q230" s="549" t="str">
        <f t="shared" si="44"/>
        <v/>
      </c>
      <c r="R230" s="186" t="str">
        <f t="shared" si="45"/>
        <v/>
      </c>
      <c r="S230" s="113" t="str">
        <f t="shared" si="47"/>
        <v/>
      </c>
    </row>
    <row r="231" spans="2:19" x14ac:dyDescent="0.35">
      <c r="B231" s="116">
        <v>42732</v>
      </c>
      <c r="C231" s="186">
        <v>4.2030000000000003</v>
      </c>
      <c r="D231" s="344" t="str">
        <f t="shared" si="36"/>
        <v>11/06/2020</v>
      </c>
      <c r="E231" s="433">
        <f t="shared" si="37"/>
        <v>3.4524298425735798</v>
      </c>
      <c r="F231" s="549">
        <f t="shared" si="38"/>
        <v>0</v>
      </c>
      <c r="G231" s="559"/>
      <c r="I231" s="187">
        <v>2.8140000000000001</v>
      </c>
      <c r="J231" s="187">
        <v>2.6219999999999999</v>
      </c>
      <c r="K231" s="246" t="str">
        <f t="shared" si="39"/>
        <v>15/05/2021</v>
      </c>
      <c r="L231" s="148" t="str">
        <f t="shared" si="40"/>
        <v>15/04/2020</v>
      </c>
      <c r="M231" s="186">
        <f t="shared" si="41"/>
        <v>4.8607594936708905E-4</v>
      </c>
      <c r="N231" s="549">
        <f t="shared" si="46"/>
        <v>395</v>
      </c>
      <c r="O231" s="49">
        <f t="shared" si="42"/>
        <v>338</v>
      </c>
      <c r="P231" s="113">
        <f t="shared" si="43"/>
        <v>57</v>
      </c>
      <c r="Q231" s="549">
        <f t="shared" si="44"/>
        <v>2.6497063291139238</v>
      </c>
      <c r="R231" s="186">
        <f t="shared" si="45"/>
        <v>1.5532936708860765</v>
      </c>
      <c r="S231" s="113">
        <f t="shared" si="47"/>
        <v>1.5593254739560969</v>
      </c>
    </row>
    <row r="232" spans="2:19" x14ac:dyDescent="0.35">
      <c r="B232" s="116">
        <v>42733</v>
      </c>
      <c r="C232" s="186">
        <v>4.1550000000000002</v>
      </c>
      <c r="D232" s="344" t="str">
        <f t="shared" si="36"/>
        <v>11/06/2020</v>
      </c>
      <c r="E232" s="433">
        <f t="shared" si="37"/>
        <v>3.4496919917864477</v>
      </c>
      <c r="F232" s="549">
        <f t="shared" si="38"/>
        <v>0</v>
      </c>
      <c r="G232" s="559"/>
      <c r="I232" s="187">
        <v>2.7359999999999998</v>
      </c>
      <c r="J232" s="187">
        <v>2.5449999999999999</v>
      </c>
      <c r="K232" s="246" t="str">
        <f t="shared" si="39"/>
        <v>15/05/2021</v>
      </c>
      <c r="L232" s="148" t="str">
        <f t="shared" si="40"/>
        <v>15/04/2020</v>
      </c>
      <c r="M232" s="186">
        <f t="shared" si="41"/>
        <v>4.8354430379746795E-4</v>
      </c>
      <c r="N232" s="549">
        <f t="shared" si="46"/>
        <v>395</v>
      </c>
      <c r="O232" s="49">
        <f t="shared" si="42"/>
        <v>338</v>
      </c>
      <c r="P232" s="113">
        <f t="shared" si="43"/>
        <v>57</v>
      </c>
      <c r="Q232" s="549">
        <f t="shared" si="44"/>
        <v>2.5725620253164556</v>
      </c>
      <c r="R232" s="186">
        <f t="shared" si="45"/>
        <v>1.5824379746835446</v>
      </c>
      <c r="S232" s="113">
        <f t="shared" si="47"/>
        <v>1.5886982495428636</v>
      </c>
    </row>
    <row r="233" spans="2:19" x14ac:dyDescent="0.35">
      <c r="B233" s="116">
        <v>42734</v>
      </c>
      <c r="C233" s="186">
        <v>4.1379999999999999</v>
      </c>
      <c r="D233" s="344" t="str">
        <f t="shared" si="36"/>
        <v>11/06/2020</v>
      </c>
      <c r="E233" s="433">
        <f t="shared" si="37"/>
        <v>3.4469541409993156</v>
      </c>
      <c r="F233" s="549">
        <f t="shared" si="38"/>
        <v>0</v>
      </c>
      <c r="G233" s="559"/>
      <c r="I233" s="187">
        <v>2.7</v>
      </c>
      <c r="J233" s="187">
        <v>2.504</v>
      </c>
      <c r="K233" s="246" t="str">
        <f t="shared" si="39"/>
        <v>15/05/2021</v>
      </c>
      <c r="L233" s="148" t="str">
        <f t="shared" si="40"/>
        <v>15/04/2020</v>
      </c>
      <c r="M233" s="186">
        <f t="shared" si="41"/>
        <v>4.9620253164557007E-4</v>
      </c>
      <c r="N233" s="549">
        <f t="shared" si="46"/>
        <v>395</v>
      </c>
      <c r="O233" s="49">
        <f t="shared" si="42"/>
        <v>338</v>
      </c>
      <c r="P233" s="113">
        <f t="shared" si="43"/>
        <v>57</v>
      </c>
      <c r="Q233" s="549">
        <f t="shared" si="44"/>
        <v>2.5322835443037977</v>
      </c>
      <c r="R233" s="186">
        <f t="shared" si="45"/>
        <v>1.6057164556962022</v>
      </c>
      <c r="S233" s="113">
        <f t="shared" si="47"/>
        <v>1.6121622690364212</v>
      </c>
    </row>
    <row r="234" spans="2:19" x14ac:dyDescent="0.35">
      <c r="B234" s="116">
        <v>42737</v>
      </c>
      <c r="C234" s="186" t="s">
        <v>437</v>
      </c>
      <c r="D234" s="344" t="str">
        <f t="shared" si="36"/>
        <v>11/06/2020</v>
      </c>
      <c r="E234" s="433" t="str">
        <f t="shared" si="37"/>
        <v/>
      </c>
      <c r="F234" s="549">
        <f t="shared" si="38"/>
        <v>0</v>
      </c>
      <c r="G234" s="559"/>
      <c r="I234" s="187" t="s">
        <v>437</v>
      </c>
      <c r="J234" s="187" t="s">
        <v>437</v>
      </c>
      <c r="K234" s="246" t="str">
        <f t="shared" si="39"/>
        <v>15/05/2021</v>
      </c>
      <c r="L234" s="148" t="str">
        <f t="shared" si="40"/>
        <v>15/04/2020</v>
      </c>
      <c r="M234" s="186" t="str">
        <f t="shared" si="41"/>
        <v/>
      </c>
      <c r="N234" s="549">
        <f t="shared" si="46"/>
        <v>395</v>
      </c>
      <c r="O234" s="49">
        <f t="shared" si="42"/>
        <v>338</v>
      </c>
      <c r="P234" s="113">
        <f t="shared" si="43"/>
        <v>57</v>
      </c>
      <c r="Q234" s="549" t="str">
        <f t="shared" si="44"/>
        <v/>
      </c>
      <c r="R234" s="186" t="str">
        <f t="shared" si="45"/>
        <v/>
      </c>
      <c r="S234" s="113" t="str">
        <f t="shared" si="47"/>
        <v/>
      </c>
    </row>
    <row r="235" spans="2:19" x14ac:dyDescent="0.35">
      <c r="B235" s="116">
        <v>42738</v>
      </c>
      <c r="C235" s="186" t="s">
        <v>437</v>
      </c>
      <c r="D235" s="344" t="str">
        <f t="shared" si="36"/>
        <v>11/06/2020</v>
      </c>
      <c r="E235" s="433" t="str">
        <f t="shared" si="37"/>
        <v/>
      </c>
      <c r="F235" s="549">
        <f t="shared" si="38"/>
        <v>0</v>
      </c>
      <c r="G235" s="559"/>
      <c r="I235" s="187" t="s">
        <v>437</v>
      </c>
      <c r="J235" s="187" t="s">
        <v>437</v>
      </c>
      <c r="K235" s="246" t="str">
        <f t="shared" si="39"/>
        <v>15/05/2021</v>
      </c>
      <c r="L235" s="148" t="str">
        <f t="shared" si="40"/>
        <v>15/04/2020</v>
      </c>
      <c r="M235" s="186" t="str">
        <f t="shared" si="41"/>
        <v/>
      </c>
      <c r="N235" s="549">
        <f t="shared" si="46"/>
        <v>395</v>
      </c>
      <c r="O235" s="49">
        <f t="shared" si="42"/>
        <v>338</v>
      </c>
      <c r="P235" s="113">
        <f t="shared" si="43"/>
        <v>57</v>
      </c>
      <c r="Q235" s="549" t="str">
        <f t="shared" si="44"/>
        <v/>
      </c>
      <c r="R235" s="186" t="str">
        <f t="shared" si="45"/>
        <v/>
      </c>
      <c r="S235" s="113" t="str">
        <f t="shared" si="47"/>
        <v/>
      </c>
    </row>
    <row r="236" spans="2:19" x14ac:dyDescent="0.35">
      <c r="B236" s="116">
        <v>42739</v>
      </c>
      <c r="C236" s="186">
        <v>4.0860000000000003</v>
      </c>
      <c r="D236" s="344" t="str">
        <f t="shared" si="36"/>
        <v>11/06/2020</v>
      </c>
      <c r="E236" s="433">
        <f t="shared" si="37"/>
        <v>3.4332648870636548</v>
      </c>
      <c r="F236" s="549">
        <f t="shared" si="38"/>
        <v>0</v>
      </c>
      <c r="G236" s="559"/>
      <c r="I236" s="187">
        <v>2.677</v>
      </c>
      <c r="J236" s="187">
        <v>2.488</v>
      </c>
      <c r="K236" s="246" t="str">
        <f t="shared" si="39"/>
        <v>15/05/2021</v>
      </c>
      <c r="L236" s="148" t="str">
        <f t="shared" si="40"/>
        <v>15/04/2020</v>
      </c>
      <c r="M236" s="186">
        <f t="shared" si="41"/>
        <v>4.7848101265822798E-4</v>
      </c>
      <c r="N236" s="549">
        <f t="shared" si="46"/>
        <v>395</v>
      </c>
      <c r="O236" s="49">
        <f t="shared" si="42"/>
        <v>338</v>
      </c>
      <c r="P236" s="113">
        <f t="shared" si="43"/>
        <v>57</v>
      </c>
      <c r="Q236" s="549">
        <f t="shared" si="44"/>
        <v>2.5152734177215188</v>
      </c>
      <c r="R236" s="186">
        <f t="shared" si="45"/>
        <v>1.5707265822784815</v>
      </c>
      <c r="S236" s="113">
        <f t="shared" si="47"/>
        <v>1.5768945372691912</v>
      </c>
    </row>
    <row r="237" spans="2:19" x14ac:dyDescent="0.35">
      <c r="B237" s="116">
        <v>42740</v>
      </c>
      <c r="C237" s="186">
        <v>4.0140000000000002</v>
      </c>
      <c r="D237" s="344" t="str">
        <f t="shared" si="36"/>
        <v>11/06/2020</v>
      </c>
      <c r="E237" s="433">
        <f t="shared" si="37"/>
        <v>3.4305270362765228</v>
      </c>
      <c r="F237" s="549">
        <f t="shared" si="38"/>
        <v>0</v>
      </c>
      <c r="G237" s="559"/>
      <c r="I237" s="187">
        <v>2.61</v>
      </c>
      <c r="J237" s="187">
        <v>2.4220000000000002</v>
      </c>
      <c r="K237" s="246" t="str">
        <f t="shared" si="39"/>
        <v>15/05/2021</v>
      </c>
      <c r="L237" s="148" t="str">
        <f t="shared" si="40"/>
        <v>15/04/2020</v>
      </c>
      <c r="M237" s="186">
        <f t="shared" si="41"/>
        <v>4.7594936708860689E-4</v>
      </c>
      <c r="N237" s="549">
        <f t="shared" si="46"/>
        <v>395</v>
      </c>
      <c r="O237" s="49">
        <f t="shared" si="42"/>
        <v>338</v>
      </c>
      <c r="P237" s="113">
        <f t="shared" si="43"/>
        <v>57</v>
      </c>
      <c r="Q237" s="549">
        <f t="shared" si="44"/>
        <v>2.4491291139240507</v>
      </c>
      <c r="R237" s="186">
        <f t="shared" si="45"/>
        <v>1.5648708860759495</v>
      </c>
      <c r="S237" s="113">
        <f t="shared" si="47"/>
        <v>1.5709929383011634</v>
      </c>
    </row>
    <row r="238" spans="2:19" x14ac:dyDescent="0.35">
      <c r="B238" s="116">
        <v>42741</v>
      </c>
      <c r="C238" s="186">
        <v>4.032</v>
      </c>
      <c r="D238" s="344" t="str">
        <f t="shared" si="36"/>
        <v>11/06/2020</v>
      </c>
      <c r="E238" s="433">
        <f t="shared" si="37"/>
        <v>3.4277891854893907</v>
      </c>
      <c r="F238" s="549">
        <f t="shared" si="38"/>
        <v>0</v>
      </c>
      <c r="G238" s="559"/>
      <c r="I238" s="187">
        <v>2.5859999999999999</v>
      </c>
      <c r="J238" s="187">
        <v>2.4140000000000001</v>
      </c>
      <c r="K238" s="246" t="str">
        <f t="shared" si="39"/>
        <v>15/05/2021</v>
      </c>
      <c r="L238" s="148" t="str">
        <f t="shared" si="40"/>
        <v>15/04/2020</v>
      </c>
      <c r="M238" s="186">
        <f t="shared" si="41"/>
        <v>4.3544303797468279E-4</v>
      </c>
      <c r="N238" s="549">
        <f t="shared" si="46"/>
        <v>395</v>
      </c>
      <c r="O238" s="49">
        <f t="shared" si="42"/>
        <v>338</v>
      </c>
      <c r="P238" s="113">
        <f t="shared" si="43"/>
        <v>57</v>
      </c>
      <c r="Q238" s="549">
        <f t="shared" si="44"/>
        <v>2.4388202531645571</v>
      </c>
      <c r="R238" s="186">
        <f t="shared" si="45"/>
        <v>1.5931797468354429</v>
      </c>
      <c r="S238" s="113">
        <f t="shared" si="47"/>
        <v>1.599525301099769</v>
      </c>
    </row>
    <row r="239" spans="2:19" x14ac:dyDescent="0.35">
      <c r="B239" s="116">
        <v>42744</v>
      </c>
      <c r="C239" s="186">
        <v>4.0380000000000003</v>
      </c>
      <c r="D239" s="344" t="str">
        <f t="shared" si="36"/>
        <v>11/06/2020</v>
      </c>
      <c r="E239" s="433">
        <f t="shared" si="37"/>
        <v>3.4195756331279945</v>
      </c>
      <c r="F239" s="549">
        <f t="shared" si="38"/>
        <v>0</v>
      </c>
      <c r="G239" s="559"/>
      <c r="I239" s="187">
        <v>2.6470000000000002</v>
      </c>
      <c r="J239" s="187">
        <v>2.4649999999999999</v>
      </c>
      <c r="K239" s="246" t="str">
        <f t="shared" si="39"/>
        <v>15/05/2021</v>
      </c>
      <c r="L239" s="148" t="str">
        <f t="shared" si="40"/>
        <v>15/04/2020</v>
      </c>
      <c r="M239" s="186">
        <f t="shared" si="41"/>
        <v>4.6075949367088703E-4</v>
      </c>
      <c r="N239" s="549">
        <f t="shared" si="46"/>
        <v>395</v>
      </c>
      <c r="O239" s="49">
        <f t="shared" si="42"/>
        <v>338</v>
      </c>
      <c r="P239" s="113">
        <f t="shared" si="43"/>
        <v>57</v>
      </c>
      <c r="Q239" s="549">
        <f t="shared" si="44"/>
        <v>2.4912632911392403</v>
      </c>
      <c r="R239" s="186">
        <f t="shared" si="45"/>
        <v>1.54673670886076</v>
      </c>
      <c r="S239" s="113">
        <f t="shared" si="47"/>
        <v>1.5527176949771127</v>
      </c>
    </row>
    <row r="240" spans="2:19" x14ac:dyDescent="0.35">
      <c r="B240" s="116">
        <v>42745</v>
      </c>
      <c r="C240" s="186">
        <v>4.016</v>
      </c>
      <c r="D240" s="344" t="str">
        <f t="shared" si="36"/>
        <v>11/06/2020</v>
      </c>
      <c r="E240" s="433">
        <f t="shared" si="37"/>
        <v>3.4168377823408624</v>
      </c>
      <c r="F240" s="549">
        <f t="shared" si="38"/>
        <v>0</v>
      </c>
      <c r="G240" s="559"/>
      <c r="I240" s="187">
        <v>2.5960000000000001</v>
      </c>
      <c r="J240" s="187">
        <v>2.4209999999999998</v>
      </c>
      <c r="K240" s="246" t="str">
        <f t="shared" si="39"/>
        <v>15/05/2021</v>
      </c>
      <c r="L240" s="148" t="str">
        <f t="shared" si="40"/>
        <v>15/04/2020</v>
      </c>
      <c r="M240" s="186">
        <f t="shared" si="41"/>
        <v>4.43037974683545E-4</v>
      </c>
      <c r="N240" s="549">
        <f t="shared" si="46"/>
        <v>395</v>
      </c>
      <c r="O240" s="49">
        <f t="shared" si="42"/>
        <v>338</v>
      </c>
      <c r="P240" s="113">
        <f t="shared" si="43"/>
        <v>57</v>
      </c>
      <c r="Q240" s="549">
        <f t="shared" si="44"/>
        <v>2.4462531645569618</v>
      </c>
      <c r="R240" s="186">
        <f t="shared" si="45"/>
        <v>1.5697468354430382</v>
      </c>
      <c r="S240" s="113">
        <f t="shared" si="47"/>
        <v>1.5759070982614753</v>
      </c>
    </row>
    <row r="241" spans="2:19" x14ac:dyDescent="0.35">
      <c r="B241" s="116">
        <v>42746</v>
      </c>
      <c r="C241" s="186">
        <v>4.0209999999999999</v>
      </c>
      <c r="D241" s="344" t="str">
        <f t="shared" si="36"/>
        <v>11/06/2020</v>
      </c>
      <c r="E241" s="433">
        <f t="shared" si="37"/>
        <v>3.4140999315537304</v>
      </c>
      <c r="F241" s="549">
        <f t="shared" si="38"/>
        <v>0</v>
      </c>
      <c r="G241" s="559"/>
      <c r="I241" s="187">
        <v>2.593</v>
      </c>
      <c r="J241" s="187">
        <v>2.4289999999999998</v>
      </c>
      <c r="K241" s="246" t="str">
        <f t="shared" si="39"/>
        <v>15/05/2021</v>
      </c>
      <c r="L241" s="148" t="str">
        <f t="shared" si="40"/>
        <v>15/04/2020</v>
      </c>
      <c r="M241" s="186">
        <f t="shared" si="41"/>
        <v>4.1518987341772188E-4</v>
      </c>
      <c r="N241" s="549">
        <f t="shared" si="46"/>
        <v>395</v>
      </c>
      <c r="O241" s="49">
        <f t="shared" si="42"/>
        <v>338</v>
      </c>
      <c r="P241" s="113">
        <f t="shared" si="43"/>
        <v>57</v>
      </c>
      <c r="Q241" s="549">
        <f t="shared" si="44"/>
        <v>2.4526658227848102</v>
      </c>
      <c r="R241" s="186">
        <f t="shared" si="45"/>
        <v>1.5683341772151898</v>
      </c>
      <c r="S241" s="113">
        <f t="shared" si="47"/>
        <v>1.5744833574437456</v>
      </c>
    </row>
    <row r="242" spans="2:19" x14ac:dyDescent="0.35">
      <c r="B242" s="116">
        <v>42747</v>
      </c>
      <c r="C242" s="186">
        <v>3.9820000000000002</v>
      </c>
      <c r="D242" s="344" t="str">
        <f t="shared" si="36"/>
        <v>11/06/2020</v>
      </c>
      <c r="E242" s="433">
        <f t="shared" si="37"/>
        <v>3.4113620807665983</v>
      </c>
      <c r="F242" s="549">
        <f t="shared" si="38"/>
        <v>0</v>
      </c>
      <c r="G242" s="559"/>
      <c r="I242" s="187">
        <v>2.5380000000000003</v>
      </c>
      <c r="J242" s="187">
        <v>2.3820000000000001</v>
      </c>
      <c r="K242" s="246" t="str">
        <f t="shared" si="39"/>
        <v>15/05/2021</v>
      </c>
      <c r="L242" s="148" t="str">
        <f t="shared" si="40"/>
        <v>15/04/2020</v>
      </c>
      <c r="M242" s="186">
        <f t="shared" si="41"/>
        <v>3.9493670886075983E-4</v>
      </c>
      <c r="N242" s="549">
        <f t="shared" si="46"/>
        <v>395</v>
      </c>
      <c r="O242" s="49">
        <f t="shared" si="42"/>
        <v>338</v>
      </c>
      <c r="P242" s="113">
        <f t="shared" si="43"/>
        <v>57</v>
      </c>
      <c r="Q242" s="549">
        <f t="shared" si="44"/>
        <v>2.4045113924050634</v>
      </c>
      <c r="R242" s="186">
        <f t="shared" si="45"/>
        <v>1.5774886075949368</v>
      </c>
      <c r="S242" s="113">
        <f t="shared" si="47"/>
        <v>1.5837097833626856</v>
      </c>
    </row>
    <row r="243" spans="2:19" x14ac:dyDescent="0.35">
      <c r="B243" s="116">
        <v>42748</v>
      </c>
      <c r="C243" s="186">
        <v>4.0170000000000003</v>
      </c>
      <c r="D243" s="344" t="str">
        <f t="shared" si="36"/>
        <v>11/06/2020</v>
      </c>
      <c r="E243" s="433">
        <f t="shared" si="37"/>
        <v>3.4086242299794662</v>
      </c>
      <c r="F243" s="549">
        <f t="shared" si="38"/>
        <v>0</v>
      </c>
      <c r="G243" s="559"/>
      <c r="I243" s="187">
        <v>2.5569999999999999</v>
      </c>
      <c r="J243" s="187">
        <v>2.3980000000000001</v>
      </c>
      <c r="K243" s="246" t="str">
        <f t="shared" si="39"/>
        <v>15/05/2021</v>
      </c>
      <c r="L243" s="148" t="str">
        <f t="shared" si="40"/>
        <v>15/04/2020</v>
      </c>
      <c r="M243" s="186">
        <f t="shared" si="41"/>
        <v>4.0253164556961976E-4</v>
      </c>
      <c r="N243" s="549">
        <f t="shared" si="46"/>
        <v>395</v>
      </c>
      <c r="O243" s="49">
        <f t="shared" si="42"/>
        <v>338</v>
      </c>
      <c r="P243" s="113">
        <f t="shared" si="43"/>
        <v>57</v>
      </c>
      <c r="Q243" s="549">
        <f t="shared" si="44"/>
        <v>2.4209443037974685</v>
      </c>
      <c r="R243" s="186">
        <f t="shared" si="45"/>
        <v>1.5960556962025318</v>
      </c>
      <c r="S243" s="113">
        <f t="shared" si="47"/>
        <v>1.6024241806659623</v>
      </c>
    </row>
    <row r="244" spans="2:19" x14ac:dyDescent="0.35">
      <c r="B244" s="116">
        <v>42751</v>
      </c>
      <c r="C244" s="186">
        <v>4.0069999999999997</v>
      </c>
      <c r="D244" s="344" t="str">
        <f t="shared" si="36"/>
        <v>11/06/2020</v>
      </c>
      <c r="E244" s="433">
        <f t="shared" si="37"/>
        <v>3.40041067761807</v>
      </c>
      <c r="F244" s="549">
        <f t="shared" si="38"/>
        <v>0</v>
      </c>
      <c r="G244" s="559"/>
      <c r="I244" s="187">
        <v>2.5670000000000002</v>
      </c>
      <c r="J244" s="187">
        <v>2.407</v>
      </c>
      <c r="K244" s="246" t="str">
        <f t="shared" si="39"/>
        <v>15/05/2021</v>
      </c>
      <c r="L244" s="148" t="str">
        <f t="shared" si="40"/>
        <v>15/04/2020</v>
      </c>
      <c r="M244" s="186">
        <f t="shared" si="41"/>
        <v>4.0506329113924086E-4</v>
      </c>
      <c r="N244" s="549">
        <f t="shared" si="46"/>
        <v>395</v>
      </c>
      <c r="O244" s="49">
        <f t="shared" si="42"/>
        <v>338</v>
      </c>
      <c r="P244" s="113">
        <f t="shared" si="43"/>
        <v>57</v>
      </c>
      <c r="Q244" s="549">
        <f t="shared" si="44"/>
        <v>2.4300886075949366</v>
      </c>
      <c r="R244" s="186">
        <f t="shared" si="45"/>
        <v>1.5769113924050631</v>
      </c>
      <c r="S244" s="113">
        <f t="shared" si="47"/>
        <v>1.5831280162538208</v>
      </c>
    </row>
    <row r="245" spans="2:19" x14ac:dyDescent="0.35">
      <c r="B245" s="116">
        <v>42752</v>
      </c>
      <c r="C245" s="186">
        <v>4.0019999999999998</v>
      </c>
      <c r="D245" s="344" t="str">
        <f t="shared" si="36"/>
        <v>11/06/2020</v>
      </c>
      <c r="E245" s="433">
        <f t="shared" si="37"/>
        <v>3.3976728268309375</v>
      </c>
      <c r="F245" s="549">
        <f t="shared" si="38"/>
        <v>0</v>
      </c>
      <c r="G245" s="559"/>
      <c r="I245" s="187">
        <v>2.5590000000000002</v>
      </c>
      <c r="J245" s="187">
        <v>2.4</v>
      </c>
      <c r="K245" s="246" t="str">
        <f t="shared" si="39"/>
        <v>15/05/2021</v>
      </c>
      <c r="L245" s="148" t="str">
        <f t="shared" si="40"/>
        <v>15/04/2020</v>
      </c>
      <c r="M245" s="186">
        <f t="shared" si="41"/>
        <v>4.025316455696209E-4</v>
      </c>
      <c r="N245" s="549">
        <f t="shared" si="46"/>
        <v>395</v>
      </c>
      <c r="O245" s="49">
        <f t="shared" si="42"/>
        <v>338</v>
      </c>
      <c r="P245" s="113">
        <f t="shared" si="43"/>
        <v>57</v>
      </c>
      <c r="Q245" s="549">
        <f t="shared" si="44"/>
        <v>2.4229443037974683</v>
      </c>
      <c r="R245" s="186">
        <f t="shared" si="45"/>
        <v>1.5790556962025315</v>
      </c>
      <c r="S245" s="113">
        <f t="shared" si="47"/>
        <v>1.5852892384318196</v>
      </c>
    </row>
    <row r="246" spans="2:19" x14ac:dyDescent="0.35">
      <c r="B246" s="116">
        <v>42753</v>
      </c>
      <c r="C246" s="186">
        <v>4.048</v>
      </c>
      <c r="D246" s="344" t="str">
        <f t="shared" si="36"/>
        <v>11/06/2020</v>
      </c>
      <c r="E246" s="433">
        <f t="shared" si="37"/>
        <v>3.3949349760438055</v>
      </c>
      <c r="F246" s="549">
        <f t="shared" si="38"/>
        <v>0</v>
      </c>
      <c r="G246" s="559"/>
      <c r="I246" s="187">
        <v>2.5609999999999999</v>
      </c>
      <c r="J246" s="187">
        <v>2.4079999999999999</v>
      </c>
      <c r="K246" s="246" t="str">
        <f t="shared" si="39"/>
        <v>15/05/2021</v>
      </c>
      <c r="L246" s="148" t="str">
        <f t="shared" si="40"/>
        <v>15/04/2020</v>
      </c>
      <c r="M246" s="186">
        <f t="shared" si="41"/>
        <v>3.8734177215189882E-4</v>
      </c>
      <c r="N246" s="549">
        <f t="shared" si="46"/>
        <v>395</v>
      </c>
      <c r="O246" s="49">
        <f t="shared" si="42"/>
        <v>338</v>
      </c>
      <c r="P246" s="113">
        <f t="shared" si="43"/>
        <v>57</v>
      </c>
      <c r="Q246" s="549">
        <f t="shared" si="44"/>
        <v>2.4300784810126581</v>
      </c>
      <c r="R246" s="186">
        <f t="shared" si="45"/>
        <v>1.6179215189873419</v>
      </c>
      <c r="S246" s="113">
        <f t="shared" si="47"/>
        <v>1.6244656940913149</v>
      </c>
    </row>
    <row r="247" spans="2:19" x14ac:dyDescent="0.35">
      <c r="B247" s="116">
        <v>42754</v>
      </c>
      <c r="C247" s="186">
        <v>4.0629999999999997</v>
      </c>
      <c r="D247" s="344" t="str">
        <f t="shared" si="36"/>
        <v>11/06/2020</v>
      </c>
      <c r="E247" s="433">
        <f t="shared" si="37"/>
        <v>3.3921971252566734</v>
      </c>
      <c r="F247" s="549">
        <f t="shared" si="38"/>
        <v>0</v>
      </c>
      <c r="G247" s="559"/>
      <c r="I247" s="187">
        <v>2.63</v>
      </c>
      <c r="J247" s="187">
        <v>2.4699999999999998</v>
      </c>
      <c r="K247" s="246" t="str">
        <f t="shared" si="39"/>
        <v>15/05/2021</v>
      </c>
      <c r="L247" s="148" t="str">
        <f t="shared" si="40"/>
        <v>15/04/2020</v>
      </c>
      <c r="M247" s="186">
        <f t="shared" si="41"/>
        <v>4.0506329113924086E-4</v>
      </c>
      <c r="N247" s="549">
        <f t="shared" si="46"/>
        <v>395</v>
      </c>
      <c r="O247" s="49">
        <f t="shared" si="42"/>
        <v>338</v>
      </c>
      <c r="P247" s="113">
        <f t="shared" si="43"/>
        <v>57</v>
      </c>
      <c r="Q247" s="549">
        <f t="shared" si="44"/>
        <v>2.4930886075949363</v>
      </c>
      <c r="R247" s="186">
        <f t="shared" si="45"/>
        <v>1.5699113924050634</v>
      </c>
      <c r="S247" s="113">
        <f t="shared" si="47"/>
        <v>1.5760729468550894</v>
      </c>
    </row>
    <row r="248" spans="2:19" x14ac:dyDescent="0.35">
      <c r="B248" s="116">
        <v>42755</v>
      </c>
      <c r="C248" s="186">
        <v>4.056</v>
      </c>
      <c r="D248" s="344" t="str">
        <f t="shared" si="36"/>
        <v>11/06/2020</v>
      </c>
      <c r="E248" s="433">
        <f t="shared" si="37"/>
        <v>3.3894592744695413</v>
      </c>
      <c r="F248" s="549">
        <f t="shared" si="38"/>
        <v>0</v>
      </c>
      <c r="G248" s="559"/>
      <c r="I248" s="187">
        <v>2.6760000000000002</v>
      </c>
      <c r="J248" s="187">
        <v>2.5</v>
      </c>
      <c r="K248" s="246" t="str">
        <f t="shared" si="39"/>
        <v>15/05/2021</v>
      </c>
      <c r="L248" s="148" t="str">
        <f t="shared" si="40"/>
        <v>15/04/2020</v>
      </c>
      <c r="M248" s="186">
        <f t="shared" si="41"/>
        <v>4.4556962025316495E-4</v>
      </c>
      <c r="N248" s="549">
        <f t="shared" si="46"/>
        <v>395</v>
      </c>
      <c r="O248" s="49">
        <f t="shared" si="42"/>
        <v>338</v>
      </c>
      <c r="P248" s="113">
        <f t="shared" si="43"/>
        <v>57</v>
      </c>
      <c r="Q248" s="549">
        <f t="shared" si="44"/>
        <v>2.5253974683544302</v>
      </c>
      <c r="R248" s="186">
        <f t="shared" si="45"/>
        <v>1.5306025316455698</v>
      </c>
      <c r="S248" s="113">
        <f t="shared" si="47"/>
        <v>1.5364593919202862</v>
      </c>
    </row>
    <row r="249" spans="2:19" x14ac:dyDescent="0.35">
      <c r="B249" s="116">
        <v>42758</v>
      </c>
      <c r="C249" s="186" t="s">
        <v>437</v>
      </c>
      <c r="D249" s="344" t="str">
        <f t="shared" si="36"/>
        <v>11/06/2020</v>
      </c>
      <c r="E249" s="433" t="str">
        <f t="shared" si="37"/>
        <v/>
      </c>
      <c r="F249" s="549">
        <f t="shared" si="38"/>
        <v>0</v>
      </c>
      <c r="G249" s="559"/>
      <c r="I249" s="187" t="s">
        <v>437</v>
      </c>
      <c r="J249" s="187" t="s">
        <v>437</v>
      </c>
      <c r="K249" s="246" t="str">
        <f t="shared" si="39"/>
        <v>15/05/2021</v>
      </c>
      <c r="L249" s="148" t="str">
        <f t="shared" si="40"/>
        <v>15/04/2020</v>
      </c>
      <c r="M249" s="186" t="str">
        <f t="shared" si="41"/>
        <v/>
      </c>
      <c r="N249" s="549">
        <f t="shared" si="46"/>
        <v>395</v>
      </c>
      <c r="O249" s="49">
        <f t="shared" si="42"/>
        <v>338</v>
      </c>
      <c r="P249" s="113">
        <f t="shared" si="43"/>
        <v>57</v>
      </c>
      <c r="Q249" s="549" t="str">
        <f t="shared" si="44"/>
        <v/>
      </c>
      <c r="R249" s="186" t="str">
        <f t="shared" si="45"/>
        <v/>
      </c>
      <c r="S249" s="113" t="str">
        <f t="shared" si="47"/>
        <v/>
      </c>
    </row>
    <row r="250" spans="2:19" x14ac:dyDescent="0.35">
      <c r="B250" s="116">
        <v>42759</v>
      </c>
      <c r="C250" s="186">
        <v>4.0810000000000004</v>
      </c>
      <c r="D250" s="344" t="str">
        <f t="shared" si="36"/>
        <v>11/06/2020</v>
      </c>
      <c r="E250" s="433">
        <f t="shared" si="37"/>
        <v>3.378507871321013</v>
      </c>
      <c r="F250" s="549">
        <f t="shared" si="38"/>
        <v>0</v>
      </c>
      <c r="G250" s="559"/>
      <c r="I250" s="187">
        <v>2.6429999999999998</v>
      </c>
      <c r="J250" s="187">
        <v>2.484</v>
      </c>
      <c r="K250" s="246" t="str">
        <f t="shared" si="39"/>
        <v>15/05/2021</v>
      </c>
      <c r="L250" s="148" t="str">
        <f t="shared" si="40"/>
        <v>15/04/2020</v>
      </c>
      <c r="M250" s="186">
        <f t="shared" si="41"/>
        <v>4.0253164556961976E-4</v>
      </c>
      <c r="N250" s="549">
        <f t="shared" si="46"/>
        <v>395</v>
      </c>
      <c r="O250" s="49">
        <f t="shared" si="42"/>
        <v>338</v>
      </c>
      <c r="P250" s="113">
        <f t="shared" si="43"/>
        <v>57</v>
      </c>
      <c r="Q250" s="549">
        <f t="shared" si="44"/>
        <v>2.5069443037974684</v>
      </c>
      <c r="R250" s="186">
        <f t="shared" si="45"/>
        <v>1.5740556962025321</v>
      </c>
      <c r="S250" s="113">
        <f t="shared" si="47"/>
        <v>1.5802498245394148</v>
      </c>
    </row>
    <row r="251" spans="2:19" x14ac:dyDescent="0.35">
      <c r="B251" s="116">
        <v>42760</v>
      </c>
      <c r="C251" s="186">
        <v>4.1459999999999999</v>
      </c>
      <c r="D251" s="344" t="str">
        <f t="shared" si="36"/>
        <v>11/06/2020</v>
      </c>
      <c r="E251" s="433">
        <f t="shared" si="37"/>
        <v>3.375770020533881</v>
      </c>
      <c r="F251" s="549">
        <f t="shared" si="38"/>
        <v>0</v>
      </c>
      <c r="G251" s="559"/>
      <c r="I251" s="187">
        <v>2.6790000000000003</v>
      </c>
      <c r="J251" s="187">
        <v>2.504</v>
      </c>
      <c r="K251" s="246" t="str">
        <f t="shared" si="39"/>
        <v>15/05/2021</v>
      </c>
      <c r="L251" s="148" t="str">
        <f t="shared" si="40"/>
        <v>15/04/2020</v>
      </c>
      <c r="M251" s="186">
        <f t="shared" si="41"/>
        <v>4.43037974683545E-4</v>
      </c>
      <c r="N251" s="549">
        <f t="shared" si="46"/>
        <v>395</v>
      </c>
      <c r="O251" s="49">
        <f t="shared" si="42"/>
        <v>338</v>
      </c>
      <c r="P251" s="113">
        <f t="shared" si="43"/>
        <v>57</v>
      </c>
      <c r="Q251" s="549">
        <f t="shared" si="44"/>
        <v>2.529253164556962</v>
      </c>
      <c r="R251" s="186">
        <f t="shared" si="45"/>
        <v>1.6167468354430379</v>
      </c>
      <c r="S251" s="113">
        <f t="shared" si="47"/>
        <v>1.6232815112678045</v>
      </c>
    </row>
    <row r="252" spans="2:19" x14ac:dyDescent="0.35">
      <c r="B252" s="116">
        <v>42761</v>
      </c>
      <c r="C252" s="186">
        <v>4.0860000000000003</v>
      </c>
      <c r="D252" s="344" t="str">
        <f t="shared" si="36"/>
        <v>11/06/2020</v>
      </c>
      <c r="E252" s="433">
        <f t="shared" si="37"/>
        <v>3.3730321697467489</v>
      </c>
      <c r="F252" s="549">
        <f t="shared" si="38"/>
        <v>0</v>
      </c>
      <c r="G252" s="559"/>
      <c r="I252" s="187">
        <v>2.7370000000000001</v>
      </c>
      <c r="J252" s="187">
        <v>2.5609999999999999</v>
      </c>
      <c r="K252" s="246" t="str">
        <f t="shared" si="39"/>
        <v>15/05/2021</v>
      </c>
      <c r="L252" s="148" t="str">
        <f t="shared" si="40"/>
        <v>15/04/2020</v>
      </c>
      <c r="M252" s="186">
        <f t="shared" si="41"/>
        <v>4.4556962025316495E-4</v>
      </c>
      <c r="N252" s="549">
        <f t="shared" si="46"/>
        <v>395</v>
      </c>
      <c r="O252" s="49">
        <f t="shared" si="42"/>
        <v>338</v>
      </c>
      <c r="P252" s="113">
        <f t="shared" si="43"/>
        <v>57</v>
      </c>
      <c r="Q252" s="549">
        <f t="shared" si="44"/>
        <v>2.5863974683544302</v>
      </c>
      <c r="R252" s="186">
        <f t="shared" si="45"/>
        <v>1.4996025316455701</v>
      </c>
      <c r="S252" s="113">
        <f t="shared" si="47"/>
        <v>1.5052245510278617</v>
      </c>
    </row>
    <row r="253" spans="2:19" x14ac:dyDescent="0.35">
      <c r="B253" s="116">
        <v>42762</v>
      </c>
      <c r="C253" s="186">
        <v>4.0970000000000004</v>
      </c>
      <c r="D253" s="344" t="str">
        <f t="shared" si="36"/>
        <v>11/06/2020</v>
      </c>
      <c r="E253" s="433">
        <f t="shared" si="37"/>
        <v>3.3702943189596168</v>
      </c>
      <c r="F253" s="549">
        <f t="shared" si="38"/>
        <v>0</v>
      </c>
      <c r="G253" s="559"/>
      <c r="I253" s="187">
        <v>2.7709999999999999</v>
      </c>
      <c r="J253" s="187">
        <v>2.6040000000000001</v>
      </c>
      <c r="K253" s="246" t="str">
        <f t="shared" si="39"/>
        <v>15/05/2021</v>
      </c>
      <c r="L253" s="148" t="str">
        <f t="shared" si="40"/>
        <v>15/04/2020</v>
      </c>
      <c r="M253" s="186">
        <f t="shared" si="41"/>
        <v>4.2278481012658181E-4</v>
      </c>
      <c r="N253" s="549">
        <f t="shared" si="46"/>
        <v>395</v>
      </c>
      <c r="O253" s="49">
        <f t="shared" si="42"/>
        <v>338</v>
      </c>
      <c r="P253" s="113">
        <f t="shared" si="43"/>
        <v>57</v>
      </c>
      <c r="Q253" s="549">
        <f t="shared" si="44"/>
        <v>2.6280987341772151</v>
      </c>
      <c r="R253" s="186">
        <f t="shared" si="45"/>
        <v>1.4689012658227854</v>
      </c>
      <c r="S253" s="113">
        <f t="shared" si="47"/>
        <v>1.4742954431446353</v>
      </c>
    </row>
    <row r="254" spans="2:19" x14ac:dyDescent="0.35">
      <c r="B254" s="116">
        <v>42765</v>
      </c>
      <c r="C254" s="186" t="s">
        <v>437</v>
      </c>
      <c r="D254" s="344" t="str">
        <f t="shared" si="36"/>
        <v>11/06/2020</v>
      </c>
      <c r="E254" s="433" t="str">
        <f t="shared" si="37"/>
        <v/>
      </c>
      <c r="F254" s="549">
        <f t="shared" si="38"/>
        <v>0</v>
      </c>
      <c r="G254" s="559"/>
      <c r="I254" s="187" t="s">
        <v>437</v>
      </c>
      <c r="J254" s="187" t="s">
        <v>437</v>
      </c>
      <c r="K254" s="246" t="str">
        <f t="shared" si="39"/>
        <v>15/05/2021</v>
      </c>
      <c r="L254" s="148" t="str">
        <f t="shared" si="40"/>
        <v>15/04/2020</v>
      </c>
      <c r="M254" s="186" t="str">
        <f t="shared" si="41"/>
        <v/>
      </c>
      <c r="N254" s="549">
        <f t="shared" si="46"/>
        <v>395</v>
      </c>
      <c r="O254" s="49">
        <f t="shared" si="42"/>
        <v>338</v>
      </c>
      <c r="P254" s="113">
        <f t="shared" si="43"/>
        <v>57</v>
      </c>
      <c r="Q254" s="549" t="str">
        <f t="shared" si="44"/>
        <v/>
      </c>
      <c r="R254" s="186" t="str">
        <f t="shared" si="45"/>
        <v/>
      </c>
      <c r="S254" s="113" t="str">
        <f t="shared" si="47"/>
        <v/>
      </c>
    </row>
    <row r="255" spans="2:19" x14ac:dyDescent="0.35">
      <c r="B255" s="116">
        <v>42766</v>
      </c>
      <c r="C255" s="186">
        <v>4.0869999999999997</v>
      </c>
      <c r="D255" s="344" t="str">
        <f t="shared" si="36"/>
        <v>11/06/2020</v>
      </c>
      <c r="E255" s="433">
        <f t="shared" si="37"/>
        <v>3.3593429158110881</v>
      </c>
      <c r="F255" s="549">
        <f t="shared" si="38"/>
        <v>0</v>
      </c>
      <c r="G255" s="559"/>
      <c r="I255" s="187">
        <v>2.7320000000000002</v>
      </c>
      <c r="J255" s="187">
        <v>2.5489999999999999</v>
      </c>
      <c r="K255" s="246" t="str">
        <f t="shared" si="39"/>
        <v>15/05/2021</v>
      </c>
      <c r="L255" s="148" t="str">
        <f t="shared" si="40"/>
        <v>15/04/2020</v>
      </c>
      <c r="M255" s="186">
        <f t="shared" si="41"/>
        <v>4.6329113924050704E-4</v>
      </c>
      <c r="N255" s="549">
        <f t="shared" si="46"/>
        <v>395</v>
      </c>
      <c r="O255" s="49">
        <f t="shared" si="42"/>
        <v>338</v>
      </c>
      <c r="P255" s="113">
        <f t="shared" si="43"/>
        <v>57</v>
      </c>
      <c r="Q255" s="549">
        <f t="shared" si="44"/>
        <v>2.575407594936709</v>
      </c>
      <c r="R255" s="186">
        <f t="shared" si="45"/>
        <v>1.5115924050632907</v>
      </c>
      <c r="S255" s="113">
        <f t="shared" si="47"/>
        <v>1.5173046840609272</v>
      </c>
    </row>
    <row r="256" spans="2:19" x14ac:dyDescent="0.35">
      <c r="B256" s="116">
        <v>42767</v>
      </c>
      <c r="C256" s="186">
        <v>4.069</v>
      </c>
      <c r="D256" s="344" t="str">
        <f t="shared" si="36"/>
        <v>11/06/2020</v>
      </c>
      <c r="E256" s="433">
        <f t="shared" si="37"/>
        <v>3.3566050650239561</v>
      </c>
      <c r="F256" s="549">
        <f t="shared" si="38"/>
        <v>0</v>
      </c>
      <c r="G256" s="559"/>
      <c r="I256" s="187">
        <v>2.718</v>
      </c>
      <c r="J256" s="187">
        <v>2.5310000000000001</v>
      </c>
      <c r="K256" s="246" t="str">
        <f t="shared" si="39"/>
        <v>15/05/2021</v>
      </c>
      <c r="L256" s="148" t="str">
        <f t="shared" si="40"/>
        <v>15/04/2020</v>
      </c>
      <c r="M256" s="186">
        <f t="shared" si="41"/>
        <v>4.7341772151898693E-4</v>
      </c>
      <c r="N256" s="549">
        <f t="shared" si="46"/>
        <v>395</v>
      </c>
      <c r="O256" s="49">
        <f t="shared" si="42"/>
        <v>338</v>
      </c>
      <c r="P256" s="113">
        <f t="shared" si="43"/>
        <v>57</v>
      </c>
      <c r="Q256" s="549">
        <f t="shared" si="44"/>
        <v>2.5579848101265825</v>
      </c>
      <c r="R256" s="186">
        <f t="shared" si="45"/>
        <v>1.5110151898734174</v>
      </c>
      <c r="S256" s="113">
        <f t="shared" si="47"/>
        <v>1.5167231071334664</v>
      </c>
    </row>
    <row r="257" spans="2:19" x14ac:dyDescent="0.35">
      <c r="B257" s="116">
        <v>42768</v>
      </c>
      <c r="C257" s="186">
        <v>4.0579999999999998</v>
      </c>
      <c r="D257" s="344" t="str">
        <f t="shared" si="36"/>
        <v>11/06/2020</v>
      </c>
      <c r="E257" s="433">
        <f t="shared" si="37"/>
        <v>3.353867214236824</v>
      </c>
      <c r="F257" s="549">
        <f t="shared" si="38"/>
        <v>0</v>
      </c>
      <c r="G257" s="559"/>
      <c r="I257" s="187">
        <v>2.7359999999999998</v>
      </c>
      <c r="J257" s="187">
        <v>2.5449999999999999</v>
      </c>
      <c r="K257" s="246" t="str">
        <f t="shared" si="39"/>
        <v>15/05/2021</v>
      </c>
      <c r="L257" s="148" t="str">
        <f t="shared" si="40"/>
        <v>15/04/2020</v>
      </c>
      <c r="M257" s="186">
        <f t="shared" si="41"/>
        <v>4.8354430379746795E-4</v>
      </c>
      <c r="N257" s="549">
        <f t="shared" si="46"/>
        <v>395</v>
      </c>
      <c r="O257" s="49">
        <f t="shared" si="42"/>
        <v>338</v>
      </c>
      <c r="P257" s="113">
        <f t="shared" si="43"/>
        <v>57</v>
      </c>
      <c r="Q257" s="549">
        <f t="shared" si="44"/>
        <v>2.5725620253164556</v>
      </c>
      <c r="R257" s="186">
        <f t="shared" si="45"/>
        <v>1.4854379746835442</v>
      </c>
      <c r="S257" s="113">
        <f t="shared" si="47"/>
        <v>1.4909542896251349</v>
      </c>
    </row>
    <row r="258" spans="2:19" x14ac:dyDescent="0.35">
      <c r="B258" s="116">
        <v>42769</v>
      </c>
      <c r="C258" s="186">
        <v>4.0119999999999996</v>
      </c>
      <c r="D258" s="344" t="str">
        <f t="shared" si="36"/>
        <v>11/06/2020</v>
      </c>
      <c r="E258" s="433">
        <f t="shared" si="37"/>
        <v>3.3511293634496919</v>
      </c>
      <c r="F258" s="549">
        <f t="shared" si="38"/>
        <v>0</v>
      </c>
      <c r="G258" s="559"/>
      <c r="I258" s="187">
        <v>2.73</v>
      </c>
      <c r="J258" s="187">
        <v>2.536</v>
      </c>
      <c r="K258" s="246" t="str">
        <f t="shared" si="39"/>
        <v>15/05/2021</v>
      </c>
      <c r="L258" s="148" t="str">
        <f t="shared" si="40"/>
        <v>15/04/2020</v>
      </c>
      <c r="M258" s="186">
        <f t="shared" si="41"/>
        <v>4.9113924050632897E-4</v>
      </c>
      <c r="N258" s="549">
        <f t="shared" si="46"/>
        <v>395</v>
      </c>
      <c r="O258" s="49">
        <f t="shared" si="42"/>
        <v>338</v>
      </c>
      <c r="P258" s="113">
        <f t="shared" si="43"/>
        <v>57</v>
      </c>
      <c r="Q258" s="549">
        <f t="shared" si="44"/>
        <v>2.5639949367088608</v>
      </c>
      <c r="R258" s="186">
        <f t="shared" si="45"/>
        <v>1.4480050632911388</v>
      </c>
      <c r="S258" s="113">
        <f t="shared" si="47"/>
        <v>1.4532468599494308</v>
      </c>
    </row>
    <row r="259" spans="2:19" x14ac:dyDescent="0.35">
      <c r="B259" s="116">
        <v>42772</v>
      </c>
      <c r="C259" s="186" t="s">
        <v>437</v>
      </c>
      <c r="D259" s="344" t="str">
        <f t="shared" si="36"/>
        <v>11/06/2020</v>
      </c>
      <c r="E259" s="433" t="str">
        <f t="shared" si="37"/>
        <v/>
      </c>
      <c r="F259" s="549">
        <f t="shared" si="38"/>
        <v>0</v>
      </c>
      <c r="G259" s="559"/>
      <c r="I259" s="187" t="s">
        <v>437</v>
      </c>
      <c r="J259" s="187" t="s">
        <v>437</v>
      </c>
      <c r="K259" s="246" t="str">
        <f t="shared" si="39"/>
        <v>15/05/2021</v>
      </c>
      <c r="L259" s="148" t="str">
        <f t="shared" si="40"/>
        <v>15/04/2020</v>
      </c>
      <c r="M259" s="186" t="str">
        <f t="shared" si="41"/>
        <v/>
      </c>
      <c r="N259" s="549">
        <f t="shared" si="46"/>
        <v>395</v>
      </c>
      <c r="O259" s="49">
        <f t="shared" si="42"/>
        <v>338</v>
      </c>
      <c r="P259" s="113">
        <f t="shared" si="43"/>
        <v>57</v>
      </c>
      <c r="Q259" s="549" t="str">
        <f t="shared" si="44"/>
        <v/>
      </c>
      <c r="R259" s="186" t="str">
        <f t="shared" si="45"/>
        <v/>
      </c>
      <c r="S259" s="113" t="str">
        <f t="shared" si="47"/>
        <v/>
      </c>
    </row>
    <row r="260" spans="2:19" x14ac:dyDescent="0.35">
      <c r="B260" s="116">
        <v>42773</v>
      </c>
      <c r="C260" s="186">
        <v>4.04</v>
      </c>
      <c r="D260" s="344" t="str">
        <f t="shared" si="36"/>
        <v>11/06/2020</v>
      </c>
      <c r="E260" s="433">
        <f t="shared" si="37"/>
        <v>3.3401779603011637</v>
      </c>
      <c r="F260" s="549">
        <f t="shared" si="38"/>
        <v>0</v>
      </c>
      <c r="G260" s="559"/>
      <c r="I260" s="187">
        <v>2.6710000000000003</v>
      </c>
      <c r="J260" s="187">
        <v>2.5110000000000001</v>
      </c>
      <c r="K260" s="246" t="str">
        <f t="shared" si="39"/>
        <v>15/05/2021</v>
      </c>
      <c r="L260" s="148" t="str">
        <f t="shared" si="40"/>
        <v>15/04/2020</v>
      </c>
      <c r="M260" s="186">
        <f t="shared" si="41"/>
        <v>4.0506329113924086E-4</v>
      </c>
      <c r="N260" s="549">
        <f t="shared" si="46"/>
        <v>395</v>
      </c>
      <c r="O260" s="49">
        <f t="shared" si="42"/>
        <v>338</v>
      </c>
      <c r="P260" s="113">
        <f t="shared" si="43"/>
        <v>57</v>
      </c>
      <c r="Q260" s="549">
        <f t="shared" si="44"/>
        <v>2.5340886075949367</v>
      </c>
      <c r="R260" s="186">
        <f t="shared" si="45"/>
        <v>1.5059113924050633</v>
      </c>
      <c r="S260" s="113">
        <f t="shared" si="47"/>
        <v>1.5115808152095012</v>
      </c>
    </row>
    <row r="261" spans="2:19" x14ac:dyDescent="0.35">
      <c r="B261" s="116">
        <v>42774</v>
      </c>
      <c r="C261" s="186">
        <v>4.0759999999999996</v>
      </c>
      <c r="D261" s="344" t="str">
        <f t="shared" si="36"/>
        <v>11/06/2020</v>
      </c>
      <c r="E261" s="433">
        <f t="shared" si="37"/>
        <v>3.3374401095140316</v>
      </c>
      <c r="F261" s="549">
        <f t="shared" si="38"/>
        <v>0</v>
      </c>
      <c r="G261" s="559"/>
      <c r="I261" s="187">
        <v>2.629</v>
      </c>
      <c r="J261" s="187">
        <v>2.4750000000000001</v>
      </c>
      <c r="K261" s="246" t="str">
        <f t="shared" si="39"/>
        <v>15/05/2021</v>
      </c>
      <c r="L261" s="148" t="str">
        <f t="shared" si="40"/>
        <v>15/04/2020</v>
      </c>
      <c r="M261" s="186">
        <f t="shared" si="41"/>
        <v>3.8987341772151878E-4</v>
      </c>
      <c r="N261" s="549">
        <f t="shared" si="46"/>
        <v>395</v>
      </c>
      <c r="O261" s="49">
        <f t="shared" si="42"/>
        <v>338</v>
      </c>
      <c r="P261" s="113">
        <f t="shared" si="43"/>
        <v>57</v>
      </c>
      <c r="Q261" s="549">
        <f t="shared" si="44"/>
        <v>2.4972227848101265</v>
      </c>
      <c r="R261" s="186">
        <f t="shared" si="45"/>
        <v>1.5787772151898731</v>
      </c>
      <c r="S261" s="113">
        <f t="shared" si="47"/>
        <v>1.5850085589278917</v>
      </c>
    </row>
    <row r="262" spans="2:19" x14ac:dyDescent="0.35">
      <c r="B262" s="116">
        <v>42775</v>
      </c>
      <c r="C262" s="186">
        <v>4.1020000000000003</v>
      </c>
      <c r="D262" s="344" t="str">
        <f t="shared" si="36"/>
        <v>11/06/2020</v>
      </c>
      <c r="E262" s="433">
        <f t="shared" si="37"/>
        <v>3.3347022587268995</v>
      </c>
      <c r="F262" s="549">
        <f t="shared" si="38"/>
        <v>0</v>
      </c>
      <c r="G262" s="559"/>
      <c r="I262" s="187">
        <v>2.532</v>
      </c>
      <c r="J262" s="187">
        <v>2.3879999999999999</v>
      </c>
      <c r="K262" s="246" t="str">
        <f t="shared" si="39"/>
        <v>15/05/2021</v>
      </c>
      <c r="L262" s="148" t="str">
        <f t="shared" si="40"/>
        <v>15/04/2020</v>
      </c>
      <c r="M262" s="186">
        <f t="shared" si="41"/>
        <v>3.6455696202531676E-4</v>
      </c>
      <c r="N262" s="549">
        <f t="shared" si="46"/>
        <v>395</v>
      </c>
      <c r="O262" s="49">
        <f t="shared" si="42"/>
        <v>338</v>
      </c>
      <c r="P262" s="113">
        <f t="shared" si="43"/>
        <v>57</v>
      </c>
      <c r="Q262" s="549">
        <f t="shared" si="44"/>
        <v>2.4087797468354428</v>
      </c>
      <c r="R262" s="186">
        <f t="shared" si="45"/>
        <v>1.6932202531645575</v>
      </c>
      <c r="S262" s="113">
        <f t="shared" si="47"/>
        <v>1.7003877402288481</v>
      </c>
    </row>
    <row r="263" spans="2:19" x14ac:dyDescent="0.35">
      <c r="B263" s="116">
        <v>42776</v>
      </c>
      <c r="C263" s="186">
        <v>4.0960000000000001</v>
      </c>
      <c r="D263" s="344" t="str">
        <f t="shared" si="36"/>
        <v>11/06/2020</v>
      </c>
      <c r="E263" s="433">
        <f t="shared" si="37"/>
        <v>3.3319644079397674</v>
      </c>
      <c r="F263" s="549">
        <f t="shared" si="38"/>
        <v>0</v>
      </c>
      <c r="G263" s="559"/>
      <c r="I263" s="187">
        <v>2.5609999999999999</v>
      </c>
      <c r="J263" s="187">
        <v>2.415</v>
      </c>
      <c r="K263" s="246" t="str">
        <f t="shared" si="39"/>
        <v>15/05/2021</v>
      </c>
      <c r="L263" s="148" t="str">
        <f t="shared" si="40"/>
        <v>15/04/2020</v>
      </c>
      <c r="M263" s="186">
        <f t="shared" si="41"/>
        <v>3.6962025316455673E-4</v>
      </c>
      <c r="N263" s="549">
        <f t="shared" si="46"/>
        <v>395</v>
      </c>
      <c r="O263" s="49">
        <f t="shared" si="42"/>
        <v>338</v>
      </c>
      <c r="P263" s="113">
        <f t="shared" si="43"/>
        <v>57</v>
      </c>
      <c r="Q263" s="549">
        <f t="shared" si="44"/>
        <v>2.4360683544303798</v>
      </c>
      <c r="R263" s="186">
        <f t="shared" si="45"/>
        <v>1.6599316455696203</v>
      </c>
      <c r="S263" s="113">
        <f t="shared" si="47"/>
        <v>1.6668200782395282</v>
      </c>
    </row>
    <row r="264" spans="2:19" x14ac:dyDescent="0.35">
      <c r="B264" s="116">
        <v>42779</v>
      </c>
      <c r="C264" s="186">
        <v>4.0369999999999999</v>
      </c>
      <c r="D264" s="344" t="str">
        <f t="shared" si="36"/>
        <v>11/06/2020</v>
      </c>
      <c r="E264" s="433">
        <f t="shared" si="37"/>
        <v>3.3237508555783708</v>
      </c>
      <c r="F264" s="549">
        <f t="shared" si="38"/>
        <v>0</v>
      </c>
      <c r="G264" s="559"/>
      <c r="I264" s="187">
        <v>2.5670000000000002</v>
      </c>
      <c r="J264" s="187">
        <v>2.4209999999999998</v>
      </c>
      <c r="K264" s="246" t="str">
        <f t="shared" si="39"/>
        <v>15/05/2021</v>
      </c>
      <c r="L264" s="148" t="str">
        <f t="shared" si="40"/>
        <v>15/04/2020</v>
      </c>
      <c r="M264" s="186">
        <f t="shared" si="41"/>
        <v>3.6962025316455787E-4</v>
      </c>
      <c r="N264" s="549">
        <f t="shared" si="46"/>
        <v>395</v>
      </c>
      <c r="O264" s="49">
        <f t="shared" si="42"/>
        <v>338</v>
      </c>
      <c r="P264" s="113">
        <f t="shared" si="43"/>
        <v>57</v>
      </c>
      <c r="Q264" s="549">
        <f t="shared" si="44"/>
        <v>2.4420683544303796</v>
      </c>
      <c r="R264" s="186">
        <f t="shared" si="45"/>
        <v>1.5949316455696203</v>
      </c>
      <c r="S264" s="113">
        <f t="shared" si="47"/>
        <v>1.6012911629547322</v>
      </c>
    </row>
    <row r="265" spans="2:19" x14ac:dyDescent="0.35">
      <c r="B265" s="116">
        <v>42780</v>
      </c>
      <c r="C265" s="186">
        <v>4.056</v>
      </c>
      <c r="D265" s="344" t="str">
        <f t="shared" si="36"/>
        <v>11/06/2020</v>
      </c>
      <c r="E265" s="433">
        <f t="shared" si="37"/>
        <v>3.3210130047912387</v>
      </c>
      <c r="F265" s="549">
        <f t="shared" si="38"/>
        <v>0</v>
      </c>
      <c r="G265" s="559"/>
      <c r="I265" s="187">
        <v>2.5869999999999997</v>
      </c>
      <c r="J265" s="187">
        <v>2.4409999999999998</v>
      </c>
      <c r="K265" s="246" t="str">
        <f t="shared" si="39"/>
        <v>15/05/2021</v>
      </c>
      <c r="L265" s="148" t="str">
        <f t="shared" si="40"/>
        <v>15/04/2020</v>
      </c>
      <c r="M265" s="186">
        <f t="shared" si="41"/>
        <v>3.6962025316455673E-4</v>
      </c>
      <c r="N265" s="549">
        <f t="shared" si="46"/>
        <v>395</v>
      </c>
      <c r="O265" s="49">
        <f t="shared" si="42"/>
        <v>338</v>
      </c>
      <c r="P265" s="113">
        <f t="shared" si="43"/>
        <v>57</v>
      </c>
      <c r="Q265" s="549">
        <f t="shared" si="44"/>
        <v>2.4620683544303796</v>
      </c>
      <c r="R265" s="186">
        <f t="shared" si="45"/>
        <v>1.5939316455696204</v>
      </c>
      <c r="S265" s="113">
        <f t="shared" si="47"/>
        <v>1.6002831907965032</v>
      </c>
    </row>
    <row r="266" spans="2:19" x14ac:dyDescent="0.35">
      <c r="B266" s="116">
        <v>42781</v>
      </c>
      <c r="C266" s="186">
        <v>4.0709999999999997</v>
      </c>
      <c r="D266" s="344" t="str">
        <f t="shared" si="36"/>
        <v>11/06/2020</v>
      </c>
      <c r="E266" s="433">
        <f t="shared" si="37"/>
        <v>3.3182751540041067</v>
      </c>
      <c r="F266" s="549">
        <f t="shared" si="38"/>
        <v>0</v>
      </c>
      <c r="G266" s="559"/>
      <c r="I266" s="187">
        <v>2.6259999999999999</v>
      </c>
      <c r="J266" s="187">
        <v>2.472</v>
      </c>
      <c r="K266" s="246" t="str">
        <f t="shared" si="39"/>
        <v>15/05/2021</v>
      </c>
      <c r="L266" s="148" t="str">
        <f t="shared" si="40"/>
        <v>15/04/2020</v>
      </c>
      <c r="M266" s="186">
        <f t="shared" si="41"/>
        <v>3.8987341772151878E-4</v>
      </c>
      <c r="N266" s="549">
        <f t="shared" si="46"/>
        <v>395</v>
      </c>
      <c r="O266" s="49">
        <f t="shared" si="42"/>
        <v>338</v>
      </c>
      <c r="P266" s="113">
        <f t="shared" si="43"/>
        <v>57</v>
      </c>
      <c r="Q266" s="549">
        <f t="shared" si="44"/>
        <v>2.4942227848101264</v>
      </c>
      <c r="R266" s="186">
        <f t="shared" si="45"/>
        <v>1.5767772151898733</v>
      </c>
      <c r="S266" s="113">
        <f t="shared" si="47"/>
        <v>1.5829927811557232</v>
      </c>
    </row>
    <row r="267" spans="2:19" x14ac:dyDescent="0.35">
      <c r="B267" s="116">
        <v>42782</v>
      </c>
      <c r="C267" s="186">
        <v>4.0439999999999996</v>
      </c>
      <c r="D267" s="344" t="str">
        <f t="shared" si="36"/>
        <v>11/06/2020</v>
      </c>
      <c r="E267" s="433">
        <f t="shared" si="37"/>
        <v>3.3155373032169746</v>
      </c>
      <c r="F267" s="549">
        <f t="shared" si="38"/>
        <v>0</v>
      </c>
      <c r="G267" s="559"/>
      <c r="I267" s="187">
        <v>2.677</v>
      </c>
      <c r="J267" s="187">
        <v>2.5030000000000001</v>
      </c>
      <c r="K267" s="246" t="str">
        <f t="shared" si="39"/>
        <v>15/05/2021</v>
      </c>
      <c r="L267" s="148" t="str">
        <f t="shared" si="40"/>
        <v>15/04/2020</v>
      </c>
      <c r="M267" s="186">
        <f t="shared" si="41"/>
        <v>4.405063291139239E-4</v>
      </c>
      <c r="N267" s="549">
        <f t="shared" si="46"/>
        <v>395</v>
      </c>
      <c r="O267" s="49">
        <f t="shared" si="42"/>
        <v>338</v>
      </c>
      <c r="P267" s="113">
        <f t="shared" si="43"/>
        <v>57</v>
      </c>
      <c r="Q267" s="549">
        <f t="shared" si="44"/>
        <v>2.5281088607594939</v>
      </c>
      <c r="R267" s="186">
        <f t="shared" si="45"/>
        <v>1.5158911392405057</v>
      </c>
      <c r="S267" s="113">
        <f t="shared" si="47"/>
        <v>1.5216359541055713</v>
      </c>
    </row>
    <row r="268" spans="2:19" x14ac:dyDescent="0.35">
      <c r="B268" s="116">
        <v>42783</v>
      </c>
      <c r="C268" s="186">
        <v>4.0469999999999997</v>
      </c>
      <c r="D268" s="344" t="str">
        <f t="shared" si="36"/>
        <v>11/06/2020</v>
      </c>
      <c r="E268" s="433">
        <f t="shared" si="37"/>
        <v>3.3127994524298425</v>
      </c>
      <c r="F268" s="549">
        <f t="shared" si="38"/>
        <v>0</v>
      </c>
      <c r="G268" s="559"/>
      <c r="I268" s="187">
        <v>2.6480000000000001</v>
      </c>
      <c r="J268" s="187">
        <v>2.4740000000000002</v>
      </c>
      <c r="K268" s="246" t="str">
        <f t="shared" si="39"/>
        <v>15/05/2021</v>
      </c>
      <c r="L268" s="148" t="str">
        <f t="shared" si="40"/>
        <v>15/04/2020</v>
      </c>
      <c r="M268" s="186">
        <f t="shared" si="41"/>
        <v>4.405063291139239E-4</v>
      </c>
      <c r="N268" s="549">
        <f t="shared" si="46"/>
        <v>395</v>
      </c>
      <c r="O268" s="49">
        <f t="shared" si="42"/>
        <v>338</v>
      </c>
      <c r="P268" s="113">
        <f t="shared" si="43"/>
        <v>57</v>
      </c>
      <c r="Q268" s="549">
        <f t="shared" si="44"/>
        <v>2.499108860759494</v>
      </c>
      <c r="R268" s="186">
        <f t="shared" si="45"/>
        <v>1.5478911392405057</v>
      </c>
      <c r="S268" s="113">
        <f t="shared" si="47"/>
        <v>1.5538810566878558</v>
      </c>
    </row>
    <row r="269" spans="2:19" x14ac:dyDescent="0.35">
      <c r="B269" s="116">
        <v>42786</v>
      </c>
      <c r="C269" s="186">
        <v>4.01</v>
      </c>
      <c r="D269" s="344" t="str">
        <f t="shared" si="36"/>
        <v>11/06/2020</v>
      </c>
      <c r="E269" s="433">
        <f t="shared" si="37"/>
        <v>3.3045859000684463</v>
      </c>
      <c r="F269" s="549">
        <f t="shared" si="38"/>
        <v>0</v>
      </c>
      <c r="G269" s="559"/>
      <c r="I269" s="187">
        <v>2.6240000000000001</v>
      </c>
      <c r="J269" s="187">
        <v>2.4489999999999998</v>
      </c>
      <c r="K269" s="246" t="str">
        <f t="shared" si="39"/>
        <v>15/05/2021</v>
      </c>
      <c r="L269" s="148" t="str">
        <f t="shared" si="40"/>
        <v>15/04/2020</v>
      </c>
      <c r="M269" s="186">
        <f t="shared" si="41"/>
        <v>4.43037974683545E-4</v>
      </c>
      <c r="N269" s="549">
        <f t="shared" si="46"/>
        <v>395</v>
      </c>
      <c r="O269" s="49">
        <f t="shared" si="42"/>
        <v>338</v>
      </c>
      <c r="P269" s="113">
        <f t="shared" si="43"/>
        <v>57</v>
      </c>
      <c r="Q269" s="549">
        <f t="shared" si="44"/>
        <v>2.4742531645569619</v>
      </c>
      <c r="R269" s="186">
        <f t="shared" si="45"/>
        <v>1.5357468354430379</v>
      </c>
      <c r="S269" s="113">
        <f t="shared" si="47"/>
        <v>1.5416431312994527</v>
      </c>
    </row>
    <row r="270" spans="2:19" x14ac:dyDescent="0.35">
      <c r="B270" s="116">
        <v>42787</v>
      </c>
      <c r="C270" s="186">
        <v>4.0259999999999998</v>
      </c>
      <c r="D270" s="344" t="str">
        <f t="shared" si="36"/>
        <v>11/06/2020</v>
      </c>
      <c r="E270" s="433">
        <f t="shared" si="37"/>
        <v>3.3018480492813143</v>
      </c>
      <c r="F270" s="549">
        <f t="shared" si="38"/>
        <v>0</v>
      </c>
      <c r="G270" s="559"/>
      <c r="I270" s="187">
        <v>2.6240000000000001</v>
      </c>
      <c r="J270" s="187">
        <v>2.4510000000000001</v>
      </c>
      <c r="K270" s="246" t="str">
        <f t="shared" si="39"/>
        <v>15/05/2021</v>
      </c>
      <c r="L270" s="148" t="str">
        <f t="shared" si="40"/>
        <v>15/04/2020</v>
      </c>
      <c r="M270" s="186">
        <f t="shared" si="41"/>
        <v>4.3797468354430389E-4</v>
      </c>
      <c r="N270" s="549">
        <f t="shared" si="46"/>
        <v>395</v>
      </c>
      <c r="O270" s="49">
        <f t="shared" si="42"/>
        <v>338</v>
      </c>
      <c r="P270" s="113">
        <f t="shared" si="43"/>
        <v>57</v>
      </c>
      <c r="Q270" s="549">
        <f t="shared" si="44"/>
        <v>2.4759645569620252</v>
      </c>
      <c r="R270" s="186">
        <f t="shared" si="45"/>
        <v>1.5500354430379746</v>
      </c>
      <c r="S270" s="113">
        <f t="shared" si="47"/>
        <v>1.5560419677246307</v>
      </c>
    </row>
    <row r="271" spans="2:19" x14ac:dyDescent="0.35">
      <c r="B271" s="116">
        <v>42788</v>
      </c>
      <c r="C271" s="186">
        <v>4.0359999999999996</v>
      </c>
      <c r="D271" s="344" t="str">
        <f t="shared" ref="D271:D275" si="48">C$14</f>
        <v>11/06/2020</v>
      </c>
      <c r="E271" s="433">
        <f t="shared" si="37"/>
        <v>3.2991101984941822</v>
      </c>
      <c r="F271" s="549">
        <f t="shared" si="38"/>
        <v>0</v>
      </c>
      <c r="G271" s="559"/>
      <c r="I271" s="187">
        <v>2.6259999999999999</v>
      </c>
      <c r="J271" s="187">
        <v>2.456</v>
      </c>
      <c r="K271" s="246" t="str">
        <f t="shared" si="39"/>
        <v>15/05/2021</v>
      </c>
      <c r="L271" s="148" t="str">
        <f t="shared" si="40"/>
        <v>15/04/2020</v>
      </c>
      <c r="M271" s="186">
        <f t="shared" si="41"/>
        <v>4.3037974683544287E-4</v>
      </c>
      <c r="N271" s="549">
        <f t="shared" si="46"/>
        <v>395</v>
      </c>
      <c r="O271" s="49">
        <f t="shared" si="42"/>
        <v>338</v>
      </c>
      <c r="P271" s="113">
        <f t="shared" si="43"/>
        <v>57</v>
      </c>
      <c r="Q271" s="549">
        <f t="shared" si="44"/>
        <v>2.48053164556962</v>
      </c>
      <c r="R271" s="186">
        <f t="shared" ref="R271:R275" si="49">IFERROR(C271-Q271,"")</f>
        <v>1.5554683544303796</v>
      </c>
      <c r="S271" s="113">
        <f t="shared" si="47"/>
        <v>1.5615170589344585</v>
      </c>
    </row>
    <row r="272" spans="2:19" x14ac:dyDescent="0.35">
      <c r="B272" s="116">
        <v>42789</v>
      </c>
      <c r="C272" s="186">
        <v>4.0110000000000001</v>
      </c>
      <c r="D272" s="344" t="str">
        <f t="shared" si="48"/>
        <v>11/06/2020</v>
      </c>
      <c r="E272" s="433">
        <f t="shared" si="37"/>
        <v>3.2963723477070501</v>
      </c>
      <c r="F272" s="549">
        <f t="shared" si="38"/>
        <v>0</v>
      </c>
      <c r="G272" s="559"/>
      <c r="I272" s="187">
        <v>2.609</v>
      </c>
      <c r="J272" s="187">
        <v>2.4390000000000001</v>
      </c>
      <c r="K272" s="246" t="str">
        <f t="shared" si="39"/>
        <v>15/05/2021</v>
      </c>
      <c r="L272" s="148" t="str">
        <f t="shared" si="40"/>
        <v>15/04/2020</v>
      </c>
      <c r="M272" s="186">
        <f t="shared" si="41"/>
        <v>4.3037974683544287E-4</v>
      </c>
      <c r="N272" s="549">
        <f t="shared" ref="N272:N275" si="50">K272-L272</f>
        <v>395</v>
      </c>
      <c r="O272" s="49">
        <f t="shared" si="42"/>
        <v>338</v>
      </c>
      <c r="P272" s="113">
        <f t="shared" si="43"/>
        <v>57</v>
      </c>
      <c r="Q272" s="549">
        <f t="shared" si="44"/>
        <v>2.4635316455696201</v>
      </c>
      <c r="R272" s="186">
        <f t="shared" si="49"/>
        <v>1.54746835443038</v>
      </c>
      <c r="S272" s="113">
        <f t="shared" ref="S272:S275" si="51">IF(R272="","",((1+R272/200)^2-1)*100)</f>
        <v>1.5534550002002767</v>
      </c>
    </row>
    <row r="273" spans="2:19" x14ac:dyDescent="0.35">
      <c r="B273" s="116">
        <v>42790</v>
      </c>
      <c r="C273" s="186">
        <v>4.0010000000000003</v>
      </c>
      <c r="D273" s="344" t="str">
        <f t="shared" si="48"/>
        <v>11/06/2020</v>
      </c>
      <c r="E273" s="433">
        <f t="shared" si="37"/>
        <v>3.2936344969199181</v>
      </c>
      <c r="F273" s="549">
        <f t="shared" si="38"/>
        <v>0</v>
      </c>
      <c r="G273" s="559"/>
      <c r="I273" s="187">
        <v>2.597</v>
      </c>
      <c r="J273" s="187">
        <v>2.4329999999999998</v>
      </c>
      <c r="K273" s="246" t="str">
        <f t="shared" si="39"/>
        <v>15/05/2021</v>
      </c>
      <c r="L273" s="148" t="str">
        <f t="shared" si="40"/>
        <v>15/04/2020</v>
      </c>
      <c r="M273" s="186">
        <f t="shared" si="41"/>
        <v>4.1518987341772188E-4</v>
      </c>
      <c r="N273" s="549">
        <f t="shared" si="50"/>
        <v>395</v>
      </c>
      <c r="O273" s="49">
        <f t="shared" si="42"/>
        <v>338</v>
      </c>
      <c r="P273" s="113">
        <f t="shared" si="43"/>
        <v>57</v>
      </c>
      <c r="Q273" s="549">
        <f t="shared" si="44"/>
        <v>2.4566658227848102</v>
      </c>
      <c r="R273" s="186">
        <f t="shared" si="49"/>
        <v>1.5443341772151902</v>
      </c>
      <c r="S273" s="113">
        <f t="shared" si="51"/>
        <v>1.5502965973424709</v>
      </c>
    </row>
    <row r="274" spans="2:19" x14ac:dyDescent="0.35">
      <c r="B274" s="116">
        <v>42793</v>
      </c>
      <c r="C274" s="186">
        <v>4.0060000000000002</v>
      </c>
      <c r="D274" s="344" t="str">
        <f t="shared" si="48"/>
        <v>11/06/2020</v>
      </c>
      <c r="E274" s="433">
        <f t="shared" si="37"/>
        <v>3.2854209445585214</v>
      </c>
      <c r="F274" s="549">
        <f t="shared" si="38"/>
        <v>0</v>
      </c>
      <c r="G274" s="559"/>
      <c r="I274" s="187">
        <v>2.5830000000000002</v>
      </c>
      <c r="J274" s="187">
        <v>2.42</v>
      </c>
      <c r="K274" s="246" t="str">
        <f t="shared" si="39"/>
        <v>15/05/2021</v>
      </c>
      <c r="L274" s="148" t="str">
        <f t="shared" si="40"/>
        <v>15/04/2020</v>
      </c>
      <c r="M274" s="186">
        <f t="shared" si="41"/>
        <v>4.1265822784810192E-4</v>
      </c>
      <c r="N274" s="549">
        <f t="shared" si="50"/>
        <v>395</v>
      </c>
      <c r="O274" s="49">
        <f t="shared" si="42"/>
        <v>338</v>
      </c>
      <c r="P274" s="113">
        <f t="shared" si="43"/>
        <v>57</v>
      </c>
      <c r="Q274" s="549">
        <f t="shared" si="44"/>
        <v>2.4435215189873416</v>
      </c>
      <c r="R274" s="186">
        <f t="shared" si="49"/>
        <v>1.5624784810126586</v>
      </c>
      <c r="S274" s="113">
        <f t="shared" si="51"/>
        <v>1.5685818285217312</v>
      </c>
    </row>
    <row r="275" spans="2:19" x14ac:dyDescent="0.35">
      <c r="B275" s="116">
        <v>42794</v>
      </c>
      <c r="C275" s="55">
        <v>4.0030000000000001</v>
      </c>
      <c r="D275" s="192" t="str">
        <f t="shared" si="48"/>
        <v>11/06/2020</v>
      </c>
      <c r="E275" s="64">
        <f t="shared" si="37"/>
        <v>3.2826830937713893</v>
      </c>
      <c r="F275" s="552">
        <f t="shared" si="38"/>
        <v>0</v>
      </c>
      <c r="G275" s="559"/>
      <c r="I275" s="188">
        <v>2.5979999999999999</v>
      </c>
      <c r="J275" s="188">
        <v>2.4329999999999998</v>
      </c>
      <c r="K275" s="541" t="str">
        <f t="shared" si="39"/>
        <v>15/05/2021</v>
      </c>
      <c r="L275" s="147" t="str">
        <f t="shared" si="40"/>
        <v>15/04/2020</v>
      </c>
      <c r="M275" s="55">
        <f t="shared" si="41"/>
        <v>4.1772151898734184E-4</v>
      </c>
      <c r="N275" s="552">
        <f t="shared" si="50"/>
        <v>395</v>
      </c>
      <c r="O275" s="64">
        <f t="shared" si="42"/>
        <v>338</v>
      </c>
      <c r="P275" s="114">
        <f t="shared" si="43"/>
        <v>57</v>
      </c>
      <c r="Q275" s="552">
        <f t="shared" si="44"/>
        <v>2.4568101265822784</v>
      </c>
      <c r="R275" s="188">
        <f t="shared" si="49"/>
        <v>1.5461898734177217</v>
      </c>
      <c r="S275" s="114">
        <f t="shared" si="51"/>
        <v>1.5521666312293458</v>
      </c>
    </row>
    <row r="276" spans="2:19" ht="15" thickBot="1" x14ac:dyDescent="0.4">
      <c r="C276" s="433" t="s">
        <v>437</v>
      </c>
      <c r="D276" s="262" t="s">
        <v>63</v>
      </c>
      <c r="E276" s="572">
        <f>AVERAGE(E15:E275)</f>
        <v>3.7873602555327408</v>
      </c>
      <c r="S276" s="567">
        <f>AVERAGE(S15:S275)</f>
        <v>1.5459630963239865</v>
      </c>
    </row>
    <row r="277" spans="2:19" ht="15" thickTop="1" x14ac:dyDescent="0.35">
      <c r="D277" s="433" t="s">
        <v>437</v>
      </c>
    </row>
    <row r="278" spans="2:19" x14ac:dyDescent="0.35">
      <c r="H278" s="208"/>
    </row>
    <row r="279" spans="2:19" x14ac:dyDescent="0.35">
      <c r="C279" s="671" t="s">
        <v>61</v>
      </c>
      <c r="D279" s="672"/>
      <c r="E279" s="672"/>
      <c r="F279" s="673"/>
      <c r="I279" s="671" t="s">
        <v>61</v>
      </c>
      <c r="J279" s="672"/>
      <c r="K279" s="672"/>
      <c r="L279" s="672"/>
      <c r="M279" s="672"/>
      <c r="N279" s="672"/>
      <c r="O279" s="672"/>
      <c r="P279" s="672"/>
      <c r="Q279" s="673"/>
      <c r="S279" s="677" t="s">
        <v>780</v>
      </c>
    </row>
    <row r="280" spans="2:19" x14ac:dyDescent="0.35">
      <c r="C280" s="674" t="s">
        <v>330</v>
      </c>
      <c r="D280" s="675"/>
      <c r="E280" s="675"/>
      <c r="F280" s="676"/>
      <c r="I280" s="674" t="s">
        <v>330</v>
      </c>
      <c r="J280" s="675"/>
      <c r="K280" s="675"/>
      <c r="L280" s="675"/>
      <c r="M280" s="675"/>
      <c r="N280" s="675"/>
      <c r="O280" s="675"/>
      <c r="P280" s="675"/>
      <c r="Q280" s="676"/>
      <c r="S280" s="678"/>
    </row>
    <row r="281" spans="2:19" ht="15" customHeight="1" x14ac:dyDescent="0.35">
      <c r="B281" s="206" t="s">
        <v>102</v>
      </c>
      <c r="C281" s="214" t="s">
        <v>144</v>
      </c>
      <c r="D281" s="665" t="s">
        <v>732</v>
      </c>
      <c r="E281" s="659" t="s">
        <v>775</v>
      </c>
      <c r="F281" s="662" t="s">
        <v>602</v>
      </c>
      <c r="G281" s="532"/>
      <c r="I281" s="212" t="s">
        <v>297</v>
      </c>
      <c r="J281" s="212" t="s">
        <v>296</v>
      </c>
      <c r="K281" s="659" t="s">
        <v>773</v>
      </c>
      <c r="L281" s="659" t="s">
        <v>772</v>
      </c>
      <c r="M281" s="659" t="s">
        <v>731</v>
      </c>
      <c r="N281" s="662" t="s">
        <v>603</v>
      </c>
      <c r="O281" s="662" t="s">
        <v>602</v>
      </c>
      <c r="P281" s="662" t="s">
        <v>725</v>
      </c>
      <c r="Q281" s="662" t="s">
        <v>604</v>
      </c>
      <c r="S281" s="656" t="s">
        <v>604</v>
      </c>
    </row>
    <row r="282" spans="2:19" x14ac:dyDescent="0.35">
      <c r="B282" s="206" t="s">
        <v>112</v>
      </c>
      <c r="C282" s="191" t="s">
        <v>1</v>
      </c>
      <c r="D282" s="666"/>
      <c r="E282" s="660"/>
      <c r="F282" s="663"/>
      <c r="G282" s="532"/>
      <c r="I282" s="22" t="s">
        <v>45</v>
      </c>
      <c r="J282" s="22" t="s">
        <v>45</v>
      </c>
      <c r="K282" s="660"/>
      <c r="L282" s="660"/>
      <c r="M282" s="660"/>
      <c r="N282" s="663"/>
      <c r="O282" s="663"/>
      <c r="P282" s="663"/>
      <c r="Q282" s="663"/>
      <c r="S282" s="657"/>
    </row>
    <row r="283" spans="2:19" x14ac:dyDescent="0.35">
      <c r="B283" s="206" t="s">
        <v>108</v>
      </c>
      <c r="C283" s="191" t="s">
        <v>188</v>
      </c>
      <c r="D283" s="666"/>
      <c r="E283" s="660"/>
      <c r="F283" s="663"/>
      <c r="G283" s="532"/>
      <c r="I283" s="22" t="s">
        <v>188</v>
      </c>
      <c r="J283" s="22" t="s">
        <v>188</v>
      </c>
      <c r="K283" s="660"/>
      <c r="L283" s="660"/>
      <c r="M283" s="660"/>
      <c r="N283" s="663"/>
      <c r="O283" s="663"/>
      <c r="P283" s="663"/>
      <c r="Q283" s="663"/>
      <c r="S283" s="657"/>
    </row>
    <row r="284" spans="2:19" x14ac:dyDescent="0.35">
      <c r="B284" s="206" t="s">
        <v>318</v>
      </c>
      <c r="C284" s="191" t="s">
        <v>253</v>
      </c>
      <c r="D284" s="667"/>
      <c r="E284" s="661"/>
      <c r="F284" s="664"/>
      <c r="G284" s="532"/>
      <c r="I284" s="344" t="s">
        <v>254</v>
      </c>
      <c r="J284" s="243" t="s">
        <v>312</v>
      </c>
      <c r="K284" s="661"/>
      <c r="L284" s="661"/>
      <c r="M284" s="661"/>
      <c r="N284" s="664"/>
      <c r="O284" s="664"/>
      <c r="P284" s="664"/>
      <c r="Q284" s="664"/>
      <c r="S284" s="658"/>
    </row>
    <row r="285" spans="2:19" x14ac:dyDescent="0.35">
      <c r="B285" s="116">
        <v>42430</v>
      </c>
      <c r="C285" s="50">
        <v>3.9350000000000001</v>
      </c>
      <c r="D285" s="568" t="str">
        <f t="shared" ref="D285:D348" si="52">$C$284</f>
        <v>11/06/2020</v>
      </c>
      <c r="E285" s="92">
        <f t="shared" ref="E285:E348" si="53">($C$14-B285)/365.25</f>
        <v>4.2792607802874745</v>
      </c>
      <c r="F285" s="92">
        <f t="shared" ref="F285:F348" si="54">C$14-D285</f>
        <v>0</v>
      </c>
      <c r="G285" s="152"/>
      <c r="H285" s="183"/>
      <c r="I285" s="56">
        <f t="shared" ref="I285:J304" si="55">IF(I15="","",((1+I15/200)^2-1)*100)</f>
        <v>2.4670307599999886</v>
      </c>
      <c r="J285" s="56">
        <f t="shared" si="55"/>
        <v>2.3901134399999746</v>
      </c>
      <c r="K285" s="524" t="str">
        <f t="shared" ref="K285:K348" si="56">$I$14</f>
        <v>15/05/2021</v>
      </c>
      <c r="L285" s="544" t="str">
        <f t="shared" ref="L285:L348" si="57">$J$14</f>
        <v>15/04/2020</v>
      </c>
      <c r="M285" s="186">
        <f t="shared" ref="M285:M348" si="58">IF(I285="","",(J285-I285)/($J$14-$I$14))</f>
        <v>1.947273924050986E-4</v>
      </c>
      <c r="N285" s="546">
        <f>K285-L285</f>
        <v>395</v>
      </c>
      <c r="O285" s="49">
        <f t="shared" ref="O285:O348" si="59">K285-D285</f>
        <v>338</v>
      </c>
      <c r="P285" s="113">
        <f t="shared" ref="P285:P348" si="60">D285-L285</f>
        <v>57</v>
      </c>
      <c r="Q285" s="549">
        <f t="shared" ref="Q285:Q348" si="61">IF(I285="","",I285-(O285*M285))</f>
        <v>2.4012129013670651</v>
      </c>
      <c r="S285" s="556">
        <f t="shared" ref="S285:S348" si="62">IFERROR(C285-Q285,"")</f>
        <v>1.5337870986329349</v>
      </c>
    </row>
    <row r="286" spans="2:19" x14ac:dyDescent="0.35">
      <c r="B286" s="116">
        <v>42431</v>
      </c>
      <c r="C286" s="49">
        <v>3.9569999999999999</v>
      </c>
      <c r="D286" s="570" t="str">
        <f t="shared" si="52"/>
        <v>11/06/2020</v>
      </c>
      <c r="E286" s="113">
        <f t="shared" si="53"/>
        <v>4.2765229295003424</v>
      </c>
      <c r="F286" s="549">
        <f t="shared" si="54"/>
        <v>0</v>
      </c>
      <c r="G286" s="559"/>
      <c r="I286" s="187">
        <f t="shared" si="55"/>
        <v>2.5156249999999991</v>
      </c>
      <c r="J286" s="187">
        <f t="shared" si="55"/>
        <v>2.4346409999999929</v>
      </c>
      <c r="K286" s="246" t="str">
        <f t="shared" si="56"/>
        <v>15/05/2021</v>
      </c>
      <c r="L286" s="148" t="str">
        <f t="shared" si="57"/>
        <v>15/04/2020</v>
      </c>
      <c r="M286" s="186">
        <f t="shared" si="58"/>
        <v>2.0502278481014218E-4</v>
      </c>
      <c r="N286" s="549">
        <f t="shared" ref="N286:N349" si="63">K286-L286</f>
        <v>395</v>
      </c>
      <c r="O286" s="49">
        <f t="shared" si="59"/>
        <v>338</v>
      </c>
      <c r="P286" s="113">
        <f t="shared" si="60"/>
        <v>57</v>
      </c>
      <c r="Q286" s="549">
        <f t="shared" si="61"/>
        <v>2.4463272987341709</v>
      </c>
      <c r="S286" s="556">
        <f t="shared" si="62"/>
        <v>1.510672701265829</v>
      </c>
    </row>
    <row r="287" spans="2:19" x14ac:dyDescent="0.35">
      <c r="B287" s="116">
        <v>42432</v>
      </c>
      <c r="C287" s="49">
        <v>3.9340000000000002</v>
      </c>
      <c r="D287" s="570" t="str">
        <f t="shared" si="52"/>
        <v>11/06/2020</v>
      </c>
      <c r="E287" s="113">
        <f t="shared" si="53"/>
        <v>4.2737850787132103</v>
      </c>
      <c r="F287" s="549">
        <f t="shared" si="54"/>
        <v>0</v>
      </c>
      <c r="G287" s="559"/>
      <c r="I287" s="187">
        <f t="shared" si="55"/>
        <v>2.5318256400000072</v>
      </c>
      <c r="J287" s="187">
        <f t="shared" si="55"/>
        <v>2.441725822499996</v>
      </c>
      <c r="K287" s="246" t="str">
        <f t="shared" si="56"/>
        <v>15/05/2021</v>
      </c>
      <c r="L287" s="148" t="str">
        <f t="shared" si="57"/>
        <v>15/04/2020</v>
      </c>
      <c r="M287" s="186">
        <f t="shared" si="58"/>
        <v>2.2810080379749662E-4</v>
      </c>
      <c r="N287" s="549">
        <f t="shared" si="63"/>
        <v>395</v>
      </c>
      <c r="O287" s="49">
        <f t="shared" si="59"/>
        <v>338</v>
      </c>
      <c r="P287" s="113">
        <f t="shared" si="60"/>
        <v>57</v>
      </c>
      <c r="Q287" s="549">
        <f t="shared" si="61"/>
        <v>2.4547275683164536</v>
      </c>
      <c r="S287" s="556">
        <f t="shared" si="62"/>
        <v>1.4792724316835466</v>
      </c>
    </row>
    <row r="288" spans="2:19" x14ac:dyDescent="0.35">
      <c r="B288" s="116">
        <v>42433</v>
      </c>
      <c r="C288" s="49">
        <v>3.952</v>
      </c>
      <c r="D288" s="570" t="str">
        <f t="shared" si="52"/>
        <v>11/06/2020</v>
      </c>
      <c r="E288" s="113">
        <f t="shared" si="53"/>
        <v>4.2710472279260783</v>
      </c>
      <c r="F288" s="549">
        <f t="shared" si="54"/>
        <v>0</v>
      </c>
      <c r="G288" s="559"/>
      <c r="I288" s="187">
        <f t="shared" si="55"/>
        <v>2.5298004900000004</v>
      </c>
      <c r="J288" s="187">
        <f t="shared" si="55"/>
        <v>2.4366652100000108</v>
      </c>
      <c r="K288" s="246" t="str">
        <f t="shared" si="56"/>
        <v>15/05/2021</v>
      </c>
      <c r="L288" s="148" t="str">
        <f t="shared" si="57"/>
        <v>15/04/2020</v>
      </c>
      <c r="M288" s="186">
        <f t="shared" si="58"/>
        <v>2.3578551898731546E-4</v>
      </c>
      <c r="N288" s="549">
        <f t="shared" si="63"/>
        <v>395</v>
      </c>
      <c r="O288" s="49">
        <f t="shared" si="59"/>
        <v>338</v>
      </c>
      <c r="P288" s="113">
        <f t="shared" si="60"/>
        <v>57</v>
      </c>
      <c r="Q288" s="549">
        <f t="shared" si="61"/>
        <v>2.4501049845822878</v>
      </c>
      <c r="S288" s="556">
        <f t="shared" si="62"/>
        <v>1.5018950154177122</v>
      </c>
    </row>
    <row r="289" spans="2:19" x14ac:dyDescent="0.35">
      <c r="B289" s="116">
        <v>42436</v>
      </c>
      <c r="C289" s="49">
        <v>3.9130000000000003</v>
      </c>
      <c r="D289" s="570" t="str">
        <f t="shared" si="52"/>
        <v>11/06/2020</v>
      </c>
      <c r="E289" s="113">
        <f t="shared" si="53"/>
        <v>4.2628336755646821</v>
      </c>
      <c r="F289" s="549">
        <f t="shared" si="54"/>
        <v>0</v>
      </c>
      <c r="G289" s="559"/>
      <c r="I289" s="187">
        <f t="shared" si="55"/>
        <v>2.548027559999988</v>
      </c>
      <c r="J289" s="187">
        <f t="shared" si="55"/>
        <v>2.453871802499985</v>
      </c>
      <c r="K289" s="246" t="str">
        <f t="shared" si="56"/>
        <v>15/05/2021</v>
      </c>
      <c r="L289" s="148" t="str">
        <f t="shared" si="57"/>
        <v>15/04/2020</v>
      </c>
      <c r="M289" s="186">
        <f t="shared" si="58"/>
        <v>2.3836900632912136E-4</v>
      </c>
      <c r="N289" s="549">
        <f t="shared" si="63"/>
        <v>395</v>
      </c>
      <c r="O289" s="49">
        <f t="shared" si="59"/>
        <v>338</v>
      </c>
      <c r="P289" s="113">
        <f t="shared" si="60"/>
        <v>57</v>
      </c>
      <c r="Q289" s="549">
        <f t="shared" si="61"/>
        <v>2.4674588358607448</v>
      </c>
      <c r="S289" s="556">
        <f t="shared" si="62"/>
        <v>1.4455411641392555</v>
      </c>
    </row>
    <row r="290" spans="2:19" x14ac:dyDescent="0.35">
      <c r="B290" s="116">
        <v>42437</v>
      </c>
      <c r="C290" s="49">
        <v>3.8660000000000001</v>
      </c>
      <c r="D290" s="570" t="str">
        <f t="shared" si="52"/>
        <v>11/06/2020</v>
      </c>
      <c r="E290" s="113">
        <f t="shared" si="53"/>
        <v>4.26009582477755</v>
      </c>
      <c r="F290" s="549">
        <f t="shared" si="54"/>
        <v>0</v>
      </c>
      <c r="G290" s="559"/>
      <c r="I290" s="187">
        <f t="shared" si="55"/>
        <v>2.5247377025000128</v>
      </c>
      <c r="J290" s="187">
        <f t="shared" si="55"/>
        <v>2.4295805625000222</v>
      </c>
      <c r="K290" s="246" t="str">
        <f t="shared" si="56"/>
        <v>15/05/2021</v>
      </c>
      <c r="L290" s="148" t="str">
        <f t="shared" si="57"/>
        <v>15/04/2020</v>
      </c>
      <c r="M290" s="186">
        <f t="shared" si="58"/>
        <v>2.409041518987105E-4</v>
      </c>
      <c r="N290" s="549">
        <f t="shared" si="63"/>
        <v>395</v>
      </c>
      <c r="O290" s="49">
        <f t="shared" si="59"/>
        <v>338</v>
      </c>
      <c r="P290" s="113">
        <f t="shared" si="60"/>
        <v>57</v>
      </c>
      <c r="Q290" s="549">
        <f t="shared" si="61"/>
        <v>2.4433120991582489</v>
      </c>
      <c r="S290" s="556">
        <f t="shared" si="62"/>
        <v>1.4226879008417512</v>
      </c>
    </row>
    <row r="291" spans="2:19" x14ac:dyDescent="0.35">
      <c r="B291" s="116">
        <v>42438</v>
      </c>
      <c r="C291" s="49">
        <v>3.7240000000000002</v>
      </c>
      <c r="D291" s="570" t="str">
        <f t="shared" si="52"/>
        <v>11/06/2020</v>
      </c>
      <c r="E291" s="113">
        <f t="shared" si="53"/>
        <v>4.2573579739904179</v>
      </c>
      <c r="F291" s="549">
        <f t="shared" si="54"/>
        <v>0</v>
      </c>
      <c r="G291" s="559"/>
      <c r="I291" s="187">
        <f t="shared" si="55"/>
        <v>2.5004380624999767</v>
      </c>
      <c r="J291" s="187">
        <f t="shared" si="55"/>
        <v>2.4083280900000004</v>
      </c>
      <c r="K291" s="246" t="str">
        <f t="shared" si="56"/>
        <v>15/05/2021</v>
      </c>
      <c r="L291" s="148" t="str">
        <f t="shared" si="57"/>
        <v>15/04/2020</v>
      </c>
      <c r="M291" s="186">
        <f t="shared" si="58"/>
        <v>2.331898037974084E-4</v>
      </c>
      <c r="N291" s="549">
        <f t="shared" si="63"/>
        <v>395</v>
      </c>
      <c r="O291" s="49">
        <f t="shared" si="59"/>
        <v>338</v>
      </c>
      <c r="P291" s="113">
        <f t="shared" si="60"/>
        <v>57</v>
      </c>
      <c r="Q291" s="549">
        <f t="shared" si="61"/>
        <v>2.4216199088164525</v>
      </c>
      <c r="S291" s="556">
        <f t="shared" si="62"/>
        <v>1.3023800911835477</v>
      </c>
    </row>
    <row r="292" spans="2:19" x14ac:dyDescent="0.35">
      <c r="B292" s="116">
        <v>42439</v>
      </c>
      <c r="C292" s="49">
        <v>3.7189999999999999</v>
      </c>
      <c r="D292" s="570" t="str">
        <f t="shared" si="52"/>
        <v>11/06/2020</v>
      </c>
      <c r="E292" s="113">
        <f t="shared" si="53"/>
        <v>4.2546201232032859</v>
      </c>
      <c r="F292" s="549">
        <f t="shared" si="54"/>
        <v>0</v>
      </c>
      <c r="G292" s="559"/>
      <c r="I292" s="187">
        <f t="shared" si="55"/>
        <v>2.3688650625000252</v>
      </c>
      <c r="J292" s="187">
        <f t="shared" si="55"/>
        <v>2.2454657225000174</v>
      </c>
      <c r="K292" s="246" t="str">
        <f t="shared" si="56"/>
        <v>15/05/2021</v>
      </c>
      <c r="L292" s="148" t="str">
        <f t="shared" si="57"/>
        <v>15/04/2020</v>
      </c>
      <c r="M292" s="186">
        <f t="shared" si="58"/>
        <v>3.1240339240508287E-4</v>
      </c>
      <c r="N292" s="549">
        <f t="shared" si="63"/>
        <v>395</v>
      </c>
      <c r="O292" s="49">
        <f t="shared" si="59"/>
        <v>338</v>
      </c>
      <c r="P292" s="113">
        <f t="shared" si="60"/>
        <v>57</v>
      </c>
      <c r="Q292" s="549">
        <f t="shared" si="61"/>
        <v>2.2632727158671071</v>
      </c>
      <c r="S292" s="556">
        <f t="shared" si="62"/>
        <v>1.4557272841328928</v>
      </c>
    </row>
    <row r="293" spans="2:19" x14ac:dyDescent="0.35">
      <c r="B293" s="116">
        <v>42440</v>
      </c>
      <c r="C293" s="49">
        <v>3.7469999999999999</v>
      </c>
      <c r="D293" s="570" t="str">
        <f t="shared" si="52"/>
        <v>11/06/2020</v>
      </c>
      <c r="E293" s="113">
        <f t="shared" si="53"/>
        <v>4.2518822724161529</v>
      </c>
      <c r="F293" s="549">
        <f t="shared" si="54"/>
        <v>0</v>
      </c>
      <c r="G293" s="559"/>
      <c r="I293" s="187">
        <f t="shared" si="55"/>
        <v>2.4295805625000222</v>
      </c>
      <c r="J293" s="187">
        <f t="shared" si="55"/>
        <v>2.2879390624999774</v>
      </c>
      <c r="K293" s="246" t="str">
        <f t="shared" si="56"/>
        <v>15/05/2021</v>
      </c>
      <c r="L293" s="148" t="str">
        <f t="shared" si="57"/>
        <v>15/04/2020</v>
      </c>
      <c r="M293" s="186">
        <f t="shared" si="58"/>
        <v>3.5858607594948058E-4</v>
      </c>
      <c r="N293" s="549">
        <f t="shared" si="63"/>
        <v>395</v>
      </c>
      <c r="O293" s="49">
        <f t="shared" si="59"/>
        <v>338</v>
      </c>
      <c r="P293" s="113">
        <f t="shared" si="60"/>
        <v>57</v>
      </c>
      <c r="Q293" s="549">
        <f t="shared" si="61"/>
        <v>2.3083784688290976</v>
      </c>
      <c r="S293" s="556">
        <f t="shared" si="62"/>
        <v>1.4386215311709023</v>
      </c>
    </row>
    <row r="294" spans="2:19" x14ac:dyDescent="0.35">
      <c r="B294" s="116">
        <v>42443</v>
      </c>
      <c r="C294" s="49">
        <v>3.7930000000000001</v>
      </c>
      <c r="D294" s="570" t="str">
        <f t="shared" si="52"/>
        <v>11/06/2020</v>
      </c>
      <c r="E294" s="113">
        <f t="shared" si="53"/>
        <v>4.2436687200547567</v>
      </c>
      <c r="F294" s="549">
        <f t="shared" si="54"/>
        <v>0</v>
      </c>
      <c r="G294" s="559"/>
      <c r="I294" s="187">
        <f t="shared" si="55"/>
        <v>2.4670307599999886</v>
      </c>
      <c r="J294" s="187">
        <f t="shared" si="55"/>
        <v>2.3263749225000074</v>
      </c>
      <c r="K294" s="246" t="str">
        <f t="shared" si="56"/>
        <v>15/05/2021</v>
      </c>
      <c r="L294" s="148" t="str">
        <f t="shared" si="57"/>
        <v>15/04/2020</v>
      </c>
      <c r="M294" s="186">
        <f t="shared" si="58"/>
        <v>3.5609072784805346E-4</v>
      </c>
      <c r="N294" s="549">
        <f t="shared" si="63"/>
        <v>395</v>
      </c>
      <c r="O294" s="49">
        <f t="shared" si="59"/>
        <v>338</v>
      </c>
      <c r="P294" s="113">
        <f t="shared" si="60"/>
        <v>57</v>
      </c>
      <c r="Q294" s="549">
        <f t="shared" si="61"/>
        <v>2.3466720939873467</v>
      </c>
      <c r="S294" s="556">
        <f t="shared" si="62"/>
        <v>1.4463279060126535</v>
      </c>
    </row>
    <row r="295" spans="2:19" x14ac:dyDescent="0.35">
      <c r="B295" s="116">
        <v>42444</v>
      </c>
      <c r="C295" s="49">
        <v>3.7589999999999999</v>
      </c>
      <c r="D295" s="570" t="str">
        <f t="shared" si="52"/>
        <v>11/06/2020</v>
      </c>
      <c r="E295" s="113">
        <f t="shared" si="53"/>
        <v>4.2409308692676246</v>
      </c>
      <c r="F295" s="549">
        <f t="shared" si="54"/>
        <v>0</v>
      </c>
      <c r="G295" s="559"/>
      <c r="I295" s="187">
        <f t="shared" si="55"/>
        <v>2.4680430224999883</v>
      </c>
      <c r="J295" s="187">
        <f t="shared" si="55"/>
        <v>2.3273864900000163</v>
      </c>
      <c r="K295" s="246" t="str">
        <f t="shared" si="56"/>
        <v>15/05/2021</v>
      </c>
      <c r="L295" s="148" t="str">
        <f t="shared" si="57"/>
        <v>15/04/2020</v>
      </c>
      <c r="M295" s="186">
        <f t="shared" si="58"/>
        <v>3.560924873417013E-4</v>
      </c>
      <c r="N295" s="549">
        <f t="shared" si="63"/>
        <v>395</v>
      </c>
      <c r="O295" s="49">
        <f t="shared" si="59"/>
        <v>338</v>
      </c>
      <c r="P295" s="113">
        <f t="shared" si="60"/>
        <v>57</v>
      </c>
      <c r="Q295" s="549">
        <f t="shared" si="61"/>
        <v>2.3476837617784931</v>
      </c>
      <c r="S295" s="556">
        <f t="shared" si="62"/>
        <v>1.4113162382215068</v>
      </c>
    </row>
    <row r="296" spans="2:19" x14ac:dyDescent="0.35">
      <c r="B296" s="116">
        <v>42445</v>
      </c>
      <c r="C296" s="49">
        <v>3.738</v>
      </c>
      <c r="D296" s="570" t="str">
        <f t="shared" si="52"/>
        <v>11/06/2020</v>
      </c>
      <c r="E296" s="113">
        <f t="shared" si="53"/>
        <v>4.2381930184804926</v>
      </c>
      <c r="F296" s="549">
        <f t="shared" si="54"/>
        <v>0</v>
      </c>
      <c r="G296" s="559"/>
      <c r="I296" s="187">
        <f t="shared" si="55"/>
        <v>2.4994256400000303</v>
      </c>
      <c r="J296" s="187">
        <f t="shared" si="55"/>
        <v>2.3587475625000076</v>
      </c>
      <c r="K296" s="246" t="str">
        <f t="shared" si="56"/>
        <v>15/05/2021</v>
      </c>
      <c r="L296" s="148" t="str">
        <f t="shared" si="57"/>
        <v>15/04/2020</v>
      </c>
      <c r="M296" s="186">
        <f t="shared" si="58"/>
        <v>3.5614703164562711E-4</v>
      </c>
      <c r="N296" s="549">
        <f t="shared" si="63"/>
        <v>395</v>
      </c>
      <c r="O296" s="49">
        <f t="shared" si="59"/>
        <v>338</v>
      </c>
      <c r="P296" s="113">
        <f t="shared" si="60"/>
        <v>57</v>
      </c>
      <c r="Q296" s="549">
        <f t="shared" si="61"/>
        <v>2.3790479433038083</v>
      </c>
      <c r="S296" s="556">
        <f t="shared" si="62"/>
        <v>1.3589520566961917</v>
      </c>
    </row>
    <row r="297" spans="2:19" x14ac:dyDescent="0.35">
      <c r="B297" s="116">
        <v>42446</v>
      </c>
      <c r="C297" s="49">
        <v>3.7320000000000002</v>
      </c>
      <c r="D297" s="570" t="str">
        <f t="shared" si="52"/>
        <v>11/06/2020</v>
      </c>
      <c r="E297" s="113">
        <f t="shared" si="53"/>
        <v>4.2354551676933605</v>
      </c>
      <c r="F297" s="549">
        <f t="shared" si="54"/>
        <v>0</v>
      </c>
      <c r="G297" s="559"/>
      <c r="I297" s="187">
        <f t="shared" si="55"/>
        <v>2.441725822499996</v>
      </c>
      <c r="J297" s="187">
        <f t="shared" si="55"/>
        <v>2.3091790399999867</v>
      </c>
      <c r="K297" s="246" t="str">
        <f t="shared" si="56"/>
        <v>15/05/2021</v>
      </c>
      <c r="L297" s="148" t="str">
        <f t="shared" si="57"/>
        <v>15/04/2020</v>
      </c>
      <c r="M297" s="186">
        <f t="shared" si="58"/>
        <v>3.355614746835678E-4</v>
      </c>
      <c r="N297" s="549">
        <f t="shared" si="63"/>
        <v>395</v>
      </c>
      <c r="O297" s="49">
        <f t="shared" si="59"/>
        <v>338</v>
      </c>
      <c r="P297" s="113">
        <f t="shared" si="60"/>
        <v>57</v>
      </c>
      <c r="Q297" s="549">
        <f t="shared" si="61"/>
        <v>2.3283060440569501</v>
      </c>
      <c r="S297" s="556">
        <f t="shared" si="62"/>
        <v>1.4036939559430501</v>
      </c>
    </row>
    <row r="298" spans="2:19" x14ac:dyDescent="0.35">
      <c r="B298" s="116">
        <v>42447</v>
      </c>
      <c r="C298" s="49">
        <v>3.7119999999999997</v>
      </c>
      <c r="D298" s="570" t="str">
        <f t="shared" si="52"/>
        <v>11/06/2020</v>
      </c>
      <c r="E298" s="113">
        <f t="shared" si="53"/>
        <v>4.2327173169062284</v>
      </c>
      <c r="F298" s="549">
        <f t="shared" si="54"/>
        <v>0</v>
      </c>
      <c r="G298" s="559"/>
      <c r="I298" s="187">
        <f t="shared" si="55"/>
        <v>2.4032683025000168</v>
      </c>
      <c r="J298" s="187">
        <f t="shared" si="55"/>
        <v>2.2808595599999704</v>
      </c>
      <c r="K298" s="246" t="str">
        <f t="shared" si="56"/>
        <v>15/05/2021</v>
      </c>
      <c r="L298" s="148" t="str">
        <f t="shared" si="57"/>
        <v>15/04/2020</v>
      </c>
      <c r="M298" s="186">
        <f t="shared" si="58"/>
        <v>3.0989555063302889E-4</v>
      </c>
      <c r="N298" s="549">
        <f t="shared" si="63"/>
        <v>395</v>
      </c>
      <c r="O298" s="49">
        <f t="shared" si="59"/>
        <v>338</v>
      </c>
      <c r="P298" s="113">
        <f t="shared" si="60"/>
        <v>57</v>
      </c>
      <c r="Q298" s="549">
        <f t="shared" si="61"/>
        <v>2.2985236063860528</v>
      </c>
      <c r="S298" s="556">
        <f t="shared" si="62"/>
        <v>1.4134763936139469</v>
      </c>
    </row>
    <row r="299" spans="2:19" x14ac:dyDescent="0.35">
      <c r="B299" s="116">
        <v>42450</v>
      </c>
      <c r="C299" s="49">
        <v>3.7250000000000001</v>
      </c>
      <c r="D299" s="570" t="str">
        <f t="shared" si="52"/>
        <v>11/06/2020</v>
      </c>
      <c r="E299" s="113">
        <f t="shared" si="53"/>
        <v>4.2245037645448322</v>
      </c>
      <c r="F299" s="549">
        <f t="shared" si="54"/>
        <v>0</v>
      </c>
      <c r="G299" s="559"/>
      <c r="I299" s="187">
        <f t="shared" si="55"/>
        <v>2.3941610000000058</v>
      </c>
      <c r="J299" s="187">
        <f t="shared" si="55"/>
        <v>2.2737803024999836</v>
      </c>
      <c r="K299" s="246" t="str">
        <f t="shared" si="56"/>
        <v>15/05/2021</v>
      </c>
      <c r="L299" s="148" t="str">
        <f t="shared" si="57"/>
        <v>15/04/2020</v>
      </c>
      <c r="M299" s="186">
        <f t="shared" si="58"/>
        <v>3.0476125949372687E-4</v>
      </c>
      <c r="N299" s="549">
        <f t="shared" si="63"/>
        <v>395</v>
      </c>
      <c r="O299" s="49">
        <f t="shared" si="59"/>
        <v>338</v>
      </c>
      <c r="P299" s="113">
        <f t="shared" si="60"/>
        <v>57</v>
      </c>
      <c r="Q299" s="549">
        <f t="shared" si="61"/>
        <v>2.2911516942911261</v>
      </c>
      <c r="S299" s="556">
        <f t="shared" si="62"/>
        <v>1.433848305708874</v>
      </c>
    </row>
    <row r="300" spans="2:19" x14ac:dyDescent="0.35">
      <c r="B300" s="116">
        <v>42451</v>
      </c>
      <c r="C300" s="49">
        <v>3.8029999999999999</v>
      </c>
      <c r="D300" s="570" t="str">
        <f t="shared" si="52"/>
        <v>11/06/2020</v>
      </c>
      <c r="E300" s="113">
        <f t="shared" si="53"/>
        <v>4.2217659137577002</v>
      </c>
      <c r="F300" s="549">
        <f t="shared" si="54"/>
        <v>0</v>
      </c>
      <c r="G300" s="559"/>
      <c r="I300" s="187">
        <f t="shared" si="55"/>
        <v>2.4083280900000004</v>
      </c>
      <c r="J300" s="187">
        <f t="shared" si="55"/>
        <v>2.2899618224999863</v>
      </c>
      <c r="K300" s="246" t="str">
        <f t="shared" si="56"/>
        <v>15/05/2021</v>
      </c>
      <c r="L300" s="148" t="str">
        <f t="shared" si="57"/>
        <v>15/04/2020</v>
      </c>
      <c r="M300" s="186">
        <f t="shared" si="58"/>
        <v>2.9966143670889648E-4</v>
      </c>
      <c r="N300" s="549">
        <f t="shared" si="63"/>
        <v>395</v>
      </c>
      <c r="O300" s="49">
        <f t="shared" si="59"/>
        <v>338</v>
      </c>
      <c r="P300" s="113">
        <f t="shared" si="60"/>
        <v>57</v>
      </c>
      <c r="Q300" s="549">
        <f t="shared" si="61"/>
        <v>2.3070425243923935</v>
      </c>
      <c r="S300" s="556">
        <f t="shared" si="62"/>
        <v>1.4959574756076064</v>
      </c>
    </row>
    <row r="301" spans="2:19" x14ac:dyDescent="0.35">
      <c r="B301" s="116">
        <v>42452</v>
      </c>
      <c r="C301" s="49">
        <v>3.794</v>
      </c>
      <c r="D301" s="570" t="str">
        <f t="shared" si="52"/>
        <v>11/06/2020</v>
      </c>
      <c r="E301" s="113">
        <f t="shared" si="53"/>
        <v>4.2190280629705681</v>
      </c>
      <c r="F301" s="549">
        <f t="shared" si="54"/>
        <v>0</v>
      </c>
      <c r="G301" s="559"/>
      <c r="I301" s="187">
        <f t="shared" si="55"/>
        <v>2.4427379600000076</v>
      </c>
      <c r="J301" s="187">
        <f t="shared" si="55"/>
        <v>2.3304212225000009</v>
      </c>
      <c r="K301" s="246" t="str">
        <f t="shared" si="56"/>
        <v>15/05/2021</v>
      </c>
      <c r="L301" s="148" t="str">
        <f t="shared" si="57"/>
        <v>15/04/2020</v>
      </c>
      <c r="M301" s="186">
        <f t="shared" si="58"/>
        <v>2.8434617088609292E-4</v>
      </c>
      <c r="N301" s="549">
        <f t="shared" si="63"/>
        <v>395</v>
      </c>
      <c r="O301" s="49">
        <f t="shared" si="59"/>
        <v>338</v>
      </c>
      <c r="P301" s="113">
        <f t="shared" si="60"/>
        <v>57</v>
      </c>
      <c r="Q301" s="549">
        <f t="shared" si="61"/>
        <v>2.3466289542405083</v>
      </c>
      <c r="S301" s="556">
        <f t="shared" si="62"/>
        <v>1.4473710457594917</v>
      </c>
    </row>
    <row r="302" spans="2:19" x14ac:dyDescent="0.35">
      <c r="B302" s="116">
        <v>42453</v>
      </c>
      <c r="C302" s="49">
        <v>3.7589999999999999</v>
      </c>
      <c r="D302" s="570" t="str">
        <f t="shared" si="52"/>
        <v>11/06/2020</v>
      </c>
      <c r="E302" s="113">
        <f t="shared" si="53"/>
        <v>4.216290212183436</v>
      </c>
      <c r="F302" s="549">
        <f t="shared" si="54"/>
        <v>0</v>
      </c>
      <c r="G302" s="559"/>
      <c r="I302" s="187">
        <f t="shared" si="55"/>
        <v>2.4275564224999879</v>
      </c>
      <c r="J302" s="187">
        <f t="shared" si="55"/>
        <v>2.306144622500006</v>
      </c>
      <c r="K302" s="246" t="str">
        <f t="shared" si="56"/>
        <v>15/05/2021</v>
      </c>
      <c r="L302" s="148" t="str">
        <f t="shared" si="57"/>
        <v>15/04/2020</v>
      </c>
      <c r="M302" s="186">
        <f t="shared" si="58"/>
        <v>3.073716455695746E-4</v>
      </c>
      <c r="N302" s="549">
        <f t="shared" si="63"/>
        <v>395</v>
      </c>
      <c r="O302" s="49">
        <f t="shared" si="59"/>
        <v>338</v>
      </c>
      <c r="P302" s="113">
        <f t="shared" si="60"/>
        <v>57</v>
      </c>
      <c r="Q302" s="549">
        <f t="shared" si="61"/>
        <v>2.3236648062974719</v>
      </c>
      <c r="S302" s="556">
        <f t="shared" si="62"/>
        <v>1.435335193702528</v>
      </c>
    </row>
    <row r="303" spans="2:19" x14ac:dyDescent="0.35">
      <c r="B303" s="116">
        <v>42454</v>
      </c>
      <c r="C303" s="49" t="s">
        <v>437</v>
      </c>
      <c r="D303" s="570" t="str">
        <f t="shared" si="52"/>
        <v>11/06/2020</v>
      </c>
      <c r="E303" s="113">
        <f t="shared" si="53"/>
        <v>4.213552361396304</v>
      </c>
      <c r="F303" s="549">
        <f t="shared" si="54"/>
        <v>0</v>
      </c>
      <c r="G303" s="559"/>
      <c r="I303" s="187">
        <f t="shared" si="55"/>
        <v>2.4022563600000213</v>
      </c>
      <c r="J303" s="187">
        <f t="shared" si="55"/>
        <v>2.2859163225000145</v>
      </c>
      <c r="K303" s="246" t="str">
        <f t="shared" si="56"/>
        <v>15/05/2021</v>
      </c>
      <c r="L303" s="148" t="str">
        <f t="shared" si="57"/>
        <v>15/04/2020</v>
      </c>
      <c r="M303" s="186">
        <f t="shared" si="58"/>
        <v>2.9453174050634624E-4</v>
      </c>
      <c r="N303" s="549">
        <f t="shared" si="63"/>
        <v>395</v>
      </c>
      <c r="O303" s="49">
        <f t="shared" si="59"/>
        <v>338</v>
      </c>
      <c r="P303" s="113">
        <f t="shared" si="60"/>
        <v>57</v>
      </c>
      <c r="Q303" s="549">
        <f t="shared" si="61"/>
        <v>2.3027046317088762</v>
      </c>
      <c r="S303" s="556" t="str">
        <f t="shared" si="62"/>
        <v/>
      </c>
    </row>
    <row r="304" spans="2:19" x14ac:dyDescent="0.35">
      <c r="B304" s="116">
        <v>42457</v>
      </c>
      <c r="C304" s="49" t="s">
        <v>437</v>
      </c>
      <c r="D304" s="570" t="str">
        <f t="shared" si="52"/>
        <v>11/06/2020</v>
      </c>
      <c r="E304" s="113">
        <f t="shared" si="53"/>
        <v>4.2053388090349078</v>
      </c>
      <c r="F304" s="549">
        <f t="shared" si="54"/>
        <v>0</v>
      </c>
      <c r="G304" s="559"/>
      <c r="I304" s="187">
        <f t="shared" si="55"/>
        <v>2.415412002500017</v>
      </c>
      <c r="J304" s="187">
        <f t="shared" si="55"/>
        <v>2.3000759225000111</v>
      </c>
      <c r="K304" s="246" t="str">
        <f t="shared" si="56"/>
        <v>15/05/2021</v>
      </c>
      <c r="L304" s="148" t="str">
        <f t="shared" si="57"/>
        <v>15/04/2020</v>
      </c>
      <c r="M304" s="186">
        <f t="shared" si="58"/>
        <v>2.9199007594938188E-4</v>
      </c>
      <c r="N304" s="549">
        <f t="shared" si="63"/>
        <v>395</v>
      </c>
      <c r="O304" s="49">
        <f t="shared" si="59"/>
        <v>338</v>
      </c>
      <c r="P304" s="113">
        <f t="shared" si="60"/>
        <v>57</v>
      </c>
      <c r="Q304" s="549">
        <f t="shared" si="61"/>
        <v>2.3167193568291258</v>
      </c>
      <c r="S304" s="556" t="str">
        <f t="shared" si="62"/>
        <v/>
      </c>
    </row>
    <row r="305" spans="2:19" x14ac:dyDescent="0.35">
      <c r="B305" s="116">
        <v>42458</v>
      </c>
      <c r="C305" s="49">
        <v>3.74</v>
      </c>
      <c r="D305" s="570" t="str">
        <f t="shared" si="52"/>
        <v>11/06/2020</v>
      </c>
      <c r="E305" s="113">
        <f t="shared" si="53"/>
        <v>4.2026009582477757</v>
      </c>
      <c r="F305" s="549">
        <f t="shared" si="54"/>
        <v>0</v>
      </c>
      <c r="G305" s="559"/>
      <c r="I305" s="187">
        <f t="shared" ref="I305:J324" si="64">IF(I35="","",((1+I35/200)^2-1)*100)</f>
        <v>2.4265443599999825</v>
      </c>
      <c r="J305" s="187">
        <f t="shared" si="64"/>
        <v>2.304121702500006</v>
      </c>
      <c r="K305" s="246" t="str">
        <f t="shared" si="56"/>
        <v>15/05/2021</v>
      </c>
      <c r="L305" s="148" t="str">
        <f t="shared" si="57"/>
        <v>15/04/2020</v>
      </c>
      <c r="M305" s="186">
        <f t="shared" si="58"/>
        <v>3.0993077848095313E-4</v>
      </c>
      <c r="N305" s="549">
        <f t="shared" si="63"/>
        <v>395</v>
      </c>
      <c r="O305" s="49">
        <f t="shared" si="59"/>
        <v>338</v>
      </c>
      <c r="P305" s="113">
        <f t="shared" si="60"/>
        <v>57</v>
      </c>
      <c r="Q305" s="549">
        <f t="shared" si="61"/>
        <v>2.3217877568734204</v>
      </c>
      <c r="S305" s="556">
        <f t="shared" si="62"/>
        <v>1.4182122431265798</v>
      </c>
    </row>
    <row r="306" spans="2:19" x14ac:dyDescent="0.35">
      <c r="B306" s="116">
        <v>42459</v>
      </c>
      <c r="C306" s="49">
        <v>3.71</v>
      </c>
      <c r="D306" s="570" t="str">
        <f t="shared" si="52"/>
        <v>11/06/2020</v>
      </c>
      <c r="E306" s="113">
        <f t="shared" si="53"/>
        <v>4.1998631074606436</v>
      </c>
      <c r="F306" s="549">
        <f t="shared" si="54"/>
        <v>0</v>
      </c>
      <c r="G306" s="559"/>
      <c r="I306" s="187">
        <f t="shared" si="64"/>
        <v>2.3597592900000075</v>
      </c>
      <c r="J306" s="187">
        <f t="shared" si="64"/>
        <v>2.2424322500000038</v>
      </c>
      <c r="K306" s="246" t="str">
        <f t="shared" si="56"/>
        <v>15/05/2021</v>
      </c>
      <c r="L306" s="148" t="str">
        <f t="shared" si="57"/>
        <v>15/04/2020</v>
      </c>
      <c r="M306" s="186">
        <f t="shared" si="58"/>
        <v>2.9703048101266762E-4</v>
      </c>
      <c r="N306" s="549">
        <f t="shared" si="63"/>
        <v>395</v>
      </c>
      <c r="O306" s="49">
        <f t="shared" si="59"/>
        <v>338</v>
      </c>
      <c r="P306" s="113">
        <f t="shared" si="60"/>
        <v>57</v>
      </c>
      <c r="Q306" s="549">
        <f t="shared" si="61"/>
        <v>2.2593629874177257</v>
      </c>
      <c r="S306" s="556">
        <f t="shared" si="62"/>
        <v>1.4506370125822743</v>
      </c>
    </row>
    <row r="307" spans="2:19" x14ac:dyDescent="0.35">
      <c r="B307" s="116">
        <v>42460</v>
      </c>
      <c r="C307" s="49">
        <v>3.673</v>
      </c>
      <c r="D307" s="570" t="str">
        <f t="shared" si="52"/>
        <v>11/06/2020</v>
      </c>
      <c r="E307" s="113">
        <f t="shared" si="53"/>
        <v>4.1971252566735116</v>
      </c>
      <c r="F307" s="549">
        <f t="shared" si="54"/>
        <v>0</v>
      </c>
      <c r="G307" s="559"/>
      <c r="I307" s="187">
        <f t="shared" si="64"/>
        <v>2.3112020099999908</v>
      </c>
      <c r="J307" s="187">
        <f t="shared" si="64"/>
        <v>2.1989574224999808</v>
      </c>
      <c r="K307" s="246" t="str">
        <f t="shared" si="56"/>
        <v>15/05/2021</v>
      </c>
      <c r="L307" s="148" t="str">
        <f t="shared" si="57"/>
        <v>15/04/2020</v>
      </c>
      <c r="M307" s="186">
        <f t="shared" si="58"/>
        <v>2.8416351265825313E-4</v>
      </c>
      <c r="N307" s="549">
        <f t="shared" si="63"/>
        <v>395</v>
      </c>
      <c r="O307" s="49">
        <f t="shared" si="59"/>
        <v>338</v>
      </c>
      <c r="P307" s="113">
        <f t="shared" si="60"/>
        <v>57</v>
      </c>
      <c r="Q307" s="549">
        <f t="shared" si="61"/>
        <v>2.2151547427215013</v>
      </c>
      <c r="S307" s="556">
        <f t="shared" si="62"/>
        <v>1.4578452572784988</v>
      </c>
    </row>
    <row r="308" spans="2:19" x14ac:dyDescent="0.35">
      <c r="B308" s="116">
        <v>42461</v>
      </c>
      <c r="C308" s="49">
        <v>3.742</v>
      </c>
      <c r="D308" s="570" t="str">
        <f t="shared" si="52"/>
        <v>11/06/2020</v>
      </c>
      <c r="E308" s="113">
        <f t="shared" si="53"/>
        <v>4.1943874058863795</v>
      </c>
      <c r="F308" s="549">
        <f t="shared" si="54"/>
        <v>0</v>
      </c>
      <c r="G308" s="559"/>
      <c r="I308" s="187">
        <f t="shared" si="64"/>
        <v>2.3213171600000138</v>
      </c>
      <c r="J308" s="187">
        <f t="shared" si="64"/>
        <v>2.199968359999982</v>
      </c>
      <c r="K308" s="246" t="str">
        <f t="shared" si="56"/>
        <v>15/05/2021</v>
      </c>
      <c r="L308" s="148" t="str">
        <f t="shared" si="57"/>
        <v>15/04/2020</v>
      </c>
      <c r="M308" s="186">
        <f t="shared" si="58"/>
        <v>3.0721215189881467E-4</v>
      </c>
      <c r="N308" s="549">
        <f t="shared" si="63"/>
        <v>395</v>
      </c>
      <c r="O308" s="49">
        <f t="shared" si="59"/>
        <v>338</v>
      </c>
      <c r="P308" s="113">
        <f t="shared" si="60"/>
        <v>57</v>
      </c>
      <c r="Q308" s="549">
        <f t="shared" si="61"/>
        <v>2.2174794526582144</v>
      </c>
      <c r="S308" s="556">
        <f t="shared" si="62"/>
        <v>1.5245205473417855</v>
      </c>
    </row>
    <row r="309" spans="2:19" x14ac:dyDescent="0.35">
      <c r="B309" s="116">
        <v>42464</v>
      </c>
      <c r="C309" s="49">
        <v>3.6790000000000003</v>
      </c>
      <c r="D309" s="570" t="str">
        <f t="shared" si="52"/>
        <v>11/06/2020</v>
      </c>
      <c r="E309" s="113">
        <f t="shared" si="53"/>
        <v>4.1861738535249833</v>
      </c>
      <c r="F309" s="549">
        <f t="shared" si="54"/>
        <v>0</v>
      </c>
      <c r="G309" s="559"/>
      <c r="I309" s="187">
        <f t="shared" si="64"/>
        <v>2.2677125624999794</v>
      </c>
      <c r="J309" s="187">
        <f t="shared" si="64"/>
        <v>2.1655992899999976</v>
      </c>
      <c r="K309" s="246" t="str">
        <f t="shared" si="56"/>
        <v>15/05/2021</v>
      </c>
      <c r="L309" s="148" t="str">
        <f t="shared" si="57"/>
        <v>15/04/2020</v>
      </c>
      <c r="M309" s="186">
        <f t="shared" si="58"/>
        <v>2.5851461392400457E-4</v>
      </c>
      <c r="N309" s="549">
        <f t="shared" si="63"/>
        <v>395</v>
      </c>
      <c r="O309" s="49">
        <f t="shared" si="59"/>
        <v>338</v>
      </c>
      <c r="P309" s="113">
        <f t="shared" si="60"/>
        <v>57</v>
      </c>
      <c r="Q309" s="549">
        <f t="shared" si="61"/>
        <v>2.1803346229936658</v>
      </c>
      <c r="S309" s="556">
        <f t="shared" si="62"/>
        <v>1.4986653770063345</v>
      </c>
    </row>
    <row r="310" spans="2:19" x14ac:dyDescent="0.35">
      <c r="B310" s="116">
        <v>42465</v>
      </c>
      <c r="C310" s="49">
        <v>3.6879999999999997</v>
      </c>
      <c r="D310" s="570" t="str">
        <f t="shared" si="52"/>
        <v>11/06/2020</v>
      </c>
      <c r="E310" s="113">
        <f t="shared" si="53"/>
        <v>4.1834360027378512</v>
      </c>
      <c r="F310" s="549">
        <f t="shared" si="54"/>
        <v>0</v>
      </c>
      <c r="G310" s="559"/>
      <c r="I310" s="187">
        <f t="shared" si="64"/>
        <v>2.2555776224999935</v>
      </c>
      <c r="J310" s="187">
        <f t="shared" si="64"/>
        <v>2.1625670025000154</v>
      </c>
      <c r="K310" s="246" t="str">
        <f t="shared" si="56"/>
        <v>15/05/2021</v>
      </c>
      <c r="L310" s="148" t="str">
        <f t="shared" si="57"/>
        <v>15/04/2020</v>
      </c>
      <c r="M310" s="186">
        <f t="shared" si="58"/>
        <v>2.3546992405057738E-4</v>
      </c>
      <c r="N310" s="549">
        <f t="shared" si="63"/>
        <v>395</v>
      </c>
      <c r="O310" s="49">
        <f t="shared" si="59"/>
        <v>338</v>
      </c>
      <c r="P310" s="113">
        <f t="shared" si="60"/>
        <v>57</v>
      </c>
      <c r="Q310" s="549">
        <f t="shared" si="61"/>
        <v>2.1759887881708981</v>
      </c>
      <c r="S310" s="556">
        <f t="shared" si="62"/>
        <v>1.5120112118291016</v>
      </c>
    </row>
    <row r="311" spans="2:19" x14ac:dyDescent="0.35">
      <c r="B311" s="116">
        <v>42466</v>
      </c>
      <c r="C311" s="49">
        <v>3.6790000000000003</v>
      </c>
      <c r="D311" s="570" t="str">
        <f t="shared" si="52"/>
        <v>11/06/2020</v>
      </c>
      <c r="E311" s="113">
        <f t="shared" si="53"/>
        <v>4.1806981519507183</v>
      </c>
      <c r="F311" s="549">
        <f t="shared" si="54"/>
        <v>0</v>
      </c>
      <c r="G311" s="559"/>
      <c r="I311" s="187">
        <f t="shared" si="64"/>
        <v>2.2545664099999918</v>
      </c>
      <c r="J311" s="187">
        <f t="shared" si="64"/>
        <v>2.1655992899999976</v>
      </c>
      <c r="K311" s="246" t="str">
        <f t="shared" si="56"/>
        <v>15/05/2021</v>
      </c>
      <c r="L311" s="148" t="str">
        <f t="shared" si="57"/>
        <v>15/04/2020</v>
      </c>
      <c r="M311" s="186">
        <f t="shared" si="58"/>
        <v>2.2523321518985869E-4</v>
      </c>
      <c r="N311" s="549">
        <f t="shared" si="63"/>
        <v>395</v>
      </c>
      <c r="O311" s="49">
        <f t="shared" si="59"/>
        <v>338</v>
      </c>
      <c r="P311" s="113">
        <f t="shared" si="60"/>
        <v>57</v>
      </c>
      <c r="Q311" s="549">
        <f t="shared" si="61"/>
        <v>2.1784375832658194</v>
      </c>
      <c r="S311" s="556">
        <f t="shared" si="62"/>
        <v>1.5005624167341809</v>
      </c>
    </row>
    <row r="312" spans="2:19" x14ac:dyDescent="0.35">
      <c r="B312" s="116">
        <v>42467</v>
      </c>
      <c r="C312" s="49">
        <v>3.6909999999999998</v>
      </c>
      <c r="D312" s="570" t="str">
        <f t="shared" si="52"/>
        <v>11/06/2020</v>
      </c>
      <c r="E312" s="113">
        <f t="shared" si="53"/>
        <v>4.1779603011635862</v>
      </c>
      <c r="F312" s="549">
        <f t="shared" si="54"/>
        <v>0</v>
      </c>
      <c r="G312" s="559"/>
      <c r="I312" s="187">
        <f t="shared" si="64"/>
        <v>2.2626562499999947</v>
      </c>
      <c r="J312" s="187">
        <f t="shared" si="64"/>
        <v>2.1726748024999853</v>
      </c>
      <c r="K312" s="246" t="str">
        <f t="shared" si="56"/>
        <v>15/05/2021</v>
      </c>
      <c r="L312" s="148" t="str">
        <f t="shared" si="57"/>
        <v>15/04/2020</v>
      </c>
      <c r="M312" s="186">
        <f t="shared" si="58"/>
        <v>2.2780113291141611E-4</v>
      </c>
      <c r="N312" s="549">
        <f t="shared" si="63"/>
        <v>395</v>
      </c>
      <c r="O312" s="49">
        <f t="shared" si="59"/>
        <v>338</v>
      </c>
      <c r="P312" s="113">
        <f t="shared" si="60"/>
        <v>57</v>
      </c>
      <c r="Q312" s="549">
        <f t="shared" si="61"/>
        <v>2.1856594670759359</v>
      </c>
      <c r="S312" s="556">
        <f t="shared" si="62"/>
        <v>1.5053405329240639</v>
      </c>
    </row>
    <row r="313" spans="2:19" x14ac:dyDescent="0.35">
      <c r="B313" s="116">
        <v>42468</v>
      </c>
      <c r="C313" s="49">
        <v>3.6989999999999998</v>
      </c>
      <c r="D313" s="570" t="str">
        <f t="shared" si="52"/>
        <v>11/06/2020</v>
      </c>
      <c r="E313" s="113">
        <f t="shared" si="53"/>
        <v>4.1752224503764541</v>
      </c>
      <c r="F313" s="549">
        <f t="shared" si="54"/>
        <v>0</v>
      </c>
      <c r="G313" s="559"/>
      <c r="I313" s="187">
        <f t="shared" si="64"/>
        <v>2.2333321024999853</v>
      </c>
      <c r="J313" s="187">
        <f t="shared" si="64"/>
        <v>2.1463955625000031</v>
      </c>
      <c r="K313" s="246" t="str">
        <f t="shared" si="56"/>
        <v>15/05/2021</v>
      </c>
      <c r="L313" s="148" t="str">
        <f t="shared" si="57"/>
        <v>15/04/2020</v>
      </c>
      <c r="M313" s="186">
        <f t="shared" si="58"/>
        <v>2.2009250632906883E-4</v>
      </c>
      <c r="N313" s="549">
        <f t="shared" si="63"/>
        <v>395</v>
      </c>
      <c r="O313" s="49">
        <f t="shared" si="59"/>
        <v>338</v>
      </c>
      <c r="P313" s="113">
        <f t="shared" si="60"/>
        <v>57</v>
      </c>
      <c r="Q313" s="549">
        <f t="shared" si="61"/>
        <v>2.15894083536076</v>
      </c>
      <c r="S313" s="556">
        <f t="shared" si="62"/>
        <v>1.5400591646392399</v>
      </c>
    </row>
    <row r="314" spans="2:19" x14ac:dyDescent="0.35">
      <c r="B314" s="116">
        <v>42471</v>
      </c>
      <c r="C314" s="49">
        <v>3.69</v>
      </c>
      <c r="D314" s="570" t="str">
        <f t="shared" si="52"/>
        <v>11/06/2020</v>
      </c>
      <c r="E314" s="113">
        <f t="shared" si="53"/>
        <v>4.1670088980150579</v>
      </c>
      <c r="F314" s="549">
        <f t="shared" si="54"/>
        <v>0</v>
      </c>
      <c r="G314" s="559"/>
      <c r="I314" s="187">
        <f t="shared" si="64"/>
        <v>2.2424322500000038</v>
      </c>
      <c r="J314" s="187">
        <f t="shared" si="64"/>
        <v>2.1595347599999926</v>
      </c>
      <c r="K314" s="246" t="str">
        <f t="shared" si="56"/>
        <v>15/05/2021</v>
      </c>
      <c r="L314" s="148" t="str">
        <f t="shared" si="57"/>
        <v>15/04/2020</v>
      </c>
      <c r="M314" s="186">
        <f t="shared" si="58"/>
        <v>2.0986706329116766E-4</v>
      </c>
      <c r="N314" s="549">
        <f t="shared" si="63"/>
        <v>395</v>
      </c>
      <c r="O314" s="49">
        <f t="shared" si="59"/>
        <v>338</v>
      </c>
      <c r="P314" s="113">
        <f t="shared" si="60"/>
        <v>57</v>
      </c>
      <c r="Q314" s="549">
        <f t="shared" si="61"/>
        <v>2.1714971826075891</v>
      </c>
      <c r="S314" s="556">
        <f t="shared" si="62"/>
        <v>1.5185028173924109</v>
      </c>
    </row>
    <row r="315" spans="2:19" x14ac:dyDescent="0.35">
      <c r="B315" s="116">
        <v>42472</v>
      </c>
      <c r="C315" s="49">
        <v>3.7349999999999999</v>
      </c>
      <c r="D315" s="570" t="str">
        <f t="shared" si="52"/>
        <v>11/06/2020</v>
      </c>
      <c r="E315" s="113">
        <f t="shared" si="53"/>
        <v>4.1642710472279258</v>
      </c>
      <c r="F315" s="549">
        <f t="shared" si="54"/>
        <v>0</v>
      </c>
      <c r="G315" s="559"/>
      <c r="I315" s="187">
        <f t="shared" si="64"/>
        <v>2.2667012899999728</v>
      </c>
      <c r="J315" s="187">
        <f t="shared" si="64"/>
        <v>2.1858156899999814</v>
      </c>
      <c r="K315" s="246" t="str">
        <f t="shared" si="56"/>
        <v>15/05/2021</v>
      </c>
      <c r="L315" s="148" t="str">
        <f t="shared" si="57"/>
        <v>15/04/2020</v>
      </c>
      <c r="M315" s="186">
        <f t="shared" si="58"/>
        <v>2.0477367088605404E-4</v>
      </c>
      <c r="N315" s="549">
        <f t="shared" si="63"/>
        <v>395</v>
      </c>
      <c r="O315" s="49">
        <f t="shared" si="59"/>
        <v>338</v>
      </c>
      <c r="P315" s="113">
        <f t="shared" si="60"/>
        <v>57</v>
      </c>
      <c r="Q315" s="549">
        <f t="shared" si="61"/>
        <v>2.1974877892404865</v>
      </c>
      <c r="S315" s="556">
        <f t="shared" si="62"/>
        <v>1.5375122107595134</v>
      </c>
    </row>
    <row r="316" spans="2:19" x14ac:dyDescent="0.35">
      <c r="B316" s="116">
        <v>42473</v>
      </c>
      <c r="C316" s="49">
        <v>3.823</v>
      </c>
      <c r="D316" s="570" t="str">
        <f t="shared" si="52"/>
        <v>11/06/2020</v>
      </c>
      <c r="E316" s="113">
        <f t="shared" si="53"/>
        <v>4.1615331964407938</v>
      </c>
      <c r="F316" s="549">
        <f t="shared" si="54"/>
        <v>0</v>
      </c>
      <c r="G316" s="559"/>
      <c r="I316" s="187">
        <f t="shared" si="64"/>
        <v>2.3142365025000222</v>
      </c>
      <c r="J316" s="187">
        <f t="shared" si="64"/>
        <v>2.2414211024999853</v>
      </c>
      <c r="K316" s="246" t="str">
        <f t="shared" si="56"/>
        <v>15/05/2021</v>
      </c>
      <c r="L316" s="148" t="str">
        <f t="shared" si="57"/>
        <v>15/04/2020</v>
      </c>
      <c r="M316" s="186">
        <f t="shared" si="58"/>
        <v>1.8434278481022011E-4</v>
      </c>
      <c r="N316" s="549">
        <f t="shared" si="63"/>
        <v>395</v>
      </c>
      <c r="O316" s="49">
        <f t="shared" si="59"/>
        <v>338</v>
      </c>
      <c r="P316" s="113">
        <f t="shared" si="60"/>
        <v>57</v>
      </c>
      <c r="Q316" s="549">
        <f t="shared" si="61"/>
        <v>2.2519286412341679</v>
      </c>
      <c r="S316" s="556">
        <f t="shared" si="62"/>
        <v>1.571071358765832</v>
      </c>
    </row>
    <row r="317" spans="2:19" x14ac:dyDescent="0.35">
      <c r="B317" s="116">
        <v>42474</v>
      </c>
      <c r="C317" s="49">
        <v>3.786</v>
      </c>
      <c r="D317" s="570" t="str">
        <f t="shared" si="52"/>
        <v>11/06/2020</v>
      </c>
      <c r="E317" s="113">
        <f t="shared" si="53"/>
        <v>4.1587953456536617</v>
      </c>
      <c r="F317" s="549">
        <f t="shared" si="54"/>
        <v>0</v>
      </c>
      <c r="G317" s="559"/>
      <c r="I317" s="187">
        <f t="shared" si="64"/>
        <v>2.2798482225000249</v>
      </c>
      <c r="J317" s="187">
        <f t="shared" si="64"/>
        <v>2.2181660900000288</v>
      </c>
      <c r="K317" s="246" t="str">
        <f t="shared" si="56"/>
        <v>15/05/2021</v>
      </c>
      <c r="L317" s="148" t="str">
        <f t="shared" si="57"/>
        <v>15/04/2020</v>
      </c>
      <c r="M317" s="186">
        <f t="shared" si="58"/>
        <v>1.5615729746834456E-4</v>
      </c>
      <c r="N317" s="549">
        <f t="shared" si="63"/>
        <v>395</v>
      </c>
      <c r="O317" s="49">
        <f t="shared" si="59"/>
        <v>338</v>
      </c>
      <c r="P317" s="113">
        <f t="shared" si="60"/>
        <v>57</v>
      </c>
      <c r="Q317" s="549">
        <f t="shared" si="61"/>
        <v>2.2270670559557244</v>
      </c>
      <c r="S317" s="556">
        <f t="shared" si="62"/>
        <v>1.5589329440442756</v>
      </c>
    </row>
    <row r="318" spans="2:19" x14ac:dyDescent="0.35">
      <c r="B318" s="116">
        <v>42475</v>
      </c>
      <c r="C318" s="49">
        <v>3.8140000000000001</v>
      </c>
      <c r="D318" s="570" t="str">
        <f t="shared" si="52"/>
        <v>11/06/2020</v>
      </c>
      <c r="E318" s="113">
        <f t="shared" si="53"/>
        <v>4.1560574948665296</v>
      </c>
      <c r="F318" s="549">
        <f t="shared" si="54"/>
        <v>0</v>
      </c>
      <c r="G318" s="559"/>
      <c r="I318" s="187">
        <f t="shared" si="64"/>
        <v>2.2818709024999828</v>
      </c>
      <c r="J318" s="187">
        <f t="shared" si="64"/>
        <v>2.2232213025000114</v>
      </c>
      <c r="K318" s="246" t="str">
        <f t="shared" si="56"/>
        <v>15/05/2021</v>
      </c>
      <c r="L318" s="148" t="str">
        <f t="shared" si="57"/>
        <v>15/04/2020</v>
      </c>
      <c r="M318" s="186">
        <f t="shared" si="58"/>
        <v>1.484799999999277E-4</v>
      </c>
      <c r="N318" s="549">
        <f t="shared" si="63"/>
        <v>395</v>
      </c>
      <c r="O318" s="49">
        <f t="shared" si="59"/>
        <v>338</v>
      </c>
      <c r="P318" s="113">
        <f t="shared" si="60"/>
        <v>57</v>
      </c>
      <c r="Q318" s="549">
        <f t="shared" si="61"/>
        <v>2.2316846625000073</v>
      </c>
      <c r="S318" s="556">
        <f t="shared" si="62"/>
        <v>1.5823153374999928</v>
      </c>
    </row>
    <row r="319" spans="2:19" x14ac:dyDescent="0.35">
      <c r="B319" s="116">
        <v>42478</v>
      </c>
      <c r="C319" s="49">
        <v>3.782</v>
      </c>
      <c r="D319" s="570" t="str">
        <f t="shared" si="52"/>
        <v>11/06/2020</v>
      </c>
      <c r="E319" s="113">
        <f t="shared" si="53"/>
        <v>4.1478439425051334</v>
      </c>
      <c r="F319" s="549">
        <f t="shared" si="54"/>
        <v>0</v>
      </c>
      <c r="G319" s="559"/>
      <c r="I319" s="187">
        <f t="shared" si="64"/>
        <v>2.246476889999971</v>
      </c>
      <c r="J319" s="187">
        <f t="shared" si="64"/>
        <v>2.1949137225000026</v>
      </c>
      <c r="K319" s="246" t="str">
        <f t="shared" si="56"/>
        <v>15/05/2021</v>
      </c>
      <c r="L319" s="148" t="str">
        <f t="shared" si="57"/>
        <v>15/04/2020</v>
      </c>
      <c r="M319" s="186">
        <f t="shared" si="58"/>
        <v>1.3053966455688193E-4</v>
      </c>
      <c r="N319" s="549">
        <f t="shared" si="63"/>
        <v>395</v>
      </c>
      <c r="O319" s="49">
        <f t="shared" si="59"/>
        <v>338</v>
      </c>
      <c r="P319" s="113">
        <f t="shared" si="60"/>
        <v>57</v>
      </c>
      <c r="Q319" s="549">
        <f t="shared" si="61"/>
        <v>2.2023544833797448</v>
      </c>
      <c r="S319" s="556">
        <f t="shared" si="62"/>
        <v>1.5796455166202552</v>
      </c>
    </row>
    <row r="320" spans="2:19" x14ac:dyDescent="0.35">
      <c r="B320" s="116">
        <v>42479</v>
      </c>
      <c r="C320" s="49">
        <v>3.827</v>
      </c>
      <c r="D320" s="570" t="str">
        <f t="shared" si="52"/>
        <v>11/06/2020</v>
      </c>
      <c r="E320" s="113">
        <f t="shared" si="53"/>
        <v>4.1451060917180014</v>
      </c>
      <c r="F320" s="549">
        <f t="shared" si="54"/>
        <v>0</v>
      </c>
      <c r="G320" s="559"/>
      <c r="I320" s="187">
        <f t="shared" si="64"/>
        <v>2.2838936025000089</v>
      </c>
      <c r="J320" s="187">
        <f t="shared" si="64"/>
        <v>2.2313099025000227</v>
      </c>
      <c r="K320" s="246" t="str">
        <f t="shared" si="56"/>
        <v>15/05/2021</v>
      </c>
      <c r="L320" s="148" t="str">
        <f t="shared" si="57"/>
        <v>15/04/2020</v>
      </c>
      <c r="M320" s="186">
        <f t="shared" si="58"/>
        <v>1.3312329113920567E-4</v>
      </c>
      <c r="N320" s="549">
        <f t="shared" si="63"/>
        <v>395</v>
      </c>
      <c r="O320" s="49">
        <f t="shared" si="59"/>
        <v>338</v>
      </c>
      <c r="P320" s="113">
        <f t="shared" si="60"/>
        <v>57</v>
      </c>
      <c r="Q320" s="549">
        <f t="shared" si="61"/>
        <v>2.2388979300949576</v>
      </c>
      <c r="S320" s="556">
        <f t="shared" si="62"/>
        <v>1.5881020699050423</v>
      </c>
    </row>
    <row r="321" spans="2:19" x14ac:dyDescent="0.35">
      <c r="B321" s="116">
        <v>42480</v>
      </c>
      <c r="C321" s="49">
        <v>3.7930000000000001</v>
      </c>
      <c r="D321" s="570" t="str">
        <f t="shared" si="52"/>
        <v>11/06/2020</v>
      </c>
      <c r="E321" s="113">
        <f t="shared" si="53"/>
        <v>4.1423682409308693</v>
      </c>
      <c r="F321" s="549">
        <f t="shared" si="54"/>
        <v>0</v>
      </c>
      <c r="G321" s="559"/>
      <c r="I321" s="187">
        <f t="shared" si="64"/>
        <v>2.2707464100000019</v>
      </c>
      <c r="J321" s="187">
        <f t="shared" si="64"/>
        <v>2.2191771224999712</v>
      </c>
      <c r="K321" s="246" t="str">
        <f t="shared" si="56"/>
        <v>15/05/2021</v>
      </c>
      <c r="L321" s="148" t="str">
        <f t="shared" si="57"/>
        <v>15/04/2020</v>
      </c>
      <c r="M321" s="186">
        <f t="shared" si="58"/>
        <v>1.3055515822792569E-4</v>
      </c>
      <c r="N321" s="549">
        <f t="shared" si="63"/>
        <v>395</v>
      </c>
      <c r="O321" s="49">
        <f t="shared" si="59"/>
        <v>338</v>
      </c>
      <c r="P321" s="113">
        <f t="shared" si="60"/>
        <v>57</v>
      </c>
      <c r="Q321" s="549">
        <f t="shared" si="61"/>
        <v>2.2266187665189632</v>
      </c>
      <c r="S321" s="556">
        <f t="shared" si="62"/>
        <v>1.566381233481037</v>
      </c>
    </row>
    <row r="322" spans="2:19" x14ac:dyDescent="0.35">
      <c r="B322" s="116">
        <v>42481</v>
      </c>
      <c r="C322" s="49">
        <v>3.7909999999999999</v>
      </c>
      <c r="D322" s="570" t="str">
        <f t="shared" si="52"/>
        <v>11/06/2020</v>
      </c>
      <c r="E322" s="113">
        <f t="shared" si="53"/>
        <v>4.1396303901437372</v>
      </c>
      <c r="F322" s="549">
        <f t="shared" si="54"/>
        <v>0</v>
      </c>
      <c r="G322" s="559"/>
      <c r="I322" s="187">
        <f t="shared" si="64"/>
        <v>2.2838936025000089</v>
      </c>
      <c r="J322" s="187">
        <f t="shared" si="64"/>
        <v>2.2323210000000149</v>
      </c>
      <c r="K322" s="246" t="str">
        <f t="shared" si="56"/>
        <v>15/05/2021</v>
      </c>
      <c r="L322" s="148" t="str">
        <f t="shared" si="57"/>
        <v>15/04/2020</v>
      </c>
      <c r="M322" s="186">
        <f t="shared" si="58"/>
        <v>1.3056355063289637E-4</v>
      </c>
      <c r="N322" s="549">
        <f t="shared" si="63"/>
        <v>395</v>
      </c>
      <c r="O322" s="49">
        <f t="shared" si="59"/>
        <v>338</v>
      </c>
      <c r="P322" s="113">
        <f t="shared" si="60"/>
        <v>57</v>
      </c>
      <c r="Q322" s="549">
        <f t="shared" si="61"/>
        <v>2.2397631223860901</v>
      </c>
      <c r="S322" s="556">
        <f t="shared" si="62"/>
        <v>1.5512368776139098</v>
      </c>
    </row>
    <row r="323" spans="2:19" x14ac:dyDescent="0.35">
      <c r="B323" s="116">
        <v>42482</v>
      </c>
      <c r="C323" s="49">
        <v>3.7690000000000001</v>
      </c>
      <c r="D323" s="570" t="str">
        <f t="shared" si="52"/>
        <v>11/06/2020</v>
      </c>
      <c r="E323" s="113">
        <f t="shared" si="53"/>
        <v>4.1368925393566052</v>
      </c>
      <c r="F323" s="549">
        <f t="shared" si="54"/>
        <v>0</v>
      </c>
      <c r="G323" s="559"/>
      <c r="I323" s="187">
        <f t="shared" si="64"/>
        <v>2.286927690000029</v>
      </c>
      <c r="J323" s="187">
        <f t="shared" si="64"/>
        <v>2.2343432100000005</v>
      </c>
      <c r="K323" s="246" t="str">
        <f t="shared" si="56"/>
        <v>15/05/2021</v>
      </c>
      <c r="L323" s="148" t="str">
        <f t="shared" si="57"/>
        <v>15/04/2020</v>
      </c>
      <c r="M323" s="186">
        <f t="shared" si="58"/>
        <v>1.3312526582285716E-4</v>
      </c>
      <c r="N323" s="549">
        <f t="shared" si="63"/>
        <v>395</v>
      </c>
      <c r="O323" s="49">
        <f t="shared" si="59"/>
        <v>338</v>
      </c>
      <c r="P323" s="113">
        <f t="shared" si="60"/>
        <v>57</v>
      </c>
      <c r="Q323" s="549">
        <f t="shared" si="61"/>
        <v>2.2419313501519031</v>
      </c>
      <c r="S323" s="556">
        <f t="shared" si="62"/>
        <v>1.527068649848097</v>
      </c>
    </row>
    <row r="324" spans="2:19" x14ac:dyDescent="0.35">
      <c r="B324" s="116">
        <v>42485</v>
      </c>
      <c r="C324" s="49" t="s">
        <v>437</v>
      </c>
      <c r="D324" s="570" t="str">
        <f t="shared" si="52"/>
        <v>11/06/2020</v>
      </c>
      <c r="E324" s="113">
        <f t="shared" si="53"/>
        <v>4.128678986995209</v>
      </c>
      <c r="F324" s="549">
        <f t="shared" si="54"/>
        <v>0</v>
      </c>
      <c r="G324" s="559"/>
      <c r="I324" s="187">
        <f t="shared" si="64"/>
        <v>2.286927690000029</v>
      </c>
      <c r="J324" s="187">
        <f t="shared" si="64"/>
        <v>2.2373765625000042</v>
      </c>
      <c r="K324" s="246" t="str">
        <f t="shared" si="56"/>
        <v>15/05/2021</v>
      </c>
      <c r="L324" s="148" t="str">
        <f t="shared" si="57"/>
        <v>15/04/2020</v>
      </c>
      <c r="M324" s="186">
        <f t="shared" si="58"/>
        <v>1.2544589240512629E-4</v>
      </c>
      <c r="N324" s="549">
        <f t="shared" si="63"/>
        <v>395</v>
      </c>
      <c r="O324" s="49">
        <f t="shared" si="59"/>
        <v>338</v>
      </c>
      <c r="P324" s="113">
        <f t="shared" si="60"/>
        <v>57</v>
      </c>
      <c r="Q324" s="549">
        <f t="shared" si="61"/>
        <v>2.2445269783670962</v>
      </c>
      <c r="S324" s="556" t="str">
        <f t="shared" si="62"/>
        <v/>
      </c>
    </row>
    <row r="325" spans="2:19" x14ac:dyDescent="0.35">
      <c r="B325" s="116">
        <v>42486</v>
      </c>
      <c r="C325" s="49">
        <v>3.8090000000000002</v>
      </c>
      <c r="D325" s="570" t="str">
        <f t="shared" si="52"/>
        <v>11/06/2020</v>
      </c>
      <c r="E325" s="113">
        <f t="shared" si="53"/>
        <v>4.1259411362080769</v>
      </c>
      <c r="F325" s="549">
        <f t="shared" si="54"/>
        <v>0</v>
      </c>
      <c r="G325" s="559"/>
      <c r="I325" s="187">
        <f t="shared" ref="I325:J344" si="65">IF(I55="","",((1+I55/200)^2-1)*100)</f>
        <v>2.3314328099999893</v>
      </c>
      <c r="J325" s="187">
        <f t="shared" si="65"/>
        <v>2.2717577025000102</v>
      </c>
      <c r="K325" s="246" t="str">
        <f t="shared" si="56"/>
        <v>15/05/2021</v>
      </c>
      <c r="L325" s="148" t="str">
        <f t="shared" si="57"/>
        <v>15/04/2020</v>
      </c>
      <c r="M325" s="186">
        <f t="shared" si="58"/>
        <v>1.5107622151893434E-4</v>
      </c>
      <c r="N325" s="549">
        <f t="shared" si="63"/>
        <v>395</v>
      </c>
      <c r="O325" s="49">
        <f t="shared" si="59"/>
        <v>338</v>
      </c>
      <c r="P325" s="113">
        <f t="shared" si="60"/>
        <v>57</v>
      </c>
      <c r="Q325" s="549">
        <f t="shared" si="61"/>
        <v>2.2803690471265896</v>
      </c>
      <c r="S325" s="556">
        <f t="shared" si="62"/>
        <v>1.5286309528734106</v>
      </c>
    </row>
    <row r="326" spans="2:19" x14ac:dyDescent="0.35">
      <c r="B326" s="116">
        <v>42487</v>
      </c>
      <c r="C326" s="49">
        <v>3.7789999999999999</v>
      </c>
      <c r="D326" s="570" t="str">
        <f t="shared" si="52"/>
        <v>11/06/2020</v>
      </c>
      <c r="E326" s="113">
        <f t="shared" si="53"/>
        <v>4.1232032854209448</v>
      </c>
      <c r="F326" s="549">
        <f t="shared" si="54"/>
        <v>0</v>
      </c>
      <c r="G326" s="559"/>
      <c r="I326" s="187">
        <f t="shared" si="65"/>
        <v>2.3203056225000074</v>
      </c>
      <c r="J326" s="187">
        <f t="shared" si="65"/>
        <v>2.2565888399999956</v>
      </c>
      <c r="K326" s="246" t="str">
        <f t="shared" si="56"/>
        <v>15/05/2021</v>
      </c>
      <c r="L326" s="148" t="str">
        <f t="shared" si="57"/>
        <v>15/04/2020</v>
      </c>
      <c r="M326" s="186">
        <f t="shared" si="58"/>
        <v>1.6130831012661212E-4</v>
      </c>
      <c r="N326" s="549">
        <f t="shared" si="63"/>
        <v>395</v>
      </c>
      <c r="O326" s="49">
        <f t="shared" si="59"/>
        <v>338</v>
      </c>
      <c r="P326" s="113">
        <f t="shared" si="60"/>
        <v>57</v>
      </c>
      <c r="Q326" s="549">
        <f t="shared" si="61"/>
        <v>2.2657834136772124</v>
      </c>
      <c r="S326" s="556">
        <f t="shared" si="62"/>
        <v>1.5132165863227875</v>
      </c>
    </row>
    <row r="327" spans="2:19" x14ac:dyDescent="0.35">
      <c r="B327" s="116">
        <v>42488</v>
      </c>
      <c r="C327" s="49">
        <v>3.7869999999999999</v>
      </c>
      <c r="D327" s="570" t="str">
        <f t="shared" si="52"/>
        <v>11/06/2020</v>
      </c>
      <c r="E327" s="113">
        <f t="shared" si="53"/>
        <v>4.1204654346338128</v>
      </c>
      <c r="F327" s="549">
        <f t="shared" si="54"/>
        <v>0</v>
      </c>
      <c r="G327" s="559"/>
      <c r="I327" s="187">
        <f t="shared" si="65"/>
        <v>2.3031102499999845</v>
      </c>
      <c r="J327" s="187">
        <f t="shared" si="65"/>
        <v>2.2515328025000114</v>
      </c>
      <c r="K327" s="246" t="str">
        <f t="shared" si="56"/>
        <v>15/05/2021</v>
      </c>
      <c r="L327" s="148" t="str">
        <f t="shared" si="57"/>
        <v>15/04/2020</v>
      </c>
      <c r="M327" s="186">
        <f t="shared" si="58"/>
        <v>1.30575816455628E-4</v>
      </c>
      <c r="N327" s="549">
        <f t="shared" si="63"/>
        <v>395</v>
      </c>
      <c r="O327" s="49">
        <f t="shared" si="59"/>
        <v>338</v>
      </c>
      <c r="P327" s="113">
        <f t="shared" si="60"/>
        <v>57</v>
      </c>
      <c r="Q327" s="549">
        <f t="shared" si="61"/>
        <v>2.2589756240379821</v>
      </c>
      <c r="S327" s="556">
        <f t="shared" si="62"/>
        <v>1.5280243759620178</v>
      </c>
    </row>
    <row r="328" spans="2:19" x14ac:dyDescent="0.35">
      <c r="B328" s="116">
        <v>42489</v>
      </c>
      <c r="C328" s="49">
        <v>3.794</v>
      </c>
      <c r="D328" s="570" t="str">
        <f t="shared" si="52"/>
        <v>11/06/2020</v>
      </c>
      <c r="E328" s="113">
        <f t="shared" si="53"/>
        <v>4.1177275838466807</v>
      </c>
      <c r="F328" s="549">
        <f t="shared" si="54"/>
        <v>0</v>
      </c>
      <c r="G328" s="559"/>
      <c r="I328" s="187">
        <f t="shared" si="65"/>
        <v>2.291984602500019</v>
      </c>
      <c r="J328" s="187">
        <f t="shared" si="65"/>
        <v>2.2424322500000038</v>
      </c>
      <c r="K328" s="246" t="str">
        <f t="shared" si="56"/>
        <v>15/05/2021</v>
      </c>
      <c r="L328" s="148" t="str">
        <f t="shared" si="57"/>
        <v>15/04/2020</v>
      </c>
      <c r="M328" s="186">
        <f t="shared" si="58"/>
        <v>1.254489936709246E-4</v>
      </c>
      <c r="N328" s="549">
        <f t="shared" si="63"/>
        <v>395</v>
      </c>
      <c r="O328" s="49">
        <f t="shared" si="59"/>
        <v>338</v>
      </c>
      <c r="P328" s="113">
        <f t="shared" si="60"/>
        <v>57</v>
      </c>
      <c r="Q328" s="549">
        <f t="shared" si="61"/>
        <v>2.2495828426392466</v>
      </c>
      <c r="S328" s="556">
        <f t="shared" si="62"/>
        <v>1.5444171573607535</v>
      </c>
    </row>
    <row r="329" spans="2:19" x14ac:dyDescent="0.35">
      <c r="B329" s="116">
        <v>42492</v>
      </c>
      <c r="C329" s="49">
        <v>3.7960000000000003</v>
      </c>
      <c r="D329" s="570" t="str">
        <f t="shared" si="52"/>
        <v>11/06/2020</v>
      </c>
      <c r="E329" s="113">
        <f t="shared" si="53"/>
        <v>4.1095140314852845</v>
      </c>
      <c r="F329" s="549">
        <f t="shared" si="54"/>
        <v>0</v>
      </c>
      <c r="G329" s="559"/>
      <c r="I329" s="187">
        <f t="shared" si="65"/>
        <v>2.2929960000000138</v>
      </c>
      <c r="J329" s="187">
        <f t="shared" si="65"/>
        <v>2.2424322500000038</v>
      </c>
      <c r="K329" s="246" t="str">
        <f t="shared" si="56"/>
        <v>15/05/2021</v>
      </c>
      <c r="L329" s="148" t="str">
        <f t="shared" si="57"/>
        <v>15/04/2020</v>
      </c>
      <c r="M329" s="186">
        <f t="shared" si="58"/>
        <v>1.2800949367091141E-4</v>
      </c>
      <c r="N329" s="549">
        <f t="shared" si="63"/>
        <v>395</v>
      </c>
      <c r="O329" s="49">
        <f t="shared" si="59"/>
        <v>338</v>
      </c>
      <c r="P329" s="113">
        <f t="shared" si="60"/>
        <v>57</v>
      </c>
      <c r="Q329" s="549">
        <f t="shared" si="61"/>
        <v>2.2497287911392458</v>
      </c>
      <c r="S329" s="556">
        <f t="shared" si="62"/>
        <v>1.5462712088607544</v>
      </c>
    </row>
    <row r="330" spans="2:19" x14ac:dyDescent="0.35">
      <c r="B330" s="116">
        <v>42493</v>
      </c>
      <c r="C330" s="49">
        <v>3.8079999999999998</v>
      </c>
      <c r="D330" s="570" t="str">
        <f t="shared" si="52"/>
        <v>11/06/2020</v>
      </c>
      <c r="E330" s="113">
        <f t="shared" si="53"/>
        <v>4.1067761806981515</v>
      </c>
      <c r="F330" s="549">
        <f t="shared" si="54"/>
        <v>0</v>
      </c>
      <c r="G330" s="559"/>
      <c r="I330" s="187">
        <f t="shared" si="65"/>
        <v>2.3213171600000138</v>
      </c>
      <c r="J330" s="187">
        <f t="shared" si="65"/>
        <v>2.2667012899999728</v>
      </c>
      <c r="K330" s="246" t="str">
        <f t="shared" si="56"/>
        <v>15/05/2021</v>
      </c>
      <c r="L330" s="148" t="str">
        <f t="shared" si="57"/>
        <v>15/04/2020</v>
      </c>
      <c r="M330" s="186">
        <f t="shared" si="58"/>
        <v>1.3826802531655943E-4</v>
      </c>
      <c r="N330" s="549">
        <f t="shared" si="63"/>
        <v>395</v>
      </c>
      <c r="O330" s="49">
        <f t="shared" si="59"/>
        <v>338</v>
      </c>
      <c r="P330" s="113">
        <f t="shared" si="60"/>
        <v>57</v>
      </c>
      <c r="Q330" s="549">
        <f t="shared" si="61"/>
        <v>2.2745825674430167</v>
      </c>
      <c r="S330" s="556">
        <f t="shared" si="62"/>
        <v>1.5334174325569832</v>
      </c>
    </row>
    <row r="331" spans="2:19" x14ac:dyDescent="0.35">
      <c r="B331" s="116">
        <v>42494</v>
      </c>
      <c r="C331" s="49">
        <v>3.7549999999999999</v>
      </c>
      <c r="D331" s="570" t="str">
        <f t="shared" si="52"/>
        <v>11/06/2020</v>
      </c>
      <c r="E331" s="113">
        <f t="shared" si="53"/>
        <v>4.1040383299110195</v>
      </c>
      <c r="F331" s="549">
        <f t="shared" si="54"/>
        <v>0</v>
      </c>
      <c r="G331" s="559"/>
      <c r="I331" s="187">
        <f t="shared" si="65"/>
        <v>2.2484992399999904</v>
      </c>
      <c r="J331" s="187">
        <f t="shared" si="65"/>
        <v>2.190870102500031</v>
      </c>
      <c r="K331" s="246" t="str">
        <f t="shared" si="56"/>
        <v>15/05/2021</v>
      </c>
      <c r="L331" s="148" t="str">
        <f t="shared" si="57"/>
        <v>15/04/2020</v>
      </c>
      <c r="M331" s="186">
        <f t="shared" si="58"/>
        <v>1.4589655063280849E-4</v>
      </c>
      <c r="N331" s="549">
        <f t="shared" si="63"/>
        <v>395</v>
      </c>
      <c r="O331" s="49">
        <f t="shared" si="59"/>
        <v>338</v>
      </c>
      <c r="P331" s="113">
        <f t="shared" si="60"/>
        <v>57</v>
      </c>
      <c r="Q331" s="549">
        <f t="shared" si="61"/>
        <v>2.1991862058861011</v>
      </c>
      <c r="S331" s="556">
        <f t="shared" si="62"/>
        <v>1.5558137941138988</v>
      </c>
    </row>
    <row r="332" spans="2:19" x14ac:dyDescent="0.35">
      <c r="B332" s="116">
        <v>42495</v>
      </c>
      <c r="C332" s="49">
        <v>3.7210000000000001</v>
      </c>
      <c r="D332" s="570" t="str">
        <f t="shared" si="52"/>
        <v>11/06/2020</v>
      </c>
      <c r="E332" s="113">
        <f t="shared" si="53"/>
        <v>4.1013004791238874</v>
      </c>
      <c r="F332" s="549">
        <f t="shared" si="54"/>
        <v>0</v>
      </c>
      <c r="G332" s="559"/>
      <c r="I332" s="187">
        <f t="shared" si="65"/>
        <v>2.21311100249999</v>
      </c>
      <c r="J332" s="187">
        <f t="shared" si="65"/>
        <v>2.1565025625000178</v>
      </c>
      <c r="K332" s="246" t="str">
        <f t="shared" si="56"/>
        <v>15/05/2021</v>
      </c>
      <c r="L332" s="148" t="str">
        <f t="shared" si="57"/>
        <v>15/04/2020</v>
      </c>
      <c r="M332" s="186">
        <f t="shared" si="58"/>
        <v>1.4331250632904362E-4</v>
      </c>
      <c r="N332" s="549">
        <f t="shared" si="63"/>
        <v>395</v>
      </c>
      <c r="O332" s="49">
        <f t="shared" si="59"/>
        <v>338</v>
      </c>
      <c r="P332" s="113">
        <f t="shared" si="60"/>
        <v>57</v>
      </c>
      <c r="Q332" s="549">
        <f t="shared" si="61"/>
        <v>2.1646713753607734</v>
      </c>
      <c r="S332" s="556">
        <f t="shared" si="62"/>
        <v>1.5563286246392267</v>
      </c>
    </row>
    <row r="333" spans="2:19" x14ac:dyDescent="0.35">
      <c r="B333" s="116">
        <v>42496</v>
      </c>
      <c r="C333" s="49">
        <v>3.64</v>
      </c>
      <c r="D333" s="570" t="str">
        <f t="shared" si="52"/>
        <v>11/06/2020</v>
      </c>
      <c r="E333" s="113">
        <f t="shared" si="53"/>
        <v>4.0985626283367553</v>
      </c>
      <c r="F333" s="549">
        <f t="shared" si="54"/>
        <v>0</v>
      </c>
      <c r="G333" s="559"/>
      <c r="I333" s="187">
        <f t="shared" si="65"/>
        <v>2.1251724899999935</v>
      </c>
      <c r="J333" s="187">
        <f t="shared" si="65"/>
        <v>2.0837433224999868</v>
      </c>
      <c r="K333" s="246" t="str">
        <f t="shared" si="56"/>
        <v>15/05/2021</v>
      </c>
      <c r="L333" s="148" t="str">
        <f t="shared" si="57"/>
        <v>15/04/2020</v>
      </c>
      <c r="M333" s="186">
        <f t="shared" si="58"/>
        <v>1.0488396835444732E-4</v>
      </c>
      <c r="N333" s="549">
        <f t="shared" si="63"/>
        <v>395</v>
      </c>
      <c r="O333" s="49">
        <f t="shared" si="59"/>
        <v>338</v>
      </c>
      <c r="P333" s="113">
        <f t="shared" si="60"/>
        <v>57</v>
      </c>
      <c r="Q333" s="549">
        <f t="shared" si="61"/>
        <v>2.0897217086961906</v>
      </c>
      <c r="S333" s="556">
        <f t="shared" si="62"/>
        <v>1.5502782913038096</v>
      </c>
    </row>
    <row r="334" spans="2:19" x14ac:dyDescent="0.35">
      <c r="B334" s="116">
        <v>42499</v>
      </c>
      <c r="C334" s="49">
        <v>3.6550000000000002</v>
      </c>
      <c r="D334" s="570" t="str">
        <f t="shared" si="52"/>
        <v>11/06/2020</v>
      </c>
      <c r="E334" s="113">
        <f t="shared" si="53"/>
        <v>4.0903490759753591</v>
      </c>
      <c r="F334" s="549">
        <f t="shared" si="54"/>
        <v>0</v>
      </c>
      <c r="G334" s="559"/>
      <c r="I334" s="187">
        <f t="shared" si="65"/>
        <v>2.1484169225000072</v>
      </c>
      <c r="J334" s="187">
        <f t="shared" si="65"/>
        <v>2.1039516224999888</v>
      </c>
      <c r="K334" s="246" t="str">
        <f t="shared" si="56"/>
        <v>15/05/2021</v>
      </c>
      <c r="L334" s="148" t="str">
        <f t="shared" si="57"/>
        <v>15/04/2020</v>
      </c>
      <c r="M334" s="186">
        <f t="shared" si="58"/>
        <v>1.1257037974688192E-4</v>
      </c>
      <c r="N334" s="549">
        <f t="shared" si="63"/>
        <v>395</v>
      </c>
      <c r="O334" s="49">
        <f t="shared" si="59"/>
        <v>338</v>
      </c>
      <c r="P334" s="113">
        <f t="shared" si="60"/>
        <v>57</v>
      </c>
      <c r="Q334" s="549">
        <f t="shared" si="61"/>
        <v>2.1103681341455611</v>
      </c>
      <c r="S334" s="556">
        <f t="shared" si="62"/>
        <v>1.5446318658544391</v>
      </c>
    </row>
    <row r="335" spans="2:19" x14ac:dyDescent="0.35">
      <c r="B335" s="116">
        <v>42500</v>
      </c>
      <c r="C335" s="49">
        <v>3.6219999999999999</v>
      </c>
      <c r="D335" s="570" t="str">
        <f t="shared" si="52"/>
        <v>11/06/2020</v>
      </c>
      <c r="E335" s="113">
        <f t="shared" si="53"/>
        <v>4.0876112251882271</v>
      </c>
      <c r="F335" s="549">
        <f t="shared" si="54"/>
        <v>0</v>
      </c>
      <c r="G335" s="559"/>
      <c r="I335" s="187">
        <f t="shared" si="65"/>
        <v>2.1241619224999786</v>
      </c>
      <c r="J335" s="187">
        <f t="shared" si="65"/>
        <v>2.0726296100000097</v>
      </c>
      <c r="K335" s="246" t="str">
        <f t="shared" si="56"/>
        <v>15/05/2021</v>
      </c>
      <c r="L335" s="148" t="str">
        <f t="shared" si="57"/>
        <v>15/04/2020</v>
      </c>
      <c r="M335" s="186">
        <f t="shared" si="58"/>
        <v>1.3046155063283272E-4</v>
      </c>
      <c r="N335" s="549">
        <f t="shared" si="63"/>
        <v>395</v>
      </c>
      <c r="O335" s="49">
        <f t="shared" si="59"/>
        <v>338</v>
      </c>
      <c r="P335" s="113">
        <f t="shared" si="60"/>
        <v>57</v>
      </c>
      <c r="Q335" s="549">
        <f t="shared" si="61"/>
        <v>2.0800659183860812</v>
      </c>
      <c r="S335" s="556">
        <f t="shared" si="62"/>
        <v>1.5419340816139187</v>
      </c>
    </row>
    <row r="336" spans="2:19" x14ac:dyDescent="0.35">
      <c r="B336" s="116">
        <v>42501</v>
      </c>
      <c r="C336" s="49">
        <v>3.6550000000000002</v>
      </c>
      <c r="D336" s="570" t="str">
        <f t="shared" si="52"/>
        <v>11/06/2020</v>
      </c>
      <c r="E336" s="113">
        <f t="shared" si="53"/>
        <v>4.084873374401095</v>
      </c>
      <c r="F336" s="549">
        <f t="shared" si="54"/>
        <v>0</v>
      </c>
      <c r="G336" s="559"/>
      <c r="I336" s="187">
        <f t="shared" si="65"/>
        <v>2.1352784400000102</v>
      </c>
      <c r="J336" s="187">
        <f t="shared" si="65"/>
        <v>2.0918264025000077</v>
      </c>
      <c r="K336" s="246" t="str">
        <f t="shared" si="56"/>
        <v>15/05/2021</v>
      </c>
      <c r="L336" s="148" t="str">
        <f t="shared" si="57"/>
        <v>15/04/2020</v>
      </c>
      <c r="M336" s="186">
        <f t="shared" si="58"/>
        <v>1.1000515822785439E-4</v>
      </c>
      <c r="N336" s="549">
        <f t="shared" si="63"/>
        <v>395</v>
      </c>
      <c r="O336" s="49">
        <f t="shared" si="59"/>
        <v>338</v>
      </c>
      <c r="P336" s="113">
        <f t="shared" si="60"/>
        <v>57</v>
      </c>
      <c r="Q336" s="549">
        <f t="shared" si="61"/>
        <v>2.0980966965189953</v>
      </c>
      <c r="S336" s="556">
        <f t="shared" si="62"/>
        <v>1.5569033034810049</v>
      </c>
    </row>
    <row r="337" spans="2:19" x14ac:dyDescent="0.35">
      <c r="B337" s="116">
        <v>42502</v>
      </c>
      <c r="C337" s="49">
        <v>3.6930000000000001</v>
      </c>
      <c r="D337" s="570" t="str">
        <f t="shared" si="52"/>
        <v>11/06/2020</v>
      </c>
      <c r="E337" s="113">
        <f t="shared" si="53"/>
        <v>4.0821355236139629</v>
      </c>
      <c r="F337" s="549">
        <f t="shared" si="54"/>
        <v>0</v>
      </c>
      <c r="G337" s="559"/>
      <c r="I337" s="187">
        <f t="shared" si="65"/>
        <v>2.1474062400000049</v>
      </c>
      <c r="J337" s="187">
        <f t="shared" si="65"/>
        <v>2.1049620899999955</v>
      </c>
      <c r="K337" s="246" t="str">
        <f t="shared" si="56"/>
        <v>15/05/2021</v>
      </c>
      <c r="L337" s="148" t="str">
        <f t="shared" si="57"/>
        <v>15/04/2020</v>
      </c>
      <c r="M337" s="186">
        <f t="shared" si="58"/>
        <v>1.0745354430382139E-4</v>
      </c>
      <c r="N337" s="549">
        <f t="shared" si="63"/>
        <v>395</v>
      </c>
      <c r="O337" s="49">
        <f t="shared" si="59"/>
        <v>338</v>
      </c>
      <c r="P337" s="113">
        <f t="shared" si="60"/>
        <v>57</v>
      </c>
      <c r="Q337" s="549">
        <f t="shared" si="61"/>
        <v>2.1110869420253131</v>
      </c>
      <c r="S337" s="556">
        <f t="shared" si="62"/>
        <v>1.581913057974687</v>
      </c>
    </row>
    <row r="338" spans="2:19" x14ac:dyDescent="0.35">
      <c r="B338" s="116">
        <v>42503</v>
      </c>
      <c r="C338" s="49">
        <v>3.7050000000000001</v>
      </c>
      <c r="D338" s="570" t="str">
        <f t="shared" si="52"/>
        <v>11/06/2020</v>
      </c>
      <c r="E338" s="113">
        <f t="shared" si="53"/>
        <v>4.0793976728268309</v>
      </c>
      <c r="F338" s="549">
        <f t="shared" si="54"/>
        <v>0</v>
      </c>
      <c r="G338" s="559"/>
      <c r="I338" s="187">
        <f t="shared" si="65"/>
        <v>2.1736856099999979</v>
      </c>
      <c r="J338" s="187">
        <f t="shared" si="65"/>
        <v>2.1332572099999947</v>
      </c>
      <c r="K338" s="246" t="str">
        <f t="shared" si="56"/>
        <v>15/05/2021</v>
      </c>
      <c r="L338" s="148" t="str">
        <f t="shared" si="57"/>
        <v>15/04/2020</v>
      </c>
      <c r="M338" s="186">
        <f t="shared" si="58"/>
        <v>1.0235037974684368E-4</v>
      </c>
      <c r="N338" s="549">
        <f t="shared" si="63"/>
        <v>395</v>
      </c>
      <c r="O338" s="49">
        <f t="shared" si="59"/>
        <v>338</v>
      </c>
      <c r="P338" s="113">
        <f t="shared" si="60"/>
        <v>57</v>
      </c>
      <c r="Q338" s="549">
        <f t="shared" si="61"/>
        <v>2.1390911816455649</v>
      </c>
      <c r="S338" s="556">
        <f t="shared" si="62"/>
        <v>1.5659088183544352</v>
      </c>
    </row>
    <row r="339" spans="2:19" x14ac:dyDescent="0.35">
      <c r="B339" s="116">
        <v>42506</v>
      </c>
      <c r="C339" s="49">
        <v>3.6920000000000002</v>
      </c>
      <c r="D339" s="570" t="str">
        <f t="shared" si="52"/>
        <v>11/06/2020</v>
      </c>
      <c r="E339" s="113">
        <f t="shared" si="53"/>
        <v>4.0711841204654347</v>
      </c>
      <c r="F339" s="549">
        <f t="shared" si="54"/>
        <v>0</v>
      </c>
      <c r="G339" s="559"/>
      <c r="I339" s="187">
        <f t="shared" si="65"/>
        <v>2.1504383024999907</v>
      </c>
      <c r="J339" s="187">
        <f t="shared" si="65"/>
        <v>2.116077562499985</v>
      </c>
      <c r="K339" s="246" t="str">
        <f t="shared" si="56"/>
        <v>15/05/2021</v>
      </c>
      <c r="L339" s="148" t="str">
        <f t="shared" si="57"/>
        <v>15/04/2020</v>
      </c>
      <c r="M339" s="186">
        <f t="shared" si="58"/>
        <v>8.6989215189887749E-5</v>
      </c>
      <c r="N339" s="549">
        <f t="shared" si="63"/>
        <v>395</v>
      </c>
      <c r="O339" s="49">
        <f t="shared" si="59"/>
        <v>338</v>
      </c>
      <c r="P339" s="113">
        <f t="shared" si="60"/>
        <v>57</v>
      </c>
      <c r="Q339" s="549">
        <f t="shared" si="61"/>
        <v>2.1210359477658085</v>
      </c>
      <c r="S339" s="556">
        <f t="shared" si="62"/>
        <v>1.5709640522341917</v>
      </c>
    </row>
    <row r="340" spans="2:19" x14ac:dyDescent="0.35">
      <c r="B340" s="116">
        <v>42507</v>
      </c>
      <c r="C340" s="49">
        <v>3.718</v>
      </c>
      <c r="D340" s="570" t="str">
        <f t="shared" si="52"/>
        <v>11/06/2020</v>
      </c>
      <c r="E340" s="113">
        <f t="shared" si="53"/>
        <v>4.0684462696783026</v>
      </c>
      <c r="F340" s="549">
        <f t="shared" si="54"/>
        <v>0</v>
      </c>
      <c r="G340" s="559"/>
      <c r="I340" s="187">
        <f t="shared" si="65"/>
        <v>2.1837939600000134</v>
      </c>
      <c r="J340" s="187">
        <f t="shared" si="65"/>
        <v>2.1443742224999784</v>
      </c>
      <c r="K340" s="246" t="str">
        <f t="shared" si="56"/>
        <v>15/05/2021</v>
      </c>
      <c r="L340" s="148" t="str">
        <f t="shared" si="57"/>
        <v>15/04/2020</v>
      </c>
      <c r="M340" s="186">
        <f t="shared" si="58"/>
        <v>9.9796803797556744E-5</v>
      </c>
      <c r="N340" s="549">
        <f t="shared" si="63"/>
        <v>395</v>
      </c>
      <c r="O340" s="49">
        <f t="shared" si="59"/>
        <v>338</v>
      </c>
      <c r="P340" s="113">
        <f t="shared" si="60"/>
        <v>57</v>
      </c>
      <c r="Q340" s="549">
        <f t="shared" si="61"/>
        <v>2.1500626403164391</v>
      </c>
      <c r="S340" s="556">
        <f t="shared" si="62"/>
        <v>1.5679373596835608</v>
      </c>
    </row>
    <row r="341" spans="2:19" x14ac:dyDescent="0.35">
      <c r="B341" s="116">
        <v>42508</v>
      </c>
      <c r="C341" s="49">
        <v>3.7370000000000001</v>
      </c>
      <c r="D341" s="570" t="str">
        <f t="shared" si="52"/>
        <v>11/06/2020</v>
      </c>
      <c r="E341" s="113">
        <f t="shared" si="53"/>
        <v>4.0657084188911705</v>
      </c>
      <c r="F341" s="549">
        <f t="shared" si="54"/>
        <v>0</v>
      </c>
      <c r="G341" s="559"/>
      <c r="I341" s="187">
        <f t="shared" si="65"/>
        <v>2.2100780100000161</v>
      </c>
      <c r="J341" s="187">
        <f t="shared" si="65"/>
        <v>2.1797505599999933</v>
      </c>
      <c r="K341" s="246" t="str">
        <f t="shared" si="56"/>
        <v>15/05/2021</v>
      </c>
      <c r="L341" s="148" t="str">
        <f t="shared" si="57"/>
        <v>15/04/2020</v>
      </c>
      <c r="M341" s="186">
        <f t="shared" si="58"/>
        <v>7.6778354430437449E-5</v>
      </c>
      <c r="N341" s="549">
        <f t="shared" si="63"/>
        <v>395</v>
      </c>
      <c r="O341" s="49">
        <f t="shared" si="59"/>
        <v>338</v>
      </c>
      <c r="P341" s="113">
        <f t="shared" si="60"/>
        <v>57</v>
      </c>
      <c r="Q341" s="549">
        <f t="shared" si="61"/>
        <v>2.1841269262025285</v>
      </c>
      <c r="S341" s="556">
        <f t="shared" si="62"/>
        <v>1.5528730737974716</v>
      </c>
    </row>
    <row r="342" spans="2:19" x14ac:dyDescent="0.35">
      <c r="B342" s="116">
        <v>42509</v>
      </c>
      <c r="C342" s="49">
        <v>3.7880000000000003</v>
      </c>
      <c r="D342" s="570" t="str">
        <f t="shared" si="52"/>
        <v>11/06/2020</v>
      </c>
      <c r="E342" s="113">
        <f t="shared" si="53"/>
        <v>4.0629705681040384</v>
      </c>
      <c r="F342" s="549">
        <f t="shared" si="54"/>
        <v>0</v>
      </c>
      <c r="G342" s="559"/>
      <c r="I342" s="187">
        <f t="shared" si="65"/>
        <v>2.2758029225000032</v>
      </c>
      <c r="J342" s="187">
        <f t="shared" si="65"/>
        <v>2.2414211024999853</v>
      </c>
      <c r="K342" s="246" t="str">
        <f t="shared" si="56"/>
        <v>15/05/2021</v>
      </c>
      <c r="L342" s="148" t="str">
        <f t="shared" si="57"/>
        <v>15/04/2020</v>
      </c>
      <c r="M342" s="186">
        <f t="shared" si="58"/>
        <v>8.7042582278526283E-5</v>
      </c>
      <c r="N342" s="549">
        <f t="shared" si="63"/>
        <v>395</v>
      </c>
      <c r="O342" s="49">
        <f t="shared" si="59"/>
        <v>338</v>
      </c>
      <c r="P342" s="113">
        <f t="shared" si="60"/>
        <v>57</v>
      </c>
      <c r="Q342" s="549">
        <f t="shared" si="61"/>
        <v>2.2463825296898614</v>
      </c>
      <c r="S342" s="556">
        <f t="shared" si="62"/>
        <v>1.5416174703101388</v>
      </c>
    </row>
    <row r="343" spans="2:19" x14ac:dyDescent="0.35">
      <c r="B343" s="116">
        <v>42510</v>
      </c>
      <c r="C343" s="49">
        <v>3.7829999999999999</v>
      </c>
      <c r="D343" s="570" t="str">
        <f t="shared" si="52"/>
        <v>11/06/2020</v>
      </c>
      <c r="E343" s="113">
        <f t="shared" si="53"/>
        <v>4.0602327173169064</v>
      </c>
      <c r="F343" s="549">
        <f t="shared" si="54"/>
        <v>0</v>
      </c>
      <c r="G343" s="559"/>
      <c r="I343" s="187">
        <f t="shared" si="65"/>
        <v>2.2646787600000051</v>
      </c>
      <c r="J343" s="187">
        <f t="shared" si="65"/>
        <v>2.2292877224999952</v>
      </c>
      <c r="K343" s="246" t="str">
        <f t="shared" si="56"/>
        <v>15/05/2021</v>
      </c>
      <c r="L343" s="148" t="str">
        <f t="shared" si="57"/>
        <v>15/04/2020</v>
      </c>
      <c r="M343" s="186">
        <f t="shared" si="58"/>
        <v>8.9597563291164394E-5</v>
      </c>
      <c r="N343" s="549">
        <f t="shared" si="63"/>
        <v>395</v>
      </c>
      <c r="O343" s="49">
        <f t="shared" si="59"/>
        <v>338</v>
      </c>
      <c r="P343" s="113">
        <f t="shared" si="60"/>
        <v>57</v>
      </c>
      <c r="Q343" s="549">
        <f t="shared" si="61"/>
        <v>2.2343947836075917</v>
      </c>
      <c r="S343" s="556">
        <f t="shared" si="62"/>
        <v>1.5486052163924082</v>
      </c>
    </row>
    <row r="344" spans="2:19" x14ac:dyDescent="0.35">
      <c r="B344" s="116">
        <v>42513</v>
      </c>
      <c r="C344" s="49">
        <v>3.8170000000000002</v>
      </c>
      <c r="D344" s="570" t="str">
        <f t="shared" si="52"/>
        <v>11/06/2020</v>
      </c>
      <c r="E344" s="113">
        <f t="shared" si="53"/>
        <v>4.0520191649555102</v>
      </c>
      <c r="F344" s="549">
        <f t="shared" si="54"/>
        <v>0</v>
      </c>
      <c r="G344" s="559"/>
      <c r="I344" s="187">
        <f t="shared" si="65"/>
        <v>2.3020988024999856</v>
      </c>
      <c r="J344" s="187">
        <f t="shared" si="65"/>
        <v>2.2667012899999728</v>
      </c>
      <c r="K344" s="246" t="str">
        <f t="shared" si="56"/>
        <v>15/05/2021</v>
      </c>
      <c r="L344" s="148" t="str">
        <f t="shared" si="57"/>
        <v>15/04/2020</v>
      </c>
      <c r="M344" s="186">
        <f t="shared" si="58"/>
        <v>8.9613955696234875E-5</v>
      </c>
      <c r="N344" s="549">
        <f t="shared" si="63"/>
        <v>395</v>
      </c>
      <c r="O344" s="49">
        <f t="shared" si="59"/>
        <v>338</v>
      </c>
      <c r="P344" s="113">
        <f t="shared" si="60"/>
        <v>57</v>
      </c>
      <c r="Q344" s="549">
        <f t="shared" si="61"/>
        <v>2.2718092854746583</v>
      </c>
      <c r="S344" s="556">
        <f t="shared" si="62"/>
        <v>1.5451907145253418</v>
      </c>
    </row>
    <row r="345" spans="2:19" x14ac:dyDescent="0.35">
      <c r="B345" s="116">
        <v>42514</v>
      </c>
      <c r="C345" s="49">
        <v>3.7890000000000001</v>
      </c>
      <c r="D345" s="570" t="str">
        <f t="shared" si="52"/>
        <v>11/06/2020</v>
      </c>
      <c r="E345" s="113">
        <f t="shared" si="53"/>
        <v>4.0492813141683781</v>
      </c>
      <c r="F345" s="549">
        <f t="shared" si="54"/>
        <v>0</v>
      </c>
      <c r="G345" s="559"/>
      <c r="I345" s="187">
        <f t="shared" ref="I345:J364" si="66">IF(I75="","",((1+I75/200)^2-1)*100)</f>
        <v>2.2808595599999704</v>
      </c>
      <c r="J345" s="187">
        <f t="shared" si="66"/>
        <v>2.246476889999971</v>
      </c>
      <c r="K345" s="246" t="str">
        <f t="shared" si="56"/>
        <v>15/05/2021</v>
      </c>
      <c r="L345" s="148" t="str">
        <f t="shared" si="57"/>
        <v>15/04/2020</v>
      </c>
      <c r="M345" s="186">
        <f t="shared" si="58"/>
        <v>8.7044734177213655E-5</v>
      </c>
      <c r="N345" s="549">
        <f t="shared" si="63"/>
        <v>395</v>
      </c>
      <c r="O345" s="49">
        <f t="shared" si="59"/>
        <v>338</v>
      </c>
      <c r="P345" s="113">
        <f t="shared" si="60"/>
        <v>57</v>
      </c>
      <c r="Q345" s="549">
        <f t="shared" si="61"/>
        <v>2.251438439848072</v>
      </c>
      <c r="S345" s="556">
        <f t="shared" si="62"/>
        <v>1.5375615601519281</v>
      </c>
    </row>
    <row r="346" spans="2:19" x14ac:dyDescent="0.35">
      <c r="B346" s="116">
        <v>42515</v>
      </c>
      <c r="C346" s="49">
        <v>3.7989999999999999</v>
      </c>
      <c r="D346" s="570" t="str">
        <f t="shared" si="52"/>
        <v>11/06/2020</v>
      </c>
      <c r="E346" s="113">
        <f t="shared" si="53"/>
        <v>4.046543463381246</v>
      </c>
      <c r="F346" s="549">
        <f t="shared" si="54"/>
        <v>0</v>
      </c>
      <c r="G346" s="559"/>
      <c r="I346" s="187">
        <f t="shared" si="66"/>
        <v>2.2859163225000145</v>
      </c>
      <c r="J346" s="187">
        <f t="shared" si="66"/>
        <v>2.246476889999971</v>
      </c>
      <c r="K346" s="246" t="str">
        <f t="shared" si="56"/>
        <v>15/05/2021</v>
      </c>
      <c r="L346" s="148" t="str">
        <f t="shared" si="57"/>
        <v>15/04/2020</v>
      </c>
      <c r="M346" s="186">
        <f t="shared" si="58"/>
        <v>9.9846664557072301E-5</v>
      </c>
      <c r="N346" s="549">
        <f t="shared" si="63"/>
        <v>395</v>
      </c>
      <c r="O346" s="49">
        <f t="shared" si="59"/>
        <v>338</v>
      </c>
      <c r="P346" s="113">
        <f t="shared" si="60"/>
        <v>57</v>
      </c>
      <c r="Q346" s="549">
        <f t="shared" si="61"/>
        <v>2.2521681498797239</v>
      </c>
      <c r="S346" s="556">
        <f t="shared" si="62"/>
        <v>1.546831850120276</v>
      </c>
    </row>
    <row r="347" spans="2:19" x14ac:dyDescent="0.35">
      <c r="B347" s="116">
        <v>42516</v>
      </c>
      <c r="C347" s="49">
        <v>3.746</v>
      </c>
      <c r="D347" s="570" t="str">
        <f t="shared" si="52"/>
        <v>11/06/2020</v>
      </c>
      <c r="E347" s="113">
        <f t="shared" si="53"/>
        <v>4.043805612594114</v>
      </c>
      <c r="F347" s="549">
        <f t="shared" si="54"/>
        <v>0</v>
      </c>
      <c r="G347" s="559"/>
      <c r="I347" s="187">
        <f t="shared" si="66"/>
        <v>2.2090670225000109</v>
      </c>
      <c r="J347" s="187">
        <f t="shared" si="66"/>
        <v>2.1666100624999851</v>
      </c>
      <c r="K347" s="246" t="str">
        <f t="shared" si="56"/>
        <v>15/05/2021</v>
      </c>
      <c r="L347" s="148" t="str">
        <f t="shared" si="57"/>
        <v>15/04/2020</v>
      </c>
      <c r="M347" s="186">
        <f t="shared" si="58"/>
        <v>1.0748597468360948E-4</v>
      </c>
      <c r="N347" s="549">
        <f t="shared" si="63"/>
        <v>395</v>
      </c>
      <c r="O347" s="49">
        <f t="shared" si="59"/>
        <v>338</v>
      </c>
      <c r="P347" s="113">
        <f t="shared" si="60"/>
        <v>57</v>
      </c>
      <c r="Q347" s="549">
        <f t="shared" si="61"/>
        <v>2.172736763056951</v>
      </c>
      <c r="S347" s="556">
        <f t="shared" si="62"/>
        <v>1.573263236943049</v>
      </c>
    </row>
    <row r="348" spans="2:19" x14ac:dyDescent="0.35">
      <c r="B348" s="116">
        <v>42517</v>
      </c>
      <c r="C348" s="49">
        <v>3.7250000000000001</v>
      </c>
      <c r="D348" s="570" t="str">
        <f t="shared" si="52"/>
        <v>11/06/2020</v>
      </c>
      <c r="E348" s="113">
        <f t="shared" si="53"/>
        <v>4.0410677618069819</v>
      </c>
      <c r="F348" s="549">
        <f t="shared" si="54"/>
        <v>0</v>
      </c>
      <c r="G348" s="559"/>
      <c r="I348" s="187">
        <f t="shared" si="66"/>
        <v>2.1645885224999883</v>
      </c>
      <c r="J348" s="187">
        <f t="shared" si="66"/>
        <v>2.1322466024999986</v>
      </c>
      <c r="K348" s="246" t="str">
        <f t="shared" si="56"/>
        <v>15/05/2021</v>
      </c>
      <c r="L348" s="148" t="str">
        <f t="shared" si="57"/>
        <v>15/04/2020</v>
      </c>
      <c r="M348" s="186">
        <f t="shared" si="58"/>
        <v>8.187827848098658E-5</v>
      </c>
      <c r="N348" s="549">
        <f t="shared" si="63"/>
        <v>395</v>
      </c>
      <c r="O348" s="49">
        <f t="shared" si="59"/>
        <v>338</v>
      </c>
      <c r="P348" s="113">
        <f t="shared" si="60"/>
        <v>57</v>
      </c>
      <c r="Q348" s="549">
        <f t="shared" si="61"/>
        <v>2.1369136643734148</v>
      </c>
      <c r="S348" s="556">
        <f t="shared" si="62"/>
        <v>1.5880863356265853</v>
      </c>
    </row>
    <row r="349" spans="2:19" x14ac:dyDescent="0.35">
      <c r="B349" s="116">
        <v>42520</v>
      </c>
      <c r="C349" s="49">
        <v>3.7490000000000001</v>
      </c>
      <c r="D349" s="570" t="str">
        <f t="shared" ref="D349:D412" si="67">$C$284</f>
        <v>11/06/2020</v>
      </c>
      <c r="E349" s="113">
        <f t="shared" ref="E349:E412" si="68">($C$14-B349)/365.25</f>
        <v>4.0328542094455848</v>
      </c>
      <c r="F349" s="549">
        <f t="shared" ref="F349:F412" si="69">C$14-D349</f>
        <v>0</v>
      </c>
      <c r="G349" s="559"/>
      <c r="I349" s="187">
        <f t="shared" si="66"/>
        <v>2.1817722500000025</v>
      </c>
      <c r="J349" s="187">
        <f t="shared" si="66"/>
        <v>2.1554918400000123</v>
      </c>
      <c r="K349" s="246" t="str">
        <f t="shared" ref="K349:K412" si="70">$I$14</f>
        <v>15/05/2021</v>
      </c>
      <c r="L349" s="148" t="str">
        <f t="shared" ref="L349:L412" si="71">$J$14</f>
        <v>15/04/2020</v>
      </c>
      <c r="M349" s="186">
        <f t="shared" ref="M349:M412" si="72">IF(I349="","",(J349-I349)/($J$14-$I$14))</f>
        <v>6.6532683544279141E-5</v>
      </c>
      <c r="N349" s="549">
        <f t="shared" si="63"/>
        <v>395</v>
      </c>
      <c r="O349" s="49">
        <f t="shared" ref="O349:O412" si="73">K349-D349</f>
        <v>338</v>
      </c>
      <c r="P349" s="113">
        <f t="shared" ref="P349:P412" si="74">D349-L349</f>
        <v>57</v>
      </c>
      <c r="Q349" s="549">
        <f t="shared" ref="Q349:Q412" si="75">IF(I349="","",I349-(O349*M349))</f>
        <v>2.159284202962036</v>
      </c>
      <c r="S349" s="556">
        <f t="shared" ref="S349:S412" si="76">IFERROR(C349-Q349,"")</f>
        <v>1.5897157970379641</v>
      </c>
    </row>
    <row r="350" spans="2:19" x14ac:dyDescent="0.35">
      <c r="B350" s="116">
        <v>42521</v>
      </c>
      <c r="C350" s="49">
        <v>3.778</v>
      </c>
      <c r="D350" s="570" t="str">
        <f t="shared" si="67"/>
        <v>11/06/2020</v>
      </c>
      <c r="E350" s="113">
        <f t="shared" si="68"/>
        <v>4.0301163586584527</v>
      </c>
      <c r="F350" s="549">
        <f t="shared" si="69"/>
        <v>0</v>
      </c>
      <c r="G350" s="559"/>
      <c r="I350" s="187">
        <f t="shared" si="66"/>
        <v>2.2070450625000015</v>
      </c>
      <c r="J350" s="187">
        <f t="shared" si="66"/>
        <v>2.1787397224999783</v>
      </c>
      <c r="K350" s="246" t="str">
        <f t="shared" si="70"/>
        <v>15/05/2021</v>
      </c>
      <c r="L350" s="148" t="str">
        <f t="shared" si="71"/>
        <v>15/04/2020</v>
      </c>
      <c r="M350" s="186">
        <f t="shared" si="72"/>
        <v>7.1659088607653847E-5</v>
      </c>
      <c r="N350" s="549">
        <f t="shared" ref="N350:N413" si="77">K350-L350</f>
        <v>395</v>
      </c>
      <c r="O350" s="49">
        <f t="shared" si="73"/>
        <v>338</v>
      </c>
      <c r="P350" s="113">
        <f t="shared" si="74"/>
        <v>57</v>
      </c>
      <c r="Q350" s="549">
        <f t="shared" si="75"/>
        <v>2.1828242905506143</v>
      </c>
      <c r="S350" s="556">
        <f t="shared" si="76"/>
        <v>1.5951757094493857</v>
      </c>
    </row>
    <row r="351" spans="2:19" x14ac:dyDescent="0.35">
      <c r="B351" s="116">
        <v>42522</v>
      </c>
      <c r="C351" s="49">
        <v>3.7640000000000002</v>
      </c>
      <c r="D351" s="570" t="str">
        <f t="shared" si="67"/>
        <v>11/06/2020</v>
      </c>
      <c r="E351" s="113">
        <f t="shared" si="68"/>
        <v>4.0273785078713207</v>
      </c>
      <c r="F351" s="549">
        <f t="shared" si="69"/>
        <v>0</v>
      </c>
      <c r="G351" s="559"/>
      <c r="I351" s="187">
        <f t="shared" si="66"/>
        <v>2.2201881599999806</v>
      </c>
      <c r="J351" s="187">
        <f t="shared" si="66"/>
        <v>2.1807614025000088</v>
      </c>
      <c r="K351" s="246" t="str">
        <f t="shared" si="70"/>
        <v>15/05/2021</v>
      </c>
      <c r="L351" s="148" t="str">
        <f t="shared" si="71"/>
        <v>15/04/2020</v>
      </c>
      <c r="M351" s="186">
        <f t="shared" si="72"/>
        <v>9.9814575949295746E-5</v>
      </c>
      <c r="N351" s="549">
        <f t="shared" si="77"/>
        <v>395</v>
      </c>
      <c r="O351" s="49">
        <f t="shared" si="73"/>
        <v>338</v>
      </c>
      <c r="P351" s="113">
        <f t="shared" si="74"/>
        <v>57</v>
      </c>
      <c r="Q351" s="549">
        <f t="shared" si="75"/>
        <v>2.1864508333291188</v>
      </c>
      <c r="S351" s="556">
        <f t="shared" si="76"/>
        <v>1.5775491666708814</v>
      </c>
    </row>
    <row r="352" spans="2:19" x14ac:dyDescent="0.35">
      <c r="B352" s="116">
        <v>42523</v>
      </c>
      <c r="C352" s="49">
        <v>3.75</v>
      </c>
      <c r="D352" s="570" t="str">
        <f t="shared" si="67"/>
        <v>11/06/2020</v>
      </c>
      <c r="E352" s="113">
        <f t="shared" si="68"/>
        <v>4.0246406570841886</v>
      </c>
      <c r="F352" s="549">
        <f t="shared" si="69"/>
        <v>0</v>
      </c>
      <c r="G352" s="559"/>
      <c r="I352" s="187">
        <f t="shared" si="66"/>
        <v>2.2100780100000161</v>
      </c>
      <c r="J352" s="187">
        <f t="shared" si="66"/>
        <v>2.1706532024999836</v>
      </c>
      <c r="K352" s="246" t="str">
        <f t="shared" si="70"/>
        <v>15/05/2021</v>
      </c>
      <c r="L352" s="148" t="str">
        <f t="shared" si="71"/>
        <v>15/04/2020</v>
      </c>
      <c r="M352" s="186">
        <f t="shared" si="72"/>
        <v>9.9809639240588664E-5</v>
      </c>
      <c r="N352" s="549">
        <f t="shared" si="77"/>
        <v>395</v>
      </c>
      <c r="O352" s="49">
        <f t="shared" si="73"/>
        <v>338</v>
      </c>
      <c r="P352" s="113">
        <f t="shared" si="74"/>
        <v>57</v>
      </c>
      <c r="Q352" s="549">
        <f t="shared" si="75"/>
        <v>2.1763423519366971</v>
      </c>
      <c r="S352" s="556">
        <f t="shared" si="76"/>
        <v>1.5736576480633029</v>
      </c>
    </row>
    <row r="353" spans="2:19" x14ac:dyDescent="0.35">
      <c r="B353" s="116">
        <v>42524</v>
      </c>
      <c r="C353" s="49">
        <v>3.7250000000000001</v>
      </c>
      <c r="D353" s="570" t="str">
        <f t="shared" si="67"/>
        <v>11/06/2020</v>
      </c>
      <c r="E353" s="113">
        <f t="shared" si="68"/>
        <v>4.0219028062970565</v>
      </c>
      <c r="F353" s="549">
        <f t="shared" si="69"/>
        <v>0</v>
      </c>
      <c r="G353" s="559"/>
      <c r="I353" s="187">
        <f t="shared" si="66"/>
        <v>2.1949137225000026</v>
      </c>
      <c r="J353" s="187">
        <f t="shared" si="66"/>
        <v>2.1565025625000178</v>
      </c>
      <c r="K353" s="246" t="str">
        <f t="shared" si="70"/>
        <v>15/05/2021</v>
      </c>
      <c r="L353" s="148" t="str">
        <f t="shared" si="71"/>
        <v>15/04/2020</v>
      </c>
      <c r="M353" s="186">
        <f t="shared" si="72"/>
        <v>9.7243443037936175E-5</v>
      </c>
      <c r="N353" s="549">
        <f t="shared" si="77"/>
        <v>395</v>
      </c>
      <c r="O353" s="49">
        <f t="shared" si="73"/>
        <v>338</v>
      </c>
      <c r="P353" s="113">
        <f t="shared" si="74"/>
        <v>57</v>
      </c>
      <c r="Q353" s="549">
        <f t="shared" si="75"/>
        <v>2.16204543875318</v>
      </c>
      <c r="S353" s="556">
        <f t="shared" si="76"/>
        <v>1.5629545612468201</v>
      </c>
    </row>
    <row r="354" spans="2:19" x14ac:dyDescent="0.35">
      <c r="B354" s="116">
        <v>42527</v>
      </c>
      <c r="C354" s="49" t="s">
        <v>437</v>
      </c>
      <c r="D354" s="570" t="str">
        <f t="shared" si="67"/>
        <v>11/06/2020</v>
      </c>
      <c r="E354" s="113">
        <f t="shared" si="68"/>
        <v>4.0136892539356603</v>
      </c>
      <c r="F354" s="549">
        <f t="shared" si="69"/>
        <v>0</v>
      </c>
      <c r="G354" s="559"/>
      <c r="I354" s="187">
        <f t="shared" si="66"/>
        <v>2.1918809999999844</v>
      </c>
      <c r="J354" s="187">
        <f t="shared" si="66"/>
        <v>2.1453848900000017</v>
      </c>
      <c r="K354" s="246" t="str">
        <f t="shared" si="70"/>
        <v>15/05/2021</v>
      </c>
      <c r="L354" s="148" t="str">
        <f t="shared" si="71"/>
        <v>15/04/2020</v>
      </c>
      <c r="M354" s="186">
        <f t="shared" si="72"/>
        <v>1.1771167088603233E-4</v>
      </c>
      <c r="N354" s="549">
        <f t="shared" si="77"/>
        <v>395</v>
      </c>
      <c r="O354" s="49">
        <f t="shared" si="73"/>
        <v>338</v>
      </c>
      <c r="P354" s="113">
        <f t="shared" si="74"/>
        <v>57</v>
      </c>
      <c r="Q354" s="549">
        <f t="shared" si="75"/>
        <v>2.1520944552405057</v>
      </c>
      <c r="S354" s="556" t="str">
        <f t="shared" si="76"/>
        <v/>
      </c>
    </row>
    <row r="355" spans="2:19" x14ac:dyDescent="0.35">
      <c r="B355" s="116">
        <v>42528</v>
      </c>
      <c r="C355" s="49">
        <v>3.6909999999999998</v>
      </c>
      <c r="D355" s="570" t="str">
        <f t="shared" si="67"/>
        <v>11/06/2020</v>
      </c>
      <c r="E355" s="113">
        <f t="shared" si="68"/>
        <v>4.0109514031485283</v>
      </c>
      <c r="F355" s="549">
        <f t="shared" si="69"/>
        <v>0</v>
      </c>
      <c r="G355" s="559"/>
      <c r="I355" s="187">
        <f t="shared" si="66"/>
        <v>2.1645885224999883</v>
      </c>
      <c r="J355" s="187">
        <f t="shared" si="66"/>
        <v>2.1241619224999786</v>
      </c>
      <c r="K355" s="246" t="str">
        <f t="shared" si="70"/>
        <v>15/05/2021</v>
      </c>
      <c r="L355" s="148" t="str">
        <f t="shared" si="71"/>
        <v>15/04/2020</v>
      </c>
      <c r="M355" s="186">
        <f t="shared" si="72"/>
        <v>1.0234582278483481E-4</v>
      </c>
      <c r="N355" s="549">
        <f t="shared" si="77"/>
        <v>395</v>
      </c>
      <c r="O355" s="49">
        <f t="shared" si="73"/>
        <v>338</v>
      </c>
      <c r="P355" s="113">
        <f t="shared" si="74"/>
        <v>57</v>
      </c>
      <c r="Q355" s="549">
        <f t="shared" si="75"/>
        <v>2.1299956343987141</v>
      </c>
      <c r="S355" s="556">
        <f t="shared" si="76"/>
        <v>1.5610043656012857</v>
      </c>
    </row>
    <row r="356" spans="2:19" x14ac:dyDescent="0.35">
      <c r="B356" s="116">
        <v>42529</v>
      </c>
      <c r="C356" s="49">
        <v>3.7290000000000001</v>
      </c>
      <c r="D356" s="570" t="str">
        <f t="shared" si="67"/>
        <v>11/06/2020</v>
      </c>
      <c r="E356" s="113">
        <f t="shared" si="68"/>
        <v>4.0082135523613962</v>
      </c>
      <c r="F356" s="549">
        <f t="shared" si="69"/>
        <v>0</v>
      </c>
      <c r="G356" s="559"/>
      <c r="I356" s="187">
        <f t="shared" si="66"/>
        <v>2.1827831025000188</v>
      </c>
      <c r="J356" s="187">
        <f t="shared" si="66"/>
        <v>2.1484169225000072</v>
      </c>
      <c r="K356" s="246" t="str">
        <f t="shared" si="70"/>
        <v>15/05/2021</v>
      </c>
      <c r="L356" s="148" t="str">
        <f t="shared" si="71"/>
        <v>15/04/2020</v>
      </c>
      <c r="M356" s="186">
        <f t="shared" si="72"/>
        <v>8.7002987341801719E-5</v>
      </c>
      <c r="N356" s="549">
        <f t="shared" si="77"/>
        <v>395</v>
      </c>
      <c r="O356" s="49">
        <f t="shared" si="73"/>
        <v>338</v>
      </c>
      <c r="P356" s="113">
        <f t="shared" si="74"/>
        <v>57</v>
      </c>
      <c r="Q356" s="549">
        <f t="shared" si="75"/>
        <v>2.15337609277849</v>
      </c>
      <c r="S356" s="556">
        <f t="shared" si="76"/>
        <v>1.5756239072215101</v>
      </c>
    </row>
    <row r="357" spans="2:19" x14ac:dyDescent="0.35">
      <c r="B357" s="116">
        <v>42530</v>
      </c>
      <c r="C357" s="49">
        <v>3.76</v>
      </c>
      <c r="D357" s="570" t="str">
        <f t="shared" si="67"/>
        <v>11/06/2020</v>
      </c>
      <c r="E357" s="113">
        <f t="shared" si="68"/>
        <v>4.0054757015742641</v>
      </c>
      <c r="F357" s="549">
        <f t="shared" si="69"/>
        <v>0</v>
      </c>
      <c r="G357" s="559"/>
      <c r="I357" s="187">
        <f t="shared" si="66"/>
        <v>2.2171550625000203</v>
      </c>
      <c r="J357" s="187">
        <f t="shared" si="66"/>
        <v>2.1858156899999814</v>
      </c>
      <c r="K357" s="246" t="str">
        <f t="shared" si="70"/>
        <v>15/05/2021</v>
      </c>
      <c r="L357" s="148" t="str">
        <f t="shared" si="71"/>
        <v>15/04/2020</v>
      </c>
      <c r="M357" s="186">
        <f t="shared" si="72"/>
        <v>7.9340183544402071E-5</v>
      </c>
      <c r="N357" s="549">
        <f t="shared" si="77"/>
        <v>395</v>
      </c>
      <c r="O357" s="49">
        <f t="shared" si="73"/>
        <v>338</v>
      </c>
      <c r="P357" s="113">
        <f t="shared" si="74"/>
        <v>57</v>
      </c>
      <c r="Q357" s="549">
        <f t="shared" si="75"/>
        <v>2.1903380804620123</v>
      </c>
      <c r="S357" s="556">
        <f t="shared" si="76"/>
        <v>1.5696619195379875</v>
      </c>
    </row>
    <row r="358" spans="2:19" x14ac:dyDescent="0.35">
      <c r="B358" s="116">
        <v>42531</v>
      </c>
      <c r="C358" s="49">
        <v>3.754</v>
      </c>
      <c r="D358" s="570" t="str">
        <f t="shared" si="67"/>
        <v>11/06/2020</v>
      </c>
      <c r="E358" s="113">
        <f t="shared" si="68"/>
        <v>4.0027378507871321</v>
      </c>
      <c r="F358" s="549">
        <f t="shared" si="69"/>
        <v>0</v>
      </c>
      <c r="G358" s="559"/>
      <c r="I358" s="187">
        <f t="shared" si="66"/>
        <v>2.1918809999999844</v>
      </c>
      <c r="J358" s="187">
        <f t="shared" si="66"/>
        <v>2.1655992899999976</v>
      </c>
      <c r="K358" s="246" t="str">
        <f t="shared" si="70"/>
        <v>15/05/2021</v>
      </c>
      <c r="L358" s="148" t="str">
        <f t="shared" si="71"/>
        <v>15/04/2020</v>
      </c>
      <c r="M358" s="186">
        <f t="shared" si="72"/>
        <v>6.6535974683510889E-5</v>
      </c>
      <c r="N358" s="549">
        <f t="shared" si="77"/>
        <v>395</v>
      </c>
      <c r="O358" s="49">
        <f t="shared" si="73"/>
        <v>338</v>
      </c>
      <c r="P358" s="113">
        <f t="shared" si="74"/>
        <v>57</v>
      </c>
      <c r="Q358" s="549">
        <f t="shared" si="75"/>
        <v>2.1693918405569579</v>
      </c>
      <c r="S358" s="556">
        <f t="shared" si="76"/>
        <v>1.5846081594430421</v>
      </c>
    </row>
    <row r="359" spans="2:19" x14ac:dyDescent="0.35">
      <c r="B359" s="116">
        <v>42534</v>
      </c>
      <c r="C359" s="49">
        <v>3.7309999999999999</v>
      </c>
      <c r="D359" s="570" t="str">
        <f t="shared" si="67"/>
        <v>11/06/2020</v>
      </c>
      <c r="E359" s="113">
        <f t="shared" si="68"/>
        <v>3.9945242984257359</v>
      </c>
      <c r="F359" s="549">
        <f t="shared" si="69"/>
        <v>0</v>
      </c>
      <c r="G359" s="559"/>
      <c r="I359" s="187">
        <f t="shared" si="66"/>
        <v>2.1463955625000031</v>
      </c>
      <c r="J359" s="187">
        <f t="shared" si="66"/>
        <v>2.1342678225000133</v>
      </c>
      <c r="K359" s="246" t="str">
        <f t="shared" si="70"/>
        <v>15/05/2021</v>
      </c>
      <c r="L359" s="148" t="str">
        <f t="shared" si="71"/>
        <v>15/04/2020</v>
      </c>
      <c r="M359" s="186">
        <f t="shared" si="72"/>
        <v>3.0703139240480325E-5</v>
      </c>
      <c r="N359" s="549">
        <f t="shared" si="77"/>
        <v>395</v>
      </c>
      <c r="O359" s="49">
        <f t="shared" si="73"/>
        <v>338</v>
      </c>
      <c r="P359" s="113">
        <f t="shared" si="74"/>
        <v>57</v>
      </c>
      <c r="Q359" s="549">
        <f t="shared" si="75"/>
        <v>2.1360179014367207</v>
      </c>
      <c r="S359" s="556">
        <f t="shared" si="76"/>
        <v>1.5949820985632792</v>
      </c>
    </row>
    <row r="360" spans="2:19" x14ac:dyDescent="0.35">
      <c r="B360" s="116">
        <v>42535</v>
      </c>
      <c r="C360" s="49">
        <v>3.6930000000000001</v>
      </c>
      <c r="D360" s="570" t="str">
        <f t="shared" si="67"/>
        <v>11/06/2020</v>
      </c>
      <c r="E360" s="113">
        <f t="shared" si="68"/>
        <v>3.9917864476386038</v>
      </c>
      <c r="F360" s="549">
        <f t="shared" si="69"/>
        <v>0</v>
      </c>
      <c r="G360" s="559"/>
      <c r="I360" s="187">
        <f t="shared" si="66"/>
        <v>2.1362890625000297</v>
      </c>
      <c r="J360" s="187">
        <f t="shared" si="66"/>
        <v>2.1170880899999744</v>
      </c>
      <c r="K360" s="246" t="str">
        <f t="shared" si="70"/>
        <v>15/05/2021</v>
      </c>
      <c r="L360" s="148" t="str">
        <f t="shared" si="71"/>
        <v>15/04/2020</v>
      </c>
      <c r="M360" s="186">
        <f t="shared" si="72"/>
        <v>4.8610056962165206E-5</v>
      </c>
      <c r="N360" s="549">
        <f t="shared" si="77"/>
        <v>395</v>
      </c>
      <c r="O360" s="49">
        <f t="shared" si="73"/>
        <v>338</v>
      </c>
      <c r="P360" s="113">
        <f t="shared" si="74"/>
        <v>57</v>
      </c>
      <c r="Q360" s="549">
        <f t="shared" si="75"/>
        <v>2.1198588632468178</v>
      </c>
      <c r="S360" s="556">
        <f t="shared" si="76"/>
        <v>1.5731411367531822</v>
      </c>
    </row>
    <row r="361" spans="2:19" x14ac:dyDescent="0.35">
      <c r="B361" s="116">
        <v>42536</v>
      </c>
      <c r="C361" s="49">
        <v>3.7069999999999999</v>
      </c>
      <c r="D361" s="570" t="str">
        <f t="shared" si="67"/>
        <v>11/06/2020</v>
      </c>
      <c r="E361" s="113">
        <f t="shared" si="68"/>
        <v>3.9890485968514717</v>
      </c>
      <c r="F361" s="549">
        <f t="shared" si="69"/>
        <v>0</v>
      </c>
      <c r="G361" s="559"/>
      <c r="I361" s="187">
        <f t="shared" si="66"/>
        <v>2.1514489999999942</v>
      </c>
      <c r="J361" s="187">
        <f t="shared" si="66"/>
        <v>2.129214810000013</v>
      </c>
      <c r="K361" s="246" t="str">
        <f t="shared" si="70"/>
        <v>15/05/2021</v>
      </c>
      <c r="L361" s="148" t="str">
        <f t="shared" si="71"/>
        <v>15/04/2020</v>
      </c>
      <c r="M361" s="186">
        <f t="shared" si="72"/>
        <v>5.628908860754726E-5</v>
      </c>
      <c r="N361" s="549">
        <f t="shared" si="77"/>
        <v>395</v>
      </c>
      <c r="O361" s="49">
        <f t="shared" si="73"/>
        <v>338</v>
      </c>
      <c r="P361" s="113">
        <f t="shared" si="74"/>
        <v>57</v>
      </c>
      <c r="Q361" s="549">
        <f t="shared" si="75"/>
        <v>2.1324232880506431</v>
      </c>
      <c r="S361" s="556">
        <f t="shared" si="76"/>
        <v>1.5745767119493568</v>
      </c>
    </row>
    <row r="362" spans="2:19" x14ac:dyDescent="0.35">
      <c r="B362" s="116">
        <v>42537</v>
      </c>
      <c r="C362" s="49">
        <v>3.677</v>
      </c>
      <c r="D362" s="570" t="str">
        <f t="shared" si="67"/>
        <v>11/06/2020</v>
      </c>
      <c r="E362" s="113">
        <f t="shared" si="68"/>
        <v>3.9863107460643397</v>
      </c>
      <c r="F362" s="549">
        <f t="shared" si="69"/>
        <v>0</v>
      </c>
      <c r="G362" s="559"/>
      <c r="I362" s="187">
        <f t="shared" si="66"/>
        <v>2.1231513599999863</v>
      </c>
      <c r="J362" s="187">
        <f t="shared" si="66"/>
        <v>2.113046009999997</v>
      </c>
      <c r="K362" s="246" t="str">
        <f t="shared" si="70"/>
        <v>15/05/2021</v>
      </c>
      <c r="L362" s="148" t="str">
        <f t="shared" si="71"/>
        <v>15/04/2020</v>
      </c>
      <c r="M362" s="186">
        <f t="shared" si="72"/>
        <v>2.5583164556934796E-5</v>
      </c>
      <c r="N362" s="549">
        <f t="shared" si="77"/>
        <v>395</v>
      </c>
      <c r="O362" s="49">
        <f t="shared" si="73"/>
        <v>338</v>
      </c>
      <c r="P362" s="113">
        <f t="shared" si="74"/>
        <v>57</v>
      </c>
      <c r="Q362" s="549">
        <f t="shared" si="75"/>
        <v>2.1145042503797424</v>
      </c>
      <c r="S362" s="556">
        <f t="shared" si="76"/>
        <v>1.5624957496202576</v>
      </c>
    </row>
    <row r="363" spans="2:19" x14ac:dyDescent="0.35">
      <c r="B363" s="116">
        <v>42538</v>
      </c>
      <c r="C363" s="49">
        <v>3.6970000000000001</v>
      </c>
      <c r="D363" s="570" t="str">
        <f t="shared" si="67"/>
        <v>11/06/2020</v>
      </c>
      <c r="E363" s="113">
        <f t="shared" si="68"/>
        <v>3.9835728952772076</v>
      </c>
      <c r="F363" s="549">
        <f t="shared" si="69"/>
        <v>0</v>
      </c>
      <c r="G363" s="559"/>
      <c r="I363" s="187">
        <f t="shared" si="66"/>
        <v>2.1383103224999811</v>
      </c>
      <c r="J363" s="187">
        <f t="shared" si="66"/>
        <v>2.1282042225000186</v>
      </c>
      <c r="K363" s="246" t="str">
        <f t="shared" si="70"/>
        <v>15/05/2021</v>
      </c>
      <c r="L363" s="148" t="str">
        <f t="shared" si="71"/>
        <v>15/04/2020</v>
      </c>
      <c r="M363" s="186">
        <f t="shared" si="72"/>
        <v>2.5585063291044257E-5</v>
      </c>
      <c r="N363" s="549">
        <f t="shared" si="77"/>
        <v>395</v>
      </c>
      <c r="O363" s="49">
        <f t="shared" si="73"/>
        <v>338</v>
      </c>
      <c r="P363" s="113">
        <f t="shared" si="74"/>
        <v>57</v>
      </c>
      <c r="Q363" s="549">
        <f t="shared" si="75"/>
        <v>2.129662571107608</v>
      </c>
      <c r="S363" s="556">
        <f t="shared" si="76"/>
        <v>1.567337428892392</v>
      </c>
    </row>
    <row r="364" spans="2:19" x14ac:dyDescent="0.35">
      <c r="B364" s="116">
        <v>42541</v>
      </c>
      <c r="C364" s="49">
        <v>3.706</v>
      </c>
      <c r="D364" s="570" t="str">
        <f t="shared" si="67"/>
        <v>11/06/2020</v>
      </c>
      <c r="E364" s="113">
        <f t="shared" si="68"/>
        <v>3.9753593429158109</v>
      </c>
      <c r="F364" s="549">
        <f t="shared" si="69"/>
        <v>0</v>
      </c>
      <c r="G364" s="559"/>
      <c r="I364" s="187">
        <f t="shared" si="66"/>
        <v>2.1757072400000022</v>
      </c>
      <c r="J364" s="187">
        <f t="shared" si="66"/>
        <v>2.1635777600000239</v>
      </c>
      <c r="K364" s="246" t="str">
        <f t="shared" si="70"/>
        <v>15/05/2021</v>
      </c>
      <c r="L364" s="148" t="str">
        <f t="shared" si="71"/>
        <v>15/04/2020</v>
      </c>
      <c r="M364" s="186">
        <f t="shared" si="72"/>
        <v>3.0707544303742441E-5</v>
      </c>
      <c r="N364" s="549">
        <f t="shared" si="77"/>
        <v>395</v>
      </c>
      <c r="O364" s="49">
        <f t="shared" si="73"/>
        <v>338</v>
      </c>
      <c r="P364" s="113">
        <f t="shared" si="74"/>
        <v>57</v>
      </c>
      <c r="Q364" s="549">
        <f t="shared" si="75"/>
        <v>2.1653280900253371</v>
      </c>
      <c r="S364" s="556">
        <f t="shared" si="76"/>
        <v>1.5406719099746629</v>
      </c>
    </row>
    <row r="365" spans="2:19" x14ac:dyDescent="0.35">
      <c r="B365" s="116">
        <v>42542</v>
      </c>
      <c r="C365" s="49">
        <v>3.7330000000000001</v>
      </c>
      <c r="D365" s="570" t="str">
        <f t="shared" si="67"/>
        <v>11/06/2020</v>
      </c>
      <c r="E365" s="113">
        <f t="shared" si="68"/>
        <v>3.9726214921286789</v>
      </c>
      <c r="F365" s="549">
        <f t="shared" si="69"/>
        <v>0</v>
      </c>
      <c r="G365" s="559"/>
      <c r="I365" s="187">
        <f t="shared" ref="I365:J384" si="78">IF(I95="","",((1+I95/200)^2-1)*100)</f>
        <v>2.2060340899999753</v>
      </c>
      <c r="J365" s="187">
        <f t="shared" si="78"/>
        <v>2.1918809999999844</v>
      </c>
      <c r="K365" s="246" t="str">
        <f t="shared" si="70"/>
        <v>15/05/2021</v>
      </c>
      <c r="L365" s="148" t="str">
        <f t="shared" si="71"/>
        <v>15/04/2020</v>
      </c>
      <c r="M365" s="186">
        <f t="shared" si="72"/>
        <v>3.5830607594913612E-5</v>
      </c>
      <c r="N365" s="549">
        <f t="shared" si="77"/>
        <v>395</v>
      </c>
      <c r="O365" s="49">
        <f t="shared" si="73"/>
        <v>338</v>
      </c>
      <c r="P365" s="113">
        <f t="shared" si="74"/>
        <v>57</v>
      </c>
      <c r="Q365" s="549">
        <f t="shared" si="75"/>
        <v>2.1939233446328945</v>
      </c>
      <c r="S365" s="556">
        <f t="shared" si="76"/>
        <v>1.5390766553671056</v>
      </c>
    </row>
    <row r="366" spans="2:19" x14ac:dyDescent="0.35">
      <c r="B366" s="116">
        <v>42543</v>
      </c>
      <c r="C366" s="49">
        <v>3.762</v>
      </c>
      <c r="D366" s="570" t="str">
        <f t="shared" si="67"/>
        <v>11/06/2020</v>
      </c>
      <c r="E366" s="113">
        <f t="shared" si="68"/>
        <v>3.9698836413415468</v>
      </c>
      <c r="F366" s="549">
        <f t="shared" si="69"/>
        <v>0</v>
      </c>
      <c r="G366" s="559"/>
      <c r="I366" s="187">
        <f t="shared" si="78"/>
        <v>2.2323210000000149</v>
      </c>
      <c r="J366" s="187">
        <f t="shared" si="78"/>
        <v>2.2151330225000043</v>
      </c>
      <c r="K366" s="246" t="str">
        <f t="shared" si="70"/>
        <v>15/05/2021</v>
      </c>
      <c r="L366" s="148" t="str">
        <f t="shared" si="71"/>
        <v>15/04/2020</v>
      </c>
      <c r="M366" s="186">
        <f t="shared" si="72"/>
        <v>4.3513867088634314E-5</v>
      </c>
      <c r="N366" s="549">
        <f t="shared" si="77"/>
        <v>395</v>
      </c>
      <c r="O366" s="49">
        <f t="shared" si="73"/>
        <v>338</v>
      </c>
      <c r="P366" s="113">
        <f t="shared" si="74"/>
        <v>57</v>
      </c>
      <c r="Q366" s="549">
        <f t="shared" si="75"/>
        <v>2.2176133129240565</v>
      </c>
      <c r="S366" s="556">
        <f t="shared" si="76"/>
        <v>1.5443866870759435</v>
      </c>
    </row>
    <row r="367" spans="2:19" x14ac:dyDescent="0.35">
      <c r="B367" s="116">
        <v>42544</v>
      </c>
      <c r="C367" s="49">
        <v>3.766</v>
      </c>
      <c r="D367" s="570" t="str">
        <f t="shared" si="67"/>
        <v>11/06/2020</v>
      </c>
      <c r="E367" s="113">
        <f t="shared" si="68"/>
        <v>3.9671457905544147</v>
      </c>
      <c r="F367" s="549">
        <f t="shared" si="69"/>
        <v>0</v>
      </c>
      <c r="G367" s="559"/>
      <c r="I367" s="187">
        <f t="shared" si="78"/>
        <v>2.2535552024999905</v>
      </c>
      <c r="J367" s="187">
        <f t="shared" si="78"/>
        <v>2.2333321024999853</v>
      </c>
      <c r="K367" s="246" t="str">
        <f t="shared" si="70"/>
        <v>15/05/2021</v>
      </c>
      <c r="L367" s="148" t="str">
        <f t="shared" si="71"/>
        <v>15/04/2020</v>
      </c>
      <c r="M367" s="186">
        <f t="shared" si="72"/>
        <v>5.1197721519000679E-5</v>
      </c>
      <c r="N367" s="549">
        <f t="shared" si="77"/>
        <v>395</v>
      </c>
      <c r="O367" s="49">
        <f t="shared" si="73"/>
        <v>338</v>
      </c>
      <c r="P367" s="113">
        <f t="shared" si="74"/>
        <v>57</v>
      </c>
      <c r="Q367" s="549">
        <f t="shared" si="75"/>
        <v>2.2362503726265683</v>
      </c>
      <c r="S367" s="556">
        <f t="shared" si="76"/>
        <v>1.5297496273734317</v>
      </c>
    </row>
    <row r="368" spans="2:19" x14ac:dyDescent="0.35">
      <c r="B368" s="116">
        <v>42545</v>
      </c>
      <c r="C368" s="49">
        <v>3.6040000000000001</v>
      </c>
      <c r="D368" s="570" t="str">
        <f t="shared" si="67"/>
        <v>11/06/2020</v>
      </c>
      <c r="E368" s="113">
        <f t="shared" si="68"/>
        <v>3.9644079397672827</v>
      </c>
      <c r="F368" s="549">
        <f t="shared" si="69"/>
        <v>0</v>
      </c>
      <c r="G368" s="559"/>
      <c r="I368" s="187">
        <f t="shared" si="78"/>
        <v>2.062526759999983</v>
      </c>
      <c r="J368" s="187">
        <f t="shared" si="78"/>
        <v>2.0605062500000271</v>
      </c>
      <c r="K368" s="246" t="str">
        <f t="shared" si="70"/>
        <v>15/05/2021</v>
      </c>
      <c r="L368" s="148" t="str">
        <f t="shared" si="71"/>
        <v>15/04/2020</v>
      </c>
      <c r="M368" s="186">
        <f t="shared" si="72"/>
        <v>5.1152151897619117E-6</v>
      </c>
      <c r="N368" s="549">
        <f t="shared" si="77"/>
        <v>395</v>
      </c>
      <c r="O368" s="49">
        <f t="shared" si="73"/>
        <v>338</v>
      </c>
      <c r="P368" s="113">
        <f t="shared" si="74"/>
        <v>57</v>
      </c>
      <c r="Q368" s="549">
        <f t="shared" si="75"/>
        <v>2.0607978172658434</v>
      </c>
      <c r="S368" s="556">
        <f t="shared" si="76"/>
        <v>1.5432021827341567</v>
      </c>
    </row>
    <row r="369" spans="2:19" x14ac:dyDescent="0.35">
      <c r="B369" s="116">
        <v>42548</v>
      </c>
      <c r="C369" s="49">
        <v>3.63</v>
      </c>
      <c r="D369" s="570" t="str">
        <f t="shared" si="67"/>
        <v>11/06/2020</v>
      </c>
      <c r="E369" s="113">
        <f t="shared" si="68"/>
        <v>3.9561943874058865</v>
      </c>
      <c r="F369" s="549">
        <f t="shared" si="69"/>
        <v>0</v>
      </c>
      <c r="G369" s="559"/>
      <c r="I369" s="187">
        <f t="shared" si="78"/>
        <v>2.070609000000001</v>
      </c>
      <c r="J369" s="187">
        <f t="shared" si="78"/>
        <v>2.0726296100000097</v>
      </c>
      <c r="K369" s="246" t="str">
        <f t="shared" si="70"/>
        <v>15/05/2021</v>
      </c>
      <c r="L369" s="148" t="str">
        <f t="shared" si="71"/>
        <v>15/04/2020</v>
      </c>
      <c r="M369" s="186">
        <f t="shared" si="72"/>
        <v>-5.1154683544522484E-6</v>
      </c>
      <c r="N369" s="549">
        <f t="shared" si="77"/>
        <v>395</v>
      </c>
      <c r="O369" s="49">
        <f t="shared" si="73"/>
        <v>338</v>
      </c>
      <c r="P369" s="113">
        <f t="shared" si="74"/>
        <v>57</v>
      </c>
      <c r="Q369" s="549">
        <f t="shared" si="75"/>
        <v>2.0723380283038058</v>
      </c>
      <c r="S369" s="556">
        <f t="shared" si="76"/>
        <v>1.5576619716961941</v>
      </c>
    </row>
    <row r="370" spans="2:19" x14ac:dyDescent="0.35">
      <c r="B370" s="116">
        <v>42549</v>
      </c>
      <c r="C370" s="49">
        <v>3.6280000000000001</v>
      </c>
      <c r="D370" s="570" t="str">
        <f t="shared" si="67"/>
        <v>11/06/2020</v>
      </c>
      <c r="E370" s="113">
        <f t="shared" si="68"/>
        <v>3.9534565366187544</v>
      </c>
      <c r="F370" s="549">
        <f t="shared" si="69"/>
        <v>0</v>
      </c>
      <c r="G370" s="559"/>
      <c r="I370" s="187">
        <f t="shared" si="78"/>
        <v>2.0473734224999873</v>
      </c>
      <c r="J370" s="187">
        <f t="shared" si="78"/>
        <v>2.0534346225000277</v>
      </c>
      <c r="K370" s="246" t="str">
        <f t="shared" si="70"/>
        <v>15/05/2021</v>
      </c>
      <c r="L370" s="148" t="str">
        <f t="shared" si="71"/>
        <v>15/04/2020</v>
      </c>
      <c r="M370" s="186">
        <f t="shared" si="72"/>
        <v>-1.5344810126684558E-5</v>
      </c>
      <c r="N370" s="549">
        <f t="shared" si="77"/>
        <v>395</v>
      </c>
      <c r="O370" s="49">
        <f t="shared" si="73"/>
        <v>338</v>
      </c>
      <c r="P370" s="113">
        <f t="shared" si="74"/>
        <v>57</v>
      </c>
      <c r="Q370" s="549">
        <f t="shared" si="75"/>
        <v>2.0525599683228068</v>
      </c>
      <c r="S370" s="556">
        <f t="shared" si="76"/>
        <v>1.5754400316771933</v>
      </c>
    </row>
    <row r="371" spans="2:19" x14ac:dyDescent="0.35">
      <c r="B371" s="116">
        <v>42550</v>
      </c>
      <c r="C371" s="49">
        <v>3.6560000000000001</v>
      </c>
      <c r="D371" s="570" t="str">
        <f t="shared" si="67"/>
        <v>11/06/2020</v>
      </c>
      <c r="E371" s="113">
        <f t="shared" si="68"/>
        <v>3.9507186858316223</v>
      </c>
      <c r="F371" s="549">
        <f t="shared" si="69"/>
        <v>0</v>
      </c>
      <c r="G371" s="559"/>
      <c r="I371" s="187">
        <f t="shared" si="78"/>
        <v>2.0695987024999862</v>
      </c>
      <c r="J371" s="187">
        <f t="shared" si="78"/>
        <v>2.0665678400000109</v>
      </c>
      <c r="K371" s="246" t="str">
        <f t="shared" si="70"/>
        <v>15/05/2021</v>
      </c>
      <c r="L371" s="148" t="str">
        <f t="shared" si="71"/>
        <v>15/04/2020</v>
      </c>
      <c r="M371" s="186">
        <f t="shared" si="72"/>
        <v>7.6730696201906491E-6</v>
      </c>
      <c r="N371" s="549">
        <f t="shared" si="77"/>
        <v>395</v>
      </c>
      <c r="O371" s="49">
        <f t="shared" si="73"/>
        <v>338</v>
      </c>
      <c r="P371" s="113">
        <f t="shared" si="74"/>
        <v>57</v>
      </c>
      <c r="Q371" s="549">
        <f t="shared" si="75"/>
        <v>2.0670052049683618</v>
      </c>
      <c r="S371" s="556">
        <f t="shared" si="76"/>
        <v>1.5889947950316383</v>
      </c>
    </row>
    <row r="372" spans="2:19" x14ac:dyDescent="0.35">
      <c r="B372" s="116">
        <v>42551</v>
      </c>
      <c r="C372" s="49">
        <v>3.65</v>
      </c>
      <c r="D372" s="570" t="str">
        <f t="shared" si="67"/>
        <v>11/06/2020</v>
      </c>
      <c r="E372" s="113">
        <f t="shared" si="68"/>
        <v>3.9479808350444903</v>
      </c>
      <c r="F372" s="549">
        <f t="shared" si="69"/>
        <v>0</v>
      </c>
      <c r="G372" s="559"/>
      <c r="I372" s="187">
        <f t="shared" si="78"/>
        <v>2.0675781225000245</v>
      </c>
      <c r="J372" s="187">
        <f t="shared" si="78"/>
        <v>2.0675781225000245</v>
      </c>
      <c r="K372" s="246" t="str">
        <f t="shared" si="70"/>
        <v>15/05/2021</v>
      </c>
      <c r="L372" s="148" t="str">
        <f t="shared" si="71"/>
        <v>15/04/2020</v>
      </c>
      <c r="M372" s="186">
        <f t="shared" si="72"/>
        <v>0</v>
      </c>
      <c r="N372" s="549">
        <f t="shared" si="77"/>
        <v>395</v>
      </c>
      <c r="O372" s="49">
        <f t="shared" si="73"/>
        <v>338</v>
      </c>
      <c r="P372" s="113">
        <f t="shared" si="74"/>
        <v>57</v>
      </c>
      <c r="Q372" s="549">
        <f t="shared" si="75"/>
        <v>2.0675781225000245</v>
      </c>
      <c r="S372" s="556">
        <f t="shared" si="76"/>
        <v>1.5824218774999754</v>
      </c>
    </row>
    <row r="373" spans="2:19" x14ac:dyDescent="0.35">
      <c r="B373" s="116">
        <v>42552</v>
      </c>
      <c r="C373" s="49">
        <v>3.6179999999999999</v>
      </c>
      <c r="D373" s="570" t="str">
        <f t="shared" si="67"/>
        <v>11/06/2020</v>
      </c>
      <c r="E373" s="113">
        <f t="shared" si="68"/>
        <v>3.9452429842573578</v>
      </c>
      <c r="F373" s="549">
        <f t="shared" si="69"/>
        <v>0</v>
      </c>
      <c r="G373" s="559"/>
      <c r="I373" s="187">
        <f t="shared" si="78"/>
        <v>2.0403022500000256</v>
      </c>
      <c r="J373" s="187">
        <f t="shared" si="78"/>
        <v>2.0392921025000232</v>
      </c>
      <c r="K373" s="246" t="str">
        <f t="shared" si="70"/>
        <v>15/05/2021</v>
      </c>
      <c r="L373" s="148" t="str">
        <f t="shared" si="71"/>
        <v>15/04/2020</v>
      </c>
      <c r="M373" s="186">
        <f t="shared" si="72"/>
        <v>2.5573354430440245E-6</v>
      </c>
      <c r="N373" s="549">
        <f t="shared" si="77"/>
        <v>395</v>
      </c>
      <c r="O373" s="49">
        <f t="shared" si="73"/>
        <v>338</v>
      </c>
      <c r="P373" s="113">
        <f t="shared" si="74"/>
        <v>57</v>
      </c>
      <c r="Q373" s="549">
        <f t="shared" si="75"/>
        <v>2.0394378706202767</v>
      </c>
      <c r="S373" s="556">
        <f t="shared" si="76"/>
        <v>1.5785621293797232</v>
      </c>
    </row>
    <row r="374" spans="2:19" x14ac:dyDescent="0.35">
      <c r="B374" s="116">
        <v>42555</v>
      </c>
      <c r="C374" s="49">
        <v>3.5920000000000001</v>
      </c>
      <c r="D374" s="570" t="str">
        <f t="shared" si="67"/>
        <v>11/06/2020</v>
      </c>
      <c r="E374" s="113">
        <f t="shared" si="68"/>
        <v>3.9370294318959616</v>
      </c>
      <c r="F374" s="549">
        <f t="shared" si="69"/>
        <v>0</v>
      </c>
      <c r="G374" s="559"/>
      <c r="I374" s="187">
        <f t="shared" si="78"/>
        <v>2.025150562500011</v>
      </c>
      <c r="J374" s="187">
        <f t="shared" si="78"/>
        <v>2.0201002499999676</v>
      </c>
      <c r="K374" s="246" t="str">
        <f t="shared" si="70"/>
        <v>15/05/2021</v>
      </c>
      <c r="L374" s="148" t="str">
        <f t="shared" si="71"/>
        <v>15/04/2020</v>
      </c>
      <c r="M374" s="186">
        <f t="shared" si="72"/>
        <v>1.2785601265932651E-5</v>
      </c>
      <c r="N374" s="549">
        <f t="shared" si="77"/>
        <v>395</v>
      </c>
      <c r="O374" s="49">
        <f t="shared" si="73"/>
        <v>338</v>
      </c>
      <c r="P374" s="113">
        <f t="shared" si="74"/>
        <v>57</v>
      </c>
      <c r="Q374" s="549">
        <f t="shared" si="75"/>
        <v>2.0208290292721256</v>
      </c>
      <c r="S374" s="556">
        <f t="shared" si="76"/>
        <v>1.5711709707278745</v>
      </c>
    </row>
    <row r="375" spans="2:19" x14ac:dyDescent="0.35">
      <c r="B375" s="116">
        <v>42556</v>
      </c>
      <c r="C375" s="49">
        <v>3.5569999999999999</v>
      </c>
      <c r="D375" s="570" t="str">
        <f t="shared" si="67"/>
        <v>11/06/2020</v>
      </c>
      <c r="E375" s="113">
        <f t="shared" si="68"/>
        <v>3.9342915811088295</v>
      </c>
      <c r="F375" s="549">
        <f t="shared" si="69"/>
        <v>0</v>
      </c>
      <c r="G375" s="559"/>
      <c r="I375" s="187">
        <f t="shared" si="78"/>
        <v>2.0100000000000007</v>
      </c>
      <c r="J375" s="187">
        <f t="shared" si="78"/>
        <v>2.0089900024999885</v>
      </c>
      <c r="K375" s="246" t="str">
        <f t="shared" si="70"/>
        <v>15/05/2021</v>
      </c>
      <c r="L375" s="148" t="str">
        <f t="shared" si="71"/>
        <v>15/04/2020</v>
      </c>
      <c r="M375" s="186">
        <f t="shared" si="72"/>
        <v>2.5569556962333746E-6</v>
      </c>
      <c r="N375" s="549">
        <f t="shared" si="77"/>
        <v>395</v>
      </c>
      <c r="O375" s="49">
        <f t="shared" si="73"/>
        <v>338</v>
      </c>
      <c r="P375" s="113">
        <f t="shared" si="74"/>
        <v>57</v>
      </c>
      <c r="Q375" s="549">
        <f t="shared" si="75"/>
        <v>2.009135748974674</v>
      </c>
      <c r="S375" s="556">
        <f t="shared" si="76"/>
        <v>1.547864251025326</v>
      </c>
    </row>
    <row r="376" spans="2:19" x14ac:dyDescent="0.35">
      <c r="B376" s="116">
        <v>42557</v>
      </c>
      <c r="C376" s="49">
        <v>3.536</v>
      </c>
      <c r="D376" s="570" t="str">
        <f t="shared" si="67"/>
        <v>11/06/2020</v>
      </c>
      <c r="E376" s="113">
        <f t="shared" si="68"/>
        <v>3.9315537303216974</v>
      </c>
      <c r="F376" s="549">
        <f t="shared" si="69"/>
        <v>0</v>
      </c>
      <c r="G376" s="559"/>
      <c r="I376" s="187">
        <f t="shared" si="78"/>
        <v>1.9726334224999809</v>
      </c>
      <c r="J376" s="187">
        <f t="shared" si="78"/>
        <v>1.9776825600000159</v>
      </c>
      <c r="K376" s="246" t="str">
        <f t="shared" si="70"/>
        <v>15/05/2021</v>
      </c>
      <c r="L376" s="148" t="str">
        <f t="shared" si="71"/>
        <v>15/04/2020</v>
      </c>
      <c r="M376" s="186">
        <f t="shared" si="72"/>
        <v>-1.2782626582367076E-5</v>
      </c>
      <c r="N376" s="549">
        <f t="shared" si="77"/>
        <v>395</v>
      </c>
      <c r="O376" s="49">
        <f t="shared" si="73"/>
        <v>338</v>
      </c>
      <c r="P376" s="113">
        <f t="shared" si="74"/>
        <v>57</v>
      </c>
      <c r="Q376" s="549">
        <f t="shared" si="75"/>
        <v>1.976953950284821</v>
      </c>
      <c r="S376" s="556">
        <f t="shared" si="76"/>
        <v>1.559046049715179</v>
      </c>
    </row>
    <row r="377" spans="2:19" x14ac:dyDescent="0.35">
      <c r="B377" s="116">
        <v>42558</v>
      </c>
      <c r="C377" s="49">
        <v>3.5430000000000001</v>
      </c>
      <c r="D377" s="570" t="str">
        <f t="shared" si="67"/>
        <v>11/06/2020</v>
      </c>
      <c r="E377" s="113">
        <f t="shared" si="68"/>
        <v>3.9288158795345653</v>
      </c>
      <c r="F377" s="549">
        <f t="shared" si="69"/>
        <v>0</v>
      </c>
      <c r="G377" s="559"/>
      <c r="I377" s="187">
        <f t="shared" si="78"/>
        <v>1.9746530624999981</v>
      </c>
      <c r="J377" s="187">
        <f t="shared" si="78"/>
        <v>1.9817219599999936</v>
      </c>
      <c r="K377" s="246" t="str">
        <f t="shared" si="70"/>
        <v>15/05/2021</v>
      </c>
      <c r="L377" s="148" t="str">
        <f t="shared" si="71"/>
        <v>15/04/2020</v>
      </c>
      <c r="M377" s="186">
        <f t="shared" si="72"/>
        <v>-1.7895943037963312E-5</v>
      </c>
      <c r="N377" s="549">
        <f t="shared" si="77"/>
        <v>395</v>
      </c>
      <c r="O377" s="49">
        <f t="shared" si="73"/>
        <v>338</v>
      </c>
      <c r="P377" s="113">
        <f t="shared" si="74"/>
        <v>57</v>
      </c>
      <c r="Q377" s="549">
        <f t="shared" si="75"/>
        <v>1.9807018912468297</v>
      </c>
      <c r="S377" s="556">
        <f t="shared" si="76"/>
        <v>1.5622981087531704</v>
      </c>
    </row>
    <row r="378" spans="2:19" x14ac:dyDescent="0.35">
      <c r="B378" s="116">
        <v>42559</v>
      </c>
      <c r="C378" s="49">
        <v>3.5789999999999997</v>
      </c>
      <c r="D378" s="570" t="str">
        <f t="shared" si="67"/>
        <v>11/06/2020</v>
      </c>
      <c r="E378" s="113">
        <f t="shared" si="68"/>
        <v>3.9260780287474333</v>
      </c>
      <c r="F378" s="549">
        <f t="shared" si="69"/>
        <v>0</v>
      </c>
      <c r="G378" s="559"/>
      <c r="I378" s="187">
        <f t="shared" si="78"/>
        <v>2.0211103024999844</v>
      </c>
      <c r="J378" s="187">
        <f t="shared" si="78"/>
        <v>2.0302009999999981</v>
      </c>
      <c r="K378" s="246" t="str">
        <f t="shared" si="70"/>
        <v>15/05/2021</v>
      </c>
      <c r="L378" s="148" t="str">
        <f t="shared" si="71"/>
        <v>15/04/2020</v>
      </c>
      <c r="M378" s="186">
        <f t="shared" si="72"/>
        <v>-2.301442405066782E-5</v>
      </c>
      <c r="N378" s="549">
        <f t="shared" si="77"/>
        <v>395</v>
      </c>
      <c r="O378" s="49">
        <f t="shared" si="73"/>
        <v>338</v>
      </c>
      <c r="P378" s="113">
        <f t="shared" si="74"/>
        <v>57</v>
      </c>
      <c r="Q378" s="549">
        <f t="shared" si="75"/>
        <v>2.02888917782911</v>
      </c>
      <c r="S378" s="556">
        <f t="shared" si="76"/>
        <v>1.5501108221708897</v>
      </c>
    </row>
    <row r="379" spans="2:19" x14ac:dyDescent="0.35">
      <c r="B379" s="116">
        <v>42562</v>
      </c>
      <c r="C379" s="49">
        <v>3.5779999999999998</v>
      </c>
      <c r="D379" s="570" t="str">
        <f t="shared" si="67"/>
        <v>11/06/2020</v>
      </c>
      <c r="E379" s="113">
        <f t="shared" si="68"/>
        <v>3.9178644763860371</v>
      </c>
      <c r="F379" s="549">
        <f t="shared" si="69"/>
        <v>0</v>
      </c>
      <c r="G379" s="559"/>
      <c r="I379" s="187">
        <f t="shared" si="78"/>
        <v>2.0271707224999824</v>
      </c>
      <c r="J379" s="187">
        <f t="shared" si="78"/>
        <v>2.0443428899999949</v>
      </c>
      <c r="K379" s="246" t="str">
        <f t="shared" si="70"/>
        <v>15/05/2021</v>
      </c>
      <c r="L379" s="148" t="str">
        <f t="shared" si="71"/>
        <v>15/04/2020</v>
      </c>
      <c r="M379" s="186">
        <f t="shared" si="72"/>
        <v>-4.3473841772183521E-5</v>
      </c>
      <c r="N379" s="549">
        <f t="shared" si="77"/>
        <v>395</v>
      </c>
      <c r="O379" s="49">
        <f t="shared" si="73"/>
        <v>338</v>
      </c>
      <c r="P379" s="113">
        <f t="shared" si="74"/>
        <v>57</v>
      </c>
      <c r="Q379" s="549">
        <f t="shared" si="75"/>
        <v>2.0418648810189803</v>
      </c>
      <c r="S379" s="556">
        <f t="shared" si="76"/>
        <v>1.5361351189810195</v>
      </c>
    </row>
    <row r="380" spans="2:19" x14ac:dyDescent="0.35">
      <c r="B380" s="116">
        <v>42563</v>
      </c>
      <c r="C380" s="49">
        <v>3.6040000000000001</v>
      </c>
      <c r="D380" s="570" t="str">
        <f t="shared" si="67"/>
        <v>11/06/2020</v>
      </c>
      <c r="E380" s="113">
        <f t="shared" si="68"/>
        <v>3.915126625598905</v>
      </c>
      <c r="F380" s="549">
        <f t="shared" si="69"/>
        <v>0</v>
      </c>
      <c r="G380" s="559"/>
      <c r="I380" s="187">
        <f t="shared" si="78"/>
        <v>2.0594960025000164</v>
      </c>
      <c r="J380" s="187">
        <f t="shared" si="78"/>
        <v>2.0645472900000073</v>
      </c>
      <c r="K380" s="246" t="str">
        <f t="shared" si="70"/>
        <v>15/05/2021</v>
      </c>
      <c r="L380" s="148" t="str">
        <f t="shared" si="71"/>
        <v>15/04/2020</v>
      </c>
      <c r="M380" s="186">
        <f t="shared" si="72"/>
        <v>-1.278806962022998E-5</v>
      </c>
      <c r="N380" s="549">
        <f t="shared" si="77"/>
        <v>395</v>
      </c>
      <c r="O380" s="49">
        <f t="shared" si="73"/>
        <v>338</v>
      </c>
      <c r="P380" s="113">
        <f t="shared" si="74"/>
        <v>57</v>
      </c>
      <c r="Q380" s="549">
        <f t="shared" si="75"/>
        <v>2.0638183700316541</v>
      </c>
      <c r="S380" s="556">
        <f t="shared" si="76"/>
        <v>1.540181629968346</v>
      </c>
    </row>
    <row r="381" spans="2:19" x14ac:dyDescent="0.35">
      <c r="B381" s="116">
        <v>42564</v>
      </c>
      <c r="C381" s="49">
        <v>3.6219999999999999</v>
      </c>
      <c r="D381" s="570" t="str">
        <f t="shared" si="67"/>
        <v>11/06/2020</v>
      </c>
      <c r="E381" s="113">
        <f t="shared" si="68"/>
        <v>3.9123887748117729</v>
      </c>
      <c r="F381" s="549">
        <f t="shared" si="69"/>
        <v>0</v>
      </c>
      <c r="G381" s="559"/>
      <c r="I381" s="187">
        <f t="shared" si="78"/>
        <v>2.0918264025000077</v>
      </c>
      <c r="J381" s="187">
        <f t="shared" si="78"/>
        <v>2.0928368100000094</v>
      </c>
      <c r="K381" s="246" t="str">
        <f t="shared" si="70"/>
        <v>15/05/2021</v>
      </c>
      <c r="L381" s="148" t="str">
        <f t="shared" si="71"/>
        <v>15/04/2020</v>
      </c>
      <c r="M381" s="186">
        <f t="shared" si="72"/>
        <v>-2.557993670890374E-6</v>
      </c>
      <c r="N381" s="549">
        <f t="shared" si="77"/>
        <v>395</v>
      </c>
      <c r="O381" s="49">
        <f t="shared" si="73"/>
        <v>338</v>
      </c>
      <c r="P381" s="113">
        <f t="shared" si="74"/>
        <v>57</v>
      </c>
      <c r="Q381" s="549">
        <f t="shared" si="75"/>
        <v>2.0926910043607685</v>
      </c>
      <c r="S381" s="556">
        <f t="shared" si="76"/>
        <v>1.5293089956392314</v>
      </c>
    </row>
    <row r="382" spans="2:19" x14ac:dyDescent="0.35">
      <c r="B382" s="116">
        <v>42565</v>
      </c>
      <c r="C382" s="49">
        <v>3.5709999999999997</v>
      </c>
      <c r="D382" s="570" t="str">
        <f t="shared" si="67"/>
        <v>11/06/2020</v>
      </c>
      <c r="E382" s="113">
        <f t="shared" si="68"/>
        <v>3.9096509240246409</v>
      </c>
      <c r="F382" s="549">
        <f t="shared" si="69"/>
        <v>0</v>
      </c>
      <c r="G382" s="559"/>
      <c r="I382" s="187">
        <f t="shared" si="78"/>
        <v>2.0584857600000062</v>
      </c>
      <c r="J382" s="187">
        <f t="shared" si="78"/>
        <v>2.0504040000000057</v>
      </c>
      <c r="K382" s="246" t="str">
        <f t="shared" si="70"/>
        <v>15/05/2021</v>
      </c>
      <c r="L382" s="148" t="str">
        <f t="shared" si="71"/>
        <v>15/04/2020</v>
      </c>
      <c r="M382" s="186">
        <f t="shared" si="72"/>
        <v>2.0460151898735425E-5</v>
      </c>
      <c r="N382" s="549">
        <f t="shared" si="77"/>
        <v>395</v>
      </c>
      <c r="O382" s="49">
        <f t="shared" si="73"/>
        <v>338</v>
      </c>
      <c r="P382" s="113">
        <f t="shared" si="74"/>
        <v>57</v>
      </c>
      <c r="Q382" s="549">
        <f t="shared" si="75"/>
        <v>2.0515702286582336</v>
      </c>
      <c r="S382" s="556">
        <f t="shared" si="76"/>
        <v>1.5194297713417662</v>
      </c>
    </row>
    <row r="383" spans="2:19" x14ac:dyDescent="0.35">
      <c r="B383" s="116">
        <v>42566</v>
      </c>
      <c r="C383" s="49">
        <v>3.5920000000000001</v>
      </c>
      <c r="D383" s="570" t="str">
        <f t="shared" si="67"/>
        <v>11/06/2020</v>
      </c>
      <c r="E383" s="113">
        <f t="shared" si="68"/>
        <v>3.9069130732375084</v>
      </c>
      <c r="F383" s="549">
        <f t="shared" si="69"/>
        <v>0</v>
      </c>
      <c r="G383" s="559"/>
      <c r="I383" s="187">
        <f t="shared" si="78"/>
        <v>2.0797019025000196</v>
      </c>
      <c r="J383" s="187">
        <f t="shared" si="78"/>
        <v>2.0564652899999869</v>
      </c>
      <c r="K383" s="246" t="str">
        <f t="shared" si="70"/>
        <v>15/05/2021</v>
      </c>
      <c r="L383" s="148" t="str">
        <f t="shared" si="71"/>
        <v>15/04/2020</v>
      </c>
      <c r="M383" s="186">
        <f t="shared" si="72"/>
        <v>5.8826867088690449E-5</v>
      </c>
      <c r="N383" s="549">
        <f t="shared" si="77"/>
        <v>395</v>
      </c>
      <c r="O383" s="49">
        <f t="shared" si="73"/>
        <v>338</v>
      </c>
      <c r="P383" s="113">
        <f t="shared" si="74"/>
        <v>57</v>
      </c>
      <c r="Q383" s="549">
        <f t="shared" si="75"/>
        <v>2.0598184214240423</v>
      </c>
      <c r="S383" s="556">
        <f t="shared" si="76"/>
        <v>1.5321815785759578</v>
      </c>
    </row>
    <row r="384" spans="2:19" x14ac:dyDescent="0.35">
      <c r="B384" s="116">
        <v>42569</v>
      </c>
      <c r="C384" s="49">
        <v>3.5590000000000002</v>
      </c>
      <c r="D384" s="570" t="str">
        <f t="shared" si="67"/>
        <v>11/06/2020</v>
      </c>
      <c r="E384" s="113">
        <f t="shared" si="68"/>
        <v>3.8986995208761122</v>
      </c>
      <c r="F384" s="549">
        <f t="shared" si="69"/>
        <v>0</v>
      </c>
      <c r="G384" s="559"/>
      <c r="I384" s="187">
        <f t="shared" si="78"/>
        <v>2.062526759999983</v>
      </c>
      <c r="J384" s="187">
        <f t="shared" si="78"/>
        <v>2.0312111024999968</v>
      </c>
      <c r="K384" s="246" t="str">
        <f t="shared" si="70"/>
        <v>15/05/2021</v>
      </c>
      <c r="L384" s="148" t="str">
        <f t="shared" si="71"/>
        <v>15/04/2020</v>
      </c>
      <c r="M384" s="186">
        <f t="shared" si="72"/>
        <v>7.9280145569585357E-5</v>
      </c>
      <c r="N384" s="549">
        <f t="shared" si="77"/>
        <v>395</v>
      </c>
      <c r="O384" s="49">
        <f t="shared" si="73"/>
        <v>338</v>
      </c>
      <c r="P384" s="113">
        <f t="shared" si="74"/>
        <v>57</v>
      </c>
      <c r="Q384" s="549">
        <f t="shared" si="75"/>
        <v>2.035730070797463</v>
      </c>
      <c r="S384" s="556">
        <f t="shared" si="76"/>
        <v>1.5232699292025371</v>
      </c>
    </row>
    <row r="385" spans="2:19" x14ac:dyDescent="0.35">
      <c r="B385" s="116">
        <v>42570</v>
      </c>
      <c r="C385" s="49">
        <v>3.496</v>
      </c>
      <c r="D385" s="570" t="str">
        <f t="shared" si="67"/>
        <v>11/06/2020</v>
      </c>
      <c r="E385" s="113">
        <f t="shared" si="68"/>
        <v>3.8959616700889801</v>
      </c>
      <c r="F385" s="549">
        <f t="shared" si="69"/>
        <v>0</v>
      </c>
      <c r="G385" s="559"/>
      <c r="I385" s="187">
        <f t="shared" ref="I385:J404" si="79">IF(I115="","",((1+I115/200)^2-1)*100)</f>
        <v>2.0069700224999876</v>
      </c>
      <c r="J385" s="187">
        <f t="shared" si="79"/>
        <v>1.9756628899999962</v>
      </c>
      <c r="K385" s="246" t="str">
        <f t="shared" si="70"/>
        <v>15/05/2021</v>
      </c>
      <c r="L385" s="148" t="str">
        <f t="shared" si="71"/>
        <v>15/04/2020</v>
      </c>
      <c r="M385" s="186">
        <f t="shared" si="72"/>
        <v>7.9258563291117464E-5</v>
      </c>
      <c r="N385" s="549">
        <f t="shared" si="77"/>
        <v>395</v>
      </c>
      <c r="O385" s="49">
        <f t="shared" si="73"/>
        <v>338</v>
      </c>
      <c r="P385" s="113">
        <f t="shared" si="74"/>
        <v>57</v>
      </c>
      <c r="Q385" s="549">
        <f t="shared" si="75"/>
        <v>1.9801806281075898</v>
      </c>
      <c r="S385" s="556">
        <f t="shared" si="76"/>
        <v>1.5158193718924102</v>
      </c>
    </row>
    <row r="386" spans="2:19" x14ac:dyDescent="0.35">
      <c r="B386" s="116">
        <v>42571</v>
      </c>
      <c r="C386" s="49">
        <v>3.5179999999999998</v>
      </c>
      <c r="D386" s="570" t="str">
        <f t="shared" si="67"/>
        <v>11/06/2020</v>
      </c>
      <c r="E386" s="113">
        <f t="shared" si="68"/>
        <v>3.893223819301848</v>
      </c>
      <c r="F386" s="549">
        <f t="shared" si="69"/>
        <v>0</v>
      </c>
      <c r="G386" s="559"/>
      <c r="I386" s="187">
        <f t="shared" si="79"/>
        <v>2.0130300225000175</v>
      </c>
      <c r="J386" s="187">
        <f t="shared" si="79"/>
        <v>1.980712102499993</v>
      </c>
      <c r="K386" s="246" t="str">
        <f t="shared" si="70"/>
        <v>15/05/2021</v>
      </c>
      <c r="L386" s="148" t="str">
        <f t="shared" si="71"/>
        <v>15/04/2020</v>
      </c>
      <c r="M386" s="186">
        <f t="shared" si="72"/>
        <v>8.1817518987403894E-5</v>
      </c>
      <c r="N386" s="549">
        <f t="shared" si="77"/>
        <v>395</v>
      </c>
      <c r="O386" s="49">
        <f t="shared" si="73"/>
        <v>338</v>
      </c>
      <c r="P386" s="113">
        <f t="shared" si="74"/>
        <v>57</v>
      </c>
      <c r="Q386" s="549">
        <f t="shared" si="75"/>
        <v>1.985375701082275</v>
      </c>
      <c r="S386" s="556">
        <f t="shared" si="76"/>
        <v>1.5326242989177248</v>
      </c>
    </row>
    <row r="387" spans="2:19" x14ac:dyDescent="0.35">
      <c r="B387" s="116">
        <v>42572</v>
      </c>
      <c r="C387" s="49">
        <v>3.46</v>
      </c>
      <c r="D387" s="570" t="str">
        <f t="shared" si="67"/>
        <v>11/06/2020</v>
      </c>
      <c r="E387" s="113">
        <f t="shared" si="68"/>
        <v>3.890485968514716</v>
      </c>
      <c r="F387" s="549">
        <f t="shared" si="69"/>
        <v>0</v>
      </c>
      <c r="G387" s="559"/>
      <c r="I387" s="187">
        <f t="shared" si="79"/>
        <v>1.9726334224999809</v>
      </c>
      <c r="J387" s="187">
        <f t="shared" si="79"/>
        <v>1.9342640624999907</v>
      </c>
      <c r="K387" s="246" t="str">
        <f t="shared" si="70"/>
        <v>15/05/2021</v>
      </c>
      <c r="L387" s="148" t="str">
        <f t="shared" si="71"/>
        <v>15/04/2020</v>
      </c>
      <c r="M387" s="186">
        <f t="shared" si="72"/>
        <v>9.7137620253139596E-5</v>
      </c>
      <c r="N387" s="549">
        <f t="shared" si="77"/>
        <v>395</v>
      </c>
      <c r="O387" s="49">
        <f t="shared" si="73"/>
        <v>338</v>
      </c>
      <c r="P387" s="113">
        <f t="shared" si="74"/>
        <v>57</v>
      </c>
      <c r="Q387" s="549">
        <f t="shared" si="75"/>
        <v>1.9398009068544197</v>
      </c>
      <c r="S387" s="556">
        <f t="shared" si="76"/>
        <v>1.5201990931455802</v>
      </c>
    </row>
    <row r="388" spans="2:19" x14ac:dyDescent="0.35">
      <c r="B388" s="116">
        <v>42573</v>
      </c>
      <c r="C388" s="49">
        <v>3.4470000000000001</v>
      </c>
      <c r="D388" s="570" t="str">
        <f t="shared" si="67"/>
        <v>11/06/2020</v>
      </c>
      <c r="E388" s="113">
        <f t="shared" si="68"/>
        <v>3.8877481177275839</v>
      </c>
      <c r="F388" s="549">
        <f t="shared" si="69"/>
        <v>0</v>
      </c>
      <c r="G388" s="559"/>
      <c r="I388" s="187">
        <f t="shared" si="79"/>
        <v>1.9433508900000174</v>
      </c>
      <c r="J388" s="187">
        <f t="shared" si="79"/>
        <v>1.9090250000000086</v>
      </c>
      <c r="K388" s="246" t="str">
        <f t="shared" si="70"/>
        <v>15/05/2021</v>
      </c>
      <c r="L388" s="148" t="str">
        <f t="shared" si="71"/>
        <v>15/04/2020</v>
      </c>
      <c r="M388" s="186">
        <f t="shared" si="72"/>
        <v>8.6900987341794286E-5</v>
      </c>
      <c r="N388" s="549">
        <f t="shared" si="77"/>
        <v>395</v>
      </c>
      <c r="O388" s="49">
        <f t="shared" si="73"/>
        <v>338</v>
      </c>
      <c r="P388" s="113">
        <f t="shared" si="74"/>
        <v>57</v>
      </c>
      <c r="Q388" s="549">
        <f t="shared" si="75"/>
        <v>1.9139783562784909</v>
      </c>
      <c r="S388" s="556">
        <f t="shared" si="76"/>
        <v>1.5330216437215092</v>
      </c>
    </row>
    <row r="389" spans="2:19" x14ac:dyDescent="0.35">
      <c r="B389" s="116">
        <v>42576</v>
      </c>
      <c r="C389" s="49">
        <v>3.4750000000000001</v>
      </c>
      <c r="D389" s="570" t="str">
        <f t="shared" si="67"/>
        <v>11/06/2020</v>
      </c>
      <c r="E389" s="113">
        <f t="shared" si="68"/>
        <v>3.8795345653661877</v>
      </c>
      <c r="F389" s="549">
        <f t="shared" si="69"/>
        <v>0</v>
      </c>
      <c r="G389" s="559"/>
      <c r="I389" s="187">
        <f t="shared" si="79"/>
        <v>1.9504187025000119</v>
      </c>
      <c r="J389" s="187">
        <f t="shared" si="79"/>
        <v>1.9171011600000121</v>
      </c>
      <c r="K389" s="246" t="str">
        <f t="shared" si="70"/>
        <v>15/05/2021</v>
      </c>
      <c r="L389" s="148" t="str">
        <f t="shared" si="71"/>
        <v>15/04/2020</v>
      </c>
      <c r="M389" s="186">
        <f t="shared" si="72"/>
        <v>8.4348208860759118E-5</v>
      </c>
      <c r="N389" s="549">
        <f t="shared" si="77"/>
        <v>395</v>
      </c>
      <c r="O389" s="49">
        <f t="shared" si="73"/>
        <v>338</v>
      </c>
      <c r="P389" s="113">
        <f t="shared" si="74"/>
        <v>57</v>
      </c>
      <c r="Q389" s="549">
        <f t="shared" si="75"/>
        <v>1.9219090079050754</v>
      </c>
      <c r="S389" s="556">
        <f t="shared" si="76"/>
        <v>1.5530909920949247</v>
      </c>
    </row>
    <row r="390" spans="2:19" x14ac:dyDescent="0.35">
      <c r="B390" s="116">
        <v>42577</v>
      </c>
      <c r="C390" s="49">
        <v>3.4699999999999998</v>
      </c>
      <c r="D390" s="570" t="str">
        <f t="shared" si="67"/>
        <v>11/06/2020</v>
      </c>
      <c r="E390" s="113">
        <f t="shared" si="68"/>
        <v>3.8767967145790556</v>
      </c>
      <c r="F390" s="549">
        <f t="shared" si="69"/>
        <v>0</v>
      </c>
      <c r="G390" s="559"/>
      <c r="I390" s="187">
        <f t="shared" si="79"/>
        <v>1.9443605625000249</v>
      </c>
      <c r="J390" s="187">
        <f t="shared" si="79"/>
        <v>1.9090250000000086</v>
      </c>
      <c r="K390" s="246" t="str">
        <f t="shared" si="70"/>
        <v>15/05/2021</v>
      </c>
      <c r="L390" s="148" t="str">
        <f t="shared" si="71"/>
        <v>15/04/2020</v>
      </c>
      <c r="M390" s="186">
        <f t="shared" si="72"/>
        <v>8.9457120253205662E-5</v>
      </c>
      <c r="N390" s="549">
        <f t="shared" si="77"/>
        <v>395</v>
      </c>
      <c r="O390" s="49">
        <f t="shared" si="73"/>
        <v>338</v>
      </c>
      <c r="P390" s="113">
        <f t="shared" si="74"/>
        <v>57</v>
      </c>
      <c r="Q390" s="549">
        <f t="shared" si="75"/>
        <v>1.9141240558544415</v>
      </c>
      <c r="S390" s="556">
        <f t="shared" si="76"/>
        <v>1.5558759441455583</v>
      </c>
    </row>
    <row r="391" spans="2:19" x14ac:dyDescent="0.35">
      <c r="B391" s="116">
        <v>42578</v>
      </c>
      <c r="C391" s="49">
        <v>3.4980000000000002</v>
      </c>
      <c r="D391" s="570" t="str">
        <f t="shared" si="67"/>
        <v>11/06/2020</v>
      </c>
      <c r="E391" s="113">
        <f t="shared" si="68"/>
        <v>3.8740588637919235</v>
      </c>
      <c r="F391" s="549">
        <f t="shared" si="69"/>
        <v>0</v>
      </c>
      <c r="G391" s="559"/>
      <c r="I391" s="187">
        <f t="shared" si="79"/>
        <v>1.9847515625000201</v>
      </c>
      <c r="J391" s="187">
        <f t="shared" si="79"/>
        <v>1.9483993024999924</v>
      </c>
      <c r="K391" s="246" t="str">
        <f t="shared" si="70"/>
        <v>15/05/2021</v>
      </c>
      <c r="L391" s="148" t="str">
        <f t="shared" si="71"/>
        <v>15/04/2020</v>
      </c>
      <c r="M391" s="186">
        <f t="shared" si="72"/>
        <v>9.2031037974753591E-5</v>
      </c>
      <c r="N391" s="549">
        <f t="shared" si="77"/>
        <v>395</v>
      </c>
      <c r="O391" s="49">
        <f t="shared" si="73"/>
        <v>338</v>
      </c>
      <c r="P391" s="113">
        <f t="shared" si="74"/>
        <v>57</v>
      </c>
      <c r="Q391" s="549">
        <f t="shared" si="75"/>
        <v>1.9536450716645533</v>
      </c>
      <c r="S391" s="556">
        <f t="shared" si="76"/>
        <v>1.544354928335447</v>
      </c>
    </row>
    <row r="392" spans="2:19" x14ac:dyDescent="0.35">
      <c r="B392" s="116">
        <v>42579</v>
      </c>
      <c r="C392" s="49">
        <v>3.4779999999999998</v>
      </c>
      <c r="D392" s="570" t="str">
        <f t="shared" si="67"/>
        <v>11/06/2020</v>
      </c>
      <c r="E392" s="113">
        <f t="shared" si="68"/>
        <v>3.871321013004791</v>
      </c>
      <c r="F392" s="549">
        <f t="shared" si="69"/>
        <v>0</v>
      </c>
      <c r="G392" s="559"/>
      <c r="I392" s="187">
        <f t="shared" si="79"/>
        <v>1.9332544399999874</v>
      </c>
      <c r="J392" s="187">
        <f t="shared" si="79"/>
        <v>1.9049870399999946</v>
      </c>
      <c r="K392" s="246" t="str">
        <f t="shared" si="70"/>
        <v>15/05/2021</v>
      </c>
      <c r="L392" s="148" t="str">
        <f t="shared" si="71"/>
        <v>15/04/2020</v>
      </c>
      <c r="M392" s="186">
        <f t="shared" si="72"/>
        <v>7.1563037974665126E-5</v>
      </c>
      <c r="N392" s="549">
        <f t="shared" si="77"/>
        <v>395</v>
      </c>
      <c r="O392" s="49">
        <f t="shared" si="73"/>
        <v>338</v>
      </c>
      <c r="P392" s="113">
        <f t="shared" si="74"/>
        <v>57</v>
      </c>
      <c r="Q392" s="549">
        <f t="shared" si="75"/>
        <v>1.9090661331645506</v>
      </c>
      <c r="S392" s="556">
        <f t="shared" si="76"/>
        <v>1.5689338668354491</v>
      </c>
    </row>
    <row r="393" spans="2:19" x14ac:dyDescent="0.35">
      <c r="B393" s="116">
        <v>42580</v>
      </c>
      <c r="C393" s="49">
        <v>3.4590000000000001</v>
      </c>
      <c r="D393" s="570" t="str">
        <f t="shared" si="67"/>
        <v>11/06/2020</v>
      </c>
      <c r="E393" s="113">
        <f t="shared" si="68"/>
        <v>3.868583162217659</v>
      </c>
      <c r="F393" s="549">
        <f t="shared" si="69"/>
        <v>0</v>
      </c>
      <c r="G393" s="559"/>
      <c r="I393" s="187">
        <f t="shared" si="79"/>
        <v>1.9120535224999902</v>
      </c>
      <c r="J393" s="187">
        <f t="shared" si="79"/>
        <v>1.8888360000000048</v>
      </c>
      <c r="K393" s="246" t="str">
        <f t="shared" si="70"/>
        <v>15/05/2021</v>
      </c>
      <c r="L393" s="148" t="str">
        <f t="shared" si="71"/>
        <v>15/04/2020</v>
      </c>
      <c r="M393" s="186">
        <f t="shared" si="72"/>
        <v>5.8778537974646383E-5</v>
      </c>
      <c r="N393" s="549">
        <f t="shared" si="77"/>
        <v>395</v>
      </c>
      <c r="O393" s="49">
        <f t="shared" si="73"/>
        <v>338</v>
      </c>
      <c r="P393" s="113">
        <f t="shared" si="74"/>
        <v>57</v>
      </c>
      <c r="Q393" s="549">
        <f t="shared" si="75"/>
        <v>1.8921863766645597</v>
      </c>
      <c r="S393" s="556">
        <f t="shared" si="76"/>
        <v>1.5668136233354404</v>
      </c>
    </row>
    <row r="394" spans="2:19" x14ac:dyDescent="0.35">
      <c r="B394" s="116">
        <v>42583</v>
      </c>
      <c r="C394" s="49">
        <v>3.4470000000000001</v>
      </c>
      <c r="D394" s="570" t="str">
        <f t="shared" si="67"/>
        <v>11/06/2020</v>
      </c>
      <c r="E394" s="113">
        <f t="shared" si="68"/>
        <v>3.8603696098562628</v>
      </c>
      <c r="F394" s="549">
        <f t="shared" si="69"/>
        <v>0</v>
      </c>
      <c r="G394" s="559"/>
      <c r="I394" s="187">
        <f t="shared" si="79"/>
        <v>1.8656211224999941</v>
      </c>
      <c r="J394" s="187">
        <f t="shared" si="79"/>
        <v>1.8464456100000026</v>
      </c>
      <c r="K394" s="246" t="str">
        <f t="shared" si="70"/>
        <v>15/05/2021</v>
      </c>
      <c r="L394" s="148" t="str">
        <f t="shared" si="71"/>
        <v>15/04/2020</v>
      </c>
      <c r="M394" s="186">
        <f t="shared" si="72"/>
        <v>4.8545601265801264E-5</v>
      </c>
      <c r="N394" s="549">
        <f t="shared" si="77"/>
        <v>395</v>
      </c>
      <c r="O394" s="49">
        <f t="shared" si="73"/>
        <v>338</v>
      </c>
      <c r="P394" s="113">
        <f t="shared" si="74"/>
        <v>57</v>
      </c>
      <c r="Q394" s="549">
        <f t="shared" si="75"/>
        <v>1.8492127092721533</v>
      </c>
      <c r="S394" s="556">
        <f t="shared" si="76"/>
        <v>1.5977872907278468</v>
      </c>
    </row>
    <row r="395" spans="2:19" x14ac:dyDescent="0.35">
      <c r="B395" s="116">
        <v>42584</v>
      </c>
      <c r="C395" s="49">
        <v>3.4409999999999998</v>
      </c>
      <c r="D395" s="570" t="str">
        <f t="shared" si="67"/>
        <v>11/06/2020</v>
      </c>
      <c r="E395" s="113">
        <f t="shared" si="68"/>
        <v>3.8576317590691307</v>
      </c>
      <c r="F395" s="549">
        <f t="shared" si="69"/>
        <v>0</v>
      </c>
      <c r="G395" s="559"/>
      <c r="I395" s="187">
        <f t="shared" si="79"/>
        <v>1.8636025624999775</v>
      </c>
      <c r="J395" s="187">
        <f t="shared" si="79"/>
        <v>1.8474548025000148</v>
      </c>
      <c r="K395" s="246" t="str">
        <f t="shared" si="70"/>
        <v>15/05/2021</v>
      </c>
      <c r="L395" s="148" t="str">
        <f t="shared" si="71"/>
        <v>15/04/2020</v>
      </c>
      <c r="M395" s="186">
        <f t="shared" si="72"/>
        <v>4.0880405063196589E-5</v>
      </c>
      <c r="N395" s="549">
        <f t="shared" si="77"/>
        <v>395</v>
      </c>
      <c r="O395" s="49">
        <f t="shared" si="73"/>
        <v>338</v>
      </c>
      <c r="P395" s="113">
        <f t="shared" si="74"/>
        <v>57</v>
      </c>
      <c r="Q395" s="549">
        <f t="shared" si="75"/>
        <v>1.849784985588617</v>
      </c>
      <c r="S395" s="556">
        <f t="shared" si="76"/>
        <v>1.5912150144113828</v>
      </c>
    </row>
    <row r="396" spans="2:19" x14ac:dyDescent="0.35">
      <c r="B396" s="116">
        <v>42585</v>
      </c>
      <c r="C396" s="49">
        <v>3.44</v>
      </c>
      <c r="D396" s="570" t="str">
        <f t="shared" si="67"/>
        <v>11/06/2020</v>
      </c>
      <c r="E396" s="113">
        <f t="shared" si="68"/>
        <v>3.8548939082819986</v>
      </c>
      <c r="F396" s="549">
        <f t="shared" si="69"/>
        <v>0</v>
      </c>
      <c r="G396" s="559"/>
      <c r="I396" s="187">
        <f t="shared" si="79"/>
        <v>1.8837890624999742</v>
      </c>
      <c r="J396" s="187">
        <f t="shared" si="79"/>
        <v>1.8636025624999775</v>
      </c>
      <c r="K396" s="246" t="str">
        <f t="shared" si="70"/>
        <v>15/05/2021</v>
      </c>
      <c r="L396" s="148" t="str">
        <f t="shared" si="71"/>
        <v>15/04/2020</v>
      </c>
      <c r="M396" s="186">
        <f t="shared" si="72"/>
        <v>5.1105063291131077E-5</v>
      </c>
      <c r="N396" s="549">
        <f t="shared" si="77"/>
        <v>395</v>
      </c>
      <c r="O396" s="49">
        <f t="shared" si="73"/>
        <v>338</v>
      </c>
      <c r="P396" s="113">
        <f t="shared" si="74"/>
        <v>57</v>
      </c>
      <c r="Q396" s="549">
        <f t="shared" si="75"/>
        <v>1.8665155511075719</v>
      </c>
      <c r="S396" s="556">
        <f t="shared" si="76"/>
        <v>1.573484448892428</v>
      </c>
    </row>
    <row r="397" spans="2:19" x14ac:dyDescent="0.35">
      <c r="B397" s="116">
        <v>42586</v>
      </c>
      <c r="C397" s="49">
        <v>3.4119999999999999</v>
      </c>
      <c r="D397" s="570" t="str">
        <f t="shared" si="67"/>
        <v>11/06/2020</v>
      </c>
      <c r="E397" s="113">
        <f t="shared" si="68"/>
        <v>3.8521560574948666</v>
      </c>
      <c r="F397" s="549">
        <f t="shared" si="69"/>
        <v>0</v>
      </c>
      <c r="G397" s="559"/>
      <c r="I397" s="187">
        <f t="shared" si="79"/>
        <v>1.8807609600000053</v>
      </c>
      <c r="J397" s="187">
        <f t="shared" si="79"/>
        <v>1.8545192900000229</v>
      </c>
      <c r="K397" s="246" t="str">
        <f t="shared" si="70"/>
        <v>15/05/2021</v>
      </c>
      <c r="L397" s="148" t="str">
        <f t="shared" si="71"/>
        <v>15/04/2020</v>
      </c>
      <c r="M397" s="186">
        <f t="shared" si="72"/>
        <v>6.643460759489201E-5</v>
      </c>
      <c r="N397" s="549">
        <f t="shared" si="77"/>
        <v>395</v>
      </c>
      <c r="O397" s="49">
        <f t="shared" si="73"/>
        <v>338</v>
      </c>
      <c r="P397" s="113">
        <f t="shared" si="74"/>
        <v>57</v>
      </c>
      <c r="Q397" s="549">
        <f t="shared" si="75"/>
        <v>1.8583060626329317</v>
      </c>
      <c r="S397" s="556">
        <f t="shared" si="76"/>
        <v>1.5536939373670682</v>
      </c>
    </row>
    <row r="398" spans="2:19" x14ac:dyDescent="0.35">
      <c r="B398" s="116">
        <v>42587</v>
      </c>
      <c r="C398" s="49">
        <v>3.407</v>
      </c>
      <c r="D398" s="570" t="str">
        <f t="shared" si="67"/>
        <v>11/06/2020</v>
      </c>
      <c r="E398" s="113">
        <f t="shared" si="68"/>
        <v>3.8494182067077345</v>
      </c>
      <c r="F398" s="549">
        <f t="shared" si="69"/>
        <v>0</v>
      </c>
      <c r="G398" s="559"/>
      <c r="I398" s="187">
        <f t="shared" si="79"/>
        <v>1.8454364224999908</v>
      </c>
      <c r="J398" s="187">
        <f t="shared" si="79"/>
        <v>1.8252537224999976</v>
      </c>
      <c r="K398" s="246" t="str">
        <f t="shared" si="70"/>
        <v>15/05/2021</v>
      </c>
      <c r="L398" s="148" t="str">
        <f t="shared" si="71"/>
        <v>15/04/2020</v>
      </c>
      <c r="M398" s="186">
        <f t="shared" si="72"/>
        <v>5.1095443037957535E-5</v>
      </c>
      <c r="N398" s="549">
        <f t="shared" si="77"/>
        <v>395</v>
      </c>
      <c r="O398" s="49">
        <f t="shared" si="73"/>
        <v>338</v>
      </c>
      <c r="P398" s="113">
        <f t="shared" si="74"/>
        <v>57</v>
      </c>
      <c r="Q398" s="549">
        <f t="shared" si="75"/>
        <v>1.8281661627531611</v>
      </c>
      <c r="S398" s="556">
        <f t="shared" si="76"/>
        <v>1.5788338372468389</v>
      </c>
    </row>
    <row r="399" spans="2:19" x14ac:dyDescent="0.35">
      <c r="B399" s="116">
        <v>42590</v>
      </c>
      <c r="C399" s="49">
        <v>3.43</v>
      </c>
      <c r="D399" s="570" t="str">
        <f t="shared" si="67"/>
        <v>11/06/2020</v>
      </c>
      <c r="E399" s="113">
        <f t="shared" si="68"/>
        <v>3.8412046543463383</v>
      </c>
      <c r="F399" s="549">
        <f t="shared" si="69"/>
        <v>0</v>
      </c>
      <c r="G399" s="559"/>
      <c r="I399" s="187">
        <f t="shared" si="79"/>
        <v>1.8666304100000142</v>
      </c>
      <c r="J399" s="187">
        <f t="shared" si="79"/>
        <v>1.8403905600000048</v>
      </c>
      <c r="K399" s="246" t="str">
        <f t="shared" si="70"/>
        <v>15/05/2021</v>
      </c>
      <c r="L399" s="148" t="str">
        <f t="shared" si="71"/>
        <v>15/04/2020</v>
      </c>
      <c r="M399" s="186">
        <f t="shared" si="72"/>
        <v>6.643000000002377E-5</v>
      </c>
      <c r="N399" s="549">
        <f t="shared" si="77"/>
        <v>395</v>
      </c>
      <c r="O399" s="49">
        <f t="shared" si="73"/>
        <v>338</v>
      </c>
      <c r="P399" s="113">
        <f t="shared" si="74"/>
        <v>57</v>
      </c>
      <c r="Q399" s="549">
        <f t="shared" si="75"/>
        <v>1.8441770700000062</v>
      </c>
      <c r="S399" s="556">
        <f t="shared" si="76"/>
        <v>1.585822929999994</v>
      </c>
    </row>
    <row r="400" spans="2:19" x14ac:dyDescent="0.35">
      <c r="B400" s="116">
        <v>42591</v>
      </c>
      <c r="C400" s="49">
        <v>3.39</v>
      </c>
      <c r="D400" s="570" t="str">
        <f t="shared" si="67"/>
        <v>11/06/2020</v>
      </c>
      <c r="E400" s="113">
        <f t="shared" si="68"/>
        <v>3.8384668035592062</v>
      </c>
      <c r="F400" s="549">
        <f t="shared" si="69"/>
        <v>0</v>
      </c>
      <c r="G400" s="559"/>
      <c r="I400" s="187">
        <f t="shared" si="79"/>
        <v>1.8232355624999919</v>
      </c>
      <c r="J400" s="187">
        <f t="shared" si="79"/>
        <v>1.8020460899999868</v>
      </c>
      <c r="K400" s="246" t="str">
        <f t="shared" si="70"/>
        <v>15/05/2021</v>
      </c>
      <c r="L400" s="148" t="str">
        <f t="shared" si="71"/>
        <v>15/04/2020</v>
      </c>
      <c r="M400" s="186">
        <f t="shared" si="72"/>
        <v>5.3644234177227912E-5</v>
      </c>
      <c r="N400" s="549">
        <f t="shared" si="77"/>
        <v>395</v>
      </c>
      <c r="O400" s="49">
        <f t="shared" si="73"/>
        <v>338</v>
      </c>
      <c r="P400" s="113">
        <f t="shared" si="74"/>
        <v>57</v>
      </c>
      <c r="Q400" s="549">
        <f t="shared" si="75"/>
        <v>1.8051038113480888</v>
      </c>
      <c r="S400" s="556">
        <f t="shared" si="76"/>
        <v>1.5848961886519113</v>
      </c>
    </row>
    <row r="401" spans="2:19" x14ac:dyDescent="0.35">
      <c r="B401" s="116">
        <v>42592</v>
      </c>
      <c r="C401" s="49">
        <v>3.3780000000000001</v>
      </c>
      <c r="D401" s="570" t="str">
        <f t="shared" si="67"/>
        <v>11/06/2020</v>
      </c>
      <c r="E401" s="113">
        <f t="shared" si="68"/>
        <v>3.8357289527720737</v>
      </c>
      <c r="F401" s="549">
        <f t="shared" si="69"/>
        <v>0</v>
      </c>
      <c r="G401" s="559"/>
      <c r="I401" s="187">
        <f t="shared" si="79"/>
        <v>1.7859032100000061</v>
      </c>
      <c r="J401" s="187">
        <f t="shared" si="79"/>
        <v>1.7667352025000138</v>
      </c>
      <c r="K401" s="246" t="str">
        <f t="shared" si="70"/>
        <v>15/05/2021</v>
      </c>
      <c r="L401" s="148" t="str">
        <f t="shared" si="71"/>
        <v>15/04/2020</v>
      </c>
      <c r="M401" s="186">
        <f t="shared" si="72"/>
        <v>4.8526601265803181E-5</v>
      </c>
      <c r="N401" s="549">
        <f t="shared" si="77"/>
        <v>395</v>
      </c>
      <c r="O401" s="49">
        <f t="shared" si="73"/>
        <v>338</v>
      </c>
      <c r="P401" s="113">
        <f t="shared" si="74"/>
        <v>57</v>
      </c>
      <c r="Q401" s="549">
        <f t="shared" si="75"/>
        <v>1.7695012187721646</v>
      </c>
      <c r="S401" s="556">
        <f t="shared" si="76"/>
        <v>1.6084987812278355</v>
      </c>
    </row>
    <row r="402" spans="2:19" x14ac:dyDescent="0.35">
      <c r="B402" s="116">
        <v>42593</v>
      </c>
      <c r="C402" s="49">
        <v>3.39</v>
      </c>
      <c r="D402" s="570" t="str">
        <f t="shared" si="67"/>
        <v>11/06/2020</v>
      </c>
      <c r="E402" s="113">
        <f t="shared" si="68"/>
        <v>3.8329911019849416</v>
      </c>
      <c r="F402" s="549">
        <f t="shared" si="69"/>
        <v>0</v>
      </c>
      <c r="G402" s="559"/>
      <c r="I402" s="187">
        <f t="shared" si="79"/>
        <v>1.7848943224999969</v>
      </c>
      <c r="J402" s="187">
        <f t="shared" si="79"/>
        <v>1.7838854400000104</v>
      </c>
      <c r="K402" s="246" t="str">
        <f t="shared" si="70"/>
        <v>15/05/2021</v>
      </c>
      <c r="L402" s="148" t="str">
        <f t="shared" si="71"/>
        <v>15/04/2020</v>
      </c>
      <c r="M402" s="186">
        <f t="shared" si="72"/>
        <v>2.5541329113583312E-6</v>
      </c>
      <c r="N402" s="549">
        <f t="shared" si="77"/>
        <v>395</v>
      </c>
      <c r="O402" s="49">
        <f t="shared" si="73"/>
        <v>338</v>
      </c>
      <c r="P402" s="113">
        <f t="shared" si="74"/>
        <v>57</v>
      </c>
      <c r="Q402" s="549">
        <f t="shared" si="75"/>
        <v>1.7840310255759577</v>
      </c>
      <c r="S402" s="556">
        <f t="shared" si="76"/>
        <v>1.6059689744240424</v>
      </c>
    </row>
    <row r="403" spans="2:19" x14ac:dyDescent="0.35">
      <c r="B403" s="116">
        <v>42594</v>
      </c>
      <c r="C403" s="49">
        <v>3.3890000000000002</v>
      </c>
      <c r="D403" s="570" t="str">
        <f t="shared" si="67"/>
        <v>11/06/2020</v>
      </c>
      <c r="E403" s="113">
        <f t="shared" si="68"/>
        <v>3.8302532511978096</v>
      </c>
      <c r="F403" s="549">
        <f t="shared" si="69"/>
        <v>0</v>
      </c>
      <c r="G403" s="559"/>
      <c r="I403" s="187">
        <f t="shared" si="79"/>
        <v>1.7879209999999812</v>
      </c>
      <c r="J403" s="187">
        <f t="shared" si="79"/>
        <v>1.7798499600000239</v>
      </c>
      <c r="K403" s="246" t="str">
        <f t="shared" si="70"/>
        <v>15/05/2021</v>
      </c>
      <c r="L403" s="148" t="str">
        <f t="shared" si="71"/>
        <v>15/04/2020</v>
      </c>
      <c r="M403" s="186">
        <f t="shared" si="72"/>
        <v>2.0433012658119709E-5</v>
      </c>
      <c r="N403" s="549">
        <f t="shared" si="77"/>
        <v>395</v>
      </c>
      <c r="O403" s="49">
        <f t="shared" si="73"/>
        <v>338</v>
      </c>
      <c r="P403" s="113">
        <f t="shared" si="74"/>
        <v>57</v>
      </c>
      <c r="Q403" s="549">
        <f t="shared" si="75"/>
        <v>1.7810146417215367</v>
      </c>
      <c r="S403" s="556">
        <f t="shared" si="76"/>
        <v>1.6079853582784636</v>
      </c>
    </row>
    <row r="404" spans="2:19" x14ac:dyDescent="0.35">
      <c r="B404" s="116">
        <v>42597</v>
      </c>
      <c r="C404" s="49">
        <v>3.3679999999999999</v>
      </c>
      <c r="D404" s="570" t="str">
        <f t="shared" si="67"/>
        <v>11/06/2020</v>
      </c>
      <c r="E404" s="113">
        <f t="shared" si="68"/>
        <v>3.8220396988364134</v>
      </c>
      <c r="F404" s="549">
        <f t="shared" si="69"/>
        <v>0</v>
      </c>
      <c r="G404" s="559"/>
      <c r="I404" s="187">
        <f t="shared" si="79"/>
        <v>1.7748057224999947</v>
      </c>
      <c r="J404" s="187">
        <f t="shared" si="79"/>
        <v>1.7677439999999933</v>
      </c>
      <c r="K404" s="246" t="str">
        <f t="shared" si="70"/>
        <v>15/05/2021</v>
      </c>
      <c r="L404" s="148" t="str">
        <f t="shared" si="71"/>
        <v>15/04/2020</v>
      </c>
      <c r="M404" s="186">
        <f t="shared" si="72"/>
        <v>1.7877778481016116E-5</v>
      </c>
      <c r="N404" s="549">
        <f t="shared" si="77"/>
        <v>395</v>
      </c>
      <c r="O404" s="49">
        <f t="shared" si="73"/>
        <v>338</v>
      </c>
      <c r="P404" s="113">
        <f t="shared" si="74"/>
        <v>57</v>
      </c>
      <c r="Q404" s="549">
        <f t="shared" si="75"/>
        <v>1.7687630333734112</v>
      </c>
      <c r="S404" s="556">
        <f t="shared" si="76"/>
        <v>1.5992369666265887</v>
      </c>
    </row>
    <row r="405" spans="2:19" x14ac:dyDescent="0.35">
      <c r="B405" s="116">
        <v>42598</v>
      </c>
      <c r="C405" s="49">
        <v>3.3639999999999999</v>
      </c>
      <c r="D405" s="570" t="str">
        <f t="shared" si="67"/>
        <v>11/06/2020</v>
      </c>
      <c r="E405" s="113">
        <f t="shared" si="68"/>
        <v>3.8193018480492813</v>
      </c>
      <c r="F405" s="549">
        <f t="shared" si="69"/>
        <v>0</v>
      </c>
      <c r="G405" s="559"/>
      <c r="I405" s="187">
        <f t="shared" ref="I405:J424" si="80">IF(I135="","",((1+I135/200)^2-1)*100)</f>
        <v>1.7859032100000061</v>
      </c>
      <c r="J405" s="187">
        <f t="shared" si="80"/>
        <v>1.7808588224999866</v>
      </c>
      <c r="K405" s="246" t="str">
        <f t="shared" si="70"/>
        <v>15/05/2021</v>
      </c>
      <c r="L405" s="148" t="str">
        <f t="shared" si="71"/>
        <v>15/04/2020</v>
      </c>
      <c r="M405" s="186">
        <f t="shared" si="72"/>
        <v>1.2770601265872035E-5</v>
      </c>
      <c r="N405" s="549">
        <f t="shared" si="77"/>
        <v>395</v>
      </c>
      <c r="O405" s="49">
        <f t="shared" si="73"/>
        <v>338</v>
      </c>
      <c r="P405" s="113">
        <f t="shared" si="74"/>
        <v>57</v>
      </c>
      <c r="Q405" s="549">
        <f t="shared" si="75"/>
        <v>1.7815867467721413</v>
      </c>
      <c r="S405" s="556">
        <f t="shared" si="76"/>
        <v>1.5824132532278585</v>
      </c>
    </row>
    <row r="406" spans="2:19" x14ac:dyDescent="0.35">
      <c r="B406" s="116">
        <v>42599</v>
      </c>
      <c r="C406" s="49">
        <v>3.3650000000000002</v>
      </c>
      <c r="D406" s="570" t="str">
        <f t="shared" si="67"/>
        <v>11/06/2020</v>
      </c>
      <c r="E406" s="113">
        <f t="shared" si="68"/>
        <v>3.8165639972621492</v>
      </c>
      <c r="F406" s="549">
        <f t="shared" si="69"/>
        <v>0</v>
      </c>
      <c r="G406" s="559"/>
      <c r="I406" s="187">
        <f t="shared" si="80"/>
        <v>1.8080999999999792</v>
      </c>
      <c r="J406" s="187">
        <f t="shared" si="80"/>
        <v>1.7959923599999872</v>
      </c>
      <c r="K406" s="246" t="str">
        <f t="shared" si="70"/>
        <v>15/05/2021</v>
      </c>
      <c r="L406" s="148" t="str">
        <f t="shared" si="71"/>
        <v>15/04/2020</v>
      </c>
      <c r="M406" s="186">
        <f t="shared" si="72"/>
        <v>3.0652253164536661E-5</v>
      </c>
      <c r="N406" s="549">
        <f t="shared" si="77"/>
        <v>395</v>
      </c>
      <c r="O406" s="49">
        <f t="shared" si="73"/>
        <v>338</v>
      </c>
      <c r="P406" s="113">
        <f t="shared" si="74"/>
        <v>57</v>
      </c>
      <c r="Q406" s="549">
        <f t="shared" si="75"/>
        <v>1.7977395384303658</v>
      </c>
      <c r="S406" s="556">
        <f t="shared" si="76"/>
        <v>1.5672604615696344</v>
      </c>
    </row>
    <row r="407" spans="2:19" x14ac:dyDescent="0.35">
      <c r="B407" s="116">
        <v>42600</v>
      </c>
      <c r="C407" s="49">
        <v>3.355</v>
      </c>
      <c r="D407" s="570" t="str">
        <f t="shared" si="67"/>
        <v>11/06/2020</v>
      </c>
      <c r="E407" s="113">
        <f t="shared" si="68"/>
        <v>3.8138261464750172</v>
      </c>
      <c r="F407" s="549">
        <f t="shared" si="69"/>
        <v>0</v>
      </c>
      <c r="G407" s="559"/>
      <c r="I407" s="187">
        <f t="shared" si="80"/>
        <v>1.7909477224999915</v>
      </c>
      <c r="J407" s="187">
        <f t="shared" si="80"/>
        <v>1.7798499600000239</v>
      </c>
      <c r="K407" s="246" t="str">
        <f t="shared" si="70"/>
        <v>15/05/2021</v>
      </c>
      <c r="L407" s="148" t="str">
        <f t="shared" si="71"/>
        <v>15/04/2020</v>
      </c>
      <c r="M407" s="186">
        <f t="shared" si="72"/>
        <v>2.8095601265740563E-5</v>
      </c>
      <c r="N407" s="549">
        <f t="shared" si="77"/>
        <v>395</v>
      </c>
      <c r="O407" s="49">
        <f t="shared" si="73"/>
        <v>338</v>
      </c>
      <c r="P407" s="113">
        <f t="shared" si="74"/>
        <v>57</v>
      </c>
      <c r="Q407" s="549">
        <f t="shared" si="75"/>
        <v>1.7814514092721712</v>
      </c>
      <c r="S407" s="556">
        <f t="shared" si="76"/>
        <v>1.5735485907278288</v>
      </c>
    </row>
    <row r="408" spans="2:19" x14ac:dyDescent="0.35">
      <c r="B408" s="116">
        <v>42601</v>
      </c>
      <c r="C408" s="49">
        <v>3.38</v>
      </c>
      <c r="D408" s="570" t="str">
        <f t="shared" si="67"/>
        <v>11/06/2020</v>
      </c>
      <c r="E408" s="113">
        <f t="shared" si="68"/>
        <v>3.8110882956878851</v>
      </c>
      <c r="F408" s="549">
        <f t="shared" si="69"/>
        <v>0</v>
      </c>
      <c r="G408" s="559"/>
      <c r="I408" s="187">
        <f t="shared" si="80"/>
        <v>1.8091090024999756</v>
      </c>
      <c r="J408" s="187">
        <f t="shared" si="80"/>
        <v>1.7949834224999739</v>
      </c>
      <c r="K408" s="246" t="str">
        <f t="shared" si="70"/>
        <v>15/05/2021</v>
      </c>
      <c r="L408" s="148" t="str">
        <f t="shared" si="71"/>
        <v>15/04/2020</v>
      </c>
      <c r="M408" s="186">
        <f t="shared" si="72"/>
        <v>3.5760962025320879E-5</v>
      </c>
      <c r="N408" s="549">
        <f t="shared" si="77"/>
        <v>395</v>
      </c>
      <c r="O408" s="49">
        <f t="shared" si="73"/>
        <v>338</v>
      </c>
      <c r="P408" s="113">
        <f t="shared" si="74"/>
        <v>57</v>
      </c>
      <c r="Q408" s="549">
        <f t="shared" si="75"/>
        <v>1.7970217973354172</v>
      </c>
      <c r="S408" s="556">
        <f t="shared" si="76"/>
        <v>1.5829782026645827</v>
      </c>
    </row>
    <row r="409" spans="2:19" x14ac:dyDescent="0.35">
      <c r="B409" s="116">
        <v>42604</v>
      </c>
      <c r="C409" s="49">
        <v>3.4159999999999999</v>
      </c>
      <c r="D409" s="570" t="str">
        <f t="shared" si="67"/>
        <v>11/06/2020</v>
      </c>
      <c r="E409" s="113">
        <f t="shared" si="68"/>
        <v>3.8028747433264889</v>
      </c>
      <c r="F409" s="549">
        <f t="shared" si="69"/>
        <v>0</v>
      </c>
      <c r="G409" s="559"/>
      <c r="I409" s="187">
        <f t="shared" si="80"/>
        <v>1.8474548025000148</v>
      </c>
      <c r="J409" s="187">
        <f t="shared" si="80"/>
        <v>1.833326562500015</v>
      </c>
      <c r="K409" s="246" t="str">
        <f t="shared" si="70"/>
        <v>15/05/2021</v>
      </c>
      <c r="L409" s="148" t="str">
        <f t="shared" si="71"/>
        <v>15/04/2020</v>
      </c>
      <c r="M409" s="186">
        <f t="shared" si="72"/>
        <v>3.5767696202531116E-5</v>
      </c>
      <c r="N409" s="549">
        <f t="shared" si="77"/>
        <v>395</v>
      </c>
      <c r="O409" s="49">
        <f t="shared" si="73"/>
        <v>338</v>
      </c>
      <c r="P409" s="113">
        <f t="shared" si="74"/>
        <v>57</v>
      </c>
      <c r="Q409" s="549">
        <f t="shared" si="75"/>
        <v>1.8353653211835592</v>
      </c>
      <c r="S409" s="556">
        <f t="shared" si="76"/>
        <v>1.5806346788164407</v>
      </c>
    </row>
    <row r="410" spans="2:19" x14ac:dyDescent="0.35">
      <c r="B410" s="116">
        <v>42605</v>
      </c>
      <c r="C410" s="49">
        <v>3.3940000000000001</v>
      </c>
      <c r="D410" s="570" t="str">
        <f t="shared" si="67"/>
        <v>11/06/2020</v>
      </c>
      <c r="E410" s="113">
        <f t="shared" si="68"/>
        <v>3.8001368925393568</v>
      </c>
      <c r="F410" s="549">
        <f t="shared" si="69"/>
        <v>0</v>
      </c>
      <c r="G410" s="559"/>
      <c r="I410" s="187">
        <f t="shared" si="80"/>
        <v>1.811127022499992</v>
      </c>
      <c r="J410" s="187">
        <f t="shared" si="80"/>
        <v>1.8040640399999974</v>
      </c>
      <c r="K410" s="246" t="str">
        <f t="shared" si="70"/>
        <v>15/05/2021</v>
      </c>
      <c r="L410" s="148" t="str">
        <f t="shared" si="71"/>
        <v>15/04/2020</v>
      </c>
      <c r="M410" s="186">
        <f t="shared" si="72"/>
        <v>1.7880968354416701E-5</v>
      </c>
      <c r="N410" s="549">
        <f t="shared" si="77"/>
        <v>395</v>
      </c>
      <c r="O410" s="49">
        <f t="shared" si="73"/>
        <v>338</v>
      </c>
      <c r="P410" s="113">
        <f t="shared" si="74"/>
        <v>57</v>
      </c>
      <c r="Q410" s="549">
        <f t="shared" si="75"/>
        <v>1.8050832551961993</v>
      </c>
      <c r="S410" s="556">
        <f t="shared" si="76"/>
        <v>1.5889167448038009</v>
      </c>
    </row>
    <row r="411" spans="2:19" x14ac:dyDescent="0.35">
      <c r="B411" s="116">
        <v>42606</v>
      </c>
      <c r="C411" s="49">
        <v>3.3769999999999998</v>
      </c>
      <c r="D411" s="570" t="str">
        <f t="shared" si="67"/>
        <v>11/06/2020</v>
      </c>
      <c r="E411" s="113">
        <f t="shared" si="68"/>
        <v>3.7973990417522243</v>
      </c>
      <c r="F411" s="549">
        <f t="shared" si="69"/>
        <v>0</v>
      </c>
      <c r="G411" s="559"/>
      <c r="I411" s="187">
        <f t="shared" si="80"/>
        <v>1.8151631224999853</v>
      </c>
      <c r="J411" s="187">
        <f t="shared" si="80"/>
        <v>1.8030550624999808</v>
      </c>
      <c r="K411" s="246" t="str">
        <f t="shared" si="70"/>
        <v>15/05/2021</v>
      </c>
      <c r="L411" s="148" t="str">
        <f t="shared" si="71"/>
        <v>15/04/2020</v>
      </c>
      <c r="M411" s="186">
        <f t="shared" si="72"/>
        <v>3.0653316455707667E-5</v>
      </c>
      <c r="N411" s="549">
        <f t="shared" si="77"/>
        <v>395</v>
      </c>
      <c r="O411" s="49">
        <f t="shared" si="73"/>
        <v>338</v>
      </c>
      <c r="P411" s="113">
        <f t="shared" si="74"/>
        <v>57</v>
      </c>
      <c r="Q411" s="549">
        <f t="shared" si="75"/>
        <v>1.8048023015379562</v>
      </c>
      <c r="S411" s="556">
        <f t="shared" si="76"/>
        <v>1.5721976984620436</v>
      </c>
    </row>
    <row r="412" spans="2:19" x14ac:dyDescent="0.35">
      <c r="B412" s="116">
        <v>42607</v>
      </c>
      <c r="C412" s="49">
        <v>3.37</v>
      </c>
      <c r="D412" s="570" t="str">
        <f t="shared" si="67"/>
        <v>11/06/2020</v>
      </c>
      <c r="E412" s="113">
        <f t="shared" si="68"/>
        <v>3.7946611909650922</v>
      </c>
      <c r="F412" s="549">
        <f t="shared" si="69"/>
        <v>0</v>
      </c>
      <c r="G412" s="559"/>
      <c r="I412" s="187">
        <f t="shared" si="80"/>
        <v>1.8323174400000086</v>
      </c>
      <c r="J412" s="187">
        <f t="shared" si="80"/>
        <v>1.8171812024999845</v>
      </c>
      <c r="K412" s="246" t="str">
        <f t="shared" si="70"/>
        <v>15/05/2021</v>
      </c>
      <c r="L412" s="148" t="str">
        <f t="shared" si="71"/>
        <v>15/04/2020</v>
      </c>
      <c r="M412" s="186">
        <f t="shared" si="72"/>
        <v>3.8319588607656028E-5</v>
      </c>
      <c r="N412" s="549">
        <f t="shared" si="77"/>
        <v>395</v>
      </c>
      <c r="O412" s="49">
        <f t="shared" si="73"/>
        <v>338</v>
      </c>
      <c r="P412" s="113">
        <f t="shared" si="74"/>
        <v>57</v>
      </c>
      <c r="Q412" s="549">
        <f t="shared" si="75"/>
        <v>1.819365419050621</v>
      </c>
      <c r="S412" s="556">
        <f t="shared" si="76"/>
        <v>1.5506345809493791</v>
      </c>
    </row>
    <row r="413" spans="2:19" x14ac:dyDescent="0.35">
      <c r="B413" s="116">
        <v>42608</v>
      </c>
      <c r="C413" s="49">
        <v>3.37</v>
      </c>
      <c r="D413" s="570" t="str">
        <f t="shared" ref="D413:D476" si="81">$C$284</f>
        <v>11/06/2020</v>
      </c>
      <c r="E413" s="113">
        <f t="shared" ref="E413:E476" si="82">($C$14-B413)/365.25</f>
        <v>3.7919233401779602</v>
      </c>
      <c r="F413" s="549">
        <f t="shared" ref="F413:F476" si="83">C$14-D413</f>
        <v>0</v>
      </c>
      <c r="G413" s="559"/>
      <c r="I413" s="187">
        <f t="shared" si="80"/>
        <v>1.8494732024999738</v>
      </c>
      <c r="J413" s="187">
        <f t="shared" si="80"/>
        <v>1.8323174400000086</v>
      </c>
      <c r="K413" s="246" t="str">
        <f t="shared" ref="K413:K476" si="84">$I$14</f>
        <v>15/05/2021</v>
      </c>
      <c r="L413" s="148" t="str">
        <f t="shared" ref="L413:L476" si="85">$J$14</f>
        <v>15/04/2020</v>
      </c>
      <c r="M413" s="186">
        <f t="shared" ref="M413:M476" si="86">IF(I413="","",(J413-I413)/($J$14-$I$14))</f>
        <v>4.3432310126494174E-5</v>
      </c>
      <c r="N413" s="549">
        <f t="shared" si="77"/>
        <v>395</v>
      </c>
      <c r="O413" s="49">
        <f t="shared" ref="O413:O476" si="87">K413-D413</f>
        <v>338</v>
      </c>
      <c r="P413" s="113">
        <f t="shared" ref="P413:P476" si="88">D413-L413</f>
        <v>57</v>
      </c>
      <c r="Q413" s="549">
        <f t="shared" ref="Q413:Q476" si="89">IF(I413="","",I413-(O413*M413))</f>
        <v>1.8347930816772189</v>
      </c>
      <c r="S413" s="556">
        <f t="shared" ref="S413:S476" si="90">IFERROR(C413-Q413,"")</f>
        <v>1.5352069183227812</v>
      </c>
    </row>
    <row r="414" spans="2:19" x14ac:dyDescent="0.35">
      <c r="B414" s="116">
        <v>42611</v>
      </c>
      <c r="C414" s="49">
        <v>3.3780000000000001</v>
      </c>
      <c r="D414" s="570" t="str">
        <f t="shared" si="81"/>
        <v>11/06/2020</v>
      </c>
      <c r="E414" s="113">
        <f t="shared" si="82"/>
        <v>3.783709787816564</v>
      </c>
      <c r="F414" s="549">
        <f t="shared" si="83"/>
        <v>0</v>
      </c>
      <c r="G414" s="559"/>
      <c r="I414" s="187">
        <f t="shared" si="80"/>
        <v>1.8656211224999941</v>
      </c>
      <c r="J414" s="187">
        <f t="shared" si="80"/>
        <v>1.8504824099999873</v>
      </c>
      <c r="K414" s="246" t="str">
        <f t="shared" si="84"/>
        <v>15/05/2021</v>
      </c>
      <c r="L414" s="148" t="str">
        <f t="shared" si="85"/>
        <v>15/04/2020</v>
      </c>
      <c r="M414" s="186">
        <f t="shared" si="86"/>
        <v>3.8325854430397132E-5</v>
      </c>
      <c r="N414" s="549">
        <f t="shared" ref="N414:N477" si="91">K414-L414</f>
        <v>395</v>
      </c>
      <c r="O414" s="49">
        <f t="shared" si="87"/>
        <v>338</v>
      </c>
      <c r="P414" s="113">
        <f t="shared" si="88"/>
        <v>57</v>
      </c>
      <c r="Q414" s="549">
        <f t="shared" si="89"/>
        <v>1.8526669837025198</v>
      </c>
      <c r="S414" s="556">
        <f t="shared" si="90"/>
        <v>1.5253330162974803</v>
      </c>
    </row>
    <row r="415" spans="2:19" x14ac:dyDescent="0.35">
      <c r="B415" s="116">
        <v>42612</v>
      </c>
      <c r="C415" s="49">
        <v>3.3679999999999999</v>
      </c>
      <c r="D415" s="570" t="str">
        <f t="shared" si="81"/>
        <v>11/06/2020</v>
      </c>
      <c r="E415" s="113">
        <f t="shared" si="82"/>
        <v>3.7809719370294319</v>
      </c>
      <c r="F415" s="549">
        <f t="shared" si="83"/>
        <v>0</v>
      </c>
      <c r="G415" s="559"/>
      <c r="I415" s="187">
        <f t="shared" si="80"/>
        <v>1.8595655024999935</v>
      </c>
      <c r="J415" s="187">
        <f t="shared" si="80"/>
        <v>1.8434180624999907</v>
      </c>
      <c r="K415" s="246" t="str">
        <f t="shared" si="84"/>
        <v>15/05/2021</v>
      </c>
      <c r="L415" s="148" t="str">
        <f t="shared" si="85"/>
        <v>15/04/2020</v>
      </c>
      <c r="M415" s="186">
        <f t="shared" si="86"/>
        <v>4.0879594936715919E-5</v>
      </c>
      <c r="N415" s="549">
        <f t="shared" si="91"/>
        <v>395</v>
      </c>
      <c r="O415" s="49">
        <f t="shared" si="87"/>
        <v>338</v>
      </c>
      <c r="P415" s="113">
        <f t="shared" si="88"/>
        <v>57</v>
      </c>
      <c r="Q415" s="549">
        <f t="shared" si="89"/>
        <v>1.8457481994113836</v>
      </c>
      <c r="S415" s="556">
        <f t="shared" si="90"/>
        <v>1.5222518005886163</v>
      </c>
    </row>
    <row r="416" spans="2:19" x14ac:dyDescent="0.35">
      <c r="B416" s="116">
        <v>42613</v>
      </c>
      <c r="C416" s="49">
        <v>3.3769999999999998</v>
      </c>
      <c r="D416" s="570" t="str">
        <f t="shared" si="81"/>
        <v>11/06/2020</v>
      </c>
      <c r="E416" s="113">
        <f t="shared" si="82"/>
        <v>3.7782340862422998</v>
      </c>
      <c r="F416" s="549">
        <f t="shared" si="83"/>
        <v>0</v>
      </c>
      <c r="G416" s="559"/>
      <c r="I416" s="187">
        <f t="shared" si="80"/>
        <v>1.8514916225000011</v>
      </c>
      <c r="J416" s="187">
        <f t="shared" si="80"/>
        <v>1.8363539599999923</v>
      </c>
      <c r="K416" s="246" t="str">
        <f t="shared" si="84"/>
        <v>15/05/2021</v>
      </c>
      <c r="L416" s="148" t="str">
        <f t="shared" si="85"/>
        <v>15/04/2020</v>
      </c>
      <c r="M416" s="186">
        <f t="shared" si="86"/>
        <v>3.8323196202553945E-5</v>
      </c>
      <c r="N416" s="549">
        <f t="shared" si="91"/>
        <v>395</v>
      </c>
      <c r="O416" s="49">
        <f t="shared" si="87"/>
        <v>338</v>
      </c>
      <c r="P416" s="113">
        <f t="shared" si="88"/>
        <v>57</v>
      </c>
      <c r="Q416" s="549">
        <f t="shared" si="89"/>
        <v>1.8385383821835379</v>
      </c>
      <c r="S416" s="556">
        <f t="shared" si="90"/>
        <v>1.5384616178164618</v>
      </c>
    </row>
    <row r="417" spans="2:19" x14ac:dyDescent="0.35">
      <c r="B417" s="116">
        <v>42614</v>
      </c>
      <c r="C417" s="49">
        <v>3.3890000000000002</v>
      </c>
      <c r="D417" s="570" t="str">
        <f t="shared" si="81"/>
        <v>11/06/2020</v>
      </c>
      <c r="E417" s="113">
        <f t="shared" si="82"/>
        <v>3.7754962354551678</v>
      </c>
      <c r="F417" s="549">
        <f t="shared" si="83"/>
        <v>0</v>
      </c>
      <c r="G417" s="559"/>
      <c r="I417" s="187">
        <f t="shared" si="80"/>
        <v>1.8625932899999809</v>
      </c>
      <c r="J417" s="187">
        <f t="shared" si="80"/>
        <v>1.8464456100000026</v>
      </c>
      <c r="K417" s="246" t="str">
        <f t="shared" si="84"/>
        <v>15/05/2021</v>
      </c>
      <c r="L417" s="148" t="str">
        <f t="shared" si="85"/>
        <v>15/04/2020</v>
      </c>
      <c r="M417" s="186">
        <f t="shared" si="86"/>
        <v>4.0880202531590472E-5</v>
      </c>
      <c r="N417" s="549">
        <f t="shared" si="91"/>
        <v>395</v>
      </c>
      <c r="O417" s="49">
        <f t="shared" si="87"/>
        <v>338</v>
      </c>
      <c r="P417" s="113">
        <f t="shared" si="88"/>
        <v>57</v>
      </c>
      <c r="Q417" s="549">
        <f t="shared" si="89"/>
        <v>1.8487757815443033</v>
      </c>
      <c r="S417" s="556">
        <f t="shared" si="90"/>
        <v>1.5402242184556969</v>
      </c>
    </row>
    <row r="418" spans="2:19" x14ac:dyDescent="0.35">
      <c r="B418" s="116">
        <v>42615</v>
      </c>
      <c r="C418" s="49">
        <v>3.3929999999999998</v>
      </c>
      <c r="D418" s="570" t="str">
        <f t="shared" si="81"/>
        <v>11/06/2020</v>
      </c>
      <c r="E418" s="113">
        <f t="shared" si="82"/>
        <v>3.7727583846680357</v>
      </c>
      <c r="F418" s="549">
        <f t="shared" si="83"/>
        <v>0</v>
      </c>
      <c r="G418" s="559"/>
      <c r="I418" s="187">
        <f t="shared" si="80"/>
        <v>1.8726862400000099</v>
      </c>
      <c r="J418" s="187">
        <f t="shared" si="80"/>
        <v>1.8585562499999986</v>
      </c>
      <c r="K418" s="246" t="str">
        <f t="shared" si="84"/>
        <v>15/05/2021</v>
      </c>
      <c r="L418" s="148" t="str">
        <f t="shared" si="85"/>
        <v>15/04/2020</v>
      </c>
      <c r="M418" s="186">
        <f t="shared" si="86"/>
        <v>3.577212658230724E-5</v>
      </c>
      <c r="N418" s="549">
        <f t="shared" si="91"/>
        <v>395</v>
      </c>
      <c r="O418" s="49">
        <f t="shared" si="87"/>
        <v>338</v>
      </c>
      <c r="P418" s="113">
        <f t="shared" si="88"/>
        <v>57</v>
      </c>
      <c r="Q418" s="549">
        <f t="shared" si="89"/>
        <v>1.8605952612151901</v>
      </c>
      <c r="S418" s="556">
        <f t="shared" si="90"/>
        <v>1.5324047387848097</v>
      </c>
    </row>
    <row r="419" spans="2:19" x14ac:dyDescent="0.35">
      <c r="B419" s="116">
        <v>42618</v>
      </c>
      <c r="C419" s="49">
        <v>3.4050000000000002</v>
      </c>
      <c r="D419" s="570" t="str">
        <f t="shared" si="81"/>
        <v>11/06/2020</v>
      </c>
      <c r="E419" s="113">
        <f t="shared" si="82"/>
        <v>3.7645448323066395</v>
      </c>
      <c r="F419" s="549">
        <f t="shared" si="83"/>
        <v>0</v>
      </c>
      <c r="G419" s="559"/>
      <c r="I419" s="187">
        <f t="shared" si="80"/>
        <v>1.897920802499975</v>
      </c>
      <c r="J419" s="187">
        <f t="shared" si="80"/>
        <v>1.876723559999971</v>
      </c>
      <c r="K419" s="246" t="str">
        <f t="shared" si="84"/>
        <v>15/05/2021</v>
      </c>
      <c r="L419" s="148" t="str">
        <f t="shared" si="85"/>
        <v>15/04/2020</v>
      </c>
      <c r="M419" s="186">
        <f t="shared" si="86"/>
        <v>5.3663905063301232E-5</v>
      </c>
      <c r="N419" s="549">
        <f t="shared" si="91"/>
        <v>395</v>
      </c>
      <c r="O419" s="49">
        <f t="shared" si="87"/>
        <v>338</v>
      </c>
      <c r="P419" s="113">
        <f t="shared" si="88"/>
        <v>57</v>
      </c>
      <c r="Q419" s="549">
        <f t="shared" si="89"/>
        <v>1.8797824025885792</v>
      </c>
      <c r="S419" s="556">
        <f t="shared" si="90"/>
        <v>1.525217597411421</v>
      </c>
    </row>
    <row r="420" spans="2:19" x14ac:dyDescent="0.35">
      <c r="B420" s="116">
        <v>42619</v>
      </c>
      <c r="C420" s="49">
        <v>3.4079999999999999</v>
      </c>
      <c r="D420" s="570" t="str">
        <f t="shared" si="81"/>
        <v>11/06/2020</v>
      </c>
      <c r="E420" s="113">
        <f t="shared" si="82"/>
        <v>3.761806981519507</v>
      </c>
      <c r="F420" s="549">
        <f t="shared" si="83"/>
        <v>0</v>
      </c>
      <c r="G420" s="559"/>
      <c r="I420" s="187">
        <f t="shared" si="80"/>
        <v>1.9150820899999976</v>
      </c>
      <c r="J420" s="187">
        <f t="shared" si="80"/>
        <v>1.8868172099999914</v>
      </c>
      <c r="K420" s="246" t="str">
        <f t="shared" si="84"/>
        <v>15/05/2021</v>
      </c>
      <c r="L420" s="148" t="str">
        <f t="shared" si="85"/>
        <v>15/04/2020</v>
      </c>
      <c r="M420" s="186">
        <f t="shared" si="86"/>
        <v>7.1556658227863956E-5</v>
      </c>
      <c r="N420" s="549">
        <f t="shared" si="91"/>
        <v>395</v>
      </c>
      <c r="O420" s="49">
        <f t="shared" si="87"/>
        <v>338</v>
      </c>
      <c r="P420" s="113">
        <f t="shared" si="88"/>
        <v>57</v>
      </c>
      <c r="Q420" s="549">
        <f t="shared" si="89"/>
        <v>1.8908959395189797</v>
      </c>
      <c r="S420" s="556">
        <f t="shared" si="90"/>
        <v>1.5171040604810202</v>
      </c>
    </row>
    <row r="421" spans="2:19" x14ac:dyDescent="0.35">
      <c r="B421" s="116">
        <v>42620</v>
      </c>
      <c r="C421" s="49">
        <v>3.38</v>
      </c>
      <c r="D421" s="570" t="str">
        <f t="shared" si="81"/>
        <v>11/06/2020</v>
      </c>
      <c r="E421" s="113">
        <f t="shared" si="82"/>
        <v>3.7590691307323749</v>
      </c>
      <c r="F421" s="549">
        <f t="shared" si="83"/>
        <v>0</v>
      </c>
      <c r="G421" s="559"/>
      <c r="I421" s="187">
        <f t="shared" si="80"/>
        <v>1.8898454025000122</v>
      </c>
      <c r="J421" s="187">
        <f t="shared" si="80"/>
        <v>1.8666304100000142</v>
      </c>
      <c r="K421" s="246" t="str">
        <f t="shared" si="84"/>
        <v>15/05/2021</v>
      </c>
      <c r="L421" s="148" t="str">
        <f t="shared" si="85"/>
        <v>15/04/2020</v>
      </c>
      <c r="M421" s="186">
        <f t="shared" si="86"/>
        <v>5.8772132911387428E-5</v>
      </c>
      <c r="N421" s="549">
        <f t="shared" si="91"/>
        <v>395</v>
      </c>
      <c r="O421" s="49">
        <f t="shared" si="87"/>
        <v>338</v>
      </c>
      <c r="P421" s="113">
        <f t="shared" si="88"/>
        <v>57</v>
      </c>
      <c r="Q421" s="549">
        <f t="shared" si="89"/>
        <v>1.8699804215759632</v>
      </c>
      <c r="S421" s="556">
        <f t="shared" si="90"/>
        <v>1.5100195784240367</v>
      </c>
    </row>
    <row r="422" spans="2:19" x14ac:dyDescent="0.35">
      <c r="B422" s="116">
        <v>42621</v>
      </c>
      <c r="C422" s="49">
        <v>3.3890000000000002</v>
      </c>
      <c r="D422" s="570" t="str">
        <f t="shared" si="81"/>
        <v>11/06/2020</v>
      </c>
      <c r="E422" s="113">
        <f t="shared" si="82"/>
        <v>3.7563312799452429</v>
      </c>
      <c r="F422" s="549">
        <f t="shared" si="83"/>
        <v>0</v>
      </c>
      <c r="G422" s="559"/>
      <c r="I422" s="187">
        <f t="shared" si="80"/>
        <v>1.8918642224999838</v>
      </c>
      <c r="J422" s="187">
        <f t="shared" si="80"/>
        <v>1.8716769224999874</v>
      </c>
      <c r="K422" s="246" t="str">
        <f t="shared" si="84"/>
        <v>15/05/2021</v>
      </c>
      <c r="L422" s="148" t="str">
        <f t="shared" si="85"/>
        <v>15/04/2020</v>
      </c>
      <c r="M422" s="186">
        <f t="shared" si="86"/>
        <v>5.1107088607585709E-5</v>
      </c>
      <c r="N422" s="549">
        <f t="shared" si="91"/>
        <v>395</v>
      </c>
      <c r="O422" s="49">
        <f t="shared" si="87"/>
        <v>338</v>
      </c>
      <c r="P422" s="113">
        <f t="shared" si="88"/>
        <v>57</v>
      </c>
      <c r="Q422" s="549">
        <f t="shared" si="89"/>
        <v>1.8745900265506199</v>
      </c>
      <c r="S422" s="556">
        <f t="shared" si="90"/>
        <v>1.5144099734493803</v>
      </c>
    </row>
    <row r="423" spans="2:19" x14ac:dyDescent="0.35">
      <c r="B423" s="116">
        <v>42622</v>
      </c>
      <c r="C423" s="49">
        <v>3.423</v>
      </c>
      <c r="D423" s="570" t="str">
        <f t="shared" si="81"/>
        <v>11/06/2020</v>
      </c>
      <c r="E423" s="113">
        <f t="shared" si="82"/>
        <v>3.7535934291581108</v>
      </c>
      <c r="F423" s="549">
        <f t="shared" si="83"/>
        <v>0</v>
      </c>
      <c r="G423" s="559"/>
      <c r="I423" s="187">
        <f t="shared" si="80"/>
        <v>1.9413315600000036</v>
      </c>
      <c r="J423" s="187">
        <f t="shared" si="80"/>
        <v>1.9120535224999902</v>
      </c>
      <c r="K423" s="246" t="str">
        <f t="shared" si="84"/>
        <v>15/05/2021</v>
      </c>
      <c r="L423" s="148" t="str">
        <f t="shared" si="85"/>
        <v>15/04/2020</v>
      </c>
      <c r="M423" s="186">
        <f t="shared" si="86"/>
        <v>7.4121613924084696E-5</v>
      </c>
      <c r="N423" s="549">
        <f t="shared" si="91"/>
        <v>395</v>
      </c>
      <c r="O423" s="49">
        <f t="shared" si="87"/>
        <v>338</v>
      </c>
      <c r="P423" s="113">
        <f t="shared" si="88"/>
        <v>57</v>
      </c>
      <c r="Q423" s="549">
        <f t="shared" si="89"/>
        <v>1.9162784544936631</v>
      </c>
      <c r="S423" s="556">
        <f t="shared" si="90"/>
        <v>1.506721545506337</v>
      </c>
    </row>
    <row r="424" spans="2:19" x14ac:dyDescent="0.35">
      <c r="B424" s="116">
        <v>42625</v>
      </c>
      <c r="C424" s="49">
        <v>3.4699999999999998</v>
      </c>
      <c r="D424" s="570" t="str">
        <f t="shared" si="81"/>
        <v>11/06/2020</v>
      </c>
      <c r="E424" s="113">
        <f t="shared" si="82"/>
        <v>3.7453798767967146</v>
      </c>
      <c r="F424" s="549">
        <f t="shared" si="83"/>
        <v>0</v>
      </c>
      <c r="G424" s="559"/>
      <c r="I424" s="187">
        <f t="shared" si="80"/>
        <v>2.0231304224999969</v>
      </c>
      <c r="J424" s="187">
        <f t="shared" si="80"/>
        <v>1.9817219599999936</v>
      </c>
      <c r="K424" s="246" t="str">
        <f t="shared" si="84"/>
        <v>15/05/2021</v>
      </c>
      <c r="L424" s="148" t="str">
        <f t="shared" si="85"/>
        <v>15/04/2020</v>
      </c>
      <c r="M424" s="186">
        <f t="shared" si="86"/>
        <v>1.0483155063291974E-4</v>
      </c>
      <c r="N424" s="549">
        <f t="shared" si="91"/>
        <v>395</v>
      </c>
      <c r="O424" s="49">
        <f t="shared" si="87"/>
        <v>338</v>
      </c>
      <c r="P424" s="113">
        <f t="shared" si="88"/>
        <v>57</v>
      </c>
      <c r="Q424" s="549">
        <f t="shared" si="89"/>
        <v>1.98769735838607</v>
      </c>
      <c r="S424" s="556">
        <f t="shared" si="90"/>
        <v>1.4823026416139298</v>
      </c>
    </row>
    <row r="425" spans="2:19" x14ac:dyDescent="0.35">
      <c r="B425" s="116">
        <v>42626</v>
      </c>
      <c r="C425" s="49">
        <v>3.48</v>
      </c>
      <c r="D425" s="570" t="str">
        <f t="shared" si="81"/>
        <v>11/06/2020</v>
      </c>
      <c r="E425" s="113">
        <f t="shared" si="82"/>
        <v>3.7426420260095825</v>
      </c>
      <c r="F425" s="549">
        <f t="shared" si="83"/>
        <v>0</v>
      </c>
      <c r="G425" s="559"/>
      <c r="I425" s="187">
        <f t="shared" ref="I425:J444" si="92">IF(I155="","",((1+I155/200)^2-1)*100)</f>
        <v>2.0514142025000126</v>
      </c>
      <c r="J425" s="187">
        <f t="shared" si="92"/>
        <v>2.005960040000021</v>
      </c>
      <c r="K425" s="246" t="str">
        <f t="shared" si="84"/>
        <v>15/05/2021</v>
      </c>
      <c r="L425" s="148" t="str">
        <f t="shared" si="85"/>
        <v>15/04/2020</v>
      </c>
      <c r="M425" s="186">
        <f t="shared" si="86"/>
        <v>1.1507382911390271E-4</v>
      </c>
      <c r="N425" s="549">
        <f t="shared" si="91"/>
        <v>395</v>
      </c>
      <c r="O425" s="49">
        <f t="shared" si="87"/>
        <v>338</v>
      </c>
      <c r="P425" s="113">
        <f t="shared" si="88"/>
        <v>57</v>
      </c>
      <c r="Q425" s="549">
        <f t="shared" si="89"/>
        <v>2.0125192482595136</v>
      </c>
      <c r="S425" s="556">
        <f t="shared" si="90"/>
        <v>1.4674807517404864</v>
      </c>
    </row>
    <row r="426" spans="2:19" x14ac:dyDescent="0.35">
      <c r="B426" s="116">
        <v>42627</v>
      </c>
      <c r="C426" s="49">
        <v>3.5030000000000001</v>
      </c>
      <c r="D426" s="570" t="str">
        <f t="shared" si="81"/>
        <v>11/06/2020</v>
      </c>
      <c r="E426" s="113">
        <f t="shared" si="82"/>
        <v>3.7399041752224504</v>
      </c>
      <c r="F426" s="549">
        <f t="shared" si="83"/>
        <v>0</v>
      </c>
      <c r="G426" s="559"/>
      <c r="I426" s="187">
        <f t="shared" si="92"/>
        <v>2.0918264025000077</v>
      </c>
      <c r="J426" s="187">
        <f t="shared" si="92"/>
        <v>2.0332313225000176</v>
      </c>
      <c r="K426" s="246" t="str">
        <f t="shared" si="84"/>
        <v>15/05/2021</v>
      </c>
      <c r="L426" s="148" t="str">
        <f t="shared" si="85"/>
        <v>15/04/2020</v>
      </c>
      <c r="M426" s="186">
        <f t="shared" si="86"/>
        <v>1.4834197468351935E-4</v>
      </c>
      <c r="N426" s="549">
        <f t="shared" si="91"/>
        <v>395</v>
      </c>
      <c r="O426" s="49">
        <f t="shared" si="87"/>
        <v>338</v>
      </c>
      <c r="P426" s="113">
        <f t="shared" si="88"/>
        <v>57</v>
      </c>
      <c r="Q426" s="549">
        <f t="shared" si="89"/>
        <v>2.0416868150569782</v>
      </c>
      <c r="S426" s="556">
        <f t="shared" si="90"/>
        <v>1.4613131849430219</v>
      </c>
    </row>
    <row r="427" spans="2:19" x14ac:dyDescent="0.35">
      <c r="B427" s="116">
        <v>42628</v>
      </c>
      <c r="C427" s="49">
        <v>3.4990000000000001</v>
      </c>
      <c r="D427" s="570" t="str">
        <f t="shared" si="81"/>
        <v>11/06/2020</v>
      </c>
      <c r="E427" s="113">
        <f t="shared" si="82"/>
        <v>3.7371663244353184</v>
      </c>
      <c r="F427" s="549">
        <f t="shared" si="83"/>
        <v>0</v>
      </c>
      <c r="G427" s="559"/>
      <c r="I427" s="187">
        <f t="shared" si="92"/>
        <v>2.0776812225000052</v>
      </c>
      <c r="J427" s="187">
        <f t="shared" si="92"/>
        <v>2.018080160000002</v>
      </c>
      <c r="K427" s="246" t="str">
        <f t="shared" si="84"/>
        <v>15/05/2021</v>
      </c>
      <c r="L427" s="148" t="str">
        <f t="shared" si="85"/>
        <v>15/04/2020</v>
      </c>
      <c r="M427" s="186">
        <f t="shared" si="86"/>
        <v>1.5088876582279289E-4</v>
      </c>
      <c r="N427" s="549">
        <f t="shared" si="91"/>
        <v>395</v>
      </c>
      <c r="O427" s="49">
        <f t="shared" si="87"/>
        <v>338</v>
      </c>
      <c r="P427" s="113">
        <f t="shared" si="88"/>
        <v>57</v>
      </c>
      <c r="Q427" s="549">
        <f t="shared" si="89"/>
        <v>2.0266808196519013</v>
      </c>
      <c r="S427" s="556">
        <f t="shared" si="90"/>
        <v>1.4723191803480988</v>
      </c>
    </row>
    <row r="428" spans="2:19" x14ac:dyDescent="0.35">
      <c r="B428" s="116">
        <v>42629</v>
      </c>
      <c r="C428" s="49">
        <v>3.5060000000000002</v>
      </c>
      <c r="D428" s="570" t="str">
        <f t="shared" si="81"/>
        <v>11/06/2020</v>
      </c>
      <c r="E428" s="113">
        <f t="shared" si="82"/>
        <v>3.7344284736481863</v>
      </c>
      <c r="F428" s="549">
        <f t="shared" si="83"/>
        <v>0</v>
      </c>
      <c r="G428" s="559"/>
      <c r="I428" s="187">
        <f t="shared" si="92"/>
        <v>2.1049620899999955</v>
      </c>
      <c r="J428" s="187">
        <f t="shared" si="92"/>
        <v>2.0352515624999956</v>
      </c>
      <c r="K428" s="246" t="str">
        <f t="shared" si="84"/>
        <v>15/05/2021</v>
      </c>
      <c r="L428" s="148" t="str">
        <f t="shared" si="85"/>
        <v>15/04/2020</v>
      </c>
      <c r="M428" s="186">
        <f t="shared" si="86"/>
        <v>1.7648234810126542E-4</v>
      </c>
      <c r="N428" s="549">
        <f t="shared" si="91"/>
        <v>395</v>
      </c>
      <c r="O428" s="49">
        <f t="shared" si="87"/>
        <v>338</v>
      </c>
      <c r="P428" s="113">
        <f t="shared" si="88"/>
        <v>57</v>
      </c>
      <c r="Q428" s="549">
        <f t="shared" si="89"/>
        <v>2.0453110563417676</v>
      </c>
      <c r="S428" s="556">
        <f t="shared" si="90"/>
        <v>1.4606889436582327</v>
      </c>
    </row>
    <row r="429" spans="2:19" x14ac:dyDescent="0.35">
      <c r="B429" s="116">
        <v>42632</v>
      </c>
      <c r="C429" s="49">
        <v>3.512</v>
      </c>
      <c r="D429" s="570" t="str">
        <f t="shared" si="81"/>
        <v>11/06/2020</v>
      </c>
      <c r="E429" s="113">
        <f t="shared" si="82"/>
        <v>3.7262149212867897</v>
      </c>
      <c r="F429" s="549">
        <f t="shared" si="83"/>
        <v>0</v>
      </c>
      <c r="G429" s="559"/>
      <c r="I429" s="187">
        <f t="shared" si="92"/>
        <v>2.1251724899999935</v>
      </c>
      <c r="J429" s="187">
        <f t="shared" si="92"/>
        <v>2.0554550624999779</v>
      </c>
      <c r="K429" s="246" t="str">
        <f t="shared" si="84"/>
        <v>15/05/2021</v>
      </c>
      <c r="L429" s="148" t="str">
        <f t="shared" si="85"/>
        <v>15/04/2020</v>
      </c>
      <c r="M429" s="186">
        <f t="shared" si="86"/>
        <v>1.764998164557358E-4</v>
      </c>
      <c r="N429" s="549">
        <f t="shared" si="91"/>
        <v>395</v>
      </c>
      <c r="O429" s="49">
        <f t="shared" si="87"/>
        <v>338</v>
      </c>
      <c r="P429" s="113">
        <f t="shared" si="88"/>
        <v>57</v>
      </c>
      <c r="Q429" s="549">
        <f t="shared" si="89"/>
        <v>2.0655155520379549</v>
      </c>
      <c r="S429" s="556">
        <f t="shared" si="90"/>
        <v>1.4464844479620451</v>
      </c>
    </row>
    <row r="430" spans="2:19" x14ac:dyDescent="0.35">
      <c r="B430" s="116">
        <v>42633</v>
      </c>
      <c r="C430" s="49">
        <v>3.528</v>
      </c>
      <c r="D430" s="570" t="str">
        <f t="shared" si="81"/>
        <v>11/06/2020</v>
      </c>
      <c r="E430" s="113">
        <f t="shared" si="82"/>
        <v>3.7234770704996576</v>
      </c>
      <c r="F430" s="549">
        <f t="shared" si="83"/>
        <v>0</v>
      </c>
      <c r="G430" s="559"/>
      <c r="I430" s="187">
        <f t="shared" si="92"/>
        <v>2.1433635599999779</v>
      </c>
      <c r="J430" s="187">
        <f t="shared" si="92"/>
        <v>2.0695987024999862</v>
      </c>
      <c r="K430" s="246" t="str">
        <f t="shared" si="84"/>
        <v>15/05/2021</v>
      </c>
      <c r="L430" s="148" t="str">
        <f t="shared" si="85"/>
        <v>15/04/2020</v>
      </c>
      <c r="M430" s="186">
        <f t="shared" si="86"/>
        <v>1.867464746835231E-4</v>
      </c>
      <c r="N430" s="549">
        <f t="shared" si="91"/>
        <v>395</v>
      </c>
      <c r="O430" s="49">
        <f t="shared" si="87"/>
        <v>338</v>
      </c>
      <c r="P430" s="113">
        <f t="shared" si="88"/>
        <v>57</v>
      </c>
      <c r="Q430" s="549">
        <f t="shared" si="89"/>
        <v>2.0802432515569471</v>
      </c>
      <c r="S430" s="556">
        <f t="shared" si="90"/>
        <v>1.4477567484430529</v>
      </c>
    </row>
    <row r="431" spans="2:19" x14ac:dyDescent="0.35">
      <c r="B431" s="116">
        <v>42634</v>
      </c>
      <c r="C431" s="49">
        <v>3.5259999999999998</v>
      </c>
      <c r="D431" s="570" t="str">
        <f t="shared" si="81"/>
        <v>11/06/2020</v>
      </c>
      <c r="E431" s="113">
        <f t="shared" si="82"/>
        <v>3.7207392197125255</v>
      </c>
      <c r="F431" s="549">
        <f t="shared" si="83"/>
        <v>0</v>
      </c>
      <c r="G431" s="559"/>
      <c r="I431" s="187">
        <f t="shared" si="92"/>
        <v>2.1474062400000049</v>
      </c>
      <c r="J431" s="187">
        <f t="shared" si="92"/>
        <v>2.0736399225000257</v>
      </c>
      <c r="K431" s="246" t="str">
        <f t="shared" si="84"/>
        <v>15/05/2021</v>
      </c>
      <c r="L431" s="148" t="str">
        <f t="shared" si="85"/>
        <v>15/04/2020</v>
      </c>
      <c r="M431" s="186">
        <f t="shared" si="86"/>
        <v>1.8675017088602328E-4</v>
      </c>
      <c r="N431" s="549">
        <f t="shared" si="91"/>
        <v>395</v>
      </c>
      <c r="O431" s="49">
        <f t="shared" si="87"/>
        <v>338</v>
      </c>
      <c r="P431" s="113">
        <f t="shared" si="88"/>
        <v>57</v>
      </c>
      <c r="Q431" s="549">
        <f t="shared" si="89"/>
        <v>2.0842846822405292</v>
      </c>
      <c r="S431" s="556">
        <f t="shared" si="90"/>
        <v>1.4417153177594706</v>
      </c>
    </row>
    <row r="432" spans="2:19" x14ac:dyDescent="0.35">
      <c r="B432" s="116">
        <v>42635</v>
      </c>
      <c r="C432" s="49">
        <v>3.4449999999999998</v>
      </c>
      <c r="D432" s="570" t="str">
        <f t="shared" si="81"/>
        <v>11/06/2020</v>
      </c>
      <c r="E432" s="113">
        <f t="shared" si="82"/>
        <v>3.7180013689253935</v>
      </c>
      <c r="F432" s="549">
        <f t="shared" si="83"/>
        <v>0</v>
      </c>
      <c r="G432" s="559"/>
      <c r="I432" s="187">
        <f t="shared" si="92"/>
        <v>2.0665678400000109</v>
      </c>
      <c r="J432" s="187">
        <f t="shared" si="92"/>
        <v>2.0009102024999947</v>
      </c>
      <c r="K432" s="246" t="str">
        <f t="shared" si="84"/>
        <v>15/05/2021</v>
      </c>
      <c r="L432" s="148" t="str">
        <f t="shared" si="85"/>
        <v>15/04/2020</v>
      </c>
      <c r="M432" s="186">
        <f t="shared" si="86"/>
        <v>1.6622186708864858E-4</v>
      </c>
      <c r="N432" s="549">
        <f t="shared" si="91"/>
        <v>395</v>
      </c>
      <c r="O432" s="49">
        <f t="shared" si="87"/>
        <v>338</v>
      </c>
      <c r="P432" s="113">
        <f t="shared" si="88"/>
        <v>57</v>
      </c>
      <c r="Q432" s="549">
        <f t="shared" si="89"/>
        <v>2.0103848489240477</v>
      </c>
      <c r="S432" s="556">
        <f t="shared" si="90"/>
        <v>1.4346151510759522</v>
      </c>
    </row>
    <row r="433" spans="2:19" x14ac:dyDescent="0.35">
      <c r="B433" s="116">
        <v>42636</v>
      </c>
      <c r="C433" s="49">
        <v>3.4239999999999999</v>
      </c>
      <c r="D433" s="570" t="str">
        <f t="shared" si="81"/>
        <v>11/06/2020</v>
      </c>
      <c r="E433" s="113">
        <f t="shared" si="82"/>
        <v>3.7152635181382614</v>
      </c>
      <c r="F433" s="549">
        <f t="shared" si="83"/>
        <v>0</v>
      </c>
      <c r="G433" s="559"/>
      <c r="I433" s="187">
        <f t="shared" si="92"/>
        <v>2.0110100025000133</v>
      </c>
      <c r="J433" s="187">
        <f t="shared" si="92"/>
        <v>1.9554672900000014</v>
      </c>
      <c r="K433" s="246" t="str">
        <f t="shared" si="84"/>
        <v>15/05/2021</v>
      </c>
      <c r="L433" s="148" t="str">
        <f t="shared" si="85"/>
        <v>15/04/2020</v>
      </c>
      <c r="M433" s="186">
        <f t="shared" si="86"/>
        <v>1.4061446202534648E-4</v>
      </c>
      <c r="N433" s="549">
        <f t="shared" si="91"/>
        <v>395</v>
      </c>
      <c r="O433" s="49">
        <f t="shared" si="87"/>
        <v>338</v>
      </c>
      <c r="P433" s="113">
        <f t="shared" si="88"/>
        <v>57</v>
      </c>
      <c r="Q433" s="549">
        <f t="shared" si="89"/>
        <v>1.9634823143354461</v>
      </c>
      <c r="S433" s="556">
        <f t="shared" si="90"/>
        <v>1.4605176856645539</v>
      </c>
    </row>
    <row r="434" spans="2:19" x14ac:dyDescent="0.35">
      <c r="B434" s="116">
        <v>42639</v>
      </c>
      <c r="C434" s="49">
        <v>3.4140000000000001</v>
      </c>
      <c r="D434" s="570" t="str">
        <f t="shared" si="81"/>
        <v>11/06/2020</v>
      </c>
      <c r="E434" s="113">
        <f t="shared" si="82"/>
        <v>3.7070499657768652</v>
      </c>
      <c r="F434" s="549">
        <f t="shared" si="83"/>
        <v>0</v>
      </c>
      <c r="G434" s="559"/>
      <c r="I434" s="187">
        <f t="shared" si="92"/>
        <v>1.997880360000015</v>
      </c>
      <c r="J434" s="187">
        <f t="shared" si="92"/>
        <v>1.9473896100000054</v>
      </c>
      <c r="K434" s="246" t="str">
        <f t="shared" si="84"/>
        <v>15/05/2021</v>
      </c>
      <c r="L434" s="148" t="str">
        <f t="shared" si="85"/>
        <v>15/04/2020</v>
      </c>
      <c r="M434" s="186">
        <f t="shared" si="86"/>
        <v>1.2782468354432803E-4</v>
      </c>
      <c r="N434" s="549">
        <f t="shared" si="91"/>
        <v>395</v>
      </c>
      <c r="O434" s="49">
        <f t="shared" si="87"/>
        <v>338</v>
      </c>
      <c r="P434" s="113">
        <f t="shared" si="88"/>
        <v>57</v>
      </c>
      <c r="Q434" s="549">
        <f t="shared" si="89"/>
        <v>1.9546756169620321</v>
      </c>
      <c r="S434" s="556">
        <f t="shared" si="90"/>
        <v>1.4593243830379681</v>
      </c>
    </row>
    <row r="435" spans="2:19" x14ac:dyDescent="0.35">
      <c r="B435" s="116">
        <v>42640</v>
      </c>
      <c r="C435" s="49">
        <v>3.4060000000000001</v>
      </c>
      <c r="D435" s="570" t="str">
        <f t="shared" si="81"/>
        <v>11/06/2020</v>
      </c>
      <c r="E435" s="113">
        <f t="shared" si="82"/>
        <v>3.7043121149897331</v>
      </c>
      <c r="F435" s="549">
        <f t="shared" si="83"/>
        <v>0</v>
      </c>
      <c r="G435" s="559"/>
      <c r="I435" s="187">
        <f t="shared" si="92"/>
        <v>1.997880360000015</v>
      </c>
      <c r="J435" s="187">
        <f t="shared" si="92"/>
        <v>1.9514284100000223</v>
      </c>
      <c r="K435" s="246" t="str">
        <f t="shared" si="84"/>
        <v>15/05/2021</v>
      </c>
      <c r="L435" s="148" t="str">
        <f t="shared" si="85"/>
        <v>15/04/2020</v>
      </c>
      <c r="M435" s="186">
        <f t="shared" si="86"/>
        <v>1.1759987341770301E-4</v>
      </c>
      <c r="N435" s="549">
        <f t="shared" si="91"/>
        <v>395</v>
      </c>
      <c r="O435" s="49">
        <f t="shared" si="87"/>
        <v>338</v>
      </c>
      <c r="P435" s="113">
        <f t="shared" si="88"/>
        <v>57</v>
      </c>
      <c r="Q435" s="549">
        <f t="shared" si="89"/>
        <v>1.9581316027848314</v>
      </c>
      <c r="S435" s="556">
        <f t="shared" si="90"/>
        <v>1.4478683972151687</v>
      </c>
    </row>
    <row r="436" spans="2:19" x14ac:dyDescent="0.35">
      <c r="B436" s="116">
        <v>42641</v>
      </c>
      <c r="C436" s="49">
        <v>3.411</v>
      </c>
      <c r="D436" s="570" t="str">
        <f t="shared" si="81"/>
        <v>11/06/2020</v>
      </c>
      <c r="E436" s="113">
        <f t="shared" si="82"/>
        <v>3.7015742642026011</v>
      </c>
      <c r="F436" s="549">
        <f t="shared" si="83"/>
        <v>0</v>
      </c>
      <c r="G436" s="559"/>
      <c r="I436" s="187">
        <f t="shared" si="92"/>
        <v>1.9988903025000226</v>
      </c>
      <c r="J436" s="187">
        <f t="shared" si="92"/>
        <v>1.9584965024999734</v>
      </c>
      <c r="K436" s="246" t="str">
        <f t="shared" si="84"/>
        <v>15/05/2021</v>
      </c>
      <c r="L436" s="148" t="str">
        <f t="shared" si="85"/>
        <v>15/04/2020</v>
      </c>
      <c r="M436" s="186">
        <f t="shared" si="86"/>
        <v>1.0226278481025119E-4</v>
      </c>
      <c r="N436" s="549">
        <f t="shared" si="91"/>
        <v>395</v>
      </c>
      <c r="O436" s="49">
        <f t="shared" si="87"/>
        <v>338</v>
      </c>
      <c r="P436" s="113">
        <f t="shared" si="88"/>
        <v>57</v>
      </c>
      <c r="Q436" s="549">
        <f t="shared" si="89"/>
        <v>1.9643254812341577</v>
      </c>
      <c r="S436" s="556">
        <f t="shared" si="90"/>
        <v>1.4466745187658423</v>
      </c>
    </row>
    <row r="437" spans="2:19" x14ac:dyDescent="0.35">
      <c r="B437" s="116">
        <v>42642</v>
      </c>
      <c r="C437" s="49">
        <v>3.4209999999999998</v>
      </c>
      <c r="D437" s="570" t="str">
        <f t="shared" si="81"/>
        <v>11/06/2020</v>
      </c>
      <c r="E437" s="113">
        <f t="shared" si="82"/>
        <v>3.698836413415469</v>
      </c>
      <c r="F437" s="549">
        <f t="shared" si="83"/>
        <v>0</v>
      </c>
      <c r="G437" s="559"/>
      <c r="I437" s="187">
        <f t="shared" si="92"/>
        <v>2.0201002499999676</v>
      </c>
      <c r="J437" s="187">
        <f t="shared" si="92"/>
        <v>1.9736432399999781</v>
      </c>
      <c r="K437" s="246" t="str">
        <f t="shared" si="84"/>
        <v>15/05/2021</v>
      </c>
      <c r="L437" s="148" t="str">
        <f t="shared" si="85"/>
        <v>15/04/2020</v>
      </c>
      <c r="M437" s="186">
        <f t="shared" si="86"/>
        <v>1.1761268354427715E-4</v>
      </c>
      <c r="N437" s="549">
        <f t="shared" si="91"/>
        <v>395</v>
      </c>
      <c r="O437" s="49">
        <f t="shared" si="87"/>
        <v>338</v>
      </c>
      <c r="P437" s="113">
        <f t="shared" si="88"/>
        <v>57</v>
      </c>
      <c r="Q437" s="549">
        <f t="shared" si="89"/>
        <v>1.980347162962002</v>
      </c>
      <c r="S437" s="556">
        <f t="shared" si="90"/>
        <v>1.4406528370379978</v>
      </c>
    </row>
    <row r="438" spans="2:19" x14ac:dyDescent="0.35">
      <c r="B438" s="116">
        <v>42643</v>
      </c>
      <c r="C438" s="49">
        <v>3.387</v>
      </c>
      <c r="D438" s="570" t="str">
        <f t="shared" si="81"/>
        <v>11/06/2020</v>
      </c>
      <c r="E438" s="113">
        <f t="shared" si="82"/>
        <v>3.6960985626283369</v>
      </c>
      <c r="F438" s="549">
        <f t="shared" si="83"/>
        <v>0</v>
      </c>
      <c r="G438" s="559"/>
      <c r="I438" s="187">
        <f t="shared" si="92"/>
        <v>1.9675844100000006</v>
      </c>
      <c r="J438" s="187">
        <f t="shared" si="92"/>
        <v>1.9423412225000103</v>
      </c>
      <c r="K438" s="246" t="str">
        <f t="shared" si="84"/>
        <v>15/05/2021</v>
      </c>
      <c r="L438" s="148" t="str">
        <f t="shared" si="85"/>
        <v>15/04/2020</v>
      </c>
      <c r="M438" s="186">
        <f t="shared" si="86"/>
        <v>6.3906803797443869E-5</v>
      </c>
      <c r="N438" s="549">
        <f t="shared" si="91"/>
        <v>395</v>
      </c>
      <c r="O438" s="49">
        <f t="shared" si="87"/>
        <v>338</v>
      </c>
      <c r="P438" s="113">
        <f t="shared" si="88"/>
        <v>57</v>
      </c>
      <c r="Q438" s="549">
        <f t="shared" si="89"/>
        <v>1.9459839103164647</v>
      </c>
      <c r="S438" s="556">
        <f t="shared" si="90"/>
        <v>1.4410160896835353</v>
      </c>
    </row>
    <row r="439" spans="2:19" x14ac:dyDescent="0.35">
      <c r="B439" s="116">
        <v>42646</v>
      </c>
      <c r="C439" s="49">
        <v>3.423</v>
      </c>
      <c r="D439" s="570" t="str">
        <f t="shared" si="81"/>
        <v>11/06/2020</v>
      </c>
      <c r="E439" s="113">
        <f t="shared" si="82"/>
        <v>3.6878850102669403</v>
      </c>
      <c r="F439" s="549">
        <f t="shared" si="83"/>
        <v>0</v>
      </c>
      <c r="G439" s="559"/>
      <c r="I439" s="187">
        <f t="shared" si="92"/>
        <v>1.9918208100000223</v>
      </c>
      <c r="J439" s="187">
        <f t="shared" si="92"/>
        <v>1.9665746224999836</v>
      </c>
      <c r="K439" s="246" t="str">
        <f t="shared" si="84"/>
        <v>15/05/2021</v>
      </c>
      <c r="L439" s="148" t="str">
        <f t="shared" si="85"/>
        <v>15/04/2020</v>
      </c>
      <c r="M439" s="186">
        <f t="shared" si="86"/>
        <v>6.391439873427521E-5</v>
      </c>
      <c r="N439" s="549">
        <f t="shared" si="91"/>
        <v>395</v>
      </c>
      <c r="O439" s="49">
        <f t="shared" si="87"/>
        <v>338</v>
      </c>
      <c r="P439" s="113">
        <f t="shared" si="88"/>
        <v>57</v>
      </c>
      <c r="Q439" s="549">
        <f t="shared" si="89"/>
        <v>1.9702177432278374</v>
      </c>
      <c r="S439" s="556">
        <f t="shared" si="90"/>
        <v>1.4527822567721627</v>
      </c>
    </row>
    <row r="440" spans="2:19" x14ac:dyDescent="0.35">
      <c r="B440" s="116">
        <v>42647</v>
      </c>
      <c r="C440" s="49">
        <v>3.4620000000000002</v>
      </c>
      <c r="D440" s="570" t="str">
        <f t="shared" si="81"/>
        <v>11/06/2020</v>
      </c>
      <c r="E440" s="113">
        <f t="shared" si="82"/>
        <v>3.6851471594798082</v>
      </c>
      <c r="F440" s="549">
        <f t="shared" si="83"/>
        <v>0</v>
      </c>
      <c r="G440" s="559"/>
      <c r="I440" s="187">
        <f t="shared" si="92"/>
        <v>2.0443428899999949</v>
      </c>
      <c r="J440" s="187">
        <f t="shared" si="92"/>
        <v>2.0019201600000036</v>
      </c>
      <c r="K440" s="246" t="str">
        <f t="shared" si="84"/>
        <v>15/05/2021</v>
      </c>
      <c r="L440" s="148" t="str">
        <f t="shared" si="85"/>
        <v>15/04/2020</v>
      </c>
      <c r="M440" s="186">
        <f t="shared" si="86"/>
        <v>1.0739931645567419E-4</v>
      </c>
      <c r="N440" s="549">
        <f t="shared" si="91"/>
        <v>395</v>
      </c>
      <c r="O440" s="49">
        <f t="shared" si="87"/>
        <v>338</v>
      </c>
      <c r="P440" s="113">
        <f t="shared" si="88"/>
        <v>57</v>
      </c>
      <c r="Q440" s="549">
        <f t="shared" si="89"/>
        <v>2.008041921037977</v>
      </c>
      <c r="S440" s="556">
        <f t="shared" si="90"/>
        <v>1.4539580789620232</v>
      </c>
    </row>
    <row r="441" spans="2:19" x14ac:dyDescent="0.35">
      <c r="B441" s="116">
        <v>42648</v>
      </c>
      <c r="C441" s="49">
        <v>3.4889999999999999</v>
      </c>
      <c r="D441" s="570" t="str">
        <f t="shared" si="81"/>
        <v>11/06/2020</v>
      </c>
      <c r="E441" s="113">
        <f t="shared" si="82"/>
        <v>3.6824093086926761</v>
      </c>
      <c r="F441" s="549">
        <f t="shared" si="83"/>
        <v>0</v>
      </c>
      <c r="G441" s="559"/>
      <c r="I441" s="187">
        <f t="shared" si="92"/>
        <v>2.0867744400000054</v>
      </c>
      <c r="J441" s="187">
        <f t="shared" si="92"/>
        <v>2.0342414399999731</v>
      </c>
      <c r="K441" s="246" t="str">
        <f t="shared" si="84"/>
        <v>15/05/2021</v>
      </c>
      <c r="L441" s="148" t="str">
        <f t="shared" si="85"/>
        <v>15/04/2020</v>
      </c>
      <c r="M441" s="186">
        <f t="shared" si="86"/>
        <v>1.3299493670894269E-4</v>
      </c>
      <c r="N441" s="549">
        <f t="shared" si="91"/>
        <v>395</v>
      </c>
      <c r="O441" s="49">
        <f t="shared" si="87"/>
        <v>338</v>
      </c>
      <c r="P441" s="113">
        <f t="shared" si="88"/>
        <v>57</v>
      </c>
      <c r="Q441" s="549">
        <f t="shared" si="89"/>
        <v>2.0418221513923829</v>
      </c>
      <c r="S441" s="556">
        <f t="shared" si="90"/>
        <v>1.447177848607617</v>
      </c>
    </row>
    <row r="442" spans="2:19" x14ac:dyDescent="0.35">
      <c r="B442" s="116">
        <v>42649</v>
      </c>
      <c r="C442" s="49">
        <v>3.5089999999999999</v>
      </c>
      <c r="D442" s="570" t="str">
        <f t="shared" si="81"/>
        <v>11/06/2020</v>
      </c>
      <c r="E442" s="113">
        <f t="shared" si="82"/>
        <v>3.6796714579055441</v>
      </c>
      <c r="F442" s="549">
        <f t="shared" si="83"/>
        <v>0</v>
      </c>
      <c r="G442" s="559"/>
      <c r="I442" s="187">
        <f t="shared" si="92"/>
        <v>2.1090040099999818</v>
      </c>
      <c r="J442" s="187">
        <f t="shared" si="92"/>
        <v>2.0544448399999693</v>
      </c>
      <c r="K442" s="246" t="str">
        <f t="shared" si="84"/>
        <v>15/05/2021</v>
      </c>
      <c r="L442" s="148" t="str">
        <f t="shared" si="85"/>
        <v>15/04/2020</v>
      </c>
      <c r="M442" s="186">
        <f t="shared" si="86"/>
        <v>1.3812448101268996E-4</v>
      </c>
      <c r="N442" s="549">
        <f t="shared" si="91"/>
        <v>395</v>
      </c>
      <c r="O442" s="49">
        <f t="shared" si="87"/>
        <v>338</v>
      </c>
      <c r="P442" s="113">
        <f t="shared" si="88"/>
        <v>57</v>
      </c>
      <c r="Q442" s="549">
        <f t="shared" si="89"/>
        <v>2.0623179354176928</v>
      </c>
      <c r="S442" s="556">
        <f t="shared" si="90"/>
        <v>1.4466820645823071</v>
      </c>
    </row>
    <row r="443" spans="2:19" x14ac:dyDescent="0.35">
      <c r="B443" s="116">
        <v>42650</v>
      </c>
      <c r="C443" s="49">
        <v>3.5</v>
      </c>
      <c r="D443" s="570" t="str">
        <f t="shared" si="81"/>
        <v>11/06/2020</v>
      </c>
      <c r="E443" s="113">
        <f t="shared" si="82"/>
        <v>3.676933607118412</v>
      </c>
      <c r="F443" s="549">
        <f t="shared" si="83"/>
        <v>0</v>
      </c>
      <c r="G443" s="559"/>
      <c r="I443" s="187">
        <f t="shared" si="92"/>
        <v>2.1009202500000157</v>
      </c>
      <c r="J443" s="187">
        <f t="shared" si="92"/>
        <v>2.0433327224999909</v>
      </c>
      <c r="K443" s="246" t="str">
        <f t="shared" si="84"/>
        <v>15/05/2021</v>
      </c>
      <c r="L443" s="148" t="str">
        <f t="shared" si="85"/>
        <v>15/04/2020</v>
      </c>
      <c r="M443" s="186">
        <f t="shared" si="86"/>
        <v>1.4579120886082234E-4</v>
      </c>
      <c r="N443" s="549">
        <f t="shared" si="91"/>
        <v>395</v>
      </c>
      <c r="O443" s="49">
        <f t="shared" si="87"/>
        <v>338</v>
      </c>
      <c r="P443" s="113">
        <f t="shared" si="88"/>
        <v>57</v>
      </c>
      <c r="Q443" s="549">
        <f t="shared" si="89"/>
        <v>2.0516428214050579</v>
      </c>
      <c r="S443" s="556">
        <f t="shared" si="90"/>
        <v>1.4483571785949421</v>
      </c>
    </row>
    <row r="444" spans="2:19" x14ac:dyDescent="0.35">
      <c r="B444" s="116">
        <v>42653</v>
      </c>
      <c r="C444" s="49">
        <v>3.5129999999999999</v>
      </c>
      <c r="D444" s="570" t="str">
        <f t="shared" si="81"/>
        <v>11/06/2020</v>
      </c>
      <c r="E444" s="113">
        <f t="shared" si="82"/>
        <v>3.6687200547570158</v>
      </c>
      <c r="F444" s="549">
        <f t="shared" si="83"/>
        <v>0</v>
      </c>
      <c r="G444" s="559"/>
      <c r="I444" s="187">
        <f t="shared" si="92"/>
        <v>2.0898056024999834</v>
      </c>
      <c r="J444" s="187">
        <f t="shared" si="92"/>
        <v>2.0281808099999799</v>
      </c>
      <c r="K444" s="246" t="str">
        <f t="shared" si="84"/>
        <v>15/05/2021</v>
      </c>
      <c r="L444" s="148" t="str">
        <f t="shared" si="85"/>
        <v>15/04/2020</v>
      </c>
      <c r="M444" s="186">
        <f t="shared" si="86"/>
        <v>1.5601213291140131E-4</v>
      </c>
      <c r="N444" s="549">
        <f t="shared" si="91"/>
        <v>395</v>
      </c>
      <c r="O444" s="49">
        <f t="shared" si="87"/>
        <v>338</v>
      </c>
      <c r="P444" s="113">
        <f t="shared" si="88"/>
        <v>57</v>
      </c>
      <c r="Q444" s="549">
        <f t="shared" si="89"/>
        <v>2.0370735015759296</v>
      </c>
      <c r="S444" s="556">
        <f t="shared" si="90"/>
        <v>1.4759264984240703</v>
      </c>
    </row>
    <row r="445" spans="2:19" x14ac:dyDescent="0.35">
      <c r="B445" s="116">
        <v>42654</v>
      </c>
      <c r="C445" s="49">
        <v>3.4750000000000001</v>
      </c>
      <c r="D445" s="570" t="str">
        <f t="shared" si="81"/>
        <v>11/06/2020</v>
      </c>
      <c r="E445" s="113">
        <f t="shared" si="82"/>
        <v>3.6659822039698837</v>
      </c>
      <c r="F445" s="549">
        <f t="shared" si="83"/>
        <v>0</v>
      </c>
      <c r="G445" s="559"/>
      <c r="I445" s="187">
        <f t="shared" ref="I445:J464" si="93">IF(I175="","",((1+I175/200)^2-1)*100)</f>
        <v>2.0847536900000074</v>
      </c>
      <c r="J445" s="187">
        <f t="shared" si="93"/>
        <v>2.015050062499979</v>
      </c>
      <c r="K445" s="246" t="str">
        <f t="shared" si="84"/>
        <v>15/05/2021</v>
      </c>
      <c r="L445" s="148" t="str">
        <f t="shared" si="85"/>
        <v>15/04/2020</v>
      </c>
      <c r="M445" s="186">
        <f t="shared" si="86"/>
        <v>1.7646487974690747E-4</v>
      </c>
      <c r="N445" s="549">
        <f t="shared" si="91"/>
        <v>395</v>
      </c>
      <c r="O445" s="49">
        <f t="shared" si="87"/>
        <v>338</v>
      </c>
      <c r="P445" s="113">
        <f t="shared" si="88"/>
        <v>57</v>
      </c>
      <c r="Q445" s="549">
        <f t="shared" si="89"/>
        <v>2.0251085606455526</v>
      </c>
      <c r="S445" s="556">
        <f t="shared" si="90"/>
        <v>1.4498914393544475</v>
      </c>
    </row>
    <row r="446" spans="2:19" x14ac:dyDescent="0.35">
      <c r="B446" s="116">
        <v>42655</v>
      </c>
      <c r="C446" s="49">
        <v>3.52</v>
      </c>
      <c r="D446" s="570" t="str">
        <f t="shared" si="81"/>
        <v>11/06/2020</v>
      </c>
      <c r="E446" s="113">
        <f t="shared" si="82"/>
        <v>3.6632443531827517</v>
      </c>
      <c r="F446" s="549">
        <f t="shared" si="83"/>
        <v>0</v>
      </c>
      <c r="G446" s="559"/>
      <c r="I446" s="187">
        <f t="shared" si="93"/>
        <v>2.0958680624999726</v>
      </c>
      <c r="J446" s="187">
        <f t="shared" si="93"/>
        <v>2.0211103024999844</v>
      </c>
      <c r="K446" s="246" t="str">
        <f t="shared" si="84"/>
        <v>15/05/2021</v>
      </c>
      <c r="L446" s="148" t="str">
        <f t="shared" si="85"/>
        <v>15/04/2020</v>
      </c>
      <c r="M446" s="186">
        <f t="shared" si="86"/>
        <v>1.892601518987044E-4</v>
      </c>
      <c r="N446" s="549">
        <f t="shared" si="91"/>
        <v>395</v>
      </c>
      <c r="O446" s="49">
        <f t="shared" si="87"/>
        <v>338</v>
      </c>
      <c r="P446" s="113">
        <f t="shared" si="88"/>
        <v>57</v>
      </c>
      <c r="Q446" s="549">
        <f t="shared" si="89"/>
        <v>2.0318981311582105</v>
      </c>
      <c r="S446" s="556">
        <f t="shared" si="90"/>
        <v>1.4881018688417895</v>
      </c>
    </row>
    <row r="447" spans="2:19" x14ac:dyDescent="0.35">
      <c r="B447" s="116">
        <v>42656</v>
      </c>
      <c r="C447" s="49">
        <v>3.4859999999999998</v>
      </c>
      <c r="D447" s="570" t="str">
        <f t="shared" si="81"/>
        <v>11/06/2020</v>
      </c>
      <c r="E447" s="113">
        <f t="shared" si="82"/>
        <v>3.6605065023956196</v>
      </c>
      <c r="F447" s="549">
        <f t="shared" si="83"/>
        <v>0</v>
      </c>
      <c r="G447" s="559"/>
      <c r="I447" s="187">
        <f t="shared" si="93"/>
        <v>2.0584857600000062</v>
      </c>
      <c r="J447" s="187">
        <f t="shared" si="93"/>
        <v>1.9887911024999871</v>
      </c>
      <c r="K447" s="246" t="str">
        <f t="shared" si="84"/>
        <v>15/05/2021</v>
      </c>
      <c r="L447" s="148" t="str">
        <f t="shared" si="85"/>
        <v>15/04/2020</v>
      </c>
      <c r="M447" s="186">
        <f t="shared" si="86"/>
        <v>1.7644217088612409E-4</v>
      </c>
      <c r="N447" s="549">
        <f t="shared" si="91"/>
        <v>395</v>
      </c>
      <c r="O447" s="49">
        <f t="shared" si="87"/>
        <v>338</v>
      </c>
      <c r="P447" s="113">
        <f t="shared" si="88"/>
        <v>57</v>
      </c>
      <c r="Q447" s="549">
        <f t="shared" si="89"/>
        <v>1.9988483062404963</v>
      </c>
      <c r="S447" s="556">
        <f t="shared" si="90"/>
        <v>1.4871516937595035</v>
      </c>
    </row>
    <row r="448" spans="2:19" x14ac:dyDescent="0.35">
      <c r="B448" s="116">
        <v>42657</v>
      </c>
      <c r="C448" s="49">
        <v>3.5060000000000002</v>
      </c>
      <c r="D448" s="570" t="str">
        <f t="shared" si="81"/>
        <v>11/06/2020</v>
      </c>
      <c r="E448" s="113">
        <f t="shared" si="82"/>
        <v>3.6577686516084875</v>
      </c>
      <c r="F448" s="549">
        <f t="shared" si="83"/>
        <v>0</v>
      </c>
      <c r="G448" s="559"/>
      <c r="I448" s="187">
        <f t="shared" si="93"/>
        <v>2.0493938024999991</v>
      </c>
      <c r="J448" s="187">
        <f t="shared" si="93"/>
        <v>1.9776825600000159</v>
      </c>
      <c r="K448" s="246" t="str">
        <f t="shared" si="84"/>
        <v>15/05/2021</v>
      </c>
      <c r="L448" s="148" t="str">
        <f t="shared" si="85"/>
        <v>15/04/2020</v>
      </c>
      <c r="M448" s="186">
        <f t="shared" si="86"/>
        <v>1.8154744936704629E-4</v>
      </c>
      <c r="N448" s="549">
        <f t="shared" si="91"/>
        <v>395</v>
      </c>
      <c r="O448" s="49">
        <f t="shared" si="87"/>
        <v>338</v>
      </c>
      <c r="P448" s="113">
        <f t="shared" si="88"/>
        <v>57</v>
      </c>
      <c r="Q448" s="549">
        <f t="shared" si="89"/>
        <v>1.9880307646139375</v>
      </c>
      <c r="S448" s="556">
        <f t="shared" si="90"/>
        <v>1.5179692353860628</v>
      </c>
    </row>
    <row r="449" spans="2:19" x14ac:dyDescent="0.35">
      <c r="B449" s="116">
        <v>42660</v>
      </c>
      <c r="C449" s="49">
        <v>3.5209999999999999</v>
      </c>
      <c r="D449" s="570" t="str">
        <f t="shared" si="81"/>
        <v>11/06/2020</v>
      </c>
      <c r="E449" s="113">
        <f t="shared" si="82"/>
        <v>3.6495550992470909</v>
      </c>
      <c r="F449" s="549">
        <f t="shared" si="83"/>
        <v>0</v>
      </c>
      <c r="G449" s="559"/>
      <c r="I449" s="187">
        <f t="shared" si="93"/>
        <v>2.0786915600000011</v>
      </c>
      <c r="J449" s="187">
        <f t="shared" si="93"/>
        <v>1.9968704225000078</v>
      </c>
      <c r="K449" s="246" t="str">
        <f t="shared" si="84"/>
        <v>15/05/2021</v>
      </c>
      <c r="L449" s="148" t="str">
        <f t="shared" si="85"/>
        <v>15/04/2020</v>
      </c>
      <c r="M449" s="186">
        <f t="shared" si="86"/>
        <v>2.0714212025314764E-4</v>
      </c>
      <c r="N449" s="549">
        <f t="shared" si="91"/>
        <v>395</v>
      </c>
      <c r="O449" s="49">
        <f t="shared" si="87"/>
        <v>338</v>
      </c>
      <c r="P449" s="113">
        <f t="shared" si="88"/>
        <v>57</v>
      </c>
      <c r="Q449" s="549">
        <f t="shared" si="89"/>
        <v>2.0086775233544372</v>
      </c>
      <c r="S449" s="556">
        <f t="shared" si="90"/>
        <v>1.5123224766455627</v>
      </c>
    </row>
    <row r="450" spans="2:19" x14ac:dyDescent="0.35">
      <c r="B450" s="116">
        <v>42661</v>
      </c>
      <c r="C450" s="49">
        <v>3.5739999999999998</v>
      </c>
      <c r="D450" s="570" t="str">
        <f t="shared" si="81"/>
        <v>11/06/2020</v>
      </c>
      <c r="E450" s="113">
        <f t="shared" si="82"/>
        <v>3.6468172484599588</v>
      </c>
      <c r="F450" s="549">
        <f t="shared" si="83"/>
        <v>0</v>
      </c>
      <c r="G450" s="559"/>
      <c r="I450" s="187">
        <f t="shared" si="93"/>
        <v>2.1282042225000186</v>
      </c>
      <c r="J450" s="187">
        <f t="shared" si="93"/>
        <v>2.0514142025000126</v>
      </c>
      <c r="K450" s="246" t="str">
        <f t="shared" si="84"/>
        <v>15/05/2021</v>
      </c>
      <c r="L450" s="148" t="str">
        <f t="shared" si="85"/>
        <v>15/04/2020</v>
      </c>
      <c r="M450" s="186">
        <f t="shared" si="86"/>
        <v>1.9440511392406585E-4</v>
      </c>
      <c r="N450" s="549">
        <f t="shared" si="91"/>
        <v>395</v>
      </c>
      <c r="O450" s="49">
        <f t="shared" si="87"/>
        <v>338</v>
      </c>
      <c r="P450" s="113">
        <f t="shared" si="88"/>
        <v>57</v>
      </c>
      <c r="Q450" s="549">
        <f t="shared" si="89"/>
        <v>2.0624952939936843</v>
      </c>
      <c r="S450" s="556">
        <f t="shared" si="90"/>
        <v>1.5115047060063156</v>
      </c>
    </row>
    <row r="451" spans="2:19" x14ac:dyDescent="0.35">
      <c r="B451" s="116">
        <v>42662</v>
      </c>
      <c r="C451" s="49">
        <v>3.5840000000000001</v>
      </c>
      <c r="D451" s="570" t="str">
        <f t="shared" si="81"/>
        <v>11/06/2020</v>
      </c>
      <c r="E451" s="113">
        <f t="shared" si="82"/>
        <v>3.6440793976728267</v>
      </c>
      <c r="F451" s="549">
        <f t="shared" si="83"/>
        <v>0</v>
      </c>
      <c r="G451" s="559"/>
      <c r="I451" s="187">
        <f t="shared" si="93"/>
        <v>2.1312359999999808</v>
      </c>
      <c r="J451" s="187">
        <f t="shared" si="93"/>
        <v>2.0544448399999693</v>
      </c>
      <c r="K451" s="246" t="str">
        <f t="shared" si="84"/>
        <v>15/05/2021</v>
      </c>
      <c r="L451" s="148" t="str">
        <f t="shared" si="85"/>
        <v>15/04/2020</v>
      </c>
      <c r="M451" s="186">
        <f t="shared" si="86"/>
        <v>1.9440800000002916E-4</v>
      </c>
      <c r="N451" s="549">
        <f t="shared" si="91"/>
        <v>395</v>
      </c>
      <c r="O451" s="49">
        <f t="shared" si="87"/>
        <v>338</v>
      </c>
      <c r="P451" s="113">
        <f t="shared" si="88"/>
        <v>57</v>
      </c>
      <c r="Q451" s="549">
        <f t="shared" si="89"/>
        <v>2.0655260959999708</v>
      </c>
      <c r="S451" s="556">
        <f t="shared" si="90"/>
        <v>1.5184739040000292</v>
      </c>
    </row>
    <row r="452" spans="2:19" x14ac:dyDescent="0.35">
      <c r="B452" s="116">
        <v>42663</v>
      </c>
      <c r="C452" s="49">
        <v>3.5529999999999999</v>
      </c>
      <c r="D452" s="570" t="str">
        <f t="shared" si="81"/>
        <v>11/06/2020</v>
      </c>
      <c r="E452" s="113">
        <f t="shared" si="82"/>
        <v>3.6413415468856947</v>
      </c>
      <c r="F452" s="549">
        <f t="shared" si="83"/>
        <v>0</v>
      </c>
      <c r="G452" s="559"/>
      <c r="I452" s="187">
        <f t="shared" si="93"/>
        <v>2.1100145024999906</v>
      </c>
      <c r="J452" s="187">
        <f t="shared" si="93"/>
        <v>2.0362616899999963</v>
      </c>
      <c r="K452" s="246" t="str">
        <f t="shared" si="84"/>
        <v>15/05/2021</v>
      </c>
      <c r="L452" s="148" t="str">
        <f t="shared" si="85"/>
        <v>15/04/2020</v>
      </c>
      <c r="M452" s="186">
        <f t="shared" si="86"/>
        <v>1.8671598101264357E-4</v>
      </c>
      <c r="N452" s="549">
        <f t="shared" si="91"/>
        <v>395</v>
      </c>
      <c r="O452" s="49">
        <f t="shared" si="87"/>
        <v>338</v>
      </c>
      <c r="P452" s="113">
        <f t="shared" si="88"/>
        <v>57</v>
      </c>
      <c r="Q452" s="549">
        <f t="shared" si="89"/>
        <v>2.0469045009177171</v>
      </c>
      <c r="S452" s="556">
        <f t="shared" si="90"/>
        <v>1.5060954990822828</v>
      </c>
    </row>
    <row r="453" spans="2:19" x14ac:dyDescent="0.35">
      <c r="B453" s="116">
        <v>42664</v>
      </c>
      <c r="C453" s="49">
        <v>3.552</v>
      </c>
      <c r="D453" s="570" t="str">
        <f t="shared" si="81"/>
        <v>11/06/2020</v>
      </c>
      <c r="E453" s="113">
        <f t="shared" si="82"/>
        <v>3.6386036960985626</v>
      </c>
      <c r="F453" s="549">
        <f t="shared" si="83"/>
        <v>0</v>
      </c>
      <c r="G453" s="559"/>
      <c r="I453" s="187">
        <f t="shared" si="93"/>
        <v>2.1079935225000179</v>
      </c>
      <c r="J453" s="187">
        <f t="shared" si="93"/>
        <v>2.0352515624999956</v>
      </c>
      <c r="K453" s="246" t="str">
        <f t="shared" si="84"/>
        <v>15/05/2021</v>
      </c>
      <c r="L453" s="148" t="str">
        <f t="shared" si="85"/>
        <v>15/04/2020</v>
      </c>
      <c r="M453" s="186">
        <f t="shared" si="86"/>
        <v>1.8415686075955016E-4</v>
      </c>
      <c r="N453" s="549">
        <f t="shared" si="91"/>
        <v>395</v>
      </c>
      <c r="O453" s="49">
        <f t="shared" si="87"/>
        <v>338</v>
      </c>
      <c r="P453" s="113">
        <f t="shared" si="88"/>
        <v>57</v>
      </c>
      <c r="Q453" s="549">
        <f t="shared" si="89"/>
        <v>2.0457485035632899</v>
      </c>
      <c r="S453" s="556">
        <f t="shared" si="90"/>
        <v>1.5062514964367102</v>
      </c>
    </row>
    <row r="454" spans="2:19" x14ac:dyDescent="0.35">
      <c r="B454" s="116">
        <v>42667</v>
      </c>
      <c r="C454" s="49" t="s">
        <v>437</v>
      </c>
      <c r="D454" s="570" t="str">
        <f t="shared" si="81"/>
        <v>11/06/2020</v>
      </c>
      <c r="E454" s="113">
        <f t="shared" si="82"/>
        <v>3.6303901437371664</v>
      </c>
      <c r="F454" s="549">
        <f t="shared" si="83"/>
        <v>0</v>
      </c>
      <c r="G454" s="559"/>
      <c r="I454" s="187">
        <f t="shared" si="93"/>
        <v>2.1180986224999865</v>
      </c>
      <c r="J454" s="187">
        <f t="shared" si="93"/>
        <v>2.0392921025000232</v>
      </c>
      <c r="K454" s="246" t="str">
        <f t="shared" si="84"/>
        <v>15/05/2021</v>
      </c>
      <c r="L454" s="148" t="str">
        <f t="shared" si="85"/>
        <v>15/04/2020</v>
      </c>
      <c r="M454" s="186">
        <f t="shared" si="86"/>
        <v>1.9951017721509681E-4</v>
      </c>
      <c r="N454" s="549">
        <f t="shared" si="91"/>
        <v>395</v>
      </c>
      <c r="O454" s="49">
        <f t="shared" si="87"/>
        <v>338</v>
      </c>
      <c r="P454" s="113">
        <f t="shared" si="88"/>
        <v>57</v>
      </c>
      <c r="Q454" s="549">
        <f t="shared" si="89"/>
        <v>2.0506641826012837</v>
      </c>
      <c r="S454" s="556" t="str">
        <f t="shared" si="90"/>
        <v/>
      </c>
    </row>
    <row r="455" spans="2:19" x14ac:dyDescent="0.35">
      <c r="B455" s="116">
        <v>42668</v>
      </c>
      <c r="C455" s="49">
        <v>3.5779999999999998</v>
      </c>
      <c r="D455" s="570" t="str">
        <f t="shared" si="81"/>
        <v>11/06/2020</v>
      </c>
      <c r="E455" s="113">
        <f t="shared" si="82"/>
        <v>3.6276522929500343</v>
      </c>
      <c r="F455" s="549">
        <f t="shared" si="83"/>
        <v>0</v>
      </c>
      <c r="G455" s="559"/>
      <c r="I455" s="187">
        <f t="shared" si="93"/>
        <v>2.116077562499985</v>
      </c>
      <c r="J455" s="187">
        <f t="shared" si="93"/>
        <v>2.0453530624999994</v>
      </c>
      <c r="K455" s="246" t="str">
        <f t="shared" si="84"/>
        <v>15/05/2021</v>
      </c>
      <c r="L455" s="148" t="str">
        <f t="shared" si="85"/>
        <v>15/04/2020</v>
      </c>
      <c r="M455" s="186">
        <f t="shared" si="86"/>
        <v>1.7904936708857126E-4</v>
      </c>
      <c r="N455" s="549">
        <f t="shared" si="91"/>
        <v>395</v>
      </c>
      <c r="O455" s="49">
        <f t="shared" si="87"/>
        <v>338</v>
      </c>
      <c r="P455" s="113">
        <f t="shared" si="88"/>
        <v>57</v>
      </c>
      <c r="Q455" s="549">
        <f t="shared" si="89"/>
        <v>2.055558876424048</v>
      </c>
      <c r="S455" s="556">
        <f t="shared" si="90"/>
        <v>1.5224411235759518</v>
      </c>
    </row>
    <row r="456" spans="2:19" x14ac:dyDescent="0.35">
      <c r="B456" s="116">
        <v>42669</v>
      </c>
      <c r="C456" s="49">
        <v>3.6219999999999999</v>
      </c>
      <c r="D456" s="570" t="str">
        <f t="shared" si="81"/>
        <v>11/06/2020</v>
      </c>
      <c r="E456" s="113">
        <f t="shared" si="82"/>
        <v>3.6249144421629023</v>
      </c>
      <c r="F456" s="549">
        <f t="shared" si="83"/>
        <v>0</v>
      </c>
      <c r="G456" s="559"/>
      <c r="I456" s="187">
        <f t="shared" si="93"/>
        <v>2.1403316025000008</v>
      </c>
      <c r="J456" s="187">
        <f t="shared" si="93"/>
        <v>2.0675781225000245</v>
      </c>
      <c r="K456" s="246" t="str">
        <f t="shared" si="84"/>
        <v>15/05/2021</v>
      </c>
      <c r="L456" s="148" t="str">
        <f t="shared" si="85"/>
        <v>15/04/2020</v>
      </c>
      <c r="M456" s="186">
        <f t="shared" si="86"/>
        <v>1.8418602531639563E-4</v>
      </c>
      <c r="N456" s="549">
        <f t="shared" si="91"/>
        <v>395</v>
      </c>
      <c r="O456" s="49">
        <f t="shared" si="87"/>
        <v>338</v>
      </c>
      <c r="P456" s="113">
        <f t="shared" si="88"/>
        <v>57</v>
      </c>
      <c r="Q456" s="549">
        <f t="shared" si="89"/>
        <v>2.0780767259430593</v>
      </c>
      <c r="S456" s="556">
        <f t="shared" si="90"/>
        <v>1.5439232740569406</v>
      </c>
    </row>
    <row r="457" spans="2:19" x14ac:dyDescent="0.35">
      <c r="B457" s="116">
        <v>42670</v>
      </c>
      <c r="C457" s="49">
        <v>3.6390000000000002</v>
      </c>
      <c r="D457" s="570" t="str">
        <f t="shared" si="81"/>
        <v>11/06/2020</v>
      </c>
      <c r="E457" s="113">
        <f t="shared" si="82"/>
        <v>3.6221765913757702</v>
      </c>
      <c r="F457" s="549">
        <f t="shared" si="83"/>
        <v>0</v>
      </c>
      <c r="G457" s="559"/>
      <c r="I457" s="187">
        <f t="shared" si="93"/>
        <v>2.1706532024999836</v>
      </c>
      <c r="J457" s="187">
        <f t="shared" si="93"/>
        <v>2.0968784899999982</v>
      </c>
      <c r="K457" s="246" t="str">
        <f t="shared" si="84"/>
        <v>15/05/2021</v>
      </c>
      <c r="L457" s="148" t="str">
        <f t="shared" si="85"/>
        <v>15/04/2020</v>
      </c>
      <c r="M457" s="186">
        <f t="shared" si="86"/>
        <v>1.8677142405059611E-4</v>
      </c>
      <c r="N457" s="549">
        <f t="shared" si="91"/>
        <v>395</v>
      </c>
      <c r="O457" s="49">
        <f t="shared" si="87"/>
        <v>338</v>
      </c>
      <c r="P457" s="113">
        <f t="shared" si="88"/>
        <v>57</v>
      </c>
      <c r="Q457" s="549">
        <f t="shared" si="89"/>
        <v>2.1075244611708821</v>
      </c>
      <c r="S457" s="556">
        <f t="shared" si="90"/>
        <v>1.5314755388291181</v>
      </c>
    </row>
    <row r="458" spans="2:19" x14ac:dyDescent="0.35">
      <c r="B458" s="116">
        <v>42671</v>
      </c>
      <c r="C458" s="49">
        <v>3.6470000000000002</v>
      </c>
      <c r="D458" s="570" t="str">
        <f t="shared" si="81"/>
        <v>11/06/2020</v>
      </c>
      <c r="E458" s="113">
        <f t="shared" si="82"/>
        <v>3.6194387405886381</v>
      </c>
      <c r="F458" s="549">
        <f t="shared" si="83"/>
        <v>0</v>
      </c>
      <c r="G458" s="559"/>
      <c r="I458" s="187">
        <f t="shared" si="93"/>
        <v>2.2171550625000203</v>
      </c>
      <c r="J458" s="187">
        <f t="shared" si="93"/>
        <v>2.1342678225000133</v>
      </c>
      <c r="K458" s="246" t="str">
        <f t="shared" si="84"/>
        <v>15/05/2021</v>
      </c>
      <c r="L458" s="148" t="str">
        <f t="shared" si="85"/>
        <v>15/04/2020</v>
      </c>
      <c r="M458" s="186">
        <f t="shared" si="86"/>
        <v>2.0984111392406812E-4</v>
      </c>
      <c r="N458" s="549">
        <f t="shared" si="91"/>
        <v>395</v>
      </c>
      <c r="O458" s="49">
        <f t="shared" si="87"/>
        <v>338</v>
      </c>
      <c r="P458" s="113">
        <f t="shared" si="88"/>
        <v>57</v>
      </c>
      <c r="Q458" s="549">
        <f t="shared" si="89"/>
        <v>2.1462287659936852</v>
      </c>
      <c r="S458" s="556">
        <f t="shared" si="90"/>
        <v>1.5007712340063151</v>
      </c>
    </row>
    <row r="459" spans="2:19" x14ac:dyDescent="0.35">
      <c r="B459" s="116">
        <v>42674</v>
      </c>
      <c r="C459" s="49">
        <v>3.625</v>
      </c>
      <c r="D459" s="570" t="str">
        <f t="shared" si="81"/>
        <v>11/06/2020</v>
      </c>
      <c r="E459" s="113">
        <f t="shared" si="82"/>
        <v>3.6112251882272415</v>
      </c>
      <c r="F459" s="549">
        <f t="shared" si="83"/>
        <v>0</v>
      </c>
      <c r="G459" s="559"/>
      <c r="I459" s="187">
        <f t="shared" si="93"/>
        <v>2.2211992024999905</v>
      </c>
      <c r="J459" s="187">
        <f t="shared" si="93"/>
        <v>2.1362890625000297</v>
      </c>
      <c r="K459" s="246" t="str">
        <f t="shared" si="84"/>
        <v>15/05/2021</v>
      </c>
      <c r="L459" s="148" t="str">
        <f t="shared" si="85"/>
        <v>15/04/2020</v>
      </c>
      <c r="M459" s="186">
        <f t="shared" si="86"/>
        <v>2.1496237974673614E-4</v>
      </c>
      <c r="N459" s="549">
        <f t="shared" si="91"/>
        <v>395</v>
      </c>
      <c r="O459" s="49">
        <f t="shared" si="87"/>
        <v>338</v>
      </c>
      <c r="P459" s="113">
        <f t="shared" si="88"/>
        <v>57</v>
      </c>
      <c r="Q459" s="549">
        <f t="shared" si="89"/>
        <v>2.1485419181455936</v>
      </c>
      <c r="S459" s="556">
        <f t="shared" si="90"/>
        <v>1.4764580818544064</v>
      </c>
    </row>
    <row r="460" spans="2:19" x14ac:dyDescent="0.35">
      <c r="B460" s="116">
        <v>42675</v>
      </c>
      <c r="C460" s="49">
        <v>3.6360000000000001</v>
      </c>
      <c r="D460" s="570" t="str">
        <f t="shared" si="81"/>
        <v>11/06/2020</v>
      </c>
      <c r="E460" s="113">
        <f t="shared" si="82"/>
        <v>3.6084873374401094</v>
      </c>
      <c r="F460" s="549">
        <f t="shared" si="83"/>
        <v>0</v>
      </c>
      <c r="G460" s="559"/>
      <c r="I460" s="187">
        <f t="shared" si="93"/>
        <v>2.2232213025000114</v>
      </c>
      <c r="J460" s="187">
        <f t="shared" si="93"/>
        <v>2.137299689999983</v>
      </c>
      <c r="K460" s="246" t="str">
        <f t="shared" si="84"/>
        <v>15/05/2021</v>
      </c>
      <c r="L460" s="148" t="str">
        <f t="shared" si="85"/>
        <v>15/04/2020</v>
      </c>
      <c r="M460" s="186">
        <f t="shared" si="86"/>
        <v>2.1752306962032503E-4</v>
      </c>
      <c r="N460" s="549">
        <f t="shared" si="91"/>
        <v>395</v>
      </c>
      <c r="O460" s="49">
        <f t="shared" si="87"/>
        <v>338</v>
      </c>
      <c r="P460" s="113">
        <f t="shared" si="88"/>
        <v>57</v>
      </c>
      <c r="Q460" s="549">
        <f t="shared" si="89"/>
        <v>2.1496985049683417</v>
      </c>
      <c r="S460" s="556">
        <f t="shared" si="90"/>
        <v>1.4863014950316584</v>
      </c>
    </row>
    <row r="461" spans="2:19" x14ac:dyDescent="0.35">
      <c r="B461" s="116">
        <v>42676</v>
      </c>
      <c r="C461" s="49">
        <v>3.6739999999999999</v>
      </c>
      <c r="D461" s="570" t="str">
        <f t="shared" si="81"/>
        <v>11/06/2020</v>
      </c>
      <c r="E461" s="113">
        <f t="shared" si="82"/>
        <v>3.6057494866529773</v>
      </c>
      <c r="F461" s="549">
        <f t="shared" si="83"/>
        <v>0</v>
      </c>
      <c r="G461" s="559"/>
      <c r="I461" s="187">
        <f t="shared" si="93"/>
        <v>2.2687238399999865</v>
      </c>
      <c r="J461" s="187">
        <f t="shared" si="93"/>
        <v>2.1827831025000188</v>
      </c>
      <c r="K461" s="246" t="str">
        <f t="shared" si="84"/>
        <v>15/05/2021</v>
      </c>
      <c r="L461" s="148" t="str">
        <f t="shared" si="85"/>
        <v>15/04/2020</v>
      </c>
      <c r="M461" s="186">
        <f t="shared" si="86"/>
        <v>2.1757148734169029E-4</v>
      </c>
      <c r="N461" s="549">
        <f t="shared" si="91"/>
        <v>395</v>
      </c>
      <c r="O461" s="49">
        <f t="shared" si="87"/>
        <v>338</v>
      </c>
      <c r="P461" s="113">
        <f t="shared" si="88"/>
        <v>57</v>
      </c>
      <c r="Q461" s="549">
        <f t="shared" si="89"/>
        <v>2.1951846772784953</v>
      </c>
      <c r="S461" s="556">
        <f t="shared" si="90"/>
        <v>1.4788153227215046</v>
      </c>
    </row>
    <row r="462" spans="2:19" x14ac:dyDescent="0.35">
      <c r="B462" s="116">
        <v>42677</v>
      </c>
      <c r="C462" s="49">
        <v>3.6879999999999997</v>
      </c>
      <c r="D462" s="570" t="str">
        <f t="shared" si="81"/>
        <v>11/06/2020</v>
      </c>
      <c r="E462" s="113">
        <f t="shared" si="82"/>
        <v>3.6030116358658453</v>
      </c>
      <c r="F462" s="549">
        <f t="shared" si="83"/>
        <v>0</v>
      </c>
      <c r="G462" s="559"/>
      <c r="I462" s="187">
        <f t="shared" si="93"/>
        <v>2.2768142399999913</v>
      </c>
      <c r="J462" s="187">
        <f t="shared" si="93"/>
        <v>2.190870102500031</v>
      </c>
      <c r="K462" s="246" t="str">
        <f t="shared" si="84"/>
        <v>15/05/2021</v>
      </c>
      <c r="L462" s="148" t="str">
        <f t="shared" si="85"/>
        <v>15/04/2020</v>
      </c>
      <c r="M462" s="186">
        <f t="shared" si="86"/>
        <v>2.1758009493660842E-4</v>
      </c>
      <c r="N462" s="549">
        <f t="shared" si="91"/>
        <v>395</v>
      </c>
      <c r="O462" s="49">
        <f t="shared" si="87"/>
        <v>338</v>
      </c>
      <c r="P462" s="113">
        <f t="shared" si="88"/>
        <v>57</v>
      </c>
      <c r="Q462" s="549">
        <f t="shared" si="89"/>
        <v>2.2032721679114178</v>
      </c>
      <c r="S462" s="556">
        <f t="shared" si="90"/>
        <v>1.4847278320885819</v>
      </c>
    </row>
    <row r="463" spans="2:19" x14ac:dyDescent="0.35">
      <c r="B463" s="116">
        <v>42678</v>
      </c>
      <c r="C463" s="49">
        <v>3.7119999999999997</v>
      </c>
      <c r="D463" s="570" t="str">
        <f t="shared" si="81"/>
        <v>11/06/2020</v>
      </c>
      <c r="E463" s="113">
        <f t="shared" si="82"/>
        <v>3.6002737850787132</v>
      </c>
      <c r="F463" s="549">
        <f t="shared" si="83"/>
        <v>0</v>
      </c>
      <c r="G463" s="559"/>
      <c r="I463" s="187">
        <f t="shared" si="93"/>
        <v>2.3344676025000233</v>
      </c>
      <c r="J463" s="187">
        <f t="shared" si="93"/>
        <v>2.2414211024999853</v>
      </c>
      <c r="K463" s="246" t="str">
        <f t="shared" si="84"/>
        <v>15/05/2021</v>
      </c>
      <c r="L463" s="148" t="str">
        <f t="shared" si="85"/>
        <v>15/04/2020</v>
      </c>
      <c r="M463" s="186">
        <f t="shared" si="86"/>
        <v>2.3556075949376709E-4</v>
      </c>
      <c r="N463" s="549">
        <f t="shared" si="91"/>
        <v>395</v>
      </c>
      <c r="O463" s="49">
        <f t="shared" si="87"/>
        <v>338</v>
      </c>
      <c r="P463" s="113">
        <f t="shared" si="88"/>
        <v>57</v>
      </c>
      <c r="Q463" s="549">
        <f t="shared" si="89"/>
        <v>2.2548480657911298</v>
      </c>
      <c r="S463" s="556">
        <f t="shared" si="90"/>
        <v>1.4571519342088699</v>
      </c>
    </row>
    <row r="464" spans="2:19" x14ac:dyDescent="0.35">
      <c r="B464" s="116">
        <v>42681</v>
      </c>
      <c r="C464" s="49">
        <v>3.7549999999999999</v>
      </c>
      <c r="D464" s="570" t="str">
        <f t="shared" si="81"/>
        <v>11/06/2020</v>
      </c>
      <c r="E464" s="113">
        <f t="shared" si="82"/>
        <v>3.592060232717317</v>
      </c>
      <c r="F464" s="549">
        <f t="shared" si="83"/>
        <v>0</v>
      </c>
      <c r="G464" s="559"/>
      <c r="I464" s="187">
        <f t="shared" si="93"/>
        <v>2.3567241224999869</v>
      </c>
      <c r="J464" s="187">
        <f t="shared" si="93"/>
        <v>2.2576000624999981</v>
      </c>
      <c r="K464" s="246" t="str">
        <f t="shared" si="84"/>
        <v>15/05/2021</v>
      </c>
      <c r="L464" s="148" t="str">
        <f t="shared" si="85"/>
        <v>15/04/2020</v>
      </c>
      <c r="M464" s="186">
        <f t="shared" si="86"/>
        <v>2.5094698734174367E-4</v>
      </c>
      <c r="N464" s="549">
        <f t="shared" si="91"/>
        <v>395</v>
      </c>
      <c r="O464" s="49">
        <f t="shared" si="87"/>
        <v>338</v>
      </c>
      <c r="P464" s="113">
        <f t="shared" si="88"/>
        <v>57</v>
      </c>
      <c r="Q464" s="549">
        <f t="shared" si="89"/>
        <v>2.2719040407784776</v>
      </c>
      <c r="S464" s="556">
        <f t="shared" si="90"/>
        <v>1.4830959592215223</v>
      </c>
    </row>
    <row r="465" spans="2:19" x14ac:dyDescent="0.35">
      <c r="B465" s="116">
        <v>42682</v>
      </c>
      <c r="C465" s="49">
        <v>3.7909999999999999</v>
      </c>
      <c r="D465" s="570" t="str">
        <f t="shared" si="81"/>
        <v>11/06/2020</v>
      </c>
      <c r="E465" s="113">
        <f t="shared" si="82"/>
        <v>3.5893223819301849</v>
      </c>
      <c r="F465" s="549">
        <f t="shared" si="83"/>
        <v>0</v>
      </c>
      <c r="G465" s="559"/>
      <c r="I465" s="187">
        <f t="shared" ref="I465:J484" si="94">IF(I195="","",((1+I195/200)^2-1)*100)</f>
        <v>2.373924000000005</v>
      </c>
      <c r="J465" s="187">
        <f t="shared" si="94"/>
        <v>2.2687238399999865</v>
      </c>
      <c r="K465" s="246" t="str">
        <f t="shared" si="84"/>
        <v>15/05/2021</v>
      </c>
      <c r="L465" s="148" t="str">
        <f t="shared" si="85"/>
        <v>15/04/2020</v>
      </c>
      <c r="M465" s="186">
        <f t="shared" si="86"/>
        <v>2.663295189873887E-4</v>
      </c>
      <c r="N465" s="549">
        <f t="shared" si="91"/>
        <v>395</v>
      </c>
      <c r="O465" s="49">
        <f t="shared" si="87"/>
        <v>338</v>
      </c>
      <c r="P465" s="113">
        <f t="shared" si="88"/>
        <v>57</v>
      </c>
      <c r="Q465" s="549">
        <f t="shared" si="89"/>
        <v>2.2839046225822677</v>
      </c>
      <c r="S465" s="556">
        <f t="shared" si="90"/>
        <v>1.5070953774177323</v>
      </c>
    </row>
    <row r="466" spans="2:19" x14ac:dyDescent="0.35">
      <c r="B466" s="116">
        <v>42683</v>
      </c>
      <c r="C466" s="49">
        <v>3.9119999999999999</v>
      </c>
      <c r="D466" s="570" t="str">
        <f t="shared" si="81"/>
        <v>11/06/2020</v>
      </c>
      <c r="E466" s="113">
        <f t="shared" si="82"/>
        <v>3.5865845311430529</v>
      </c>
      <c r="F466" s="549">
        <f t="shared" si="83"/>
        <v>0</v>
      </c>
      <c r="G466" s="559"/>
      <c r="I466" s="187">
        <f t="shared" si="94"/>
        <v>2.3071560900000287</v>
      </c>
      <c r="J466" s="187">
        <f t="shared" si="94"/>
        <v>2.2030012025000101</v>
      </c>
      <c r="K466" s="246" t="str">
        <f t="shared" si="84"/>
        <v>15/05/2021</v>
      </c>
      <c r="L466" s="148" t="str">
        <f t="shared" si="85"/>
        <v>15/04/2020</v>
      </c>
      <c r="M466" s="186">
        <f t="shared" si="86"/>
        <v>2.6368325949371814E-4</v>
      </c>
      <c r="N466" s="549">
        <f t="shared" si="91"/>
        <v>395</v>
      </c>
      <c r="O466" s="49">
        <f t="shared" si="87"/>
        <v>338</v>
      </c>
      <c r="P466" s="113">
        <f t="shared" si="88"/>
        <v>57</v>
      </c>
      <c r="Q466" s="549">
        <f t="shared" si="89"/>
        <v>2.2180311482911521</v>
      </c>
      <c r="S466" s="556">
        <f t="shared" si="90"/>
        <v>1.6939688517088478</v>
      </c>
    </row>
    <row r="467" spans="2:19" x14ac:dyDescent="0.35">
      <c r="B467" s="116">
        <v>42684</v>
      </c>
      <c r="C467" s="49">
        <v>3.903</v>
      </c>
      <c r="D467" s="570" t="str">
        <f t="shared" si="81"/>
        <v>11/06/2020</v>
      </c>
      <c r="E467" s="113">
        <f t="shared" si="82"/>
        <v>3.5838466803559208</v>
      </c>
      <c r="F467" s="549">
        <f t="shared" si="83"/>
        <v>0</v>
      </c>
      <c r="G467" s="559"/>
      <c r="I467" s="187">
        <f t="shared" si="94"/>
        <v>2.424520249999973</v>
      </c>
      <c r="J467" s="187">
        <f t="shared" si="94"/>
        <v>2.2859163225000145</v>
      </c>
      <c r="K467" s="246" t="str">
        <f t="shared" si="84"/>
        <v>15/05/2021</v>
      </c>
      <c r="L467" s="148" t="str">
        <f t="shared" si="85"/>
        <v>15/04/2020</v>
      </c>
      <c r="M467" s="186">
        <f t="shared" si="86"/>
        <v>3.5089601898723649E-4</v>
      </c>
      <c r="N467" s="549">
        <f t="shared" si="91"/>
        <v>395</v>
      </c>
      <c r="O467" s="49">
        <f t="shared" si="87"/>
        <v>338</v>
      </c>
      <c r="P467" s="113">
        <f t="shared" si="88"/>
        <v>57</v>
      </c>
      <c r="Q467" s="549">
        <f t="shared" si="89"/>
        <v>2.3059173955822869</v>
      </c>
      <c r="S467" s="556">
        <f t="shared" si="90"/>
        <v>1.5970826044177131</v>
      </c>
    </row>
    <row r="468" spans="2:19" x14ac:dyDescent="0.35">
      <c r="B468" s="116">
        <v>42685</v>
      </c>
      <c r="C468" s="49">
        <v>3.875</v>
      </c>
      <c r="D468" s="570" t="str">
        <f t="shared" si="81"/>
        <v>11/06/2020</v>
      </c>
      <c r="E468" s="113">
        <f t="shared" si="82"/>
        <v>3.5811088295687883</v>
      </c>
      <c r="F468" s="549">
        <f t="shared" si="83"/>
        <v>0</v>
      </c>
      <c r="G468" s="559"/>
      <c r="I468" s="187">
        <f t="shared" si="94"/>
        <v>2.5055002500000256</v>
      </c>
      <c r="J468" s="187">
        <f t="shared" si="94"/>
        <v>2.3476188900000139</v>
      </c>
      <c r="K468" s="246" t="str">
        <f t="shared" si="84"/>
        <v>15/05/2021</v>
      </c>
      <c r="L468" s="148" t="str">
        <f t="shared" si="85"/>
        <v>15/04/2020</v>
      </c>
      <c r="M468" s="186">
        <f t="shared" si="86"/>
        <v>3.9969964556964998E-4</v>
      </c>
      <c r="N468" s="549">
        <f t="shared" si="91"/>
        <v>395</v>
      </c>
      <c r="O468" s="49">
        <f t="shared" si="87"/>
        <v>338</v>
      </c>
      <c r="P468" s="113">
        <f t="shared" si="88"/>
        <v>57</v>
      </c>
      <c r="Q468" s="549">
        <f t="shared" si="89"/>
        <v>2.3704017697974837</v>
      </c>
      <c r="S468" s="556">
        <f t="shared" si="90"/>
        <v>1.5045982302025163</v>
      </c>
    </row>
    <row r="469" spans="2:19" x14ac:dyDescent="0.35">
      <c r="B469" s="116">
        <v>42688</v>
      </c>
      <c r="C469" s="49">
        <v>3.9279999999999999</v>
      </c>
      <c r="D469" s="570" t="str">
        <f t="shared" si="81"/>
        <v>11/06/2020</v>
      </c>
      <c r="E469" s="113">
        <f t="shared" si="82"/>
        <v>3.5728952772073921</v>
      </c>
      <c r="F469" s="549">
        <f t="shared" si="83"/>
        <v>0</v>
      </c>
      <c r="G469" s="559"/>
      <c r="I469" s="187">
        <f t="shared" si="94"/>
        <v>2.548027559999988</v>
      </c>
      <c r="J469" s="187">
        <f t="shared" si="94"/>
        <v>2.3617827600000085</v>
      </c>
      <c r="K469" s="246" t="str">
        <f t="shared" si="84"/>
        <v>15/05/2021</v>
      </c>
      <c r="L469" s="148" t="str">
        <f t="shared" si="85"/>
        <v>15/04/2020</v>
      </c>
      <c r="M469" s="186">
        <f t="shared" si="86"/>
        <v>4.7150582278475812E-4</v>
      </c>
      <c r="N469" s="549">
        <f t="shared" si="91"/>
        <v>395</v>
      </c>
      <c r="O469" s="49">
        <f t="shared" si="87"/>
        <v>338</v>
      </c>
      <c r="P469" s="113">
        <f t="shared" si="88"/>
        <v>57</v>
      </c>
      <c r="Q469" s="549">
        <f t="shared" si="89"/>
        <v>2.3886585918987397</v>
      </c>
      <c r="S469" s="556">
        <f t="shared" si="90"/>
        <v>1.5393414081012602</v>
      </c>
    </row>
    <row r="470" spans="2:19" x14ac:dyDescent="0.35">
      <c r="B470" s="116">
        <v>42689</v>
      </c>
      <c r="C470" s="49">
        <v>3.8420000000000001</v>
      </c>
      <c r="D470" s="570" t="str">
        <f t="shared" si="81"/>
        <v>11/06/2020</v>
      </c>
      <c r="E470" s="113">
        <f t="shared" si="82"/>
        <v>3.57015742642026</v>
      </c>
      <c r="F470" s="549">
        <f t="shared" si="83"/>
        <v>0</v>
      </c>
      <c r="G470" s="559"/>
      <c r="I470" s="187">
        <f t="shared" si="94"/>
        <v>2.5206875624999903</v>
      </c>
      <c r="J470" s="187">
        <f t="shared" si="94"/>
        <v>2.3557124100000326</v>
      </c>
      <c r="K470" s="246" t="str">
        <f t="shared" si="84"/>
        <v>15/05/2021</v>
      </c>
      <c r="L470" s="148" t="str">
        <f t="shared" si="85"/>
        <v>15/04/2020</v>
      </c>
      <c r="M470" s="186">
        <f t="shared" si="86"/>
        <v>4.1765861392394343E-4</v>
      </c>
      <c r="N470" s="549">
        <f t="shared" si="91"/>
        <v>395</v>
      </c>
      <c r="O470" s="49">
        <f t="shared" si="87"/>
        <v>338</v>
      </c>
      <c r="P470" s="113">
        <f t="shared" si="88"/>
        <v>57</v>
      </c>
      <c r="Q470" s="549">
        <f t="shared" si="89"/>
        <v>2.3795189509936976</v>
      </c>
      <c r="S470" s="556">
        <f t="shared" si="90"/>
        <v>1.4624810490063025</v>
      </c>
    </row>
    <row r="471" spans="2:19" x14ac:dyDescent="0.35">
      <c r="B471" s="116">
        <v>42690</v>
      </c>
      <c r="C471" s="49">
        <v>3.86</v>
      </c>
      <c r="D471" s="570" t="str">
        <f t="shared" si="81"/>
        <v>11/06/2020</v>
      </c>
      <c r="E471" s="113">
        <f t="shared" si="82"/>
        <v>3.5674195756331279</v>
      </c>
      <c r="F471" s="549">
        <f t="shared" si="83"/>
        <v>0</v>
      </c>
      <c r="G471" s="559"/>
      <c r="I471" s="187">
        <f t="shared" si="94"/>
        <v>2.5065127025000189</v>
      </c>
      <c r="J471" s="187">
        <f t="shared" si="94"/>
        <v>2.3375024399999944</v>
      </c>
      <c r="K471" s="246" t="str">
        <f t="shared" si="84"/>
        <v>15/05/2021</v>
      </c>
      <c r="L471" s="148" t="str">
        <f t="shared" si="85"/>
        <v>15/04/2020</v>
      </c>
      <c r="M471" s="186">
        <f t="shared" si="86"/>
        <v>4.2787408227854299E-4</v>
      </c>
      <c r="N471" s="549">
        <f t="shared" si="91"/>
        <v>395</v>
      </c>
      <c r="O471" s="49">
        <f t="shared" si="87"/>
        <v>338</v>
      </c>
      <c r="P471" s="113">
        <f t="shared" si="88"/>
        <v>57</v>
      </c>
      <c r="Q471" s="549">
        <f t="shared" si="89"/>
        <v>2.3618912626898716</v>
      </c>
      <c r="S471" s="556">
        <f t="shared" si="90"/>
        <v>1.4981087373101283</v>
      </c>
    </row>
    <row r="472" spans="2:19" x14ac:dyDescent="0.35">
      <c r="B472" s="116">
        <v>42691</v>
      </c>
      <c r="C472" s="49">
        <v>3.855</v>
      </c>
      <c r="D472" s="570" t="str">
        <f t="shared" si="81"/>
        <v>11/06/2020</v>
      </c>
      <c r="E472" s="113">
        <f t="shared" si="82"/>
        <v>3.5646817248459959</v>
      </c>
      <c r="F472" s="549">
        <f t="shared" si="83"/>
        <v>0</v>
      </c>
      <c r="G472" s="559"/>
      <c r="I472" s="187">
        <f t="shared" si="94"/>
        <v>2.4366652100000108</v>
      </c>
      <c r="J472" s="187">
        <f t="shared" si="94"/>
        <v>2.2768142399999913</v>
      </c>
      <c r="K472" s="246" t="str">
        <f t="shared" si="84"/>
        <v>15/05/2021</v>
      </c>
      <c r="L472" s="148" t="str">
        <f t="shared" si="85"/>
        <v>15/04/2020</v>
      </c>
      <c r="M472" s="186">
        <f t="shared" si="86"/>
        <v>4.046860000000493E-4</v>
      </c>
      <c r="N472" s="549">
        <f t="shared" si="91"/>
        <v>395</v>
      </c>
      <c r="O472" s="49">
        <f t="shared" si="87"/>
        <v>338</v>
      </c>
      <c r="P472" s="113">
        <f t="shared" si="88"/>
        <v>57</v>
      </c>
      <c r="Q472" s="549">
        <f t="shared" si="89"/>
        <v>2.2998813419999942</v>
      </c>
      <c r="S472" s="556">
        <f t="shared" si="90"/>
        <v>1.5551186580000058</v>
      </c>
    </row>
    <row r="473" spans="2:19" x14ac:dyDescent="0.35">
      <c r="B473" s="116">
        <v>42692</v>
      </c>
      <c r="C473" s="49">
        <v>3.8890000000000002</v>
      </c>
      <c r="D473" s="570" t="str">
        <f t="shared" si="81"/>
        <v>11/06/2020</v>
      </c>
      <c r="E473" s="113">
        <f t="shared" si="82"/>
        <v>3.5619438740588638</v>
      </c>
      <c r="F473" s="549">
        <f t="shared" si="83"/>
        <v>0</v>
      </c>
      <c r="G473" s="559"/>
      <c r="I473" s="187">
        <f t="shared" si="94"/>
        <v>2.4994256400000303</v>
      </c>
      <c r="J473" s="187">
        <f t="shared" si="94"/>
        <v>2.3344676025000233</v>
      </c>
      <c r="K473" s="246" t="str">
        <f t="shared" si="84"/>
        <v>15/05/2021</v>
      </c>
      <c r="L473" s="148" t="str">
        <f t="shared" si="85"/>
        <v>15/04/2020</v>
      </c>
      <c r="M473" s="186">
        <f t="shared" si="86"/>
        <v>4.1761528481014441E-4</v>
      </c>
      <c r="N473" s="549">
        <f t="shared" si="91"/>
        <v>395</v>
      </c>
      <c r="O473" s="49">
        <f t="shared" si="87"/>
        <v>338</v>
      </c>
      <c r="P473" s="113">
        <f t="shared" si="88"/>
        <v>57</v>
      </c>
      <c r="Q473" s="549">
        <f t="shared" si="89"/>
        <v>2.3582716737342015</v>
      </c>
      <c r="S473" s="556">
        <f t="shared" si="90"/>
        <v>1.5307283262657987</v>
      </c>
    </row>
    <row r="474" spans="2:19" x14ac:dyDescent="0.35">
      <c r="B474" s="116">
        <v>42695</v>
      </c>
      <c r="C474" s="49">
        <v>3.8660000000000001</v>
      </c>
      <c r="D474" s="570" t="str">
        <f t="shared" si="81"/>
        <v>11/06/2020</v>
      </c>
      <c r="E474" s="113">
        <f t="shared" si="82"/>
        <v>3.5537303216974676</v>
      </c>
      <c r="F474" s="549">
        <f t="shared" si="83"/>
        <v>0</v>
      </c>
      <c r="G474" s="559"/>
      <c r="I474" s="187">
        <f t="shared" si="94"/>
        <v>2.4913264400000079</v>
      </c>
      <c r="J474" s="187">
        <f t="shared" si="94"/>
        <v>2.325363359999999</v>
      </c>
      <c r="K474" s="246" t="str">
        <f t="shared" si="84"/>
        <v>15/05/2021</v>
      </c>
      <c r="L474" s="148" t="str">
        <f t="shared" si="85"/>
        <v>15/04/2020</v>
      </c>
      <c r="M474" s="186">
        <f t="shared" si="86"/>
        <v>4.2015969620255424E-4</v>
      </c>
      <c r="N474" s="549">
        <f t="shared" si="91"/>
        <v>395</v>
      </c>
      <c r="O474" s="49">
        <f t="shared" si="87"/>
        <v>338</v>
      </c>
      <c r="P474" s="113">
        <f t="shared" si="88"/>
        <v>57</v>
      </c>
      <c r="Q474" s="549">
        <f t="shared" si="89"/>
        <v>2.3493124626835447</v>
      </c>
      <c r="S474" s="556">
        <f t="shared" si="90"/>
        <v>1.5166875373164554</v>
      </c>
    </row>
    <row r="475" spans="2:19" x14ac:dyDescent="0.35">
      <c r="B475" s="116">
        <v>42696</v>
      </c>
      <c r="C475" s="49">
        <v>3.8479999999999999</v>
      </c>
      <c r="D475" s="570" t="str">
        <f t="shared" si="81"/>
        <v>11/06/2020</v>
      </c>
      <c r="E475" s="113">
        <f t="shared" si="82"/>
        <v>3.5509924709103355</v>
      </c>
      <c r="F475" s="549">
        <f t="shared" si="83"/>
        <v>0</v>
      </c>
      <c r="G475" s="559"/>
      <c r="I475" s="187">
        <f t="shared" si="94"/>
        <v>2.4629817600000159</v>
      </c>
      <c r="J475" s="187">
        <f t="shared" si="94"/>
        <v>2.2990644900000134</v>
      </c>
      <c r="K475" s="246" t="str">
        <f t="shared" si="84"/>
        <v>15/05/2021</v>
      </c>
      <c r="L475" s="148" t="str">
        <f t="shared" si="85"/>
        <v>15/04/2020</v>
      </c>
      <c r="M475" s="186">
        <f t="shared" si="86"/>
        <v>4.1498043037975301E-4</v>
      </c>
      <c r="N475" s="549">
        <f t="shared" si="91"/>
        <v>395</v>
      </c>
      <c r="O475" s="49">
        <f t="shared" si="87"/>
        <v>338</v>
      </c>
      <c r="P475" s="113">
        <f t="shared" si="88"/>
        <v>57</v>
      </c>
      <c r="Q475" s="549">
        <f t="shared" si="89"/>
        <v>2.3227183745316595</v>
      </c>
      <c r="S475" s="556">
        <f t="shared" si="90"/>
        <v>1.5252816254683403</v>
      </c>
    </row>
    <row r="476" spans="2:19" x14ac:dyDescent="0.35">
      <c r="B476" s="116">
        <v>42697</v>
      </c>
      <c r="C476" s="49">
        <v>3.8759999999999999</v>
      </c>
      <c r="D476" s="570" t="str">
        <f t="shared" si="81"/>
        <v>11/06/2020</v>
      </c>
      <c r="E476" s="113">
        <f t="shared" si="82"/>
        <v>3.5482546201232035</v>
      </c>
      <c r="F476" s="549">
        <f t="shared" si="83"/>
        <v>0</v>
      </c>
      <c r="G476" s="559"/>
      <c r="I476" s="187">
        <f t="shared" si="94"/>
        <v>2.5034753599999959</v>
      </c>
      <c r="J476" s="187">
        <f t="shared" si="94"/>
        <v>2.3385140625000078</v>
      </c>
      <c r="K476" s="246" t="str">
        <f t="shared" si="84"/>
        <v>15/05/2021</v>
      </c>
      <c r="L476" s="148" t="str">
        <f t="shared" si="85"/>
        <v>15/04/2020</v>
      </c>
      <c r="M476" s="186">
        <f t="shared" si="86"/>
        <v>4.1762353797465343E-4</v>
      </c>
      <c r="N476" s="549">
        <f t="shared" si="91"/>
        <v>395</v>
      </c>
      <c r="O476" s="49">
        <f t="shared" si="87"/>
        <v>338</v>
      </c>
      <c r="P476" s="113">
        <f t="shared" si="88"/>
        <v>57</v>
      </c>
      <c r="Q476" s="549">
        <f t="shared" si="89"/>
        <v>2.362318604164563</v>
      </c>
      <c r="S476" s="556">
        <f t="shared" si="90"/>
        <v>1.5136813958354369</v>
      </c>
    </row>
    <row r="477" spans="2:19" x14ac:dyDescent="0.35">
      <c r="B477" s="116">
        <v>42698</v>
      </c>
      <c r="C477" s="49">
        <v>3.8940000000000001</v>
      </c>
      <c r="D477" s="570" t="str">
        <f t="shared" ref="D477:D545" si="95">$C$284</f>
        <v>11/06/2020</v>
      </c>
      <c r="E477" s="113">
        <f t="shared" ref="E477:E545" si="96">($C$14-B477)/365.25</f>
        <v>3.5455167693360714</v>
      </c>
      <c r="F477" s="549">
        <f t="shared" ref="F477:F545" si="97">C$14-D477</f>
        <v>0</v>
      </c>
      <c r="G477" s="559"/>
      <c r="I477" s="187">
        <f t="shared" si="94"/>
        <v>2.5520782400000108</v>
      </c>
      <c r="J477" s="187">
        <f t="shared" si="94"/>
        <v>2.3799948900000034</v>
      </c>
      <c r="K477" s="246" t="str">
        <f t="shared" ref="K477:K545" si="98">$I$14</f>
        <v>15/05/2021</v>
      </c>
      <c r="L477" s="148" t="str">
        <f t="shared" ref="L477:L545" si="99">$J$14</f>
        <v>15/04/2020</v>
      </c>
      <c r="M477" s="186">
        <f t="shared" ref="M477:M545" si="100">IF(I477="","",(J477-I477)/($J$14-$I$14))</f>
        <v>4.3565405063293014E-4</v>
      </c>
      <c r="N477" s="549">
        <f t="shared" si="91"/>
        <v>395</v>
      </c>
      <c r="O477" s="49">
        <f t="shared" ref="O477:O545" si="101">K477-D477</f>
        <v>338</v>
      </c>
      <c r="P477" s="113">
        <f t="shared" ref="P477:P545" si="102">D477-L477</f>
        <v>57</v>
      </c>
      <c r="Q477" s="549">
        <f t="shared" ref="Q477:Q545" si="103">IF(I477="","",I477-(O477*M477))</f>
        <v>2.4048271708860804</v>
      </c>
      <c r="S477" s="556">
        <f t="shared" ref="S477:S545" si="104">IFERROR(C477-Q477,"")</f>
        <v>1.4891728291139197</v>
      </c>
    </row>
    <row r="478" spans="2:19" x14ac:dyDescent="0.35">
      <c r="B478" s="116">
        <v>42699</v>
      </c>
      <c r="C478" s="49">
        <v>3.891</v>
      </c>
      <c r="D478" s="570" t="str">
        <f t="shared" si="95"/>
        <v>11/06/2020</v>
      </c>
      <c r="E478" s="113">
        <f t="shared" si="96"/>
        <v>3.5427789185489389</v>
      </c>
      <c r="F478" s="549">
        <f t="shared" si="97"/>
        <v>0</v>
      </c>
      <c r="G478" s="559"/>
      <c r="I478" s="187">
        <f t="shared" si="94"/>
        <v>2.5500528899999875</v>
      </c>
      <c r="J478" s="187">
        <f t="shared" si="94"/>
        <v>2.3769594224999802</v>
      </c>
      <c r="K478" s="246" t="str">
        <f t="shared" si="98"/>
        <v>15/05/2021</v>
      </c>
      <c r="L478" s="148" t="str">
        <f t="shared" si="99"/>
        <v>15/04/2020</v>
      </c>
      <c r="M478" s="186">
        <f t="shared" si="100"/>
        <v>4.3821131012660081E-4</v>
      </c>
      <c r="N478" s="549">
        <f t="shared" ref="N478:N541" si="105">K478-L478</f>
        <v>395</v>
      </c>
      <c r="O478" s="49">
        <f t="shared" si="101"/>
        <v>338</v>
      </c>
      <c r="P478" s="113">
        <f t="shared" si="102"/>
        <v>57</v>
      </c>
      <c r="Q478" s="549">
        <f t="shared" si="103"/>
        <v>2.4019374671771963</v>
      </c>
      <c r="S478" s="556">
        <f t="shared" si="104"/>
        <v>1.4890625328228038</v>
      </c>
    </row>
    <row r="479" spans="2:19" x14ac:dyDescent="0.35">
      <c r="B479" s="116">
        <v>42702</v>
      </c>
      <c r="C479" s="49">
        <v>3.835</v>
      </c>
      <c r="D479" s="570" t="str">
        <f t="shared" si="95"/>
        <v>11/06/2020</v>
      </c>
      <c r="E479" s="113">
        <f t="shared" si="96"/>
        <v>3.5345653661875427</v>
      </c>
      <c r="F479" s="549">
        <f t="shared" si="97"/>
        <v>0</v>
      </c>
      <c r="G479" s="559"/>
      <c r="I479" s="187">
        <f t="shared" si="94"/>
        <v>2.4903140624999986</v>
      </c>
      <c r="J479" s="187">
        <f t="shared" si="94"/>
        <v>2.3263749225000074</v>
      </c>
      <c r="K479" s="246" t="str">
        <f t="shared" si="98"/>
        <v>15/05/2021</v>
      </c>
      <c r="L479" s="148" t="str">
        <f t="shared" si="99"/>
        <v>15/04/2020</v>
      </c>
      <c r="M479" s="186">
        <f t="shared" si="100"/>
        <v>4.1503579746833216E-4</v>
      </c>
      <c r="N479" s="549">
        <f t="shared" si="105"/>
        <v>395</v>
      </c>
      <c r="O479" s="49">
        <f t="shared" si="101"/>
        <v>338</v>
      </c>
      <c r="P479" s="113">
        <f t="shared" si="102"/>
        <v>57</v>
      </c>
      <c r="Q479" s="549">
        <f t="shared" si="103"/>
        <v>2.3500319629557023</v>
      </c>
      <c r="S479" s="556">
        <f t="shared" si="104"/>
        <v>1.4849680370442977</v>
      </c>
    </row>
    <row r="480" spans="2:19" x14ac:dyDescent="0.35">
      <c r="B480" s="116">
        <v>42703</v>
      </c>
      <c r="C480" s="49">
        <v>3.86</v>
      </c>
      <c r="D480" s="570" t="str">
        <f t="shared" si="95"/>
        <v>11/06/2020</v>
      </c>
      <c r="E480" s="113">
        <f t="shared" si="96"/>
        <v>3.5318275154004106</v>
      </c>
      <c r="F480" s="549">
        <f t="shared" si="97"/>
        <v>0</v>
      </c>
      <c r="G480" s="559"/>
      <c r="I480" s="187">
        <f t="shared" si="94"/>
        <v>2.4963884024999938</v>
      </c>
      <c r="J480" s="187">
        <f t="shared" si="94"/>
        <v>2.3344676025000233</v>
      </c>
      <c r="K480" s="246" t="str">
        <f t="shared" si="98"/>
        <v>15/05/2021</v>
      </c>
      <c r="L480" s="148" t="str">
        <f t="shared" si="99"/>
        <v>15/04/2020</v>
      </c>
      <c r="M480" s="186">
        <f t="shared" si="100"/>
        <v>4.0992607594929256E-4</v>
      </c>
      <c r="N480" s="549">
        <f t="shared" si="105"/>
        <v>395</v>
      </c>
      <c r="O480" s="49">
        <f t="shared" si="101"/>
        <v>338</v>
      </c>
      <c r="P480" s="113">
        <f t="shared" si="102"/>
        <v>57</v>
      </c>
      <c r="Q480" s="549">
        <f t="shared" si="103"/>
        <v>2.3578333888291327</v>
      </c>
      <c r="S480" s="556">
        <f t="shared" si="104"/>
        <v>1.5021666111708671</v>
      </c>
    </row>
    <row r="481" spans="2:19" x14ac:dyDescent="0.35">
      <c r="B481" s="116">
        <v>42704</v>
      </c>
      <c r="C481" s="49">
        <v>3.9020000000000001</v>
      </c>
      <c r="D481" s="570" t="str">
        <f t="shared" si="95"/>
        <v>11/06/2020</v>
      </c>
      <c r="E481" s="113">
        <f t="shared" si="96"/>
        <v>3.5290896646132786</v>
      </c>
      <c r="F481" s="549">
        <f t="shared" si="97"/>
        <v>0</v>
      </c>
      <c r="G481" s="559"/>
      <c r="I481" s="187">
        <f t="shared" si="94"/>
        <v>2.5247377025000128</v>
      </c>
      <c r="J481" s="187">
        <f t="shared" si="94"/>
        <v>2.363806249999989</v>
      </c>
      <c r="K481" s="246" t="str">
        <f t="shared" si="98"/>
        <v>15/05/2021</v>
      </c>
      <c r="L481" s="148" t="str">
        <f t="shared" si="99"/>
        <v>15/04/2020</v>
      </c>
      <c r="M481" s="186">
        <f t="shared" si="100"/>
        <v>4.0742139873423756E-4</v>
      </c>
      <c r="N481" s="549">
        <f t="shared" si="105"/>
        <v>395</v>
      </c>
      <c r="O481" s="49">
        <f t="shared" si="101"/>
        <v>338</v>
      </c>
      <c r="P481" s="113">
        <f t="shared" si="102"/>
        <v>57</v>
      </c>
      <c r="Q481" s="549">
        <f t="shared" si="103"/>
        <v>2.3870292697278406</v>
      </c>
      <c r="S481" s="556">
        <f t="shared" si="104"/>
        <v>1.5149707302721596</v>
      </c>
    </row>
    <row r="482" spans="2:19" x14ac:dyDescent="0.35">
      <c r="B482" s="116">
        <v>42705</v>
      </c>
      <c r="C482" s="49">
        <v>3.9329999999999998</v>
      </c>
      <c r="D482" s="570" t="str">
        <f t="shared" si="95"/>
        <v>11/06/2020</v>
      </c>
      <c r="E482" s="113">
        <f t="shared" si="96"/>
        <v>3.5263518138261465</v>
      </c>
      <c r="F482" s="549">
        <f t="shared" si="97"/>
        <v>0</v>
      </c>
      <c r="G482" s="559"/>
      <c r="I482" s="187">
        <f t="shared" si="94"/>
        <v>2.5662562499999986</v>
      </c>
      <c r="J482" s="187">
        <f t="shared" si="94"/>
        <v>2.3982086399999769</v>
      </c>
      <c r="K482" s="246" t="str">
        <f t="shared" si="98"/>
        <v>15/05/2021</v>
      </c>
      <c r="L482" s="148" t="str">
        <f t="shared" si="99"/>
        <v>15/04/2020</v>
      </c>
      <c r="M482" s="186">
        <f t="shared" si="100"/>
        <v>4.2543698734182701E-4</v>
      </c>
      <c r="N482" s="549">
        <f t="shared" si="105"/>
        <v>395</v>
      </c>
      <c r="O482" s="49">
        <f t="shared" si="101"/>
        <v>338</v>
      </c>
      <c r="P482" s="113">
        <f t="shared" si="102"/>
        <v>57</v>
      </c>
      <c r="Q482" s="549">
        <f t="shared" si="103"/>
        <v>2.4224585482784611</v>
      </c>
      <c r="S482" s="556">
        <f t="shared" si="104"/>
        <v>1.5105414517215388</v>
      </c>
    </row>
    <row r="483" spans="2:19" x14ac:dyDescent="0.35">
      <c r="B483" s="116">
        <v>42706</v>
      </c>
      <c r="C483" s="49">
        <v>3.9329999999999998</v>
      </c>
      <c r="D483" s="570" t="str">
        <f t="shared" si="95"/>
        <v>11/06/2020</v>
      </c>
      <c r="E483" s="113">
        <f t="shared" si="96"/>
        <v>3.5236139630390144</v>
      </c>
      <c r="F483" s="549">
        <f t="shared" si="97"/>
        <v>0</v>
      </c>
      <c r="G483" s="559"/>
      <c r="I483" s="187">
        <f t="shared" si="94"/>
        <v>2.5996797224999924</v>
      </c>
      <c r="J483" s="187">
        <f t="shared" si="94"/>
        <v>2.4224961600000094</v>
      </c>
      <c r="K483" s="246" t="str">
        <f t="shared" si="98"/>
        <v>15/05/2021</v>
      </c>
      <c r="L483" s="148" t="str">
        <f t="shared" si="99"/>
        <v>15/04/2020</v>
      </c>
      <c r="M483" s="186">
        <f t="shared" si="100"/>
        <v>4.4856598101261495E-4</v>
      </c>
      <c r="N483" s="549">
        <f t="shared" si="105"/>
        <v>395</v>
      </c>
      <c r="O483" s="49">
        <f t="shared" si="101"/>
        <v>338</v>
      </c>
      <c r="P483" s="113">
        <f t="shared" si="102"/>
        <v>57</v>
      </c>
      <c r="Q483" s="549">
        <f t="shared" si="103"/>
        <v>2.4480644209177287</v>
      </c>
      <c r="S483" s="556">
        <f t="shared" si="104"/>
        <v>1.4849355790822711</v>
      </c>
    </row>
    <row r="484" spans="2:19" x14ac:dyDescent="0.35">
      <c r="B484" s="116">
        <v>42709</v>
      </c>
      <c r="C484" s="49">
        <v>3.9510000000000001</v>
      </c>
      <c r="D484" s="570" t="str">
        <f t="shared" si="95"/>
        <v>11/06/2020</v>
      </c>
      <c r="E484" s="113">
        <f t="shared" si="96"/>
        <v>3.5154004106776182</v>
      </c>
      <c r="F484" s="549">
        <f t="shared" si="97"/>
        <v>0</v>
      </c>
      <c r="G484" s="559"/>
      <c r="I484" s="187">
        <f t="shared" si="94"/>
        <v>2.5692945224999875</v>
      </c>
      <c r="J484" s="187">
        <f t="shared" si="94"/>
        <v>2.3931491024999918</v>
      </c>
      <c r="K484" s="246" t="str">
        <f t="shared" si="98"/>
        <v>15/05/2021</v>
      </c>
      <c r="L484" s="148" t="str">
        <f t="shared" si="99"/>
        <v>15/04/2020</v>
      </c>
      <c r="M484" s="186">
        <f t="shared" si="100"/>
        <v>4.4593777215188777E-4</v>
      </c>
      <c r="N484" s="549">
        <f t="shared" si="105"/>
        <v>395</v>
      </c>
      <c r="O484" s="49">
        <f t="shared" si="101"/>
        <v>338</v>
      </c>
      <c r="P484" s="113">
        <f t="shared" si="102"/>
        <v>57</v>
      </c>
      <c r="Q484" s="549">
        <f t="shared" si="103"/>
        <v>2.4185675555126496</v>
      </c>
      <c r="S484" s="556">
        <f t="shared" si="104"/>
        <v>1.5324324444873505</v>
      </c>
    </row>
    <row r="485" spans="2:19" x14ac:dyDescent="0.35">
      <c r="B485" s="116">
        <v>42710</v>
      </c>
      <c r="C485" s="49">
        <v>3.9470000000000001</v>
      </c>
      <c r="D485" s="570" t="str">
        <f t="shared" si="95"/>
        <v>11/06/2020</v>
      </c>
      <c r="E485" s="113">
        <f t="shared" si="96"/>
        <v>3.5126625598904861</v>
      </c>
      <c r="F485" s="549">
        <f t="shared" si="97"/>
        <v>0</v>
      </c>
      <c r="G485" s="559"/>
      <c r="I485" s="187">
        <f t="shared" ref="I485:J504" si="106">IF(I215="","",((1+I215/200)^2-1)*100)</f>
        <v>2.5834737224999849</v>
      </c>
      <c r="J485" s="187">
        <f t="shared" si="106"/>
        <v>2.4032683025000168</v>
      </c>
      <c r="K485" s="246" t="str">
        <f t="shared" si="98"/>
        <v>15/05/2021</v>
      </c>
      <c r="L485" s="148" t="str">
        <f t="shared" si="99"/>
        <v>15/04/2020</v>
      </c>
      <c r="M485" s="186">
        <f t="shared" si="100"/>
        <v>4.5621625316447616E-4</v>
      </c>
      <c r="N485" s="549">
        <f t="shared" si="105"/>
        <v>395</v>
      </c>
      <c r="O485" s="49">
        <f t="shared" si="101"/>
        <v>338</v>
      </c>
      <c r="P485" s="113">
        <f t="shared" si="102"/>
        <v>57</v>
      </c>
      <c r="Q485" s="549">
        <f t="shared" si="103"/>
        <v>2.4292726289303919</v>
      </c>
      <c r="S485" s="556">
        <f t="shared" si="104"/>
        <v>1.5177273710696082</v>
      </c>
    </row>
    <row r="486" spans="2:19" x14ac:dyDescent="0.35">
      <c r="B486" s="116">
        <v>42711</v>
      </c>
      <c r="C486" s="49">
        <v>3.9290000000000003</v>
      </c>
      <c r="D486" s="570" t="str">
        <f t="shared" si="95"/>
        <v>11/06/2020</v>
      </c>
      <c r="E486" s="113">
        <f t="shared" si="96"/>
        <v>3.5099247091033541</v>
      </c>
      <c r="F486" s="549">
        <f t="shared" si="97"/>
        <v>0</v>
      </c>
      <c r="G486" s="559"/>
      <c r="I486" s="187">
        <f t="shared" si="106"/>
        <v>2.5642307599999858</v>
      </c>
      <c r="J486" s="187">
        <f t="shared" si="106"/>
        <v>2.3850541024999838</v>
      </c>
      <c r="K486" s="246" t="str">
        <f t="shared" si="98"/>
        <v>15/05/2021</v>
      </c>
      <c r="L486" s="148" t="str">
        <f t="shared" si="99"/>
        <v>15/04/2020</v>
      </c>
      <c r="M486" s="186">
        <f t="shared" si="100"/>
        <v>4.5361179113924556E-4</v>
      </c>
      <c r="N486" s="549">
        <f t="shared" si="105"/>
        <v>395</v>
      </c>
      <c r="O486" s="49">
        <f t="shared" si="101"/>
        <v>338</v>
      </c>
      <c r="P486" s="113">
        <f t="shared" si="102"/>
        <v>57</v>
      </c>
      <c r="Q486" s="549">
        <f t="shared" si="103"/>
        <v>2.410909974594921</v>
      </c>
      <c r="S486" s="556">
        <f t="shared" si="104"/>
        <v>1.5180900254050793</v>
      </c>
    </row>
    <row r="487" spans="2:19" x14ac:dyDescent="0.35">
      <c r="B487" s="116">
        <v>42712</v>
      </c>
      <c r="C487" s="49">
        <v>3.9430000000000001</v>
      </c>
      <c r="D487" s="570" t="str">
        <f t="shared" si="95"/>
        <v>11/06/2020</v>
      </c>
      <c r="E487" s="113">
        <f t="shared" si="96"/>
        <v>3.5071868583162216</v>
      </c>
      <c r="F487" s="549">
        <f t="shared" si="97"/>
        <v>0</v>
      </c>
      <c r="G487" s="559"/>
      <c r="I487" s="187">
        <f t="shared" si="106"/>
        <v>2.5287879224999976</v>
      </c>
      <c r="J487" s="187">
        <f t="shared" si="106"/>
        <v>2.3557124100000326</v>
      </c>
      <c r="K487" s="246" t="str">
        <f t="shared" si="98"/>
        <v>15/05/2021</v>
      </c>
      <c r="L487" s="148" t="str">
        <f t="shared" si="99"/>
        <v>15/04/2020</v>
      </c>
      <c r="M487" s="186">
        <f t="shared" si="100"/>
        <v>4.3816585443029113E-4</v>
      </c>
      <c r="N487" s="549">
        <f t="shared" si="105"/>
        <v>395</v>
      </c>
      <c r="O487" s="49">
        <f t="shared" si="101"/>
        <v>338</v>
      </c>
      <c r="P487" s="113">
        <f t="shared" si="102"/>
        <v>57</v>
      </c>
      <c r="Q487" s="549">
        <f t="shared" si="103"/>
        <v>2.3806878637025592</v>
      </c>
      <c r="S487" s="556">
        <f t="shared" si="104"/>
        <v>1.5623121362974408</v>
      </c>
    </row>
    <row r="488" spans="2:19" x14ac:dyDescent="0.35">
      <c r="B488" s="116">
        <v>42713</v>
      </c>
      <c r="C488" s="49">
        <v>3.9809999999999999</v>
      </c>
      <c r="D488" s="570" t="str">
        <f t="shared" si="95"/>
        <v>11/06/2020</v>
      </c>
      <c r="E488" s="113">
        <f t="shared" si="96"/>
        <v>3.5044490075290895</v>
      </c>
      <c r="F488" s="549">
        <f t="shared" si="97"/>
        <v>0</v>
      </c>
      <c r="G488" s="559"/>
      <c r="I488" s="187">
        <f t="shared" si="106"/>
        <v>2.576383999999976</v>
      </c>
      <c r="J488" s="187">
        <f t="shared" si="106"/>
        <v>2.4032683025000168</v>
      </c>
      <c r="K488" s="246" t="str">
        <f t="shared" si="98"/>
        <v>15/05/2021</v>
      </c>
      <c r="L488" s="148" t="str">
        <f t="shared" si="99"/>
        <v>15/04/2020</v>
      </c>
      <c r="M488" s="186">
        <f t="shared" si="100"/>
        <v>4.3826758860749179E-4</v>
      </c>
      <c r="N488" s="549">
        <f t="shared" si="105"/>
        <v>395</v>
      </c>
      <c r="O488" s="49">
        <f t="shared" si="101"/>
        <v>338</v>
      </c>
      <c r="P488" s="113">
        <f t="shared" si="102"/>
        <v>57</v>
      </c>
      <c r="Q488" s="549">
        <f t="shared" si="103"/>
        <v>2.4282495550506438</v>
      </c>
      <c r="S488" s="556">
        <f t="shared" si="104"/>
        <v>1.5527504449493561</v>
      </c>
    </row>
    <row r="489" spans="2:19" x14ac:dyDescent="0.35">
      <c r="B489" s="116">
        <v>42716</v>
      </c>
      <c r="C489" s="49">
        <v>4.008</v>
      </c>
      <c r="D489" s="570" t="str">
        <f t="shared" si="95"/>
        <v>11/06/2020</v>
      </c>
      <c r="E489" s="113">
        <f t="shared" si="96"/>
        <v>3.4962354551676933</v>
      </c>
      <c r="F489" s="549">
        <f t="shared" si="97"/>
        <v>0</v>
      </c>
      <c r="G489" s="559"/>
      <c r="I489" s="187">
        <f t="shared" si="106"/>
        <v>2.5996797224999924</v>
      </c>
      <c r="J489" s="187">
        <f t="shared" si="106"/>
        <v>2.4255323024999775</v>
      </c>
      <c r="K489" s="246" t="str">
        <f t="shared" si="98"/>
        <v>15/05/2021</v>
      </c>
      <c r="L489" s="148" t="str">
        <f t="shared" si="99"/>
        <v>15/04/2020</v>
      </c>
      <c r="M489" s="186">
        <f t="shared" si="100"/>
        <v>4.40879544303835E-4</v>
      </c>
      <c r="N489" s="549">
        <f t="shared" si="105"/>
        <v>395</v>
      </c>
      <c r="O489" s="49">
        <f t="shared" si="101"/>
        <v>338</v>
      </c>
      <c r="P489" s="113">
        <f t="shared" si="102"/>
        <v>57</v>
      </c>
      <c r="Q489" s="549">
        <f t="shared" si="103"/>
        <v>2.4506624365252963</v>
      </c>
      <c r="S489" s="556">
        <f t="shared" si="104"/>
        <v>1.5573375634747038</v>
      </c>
    </row>
    <row r="490" spans="2:19" x14ac:dyDescent="0.35">
      <c r="B490" s="116">
        <v>42717</v>
      </c>
      <c r="C490" s="49">
        <v>4.0019999999999998</v>
      </c>
      <c r="D490" s="570" t="str">
        <f t="shared" si="95"/>
        <v>11/06/2020</v>
      </c>
      <c r="E490" s="113">
        <f t="shared" si="96"/>
        <v>3.4934976043805612</v>
      </c>
      <c r="F490" s="549">
        <f t="shared" si="97"/>
        <v>0</v>
      </c>
      <c r="G490" s="559"/>
      <c r="I490" s="187">
        <f t="shared" si="106"/>
        <v>2.5875251025000212</v>
      </c>
      <c r="J490" s="187">
        <f t="shared" si="106"/>
        <v>2.4143999999999943</v>
      </c>
      <c r="K490" s="246" t="str">
        <f t="shared" si="98"/>
        <v>15/05/2021</v>
      </c>
      <c r="L490" s="148" t="str">
        <f t="shared" si="99"/>
        <v>15/04/2020</v>
      </c>
      <c r="M490" s="186">
        <f t="shared" si="100"/>
        <v>4.3829139873424527E-4</v>
      </c>
      <c r="N490" s="549">
        <f t="shared" si="105"/>
        <v>395</v>
      </c>
      <c r="O490" s="49">
        <f t="shared" si="101"/>
        <v>338</v>
      </c>
      <c r="P490" s="113">
        <f t="shared" si="102"/>
        <v>57</v>
      </c>
      <c r="Q490" s="549">
        <f t="shared" si="103"/>
        <v>2.4393826097278462</v>
      </c>
      <c r="S490" s="556">
        <f t="shared" si="104"/>
        <v>1.5626173902721536</v>
      </c>
    </row>
    <row r="491" spans="2:19" x14ac:dyDescent="0.35">
      <c r="B491" s="116">
        <v>42718</v>
      </c>
      <c r="C491" s="49">
        <v>4.0650000000000004</v>
      </c>
      <c r="D491" s="570" t="str">
        <f t="shared" si="95"/>
        <v>11/06/2020</v>
      </c>
      <c r="E491" s="113">
        <f t="shared" si="96"/>
        <v>3.4907597535934292</v>
      </c>
      <c r="F491" s="549">
        <f t="shared" si="97"/>
        <v>0</v>
      </c>
      <c r="G491" s="559"/>
      <c r="I491" s="187">
        <f t="shared" si="106"/>
        <v>2.5794224224999995</v>
      </c>
      <c r="J491" s="187">
        <f t="shared" si="106"/>
        <v>2.4093400625000205</v>
      </c>
      <c r="K491" s="246" t="str">
        <f t="shared" si="98"/>
        <v>15/05/2021</v>
      </c>
      <c r="L491" s="148" t="str">
        <f t="shared" si="99"/>
        <v>15/04/2020</v>
      </c>
      <c r="M491" s="186">
        <f t="shared" si="100"/>
        <v>4.3058825316450382E-4</v>
      </c>
      <c r="N491" s="549">
        <f t="shared" si="105"/>
        <v>395</v>
      </c>
      <c r="O491" s="49">
        <f t="shared" si="101"/>
        <v>338</v>
      </c>
      <c r="P491" s="113">
        <f t="shared" si="102"/>
        <v>57</v>
      </c>
      <c r="Q491" s="549">
        <f t="shared" si="103"/>
        <v>2.433883592930397</v>
      </c>
      <c r="S491" s="556">
        <f t="shared" si="104"/>
        <v>1.6311164070696034</v>
      </c>
    </row>
    <row r="492" spans="2:19" x14ac:dyDescent="0.35">
      <c r="B492" s="116">
        <v>42719</v>
      </c>
      <c r="C492" s="49">
        <v>4.1139999999999999</v>
      </c>
      <c r="D492" s="570" t="str">
        <f t="shared" si="95"/>
        <v>11/06/2020</v>
      </c>
      <c r="E492" s="113">
        <f t="shared" si="96"/>
        <v>3.4880219028062971</v>
      </c>
      <c r="F492" s="549">
        <f t="shared" si="97"/>
        <v>0</v>
      </c>
      <c r="G492" s="559"/>
      <c r="I492" s="187">
        <f t="shared" si="106"/>
        <v>2.6685695025000067</v>
      </c>
      <c r="J492" s="187">
        <f t="shared" si="106"/>
        <v>2.4943636024999938</v>
      </c>
      <c r="K492" s="246" t="str">
        <f t="shared" si="98"/>
        <v>15/05/2021</v>
      </c>
      <c r="L492" s="148" t="str">
        <f t="shared" si="99"/>
        <v>15/04/2020</v>
      </c>
      <c r="M492" s="186">
        <f t="shared" si="100"/>
        <v>4.410275949367415E-4</v>
      </c>
      <c r="N492" s="549">
        <f t="shared" si="105"/>
        <v>395</v>
      </c>
      <c r="O492" s="49">
        <f t="shared" si="101"/>
        <v>338</v>
      </c>
      <c r="P492" s="113">
        <f t="shared" si="102"/>
        <v>57</v>
      </c>
      <c r="Q492" s="549">
        <f t="shared" si="103"/>
        <v>2.5195021754113882</v>
      </c>
      <c r="S492" s="556">
        <f t="shared" si="104"/>
        <v>1.5944978245886117</v>
      </c>
    </row>
    <row r="493" spans="2:19" x14ac:dyDescent="0.35">
      <c r="B493" s="116">
        <v>42720</v>
      </c>
      <c r="C493" s="49">
        <v>4.0670000000000002</v>
      </c>
      <c r="D493" s="570" t="str">
        <f t="shared" si="95"/>
        <v>11/06/2020</v>
      </c>
      <c r="E493" s="113">
        <f t="shared" si="96"/>
        <v>3.485284052019165</v>
      </c>
      <c r="F493" s="549">
        <f t="shared" si="97"/>
        <v>0</v>
      </c>
      <c r="G493" s="559"/>
      <c r="I493" s="187">
        <f t="shared" si="106"/>
        <v>2.6847822225000151</v>
      </c>
      <c r="J493" s="187">
        <f t="shared" si="106"/>
        <v>2.5034753599999959</v>
      </c>
      <c r="K493" s="246" t="str">
        <f t="shared" si="98"/>
        <v>15/05/2021</v>
      </c>
      <c r="L493" s="148" t="str">
        <f t="shared" si="99"/>
        <v>15/04/2020</v>
      </c>
      <c r="M493" s="186">
        <f t="shared" si="100"/>
        <v>4.5900471518992188E-4</v>
      </c>
      <c r="N493" s="549">
        <f t="shared" si="105"/>
        <v>395</v>
      </c>
      <c r="O493" s="49">
        <f t="shared" si="101"/>
        <v>338</v>
      </c>
      <c r="P493" s="113">
        <f t="shared" si="102"/>
        <v>57</v>
      </c>
      <c r="Q493" s="549">
        <f t="shared" si="103"/>
        <v>2.5296386287658215</v>
      </c>
      <c r="S493" s="556">
        <f t="shared" si="104"/>
        <v>1.5373613712341787</v>
      </c>
    </row>
    <row r="494" spans="2:19" x14ac:dyDescent="0.35">
      <c r="B494" s="116">
        <v>42723</v>
      </c>
      <c r="C494" s="49">
        <v>4.0759999999999996</v>
      </c>
      <c r="D494" s="570" t="str">
        <f t="shared" si="95"/>
        <v>11/06/2020</v>
      </c>
      <c r="E494" s="113">
        <f t="shared" si="96"/>
        <v>3.4770704996577688</v>
      </c>
      <c r="F494" s="549">
        <f t="shared" si="97"/>
        <v>0</v>
      </c>
      <c r="G494" s="559"/>
      <c r="I494" s="187">
        <f t="shared" si="106"/>
        <v>2.7324144900000125</v>
      </c>
      <c r="J494" s="187">
        <f t="shared" si="106"/>
        <v>2.5389138224999996</v>
      </c>
      <c r="K494" s="246" t="str">
        <f t="shared" si="98"/>
        <v>15/05/2021</v>
      </c>
      <c r="L494" s="148" t="str">
        <f t="shared" si="99"/>
        <v>15/04/2020</v>
      </c>
      <c r="M494" s="186">
        <f t="shared" si="100"/>
        <v>4.8987510759496914E-4</v>
      </c>
      <c r="N494" s="549">
        <f t="shared" si="105"/>
        <v>395</v>
      </c>
      <c r="O494" s="49">
        <f t="shared" si="101"/>
        <v>338</v>
      </c>
      <c r="P494" s="113">
        <f t="shared" si="102"/>
        <v>57</v>
      </c>
      <c r="Q494" s="549">
        <f t="shared" si="103"/>
        <v>2.5668367036329127</v>
      </c>
      <c r="S494" s="556">
        <f t="shared" si="104"/>
        <v>1.5091632963670869</v>
      </c>
    </row>
    <row r="495" spans="2:19" x14ac:dyDescent="0.35">
      <c r="B495" s="116">
        <v>42724</v>
      </c>
      <c r="C495" s="49">
        <v>4.0860000000000003</v>
      </c>
      <c r="D495" s="570" t="str">
        <f t="shared" si="95"/>
        <v>11/06/2020</v>
      </c>
      <c r="E495" s="113">
        <f t="shared" si="96"/>
        <v>3.4743326488706368</v>
      </c>
      <c r="F495" s="549">
        <f t="shared" si="97"/>
        <v>0</v>
      </c>
      <c r="G495" s="559"/>
      <c r="I495" s="187">
        <f t="shared" si="106"/>
        <v>2.7395096025000232</v>
      </c>
      <c r="J495" s="187">
        <f t="shared" si="106"/>
        <v>2.5409390625000139</v>
      </c>
      <c r="K495" s="246" t="str">
        <f t="shared" si="98"/>
        <v>15/05/2021</v>
      </c>
      <c r="L495" s="148" t="str">
        <f t="shared" si="99"/>
        <v>15/04/2020</v>
      </c>
      <c r="M495" s="186">
        <f t="shared" si="100"/>
        <v>5.0271022784812477E-4</v>
      </c>
      <c r="N495" s="549">
        <f t="shared" si="105"/>
        <v>395</v>
      </c>
      <c r="O495" s="49">
        <f t="shared" si="101"/>
        <v>338</v>
      </c>
      <c r="P495" s="113">
        <f t="shared" si="102"/>
        <v>57</v>
      </c>
      <c r="Q495" s="549">
        <f t="shared" si="103"/>
        <v>2.5695935454873569</v>
      </c>
      <c r="S495" s="556">
        <f t="shared" si="104"/>
        <v>1.5164064545126434</v>
      </c>
    </row>
    <row r="496" spans="2:19" x14ac:dyDescent="0.35">
      <c r="B496" s="116">
        <v>42725</v>
      </c>
      <c r="C496" s="49">
        <v>4.1280000000000001</v>
      </c>
      <c r="D496" s="570" t="str">
        <f t="shared" si="95"/>
        <v>11/06/2020</v>
      </c>
      <c r="E496" s="113">
        <f t="shared" si="96"/>
        <v>3.4715947980835042</v>
      </c>
      <c r="F496" s="549">
        <f t="shared" si="97"/>
        <v>0</v>
      </c>
      <c r="G496" s="559"/>
      <c r="I496" s="187">
        <f t="shared" si="106"/>
        <v>2.7719475225000068</v>
      </c>
      <c r="J496" s="187">
        <f t="shared" si="106"/>
        <v>2.5692945224999875</v>
      </c>
      <c r="K496" s="246" t="str">
        <f t="shared" si="98"/>
        <v>15/05/2021</v>
      </c>
      <c r="L496" s="148" t="str">
        <f t="shared" si="99"/>
        <v>15/04/2020</v>
      </c>
      <c r="M496" s="186">
        <f t="shared" si="100"/>
        <v>5.1304556962030205E-4</v>
      </c>
      <c r="N496" s="549">
        <f t="shared" si="105"/>
        <v>395</v>
      </c>
      <c r="O496" s="49">
        <f t="shared" si="101"/>
        <v>338</v>
      </c>
      <c r="P496" s="113">
        <f t="shared" si="102"/>
        <v>57</v>
      </c>
      <c r="Q496" s="549">
        <f t="shared" si="103"/>
        <v>2.5985381199683446</v>
      </c>
      <c r="S496" s="556">
        <f t="shared" si="104"/>
        <v>1.5294618800316555</v>
      </c>
    </row>
    <row r="497" spans="2:19" x14ac:dyDescent="0.35">
      <c r="B497" s="116">
        <v>42726</v>
      </c>
      <c r="C497" s="49">
        <v>4.181</v>
      </c>
      <c r="D497" s="570" t="str">
        <f t="shared" si="95"/>
        <v>11/06/2020</v>
      </c>
      <c r="E497" s="113">
        <f t="shared" si="96"/>
        <v>3.4688569472963722</v>
      </c>
      <c r="F497" s="549">
        <f t="shared" si="97"/>
        <v>0</v>
      </c>
      <c r="G497" s="559"/>
      <c r="I497" s="187">
        <f t="shared" si="106"/>
        <v>2.7810716100000299</v>
      </c>
      <c r="J497" s="187">
        <f t="shared" si="106"/>
        <v>2.5814480625000247</v>
      </c>
      <c r="K497" s="246" t="str">
        <f t="shared" si="98"/>
        <v>15/05/2021</v>
      </c>
      <c r="L497" s="148" t="str">
        <f t="shared" si="99"/>
        <v>15/04/2020</v>
      </c>
      <c r="M497" s="186">
        <f t="shared" si="100"/>
        <v>5.0537606962026635E-4</v>
      </c>
      <c r="N497" s="549">
        <f t="shared" si="105"/>
        <v>395</v>
      </c>
      <c r="O497" s="49">
        <f t="shared" si="101"/>
        <v>338</v>
      </c>
      <c r="P497" s="113">
        <f t="shared" si="102"/>
        <v>57</v>
      </c>
      <c r="Q497" s="549">
        <f t="shared" si="103"/>
        <v>2.6102544984683798</v>
      </c>
      <c r="S497" s="556">
        <f t="shared" si="104"/>
        <v>1.5707455015316203</v>
      </c>
    </row>
    <row r="498" spans="2:19" x14ac:dyDescent="0.35">
      <c r="B498" s="116">
        <v>42727</v>
      </c>
      <c r="C498" s="49">
        <v>4.1879999999999997</v>
      </c>
      <c r="D498" s="570" t="str">
        <f t="shared" si="95"/>
        <v>11/06/2020</v>
      </c>
      <c r="E498" s="113">
        <f t="shared" si="96"/>
        <v>3.4661190965092401</v>
      </c>
      <c r="F498" s="549">
        <f t="shared" si="97"/>
        <v>0</v>
      </c>
      <c r="G498" s="559"/>
      <c r="I498" s="187">
        <f t="shared" si="106"/>
        <v>2.8307543024999937</v>
      </c>
      <c r="J498" s="187">
        <f t="shared" si="106"/>
        <v>2.6270302499999953</v>
      </c>
      <c r="K498" s="246" t="str">
        <f t="shared" si="98"/>
        <v>15/05/2021</v>
      </c>
      <c r="L498" s="148" t="str">
        <f t="shared" si="99"/>
        <v>15/04/2020</v>
      </c>
      <c r="M498" s="186">
        <f t="shared" si="100"/>
        <v>5.157570949367047E-4</v>
      </c>
      <c r="N498" s="549">
        <f t="shared" si="105"/>
        <v>395</v>
      </c>
      <c r="O498" s="49">
        <f t="shared" si="101"/>
        <v>338</v>
      </c>
      <c r="P498" s="113">
        <f t="shared" si="102"/>
        <v>57</v>
      </c>
      <c r="Q498" s="549">
        <f t="shared" si="103"/>
        <v>2.6564284044113875</v>
      </c>
      <c r="S498" s="556">
        <f t="shared" si="104"/>
        <v>1.5315715955886122</v>
      </c>
    </row>
    <row r="499" spans="2:19" x14ac:dyDescent="0.35">
      <c r="B499" s="116">
        <v>42730</v>
      </c>
      <c r="C499" s="49" t="s">
        <v>437</v>
      </c>
      <c r="D499" s="570" t="str">
        <f t="shared" si="95"/>
        <v>11/06/2020</v>
      </c>
      <c r="E499" s="113">
        <f t="shared" si="96"/>
        <v>3.4579055441478439</v>
      </c>
      <c r="F499" s="549">
        <f t="shared" si="97"/>
        <v>0</v>
      </c>
      <c r="G499" s="559"/>
      <c r="I499" s="187" t="str">
        <f t="shared" si="106"/>
        <v/>
      </c>
      <c r="J499" s="187" t="str">
        <f t="shared" si="106"/>
        <v/>
      </c>
      <c r="K499" s="246" t="str">
        <f t="shared" si="98"/>
        <v>15/05/2021</v>
      </c>
      <c r="L499" s="148" t="str">
        <f t="shared" si="99"/>
        <v>15/04/2020</v>
      </c>
      <c r="M499" s="186" t="str">
        <f t="shared" si="100"/>
        <v/>
      </c>
      <c r="N499" s="549">
        <f t="shared" si="105"/>
        <v>395</v>
      </c>
      <c r="O499" s="49">
        <f t="shared" si="101"/>
        <v>338</v>
      </c>
      <c r="P499" s="113">
        <f t="shared" si="102"/>
        <v>57</v>
      </c>
      <c r="Q499" s="549" t="str">
        <f t="shared" si="103"/>
        <v/>
      </c>
      <c r="S499" s="556" t="str">
        <f t="shared" si="104"/>
        <v/>
      </c>
    </row>
    <row r="500" spans="2:19" x14ac:dyDescent="0.35">
      <c r="B500" s="116">
        <v>42731</v>
      </c>
      <c r="C500" s="49" t="s">
        <v>437</v>
      </c>
      <c r="D500" s="570" t="str">
        <f t="shared" si="95"/>
        <v>11/06/2020</v>
      </c>
      <c r="E500" s="113">
        <f t="shared" si="96"/>
        <v>3.4551676933607118</v>
      </c>
      <c r="F500" s="549">
        <f t="shared" si="97"/>
        <v>0</v>
      </c>
      <c r="G500" s="559"/>
      <c r="I500" s="187" t="str">
        <f t="shared" si="106"/>
        <v/>
      </c>
      <c r="J500" s="187" t="str">
        <f t="shared" si="106"/>
        <v/>
      </c>
      <c r="K500" s="246" t="str">
        <f t="shared" si="98"/>
        <v>15/05/2021</v>
      </c>
      <c r="L500" s="148" t="str">
        <f t="shared" si="99"/>
        <v>15/04/2020</v>
      </c>
      <c r="M500" s="186" t="str">
        <f t="shared" si="100"/>
        <v/>
      </c>
      <c r="N500" s="549">
        <f t="shared" si="105"/>
        <v>395</v>
      </c>
      <c r="O500" s="49">
        <f t="shared" si="101"/>
        <v>338</v>
      </c>
      <c r="P500" s="113">
        <f t="shared" si="102"/>
        <v>57</v>
      </c>
      <c r="Q500" s="549" t="str">
        <f t="shared" si="103"/>
        <v/>
      </c>
      <c r="S500" s="556" t="str">
        <f t="shared" si="104"/>
        <v/>
      </c>
    </row>
    <row r="501" spans="2:19" x14ac:dyDescent="0.35">
      <c r="B501" s="116">
        <v>42732</v>
      </c>
      <c r="C501" s="49">
        <v>4.2030000000000003</v>
      </c>
      <c r="D501" s="570" t="str">
        <f t="shared" si="95"/>
        <v>11/06/2020</v>
      </c>
      <c r="E501" s="113">
        <f t="shared" si="96"/>
        <v>3.4524298425735798</v>
      </c>
      <c r="F501" s="549">
        <f t="shared" si="97"/>
        <v>0</v>
      </c>
      <c r="G501" s="559"/>
      <c r="I501" s="187">
        <f t="shared" si="106"/>
        <v>2.8337964899999957</v>
      </c>
      <c r="J501" s="187">
        <f t="shared" si="106"/>
        <v>2.6391872099999825</v>
      </c>
      <c r="K501" s="246" t="str">
        <f t="shared" si="98"/>
        <v>15/05/2021</v>
      </c>
      <c r="L501" s="148" t="str">
        <f t="shared" si="99"/>
        <v>15/04/2020</v>
      </c>
      <c r="M501" s="186">
        <f t="shared" si="100"/>
        <v>4.9268172151902077E-4</v>
      </c>
      <c r="N501" s="549">
        <f t="shared" si="105"/>
        <v>395</v>
      </c>
      <c r="O501" s="49">
        <f t="shared" si="101"/>
        <v>338</v>
      </c>
      <c r="P501" s="113">
        <f t="shared" si="102"/>
        <v>57</v>
      </c>
      <c r="Q501" s="549">
        <f t="shared" si="103"/>
        <v>2.6672700681265669</v>
      </c>
      <c r="S501" s="556">
        <f t="shared" si="104"/>
        <v>1.5357299318734334</v>
      </c>
    </row>
    <row r="502" spans="2:19" x14ac:dyDescent="0.35">
      <c r="B502" s="116">
        <v>42733</v>
      </c>
      <c r="C502" s="49">
        <v>4.1550000000000002</v>
      </c>
      <c r="D502" s="570" t="str">
        <f t="shared" si="95"/>
        <v>11/06/2020</v>
      </c>
      <c r="E502" s="113">
        <f t="shared" si="96"/>
        <v>3.4496919917864477</v>
      </c>
      <c r="F502" s="549">
        <f t="shared" si="97"/>
        <v>0</v>
      </c>
      <c r="G502" s="559"/>
      <c r="I502" s="187">
        <f t="shared" si="106"/>
        <v>2.754714239999978</v>
      </c>
      <c r="J502" s="187">
        <f t="shared" si="106"/>
        <v>2.5611925625000254</v>
      </c>
      <c r="K502" s="246" t="str">
        <f t="shared" si="98"/>
        <v>15/05/2021</v>
      </c>
      <c r="L502" s="148" t="str">
        <f t="shared" si="99"/>
        <v>15/04/2020</v>
      </c>
      <c r="M502" s="186">
        <f t="shared" si="100"/>
        <v>4.8992829746823455E-4</v>
      </c>
      <c r="N502" s="549">
        <f t="shared" si="105"/>
        <v>395</v>
      </c>
      <c r="O502" s="49">
        <f t="shared" si="101"/>
        <v>338</v>
      </c>
      <c r="P502" s="113">
        <f t="shared" si="102"/>
        <v>57</v>
      </c>
      <c r="Q502" s="549">
        <f t="shared" si="103"/>
        <v>2.5891184754557148</v>
      </c>
      <c r="S502" s="556">
        <f t="shared" si="104"/>
        <v>1.5658815245442854</v>
      </c>
    </row>
    <row r="503" spans="2:19" x14ac:dyDescent="0.35">
      <c r="B503" s="116">
        <v>42734</v>
      </c>
      <c r="C503" s="49">
        <v>4.1379999999999999</v>
      </c>
      <c r="D503" s="570" t="str">
        <f t="shared" si="95"/>
        <v>11/06/2020</v>
      </c>
      <c r="E503" s="113">
        <f t="shared" si="96"/>
        <v>3.4469541409993156</v>
      </c>
      <c r="F503" s="549">
        <f t="shared" si="97"/>
        <v>0</v>
      </c>
      <c r="G503" s="559"/>
      <c r="I503" s="187">
        <f t="shared" si="106"/>
        <v>2.7182250000000074</v>
      </c>
      <c r="J503" s="187">
        <f t="shared" si="106"/>
        <v>2.5196750400000134</v>
      </c>
      <c r="K503" s="246" t="str">
        <f t="shared" si="98"/>
        <v>15/05/2021</v>
      </c>
      <c r="L503" s="148" t="str">
        <f t="shared" si="99"/>
        <v>15/04/2020</v>
      </c>
      <c r="M503" s="186">
        <f t="shared" si="100"/>
        <v>5.0265812658226335E-4</v>
      </c>
      <c r="N503" s="549">
        <f t="shared" si="105"/>
        <v>395</v>
      </c>
      <c r="O503" s="49">
        <f t="shared" si="101"/>
        <v>338</v>
      </c>
      <c r="P503" s="113">
        <f t="shared" si="102"/>
        <v>57</v>
      </c>
      <c r="Q503" s="549">
        <f t="shared" si="103"/>
        <v>2.5483265532152024</v>
      </c>
      <c r="S503" s="556">
        <f t="shared" si="104"/>
        <v>1.5896734467847975</v>
      </c>
    </row>
    <row r="504" spans="2:19" x14ac:dyDescent="0.35">
      <c r="B504" s="116">
        <v>42737</v>
      </c>
      <c r="C504" s="49" t="s">
        <v>437</v>
      </c>
      <c r="D504" s="570" t="str">
        <f t="shared" si="95"/>
        <v>11/06/2020</v>
      </c>
      <c r="E504" s="113">
        <f t="shared" si="96"/>
        <v>3.4387405886379194</v>
      </c>
      <c r="F504" s="549">
        <f t="shared" si="97"/>
        <v>0</v>
      </c>
      <c r="G504" s="559"/>
      <c r="I504" s="187" t="str">
        <f t="shared" si="106"/>
        <v/>
      </c>
      <c r="J504" s="187" t="str">
        <f t="shared" si="106"/>
        <v/>
      </c>
      <c r="K504" s="246" t="str">
        <f t="shared" si="98"/>
        <v>15/05/2021</v>
      </c>
      <c r="L504" s="148" t="str">
        <f t="shared" si="99"/>
        <v>15/04/2020</v>
      </c>
      <c r="M504" s="186" t="str">
        <f t="shared" si="100"/>
        <v/>
      </c>
      <c r="N504" s="549">
        <f t="shared" si="105"/>
        <v>395</v>
      </c>
      <c r="O504" s="49">
        <f t="shared" si="101"/>
        <v>338</v>
      </c>
      <c r="P504" s="113">
        <f t="shared" si="102"/>
        <v>57</v>
      </c>
      <c r="Q504" s="549" t="str">
        <f t="shared" si="103"/>
        <v/>
      </c>
      <c r="S504" s="556" t="str">
        <f t="shared" si="104"/>
        <v/>
      </c>
    </row>
    <row r="505" spans="2:19" x14ac:dyDescent="0.35">
      <c r="B505" s="116">
        <v>42738</v>
      </c>
      <c r="C505" s="49" t="s">
        <v>437</v>
      </c>
      <c r="D505" s="570" t="str">
        <f t="shared" si="95"/>
        <v>11/06/2020</v>
      </c>
      <c r="E505" s="113">
        <f t="shared" si="96"/>
        <v>3.4360027378507869</v>
      </c>
      <c r="F505" s="549">
        <f t="shared" si="97"/>
        <v>0</v>
      </c>
      <c r="G505" s="559"/>
      <c r="I505" s="187" t="str">
        <f t="shared" ref="I505:J524" si="107">IF(I235="","",((1+I235/200)^2-1)*100)</f>
        <v/>
      </c>
      <c r="J505" s="187" t="str">
        <f t="shared" si="107"/>
        <v/>
      </c>
      <c r="K505" s="246" t="str">
        <f t="shared" si="98"/>
        <v>15/05/2021</v>
      </c>
      <c r="L505" s="148" t="str">
        <f t="shared" si="99"/>
        <v>15/04/2020</v>
      </c>
      <c r="M505" s="186" t="str">
        <f t="shared" si="100"/>
        <v/>
      </c>
      <c r="N505" s="549">
        <f t="shared" si="105"/>
        <v>395</v>
      </c>
      <c r="O505" s="49">
        <f t="shared" si="101"/>
        <v>338</v>
      </c>
      <c r="P505" s="113">
        <f t="shared" si="102"/>
        <v>57</v>
      </c>
      <c r="Q505" s="549" t="str">
        <f t="shared" si="103"/>
        <v/>
      </c>
      <c r="S505" s="556" t="str">
        <f t="shared" si="104"/>
        <v/>
      </c>
    </row>
    <row r="506" spans="2:19" x14ac:dyDescent="0.35">
      <c r="B506" s="116">
        <v>42739</v>
      </c>
      <c r="C506" s="49">
        <v>4.0860000000000003</v>
      </c>
      <c r="D506" s="570" t="str">
        <f t="shared" si="95"/>
        <v>11/06/2020</v>
      </c>
      <c r="E506" s="113">
        <f t="shared" si="96"/>
        <v>3.4332648870636548</v>
      </c>
      <c r="F506" s="549">
        <f t="shared" si="97"/>
        <v>0</v>
      </c>
      <c r="G506" s="559"/>
      <c r="I506" s="187">
        <f t="shared" si="107"/>
        <v>2.6949158224999881</v>
      </c>
      <c r="J506" s="187">
        <f t="shared" si="107"/>
        <v>2.5034753599999959</v>
      </c>
      <c r="K506" s="246" t="str">
        <f t="shared" si="98"/>
        <v>15/05/2021</v>
      </c>
      <c r="L506" s="148" t="str">
        <f t="shared" si="99"/>
        <v>15/04/2020</v>
      </c>
      <c r="M506" s="186">
        <f t="shared" si="100"/>
        <v>4.8465939873415731E-4</v>
      </c>
      <c r="N506" s="549">
        <f t="shared" si="105"/>
        <v>395</v>
      </c>
      <c r="O506" s="49">
        <f t="shared" si="101"/>
        <v>338</v>
      </c>
      <c r="P506" s="113">
        <f t="shared" si="102"/>
        <v>57</v>
      </c>
      <c r="Q506" s="549">
        <f t="shared" si="103"/>
        <v>2.5311009457278431</v>
      </c>
      <c r="S506" s="556">
        <f t="shared" si="104"/>
        <v>1.5548990542721572</v>
      </c>
    </row>
    <row r="507" spans="2:19" x14ac:dyDescent="0.35">
      <c r="B507" s="116">
        <v>42740</v>
      </c>
      <c r="C507" s="49">
        <v>4.0140000000000002</v>
      </c>
      <c r="D507" s="570" t="str">
        <f t="shared" si="95"/>
        <v>11/06/2020</v>
      </c>
      <c r="E507" s="113">
        <f t="shared" si="96"/>
        <v>3.4305270362765228</v>
      </c>
      <c r="F507" s="549">
        <f t="shared" si="97"/>
        <v>0</v>
      </c>
      <c r="G507" s="559"/>
      <c r="I507" s="187">
        <f t="shared" si="107"/>
        <v>2.6270302499999953</v>
      </c>
      <c r="J507" s="187">
        <f t="shared" si="107"/>
        <v>2.4366652100000108</v>
      </c>
      <c r="K507" s="246" t="str">
        <f t="shared" si="98"/>
        <v>15/05/2021</v>
      </c>
      <c r="L507" s="148" t="str">
        <f t="shared" si="99"/>
        <v>15/04/2020</v>
      </c>
      <c r="M507" s="186">
        <f t="shared" si="100"/>
        <v>4.8193681012654319E-4</v>
      </c>
      <c r="N507" s="549">
        <f t="shared" si="105"/>
        <v>395</v>
      </c>
      <c r="O507" s="49">
        <f t="shared" si="101"/>
        <v>338</v>
      </c>
      <c r="P507" s="113">
        <f t="shared" si="102"/>
        <v>57</v>
      </c>
      <c r="Q507" s="549">
        <f t="shared" si="103"/>
        <v>2.4641356081772239</v>
      </c>
      <c r="S507" s="556">
        <f t="shared" si="104"/>
        <v>1.5498643918227764</v>
      </c>
    </row>
    <row r="508" spans="2:19" x14ac:dyDescent="0.35">
      <c r="B508" s="116">
        <v>42741</v>
      </c>
      <c r="C508" s="49">
        <v>4.032</v>
      </c>
      <c r="D508" s="570" t="str">
        <f t="shared" si="95"/>
        <v>11/06/2020</v>
      </c>
      <c r="E508" s="113">
        <f t="shared" si="96"/>
        <v>3.4277891854893907</v>
      </c>
      <c r="F508" s="549">
        <f t="shared" si="97"/>
        <v>0</v>
      </c>
      <c r="G508" s="559"/>
      <c r="I508" s="187">
        <f t="shared" si="107"/>
        <v>2.6027184900000222</v>
      </c>
      <c r="J508" s="187">
        <f t="shared" si="107"/>
        <v>2.428568490000016</v>
      </c>
      <c r="K508" s="246" t="str">
        <f t="shared" si="98"/>
        <v>15/05/2021</v>
      </c>
      <c r="L508" s="148" t="str">
        <f t="shared" si="99"/>
        <v>15/04/2020</v>
      </c>
      <c r="M508" s="186">
        <f t="shared" si="100"/>
        <v>4.4088607594938288E-4</v>
      </c>
      <c r="N508" s="549">
        <f t="shared" si="105"/>
        <v>395</v>
      </c>
      <c r="O508" s="49">
        <f t="shared" si="101"/>
        <v>338</v>
      </c>
      <c r="P508" s="113">
        <f t="shared" si="102"/>
        <v>57</v>
      </c>
      <c r="Q508" s="549">
        <f t="shared" si="103"/>
        <v>2.4536989963291309</v>
      </c>
      <c r="S508" s="556">
        <f t="shared" si="104"/>
        <v>1.5783010036708691</v>
      </c>
    </row>
    <row r="509" spans="2:19" x14ac:dyDescent="0.35">
      <c r="B509" s="116">
        <v>42744</v>
      </c>
      <c r="C509" s="49">
        <v>4.0380000000000003</v>
      </c>
      <c r="D509" s="570" t="str">
        <f t="shared" si="95"/>
        <v>11/06/2020</v>
      </c>
      <c r="E509" s="113">
        <f t="shared" si="96"/>
        <v>3.4195756331279945</v>
      </c>
      <c r="F509" s="549">
        <f t="shared" si="97"/>
        <v>0</v>
      </c>
      <c r="G509" s="559"/>
      <c r="I509" s="187">
        <f t="shared" si="107"/>
        <v>2.6645165225000156</v>
      </c>
      <c r="J509" s="187">
        <f t="shared" si="107"/>
        <v>2.4801905624999732</v>
      </c>
      <c r="K509" s="246" t="str">
        <f t="shared" si="98"/>
        <v>15/05/2021</v>
      </c>
      <c r="L509" s="148" t="str">
        <f t="shared" si="99"/>
        <v>15/04/2020</v>
      </c>
      <c r="M509" s="186">
        <f t="shared" si="100"/>
        <v>4.666480000001074E-4</v>
      </c>
      <c r="N509" s="549">
        <f t="shared" si="105"/>
        <v>395</v>
      </c>
      <c r="O509" s="49">
        <f t="shared" si="101"/>
        <v>338</v>
      </c>
      <c r="P509" s="113">
        <f t="shared" si="102"/>
        <v>57</v>
      </c>
      <c r="Q509" s="549">
        <f t="shared" si="103"/>
        <v>2.5067894984999795</v>
      </c>
      <c r="S509" s="556">
        <f t="shared" si="104"/>
        <v>1.5312105015000208</v>
      </c>
    </row>
    <row r="510" spans="2:19" x14ac:dyDescent="0.35">
      <c r="B510" s="116">
        <v>42745</v>
      </c>
      <c r="C510" s="49">
        <v>4.016</v>
      </c>
      <c r="D510" s="570" t="str">
        <f t="shared" si="95"/>
        <v>11/06/2020</v>
      </c>
      <c r="E510" s="113">
        <f t="shared" si="96"/>
        <v>3.4168377823408624</v>
      </c>
      <c r="F510" s="549">
        <f t="shared" si="97"/>
        <v>0</v>
      </c>
      <c r="G510" s="559"/>
      <c r="I510" s="187">
        <f t="shared" si="107"/>
        <v>2.6128480399999932</v>
      </c>
      <c r="J510" s="187">
        <f t="shared" si="107"/>
        <v>2.4356531025000017</v>
      </c>
      <c r="K510" s="246" t="str">
        <f t="shared" si="98"/>
        <v>15/05/2021</v>
      </c>
      <c r="L510" s="148" t="str">
        <f t="shared" si="99"/>
        <v>15/04/2020</v>
      </c>
      <c r="M510" s="186">
        <f t="shared" si="100"/>
        <v>4.4859477848099112E-4</v>
      </c>
      <c r="N510" s="549">
        <f t="shared" si="105"/>
        <v>395</v>
      </c>
      <c r="O510" s="49">
        <f t="shared" si="101"/>
        <v>338</v>
      </c>
      <c r="P510" s="113">
        <f t="shared" si="102"/>
        <v>57</v>
      </c>
      <c r="Q510" s="549">
        <f t="shared" si="103"/>
        <v>2.4612230048734181</v>
      </c>
      <c r="S510" s="556">
        <f t="shared" si="104"/>
        <v>1.554776995126582</v>
      </c>
    </row>
    <row r="511" spans="2:19" x14ac:dyDescent="0.35">
      <c r="B511" s="116">
        <v>42746</v>
      </c>
      <c r="C511" s="49">
        <v>4.0209999999999999</v>
      </c>
      <c r="D511" s="570" t="str">
        <f t="shared" si="95"/>
        <v>11/06/2020</v>
      </c>
      <c r="E511" s="113">
        <f t="shared" si="96"/>
        <v>3.4140999315537304</v>
      </c>
      <c r="F511" s="549">
        <f t="shared" si="97"/>
        <v>0</v>
      </c>
      <c r="G511" s="559"/>
      <c r="I511" s="187">
        <f t="shared" si="107"/>
        <v>2.6098091224999731</v>
      </c>
      <c r="J511" s="187">
        <f t="shared" si="107"/>
        <v>2.4437501025000197</v>
      </c>
      <c r="K511" s="246" t="str">
        <f t="shared" si="98"/>
        <v>15/05/2021</v>
      </c>
      <c r="L511" s="148" t="str">
        <f t="shared" si="99"/>
        <v>15/04/2020</v>
      </c>
      <c r="M511" s="186">
        <f t="shared" si="100"/>
        <v>4.2040258227836312E-4</v>
      </c>
      <c r="N511" s="549">
        <f t="shared" si="105"/>
        <v>395</v>
      </c>
      <c r="O511" s="49">
        <f t="shared" si="101"/>
        <v>338</v>
      </c>
      <c r="P511" s="113">
        <f t="shared" si="102"/>
        <v>57</v>
      </c>
      <c r="Q511" s="549">
        <f t="shared" si="103"/>
        <v>2.4677130496898863</v>
      </c>
      <c r="S511" s="556">
        <f t="shared" si="104"/>
        <v>1.5532869503101137</v>
      </c>
    </row>
    <row r="512" spans="2:19" x14ac:dyDescent="0.35">
      <c r="B512" s="116">
        <v>42747</v>
      </c>
      <c r="C512" s="49">
        <v>3.9820000000000002</v>
      </c>
      <c r="D512" s="570" t="str">
        <f t="shared" si="95"/>
        <v>11/06/2020</v>
      </c>
      <c r="E512" s="113">
        <f t="shared" si="96"/>
        <v>3.4113620807665983</v>
      </c>
      <c r="F512" s="549">
        <f t="shared" si="97"/>
        <v>0</v>
      </c>
      <c r="G512" s="559"/>
      <c r="I512" s="187">
        <f t="shared" si="107"/>
        <v>2.5541036100000136</v>
      </c>
      <c r="J512" s="187">
        <f t="shared" si="107"/>
        <v>2.3961848100000127</v>
      </c>
      <c r="K512" s="246" t="str">
        <f t="shared" si="98"/>
        <v>15/05/2021</v>
      </c>
      <c r="L512" s="148" t="str">
        <f t="shared" si="99"/>
        <v>15/04/2020</v>
      </c>
      <c r="M512" s="186">
        <f t="shared" si="100"/>
        <v>3.9979443037974917E-4</v>
      </c>
      <c r="N512" s="549">
        <f t="shared" si="105"/>
        <v>395</v>
      </c>
      <c r="O512" s="49">
        <f t="shared" si="101"/>
        <v>338</v>
      </c>
      <c r="P512" s="113">
        <f t="shared" si="102"/>
        <v>57</v>
      </c>
      <c r="Q512" s="549">
        <f t="shared" si="103"/>
        <v>2.4189730925316586</v>
      </c>
      <c r="S512" s="556">
        <f t="shared" si="104"/>
        <v>1.5630269074683416</v>
      </c>
    </row>
    <row r="513" spans="2:19" x14ac:dyDescent="0.35">
      <c r="B513" s="116">
        <v>42748</v>
      </c>
      <c r="C513" s="49">
        <v>4.0170000000000003</v>
      </c>
      <c r="D513" s="570" t="str">
        <f t="shared" si="95"/>
        <v>11/06/2020</v>
      </c>
      <c r="E513" s="113">
        <f t="shared" si="96"/>
        <v>3.4086242299794662</v>
      </c>
      <c r="F513" s="549">
        <f t="shared" si="97"/>
        <v>0</v>
      </c>
      <c r="G513" s="559"/>
      <c r="I513" s="187">
        <f t="shared" si="107"/>
        <v>2.5733456225000007</v>
      </c>
      <c r="J513" s="187">
        <f t="shared" si="107"/>
        <v>2.4123760099999947</v>
      </c>
      <c r="K513" s="246" t="str">
        <f t="shared" si="98"/>
        <v>15/05/2021</v>
      </c>
      <c r="L513" s="148" t="str">
        <f t="shared" si="99"/>
        <v>15/04/2020</v>
      </c>
      <c r="M513" s="186">
        <f t="shared" si="100"/>
        <v>4.07518006329129E-4</v>
      </c>
      <c r="N513" s="549">
        <f t="shared" si="105"/>
        <v>395</v>
      </c>
      <c r="O513" s="49">
        <f t="shared" si="101"/>
        <v>338</v>
      </c>
      <c r="P513" s="113">
        <f t="shared" si="102"/>
        <v>57</v>
      </c>
      <c r="Q513" s="549">
        <f t="shared" si="103"/>
        <v>2.435604536360755</v>
      </c>
      <c r="S513" s="556">
        <f t="shared" si="104"/>
        <v>1.5813954636392453</v>
      </c>
    </row>
    <row r="514" spans="2:19" x14ac:dyDescent="0.35">
      <c r="B514" s="116">
        <v>42751</v>
      </c>
      <c r="C514" s="49">
        <v>4.0069999999999997</v>
      </c>
      <c r="D514" s="570" t="str">
        <f t="shared" si="95"/>
        <v>11/06/2020</v>
      </c>
      <c r="E514" s="113">
        <f t="shared" si="96"/>
        <v>3.40041067761807</v>
      </c>
      <c r="F514" s="549">
        <f t="shared" si="97"/>
        <v>0</v>
      </c>
      <c r="G514" s="559"/>
      <c r="I514" s="187">
        <f t="shared" si="107"/>
        <v>2.5834737224999849</v>
      </c>
      <c r="J514" s="187">
        <f t="shared" si="107"/>
        <v>2.4214841225000061</v>
      </c>
      <c r="K514" s="246" t="str">
        <f t="shared" si="98"/>
        <v>15/05/2021</v>
      </c>
      <c r="L514" s="148" t="str">
        <f t="shared" si="99"/>
        <v>15/04/2020</v>
      </c>
      <c r="M514" s="186">
        <f t="shared" si="100"/>
        <v>4.1010025316450319E-4</v>
      </c>
      <c r="N514" s="549">
        <f t="shared" si="105"/>
        <v>395</v>
      </c>
      <c r="O514" s="49">
        <f t="shared" si="101"/>
        <v>338</v>
      </c>
      <c r="P514" s="113">
        <f t="shared" si="102"/>
        <v>57</v>
      </c>
      <c r="Q514" s="549">
        <f t="shared" si="103"/>
        <v>2.4448598369303829</v>
      </c>
      <c r="S514" s="556">
        <f t="shared" si="104"/>
        <v>1.5621401630696168</v>
      </c>
    </row>
    <row r="515" spans="2:19" x14ac:dyDescent="0.35">
      <c r="B515" s="116">
        <v>42752</v>
      </c>
      <c r="C515" s="49">
        <v>4.0019999999999998</v>
      </c>
      <c r="D515" s="570" t="str">
        <f t="shared" si="95"/>
        <v>11/06/2020</v>
      </c>
      <c r="E515" s="113">
        <f t="shared" si="96"/>
        <v>3.3976728268309375</v>
      </c>
      <c r="F515" s="549">
        <f t="shared" si="97"/>
        <v>0</v>
      </c>
      <c r="G515" s="559"/>
      <c r="I515" s="187">
        <f t="shared" si="107"/>
        <v>2.5753712025000208</v>
      </c>
      <c r="J515" s="187">
        <f t="shared" si="107"/>
        <v>2.4143999999999943</v>
      </c>
      <c r="K515" s="246" t="str">
        <f t="shared" si="98"/>
        <v>15/05/2021</v>
      </c>
      <c r="L515" s="148" t="str">
        <f t="shared" si="99"/>
        <v>15/04/2020</v>
      </c>
      <c r="M515" s="186">
        <f t="shared" si="100"/>
        <v>4.0752203164563669E-4</v>
      </c>
      <c r="N515" s="549">
        <f t="shared" si="105"/>
        <v>395</v>
      </c>
      <c r="O515" s="49">
        <f t="shared" si="101"/>
        <v>338</v>
      </c>
      <c r="P515" s="113">
        <f t="shared" si="102"/>
        <v>57</v>
      </c>
      <c r="Q515" s="549">
        <f t="shared" si="103"/>
        <v>2.4376287558037957</v>
      </c>
      <c r="S515" s="556">
        <f t="shared" si="104"/>
        <v>1.5643712441962041</v>
      </c>
    </row>
    <row r="516" spans="2:19" x14ac:dyDescent="0.35">
      <c r="B516" s="116">
        <v>42753</v>
      </c>
      <c r="C516" s="49">
        <v>4.048</v>
      </c>
      <c r="D516" s="570" t="str">
        <f t="shared" si="95"/>
        <v>11/06/2020</v>
      </c>
      <c r="E516" s="113">
        <f t="shared" si="96"/>
        <v>3.3949349760438055</v>
      </c>
      <c r="F516" s="549">
        <f t="shared" si="97"/>
        <v>0</v>
      </c>
      <c r="G516" s="559"/>
      <c r="I516" s="187">
        <f t="shared" si="107"/>
        <v>2.5773968024999983</v>
      </c>
      <c r="J516" s="187">
        <f t="shared" si="107"/>
        <v>2.4224961600000094</v>
      </c>
      <c r="K516" s="246" t="str">
        <f t="shared" si="98"/>
        <v>15/05/2021</v>
      </c>
      <c r="L516" s="148" t="str">
        <f t="shared" si="99"/>
        <v>15/04/2020</v>
      </c>
      <c r="M516" s="186">
        <f t="shared" si="100"/>
        <v>3.9215352531642736E-4</v>
      </c>
      <c r="N516" s="549">
        <f t="shared" si="105"/>
        <v>395</v>
      </c>
      <c r="O516" s="49">
        <f t="shared" si="101"/>
        <v>338</v>
      </c>
      <c r="P516" s="113">
        <f t="shared" si="102"/>
        <v>57</v>
      </c>
      <c r="Q516" s="549">
        <f t="shared" si="103"/>
        <v>2.4448489109430458</v>
      </c>
      <c r="S516" s="556">
        <f t="shared" si="104"/>
        <v>1.6031510890569542</v>
      </c>
    </row>
    <row r="517" spans="2:19" x14ac:dyDescent="0.35">
      <c r="B517" s="116">
        <v>42754</v>
      </c>
      <c r="C517" s="49">
        <v>4.0629999999999997</v>
      </c>
      <c r="D517" s="570" t="str">
        <f t="shared" si="95"/>
        <v>11/06/2020</v>
      </c>
      <c r="E517" s="113">
        <f t="shared" si="96"/>
        <v>3.3921971252566734</v>
      </c>
      <c r="F517" s="549">
        <f t="shared" si="97"/>
        <v>0</v>
      </c>
      <c r="G517" s="559"/>
      <c r="I517" s="187">
        <f t="shared" si="107"/>
        <v>2.6472922499999996</v>
      </c>
      <c r="J517" s="187">
        <f t="shared" si="107"/>
        <v>2.4852522500000251</v>
      </c>
      <c r="K517" s="246" t="str">
        <f t="shared" si="98"/>
        <v>15/05/2021</v>
      </c>
      <c r="L517" s="148" t="str">
        <f t="shared" si="99"/>
        <v>15/04/2020</v>
      </c>
      <c r="M517" s="186">
        <f t="shared" si="100"/>
        <v>4.1022784810120107E-4</v>
      </c>
      <c r="N517" s="549">
        <f t="shared" si="105"/>
        <v>395</v>
      </c>
      <c r="O517" s="49">
        <f t="shared" si="101"/>
        <v>338</v>
      </c>
      <c r="P517" s="113">
        <f t="shared" si="102"/>
        <v>57</v>
      </c>
      <c r="Q517" s="549">
        <f t="shared" si="103"/>
        <v>2.5086352373417937</v>
      </c>
      <c r="S517" s="556">
        <f t="shared" si="104"/>
        <v>1.554364762658206</v>
      </c>
    </row>
    <row r="518" spans="2:19" x14ac:dyDescent="0.35">
      <c r="B518" s="116">
        <v>42755</v>
      </c>
      <c r="C518" s="49">
        <v>4.056</v>
      </c>
      <c r="D518" s="570" t="str">
        <f t="shared" si="95"/>
        <v>11/06/2020</v>
      </c>
      <c r="E518" s="113">
        <f t="shared" si="96"/>
        <v>3.3894592744695413</v>
      </c>
      <c r="F518" s="549">
        <f t="shared" si="97"/>
        <v>0</v>
      </c>
      <c r="G518" s="559"/>
      <c r="I518" s="187">
        <f t="shared" si="107"/>
        <v>2.6939024399999845</v>
      </c>
      <c r="J518" s="187">
        <f t="shared" si="107"/>
        <v>2.5156249999999991</v>
      </c>
      <c r="K518" s="246" t="str">
        <f t="shared" si="98"/>
        <v>15/05/2021</v>
      </c>
      <c r="L518" s="148" t="str">
        <f t="shared" si="99"/>
        <v>15/04/2020</v>
      </c>
      <c r="M518" s="186">
        <f t="shared" si="100"/>
        <v>4.5133529113920343E-4</v>
      </c>
      <c r="N518" s="549">
        <f t="shared" si="105"/>
        <v>395</v>
      </c>
      <c r="O518" s="49">
        <f t="shared" si="101"/>
        <v>338</v>
      </c>
      <c r="P518" s="113">
        <f t="shared" si="102"/>
        <v>57</v>
      </c>
      <c r="Q518" s="549">
        <f t="shared" si="103"/>
        <v>2.5413511115949339</v>
      </c>
      <c r="S518" s="556">
        <f t="shared" si="104"/>
        <v>1.5146488884050662</v>
      </c>
    </row>
    <row r="519" spans="2:19" x14ac:dyDescent="0.35">
      <c r="B519" s="116">
        <v>42758</v>
      </c>
      <c r="C519" s="49" t="s">
        <v>437</v>
      </c>
      <c r="D519" s="570" t="str">
        <f t="shared" si="95"/>
        <v>11/06/2020</v>
      </c>
      <c r="E519" s="113">
        <f t="shared" si="96"/>
        <v>3.3812457221081451</v>
      </c>
      <c r="F519" s="549">
        <f t="shared" si="97"/>
        <v>0</v>
      </c>
      <c r="G519" s="559"/>
      <c r="I519" s="187" t="str">
        <f t="shared" si="107"/>
        <v/>
      </c>
      <c r="J519" s="187" t="str">
        <f t="shared" si="107"/>
        <v/>
      </c>
      <c r="K519" s="246" t="str">
        <f t="shared" si="98"/>
        <v>15/05/2021</v>
      </c>
      <c r="L519" s="148" t="str">
        <f t="shared" si="99"/>
        <v>15/04/2020</v>
      </c>
      <c r="M519" s="186" t="str">
        <f t="shared" si="100"/>
        <v/>
      </c>
      <c r="N519" s="549">
        <f t="shared" si="105"/>
        <v>395</v>
      </c>
      <c r="O519" s="49">
        <f t="shared" si="101"/>
        <v>338</v>
      </c>
      <c r="P519" s="113">
        <f t="shared" si="102"/>
        <v>57</v>
      </c>
      <c r="Q519" s="549" t="str">
        <f t="shared" si="103"/>
        <v/>
      </c>
      <c r="S519" s="556" t="str">
        <f t="shared" si="104"/>
        <v/>
      </c>
    </row>
    <row r="520" spans="2:19" x14ac:dyDescent="0.35">
      <c r="B520" s="116">
        <v>42759</v>
      </c>
      <c r="C520" s="49">
        <v>4.0810000000000004</v>
      </c>
      <c r="D520" s="570" t="str">
        <f t="shared" si="95"/>
        <v>11/06/2020</v>
      </c>
      <c r="E520" s="113">
        <f t="shared" si="96"/>
        <v>3.378507871321013</v>
      </c>
      <c r="F520" s="549">
        <f t="shared" si="97"/>
        <v>0</v>
      </c>
      <c r="G520" s="559"/>
      <c r="I520" s="187">
        <f t="shared" si="107"/>
        <v>2.6604636224999867</v>
      </c>
      <c r="J520" s="187">
        <f t="shared" si="107"/>
        <v>2.4994256400000303</v>
      </c>
      <c r="K520" s="246" t="str">
        <f t="shared" si="98"/>
        <v>15/05/2021</v>
      </c>
      <c r="L520" s="148" t="str">
        <f t="shared" si="99"/>
        <v>15/04/2020</v>
      </c>
      <c r="M520" s="186">
        <f t="shared" si="100"/>
        <v>4.0769109493659842E-4</v>
      </c>
      <c r="N520" s="549">
        <f t="shared" si="105"/>
        <v>395</v>
      </c>
      <c r="O520" s="49">
        <f t="shared" si="101"/>
        <v>338</v>
      </c>
      <c r="P520" s="113">
        <f t="shared" si="102"/>
        <v>57</v>
      </c>
      <c r="Q520" s="549">
        <f t="shared" si="103"/>
        <v>2.5226640324114165</v>
      </c>
      <c r="S520" s="556">
        <f t="shared" si="104"/>
        <v>1.5583359675885839</v>
      </c>
    </row>
    <row r="521" spans="2:19" x14ac:dyDescent="0.35">
      <c r="B521" s="116">
        <v>42760</v>
      </c>
      <c r="C521" s="49">
        <v>4.1459999999999999</v>
      </c>
      <c r="D521" s="570" t="str">
        <f t="shared" si="95"/>
        <v>11/06/2020</v>
      </c>
      <c r="E521" s="113">
        <f t="shared" si="96"/>
        <v>3.375770020533881</v>
      </c>
      <c r="F521" s="549">
        <f t="shared" si="97"/>
        <v>0</v>
      </c>
      <c r="G521" s="559"/>
      <c r="I521" s="187">
        <f t="shared" si="107"/>
        <v>2.6969426025000187</v>
      </c>
      <c r="J521" s="187">
        <f t="shared" si="107"/>
        <v>2.5196750400000134</v>
      </c>
      <c r="K521" s="246" t="str">
        <f t="shared" si="98"/>
        <v>15/05/2021</v>
      </c>
      <c r="L521" s="148" t="str">
        <f t="shared" si="99"/>
        <v>15/04/2020</v>
      </c>
      <c r="M521" s="186">
        <f t="shared" si="100"/>
        <v>4.4877863924051978E-4</v>
      </c>
      <c r="N521" s="549">
        <f t="shared" si="105"/>
        <v>395</v>
      </c>
      <c r="O521" s="49">
        <f t="shared" si="101"/>
        <v>338</v>
      </c>
      <c r="P521" s="113">
        <f t="shared" si="102"/>
        <v>57</v>
      </c>
      <c r="Q521" s="549">
        <f t="shared" si="103"/>
        <v>2.545255422436723</v>
      </c>
      <c r="S521" s="556">
        <f t="shared" si="104"/>
        <v>1.6007445775632769</v>
      </c>
    </row>
    <row r="522" spans="2:19" x14ac:dyDescent="0.35">
      <c r="B522" s="116">
        <v>42761</v>
      </c>
      <c r="C522" s="49">
        <v>4.0860000000000003</v>
      </c>
      <c r="D522" s="570" t="str">
        <f t="shared" si="95"/>
        <v>11/06/2020</v>
      </c>
      <c r="E522" s="113">
        <f t="shared" si="96"/>
        <v>3.3730321697467489</v>
      </c>
      <c r="F522" s="549">
        <f t="shared" si="97"/>
        <v>0</v>
      </c>
      <c r="G522" s="559"/>
      <c r="I522" s="187">
        <f t="shared" si="107"/>
        <v>2.7557279224999842</v>
      </c>
      <c r="J522" s="187">
        <f t="shared" si="107"/>
        <v>2.5773968024999983</v>
      </c>
      <c r="K522" s="246" t="str">
        <f t="shared" si="98"/>
        <v>15/05/2021</v>
      </c>
      <c r="L522" s="148" t="str">
        <f t="shared" si="99"/>
        <v>15/04/2020</v>
      </c>
      <c r="M522" s="186">
        <f t="shared" si="100"/>
        <v>4.5147118987338221E-4</v>
      </c>
      <c r="N522" s="549">
        <f t="shared" si="105"/>
        <v>395</v>
      </c>
      <c r="O522" s="49">
        <f t="shared" si="101"/>
        <v>338</v>
      </c>
      <c r="P522" s="113">
        <f t="shared" si="102"/>
        <v>57</v>
      </c>
      <c r="Q522" s="549">
        <f t="shared" si="103"/>
        <v>2.6031306603227811</v>
      </c>
      <c r="S522" s="556">
        <f t="shared" si="104"/>
        <v>1.4828693396772192</v>
      </c>
    </row>
    <row r="523" spans="2:19" x14ac:dyDescent="0.35">
      <c r="B523" s="116">
        <v>42762</v>
      </c>
      <c r="C523" s="49">
        <v>4.0970000000000004</v>
      </c>
      <c r="D523" s="570" t="str">
        <f t="shared" si="95"/>
        <v>11/06/2020</v>
      </c>
      <c r="E523" s="113">
        <f t="shared" si="96"/>
        <v>3.3702943189596168</v>
      </c>
      <c r="F523" s="549">
        <f t="shared" si="97"/>
        <v>0</v>
      </c>
      <c r="G523" s="559"/>
      <c r="I523" s="187">
        <f t="shared" si="107"/>
        <v>2.7901961024999977</v>
      </c>
      <c r="J523" s="187">
        <f t="shared" si="107"/>
        <v>2.620952040000013</v>
      </c>
      <c r="K523" s="246" t="str">
        <f t="shared" si="98"/>
        <v>15/05/2021</v>
      </c>
      <c r="L523" s="148" t="str">
        <f t="shared" si="99"/>
        <v>15/04/2020</v>
      </c>
      <c r="M523" s="186">
        <f t="shared" si="100"/>
        <v>4.284659810126195E-4</v>
      </c>
      <c r="N523" s="549">
        <f t="shared" si="105"/>
        <v>395</v>
      </c>
      <c r="O523" s="49">
        <f t="shared" si="101"/>
        <v>338</v>
      </c>
      <c r="P523" s="113">
        <f t="shared" si="102"/>
        <v>57</v>
      </c>
      <c r="Q523" s="549">
        <f t="shared" si="103"/>
        <v>2.6453746009177324</v>
      </c>
      <c r="S523" s="556">
        <f t="shared" si="104"/>
        <v>1.4516253990822681</v>
      </c>
    </row>
    <row r="524" spans="2:19" x14ac:dyDescent="0.35">
      <c r="B524" s="116">
        <v>42765</v>
      </c>
      <c r="C524" s="49" t="s">
        <v>437</v>
      </c>
      <c r="D524" s="570" t="str">
        <f t="shared" si="95"/>
        <v>11/06/2020</v>
      </c>
      <c r="E524" s="113">
        <f t="shared" si="96"/>
        <v>3.3620807665982202</v>
      </c>
      <c r="F524" s="549">
        <f t="shared" si="97"/>
        <v>0</v>
      </c>
      <c r="G524" s="559"/>
      <c r="I524" s="187" t="str">
        <f t="shared" si="107"/>
        <v/>
      </c>
      <c r="J524" s="187" t="str">
        <f t="shared" si="107"/>
        <v/>
      </c>
      <c r="K524" s="246" t="str">
        <f t="shared" si="98"/>
        <v>15/05/2021</v>
      </c>
      <c r="L524" s="148" t="str">
        <f t="shared" si="99"/>
        <v>15/04/2020</v>
      </c>
      <c r="M524" s="186" t="str">
        <f t="shared" si="100"/>
        <v/>
      </c>
      <c r="N524" s="549">
        <f t="shared" si="105"/>
        <v>395</v>
      </c>
      <c r="O524" s="49">
        <f t="shared" si="101"/>
        <v>338</v>
      </c>
      <c r="P524" s="113">
        <f t="shared" si="102"/>
        <v>57</v>
      </c>
      <c r="Q524" s="549" t="str">
        <f t="shared" si="103"/>
        <v/>
      </c>
      <c r="S524" s="556" t="str">
        <f t="shared" si="104"/>
        <v/>
      </c>
    </row>
    <row r="525" spans="2:19" x14ac:dyDescent="0.35">
      <c r="B525" s="116">
        <v>42766</v>
      </c>
      <c r="C525" s="49">
        <v>4.0869999999999997</v>
      </c>
      <c r="D525" s="570" t="str">
        <f t="shared" si="95"/>
        <v>11/06/2020</v>
      </c>
      <c r="E525" s="113">
        <f t="shared" si="96"/>
        <v>3.3593429158110881</v>
      </c>
      <c r="F525" s="549">
        <f t="shared" si="97"/>
        <v>0</v>
      </c>
      <c r="G525" s="559"/>
      <c r="I525" s="187">
        <f t="shared" ref="I525:J544" si="108">IF(I255="","",((1+I255/200)^2-1)*100)</f>
        <v>2.7506595600000017</v>
      </c>
      <c r="J525" s="187">
        <f t="shared" si="108"/>
        <v>2.5652435025000031</v>
      </c>
      <c r="K525" s="246" t="str">
        <f t="shared" si="98"/>
        <v>15/05/2021</v>
      </c>
      <c r="L525" s="148" t="str">
        <f t="shared" si="99"/>
        <v>15/04/2020</v>
      </c>
      <c r="M525" s="186">
        <f t="shared" si="100"/>
        <v>4.694077405063255E-4</v>
      </c>
      <c r="N525" s="549">
        <f t="shared" si="105"/>
        <v>395</v>
      </c>
      <c r="O525" s="49">
        <f t="shared" si="101"/>
        <v>338</v>
      </c>
      <c r="P525" s="113">
        <f t="shared" si="102"/>
        <v>57</v>
      </c>
      <c r="Q525" s="549">
        <f t="shared" si="103"/>
        <v>2.5919997437088638</v>
      </c>
      <c r="S525" s="556">
        <f t="shared" si="104"/>
        <v>1.495000256291136</v>
      </c>
    </row>
    <row r="526" spans="2:19" x14ac:dyDescent="0.35">
      <c r="B526" s="116">
        <v>42767</v>
      </c>
      <c r="C526" s="49">
        <v>4.069</v>
      </c>
      <c r="D526" s="570" t="str">
        <f t="shared" si="95"/>
        <v>11/06/2020</v>
      </c>
      <c r="E526" s="113">
        <f t="shared" si="96"/>
        <v>3.3566050650239561</v>
      </c>
      <c r="F526" s="549">
        <f t="shared" si="97"/>
        <v>0</v>
      </c>
      <c r="G526" s="559"/>
      <c r="I526" s="187">
        <f t="shared" si="108"/>
        <v>2.7364688100000034</v>
      </c>
      <c r="J526" s="187">
        <f t="shared" si="108"/>
        <v>2.5470149025000222</v>
      </c>
      <c r="K526" s="246" t="str">
        <f t="shared" si="98"/>
        <v>15/05/2021</v>
      </c>
      <c r="L526" s="148" t="str">
        <f t="shared" si="99"/>
        <v>15/04/2020</v>
      </c>
      <c r="M526" s="186">
        <f t="shared" si="100"/>
        <v>4.7963014556957282E-4</v>
      </c>
      <c r="N526" s="549">
        <f t="shared" si="105"/>
        <v>395</v>
      </c>
      <c r="O526" s="49">
        <f t="shared" si="101"/>
        <v>338</v>
      </c>
      <c r="P526" s="113">
        <f t="shared" si="102"/>
        <v>57</v>
      </c>
      <c r="Q526" s="549">
        <f t="shared" si="103"/>
        <v>2.5743538207974876</v>
      </c>
      <c r="S526" s="556">
        <f t="shared" si="104"/>
        <v>1.4946461792025123</v>
      </c>
    </row>
    <row r="527" spans="2:19" x14ac:dyDescent="0.35">
      <c r="B527" s="116">
        <v>42768</v>
      </c>
      <c r="C527" s="49">
        <v>4.0579999999999998</v>
      </c>
      <c r="D527" s="570" t="str">
        <f t="shared" si="95"/>
        <v>11/06/2020</v>
      </c>
      <c r="E527" s="113">
        <f t="shared" si="96"/>
        <v>3.353867214236824</v>
      </c>
      <c r="F527" s="549">
        <f t="shared" si="97"/>
        <v>0</v>
      </c>
      <c r="G527" s="559"/>
      <c r="I527" s="187">
        <f t="shared" si="108"/>
        <v>2.754714239999978</v>
      </c>
      <c r="J527" s="187">
        <f t="shared" si="108"/>
        <v>2.5611925625000254</v>
      </c>
      <c r="K527" s="246" t="str">
        <f t="shared" si="98"/>
        <v>15/05/2021</v>
      </c>
      <c r="L527" s="148" t="str">
        <f t="shared" si="99"/>
        <v>15/04/2020</v>
      </c>
      <c r="M527" s="186">
        <f t="shared" si="100"/>
        <v>4.8992829746823455E-4</v>
      </c>
      <c r="N527" s="549">
        <f t="shared" si="105"/>
        <v>395</v>
      </c>
      <c r="O527" s="49">
        <f t="shared" si="101"/>
        <v>338</v>
      </c>
      <c r="P527" s="113">
        <f t="shared" si="102"/>
        <v>57</v>
      </c>
      <c r="Q527" s="549">
        <f t="shared" si="103"/>
        <v>2.5891184754557148</v>
      </c>
      <c r="S527" s="556">
        <f t="shared" si="104"/>
        <v>1.468881524544285</v>
      </c>
    </row>
    <row r="528" spans="2:19" x14ac:dyDescent="0.35">
      <c r="B528" s="116">
        <v>42769</v>
      </c>
      <c r="C528" s="49">
        <v>4.0119999999999996</v>
      </c>
      <c r="D528" s="570" t="str">
        <f t="shared" si="95"/>
        <v>11/06/2020</v>
      </c>
      <c r="E528" s="113">
        <f t="shared" si="96"/>
        <v>3.3511293634496919</v>
      </c>
      <c r="F528" s="549">
        <f t="shared" si="97"/>
        <v>0</v>
      </c>
      <c r="G528" s="559"/>
      <c r="I528" s="187">
        <f t="shared" si="108"/>
        <v>2.7486322499999938</v>
      </c>
      <c r="J528" s="187">
        <f t="shared" si="108"/>
        <v>2.5520782400000108</v>
      </c>
      <c r="K528" s="246" t="str">
        <f t="shared" si="98"/>
        <v>15/05/2021</v>
      </c>
      <c r="L528" s="148" t="str">
        <f t="shared" si="99"/>
        <v>15/04/2020</v>
      </c>
      <c r="M528" s="186">
        <f t="shared" si="100"/>
        <v>4.9760508860755177E-4</v>
      </c>
      <c r="N528" s="549">
        <f t="shared" si="105"/>
        <v>395</v>
      </c>
      <c r="O528" s="49">
        <f t="shared" si="101"/>
        <v>338</v>
      </c>
      <c r="P528" s="113">
        <f t="shared" si="102"/>
        <v>57</v>
      </c>
      <c r="Q528" s="549">
        <f t="shared" si="103"/>
        <v>2.5804417300506413</v>
      </c>
      <c r="S528" s="556">
        <f t="shared" si="104"/>
        <v>1.4315582699493583</v>
      </c>
    </row>
    <row r="529" spans="2:19" x14ac:dyDescent="0.35">
      <c r="B529" s="116">
        <v>42772</v>
      </c>
      <c r="C529" s="49" t="s">
        <v>437</v>
      </c>
      <c r="D529" s="570" t="str">
        <f t="shared" si="95"/>
        <v>11/06/2020</v>
      </c>
      <c r="E529" s="113">
        <f t="shared" si="96"/>
        <v>3.3429158110882957</v>
      </c>
      <c r="F529" s="549">
        <f t="shared" si="97"/>
        <v>0</v>
      </c>
      <c r="G529" s="559"/>
      <c r="I529" s="187" t="str">
        <f t="shared" si="108"/>
        <v/>
      </c>
      <c r="J529" s="187" t="str">
        <f t="shared" si="108"/>
        <v/>
      </c>
      <c r="K529" s="246" t="str">
        <f t="shared" si="98"/>
        <v>15/05/2021</v>
      </c>
      <c r="L529" s="148" t="str">
        <f t="shared" si="99"/>
        <v>15/04/2020</v>
      </c>
      <c r="M529" s="186" t="str">
        <f t="shared" si="100"/>
        <v/>
      </c>
      <c r="N529" s="549">
        <f t="shared" si="105"/>
        <v>395</v>
      </c>
      <c r="O529" s="49">
        <f t="shared" si="101"/>
        <v>338</v>
      </c>
      <c r="P529" s="113">
        <f t="shared" si="102"/>
        <v>57</v>
      </c>
      <c r="Q529" s="549" t="str">
        <f t="shared" si="103"/>
        <v/>
      </c>
      <c r="S529" s="556" t="str">
        <f t="shared" si="104"/>
        <v/>
      </c>
    </row>
    <row r="530" spans="2:19" x14ac:dyDescent="0.35">
      <c r="B530" s="116">
        <v>42773</v>
      </c>
      <c r="C530" s="49">
        <v>4.04</v>
      </c>
      <c r="D530" s="570" t="str">
        <f t="shared" si="95"/>
        <v>11/06/2020</v>
      </c>
      <c r="E530" s="113">
        <f t="shared" si="96"/>
        <v>3.3401779603011637</v>
      </c>
      <c r="F530" s="549">
        <f t="shared" si="97"/>
        <v>0</v>
      </c>
      <c r="G530" s="559"/>
      <c r="I530" s="187">
        <f t="shared" si="108"/>
        <v>2.6888356024999949</v>
      </c>
      <c r="J530" s="187">
        <f t="shared" si="108"/>
        <v>2.5267628025000155</v>
      </c>
      <c r="K530" s="246" t="str">
        <f t="shared" si="98"/>
        <v>15/05/2021</v>
      </c>
      <c r="L530" s="148" t="str">
        <f t="shared" si="99"/>
        <v>15/04/2020</v>
      </c>
      <c r="M530" s="186">
        <f t="shared" si="100"/>
        <v>4.1031088607589711E-4</v>
      </c>
      <c r="N530" s="549">
        <f t="shared" si="105"/>
        <v>395</v>
      </c>
      <c r="O530" s="49">
        <f t="shared" si="101"/>
        <v>338</v>
      </c>
      <c r="P530" s="113">
        <f t="shared" si="102"/>
        <v>57</v>
      </c>
      <c r="Q530" s="549">
        <f t="shared" si="103"/>
        <v>2.5501505230063417</v>
      </c>
      <c r="S530" s="556">
        <f t="shared" si="104"/>
        <v>1.4898494769936583</v>
      </c>
    </row>
    <row r="531" spans="2:19" x14ac:dyDescent="0.35">
      <c r="B531" s="116">
        <v>42774</v>
      </c>
      <c r="C531" s="49">
        <v>4.0759999999999996</v>
      </c>
      <c r="D531" s="570" t="str">
        <f t="shared" si="95"/>
        <v>11/06/2020</v>
      </c>
      <c r="E531" s="113">
        <f t="shared" si="96"/>
        <v>3.3374401095140316</v>
      </c>
      <c r="F531" s="549">
        <f t="shared" si="97"/>
        <v>0</v>
      </c>
      <c r="G531" s="559"/>
      <c r="I531" s="187">
        <f t="shared" si="108"/>
        <v>2.6462791024999932</v>
      </c>
      <c r="J531" s="187">
        <f t="shared" si="108"/>
        <v>2.4903140624999986</v>
      </c>
      <c r="K531" s="246" t="str">
        <f t="shared" si="98"/>
        <v>15/05/2021</v>
      </c>
      <c r="L531" s="148" t="str">
        <f t="shared" si="99"/>
        <v>15/04/2020</v>
      </c>
      <c r="M531" s="186">
        <f t="shared" si="100"/>
        <v>3.9484820253163182E-4</v>
      </c>
      <c r="N531" s="549">
        <f t="shared" si="105"/>
        <v>395</v>
      </c>
      <c r="O531" s="49">
        <f t="shared" si="101"/>
        <v>338</v>
      </c>
      <c r="P531" s="113">
        <f t="shared" si="102"/>
        <v>57</v>
      </c>
      <c r="Q531" s="549">
        <f t="shared" si="103"/>
        <v>2.5128204100443017</v>
      </c>
      <c r="S531" s="556">
        <f t="shared" si="104"/>
        <v>1.5631795899556979</v>
      </c>
    </row>
    <row r="532" spans="2:19" x14ac:dyDescent="0.35">
      <c r="B532" s="116">
        <v>42775</v>
      </c>
      <c r="C532" s="49">
        <v>4.1020000000000003</v>
      </c>
      <c r="D532" s="570" t="str">
        <f t="shared" si="95"/>
        <v>11/06/2020</v>
      </c>
      <c r="E532" s="113">
        <f t="shared" si="96"/>
        <v>3.3347022587268995</v>
      </c>
      <c r="F532" s="549">
        <f t="shared" si="97"/>
        <v>0</v>
      </c>
      <c r="G532" s="559"/>
      <c r="I532" s="187">
        <f t="shared" si="108"/>
        <v>2.548027559999988</v>
      </c>
      <c r="J532" s="187">
        <f t="shared" si="108"/>
        <v>2.4022563600000213</v>
      </c>
      <c r="K532" s="246" t="str">
        <f t="shared" si="98"/>
        <v>15/05/2021</v>
      </c>
      <c r="L532" s="148" t="str">
        <f t="shared" si="99"/>
        <v>15/04/2020</v>
      </c>
      <c r="M532" s="186">
        <f t="shared" si="100"/>
        <v>3.6904101265814349E-4</v>
      </c>
      <c r="N532" s="549">
        <f t="shared" si="105"/>
        <v>395</v>
      </c>
      <c r="O532" s="49">
        <f t="shared" si="101"/>
        <v>338</v>
      </c>
      <c r="P532" s="113">
        <f t="shared" si="102"/>
        <v>57</v>
      </c>
      <c r="Q532" s="549">
        <f t="shared" si="103"/>
        <v>2.4232916977215355</v>
      </c>
      <c r="S532" s="556">
        <f t="shared" si="104"/>
        <v>1.6787083022784648</v>
      </c>
    </row>
    <row r="533" spans="2:19" x14ac:dyDescent="0.35">
      <c r="B533" s="116">
        <v>42776</v>
      </c>
      <c r="C533" s="49">
        <v>4.0960000000000001</v>
      </c>
      <c r="D533" s="570" t="str">
        <f t="shared" si="95"/>
        <v>11/06/2020</v>
      </c>
      <c r="E533" s="113">
        <f t="shared" si="96"/>
        <v>3.3319644079397674</v>
      </c>
      <c r="F533" s="549">
        <f t="shared" si="97"/>
        <v>0</v>
      </c>
      <c r="G533" s="559"/>
      <c r="I533" s="187">
        <f t="shared" si="108"/>
        <v>2.5773968024999983</v>
      </c>
      <c r="J533" s="187">
        <f t="shared" si="108"/>
        <v>2.4295805625000222</v>
      </c>
      <c r="K533" s="246" t="str">
        <f t="shared" si="98"/>
        <v>15/05/2021</v>
      </c>
      <c r="L533" s="148" t="str">
        <f t="shared" si="99"/>
        <v>15/04/2020</v>
      </c>
      <c r="M533" s="186">
        <f t="shared" si="100"/>
        <v>3.7421832911386344E-4</v>
      </c>
      <c r="N533" s="549">
        <f t="shared" si="105"/>
        <v>395</v>
      </c>
      <c r="O533" s="49">
        <f t="shared" si="101"/>
        <v>338</v>
      </c>
      <c r="P533" s="113">
        <f t="shared" si="102"/>
        <v>57</v>
      </c>
      <c r="Q533" s="549">
        <f t="shared" si="103"/>
        <v>2.4509110072595126</v>
      </c>
      <c r="S533" s="556">
        <f t="shared" si="104"/>
        <v>1.6450889927404875</v>
      </c>
    </row>
    <row r="534" spans="2:19" x14ac:dyDescent="0.35">
      <c r="B534" s="116">
        <v>42779</v>
      </c>
      <c r="C534" s="49">
        <v>4.0369999999999999</v>
      </c>
      <c r="D534" s="570" t="str">
        <f t="shared" si="95"/>
        <v>11/06/2020</v>
      </c>
      <c r="E534" s="113">
        <f t="shared" si="96"/>
        <v>3.3237508555783708</v>
      </c>
      <c r="F534" s="549">
        <f t="shared" si="97"/>
        <v>0</v>
      </c>
      <c r="G534" s="559"/>
      <c r="I534" s="187">
        <f t="shared" si="108"/>
        <v>2.5834737224999849</v>
      </c>
      <c r="J534" s="187">
        <f t="shared" si="108"/>
        <v>2.4356531025000017</v>
      </c>
      <c r="K534" s="246" t="str">
        <f t="shared" si="98"/>
        <v>15/05/2021</v>
      </c>
      <c r="L534" s="148" t="str">
        <f t="shared" si="99"/>
        <v>15/04/2020</v>
      </c>
      <c r="M534" s="186">
        <f t="shared" si="100"/>
        <v>3.7422941772147645E-4</v>
      </c>
      <c r="N534" s="549">
        <f t="shared" si="105"/>
        <v>395</v>
      </c>
      <c r="O534" s="49">
        <f t="shared" si="101"/>
        <v>338</v>
      </c>
      <c r="P534" s="113">
        <f t="shared" si="102"/>
        <v>57</v>
      </c>
      <c r="Q534" s="549">
        <f t="shared" si="103"/>
        <v>2.4569841793101257</v>
      </c>
      <c r="S534" s="556">
        <f t="shared" si="104"/>
        <v>1.5800158206898742</v>
      </c>
    </row>
    <row r="535" spans="2:19" x14ac:dyDescent="0.35">
      <c r="B535" s="116">
        <v>42780</v>
      </c>
      <c r="C535" s="49">
        <v>4.056</v>
      </c>
      <c r="D535" s="570" t="str">
        <f t="shared" si="95"/>
        <v>11/06/2020</v>
      </c>
      <c r="E535" s="113">
        <f t="shared" si="96"/>
        <v>3.3210130047912387</v>
      </c>
      <c r="F535" s="549">
        <f t="shared" si="97"/>
        <v>0</v>
      </c>
      <c r="G535" s="559"/>
      <c r="I535" s="187">
        <f t="shared" si="108"/>
        <v>2.6037314224999886</v>
      </c>
      <c r="J535" s="187">
        <f t="shared" si="108"/>
        <v>2.4558962024999964</v>
      </c>
      <c r="K535" s="246" t="str">
        <f t="shared" si="98"/>
        <v>15/05/2021</v>
      </c>
      <c r="L535" s="148" t="str">
        <f t="shared" si="99"/>
        <v>15/04/2020</v>
      </c>
      <c r="M535" s="186">
        <f t="shared" si="100"/>
        <v>3.7426637974681559E-4</v>
      </c>
      <c r="N535" s="549">
        <f t="shared" si="105"/>
        <v>395</v>
      </c>
      <c r="O535" s="49">
        <f t="shared" si="101"/>
        <v>338</v>
      </c>
      <c r="P535" s="113">
        <f t="shared" si="102"/>
        <v>57</v>
      </c>
      <c r="Q535" s="549">
        <f t="shared" si="103"/>
        <v>2.4772293861455648</v>
      </c>
      <c r="S535" s="556">
        <f t="shared" si="104"/>
        <v>1.5787706138544353</v>
      </c>
    </row>
    <row r="536" spans="2:19" x14ac:dyDescent="0.35">
      <c r="B536" s="116">
        <v>42781</v>
      </c>
      <c r="C536" s="49">
        <v>4.0709999999999997</v>
      </c>
      <c r="D536" s="570" t="str">
        <f t="shared" si="95"/>
        <v>11/06/2020</v>
      </c>
      <c r="E536" s="113">
        <f t="shared" si="96"/>
        <v>3.3182751540041067</v>
      </c>
      <c r="F536" s="549">
        <f t="shared" si="97"/>
        <v>0</v>
      </c>
      <c r="G536" s="559"/>
      <c r="I536" s="187">
        <f t="shared" si="108"/>
        <v>2.643239690000021</v>
      </c>
      <c r="J536" s="187">
        <f t="shared" si="108"/>
        <v>2.4872769599999955</v>
      </c>
      <c r="K536" s="246" t="str">
        <f t="shared" si="98"/>
        <v>15/05/2021</v>
      </c>
      <c r="L536" s="148" t="str">
        <f t="shared" si="99"/>
        <v>15/04/2020</v>
      </c>
      <c r="M536" s="186">
        <f t="shared" si="100"/>
        <v>3.9484235443044426E-4</v>
      </c>
      <c r="N536" s="549">
        <f t="shared" si="105"/>
        <v>395</v>
      </c>
      <c r="O536" s="49">
        <f t="shared" si="101"/>
        <v>338</v>
      </c>
      <c r="P536" s="113">
        <f t="shared" si="102"/>
        <v>57</v>
      </c>
      <c r="Q536" s="549">
        <f t="shared" si="103"/>
        <v>2.509782974202531</v>
      </c>
      <c r="S536" s="556">
        <f t="shared" si="104"/>
        <v>1.5612170257974687</v>
      </c>
    </row>
    <row r="537" spans="2:19" x14ac:dyDescent="0.35">
      <c r="B537" s="116">
        <v>42782</v>
      </c>
      <c r="C537" s="49">
        <v>4.0439999999999996</v>
      </c>
      <c r="D537" s="570" t="str">
        <f t="shared" si="95"/>
        <v>11/06/2020</v>
      </c>
      <c r="E537" s="113">
        <f t="shared" si="96"/>
        <v>3.3155373032169746</v>
      </c>
      <c r="F537" s="549">
        <f t="shared" si="97"/>
        <v>0</v>
      </c>
      <c r="G537" s="559"/>
      <c r="I537" s="187">
        <f t="shared" si="108"/>
        <v>2.6949158224999881</v>
      </c>
      <c r="J537" s="187">
        <f t="shared" si="108"/>
        <v>2.5186625225000148</v>
      </c>
      <c r="K537" s="246" t="str">
        <f t="shared" si="98"/>
        <v>15/05/2021</v>
      </c>
      <c r="L537" s="148" t="str">
        <f t="shared" si="99"/>
        <v>15/04/2020</v>
      </c>
      <c r="M537" s="186">
        <f t="shared" si="100"/>
        <v>4.4621088607588177E-4</v>
      </c>
      <c r="N537" s="549">
        <f t="shared" si="105"/>
        <v>395</v>
      </c>
      <c r="O537" s="49">
        <f t="shared" si="101"/>
        <v>338</v>
      </c>
      <c r="P537" s="113">
        <f t="shared" si="102"/>
        <v>57</v>
      </c>
      <c r="Q537" s="549">
        <f t="shared" si="103"/>
        <v>2.54409654300634</v>
      </c>
      <c r="S537" s="556">
        <f t="shared" si="104"/>
        <v>1.4999034569936596</v>
      </c>
    </row>
    <row r="538" spans="2:19" x14ac:dyDescent="0.35">
      <c r="B538" s="116">
        <v>42783</v>
      </c>
      <c r="C538" s="49">
        <v>4.0469999999999997</v>
      </c>
      <c r="D538" s="570" t="str">
        <f t="shared" si="95"/>
        <v>11/06/2020</v>
      </c>
      <c r="E538" s="113">
        <f t="shared" si="96"/>
        <v>3.3127994524298425</v>
      </c>
      <c r="F538" s="549">
        <f t="shared" si="97"/>
        <v>0</v>
      </c>
      <c r="G538" s="559"/>
      <c r="I538" s="187">
        <f t="shared" si="108"/>
        <v>2.665529759999985</v>
      </c>
      <c r="J538" s="187">
        <f t="shared" si="108"/>
        <v>2.4893016899999898</v>
      </c>
      <c r="K538" s="246" t="str">
        <f t="shared" si="98"/>
        <v>15/05/2021</v>
      </c>
      <c r="L538" s="148" t="str">
        <f t="shared" si="99"/>
        <v>15/04/2020</v>
      </c>
      <c r="M538" s="186">
        <f t="shared" si="100"/>
        <v>4.4614701265821566E-4</v>
      </c>
      <c r="N538" s="549">
        <f t="shared" si="105"/>
        <v>395</v>
      </c>
      <c r="O538" s="49">
        <f t="shared" si="101"/>
        <v>338</v>
      </c>
      <c r="P538" s="113">
        <f t="shared" si="102"/>
        <v>57</v>
      </c>
      <c r="Q538" s="549">
        <f t="shared" si="103"/>
        <v>2.5147320697215081</v>
      </c>
      <c r="S538" s="556">
        <f t="shared" si="104"/>
        <v>1.5322679302784916</v>
      </c>
    </row>
    <row r="539" spans="2:19" x14ac:dyDescent="0.35">
      <c r="B539" s="116">
        <v>42786</v>
      </c>
      <c r="C539" s="49">
        <v>4.01</v>
      </c>
      <c r="D539" s="570" t="str">
        <f t="shared" si="95"/>
        <v>11/06/2020</v>
      </c>
      <c r="E539" s="113">
        <f t="shared" si="96"/>
        <v>3.3045859000684463</v>
      </c>
      <c r="F539" s="549">
        <f t="shared" si="97"/>
        <v>0</v>
      </c>
      <c r="G539" s="559"/>
      <c r="I539" s="187">
        <f t="shared" si="108"/>
        <v>2.641213440000012</v>
      </c>
      <c r="J539" s="187">
        <f t="shared" si="108"/>
        <v>2.463994002500014</v>
      </c>
      <c r="K539" s="246" t="str">
        <f t="shared" si="98"/>
        <v>15/05/2021</v>
      </c>
      <c r="L539" s="148" t="str">
        <f t="shared" si="99"/>
        <v>15/04/2020</v>
      </c>
      <c r="M539" s="186">
        <f t="shared" si="100"/>
        <v>4.4865680379746334E-4</v>
      </c>
      <c r="N539" s="549">
        <f t="shared" si="105"/>
        <v>395</v>
      </c>
      <c r="O539" s="49">
        <f t="shared" si="101"/>
        <v>338</v>
      </c>
      <c r="P539" s="113">
        <f t="shared" si="102"/>
        <v>57</v>
      </c>
      <c r="Q539" s="549">
        <f t="shared" si="103"/>
        <v>2.4895674403164696</v>
      </c>
      <c r="S539" s="556">
        <f t="shared" si="104"/>
        <v>1.5204325596835302</v>
      </c>
    </row>
    <row r="540" spans="2:19" x14ac:dyDescent="0.35">
      <c r="B540" s="116">
        <v>42787</v>
      </c>
      <c r="C540" s="49">
        <v>4.0259999999999998</v>
      </c>
      <c r="D540" s="570" t="str">
        <f t="shared" si="95"/>
        <v>11/06/2020</v>
      </c>
      <c r="E540" s="113">
        <f t="shared" si="96"/>
        <v>3.3018480492813143</v>
      </c>
      <c r="F540" s="549">
        <f t="shared" si="97"/>
        <v>0</v>
      </c>
      <c r="G540" s="559"/>
      <c r="I540" s="187">
        <f t="shared" si="108"/>
        <v>2.641213440000012</v>
      </c>
      <c r="J540" s="187">
        <f t="shared" si="108"/>
        <v>2.4660185024999892</v>
      </c>
      <c r="K540" s="246" t="str">
        <f t="shared" si="98"/>
        <v>15/05/2021</v>
      </c>
      <c r="L540" s="148" t="str">
        <f t="shared" si="99"/>
        <v>15/04/2020</v>
      </c>
      <c r="M540" s="186">
        <f t="shared" si="100"/>
        <v>4.4353148734182986E-4</v>
      </c>
      <c r="N540" s="549">
        <f t="shared" si="105"/>
        <v>395</v>
      </c>
      <c r="O540" s="49">
        <f t="shared" si="101"/>
        <v>338</v>
      </c>
      <c r="P540" s="113">
        <f t="shared" si="102"/>
        <v>57</v>
      </c>
      <c r="Q540" s="549">
        <f t="shared" si="103"/>
        <v>2.4912997972784736</v>
      </c>
      <c r="S540" s="556">
        <f t="shared" si="104"/>
        <v>1.5347002027215262</v>
      </c>
    </row>
    <row r="541" spans="2:19" x14ac:dyDescent="0.35">
      <c r="B541" s="116">
        <v>42788</v>
      </c>
      <c r="C541" s="49">
        <v>4.0359999999999996</v>
      </c>
      <c r="D541" s="570" t="str">
        <f t="shared" si="95"/>
        <v>11/06/2020</v>
      </c>
      <c r="E541" s="113">
        <f t="shared" si="96"/>
        <v>3.2991101984941822</v>
      </c>
      <c r="F541" s="549">
        <f t="shared" si="97"/>
        <v>0</v>
      </c>
      <c r="G541" s="559"/>
      <c r="I541" s="187">
        <f t="shared" si="108"/>
        <v>2.643239690000021</v>
      </c>
      <c r="J541" s="187">
        <f t="shared" si="108"/>
        <v>2.4710798400000122</v>
      </c>
      <c r="K541" s="246" t="str">
        <f t="shared" si="98"/>
        <v>15/05/2021</v>
      </c>
      <c r="L541" s="148" t="str">
        <f t="shared" si="99"/>
        <v>15/04/2020</v>
      </c>
      <c r="M541" s="186">
        <f t="shared" si="100"/>
        <v>4.3584772151900958E-4</v>
      </c>
      <c r="N541" s="549">
        <f t="shared" si="105"/>
        <v>395</v>
      </c>
      <c r="O541" s="49">
        <f t="shared" si="101"/>
        <v>338</v>
      </c>
      <c r="P541" s="113">
        <f t="shared" si="102"/>
        <v>57</v>
      </c>
      <c r="Q541" s="549">
        <f t="shared" si="103"/>
        <v>2.4959231601265959</v>
      </c>
      <c r="S541" s="556">
        <f t="shared" si="104"/>
        <v>1.5400768398734037</v>
      </c>
    </row>
    <row r="542" spans="2:19" x14ac:dyDescent="0.35">
      <c r="B542" s="116">
        <v>42789</v>
      </c>
      <c r="C542" s="49">
        <v>4.0110000000000001</v>
      </c>
      <c r="D542" s="570" t="str">
        <f t="shared" si="95"/>
        <v>11/06/2020</v>
      </c>
      <c r="E542" s="113">
        <f t="shared" si="96"/>
        <v>3.2963723477070501</v>
      </c>
      <c r="F542" s="549">
        <f t="shared" si="97"/>
        <v>0</v>
      </c>
      <c r="G542" s="559"/>
      <c r="I542" s="187">
        <f t="shared" si="108"/>
        <v>2.6260172024999973</v>
      </c>
      <c r="J542" s="187">
        <f t="shared" si="108"/>
        <v>2.453871802499985</v>
      </c>
      <c r="K542" s="246" t="str">
        <f t="shared" si="98"/>
        <v>15/05/2021</v>
      </c>
      <c r="L542" s="148" t="str">
        <f t="shared" si="99"/>
        <v>15/04/2020</v>
      </c>
      <c r="M542" s="186">
        <f t="shared" si="100"/>
        <v>4.3581113924053726E-4</v>
      </c>
      <c r="N542" s="549">
        <f t="shared" ref="N542:N545" si="109">K542-L542</f>
        <v>395</v>
      </c>
      <c r="O542" s="49">
        <f t="shared" si="101"/>
        <v>338</v>
      </c>
      <c r="P542" s="113">
        <f t="shared" si="102"/>
        <v>57</v>
      </c>
      <c r="Q542" s="549">
        <f t="shared" si="103"/>
        <v>2.4787130374366955</v>
      </c>
      <c r="S542" s="556">
        <f t="shared" si="104"/>
        <v>1.5322869625633047</v>
      </c>
    </row>
    <row r="543" spans="2:19" x14ac:dyDescent="0.35">
      <c r="B543" s="116">
        <v>42790</v>
      </c>
      <c r="C543" s="49">
        <v>4.0010000000000003</v>
      </c>
      <c r="D543" s="570" t="str">
        <f t="shared" si="95"/>
        <v>11/06/2020</v>
      </c>
      <c r="E543" s="113">
        <f t="shared" si="96"/>
        <v>3.2936344969199181</v>
      </c>
      <c r="F543" s="549">
        <f t="shared" si="97"/>
        <v>0</v>
      </c>
      <c r="G543" s="559"/>
      <c r="I543" s="187">
        <f t="shared" si="108"/>
        <v>2.6138610225000081</v>
      </c>
      <c r="J543" s="187">
        <f t="shared" si="108"/>
        <v>2.4477987225000053</v>
      </c>
      <c r="K543" s="246" t="str">
        <f t="shared" si="98"/>
        <v>15/05/2021</v>
      </c>
      <c r="L543" s="148" t="str">
        <f t="shared" si="99"/>
        <v>15/04/2020</v>
      </c>
      <c r="M543" s="186">
        <f t="shared" si="100"/>
        <v>4.2041088607595639E-4</v>
      </c>
      <c r="N543" s="549">
        <f t="shared" si="109"/>
        <v>395</v>
      </c>
      <c r="O543" s="49">
        <f t="shared" si="101"/>
        <v>338</v>
      </c>
      <c r="P543" s="113">
        <f t="shared" si="102"/>
        <v>57</v>
      </c>
      <c r="Q543" s="549">
        <f t="shared" si="103"/>
        <v>2.4717621430063348</v>
      </c>
      <c r="S543" s="556">
        <f t="shared" si="104"/>
        <v>1.5292378569936655</v>
      </c>
    </row>
    <row r="544" spans="2:19" x14ac:dyDescent="0.35">
      <c r="B544" s="116">
        <v>42793</v>
      </c>
      <c r="C544" s="49">
        <v>4.0060000000000002</v>
      </c>
      <c r="D544" s="570" t="str">
        <f t="shared" si="95"/>
        <v>11/06/2020</v>
      </c>
      <c r="E544" s="113">
        <f t="shared" si="96"/>
        <v>3.2854209445585214</v>
      </c>
      <c r="F544" s="549">
        <f t="shared" si="97"/>
        <v>0</v>
      </c>
      <c r="G544" s="559"/>
      <c r="I544" s="187">
        <f t="shared" si="108"/>
        <v>2.5996797224999924</v>
      </c>
      <c r="J544" s="187">
        <f t="shared" si="108"/>
        <v>2.4346409999999929</v>
      </c>
      <c r="K544" s="246" t="str">
        <f t="shared" si="98"/>
        <v>15/05/2021</v>
      </c>
      <c r="L544" s="148" t="str">
        <f t="shared" si="99"/>
        <v>15/04/2020</v>
      </c>
      <c r="M544" s="186">
        <f t="shared" si="100"/>
        <v>4.1781955063290987E-4</v>
      </c>
      <c r="N544" s="549">
        <f t="shared" si="109"/>
        <v>395</v>
      </c>
      <c r="O544" s="49">
        <f t="shared" si="101"/>
        <v>338</v>
      </c>
      <c r="P544" s="113">
        <f t="shared" si="102"/>
        <v>57</v>
      </c>
      <c r="Q544" s="549">
        <f t="shared" si="103"/>
        <v>2.4584567143860689</v>
      </c>
      <c r="S544" s="556">
        <f t="shared" si="104"/>
        <v>1.5475432856139313</v>
      </c>
    </row>
    <row r="545" spans="2:20" x14ac:dyDescent="0.35">
      <c r="B545" s="116">
        <v>42794</v>
      </c>
      <c r="C545" s="64">
        <v>4.0030000000000001</v>
      </c>
      <c r="D545" s="571" t="str">
        <f t="shared" si="95"/>
        <v>11/06/2020</v>
      </c>
      <c r="E545" s="114">
        <f t="shared" si="96"/>
        <v>3.2826830937713893</v>
      </c>
      <c r="F545" s="552">
        <f t="shared" si="97"/>
        <v>0</v>
      </c>
      <c r="G545" s="559"/>
      <c r="I545" s="188">
        <f t="shared" ref="I545:J545" si="110">IF(I275="","",((1+I275/200)^2-1)*100)</f>
        <v>2.6148740100000012</v>
      </c>
      <c r="J545" s="188">
        <f t="shared" si="110"/>
        <v>2.4477987225000053</v>
      </c>
      <c r="K545" s="541" t="str">
        <f t="shared" si="98"/>
        <v>15/05/2021</v>
      </c>
      <c r="L545" s="147" t="str">
        <f t="shared" si="99"/>
        <v>15/04/2020</v>
      </c>
      <c r="M545" s="55">
        <f t="shared" si="100"/>
        <v>4.2297541139239467E-4</v>
      </c>
      <c r="N545" s="552">
        <f t="shared" si="109"/>
        <v>395</v>
      </c>
      <c r="O545" s="64">
        <f t="shared" si="101"/>
        <v>338</v>
      </c>
      <c r="P545" s="114">
        <f t="shared" si="102"/>
        <v>57</v>
      </c>
      <c r="Q545" s="552">
        <f t="shared" si="103"/>
        <v>2.471908320949372</v>
      </c>
      <c r="S545" s="557">
        <f t="shared" si="104"/>
        <v>1.5310916790506282</v>
      </c>
    </row>
    <row r="546" spans="2:20" ht="15" thickBot="1" x14ac:dyDescent="0.4">
      <c r="C546" s="433" t="s">
        <v>437</v>
      </c>
      <c r="D546" s="262" t="s">
        <v>63</v>
      </c>
      <c r="E546" s="572">
        <f>AVERAGE(E285:E545)</f>
        <v>3.7820628814043808</v>
      </c>
      <c r="S546" s="573">
        <f>AVERAGE(S285:S545)</f>
        <v>1.5279145752559091</v>
      </c>
    </row>
    <row r="547" spans="2:20" ht="15" thickTop="1" x14ac:dyDescent="0.35">
      <c r="D547" s="433" t="s">
        <v>437</v>
      </c>
      <c r="T547" s="186"/>
    </row>
    <row r="548" spans="2:20" x14ac:dyDescent="0.35">
      <c r="D548" s="433" t="s">
        <v>437</v>
      </c>
    </row>
    <row r="549" spans="2:20" x14ac:dyDescent="0.35">
      <c r="D549" s="433" t="s">
        <v>437</v>
      </c>
    </row>
  </sheetData>
  <mergeCells count="30">
    <mergeCell ref="D281:D284"/>
    <mergeCell ref="F281:F284"/>
    <mergeCell ref="C10:F10"/>
    <mergeCell ref="I10:S10"/>
    <mergeCell ref="C279:F279"/>
    <mergeCell ref="C280:F280"/>
    <mergeCell ref="I279:Q279"/>
    <mergeCell ref="I280:Q280"/>
    <mergeCell ref="S279:S280"/>
    <mergeCell ref="P11:P14"/>
    <mergeCell ref="Q11:Q14"/>
    <mergeCell ref="R11:R14"/>
    <mergeCell ref="F11:F14"/>
    <mergeCell ref="E11:E14"/>
    <mergeCell ref="D11:D14"/>
    <mergeCell ref="S11:S14"/>
    <mergeCell ref="E281:E284"/>
    <mergeCell ref="S281:S284"/>
    <mergeCell ref="Q281:Q284"/>
    <mergeCell ref="P281:P284"/>
    <mergeCell ref="K11:K14"/>
    <mergeCell ref="L11:L14"/>
    <mergeCell ref="M11:M14"/>
    <mergeCell ref="N11:N14"/>
    <mergeCell ref="O11:O14"/>
    <mergeCell ref="O281:O284"/>
    <mergeCell ref="N281:N284"/>
    <mergeCell ref="M281:M284"/>
    <mergeCell ref="L281:L284"/>
    <mergeCell ref="K281:K28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3" tint="-0.499984740745262"/>
  </sheetPr>
  <dimension ref="A1:CU547"/>
  <sheetViews>
    <sheetView zoomScale="90" zoomScaleNormal="90" workbookViewId="0">
      <selection activeCell="A3" sqref="A3:XFD5"/>
    </sheetView>
  </sheetViews>
  <sheetFormatPr defaultColWidth="9.1796875" defaultRowHeight="14.5" x14ac:dyDescent="0.35"/>
  <cols>
    <col min="1" max="1" width="5.81640625" style="276" customWidth="1"/>
    <col min="2" max="2" width="29.26953125" style="276" customWidth="1"/>
    <col min="3" max="3" width="28.453125" style="276" customWidth="1"/>
    <col min="4" max="5" width="36.1796875" style="276" customWidth="1"/>
    <col min="6" max="6" width="19.81640625" style="276" customWidth="1"/>
    <col min="7" max="7" width="17.54296875" style="276" customWidth="1"/>
    <col min="8" max="8" width="28.453125" style="276" customWidth="1"/>
    <col min="9" max="9" width="22.7265625" style="276" customWidth="1"/>
    <col min="10" max="10" width="24" style="276" customWidth="1"/>
    <col min="11" max="11" width="29" style="276" customWidth="1"/>
    <col min="12" max="12" width="29.26953125" style="276" customWidth="1"/>
    <col min="13" max="13" width="22" style="276" customWidth="1"/>
    <col min="14" max="14" width="16" style="276" customWidth="1"/>
    <col min="15" max="15" width="13.26953125" style="276" customWidth="1"/>
    <col min="16" max="18" width="28.453125" style="276" customWidth="1"/>
    <col min="19" max="20" width="15.54296875" style="276" customWidth="1"/>
    <col min="21" max="21" width="28.453125" style="276" customWidth="1"/>
    <col min="22" max="22" width="15.453125" style="276" customWidth="1"/>
    <col min="23" max="23" width="29" style="276" customWidth="1"/>
    <col min="24" max="24" width="29.26953125" style="276" customWidth="1"/>
    <col min="25" max="25" width="22" style="276" customWidth="1"/>
    <col min="26" max="26" width="15.453125" style="276" customWidth="1"/>
    <col min="27" max="27" width="19.26953125" style="276" customWidth="1"/>
    <col min="28" max="28" width="11" style="276" customWidth="1"/>
    <col min="29" max="29" width="9.1796875" style="276" customWidth="1"/>
    <col min="30" max="16384" width="9.1796875" style="276"/>
  </cols>
  <sheetData>
    <row r="1" spans="1:99" ht="23.5" x14ac:dyDescent="0.55000000000000004">
      <c r="A1" s="138" t="s">
        <v>765</v>
      </c>
    </row>
    <row r="3" spans="1:99" s="433" customFormat="1" x14ac:dyDescent="0.35"/>
    <row r="4" spans="1:99" s="527" customFormat="1" x14ac:dyDescent="0.35">
      <c r="B4" s="526" t="s">
        <v>778</v>
      </c>
    </row>
    <row r="5" spans="1:99" s="433" customFormat="1" x14ac:dyDescent="0.35">
      <c r="B5" s="189"/>
    </row>
    <row r="6" spans="1:99" x14ac:dyDescent="0.35">
      <c r="B6" s="433" t="s">
        <v>513</v>
      </c>
      <c r="C6" s="194">
        <f>Inputs!C17</f>
        <v>42795</v>
      </c>
      <c r="H6" s="555"/>
      <c r="I6" s="555"/>
    </row>
    <row r="7" spans="1:99" x14ac:dyDescent="0.35">
      <c r="B7" s="433" t="s">
        <v>514</v>
      </c>
      <c r="C7" s="203">
        <v>5</v>
      </c>
      <c r="H7" s="555"/>
      <c r="I7" s="555"/>
    </row>
    <row r="8" spans="1:99" x14ac:dyDescent="0.35">
      <c r="B8" s="433" t="s">
        <v>515</v>
      </c>
      <c r="C8" s="204">
        <f>C6+(365.25*C7)</f>
        <v>44621.25</v>
      </c>
    </row>
    <row r="9" spans="1:99" x14ac:dyDescent="0.35">
      <c r="B9" s="433"/>
      <c r="C9" s="204"/>
    </row>
    <row r="10" spans="1:99" x14ac:dyDescent="0.35">
      <c r="B10" s="433"/>
      <c r="C10" s="668" t="s">
        <v>779</v>
      </c>
      <c r="D10" s="669"/>
      <c r="E10" s="669"/>
      <c r="F10" s="669"/>
      <c r="G10" s="669"/>
      <c r="H10" s="669"/>
      <c r="I10" s="669"/>
      <c r="J10" s="669"/>
      <c r="K10" s="669"/>
      <c r="L10" s="669"/>
      <c r="M10" s="670"/>
      <c r="P10" s="668" t="s">
        <v>59</v>
      </c>
      <c r="Q10" s="669"/>
      <c r="R10" s="669"/>
      <c r="S10" s="669"/>
      <c r="T10" s="669"/>
      <c r="U10" s="669"/>
      <c r="V10" s="669"/>
      <c r="W10" s="669"/>
      <c r="X10" s="669"/>
      <c r="Y10" s="669"/>
      <c r="Z10" s="669"/>
      <c r="AA10" s="670"/>
    </row>
    <row r="11" spans="1:99" ht="15" customHeight="1" x14ac:dyDescent="0.35">
      <c r="B11" s="206" t="s">
        <v>102</v>
      </c>
      <c r="C11" s="214" t="s">
        <v>380</v>
      </c>
      <c r="D11" s="212" t="s">
        <v>135</v>
      </c>
      <c r="E11" s="212" t="s">
        <v>134</v>
      </c>
      <c r="F11" s="665" t="s">
        <v>773</v>
      </c>
      <c r="G11" s="659" t="s">
        <v>772</v>
      </c>
      <c r="H11" s="659" t="s">
        <v>728</v>
      </c>
      <c r="I11" s="665" t="s">
        <v>724</v>
      </c>
      <c r="J11" s="662" t="s">
        <v>603</v>
      </c>
      <c r="K11" s="662" t="s">
        <v>602</v>
      </c>
      <c r="L11" s="662" t="s">
        <v>725</v>
      </c>
      <c r="M11" s="662" t="s">
        <v>604</v>
      </c>
      <c r="N11" s="532"/>
      <c r="P11" s="212" t="s">
        <v>298</v>
      </c>
      <c r="Q11" s="212" t="s">
        <v>297</v>
      </c>
      <c r="R11" s="212" t="s">
        <v>296</v>
      </c>
      <c r="S11" s="659" t="s">
        <v>773</v>
      </c>
      <c r="T11" s="659" t="s">
        <v>772</v>
      </c>
      <c r="U11" s="659" t="s">
        <v>731</v>
      </c>
      <c r="V11" s="662" t="s">
        <v>603</v>
      </c>
      <c r="W11" s="662" t="s">
        <v>602</v>
      </c>
      <c r="X11" s="662" t="s">
        <v>725</v>
      </c>
      <c r="Y11" s="662" t="s">
        <v>604</v>
      </c>
      <c r="Z11" s="662" t="s">
        <v>604</v>
      </c>
      <c r="AA11" s="662" t="s">
        <v>726</v>
      </c>
      <c r="AB11" s="433"/>
      <c r="AC11" s="433"/>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c r="CT11" s="498"/>
      <c r="CU11" s="498"/>
    </row>
    <row r="12" spans="1:99" ht="15" customHeight="1" x14ac:dyDescent="0.35">
      <c r="B12" s="206" t="s">
        <v>112</v>
      </c>
      <c r="C12" s="191" t="s">
        <v>182</v>
      </c>
      <c r="D12" s="22" t="s">
        <v>182</v>
      </c>
      <c r="E12" s="22" t="s">
        <v>182</v>
      </c>
      <c r="F12" s="666"/>
      <c r="G12" s="660"/>
      <c r="H12" s="660"/>
      <c r="I12" s="666"/>
      <c r="J12" s="663"/>
      <c r="K12" s="663"/>
      <c r="L12" s="663"/>
      <c r="M12" s="663"/>
      <c r="N12" s="532"/>
      <c r="P12" s="22" t="s">
        <v>45</v>
      </c>
      <c r="Q12" s="22" t="s">
        <v>45</v>
      </c>
      <c r="R12" s="22" t="s">
        <v>45</v>
      </c>
      <c r="S12" s="660"/>
      <c r="T12" s="660"/>
      <c r="U12" s="660"/>
      <c r="V12" s="663"/>
      <c r="W12" s="663"/>
      <c r="X12" s="663"/>
      <c r="Y12" s="663"/>
      <c r="Z12" s="663"/>
      <c r="AA12" s="663"/>
      <c r="AB12" s="433"/>
      <c r="AC12" s="433"/>
    </row>
    <row r="13" spans="1:99" x14ac:dyDescent="0.35">
      <c r="B13" s="206" t="s">
        <v>108</v>
      </c>
      <c r="C13" s="191" t="s">
        <v>188</v>
      </c>
      <c r="D13" s="22" t="s">
        <v>188</v>
      </c>
      <c r="E13" s="22" t="s">
        <v>188</v>
      </c>
      <c r="F13" s="666"/>
      <c r="G13" s="660"/>
      <c r="H13" s="660"/>
      <c r="I13" s="666"/>
      <c r="J13" s="663"/>
      <c r="K13" s="663"/>
      <c r="L13" s="663"/>
      <c r="M13" s="663"/>
      <c r="N13" s="532"/>
      <c r="P13" s="22" t="s">
        <v>188</v>
      </c>
      <c r="Q13" s="22" t="s">
        <v>188</v>
      </c>
      <c r="R13" s="22" t="s">
        <v>188</v>
      </c>
      <c r="S13" s="660"/>
      <c r="T13" s="660"/>
      <c r="U13" s="660"/>
      <c r="V13" s="663"/>
      <c r="W13" s="663"/>
      <c r="X13" s="663"/>
      <c r="Y13" s="663"/>
      <c r="Z13" s="663"/>
      <c r="AA13" s="663"/>
      <c r="AB13" s="433"/>
      <c r="AC13" s="433"/>
    </row>
    <row r="14" spans="1:99" x14ac:dyDescent="0.35">
      <c r="B14" s="206" t="s">
        <v>318</v>
      </c>
      <c r="C14" s="193">
        <v>44874</v>
      </c>
      <c r="D14" s="344">
        <v>44344</v>
      </c>
      <c r="E14" s="344">
        <v>43812</v>
      </c>
      <c r="F14" s="667"/>
      <c r="G14" s="661"/>
      <c r="H14" s="660"/>
      <c r="I14" s="667"/>
      <c r="J14" s="664"/>
      <c r="K14" s="664"/>
      <c r="L14" s="663"/>
      <c r="M14" s="663"/>
      <c r="N14" s="532"/>
      <c r="P14" s="147">
        <v>45031</v>
      </c>
      <c r="Q14" s="151">
        <v>44331</v>
      </c>
      <c r="R14" s="151">
        <v>43936</v>
      </c>
      <c r="S14" s="661"/>
      <c r="T14" s="661"/>
      <c r="U14" s="661"/>
      <c r="V14" s="663"/>
      <c r="W14" s="664"/>
      <c r="X14" s="664"/>
      <c r="Y14" s="664"/>
      <c r="Z14" s="664"/>
      <c r="AA14" s="664"/>
      <c r="AB14" s="433"/>
      <c r="AC14" s="433"/>
    </row>
    <row r="15" spans="1:99" x14ac:dyDescent="0.35">
      <c r="B15" s="116">
        <v>42430</v>
      </c>
      <c r="C15" s="49">
        <v>4.1219999999999999</v>
      </c>
      <c r="D15" s="347">
        <v>3.8959999999999999</v>
      </c>
      <c r="E15" s="346">
        <v>3.5259999999999998</v>
      </c>
      <c r="F15" s="524">
        <f>IF($I15&lt;$D$14,$D$14,$C$14)</f>
        <v>44344</v>
      </c>
      <c r="G15" s="524">
        <f>IF($I15&gt;$C$14,$C$14,IF($I15&gt;$D$14,$D$14,$E$14))</f>
        <v>43812</v>
      </c>
      <c r="H15" s="92">
        <f>IF(D15="","",(E15-D15)/($E$14-$D$14))</f>
        <v>6.9548872180451153E-4</v>
      </c>
      <c r="I15" s="544">
        <f t="shared" ref="I15:I78" si="0">B15+365.25*5</f>
        <v>44256.25</v>
      </c>
      <c r="J15" s="578">
        <f>D$14-E$14</f>
        <v>532</v>
      </c>
      <c r="K15" s="56">
        <f>D$14-I15</f>
        <v>87.75</v>
      </c>
      <c r="L15" s="56">
        <f>I15-E$14</f>
        <v>444.25</v>
      </c>
      <c r="M15" s="546">
        <f>IF(D15="","",D15-(K15*H15))</f>
        <v>3.834970864661654</v>
      </c>
      <c r="N15" s="547"/>
      <c r="O15" s="548"/>
      <c r="P15" s="187">
        <v>2.609</v>
      </c>
      <c r="Q15" s="113">
        <v>2.452</v>
      </c>
      <c r="R15" s="198">
        <v>2.3759999999999999</v>
      </c>
      <c r="S15" s="544">
        <f>IF($I15&lt;R14,R14,IF($I15&lt;Q14,Q14,U))</f>
        <v>44331</v>
      </c>
      <c r="T15" s="544">
        <f t="shared" ref="T15:T78" si="1">IF($I15&gt;$P$14,$P$14,IF($I15&gt;$Q$14,$Q$14,$R$14))</f>
        <v>43936</v>
      </c>
      <c r="U15" s="56">
        <f t="shared" ref="U15:U46" si="2">IF(Q15="","",(R15-Q15)/($R$14-$Q$14))</f>
        <v>1.924050632911394E-4</v>
      </c>
      <c r="V15" s="546">
        <f>S15-T15</f>
        <v>395</v>
      </c>
      <c r="W15" s="113">
        <f t="shared" ref="W15:W78" si="3">S15-I15</f>
        <v>74.75</v>
      </c>
      <c r="X15" s="113">
        <f t="shared" ref="X15:X78" si="4">I15-T15</f>
        <v>320.25</v>
      </c>
      <c r="Y15" s="546">
        <f>IF(Q15="","",Q15-(W15*U15))</f>
        <v>2.4376177215189871</v>
      </c>
      <c r="Z15" s="186">
        <f>IFERROR(M15-Y15,"")</f>
        <v>1.3973531431426669</v>
      </c>
      <c r="AA15" s="92">
        <f>IF(Z15="","",((1+Z15/200)^2-1)*100)</f>
        <v>1.402234632659316</v>
      </c>
      <c r="AB15" s="433"/>
      <c r="AC15" s="433"/>
    </row>
    <row r="16" spans="1:99" x14ac:dyDescent="0.35">
      <c r="B16" s="116">
        <v>42431</v>
      </c>
      <c r="C16" s="49">
        <v>4.1550000000000002</v>
      </c>
      <c r="D16" s="350">
        <v>3.9239999999999999</v>
      </c>
      <c r="E16" s="349">
        <v>3.5470000000000002</v>
      </c>
      <c r="F16" s="246">
        <f t="shared" ref="F16:F79" si="5">IF($I16&lt;$D$14,$D$14,$C$14)</f>
        <v>44344</v>
      </c>
      <c r="G16" s="246">
        <f t="shared" ref="G16:G79" si="6">IF($I16&gt;$C$14,$C$14,IF($I16&gt;$D$14,$D$14,$E$14))</f>
        <v>43812</v>
      </c>
      <c r="H16" s="113">
        <f t="shared" ref="H16:H77" si="7">IF(D16="","",(E16-D16)/($E$14-$D$14))</f>
        <v>7.0864661654135297E-4</v>
      </c>
      <c r="I16" s="148">
        <f t="shared" si="0"/>
        <v>44257.25</v>
      </c>
      <c r="J16" s="550">
        <f t="shared" ref="J16:J77" si="8">D$14-E$14</f>
        <v>532</v>
      </c>
      <c r="K16" s="187">
        <f t="shared" ref="K16:K78" si="9">D$14-I16</f>
        <v>86.75</v>
      </c>
      <c r="L16" s="187">
        <f t="shared" ref="L16:L78" si="10">I16-E$14</f>
        <v>445.25</v>
      </c>
      <c r="M16" s="549">
        <f t="shared" ref="M16:M78" si="11">IF(D16="","",D16-(K16*H16))</f>
        <v>3.8625249060150377</v>
      </c>
      <c r="N16" s="551"/>
      <c r="P16" s="187">
        <v>2.6790000000000003</v>
      </c>
      <c r="Q16" s="113">
        <v>2.5</v>
      </c>
      <c r="R16" s="198">
        <v>2.42</v>
      </c>
      <c r="S16" s="148">
        <f t="shared" ref="S16:S79" si="12">IF($I16&lt;$R$14,$R$14,IF($I16&lt;$Q$14,$Q$14,$P$14))</f>
        <v>44331</v>
      </c>
      <c r="T16" s="148">
        <f t="shared" si="1"/>
        <v>43936</v>
      </c>
      <c r="U16" s="187">
        <f t="shared" si="2"/>
        <v>2.0253164556962043E-4</v>
      </c>
      <c r="V16" s="549">
        <f t="shared" ref="V16:V79" si="13">S16-T16</f>
        <v>395</v>
      </c>
      <c r="W16" s="113">
        <f t="shared" si="3"/>
        <v>73.75</v>
      </c>
      <c r="X16" s="113">
        <f t="shared" si="4"/>
        <v>321.25</v>
      </c>
      <c r="Y16" s="549">
        <f t="shared" ref="Y16:Y68" si="14">IF(Q16="","",Q16-(W16*U16))</f>
        <v>2.4850632911392405</v>
      </c>
      <c r="Z16" s="186">
        <f t="shared" ref="Z16:Z79" si="15">IFERROR(M16-Y16,"")</f>
        <v>1.3774616148757972</v>
      </c>
      <c r="AA16" s="113">
        <f t="shared" ref="AA16:AA79" si="16">IF(Z16="","",((1+Z16/200)^2-1)*100)</f>
        <v>1.3822051161269444</v>
      </c>
      <c r="AB16" s="433"/>
      <c r="AC16" s="433"/>
    </row>
    <row r="17" spans="2:29" x14ac:dyDescent="0.35">
      <c r="B17" s="116">
        <v>42432</v>
      </c>
      <c r="C17" s="49">
        <v>4.141</v>
      </c>
      <c r="D17" s="350">
        <v>3.9060000000000001</v>
      </c>
      <c r="E17" s="349">
        <v>3.5179999999999998</v>
      </c>
      <c r="F17" s="246">
        <f t="shared" si="5"/>
        <v>44344</v>
      </c>
      <c r="G17" s="246">
        <f t="shared" si="6"/>
        <v>43812</v>
      </c>
      <c r="H17" s="113">
        <f t="shared" si="7"/>
        <v>7.2932330827067736E-4</v>
      </c>
      <c r="I17" s="148">
        <f t="shared" si="0"/>
        <v>44258.25</v>
      </c>
      <c r="J17" s="550">
        <f t="shared" si="8"/>
        <v>532</v>
      </c>
      <c r="K17" s="187">
        <f t="shared" si="9"/>
        <v>85.75</v>
      </c>
      <c r="L17" s="187">
        <f t="shared" si="10"/>
        <v>446.25</v>
      </c>
      <c r="M17" s="549">
        <f t="shared" si="11"/>
        <v>3.8434605263157895</v>
      </c>
      <c r="N17" s="551"/>
      <c r="P17" s="187">
        <v>2.7090000000000001</v>
      </c>
      <c r="Q17" s="113">
        <v>2.516</v>
      </c>
      <c r="R17" s="198">
        <v>2.427</v>
      </c>
      <c r="S17" s="148">
        <f t="shared" si="12"/>
        <v>44331</v>
      </c>
      <c r="T17" s="148">
        <f t="shared" si="1"/>
        <v>43936</v>
      </c>
      <c r="U17" s="187">
        <f t="shared" si="2"/>
        <v>2.2531645569620246E-4</v>
      </c>
      <c r="V17" s="549">
        <f t="shared" si="13"/>
        <v>395</v>
      </c>
      <c r="W17" s="113">
        <f t="shared" si="3"/>
        <v>72.75</v>
      </c>
      <c r="X17" s="113">
        <f t="shared" si="4"/>
        <v>322.25</v>
      </c>
      <c r="Y17" s="549">
        <f t="shared" si="14"/>
        <v>2.4996082278481011</v>
      </c>
      <c r="Z17" s="186">
        <f t="shared" si="15"/>
        <v>1.3438522984676884</v>
      </c>
      <c r="AA17" s="113">
        <f t="shared" si="16"/>
        <v>1.3483671459679103</v>
      </c>
      <c r="AB17" s="433"/>
      <c r="AC17" s="433"/>
    </row>
    <row r="18" spans="2:29" x14ac:dyDescent="0.35">
      <c r="B18" s="116">
        <v>42433</v>
      </c>
      <c r="C18" s="49">
        <v>4.1589999999999998</v>
      </c>
      <c r="D18" s="350">
        <v>3.8860000000000001</v>
      </c>
      <c r="E18" s="349">
        <v>3.536</v>
      </c>
      <c r="F18" s="246">
        <f t="shared" si="5"/>
        <v>44344</v>
      </c>
      <c r="G18" s="246">
        <f t="shared" si="6"/>
        <v>43812</v>
      </c>
      <c r="H18" s="113">
        <f t="shared" si="7"/>
        <v>6.5789473684210547E-4</v>
      </c>
      <c r="I18" s="148">
        <f t="shared" si="0"/>
        <v>44259.25</v>
      </c>
      <c r="J18" s="550">
        <f t="shared" si="8"/>
        <v>532</v>
      </c>
      <c r="K18" s="187">
        <f t="shared" si="9"/>
        <v>84.75</v>
      </c>
      <c r="L18" s="187">
        <f t="shared" si="10"/>
        <v>447.25</v>
      </c>
      <c r="M18" s="549">
        <f t="shared" si="11"/>
        <v>3.8302434210526317</v>
      </c>
      <c r="N18" s="551"/>
      <c r="P18" s="187">
        <v>2.7050000000000001</v>
      </c>
      <c r="Q18" s="113">
        <v>2.5140000000000002</v>
      </c>
      <c r="R18" s="198">
        <v>2.4220000000000002</v>
      </c>
      <c r="S18" s="148">
        <f t="shared" si="12"/>
        <v>44331</v>
      </c>
      <c r="T18" s="148">
        <f t="shared" si="1"/>
        <v>43936</v>
      </c>
      <c r="U18" s="187">
        <f t="shared" si="2"/>
        <v>2.329113924050635E-4</v>
      </c>
      <c r="V18" s="549">
        <f t="shared" si="13"/>
        <v>395</v>
      </c>
      <c r="W18" s="113">
        <f t="shared" si="3"/>
        <v>71.75</v>
      </c>
      <c r="X18" s="113">
        <f t="shared" si="4"/>
        <v>323.25</v>
      </c>
      <c r="Y18" s="549">
        <f t="shared" si="14"/>
        <v>2.4972886075949368</v>
      </c>
      <c r="Z18" s="186">
        <f t="shared" si="15"/>
        <v>1.332954813457695</v>
      </c>
      <c r="AA18" s="113">
        <f t="shared" si="16"/>
        <v>1.3373967347944937</v>
      </c>
      <c r="AB18" s="433"/>
      <c r="AC18" s="433"/>
    </row>
    <row r="19" spans="2:29" x14ac:dyDescent="0.35">
      <c r="B19" s="116">
        <v>42436</v>
      </c>
      <c r="C19" s="49">
        <v>4.173</v>
      </c>
      <c r="D19" s="350">
        <v>3.8929999999999998</v>
      </c>
      <c r="E19" s="349">
        <v>3.5529999999999999</v>
      </c>
      <c r="F19" s="246">
        <f t="shared" si="5"/>
        <v>44344</v>
      </c>
      <c r="G19" s="246">
        <f t="shared" si="6"/>
        <v>43812</v>
      </c>
      <c r="H19" s="113">
        <f t="shared" si="7"/>
        <v>6.3909774436090195E-4</v>
      </c>
      <c r="I19" s="148">
        <f t="shared" si="0"/>
        <v>44262.25</v>
      </c>
      <c r="J19" s="550">
        <f t="shared" si="8"/>
        <v>532</v>
      </c>
      <c r="K19" s="187">
        <f t="shared" si="9"/>
        <v>81.75</v>
      </c>
      <c r="L19" s="187">
        <f t="shared" si="10"/>
        <v>450.25</v>
      </c>
      <c r="M19" s="549">
        <f t="shared" si="11"/>
        <v>3.8407537593984959</v>
      </c>
      <c r="N19" s="551"/>
      <c r="P19" s="187">
        <v>2.7309999999999999</v>
      </c>
      <c r="Q19" s="113">
        <v>2.532</v>
      </c>
      <c r="R19" s="198">
        <v>2.4390000000000001</v>
      </c>
      <c r="S19" s="148">
        <f t="shared" si="12"/>
        <v>44331</v>
      </c>
      <c r="T19" s="148">
        <f t="shared" si="1"/>
        <v>43936</v>
      </c>
      <c r="U19" s="187">
        <f t="shared" si="2"/>
        <v>2.3544303797468349E-4</v>
      </c>
      <c r="V19" s="549">
        <f t="shared" si="13"/>
        <v>395</v>
      </c>
      <c r="W19" s="113">
        <f t="shared" si="3"/>
        <v>68.75</v>
      </c>
      <c r="X19" s="113">
        <f t="shared" si="4"/>
        <v>326.25</v>
      </c>
      <c r="Y19" s="549">
        <f t="shared" si="14"/>
        <v>2.5158132911392403</v>
      </c>
      <c r="Z19" s="186">
        <f t="shared" si="15"/>
        <v>1.3249404682592556</v>
      </c>
      <c r="AA19" s="113">
        <f t="shared" si="16"/>
        <v>1.3293291363703164</v>
      </c>
      <c r="AB19" s="433"/>
      <c r="AC19" s="433"/>
    </row>
    <row r="20" spans="2:29" x14ac:dyDescent="0.35">
      <c r="B20" s="116">
        <v>42437</v>
      </c>
      <c r="C20" s="49">
        <v>4.1150000000000002</v>
      </c>
      <c r="D20" s="350">
        <v>3.84</v>
      </c>
      <c r="E20" s="349">
        <v>3.508</v>
      </c>
      <c r="F20" s="246">
        <f t="shared" si="5"/>
        <v>44344</v>
      </c>
      <c r="G20" s="246">
        <f t="shared" si="6"/>
        <v>43812</v>
      </c>
      <c r="H20" s="113">
        <f t="shared" si="7"/>
        <v>6.2406015037593952E-4</v>
      </c>
      <c r="I20" s="148">
        <f t="shared" si="0"/>
        <v>44263.25</v>
      </c>
      <c r="J20" s="550">
        <f t="shared" si="8"/>
        <v>532</v>
      </c>
      <c r="K20" s="187">
        <f t="shared" si="9"/>
        <v>80.75</v>
      </c>
      <c r="L20" s="187">
        <f t="shared" si="10"/>
        <v>451.25</v>
      </c>
      <c r="M20" s="549">
        <f t="shared" si="11"/>
        <v>3.7896071428571427</v>
      </c>
      <c r="N20" s="551"/>
      <c r="P20" s="187">
        <v>2.7069999999999999</v>
      </c>
      <c r="Q20" s="113">
        <v>2.5089999999999999</v>
      </c>
      <c r="R20" s="198">
        <v>2.415</v>
      </c>
      <c r="S20" s="148">
        <f t="shared" si="12"/>
        <v>44331</v>
      </c>
      <c r="T20" s="148">
        <f t="shared" si="1"/>
        <v>43936</v>
      </c>
      <c r="U20" s="187">
        <f t="shared" si="2"/>
        <v>2.3797468354430344E-4</v>
      </c>
      <c r="V20" s="549">
        <f t="shared" si="13"/>
        <v>395</v>
      </c>
      <c r="W20" s="113">
        <f t="shared" si="3"/>
        <v>67.75</v>
      </c>
      <c r="X20" s="113">
        <f t="shared" si="4"/>
        <v>327.25</v>
      </c>
      <c r="Y20" s="549">
        <f>IF(Q20="","",Q20-(W20*U20))</f>
        <v>2.4928772151898735</v>
      </c>
      <c r="Z20" s="186">
        <f>IFERROR(M20-Y20,"")</f>
        <v>1.2967299276672692</v>
      </c>
      <c r="AA20" s="113">
        <f t="shared" si="16"/>
        <v>1.3009336989305176</v>
      </c>
      <c r="AB20" s="433"/>
      <c r="AC20" s="433"/>
    </row>
    <row r="21" spans="2:29" x14ac:dyDescent="0.35">
      <c r="B21" s="116">
        <v>42438</v>
      </c>
      <c r="C21" s="49">
        <v>4</v>
      </c>
      <c r="D21" s="350">
        <v>3.7229999999999999</v>
      </c>
      <c r="E21" s="349">
        <v>3.363</v>
      </c>
      <c r="F21" s="246">
        <f t="shared" si="5"/>
        <v>44344</v>
      </c>
      <c r="G21" s="246">
        <f t="shared" si="6"/>
        <v>43812</v>
      </c>
      <c r="H21" s="113">
        <f t="shared" si="7"/>
        <v>6.7669172932330801E-4</v>
      </c>
      <c r="I21" s="148">
        <f t="shared" si="0"/>
        <v>44264.25</v>
      </c>
      <c r="J21" s="550">
        <f t="shared" si="8"/>
        <v>532</v>
      </c>
      <c r="K21" s="187">
        <f t="shared" si="9"/>
        <v>79.75</v>
      </c>
      <c r="L21" s="187">
        <f t="shared" si="10"/>
        <v>452.25</v>
      </c>
      <c r="M21" s="549">
        <f t="shared" si="11"/>
        <v>3.6690338345864659</v>
      </c>
      <c r="N21" s="551"/>
      <c r="P21" s="187">
        <v>2.6790000000000003</v>
      </c>
      <c r="Q21" s="113">
        <v>2.4849999999999999</v>
      </c>
      <c r="R21" s="198">
        <v>2.3940000000000001</v>
      </c>
      <c r="S21" s="148">
        <f t="shared" si="12"/>
        <v>44331</v>
      </c>
      <c r="T21" s="148">
        <f t="shared" si="1"/>
        <v>43936</v>
      </c>
      <c r="U21" s="187">
        <f t="shared" si="2"/>
        <v>2.303797468354424E-4</v>
      </c>
      <c r="V21" s="549">
        <f t="shared" si="13"/>
        <v>395</v>
      </c>
      <c r="W21" s="113">
        <f t="shared" si="3"/>
        <v>66.75</v>
      </c>
      <c r="X21" s="113">
        <f t="shared" si="4"/>
        <v>328.25</v>
      </c>
      <c r="Y21" s="549">
        <f t="shared" si="14"/>
        <v>2.4696221518987342</v>
      </c>
      <c r="Z21" s="186">
        <f t="shared" si="15"/>
        <v>1.1994116826877317</v>
      </c>
      <c r="AA21" s="113">
        <f t="shared" si="16"/>
        <v>1.2030081536491322</v>
      </c>
      <c r="AB21" s="433"/>
      <c r="AC21" s="433"/>
    </row>
    <row r="22" spans="2:29" x14ac:dyDescent="0.35">
      <c r="B22" s="116">
        <v>42439</v>
      </c>
      <c r="C22" s="49">
        <v>3.9980000000000002</v>
      </c>
      <c r="D22" s="350">
        <v>3.722</v>
      </c>
      <c r="E22" s="349">
        <v>3.3449999999999998</v>
      </c>
      <c r="F22" s="246">
        <f t="shared" si="5"/>
        <v>44344</v>
      </c>
      <c r="G22" s="246">
        <f t="shared" si="6"/>
        <v>43812</v>
      </c>
      <c r="H22" s="113">
        <f t="shared" si="7"/>
        <v>7.0864661654135384E-4</v>
      </c>
      <c r="I22" s="148">
        <f t="shared" si="0"/>
        <v>44265.25</v>
      </c>
      <c r="J22" s="550">
        <f t="shared" si="8"/>
        <v>532</v>
      </c>
      <c r="K22" s="187">
        <f t="shared" si="9"/>
        <v>78.75</v>
      </c>
      <c r="L22" s="187">
        <f t="shared" si="10"/>
        <v>453.25</v>
      </c>
      <c r="M22" s="549">
        <f t="shared" si="11"/>
        <v>3.6661940789473682</v>
      </c>
      <c r="N22" s="551"/>
      <c r="P22" s="187">
        <v>2.5659999999999998</v>
      </c>
      <c r="Q22" s="113">
        <v>2.355</v>
      </c>
      <c r="R22" s="198">
        <v>2.2330000000000001</v>
      </c>
      <c r="S22" s="148">
        <f t="shared" si="12"/>
        <v>44331</v>
      </c>
      <c r="T22" s="148">
        <f t="shared" si="1"/>
        <v>43936</v>
      </c>
      <c r="U22" s="187">
        <f t="shared" si="2"/>
        <v>3.0886075949367059E-4</v>
      </c>
      <c r="V22" s="549">
        <f t="shared" si="13"/>
        <v>395</v>
      </c>
      <c r="W22" s="113">
        <f t="shared" si="3"/>
        <v>65.75</v>
      </c>
      <c r="X22" s="113">
        <f t="shared" si="4"/>
        <v>329.25</v>
      </c>
      <c r="Y22" s="549">
        <f t="shared" si="14"/>
        <v>2.3346924050632913</v>
      </c>
      <c r="Z22" s="186">
        <f>IFERROR(M22-Y22,"")</f>
        <v>1.3315016738840768</v>
      </c>
      <c r="AA22" s="113">
        <f t="shared" si="16"/>
        <v>1.335933915652987</v>
      </c>
      <c r="AB22" s="433"/>
      <c r="AC22" s="433"/>
    </row>
    <row r="23" spans="2:29" x14ac:dyDescent="0.35">
      <c r="B23" s="116">
        <v>42440</v>
      </c>
      <c r="C23" s="49">
        <v>4.0350000000000001</v>
      </c>
      <c r="D23" s="350">
        <v>3.7530000000000001</v>
      </c>
      <c r="E23" s="349">
        <v>3.3660000000000001</v>
      </c>
      <c r="F23" s="246">
        <f t="shared" si="5"/>
        <v>44344</v>
      </c>
      <c r="G23" s="246">
        <f t="shared" si="6"/>
        <v>43812</v>
      </c>
      <c r="H23" s="113">
        <f t="shared" si="7"/>
        <v>7.2744360902255638E-4</v>
      </c>
      <c r="I23" s="148">
        <f t="shared" si="0"/>
        <v>44266.25</v>
      </c>
      <c r="J23" s="550">
        <f t="shared" si="8"/>
        <v>532</v>
      </c>
      <c r="K23" s="187">
        <f t="shared" si="9"/>
        <v>77.75</v>
      </c>
      <c r="L23" s="187">
        <f t="shared" si="10"/>
        <v>454.25</v>
      </c>
      <c r="M23" s="549">
        <f t="shared" si="11"/>
        <v>3.6964412593984965</v>
      </c>
      <c r="N23" s="551"/>
      <c r="P23" s="187">
        <v>2.6339999999999999</v>
      </c>
      <c r="Q23" s="113">
        <v>2.415</v>
      </c>
      <c r="R23" s="198">
        <v>2.2749999999999999</v>
      </c>
      <c r="S23" s="148">
        <f t="shared" si="12"/>
        <v>44331</v>
      </c>
      <c r="T23" s="148">
        <f t="shared" si="1"/>
        <v>43936</v>
      </c>
      <c r="U23" s="187">
        <f t="shared" si="2"/>
        <v>3.5443037974683574E-4</v>
      </c>
      <c r="V23" s="549">
        <f t="shared" si="13"/>
        <v>395</v>
      </c>
      <c r="W23" s="113">
        <f t="shared" si="3"/>
        <v>64.75</v>
      </c>
      <c r="X23" s="113">
        <f t="shared" si="4"/>
        <v>330.25</v>
      </c>
      <c r="Y23" s="549">
        <f t="shared" si="14"/>
        <v>2.3920506329113924</v>
      </c>
      <c r="Z23" s="186">
        <f t="shared" si="15"/>
        <v>1.3043906264871041</v>
      </c>
      <c r="AA23" s="113">
        <f t="shared" si="16"/>
        <v>1.3086442137532517</v>
      </c>
      <c r="AB23" s="433"/>
      <c r="AC23" s="433"/>
    </row>
    <row r="24" spans="2:29" x14ac:dyDescent="0.35">
      <c r="B24" s="116">
        <v>42443</v>
      </c>
      <c r="C24" s="49">
        <v>4.0519999999999996</v>
      </c>
      <c r="D24" s="350">
        <v>3.7650000000000001</v>
      </c>
      <c r="E24" s="349">
        <v>3.3810000000000002</v>
      </c>
      <c r="F24" s="246">
        <f t="shared" si="5"/>
        <v>44344</v>
      </c>
      <c r="G24" s="246">
        <f t="shared" si="6"/>
        <v>43812</v>
      </c>
      <c r="H24" s="113">
        <f t="shared" si="7"/>
        <v>7.2180451127819528E-4</v>
      </c>
      <c r="I24" s="148">
        <f t="shared" si="0"/>
        <v>44269.25</v>
      </c>
      <c r="J24" s="550">
        <f t="shared" si="8"/>
        <v>532</v>
      </c>
      <c r="K24" s="187">
        <f t="shared" si="9"/>
        <v>74.75</v>
      </c>
      <c r="L24" s="187">
        <f t="shared" si="10"/>
        <v>457.25</v>
      </c>
      <c r="M24" s="549">
        <f t="shared" si="11"/>
        <v>3.7110451127819548</v>
      </c>
      <c r="N24" s="551"/>
      <c r="P24" s="187">
        <v>2.6779999999999999</v>
      </c>
      <c r="Q24" s="113">
        <v>2.452</v>
      </c>
      <c r="R24" s="198">
        <v>2.3130000000000002</v>
      </c>
      <c r="S24" s="148">
        <f t="shared" si="12"/>
        <v>44331</v>
      </c>
      <c r="T24" s="148">
        <f t="shared" si="1"/>
        <v>43936</v>
      </c>
      <c r="U24" s="187">
        <f t="shared" si="2"/>
        <v>3.5189873417721464E-4</v>
      </c>
      <c r="V24" s="549">
        <f t="shared" si="13"/>
        <v>395</v>
      </c>
      <c r="W24" s="113">
        <f t="shared" si="3"/>
        <v>61.75</v>
      </c>
      <c r="X24" s="113">
        <f t="shared" si="4"/>
        <v>333.25</v>
      </c>
      <c r="Y24" s="549">
        <f t="shared" si="14"/>
        <v>2.430270253164557</v>
      </c>
      <c r="Z24" s="186">
        <f t="shared" si="15"/>
        <v>1.2807748596173978</v>
      </c>
      <c r="AA24" s="113">
        <f t="shared" si="16"/>
        <v>1.2848758202199662</v>
      </c>
      <c r="AB24" s="433"/>
      <c r="AC24" s="433"/>
    </row>
    <row r="25" spans="2:29" x14ac:dyDescent="0.35">
      <c r="B25" s="116">
        <v>42444</v>
      </c>
      <c r="C25" s="49">
        <v>4.0650000000000004</v>
      </c>
      <c r="D25" s="350">
        <v>3.7480000000000002</v>
      </c>
      <c r="E25" s="349">
        <v>3.3820000000000001</v>
      </c>
      <c r="F25" s="246">
        <f t="shared" si="5"/>
        <v>44344</v>
      </c>
      <c r="G25" s="246">
        <f t="shared" si="6"/>
        <v>43812</v>
      </c>
      <c r="H25" s="113">
        <f t="shared" si="7"/>
        <v>6.8796992481203031E-4</v>
      </c>
      <c r="I25" s="148">
        <f t="shared" si="0"/>
        <v>44270.25</v>
      </c>
      <c r="J25" s="550">
        <f t="shared" si="8"/>
        <v>532</v>
      </c>
      <c r="K25" s="187">
        <f t="shared" si="9"/>
        <v>73.75</v>
      </c>
      <c r="L25" s="187">
        <f t="shared" si="10"/>
        <v>458.25</v>
      </c>
      <c r="M25" s="549">
        <f t="shared" si="11"/>
        <v>3.6972622180451129</v>
      </c>
      <c r="N25" s="551"/>
      <c r="P25" s="187">
        <v>2.6879999999999997</v>
      </c>
      <c r="Q25" s="113">
        <v>2.4529999999999998</v>
      </c>
      <c r="R25" s="198">
        <v>2.3140000000000001</v>
      </c>
      <c r="S25" s="148">
        <f t="shared" si="12"/>
        <v>44331</v>
      </c>
      <c r="T25" s="148">
        <f t="shared" si="1"/>
        <v>43936</v>
      </c>
      <c r="U25" s="187">
        <f t="shared" si="2"/>
        <v>3.5189873417721464E-4</v>
      </c>
      <c r="V25" s="549">
        <f t="shared" si="13"/>
        <v>395</v>
      </c>
      <c r="W25" s="113">
        <f t="shared" si="3"/>
        <v>60.75</v>
      </c>
      <c r="X25" s="113">
        <f t="shared" si="4"/>
        <v>334.25</v>
      </c>
      <c r="Y25" s="549">
        <f t="shared" si="14"/>
        <v>2.431622151898734</v>
      </c>
      <c r="Z25" s="186">
        <f t="shared" si="15"/>
        <v>1.2656400661463789</v>
      </c>
      <c r="AA25" s="113">
        <f t="shared" si="16"/>
        <v>1.2696446780889659</v>
      </c>
      <c r="AB25" s="433"/>
      <c r="AC25" s="433"/>
    </row>
    <row r="26" spans="2:29" x14ac:dyDescent="0.35">
      <c r="B26" s="116">
        <v>42445</v>
      </c>
      <c r="C26" s="49">
        <v>4.0289999999999999</v>
      </c>
      <c r="D26" s="350">
        <v>3.7130000000000001</v>
      </c>
      <c r="E26" s="349">
        <v>3.3529999999999998</v>
      </c>
      <c r="F26" s="246">
        <f t="shared" si="5"/>
        <v>44344</v>
      </c>
      <c r="G26" s="246">
        <f t="shared" si="6"/>
        <v>43812</v>
      </c>
      <c r="H26" s="113">
        <f t="shared" si="7"/>
        <v>6.7669172932330887E-4</v>
      </c>
      <c r="I26" s="148">
        <f t="shared" si="0"/>
        <v>44271.25</v>
      </c>
      <c r="J26" s="550">
        <f t="shared" si="8"/>
        <v>532</v>
      </c>
      <c r="K26" s="187">
        <f t="shared" si="9"/>
        <v>72.75</v>
      </c>
      <c r="L26" s="187">
        <f t="shared" si="10"/>
        <v>459.25</v>
      </c>
      <c r="M26" s="549">
        <f t="shared" si="11"/>
        <v>3.6637706766917293</v>
      </c>
      <c r="N26" s="551"/>
      <c r="P26" s="187">
        <v>2.7240000000000002</v>
      </c>
      <c r="Q26" s="113">
        <v>2.484</v>
      </c>
      <c r="R26" s="198">
        <v>2.3449999999999998</v>
      </c>
      <c r="S26" s="148">
        <f t="shared" si="12"/>
        <v>44331</v>
      </c>
      <c r="T26" s="148">
        <f t="shared" si="1"/>
        <v>43936</v>
      </c>
      <c r="U26" s="187">
        <f t="shared" si="2"/>
        <v>3.5189873417721578E-4</v>
      </c>
      <c r="V26" s="549">
        <f t="shared" si="13"/>
        <v>395</v>
      </c>
      <c r="W26" s="113">
        <f t="shared" si="3"/>
        <v>59.75</v>
      </c>
      <c r="X26" s="113">
        <f t="shared" si="4"/>
        <v>335.25</v>
      </c>
      <c r="Y26" s="549">
        <f t="shared" si="14"/>
        <v>2.4629740506329112</v>
      </c>
      <c r="Z26" s="186">
        <f t="shared" si="15"/>
        <v>1.2007966260588181</v>
      </c>
      <c r="AA26" s="113">
        <f t="shared" si="16"/>
        <v>1.2044014074017007</v>
      </c>
      <c r="AB26" s="433"/>
      <c r="AC26" s="433"/>
    </row>
    <row r="27" spans="2:29" x14ac:dyDescent="0.35">
      <c r="B27" s="116">
        <v>42446</v>
      </c>
      <c r="C27" s="49">
        <v>4.0170000000000003</v>
      </c>
      <c r="D27" s="350">
        <v>3.7010000000000001</v>
      </c>
      <c r="E27" s="349">
        <v>3.347</v>
      </c>
      <c r="F27" s="246">
        <f t="shared" si="5"/>
        <v>44344</v>
      </c>
      <c r="G27" s="246">
        <f t="shared" si="6"/>
        <v>43812</v>
      </c>
      <c r="H27" s="113">
        <f t="shared" si="7"/>
        <v>6.6541353383458668E-4</v>
      </c>
      <c r="I27" s="148">
        <f t="shared" si="0"/>
        <v>44272.25</v>
      </c>
      <c r="J27" s="550">
        <f t="shared" si="8"/>
        <v>532</v>
      </c>
      <c r="K27" s="187">
        <f t="shared" si="9"/>
        <v>71.75</v>
      </c>
      <c r="L27" s="187">
        <f t="shared" si="10"/>
        <v>460.25</v>
      </c>
      <c r="M27" s="549">
        <f t="shared" si="11"/>
        <v>3.6532565789473685</v>
      </c>
      <c r="N27" s="551"/>
      <c r="P27" s="187">
        <v>2.6640000000000001</v>
      </c>
      <c r="Q27" s="113">
        <v>2.427</v>
      </c>
      <c r="R27" s="198">
        <v>2.2959999999999998</v>
      </c>
      <c r="S27" s="148">
        <f t="shared" si="12"/>
        <v>44331</v>
      </c>
      <c r="T27" s="148">
        <f t="shared" si="1"/>
        <v>43936</v>
      </c>
      <c r="U27" s="187">
        <f t="shared" si="2"/>
        <v>3.3164556962025373E-4</v>
      </c>
      <c r="V27" s="549">
        <f t="shared" si="13"/>
        <v>395</v>
      </c>
      <c r="W27" s="113">
        <f t="shared" si="3"/>
        <v>58.75</v>
      </c>
      <c r="X27" s="113">
        <f t="shared" si="4"/>
        <v>336.25</v>
      </c>
      <c r="Y27" s="549">
        <f t="shared" si="14"/>
        <v>2.4075158227848101</v>
      </c>
      <c r="Z27" s="186">
        <f t="shared" si="15"/>
        <v>1.2457407561625584</v>
      </c>
      <c r="AA27" s="113">
        <f t="shared" si="16"/>
        <v>1.2496204312414827</v>
      </c>
      <c r="AB27" s="433"/>
      <c r="AC27" s="433"/>
    </row>
    <row r="28" spans="2:29" x14ac:dyDescent="0.35">
      <c r="B28" s="116">
        <v>42447</v>
      </c>
      <c r="C28" s="49">
        <v>3.9980000000000002</v>
      </c>
      <c r="D28" s="350">
        <v>3.6720000000000002</v>
      </c>
      <c r="E28" s="349">
        <v>3.3149999999999999</v>
      </c>
      <c r="F28" s="246">
        <f t="shared" si="5"/>
        <v>44344</v>
      </c>
      <c r="G28" s="246">
        <f t="shared" si="6"/>
        <v>43812</v>
      </c>
      <c r="H28" s="113">
        <f t="shared" si="7"/>
        <v>6.7105263157894778E-4</v>
      </c>
      <c r="I28" s="148">
        <f t="shared" si="0"/>
        <v>44273.25</v>
      </c>
      <c r="J28" s="550">
        <f t="shared" si="8"/>
        <v>532</v>
      </c>
      <c r="K28" s="187">
        <f t="shared" si="9"/>
        <v>70.75</v>
      </c>
      <c r="L28" s="187">
        <f t="shared" si="10"/>
        <v>461.25</v>
      </c>
      <c r="M28" s="549">
        <f t="shared" si="11"/>
        <v>3.6245230263157895</v>
      </c>
      <c r="N28" s="551"/>
      <c r="P28" s="187">
        <v>2.6179999999999999</v>
      </c>
      <c r="Q28" s="113">
        <v>2.3890000000000002</v>
      </c>
      <c r="R28" s="198">
        <v>2.2679999999999998</v>
      </c>
      <c r="S28" s="148">
        <f t="shared" si="12"/>
        <v>44331</v>
      </c>
      <c r="T28" s="148">
        <f t="shared" si="1"/>
        <v>43936</v>
      </c>
      <c r="U28" s="187">
        <f t="shared" si="2"/>
        <v>3.0632911392405177E-4</v>
      </c>
      <c r="V28" s="549">
        <f t="shared" si="13"/>
        <v>395</v>
      </c>
      <c r="W28" s="113">
        <f t="shared" si="3"/>
        <v>57.75</v>
      </c>
      <c r="X28" s="113">
        <f t="shared" si="4"/>
        <v>337.25</v>
      </c>
      <c r="Y28" s="549">
        <f t="shared" si="14"/>
        <v>2.3713094936708861</v>
      </c>
      <c r="Z28" s="186">
        <f t="shared" si="15"/>
        <v>1.2532135326449034</v>
      </c>
      <c r="AA28" s="113">
        <f t="shared" si="16"/>
        <v>1.2571398930409039</v>
      </c>
      <c r="AB28" s="433"/>
      <c r="AC28" s="433"/>
    </row>
    <row r="29" spans="2:29" x14ac:dyDescent="0.35">
      <c r="B29" s="116">
        <v>42450</v>
      </c>
      <c r="C29" s="49">
        <v>4.0140000000000002</v>
      </c>
      <c r="D29" s="350">
        <v>3.6850000000000001</v>
      </c>
      <c r="E29" s="349">
        <v>3.323</v>
      </c>
      <c r="F29" s="246">
        <f t="shared" si="5"/>
        <v>44344</v>
      </c>
      <c r="G29" s="246">
        <f t="shared" si="6"/>
        <v>43812</v>
      </c>
      <c r="H29" s="113">
        <f t="shared" si="7"/>
        <v>6.804511278195491E-4</v>
      </c>
      <c r="I29" s="148">
        <f t="shared" si="0"/>
        <v>44276.25</v>
      </c>
      <c r="J29" s="550">
        <f t="shared" si="8"/>
        <v>532</v>
      </c>
      <c r="K29" s="187">
        <f t="shared" si="9"/>
        <v>67.75</v>
      </c>
      <c r="L29" s="187">
        <f t="shared" si="10"/>
        <v>464.25</v>
      </c>
      <c r="M29" s="549">
        <f t="shared" si="11"/>
        <v>3.6388994360902256</v>
      </c>
      <c r="N29" s="551"/>
      <c r="P29" s="187">
        <v>2.6109999999999998</v>
      </c>
      <c r="Q29" s="113">
        <v>2.38</v>
      </c>
      <c r="R29" s="198">
        <v>2.2610000000000001</v>
      </c>
      <c r="S29" s="148">
        <f t="shared" si="12"/>
        <v>44331</v>
      </c>
      <c r="T29" s="148">
        <f t="shared" si="1"/>
        <v>43936</v>
      </c>
      <c r="U29" s="187">
        <f t="shared" si="2"/>
        <v>3.0126582278480957E-4</v>
      </c>
      <c r="V29" s="549">
        <f t="shared" si="13"/>
        <v>395</v>
      </c>
      <c r="W29" s="113">
        <f t="shared" si="3"/>
        <v>54.75</v>
      </c>
      <c r="X29" s="113">
        <f t="shared" si="4"/>
        <v>340.25</v>
      </c>
      <c r="Y29" s="549">
        <f t="shared" si="14"/>
        <v>2.3635056962025316</v>
      </c>
      <c r="Z29" s="186">
        <f t="shared" si="15"/>
        <v>1.275393739887694</v>
      </c>
      <c r="AA29" s="113">
        <f t="shared" si="16"/>
        <v>1.2794603128670312</v>
      </c>
      <c r="AB29" s="433"/>
      <c r="AC29" s="433"/>
    </row>
    <row r="30" spans="2:29" x14ac:dyDescent="0.35">
      <c r="B30" s="116">
        <v>42451</v>
      </c>
      <c r="C30" s="49">
        <v>4.0449999999999999</v>
      </c>
      <c r="D30" s="350">
        <v>3.7189999999999999</v>
      </c>
      <c r="E30" s="349">
        <v>3.3570000000000002</v>
      </c>
      <c r="F30" s="246">
        <f t="shared" si="5"/>
        <v>44344</v>
      </c>
      <c r="G30" s="246">
        <f t="shared" si="6"/>
        <v>43812</v>
      </c>
      <c r="H30" s="113">
        <f t="shared" si="7"/>
        <v>6.8045112781954823E-4</v>
      </c>
      <c r="I30" s="148">
        <f t="shared" si="0"/>
        <v>44277.25</v>
      </c>
      <c r="J30" s="550">
        <f t="shared" si="8"/>
        <v>532</v>
      </c>
      <c r="K30" s="187">
        <f t="shared" si="9"/>
        <v>66.75</v>
      </c>
      <c r="L30" s="187">
        <f t="shared" si="10"/>
        <v>465.25</v>
      </c>
      <c r="M30" s="549">
        <f t="shared" si="11"/>
        <v>3.673579887218045</v>
      </c>
      <c r="N30" s="551"/>
      <c r="P30" s="187">
        <v>2.6269999999999998</v>
      </c>
      <c r="Q30" s="113">
        <v>2.3940000000000001</v>
      </c>
      <c r="R30" s="198">
        <v>2.2770000000000001</v>
      </c>
      <c r="S30" s="148">
        <f t="shared" si="12"/>
        <v>44331</v>
      </c>
      <c r="T30" s="148">
        <f t="shared" si="1"/>
        <v>43936</v>
      </c>
      <c r="U30" s="187">
        <f t="shared" si="2"/>
        <v>2.962025316455696E-4</v>
      </c>
      <c r="V30" s="549">
        <f t="shared" si="13"/>
        <v>395</v>
      </c>
      <c r="W30" s="113">
        <f t="shared" si="3"/>
        <v>53.75</v>
      </c>
      <c r="X30" s="113">
        <f t="shared" si="4"/>
        <v>341.25</v>
      </c>
      <c r="Y30" s="549">
        <f t="shared" si="14"/>
        <v>2.3780791139240507</v>
      </c>
      <c r="Z30" s="186">
        <f t="shared" si="15"/>
        <v>1.2955007732939943</v>
      </c>
      <c r="AA30" s="113">
        <f t="shared" si="16"/>
        <v>1.2996965789280113</v>
      </c>
      <c r="AB30" s="433"/>
      <c r="AC30" s="433"/>
    </row>
    <row r="31" spans="2:29" x14ac:dyDescent="0.35">
      <c r="B31" s="116">
        <v>42452</v>
      </c>
      <c r="C31" s="49">
        <v>4.0129999999999999</v>
      </c>
      <c r="D31" s="350">
        <v>3.7050000000000001</v>
      </c>
      <c r="E31" s="349">
        <v>3.3239999999999998</v>
      </c>
      <c r="F31" s="246">
        <f t="shared" si="5"/>
        <v>44344</v>
      </c>
      <c r="G31" s="246">
        <f t="shared" si="6"/>
        <v>43812</v>
      </c>
      <c r="H31" s="113">
        <f t="shared" si="7"/>
        <v>7.1616541353383505E-4</v>
      </c>
      <c r="I31" s="148">
        <f t="shared" si="0"/>
        <v>44278.25</v>
      </c>
      <c r="J31" s="550">
        <f t="shared" si="8"/>
        <v>532</v>
      </c>
      <c r="K31" s="187">
        <f t="shared" si="9"/>
        <v>65.75</v>
      </c>
      <c r="L31" s="187">
        <f t="shared" si="10"/>
        <v>466.25</v>
      </c>
      <c r="M31" s="549">
        <f t="shared" si="11"/>
        <v>3.6579121240601502</v>
      </c>
      <c r="N31" s="551"/>
      <c r="P31" s="187">
        <v>2.6790000000000003</v>
      </c>
      <c r="Q31" s="113">
        <v>2.4279999999999999</v>
      </c>
      <c r="R31" s="198">
        <v>2.3170000000000002</v>
      </c>
      <c r="S31" s="148">
        <f t="shared" si="12"/>
        <v>44331</v>
      </c>
      <c r="T31" s="148">
        <f t="shared" si="1"/>
        <v>43936</v>
      </c>
      <c r="U31" s="187">
        <f t="shared" si="2"/>
        <v>2.8101265822784752E-4</v>
      </c>
      <c r="V31" s="549">
        <f t="shared" si="13"/>
        <v>395</v>
      </c>
      <c r="W31" s="113">
        <f t="shared" si="3"/>
        <v>52.75</v>
      </c>
      <c r="X31" s="113">
        <f t="shared" si="4"/>
        <v>342.25</v>
      </c>
      <c r="Y31" s="549">
        <f t="shared" si="14"/>
        <v>2.413176582278481</v>
      </c>
      <c r="Z31" s="186">
        <f t="shared" si="15"/>
        <v>1.2447355417816692</v>
      </c>
      <c r="AA31" s="113">
        <f t="shared" si="16"/>
        <v>1.2486089582041116</v>
      </c>
      <c r="AB31" s="433"/>
      <c r="AC31" s="433"/>
    </row>
    <row r="32" spans="2:29" x14ac:dyDescent="0.35">
      <c r="B32" s="116">
        <v>42453</v>
      </c>
      <c r="C32" s="49">
        <v>4.03</v>
      </c>
      <c r="D32" s="350">
        <v>3.726</v>
      </c>
      <c r="E32" s="349">
        <v>3.35</v>
      </c>
      <c r="F32" s="246">
        <f t="shared" si="5"/>
        <v>44344</v>
      </c>
      <c r="G32" s="246">
        <f t="shared" si="6"/>
        <v>43812</v>
      </c>
      <c r="H32" s="113">
        <f t="shared" si="7"/>
        <v>7.0676691729323286E-4</v>
      </c>
      <c r="I32" s="148">
        <f t="shared" si="0"/>
        <v>44279.25</v>
      </c>
      <c r="J32" s="550">
        <f t="shared" si="8"/>
        <v>532</v>
      </c>
      <c r="K32" s="187">
        <f t="shared" si="9"/>
        <v>64.75</v>
      </c>
      <c r="L32" s="187">
        <f t="shared" si="10"/>
        <v>467.25</v>
      </c>
      <c r="M32" s="549">
        <f t="shared" si="11"/>
        <v>3.6802368421052631</v>
      </c>
      <c r="N32" s="551"/>
      <c r="P32" s="187">
        <v>2.6550000000000002</v>
      </c>
      <c r="Q32" s="113">
        <v>2.4129999999999998</v>
      </c>
      <c r="R32" s="198">
        <v>2.2930000000000001</v>
      </c>
      <c r="S32" s="148">
        <f t="shared" si="12"/>
        <v>44331</v>
      </c>
      <c r="T32" s="148">
        <f t="shared" si="1"/>
        <v>43936</v>
      </c>
      <c r="U32" s="187">
        <f t="shared" si="2"/>
        <v>3.0379746835442953E-4</v>
      </c>
      <c r="V32" s="549">
        <f t="shared" si="13"/>
        <v>395</v>
      </c>
      <c r="W32" s="113">
        <f t="shared" si="3"/>
        <v>51.75</v>
      </c>
      <c r="X32" s="113">
        <f t="shared" si="4"/>
        <v>343.25</v>
      </c>
      <c r="Y32" s="549">
        <f t="shared" si="14"/>
        <v>2.3972784810126582</v>
      </c>
      <c r="Z32" s="186">
        <f t="shared" si="15"/>
        <v>1.282958361092605</v>
      </c>
      <c r="AA32" s="113">
        <f t="shared" si="16"/>
        <v>1.287073316483367</v>
      </c>
      <c r="AB32" s="433"/>
      <c r="AC32" s="433"/>
    </row>
    <row r="33" spans="2:29" x14ac:dyDescent="0.35">
      <c r="B33" s="116">
        <v>42454</v>
      </c>
      <c r="C33" s="49" t="s">
        <v>437</v>
      </c>
      <c r="D33" s="350" t="s">
        <v>437</v>
      </c>
      <c r="E33" s="349" t="s">
        <v>437</v>
      </c>
      <c r="F33" s="246">
        <f t="shared" si="5"/>
        <v>44344</v>
      </c>
      <c r="G33" s="246">
        <f t="shared" si="6"/>
        <v>43812</v>
      </c>
      <c r="H33" s="113" t="str">
        <f t="shared" si="7"/>
        <v/>
      </c>
      <c r="I33" s="148">
        <f t="shared" si="0"/>
        <v>44280.25</v>
      </c>
      <c r="J33" s="550">
        <f t="shared" si="8"/>
        <v>532</v>
      </c>
      <c r="K33" s="187">
        <f t="shared" si="9"/>
        <v>63.75</v>
      </c>
      <c r="L33" s="187">
        <f t="shared" si="10"/>
        <v>468.25</v>
      </c>
      <c r="M33" s="549" t="str">
        <f t="shared" si="11"/>
        <v/>
      </c>
      <c r="N33" s="551"/>
      <c r="P33" s="187">
        <v>2.6339999999999999</v>
      </c>
      <c r="Q33" s="113">
        <v>2.3879999999999999</v>
      </c>
      <c r="R33" s="198">
        <v>2.2730000000000001</v>
      </c>
      <c r="S33" s="148">
        <f t="shared" si="12"/>
        <v>44331</v>
      </c>
      <c r="T33" s="148">
        <f t="shared" si="1"/>
        <v>43936</v>
      </c>
      <c r="U33" s="187">
        <f t="shared" si="2"/>
        <v>2.9113924050632855E-4</v>
      </c>
      <c r="V33" s="549">
        <f t="shared" si="13"/>
        <v>395</v>
      </c>
      <c r="W33" s="113">
        <f t="shared" si="3"/>
        <v>50.75</v>
      </c>
      <c r="X33" s="113">
        <f t="shared" si="4"/>
        <v>344.25</v>
      </c>
      <c r="Y33" s="549">
        <f t="shared" si="14"/>
        <v>2.3732246835443038</v>
      </c>
      <c r="Z33" s="186" t="str">
        <f t="shared" si="15"/>
        <v/>
      </c>
      <c r="AA33" s="113" t="str">
        <f t="shared" si="16"/>
        <v/>
      </c>
      <c r="AB33" s="433"/>
      <c r="AC33" s="433"/>
    </row>
    <row r="34" spans="2:29" x14ac:dyDescent="0.35">
      <c r="B34" s="116">
        <v>42457</v>
      </c>
      <c r="C34" s="49" t="s">
        <v>437</v>
      </c>
      <c r="D34" s="350" t="s">
        <v>437</v>
      </c>
      <c r="E34" s="349" t="s">
        <v>437</v>
      </c>
      <c r="F34" s="246">
        <f t="shared" si="5"/>
        <v>44344</v>
      </c>
      <c r="G34" s="246">
        <f t="shared" si="6"/>
        <v>43812</v>
      </c>
      <c r="H34" s="113" t="str">
        <f t="shared" si="7"/>
        <v/>
      </c>
      <c r="I34" s="148">
        <f t="shared" si="0"/>
        <v>44283.25</v>
      </c>
      <c r="J34" s="550">
        <f t="shared" si="8"/>
        <v>532</v>
      </c>
      <c r="K34" s="187">
        <f t="shared" si="9"/>
        <v>60.75</v>
      </c>
      <c r="L34" s="187">
        <f t="shared" si="10"/>
        <v>471.25</v>
      </c>
      <c r="M34" s="549" t="str">
        <f t="shared" si="11"/>
        <v/>
      </c>
      <c r="N34" s="551"/>
      <c r="P34" s="187">
        <v>2.6429999999999998</v>
      </c>
      <c r="Q34" s="113">
        <v>2.4009999999999998</v>
      </c>
      <c r="R34" s="198">
        <v>2.2869999999999999</v>
      </c>
      <c r="S34" s="148">
        <f t="shared" si="12"/>
        <v>44331</v>
      </c>
      <c r="T34" s="148">
        <f t="shared" si="1"/>
        <v>43936</v>
      </c>
      <c r="U34" s="187">
        <f t="shared" si="2"/>
        <v>2.8860759493670854E-4</v>
      </c>
      <c r="V34" s="549">
        <f t="shared" si="13"/>
        <v>395</v>
      </c>
      <c r="W34" s="113">
        <f t="shared" si="3"/>
        <v>47.75</v>
      </c>
      <c r="X34" s="113">
        <f t="shared" si="4"/>
        <v>347.25</v>
      </c>
      <c r="Y34" s="549">
        <f t="shared" si="14"/>
        <v>2.3872189873417722</v>
      </c>
      <c r="Z34" s="186" t="str">
        <f t="shared" si="15"/>
        <v/>
      </c>
      <c r="AA34" s="113" t="str">
        <f t="shared" si="16"/>
        <v/>
      </c>
      <c r="AB34" s="433"/>
      <c r="AC34" s="433"/>
    </row>
    <row r="35" spans="2:29" x14ac:dyDescent="0.35">
      <c r="B35" s="116">
        <v>42458</v>
      </c>
      <c r="C35" s="49">
        <v>4.0030000000000001</v>
      </c>
      <c r="D35" s="350">
        <v>3.7039999999999997</v>
      </c>
      <c r="E35" s="349">
        <v>3.335</v>
      </c>
      <c r="F35" s="246">
        <f t="shared" si="5"/>
        <v>44344</v>
      </c>
      <c r="G35" s="246">
        <f t="shared" si="6"/>
        <v>43812</v>
      </c>
      <c r="H35" s="113">
        <f t="shared" si="7"/>
        <v>6.9360902255639055E-4</v>
      </c>
      <c r="I35" s="148">
        <f t="shared" si="0"/>
        <v>44284.25</v>
      </c>
      <c r="J35" s="550">
        <f t="shared" si="8"/>
        <v>532</v>
      </c>
      <c r="K35" s="187">
        <f t="shared" si="9"/>
        <v>59.75</v>
      </c>
      <c r="L35" s="187">
        <f t="shared" si="10"/>
        <v>472.25</v>
      </c>
      <c r="M35" s="549">
        <f t="shared" si="11"/>
        <v>3.6625568609022552</v>
      </c>
      <c r="N35" s="551"/>
      <c r="P35" s="187">
        <v>2.6539999999999999</v>
      </c>
      <c r="Q35" s="113">
        <v>2.4119999999999999</v>
      </c>
      <c r="R35" s="198">
        <v>2.2909999999999999</v>
      </c>
      <c r="S35" s="148">
        <f t="shared" si="12"/>
        <v>44331</v>
      </c>
      <c r="T35" s="148">
        <f t="shared" si="1"/>
        <v>43936</v>
      </c>
      <c r="U35" s="187">
        <f t="shared" si="2"/>
        <v>3.0632911392405063E-4</v>
      </c>
      <c r="V35" s="549">
        <f t="shared" si="13"/>
        <v>395</v>
      </c>
      <c r="W35" s="113">
        <f t="shared" si="3"/>
        <v>46.75</v>
      </c>
      <c r="X35" s="113">
        <f t="shared" si="4"/>
        <v>348.25</v>
      </c>
      <c r="Y35" s="549">
        <f t="shared" si="14"/>
        <v>2.3976791139240508</v>
      </c>
      <c r="Z35" s="186">
        <f t="shared" si="15"/>
        <v>1.2648777469782044</v>
      </c>
      <c r="AA35" s="113">
        <f t="shared" si="16"/>
        <v>1.2688775362651894</v>
      </c>
      <c r="AB35" s="433"/>
      <c r="AC35" s="433"/>
    </row>
    <row r="36" spans="2:29" x14ac:dyDescent="0.35">
      <c r="B36" s="116">
        <v>42459</v>
      </c>
      <c r="C36" s="49">
        <v>3.9670000000000001</v>
      </c>
      <c r="D36" s="350">
        <v>3.6720000000000002</v>
      </c>
      <c r="E36" s="349">
        <v>3.32</v>
      </c>
      <c r="F36" s="246">
        <f t="shared" si="5"/>
        <v>44344</v>
      </c>
      <c r="G36" s="246">
        <f t="shared" si="6"/>
        <v>43812</v>
      </c>
      <c r="H36" s="113">
        <f t="shared" si="7"/>
        <v>6.6165413533834645E-4</v>
      </c>
      <c r="I36" s="148">
        <f t="shared" si="0"/>
        <v>44285.25</v>
      </c>
      <c r="J36" s="550">
        <f t="shared" si="8"/>
        <v>532</v>
      </c>
      <c r="K36" s="187">
        <f t="shared" si="9"/>
        <v>58.75</v>
      </c>
      <c r="L36" s="187">
        <f t="shared" si="10"/>
        <v>473.25</v>
      </c>
      <c r="M36" s="549">
        <f t="shared" si="11"/>
        <v>3.6331278195488723</v>
      </c>
      <c r="N36" s="551"/>
      <c r="P36" s="187">
        <v>2.589</v>
      </c>
      <c r="Q36" s="113">
        <v>2.3460000000000001</v>
      </c>
      <c r="R36" s="198">
        <v>2.23</v>
      </c>
      <c r="S36" s="148">
        <f t="shared" si="12"/>
        <v>44331</v>
      </c>
      <c r="T36" s="148">
        <f t="shared" si="1"/>
        <v>43936</v>
      </c>
      <c r="U36" s="187">
        <f t="shared" si="2"/>
        <v>2.9367088607594965E-4</v>
      </c>
      <c r="V36" s="549">
        <f t="shared" si="13"/>
        <v>395</v>
      </c>
      <c r="W36" s="113">
        <f t="shared" si="3"/>
        <v>45.75</v>
      </c>
      <c r="X36" s="113">
        <f t="shared" si="4"/>
        <v>349.25</v>
      </c>
      <c r="Y36" s="549">
        <f t="shared" si="14"/>
        <v>2.3325645569620255</v>
      </c>
      <c r="Z36" s="186">
        <f t="shared" si="15"/>
        <v>1.3005632625868468</v>
      </c>
      <c r="AA36" s="113">
        <f t="shared" si="16"/>
        <v>1.3047919245868123</v>
      </c>
      <c r="AB36" s="433"/>
      <c r="AC36" s="433"/>
    </row>
    <row r="37" spans="2:29" x14ac:dyDescent="0.35">
      <c r="B37" s="116">
        <v>42460</v>
      </c>
      <c r="C37" s="49">
        <v>3.9220000000000002</v>
      </c>
      <c r="D37" s="350">
        <v>3.6269999999999998</v>
      </c>
      <c r="E37" s="349">
        <v>3.274</v>
      </c>
      <c r="F37" s="246">
        <f t="shared" si="5"/>
        <v>44344</v>
      </c>
      <c r="G37" s="246">
        <f t="shared" si="6"/>
        <v>43812</v>
      </c>
      <c r="H37" s="113">
        <f t="shared" si="7"/>
        <v>6.635338345864657E-4</v>
      </c>
      <c r="I37" s="148">
        <f t="shared" si="0"/>
        <v>44286.25</v>
      </c>
      <c r="J37" s="550">
        <f t="shared" si="8"/>
        <v>532</v>
      </c>
      <c r="K37" s="187">
        <f t="shared" si="9"/>
        <v>57.75</v>
      </c>
      <c r="L37" s="187">
        <f t="shared" si="10"/>
        <v>474.25</v>
      </c>
      <c r="M37" s="549">
        <f t="shared" si="11"/>
        <v>3.5886809210526316</v>
      </c>
      <c r="N37" s="551"/>
      <c r="P37" s="187">
        <v>2.5409999999999999</v>
      </c>
      <c r="Q37" s="113">
        <v>2.298</v>
      </c>
      <c r="R37" s="198">
        <v>2.1869999999999998</v>
      </c>
      <c r="S37" s="148">
        <f t="shared" si="12"/>
        <v>44331</v>
      </c>
      <c r="T37" s="148">
        <f t="shared" si="1"/>
        <v>43936</v>
      </c>
      <c r="U37" s="187">
        <f t="shared" si="2"/>
        <v>2.8101265822784861E-4</v>
      </c>
      <c r="V37" s="549">
        <f t="shared" si="13"/>
        <v>395</v>
      </c>
      <c r="W37" s="113">
        <f t="shared" si="3"/>
        <v>44.75</v>
      </c>
      <c r="X37" s="113">
        <f t="shared" si="4"/>
        <v>350.25</v>
      </c>
      <c r="Y37" s="549">
        <f t="shared" si="14"/>
        <v>2.2854246835443037</v>
      </c>
      <c r="Z37" s="186">
        <f t="shared" si="15"/>
        <v>1.3032562375083279</v>
      </c>
      <c r="AA37" s="113">
        <f t="shared" si="16"/>
        <v>1.307502429559837</v>
      </c>
      <c r="AB37" s="433"/>
      <c r="AC37" s="433"/>
    </row>
    <row r="38" spans="2:29" x14ac:dyDescent="0.35">
      <c r="B38" s="116">
        <v>42461</v>
      </c>
      <c r="C38" s="49">
        <v>3.948</v>
      </c>
      <c r="D38" s="350">
        <v>3.6429999999999998</v>
      </c>
      <c r="E38" s="349">
        <v>3.2930000000000001</v>
      </c>
      <c r="F38" s="246">
        <f t="shared" si="5"/>
        <v>44344</v>
      </c>
      <c r="G38" s="246">
        <f t="shared" si="6"/>
        <v>43812</v>
      </c>
      <c r="H38" s="113">
        <f t="shared" si="7"/>
        <v>6.578947368421046E-4</v>
      </c>
      <c r="I38" s="148">
        <f t="shared" si="0"/>
        <v>44287.25</v>
      </c>
      <c r="J38" s="550">
        <f t="shared" si="8"/>
        <v>532</v>
      </c>
      <c r="K38" s="187">
        <f t="shared" si="9"/>
        <v>56.75</v>
      </c>
      <c r="L38" s="187">
        <f t="shared" si="10"/>
        <v>475.25</v>
      </c>
      <c r="M38" s="549">
        <f t="shared" si="11"/>
        <v>3.6056644736842105</v>
      </c>
      <c r="N38" s="551"/>
      <c r="P38" s="187">
        <v>2.5390000000000001</v>
      </c>
      <c r="Q38" s="113">
        <v>2.3079999999999998</v>
      </c>
      <c r="R38" s="198">
        <v>2.1880000000000002</v>
      </c>
      <c r="S38" s="148">
        <f t="shared" si="12"/>
        <v>44331</v>
      </c>
      <c r="T38" s="148">
        <f t="shared" si="1"/>
        <v>43936</v>
      </c>
      <c r="U38" s="187">
        <f t="shared" si="2"/>
        <v>3.0379746835442953E-4</v>
      </c>
      <c r="V38" s="549">
        <f t="shared" si="13"/>
        <v>395</v>
      </c>
      <c r="W38" s="113">
        <f t="shared" si="3"/>
        <v>43.75</v>
      </c>
      <c r="X38" s="113">
        <f t="shared" si="4"/>
        <v>351.25</v>
      </c>
      <c r="Y38" s="549">
        <f t="shared" si="14"/>
        <v>2.2947088607594934</v>
      </c>
      <c r="Z38" s="186">
        <f t="shared" si="15"/>
        <v>1.3109556129247171</v>
      </c>
      <c r="AA38" s="113">
        <f t="shared" si="16"/>
        <v>1.3152521244723658</v>
      </c>
      <c r="AB38" s="433"/>
      <c r="AC38" s="433"/>
    </row>
    <row r="39" spans="2:29" x14ac:dyDescent="0.35">
      <c r="B39" s="116">
        <v>42464</v>
      </c>
      <c r="C39" s="49">
        <v>3.879</v>
      </c>
      <c r="D39" s="350">
        <v>3.5230000000000001</v>
      </c>
      <c r="E39" s="349">
        <v>3.234</v>
      </c>
      <c r="F39" s="246">
        <f t="shared" si="5"/>
        <v>44344</v>
      </c>
      <c r="G39" s="246">
        <f t="shared" si="6"/>
        <v>43812</v>
      </c>
      <c r="H39" s="113">
        <f t="shared" si="7"/>
        <v>5.4323308270676717E-4</v>
      </c>
      <c r="I39" s="148">
        <f t="shared" si="0"/>
        <v>44290.25</v>
      </c>
      <c r="J39" s="550">
        <f t="shared" si="8"/>
        <v>532</v>
      </c>
      <c r="K39" s="187">
        <f t="shared" si="9"/>
        <v>53.75</v>
      </c>
      <c r="L39" s="187">
        <f t="shared" si="10"/>
        <v>478.25</v>
      </c>
      <c r="M39" s="549">
        <f t="shared" si="11"/>
        <v>3.4938012218045116</v>
      </c>
      <c r="N39" s="551"/>
      <c r="P39" s="187">
        <v>2.4649999999999999</v>
      </c>
      <c r="Q39" s="113">
        <v>2.2549999999999999</v>
      </c>
      <c r="R39" s="198">
        <v>2.1539999999999999</v>
      </c>
      <c r="S39" s="148">
        <f t="shared" si="12"/>
        <v>44331</v>
      </c>
      <c r="T39" s="148">
        <f t="shared" si="1"/>
        <v>43936</v>
      </c>
      <c r="U39" s="187">
        <f t="shared" si="2"/>
        <v>2.5569620253164551E-4</v>
      </c>
      <c r="V39" s="549">
        <f t="shared" si="13"/>
        <v>395</v>
      </c>
      <c r="W39" s="113">
        <f t="shared" si="3"/>
        <v>40.75</v>
      </c>
      <c r="X39" s="113">
        <f t="shared" si="4"/>
        <v>354.25</v>
      </c>
      <c r="Y39" s="549">
        <f t="shared" si="14"/>
        <v>2.2445803797468353</v>
      </c>
      <c r="Z39" s="186">
        <f t="shared" si="15"/>
        <v>1.2492208420576763</v>
      </c>
      <c r="AA39" s="113">
        <f t="shared" si="16"/>
        <v>1.2531222238382433</v>
      </c>
      <c r="AB39" s="433"/>
      <c r="AC39" s="433"/>
    </row>
    <row r="40" spans="2:29" x14ac:dyDescent="0.35">
      <c r="B40" s="116">
        <v>42465</v>
      </c>
      <c r="C40" s="49">
        <v>3.8780000000000001</v>
      </c>
      <c r="D40" s="350">
        <v>3.5140000000000002</v>
      </c>
      <c r="E40" s="349">
        <v>3.2330000000000001</v>
      </c>
      <c r="F40" s="246">
        <f t="shared" si="5"/>
        <v>44344</v>
      </c>
      <c r="G40" s="246">
        <f t="shared" si="6"/>
        <v>43812</v>
      </c>
      <c r="H40" s="113">
        <f t="shared" si="7"/>
        <v>5.2819548872180475E-4</v>
      </c>
      <c r="I40" s="148">
        <f t="shared" si="0"/>
        <v>44291.25</v>
      </c>
      <c r="J40" s="550">
        <f t="shared" si="8"/>
        <v>532</v>
      </c>
      <c r="K40" s="187">
        <f t="shared" si="9"/>
        <v>52.75</v>
      </c>
      <c r="L40" s="187">
        <f t="shared" si="10"/>
        <v>479.25</v>
      </c>
      <c r="M40" s="549">
        <f t="shared" si="11"/>
        <v>3.4861376879699248</v>
      </c>
      <c r="N40" s="551"/>
      <c r="P40" s="187">
        <v>2.4569999999999999</v>
      </c>
      <c r="Q40" s="113">
        <v>2.2429999999999999</v>
      </c>
      <c r="R40" s="198">
        <v>2.1509999999999998</v>
      </c>
      <c r="S40" s="148">
        <f t="shared" si="12"/>
        <v>44331</v>
      </c>
      <c r="T40" s="148">
        <f t="shared" si="1"/>
        <v>43936</v>
      </c>
      <c r="U40" s="187">
        <f t="shared" si="2"/>
        <v>2.329113924050635E-4</v>
      </c>
      <c r="V40" s="549">
        <f t="shared" si="13"/>
        <v>395</v>
      </c>
      <c r="W40" s="113">
        <f t="shared" si="3"/>
        <v>39.75</v>
      </c>
      <c r="X40" s="113">
        <f t="shared" si="4"/>
        <v>355.25</v>
      </c>
      <c r="Y40" s="549">
        <f t="shared" si="14"/>
        <v>2.2337417721518986</v>
      </c>
      <c r="Z40" s="186">
        <f t="shared" si="15"/>
        <v>1.2523959158180262</v>
      </c>
      <c r="AA40" s="113">
        <f t="shared" si="16"/>
        <v>1.2563171546429164</v>
      </c>
      <c r="AB40" s="433"/>
      <c r="AC40" s="433"/>
    </row>
    <row r="41" spans="2:29" x14ac:dyDescent="0.35">
      <c r="B41" s="116">
        <v>42466</v>
      </c>
      <c r="C41" s="49">
        <v>3.8609999999999998</v>
      </c>
      <c r="D41" s="350">
        <v>3.4939999999999998</v>
      </c>
      <c r="E41" s="349">
        <v>3.22</v>
      </c>
      <c r="F41" s="246">
        <f t="shared" si="5"/>
        <v>44344</v>
      </c>
      <c r="G41" s="246">
        <f t="shared" si="6"/>
        <v>43812</v>
      </c>
      <c r="H41" s="113">
        <f t="shared" si="7"/>
        <v>5.1503759398496157E-4</v>
      </c>
      <c r="I41" s="148">
        <f t="shared" si="0"/>
        <v>44292.25</v>
      </c>
      <c r="J41" s="550">
        <f t="shared" si="8"/>
        <v>532</v>
      </c>
      <c r="K41" s="187">
        <f t="shared" si="9"/>
        <v>51.75</v>
      </c>
      <c r="L41" s="187">
        <f t="shared" si="10"/>
        <v>480.25</v>
      </c>
      <c r="M41" s="549">
        <f t="shared" si="11"/>
        <v>3.4673468045112781</v>
      </c>
      <c r="N41" s="551"/>
      <c r="P41" s="187">
        <v>2.4489999999999998</v>
      </c>
      <c r="Q41" s="113">
        <v>2.242</v>
      </c>
      <c r="R41" s="198">
        <v>2.1539999999999999</v>
      </c>
      <c r="S41" s="148">
        <f t="shared" si="12"/>
        <v>44331</v>
      </c>
      <c r="T41" s="148">
        <f t="shared" si="1"/>
        <v>43936</v>
      </c>
      <c r="U41" s="187">
        <f t="shared" si="2"/>
        <v>2.2278481012658248E-4</v>
      </c>
      <c r="V41" s="549">
        <f t="shared" si="13"/>
        <v>395</v>
      </c>
      <c r="W41" s="113">
        <f t="shared" si="3"/>
        <v>38.75</v>
      </c>
      <c r="X41" s="113">
        <f t="shared" si="4"/>
        <v>356.25</v>
      </c>
      <c r="Y41" s="549">
        <f t="shared" si="14"/>
        <v>2.2333670886075949</v>
      </c>
      <c r="Z41" s="186">
        <f t="shared" si="15"/>
        <v>1.2339797159036832</v>
      </c>
      <c r="AA41" s="113">
        <f t="shared" si="16"/>
        <v>1.2377864807518346</v>
      </c>
      <c r="AB41" s="433"/>
      <c r="AC41" s="433"/>
    </row>
    <row r="42" spans="2:29" x14ac:dyDescent="0.35">
      <c r="B42" s="116">
        <v>42467</v>
      </c>
      <c r="C42" s="49">
        <v>3.8740000000000001</v>
      </c>
      <c r="D42" s="350">
        <v>3.5259999999999998</v>
      </c>
      <c r="E42" s="349">
        <v>3.2309999999999999</v>
      </c>
      <c r="F42" s="246">
        <f t="shared" si="5"/>
        <v>44344</v>
      </c>
      <c r="G42" s="246">
        <f t="shared" si="6"/>
        <v>43812</v>
      </c>
      <c r="H42" s="113">
        <f t="shared" si="7"/>
        <v>5.5451127819548861E-4</v>
      </c>
      <c r="I42" s="148">
        <f t="shared" si="0"/>
        <v>44293.25</v>
      </c>
      <c r="J42" s="550">
        <f t="shared" si="8"/>
        <v>532</v>
      </c>
      <c r="K42" s="187">
        <f t="shared" si="9"/>
        <v>50.75</v>
      </c>
      <c r="L42" s="187">
        <f t="shared" si="10"/>
        <v>481.25</v>
      </c>
      <c r="M42" s="549">
        <f t="shared" si="11"/>
        <v>3.4978585526315786</v>
      </c>
      <c r="N42" s="551"/>
      <c r="P42" s="187">
        <v>2.4550000000000001</v>
      </c>
      <c r="Q42" s="113">
        <v>2.25</v>
      </c>
      <c r="R42" s="198">
        <v>2.161</v>
      </c>
      <c r="S42" s="148">
        <f t="shared" si="12"/>
        <v>44331</v>
      </c>
      <c r="T42" s="148">
        <f t="shared" si="1"/>
        <v>43936</v>
      </c>
      <c r="U42" s="187">
        <f t="shared" si="2"/>
        <v>2.2531645569620246E-4</v>
      </c>
      <c r="V42" s="549">
        <f t="shared" si="13"/>
        <v>395</v>
      </c>
      <c r="W42" s="113">
        <f t="shared" si="3"/>
        <v>37.75</v>
      </c>
      <c r="X42" s="113">
        <f t="shared" si="4"/>
        <v>357.25</v>
      </c>
      <c r="Y42" s="549">
        <f t="shared" si="14"/>
        <v>2.2414943037974684</v>
      </c>
      <c r="Z42" s="186">
        <f t="shared" si="15"/>
        <v>1.2563642488341102</v>
      </c>
      <c r="AA42" s="113">
        <f t="shared" si="16"/>
        <v>1.2603103766485102</v>
      </c>
      <c r="AB42" s="433"/>
      <c r="AC42" s="433"/>
    </row>
    <row r="43" spans="2:29" x14ac:dyDescent="0.35">
      <c r="B43" s="116">
        <v>42468</v>
      </c>
      <c r="C43" s="49">
        <v>3.8639999999999999</v>
      </c>
      <c r="D43" s="350">
        <v>3.5300000000000002</v>
      </c>
      <c r="E43" s="349">
        <v>3.2240000000000002</v>
      </c>
      <c r="F43" s="246">
        <f t="shared" si="5"/>
        <v>44344</v>
      </c>
      <c r="G43" s="246">
        <f t="shared" si="6"/>
        <v>43812</v>
      </c>
      <c r="H43" s="113">
        <f t="shared" si="7"/>
        <v>5.7518796992481213E-4</v>
      </c>
      <c r="I43" s="148">
        <f t="shared" si="0"/>
        <v>44294.25</v>
      </c>
      <c r="J43" s="550">
        <f t="shared" si="8"/>
        <v>532</v>
      </c>
      <c r="K43" s="187">
        <f t="shared" si="9"/>
        <v>49.75</v>
      </c>
      <c r="L43" s="187">
        <f t="shared" si="10"/>
        <v>482.25</v>
      </c>
      <c r="M43" s="549">
        <f t="shared" si="11"/>
        <v>3.5013843984962407</v>
      </c>
      <c r="N43" s="551"/>
      <c r="P43" s="187">
        <v>2.4209999999999998</v>
      </c>
      <c r="Q43" s="113">
        <v>2.2210000000000001</v>
      </c>
      <c r="R43" s="198">
        <v>2.1349999999999998</v>
      </c>
      <c r="S43" s="148">
        <f t="shared" si="12"/>
        <v>44331</v>
      </c>
      <c r="T43" s="148">
        <f t="shared" si="1"/>
        <v>43936</v>
      </c>
      <c r="U43" s="187">
        <f t="shared" si="2"/>
        <v>2.1772151898734253E-4</v>
      </c>
      <c r="V43" s="549">
        <f t="shared" si="13"/>
        <v>395</v>
      </c>
      <c r="W43" s="113">
        <f t="shared" si="3"/>
        <v>36.75</v>
      </c>
      <c r="X43" s="113">
        <f t="shared" si="4"/>
        <v>358.25</v>
      </c>
      <c r="Y43" s="549">
        <f t="shared" si="14"/>
        <v>2.2129987341772153</v>
      </c>
      <c r="Z43" s="186">
        <f t="shared" si="15"/>
        <v>1.2883856643190255</v>
      </c>
      <c r="AA43" s="113">
        <f t="shared" si="16"/>
        <v>1.2925355083690748</v>
      </c>
      <c r="AB43" s="433"/>
      <c r="AC43" s="433"/>
    </row>
    <row r="44" spans="2:29" x14ac:dyDescent="0.35">
      <c r="B44" s="116">
        <v>42471</v>
      </c>
      <c r="C44" s="49">
        <v>3.8639999999999999</v>
      </c>
      <c r="D44" s="350">
        <v>3.516</v>
      </c>
      <c r="E44" s="349">
        <v>3.2250000000000001</v>
      </c>
      <c r="F44" s="246">
        <f t="shared" si="5"/>
        <v>44344</v>
      </c>
      <c r="G44" s="246">
        <f t="shared" si="6"/>
        <v>43812</v>
      </c>
      <c r="H44" s="113">
        <f t="shared" si="7"/>
        <v>5.469924812030074E-4</v>
      </c>
      <c r="I44" s="148">
        <f t="shared" si="0"/>
        <v>44297.25</v>
      </c>
      <c r="J44" s="550">
        <f t="shared" si="8"/>
        <v>532</v>
      </c>
      <c r="K44" s="187">
        <f t="shared" si="9"/>
        <v>46.75</v>
      </c>
      <c r="L44" s="187">
        <f t="shared" si="10"/>
        <v>485.25</v>
      </c>
      <c r="M44" s="549">
        <f t="shared" si="11"/>
        <v>3.4904281015037593</v>
      </c>
      <c r="N44" s="551"/>
      <c r="P44" s="187">
        <v>2.423</v>
      </c>
      <c r="Q44" s="113">
        <v>2.23</v>
      </c>
      <c r="R44" s="198">
        <v>2.1480000000000001</v>
      </c>
      <c r="S44" s="148">
        <f t="shared" si="12"/>
        <v>44331</v>
      </c>
      <c r="T44" s="148">
        <f t="shared" si="1"/>
        <v>43936</v>
      </c>
      <c r="U44" s="187">
        <f t="shared" si="2"/>
        <v>2.0759493670886037E-4</v>
      </c>
      <c r="V44" s="549">
        <f t="shared" si="13"/>
        <v>395</v>
      </c>
      <c r="W44" s="113">
        <f t="shared" si="3"/>
        <v>33.75</v>
      </c>
      <c r="X44" s="113">
        <f t="shared" si="4"/>
        <v>361.25</v>
      </c>
      <c r="Y44" s="549">
        <f t="shared" si="14"/>
        <v>2.2229936708860758</v>
      </c>
      <c r="Z44" s="186">
        <f>IFERROR(M44-Y44,"")</f>
        <v>1.2674344306176835</v>
      </c>
      <c r="AA44" s="113">
        <f t="shared" si="16"/>
        <v>1.271450405707486</v>
      </c>
      <c r="AB44" s="433"/>
      <c r="AC44" s="433"/>
    </row>
    <row r="45" spans="2:29" x14ac:dyDescent="0.35">
      <c r="B45" s="116">
        <v>42472</v>
      </c>
      <c r="C45" s="49">
        <v>3.887</v>
      </c>
      <c r="D45" s="350">
        <v>3.5510000000000002</v>
      </c>
      <c r="E45" s="349">
        <v>3.2549999999999999</v>
      </c>
      <c r="F45" s="246">
        <f t="shared" si="5"/>
        <v>44344</v>
      </c>
      <c r="G45" s="246">
        <f t="shared" si="6"/>
        <v>43812</v>
      </c>
      <c r="H45" s="113">
        <f t="shared" si="7"/>
        <v>5.5639097744360948E-4</v>
      </c>
      <c r="I45" s="148">
        <f t="shared" si="0"/>
        <v>44298.25</v>
      </c>
      <c r="J45" s="550">
        <f t="shared" si="8"/>
        <v>532</v>
      </c>
      <c r="K45" s="187">
        <f t="shared" si="9"/>
        <v>45.75</v>
      </c>
      <c r="L45" s="187">
        <f t="shared" si="10"/>
        <v>486.25</v>
      </c>
      <c r="M45" s="549">
        <f t="shared" si="11"/>
        <v>3.525545112781955</v>
      </c>
      <c r="N45" s="551"/>
      <c r="P45" s="187">
        <v>2.4460000000000002</v>
      </c>
      <c r="Q45" s="113">
        <v>2.254</v>
      </c>
      <c r="R45" s="198">
        <v>2.1739999999999999</v>
      </c>
      <c r="S45" s="148">
        <f t="shared" si="12"/>
        <v>44331</v>
      </c>
      <c r="T45" s="148">
        <f t="shared" si="1"/>
        <v>43936</v>
      </c>
      <c r="U45" s="187">
        <f t="shared" si="2"/>
        <v>2.0253164556962043E-4</v>
      </c>
      <c r="V45" s="549">
        <f t="shared" si="13"/>
        <v>395</v>
      </c>
      <c r="W45" s="113">
        <f t="shared" si="3"/>
        <v>32.75</v>
      </c>
      <c r="X45" s="113">
        <f t="shared" si="4"/>
        <v>362.25</v>
      </c>
      <c r="Y45" s="549">
        <f t="shared" si="14"/>
        <v>2.2473670886075952</v>
      </c>
      <c r="Z45" s="186">
        <f t="shared" si="15"/>
        <v>1.2781780241743599</v>
      </c>
      <c r="AA45" s="113">
        <f t="shared" si="16"/>
        <v>1.282262371828069</v>
      </c>
      <c r="AB45" s="433"/>
      <c r="AC45" s="433"/>
    </row>
    <row r="46" spans="2:29" x14ac:dyDescent="0.35">
      <c r="B46" s="116">
        <v>42473</v>
      </c>
      <c r="C46" s="49">
        <v>3.9340000000000002</v>
      </c>
      <c r="D46" s="350">
        <v>3.5979999999999999</v>
      </c>
      <c r="E46" s="349">
        <v>3.298</v>
      </c>
      <c r="F46" s="246">
        <f t="shared" si="5"/>
        <v>44344</v>
      </c>
      <c r="G46" s="246">
        <f t="shared" si="6"/>
        <v>43812</v>
      </c>
      <c r="H46" s="113">
        <f t="shared" si="7"/>
        <v>5.6390977443608993E-4</v>
      </c>
      <c r="I46" s="148">
        <f t="shared" si="0"/>
        <v>44299.25</v>
      </c>
      <c r="J46" s="550">
        <f t="shared" si="8"/>
        <v>532</v>
      </c>
      <c r="K46" s="187">
        <f t="shared" si="9"/>
        <v>44.75</v>
      </c>
      <c r="L46" s="187">
        <f t="shared" si="10"/>
        <v>487.25</v>
      </c>
      <c r="M46" s="549">
        <f t="shared" si="11"/>
        <v>3.5727650375939848</v>
      </c>
      <c r="N46" s="551"/>
      <c r="P46" s="187">
        <v>2.5030000000000001</v>
      </c>
      <c r="Q46" s="113">
        <v>2.3010000000000002</v>
      </c>
      <c r="R46" s="198">
        <v>2.2290000000000001</v>
      </c>
      <c r="S46" s="148">
        <f t="shared" si="12"/>
        <v>44331</v>
      </c>
      <c r="T46" s="148">
        <f t="shared" si="1"/>
        <v>43936</v>
      </c>
      <c r="U46" s="187">
        <f t="shared" si="2"/>
        <v>1.8227848101265838E-4</v>
      </c>
      <c r="V46" s="549">
        <f t="shared" si="13"/>
        <v>395</v>
      </c>
      <c r="W46" s="113">
        <f t="shared" si="3"/>
        <v>31.75</v>
      </c>
      <c r="X46" s="113">
        <f t="shared" si="4"/>
        <v>363.25</v>
      </c>
      <c r="Y46" s="549">
        <f t="shared" si="14"/>
        <v>2.295212658227848</v>
      </c>
      <c r="Z46" s="186">
        <f t="shared" si="15"/>
        <v>1.2775523793661367</v>
      </c>
      <c r="AA46" s="113">
        <f t="shared" si="16"/>
        <v>1.2816327295712027</v>
      </c>
      <c r="AB46" s="433"/>
      <c r="AC46" s="433"/>
    </row>
    <row r="47" spans="2:29" x14ac:dyDescent="0.35">
      <c r="B47" s="116">
        <v>42474</v>
      </c>
      <c r="C47" s="49">
        <v>3.8929999999999998</v>
      </c>
      <c r="D47" s="350">
        <v>3.5220000000000002</v>
      </c>
      <c r="E47" s="349">
        <v>3.26</v>
      </c>
      <c r="F47" s="246">
        <f t="shared" si="5"/>
        <v>44344</v>
      </c>
      <c r="G47" s="246">
        <f t="shared" si="6"/>
        <v>43812</v>
      </c>
      <c r="H47" s="113">
        <f t="shared" si="7"/>
        <v>4.9248120300751967E-4</v>
      </c>
      <c r="I47" s="148">
        <f t="shared" si="0"/>
        <v>44300.25</v>
      </c>
      <c r="J47" s="550">
        <f t="shared" si="8"/>
        <v>532</v>
      </c>
      <c r="K47" s="187">
        <f t="shared" si="9"/>
        <v>43.75</v>
      </c>
      <c r="L47" s="187">
        <f t="shared" si="10"/>
        <v>488.25</v>
      </c>
      <c r="M47" s="549">
        <f t="shared" si="11"/>
        <v>3.5004539473684213</v>
      </c>
      <c r="N47" s="551"/>
      <c r="P47" s="187">
        <v>2.4590000000000001</v>
      </c>
      <c r="Q47" s="113">
        <v>2.2669999999999999</v>
      </c>
      <c r="R47" s="198">
        <v>2.206</v>
      </c>
      <c r="S47" s="148">
        <f t="shared" si="12"/>
        <v>44331</v>
      </c>
      <c r="T47" s="148">
        <f t="shared" si="1"/>
        <v>43936</v>
      </c>
      <c r="U47" s="187">
        <f t="shared" ref="U47:U68" si="17">IF(Q47="","",(R47-Q47)/($R$14-$Q$14))</f>
        <v>1.5443037974683529E-4</v>
      </c>
      <c r="V47" s="549">
        <f t="shared" si="13"/>
        <v>395</v>
      </c>
      <c r="W47" s="113">
        <f t="shared" si="3"/>
        <v>30.75</v>
      </c>
      <c r="X47" s="113">
        <f t="shared" si="4"/>
        <v>364.25</v>
      </c>
      <c r="Y47" s="549">
        <f t="shared" si="14"/>
        <v>2.2622512658227847</v>
      </c>
      <c r="Z47" s="186">
        <f t="shared" si="15"/>
        <v>1.2382026815456366</v>
      </c>
      <c r="AA47" s="113">
        <f t="shared" si="16"/>
        <v>1.2420355462470889</v>
      </c>
      <c r="AB47" s="433"/>
      <c r="AC47" s="433"/>
    </row>
    <row r="48" spans="2:29" x14ac:dyDescent="0.35">
      <c r="B48" s="116">
        <v>42475</v>
      </c>
      <c r="C48" s="49">
        <v>3.903</v>
      </c>
      <c r="D48" s="350">
        <v>3.5380000000000003</v>
      </c>
      <c r="E48" s="349">
        <v>3.2770000000000001</v>
      </c>
      <c r="F48" s="246">
        <f t="shared" si="5"/>
        <v>44344</v>
      </c>
      <c r="G48" s="246">
        <f t="shared" si="6"/>
        <v>43812</v>
      </c>
      <c r="H48" s="113">
        <f t="shared" si="7"/>
        <v>4.9060150375939868E-4</v>
      </c>
      <c r="I48" s="148">
        <f t="shared" si="0"/>
        <v>44301.25</v>
      </c>
      <c r="J48" s="550">
        <f t="shared" si="8"/>
        <v>532</v>
      </c>
      <c r="K48" s="187">
        <f t="shared" si="9"/>
        <v>42.75</v>
      </c>
      <c r="L48" s="187">
        <f t="shared" si="10"/>
        <v>489.25</v>
      </c>
      <c r="M48" s="549">
        <f t="shared" si="11"/>
        <v>3.5170267857142861</v>
      </c>
      <c r="N48" s="551"/>
      <c r="P48" s="187">
        <v>2.464</v>
      </c>
      <c r="Q48" s="113">
        <v>2.2690000000000001</v>
      </c>
      <c r="R48" s="198">
        <v>2.2109999999999999</v>
      </c>
      <c r="S48" s="148">
        <f t="shared" si="12"/>
        <v>44331</v>
      </c>
      <c r="T48" s="148">
        <f t="shared" si="1"/>
        <v>43936</v>
      </c>
      <c r="U48" s="187">
        <f t="shared" si="17"/>
        <v>1.4683544303797536E-4</v>
      </c>
      <c r="V48" s="549">
        <f t="shared" si="13"/>
        <v>395</v>
      </c>
      <c r="W48" s="113">
        <f t="shared" si="3"/>
        <v>29.75</v>
      </c>
      <c r="X48" s="113">
        <f t="shared" si="4"/>
        <v>365.25</v>
      </c>
      <c r="Y48" s="549">
        <f t="shared" si="14"/>
        <v>2.2646316455696205</v>
      </c>
      <c r="Z48" s="186">
        <f t="shared" si="15"/>
        <v>1.2523951401446656</v>
      </c>
      <c r="AA48" s="113">
        <f t="shared" si="16"/>
        <v>1.2563163741123207</v>
      </c>
      <c r="AB48" s="433"/>
      <c r="AC48" s="433"/>
    </row>
    <row r="49" spans="2:29" x14ac:dyDescent="0.35">
      <c r="B49" s="116">
        <v>42478</v>
      </c>
      <c r="C49" s="49">
        <v>3.859</v>
      </c>
      <c r="D49" s="350">
        <v>3.5060000000000002</v>
      </c>
      <c r="E49" s="349">
        <v>3.2549999999999999</v>
      </c>
      <c r="F49" s="246">
        <f t="shared" si="5"/>
        <v>44344</v>
      </c>
      <c r="G49" s="246">
        <f t="shared" si="6"/>
        <v>43812</v>
      </c>
      <c r="H49" s="113">
        <f t="shared" si="7"/>
        <v>4.7180451127819614E-4</v>
      </c>
      <c r="I49" s="148">
        <f t="shared" si="0"/>
        <v>44304.25</v>
      </c>
      <c r="J49" s="550">
        <f t="shared" si="8"/>
        <v>532</v>
      </c>
      <c r="K49" s="187">
        <f t="shared" si="9"/>
        <v>39.75</v>
      </c>
      <c r="L49" s="187">
        <f t="shared" si="10"/>
        <v>492.25</v>
      </c>
      <c r="M49" s="549">
        <f t="shared" si="11"/>
        <v>3.4872457706766919</v>
      </c>
      <c r="N49" s="551"/>
      <c r="P49" s="187">
        <v>2.4209999999999998</v>
      </c>
      <c r="Q49" s="113">
        <v>2.234</v>
      </c>
      <c r="R49" s="198">
        <v>2.1829999999999998</v>
      </c>
      <c r="S49" s="148">
        <f t="shared" si="12"/>
        <v>44331</v>
      </c>
      <c r="T49" s="148">
        <f t="shared" si="1"/>
        <v>43936</v>
      </c>
      <c r="U49" s="187">
        <f t="shared" si="17"/>
        <v>1.291139240506333E-4</v>
      </c>
      <c r="V49" s="549">
        <f t="shared" si="13"/>
        <v>395</v>
      </c>
      <c r="W49" s="113">
        <f t="shared" si="3"/>
        <v>26.75</v>
      </c>
      <c r="X49" s="113">
        <f t="shared" si="4"/>
        <v>368.25</v>
      </c>
      <c r="Y49" s="549">
        <f t="shared" si="14"/>
        <v>2.2305462025316456</v>
      </c>
      <c r="Z49" s="186">
        <f t="shared" si="15"/>
        <v>1.2566995681450464</v>
      </c>
      <c r="AA49" s="113">
        <f t="shared" si="16"/>
        <v>1.2606478026564671</v>
      </c>
      <c r="AB49" s="433"/>
      <c r="AC49" s="433"/>
    </row>
    <row r="50" spans="2:29" x14ac:dyDescent="0.35">
      <c r="B50" s="116">
        <v>42479</v>
      </c>
      <c r="C50" s="49">
        <v>3.9</v>
      </c>
      <c r="D50" s="350">
        <v>3.5579999999999998</v>
      </c>
      <c r="E50" s="349">
        <v>3.3079999999999998</v>
      </c>
      <c r="F50" s="246">
        <f t="shared" si="5"/>
        <v>44344</v>
      </c>
      <c r="G50" s="246">
        <f t="shared" si="6"/>
        <v>43812</v>
      </c>
      <c r="H50" s="113">
        <f t="shared" si="7"/>
        <v>4.6992481203007516E-4</v>
      </c>
      <c r="I50" s="148">
        <f t="shared" si="0"/>
        <v>44305.25</v>
      </c>
      <c r="J50" s="550">
        <f t="shared" si="8"/>
        <v>532</v>
      </c>
      <c r="K50" s="187">
        <f t="shared" si="9"/>
        <v>38.75</v>
      </c>
      <c r="L50" s="187">
        <f t="shared" si="10"/>
        <v>493.25</v>
      </c>
      <c r="M50" s="549">
        <f t="shared" si="11"/>
        <v>3.5397904135338343</v>
      </c>
      <c r="N50" s="551"/>
      <c r="P50" s="187">
        <v>2.46</v>
      </c>
      <c r="Q50" s="113">
        <v>2.2709999999999999</v>
      </c>
      <c r="R50" s="198">
        <v>2.2189999999999999</v>
      </c>
      <c r="S50" s="148">
        <f t="shared" si="12"/>
        <v>44331</v>
      </c>
      <c r="T50" s="148">
        <f t="shared" si="1"/>
        <v>43936</v>
      </c>
      <c r="U50" s="187">
        <f t="shared" si="17"/>
        <v>1.3164556962025329E-4</v>
      </c>
      <c r="V50" s="549">
        <f t="shared" si="13"/>
        <v>395</v>
      </c>
      <c r="W50" s="113">
        <f t="shared" si="3"/>
        <v>25.75</v>
      </c>
      <c r="X50" s="113">
        <f t="shared" si="4"/>
        <v>369.25</v>
      </c>
      <c r="Y50" s="549">
        <f t="shared" si="14"/>
        <v>2.2676101265822783</v>
      </c>
      <c r="Z50" s="186">
        <f t="shared" si="15"/>
        <v>1.2721802869515559</v>
      </c>
      <c r="AA50" s="113">
        <f t="shared" si="16"/>
        <v>1.2762263936578533</v>
      </c>
      <c r="AB50" s="433"/>
      <c r="AC50" s="433"/>
    </row>
    <row r="51" spans="2:29" x14ac:dyDescent="0.35">
      <c r="B51" s="116">
        <v>42480</v>
      </c>
      <c r="C51" s="49">
        <v>3.855</v>
      </c>
      <c r="D51" s="350">
        <v>3.508</v>
      </c>
      <c r="E51" s="349">
        <v>3.262</v>
      </c>
      <c r="F51" s="246">
        <f t="shared" si="5"/>
        <v>44344</v>
      </c>
      <c r="G51" s="246">
        <f t="shared" si="6"/>
        <v>43812</v>
      </c>
      <c r="H51" s="113">
        <f t="shared" si="7"/>
        <v>4.62406015037594E-4</v>
      </c>
      <c r="I51" s="148">
        <f t="shared" si="0"/>
        <v>44306.25</v>
      </c>
      <c r="J51" s="550">
        <f t="shared" si="8"/>
        <v>532</v>
      </c>
      <c r="K51" s="187">
        <f t="shared" si="9"/>
        <v>37.75</v>
      </c>
      <c r="L51" s="187">
        <f t="shared" si="10"/>
        <v>494.25</v>
      </c>
      <c r="M51" s="549">
        <f t="shared" si="11"/>
        <v>3.490544172932331</v>
      </c>
      <c r="N51" s="551"/>
      <c r="P51" s="187">
        <v>2.4420000000000002</v>
      </c>
      <c r="Q51" s="113">
        <v>2.258</v>
      </c>
      <c r="R51" s="198">
        <v>2.2069999999999999</v>
      </c>
      <c r="S51" s="148">
        <f t="shared" si="12"/>
        <v>44331</v>
      </c>
      <c r="T51" s="148">
        <f t="shared" si="1"/>
        <v>43936</v>
      </c>
      <c r="U51" s="187">
        <f t="shared" si="17"/>
        <v>1.291139240506333E-4</v>
      </c>
      <c r="V51" s="549">
        <f t="shared" si="13"/>
        <v>395</v>
      </c>
      <c r="W51" s="113">
        <f t="shared" si="3"/>
        <v>24.75</v>
      </c>
      <c r="X51" s="113">
        <f t="shared" si="4"/>
        <v>370.25</v>
      </c>
      <c r="Y51" s="549">
        <f t="shared" si="14"/>
        <v>2.254804430379747</v>
      </c>
      <c r="Z51" s="186">
        <f t="shared" si="15"/>
        <v>1.235739742552584</v>
      </c>
      <c r="AA51" s="113">
        <f t="shared" si="16"/>
        <v>1.2395573743309019</v>
      </c>
      <c r="AB51" s="433"/>
      <c r="AC51" s="433"/>
    </row>
    <row r="52" spans="2:29" x14ac:dyDescent="0.35">
      <c r="B52" s="116">
        <v>42481</v>
      </c>
      <c r="C52" s="49">
        <v>3.8849999999999998</v>
      </c>
      <c r="D52" s="350">
        <v>3.5209999999999999</v>
      </c>
      <c r="E52" s="349">
        <v>3.26</v>
      </c>
      <c r="F52" s="246">
        <f t="shared" si="5"/>
        <v>44344</v>
      </c>
      <c r="G52" s="246">
        <f t="shared" si="6"/>
        <v>43812</v>
      </c>
      <c r="H52" s="113">
        <f t="shared" si="7"/>
        <v>4.9060150375939868E-4</v>
      </c>
      <c r="I52" s="148">
        <f t="shared" si="0"/>
        <v>44307.25</v>
      </c>
      <c r="J52" s="550">
        <f t="shared" si="8"/>
        <v>532</v>
      </c>
      <c r="K52" s="187">
        <f t="shared" si="9"/>
        <v>36.75</v>
      </c>
      <c r="L52" s="187">
        <f t="shared" si="10"/>
        <v>495.25</v>
      </c>
      <c r="M52" s="549">
        <f t="shared" si="11"/>
        <v>3.5029703947368418</v>
      </c>
      <c r="N52" s="551"/>
      <c r="P52" s="187">
        <v>2.4620000000000002</v>
      </c>
      <c r="Q52" s="113">
        <v>2.2709999999999999</v>
      </c>
      <c r="R52" s="198">
        <v>2.2200000000000002</v>
      </c>
      <c r="S52" s="148">
        <f t="shared" si="12"/>
        <v>44331</v>
      </c>
      <c r="T52" s="148">
        <f t="shared" si="1"/>
        <v>43936</v>
      </c>
      <c r="U52" s="187">
        <f t="shared" si="17"/>
        <v>1.2911392405063219E-4</v>
      </c>
      <c r="V52" s="549">
        <f t="shared" si="13"/>
        <v>395</v>
      </c>
      <c r="W52" s="113">
        <f t="shared" si="3"/>
        <v>23.75</v>
      </c>
      <c r="X52" s="113">
        <f t="shared" si="4"/>
        <v>371.25</v>
      </c>
      <c r="Y52" s="549">
        <f t="shared" si="14"/>
        <v>2.2679335443037973</v>
      </c>
      <c r="Z52" s="186">
        <f t="shared" si="15"/>
        <v>1.2350368504330445</v>
      </c>
      <c r="AA52" s="113">
        <f t="shared" si="16"/>
        <v>1.2388501404878349</v>
      </c>
      <c r="AB52" s="433"/>
      <c r="AC52" s="433"/>
    </row>
    <row r="53" spans="2:29" x14ac:dyDescent="0.35">
      <c r="B53" s="116">
        <v>42482</v>
      </c>
      <c r="C53" s="49">
        <v>3.867</v>
      </c>
      <c r="D53" s="350">
        <v>3.5019999999999998</v>
      </c>
      <c r="E53" s="349">
        <v>3.2389999999999999</v>
      </c>
      <c r="F53" s="246">
        <f t="shared" si="5"/>
        <v>44344</v>
      </c>
      <c r="G53" s="246">
        <f t="shared" si="6"/>
        <v>43812</v>
      </c>
      <c r="H53" s="113">
        <f t="shared" si="7"/>
        <v>4.9436090225563891E-4</v>
      </c>
      <c r="I53" s="148">
        <f t="shared" si="0"/>
        <v>44308.25</v>
      </c>
      <c r="J53" s="550">
        <f t="shared" si="8"/>
        <v>532</v>
      </c>
      <c r="K53" s="187">
        <f t="shared" si="9"/>
        <v>35.75</v>
      </c>
      <c r="L53" s="187">
        <f t="shared" si="10"/>
        <v>496.25</v>
      </c>
      <c r="M53" s="549">
        <f t="shared" si="11"/>
        <v>3.4843265977443605</v>
      </c>
      <c r="N53" s="551"/>
      <c r="P53" s="187">
        <v>2.468</v>
      </c>
      <c r="Q53" s="113">
        <v>2.274</v>
      </c>
      <c r="R53" s="198">
        <v>2.222</v>
      </c>
      <c r="S53" s="148">
        <f t="shared" si="12"/>
        <v>44331</v>
      </c>
      <c r="T53" s="148">
        <f t="shared" si="1"/>
        <v>43936</v>
      </c>
      <c r="U53" s="187">
        <f t="shared" si="17"/>
        <v>1.3164556962025329E-4</v>
      </c>
      <c r="V53" s="549">
        <f t="shared" si="13"/>
        <v>395</v>
      </c>
      <c r="W53" s="113">
        <f t="shared" si="3"/>
        <v>22.75</v>
      </c>
      <c r="X53" s="113">
        <f t="shared" si="4"/>
        <v>372.25</v>
      </c>
      <c r="Y53" s="549">
        <f t="shared" si="14"/>
        <v>2.2710050632911392</v>
      </c>
      <c r="Z53" s="186">
        <f t="shared" si="15"/>
        <v>1.2133215344532213</v>
      </c>
      <c r="AA53" s="113">
        <f t="shared" si="16"/>
        <v>1.2170019073181493</v>
      </c>
      <c r="AB53" s="433"/>
      <c r="AC53" s="433"/>
    </row>
    <row r="54" spans="2:29" x14ac:dyDescent="0.35">
      <c r="B54" s="116">
        <v>42485</v>
      </c>
      <c r="C54" s="49" t="s">
        <v>437</v>
      </c>
      <c r="D54" s="350" t="s">
        <v>437</v>
      </c>
      <c r="E54" s="349" t="s">
        <v>437</v>
      </c>
      <c r="F54" s="246">
        <f t="shared" si="5"/>
        <v>44344</v>
      </c>
      <c r="G54" s="246">
        <f t="shared" si="6"/>
        <v>43812</v>
      </c>
      <c r="H54" s="113" t="str">
        <f t="shared" si="7"/>
        <v/>
      </c>
      <c r="I54" s="148">
        <f t="shared" si="0"/>
        <v>44311.25</v>
      </c>
      <c r="J54" s="550">
        <f t="shared" si="8"/>
        <v>532</v>
      </c>
      <c r="K54" s="187">
        <f t="shared" si="9"/>
        <v>32.75</v>
      </c>
      <c r="L54" s="187">
        <f t="shared" si="10"/>
        <v>499.25</v>
      </c>
      <c r="M54" s="549" t="str">
        <f t="shared" si="11"/>
        <v/>
      </c>
      <c r="N54" s="551"/>
      <c r="P54" s="187">
        <v>2.4670000000000001</v>
      </c>
      <c r="Q54" s="113">
        <v>2.274</v>
      </c>
      <c r="R54" s="198">
        <v>2.2250000000000001</v>
      </c>
      <c r="S54" s="148">
        <f t="shared" si="12"/>
        <v>44331</v>
      </c>
      <c r="T54" s="148">
        <f t="shared" si="1"/>
        <v>43936</v>
      </c>
      <c r="U54" s="187">
        <f t="shared" si="17"/>
        <v>1.2405063291139225E-4</v>
      </c>
      <c r="V54" s="549">
        <f t="shared" si="13"/>
        <v>395</v>
      </c>
      <c r="W54" s="113">
        <f t="shared" si="3"/>
        <v>19.75</v>
      </c>
      <c r="X54" s="113">
        <f t="shared" si="4"/>
        <v>375.25</v>
      </c>
      <c r="Y54" s="549">
        <f t="shared" si="14"/>
        <v>2.27155</v>
      </c>
      <c r="Z54" s="186" t="str">
        <f t="shared" si="15"/>
        <v/>
      </c>
      <c r="AA54" s="113" t="str">
        <f t="shared" si="16"/>
        <v/>
      </c>
      <c r="AB54" s="433"/>
      <c r="AC54" s="433"/>
    </row>
    <row r="55" spans="2:29" x14ac:dyDescent="0.35">
      <c r="B55" s="116">
        <v>42486</v>
      </c>
      <c r="C55" s="49">
        <v>3.911</v>
      </c>
      <c r="D55" s="350">
        <v>3.556</v>
      </c>
      <c r="E55" s="349">
        <v>3.2690000000000001</v>
      </c>
      <c r="F55" s="246">
        <f t="shared" si="5"/>
        <v>44344</v>
      </c>
      <c r="G55" s="246">
        <f t="shared" si="6"/>
        <v>43812</v>
      </c>
      <c r="H55" s="113">
        <f t="shared" si="7"/>
        <v>5.3947368421052618E-4</v>
      </c>
      <c r="I55" s="148">
        <f t="shared" si="0"/>
        <v>44312.25</v>
      </c>
      <c r="J55" s="550">
        <f t="shared" si="8"/>
        <v>532</v>
      </c>
      <c r="K55" s="187">
        <f t="shared" si="9"/>
        <v>31.75</v>
      </c>
      <c r="L55" s="187">
        <f t="shared" si="10"/>
        <v>500.25</v>
      </c>
      <c r="M55" s="549">
        <f t="shared" si="11"/>
        <v>3.5388717105263159</v>
      </c>
      <c r="N55" s="551"/>
      <c r="P55" s="187">
        <v>2.512</v>
      </c>
      <c r="Q55" s="113">
        <v>2.3180000000000001</v>
      </c>
      <c r="R55" s="198">
        <v>2.2589999999999999</v>
      </c>
      <c r="S55" s="148">
        <f t="shared" si="12"/>
        <v>44331</v>
      </c>
      <c r="T55" s="148">
        <f t="shared" si="1"/>
        <v>43936</v>
      </c>
      <c r="U55" s="187">
        <f t="shared" si="17"/>
        <v>1.4936708860759535E-4</v>
      </c>
      <c r="V55" s="549">
        <f t="shared" si="13"/>
        <v>395</v>
      </c>
      <c r="W55" s="113">
        <f t="shared" si="3"/>
        <v>18.75</v>
      </c>
      <c r="X55" s="113">
        <f t="shared" si="4"/>
        <v>376.25</v>
      </c>
      <c r="Y55" s="549">
        <f t="shared" si="14"/>
        <v>2.3151993670886077</v>
      </c>
      <c r="Z55" s="186">
        <f t="shared" si="15"/>
        <v>1.2236723434377081</v>
      </c>
      <c r="AA55" s="113">
        <f t="shared" si="16"/>
        <v>1.2274157784479378</v>
      </c>
      <c r="AB55" s="433"/>
      <c r="AC55" s="433"/>
    </row>
    <row r="56" spans="2:29" x14ac:dyDescent="0.35">
      <c r="B56" s="116">
        <v>42487</v>
      </c>
      <c r="C56" s="49">
        <v>3.8839999999999999</v>
      </c>
      <c r="D56" s="350">
        <v>3.532</v>
      </c>
      <c r="E56" s="349">
        <v>3.2429999999999999</v>
      </c>
      <c r="F56" s="246">
        <f t="shared" si="5"/>
        <v>44344</v>
      </c>
      <c r="G56" s="246">
        <f t="shared" si="6"/>
        <v>43812</v>
      </c>
      <c r="H56" s="113">
        <f t="shared" si="7"/>
        <v>5.4323308270676717E-4</v>
      </c>
      <c r="I56" s="148">
        <f t="shared" si="0"/>
        <v>44313.25</v>
      </c>
      <c r="J56" s="550">
        <f t="shared" si="8"/>
        <v>532</v>
      </c>
      <c r="K56" s="187">
        <f t="shared" si="9"/>
        <v>30.75</v>
      </c>
      <c r="L56" s="187">
        <f t="shared" si="10"/>
        <v>501.25</v>
      </c>
      <c r="M56" s="549">
        <f t="shared" si="11"/>
        <v>3.5152955827067669</v>
      </c>
      <c r="N56" s="551"/>
      <c r="P56" s="187">
        <v>2.5019999999999998</v>
      </c>
      <c r="Q56" s="113">
        <v>2.3069999999999999</v>
      </c>
      <c r="R56" s="198">
        <v>2.2439999999999998</v>
      </c>
      <c r="S56" s="148">
        <f t="shared" si="12"/>
        <v>44331</v>
      </c>
      <c r="T56" s="148">
        <f t="shared" si="1"/>
        <v>43936</v>
      </c>
      <c r="U56" s="187">
        <f t="shared" si="17"/>
        <v>1.5949367088607637E-4</v>
      </c>
      <c r="V56" s="549">
        <f t="shared" si="13"/>
        <v>395</v>
      </c>
      <c r="W56" s="113">
        <f t="shared" si="3"/>
        <v>17.75</v>
      </c>
      <c r="X56" s="113">
        <f t="shared" si="4"/>
        <v>377.25</v>
      </c>
      <c r="Y56" s="549">
        <f t="shared" si="14"/>
        <v>2.3041689873417721</v>
      </c>
      <c r="Z56" s="186">
        <f t="shared" si="15"/>
        <v>1.2111265953649948</v>
      </c>
      <c r="AA56" s="113">
        <f t="shared" si="16"/>
        <v>1.2147936644399726</v>
      </c>
      <c r="AB56" s="433"/>
      <c r="AC56" s="433"/>
    </row>
    <row r="57" spans="2:29" x14ac:dyDescent="0.35">
      <c r="B57" s="116">
        <v>42488</v>
      </c>
      <c r="C57" s="49">
        <v>3.875</v>
      </c>
      <c r="D57" s="350">
        <v>3.5300000000000002</v>
      </c>
      <c r="E57" s="349">
        <v>3.26</v>
      </c>
      <c r="F57" s="246">
        <f t="shared" si="5"/>
        <v>44344</v>
      </c>
      <c r="G57" s="246">
        <f t="shared" si="6"/>
        <v>43812</v>
      </c>
      <c r="H57" s="113">
        <f t="shared" si="7"/>
        <v>5.0751879699248209E-4</v>
      </c>
      <c r="I57" s="148">
        <f t="shared" si="0"/>
        <v>44314.25</v>
      </c>
      <c r="J57" s="550">
        <f t="shared" si="8"/>
        <v>532</v>
      </c>
      <c r="K57" s="187">
        <f t="shared" si="9"/>
        <v>29.75</v>
      </c>
      <c r="L57" s="187">
        <f t="shared" si="10"/>
        <v>502.25</v>
      </c>
      <c r="M57" s="549">
        <f t="shared" si="11"/>
        <v>3.5149013157894737</v>
      </c>
      <c r="N57" s="551"/>
      <c r="P57" s="187">
        <v>2.4670000000000001</v>
      </c>
      <c r="Q57" s="113">
        <v>2.29</v>
      </c>
      <c r="R57" s="198">
        <v>2.2389999999999999</v>
      </c>
      <c r="S57" s="148">
        <f t="shared" si="12"/>
        <v>44331</v>
      </c>
      <c r="T57" s="148">
        <f t="shared" si="1"/>
        <v>43936</v>
      </c>
      <c r="U57" s="187">
        <f t="shared" si="17"/>
        <v>1.291139240506333E-4</v>
      </c>
      <c r="V57" s="549">
        <f t="shared" si="13"/>
        <v>395</v>
      </c>
      <c r="W57" s="113">
        <f t="shared" si="3"/>
        <v>16.75</v>
      </c>
      <c r="X57" s="113">
        <f t="shared" si="4"/>
        <v>378.25</v>
      </c>
      <c r="Y57" s="549">
        <f t="shared" si="14"/>
        <v>2.287837341772152</v>
      </c>
      <c r="Z57" s="186">
        <f t="shared" si="15"/>
        <v>1.2270639740173217</v>
      </c>
      <c r="AA57" s="113">
        <f t="shared" si="16"/>
        <v>1.2308281890081485</v>
      </c>
      <c r="AB57" s="433"/>
      <c r="AC57" s="433"/>
    </row>
    <row r="58" spans="2:29" x14ac:dyDescent="0.35">
      <c r="B58" s="116">
        <v>42489</v>
      </c>
      <c r="C58" s="49">
        <v>3.883</v>
      </c>
      <c r="D58" s="350">
        <v>3.5380000000000003</v>
      </c>
      <c r="E58" s="349">
        <v>3.2650000000000001</v>
      </c>
      <c r="F58" s="246">
        <f t="shared" si="5"/>
        <v>44344</v>
      </c>
      <c r="G58" s="246">
        <f t="shared" si="6"/>
        <v>43812</v>
      </c>
      <c r="H58" s="113">
        <f t="shared" si="7"/>
        <v>5.1315789473684232E-4</v>
      </c>
      <c r="I58" s="148">
        <f t="shared" si="0"/>
        <v>44315.25</v>
      </c>
      <c r="J58" s="550">
        <f t="shared" si="8"/>
        <v>532</v>
      </c>
      <c r="K58" s="187">
        <f t="shared" si="9"/>
        <v>28.75</v>
      </c>
      <c r="L58" s="187">
        <f t="shared" si="10"/>
        <v>503.25</v>
      </c>
      <c r="M58" s="549">
        <f t="shared" si="11"/>
        <v>3.5232467105263159</v>
      </c>
      <c r="N58" s="551"/>
      <c r="P58" s="187">
        <v>2.4540000000000002</v>
      </c>
      <c r="Q58" s="113">
        <v>2.2789999999999999</v>
      </c>
      <c r="R58" s="198">
        <v>2.23</v>
      </c>
      <c r="S58" s="148">
        <f t="shared" si="12"/>
        <v>44331</v>
      </c>
      <c r="T58" s="148">
        <f t="shared" si="1"/>
        <v>43936</v>
      </c>
      <c r="U58" s="187">
        <f t="shared" si="17"/>
        <v>1.2405063291139225E-4</v>
      </c>
      <c r="V58" s="549">
        <f t="shared" si="13"/>
        <v>395</v>
      </c>
      <c r="W58" s="113">
        <f t="shared" si="3"/>
        <v>15.75</v>
      </c>
      <c r="X58" s="113">
        <f t="shared" si="4"/>
        <v>379.25</v>
      </c>
      <c r="Y58" s="549">
        <f t="shared" si="14"/>
        <v>2.2770462025316456</v>
      </c>
      <c r="Z58" s="186">
        <f t="shared" si="15"/>
        <v>1.2462005079946703</v>
      </c>
      <c r="AA58" s="113">
        <f t="shared" si="16"/>
        <v>1.2500830472599977</v>
      </c>
      <c r="AB58" s="433"/>
      <c r="AC58" s="433"/>
    </row>
    <row r="59" spans="2:29" x14ac:dyDescent="0.35">
      <c r="B59" s="116">
        <v>42492</v>
      </c>
      <c r="C59" s="49">
        <v>3.8879999999999999</v>
      </c>
      <c r="D59" s="350">
        <v>3.548</v>
      </c>
      <c r="E59" s="349">
        <v>3.2759999999999998</v>
      </c>
      <c r="F59" s="246">
        <f t="shared" si="5"/>
        <v>44344</v>
      </c>
      <c r="G59" s="246">
        <f t="shared" si="6"/>
        <v>43812</v>
      </c>
      <c r="H59" s="113">
        <f t="shared" si="7"/>
        <v>5.1127819548872221E-4</v>
      </c>
      <c r="I59" s="148">
        <f t="shared" si="0"/>
        <v>44318.25</v>
      </c>
      <c r="J59" s="550">
        <f t="shared" si="8"/>
        <v>532</v>
      </c>
      <c r="K59" s="187">
        <f t="shared" si="9"/>
        <v>25.75</v>
      </c>
      <c r="L59" s="187">
        <f t="shared" si="10"/>
        <v>506.25</v>
      </c>
      <c r="M59" s="549">
        <f t="shared" si="11"/>
        <v>3.5348345864661654</v>
      </c>
      <c r="N59" s="551"/>
      <c r="P59" s="187">
        <v>2.4550000000000001</v>
      </c>
      <c r="Q59" s="113">
        <v>2.2800000000000002</v>
      </c>
      <c r="R59" s="198">
        <v>2.23</v>
      </c>
      <c r="S59" s="148">
        <f t="shared" si="12"/>
        <v>44331</v>
      </c>
      <c r="T59" s="148">
        <f t="shared" si="1"/>
        <v>43936</v>
      </c>
      <c r="U59" s="187">
        <f t="shared" si="17"/>
        <v>1.2658227848101334E-4</v>
      </c>
      <c r="V59" s="549">
        <f t="shared" si="13"/>
        <v>395</v>
      </c>
      <c r="W59" s="113">
        <f t="shared" si="3"/>
        <v>12.75</v>
      </c>
      <c r="X59" s="113">
        <f t="shared" si="4"/>
        <v>382.25</v>
      </c>
      <c r="Y59" s="549">
        <f t="shared" si="14"/>
        <v>2.2783860759493675</v>
      </c>
      <c r="Z59" s="186">
        <f t="shared" si="15"/>
        <v>1.256448510516798</v>
      </c>
      <c r="AA59" s="113">
        <f t="shared" si="16"/>
        <v>1.2603951676657399</v>
      </c>
      <c r="AB59" s="433"/>
      <c r="AC59" s="433"/>
    </row>
    <row r="60" spans="2:29" x14ac:dyDescent="0.35">
      <c r="B60" s="116">
        <v>42493</v>
      </c>
      <c r="C60" s="49">
        <v>3.919</v>
      </c>
      <c r="D60" s="350">
        <v>3.569</v>
      </c>
      <c r="E60" s="349">
        <v>3.2730000000000001</v>
      </c>
      <c r="F60" s="246">
        <f t="shared" si="5"/>
        <v>44344</v>
      </c>
      <c r="G60" s="246">
        <f t="shared" si="6"/>
        <v>43812</v>
      </c>
      <c r="H60" s="113">
        <f t="shared" si="7"/>
        <v>5.5639097744360872E-4</v>
      </c>
      <c r="I60" s="148">
        <f t="shared" si="0"/>
        <v>44319.25</v>
      </c>
      <c r="J60" s="550">
        <f t="shared" si="8"/>
        <v>532</v>
      </c>
      <c r="K60" s="187">
        <f t="shared" si="9"/>
        <v>24.75</v>
      </c>
      <c r="L60" s="187">
        <f t="shared" si="10"/>
        <v>507.25</v>
      </c>
      <c r="M60" s="549">
        <f t="shared" si="11"/>
        <v>3.5552293233082706</v>
      </c>
      <c r="N60" s="551"/>
      <c r="P60" s="187">
        <v>2.4859999999999998</v>
      </c>
      <c r="Q60" s="113">
        <v>2.3079999999999998</v>
      </c>
      <c r="R60" s="198">
        <v>2.254</v>
      </c>
      <c r="S60" s="148">
        <f t="shared" si="12"/>
        <v>44331</v>
      </c>
      <c r="T60" s="148">
        <f t="shared" si="1"/>
        <v>43936</v>
      </c>
      <c r="U60" s="187">
        <f t="shared" si="17"/>
        <v>1.3670886075949323E-4</v>
      </c>
      <c r="V60" s="549">
        <f t="shared" si="13"/>
        <v>395</v>
      </c>
      <c r="W60" s="113">
        <f t="shared" si="3"/>
        <v>11.75</v>
      </c>
      <c r="X60" s="113">
        <f t="shared" si="4"/>
        <v>383.25</v>
      </c>
      <c r="Y60" s="549">
        <f t="shared" si="14"/>
        <v>2.3063936708860759</v>
      </c>
      <c r="Z60" s="186">
        <f t="shared" si="15"/>
        <v>1.2488356524221946</v>
      </c>
      <c r="AA60" s="113">
        <f t="shared" si="16"/>
        <v>1.2527346286391072</v>
      </c>
      <c r="AB60" s="433"/>
      <c r="AC60" s="433"/>
    </row>
    <row r="61" spans="2:29" x14ac:dyDescent="0.35">
      <c r="B61" s="116">
        <v>42494</v>
      </c>
      <c r="C61" s="49">
        <v>3.87</v>
      </c>
      <c r="D61" s="350">
        <v>3.5300000000000002</v>
      </c>
      <c r="E61" s="349">
        <v>3.2490000000000001</v>
      </c>
      <c r="F61" s="246">
        <f t="shared" si="5"/>
        <v>44344</v>
      </c>
      <c r="G61" s="246">
        <f t="shared" si="6"/>
        <v>43812</v>
      </c>
      <c r="H61" s="113">
        <f t="shared" si="7"/>
        <v>5.2819548872180475E-4</v>
      </c>
      <c r="I61" s="148">
        <f t="shared" si="0"/>
        <v>44320.25</v>
      </c>
      <c r="J61" s="550">
        <f t="shared" si="8"/>
        <v>532</v>
      </c>
      <c r="K61" s="187">
        <f t="shared" si="9"/>
        <v>23.75</v>
      </c>
      <c r="L61" s="187">
        <f t="shared" si="10"/>
        <v>508.25</v>
      </c>
      <c r="M61" s="549">
        <f t="shared" si="11"/>
        <v>3.5174553571428575</v>
      </c>
      <c r="N61" s="551"/>
      <c r="P61" s="187">
        <v>2.4</v>
      </c>
      <c r="Q61" s="113">
        <v>2.2359999999999998</v>
      </c>
      <c r="R61" s="198">
        <v>2.1789999999999998</v>
      </c>
      <c r="S61" s="148">
        <f t="shared" si="12"/>
        <v>44331</v>
      </c>
      <c r="T61" s="148">
        <f t="shared" si="1"/>
        <v>43936</v>
      </c>
      <c r="U61" s="187">
        <f t="shared" si="17"/>
        <v>1.4430379746835427E-4</v>
      </c>
      <c r="V61" s="549">
        <f t="shared" si="13"/>
        <v>395</v>
      </c>
      <c r="W61" s="113">
        <f t="shared" si="3"/>
        <v>10.75</v>
      </c>
      <c r="X61" s="113">
        <f t="shared" si="4"/>
        <v>384.25</v>
      </c>
      <c r="Y61" s="549">
        <f t="shared" si="14"/>
        <v>2.234448734177215</v>
      </c>
      <c r="Z61" s="186">
        <f t="shared" si="15"/>
        <v>1.2830066229656425</v>
      </c>
      <c r="AA61" s="113">
        <f t="shared" si="16"/>
        <v>1.2871218879520807</v>
      </c>
      <c r="AB61" s="433"/>
      <c r="AC61" s="433"/>
    </row>
    <row r="62" spans="2:29" x14ac:dyDescent="0.35">
      <c r="B62" s="116">
        <v>42495</v>
      </c>
      <c r="C62" s="49">
        <v>3.8319999999999999</v>
      </c>
      <c r="D62" s="350">
        <v>3.4939999999999998</v>
      </c>
      <c r="E62" s="349">
        <v>3.214</v>
      </c>
      <c r="F62" s="246">
        <f t="shared" si="5"/>
        <v>44344</v>
      </c>
      <c r="G62" s="246">
        <f t="shared" si="6"/>
        <v>43812</v>
      </c>
      <c r="H62" s="113">
        <f t="shared" si="7"/>
        <v>5.2631578947368387E-4</v>
      </c>
      <c r="I62" s="148">
        <f t="shared" si="0"/>
        <v>44321.25</v>
      </c>
      <c r="J62" s="550">
        <f t="shared" si="8"/>
        <v>532</v>
      </c>
      <c r="K62" s="187">
        <f t="shared" si="9"/>
        <v>22.75</v>
      </c>
      <c r="L62" s="187">
        <f t="shared" si="10"/>
        <v>509.25</v>
      </c>
      <c r="M62" s="549">
        <f t="shared" si="11"/>
        <v>3.4820263157894735</v>
      </c>
      <c r="N62" s="551"/>
      <c r="P62" s="187">
        <v>2.3540000000000001</v>
      </c>
      <c r="Q62" s="113">
        <v>2.2010000000000001</v>
      </c>
      <c r="R62" s="198">
        <v>2.145</v>
      </c>
      <c r="S62" s="148">
        <f t="shared" si="12"/>
        <v>44331</v>
      </c>
      <c r="T62" s="148">
        <f t="shared" si="1"/>
        <v>43936</v>
      </c>
      <c r="U62" s="187">
        <f t="shared" si="17"/>
        <v>1.4177215189873431E-4</v>
      </c>
      <c r="V62" s="549">
        <f t="shared" si="13"/>
        <v>395</v>
      </c>
      <c r="W62" s="113">
        <f t="shared" si="3"/>
        <v>9.75</v>
      </c>
      <c r="X62" s="113">
        <f t="shared" si="4"/>
        <v>385.25</v>
      </c>
      <c r="Y62" s="549">
        <f t="shared" si="14"/>
        <v>2.1996177215189876</v>
      </c>
      <c r="Z62" s="186">
        <f t="shared" si="15"/>
        <v>1.2824085942704859</v>
      </c>
      <c r="AA62" s="113">
        <f t="shared" si="16"/>
        <v>1.2865200237771157</v>
      </c>
      <c r="AB62" s="433"/>
      <c r="AC62" s="433"/>
    </row>
    <row r="63" spans="2:29" x14ac:dyDescent="0.35">
      <c r="B63" s="116">
        <v>42496</v>
      </c>
      <c r="C63" s="49">
        <v>3.7370000000000001</v>
      </c>
      <c r="D63" s="350">
        <v>3.4</v>
      </c>
      <c r="E63" s="349">
        <v>3.13</v>
      </c>
      <c r="F63" s="246">
        <f t="shared" si="5"/>
        <v>44344</v>
      </c>
      <c r="G63" s="246">
        <f t="shared" si="6"/>
        <v>43812</v>
      </c>
      <c r="H63" s="113">
        <f t="shared" si="7"/>
        <v>5.0751879699248122E-4</v>
      </c>
      <c r="I63" s="148">
        <f t="shared" si="0"/>
        <v>44322.25</v>
      </c>
      <c r="J63" s="550">
        <f t="shared" si="8"/>
        <v>532</v>
      </c>
      <c r="K63" s="187">
        <f t="shared" si="9"/>
        <v>21.75</v>
      </c>
      <c r="L63" s="187">
        <f t="shared" si="10"/>
        <v>510.25</v>
      </c>
      <c r="M63" s="549">
        <f t="shared" si="11"/>
        <v>3.3889614661654135</v>
      </c>
      <c r="N63" s="551"/>
      <c r="P63" s="187">
        <v>2.2640000000000002</v>
      </c>
      <c r="Q63" s="113">
        <v>2.1139999999999999</v>
      </c>
      <c r="R63" s="198">
        <v>2.073</v>
      </c>
      <c r="S63" s="148">
        <f t="shared" si="12"/>
        <v>44331</v>
      </c>
      <c r="T63" s="148">
        <f t="shared" si="1"/>
        <v>43936</v>
      </c>
      <c r="U63" s="187">
        <f t="shared" si="17"/>
        <v>1.0379746835443019E-4</v>
      </c>
      <c r="V63" s="549">
        <f t="shared" si="13"/>
        <v>395</v>
      </c>
      <c r="W63" s="113">
        <f t="shared" si="3"/>
        <v>8.75</v>
      </c>
      <c r="X63" s="113">
        <f t="shared" si="4"/>
        <v>386.25</v>
      </c>
      <c r="Y63" s="549">
        <f t="shared" si="14"/>
        <v>2.1130917721518987</v>
      </c>
      <c r="Z63" s="186">
        <f t="shared" si="15"/>
        <v>1.2758696940135148</v>
      </c>
      <c r="AA63" s="113">
        <f t="shared" si="16"/>
        <v>1.2799393027037809</v>
      </c>
      <c r="AB63" s="433"/>
      <c r="AC63" s="433"/>
    </row>
    <row r="64" spans="2:29" x14ac:dyDescent="0.35">
      <c r="B64" s="116">
        <v>42499</v>
      </c>
      <c r="C64" s="49">
        <v>3.7589999999999999</v>
      </c>
      <c r="D64" s="350">
        <v>3.4140000000000001</v>
      </c>
      <c r="E64" s="349">
        <v>3.141</v>
      </c>
      <c r="F64" s="246">
        <f t="shared" si="5"/>
        <v>44344</v>
      </c>
      <c r="G64" s="246">
        <f t="shared" si="6"/>
        <v>43812</v>
      </c>
      <c r="H64" s="113">
        <f t="shared" si="7"/>
        <v>5.1315789473684232E-4</v>
      </c>
      <c r="I64" s="148">
        <f t="shared" si="0"/>
        <v>44325.25</v>
      </c>
      <c r="J64" s="550">
        <f t="shared" si="8"/>
        <v>532</v>
      </c>
      <c r="K64" s="187">
        <f t="shared" si="9"/>
        <v>18.75</v>
      </c>
      <c r="L64" s="187">
        <f t="shared" si="10"/>
        <v>513.25</v>
      </c>
      <c r="M64" s="549">
        <f t="shared" si="11"/>
        <v>3.4043782894736845</v>
      </c>
      <c r="N64" s="551"/>
      <c r="P64" s="187">
        <v>2.278</v>
      </c>
      <c r="Q64" s="113">
        <v>2.137</v>
      </c>
      <c r="R64" s="198">
        <v>2.093</v>
      </c>
      <c r="S64" s="148">
        <f t="shared" si="12"/>
        <v>44331</v>
      </c>
      <c r="T64" s="148">
        <f t="shared" si="1"/>
        <v>43936</v>
      </c>
      <c r="U64" s="187">
        <f t="shared" si="17"/>
        <v>1.1139240506329124E-4</v>
      </c>
      <c r="V64" s="549">
        <f t="shared" si="13"/>
        <v>395</v>
      </c>
      <c r="W64" s="113">
        <f t="shared" si="3"/>
        <v>5.75</v>
      </c>
      <c r="X64" s="113">
        <f t="shared" si="4"/>
        <v>389.25</v>
      </c>
      <c r="Y64" s="549">
        <f t="shared" si="14"/>
        <v>2.1363594936708861</v>
      </c>
      <c r="Z64" s="186">
        <f t="shared" si="15"/>
        <v>1.2680187958027984</v>
      </c>
      <c r="AA64" s="113">
        <f t="shared" si="16"/>
        <v>1.2720384749690616</v>
      </c>
      <c r="AB64" s="433"/>
      <c r="AC64" s="433"/>
    </row>
    <row r="65" spans="2:29" x14ac:dyDescent="0.35">
      <c r="B65" s="116">
        <v>42500</v>
      </c>
      <c r="C65" s="49">
        <v>3.7199999999999998</v>
      </c>
      <c r="D65" s="350">
        <v>3.3759999999999999</v>
      </c>
      <c r="E65" s="349">
        <v>3.113</v>
      </c>
      <c r="F65" s="246">
        <f t="shared" si="5"/>
        <v>44344</v>
      </c>
      <c r="G65" s="246">
        <f t="shared" si="6"/>
        <v>43812</v>
      </c>
      <c r="H65" s="113">
        <f>IF(D65="","",(E65-D65)/($E$14-$D$14))</f>
        <v>4.9436090225563891E-4</v>
      </c>
      <c r="I65" s="148">
        <f t="shared" si="0"/>
        <v>44326.25</v>
      </c>
      <c r="J65" s="550">
        <f t="shared" si="8"/>
        <v>532</v>
      </c>
      <c r="K65" s="187">
        <f t="shared" si="9"/>
        <v>17.75</v>
      </c>
      <c r="L65" s="187">
        <f t="shared" si="10"/>
        <v>514.25</v>
      </c>
      <c r="M65" s="549">
        <f t="shared" si="11"/>
        <v>3.3672250939849624</v>
      </c>
      <c r="N65" s="551"/>
      <c r="P65" s="187">
        <v>2.242</v>
      </c>
      <c r="Q65" s="113">
        <v>2.113</v>
      </c>
      <c r="R65" s="198">
        <v>2.0619999999999998</v>
      </c>
      <c r="S65" s="148">
        <f t="shared" si="12"/>
        <v>44331</v>
      </c>
      <c r="T65" s="148">
        <f t="shared" si="1"/>
        <v>43936</v>
      </c>
      <c r="U65" s="187">
        <f t="shared" si="17"/>
        <v>1.291139240506333E-4</v>
      </c>
      <c r="V65" s="549">
        <f t="shared" si="13"/>
        <v>395</v>
      </c>
      <c r="W65" s="113">
        <f t="shared" si="3"/>
        <v>4.75</v>
      </c>
      <c r="X65" s="113">
        <f t="shared" si="4"/>
        <v>390.25</v>
      </c>
      <c r="Y65" s="549">
        <f t="shared" si="14"/>
        <v>2.1123867088607593</v>
      </c>
      <c r="Z65" s="186">
        <f t="shared" si="15"/>
        <v>1.2548383851242031</v>
      </c>
      <c r="AA65" s="113">
        <f t="shared" si="16"/>
        <v>1.2587749335561726</v>
      </c>
      <c r="AB65" s="433"/>
      <c r="AC65" s="433"/>
    </row>
    <row r="66" spans="2:29" x14ac:dyDescent="0.35">
      <c r="B66" s="116">
        <v>42501</v>
      </c>
      <c r="C66" s="49">
        <v>3.7330000000000001</v>
      </c>
      <c r="D66" s="350">
        <v>3.3940000000000001</v>
      </c>
      <c r="E66" s="349">
        <v>3.1440000000000001</v>
      </c>
      <c r="F66" s="246">
        <f t="shared" si="5"/>
        <v>44344</v>
      </c>
      <c r="G66" s="246">
        <f t="shared" si="6"/>
        <v>43812</v>
      </c>
      <c r="H66" s="113">
        <f t="shared" si="7"/>
        <v>4.6992481203007516E-4</v>
      </c>
      <c r="I66" s="148">
        <f t="shared" si="0"/>
        <v>44327.25</v>
      </c>
      <c r="J66" s="550">
        <f t="shared" si="8"/>
        <v>532</v>
      </c>
      <c r="K66" s="187">
        <f t="shared" si="9"/>
        <v>16.75</v>
      </c>
      <c r="L66" s="187">
        <f t="shared" si="10"/>
        <v>515.25</v>
      </c>
      <c r="M66" s="549">
        <f t="shared" si="11"/>
        <v>3.3861287593984963</v>
      </c>
      <c r="N66" s="551"/>
      <c r="P66" s="187">
        <v>2.25</v>
      </c>
      <c r="Q66" s="113">
        <v>2.1240000000000001</v>
      </c>
      <c r="R66" s="198">
        <v>2.081</v>
      </c>
      <c r="S66" s="148">
        <f t="shared" si="12"/>
        <v>44331</v>
      </c>
      <c r="T66" s="148">
        <f t="shared" si="1"/>
        <v>43936</v>
      </c>
      <c r="U66" s="187">
        <f t="shared" si="17"/>
        <v>1.0886075949367127E-4</v>
      </c>
      <c r="V66" s="549">
        <f t="shared" si="13"/>
        <v>395</v>
      </c>
      <c r="W66" s="113">
        <f t="shared" si="3"/>
        <v>3.75</v>
      </c>
      <c r="X66" s="113">
        <f t="shared" si="4"/>
        <v>391.25</v>
      </c>
      <c r="Y66" s="549">
        <f t="shared" si="14"/>
        <v>2.1235917721518986</v>
      </c>
      <c r="Z66" s="186">
        <f t="shared" si="15"/>
        <v>1.2625369872465977</v>
      </c>
      <c r="AA66" s="113">
        <f t="shared" si="16"/>
        <v>1.2665219863569943</v>
      </c>
      <c r="AB66" s="433"/>
      <c r="AC66" s="433"/>
    </row>
    <row r="67" spans="2:29" x14ac:dyDescent="0.35">
      <c r="B67" s="116">
        <v>42502</v>
      </c>
      <c r="C67" s="49">
        <v>3.7690000000000001</v>
      </c>
      <c r="D67" s="350">
        <v>3.423</v>
      </c>
      <c r="E67" s="349">
        <v>3.1850000000000001</v>
      </c>
      <c r="F67" s="246">
        <f t="shared" si="5"/>
        <v>44344</v>
      </c>
      <c r="G67" s="246">
        <f t="shared" si="6"/>
        <v>43812</v>
      </c>
      <c r="H67" s="113">
        <f t="shared" si="7"/>
        <v>4.4736842105263158E-4</v>
      </c>
      <c r="I67" s="148">
        <f t="shared" si="0"/>
        <v>44328.25</v>
      </c>
      <c r="J67" s="550">
        <f t="shared" si="8"/>
        <v>532</v>
      </c>
      <c r="K67" s="187">
        <f t="shared" si="9"/>
        <v>15.75</v>
      </c>
      <c r="L67" s="187">
        <f t="shared" si="10"/>
        <v>516.25</v>
      </c>
      <c r="M67" s="549">
        <f t="shared" si="11"/>
        <v>3.4159539473684211</v>
      </c>
      <c r="N67" s="551"/>
      <c r="P67" s="187">
        <v>2.2549999999999999</v>
      </c>
      <c r="Q67" s="113">
        <v>2.1360000000000001</v>
      </c>
      <c r="R67" s="198">
        <v>2.0939999999999999</v>
      </c>
      <c r="S67" s="148">
        <f t="shared" si="12"/>
        <v>44331</v>
      </c>
      <c r="T67" s="148">
        <f t="shared" si="1"/>
        <v>43936</v>
      </c>
      <c r="U67" s="187">
        <f t="shared" si="17"/>
        <v>1.063291139240513E-4</v>
      </c>
      <c r="V67" s="549">
        <f t="shared" si="13"/>
        <v>395</v>
      </c>
      <c r="W67" s="113">
        <f t="shared" si="3"/>
        <v>2.75</v>
      </c>
      <c r="X67" s="113">
        <f t="shared" si="4"/>
        <v>392.25</v>
      </c>
      <c r="Y67" s="549">
        <f t="shared" si="14"/>
        <v>2.1357075949367088</v>
      </c>
      <c r="Z67" s="186">
        <f t="shared" si="15"/>
        <v>1.2802463524317123</v>
      </c>
      <c r="AA67" s="113">
        <f>IF(Z67="","",((1+Z67/200)^2-1)*100)</f>
        <v>1.2843439292389736</v>
      </c>
      <c r="AB67" s="433"/>
      <c r="AC67" s="433"/>
    </row>
    <row r="68" spans="2:29" x14ac:dyDescent="0.35">
      <c r="B68" s="116">
        <v>42503</v>
      </c>
      <c r="C68" s="49">
        <v>3.782</v>
      </c>
      <c r="D68" s="350">
        <v>3.4380000000000002</v>
      </c>
      <c r="E68" s="349">
        <v>3.1970000000000001</v>
      </c>
      <c r="F68" s="246">
        <f t="shared" si="5"/>
        <v>44344</v>
      </c>
      <c r="G68" s="246">
        <f>IF($I68&gt;$C$14,$C$14,IF($I68&gt;$D$14,$D$14,$E$14))</f>
        <v>43812</v>
      </c>
      <c r="H68" s="113">
        <f t="shared" si="7"/>
        <v>4.5300751879699268E-4</v>
      </c>
      <c r="I68" s="148">
        <f t="shared" si="0"/>
        <v>44329.25</v>
      </c>
      <c r="J68" s="550">
        <f t="shared" si="8"/>
        <v>532</v>
      </c>
      <c r="K68" s="187">
        <f t="shared" si="9"/>
        <v>14.75</v>
      </c>
      <c r="L68" s="187">
        <f t="shared" si="10"/>
        <v>517.25</v>
      </c>
      <c r="M68" s="549">
        <f t="shared" si="11"/>
        <v>3.4313181390977445</v>
      </c>
      <c r="N68" s="551"/>
      <c r="P68" s="187">
        <v>2.27</v>
      </c>
      <c r="Q68" s="113">
        <v>2.1619999999999999</v>
      </c>
      <c r="R68" s="198">
        <v>2.1219999999999999</v>
      </c>
      <c r="S68" s="148">
        <f t="shared" si="12"/>
        <v>44331</v>
      </c>
      <c r="T68" s="148">
        <f t="shared" si="1"/>
        <v>43936</v>
      </c>
      <c r="U68" s="187">
        <f t="shared" si="17"/>
        <v>1.0126582278481021E-4</v>
      </c>
      <c r="V68" s="549">
        <f t="shared" si="13"/>
        <v>395</v>
      </c>
      <c r="W68" s="113">
        <f t="shared" si="3"/>
        <v>1.75</v>
      </c>
      <c r="X68" s="113">
        <f t="shared" si="4"/>
        <v>393.25</v>
      </c>
      <c r="Y68" s="549">
        <f t="shared" si="14"/>
        <v>2.1618227848101266</v>
      </c>
      <c r="Z68" s="186">
        <f t="shared" si="15"/>
        <v>1.2694953542876179</v>
      </c>
      <c r="AA68" s="113">
        <f t="shared" si="16"/>
        <v>1.2735244004239865</v>
      </c>
      <c r="AB68" s="433"/>
      <c r="AC68" s="433"/>
    </row>
    <row r="69" spans="2:29" x14ac:dyDescent="0.35">
      <c r="B69" s="116">
        <v>42506</v>
      </c>
      <c r="C69" s="49">
        <v>3.7610000000000001</v>
      </c>
      <c r="D69" s="350">
        <v>3.4209999999999998</v>
      </c>
      <c r="E69" s="349">
        <v>3.1840000000000002</v>
      </c>
      <c r="F69" s="246">
        <f t="shared" si="5"/>
        <v>44344</v>
      </c>
      <c r="G69" s="246">
        <f t="shared" si="6"/>
        <v>43812</v>
      </c>
      <c r="H69" s="113">
        <f t="shared" si="7"/>
        <v>4.4548872180451065E-4</v>
      </c>
      <c r="I69" s="148">
        <f t="shared" si="0"/>
        <v>44332.25</v>
      </c>
      <c r="J69" s="550">
        <f t="shared" si="8"/>
        <v>532</v>
      </c>
      <c r="K69" s="187">
        <f t="shared" si="9"/>
        <v>11.75</v>
      </c>
      <c r="L69" s="187">
        <f t="shared" si="10"/>
        <v>520.25</v>
      </c>
      <c r="M69" s="549">
        <f t="shared" si="11"/>
        <v>3.4157655075187967</v>
      </c>
      <c r="N69" s="551"/>
      <c r="P69" s="187">
        <v>2.2400000000000002</v>
      </c>
      <c r="Q69" s="113">
        <v>2.1390000000000002</v>
      </c>
      <c r="R69" s="198">
        <v>2.105</v>
      </c>
      <c r="S69" s="148">
        <f t="shared" si="12"/>
        <v>45031</v>
      </c>
      <c r="T69" s="148">
        <f t="shared" si="1"/>
        <v>44331</v>
      </c>
      <c r="U69" s="187">
        <f>IF(P69="","",(Q69-P69)/($Q$14-$P$14))</f>
        <v>1.4428571428571425E-4</v>
      </c>
      <c r="V69" s="549">
        <f t="shared" si="13"/>
        <v>700</v>
      </c>
      <c r="W69" s="113">
        <f t="shared" si="3"/>
        <v>698.75</v>
      </c>
      <c r="X69" s="113">
        <f t="shared" si="4"/>
        <v>1.25</v>
      </c>
      <c r="Y69" s="549">
        <f>IF(P69="","",P69-(W69*U69))</f>
        <v>2.1391803571428576</v>
      </c>
      <c r="Z69" s="186">
        <f t="shared" si="15"/>
        <v>1.2765851503759391</v>
      </c>
      <c r="AA69" s="113">
        <f t="shared" si="16"/>
        <v>1.2806593244913511</v>
      </c>
      <c r="AB69" s="433"/>
      <c r="AC69" s="433"/>
    </row>
    <row r="70" spans="2:29" x14ac:dyDescent="0.35">
      <c r="B70" s="116">
        <v>42507</v>
      </c>
      <c r="C70" s="49">
        <v>3.7960000000000003</v>
      </c>
      <c r="D70" s="350">
        <v>3.4550000000000001</v>
      </c>
      <c r="E70" s="349">
        <v>3.2050000000000001</v>
      </c>
      <c r="F70" s="246">
        <f t="shared" si="5"/>
        <v>44344</v>
      </c>
      <c r="G70" s="246">
        <f t="shared" si="6"/>
        <v>43812</v>
      </c>
      <c r="H70" s="113">
        <f t="shared" si="7"/>
        <v>4.6992481203007516E-4</v>
      </c>
      <c r="I70" s="148">
        <f t="shared" si="0"/>
        <v>44333.25</v>
      </c>
      <c r="J70" s="550">
        <f t="shared" si="8"/>
        <v>532</v>
      </c>
      <c r="K70" s="187">
        <f t="shared" si="9"/>
        <v>10.75</v>
      </c>
      <c r="L70" s="187">
        <f t="shared" si="10"/>
        <v>521.25</v>
      </c>
      <c r="M70" s="549">
        <f t="shared" si="11"/>
        <v>3.4499483082706766</v>
      </c>
      <c r="N70" s="551"/>
      <c r="P70" s="187">
        <v>2.274</v>
      </c>
      <c r="Q70" s="113">
        <v>2.1720000000000002</v>
      </c>
      <c r="R70" s="198">
        <v>2.133</v>
      </c>
      <c r="S70" s="148">
        <f t="shared" si="12"/>
        <v>45031</v>
      </c>
      <c r="T70" s="148">
        <f t="shared" si="1"/>
        <v>44331</v>
      </c>
      <c r="U70" s="187">
        <f t="shared" ref="U70:U133" si="18">IF(P70="","",(Q70-P70)/($Q$14-$P$14))</f>
        <v>1.4571428571428553E-4</v>
      </c>
      <c r="V70" s="549">
        <f t="shared" si="13"/>
        <v>700</v>
      </c>
      <c r="W70" s="113">
        <f t="shared" si="3"/>
        <v>697.75</v>
      </c>
      <c r="X70" s="113">
        <f t="shared" si="4"/>
        <v>2.25</v>
      </c>
      <c r="Y70" s="549">
        <f t="shared" ref="Y70:Y133" si="19">IF(P70="","",P70-(W70*U70))</f>
        <v>2.1723278571428573</v>
      </c>
      <c r="Z70" s="186">
        <f t="shared" si="15"/>
        <v>1.2776204511278193</v>
      </c>
      <c r="AA70" s="113">
        <f t="shared" si="16"/>
        <v>1.2817012361706848</v>
      </c>
      <c r="AB70" s="433"/>
      <c r="AC70" s="433"/>
    </row>
    <row r="71" spans="2:29" x14ac:dyDescent="0.35">
      <c r="B71" s="116">
        <v>42508</v>
      </c>
      <c r="C71" s="49">
        <v>3.8079999999999998</v>
      </c>
      <c r="D71" s="350">
        <v>3.4670000000000001</v>
      </c>
      <c r="E71" s="349">
        <v>3.2240000000000002</v>
      </c>
      <c r="F71" s="246">
        <f t="shared" si="5"/>
        <v>44344</v>
      </c>
      <c r="G71" s="246">
        <f t="shared" si="6"/>
        <v>43812</v>
      </c>
      <c r="H71" s="113">
        <f t="shared" si="7"/>
        <v>4.5676691729323285E-4</v>
      </c>
      <c r="I71" s="148">
        <f t="shared" si="0"/>
        <v>44334.25</v>
      </c>
      <c r="J71" s="550">
        <f t="shared" si="8"/>
        <v>532</v>
      </c>
      <c r="K71" s="187">
        <f t="shared" si="9"/>
        <v>9.75</v>
      </c>
      <c r="L71" s="187">
        <f t="shared" si="10"/>
        <v>522.25</v>
      </c>
      <c r="M71" s="549">
        <f t="shared" si="11"/>
        <v>3.4625465225563912</v>
      </c>
      <c r="N71" s="551"/>
      <c r="P71" s="187">
        <v>2.2909999999999999</v>
      </c>
      <c r="Q71" s="113">
        <v>2.198</v>
      </c>
      <c r="R71" s="198">
        <v>2.1680000000000001</v>
      </c>
      <c r="S71" s="148">
        <f t="shared" si="12"/>
        <v>45031</v>
      </c>
      <c r="T71" s="148">
        <f t="shared" si="1"/>
        <v>44331</v>
      </c>
      <c r="U71" s="187">
        <f t="shared" si="18"/>
        <v>1.3285714285714281E-4</v>
      </c>
      <c r="V71" s="549">
        <f t="shared" si="13"/>
        <v>700</v>
      </c>
      <c r="W71" s="113">
        <f t="shared" si="3"/>
        <v>696.75</v>
      </c>
      <c r="X71" s="113">
        <f t="shared" si="4"/>
        <v>3.25</v>
      </c>
      <c r="Y71" s="549">
        <f t="shared" si="19"/>
        <v>2.1984317857142859</v>
      </c>
      <c r="Z71" s="186">
        <f t="shared" si="15"/>
        <v>1.2641147368421053</v>
      </c>
      <c r="AA71" s="113">
        <f t="shared" si="16"/>
        <v>1.2681097020118548</v>
      </c>
      <c r="AB71" s="433"/>
      <c r="AC71" s="433"/>
    </row>
    <row r="72" spans="2:29" x14ac:dyDescent="0.35">
      <c r="B72" s="116">
        <v>42509</v>
      </c>
      <c r="C72" s="49">
        <v>3.8679999999999999</v>
      </c>
      <c r="D72" s="350">
        <v>3.5249999999999999</v>
      </c>
      <c r="E72" s="349">
        <v>3.274</v>
      </c>
      <c r="F72" s="246">
        <f t="shared" si="5"/>
        <v>44344</v>
      </c>
      <c r="G72" s="246">
        <f t="shared" si="6"/>
        <v>43812</v>
      </c>
      <c r="H72" s="113">
        <f t="shared" si="7"/>
        <v>4.7180451127819528E-4</v>
      </c>
      <c r="I72" s="148">
        <f t="shared" si="0"/>
        <v>44335.25</v>
      </c>
      <c r="J72" s="550">
        <f t="shared" si="8"/>
        <v>532</v>
      </c>
      <c r="K72" s="187">
        <f t="shared" si="9"/>
        <v>8.75</v>
      </c>
      <c r="L72" s="187">
        <f t="shared" si="10"/>
        <v>523.25</v>
      </c>
      <c r="M72" s="549">
        <f t="shared" si="11"/>
        <v>3.5208717105263156</v>
      </c>
      <c r="N72" s="551"/>
      <c r="P72" s="187">
        <v>2.3559999999999999</v>
      </c>
      <c r="Q72" s="113">
        <v>2.2629999999999999</v>
      </c>
      <c r="R72" s="198">
        <v>2.2290000000000001</v>
      </c>
      <c r="S72" s="148">
        <f t="shared" si="12"/>
        <v>45031</v>
      </c>
      <c r="T72" s="148">
        <f t="shared" si="1"/>
        <v>44331</v>
      </c>
      <c r="U72" s="187">
        <f t="shared" si="18"/>
        <v>1.3285714285714281E-4</v>
      </c>
      <c r="V72" s="549">
        <f t="shared" si="13"/>
        <v>700</v>
      </c>
      <c r="W72" s="113">
        <f t="shared" si="3"/>
        <v>695.75</v>
      </c>
      <c r="X72" s="113">
        <f t="shared" si="4"/>
        <v>4.25</v>
      </c>
      <c r="Y72" s="549">
        <f t="shared" si="19"/>
        <v>2.2635646428571428</v>
      </c>
      <c r="Z72" s="186">
        <f t="shared" si="15"/>
        <v>1.2573070676691729</v>
      </c>
      <c r="AA72" s="113">
        <f t="shared" si="16"/>
        <v>1.2612591203251977</v>
      </c>
      <c r="AB72" s="433"/>
      <c r="AC72" s="433"/>
    </row>
    <row r="73" spans="2:29" x14ac:dyDescent="0.35">
      <c r="B73" s="116">
        <v>42510</v>
      </c>
      <c r="C73" s="49">
        <v>3.8449999999999998</v>
      </c>
      <c r="D73" s="350">
        <v>3.5089999999999999</v>
      </c>
      <c r="E73" s="349">
        <v>3.2730000000000001</v>
      </c>
      <c r="F73" s="246">
        <f t="shared" si="5"/>
        <v>44344</v>
      </c>
      <c r="G73" s="246">
        <f t="shared" si="6"/>
        <v>43812</v>
      </c>
      <c r="H73" s="113">
        <f t="shared" si="7"/>
        <v>4.4360902255639054E-4</v>
      </c>
      <c r="I73" s="148">
        <f t="shared" si="0"/>
        <v>44336.25</v>
      </c>
      <c r="J73" s="550">
        <f t="shared" si="8"/>
        <v>532</v>
      </c>
      <c r="K73" s="187">
        <f t="shared" si="9"/>
        <v>7.75</v>
      </c>
      <c r="L73" s="187">
        <f t="shared" si="10"/>
        <v>524.25</v>
      </c>
      <c r="M73" s="549">
        <f t="shared" si="11"/>
        <v>3.505562030075188</v>
      </c>
      <c r="N73" s="551"/>
      <c r="P73" s="187">
        <v>2.3380000000000001</v>
      </c>
      <c r="Q73" s="113">
        <v>2.2519999999999998</v>
      </c>
      <c r="R73" s="198">
        <v>2.2170000000000001</v>
      </c>
      <c r="S73" s="148">
        <f t="shared" si="12"/>
        <v>45031</v>
      </c>
      <c r="T73" s="148">
        <f t="shared" si="1"/>
        <v>44331</v>
      </c>
      <c r="U73" s="187">
        <f t="shared" si="18"/>
        <v>1.2285714285714328E-4</v>
      </c>
      <c r="V73" s="549">
        <f t="shared" si="13"/>
        <v>700</v>
      </c>
      <c r="W73" s="113">
        <f t="shared" si="3"/>
        <v>694.75</v>
      </c>
      <c r="X73" s="113">
        <f t="shared" si="4"/>
        <v>5.25</v>
      </c>
      <c r="Y73" s="549">
        <f t="shared" si="19"/>
        <v>2.2526449999999998</v>
      </c>
      <c r="Z73" s="186">
        <f t="shared" si="15"/>
        <v>1.2529170300751882</v>
      </c>
      <c r="AA73" s="113">
        <f t="shared" si="16"/>
        <v>1.256841532785824</v>
      </c>
      <c r="AB73" s="433"/>
      <c r="AC73" s="433"/>
    </row>
    <row r="74" spans="2:29" x14ac:dyDescent="0.35">
      <c r="B74" s="116">
        <v>42513</v>
      </c>
      <c r="C74" s="49">
        <v>3.8719999999999999</v>
      </c>
      <c r="D74" s="350">
        <v>3.54</v>
      </c>
      <c r="E74" s="349">
        <v>3.3079999999999998</v>
      </c>
      <c r="F74" s="246">
        <f t="shared" si="5"/>
        <v>44344</v>
      </c>
      <c r="G74" s="246">
        <f t="shared" si="6"/>
        <v>43812</v>
      </c>
      <c r="H74" s="113">
        <f t="shared" si="7"/>
        <v>4.3609022556391014E-4</v>
      </c>
      <c r="I74" s="148">
        <f t="shared" si="0"/>
        <v>44339.25</v>
      </c>
      <c r="J74" s="550">
        <f t="shared" si="8"/>
        <v>532</v>
      </c>
      <c r="K74" s="187">
        <f t="shared" si="9"/>
        <v>4.75</v>
      </c>
      <c r="L74" s="187">
        <f t="shared" si="10"/>
        <v>527.25</v>
      </c>
      <c r="M74" s="549">
        <f t="shared" si="11"/>
        <v>3.5379285714285715</v>
      </c>
      <c r="N74" s="551"/>
      <c r="P74" s="187">
        <v>2.3650000000000002</v>
      </c>
      <c r="Q74" s="113">
        <v>2.2890000000000001</v>
      </c>
      <c r="R74" s="198">
        <v>2.254</v>
      </c>
      <c r="S74" s="148">
        <f t="shared" si="12"/>
        <v>45031</v>
      </c>
      <c r="T74" s="148">
        <f t="shared" si="1"/>
        <v>44331</v>
      </c>
      <c r="U74" s="187">
        <f t="shared" si="18"/>
        <v>1.0857142857142867E-4</v>
      </c>
      <c r="V74" s="549">
        <f t="shared" si="13"/>
        <v>700</v>
      </c>
      <c r="W74" s="113">
        <f t="shared" si="3"/>
        <v>691.75</v>
      </c>
      <c r="X74" s="113">
        <f t="shared" si="4"/>
        <v>8.25</v>
      </c>
      <c r="Y74" s="549">
        <f t="shared" si="19"/>
        <v>2.2898957142857146</v>
      </c>
      <c r="Z74" s="186">
        <f t="shared" si="15"/>
        <v>1.2480328571428569</v>
      </c>
      <c r="AA74" s="113">
        <f t="shared" si="16"/>
        <v>1.2519268221741431</v>
      </c>
      <c r="AB74" s="433"/>
      <c r="AC74" s="433"/>
    </row>
    <row r="75" spans="2:29" x14ac:dyDescent="0.35">
      <c r="B75" s="116">
        <v>42514</v>
      </c>
      <c r="C75" s="49">
        <v>3.8460000000000001</v>
      </c>
      <c r="D75" s="350">
        <v>3.51</v>
      </c>
      <c r="E75" s="349">
        <v>3.2720000000000002</v>
      </c>
      <c r="F75" s="246">
        <f t="shared" si="5"/>
        <v>44344</v>
      </c>
      <c r="G75" s="246">
        <f t="shared" si="6"/>
        <v>43812</v>
      </c>
      <c r="H75" s="113">
        <f t="shared" si="7"/>
        <v>4.4736842105263071E-4</v>
      </c>
      <c r="I75" s="148">
        <f t="shared" si="0"/>
        <v>44340.25</v>
      </c>
      <c r="J75" s="550">
        <f t="shared" si="8"/>
        <v>532</v>
      </c>
      <c r="K75" s="187">
        <f t="shared" si="9"/>
        <v>3.75</v>
      </c>
      <c r="L75" s="187">
        <f t="shared" si="10"/>
        <v>528.25</v>
      </c>
      <c r="M75" s="549">
        <f t="shared" si="11"/>
        <v>3.5083223684210525</v>
      </c>
      <c r="N75" s="551"/>
      <c r="P75" s="187">
        <v>2.339</v>
      </c>
      <c r="Q75" s="113">
        <v>2.2679999999999998</v>
      </c>
      <c r="R75" s="198">
        <v>2.234</v>
      </c>
      <c r="S75" s="148">
        <f t="shared" si="12"/>
        <v>45031</v>
      </c>
      <c r="T75" s="148">
        <f t="shared" si="1"/>
        <v>44331</v>
      </c>
      <c r="U75" s="187">
        <f t="shared" si="18"/>
        <v>1.0142857142857168E-4</v>
      </c>
      <c r="V75" s="549">
        <f t="shared" si="13"/>
        <v>700</v>
      </c>
      <c r="W75" s="113">
        <f t="shared" si="3"/>
        <v>690.75</v>
      </c>
      <c r="X75" s="113">
        <f t="shared" si="4"/>
        <v>9.25</v>
      </c>
      <c r="Y75" s="549">
        <f t="shared" si="19"/>
        <v>2.268938214285714</v>
      </c>
      <c r="Z75" s="186">
        <f t="shared" si="15"/>
        <v>1.2393841541353385</v>
      </c>
      <c r="AA75" s="113">
        <f t="shared" si="16"/>
        <v>1.2432243368391438</v>
      </c>
      <c r="AB75" s="433"/>
      <c r="AC75" s="433"/>
    </row>
    <row r="76" spans="2:29" x14ac:dyDescent="0.35">
      <c r="B76" s="116">
        <v>42515</v>
      </c>
      <c r="C76" s="49">
        <v>3.859</v>
      </c>
      <c r="D76" s="350">
        <v>3.524</v>
      </c>
      <c r="E76" s="349">
        <v>3.2839999999999998</v>
      </c>
      <c r="F76" s="246">
        <f t="shared" si="5"/>
        <v>44344</v>
      </c>
      <c r="G76" s="246">
        <f t="shared" si="6"/>
        <v>43812</v>
      </c>
      <c r="H76" s="113">
        <f t="shared" si="7"/>
        <v>4.5112781954887257E-4</v>
      </c>
      <c r="I76" s="148">
        <f t="shared" si="0"/>
        <v>44341.25</v>
      </c>
      <c r="J76" s="550">
        <f t="shared" si="8"/>
        <v>532</v>
      </c>
      <c r="K76" s="187">
        <f t="shared" si="9"/>
        <v>2.75</v>
      </c>
      <c r="L76" s="187">
        <f t="shared" si="10"/>
        <v>529.25</v>
      </c>
      <c r="M76" s="549">
        <f t="shared" si="11"/>
        <v>3.5227593984962406</v>
      </c>
      <c r="N76" s="551"/>
      <c r="P76" s="187">
        <v>2.3380000000000001</v>
      </c>
      <c r="Q76" s="113">
        <v>2.2730000000000001</v>
      </c>
      <c r="R76" s="198">
        <v>2.234</v>
      </c>
      <c r="S76" s="148">
        <f t="shared" si="12"/>
        <v>45031</v>
      </c>
      <c r="T76" s="148">
        <f t="shared" si="1"/>
        <v>44331</v>
      </c>
      <c r="U76" s="187">
        <f t="shared" si="18"/>
        <v>9.2857142857142777E-5</v>
      </c>
      <c r="V76" s="549">
        <f t="shared" si="13"/>
        <v>700</v>
      </c>
      <c r="W76" s="113">
        <f t="shared" si="3"/>
        <v>689.75</v>
      </c>
      <c r="X76" s="113">
        <f t="shared" si="4"/>
        <v>10.25</v>
      </c>
      <c r="Y76" s="549">
        <f t="shared" si="19"/>
        <v>2.2739517857142859</v>
      </c>
      <c r="Z76" s="186">
        <f t="shared" si="15"/>
        <v>1.2488076127819547</v>
      </c>
      <c r="AA76" s="113">
        <f t="shared" si="16"/>
        <v>1.2527064139163047</v>
      </c>
      <c r="AB76" s="433"/>
      <c r="AC76" s="433"/>
    </row>
    <row r="77" spans="2:29" x14ac:dyDescent="0.35">
      <c r="B77" s="116">
        <v>42516</v>
      </c>
      <c r="C77" s="49">
        <v>3.8090000000000002</v>
      </c>
      <c r="D77" s="350">
        <v>3.4710000000000001</v>
      </c>
      <c r="E77" s="349">
        <v>3.2309999999999999</v>
      </c>
      <c r="F77" s="246">
        <f t="shared" si="5"/>
        <v>44344</v>
      </c>
      <c r="G77" s="246">
        <f t="shared" si="6"/>
        <v>43812</v>
      </c>
      <c r="H77" s="113">
        <f t="shared" si="7"/>
        <v>4.5112781954887257E-4</v>
      </c>
      <c r="I77" s="148">
        <f t="shared" si="0"/>
        <v>44342.25</v>
      </c>
      <c r="J77" s="550">
        <f t="shared" si="8"/>
        <v>532</v>
      </c>
      <c r="K77" s="187">
        <f t="shared" si="9"/>
        <v>1.75</v>
      </c>
      <c r="L77" s="187">
        <f t="shared" si="10"/>
        <v>530.25</v>
      </c>
      <c r="M77" s="549">
        <f t="shared" si="11"/>
        <v>3.4702105263157894</v>
      </c>
      <c r="N77" s="551"/>
      <c r="P77" s="187">
        <v>2.2690000000000001</v>
      </c>
      <c r="Q77" s="113">
        <v>2.1970000000000001</v>
      </c>
      <c r="R77" s="198">
        <v>2.1549999999999998</v>
      </c>
      <c r="S77" s="148">
        <f t="shared" si="12"/>
        <v>45031</v>
      </c>
      <c r="T77" s="148">
        <f t="shared" si="1"/>
        <v>44331</v>
      </c>
      <c r="U77" s="187">
        <f t="shared" si="18"/>
        <v>1.0285714285714295E-4</v>
      </c>
      <c r="V77" s="549">
        <f t="shared" si="13"/>
        <v>700</v>
      </c>
      <c r="W77" s="113">
        <f t="shared" si="3"/>
        <v>688.75</v>
      </c>
      <c r="X77" s="113">
        <f t="shared" si="4"/>
        <v>11.25</v>
      </c>
      <c r="Y77" s="549">
        <f t="shared" si="19"/>
        <v>2.1981571428571431</v>
      </c>
      <c r="Z77" s="186">
        <f t="shared" si="15"/>
        <v>1.2720533834586463</v>
      </c>
      <c r="AA77" s="113">
        <f t="shared" si="16"/>
        <v>1.2760986829845722</v>
      </c>
      <c r="AB77" s="433"/>
      <c r="AC77" s="433"/>
    </row>
    <row r="78" spans="2:29" x14ac:dyDescent="0.35">
      <c r="B78" s="116">
        <v>42517</v>
      </c>
      <c r="C78" s="49">
        <v>3.7919999999999998</v>
      </c>
      <c r="D78" s="350">
        <v>3.45</v>
      </c>
      <c r="E78" s="349">
        <v>3.2120000000000002</v>
      </c>
      <c r="F78" s="246">
        <f t="shared" si="5"/>
        <v>44344</v>
      </c>
      <c r="G78" s="246">
        <f t="shared" si="6"/>
        <v>43812</v>
      </c>
      <c r="H78" s="113">
        <f>IF(D78="","",(E78-D78)/($E$14-$D$14))</f>
        <v>4.4736842105263158E-4</v>
      </c>
      <c r="I78" s="148">
        <f t="shared" si="0"/>
        <v>44343.25</v>
      </c>
      <c r="J78" s="550">
        <f>D$14-E$14</f>
        <v>532</v>
      </c>
      <c r="K78" s="187">
        <f t="shared" si="9"/>
        <v>0.75</v>
      </c>
      <c r="L78" s="187">
        <f t="shared" si="10"/>
        <v>531.25</v>
      </c>
      <c r="M78" s="549">
        <f t="shared" si="11"/>
        <v>3.4496644736842108</v>
      </c>
      <c r="N78" s="551"/>
      <c r="P78" s="187">
        <v>2.2200000000000002</v>
      </c>
      <c r="Q78" s="113">
        <v>2.153</v>
      </c>
      <c r="R78" s="198">
        <v>2.121</v>
      </c>
      <c r="S78" s="148">
        <f t="shared" si="12"/>
        <v>45031</v>
      </c>
      <c r="T78" s="148">
        <f t="shared" si="1"/>
        <v>44331</v>
      </c>
      <c r="U78" s="187">
        <f t="shared" si="18"/>
        <v>9.5714285714285956E-5</v>
      </c>
      <c r="V78" s="549">
        <f t="shared" si="13"/>
        <v>700</v>
      </c>
      <c r="W78" s="113">
        <f t="shared" si="3"/>
        <v>687.75</v>
      </c>
      <c r="X78" s="113">
        <f t="shared" si="4"/>
        <v>12.25</v>
      </c>
      <c r="Y78" s="549">
        <f t="shared" si="19"/>
        <v>2.1541725</v>
      </c>
      <c r="Z78" s="186">
        <f t="shared" si="15"/>
        <v>1.2954919736842108</v>
      </c>
      <c r="AA78" s="113">
        <f t="shared" si="16"/>
        <v>1.2996877223188985</v>
      </c>
      <c r="AB78" s="433"/>
      <c r="AC78" s="433"/>
    </row>
    <row r="79" spans="2:29" x14ac:dyDescent="0.35">
      <c r="B79" s="116">
        <v>42520</v>
      </c>
      <c r="C79" s="49">
        <v>3.8250000000000002</v>
      </c>
      <c r="D79" s="350">
        <v>3.49</v>
      </c>
      <c r="E79" s="349">
        <v>3.2439999999999998</v>
      </c>
      <c r="F79" s="246">
        <f t="shared" si="5"/>
        <v>44874</v>
      </c>
      <c r="G79" s="246">
        <f t="shared" si="6"/>
        <v>44344</v>
      </c>
      <c r="H79" s="113">
        <f>IF(C79="","",(D79-C79)/($D$14-$C$14))</f>
        <v>6.3207547169811314E-4</v>
      </c>
      <c r="I79" s="148">
        <f t="shared" ref="I79:I142" si="20">B79+365.25*5</f>
        <v>44346.25</v>
      </c>
      <c r="J79" s="550">
        <f>C$14-D$14</f>
        <v>530</v>
      </c>
      <c r="K79" s="187">
        <f>C$14-I79</f>
        <v>527.75</v>
      </c>
      <c r="L79" s="187">
        <f>I79-D$14</f>
        <v>2.25</v>
      </c>
      <c r="M79" s="549">
        <f>IF(C79="","",C79-(K79*H79))</f>
        <v>3.491422169811321</v>
      </c>
      <c r="N79" s="551"/>
      <c r="P79" s="187">
        <v>2.2359999999999998</v>
      </c>
      <c r="Q79" s="113">
        <v>2.17</v>
      </c>
      <c r="R79" s="198">
        <v>2.1440000000000001</v>
      </c>
      <c r="S79" s="148">
        <f t="shared" si="12"/>
        <v>45031</v>
      </c>
      <c r="T79" s="148">
        <f t="shared" ref="T79:T142" si="21">IF($I79&gt;$P$14,$P$14,IF($I79&gt;$Q$14,$Q$14,$R$14))</f>
        <v>44331</v>
      </c>
      <c r="U79" s="187">
        <f t="shared" si="18"/>
        <v>9.4285714285714055E-5</v>
      </c>
      <c r="V79" s="549">
        <f t="shared" si="13"/>
        <v>700</v>
      </c>
      <c r="W79" s="113">
        <f t="shared" ref="W79:W142" si="22">S79-I79</f>
        <v>684.75</v>
      </c>
      <c r="X79" s="113">
        <f t="shared" ref="X79:X142" si="23">I79-T79</f>
        <v>15.25</v>
      </c>
      <c r="Y79" s="549">
        <f t="shared" si="19"/>
        <v>2.1714378571428572</v>
      </c>
      <c r="Z79" s="186">
        <f t="shared" si="15"/>
        <v>1.3199843126684638</v>
      </c>
      <c r="AA79" s="113">
        <f t="shared" si="16"/>
        <v>1.3243402091327017</v>
      </c>
      <c r="AB79" s="433"/>
      <c r="AC79" s="433"/>
    </row>
    <row r="80" spans="2:29" x14ac:dyDescent="0.35">
      <c r="B80" s="116">
        <v>42521</v>
      </c>
      <c r="C80" s="49">
        <v>3.8570000000000002</v>
      </c>
      <c r="D80" s="350">
        <v>3.5129999999999999</v>
      </c>
      <c r="E80" s="349">
        <v>3.2640000000000002</v>
      </c>
      <c r="F80" s="246">
        <f t="shared" ref="F80:F143" si="24">IF($I80&lt;$D$14,$D$14,$C$14)</f>
        <v>44874</v>
      </c>
      <c r="G80" s="246">
        <f t="shared" ref="G80:G143" si="25">IF($I80&gt;$C$14,$C$14,IF($I80&gt;$D$14,$D$14,$E$14))</f>
        <v>44344</v>
      </c>
      <c r="H80" s="113">
        <f t="shared" ref="H80:H143" si="26">IF(C80="","",(D80-C80)/($D$14-$C$14))</f>
        <v>6.4905660377358545E-4</v>
      </c>
      <c r="I80" s="148">
        <f t="shared" si="20"/>
        <v>44347.25</v>
      </c>
      <c r="J80" s="550">
        <f t="shared" ref="J80:J143" si="27">C$14-D$14</f>
        <v>530</v>
      </c>
      <c r="K80" s="187">
        <f t="shared" ref="K80:K143" si="28">C$14-I80</f>
        <v>526.75</v>
      </c>
      <c r="L80" s="187">
        <f t="shared" ref="L80:L143" si="29">I80-D$14</f>
        <v>3.25</v>
      </c>
      <c r="M80" s="549">
        <f t="shared" ref="M80:M143" si="30">IF(C80="","",C80-(K80*H80))</f>
        <v>3.5151094339622642</v>
      </c>
      <c r="N80" s="551"/>
      <c r="P80" s="187">
        <v>2.2640000000000002</v>
      </c>
      <c r="Q80" s="113">
        <v>2.1949999999999998</v>
      </c>
      <c r="R80" s="198">
        <v>2.1669999999999998</v>
      </c>
      <c r="S80" s="148">
        <f t="shared" ref="S80:S143" si="31">IF($I80&lt;$R$14,$R$14,IF($I80&lt;$Q$14,$Q$14,$P$14))</f>
        <v>45031</v>
      </c>
      <c r="T80" s="148">
        <f t="shared" si="21"/>
        <v>44331</v>
      </c>
      <c r="U80" s="187">
        <f t="shared" si="18"/>
        <v>9.8571428571429134E-5</v>
      </c>
      <c r="V80" s="549">
        <f t="shared" ref="V80:V143" si="32">S80-T80</f>
        <v>700</v>
      </c>
      <c r="W80" s="113">
        <f t="shared" si="22"/>
        <v>683.75</v>
      </c>
      <c r="X80" s="113">
        <f t="shared" si="23"/>
        <v>16.25</v>
      </c>
      <c r="Y80" s="549">
        <f t="shared" si="19"/>
        <v>2.1966017857142854</v>
      </c>
      <c r="Z80" s="186">
        <f t="shared" ref="Z80:Z143" si="33">IFERROR(M80-Y80,"")</f>
        <v>1.3185076482479787</v>
      </c>
      <c r="AA80" s="113">
        <f t="shared" ref="AA80:AA143" si="34">IF(Z80="","",((1+Z80/200)^2-1)*100)</f>
        <v>1.3228538042942217</v>
      </c>
      <c r="AB80" s="433"/>
      <c r="AC80" s="433"/>
    </row>
    <row r="81" spans="2:29" x14ac:dyDescent="0.35">
      <c r="B81" s="116">
        <v>42522</v>
      </c>
      <c r="C81" s="49">
        <v>3.8359999999999999</v>
      </c>
      <c r="D81" s="350">
        <v>3.5009999999999999</v>
      </c>
      <c r="E81" s="349">
        <v>3.2439999999999998</v>
      </c>
      <c r="F81" s="246">
        <f t="shared" si="24"/>
        <v>44874</v>
      </c>
      <c r="G81" s="246">
        <f t="shared" si="25"/>
        <v>44344</v>
      </c>
      <c r="H81" s="113">
        <f t="shared" si="26"/>
        <v>6.3207547169811314E-4</v>
      </c>
      <c r="I81" s="148">
        <f t="shared" si="20"/>
        <v>44348.25</v>
      </c>
      <c r="J81" s="550">
        <f t="shared" si="27"/>
        <v>530</v>
      </c>
      <c r="K81" s="187">
        <f t="shared" si="28"/>
        <v>525.75</v>
      </c>
      <c r="L81" s="187">
        <f t="shared" si="29"/>
        <v>4.25</v>
      </c>
      <c r="M81" s="549">
        <f t="shared" si="30"/>
        <v>3.5036863207547171</v>
      </c>
      <c r="N81" s="551"/>
      <c r="P81" s="187">
        <v>2.286</v>
      </c>
      <c r="Q81" s="113">
        <v>2.2080000000000002</v>
      </c>
      <c r="R81" s="198">
        <v>2.169</v>
      </c>
      <c r="S81" s="148">
        <f t="shared" si="31"/>
        <v>45031</v>
      </c>
      <c r="T81" s="148">
        <f t="shared" si="21"/>
        <v>44331</v>
      </c>
      <c r="U81" s="187">
        <f t="shared" si="18"/>
        <v>1.1142857142857121E-4</v>
      </c>
      <c r="V81" s="549">
        <f t="shared" si="32"/>
        <v>700</v>
      </c>
      <c r="W81" s="113">
        <f t="shared" si="22"/>
        <v>682.75</v>
      </c>
      <c r="X81" s="113">
        <f t="shared" si="23"/>
        <v>17.25</v>
      </c>
      <c r="Y81" s="549">
        <f t="shared" si="19"/>
        <v>2.2099221428571432</v>
      </c>
      <c r="Z81" s="186">
        <f t="shared" si="33"/>
        <v>1.2937641778975739</v>
      </c>
      <c r="AA81" s="113">
        <f t="shared" si="34"/>
        <v>1.2979487422676073</v>
      </c>
      <c r="AB81" s="433"/>
      <c r="AC81" s="433"/>
    </row>
    <row r="82" spans="2:29" x14ac:dyDescent="0.35">
      <c r="B82" s="116">
        <v>42523</v>
      </c>
      <c r="C82" s="49">
        <v>3.7970000000000002</v>
      </c>
      <c r="D82" s="350">
        <v>3.4729999999999999</v>
      </c>
      <c r="E82" s="349">
        <v>3.2290000000000001</v>
      </c>
      <c r="F82" s="246">
        <f t="shared" si="24"/>
        <v>44874</v>
      </c>
      <c r="G82" s="246">
        <f t="shared" si="25"/>
        <v>44344</v>
      </c>
      <c r="H82" s="113">
        <f t="shared" si="26"/>
        <v>6.1132075471698167E-4</v>
      </c>
      <c r="I82" s="148">
        <f t="shared" si="20"/>
        <v>44349.25</v>
      </c>
      <c r="J82" s="550">
        <f t="shared" si="27"/>
        <v>530</v>
      </c>
      <c r="K82" s="187">
        <f t="shared" si="28"/>
        <v>524.75</v>
      </c>
      <c r="L82" s="187">
        <f t="shared" si="29"/>
        <v>5.25</v>
      </c>
      <c r="M82" s="549">
        <f t="shared" si="30"/>
        <v>3.4762094339622642</v>
      </c>
      <c r="N82" s="551"/>
      <c r="P82" s="187">
        <v>2.2759999999999998</v>
      </c>
      <c r="Q82" s="113">
        <v>2.198</v>
      </c>
      <c r="R82" s="198">
        <v>2.1589999999999998</v>
      </c>
      <c r="S82" s="148">
        <f t="shared" si="31"/>
        <v>45031</v>
      </c>
      <c r="T82" s="148">
        <f t="shared" si="21"/>
        <v>44331</v>
      </c>
      <c r="U82" s="187">
        <f t="shared" si="18"/>
        <v>1.1142857142857121E-4</v>
      </c>
      <c r="V82" s="549">
        <f t="shared" si="32"/>
        <v>700</v>
      </c>
      <c r="W82" s="113">
        <f t="shared" si="22"/>
        <v>681.75</v>
      </c>
      <c r="X82" s="113">
        <f t="shared" si="23"/>
        <v>18.25</v>
      </c>
      <c r="Y82" s="549">
        <f t="shared" si="19"/>
        <v>2.2000335714285715</v>
      </c>
      <c r="Z82" s="186">
        <f t="shared" si="33"/>
        <v>1.2761758625336928</v>
      </c>
      <c r="AA82" s="113">
        <f t="shared" si="34"/>
        <v>1.2802474246139894</v>
      </c>
      <c r="AB82" s="433"/>
      <c r="AC82" s="433"/>
    </row>
    <row r="83" spans="2:29" x14ac:dyDescent="0.35">
      <c r="B83" s="116">
        <v>42524</v>
      </c>
      <c r="C83" s="49">
        <v>3.7589999999999999</v>
      </c>
      <c r="D83" s="350">
        <v>3.4369999999999998</v>
      </c>
      <c r="E83" s="349">
        <v>3.2090000000000001</v>
      </c>
      <c r="F83" s="246">
        <f t="shared" si="24"/>
        <v>44874</v>
      </c>
      <c r="G83" s="246">
        <f t="shared" si="25"/>
        <v>44344</v>
      </c>
      <c r="H83" s="113">
        <f>IF(C83="","",(D83-C83)/($D$14-$C$14))</f>
        <v>6.0754716981132088E-4</v>
      </c>
      <c r="I83" s="148">
        <f t="shared" si="20"/>
        <v>44350.25</v>
      </c>
      <c r="J83" s="550">
        <f t="shared" si="27"/>
        <v>530</v>
      </c>
      <c r="K83" s="187">
        <f t="shared" si="28"/>
        <v>523.75</v>
      </c>
      <c r="L83" s="187">
        <f t="shared" si="29"/>
        <v>6.25</v>
      </c>
      <c r="M83" s="549">
        <f t="shared" si="30"/>
        <v>3.4407971698113204</v>
      </c>
      <c r="N83" s="551"/>
      <c r="P83" s="187">
        <v>2.2629999999999999</v>
      </c>
      <c r="Q83" s="113">
        <v>2.1829999999999998</v>
      </c>
      <c r="R83" s="198">
        <v>2.145</v>
      </c>
      <c r="S83" s="148">
        <f t="shared" si="31"/>
        <v>45031</v>
      </c>
      <c r="T83" s="148">
        <f t="shared" si="21"/>
        <v>44331</v>
      </c>
      <c r="U83" s="187">
        <f t="shared" si="18"/>
        <v>1.1428571428571439E-4</v>
      </c>
      <c r="V83" s="549">
        <f t="shared" si="32"/>
        <v>700</v>
      </c>
      <c r="W83" s="113">
        <f t="shared" si="22"/>
        <v>680.75</v>
      </c>
      <c r="X83" s="113">
        <f t="shared" si="23"/>
        <v>19.25</v>
      </c>
      <c r="Y83" s="549">
        <f t="shared" si="19"/>
        <v>2.1852</v>
      </c>
      <c r="Z83" s="186">
        <f t="shared" si="33"/>
        <v>1.2555971698113204</v>
      </c>
      <c r="AA83" s="113">
        <f t="shared" si="34"/>
        <v>1.2595384804434451</v>
      </c>
      <c r="AB83" s="433"/>
      <c r="AC83" s="433"/>
    </row>
    <row r="84" spans="2:29" x14ac:dyDescent="0.35">
      <c r="B84" s="116">
        <v>42527</v>
      </c>
      <c r="C84" s="49" t="s">
        <v>437</v>
      </c>
      <c r="D84" s="350" t="s">
        <v>437</v>
      </c>
      <c r="E84" s="349" t="s">
        <v>437</v>
      </c>
      <c r="F84" s="246">
        <f t="shared" si="24"/>
        <v>44874</v>
      </c>
      <c r="G84" s="246">
        <f t="shared" si="25"/>
        <v>44344</v>
      </c>
      <c r="H84" s="113" t="str">
        <f t="shared" si="26"/>
        <v/>
      </c>
      <c r="I84" s="148">
        <f t="shared" si="20"/>
        <v>44353.25</v>
      </c>
      <c r="J84" s="550">
        <f t="shared" si="27"/>
        <v>530</v>
      </c>
      <c r="K84" s="187">
        <f t="shared" si="28"/>
        <v>520.75</v>
      </c>
      <c r="L84" s="187">
        <f t="shared" si="29"/>
        <v>9.25</v>
      </c>
      <c r="M84" s="549" t="str">
        <f t="shared" si="30"/>
        <v/>
      </c>
      <c r="N84" s="551"/>
      <c r="P84" s="187">
        <v>2.2570000000000001</v>
      </c>
      <c r="Q84" s="113">
        <v>2.1800000000000002</v>
      </c>
      <c r="R84" s="198">
        <v>2.1339999999999999</v>
      </c>
      <c r="S84" s="148">
        <f t="shared" si="31"/>
        <v>45031</v>
      </c>
      <c r="T84" s="148">
        <f t="shared" si="21"/>
        <v>44331</v>
      </c>
      <c r="U84" s="187">
        <f t="shared" si="18"/>
        <v>1.0999999999999994E-4</v>
      </c>
      <c r="V84" s="549">
        <f t="shared" si="32"/>
        <v>700</v>
      </c>
      <c r="W84" s="113">
        <f t="shared" si="22"/>
        <v>677.75</v>
      </c>
      <c r="X84" s="113">
        <f t="shared" si="23"/>
        <v>22.25</v>
      </c>
      <c r="Y84" s="549">
        <f t="shared" si="19"/>
        <v>2.1824475000000003</v>
      </c>
      <c r="Z84" s="186" t="str">
        <f t="shared" si="33"/>
        <v/>
      </c>
      <c r="AA84" s="113" t="str">
        <f t="shared" si="34"/>
        <v/>
      </c>
      <c r="AB84" s="433"/>
      <c r="AC84" s="433"/>
    </row>
    <row r="85" spans="2:29" x14ac:dyDescent="0.35">
      <c r="B85" s="116">
        <v>42528</v>
      </c>
      <c r="C85" s="49">
        <v>3.7320000000000002</v>
      </c>
      <c r="D85" s="350">
        <v>3.407</v>
      </c>
      <c r="E85" s="349">
        <v>3.173</v>
      </c>
      <c r="F85" s="246">
        <f t="shared" si="24"/>
        <v>44874</v>
      </c>
      <c r="G85" s="246">
        <f t="shared" si="25"/>
        <v>44344</v>
      </c>
      <c r="H85" s="113">
        <f t="shared" si="26"/>
        <v>6.1320754716981168E-4</v>
      </c>
      <c r="I85" s="148">
        <f t="shared" si="20"/>
        <v>44354.25</v>
      </c>
      <c r="J85" s="550">
        <f t="shared" si="27"/>
        <v>530</v>
      </c>
      <c r="K85" s="187">
        <f t="shared" si="28"/>
        <v>519.75</v>
      </c>
      <c r="L85" s="187">
        <f t="shared" si="29"/>
        <v>10.25</v>
      </c>
      <c r="M85" s="549">
        <f t="shared" si="30"/>
        <v>3.4132853773584904</v>
      </c>
      <c r="N85" s="551"/>
      <c r="P85" s="187">
        <v>2.242</v>
      </c>
      <c r="Q85" s="113">
        <v>2.153</v>
      </c>
      <c r="R85" s="198">
        <v>2.113</v>
      </c>
      <c r="S85" s="148">
        <f t="shared" si="31"/>
        <v>45031</v>
      </c>
      <c r="T85" s="148">
        <f t="shared" si="21"/>
        <v>44331</v>
      </c>
      <c r="U85" s="187">
        <f t="shared" si="18"/>
        <v>1.2714285714285711E-4</v>
      </c>
      <c r="V85" s="549">
        <f t="shared" si="32"/>
        <v>700</v>
      </c>
      <c r="W85" s="113">
        <f t="shared" si="22"/>
        <v>676.75</v>
      </c>
      <c r="X85" s="113">
        <f t="shared" si="23"/>
        <v>23.25</v>
      </c>
      <c r="Y85" s="549">
        <f t="shared" si="19"/>
        <v>2.1559560714285713</v>
      </c>
      <c r="Z85" s="186">
        <f t="shared" si="33"/>
        <v>1.2573293059299191</v>
      </c>
      <c r="AA85" s="113">
        <f t="shared" si="34"/>
        <v>1.2612814983887999</v>
      </c>
      <c r="AB85" s="433"/>
      <c r="AC85" s="433"/>
    </row>
    <row r="86" spans="2:29" x14ac:dyDescent="0.35">
      <c r="B86" s="116">
        <v>42529</v>
      </c>
      <c r="C86" s="49">
        <v>3.7549999999999999</v>
      </c>
      <c r="D86" s="350">
        <v>3.4369999999999998</v>
      </c>
      <c r="E86" s="349">
        <v>3.2130000000000001</v>
      </c>
      <c r="F86" s="246">
        <f t="shared" si="24"/>
        <v>44874</v>
      </c>
      <c r="G86" s="246">
        <f t="shared" si="25"/>
        <v>44344</v>
      </c>
      <c r="H86" s="113">
        <f t="shared" si="26"/>
        <v>6.0000000000000016E-4</v>
      </c>
      <c r="I86" s="148">
        <f t="shared" si="20"/>
        <v>44355.25</v>
      </c>
      <c r="J86" s="550">
        <f t="shared" si="27"/>
        <v>530</v>
      </c>
      <c r="K86" s="187">
        <f t="shared" si="28"/>
        <v>518.75</v>
      </c>
      <c r="L86" s="187">
        <f t="shared" si="29"/>
        <v>11.25</v>
      </c>
      <c r="M86" s="549">
        <f t="shared" si="30"/>
        <v>3.4437499999999996</v>
      </c>
      <c r="N86" s="551"/>
      <c r="P86" s="187">
        <v>2.2560000000000002</v>
      </c>
      <c r="Q86" s="113">
        <v>2.1709999999999998</v>
      </c>
      <c r="R86" s="198">
        <v>2.137</v>
      </c>
      <c r="S86" s="148">
        <f t="shared" si="31"/>
        <v>45031</v>
      </c>
      <c r="T86" s="148">
        <f t="shared" si="21"/>
        <v>44331</v>
      </c>
      <c r="U86" s="187">
        <f t="shared" si="18"/>
        <v>1.2142857142857201E-4</v>
      </c>
      <c r="V86" s="549">
        <f t="shared" si="32"/>
        <v>700</v>
      </c>
      <c r="W86" s="113">
        <f t="shared" si="22"/>
        <v>675.75</v>
      </c>
      <c r="X86" s="113">
        <f t="shared" si="23"/>
        <v>24.25</v>
      </c>
      <c r="Y86" s="549">
        <f t="shared" si="19"/>
        <v>2.1739446428571427</v>
      </c>
      <c r="Z86" s="186">
        <f t="shared" si="33"/>
        <v>1.2698053571428569</v>
      </c>
      <c r="AA86" s="113">
        <f t="shared" si="34"/>
        <v>1.2738363712554213</v>
      </c>
      <c r="AB86" s="433"/>
      <c r="AC86" s="433"/>
    </row>
    <row r="87" spans="2:29" x14ac:dyDescent="0.35">
      <c r="B87" s="116">
        <v>42530</v>
      </c>
      <c r="C87" s="49">
        <v>3.7709999999999999</v>
      </c>
      <c r="D87" s="350">
        <v>3.464</v>
      </c>
      <c r="E87" s="349">
        <v>3.2490000000000001</v>
      </c>
      <c r="F87" s="246">
        <f t="shared" si="24"/>
        <v>44874</v>
      </c>
      <c r="G87" s="246">
        <f t="shared" si="25"/>
        <v>44344</v>
      </c>
      <c r="H87" s="113">
        <f t="shared" si="26"/>
        <v>5.7924528301886782E-4</v>
      </c>
      <c r="I87" s="148">
        <f t="shared" si="20"/>
        <v>44356.25</v>
      </c>
      <c r="J87" s="550">
        <f t="shared" si="27"/>
        <v>530</v>
      </c>
      <c r="K87" s="187">
        <f t="shared" si="28"/>
        <v>517.75</v>
      </c>
      <c r="L87" s="187">
        <f t="shared" si="29"/>
        <v>12.25</v>
      </c>
      <c r="M87" s="549">
        <f t="shared" si="30"/>
        <v>3.471095754716981</v>
      </c>
      <c r="N87" s="551"/>
      <c r="P87" s="187">
        <v>2.278</v>
      </c>
      <c r="Q87" s="113">
        <v>2.2050000000000001</v>
      </c>
      <c r="R87" s="198">
        <v>2.1739999999999999</v>
      </c>
      <c r="S87" s="148">
        <f t="shared" si="31"/>
        <v>45031</v>
      </c>
      <c r="T87" s="148">
        <f t="shared" si="21"/>
        <v>44331</v>
      </c>
      <c r="U87" s="187">
        <f t="shared" si="18"/>
        <v>1.0428571428571422E-4</v>
      </c>
      <c r="V87" s="549">
        <f t="shared" si="32"/>
        <v>700</v>
      </c>
      <c r="W87" s="113">
        <f t="shared" si="22"/>
        <v>674.75</v>
      </c>
      <c r="X87" s="113">
        <f t="shared" si="23"/>
        <v>25.25</v>
      </c>
      <c r="Y87" s="549">
        <f t="shared" si="19"/>
        <v>2.2076332142857145</v>
      </c>
      <c r="Z87" s="186">
        <f t="shared" si="33"/>
        <v>1.2634625404312665</v>
      </c>
      <c r="AA87" s="113">
        <f t="shared" si="34"/>
        <v>1.2674533844089453</v>
      </c>
      <c r="AB87" s="433"/>
      <c r="AC87" s="433"/>
    </row>
    <row r="88" spans="2:29" x14ac:dyDescent="0.35">
      <c r="B88" s="116">
        <v>42531</v>
      </c>
      <c r="C88" s="49">
        <v>3.76</v>
      </c>
      <c r="D88" s="350">
        <v>3.4580000000000002</v>
      </c>
      <c r="E88" s="349">
        <v>3.242</v>
      </c>
      <c r="F88" s="246">
        <f t="shared" si="24"/>
        <v>44874</v>
      </c>
      <c r="G88" s="246">
        <f t="shared" si="25"/>
        <v>44344</v>
      </c>
      <c r="H88" s="113">
        <f t="shared" si="26"/>
        <v>5.6981132075471623E-4</v>
      </c>
      <c r="I88" s="148">
        <f t="shared" si="20"/>
        <v>44357.25</v>
      </c>
      <c r="J88" s="550">
        <f t="shared" si="27"/>
        <v>530</v>
      </c>
      <c r="K88" s="187">
        <f t="shared" si="28"/>
        <v>516.75</v>
      </c>
      <c r="L88" s="187">
        <f t="shared" si="29"/>
        <v>13.25</v>
      </c>
      <c r="M88" s="549">
        <f t="shared" si="30"/>
        <v>3.4655500000000004</v>
      </c>
      <c r="N88" s="551"/>
      <c r="P88" s="187">
        <v>2.2469999999999999</v>
      </c>
      <c r="Q88" s="113">
        <v>2.1800000000000002</v>
      </c>
      <c r="R88" s="198">
        <v>2.1539999999999999</v>
      </c>
      <c r="S88" s="148">
        <f t="shared" si="31"/>
        <v>45031</v>
      </c>
      <c r="T88" s="148">
        <f t="shared" si="21"/>
        <v>44331</v>
      </c>
      <c r="U88" s="187">
        <f t="shared" si="18"/>
        <v>9.5714285714285319E-5</v>
      </c>
      <c r="V88" s="549">
        <f t="shared" si="32"/>
        <v>700</v>
      </c>
      <c r="W88" s="113">
        <f t="shared" si="22"/>
        <v>673.75</v>
      </c>
      <c r="X88" s="113">
        <f t="shared" si="23"/>
        <v>26.25</v>
      </c>
      <c r="Y88" s="549">
        <f t="shared" si="19"/>
        <v>2.1825125000000001</v>
      </c>
      <c r="Z88" s="186">
        <f t="shared" si="33"/>
        <v>1.2830375000000003</v>
      </c>
      <c r="AA88" s="113">
        <f t="shared" si="34"/>
        <v>1.2871529630660294</v>
      </c>
      <c r="AB88" s="433"/>
      <c r="AC88" s="433"/>
    </row>
    <row r="89" spans="2:29" x14ac:dyDescent="0.35">
      <c r="B89" s="116">
        <v>42534</v>
      </c>
      <c r="C89" s="49">
        <v>3.7250000000000001</v>
      </c>
      <c r="D89" s="350">
        <v>3.4329999999999998</v>
      </c>
      <c r="E89" s="349">
        <v>3.2170000000000001</v>
      </c>
      <c r="F89" s="246">
        <f t="shared" si="24"/>
        <v>44874</v>
      </c>
      <c r="G89" s="246">
        <f t="shared" si="25"/>
        <v>44344</v>
      </c>
      <c r="H89" s="113">
        <f t="shared" si="26"/>
        <v>5.5094339622641564E-4</v>
      </c>
      <c r="I89" s="148">
        <f t="shared" si="20"/>
        <v>44360.25</v>
      </c>
      <c r="J89" s="550">
        <f t="shared" si="27"/>
        <v>530</v>
      </c>
      <c r="K89" s="187">
        <f t="shared" si="28"/>
        <v>513.75</v>
      </c>
      <c r="L89" s="187">
        <f t="shared" si="29"/>
        <v>16.25</v>
      </c>
      <c r="M89" s="549">
        <f t="shared" si="30"/>
        <v>3.4419528301886793</v>
      </c>
      <c r="N89" s="551"/>
      <c r="P89" s="187">
        <v>2.198</v>
      </c>
      <c r="Q89" s="113">
        <v>2.1349999999999998</v>
      </c>
      <c r="R89" s="198">
        <v>2.1230000000000002</v>
      </c>
      <c r="S89" s="148">
        <f t="shared" si="31"/>
        <v>45031</v>
      </c>
      <c r="T89" s="148">
        <f t="shared" si="21"/>
        <v>44331</v>
      </c>
      <c r="U89" s="187">
        <f t="shared" si="18"/>
        <v>9.0000000000000236E-5</v>
      </c>
      <c r="V89" s="549">
        <f t="shared" si="32"/>
        <v>700</v>
      </c>
      <c r="W89" s="113">
        <f t="shared" si="22"/>
        <v>670.75</v>
      </c>
      <c r="X89" s="113">
        <f t="shared" si="23"/>
        <v>29.25</v>
      </c>
      <c r="Y89" s="549">
        <f t="shared" si="19"/>
        <v>2.1376324999999996</v>
      </c>
      <c r="Z89" s="186">
        <f t="shared" si="33"/>
        <v>1.3043203301886797</v>
      </c>
      <c r="AA89" s="113">
        <f t="shared" si="34"/>
        <v>1.3085734589980635</v>
      </c>
      <c r="AB89" s="433"/>
      <c r="AC89" s="433"/>
    </row>
    <row r="90" spans="2:29" x14ac:dyDescent="0.35">
      <c r="B90" s="116">
        <v>42535</v>
      </c>
      <c r="C90" s="49">
        <v>3.6819999999999999</v>
      </c>
      <c r="D90" s="350">
        <v>3.39</v>
      </c>
      <c r="E90" s="349">
        <v>3.1840000000000002</v>
      </c>
      <c r="F90" s="246">
        <f t="shared" si="24"/>
        <v>44874</v>
      </c>
      <c r="G90" s="246">
        <f t="shared" si="25"/>
        <v>44344</v>
      </c>
      <c r="H90" s="113">
        <f t="shared" si="26"/>
        <v>5.5094339622641477E-4</v>
      </c>
      <c r="I90" s="148">
        <f t="shared" si="20"/>
        <v>44361.25</v>
      </c>
      <c r="J90" s="550">
        <f t="shared" si="27"/>
        <v>530</v>
      </c>
      <c r="K90" s="187">
        <f t="shared" si="28"/>
        <v>512.75</v>
      </c>
      <c r="L90" s="187">
        <f t="shared" si="29"/>
        <v>17.25</v>
      </c>
      <c r="M90" s="549">
        <f t="shared" si="30"/>
        <v>3.3995037735849056</v>
      </c>
      <c r="N90" s="551"/>
      <c r="P90" s="187">
        <v>2.1760000000000002</v>
      </c>
      <c r="Q90" s="113">
        <v>2.125</v>
      </c>
      <c r="R90" s="198">
        <v>2.1059999999999999</v>
      </c>
      <c r="S90" s="148">
        <f t="shared" si="31"/>
        <v>45031</v>
      </c>
      <c r="T90" s="148">
        <f t="shared" si="21"/>
        <v>44331</v>
      </c>
      <c r="U90" s="187">
        <f t="shared" si="18"/>
        <v>7.2857142857143077E-5</v>
      </c>
      <c r="V90" s="549">
        <f t="shared" si="32"/>
        <v>700</v>
      </c>
      <c r="W90" s="113">
        <f t="shared" si="22"/>
        <v>669.75</v>
      </c>
      <c r="X90" s="113">
        <f t="shared" si="23"/>
        <v>30.25</v>
      </c>
      <c r="Y90" s="549">
        <f t="shared" si="19"/>
        <v>2.1272039285714284</v>
      </c>
      <c r="Z90" s="186">
        <f t="shared" si="33"/>
        <v>1.2722998450134773</v>
      </c>
      <c r="AA90" s="113">
        <f t="shared" si="34"/>
        <v>1.2763467122525185</v>
      </c>
      <c r="AB90" s="433"/>
      <c r="AC90" s="433"/>
    </row>
    <row r="91" spans="2:29" x14ac:dyDescent="0.35">
      <c r="B91" s="116">
        <v>42536</v>
      </c>
      <c r="C91" s="49">
        <v>3.702</v>
      </c>
      <c r="D91" s="350">
        <v>3.4</v>
      </c>
      <c r="E91" s="349">
        <v>3.1890000000000001</v>
      </c>
      <c r="F91" s="246">
        <f t="shared" si="24"/>
        <v>44874</v>
      </c>
      <c r="G91" s="246">
        <f t="shared" si="25"/>
        <v>44344</v>
      </c>
      <c r="H91" s="113">
        <f t="shared" si="26"/>
        <v>5.6981132075471709E-4</v>
      </c>
      <c r="I91" s="148">
        <f t="shared" si="20"/>
        <v>44362.25</v>
      </c>
      <c r="J91" s="550">
        <f t="shared" si="27"/>
        <v>530</v>
      </c>
      <c r="K91" s="187">
        <f t="shared" si="28"/>
        <v>511.75</v>
      </c>
      <c r="L91" s="187">
        <f t="shared" si="29"/>
        <v>18.25</v>
      </c>
      <c r="M91" s="549">
        <f t="shared" si="30"/>
        <v>3.4103990566037736</v>
      </c>
      <c r="N91" s="551"/>
      <c r="P91" s="187">
        <v>2.19</v>
      </c>
      <c r="Q91" s="113">
        <v>2.14</v>
      </c>
      <c r="R91" s="198">
        <v>2.1179999999999999</v>
      </c>
      <c r="S91" s="148">
        <f t="shared" si="31"/>
        <v>45031</v>
      </c>
      <c r="T91" s="148">
        <f t="shared" si="21"/>
        <v>44331</v>
      </c>
      <c r="U91" s="187">
        <f t="shared" si="18"/>
        <v>7.1428571428571176E-5</v>
      </c>
      <c r="V91" s="549">
        <f t="shared" si="32"/>
        <v>700</v>
      </c>
      <c r="W91" s="113">
        <f t="shared" si="22"/>
        <v>668.75</v>
      </c>
      <c r="X91" s="113">
        <f t="shared" si="23"/>
        <v>31.25</v>
      </c>
      <c r="Y91" s="549">
        <f t="shared" si="19"/>
        <v>2.1422321428571429</v>
      </c>
      <c r="Z91" s="186">
        <f t="shared" si="33"/>
        <v>1.2681669137466307</v>
      </c>
      <c r="AA91" s="113">
        <f t="shared" si="34"/>
        <v>1.2721875320494513</v>
      </c>
      <c r="AB91" s="433"/>
      <c r="AC91" s="433"/>
    </row>
    <row r="92" spans="2:29" x14ac:dyDescent="0.35">
      <c r="B92" s="116">
        <v>42537</v>
      </c>
      <c r="C92" s="49">
        <v>3.661</v>
      </c>
      <c r="D92" s="350">
        <v>3.3769999999999998</v>
      </c>
      <c r="E92" s="349">
        <v>3.1509999999999998</v>
      </c>
      <c r="F92" s="246">
        <f t="shared" si="24"/>
        <v>44874</v>
      </c>
      <c r="G92" s="246">
        <f t="shared" si="25"/>
        <v>44344</v>
      </c>
      <c r="H92" s="113">
        <f t="shared" si="26"/>
        <v>5.358490566037741E-4</v>
      </c>
      <c r="I92" s="148">
        <f t="shared" si="20"/>
        <v>44363.25</v>
      </c>
      <c r="J92" s="550">
        <f t="shared" si="27"/>
        <v>530</v>
      </c>
      <c r="K92" s="187">
        <f t="shared" si="28"/>
        <v>510.75</v>
      </c>
      <c r="L92" s="187">
        <f t="shared" si="29"/>
        <v>19.25</v>
      </c>
      <c r="M92" s="549">
        <f t="shared" si="30"/>
        <v>3.3873150943396224</v>
      </c>
      <c r="N92" s="551"/>
      <c r="P92" s="187">
        <v>2.1560000000000001</v>
      </c>
      <c r="Q92" s="113">
        <v>2.1120000000000001</v>
      </c>
      <c r="R92" s="198">
        <v>2.1019999999999999</v>
      </c>
      <c r="S92" s="148">
        <f t="shared" si="31"/>
        <v>45031</v>
      </c>
      <c r="T92" s="148">
        <f t="shared" si="21"/>
        <v>44331</v>
      </c>
      <c r="U92" s="187">
        <f t="shared" si="18"/>
        <v>6.2857142857142916E-5</v>
      </c>
      <c r="V92" s="549">
        <f t="shared" si="32"/>
        <v>700</v>
      </c>
      <c r="W92" s="113">
        <f t="shared" si="22"/>
        <v>667.75</v>
      </c>
      <c r="X92" s="113">
        <f t="shared" si="23"/>
        <v>32.25</v>
      </c>
      <c r="Y92" s="549">
        <f t="shared" si="19"/>
        <v>2.1140271428571431</v>
      </c>
      <c r="Z92" s="186">
        <f t="shared" si="33"/>
        <v>1.2732879514824793</v>
      </c>
      <c r="AA92" s="113">
        <f t="shared" si="34"/>
        <v>1.277341107000951</v>
      </c>
      <c r="AB92" s="433"/>
      <c r="AC92" s="433"/>
    </row>
    <row r="93" spans="2:29" x14ac:dyDescent="0.35">
      <c r="B93" s="116">
        <v>42538</v>
      </c>
      <c r="C93" s="49">
        <v>3.6779999999999999</v>
      </c>
      <c r="D93" s="350">
        <v>3.3980000000000001</v>
      </c>
      <c r="E93" s="349">
        <v>3.165</v>
      </c>
      <c r="F93" s="246">
        <f t="shared" si="24"/>
        <v>44874</v>
      </c>
      <c r="G93" s="246">
        <f t="shared" si="25"/>
        <v>44344</v>
      </c>
      <c r="H93" s="113">
        <f t="shared" si="26"/>
        <v>5.2830188679245241E-4</v>
      </c>
      <c r="I93" s="148">
        <f t="shared" si="20"/>
        <v>44364.25</v>
      </c>
      <c r="J93" s="550">
        <f t="shared" si="27"/>
        <v>530</v>
      </c>
      <c r="K93" s="187">
        <f t="shared" si="28"/>
        <v>509.75</v>
      </c>
      <c r="L93" s="187">
        <f t="shared" si="29"/>
        <v>20.25</v>
      </c>
      <c r="M93" s="549">
        <f t="shared" si="30"/>
        <v>3.4086981132075476</v>
      </c>
      <c r="N93" s="551"/>
      <c r="P93" s="187">
        <v>2.1640000000000001</v>
      </c>
      <c r="Q93" s="113">
        <v>2.1269999999999998</v>
      </c>
      <c r="R93" s="198">
        <v>2.117</v>
      </c>
      <c r="S93" s="148">
        <f t="shared" si="31"/>
        <v>45031</v>
      </c>
      <c r="T93" s="148">
        <f t="shared" si="21"/>
        <v>44331</v>
      </c>
      <c r="U93" s="187">
        <f t="shared" si="18"/>
        <v>5.2857142857143377E-5</v>
      </c>
      <c r="V93" s="549">
        <f t="shared" si="32"/>
        <v>700</v>
      </c>
      <c r="W93" s="113">
        <f t="shared" si="22"/>
        <v>666.75</v>
      </c>
      <c r="X93" s="113">
        <f t="shared" si="23"/>
        <v>33.25</v>
      </c>
      <c r="Y93" s="549">
        <f t="shared" si="19"/>
        <v>2.1287574999999999</v>
      </c>
      <c r="Z93" s="186">
        <f t="shared" si="33"/>
        <v>1.2799406132075477</v>
      </c>
      <c r="AA93" s="113">
        <f t="shared" si="34"/>
        <v>1.2840362331408839</v>
      </c>
      <c r="AB93" s="433"/>
      <c r="AC93" s="433"/>
    </row>
    <row r="94" spans="2:29" x14ac:dyDescent="0.35">
      <c r="B94" s="116">
        <v>42541</v>
      </c>
      <c r="C94" s="49">
        <v>3.706</v>
      </c>
      <c r="D94" s="350">
        <v>3.4079999999999999</v>
      </c>
      <c r="E94" s="349">
        <v>3.1989999999999998</v>
      </c>
      <c r="F94" s="246">
        <f t="shared" si="24"/>
        <v>44874</v>
      </c>
      <c r="G94" s="246">
        <f t="shared" si="25"/>
        <v>44344</v>
      </c>
      <c r="H94" s="113">
        <f t="shared" si="26"/>
        <v>5.6226415094339627E-4</v>
      </c>
      <c r="I94" s="148">
        <f t="shared" si="20"/>
        <v>44367.25</v>
      </c>
      <c r="J94" s="550">
        <f t="shared" si="27"/>
        <v>530</v>
      </c>
      <c r="K94" s="187">
        <f t="shared" si="28"/>
        <v>506.75</v>
      </c>
      <c r="L94" s="187">
        <f t="shared" si="29"/>
        <v>23.25</v>
      </c>
      <c r="M94" s="549">
        <f t="shared" si="30"/>
        <v>3.4210726415094337</v>
      </c>
      <c r="N94" s="551"/>
      <c r="P94" s="187">
        <v>2.21</v>
      </c>
      <c r="Q94" s="113">
        <v>2.1640000000000001</v>
      </c>
      <c r="R94" s="198">
        <v>2.1520000000000001</v>
      </c>
      <c r="S94" s="148">
        <f t="shared" si="31"/>
        <v>45031</v>
      </c>
      <c r="T94" s="148">
        <f t="shared" si="21"/>
        <v>44331</v>
      </c>
      <c r="U94" s="187">
        <f t="shared" si="18"/>
        <v>6.5714285714285457E-5</v>
      </c>
      <c r="V94" s="549">
        <f t="shared" si="32"/>
        <v>700</v>
      </c>
      <c r="W94" s="113">
        <f t="shared" si="22"/>
        <v>663.75</v>
      </c>
      <c r="X94" s="113">
        <f t="shared" si="23"/>
        <v>36.25</v>
      </c>
      <c r="Y94" s="549">
        <f t="shared" si="19"/>
        <v>2.166382142857143</v>
      </c>
      <c r="Z94" s="186">
        <f t="shared" si="33"/>
        <v>1.2546904986522907</v>
      </c>
      <c r="AA94" s="113">
        <f t="shared" si="34"/>
        <v>1.2586261192708115</v>
      </c>
      <c r="AB94" s="433"/>
      <c r="AC94" s="433"/>
    </row>
    <row r="95" spans="2:29" x14ac:dyDescent="0.35">
      <c r="B95" s="116">
        <v>42542</v>
      </c>
      <c r="C95" s="49">
        <v>3.734</v>
      </c>
      <c r="D95" s="350">
        <v>3.4420000000000002</v>
      </c>
      <c r="E95" s="349">
        <v>3.1970000000000001</v>
      </c>
      <c r="F95" s="246">
        <f t="shared" si="24"/>
        <v>44874</v>
      </c>
      <c r="G95" s="246">
        <f t="shared" si="25"/>
        <v>44344</v>
      </c>
      <c r="H95" s="113">
        <f t="shared" si="26"/>
        <v>5.5094339622641477E-4</v>
      </c>
      <c r="I95" s="148">
        <f t="shared" si="20"/>
        <v>44368.25</v>
      </c>
      <c r="J95" s="550">
        <f t="shared" si="27"/>
        <v>530</v>
      </c>
      <c r="K95" s="187">
        <f t="shared" si="28"/>
        <v>505.75</v>
      </c>
      <c r="L95" s="187">
        <f t="shared" si="29"/>
        <v>24.25</v>
      </c>
      <c r="M95" s="549">
        <f t="shared" si="30"/>
        <v>3.4553603773584909</v>
      </c>
      <c r="N95" s="551"/>
      <c r="P95" s="187">
        <v>2.2450000000000001</v>
      </c>
      <c r="Q95" s="113">
        <v>2.194</v>
      </c>
      <c r="R95" s="198">
        <v>2.1800000000000002</v>
      </c>
      <c r="S95" s="148">
        <f t="shared" si="31"/>
        <v>45031</v>
      </c>
      <c r="T95" s="148">
        <f t="shared" si="21"/>
        <v>44331</v>
      </c>
      <c r="U95" s="187">
        <f t="shared" si="18"/>
        <v>7.2857142857143077E-5</v>
      </c>
      <c r="V95" s="549">
        <f t="shared" si="32"/>
        <v>700</v>
      </c>
      <c r="W95" s="113">
        <f t="shared" si="22"/>
        <v>662.75</v>
      </c>
      <c r="X95" s="113">
        <f t="shared" si="23"/>
        <v>37.25</v>
      </c>
      <c r="Y95" s="549">
        <f t="shared" si="19"/>
        <v>2.1967139285714286</v>
      </c>
      <c r="Z95" s="186">
        <f t="shared" si="33"/>
        <v>1.2586464487870623</v>
      </c>
      <c r="AA95" s="113">
        <f t="shared" si="34"/>
        <v>1.2626069259946693</v>
      </c>
      <c r="AB95" s="433"/>
      <c r="AC95" s="433"/>
    </row>
    <row r="96" spans="2:29" x14ac:dyDescent="0.35">
      <c r="B96" s="116">
        <v>42543</v>
      </c>
      <c r="C96" s="49">
        <v>3.7669999999999999</v>
      </c>
      <c r="D96" s="350">
        <v>3.4729999999999999</v>
      </c>
      <c r="E96" s="349">
        <v>3.2250000000000001</v>
      </c>
      <c r="F96" s="246">
        <f t="shared" si="24"/>
        <v>44874</v>
      </c>
      <c r="G96" s="246">
        <f t="shared" si="25"/>
        <v>44344</v>
      </c>
      <c r="H96" s="113">
        <f t="shared" si="26"/>
        <v>5.5471698113207556E-4</v>
      </c>
      <c r="I96" s="148">
        <f t="shared" si="20"/>
        <v>44369.25</v>
      </c>
      <c r="J96" s="550">
        <f t="shared" si="27"/>
        <v>530</v>
      </c>
      <c r="K96" s="187">
        <f t="shared" si="28"/>
        <v>504.75</v>
      </c>
      <c r="L96" s="187">
        <f t="shared" si="29"/>
        <v>25.25</v>
      </c>
      <c r="M96" s="549">
        <f t="shared" si="30"/>
        <v>3.487006603773585</v>
      </c>
      <c r="N96" s="551"/>
      <c r="P96" s="187">
        <v>2.2730000000000001</v>
      </c>
      <c r="Q96" s="113">
        <v>2.2200000000000002</v>
      </c>
      <c r="R96" s="198">
        <v>2.2029999999999998</v>
      </c>
      <c r="S96" s="148">
        <f t="shared" si="31"/>
        <v>45031</v>
      </c>
      <c r="T96" s="148">
        <f t="shared" si="21"/>
        <v>44331</v>
      </c>
      <c r="U96" s="187">
        <f t="shared" si="18"/>
        <v>7.5714285714285619E-5</v>
      </c>
      <c r="V96" s="549">
        <f t="shared" si="32"/>
        <v>700</v>
      </c>
      <c r="W96" s="113">
        <f t="shared" si="22"/>
        <v>661.75</v>
      </c>
      <c r="X96" s="113">
        <f t="shared" si="23"/>
        <v>38.25</v>
      </c>
      <c r="Y96" s="549">
        <f t="shared" si="19"/>
        <v>2.2228960714285715</v>
      </c>
      <c r="Z96" s="186">
        <f t="shared" si="33"/>
        <v>1.2641105323450135</v>
      </c>
      <c r="AA96" s="113">
        <f t="shared" si="34"/>
        <v>1.2681054709399842</v>
      </c>
      <c r="AB96" s="433"/>
      <c r="AC96" s="433"/>
    </row>
    <row r="97" spans="2:29" x14ac:dyDescent="0.35">
      <c r="B97" s="116">
        <v>42544</v>
      </c>
      <c r="C97" s="49">
        <v>3.7749999999999999</v>
      </c>
      <c r="D97" s="350">
        <v>3.4790000000000001</v>
      </c>
      <c r="E97" s="349">
        <v>3.2269999999999999</v>
      </c>
      <c r="F97" s="246">
        <f t="shared" si="24"/>
        <v>44874</v>
      </c>
      <c r="G97" s="246">
        <f t="shared" si="25"/>
        <v>44344</v>
      </c>
      <c r="H97" s="113">
        <f t="shared" si="26"/>
        <v>5.5849056603773548E-4</v>
      </c>
      <c r="I97" s="148">
        <f t="shared" si="20"/>
        <v>44370.25</v>
      </c>
      <c r="J97" s="550">
        <f t="shared" si="27"/>
        <v>530</v>
      </c>
      <c r="K97" s="187">
        <f t="shared" si="28"/>
        <v>503.75</v>
      </c>
      <c r="L97" s="187">
        <f t="shared" si="29"/>
        <v>26.25</v>
      </c>
      <c r="M97" s="549">
        <f t="shared" si="30"/>
        <v>3.4936603773584904</v>
      </c>
      <c r="N97" s="551"/>
      <c r="P97" s="187">
        <v>2.2989999999999999</v>
      </c>
      <c r="Q97" s="113">
        <v>2.2410000000000001</v>
      </c>
      <c r="R97" s="198">
        <v>2.2210000000000001</v>
      </c>
      <c r="S97" s="148">
        <f t="shared" si="31"/>
        <v>45031</v>
      </c>
      <c r="T97" s="148">
        <f t="shared" si="21"/>
        <v>44331</v>
      </c>
      <c r="U97" s="187">
        <f t="shared" si="18"/>
        <v>8.2857142857142616E-5</v>
      </c>
      <c r="V97" s="549">
        <f t="shared" si="32"/>
        <v>700</v>
      </c>
      <c r="W97" s="113">
        <f t="shared" si="22"/>
        <v>660.75</v>
      </c>
      <c r="X97" s="113">
        <f t="shared" si="23"/>
        <v>39.25</v>
      </c>
      <c r="Y97" s="549">
        <f t="shared" si="19"/>
        <v>2.2442521428571429</v>
      </c>
      <c r="Z97" s="186">
        <f t="shared" si="33"/>
        <v>1.2494082345013475</v>
      </c>
      <c r="AA97" s="113">
        <f t="shared" si="34"/>
        <v>1.253310786842432</v>
      </c>
      <c r="AB97" s="433"/>
      <c r="AC97" s="433"/>
    </row>
    <row r="98" spans="2:29" x14ac:dyDescent="0.35">
      <c r="B98" s="116">
        <v>42545</v>
      </c>
      <c r="C98" s="49">
        <v>3.5979999999999999</v>
      </c>
      <c r="D98" s="350">
        <v>3.3140000000000001</v>
      </c>
      <c r="E98" s="349">
        <v>3.081</v>
      </c>
      <c r="F98" s="246">
        <f t="shared" si="24"/>
        <v>44874</v>
      </c>
      <c r="G98" s="246">
        <f t="shared" si="25"/>
        <v>44344</v>
      </c>
      <c r="H98" s="113">
        <f t="shared" si="26"/>
        <v>5.3584905660377324E-4</v>
      </c>
      <c r="I98" s="148">
        <f t="shared" si="20"/>
        <v>44371.25</v>
      </c>
      <c r="J98" s="550">
        <f t="shared" si="27"/>
        <v>530</v>
      </c>
      <c r="K98" s="187">
        <f t="shared" si="28"/>
        <v>502.75</v>
      </c>
      <c r="L98" s="187">
        <f t="shared" si="29"/>
        <v>27.25</v>
      </c>
      <c r="M98" s="549">
        <f t="shared" si="30"/>
        <v>3.3286018867924527</v>
      </c>
      <c r="N98" s="551"/>
      <c r="P98" s="187">
        <v>2.0939999999999999</v>
      </c>
      <c r="Q98" s="113">
        <v>2.052</v>
      </c>
      <c r="R98" s="198">
        <v>2.0499999999999998</v>
      </c>
      <c r="S98" s="148">
        <f t="shared" si="31"/>
        <v>45031</v>
      </c>
      <c r="T98" s="148">
        <f t="shared" si="21"/>
        <v>44331</v>
      </c>
      <c r="U98" s="187">
        <f t="shared" si="18"/>
        <v>5.9999999999999737E-5</v>
      </c>
      <c r="V98" s="549">
        <f t="shared" si="32"/>
        <v>700</v>
      </c>
      <c r="W98" s="113">
        <f t="shared" si="22"/>
        <v>659.75</v>
      </c>
      <c r="X98" s="113">
        <f t="shared" si="23"/>
        <v>40.25</v>
      </c>
      <c r="Y98" s="549">
        <f t="shared" si="19"/>
        <v>2.0544150000000001</v>
      </c>
      <c r="Z98" s="186">
        <f t="shared" si="33"/>
        <v>1.2741868867924526</v>
      </c>
      <c r="AA98" s="113">
        <f t="shared" si="34"/>
        <v>1.2782457673486292</v>
      </c>
      <c r="AB98" s="433"/>
      <c r="AC98" s="433"/>
    </row>
    <row r="99" spans="2:29" x14ac:dyDescent="0.35">
      <c r="B99" s="116">
        <v>42548</v>
      </c>
      <c r="C99" s="49">
        <v>3.6230000000000002</v>
      </c>
      <c r="D99" s="350">
        <v>3.3540000000000001</v>
      </c>
      <c r="E99" s="349">
        <v>3.1189999999999998</v>
      </c>
      <c r="F99" s="246">
        <f t="shared" si="24"/>
        <v>44874</v>
      </c>
      <c r="G99" s="246">
        <f t="shared" si="25"/>
        <v>44344</v>
      </c>
      <c r="H99" s="113">
        <f t="shared" si="26"/>
        <v>5.0754716981132105E-4</v>
      </c>
      <c r="I99" s="148">
        <f t="shared" si="20"/>
        <v>44374.25</v>
      </c>
      <c r="J99" s="550">
        <f t="shared" si="27"/>
        <v>530</v>
      </c>
      <c r="K99" s="187">
        <f t="shared" si="28"/>
        <v>499.75</v>
      </c>
      <c r="L99" s="187">
        <f t="shared" si="29"/>
        <v>30.25</v>
      </c>
      <c r="M99" s="549">
        <f t="shared" si="30"/>
        <v>3.3693533018867927</v>
      </c>
      <c r="N99" s="551"/>
      <c r="P99" s="187">
        <v>2.101</v>
      </c>
      <c r="Q99" s="113">
        <v>2.06</v>
      </c>
      <c r="R99" s="198">
        <v>2.0619999999999998</v>
      </c>
      <c r="S99" s="148">
        <f t="shared" si="31"/>
        <v>45031</v>
      </c>
      <c r="T99" s="148">
        <f t="shared" si="21"/>
        <v>44331</v>
      </c>
      <c r="U99" s="187">
        <f t="shared" si="18"/>
        <v>5.8571428571428467E-5</v>
      </c>
      <c r="V99" s="549">
        <f t="shared" si="32"/>
        <v>700</v>
      </c>
      <c r="W99" s="113">
        <f t="shared" si="22"/>
        <v>656.75</v>
      </c>
      <c r="X99" s="113">
        <f t="shared" si="23"/>
        <v>43.25</v>
      </c>
      <c r="Y99" s="549">
        <f t="shared" si="19"/>
        <v>2.0625332142857142</v>
      </c>
      <c r="Z99" s="186">
        <f t="shared" si="33"/>
        <v>1.3068200876010785</v>
      </c>
      <c r="AA99" s="113">
        <f t="shared" si="34"/>
        <v>1.311089534454446</v>
      </c>
      <c r="AB99" s="433"/>
      <c r="AC99" s="433"/>
    </row>
    <row r="100" spans="2:29" x14ac:dyDescent="0.35">
      <c r="B100" s="116">
        <v>42549</v>
      </c>
      <c r="C100" s="49">
        <v>3.5990000000000002</v>
      </c>
      <c r="D100" s="350">
        <v>3.339</v>
      </c>
      <c r="E100" s="349">
        <v>3.121</v>
      </c>
      <c r="F100" s="246">
        <f t="shared" si="24"/>
        <v>44874</v>
      </c>
      <c r="G100" s="246">
        <f t="shared" si="25"/>
        <v>44344</v>
      </c>
      <c r="H100" s="113">
        <f t="shared" si="26"/>
        <v>4.905660377358495E-4</v>
      </c>
      <c r="I100" s="148">
        <f t="shared" si="20"/>
        <v>44375.25</v>
      </c>
      <c r="J100" s="550">
        <f t="shared" si="27"/>
        <v>530</v>
      </c>
      <c r="K100" s="187">
        <f t="shared" si="28"/>
        <v>498.75</v>
      </c>
      <c r="L100" s="187">
        <f t="shared" si="29"/>
        <v>31.25</v>
      </c>
      <c r="M100" s="549">
        <f t="shared" si="30"/>
        <v>3.3543301886792452</v>
      </c>
      <c r="N100" s="551"/>
      <c r="P100" s="187">
        <v>2.0649999999999999</v>
      </c>
      <c r="Q100" s="113">
        <v>2.0369999999999999</v>
      </c>
      <c r="R100" s="198">
        <v>2.0430000000000001</v>
      </c>
      <c r="S100" s="148">
        <f t="shared" si="31"/>
        <v>45031</v>
      </c>
      <c r="T100" s="148">
        <f t="shared" si="21"/>
        <v>44331</v>
      </c>
      <c r="U100" s="187">
        <f t="shared" si="18"/>
        <v>4.0000000000000037E-5</v>
      </c>
      <c r="V100" s="549">
        <f t="shared" si="32"/>
        <v>700</v>
      </c>
      <c r="W100" s="113">
        <f t="shared" si="22"/>
        <v>655.75</v>
      </c>
      <c r="X100" s="113">
        <f t="shared" si="23"/>
        <v>44.25</v>
      </c>
      <c r="Y100" s="549">
        <f t="shared" si="19"/>
        <v>2.03877</v>
      </c>
      <c r="Z100" s="186">
        <f t="shared" si="33"/>
        <v>1.3155601886792452</v>
      </c>
      <c r="AA100" s="113">
        <f t="shared" si="34"/>
        <v>1.3198869352043507</v>
      </c>
      <c r="AB100" s="433"/>
      <c r="AC100" s="433"/>
    </row>
    <row r="101" spans="2:29" x14ac:dyDescent="0.35">
      <c r="B101" s="116">
        <v>42550</v>
      </c>
      <c r="C101" s="49">
        <v>3.6179999999999999</v>
      </c>
      <c r="D101" s="350">
        <v>3.36</v>
      </c>
      <c r="E101" s="349">
        <v>3.1360000000000001</v>
      </c>
      <c r="F101" s="246">
        <f t="shared" si="24"/>
        <v>44874</v>
      </c>
      <c r="G101" s="246">
        <f t="shared" si="25"/>
        <v>44344</v>
      </c>
      <c r="H101" s="113">
        <f t="shared" si="26"/>
        <v>4.8679245283018871E-4</v>
      </c>
      <c r="I101" s="148">
        <f t="shared" si="20"/>
        <v>44376.25</v>
      </c>
      <c r="J101" s="550">
        <f t="shared" si="27"/>
        <v>530</v>
      </c>
      <c r="K101" s="187">
        <f t="shared" si="28"/>
        <v>497.75</v>
      </c>
      <c r="L101" s="187">
        <f t="shared" si="29"/>
        <v>32.25</v>
      </c>
      <c r="M101" s="549">
        <f t="shared" si="30"/>
        <v>3.3756990566037732</v>
      </c>
      <c r="N101" s="551"/>
      <c r="P101" s="187">
        <v>2.0870000000000002</v>
      </c>
      <c r="Q101" s="113">
        <v>2.0590000000000002</v>
      </c>
      <c r="R101" s="198">
        <v>2.056</v>
      </c>
      <c r="S101" s="148">
        <f t="shared" si="31"/>
        <v>45031</v>
      </c>
      <c r="T101" s="148">
        <f t="shared" si="21"/>
        <v>44331</v>
      </c>
      <c r="U101" s="187">
        <f t="shared" si="18"/>
        <v>4.0000000000000037E-5</v>
      </c>
      <c r="V101" s="549">
        <f t="shared" si="32"/>
        <v>700</v>
      </c>
      <c r="W101" s="113">
        <f t="shared" si="22"/>
        <v>654.75</v>
      </c>
      <c r="X101" s="113">
        <f t="shared" si="23"/>
        <v>45.25</v>
      </c>
      <c r="Y101" s="549">
        <f t="shared" si="19"/>
        <v>2.06081</v>
      </c>
      <c r="Z101" s="186">
        <f t="shared" si="33"/>
        <v>1.3148890566037732</v>
      </c>
      <c r="AA101" s="113">
        <f t="shared" si="34"/>
        <v>1.3192113896816959</v>
      </c>
      <c r="AB101" s="433"/>
      <c r="AC101" s="433"/>
    </row>
    <row r="102" spans="2:29" x14ac:dyDescent="0.35">
      <c r="B102" s="116">
        <v>42551</v>
      </c>
      <c r="C102" s="49">
        <v>3.6040000000000001</v>
      </c>
      <c r="D102" s="350">
        <v>3.3620000000000001</v>
      </c>
      <c r="E102" s="349">
        <v>3.133</v>
      </c>
      <c r="F102" s="246">
        <f t="shared" si="24"/>
        <v>44874</v>
      </c>
      <c r="G102" s="246">
        <f t="shared" si="25"/>
        <v>44344</v>
      </c>
      <c r="H102" s="113">
        <f t="shared" si="26"/>
        <v>4.5660377358490564E-4</v>
      </c>
      <c r="I102" s="148">
        <f t="shared" si="20"/>
        <v>44377.25</v>
      </c>
      <c r="J102" s="550">
        <f t="shared" si="27"/>
        <v>530</v>
      </c>
      <c r="K102" s="187">
        <f t="shared" si="28"/>
        <v>496.75</v>
      </c>
      <c r="L102" s="187">
        <f t="shared" si="29"/>
        <v>33.25</v>
      </c>
      <c r="M102" s="549">
        <f t="shared" si="30"/>
        <v>3.3771820754716981</v>
      </c>
      <c r="N102" s="551"/>
      <c r="P102" s="187">
        <v>2.0870000000000002</v>
      </c>
      <c r="Q102" s="113">
        <v>2.0569999999999999</v>
      </c>
      <c r="R102" s="198">
        <v>2.0569999999999999</v>
      </c>
      <c r="S102" s="148">
        <f t="shared" si="31"/>
        <v>45031</v>
      </c>
      <c r="T102" s="148">
        <f t="shared" si="21"/>
        <v>44331</v>
      </c>
      <c r="U102" s="187">
        <f t="shared" si="18"/>
        <v>4.2857142857143215E-5</v>
      </c>
      <c r="V102" s="549">
        <f t="shared" si="32"/>
        <v>700</v>
      </c>
      <c r="W102" s="113">
        <f t="shared" si="22"/>
        <v>653.75</v>
      </c>
      <c r="X102" s="113">
        <f t="shared" si="23"/>
        <v>46.25</v>
      </c>
      <c r="Y102" s="549">
        <f t="shared" si="19"/>
        <v>2.0589821428571429</v>
      </c>
      <c r="Z102" s="186">
        <f t="shared" si="33"/>
        <v>1.3181999326145553</v>
      </c>
      <c r="AA102" s="113">
        <f t="shared" si="34"/>
        <v>1.3225440602704364</v>
      </c>
      <c r="AB102" s="433"/>
      <c r="AC102" s="433"/>
    </row>
    <row r="103" spans="2:29" x14ac:dyDescent="0.35">
      <c r="B103" s="116">
        <v>42552</v>
      </c>
      <c r="C103" s="49">
        <v>3.5659999999999998</v>
      </c>
      <c r="D103" s="350">
        <v>3.3290000000000002</v>
      </c>
      <c r="E103" s="349">
        <v>3.101</v>
      </c>
      <c r="F103" s="246">
        <f t="shared" si="24"/>
        <v>44874</v>
      </c>
      <c r="G103" s="246">
        <f t="shared" si="25"/>
        <v>44344</v>
      </c>
      <c r="H103" s="113">
        <f t="shared" si="26"/>
        <v>4.4716981132075404E-4</v>
      </c>
      <c r="I103" s="148">
        <f t="shared" si="20"/>
        <v>44378.25</v>
      </c>
      <c r="J103" s="550">
        <f t="shared" si="27"/>
        <v>530</v>
      </c>
      <c r="K103" s="187">
        <f t="shared" si="28"/>
        <v>495.75</v>
      </c>
      <c r="L103" s="187">
        <f t="shared" si="29"/>
        <v>34.25</v>
      </c>
      <c r="M103" s="549">
        <f t="shared" si="30"/>
        <v>3.3443155660377362</v>
      </c>
      <c r="N103" s="551"/>
      <c r="P103" s="187">
        <v>2.06</v>
      </c>
      <c r="Q103" s="113">
        <v>2.0299999999999998</v>
      </c>
      <c r="R103" s="198">
        <v>2.0289999999999999</v>
      </c>
      <c r="S103" s="148">
        <f t="shared" si="31"/>
        <v>45031</v>
      </c>
      <c r="T103" s="148">
        <f t="shared" si="21"/>
        <v>44331</v>
      </c>
      <c r="U103" s="187">
        <f t="shared" si="18"/>
        <v>4.2857142857143215E-5</v>
      </c>
      <c r="V103" s="549">
        <f t="shared" si="32"/>
        <v>700</v>
      </c>
      <c r="W103" s="113">
        <f t="shared" si="22"/>
        <v>652.75</v>
      </c>
      <c r="X103" s="113">
        <f t="shared" si="23"/>
        <v>47.25</v>
      </c>
      <c r="Y103" s="549">
        <f t="shared" si="19"/>
        <v>2.032025</v>
      </c>
      <c r="Z103" s="186">
        <f t="shared" si="33"/>
        <v>1.3122905660377362</v>
      </c>
      <c r="AA103" s="113">
        <f t="shared" si="34"/>
        <v>1.316595832362033</v>
      </c>
      <c r="AB103" s="433"/>
      <c r="AC103" s="433"/>
    </row>
    <row r="104" spans="2:29" x14ac:dyDescent="0.35">
      <c r="B104" s="116">
        <v>42555</v>
      </c>
      <c r="C104" s="49">
        <v>3.5529999999999999</v>
      </c>
      <c r="D104" s="350">
        <v>3.3140000000000001</v>
      </c>
      <c r="E104" s="349">
        <v>3.0819999999999999</v>
      </c>
      <c r="F104" s="246">
        <f t="shared" si="24"/>
        <v>44874</v>
      </c>
      <c r="G104" s="246">
        <f t="shared" si="25"/>
        <v>44344</v>
      </c>
      <c r="H104" s="113">
        <f t="shared" si="26"/>
        <v>4.5094339622641489E-4</v>
      </c>
      <c r="I104" s="148">
        <f t="shared" si="20"/>
        <v>44381.25</v>
      </c>
      <c r="J104" s="550">
        <f t="shared" si="27"/>
        <v>530</v>
      </c>
      <c r="K104" s="187">
        <f t="shared" si="28"/>
        <v>492.75</v>
      </c>
      <c r="L104" s="187">
        <f t="shared" si="29"/>
        <v>37.25</v>
      </c>
      <c r="M104" s="549">
        <f t="shared" si="30"/>
        <v>3.330797641509434</v>
      </c>
      <c r="N104" s="551"/>
      <c r="P104" s="187">
        <v>2.0430000000000001</v>
      </c>
      <c r="Q104" s="113">
        <v>2.0150000000000001</v>
      </c>
      <c r="R104" s="198">
        <v>2.0099999999999998</v>
      </c>
      <c r="S104" s="148">
        <f t="shared" si="31"/>
        <v>45031</v>
      </c>
      <c r="T104" s="148">
        <f t="shared" si="21"/>
        <v>44331</v>
      </c>
      <c r="U104" s="187">
        <f t="shared" si="18"/>
        <v>4.0000000000000037E-5</v>
      </c>
      <c r="V104" s="549">
        <f t="shared" si="32"/>
        <v>700</v>
      </c>
      <c r="W104" s="113">
        <f t="shared" si="22"/>
        <v>649.75</v>
      </c>
      <c r="X104" s="113">
        <f t="shared" si="23"/>
        <v>50.25</v>
      </c>
      <c r="Y104" s="549">
        <f t="shared" si="19"/>
        <v>2.01701</v>
      </c>
      <c r="Z104" s="186">
        <f t="shared" si="33"/>
        <v>1.3137876415094341</v>
      </c>
      <c r="AA104" s="113">
        <f t="shared" si="34"/>
        <v>1.3181027364268738</v>
      </c>
      <c r="AB104" s="433"/>
      <c r="AC104" s="433"/>
    </row>
    <row r="105" spans="2:29" x14ac:dyDescent="0.35">
      <c r="B105" s="116">
        <v>42556</v>
      </c>
      <c r="C105" s="49">
        <v>3.5060000000000002</v>
      </c>
      <c r="D105" s="350">
        <v>3.266</v>
      </c>
      <c r="E105" s="349">
        <v>3.036</v>
      </c>
      <c r="F105" s="246">
        <f t="shared" si="24"/>
        <v>44874</v>
      </c>
      <c r="G105" s="246">
        <f t="shared" si="25"/>
        <v>44344</v>
      </c>
      <c r="H105" s="113">
        <f t="shared" si="26"/>
        <v>4.5283018867924566E-4</v>
      </c>
      <c r="I105" s="148">
        <f t="shared" si="20"/>
        <v>44382.25</v>
      </c>
      <c r="J105" s="550">
        <f t="shared" si="27"/>
        <v>530</v>
      </c>
      <c r="K105" s="187">
        <f t="shared" si="28"/>
        <v>491.75</v>
      </c>
      <c r="L105" s="187">
        <f t="shared" si="29"/>
        <v>38.25</v>
      </c>
      <c r="M105" s="549">
        <f t="shared" si="30"/>
        <v>3.2833207547169811</v>
      </c>
      <c r="N105" s="551"/>
      <c r="P105" s="187">
        <v>2.0299999999999998</v>
      </c>
      <c r="Q105" s="113">
        <v>2</v>
      </c>
      <c r="R105" s="198">
        <v>1.9990000000000001</v>
      </c>
      <c r="S105" s="148">
        <f t="shared" si="31"/>
        <v>45031</v>
      </c>
      <c r="T105" s="148">
        <f t="shared" si="21"/>
        <v>44331</v>
      </c>
      <c r="U105" s="187">
        <f t="shared" si="18"/>
        <v>4.2857142857142578E-5</v>
      </c>
      <c r="V105" s="549">
        <f t="shared" si="32"/>
        <v>700</v>
      </c>
      <c r="W105" s="113">
        <f t="shared" si="22"/>
        <v>648.75</v>
      </c>
      <c r="X105" s="113">
        <f t="shared" si="23"/>
        <v>51.25</v>
      </c>
      <c r="Y105" s="549">
        <f t="shared" si="19"/>
        <v>2.0021964285714287</v>
      </c>
      <c r="Z105" s="186">
        <f t="shared" si="33"/>
        <v>1.2811243261455525</v>
      </c>
      <c r="AA105" s="113">
        <f t="shared" si="34"/>
        <v>1.28522752499316</v>
      </c>
      <c r="AB105" s="433"/>
      <c r="AC105" s="433"/>
    </row>
    <row r="106" spans="2:29" x14ac:dyDescent="0.35">
      <c r="B106" s="116">
        <v>42557</v>
      </c>
      <c r="C106" s="49">
        <v>3.4529999999999998</v>
      </c>
      <c r="D106" s="350">
        <v>3.2290000000000001</v>
      </c>
      <c r="E106" s="349">
        <v>3.0129999999999999</v>
      </c>
      <c r="F106" s="246">
        <f t="shared" si="24"/>
        <v>44874</v>
      </c>
      <c r="G106" s="246">
        <f t="shared" si="25"/>
        <v>44344</v>
      </c>
      <c r="H106" s="113">
        <f t="shared" si="26"/>
        <v>4.2264150943396178E-4</v>
      </c>
      <c r="I106" s="148">
        <f t="shared" si="20"/>
        <v>44383.25</v>
      </c>
      <c r="J106" s="550">
        <f t="shared" si="27"/>
        <v>530</v>
      </c>
      <c r="K106" s="187">
        <f t="shared" si="28"/>
        <v>490.75</v>
      </c>
      <c r="L106" s="187">
        <f t="shared" si="29"/>
        <v>39.25</v>
      </c>
      <c r="M106" s="549">
        <f t="shared" si="30"/>
        <v>3.2455886792452833</v>
      </c>
      <c r="N106" s="551"/>
      <c r="P106" s="187">
        <v>1.988</v>
      </c>
      <c r="Q106" s="113">
        <v>1.9630000000000001</v>
      </c>
      <c r="R106" s="198">
        <v>1.968</v>
      </c>
      <c r="S106" s="148">
        <f t="shared" si="31"/>
        <v>45031</v>
      </c>
      <c r="T106" s="148">
        <f t="shared" si="21"/>
        <v>44331</v>
      </c>
      <c r="U106" s="187">
        <f t="shared" si="18"/>
        <v>3.5714285714285588E-5</v>
      </c>
      <c r="V106" s="549">
        <f t="shared" si="32"/>
        <v>700</v>
      </c>
      <c r="W106" s="113">
        <f t="shared" si="22"/>
        <v>647.75</v>
      </c>
      <c r="X106" s="113">
        <f t="shared" si="23"/>
        <v>52.25</v>
      </c>
      <c r="Y106" s="549">
        <f t="shared" si="19"/>
        <v>1.9648660714285715</v>
      </c>
      <c r="Z106" s="186">
        <f t="shared" si="33"/>
        <v>1.2807226078167118</v>
      </c>
      <c r="AA106" s="113">
        <f t="shared" si="34"/>
        <v>1.2848232338121601</v>
      </c>
      <c r="AB106" s="433"/>
      <c r="AC106" s="433"/>
    </row>
    <row r="107" spans="2:29" x14ac:dyDescent="0.35">
      <c r="B107" s="116">
        <v>42558</v>
      </c>
      <c r="C107" s="49">
        <v>3.452</v>
      </c>
      <c r="D107" s="350">
        <v>3.234</v>
      </c>
      <c r="E107" s="349">
        <v>3.028</v>
      </c>
      <c r="F107" s="246">
        <f t="shared" si="24"/>
        <v>44874</v>
      </c>
      <c r="G107" s="246">
        <f t="shared" si="25"/>
        <v>44344</v>
      </c>
      <c r="H107" s="113">
        <f t="shared" si="26"/>
        <v>4.1132075471698109E-4</v>
      </c>
      <c r="I107" s="148">
        <f t="shared" si="20"/>
        <v>44384.25</v>
      </c>
      <c r="J107" s="550">
        <f t="shared" si="27"/>
        <v>530</v>
      </c>
      <c r="K107" s="187">
        <f t="shared" si="28"/>
        <v>489.75</v>
      </c>
      <c r="L107" s="187">
        <f t="shared" si="29"/>
        <v>40.25</v>
      </c>
      <c r="M107" s="549">
        <f t="shared" si="30"/>
        <v>3.2505556603773584</v>
      </c>
      <c r="N107" s="551"/>
      <c r="P107" s="187">
        <v>1.99</v>
      </c>
      <c r="Q107" s="113">
        <v>1.9649999999999999</v>
      </c>
      <c r="R107" s="198">
        <v>1.972</v>
      </c>
      <c r="S107" s="148">
        <f t="shared" si="31"/>
        <v>45031</v>
      </c>
      <c r="T107" s="148">
        <f t="shared" si="21"/>
        <v>44331</v>
      </c>
      <c r="U107" s="187">
        <f t="shared" si="18"/>
        <v>3.5714285714285907E-5</v>
      </c>
      <c r="V107" s="549">
        <f t="shared" si="32"/>
        <v>700</v>
      </c>
      <c r="W107" s="113">
        <f t="shared" si="22"/>
        <v>646.75</v>
      </c>
      <c r="X107" s="113">
        <f t="shared" si="23"/>
        <v>53.25</v>
      </c>
      <c r="Y107" s="549">
        <f t="shared" si="19"/>
        <v>1.9669017857142856</v>
      </c>
      <c r="Z107" s="186">
        <f t="shared" si="33"/>
        <v>1.2836538746630728</v>
      </c>
      <c r="AA107" s="113">
        <f t="shared" si="34"/>
        <v>1.2877732928379348</v>
      </c>
      <c r="AB107" s="433"/>
      <c r="AC107" s="433"/>
    </row>
    <row r="108" spans="2:29" x14ac:dyDescent="0.35">
      <c r="B108" s="116">
        <v>42559</v>
      </c>
      <c r="C108" s="49">
        <v>3.4550000000000001</v>
      </c>
      <c r="D108" s="350">
        <v>3.26</v>
      </c>
      <c r="E108" s="349">
        <v>3.07</v>
      </c>
      <c r="F108" s="246">
        <f t="shared" si="24"/>
        <v>44874</v>
      </c>
      <c r="G108" s="246">
        <f t="shared" si="25"/>
        <v>44344</v>
      </c>
      <c r="H108" s="113">
        <f t="shared" si="26"/>
        <v>3.6792452830188731E-4</v>
      </c>
      <c r="I108" s="148">
        <f t="shared" si="20"/>
        <v>44385.25</v>
      </c>
      <c r="J108" s="550">
        <f t="shared" si="27"/>
        <v>530</v>
      </c>
      <c r="K108" s="187">
        <f t="shared" si="28"/>
        <v>488.75</v>
      </c>
      <c r="L108" s="187">
        <f t="shared" si="29"/>
        <v>41.25</v>
      </c>
      <c r="M108" s="549">
        <f t="shared" si="30"/>
        <v>3.2751768867924524</v>
      </c>
      <c r="N108" s="551"/>
      <c r="P108" s="187">
        <v>2.0249999999999999</v>
      </c>
      <c r="Q108" s="113">
        <v>2.0110000000000001</v>
      </c>
      <c r="R108" s="198">
        <v>2.02</v>
      </c>
      <c r="S108" s="148">
        <f t="shared" si="31"/>
        <v>45031</v>
      </c>
      <c r="T108" s="148">
        <f t="shared" si="21"/>
        <v>44331</v>
      </c>
      <c r="U108" s="187">
        <f t="shared" si="18"/>
        <v>1.99999999999997E-5</v>
      </c>
      <c r="V108" s="549">
        <f t="shared" si="32"/>
        <v>700</v>
      </c>
      <c r="W108" s="113">
        <f t="shared" si="22"/>
        <v>645.75</v>
      </c>
      <c r="X108" s="113">
        <f t="shared" si="23"/>
        <v>54.25</v>
      </c>
      <c r="Y108" s="549">
        <f t="shared" si="19"/>
        <v>2.0120849999999999</v>
      </c>
      <c r="Z108" s="186">
        <f t="shared" si="33"/>
        <v>1.2630918867924525</v>
      </c>
      <c r="AA108" s="113">
        <f t="shared" si="34"/>
        <v>1.2670803895786564</v>
      </c>
      <c r="AB108" s="433"/>
      <c r="AC108" s="433"/>
    </row>
    <row r="109" spans="2:29" x14ac:dyDescent="0.35">
      <c r="B109" s="116">
        <v>42562</v>
      </c>
      <c r="C109" s="49">
        <v>3.4609999999999999</v>
      </c>
      <c r="D109" s="350">
        <v>3.2589999999999999</v>
      </c>
      <c r="E109" s="349">
        <v>3.0670000000000002</v>
      </c>
      <c r="F109" s="246">
        <f t="shared" si="24"/>
        <v>44874</v>
      </c>
      <c r="G109" s="246">
        <f t="shared" si="25"/>
        <v>44344</v>
      </c>
      <c r="H109" s="113">
        <f t="shared" si="26"/>
        <v>3.8113207547169802E-4</v>
      </c>
      <c r="I109" s="148">
        <f t="shared" si="20"/>
        <v>44388.25</v>
      </c>
      <c r="J109" s="550">
        <f t="shared" si="27"/>
        <v>530</v>
      </c>
      <c r="K109" s="187">
        <f t="shared" si="28"/>
        <v>485.75</v>
      </c>
      <c r="L109" s="187">
        <f t="shared" si="29"/>
        <v>44.25</v>
      </c>
      <c r="M109" s="549">
        <f t="shared" si="30"/>
        <v>3.2758650943396224</v>
      </c>
      <c r="N109" s="551"/>
      <c r="P109" s="187">
        <v>2.032</v>
      </c>
      <c r="Q109" s="113">
        <v>2.0169999999999999</v>
      </c>
      <c r="R109" s="198">
        <v>2.0339999999999998</v>
      </c>
      <c r="S109" s="148">
        <f t="shared" si="31"/>
        <v>45031</v>
      </c>
      <c r="T109" s="148">
        <f t="shared" si="21"/>
        <v>44331</v>
      </c>
      <c r="U109" s="187">
        <f t="shared" si="18"/>
        <v>2.1428571428571608E-5</v>
      </c>
      <c r="V109" s="549">
        <f t="shared" si="32"/>
        <v>700</v>
      </c>
      <c r="W109" s="113">
        <f t="shared" si="22"/>
        <v>642.75</v>
      </c>
      <c r="X109" s="113">
        <f t="shared" si="23"/>
        <v>57.25</v>
      </c>
      <c r="Y109" s="549">
        <f t="shared" si="19"/>
        <v>2.0182267857142855</v>
      </c>
      <c r="Z109" s="186">
        <f t="shared" si="33"/>
        <v>1.2576383086253369</v>
      </c>
      <c r="AA109" s="113">
        <f t="shared" si="34"/>
        <v>1.2615924439136617</v>
      </c>
      <c r="AB109" s="433"/>
      <c r="AC109" s="433"/>
    </row>
    <row r="110" spans="2:29" x14ac:dyDescent="0.35">
      <c r="B110" s="116">
        <v>42563</v>
      </c>
      <c r="C110" s="49">
        <v>3.5470000000000002</v>
      </c>
      <c r="D110" s="350">
        <v>3.29</v>
      </c>
      <c r="E110" s="349">
        <v>3.093</v>
      </c>
      <c r="F110" s="246">
        <f t="shared" si="24"/>
        <v>44874</v>
      </c>
      <c r="G110" s="246">
        <f t="shared" si="25"/>
        <v>44344</v>
      </c>
      <c r="H110" s="113">
        <f t="shared" si="26"/>
        <v>4.8490566037735869E-4</v>
      </c>
      <c r="I110" s="148">
        <f t="shared" si="20"/>
        <v>44389.25</v>
      </c>
      <c r="J110" s="550">
        <f t="shared" si="27"/>
        <v>530</v>
      </c>
      <c r="K110" s="187">
        <f t="shared" si="28"/>
        <v>484.75</v>
      </c>
      <c r="L110" s="187">
        <f t="shared" si="29"/>
        <v>45.25</v>
      </c>
      <c r="M110" s="549">
        <f t="shared" si="30"/>
        <v>3.3119419811320756</v>
      </c>
      <c r="N110" s="551"/>
      <c r="P110" s="187">
        <v>2.0659999999999998</v>
      </c>
      <c r="Q110" s="113">
        <v>2.0489999999999999</v>
      </c>
      <c r="R110" s="198">
        <v>2.0539999999999998</v>
      </c>
      <c r="S110" s="148">
        <f t="shared" si="31"/>
        <v>45031</v>
      </c>
      <c r="T110" s="148">
        <f t="shared" si="21"/>
        <v>44331</v>
      </c>
      <c r="U110" s="187">
        <f t="shared" si="18"/>
        <v>2.4285714285714149E-5</v>
      </c>
      <c r="V110" s="549">
        <f t="shared" si="32"/>
        <v>700</v>
      </c>
      <c r="W110" s="113">
        <f t="shared" si="22"/>
        <v>641.75</v>
      </c>
      <c r="X110" s="113">
        <f t="shared" si="23"/>
        <v>58.25</v>
      </c>
      <c r="Y110" s="549">
        <f t="shared" si="19"/>
        <v>2.0504146428571426</v>
      </c>
      <c r="Z110" s="186">
        <f t="shared" si="33"/>
        <v>1.261527338274933</v>
      </c>
      <c r="AA110" s="113">
        <f t="shared" si="34"/>
        <v>1.2655059663379431</v>
      </c>
      <c r="AB110" s="433"/>
      <c r="AC110" s="433"/>
    </row>
    <row r="111" spans="2:29" x14ac:dyDescent="0.35">
      <c r="B111" s="116">
        <v>42564</v>
      </c>
      <c r="C111" s="49">
        <v>3.585</v>
      </c>
      <c r="D111" s="350">
        <v>3.3210000000000002</v>
      </c>
      <c r="E111" s="349">
        <v>3.0979999999999999</v>
      </c>
      <c r="F111" s="246">
        <f t="shared" si="24"/>
        <v>44874</v>
      </c>
      <c r="G111" s="246">
        <f t="shared" si="25"/>
        <v>44344</v>
      </c>
      <c r="H111" s="113">
        <f t="shared" si="26"/>
        <v>4.9811320754716945E-4</v>
      </c>
      <c r="I111" s="148">
        <f t="shared" si="20"/>
        <v>44390.25</v>
      </c>
      <c r="J111" s="550">
        <f t="shared" si="27"/>
        <v>530</v>
      </c>
      <c r="K111" s="187">
        <f t="shared" si="28"/>
        <v>483.75</v>
      </c>
      <c r="L111" s="187">
        <f t="shared" si="29"/>
        <v>46.25</v>
      </c>
      <c r="M111" s="549">
        <f t="shared" si="30"/>
        <v>3.3440377358490569</v>
      </c>
      <c r="N111" s="551"/>
      <c r="P111" s="187">
        <v>2.1019999999999999</v>
      </c>
      <c r="Q111" s="113">
        <v>2.081</v>
      </c>
      <c r="R111" s="198">
        <v>2.0819999999999999</v>
      </c>
      <c r="S111" s="148">
        <f t="shared" si="31"/>
        <v>45031</v>
      </c>
      <c r="T111" s="148">
        <f t="shared" si="21"/>
        <v>44331</v>
      </c>
      <c r="U111" s="187">
        <f t="shared" si="18"/>
        <v>2.9999999999999869E-5</v>
      </c>
      <c r="V111" s="549">
        <f t="shared" si="32"/>
        <v>700</v>
      </c>
      <c r="W111" s="113">
        <f t="shared" si="22"/>
        <v>640.75</v>
      </c>
      <c r="X111" s="113">
        <f t="shared" si="23"/>
        <v>59.25</v>
      </c>
      <c r="Y111" s="549">
        <f t="shared" si="19"/>
        <v>2.0827775000000002</v>
      </c>
      <c r="Z111" s="186">
        <f t="shared" si="33"/>
        <v>1.2612602358490568</v>
      </c>
      <c r="AA111" s="113">
        <f t="shared" si="34"/>
        <v>1.2652371793053785</v>
      </c>
      <c r="AB111" s="433"/>
      <c r="AC111" s="433"/>
    </row>
    <row r="112" spans="2:29" x14ac:dyDescent="0.35">
      <c r="B112" s="116">
        <v>42565</v>
      </c>
      <c r="C112" s="49">
        <v>3.5339999999999998</v>
      </c>
      <c r="D112" s="350">
        <v>3.2669999999999999</v>
      </c>
      <c r="E112" s="349">
        <v>3.05</v>
      </c>
      <c r="F112" s="246">
        <f t="shared" si="24"/>
        <v>44874</v>
      </c>
      <c r="G112" s="246">
        <f t="shared" si="25"/>
        <v>44344</v>
      </c>
      <c r="H112" s="113">
        <f t="shared" si="26"/>
        <v>5.0377358490566015E-4</v>
      </c>
      <c r="I112" s="148">
        <f t="shared" si="20"/>
        <v>44391.25</v>
      </c>
      <c r="J112" s="550">
        <f t="shared" si="27"/>
        <v>530</v>
      </c>
      <c r="K112" s="187">
        <f t="shared" si="28"/>
        <v>482.75</v>
      </c>
      <c r="L112" s="187">
        <f t="shared" si="29"/>
        <v>47.25</v>
      </c>
      <c r="M112" s="549">
        <f t="shared" si="30"/>
        <v>3.2908033018867924</v>
      </c>
      <c r="N112" s="551"/>
      <c r="P112" s="187">
        <v>2.0720000000000001</v>
      </c>
      <c r="Q112" s="113">
        <v>2.048</v>
      </c>
      <c r="R112" s="198">
        <v>2.04</v>
      </c>
      <c r="S112" s="148">
        <f t="shared" si="31"/>
        <v>45031</v>
      </c>
      <c r="T112" s="148">
        <f t="shared" si="21"/>
        <v>44331</v>
      </c>
      <c r="U112" s="187">
        <f t="shared" si="18"/>
        <v>3.4285714285714318E-5</v>
      </c>
      <c r="V112" s="549">
        <f t="shared" si="32"/>
        <v>700</v>
      </c>
      <c r="W112" s="113">
        <f t="shared" si="22"/>
        <v>639.75</v>
      </c>
      <c r="X112" s="113">
        <f t="shared" si="23"/>
        <v>60.25</v>
      </c>
      <c r="Y112" s="549">
        <f t="shared" si="19"/>
        <v>2.0500657142857142</v>
      </c>
      <c r="Z112" s="186">
        <f t="shared" si="33"/>
        <v>1.2407375876010782</v>
      </c>
      <c r="AA112" s="113">
        <f t="shared" si="34"/>
        <v>1.2445861620042908</v>
      </c>
      <c r="AB112" s="433"/>
      <c r="AC112" s="433"/>
    </row>
    <row r="113" spans="2:29" x14ac:dyDescent="0.35">
      <c r="B113" s="116">
        <v>42566</v>
      </c>
      <c r="C113" s="49">
        <v>3.5470000000000002</v>
      </c>
      <c r="D113" s="350">
        <v>3.2959999999999998</v>
      </c>
      <c r="E113" s="349">
        <v>3.0640000000000001</v>
      </c>
      <c r="F113" s="246">
        <f t="shared" si="24"/>
        <v>44874</v>
      </c>
      <c r="G113" s="246">
        <f t="shared" si="25"/>
        <v>44344</v>
      </c>
      <c r="H113" s="113">
        <f t="shared" si="26"/>
        <v>4.73584905660378E-4</v>
      </c>
      <c r="I113" s="148">
        <f t="shared" si="20"/>
        <v>44392.25</v>
      </c>
      <c r="J113" s="550">
        <f t="shared" si="27"/>
        <v>530</v>
      </c>
      <c r="K113" s="187">
        <f t="shared" si="28"/>
        <v>481.75</v>
      </c>
      <c r="L113" s="187">
        <f t="shared" si="29"/>
        <v>48.25</v>
      </c>
      <c r="M113" s="549">
        <f t="shared" si="30"/>
        <v>3.3188504716981129</v>
      </c>
      <c r="N113" s="551"/>
      <c r="P113" s="187">
        <v>2.11</v>
      </c>
      <c r="Q113" s="113">
        <v>2.069</v>
      </c>
      <c r="R113" s="198">
        <v>2.0459999999999998</v>
      </c>
      <c r="S113" s="148">
        <f t="shared" si="31"/>
        <v>45031</v>
      </c>
      <c r="T113" s="148">
        <f t="shared" si="21"/>
        <v>44331</v>
      </c>
      <c r="U113" s="187">
        <f t="shared" si="18"/>
        <v>5.8571428571428467E-5</v>
      </c>
      <c r="V113" s="549">
        <f t="shared" si="32"/>
        <v>700</v>
      </c>
      <c r="W113" s="113">
        <f t="shared" si="22"/>
        <v>638.75</v>
      </c>
      <c r="X113" s="113">
        <f t="shared" si="23"/>
        <v>61.25</v>
      </c>
      <c r="Y113" s="549">
        <f t="shared" si="19"/>
        <v>2.0725875</v>
      </c>
      <c r="Z113" s="186">
        <f t="shared" si="33"/>
        <v>1.2462629716981128</v>
      </c>
      <c r="AA113" s="113">
        <f t="shared" si="34"/>
        <v>1.2501459001846627</v>
      </c>
      <c r="AB113" s="433"/>
      <c r="AC113" s="433"/>
    </row>
    <row r="114" spans="2:29" x14ac:dyDescent="0.35">
      <c r="B114" s="116">
        <v>42569</v>
      </c>
      <c r="C114" s="49">
        <v>3.5419999999999998</v>
      </c>
      <c r="D114" s="350">
        <v>3.266</v>
      </c>
      <c r="E114" s="349">
        <v>3.03</v>
      </c>
      <c r="F114" s="246">
        <f t="shared" si="24"/>
        <v>44874</v>
      </c>
      <c r="G114" s="246">
        <f t="shared" si="25"/>
        <v>44344</v>
      </c>
      <c r="H114" s="113">
        <f t="shared" si="26"/>
        <v>5.207547169811317E-4</v>
      </c>
      <c r="I114" s="148">
        <f t="shared" si="20"/>
        <v>44395.25</v>
      </c>
      <c r="J114" s="550">
        <f t="shared" si="27"/>
        <v>530</v>
      </c>
      <c r="K114" s="187">
        <f t="shared" si="28"/>
        <v>478.75</v>
      </c>
      <c r="L114" s="187">
        <f t="shared" si="29"/>
        <v>51.25</v>
      </c>
      <c r="M114" s="549">
        <f t="shared" si="30"/>
        <v>3.2926886792452832</v>
      </c>
      <c r="N114" s="551"/>
      <c r="P114" s="187">
        <v>2.0960000000000001</v>
      </c>
      <c r="Q114" s="113">
        <v>2.052</v>
      </c>
      <c r="R114" s="198">
        <v>2.0209999999999999</v>
      </c>
      <c r="S114" s="148">
        <f t="shared" si="31"/>
        <v>45031</v>
      </c>
      <c r="T114" s="148">
        <f t="shared" si="21"/>
        <v>44331</v>
      </c>
      <c r="U114" s="187">
        <f t="shared" si="18"/>
        <v>6.2857142857142916E-5</v>
      </c>
      <c r="V114" s="549">
        <f t="shared" si="32"/>
        <v>700</v>
      </c>
      <c r="W114" s="113">
        <f t="shared" si="22"/>
        <v>635.75</v>
      </c>
      <c r="X114" s="113">
        <f t="shared" si="23"/>
        <v>64.25</v>
      </c>
      <c r="Y114" s="549">
        <f t="shared" si="19"/>
        <v>2.0560385714285716</v>
      </c>
      <c r="Z114" s="186">
        <f t="shared" si="33"/>
        <v>1.2366501078167116</v>
      </c>
      <c r="AA114" s="113">
        <f t="shared" si="34"/>
        <v>1.2404733665396073</v>
      </c>
      <c r="AB114" s="433"/>
      <c r="AC114" s="433"/>
    </row>
    <row r="115" spans="2:29" x14ac:dyDescent="0.35">
      <c r="B115" s="116">
        <v>42570</v>
      </c>
      <c r="C115" s="49">
        <v>3.4779999999999998</v>
      </c>
      <c r="D115" s="350">
        <v>3.2040000000000002</v>
      </c>
      <c r="E115" s="349">
        <v>2.9649999999999999</v>
      </c>
      <c r="F115" s="246">
        <f t="shared" si="24"/>
        <v>44874</v>
      </c>
      <c r="G115" s="246">
        <f t="shared" si="25"/>
        <v>44344</v>
      </c>
      <c r="H115" s="113">
        <f t="shared" si="26"/>
        <v>5.1698113207547091E-4</v>
      </c>
      <c r="I115" s="148">
        <f t="shared" si="20"/>
        <v>44396.25</v>
      </c>
      <c r="J115" s="550">
        <f t="shared" si="27"/>
        <v>530</v>
      </c>
      <c r="K115" s="187">
        <f t="shared" si="28"/>
        <v>477.75</v>
      </c>
      <c r="L115" s="187">
        <f t="shared" si="29"/>
        <v>52.25</v>
      </c>
      <c r="M115" s="549">
        <f t="shared" si="30"/>
        <v>3.2310122641509436</v>
      </c>
      <c r="N115" s="551"/>
      <c r="P115" s="187">
        <v>2.0489999999999999</v>
      </c>
      <c r="Q115" s="113">
        <v>1.9969999999999999</v>
      </c>
      <c r="R115" s="198">
        <v>1.966</v>
      </c>
      <c r="S115" s="148">
        <f t="shared" si="31"/>
        <v>45031</v>
      </c>
      <c r="T115" s="148">
        <f t="shared" si="21"/>
        <v>44331</v>
      </c>
      <c r="U115" s="187">
        <f t="shared" si="18"/>
        <v>7.4285714285714355E-5</v>
      </c>
      <c r="V115" s="549">
        <f t="shared" si="32"/>
        <v>700</v>
      </c>
      <c r="W115" s="113">
        <f t="shared" si="22"/>
        <v>634.75</v>
      </c>
      <c r="X115" s="113">
        <f t="shared" si="23"/>
        <v>65.25</v>
      </c>
      <c r="Y115" s="549">
        <f t="shared" si="19"/>
        <v>2.0018471428571427</v>
      </c>
      <c r="Z115" s="186">
        <f t="shared" si="33"/>
        <v>1.2291651212938008</v>
      </c>
      <c r="AA115" s="113">
        <f t="shared" si="34"/>
        <v>1.2329422385323197</v>
      </c>
      <c r="AB115" s="433"/>
      <c r="AC115" s="433"/>
    </row>
    <row r="116" spans="2:29" x14ac:dyDescent="0.35">
      <c r="B116" s="116">
        <v>42571</v>
      </c>
      <c r="C116" s="49">
        <v>3.4939999999999998</v>
      </c>
      <c r="D116" s="350">
        <v>3.2229999999999999</v>
      </c>
      <c r="E116" s="349">
        <v>2.99</v>
      </c>
      <c r="F116" s="246">
        <f t="shared" si="24"/>
        <v>44874</v>
      </c>
      <c r="G116" s="246">
        <f t="shared" si="25"/>
        <v>44344</v>
      </c>
      <c r="H116" s="113">
        <f t="shared" si="26"/>
        <v>5.1132075471698097E-4</v>
      </c>
      <c r="I116" s="148">
        <f t="shared" si="20"/>
        <v>44397.25</v>
      </c>
      <c r="J116" s="550">
        <f t="shared" si="27"/>
        <v>530</v>
      </c>
      <c r="K116" s="187">
        <f t="shared" si="28"/>
        <v>476.75</v>
      </c>
      <c r="L116" s="187">
        <f t="shared" si="29"/>
        <v>53.25</v>
      </c>
      <c r="M116" s="549">
        <f t="shared" si="30"/>
        <v>3.2502278301886789</v>
      </c>
      <c r="N116" s="551"/>
      <c r="P116" s="187">
        <v>2.048</v>
      </c>
      <c r="Q116" s="113">
        <v>2.0030000000000001</v>
      </c>
      <c r="R116" s="198">
        <v>1.9710000000000001</v>
      </c>
      <c r="S116" s="148">
        <f t="shared" si="31"/>
        <v>45031</v>
      </c>
      <c r="T116" s="148">
        <f t="shared" si="21"/>
        <v>44331</v>
      </c>
      <c r="U116" s="187">
        <f t="shared" si="18"/>
        <v>6.4285714285714179E-5</v>
      </c>
      <c r="V116" s="549">
        <f t="shared" si="32"/>
        <v>700</v>
      </c>
      <c r="W116" s="113">
        <f t="shared" si="22"/>
        <v>633.75</v>
      </c>
      <c r="X116" s="113">
        <f t="shared" si="23"/>
        <v>66.25</v>
      </c>
      <c r="Y116" s="549">
        <f t="shared" si="19"/>
        <v>2.0072589285714288</v>
      </c>
      <c r="Z116" s="186">
        <f t="shared" si="33"/>
        <v>1.24296890161725</v>
      </c>
      <c r="AA116" s="113">
        <f t="shared" si="34"/>
        <v>1.2468313308432233</v>
      </c>
      <c r="AB116" s="433"/>
      <c r="AC116" s="433"/>
    </row>
    <row r="117" spans="2:29" x14ac:dyDescent="0.35">
      <c r="B117" s="116">
        <v>42572</v>
      </c>
      <c r="C117" s="49">
        <v>3.4129999999999998</v>
      </c>
      <c r="D117" s="350">
        <v>3.16</v>
      </c>
      <c r="E117" s="349">
        <v>2.9350000000000001</v>
      </c>
      <c r="F117" s="246">
        <f t="shared" si="24"/>
        <v>44874</v>
      </c>
      <c r="G117" s="246">
        <f t="shared" si="25"/>
        <v>44344</v>
      </c>
      <c r="H117" s="113">
        <f t="shared" si="26"/>
        <v>4.7735849056603711E-4</v>
      </c>
      <c r="I117" s="148">
        <f t="shared" si="20"/>
        <v>44398.25</v>
      </c>
      <c r="J117" s="550">
        <f t="shared" si="27"/>
        <v>530</v>
      </c>
      <c r="K117" s="187">
        <f t="shared" si="28"/>
        <v>475.75</v>
      </c>
      <c r="L117" s="187">
        <f t="shared" si="29"/>
        <v>54.25</v>
      </c>
      <c r="M117" s="549">
        <f t="shared" si="30"/>
        <v>3.1858966981132077</v>
      </c>
      <c r="N117" s="551"/>
      <c r="P117" s="187">
        <v>2.0099999999999998</v>
      </c>
      <c r="Q117" s="113">
        <v>1.9630000000000001</v>
      </c>
      <c r="R117" s="198">
        <v>1.925</v>
      </c>
      <c r="S117" s="148">
        <f t="shared" si="31"/>
        <v>45031</v>
      </c>
      <c r="T117" s="148">
        <f t="shared" si="21"/>
        <v>44331</v>
      </c>
      <c r="U117" s="187">
        <f t="shared" si="18"/>
        <v>6.7142857142856721E-5</v>
      </c>
      <c r="V117" s="549">
        <f t="shared" si="32"/>
        <v>700</v>
      </c>
      <c r="W117" s="113">
        <f t="shared" si="22"/>
        <v>632.75</v>
      </c>
      <c r="X117" s="113">
        <f t="shared" si="23"/>
        <v>67.25</v>
      </c>
      <c r="Y117" s="549">
        <f t="shared" si="19"/>
        <v>1.9675153571428572</v>
      </c>
      <c r="Z117" s="186">
        <f t="shared" si="33"/>
        <v>1.2183813409703506</v>
      </c>
      <c r="AA117" s="113">
        <f t="shared" si="34"/>
        <v>1.222092473700398</v>
      </c>
      <c r="AB117" s="433"/>
      <c r="AC117" s="433"/>
    </row>
    <row r="118" spans="2:29" x14ac:dyDescent="0.35">
      <c r="B118" s="116">
        <v>42573</v>
      </c>
      <c r="C118" s="49">
        <v>3.3759999999999999</v>
      </c>
      <c r="D118" s="350">
        <v>3.1349999999999998</v>
      </c>
      <c r="E118" s="349">
        <v>2.911</v>
      </c>
      <c r="F118" s="246">
        <f t="shared" si="24"/>
        <v>44874</v>
      </c>
      <c r="G118" s="246">
        <f t="shared" si="25"/>
        <v>44344</v>
      </c>
      <c r="H118" s="113">
        <f t="shared" si="26"/>
        <v>4.5471698113207568E-4</v>
      </c>
      <c r="I118" s="148">
        <f t="shared" si="20"/>
        <v>44399.25</v>
      </c>
      <c r="J118" s="550">
        <f t="shared" si="27"/>
        <v>530</v>
      </c>
      <c r="K118" s="187">
        <f t="shared" si="28"/>
        <v>474.75</v>
      </c>
      <c r="L118" s="187">
        <f t="shared" si="29"/>
        <v>55.25</v>
      </c>
      <c r="M118" s="549">
        <f t="shared" si="30"/>
        <v>3.1601231132075469</v>
      </c>
      <c r="N118" s="551"/>
      <c r="P118" s="187">
        <v>1.9830000000000001</v>
      </c>
      <c r="Q118" s="113">
        <v>1.9340000000000002</v>
      </c>
      <c r="R118" s="198">
        <v>1.9</v>
      </c>
      <c r="S118" s="148">
        <f t="shared" si="31"/>
        <v>45031</v>
      </c>
      <c r="T118" s="148">
        <f t="shared" si="21"/>
        <v>44331</v>
      </c>
      <c r="U118" s="187">
        <f t="shared" si="18"/>
        <v>6.9999999999999899E-5</v>
      </c>
      <c r="V118" s="549">
        <f t="shared" si="32"/>
        <v>700</v>
      </c>
      <c r="W118" s="113">
        <f t="shared" si="22"/>
        <v>631.75</v>
      </c>
      <c r="X118" s="113">
        <f t="shared" si="23"/>
        <v>68.25</v>
      </c>
      <c r="Y118" s="549">
        <f t="shared" si="19"/>
        <v>1.9387775000000003</v>
      </c>
      <c r="Z118" s="186">
        <f t="shared" si="33"/>
        <v>1.2213456132075466</v>
      </c>
      <c r="AA118" s="113">
        <f t="shared" si="34"/>
        <v>1.2250748259747812</v>
      </c>
      <c r="AB118" s="433"/>
      <c r="AC118" s="433"/>
    </row>
    <row r="119" spans="2:29" x14ac:dyDescent="0.35">
      <c r="B119" s="116">
        <v>42576</v>
      </c>
      <c r="C119" s="49">
        <v>3.4060000000000001</v>
      </c>
      <c r="D119" s="350">
        <v>3.161</v>
      </c>
      <c r="E119" s="349">
        <v>2.9329999999999998</v>
      </c>
      <c r="F119" s="246">
        <f t="shared" si="24"/>
        <v>44874</v>
      </c>
      <c r="G119" s="246">
        <f t="shared" si="25"/>
        <v>44344</v>
      </c>
      <c r="H119" s="113">
        <f t="shared" si="26"/>
        <v>4.6226415094339644E-4</v>
      </c>
      <c r="I119" s="148">
        <f t="shared" si="20"/>
        <v>44402.25</v>
      </c>
      <c r="J119" s="550">
        <f t="shared" si="27"/>
        <v>530</v>
      </c>
      <c r="K119" s="187">
        <f t="shared" si="28"/>
        <v>471.75</v>
      </c>
      <c r="L119" s="187">
        <f t="shared" si="29"/>
        <v>58.25</v>
      </c>
      <c r="M119" s="549">
        <f t="shared" si="30"/>
        <v>3.1879268867924528</v>
      </c>
      <c r="N119" s="551"/>
      <c r="P119" s="187">
        <v>1.992</v>
      </c>
      <c r="Q119" s="113">
        <v>1.9409999999999998</v>
      </c>
      <c r="R119" s="198">
        <v>1.9079999999999999</v>
      </c>
      <c r="S119" s="148">
        <f t="shared" si="31"/>
        <v>45031</v>
      </c>
      <c r="T119" s="148">
        <f t="shared" si="21"/>
        <v>44331</v>
      </c>
      <c r="U119" s="187">
        <f t="shared" si="18"/>
        <v>7.2857142857143077E-5</v>
      </c>
      <c r="V119" s="549">
        <f t="shared" si="32"/>
        <v>700</v>
      </c>
      <c r="W119" s="113">
        <f t="shared" si="22"/>
        <v>628.75</v>
      </c>
      <c r="X119" s="113">
        <f t="shared" si="23"/>
        <v>71.25</v>
      </c>
      <c r="Y119" s="549">
        <f t="shared" si="19"/>
        <v>1.9461910714285713</v>
      </c>
      <c r="Z119" s="186">
        <f t="shared" si="33"/>
        <v>1.2417358153638816</v>
      </c>
      <c r="AA119" s="113">
        <f t="shared" si="34"/>
        <v>1.2455905849517723</v>
      </c>
      <c r="AB119" s="433"/>
      <c r="AC119" s="433"/>
    </row>
    <row r="120" spans="2:29" x14ac:dyDescent="0.35">
      <c r="B120" s="116">
        <v>42577</v>
      </c>
      <c r="C120" s="49">
        <v>3.4020000000000001</v>
      </c>
      <c r="D120" s="350">
        <v>3.1539999999999999</v>
      </c>
      <c r="E120" s="349">
        <v>2.9260000000000002</v>
      </c>
      <c r="F120" s="246">
        <f t="shared" si="24"/>
        <v>44874</v>
      </c>
      <c r="G120" s="246">
        <f t="shared" si="25"/>
        <v>44344</v>
      </c>
      <c r="H120" s="113">
        <f t="shared" si="26"/>
        <v>4.679245283018872E-4</v>
      </c>
      <c r="I120" s="148">
        <f t="shared" si="20"/>
        <v>44403.25</v>
      </c>
      <c r="J120" s="550">
        <f t="shared" si="27"/>
        <v>530</v>
      </c>
      <c r="K120" s="187">
        <f t="shared" si="28"/>
        <v>470.75</v>
      </c>
      <c r="L120" s="187">
        <f t="shared" si="29"/>
        <v>59.25</v>
      </c>
      <c r="M120" s="549">
        <f t="shared" si="30"/>
        <v>3.1817245283018867</v>
      </c>
      <c r="N120" s="551"/>
      <c r="P120" s="187">
        <v>1.988</v>
      </c>
      <c r="Q120" s="113">
        <v>1.9350000000000001</v>
      </c>
      <c r="R120" s="198">
        <v>1.9</v>
      </c>
      <c r="S120" s="148">
        <f t="shared" si="31"/>
        <v>45031</v>
      </c>
      <c r="T120" s="148">
        <f t="shared" si="21"/>
        <v>44331</v>
      </c>
      <c r="U120" s="187">
        <f t="shared" si="18"/>
        <v>7.5714285714285619E-5</v>
      </c>
      <c r="V120" s="549">
        <f t="shared" si="32"/>
        <v>700</v>
      </c>
      <c r="W120" s="113">
        <f t="shared" si="22"/>
        <v>627.75</v>
      </c>
      <c r="X120" s="113">
        <f t="shared" si="23"/>
        <v>72.25</v>
      </c>
      <c r="Y120" s="549">
        <f t="shared" si="19"/>
        <v>1.9404703571428572</v>
      </c>
      <c r="Z120" s="186">
        <f t="shared" si="33"/>
        <v>1.2412541711590295</v>
      </c>
      <c r="AA120" s="113">
        <f t="shared" si="34"/>
        <v>1.2451059509525519</v>
      </c>
      <c r="AB120" s="433"/>
      <c r="AC120" s="433"/>
    </row>
    <row r="121" spans="2:29" x14ac:dyDescent="0.35">
      <c r="B121" s="116">
        <v>42578</v>
      </c>
      <c r="C121" s="49">
        <v>3.44</v>
      </c>
      <c r="D121" s="350">
        <v>3.1859999999999999</v>
      </c>
      <c r="E121" s="349">
        <v>2.9550000000000001</v>
      </c>
      <c r="F121" s="246">
        <f t="shared" si="24"/>
        <v>44874</v>
      </c>
      <c r="G121" s="246">
        <f t="shared" si="25"/>
        <v>44344</v>
      </c>
      <c r="H121" s="113">
        <f t="shared" si="26"/>
        <v>4.7924528301886794E-4</v>
      </c>
      <c r="I121" s="148">
        <f t="shared" si="20"/>
        <v>44404.25</v>
      </c>
      <c r="J121" s="550">
        <f t="shared" si="27"/>
        <v>530</v>
      </c>
      <c r="K121" s="187">
        <f t="shared" si="28"/>
        <v>469.75</v>
      </c>
      <c r="L121" s="187">
        <f t="shared" si="29"/>
        <v>60.25</v>
      </c>
      <c r="M121" s="549">
        <f t="shared" si="30"/>
        <v>3.2148745283018867</v>
      </c>
      <c r="N121" s="551"/>
      <c r="P121" s="187">
        <v>2.0249999999999999</v>
      </c>
      <c r="Q121" s="113">
        <v>1.9750000000000001</v>
      </c>
      <c r="R121" s="198">
        <v>1.9390000000000001</v>
      </c>
      <c r="S121" s="148">
        <f t="shared" si="31"/>
        <v>45031</v>
      </c>
      <c r="T121" s="148">
        <f t="shared" si="21"/>
        <v>44331</v>
      </c>
      <c r="U121" s="187">
        <f t="shared" si="18"/>
        <v>7.1428571428571176E-5</v>
      </c>
      <c r="V121" s="549">
        <f t="shared" si="32"/>
        <v>700</v>
      </c>
      <c r="W121" s="113">
        <f t="shared" si="22"/>
        <v>626.75</v>
      </c>
      <c r="X121" s="113">
        <f t="shared" si="23"/>
        <v>73.25</v>
      </c>
      <c r="Y121" s="549">
        <f t="shared" si="19"/>
        <v>1.980232142857143</v>
      </c>
      <c r="Z121" s="186">
        <f t="shared" si="33"/>
        <v>1.2346423854447437</v>
      </c>
      <c r="AA121" s="113">
        <f t="shared" si="34"/>
        <v>1.2384532399945858</v>
      </c>
      <c r="AB121" s="433"/>
      <c r="AC121" s="433"/>
    </row>
    <row r="122" spans="2:29" x14ac:dyDescent="0.35">
      <c r="B122" s="116">
        <v>42579</v>
      </c>
      <c r="C122" s="49">
        <v>3.4140000000000001</v>
      </c>
      <c r="D122" s="350">
        <v>3.1629999999999998</v>
      </c>
      <c r="E122" s="349">
        <v>2.931</v>
      </c>
      <c r="F122" s="246">
        <f t="shared" si="24"/>
        <v>44874</v>
      </c>
      <c r="G122" s="246">
        <f t="shared" si="25"/>
        <v>44344</v>
      </c>
      <c r="H122" s="113">
        <f t="shared" si="26"/>
        <v>4.73584905660378E-4</v>
      </c>
      <c r="I122" s="148">
        <f t="shared" si="20"/>
        <v>44405.25</v>
      </c>
      <c r="J122" s="550">
        <f t="shared" si="27"/>
        <v>530</v>
      </c>
      <c r="K122" s="187">
        <f t="shared" si="28"/>
        <v>468.75</v>
      </c>
      <c r="L122" s="187">
        <f t="shared" si="29"/>
        <v>61.25</v>
      </c>
      <c r="M122" s="549">
        <f t="shared" si="30"/>
        <v>3.192007075471698</v>
      </c>
      <c r="N122" s="551"/>
      <c r="P122" s="187">
        <v>2.004</v>
      </c>
      <c r="Q122" s="113">
        <v>1.9239999999999999</v>
      </c>
      <c r="R122" s="198">
        <v>1.8959999999999999</v>
      </c>
      <c r="S122" s="148">
        <f t="shared" si="31"/>
        <v>45031</v>
      </c>
      <c r="T122" s="148">
        <f t="shared" si="21"/>
        <v>44331</v>
      </c>
      <c r="U122" s="187">
        <f t="shared" si="18"/>
        <v>1.1428571428571439E-4</v>
      </c>
      <c r="V122" s="549">
        <f t="shared" si="32"/>
        <v>700</v>
      </c>
      <c r="W122" s="113">
        <f t="shared" si="22"/>
        <v>625.75</v>
      </c>
      <c r="X122" s="113">
        <f t="shared" si="23"/>
        <v>74.25</v>
      </c>
      <c r="Y122" s="549">
        <f t="shared" si="19"/>
        <v>1.9324857142857141</v>
      </c>
      <c r="Z122" s="186">
        <f t="shared" si="33"/>
        <v>1.2595213611859839</v>
      </c>
      <c r="AA122" s="113">
        <f t="shared" si="34"/>
        <v>1.2634873463341911</v>
      </c>
      <c r="AB122" s="433"/>
      <c r="AC122" s="433"/>
    </row>
    <row r="123" spans="2:29" x14ac:dyDescent="0.35">
      <c r="B123" s="116">
        <v>42580</v>
      </c>
      <c r="C123" s="49">
        <v>3.3929999999999998</v>
      </c>
      <c r="D123" s="350">
        <v>3.1459999999999999</v>
      </c>
      <c r="E123" s="349">
        <v>2.9169999999999998</v>
      </c>
      <c r="F123" s="246">
        <f t="shared" si="24"/>
        <v>44874</v>
      </c>
      <c r="G123" s="246">
        <f t="shared" si="25"/>
        <v>44344</v>
      </c>
      <c r="H123" s="113">
        <f t="shared" si="26"/>
        <v>4.6603773584905637E-4</v>
      </c>
      <c r="I123" s="148">
        <f t="shared" si="20"/>
        <v>44406.25</v>
      </c>
      <c r="J123" s="550">
        <f t="shared" si="27"/>
        <v>530</v>
      </c>
      <c r="K123" s="187">
        <f t="shared" si="28"/>
        <v>467.75</v>
      </c>
      <c r="L123" s="187">
        <f t="shared" si="29"/>
        <v>62.25</v>
      </c>
      <c r="M123" s="549">
        <f t="shared" si="30"/>
        <v>3.1750108490566036</v>
      </c>
      <c r="N123" s="551"/>
      <c r="P123" s="187">
        <v>1.9790000000000001</v>
      </c>
      <c r="Q123" s="113">
        <v>1.903</v>
      </c>
      <c r="R123" s="198">
        <v>1.88</v>
      </c>
      <c r="S123" s="148">
        <f t="shared" si="31"/>
        <v>45031</v>
      </c>
      <c r="T123" s="148">
        <f t="shared" si="21"/>
        <v>44331</v>
      </c>
      <c r="U123" s="187">
        <f t="shared" si="18"/>
        <v>1.0857142857142867E-4</v>
      </c>
      <c r="V123" s="549">
        <f t="shared" si="32"/>
        <v>700</v>
      </c>
      <c r="W123" s="113">
        <f t="shared" si="22"/>
        <v>624.75</v>
      </c>
      <c r="X123" s="113">
        <f t="shared" si="23"/>
        <v>75.25</v>
      </c>
      <c r="Y123" s="549">
        <f t="shared" si="19"/>
        <v>1.91117</v>
      </c>
      <c r="Z123" s="186">
        <f t="shared" si="33"/>
        <v>1.2638408490566035</v>
      </c>
      <c r="AA123" s="113">
        <f t="shared" si="34"/>
        <v>1.2678340832859902</v>
      </c>
      <c r="AB123" s="433"/>
      <c r="AC123" s="433"/>
    </row>
    <row r="124" spans="2:29" x14ac:dyDescent="0.35">
      <c r="B124" s="116">
        <v>42583</v>
      </c>
      <c r="C124" s="49">
        <v>3.3759999999999999</v>
      </c>
      <c r="D124" s="350">
        <v>3.13</v>
      </c>
      <c r="E124" s="349">
        <v>2.9050000000000002</v>
      </c>
      <c r="F124" s="246">
        <f t="shared" si="24"/>
        <v>44874</v>
      </c>
      <c r="G124" s="246">
        <f t="shared" si="25"/>
        <v>44344</v>
      </c>
      <c r="H124" s="113">
        <f t="shared" si="26"/>
        <v>4.6415094339622641E-4</v>
      </c>
      <c r="I124" s="148">
        <f t="shared" si="20"/>
        <v>44409.25</v>
      </c>
      <c r="J124" s="550">
        <f t="shared" si="27"/>
        <v>530</v>
      </c>
      <c r="K124" s="187">
        <f t="shared" si="28"/>
        <v>464.75</v>
      </c>
      <c r="L124" s="187">
        <f t="shared" si="29"/>
        <v>65.25</v>
      </c>
      <c r="M124" s="549">
        <f t="shared" si="30"/>
        <v>3.1602858490566037</v>
      </c>
      <c r="N124" s="551"/>
      <c r="P124" s="187">
        <v>1.9319999999999999</v>
      </c>
      <c r="Q124" s="113">
        <v>1.857</v>
      </c>
      <c r="R124" s="198">
        <v>1.8380000000000001</v>
      </c>
      <c r="S124" s="148">
        <f t="shared" si="31"/>
        <v>45031</v>
      </c>
      <c r="T124" s="148">
        <f t="shared" si="21"/>
        <v>44331</v>
      </c>
      <c r="U124" s="187">
        <f t="shared" si="18"/>
        <v>1.0714285714285708E-4</v>
      </c>
      <c r="V124" s="549">
        <f t="shared" si="32"/>
        <v>700</v>
      </c>
      <c r="W124" s="113">
        <f t="shared" si="22"/>
        <v>621.75</v>
      </c>
      <c r="X124" s="113">
        <f t="shared" si="23"/>
        <v>78.25</v>
      </c>
      <c r="Y124" s="549">
        <f t="shared" si="19"/>
        <v>1.8653839285714287</v>
      </c>
      <c r="Z124" s="186">
        <f t="shared" si="33"/>
        <v>1.2949019204851751</v>
      </c>
      <c r="AA124" s="113">
        <f t="shared" si="34"/>
        <v>1.299093847944377</v>
      </c>
      <c r="AB124" s="433"/>
      <c r="AC124" s="433"/>
    </row>
    <row r="125" spans="2:29" x14ac:dyDescent="0.35">
      <c r="B125" s="116">
        <v>42584</v>
      </c>
      <c r="C125" s="49">
        <v>3.371</v>
      </c>
      <c r="D125" s="350">
        <v>3.1240000000000001</v>
      </c>
      <c r="E125" s="349">
        <v>2.8820000000000001</v>
      </c>
      <c r="F125" s="246">
        <f t="shared" si="24"/>
        <v>44874</v>
      </c>
      <c r="G125" s="246">
        <f t="shared" si="25"/>
        <v>44344</v>
      </c>
      <c r="H125" s="113">
        <f t="shared" si="26"/>
        <v>4.6603773584905637E-4</v>
      </c>
      <c r="I125" s="148">
        <f t="shared" si="20"/>
        <v>44410.25</v>
      </c>
      <c r="J125" s="550">
        <f t="shared" si="27"/>
        <v>530</v>
      </c>
      <c r="K125" s="187">
        <f t="shared" si="28"/>
        <v>463.75</v>
      </c>
      <c r="L125" s="187">
        <f t="shared" si="29"/>
        <v>66.25</v>
      </c>
      <c r="M125" s="549">
        <f t="shared" si="30"/>
        <v>3.1548750000000001</v>
      </c>
      <c r="N125" s="551"/>
      <c r="P125" s="187">
        <v>1.9319999999999999</v>
      </c>
      <c r="Q125" s="113">
        <v>1.855</v>
      </c>
      <c r="R125" s="198">
        <v>1.839</v>
      </c>
      <c r="S125" s="148">
        <f t="shared" si="31"/>
        <v>45031</v>
      </c>
      <c r="T125" s="148">
        <f t="shared" si="21"/>
        <v>44331</v>
      </c>
      <c r="U125" s="187">
        <f t="shared" si="18"/>
        <v>1.0999999999999994E-4</v>
      </c>
      <c r="V125" s="549">
        <f t="shared" si="32"/>
        <v>700</v>
      </c>
      <c r="W125" s="113">
        <f t="shared" si="22"/>
        <v>620.75</v>
      </c>
      <c r="X125" s="113">
        <f t="shared" si="23"/>
        <v>79.25</v>
      </c>
      <c r="Y125" s="549">
        <f t="shared" si="19"/>
        <v>1.8637174999999999</v>
      </c>
      <c r="Z125" s="186">
        <f t="shared" si="33"/>
        <v>1.2911575000000002</v>
      </c>
      <c r="AA125" s="113">
        <f t="shared" si="34"/>
        <v>1.2953252192245079</v>
      </c>
      <c r="AB125" s="433"/>
      <c r="AC125" s="433"/>
    </row>
    <row r="126" spans="2:29" x14ac:dyDescent="0.35">
      <c r="B126" s="116">
        <v>42585</v>
      </c>
      <c r="C126" s="49">
        <v>3.3820000000000001</v>
      </c>
      <c r="D126" s="350">
        <v>3.1240000000000001</v>
      </c>
      <c r="E126" s="349">
        <v>2.8810000000000002</v>
      </c>
      <c r="F126" s="246">
        <f t="shared" si="24"/>
        <v>44874</v>
      </c>
      <c r="G126" s="246">
        <f t="shared" si="25"/>
        <v>44344</v>
      </c>
      <c r="H126" s="113">
        <f t="shared" si="26"/>
        <v>4.8679245283018871E-4</v>
      </c>
      <c r="I126" s="148">
        <f t="shared" si="20"/>
        <v>44411.25</v>
      </c>
      <c r="J126" s="550">
        <f t="shared" si="27"/>
        <v>530</v>
      </c>
      <c r="K126" s="187">
        <f t="shared" si="28"/>
        <v>462.75</v>
      </c>
      <c r="L126" s="187">
        <f t="shared" si="29"/>
        <v>67.25</v>
      </c>
      <c r="M126" s="549">
        <f t="shared" si="30"/>
        <v>3.1567367924528305</v>
      </c>
      <c r="N126" s="551"/>
      <c r="P126" s="187">
        <v>1.96</v>
      </c>
      <c r="Q126" s="113">
        <v>1.875</v>
      </c>
      <c r="R126" s="198">
        <v>1.855</v>
      </c>
      <c r="S126" s="148">
        <f t="shared" si="31"/>
        <v>45031</v>
      </c>
      <c r="T126" s="148">
        <f t="shared" si="21"/>
        <v>44331</v>
      </c>
      <c r="U126" s="187">
        <f t="shared" si="18"/>
        <v>1.2142857142857138E-4</v>
      </c>
      <c r="V126" s="549">
        <f t="shared" si="32"/>
        <v>700</v>
      </c>
      <c r="W126" s="113">
        <f t="shared" si="22"/>
        <v>619.75</v>
      </c>
      <c r="X126" s="113">
        <f t="shared" si="23"/>
        <v>80.25</v>
      </c>
      <c r="Y126" s="549">
        <f t="shared" si="19"/>
        <v>1.8847446428571428</v>
      </c>
      <c r="Z126" s="186">
        <f t="shared" si="33"/>
        <v>1.2719921495956876</v>
      </c>
      <c r="AA126" s="113">
        <f t="shared" si="34"/>
        <v>1.2760370596672788</v>
      </c>
      <c r="AB126" s="433"/>
      <c r="AC126" s="433"/>
    </row>
    <row r="127" spans="2:29" x14ac:dyDescent="0.35">
      <c r="B127" s="116">
        <v>42586</v>
      </c>
      <c r="C127" s="49">
        <v>3.3570000000000002</v>
      </c>
      <c r="D127" s="350">
        <v>3.0990000000000002</v>
      </c>
      <c r="E127" s="349">
        <v>2.863</v>
      </c>
      <c r="F127" s="246">
        <f t="shared" si="24"/>
        <v>44874</v>
      </c>
      <c r="G127" s="246">
        <f t="shared" si="25"/>
        <v>44344</v>
      </c>
      <c r="H127" s="113">
        <f t="shared" si="26"/>
        <v>4.8679245283018871E-4</v>
      </c>
      <c r="I127" s="148">
        <f t="shared" si="20"/>
        <v>44412.25</v>
      </c>
      <c r="J127" s="550">
        <f t="shared" si="27"/>
        <v>530</v>
      </c>
      <c r="K127" s="187">
        <f t="shared" si="28"/>
        <v>461.75</v>
      </c>
      <c r="L127" s="187">
        <f t="shared" si="29"/>
        <v>68.25</v>
      </c>
      <c r="M127" s="549">
        <f t="shared" si="30"/>
        <v>3.1322235849056606</v>
      </c>
      <c r="N127" s="551"/>
      <c r="P127" s="187">
        <v>1.9609999999999999</v>
      </c>
      <c r="Q127" s="113">
        <v>1.8719999999999999</v>
      </c>
      <c r="R127" s="198">
        <v>1.8460000000000001</v>
      </c>
      <c r="S127" s="148">
        <f t="shared" si="31"/>
        <v>45031</v>
      </c>
      <c r="T127" s="148">
        <f t="shared" si="21"/>
        <v>44331</v>
      </c>
      <c r="U127" s="187">
        <f t="shared" si="18"/>
        <v>1.2714285714285711E-4</v>
      </c>
      <c r="V127" s="549">
        <f t="shared" si="32"/>
        <v>700</v>
      </c>
      <c r="W127" s="113">
        <f t="shared" si="22"/>
        <v>618.75</v>
      </c>
      <c r="X127" s="113">
        <f t="shared" si="23"/>
        <v>81.25</v>
      </c>
      <c r="Y127" s="549">
        <f t="shared" si="19"/>
        <v>1.8823303571428571</v>
      </c>
      <c r="Z127" s="186">
        <f t="shared" si="33"/>
        <v>1.2498932277628034</v>
      </c>
      <c r="AA127" s="113">
        <f t="shared" si="34"/>
        <v>1.2537988104648123</v>
      </c>
      <c r="AB127" s="433"/>
      <c r="AC127" s="433"/>
    </row>
    <row r="128" spans="2:29" x14ac:dyDescent="0.35">
      <c r="B128" s="116">
        <v>42587</v>
      </c>
      <c r="C128" s="49">
        <v>3.3410000000000002</v>
      </c>
      <c r="D128" s="350">
        <v>3.0920000000000001</v>
      </c>
      <c r="E128" s="349">
        <v>2.8519999999999999</v>
      </c>
      <c r="F128" s="246">
        <f t="shared" si="24"/>
        <v>44874</v>
      </c>
      <c r="G128" s="246">
        <f t="shared" si="25"/>
        <v>44344</v>
      </c>
      <c r="H128" s="113">
        <f t="shared" si="26"/>
        <v>4.6981132075471721E-4</v>
      </c>
      <c r="I128" s="148">
        <f t="shared" si="20"/>
        <v>44413.25</v>
      </c>
      <c r="J128" s="550">
        <f t="shared" si="27"/>
        <v>530</v>
      </c>
      <c r="K128" s="187">
        <f t="shared" si="28"/>
        <v>460.75</v>
      </c>
      <c r="L128" s="187">
        <f t="shared" si="29"/>
        <v>69.25</v>
      </c>
      <c r="M128" s="549">
        <f t="shared" si="30"/>
        <v>3.124534433962264</v>
      </c>
      <c r="N128" s="551"/>
      <c r="P128" s="187">
        <v>1.923</v>
      </c>
      <c r="Q128" s="113">
        <v>1.837</v>
      </c>
      <c r="R128" s="198">
        <v>1.8169999999999999</v>
      </c>
      <c r="S128" s="148">
        <f t="shared" si="31"/>
        <v>45031</v>
      </c>
      <c r="T128" s="148">
        <f t="shared" si="21"/>
        <v>44331</v>
      </c>
      <c r="U128" s="187">
        <f t="shared" si="18"/>
        <v>1.2285714285714298E-4</v>
      </c>
      <c r="V128" s="549">
        <f t="shared" si="32"/>
        <v>700</v>
      </c>
      <c r="W128" s="113">
        <f t="shared" si="22"/>
        <v>617.75</v>
      </c>
      <c r="X128" s="113">
        <f t="shared" si="23"/>
        <v>82.25</v>
      </c>
      <c r="Y128" s="549">
        <f t="shared" si="19"/>
        <v>1.847105</v>
      </c>
      <c r="Z128" s="186">
        <f t="shared" si="33"/>
        <v>1.277429433962264</v>
      </c>
      <c r="AA128" s="113">
        <f t="shared" si="34"/>
        <v>1.2815089988591488</v>
      </c>
      <c r="AB128" s="433"/>
      <c r="AC128" s="433"/>
    </row>
    <row r="129" spans="2:29" x14ac:dyDescent="0.35">
      <c r="B129" s="116">
        <v>42590</v>
      </c>
      <c r="C129" s="49">
        <v>3.3839999999999999</v>
      </c>
      <c r="D129" s="350">
        <v>3.125</v>
      </c>
      <c r="E129" s="349">
        <v>2.87</v>
      </c>
      <c r="F129" s="246">
        <f t="shared" si="24"/>
        <v>44874</v>
      </c>
      <c r="G129" s="246">
        <f t="shared" si="25"/>
        <v>44344</v>
      </c>
      <c r="H129" s="113">
        <f t="shared" si="26"/>
        <v>4.8867924528301872E-4</v>
      </c>
      <c r="I129" s="148">
        <f t="shared" si="20"/>
        <v>44416.25</v>
      </c>
      <c r="J129" s="550">
        <f t="shared" si="27"/>
        <v>530</v>
      </c>
      <c r="K129" s="187">
        <f t="shared" si="28"/>
        <v>457.75</v>
      </c>
      <c r="L129" s="187">
        <f t="shared" si="29"/>
        <v>72.25</v>
      </c>
      <c r="M129" s="549">
        <f t="shared" si="30"/>
        <v>3.1603070754716982</v>
      </c>
      <c r="N129" s="551"/>
      <c r="P129" s="187">
        <v>1.9510000000000001</v>
      </c>
      <c r="Q129" s="113">
        <v>1.8580000000000001</v>
      </c>
      <c r="R129" s="198">
        <v>1.8319999999999999</v>
      </c>
      <c r="S129" s="148">
        <f t="shared" si="31"/>
        <v>45031</v>
      </c>
      <c r="T129" s="148">
        <f t="shared" si="21"/>
        <v>44331</v>
      </c>
      <c r="U129" s="187">
        <f t="shared" si="18"/>
        <v>1.3285714285714281E-4</v>
      </c>
      <c r="V129" s="549">
        <f t="shared" si="32"/>
        <v>700</v>
      </c>
      <c r="W129" s="113">
        <f t="shared" si="22"/>
        <v>614.75</v>
      </c>
      <c r="X129" s="113">
        <f t="shared" si="23"/>
        <v>85.25</v>
      </c>
      <c r="Y129" s="549">
        <f t="shared" si="19"/>
        <v>1.8693260714285715</v>
      </c>
      <c r="Z129" s="186">
        <f t="shared" si="33"/>
        <v>1.2909810040431267</v>
      </c>
      <c r="AA129" s="113">
        <f t="shared" si="34"/>
        <v>1.295147583925127</v>
      </c>
      <c r="AB129" s="433"/>
      <c r="AC129" s="433"/>
    </row>
    <row r="130" spans="2:29" x14ac:dyDescent="0.35">
      <c r="B130" s="116">
        <v>42591</v>
      </c>
      <c r="C130" s="49">
        <v>3.3529999999999998</v>
      </c>
      <c r="D130" s="350">
        <v>3.0859999999999999</v>
      </c>
      <c r="E130" s="349">
        <v>2.8289999999999997</v>
      </c>
      <c r="F130" s="246">
        <f t="shared" si="24"/>
        <v>44874</v>
      </c>
      <c r="G130" s="246">
        <f t="shared" si="25"/>
        <v>44344</v>
      </c>
      <c r="H130" s="113">
        <f t="shared" si="26"/>
        <v>5.0377358490566015E-4</v>
      </c>
      <c r="I130" s="148">
        <f t="shared" si="20"/>
        <v>44417.25</v>
      </c>
      <c r="J130" s="550">
        <f t="shared" si="27"/>
        <v>530</v>
      </c>
      <c r="K130" s="187">
        <f t="shared" si="28"/>
        <v>456.75</v>
      </c>
      <c r="L130" s="187">
        <f t="shared" si="29"/>
        <v>73.25</v>
      </c>
      <c r="M130" s="549">
        <f t="shared" si="30"/>
        <v>3.1229014150943395</v>
      </c>
      <c r="N130" s="551"/>
      <c r="P130" s="187">
        <v>1.9260000000000002</v>
      </c>
      <c r="Q130" s="113">
        <v>1.8149999999999999</v>
      </c>
      <c r="R130" s="198">
        <v>1.794</v>
      </c>
      <c r="S130" s="148">
        <f t="shared" si="31"/>
        <v>45031</v>
      </c>
      <c r="T130" s="148">
        <f t="shared" si="21"/>
        <v>44331</v>
      </c>
      <c r="U130" s="187">
        <f t="shared" si="18"/>
        <v>1.5857142857142887E-4</v>
      </c>
      <c r="V130" s="549">
        <f t="shared" si="32"/>
        <v>700</v>
      </c>
      <c r="W130" s="113">
        <f t="shared" si="22"/>
        <v>613.75</v>
      </c>
      <c r="X130" s="113">
        <f t="shared" si="23"/>
        <v>86.25</v>
      </c>
      <c r="Y130" s="549">
        <f t="shared" si="19"/>
        <v>1.8286767857142856</v>
      </c>
      <c r="Z130" s="186">
        <f t="shared" si="33"/>
        <v>1.2942246293800539</v>
      </c>
      <c r="AA130" s="113">
        <f t="shared" si="34"/>
        <v>1.2984121728583098</v>
      </c>
      <c r="AB130" s="433"/>
      <c r="AC130" s="433"/>
    </row>
    <row r="131" spans="2:29" x14ac:dyDescent="0.35">
      <c r="B131" s="116">
        <v>42592</v>
      </c>
      <c r="C131" s="49">
        <v>3.3239999999999998</v>
      </c>
      <c r="D131" s="350">
        <v>3.0680000000000001</v>
      </c>
      <c r="E131" s="349">
        <v>2.8180000000000001</v>
      </c>
      <c r="F131" s="246">
        <f t="shared" si="24"/>
        <v>44874</v>
      </c>
      <c r="G131" s="246">
        <f t="shared" si="25"/>
        <v>44344</v>
      </c>
      <c r="H131" s="113">
        <f t="shared" si="26"/>
        <v>4.8301886792452792E-4</v>
      </c>
      <c r="I131" s="148">
        <f t="shared" si="20"/>
        <v>44418.25</v>
      </c>
      <c r="J131" s="550">
        <f t="shared" si="27"/>
        <v>530</v>
      </c>
      <c r="K131" s="187">
        <f t="shared" si="28"/>
        <v>455.75</v>
      </c>
      <c r="L131" s="187">
        <f t="shared" si="29"/>
        <v>74.25</v>
      </c>
      <c r="M131" s="549">
        <f t="shared" si="30"/>
        <v>3.1038641509433962</v>
      </c>
      <c r="N131" s="551"/>
      <c r="P131" s="187">
        <v>1.8759999999999999</v>
      </c>
      <c r="Q131" s="113">
        <v>1.778</v>
      </c>
      <c r="R131" s="198">
        <v>1.7589999999999999</v>
      </c>
      <c r="S131" s="148">
        <f t="shared" si="31"/>
        <v>45031</v>
      </c>
      <c r="T131" s="148">
        <f t="shared" si="21"/>
        <v>44331</v>
      </c>
      <c r="U131" s="187">
        <f t="shared" si="18"/>
        <v>1.399999999999998E-4</v>
      </c>
      <c r="V131" s="549">
        <f t="shared" si="32"/>
        <v>700</v>
      </c>
      <c r="W131" s="113">
        <f t="shared" si="22"/>
        <v>612.75</v>
      </c>
      <c r="X131" s="113">
        <f t="shared" si="23"/>
        <v>87.25</v>
      </c>
      <c r="Y131" s="549">
        <f t="shared" si="19"/>
        <v>1.7902150000000001</v>
      </c>
      <c r="Z131" s="186">
        <f t="shared" si="33"/>
        <v>1.3136491509433961</v>
      </c>
      <c r="AA131" s="113">
        <f t="shared" si="34"/>
        <v>1.3179633361728227</v>
      </c>
      <c r="AB131" s="433"/>
      <c r="AC131" s="433"/>
    </row>
    <row r="132" spans="2:29" x14ac:dyDescent="0.35">
      <c r="B132" s="116">
        <v>42593</v>
      </c>
      <c r="C132" s="49">
        <v>3.323</v>
      </c>
      <c r="D132" s="350">
        <v>3.0760000000000001</v>
      </c>
      <c r="E132" s="349">
        <v>2.831</v>
      </c>
      <c r="F132" s="246">
        <f t="shared" si="24"/>
        <v>44874</v>
      </c>
      <c r="G132" s="246">
        <f t="shared" si="25"/>
        <v>44344</v>
      </c>
      <c r="H132" s="113">
        <f t="shared" si="26"/>
        <v>4.6603773584905637E-4</v>
      </c>
      <c r="I132" s="148">
        <f t="shared" si="20"/>
        <v>44419.25</v>
      </c>
      <c r="J132" s="550">
        <f t="shared" si="27"/>
        <v>530</v>
      </c>
      <c r="K132" s="187">
        <f t="shared" si="28"/>
        <v>454.75</v>
      </c>
      <c r="L132" s="187">
        <f t="shared" si="29"/>
        <v>75.25</v>
      </c>
      <c r="M132" s="549">
        <f t="shared" si="30"/>
        <v>3.1110693396226416</v>
      </c>
      <c r="N132" s="551"/>
      <c r="P132" s="187">
        <v>1.8639999999999999</v>
      </c>
      <c r="Q132" s="113">
        <v>1.7770000000000001</v>
      </c>
      <c r="R132" s="198">
        <v>1.776</v>
      </c>
      <c r="S132" s="148">
        <f t="shared" si="31"/>
        <v>45031</v>
      </c>
      <c r="T132" s="148">
        <f t="shared" si="21"/>
        <v>44331</v>
      </c>
      <c r="U132" s="187">
        <f t="shared" si="18"/>
        <v>1.2428571428571393E-4</v>
      </c>
      <c r="V132" s="549">
        <f t="shared" si="32"/>
        <v>700</v>
      </c>
      <c r="W132" s="113">
        <f t="shared" si="22"/>
        <v>611.75</v>
      </c>
      <c r="X132" s="113">
        <f t="shared" si="23"/>
        <v>88.25</v>
      </c>
      <c r="Y132" s="549">
        <f t="shared" si="19"/>
        <v>1.7879682142857143</v>
      </c>
      <c r="Z132" s="186">
        <f t="shared" si="33"/>
        <v>1.3231011253369274</v>
      </c>
      <c r="AA132" s="113">
        <f t="shared" si="34"/>
        <v>1.3274776168065827</v>
      </c>
      <c r="AB132" s="433"/>
      <c r="AC132" s="433"/>
    </row>
    <row r="133" spans="2:29" x14ac:dyDescent="0.35">
      <c r="B133" s="116">
        <v>42594</v>
      </c>
      <c r="C133" s="49">
        <v>3.327</v>
      </c>
      <c r="D133" s="350">
        <v>3.0760000000000001</v>
      </c>
      <c r="E133" s="349">
        <v>2.823</v>
      </c>
      <c r="F133" s="246">
        <f t="shared" si="24"/>
        <v>44874</v>
      </c>
      <c r="G133" s="246">
        <f t="shared" si="25"/>
        <v>44344</v>
      </c>
      <c r="H133" s="113">
        <f t="shared" si="26"/>
        <v>4.7358490566037713E-4</v>
      </c>
      <c r="I133" s="148">
        <f t="shared" si="20"/>
        <v>44420.25</v>
      </c>
      <c r="J133" s="550">
        <f t="shared" si="27"/>
        <v>530</v>
      </c>
      <c r="K133" s="187">
        <f t="shared" si="28"/>
        <v>453.75</v>
      </c>
      <c r="L133" s="187">
        <f t="shared" si="29"/>
        <v>76.25</v>
      </c>
      <c r="M133" s="549">
        <f t="shared" si="30"/>
        <v>3.1121108490566041</v>
      </c>
      <c r="N133" s="551"/>
      <c r="P133" s="187">
        <v>1.875</v>
      </c>
      <c r="Q133" s="113">
        <v>1.78</v>
      </c>
      <c r="R133" s="198">
        <v>1.772</v>
      </c>
      <c r="S133" s="148">
        <f t="shared" si="31"/>
        <v>45031</v>
      </c>
      <c r="T133" s="148">
        <f t="shared" si="21"/>
        <v>44331</v>
      </c>
      <c r="U133" s="187">
        <f t="shared" si="18"/>
        <v>1.3571428571428567E-4</v>
      </c>
      <c r="V133" s="549">
        <f t="shared" si="32"/>
        <v>700</v>
      </c>
      <c r="W133" s="113">
        <f t="shared" si="22"/>
        <v>610.75</v>
      </c>
      <c r="X133" s="113">
        <f t="shared" si="23"/>
        <v>89.25</v>
      </c>
      <c r="Y133" s="549">
        <f t="shared" si="19"/>
        <v>1.7921125</v>
      </c>
      <c r="Z133" s="186">
        <f t="shared" si="33"/>
        <v>1.3199983490566041</v>
      </c>
      <c r="AA133" s="113">
        <f t="shared" si="34"/>
        <v>1.3243543381603828</v>
      </c>
      <c r="AB133" s="433"/>
      <c r="AC133" s="433"/>
    </row>
    <row r="134" spans="2:29" x14ac:dyDescent="0.35">
      <c r="B134" s="116">
        <v>42597</v>
      </c>
      <c r="C134" s="49">
        <v>3.3010000000000002</v>
      </c>
      <c r="D134" s="350">
        <v>3.056</v>
      </c>
      <c r="E134" s="349">
        <v>2.8040000000000003</v>
      </c>
      <c r="F134" s="246">
        <f t="shared" si="24"/>
        <v>44874</v>
      </c>
      <c r="G134" s="246">
        <f t="shared" si="25"/>
        <v>44344</v>
      </c>
      <c r="H134" s="113">
        <f t="shared" si="26"/>
        <v>4.6226415094339644E-4</v>
      </c>
      <c r="I134" s="148">
        <f t="shared" si="20"/>
        <v>44423.25</v>
      </c>
      <c r="J134" s="550">
        <f t="shared" si="27"/>
        <v>530</v>
      </c>
      <c r="K134" s="187">
        <f t="shared" si="28"/>
        <v>450.75</v>
      </c>
      <c r="L134" s="187">
        <f t="shared" si="29"/>
        <v>79.25</v>
      </c>
      <c r="M134" s="549">
        <f t="shared" si="30"/>
        <v>3.0926344339622642</v>
      </c>
      <c r="N134" s="551"/>
      <c r="P134" s="187">
        <v>1.8620000000000001</v>
      </c>
      <c r="Q134" s="113">
        <v>1.7669999999999999</v>
      </c>
      <c r="R134" s="198">
        <v>1.76</v>
      </c>
      <c r="S134" s="148">
        <f t="shared" si="31"/>
        <v>45031</v>
      </c>
      <c r="T134" s="148">
        <f t="shared" si="21"/>
        <v>44331</v>
      </c>
      <c r="U134" s="187">
        <f t="shared" ref="U134:U197" si="35">IF(P134="","",(Q134-P134)/($Q$14-$P$14))</f>
        <v>1.3571428571428599E-4</v>
      </c>
      <c r="V134" s="549">
        <f t="shared" si="32"/>
        <v>700</v>
      </c>
      <c r="W134" s="113">
        <f t="shared" si="22"/>
        <v>607.75</v>
      </c>
      <c r="X134" s="113">
        <f t="shared" si="23"/>
        <v>92.25</v>
      </c>
      <c r="Y134" s="549">
        <f t="shared" ref="Y134:Y197" si="36">IF(P134="","",P134-(W134*U134))</f>
        <v>1.7795196428571427</v>
      </c>
      <c r="Z134" s="186">
        <f t="shared" si="33"/>
        <v>1.3131147911051215</v>
      </c>
      <c r="AA134" s="113">
        <f t="shared" si="34"/>
        <v>1.3174254672416952</v>
      </c>
      <c r="AB134" s="433"/>
      <c r="AC134" s="433"/>
    </row>
    <row r="135" spans="2:29" x14ac:dyDescent="0.35">
      <c r="B135" s="116">
        <v>42598</v>
      </c>
      <c r="C135" s="49">
        <v>3.3</v>
      </c>
      <c r="D135" s="350">
        <v>3.052</v>
      </c>
      <c r="E135" s="349">
        <v>2.806</v>
      </c>
      <c r="F135" s="246">
        <f t="shared" si="24"/>
        <v>44874</v>
      </c>
      <c r="G135" s="246">
        <f t="shared" si="25"/>
        <v>44344</v>
      </c>
      <c r="H135" s="113">
        <f t="shared" si="26"/>
        <v>4.6792452830188638E-4</v>
      </c>
      <c r="I135" s="148">
        <f t="shared" si="20"/>
        <v>44424.25</v>
      </c>
      <c r="J135" s="550">
        <f t="shared" si="27"/>
        <v>530</v>
      </c>
      <c r="K135" s="187">
        <f t="shared" si="28"/>
        <v>449.75</v>
      </c>
      <c r="L135" s="187">
        <f t="shared" si="29"/>
        <v>80.25</v>
      </c>
      <c r="M135" s="549">
        <f t="shared" si="30"/>
        <v>3.0895509433962265</v>
      </c>
      <c r="N135" s="551"/>
      <c r="P135" s="187">
        <v>1.8740000000000001</v>
      </c>
      <c r="Q135" s="113">
        <v>1.778</v>
      </c>
      <c r="R135" s="198">
        <v>1.7730000000000001</v>
      </c>
      <c r="S135" s="148">
        <f t="shared" si="31"/>
        <v>45031</v>
      </c>
      <c r="T135" s="148">
        <f t="shared" si="21"/>
        <v>44331</v>
      </c>
      <c r="U135" s="187">
        <f t="shared" si="35"/>
        <v>1.3714285714285727E-4</v>
      </c>
      <c r="V135" s="549">
        <f t="shared" si="32"/>
        <v>700</v>
      </c>
      <c r="W135" s="113">
        <f t="shared" si="22"/>
        <v>606.75</v>
      </c>
      <c r="X135" s="113">
        <f t="shared" si="23"/>
        <v>93.25</v>
      </c>
      <c r="Y135" s="549">
        <f t="shared" si="36"/>
        <v>1.7907885714285714</v>
      </c>
      <c r="Z135" s="186">
        <f t="shared" si="33"/>
        <v>1.2987623719676551</v>
      </c>
      <c r="AA135" s="113">
        <f t="shared" si="34"/>
        <v>1.3029793312147708</v>
      </c>
      <c r="AB135" s="433"/>
      <c r="AC135" s="433"/>
    </row>
    <row r="136" spans="2:29" x14ac:dyDescent="0.35">
      <c r="B136" s="116">
        <v>42599</v>
      </c>
      <c r="C136" s="49">
        <v>3.3079999999999998</v>
      </c>
      <c r="D136" s="350">
        <v>3.0569999999999999</v>
      </c>
      <c r="E136" s="349">
        <v>2.8069999999999999</v>
      </c>
      <c r="F136" s="246">
        <f t="shared" si="24"/>
        <v>44874</v>
      </c>
      <c r="G136" s="246">
        <f t="shared" si="25"/>
        <v>44344</v>
      </c>
      <c r="H136" s="113">
        <f t="shared" si="26"/>
        <v>4.7358490566037713E-4</v>
      </c>
      <c r="I136" s="148">
        <f t="shared" si="20"/>
        <v>44425.25</v>
      </c>
      <c r="J136" s="550">
        <f t="shared" si="27"/>
        <v>530</v>
      </c>
      <c r="K136" s="187">
        <f t="shared" si="28"/>
        <v>448.75</v>
      </c>
      <c r="L136" s="187">
        <f t="shared" si="29"/>
        <v>81.25</v>
      </c>
      <c r="M136" s="549">
        <f t="shared" si="30"/>
        <v>3.0954787735849054</v>
      </c>
      <c r="N136" s="551"/>
      <c r="P136" s="187">
        <v>1.899</v>
      </c>
      <c r="Q136" s="113">
        <v>1.8</v>
      </c>
      <c r="R136" s="198">
        <v>1.788</v>
      </c>
      <c r="S136" s="148">
        <f t="shared" si="31"/>
        <v>45031</v>
      </c>
      <c r="T136" s="148">
        <f t="shared" si="21"/>
        <v>44331</v>
      </c>
      <c r="U136" s="187">
        <f t="shared" si="35"/>
        <v>1.414285714285714E-4</v>
      </c>
      <c r="V136" s="549">
        <f t="shared" si="32"/>
        <v>700</v>
      </c>
      <c r="W136" s="113">
        <f t="shared" si="22"/>
        <v>605.75</v>
      </c>
      <c r="X136" s="113">
        <f t="shared" si="23"/>
        <v>94.25</v>
      </c>
      <c r="Y136" s="549">
        <f t="shared" si="36"/>
        <v>1.8133296428571428</v>
      </c>
      <c r="Z136" s="186">
        <f t="shared" si="33"/>
        <v>1.2821491307277626</v>
      </c>
      <c r="AA136" s="113">
        <f t="shared" si="34"/>
        <v>1.2862588967113453</v>
      </c>
      <c r="AB136" s="433"/>
      <c r="AC136" s="433"/>
    </row>
    <row r="137" spans="2:29" x14ac:dyDescent="0.35">
      <c r="B137" s="116">
        <v>42600</v>
      </c>
      <c r="C137" s="49">
        <v>3.2989999999999999</v>
      </c>
      <c r="D137" s="350">
        <v>3.048</v>
      </c>
      <c r="E137" s="349">
        <v>2.7949999999999999</v>
      </c>
      <c r="F137" s="246">
        <f t="shared" si="24"/>
        <v>44874</v>
      </c>
      <c r="G137" s="246">
        <f t="shared" si="25"/>
        <v>44344</v>
      </c>
      <c r="H137" s="113">
        <f t="shared" si="26"/>
        <v>4.7358490566037713E-4</v>
      </c>
      <c r="I137" s="148">
        <f t="shared" si="20"/>
        <v>44426.25</v>
      </c>
      <c r="J137" s="550">
        <f t="shared" si="27"/>
        <v>530</v>
      </c>
      <c r="K137" s="187">
        <f t="shared" si="28"/>
        <v>447.75</v>
      </c>
      <c r="L137" s="187">
        <f t="shared" si="29"/>
        <v>82.25</v>
      </c>
      <c r="M137" s="549">
        <f t="shared" si="30"/>
        <v>3.0869523584905663</v>
      </c>
      <c r="N137" s="551"/>
      <c r="P137" s="187">
        <v>1.8959999999999999</v>
      </c>
      <c r="Q137" s="113">
        <v>1.7829999999999999</v>
      </c>
      <c r="R137" s="198">
        <v>1.772</v>
      </c>
      <c r="S137" s="148">
        <f t="shared" si="31"/>
        <v>45031</v>
      </c>
      <c r="T137" s="148">
        <f t="shared" si="21"/>
        <v>44331</v>
      </c>
      <c r="U137" s="187">
        <f t="shared" si="35"/>
        <v>1.6142857142857143E-4</v>
      </c>
      <c r="V137" s="549">
        <f t="shared" si="32"/>
        <v>700</v>
      </c>
      <c r="W137" s="113">
        <f t="shared" si="22"/>
        <v>604.75</v>
      </c>
      <c r="X137" s="113">
        <f t="shared" si="23"/>
        <v>95.25</v>
      </c>
      <c r="Y137" s="549">
        <f t="shared" si="36"/>
        <v>1.7983760714285713</v>
      </c>
      <c r="Z137" s="186">
        <f t="shared" si="33"/>
        <v>1.288576287061995</v>
      </c>
      <c r="AA137" s="113">
        <f t="shared" si="34"/>
        <v>1.2927273591809341</v>
      </c>
      <c r="AB137" s="433"/>
      <c r="AC137" s="433"/>
    </row>
    <row r="138" spans="2:29" x14ac:dyDescent="0.35">
      <c r="B138" s="116">
        <v>42601</v>
      </c>
      <c r="C138" s="49">
        <v>3.3260000000000001</v>
      </c>
      <c r="D138" s="350">
        <v>3.073</v>
      </c>
      <c r="E138" s="349">
        <v>2.8209999999999997</v>
      </c>
      <c r="F138" s="246">
        <f t="shared" si="24"/>
        <v>44874</v>
      </c>
      <c r="G138" s="246">
        <f t="shared" si="25"/>
        <v>44344</v>
      </c>
      <c r="H138" s="113">
        <f t="shared" si="26"/>
        <v>4.7735849056603793E-4</v>
      </c>
      <c r="I138" s="148">
        <f t="shared" si="20"/>
        <v>44427.25</v>
      </c>
      <c r="J138" s="550">
        <f t="shared" si="27"/>
        <v>530</v>
      </c>
      <c r="K138" s="187">
        <f t="shared" si="28"/>
        <v>446.75</v>
      </c>
      <c r="L138" s="187">
        <f t="shared" si="29"/>
        <v>83.25</v>
      </c>
      <c r="M138" s="549">
        <f t="shared" si="30"/>
        <v>3.1127400943396228</v>
      </c>
      <c r="N138" s="551"/>
      <c r="P138" s="187">
        <v>1.9319999999999999</v>
      </c>
      <c r="Q138" s="113">
        <v>1.8010000000000002</v>
      </c>
      <c r="R138" s="198">
        <v>1.7869999999999999</v>
      </c>
      <c r="S138" s="148">
        <f t="shared" si="31"/>
        <v>45031</v>
      </c>
      <c r="T138" s="148">
        <f t="shared" si="21"/>
        <v>44331</v>
      </c>
      <c r="U138" s="187">
        <f t="shared" si="35"/>
        <v>1.8714285714285683E-4</v>
      </c>
      <c r="V138" s="549">
        <f t="shared" si="32"/>
        <v>700</v>
      </c>
      <c r="W138" s="113">
        <f t="shared" si="22"/>
        <v>603.75</v>
      </c>
      <c r="X138" s="113">
        <f t="shared" si="23"/>
        <v>96.25</v>
      </c>
      <c r="Y138" s="549">
        <f t="shared" si="36"/>
        <v>1.8190125000000001</v>
      </c>
      <c r="Z138" s="186">
        <f t="shared" si="33"/>
        <v>1.2937275943396227</v>
      </c>
      <c r="AA138" s="113">
        <f t="shared" si="34"/>
        <v>1.2979119220605018</v>
      </c>
      <c r="AB138" s="433"/>
      <c r="AC138" s="433"/>
    </row>
    <row r="139" spans="2:29" x14ac:dyDescent="0.35">
      <c r="B139" s="116">
        <v>42604</v>
      </c>
      <c r="C139" s="49">
        <v>3.3740000000000001</v>
      </c>
      <c r="D139" s="350">
        <v>3.1150000000000002</v>
      </c>
      <c r="E139" s="349">
        <v>2.8580000000000001</v>
      </c>
      <c r="F139" s="246">
        <f t="shared" si="24"/>
        <v>44874</v>
      </c>
      <c r="G139" s="246">
        <f t="shared" si="25"/>
        <v>44344</v>
      </c>
      <c r="H139" s="113">
        <f t="shared" si="26"/>
        <v>4.8867924528301872E-4</v>
      </c>
      <c r="I139" s="148">
        <f t="shared" si="20"/>
        <v>44430.25</v>
      </c>
      <c r="J139" s="550">
        <f t="shared" si="27"/>
        <v>530</v>
      </c>
      <c r="K139" s="187">
        <f t="shared" si="28"/>
        <v>443.75</v>
      </c>
      <c r="L139" s="187">
        <f t="shared" si="29"/>
        <v>86.25</v>
      </c>
      <c r="M139" s="549">
        <f t="shared" si="30"/>
        <v>3.1571485849056606</v>
      </c>
      <c r="N139" s="551"/>
      <c r="P139" s="187">
        <v>1.994</v>
      </c>
      <c r="Q139" s="113">
        <v>1.839</v>
      </c>
      <c r="R139" s="198">
        <v>1.825</v>
      </c>
      <c r="S139" s="148">
        <f t="shared" si="31"/>
        <v>45031</v>
      </c>
      <c r="T139" s="148">
        <f t="shared" si="21"/>
        <v>44331</v>
      </c>
      <c r="U139" s="187">
        <f t="shared" si="35"/>
        <v>2.2142857142857148E-4</v>
      </c>
      <c r="V139" s="549">
        <f t="shared" si="32"/>
        <v>700</v>
      </c>
      <c r="W139" s="113">
        <f t="shared" si="22"/>
        <v>600.75</v>
      </c>
      <c r="X139" s="113">
        <f t="shared" si="23"/>
        <v>99.25</v>
      </c>
      <c r="Y139" s="549">
        <f t="shared" si="36"/>
        <v>1.8609767857142856</v>
      </c>
      <c r="Z139" s="186">
        <f t="shared" si="33"/>
        <v>1.296171799191375</v>
      </c>
      <c r="AA139" s="113">
        <f t="shared" si="34"/>
        <v>1.3003719525239266</v>
      </c>
      <c r="AB139" s="433"/>
      <c r="AC139" s="433"/>
    </row>
    <row r="140" spans="2:29" x14ac:dyDescent="0.35">
      <c r="B140" s="116">
        <v>42605</v>
      </c>
      <c r="C140" s="49">
        <v>3.343</v>
      </c>
      <c r="D140" s="350">
        <v>3.0870000000000002</v>
      </c>
      <c r="E140" s="349">
        <v>2.8369999999999997</v>
      </c>
      <c r="F140" s="246">
        <f t="shared" si="24"/>
        <v>44874</v>
      </c>
      <c r="G140" s="246">
        <f t="shared" si="25"/>
        <v>44344</v>
      </c>
      <c r="H140" s="113">
        <f t="shared" si="26"/>
        <v>4.8301886792452792E-4</v>
      </c>
      <c r="I140" s="148">
        <f t="shared" si="20"/>
        <v>44431.25</v>
      </c>
      <c r="J140" s="550">
        <f t="shared" si="27"/>
        <v>530</v>
      </c>
      <c r="K140" s="187">
        <f t="shared" si="28"/>
        <v>442.75</v>
      </c>
      <c r="L140" s="187">
        <f t="shared" si="29"/>
        <v>87.25</v>
      </c>
      <c r="M140" s="549">
        <f t="shared" si="30"/>
        <v>3.1291433962264152</v>
      </c>
      <c r="N140" s="551"/>
      <c r="P140" s="187">
        <v>1.9630000000000001</v>
      </c>
      <c r="Q140" s="113">
        <v>1.8029999999999999</v>
      </c>
      <c r="R140" s="198">
        <v>1.796</v>
      </c>
      <c r="S140" s="148">
        <f t="shared" si="31"/>
        <v>45031</v>
      </c>
      <c r="T140" s="148">
        <f t="shared" si="21"/>
        <v>44331</v>
      </c>
      <c r="U140" s="187">
        <f t="shared" si="35"/>
        <v>2.2857142857142878E-4</v>
      </c>
      <c r="V140" s="549">
        <f t="shared" si="32"/>
        <v>700</v>
      </c>
      <c r="W140" s="113">
        <f t="shared" si="22"/>
        <v>599.75</v>
      </c>
      <c r="X140" s="113">
        <f t="shared" si="23"/>
        <v>100.25</v>
      </c>
      <c r="Y140" s="549">
        <f t="shared" si="36"/>
        <v>1.8259142857142856</v>
      </c>
      <c r="Z140" s="186">
        <f t="shared" si="33"/>
        <v>1.3032291105121296</v>
      </c>
      <c r="AA140" s="113">
        <f t="shared" si="34"/>
        <v>1.3074751257983408</v>
      </c>
      <c r="AB140" s="433"/>
      <c r="AC140" s="433"/>
    </row>
    <row r="141" spans="2:29" x14ac:dyDescent="0.35">
      <c r="B141" s="116">
        <v>42606</v>
      </c>
      <c r="C141" s="49">
        <v>3.3279999999999998</v>
      </c>
      <c r="D141" s="350">
        <v>3.0720000000000001</v>
      </c>
      <c r="E141" s="349">
        <v>2.8289999999999997</v>
      </c>
      <c r="F141" s="246">
        <f t="shared" si="24"/>
        <v>44874</v>
      </c>
      <c r="G141" s="246">
        <f t="shared" si="25"/>
        <v>44344</v>
      </c>
      <c r="H141" s="113">
        <f t="shared" si="26"/>
        <v>4.8301886792452792E-4</v>
      </c>
      <c r="I141" s="148">
        <f t="shared" si="20"/>
        <v>44432.25</v>
      </c>
      <c r="J141" s="550">
        <f t="shared" si="27"/>
        <v>530</v>
      </c>
      <c r="K141" s="187">
        <f t="shared" si="28"/>
        <v>441.75</v>
      </c>
      <c r="L141" s="187">
        <f t="shared" si="29"/>
        <v>88.25</v>
      </c>
      <c r="M141" s="549">
        <f t="shared" si="30"/>
        <v>3.1146264150943397</v>
      </c>
      <c r="N141" s="551"/>
      <c r="P141" s="187">
        <v>1.9670000000000001</v>
      </c>
      <c r="Q141" s="113">
        <v>1.8069999999999999</v>
      </c>
      <c r="R141" s="198">
        <v>1.7949999999999999</v>
      </c>
      <c r="S141" s="148">
        <f t="shared" si="31"/>
        <v>45031</v>
      </c>
      <c r="T141" s="148">
        <f t="shared" si="21"/>
        <v>44331</v>
      </c>
      <c r="U141" s="187">
        <f t="shared" si="35"/>
        <v>2.2857142857142878E-4</v>
      </c>
      <c r="V141" s="549">
        <f t="shared" si="32"/>
        <v>700</v>
      </c>
      <c r="W141" s="113">
        <f t="shared" si="22"/>
        <v>598.75</v>
      </c>
      <c r="X141" s="113">
        <f t="shared" si="23"/>
        <v>101.25</v>
      </c>
      <c r="Y141" s="549">
        <f t="shared" si="36"/>
        <v>1.8301428571428571</v>
      </c>
      <c r="Z141" s="186">
        <f t="shared" si="33"/>
        <v>1.2844835579514826</v>
      </c>
      <c r="AA141" s="113">
        <f t="shared" si="34"/>
        <v>1.2886083029781004</v>
      </c>
      <c r="AB141" s="433"/>
      <c r="AC141" s="433"/>
    </row>
    <row r="142" spans="2:29" x14ac:dyDescent="0.35">
      <c r="B142" s="116">
        <v>42607</v>
      </c>
      <c r="C142" s="49">
        <v>3.3130000000000002</v>
      </c>
      <c r="D142" s="350">
        <v>3.0550000000000002</v>
      </c>
      <c r="E142" s="349">
        <v>2.8120000000000003</v>
      </c>
      <c r="F142" s="246">
        <f t="shared" si="24"/>
        <v>44874</v>
      </c>
      <c r="G142" s="246">
        <f t="shared" si="25"/>
        <v>44344</v>
      </c>
      <c r="H142" s="113">
        <f t="shared" si="26"/>
        <v>4.8679245283018871E-4</v>
      </c>
      <c r="I142" s="148">
        <f t="shared" si="20"/>
        <v>44433.25</v>
      </c>
      <c r="J142" s="550">
        <f t="shared" si="27"/>
        <v>530</v>
      </c>
      <c r="K142" s="187">
        <f t="shared" si="28"/>
        <v>440.75</v>
      </c>
      <c r="L142" s="187">
        <f t="shared" si="29"/>
        <v>89.25</v>
      </c>
      <c r="M142" s="549">
        <f t="shared" si="30"/>
        <v>3.0984462264150947</v>
      </c>
      <c r="N142" s="551"/>
      <c r="P142" s="187">
        <v>1.9689999999999999</v>
      </c>
      <c r="Q142" s="113">
        <v>1.8239999999999998</v>
      </c>
      <c r="R142" s="198">
        <v>1.8090000000000002</v>
      </c>
      <c r="S142" s="148">
        <f t="shared" si="31"/>
        <v>45031</v>
      </c>
      <c r="T142" s="148">
        <f t="shared" si="21"/>
        <v>44331</v>
      </c>
      <c r="U142" s="187">
        <f t="shared" si="35"/>
        <v>2.0714285714285716E-4</v>
      </c>
      <c r="V142" s="549">
        <f t="shared" si="32"/>
        <v>700</v>
      </c>
      <c r="W142" s="113">
        <f t="shared" si="22"/>
        <v>597.75</v>
      </c>
      <c r="X142" s="113">
        <f t="shared" si="23"/>
        <v>102.25</v>
      </c>
      <c r="Y142" s="549">
        <f t="shared" si="36"/>
        <v>1.8451803571428571</v>
      </c>
      <c r="Z142" s="186">
        <f t="shared" si="33"/>
        <v>1.2532658692722376</v>
      </c>
      <c r="AA142" s="113">
        <f t="shared" si="34"/>
        <v>1.257192557619935</v>
      </c>
      <c r="AB142" s="433"/>
      <c r="AC142" s="433"/>
    </row>
    <row r="143" spans="2:29" x14ac:dyDescent="0.35">
      <c r="B143" s="116">
        <v>42608</v>
      </c>
      <c r="C143" s="49">
        <v>3.3109999999999999</v>
      </c>
      <c r="D143" s="350">
        <v>3.0550000000000002</v>
      </c>
      <c r="E143" s="349">
        <v>2.8140000000000001</v>
      </c>
      <c r="F143" s="246">
        <f t="shared" si="24"/>
        <v>44874</v>
      </c>
      <c r="G143" s="246">
        <f t="shared" si="25"/>
        <v>44344</v>
      </c>
      <c r="H143" s="113">
        <f t="shared" si="26"/>
        <v>4.8301886792452792E-4</v>
      </c>
      <c r="I143" s="148">
        <f t="shared" ref="I143:I206" si="37">B143+365.25*5</f>
        <v>44434.25</v>
      </c>
      <c r="J143" s="550">
        <f t="shared" si="27"/>
        <v>530</v>
      </c>
      <c r="K143" s="187">
        <f t="shared" si="28"/>
        <v>439.75</v>
      </c>
      <c r="L143" s="187">
        <f t="shared" si="29"/>
        <v>90.25</v>
      </c>
      <c r="M143" s="549">
        <f t="shared" si="30"/>
        <v>3.0985924528301889</v>
      </c>
      <c r="N143" s="551"/>
      <c r="P143" s="187">
        <v>1.9769999999999999</v>
      </c>
      <c r="Q143" s="113">
        <v>1.841</v>
      </c>
      <c r="R143" s="198">
        <v>1.8239999999999998</v>
      </c>
      <c r="S143" s="148">
        <f t="shared" si="31"/>
        <v>45031</v>
      </c>
      <c r="T143" s="148">
        <f t="shared" ref="T143:T206" si="38">IF($I143&gt;$P$14,$P$14,IF($I143&gt;$Q$14,$Q$14,$R$14))</f>
        <v>44331</v>
      </c>
      <c r="U143" s="187">
        <f t="shared" si="35"/>
        <v>1.9428571428571414E-4</v>
      </c>
      <c r="V143" s="549">
        <f t="shared" si="32"/>
        <v>700</v>
      </c>
      <c r="W143" s="113">
        <f t="shared" ref="W143:W206" si="39">S143-I143</f>
        <v>596.75</v>
      </c>
      <c r="X143" s="113">
        <f t="shared" ref="X143:X206" si="40">I143-T143</f>
        <v>103.25</v>
      </c>
      <c r="Y143" s="549">
        <f t="shared" si="36"/>
        <v>1.8610599999999999</v>
      </c>
      <c r="Z143" s="186">
        <f t="shared" si="33"/>
        <v>1.237532452830189</v>
      </c>
      <c r="AA143" s="113">
        <f t="shared" si="34"/>
        <v>1.2413611692597248</v>
      </c>
      <c r="AB143" s="433"/>
      <c r="AC143" s="433"/>
    </row>
    <row r="144" spans="2:29" x14ac:dyDescent="0.35">
      <c r="B144" s="116">
        <v>42611</v>
      </c>
      <c r="C144" s="49">
        <v>3.3239999999999998</v>
      </c>
      <c r="D144" s="350">
        <v>3.0670000000000002</v>
      </c>
      <c r="E144" s="349">
        <v>2.82</v>
      </c>
      <c r="F144" s="246">
        <f t="shared" ref="F144:F207" si="41">IF($I144&lt;$D$14,$D$14,$C$14)</f>
        <v>44874</v>
      </c>
      <c r="G144" s="246">
        <f t="shared" ref="G144:G207" si="42">IF($I144&gt;$C$14,$C$14,IF($I144&gt;$D$14,$D$14,$E$14))</f>
        <v>44344</v>
      </c>
      <c r="H144" s="113">
        <f t="shared" ref="H144:H207" si="43">IF(C144="","",(D144-C144)/($D$14-$C$14))</f>
        <v>4.8490566037735788E-4</v>
      </c>
      <c r="I144" s="148">
        <f t="shared" si="37"/>
        <v>44437.25</v>
      </c>
      <c r="J144" s="550">
        <f t="shared" ref="J144:J207" si="44">C$14-D$14</f>
        <v>530</v>
      </c>
      <c r="K144" s="187">
        <f t="shared" ref="K144:K207" si="45">C$14-I144</f>
        <v>436.75</v>
      </c>
      <c r="L144" s="187">
        <f t="shared" ref="L144:L207" si="46">I144-D$14</f>
        <v>93.25</v>
      </c>
      <c r="M144" s="549">
        <f t="shared" ref="M144:M207" si="47">IF(C144="","",C144-(K144*H144))</f>
        <v>3.1122174528301887</v>
      </c>
      <c r="N144" s="551"/>
      <c r="P144" s="187">
        <v>1.9889999999999999</v>
      </c>
      <c r="Q144" s="113">
        <v>1.857</v>
      </c>
      <c r="R144" s="198">
        <v>1.8420000000000001</v>
      </c>
      <c r="S144" s="148">
        <f t="shared" ref="S144:S207" si="48">IF($I144&lt;$R$14,$R$14,IF($I144&lt;$Q$14,$Q$14,$P$14))</f>
        <v>45031</v>
      </c>
      <c r="T144" s="148">
        <f t="shared" si="38"/>
        <v>44331</v>
      </c>
      <c r="U144" s="187">
        <f t="shared" si="35"/>
        <v>1.8857142857142843E-4</v>
      </c>
      <c r="V144" s="549">
        <f t="shared" ref="V144:V207" si="49">S144-T144</f>
        <v>700</v>
      </c>
      <c r="W144" s="113">
        <f t="shared" si="39"/>
        <v>593.75</v>
      </c>
      <c r="X144" s="113">
        <f t="shared" si="40"/>
        <v>106.25</v>
      </c>
      <c r="Y144" s="549">
        <f t="shared" si="36"/>
        <v>1.8770357142857144</v>
      </c>
      <c r="Z144" s="186">
        <f t="shared" ref="Z144:Z207" si="50">IFERROR(M144-Y144,"")</f>
        <v>1.2351817385444743</v>
      </c>
      <c r="AA144" s="113">
        <f t="shared" ref="AA144:AA207" si="51">IF(Z144="","",((1+Z144/200)^2-1)*100)</f>
        <v>1.2389959233625625</v>
      </c>
      <c r="AB144" s="433"/>
      <c r="AC144" s="433"/>
    </row>
    <row r="145" spans="2:29" x14ac:dyDescent="0.35">
      <c r="B145" s="116">
        <v>42612</v>
      </c>
      <c r="C145" s="49">
        <v>3.3090000000000002</v>
      </c>
      <c r="D145" s="350">
        <v>3.0569999999999999</v>
      </c>
      <c r="E145" s="349">
        <v>2.8159999999999998</v>
      </c>
      <c r="F145" s="246">
        <f t="shared" si="41"/>
        <v>44874</v>
      </c>
      <c r="G145" s="246">
        <f t="shared" si="42"/>
        <v>44344</v>
      </c>
      <c r="H145" s="113">
        <f t="shared" si="43"/>
        <v>4.7547169811320796E-4</v>
      </c>
      <c r="I145" s="148">
        <f t="shared" si="37"/>
        <v>44438.25</v>
      </c>
      <c r="J145" s="550">
        <f t="shared" si="44"/>
        <v>530</v>
      </c>
      <c r="K145" s="187">
        <f t="shared" si="45"/>
        <v>435.75</v>
      </c>
      <c r="L145" s="187">
        <f t="shared" si="46"/>
        <v>94.25</v>
      </c>
      <c r="M145" s="549">
        <f t="shared" si="47"/>
        <v>3.1018132075471696</v>
      </c>
      <c r="N145" s="551"/>
      <c r="P145" s="187">
        <v>1.97</v>
      </c>
      <c r="Q145" s="113">
        <v>1.851</v>
      </c>
      <c r="R145" s="198">
        <v>1.835</v>
      </c>
      <c r="S145" s="148">
        <f t="shared" si="48"/>
        <v>45031</v>
      </c>
      <c r="T145" s="148">
        <f t="shared" si="38"/>
        <v>44331</v>
      </c>
      <c r="U145" s="187">
        <f t="shared" si="35"/>
        <v>1.6999999999999999E-4</v>
      </c>
      <c r="V145" s="549">
        <f t="shared" si="49"/>
        <v>700</v>
      </c>
      <c r="W145" s="113">
        <f t="shared" si="39"/>
        <v>592.75</v>
      </c>
      <c r="X145" s="113">
        <f t="shared" si="40"/>
        <v>107.25</v>
      </c>
      <c r="Y145" s="549">
        <f t="shared" si="36"/>
        <v>1.8692325000000001</v>
      </c>
      <c r="Z145" s="186">
        <f t="shared" si="50"/>
        <v>1.2325807075471695</v>
      </c>
      <c r="AA145" s="113">
        <f t="shared" si="51"/>
        <v>1.2363788455487024</v>
      </c>
      <c r="AB145" s="433"/>
      <c r="AC145" s="433"/>
    </row>
    <row r="146" spans="2:29" x14ac:dyDescent="0.35">
      <c r="B146" s="116">
        <v>42613</v>
      </c>
      <c r="C146" s="49">
        <v>3.3159999999999998</v>
      </c>
      <c r="D146" s="350">
        <v>3.0640000000000001</v>
      </c>
      <c r="E146" s="349">
        <v>2.8279999999999998</v>
      </c>
      <c r="F146" s="246">
        <f t="shared" si="41"/>
        <v>44874</v>
      </c>
      <c r="G146" s="246">
        <f t="shared" si="42"/>
        <v>44344</v>
      </c>
      <c r="H146" s="113">
        <f t="shared" si="43"/>
        <v>4.7547169811320715E-4</v>
      </c>
      <c r="I146" s="148">
        <f t="shared" si="37"/>
        <v>44439.25</v>
      </c>
      <c r="J146" s="550">
        <f t="shared" si="44"/>
        <v>530</v>
      </c>
      <c r="K146" s="187">
        <f t="shared" si="45"/>
        <v>434.75</v>
      </c>
      <c r="L146" s="187">
        <f t="shared" si="46"/>
        <v>95.25</v>
      </c>
      <c r="M146" s="549">
        <f t="shared" si="47"/>
        <v>3.109288679245283</v>
      </c>
      <c r="N146" s="551"/>
      <c r="P146" s="187">
        <v>1.9630000000000001</v>
      </c>
      <c r="Q146" s="113">
        <v>1.843</v>
      </c>
      <c r="R146" s="198">
        <v>1.8279999999999998</v>
      </c>
      <c r="S146" s="148">
        <f t="shared" si="48"/>
        <v>45031</v>
      </c>
      <c r="T146" s="148">
        <f t="shared" si="38"/>
        <v>44331</v>
      </c>
      <c r="U146" s="187">
        <f t="shared" si="35"/>
        <v>1.7142857142857159E-4</v>
      </c>
      <c r="V146" s="549">
        <f t="shared" si="49"/>
        <v>700</v>
      </c>
      <c r="W146" s="113">
        <f t="shared" si="39"/>
        <v>591.75</v>
      </c>
      <c r="X146" s="113">
        <f t="shared" si="40"/>
        <v>108.25</v>
      </c>
      <c r="Y146" s="549">
        <f t="shared" si="36"/>
        <v>1.8615571428571429</v>
      </c>
      <c r="Z146" s="186">
        <f t="shared" si="50"/>
        <v>1.2477315363881401</v>
      </c>
      <c r="AA146" s="113">
        <f t="shared" si="51"/>
        <v>1.25162362135538</v>
      </c>
      <c r="AB146" s="433"/>
      <c r="AC146" s="433"/>
    </row>
    <row r="147" spans="2:29" x14ac:dyDescent="0.35">
      <c r="B147" s="116">
        <v>42614</v>
      </c>
      <c r="C147" s="49">
        <v>3.3290000000000002</v>
      </c>
      <c r="D147" s="350">
        <v>3.0760000000000001</v>
      </c>
      <c r="E147" s="349">
        <v>2.8380000000000001</v>
      </c>
      <c r="F147" s="246">
        <f t="shared" si="41"/>
        <v>44874</v>
      </c>
      <c r="G147" s="246">
        <f t="shared" si="42"/>
        <v>44344</v>
      </c>
      <c r="H147" s="113">
        <f t="shared" si="43"/>
        <v>4.7735849056603793E-4</v>
      </c>
      <c r="I147" s="148">
        <f t="shared" si="37"/>
        <v>44440.25</v>
      </c>
      <c r="J147" s="550">
        <f t="shared" si="44"/>
        <v>530</v>
      </c>
      <c r="K147" s="187">
        <f t="shared" si="45"/>
        <v>433.75</v>
      </c>
      <c r="L147" s="187">
        <f t="shared" si="46"/>
        <v>96.25</v>
      </c>
      <c r="M147" s="549">
        <f t="shared" si="47"/>
        <v>3.1219457547169811</v>
      </c>
      <c r="N147" s="551"/>
      <c r="P147" s="187">
        <v>1.9729999999999999</v>
      </c>
      <c r="Q147" s="113">
        <v>1.8540000000000001</v>
      </c>
      <c r="R147" s="198">
        <v>1.8380000000000001</v>
      </c>
      <c r="S147" s="148">
        <f t="shared" si="48"/>
        <v>45031</v>
      </c>
      <c r="T147" s="148">
        <f t="shared" si="38"/>
        <v>44331</v>
      </c>
      <c r="U147" s="187">
        <f t="shared" si="35"/>
        <v>1.6999999999999969E-4</v>
      </c>
      <c r="V147" s="549">
        <f t="shared" si="49"/>
        <v>700</v>
      </c>
      <c r="W147" s="113">
        <f t="shared" si="39"/>
        <v>590.75</v>
      </c>
      <c r="X147" s="113">
        <f t="shared" si="40"/>
        <v>109.25</v>
      </c>
      <c r="Y147" s="549">
        <f t="shared" si="36"/>
        <v>1.8725725</v>
      </c>
      <c r="Z147" s="186">
        <f t="shared" si="50"/>
        <v>1.2493732547169811</v>
      </c>
      <c r="AA147" s="113">
        <f t="shared" si="51"/>
        <v>1.2532755885409808</v>
      </c>
      <c r="AB147" s="433"/>
      <c r="AC147" s="433"/>
    </row>
    <row r="148" spans="2:29" x14ac:dyDescent="0.35">
      <c r="B148" s="116">
        <v>42615</v>
      </c>
      <c r="C148" s="49">
        <v>3.3319999999999999</v>
      </c>
      <c r="D148" s="350">
        <v>3.0790000000000002</v>
      </c>
      <c r="E148" s="349">
        <v>2.839</v>
      </c>
      <c r="F148" s="246">
        <f t="shared" si="41"/>
        <v>44874</v>
      </c>
      <c r="G148" s="246">
        <f t="shared" si="42"/>
        <v>44344</v>
      </c>
      <c r="H148" s="113">
        <f t="shared" si="43"/>
        <v>4.7735849056603711E-4</v>
      </c>
      <c r="I148" s="148">
        <f t="shared" si="37"/>
        <v>44441.25</v>
      </c>
      <c r="J148" s="550">
        <f t="shared" si="44"/>
        <v>530</v>
      </c>
      <c r="K148" s="187">
        <f t="shared" si="45"/>
        <v>432.75</v>
      </c>
      <c r="L148" s="187">
        <f t="shared" si="46"/>
        <v>97.25</v>
      </c>
      <c r="M148" s="549">
        <f t="shared" si="47"/>
        <v>3.1254231132075474</v>
      </c>
      <c r="N148" s="551"/>
      <c r="P148" s="187">
        <v>1.984</v>
      </c>
      <c r="Q148" s="113">
        <v>1.8639999999999999</v>
      </c>
      <c r="R148" s="198">
        <v>1.85</v>
      </c>
      <c r="S148" s="148">
        <f t="shared" si="48"/>
        <v>45031</v>
      </c>
      <c r="T148" s="148">
        <f t="shared" si="38"/>
        <v>44331</v>
      </c>
      <c r="U148" s="187">
        <f t="shared" si="35"/>
        <v>1.7142857142857159E-4</v>
      </c>
      <c r="V148" s="549">
        <f t="shared" si="49"/>
        <v>700</v>
      </c>
      <c r="W148" s="113">
        <f t="shared" si="39"/>
        <v>589.75</v>
      </c>
      <c r="X148" s="113">
        <f t="shared" si="40"/>
        <v>110.25</v>
      </c>
      <c r="Y148" s="549">
        <f t="shared" si="36"/>
        <v>1.8828999999999998</v>
      </c>
      <c r="Z148" s="186">
        <f t="shared" si="50"/>
        <v>1.2425231132075476</v>
      </c>
      <c r="AA148" s="113">
        <f t="shared" si="51"/>
        <v>1.2463827724247034</v>
      </c>
      <c r="AB148" s="433"/>
      <c r="AC148" s="433"/>
    </row>
    <row r="149" spans="2:29" x14ac:dyDescent="0.35">
      <c r="B149" s="116">
        <v>42618</v>
      </c>
      <c r="C149" s="49">
        <v>3.3570000000000002</v>
      </c>
      <c r="D149" s="350">
        <v>3.0990000000000002</v>
      </c>
      <c r="E149" s="349">
        <v>2.8529999999999998</v>
      </c>
      <c r="F149" s="246">
        <f t="shared" si="41"/>
        <v>44874</v>
      </c>
      <c r="G149" s="246">
        <f t="shared" si="42"/>
        <v>44344</v>
      </c>
      <c r="H149" s="113">
        <f t="shared" si="43"/>
        <v>4.8679245283018871E-4</v>
      </c>
      <c r="I149" s="148">
        <f t="shared" si="37"/>
        <v>44444.25</v>
      </c>
      <c r="J149" s="550">
        <f t="shared" si="44"/>
        <v>530</v>
      </c>
      <c r="K149" s="187">
        <f t="shared" si="45"/>
        <v>429.75</v>
      </c>
      <c r="L149" s="187">
        <f t="shared" si="46"/>
        <v>100.25</v>
      </c>
      <c r="M149" s="549">
        <f t="shared" si="47"/>
        <v>3.1478009433962266</v>
      </c>
      <c r="N149" s="551"/>
      <c r="P149" s="187">
        <v>2.012</v>
      </c>
      <c r="Q149" s="113">
        <v>1.889</v>
      </c>
      <c r="R149" s="198">
        <v>1.8679999999999999</v>
      </c>
      <c r="S149" s="148">
        <f t="shared" si="48"/>
        <v>45031</v>
      </c>
      <c r="T149" s="148">
        <f t="shared" si="38"/>
        <v>44331</v>
      </c>
      <c r="U149" s="187">
        <f t="shared" si="35"/>
        <v>1.7571428571428572E-4</v>
      </c>
      <c r="V149" s="549">
        <f t="shared" si="49"/>
        <v>700</v>
      </c>
      <c r="W149" s="113">
        <f t="shared" si="39"/>
        <v>586.75</v>
      </c>
      <c r="X149" s="113">
        <f t="shared" si="40"/>
        <v>113.25</v>
      </c>
      <c r="Y149" s="549">
        <f t="shared" si="36"/>
        <v>1.908899642857143</v>
      </c>
      <c r="Z149" s="186">
        <f t="shared" si="50"/>
        <v>1.2389013005390836</v>
      </c>
      <c r="AA149" s="113">
        <f t="shared" si="51"/>
        <v>1.2427384916202655</v>
      </c>
      <c r="AB149" s="433"/>
      <c r="AC149" s="433"/>
    </row>
    <row r="150" spans="2:29" x14ac:dyDescent="0.35">
      <c r="B150" s="116">
        <v>42619</v>
      </c>
      <c r="C150" s="49">
        <v>3.3660000000000001</v>
      </c>
      <c r="D150" s="350">
        <v>3.1030000000000002</v>
      </c>
      <c r="E150" s="349">
        <v>2.851</v>
      </c>
      <c r="F150" s="246">
        <f t="shared" si="41"/>
        <v>44874</v>
      </c>
      <c r="G150" s="246">
        <f t="shared" si="42"/>
        <v>44344</v>
      </c>
      <c r="H150" s="113">
        <f t="shared" si="43"/>
        <v>4.9622641509433944E-4</v>
      </c>
      <c r="I150" s="148">
        <f t="shared" si="37"/>
        <v>44445.25</v>
      </c>
      <c r="J150" s="550">
        <f t="shared" si="44"/>
        <v>530</v>
      </c>
      <c r="K150" s="187">
        <f t="shared" si="45"/>
        <v>428.75</v>
      </c>
      <c r="L150" s="187">
        <f t="shared" si="46"/>
        <v>101.25</v>
      </c>
      <c r="M150" s="549">
        <f t="shared" si="47"/>
        <v>3.153242924528302</v>
      </c>
      <c r="N150" s="551"/>
      <c r="P150" s="187">
        <v>2.0289999999999999</v>
      </c>
      <c r="Q150" s="113">
        <v>1.9060000000000001</v>
      </c>
      <c r="R150" s="198">
        <v>1.8780000000000001</v>
      </c>
      <c r="S150" s="148">
        <f t="shared" si="48"/>
        <v>45031</v>
      </c>
      <c r="T150" s="148">
        <f t="shared" si="38"/>
        <v>44331</v>
      </c>
      <c r="U150" s="187">
        <f t="shared" si="35"/>
        <v>1.7571428571428539E-4</v>
      </c>
      <c r="V150" s="549">
        <f t="shared" si="49"/>
        <v>700</v>
      </c>
      <c r="W150" s="113">
        <f t="shared" si="39"/>
        <v>585.75</v>
      </c>
      <c r="X150" s="113">
        <f t="shared" si="40"/>
        <v>114.25</v>
      </c>
      <c r="Y150" s="549">
        <f t="shared" si="36"/>
        <v>1.9260753571428573</v>
      </c>
      <c r="Z150" s="186">
        <f t="shared" si="50"/>
        <v>1.2271675673854447</v>
      </c>
      <c r="AA150" s="113">
        <f t="shared" si="51"/>
        <v>1.230932417981534</v>
      </c>
      <c r="AB150" s="433"/>
      <c r="AC150" s="433"/>
    </row>
    <row r="151" spans="2:29" x14ac:dyDescent="0.35">
      <c r="B151" s="116">
        <v>42620</v>
      </c>
      <c r="C151" s="49">
        <v>3.33</v>
      </c>
      <c r="D151" s="350">
        <v>3.0710000000000002</v>
      </c>
      <c r="E151" s="349">
        <v>2.8250000000000002</v>
      </c>
      <c r="F151" s="246">
        <f t="shared" si="41"/>
        <v>44874</v>
      </c>
      <c r="G151" s="246">
        <f t="shared" si="42"/>
        <v>44344</v>
      </c>
      <c r="H151" s="113">
        <f t="shared" si="43"/>
        <v>4.8867924528301872E-4</v>
      </c>
      <c r="I151" s="148">
        <f t="shared" si="37"/>
        <v>44446.25</v>
      </c>
      <c r="J151" s="550">
        <f t="shared" si="44"/>
        <v>530</v>
      </c>
      <c r="K151" s="187">
        <f t="shared" si="45"/>
        <v>427.75</v>
      </c>
      <c r="L151" s="187">
        <f t="shared" si="46"/>
        <v>102.25</v>
      </c>
      <c r="M151" s="549">
        <f t="shared" si="47"/>
        <v>3.1209674528301887</v>
      </c>
      <c r="N151" s="551"/>
      <c r="P151" s="187">
        <v>1.988</v>
      </c>
      <c r="Q151" s="113">
        <v>1.881</v>
      </c>
      <c r="R151" s="198">
        <v>1.8580000000000001</v>
      </c>
      <c r="S151" s="148">
        <f t="shared" si="48"/>
        <v>45031</v>
      </c>
      <c r="T151" s="148">
        <f t="shared" si="38"/>
        <v>44331</v>
      </c>
      <c r="U151" s="187">
        <f t="shared" si="35"/>
        <v>1.5285714285714284E-4</v>
      </c>
      <c r="V151" s="549">
        <f t="shared" si="49"/>
        <v>700</v>
      </c>
      <c r="W151" s="113">
        <f t="shared" si="39"/>
        <v>584.75</v>
      </c>
      <c r="X151" s="113">
        <f t="shared" si="40"/>
        <v>115.25</v>
      </c>
      <c r="Y151" s="549">
        <f t="shared" si="36"/>
        <v>1.8986167857142857</v>
      </c>
      <c r="Z151" s="186">
        <f t="shared" si="50"/>
        <v>1.222350667115903</v>
      </c>
      <c r="AA151" s="113">
        <f t="shared" si="51"/>
        <v>1.2260860199993839</v>
      </c>
      <c r="AB151" s="433"/>
      <c r="AC151" s="433"/>
    </row>
    <row r="152" spans="2:29" x14ac:dyDescent="0.35">
      <c r="B152" s="116">
        <v>42621</v>
      </c>
      <c r="C152" s="49">
        <v>3.331</v>
      </c>
      <c r="D152" s="350">
        <v>3.081</v>
      </c>
      <c r="E152" s="349">
        <v>2.83</v>
      </c>
      <c r="F152" s="246">
        <f t="shared" si="41"/>
        <v>44874</v>
      </c>
      <c r="G152" s="246">
        <f t="shared" si="42"/>
        <v>44344</v>
      </c>
      <c r="H152" s="113">
        <f t="shared" si="43"/>
        <v>4.7169811320754717E-4</v>
      </c>
      <c r="I152" s="148">
        <f t="shared" si="37"/>
        <v>44447.25</v>
      </c>
      <c r="J152" s="550">
        <f t="shared" si="44"/>
        <v>530</v>
      </c>
      <c r="K152" s="187">
        <f t="shared" si="45"/>
        <v>426.75</v>
      </c>
      <c r="L152" s="187">
        <f t="shared" si="46"/>
        <v>103.25</v>
      </c>
      <c r="M152" s="549">
        <f t="shared" si="47"/>
        <v>3.1297028301886791</v>
      </c>
      <c r="N152" s="551"/>
      <c r="P152" s="187">
        <v>1.9889999999999999</v>
      </c>
      <c r="Q152" s="113">
        <v>1.883</v>
      </c>
      <c r="R152" s="198">
        <v>1.863</v>
      </c>
      <c r="S152" s="148">
        <f t="shared" si="48"/>
        <v>45031</v>
      </c>
      <c r="T152" s="148">
        <f t="shared" si="38"/>
        <v>44331</v>
      </c>
      <c r="U152" s="187">
        <f t="shared" si="35"/>
        <v>1.5142857142857124E-4</v>
      </c>
      <c r="V152" s="549">
        <f t="shared" si="49"/>
        <v>700</v>
      </c>
      <c r="W152" s="113">
        <f t="shared" si="39"/>
        <v>583.75</v>
      </c>
      <c r="X152" s="113">
        <f t="shared" si="40"/>
        <v>116.25</v>
      </c>
      <c r="Y152" s="549">
        <f t="shared" si="36"/>
        <v>1.9006035714285714</v>
      </c>
      <c r="Z152" s="186">
        <f t="shared" si="50"/>
        <v>1.2290992587601077</v>
      </c>
      <c r="AA152" s="113">
        <f t="shared" si="51"/>
        <v>1.2328759712298298</v>
      </c>
      <c r="AB152" s="433"/>
      <c r="AC152" s="433"/>
    </row>
    <row r="153" spans="2:29" x14ac:dyDescent="0.35">
      <c r="B153" s="116">
        <v>42622</v>
      </c>
      <c r="C153" s="49">
        <v>3.3810000000000002</v>
      </c>
      <c r="D153" s="350">
        <v>3.1230000000000002</v>
      </c>
      <c r="E153" s="349">
        <v>2.8580000000000001</v>
      </c>
      <c r="F153" s="246">
        <f t="shared" si="41"/>
        <v>44874</v>
      </c>
      <c r="G153" s="246">
        <f t="shared" si="42"/>
        <v>44344</v>
      </c>
      <c r="H153" s="113">
        <f t="shared" si="43"/>
        <v>4.8679245283018871E-4</v>
      </c>
      <c r="I153" s="148">
        <f t="shared" si="37"/>
        <v>44448.25</v>
      </c>
      <c r="J153" s="550">
        <f t="shared" si="44"/>
        <v>530</v>
      </c>
      <c r="K153" s="187">
        <f t="shared" si="45"/>
        <v>425.75</v>
      </c>
      <c r="L153" s="187">
        <f t="shared" si="46"/>
        <v>104.25</v>
      </c>
      <c r="M153" s="549">
        <f t="shared" si="47"/>
        <v>3.1737481132075476</v>
      </c>
      <c r="N153" s="551"/>
      <c r="P153" s="187">
        <v>2.0459999999999998</v>
      </c>
      <c r="Q153" s="113">
        <v>1.9319999999999999</v>
      </c>
      <c r="R153" s="198">
        <v>1.903</v>
      </c>
      <c r="S153" s="148">
        <f t="shared" si="48"/>
        <v>45031</v>
      </c>
      <c r="T153" s="148">
        <f t="shared" si="38"/>
        <v>44331</v>
      </c>
      <c r="U153" s="187">
        <f t="shared" si="35"/>
        <v>1.6285714285714268E-4</v>
      </c>
      <c r="V153" s="549">
        <f t="shared" si="49"/>
        <v>700</v>
      </c>
      <c r="W153" s="113">
        <f t="shared" si="39"/>
        <v>582.75</v>
      </c>
      <c r="X153" s="113">
        <f t="shared" si="40"/>
        <v>117.25</v>
      </c>
      <c r="Y153" s="549">
        <f t="shared" si="36"/>
        <v>1.951095</v>
      </c>
      <c r="Z153" s="186">
        <f t="shared" si="50"/>
        <v>1.2226531132075475</v>
      </c>
      <c r="AA153" s="113">
        <f t="shared" si="51"/>
        <v>1.2263903147956112</v>
      </c>
      <c r="AB153" s="433"/>
      <c r="AC153" s="433"/>
    </row>
    <row r="154" spans="2:29" x14ac:dyDescent="0.35">
      <c r="B154" s="116">
        <v>42625</v>
      </c>
      <c r="C154" s="49">
        <v>3.4449999999999998</v>
      </c>
      <c r="D154" s="350">
        <v>3.1760000000000002</v>
      </c>
      <c r="E154" s="349">
        <v>2.903</v>
      </c>
      <c r="F154" s="246">
        <f t="shared" si="41"/>
        <v>44874</v>
      </c>
      <c r="G154" s="246">
        <f t="shared" si="42"/>
        <v>44344</v>
      </c>
      <c r="H154" s="113">
        <f t="shared" si="43"/>
        <v>5.0754716981132018E-4</v>
      </c>
      <c r="I154" s="148">
        <f t="shared" si="37"/>
        <v>44451.25</v>
      </c>
      <c r="J154" s="550">
        <f t="shared" si="44"/>
        <v>530</v>
      </c>
      <c r="K154" s="187">
        <f t="shared" si="45"/>
        <v>422.75</v>
      </c>
      <c r="L154" s="187">
        <f t="shared" si="46"/>
        <v>107.25</v>
      </c>
      <c r="M154" s="549">
        <f t="shared" si="47"/>
        <v>3.2304344339622642</v>
      </c>
      <c r="N154" s="551"/>
      <c r="P154" s="187">
        <v>2.1339999999999999</v>
      </c>
      <c r="Q154" s="113">
        <v>2.0129999999999999</v>
      </c>
      <c r="R154" s="198">
        <v>1.972</v>
      </c>
      <c r="S154" s="148">
        <f t="shared" si="48"/>
        <v>45031</v>
      </c>
      <c r="T154" s="148">
        <f t="shared" si="38"/>
        <v>44331</v>
      </c>
      <c r="U154" s="187">
        <f t="shared" si="35"/>
        <v>1.7285714285714287E-4</v>
      </c>
      <c r="V154" s="549">
        <f t="shared" si="49"/>
        <v>700</v>
      </c>
      <c r="W154" s="113">
        <f t="shared" si="39"/>
        <v>579.75</v>
      </c>
      <c r="X154" s="113">
        <f t="shared" si="40"/>
        <v>120.25</v>
      </c>
      <c r="Y154" s="549">
        <f t="shared" si="36"/>
        <v>2.0337860714285712</v>
      </c>
      <c r="Z154" s="186">
        <f t="shared" si="50"/>
        <v>1.196648362533693</v>
      </c>
      <c r="AA154" s="113">
        <f t="shared" si="51"/>
        <v>1.2002282807925591</v>
      </c>
      <c r="AB154" s="433"/>
      <c r="AC154" s="433"/>
    </row>
    <row r="155" spans="2:29" x14ac:dyDescent="0.35">
      <c r="B155" s="116">
        <v>42626</v>
      </c>
      <c r="C155" s="49">
        <v>3.4489999999999998</v>
      </c>
      <c r="D155" s="350">
        <v>3.1840000000000002</v>
      </c>
      <c r="E155" s="349">
        <v>2.9140000000000001</v>
      </c>
      <c r="F155" s="246">
        <f t="shared" si="41"/>
        <v>44874</v>
      </c>
      <c r="G155" s="246">
        <f t="shared" si="42"/>
        <v>44344</v>
      </c>
      <c r="H155" s="113">
        <f t="shared" si="43"/>
        <v>4.9999999999999936E-4</v>
      </c>
      <c r="I155" s="148">
        <f t="shared" si="37"/>
        <v>44452.25</v>
      </c>
      <c r="J155" s="550">
        <f t="shared" si="44"/>
        <v>530</v>
      </c>
      <c r="K155" s="187">
        <f t="shared" si="45"/>
        <v>421.75</v>
      </c>
      <c r="L155" s="187">
        <f t="shared" si="46"/>
        <v>108.25</v>
      </c>
      <c r="M155" s="549">
        <f t="shared" si="47"/>
        <v>3.2381250000000001</v>
      </c>
      <c r="N155" s="551"/>
      <c r="P155" s="187">
        <v>2.1589999999999998</v>
      </c>
      <c r="Q155" s="113">
        <v>2.0409999999999999</v>
      </c>
      <c r="R155" s="198">
        <v>1.996</v>
      </c>
      <c r="S155" s="148">
        <f t="shared" si="48"/>
        <v>45031</v>
      </c>
      <c r="T155" s="148">
        <f t="shared" si="38"/>
        <v>44331</v>
      </c>
      <c r="U155" s="187">
        <f t="shared" si="35"/>
        <v>1.6857142857142841E-4</v>
      </c>
      <c r="V155" s="549">
        <f t="shared" si="49"/>
        <v>700</v>
      </c>
      <c r="W155" s="113">
        <f t="shared" si="39"/>
        <v>578.75</v>
      </c>
      <c r="X155" s="113">
        <f t="shared" si="40"/>
        <v>121.25</v>
      </c>
      <c r="Y155" s="549">
        <f t="shared" si="36"/>
        <v>2.0614392857142856</v>
      </c>
      <c r="Z155" s="186">
        <f t="shared" si="50"/>
        <v>1.1766857142857146</v>
      </c>
      <c r="AA155" s="113">
        <f t="shared" si="51"/>
        <v>1.1801471874612446</v>
      </c>
      <c r="AB155" s="433"/>
      <c r="AC155" s="433"/>
    </row>
    <row r="156" spans="2:29" x14ac:dyDescent="0.35">
      <c r="B156" s="116">
        <v>42627</v>
      </c>
      <c r="C156" s="49">
        <v>3.4889999999999999</v>
      </c>
      <c r="D156" s="350">
        <v>3.2160000000000002</v>
      </c>
      <c r="E156" s="349">
        <v>2.93</v>
      </c>
      <c r="F156" s="246">
        <f t="shared" si="41"/>
        <v>44874</v>
      </c>
      <c r="G156" s="246">
        <f t="shared" si="42"/>
        <v>44344</v>
      </c>
      <c r="H156" s="113">
        <f t="shared" si="43"/>
        <v>5.1509433962264089E-4</v>
      </c>
      <c r="I156" s="148">
        <f t="shared" si="37"/>
        <v>44453.25</v>
      </c>
      <c r="J156" s="550">
        <f t="shared" si="44"/>
        <v>530</v>
      </c>
      <c r="K156" s="187">
        <f t="shared" si="45"/>
        <v>420.75</v>
      </c>
      <c r="L156" s="187">
        <f t="shared" si="46"/>
        <v>109.25</v>
      </c>
      <c r="M156" s="549">
        <f t="shared" si="47"/>
        <v>3.2722740566037736</v>
      </c>
      <c r="N156" s="551"/>
      <c r="P156" s="187">
        <v>2.2120000000000002</v>
      </c>
      <c r="Q156" s="113">
        <v>2.081</v>
      </c>
      <c r="R156" s="198">
        <v>2.0230000000000001</v>
      </c>
      <c r="S156" s="148">
        <f t="shared" si="48"/>
        <v>45031</v>
      </c>
      <c r="T156" s="148">
        <f t="shared" si="38"/>
        <v>44331</v>
      </c>
      <c r="U156" s="187">
        <f t="shared" si="35"/>
        <v>1.8714285714285746E-4</v>
      </c>
      <c r="V156" s="549">
        <f t="shared" si="49"/>
        <v>700</v>
      </c>
      <c r="W156" s="113">
        <f t="shared" si="39"/>
        <v>577.75</v>
      </c>
      <c r="X156" s="113">
        <f t="shared" si="40"/>
        <v>122.25</v>
      </c>
      <c r="Y156" s="549">
        <f t="shared" si="36"/>
        <v>2.1038782142857144</v>
      </c>
      <c r="Z156" s="186">
        <f t="shared" si="50"/>
        <v>1.1683958423180592</v>
      </c>
      <c r="AA156" s="113">
        <f t="shared" si="51"/>
        <v>1.1718087144289235</v>
      </c>
      <c r="AB156" s="433"/>
      <c r="AC156" s="433"/>
    </row>
    <row r="157" spans="2:29" x14ac:dyDescent="0.35">
      <c r="B157" s="116">
        <v>42628</v>
      </c>
      <c r="C157" s="49">
        <v>3.4820000000000002</v>
      </c>
      <c r="D157" s="350">
        <v>3.2069999999999999</v>
      </c>
      <c r="E157" s="349">
        <v>2.927</v>
      </c>
      <c r="F157" s="246">
        <f t="shared" si="41"/>
        <v>44874</v>
      </c>
      <c r="G157" s="246">
        <f t="shared" si="42"/>
        <v>44344</v>
      </c>
      <c r="H157" s="113">
        <f t="shared" si="43"/>
        <v>5.1886792452830255E-4</v>
      </c>
      <c r="I157" s="148">
        <f t="shared" si="37"/>
        <v>44454.25</v>
      </c>
      <c r="J157" s="550">
        <f t="shared" si="44"/>
        <v>530</v>
      </c>
      <c r="K157" s="187">
        <f t="shared" si="45"/>
        <v>419.75</v>
      </c>
      <c r="L157" s="187">
        <f t="shared" si="46"/>
        <v>110.25</v>
      </c>
      <c r="M157" s="549">
        <f t="shared" si="47"/>
        <v>3.2642051886792451</v>
      </c>
      <c r="N157" s="551"/>
      <c r="P157" s="187">
        <v>2.2050000000000001</v>
      </c>
      <c r="Q157" s="113">
        <v>2.0670000000000002</v>
      </c>
      <c r="R157" s="198">
        <v>2.008</v>
      </c>
      <c r="S157" s="148">
        <f t="shared" si="48"/>
        <v>45031</v>
      </c>
      <c r="T157" s="148">
        <f t="shared" si="38"/>
        <v>44331</v>
      </c>
      <c r="U157" s="187">
        <f t="shared" si="35"/>
        <v>1.9714285714285699E-4</v>
      </c>
      <c r="V157" s="549">
        <f t="shared" si="49"/>
        <v>700</v>
      </c>
      <c r="W157" s="113">
        <f t="shared" si="39"/>
        <v>576.75</v>
      </c>
      <c r="X157" s="113">
        <f t="shared" si="40"/>
        <v>123.25</v>
      </c>
      <c r="Y157" s="549">
        <f t="shared" si="36"/>
        <v>2.0912978571428571</v>
      </c>
      <c r="Z157" s="186">
        <f t="shared" si="50"/>
        <v>1.172907331536388</v>
      </c>
      <c r="AA157" s="113">
        <f t="shared" si="51"/>
        <v>1.1763466105573217</v>
      </c>
      <c r="AB157" s="433"/>
      <c r="AC157" s="433"/>
    </row>
    <row r="158" spans="2:29" x14ac:dyDescent="0.35">
      <c r="B158" s="116">
        <v>42629</v>
      </c>
      <c r="C158" s="49">
        <v>3.4939999999999998</v>
      </c>
      <c r="D158" s="350">
        <v>3.2160000000000002</v>
      </c>
      <c r="E158" s="349">
        <v>2.9340000000000002</v>
      </c>
      <c r="F158" s="246">
        <f t="shared" si="41"/>
        <v>44874</v>
      </c>
      <c r="G158" s="246">
        <f t="shared" si="42"/>
        <v>44344</v>
      </c>
      <c r="H158" s="113">
        <f t="shared" si="43"/>
        <v>5.2452830188679162E-4</v>
      </c>
      <c r="I158" s="148">
        <f t="shared" si="37"/>
        <v>44455.25</v>
      </c>
      <c r="J158" s="550">
        <f t="shared" si="44"/>
        <v>530</v>
      </c>
      <c r="K158" s="187">
        <f t="shared" si="45"/>
        <v>418.75</v>
      </c>
      <c r="L158" s="187">
        <f t="shared" si="46"/>
        <v>111.25</v>
      </c>
      <c r="M158" s="549">
        <f t="shared" si="47"/>
        <v>3.274353773584906</v>
      </c>
      <c r="N158" s="551"/>
      <c r="P158" s="187">
        <v>2.2400000000000002</v>
      </c>
      <c r="Q158" s="113">
        <v>2.0939999999999999</v>
      </c>
      <c r="R158" s="198">
        <v>2.0249999999999999</v>
      </c>
      <c r="S158" s="148">
        <f t="shared" si="48"/>
        <v>45031</v>
      </c>
      <c r="T158" s="148">
        <f t="shared" si="38"/>
        <v>44331</v>
      </c>
      <c r="U158" s="187">
        <f t="shared" si="35"/>
        <v>2.0857142857142908E-4</v>
      </c>
      <c r="V158" s="549">
        <f t="shared" si="49"/>
        <v>700</v>
      </c>
      <c r="W158" s="113">
        <f t="shared" si="39"/>
        <v>575.75</v>
      </c>
      <c r="X158" s="113">
        <f t="shared" si="40"/>
        <v>124.25</v>
      </c>
      <c r="Y158" s="549">
        <f t="shared" si="36"/>
        <v>2.1199149999999998</v>
      </c>
      <c r="Z158" s="186">
        <f t="shared" si="50"/>
        <v>1.1544387735849062</v>
      </c>
      <c r="AA158" s="113">
        <f t="shared" si="51"/>
        <v>1.1577705957897866</v>
      </c>
      <c r="AB158" s="433"/>
      <c r="AC158" s="433"/>
    </row>
    <row r="159" spans="2:29" x14ac:dyDescent="0.35">
      <c r="B159" s="116">
        <v>42632</v>
      </c>
      <c r="C159" s="49">
        <v>3.4980000000000002</v>
      </c>
      <c r="D159" s="350">
        <v>3.2250000000000001</v>
      </c>
      <c r="E159" s="349">
        <v>2.944</v>
      </c>
      <c r="F159" s="246">
        <f t="shared" si="41"/>
        <v>44874</v>
      </c>
      <c r="G159" s="246">
        <f t="shared" si="42"/>
        <v>44344</v>
      </c>
      <c r="H159" s="113">
        <f t="shared" si="43"/>
        <v>5.1509433962264176E-4</v>
      </c>
      <c r="I159" s="148">
        <f t="shared" si="37"/>
        <v>44458.25</v>
      </c>
      <c r="J159" s="550">
        <f t="shared" si="44"/>
        <v>530</v>
      </c>
      <c r="K159" s="187">
        <f t="shared" si="45"/>
        <v>415.75</v>
      </c>
      <c r="L159" s="187">
        <f t="shared" si="46"/>
        <v>114.25</v>
      </c>
      <c r="M159" s="549">
        <f t="shared" si="47"/>
        <v>3.2838495283018867</v>
      </c>
      <c r="N159" s="551"/>
      <c r="P159" s="187">
        <v>2.262</v>
      </c>
      <c r="Q159" s="113">
        <v>2.1139999999999999</v>
      </c>
      <c r="R159" s="198">
        <v>2.0449999999999999</v>
      </c>
      <c r="S159" s="148">
        <f t="shared" si="48"/>
        <v>45031</v>
      </c>
      <c r="T159" s="148">
        <f t="shared" si="38"/>
        <v>44331</v>
      </c>
      <c r="U159" s="187">
        <f t="shared" si="35"/>
        <v>2.1142857142857161E-4</v>
      </c>
      <c r="V159" s="549">
        <f t="shared" si="49"/>
        <v>700</v>
      </c>
      <c r="W159" s="113">
        <f t="shared" si="39"/>
        <v>572.75</v>
      </c>
      <c r="X159" s="113">
        <f t="shared" si="40"/>
        <v>127.25</v>
      </c>
      <c r="Y159" s="549">
        <f t="shared" si="36"/>
        <v>2.1409042857142855</v>
      </c>
      <c r="Z159" s="186">
        <f t="shared" si="50"/>
        <v>1.1429452425876012</v>
      </c>
      <c r="AA159" s="113">
        <f t="shared" si="51"/>
        <v>1.1462110521564872</v>
      </c>
      <c r="AB159" s="433"/>
      <c r="AC159" s="433"/>
    </row>
    <row r="160" spans="2:29" x14ac:dyDescent="0.35">
      <c r="B160" s="116">
        <v>42633</v>
      </c>
      <c r="C160" s="49">
        <v>3.5129999999999999</v>
      </c>
      <c r="D160" s="350">
        <v>3.238</v>
      </c>
      <c r="E160" s="349">
        <v>2.964</v>
      </c>
      <c r="F160" s="246">
        <f t="shared" si="41"/>
        <v>44874</v>
      </c>
      <c r="G160" s="246">
        <f t="shared" si="42"/>
        <v>44344</v>
      </c>
      <c r="H160" s="113">
        <f t="shared" si="43"/>
        <v>5.1886792452830168E-4</v>
      </c>
      <c r="I160" s="148">
        <f t="shared" si="37"/>
        <v>44459.25</v>
      </c>
      <c r="J160" s="550">
        <f t="shared" si="44"/>
        <v>530</v>
      </c>
      <c r="K160" s="187">
        <f t="shared" si="45"/>
        <v>414.75</v>
      </c>
      <c r="L160" s="187">
        <f t="shared" si="46"/>
        <v>115.25</v>
      </c>
      <c r="M160" s="549">
        <f t="shared" si="47"/>
        <v>3.2977995283018866</v>
      </c>
      <c r="N160" s="551"/>
      <c r="P160" s="187">
        <v>2.2839999999999998</v>
      </c>
      <c r="Q160" s="113">
        <v>2.1320000000000001</v>
      </c>
      <c r="R160" s="198">
        <v>2.0590000000000002</v>
      </c>
      <c r="S160" s="148">
        <f t="shared" si="48"/>
        <v>45031</v>
      </c>
      <c r="T160" s="148">
        <f t="shared" si="38"/>
        <v>44331</v>
      </c>
      <c r="U160" s="187">
        <f t="shared" si="35"/>
        <v>2.1714285714285669E-4</v>
      </c>
      <c r="V160" s="549">
        <f t="shared" si="49"/>
        <v>700</v>
      </c>
      <c r="W160" s="113">
        <f t="shared" si="39"/>
        <v>571.75</v>
      </c>
      <c r="X160" s="113">
        <f t="shared" si="40"/>
        <v>128.25</v>
      </c>
      <c r="Y160" s="549">
        <f t="shared" si="36"/>
        <v>2.1598485714285713</v>
      </c>
      <c r="Z160" s="186">
        <f t="shared" si="50"/>
        <v>1.1379509568733153</v>
      </c>
      <c r="AA160" s="113">
        <f t="shared" si="51"/>
        <v>1.1411882878239465</v>
      </c>
      <c r="AB160" s="433"/>
      <c r="AC160" s="433"/>
    </row>
    <row r="161" spans="2:29" x14ac:dyDescent="0.35">
      <c r="B161" s="116">
        <v>42634</v>
      </c>
      <c r="C161" s="49">
        <v>3.516</v>
      </c>
      <c r="D161" s="350">
        <v>3.242</v>
      </c>
      <c r="E161" s="349">
        <v>2.9619999999999997</v>
      </c>
      <c r="F161" s="246">
        <f t="shared" si="41"/>
        <v>44874</v>
      </c>
      <c r="G161" s="246">
        <f t="shared" si="42"/>
        <v>44344</v>
      </c>
      <c r="H161" s="113">
        <f t="shared" si="43"/>
        <v>5.1698113207547178E-4</v>
      </c>
      <c r="I161" s="148">
        <f t="shared" si="37"/>
        <v>44460.25</v>
      </c>
      <c r="J161" s="550">
        <f t="shared" si="44"/>
        <v>530</v>
      </c>
      <c r="K161" s="187">
        <f t="shared" si="45"/>
        <v>413.75</v>
      </c>
      <c r="L161" s="187">
        <f t="shared" si="46"/>
        <v>116.25</v>
      </c>
      <c r="M161" s="549">
        <f t="shared" si="47"/>
        <v>3.3020990566037733</v>
      </c>
      <c r="N161" s="551"/>
      <c r="P161" s="187">
        <v>2.2909999999999999</v>
      </c>
      <c r="Q161" s="113">
        <v>2.1360000000000001</v>
      </c>
      <c r="R161" s="198">
        <v>2.0630000000000002</v>
      </c>
      <c r="S161" s="148">
        <f t="shared" si="48"/>
        <v>45031</v>
      </c>
      <c r="T161" s="148">
        <f t="shared" si="38"/>
        <v>44331</v>
      </c>
      <c r="U161" s="187">
        <f t="shared" si="35"/>
        <v>2.2142857142857115E-4</v>
      </c>
      <c r="V161" s="549">
        <f t="shared" si="49"/>
        <v>700</v>
      </c>
      <c r="W161" s="113">
        <f t="shared" si="39"/>
        <v>570.75</v>
      </c>
      <c r="X161" s="113">
        <f t="shared" si="40"/>
        <v>129.25</v>
      </c>
      <c r="Y161" s="549">
        <f t="shared" si="36"/>
        <v>2.1646196428571431</v>
      </c>
      <c r="Z161" s="186">
        <f t="shared" si="50"/>
        <v>1.1374794137466302</v>
      </c>
      <c r="AA161" s="113">
        <f t="shared" si="51"/>
        <v>1.1407140622883949</v>
      </c>
      <c r="AB161" s="433"/>
      <c r="AC161" s="433"/>
    </row>
    <row r="162" spans="2:29" x14ac:dyDescent="0.35">
      <c r="B162" s="116">
        <v>42635</v>
      </c>
      <c r="C162" s="49">
        <v>3.427</v>
      </c>
      <c r="D162" s="350">
        <v>3.1539999999999999</v>
      </c>
      <c r="E162" s="349">
        <v>2.8810000000000002</v>
      </c>
      <c r="F162" s="246">
        <f t="shared" si="41"/>
        <v>44874</v>
      </c>
      <c r="G162" s="246">
        <f t="shared" si="42"/>
        <v>44344</v>
      </c>
      <c r="H162" s="113">
        <f t="shared" si="43"/>
        <v>5.1509433962264176E-4</v>
      </c>
      <c r="I162" s="148">
        <f t="shared" si="37"/>
        <v>44461.25</v>
      </c>
      <c r="J162" s="550">
        <f t="shared" si="44"/>
        <v>530</v>
      </c>
      <c r="K162" s="187">
        <f t="shared" si="45"/>
        <v>412.75</v>
      </c>
      <c r="L162" s="187">
        <f t="shared" si="46"/>
        <v>117.25</v>
      </c>
      <c r="M162" s="549">
        <f t="shared" si="47"/>
        <v>3.2143948113207546</v>
      </c>
      <c r="N162" s="551"/>
      <c r="P162" s="187">
        <v>2.2050000000000001</v>
      </c>
      <c r="Q162" s="113">
        <v>2.056</v>
      </c>
      <c r="R162" s="198">
        <v>1.9910000000000001</v>
      </c>
      <c r="S162" s="148">
        <f t="shared" si="48"/>
        <v>45031</v>
      </c>
      <c r="T162" s="148">
        <f t="shared" si="38"/>
        <v>44331</v>
      </c>
      <c r="U162" s="187">
        <f t="shared" si="35"/>
        <v>2.1285714285714289E-4</v>
      </c>
      <c r="V162" s="549">
        <f t="shared" si="49"/>
        <v>700</v>
      </c>
      <c r="W162" s="113">
        <f t="shared" si="39"/>
        <v>569.75</v>
      </c>
      <c r="X162" s="113">
        <f t="shared" si="40"/>
        <v>130.25</v>
      </c>
      <c r="Y162" s="549">
        <f t="shared" si="36"/>
        <v>2.0837246428571428</v>
      </c>
      <c r="Z162" s="186">
        <f t="shared" si="50"/>
        <v>1.1306701684636118</v>
      </c>
      <c r="AA162" s="113">
        <f t="shared" si="51"/>
        <v>1.1338662060382365</v>
      </c>
      <c r="AB162" s="433"/>
      <c r="AC162" s="433"/>
    </row>
    <row r="163" spans="2:29" x14ac:dyDescent="0.35">
      <c r="B163" s="116">
        <v>42636</v>
      </c>
      <c r="C163" s="49">
        <v>3.3980000000000001</v>
      </c>
      <c r="D163" s="350">
        <v>3.13</v>
      </c>
      <c r="E163" s="349">
        <v>2.8609999999999998</v>
      </c>
      <c r="F163" s="246">
        <f t="shared" si="41"/>
        <v>44874</v>
      </c>
      <c r="G163" s="246">
        <f t="shared" si="42"/>
        <v>44344</v>
      </c>
      <c r="H163" s="113">
        <f t="shared" si="43"/>
        <v>5.0566037735849103E-4</v>
      </c>
      <c r="I163" s="148">
        <f t="shared" si="37"/>
        <v>44462.25</v>
      </c>
      <c r="J163" s="550">
        <f t="shared" si="44"/>
        <v>530</v>
      </c>
      <c r="K163" s="187">
        <f t="shared" si="45"/>
        <v>411.75</v>
      </c>
      <c r="L163" s="187">
        <f t="shared" si="46"/>
        <v>118.25</v>
      </c>
      <c r="M163" s="549">
        <f t="shared" si="47"/>
        <v>3.1897943396226416</v>
      </c>
      <c r="N163" s="551"/>
      <c r="P163" s="187">
        <v>2.1419999999999999</v>
      </c>
      <c r="Q163" s="113">
        <v>2.0009999999999999</v>
      </c>
      <c r="R163" s="198">
        <v>1.946</v>
      </c>
      <c r="S163" s="148">
        <f t="shared" si="48"/>
        <v>45031</v>
      </c>
      <c r="T163" s="148">
        <f t="shared" si="38"/>
        <v>44331</v>
      </c>
      <c r="U163" s="187">
        <f t="shared" si="35"/>
        <v>2.0142857142857145E-4</v>
      </c>
      <c r="V163" s="549">
        <f t="shared" si="49"/>
        <v>700</v>
      </c>
      <c r="W163" s="113">
        <f t="shared" si="39"/>
        <v>568.75</v>
      </c>
      <c r="X163" s="113">
        <f t="shared" si="40"/>
        <v>131.25</v>
      </c>
      <c r="Y163" s="549">
        <f t="shared" si="36"/>
        <v>2.0274375</v>
      </c>
      <c r="Z163" s="186">
        <f t="shared" si="50"/>
        <v>1.1623568396226416</v>
      </c>
      <c r="AA163" s="113">
        <f t="shared" si="51"/>
        <v>1.1657345231791627</v>
      </c>
      <c r="AB163" s="433"/>
      <c r="AC163" s="433"/>
    </row>
    <row r="164" spans="2:29" x14ac:dyDescent="0.35">
      <c r="B164" s="116">
        <v>42639</v>
      </c>
      <c r="C164" s="49">
        <v>3.383</v>
      </c>
      <c r="D164" s="350">
        <v>3.12</v>
      </c>
      <c r="E164" s="349">
        <v>2.8529999999999998</v>
      </c>
      <c r="F164" s="246">
        <f t="shared" si="41"/>
        <v>44874</v>
      </c>
      <c r="G164" s="246">
        <f t="shared" si="42"/>
        <v>44344</v>
      </c>
      <c r="H164" s="113">
        <f t="shared" si="43"/>
        <v>4.9622641509433944E-4</v>
      </c>
      <c r="I164" s="148">
        <f t="shared" si="37"/>
        <v>44465.25</v>
      </c>
      <c r="J164" s="550">
        <f t="shared" si="44"/>
        <v>530</v>
      </c>
      <c r="K164" s="187">
        <f t="shared" si="45"/>
        <v>408.75</v>
      </c>
      <c r="L164" s="187">
        <f t="shared" si="46"/>
        <v>121.25</v>
      </c>
      <c r="M164" s="549">
        <f t="shared" si="47"/>
        <v>3.1801674528301889</v>
      </c>
      <c r="N164" s="551"/>
      <c r="P164" s="187">
        <v>2.12</v>
      </c>
      <c r="Q164" s="113">
        <v>1.988</v>
      </c>
      <c r="R164" s="198">
        <v>1.9379999999999999</v>
      </c>
      <c r="S164" s="148">
        <f t="shared" si="48"/>
        <v>45031</v>
      </c>
      <c r="T164" s="148">
        <f t="shared" si="38"/>
        <v>44331</v>
      </c>
      <c r="U164" s="187">
        <f t="shared" si="35"/>
        <v>1.8857142857142873E-4</v>
      </c>
      <c r="V164" s="549">
        <f t="shared" si="49"/>
        <v>700</v>
      </c>
      <c r="W164" s="113">
        <f t="shared" si="39"/>
        <v>565.75</v>
      </c>
      <c r="X164" s="113">
        <f t="shared" si="40"/>
        <v>134.25</v>
      </c>
      <c r="Y164" s="549">
        <f t="shared" si="36"/>
        <v>2.0133157142857141</v>
      </c>
      <c r="Z164" s="186">
        <f t="shared" si="50"/>
        <v>1.1668517385444748</v>
      </c>
      <c r="AA164" s="113">
        <f t="shared" si="51"/>
        <v>1.1702555959938632</v>
      </c>
      <c r="AB164" s="433"/>
      <c r="AC164" s="433"/>
    </row>
    <row r="165" spans="2:29" x14ac:dyDescent="0.35">
      <c r="B165" s="116">
        <v>42640</v>
      </c>
      <c r="C165" s="49">
        <v>3.3730000000000002</v>
      </c>
      <c r="D165" s="350">
        <v>3.113</v>
      </c>
      <c r="E165" s="349">
        <v>2.84</v>
      </c>
      <c r="F165" s="246">
        <f t="shared" si="41"/>
        <v>44874</v>
      </c>
      <c r="G165" s="246">
        <f t="shared" si="42"/>
        <v>44344</v>
      </c>
      <c r="H165" s="113">
        <f t="shared" si="43"/>
        <v>4.905660377358495E-4</v>
      </c>
      <c r="I165" s="148">
        <f t="shared" si="37"/>
        <v>44466.25</v>
      </c>
      <c r="J165" s="550">
        <f t="shared" si="44"/>
        <v>530</v>
      </c>
      <c r="K165" s="187">
        <f t="shared" si="45"/>
        <v>407.75</v>
      </c>
      <c r="L165" s="187">
        <f t="shared" si="46"/>
        <v>122.25</v>
      </c>
      <c r="M165" s="549">
        <f t="shared" si="47"/>
        <v>3.1729716981132077</v>
      </c>
      <c r="N165" s="551"/>
      <c r="P165" s="187">
        <v>2.1160000000000001</v>
      </c>
      <c r="Q165" s="113">
        <v>1.988</v>
      </c>
      <c r="R165" s="198">
        <v>1.9419999999999999</v>
      </c>
      <c r="S165" s="148">
        <f t="shared" si="48"/>
        <v>45031</v>
      </c>
      <c r="T165" s="148">
        <f t="shared" si="38"/>
        <v>44331</v>
      </c>
      <c r="U165" s="187">
        <f t="shared" si="35"/>
        <v>1.8285714285714303E-4</v>
      </c>
      <c r="V165" s="549">
        <f t="shared" si="49"/>
        <v>700</v>
      </c>
      <c r="W165" s="113">
        <f t="shared" si="39"/>
        <v>564.75</v>
      </c>
      <c r="X165" s="113">
        <f t="shared" si="40"/>
        <v>135.25</v>
      </c>
      <c r="Y165" s="549">
        <f t="shared" si="36"/>
        <v>2.0127314285714286</v>
      </c>
      <c r="Z165" s="186">
        <f t="shared" si="50"/>
        <v>1.1602402695417791</v>
      </c>
      <c r="AA165" s="113">
        <f t="shared" si="51"/>
        <v>1.1636056632494451</v>
      </c>
      <c r="AB165" s="433"/>
      <c r="AC165" s="433"/>
    </row>
    <row r="166" spans="2:29" x14ac:dyDescent="0.35">
      <c r="B166" s="116">
        <v>42641</v>
      </c>
      <c r="C166" s="49">
        <v>3.3759999999999999</v>
      </c>
      <c r="D166" s="350">
        <v>3.09</v>
      </c>
      <c r="E166" s="349">
        <v>2.847</v>
      </c>
      <c r="F166" s="246">
        <f t="shared" si="41"/>
        <v>44874</v>
      </c>
      <c r="G166" s="246">
        <f t="shared" si="42"/>
        <v>44344</v>
      </c>
      <c r="H166" s="113">
        <f t="shared" si="43"/>
        <v>5.3962264150943403E-4</v>
      </c>
      <c r="I166" s="148">
        <f t="shared" si="37"/>
        <v>44467.25</v>
      </c>
      <c r="J166" s="550">
        <f t="shared" si="44"/>
        <v>530</v>
      </c>
      <c r="K166" s="187">
        <f t="shared" si="45"/>
        <v>406.75</v>
      </c>
      <c r="L166" s="187">
        <f t="shared" si="46"/>
        <v>123.25</v>
      </c>
      <c r="M166" s="549">
        <f t="shared" si="47"/>
        <v>3.1565084905660377</v>
      </c>
      <c r="N166" s="551"/>
      <c r="P166" s="187">
        <v>2.1</v>
      </c>
      <c r="Q166" s="113">
        <v>1.9889999999999999</v>
      </c>
      <c r="R166" s="198">
        <v>1.9489999999999998</v>
      </c>
      <c r="S166" s="148">
        <f t="shared" si="48"/>
        <v>45031</v>
      </c>
      <c r="T166" s="148">
        <f t="shared" si="38"/>
        <v>44331</v>
      </c>
      <c r="U166" s="187">
        <f t="shared" si="35"/>
        <v>1.5857142857142887E-4</v>
      </c>
      <c r="V166" s="549">
        <f t="shared" si="49"/>
        <v>700</v>
      </c>
      <c r="W166" s="113">
        <f t="shared" si="39"/>
        <v>563.75</v>
      </c>
      <c r="X166" s="113">
        <f t="shared" si="40"/>
        <v>136.25</v>
      </c>
      <c r="Y166" s="549">
        <f t="shared" si="36"/>
        <v>2.010605357142857</v>
      </c>
      <c r="Z166" s="186">
        <f t="shared" si="50"/>
        <v>1.1459031334231806</v>
      </c>
      <c r="AA166" s="113">
        <f t="shared" si="51"/>
        <v>1.1491858684011813</v>
      </c>
      <c r="AB166" s="433"/>
      <c r="AC166" s="433"/>
    </row>
    <row r="167" spans="2:29" x14ac:dyDescent="0.35">
      <c r="B167" s="116">
        <v>42642</v>
      </c>
      <c r="C167" s="49">
        <v>3.3609999999999998</v>
      </c>
      <c r="D167" s="350">
        <v>3.0920000000000001</v>
      </c>
      <c r="E167" s="349">
        <v>2.8519999999999999</v>
      </c>
      <c r="F167" s="246">
        <f t="shared" si="41"/>
        <v>44874</v>
      </c>
      <c r="G167" s="246">
        <f t="shared" si="42"/>
        <v>44344</v>
      </c>
      <c r="H167" s="113">
        <f t="shared" si="43"/>
        <v>5.0754716981132018E-4</v>
      </c>
      <c r="I167" s="148">
        <f t="shared" si="37"/>
        <v>44468.25</v>
      </c>
      <c r="J167" s="550">
        <f t="shared" si="44"/>
        <v>530</v>
      </c>
      <c r="K167" s="187">
        <f t="shared" si="45"/>
        <v>405.75</v>
      </c>
      <c r="L167" s="187">
        <f t="shared" si="46"/>
        <v>124.25</v>
      </c>
      <c r="M167" s="549">
        <f t="shared" si="47"/>
        <v>3.1550627358490564</v>
      </c>
      <c r="N167" s="551"/>
      <c r="P167" s="187">
        <v>2.1120000000000001</v>
      </c>
      <c r="Q167" s="113">
        <v>2.0099999999999998</v>
      </c>
      <c r="R167" s="198">
        <v>1.964</v>
      </c>
      <c r="S167" s="148">
        <f t="shared" si="48"/>
        <v>45031</v>
      </c>
      <c r="T167" s="148">
        <f t="shared" si="38"/>
        <v>44331</v>
      </c>
      <c r="U167" s="187">
        <f t="shared" si="35"/>
        <v>1.4571428571428615E-4</v>
      </c>
      <c r="V167" s="549">
        <f t="shared" si="49"/>
        <v>700</v>
      </c>
      <c r="W167" s="113">
        <f t="shared" si="39"/>
        <v>562.75</v>
      </c>
      <c r="X167" s="113">
        <f t="shared" si="40"/>
        <v>137.25</v>
      </c>
      <c r="Y167" s="549">
        <f t="shared" si="36"/>
        <v>2.0299992857142857</v>
      </c>
      <c r="Z167" s="186">
        <f t="shared" si="50"/>
        <v>1.1250634501347707</v>
      </c>
      <c r="AA167" s="113">
        <f t="shared" si="51"/>
        <v>1.1282278695518677</v>
      </c>
      <c r="AB167" s="433"/>
      <c r="AC167" s="433"/>
    </row>
    <row r="168" spans="2:29" x14ac:dyDescent="0.35">
      <c r="B168" s="116">
        <v>42643</v>
      </c>
      <c r="C168" s="49">
        <v>3.3159999999999998</v>
      </c>
      <c r="D168" s="350">
        <v>3.0579999999999998</v>
      </c>
      <c r="E168" s="349">
        <v>2.82</v>
      </c>
      <c r="F168" s="246">
        <f t="shared" si="41"/>
        <v>44874</v>
      </c>
      <c r="G168" s="246">
        <f t="shared" si="42"/>
        <v>44344</v>
      </c>
      <c r="H168" s="113">
        <f t="shared" si="43"/>
        <v>4.8679245283018871E-4</v>
      </c>
      <c r="I168" s="148">
        <f t="shared" si="37"/>
        <v>44469.25</v>
      </c>
      <c r="J168" s="550">
        <f t="shared" si="44"/>
        <v>530</v>
      </c>
      <c r="K168" s="187">
        <f t="shared" si="45"/>
        <v>404.75</v>
      </c>
      <c r="L168" s="187">
        <f t="shared" si="46"/>
        <v>125.25</v>
      </c>
      <c r="M168" s="549">
        <f t="shared" si="47"/>
        <v>3.1189707547169809</v>
      </c>
      <c r="N168" s="551"/>
      <c r="P168" s="187">
        <v>2.0590000000000002</v>
      </c>
      <c r="Q168" s="113">
        <v>1.958</v>
      </c>
      <c r="R168" s="198">
        <v>1.9330000000000001</v>
      </c>
      <c r="S168" s="148">
        <f t="shared" si="48"/>
        <v>45031</v>
      </c>
      <c r="T168" s="148">
        <f t="shared" si="38"/>
        <v>44331</v>
      </c>
      <c r="U168" s="187">
        <f t="shared" si="35"/>
        <v>1.4428571428571458E-4</v>
      </c>
      <c r="V168" s="549">
        <f t="shared" si="49"/>
        <v>700</v>
      </c>
      <c r="W168" s="113">
        <f t="shared" si="39"/>
        <v>561.75</v>
      </c>
      <c r="X168" s="113">
        <f t="shared" si="40"/>
        <v>138.25</v>
      </c>
      <c r="Y168" s="549">
        <f t="shared" si="36"/>
        <v>1.9779475</v>
      </c>
      <c r="Z168" s="186">
        <f t="shared" si="50"/>
        <v>1.141023254716981</v>
      </c>
      <c r="AA168" s="113">
        <f t="shared" si="51"/>
        <v>1.1442780898864857</v>
      </c>
      <c r="AB168" s="433"/>
      <c r="AC168" s="433"/>
    </row>
    <row r="169" spans="2:29" x14ac:dyDescent="0.35">
      <c r="B169" s="116">
        <v>42646</v>
      </c>
      <c r="C169" s="49">
        <v>3.347</v>
      </c>
      <c r="D169" s="350">
        <v>3.1070000000000002</v>
      </c>
      <c r="E169" s="349">
        <v>2.8529999999999998</v>
      </c>
      <c r="F169" s="246">
        <f t="shared" si="41"/>
        <v>44874</v>
      </c>
      <c r="G169" s="246">
        <f t="shared" si="42"/>
        <v>44344</v>
      </c>
      <c r="H169" s="113">
        <f t="shared" si="43"/>
        <v>4.5283018867924485E-4</v>
      </c>
      <c r="I169" s="148">
        <f t="shared" si="37"/>
        <v>44472.25</v>
      </c>
      <c r="J169" s="550">
        <f t="shared" si="44"/>
        <v>530</v>
      </c>
      <c r="K169" s="187">
        <f t="shared" si="45"/>
        <v>401.75</v>
      </c>
      <c r="L169" s="187">
        <f t="shared" si="46"/>
        <v>128.25</v>
      </c>
      <c r="M169" s="549">
        <f t="shared" si="47"/>
        <v>3.1650754716981133</v>
      </c>
      <c r="N169" s="551"/>
      <c r="P169" s="187">
        <v>2.0880000000000001</v>
      </c>
      <c r="Q169" s="113">
        <v>1.982</v>
      </c>
      <c r="R169" s="198">
        <v>1.9569999999999999</v>
      </c>
      <c r="S169" s="148">
        <f t="shared" si="48"/>
        <v>45031</v>
      </c>
      <c r="T169" s="148">
        <f t="shared" si="38"/>
        <v>44331</v>
      </c>
      <c r="U169" s="187">
        <f t="shared" si="35"/>
        <v>1.5142857142857156E-4</v>
      </c>
      <c r="V169" s="549">
        <f t="shared" si="49"/>
        <v>700</v>
      </c>
      <c r="W169" s="113">
        <f t="shared" si="39"/>
        <v>558.75</v>
      </c>
      <c r="X169" s="113">
        <f t="shared" si="40"/>
        <v>141.25</v>
      </c>
      <c r="Y169" s="549">
        <f t="shared" si="36"/>
        <v>2.0033892857142859</v>
      </c>
      <c r="Z169" s="186">
        <f t="shared" si="50"/>
        <v>1.1616861859838274</v>
      </c>
      <c r="AA169" s="113">
        <f t="shared" si="51"/>
        <v>1.1650599729705835</v>
      </c>
      <c r="AB169" s="433"/>
      <c r="AC169" s="433"/>
    </row>
    <row r="170" spans="2:29" x14ac:dyDescent="0.35">
      <c r="B170" s="116">
        <v>42647</v>
      </c>
      <c r="C170" s="49">
        <v>3.4140000000000001</v>
      </c>
      <c r="D170" s="350">
        <v>3.1429999999999998</v>
      </c>
      <c r="E170" s="349">
        <v>2.8860000000000001</v>
      </c>
      <c r="F170" s="246">
        <f t="shared" si="41"/>
        <v>44874</v>
      </c>
      <c r="G170" s="246">
        <f t="shared" si="42"/>
        <v>44344</v>
      </c>
      <c r="H170" s="113">
        <f t="shared" si="43"/>
        <v>5.1132075471698184E-4</v>
      </c>
      <c r="I170" s="148">
        <f t="shared" si="37"/>
        <v>44473.25</v>
      </c>
      <c r="J170" s="550">
        <f t="shared" si="44"/>
        <v>530</v>
      </c>
      <c r="K170" s="187">
        <f t="shared" si="45"/>
        <v>400.75</v>
      </c>
      <c r="L170" s="187">
        <f t="shared" si="46"/>
        <v>129.25</v>
      </c>
      <c r="M170" s="549">
        <f t="shared" si="47"/>
        <v>3.2090882075471696</v>
      </c>
      <c r="N170" s="551"/>
      <c r="P170" s="187">
        <v>2.1560000000000001</v>
      </c>
      <c r="Q170" s="113">
        <v>2.0339999999999998</v>
      </c>
      <c r="R170" s="198">
        <v>1.992</v>
      </c>
      <c r="S170" s="148">
        <f t="shared" si="48"/>
        <v>45031</v>
      </c>
      <c r="T170" s="148">
        <f t="shared" si="38"/>
        <v>44331</v>
      </c>
      <c r="U170" s="187">
        <f t="shared" si="35"/>
        <v>1.7428571428571477E-4</v>
      </c>
      <c r="V170" s="549">
        <f t="shared" si="49"/>
        <v>700</v>
      </c>
      <c r="W170" s="113">
        <f t="shared" si="39"/>
        <v>557.75</v>
      </c>
      <c r="X170" s="113">
        <f t="shared" si="40"/>
        <v>142.25</v>
      </c>
      <c r="Y170" s="549">
        <f t="shared" si="36"/>
        <v>2.0587921428571425</v>
      </c>
      <c r="Z170" s="186">
        <f t="shared" si="50"/>
        <v>1.1502960646900271</v>
      </c>
      <c r="AA170" s="113">
        <f t="shared" si="51"/>
        <v>1.1536040172811513</v>
      </c>
      <c r="AB170" s="433"/>
      <c r="AC170" s="433"/>
    </row>
    <row r="171" spans="2:29" x14ac:dyDescent="0.35">
      <c r="B171" s="116">
        <v>42648</v>
      </c>
      <c r="C171" s="49">
        <v>3.4329999999999998</v>
      </c>
      <c r="D171" s="350">
        <v>3.1840000000000002</v>
      </c>
      <c r="E171" s="349">
        <v>2.9159999999999999</v>
      </c>
      <c r="F171" s="246">
        <f t="shared" si="41"/>
        <v>44874</v>
      </c>
      <c r="G171" s="246">
        <f t="shared" si="42"/>
        <v>44344</v>
      </c>
      <c r="H171" s="113">
        <f t="shared" si="43"/>
        <v>4.6981132075471634E-4</v>
      </c>
      <c r="I171" s="148">
        <f t="shared" si="37"/>
        <v>44474.25</v>
      </c>
      <c r="J171" s="550">
        <f t="shared" si="44"/>
        <v>530</v>
      </c>
      <c r="K171" s="187">
        <f t="shared" si="45"/>
        <v>399.75</v>
      </c>
      <c r="L171" s="187">
        <f t="shared" si="46"/>
        <v>130.25</v>
      </c>
      <c r="M171" s="549">
        <f t="shared" si="47"/>
        <v>3.2451929245283018</v>
      </c>
      <c r="N171" s="551"/>
      <c r="P171" s="187">
        <v>2.2069999999999999</v>
      </c>
      <c r="Q171" s="113">
        <v>2.0760000000000001</v>
      </c>
      <c r="R171" s="198">
        <v>2.024</v>
      </c>
      <c r="S171" s="148">
        <f t="shared" si="48"/>
        <v>45031</v>
      </c>
      <c r="T171" s="148">
        <f t="shared" si="38"/>
        <v>44331</v>
      </c>
      <c r="U171" s="187">
        <f t="shared" si="35"/>
        <v>1.8714285714285683E-4</v>
      </c>
      <c r="V171" s="549">
        <f t="shared" si="49"/>
        <v>700</v>
      </c>
      <c r="W171" s="113">
        <f t="shared" si="39"/>
        <v>556.75</v>
      </c>
      <c r="X171" s="113">
        <f t="shared" si="40"/>
        <v>143.25</v>
      </c>
      <c r="Y171" s="549">
        <f t="shared" si="36"/>
        <v>2.1028082142857145</v>
      </c>
      <c r="Z171" s="186">
        <f t="shared" si="50"/>
        <v>1.1423847102425873</v>
      </c>
      <c r="AA171" s="113">
        <f t="shared" si="51"/>
        <v>1.1456473173080628</v>
      </c>
      <c r="AB171" s="433"/>
      <c r="AC171" s="433"/>
    </row>
    <row r="172" spans="2:29" x14ac:dyDescent="0.35">
      <c r="B172" s="116">
        <v>42649</v>
      </c>
      <c r="C172" s="49">
        <v>3.48</v>
      </c>
      <c r="D172" s="350">
        <v>3.2269999999999999</v>
      </c>
      <c r="E172" s="349">
        <v>2.9340000000000002</v>
      </c>
      <c r="F172" s="246">
        <f t="shared" si="41"/>
        <v>44874</v>
      </c>
      <c r="G172" s="246">
        <f t="shared" si="42"/>
        <v>44344</v>
      </c>
      <c r="H172" s="113">
        <f t="shared" si="43"/>
        <v>4.7735849056603793E-4</v>
      </c>
      <c r="I172" s="148">
        <f t="shared" si="37"/>
        <v>44475.25</v>
      </c>
      <c r="J172" s="550">
        <f t="shared" si="44"/>
        <v>530</v>
      </c>
      <c r="K172" s="187">
        <f t="shared" si="45"/>
        <v>398.75</v>
      </c>
      <c r="L172" s="187">
        <f t="shared" si="46"/>
        <v>131.25</v>
      </c>
      <c r="M172" s="549">
        <f t="shared" si="47"/>
        <v>3.2896533018867924</v>
      </c>
      <c r="N172" s="551"/>
      <c r="P172" s="187">
        <v>2.25</v>
      </c>
      <c r="Q172" s="113">
        <v>2.0979999999999999</v>
      </c>
      <c r="R172" s="198">
        <v>2.044</v>
      </c>
      <c r="S172" s="148">
        <f t="shared" si="48"/>
        <v>45031</v>
      </c>
      <c r="T172" s="148">
        <f t="shared" si="38"/>
        <v>44331</v>
      </c>
      <c r="U172" s="187">
        <f t="shared" si="35"/>
        <v>2.1714285714285734E-4</v>
      </c>
      <c r="V172" s="549">
        <f t="shared" si="49"/>
        <v>700</v>
      </c>
      <c r="W172" s="113">
        <f t="shared" si="39"/>
        <v>555.75</v>
      </c>
      <c r="X172" s="113">
        <f t="shared" si="40"/>
        <v>144.25</v>
      </c>
      <c r="Y172" s="549">
        <f t="shared" si="36"/>
        <v>2.1293228571428569</v>
      </c>
      <c r="Z172" s="186">
        <f t="shared" si="50"/>
        <v>1.1603304447439355</v>
      </c>
      <c r="AA172" s="113">
        <f t="shared" si="51"/>
        <v>1.1636963615964335</v>
      </c>
      <c r="AB172" s="433"/>
      <c r="AC172" s="433"/>
    </row>
    <row r="173" spans="2:29" x14ac:dyDescent="0.35">
      <c r="B173" s="116">
        <v>42650</v>
      </c>
      <c r="C173" s="49">
        <v>3.4670000000000001</v>
      </c>
      <c r="D173" s="350">
        <v>3.21</v>
      </c>
      <c r="E173" s="349">
        <v>2.923</v>
      </c>
      <c r="F173" s="246">
        <f t="shared" si="41"/>
        <v>44874</v>
      </c>
      <c r="G173" s="246">
        <f t="shared" si="42"/>
        <v>44344</v>
      </c>
      <c r="H173" s="113">
        <f t="shared" si="43"/>
        <v>4.8490566037735869E-4</v>
      </c>
      <c r="I173" s="148">
        <f t="shared" si="37"/>
        <v>44476.25</v>
      </c>
      <c r="J173" s="550">
        <f t="shared" si="44"/>
        <v>530</v>
      </c>
      <c r="K173" s="187">
        <f t="shared" si="45"/>
        <v>397.75</v>
      </c>
      <c r="L173" s="187">
        <f t="shared" si="46"/>
        <v>132.25</v>
      </c>
      <c r="M173" s="549">
        <f t="shared" si="47"/>
        <v>3.2741287735849056</v>
      </c>
      <c r="N173" s="551"/>
      <c r="P173" s="187">
        <v>2.2490000000000001</v>
      </c>
      <c r="Q173" s="113">
        <v>2.09</v>
      </c>
      <c r="R173" s="198">
        <v>2.0329999999999999</v>
      </c>
      <c r="S173" s="148">
        <f t="shared" si="48"/>
        <v>45031</v>
      </c>
      <c r="T173" s="148">
        <f t="shared" si="38"/>
        <v>44331</v>
      </c>
      <c r="U173" s="187">
        <f t="shared" si="35"/>
        <v>2.2714285714285751E-4</v>
      </c>
      <c r="V173" s="549">
        <f t="shared" si="49"/>
        <v>700</v>
      </c>
      <c r="W173" s="113">
        <f t="shared" si="39"/>
        <v>554.75</v>
      </c>
      <c r="X173" s="113">
        <f t="shared" si="40"/>
        <v>145.25</v>
      </c>
      <c r="Y173" s="549">
        <f t="shared" si="36"/>
        <v>2.1229925000000001</v>
      </c>
      <c r="Z173" s="186">
        <f t="shared" si="50"/>
        <v>1.1511362735849056</v>
      </c>
      <c r="AA173" s="113">
        <f t="shared" si="51"/>
        <v>1.1544490603857982</v>
      </c>
      <c r="AB173" s="433"/>
      <c r="AC173" s="433"/>
    </row>
    <row r="174" spans="2:29" x14ac:dyDescent="0.35">
      <c r="B174" s="116">
        <v>42653</v>
      </c>
      <c r="C174" s="49">
        <v>3.4939999999999998</v>
      </c>
      <c r="D174" s="350">
        <v>3.2330000000000001</v>
      </c>
      <c r="E174" s="349">
        <v>2.9370000000000003</v>
      </c>
      <c r="F174" s="246">
        <f t="shared" si="41"/>
        <v>44874</v>
      </c>
      <c r="G174" s="246">
        <f t="shared" si="42"/>
        <v>44344</v>
      </c>
      <c r="H174" s="113">
        <f t="shared" si="43"/>
        <v>4.9245283018867865E-4</v>
      </c>
      <c r="I174" s="148">
        <f t="shared" si="37"/>
        <v>44479.25</v>
      </c>
      <c r="J174" s="550">
        <f t="shared" si="44"/>
        <v>530</v>
      </c>
      <c r="K174" s="187">
        <f t="shared" si="45"/>
        <v>394.75</v>
      </c>
      <c r="L174" s="187">
        <f t="shared" si="46"/>
        <v>135.25</v>
      </c>
      <c r="M174" s="549">
        <f t="shared" si="47"/>
        <v>3.2996042452830188</v>
      </c>
      <c r="N174" s="551"/>
      <c r="P174" s="187">
        <v>2.238</v>
      </c>
      <c r="Q174" s="113">
        <v>2.0790000000000002</v>
      </c>
      <c r="R174" s="198">
        <v>2.0179999999999998</v>
      </c>
      <c r="S174" s="148">
        <f t="shared" si="48"/>
        <v>45031</v>
      </c>
      <c r="T174" s="148">
        <f t="shared" si="38"/>
        <v>44331</v>
      </c>
      <c r="U174" s="187">
        <f t="shared" si="35"/>
        <v>2.2714285714285686E-4</v>
      </c>
      <c r="V174" s="549">
        <f t="shared" si="49"/>
        <v>700</v>
      </c>
      <c r="W174" s="113">
        <f t="shared" si="39"/>
        <v>551.75</v>
      </c>
      <c r="X174" s="113">
        <f t="shared" si="40"/>
        <v>148.25</v>
      </c>
      <c r="Y174" s="549">
        <f t="shared" si="36"/>
        <v>2.1126739285714287</v>
      </c>
      <c r="Z174" s="186">
        <f t="shared" si="50"/>
        <v>1.1869303167115901</v>
      </c>
      <c r="AA174" s="113">
        <f t="shared" si="51"/>
        <v>1.1904523256534016</v>
      </c>
      <c r="AB174" s="433"/>
      <c r="AC174" s="433"/>
    </row>
    <row r="175" spans="2:29" x14ac:dyDescent="0.35">
      <c r="B175" s="116">
        <v>42654</v>
      </c>
      <c r="C175" s="49">
        <v>3.45</v>
      </c>
      <c r="D175" s="350">
        <v>3.1749999999999998</v>
      </c>
      <c r="E175" s="349">
        <v>2.9130000000000003</v>
      </c>
      <c r="F175" s="246">
        <f t="shared" si="41"/>
        <v>44874</v>
      </c>
      <c r="G175" s="246">
        <f t="shared" si="42"/>
        <v>44344</v>
      </c>
      <c r="H175" s="113">
        <f t="shared" si="43"/>
        <v>5.1886792452830255E-4</v>
      </c>
      <c r="I175" s="148">
        <f t="shared" si="37"/>
        <v>44480.25</v>
      </c>
      <c r="J175" s="550">
        <f t="shared" si="44"/>
        <v>530</v>
      </c>
      <c r="K175" s="187">
        <f t="shared" si="45"/>
        <v>393.75</v>
      </c>
      <c r="L175" s="187">
        <f t="shared" si="46"/>
        <v>136.25</v>
      </c>
      <c r="M175" s="549">
        <f t="shared" si="47"/>
        <v>3.2456957547169809</v>
      </c>
      <c r="N175" s="551"/>
      <c r="P175" s="187">
        <v>2.2400000000000002</v>
      </c>
      <c r="Q175" s="113">
        <v>2.0739999999999998</v>
      </c>
      <c r="R175" s="198">
        <v>2.0049999999999999</v>
      </c>
      <c r="S175" s="148">
        <f t="shared" si="48"/>
        <v>45031</v>
      </c>
      <c r="T175" s="148">
        <f t="shared" si="38"/>
        <v>44331</v>
      </c>
      <c r="U175" s="187">
        <f t="shared" si="35"/>
        <v>2.3714285714285767E-4</v>
      </c>
      <c r="V175" s="549">
        <f t="shared" si="49"/>
        <v>700</v>
      </c>
      <c r="W175" s="113">
        <f t="shared" si="39"/>
        <v>550.75</v>
      </c>
      <c r="X175" s="113">
        <f t="shared" si="40"/>
        <v>149.25</v>
      </c>
      <c r="Y175" s="549">
        <f t="shared" si="36"/>
        <v>2.1093935714285714</v>
      </c>
      <c r="Z175" s="186">
        <f t="shared" si="50"/>
        <v>1.1363021832884095</v>
      </c>
      <c r="AA175" s="113">
        <f t="shared" si="51"/>
        <v>1.1395301399177882</v>
      </c>
      <c r="AB175" s="433"/>
      <c r="AC175" s="433"/>
    </row>
    <row r="176" spans="2:29" x14ac:dyDescent="0.35">
      <c r="B176" s="116">
        <v>42655</v>
      </c>
      <c r="C176" s="49">
        <v>3.4779999999999998</v>
      </c>
      <c r="D176" s="350">
        <v>3.2130000000000001</v>
      </c>
      <c r="E176" s="349">
        <v>2.9409999999999998</v>
      </c>
      <c r="F176" s="246">
        <f t="shared" si="41"/>
        <v>44874</v>
      </c>
      <c r="G176" s="246">
        <f t="shared" si="42"/>
        <v>44344</v>
      </c>
      <c r="H176" s="113">
        <f t="shared" si="43"/>
        <v>4.9999999999999936E-4</v>
      </c>
      <c r="I176" s="148">
        <f t="shared" si="37"/>
        <v>44481.25</v>
      </c>
      <c r="J176" s="550">
        <f t="shared" si="44"/>
        <v>530</v>
      </c>
      <c r="K176" s="187">
        <f t="shared" si="45"/>
        <v>392.75</v>
      </c>
      <c r="L176" s="187">
        <f t="shared" si="46"/>
        <v>137.25</v>
      </c>
      <c r="M176" s="549">
        <f t="shared" si="47"/>
        <v>3.281625</v>
      </c>
      <c r="N176" s="551"/>
      <c r="P176" s="187">
        <v>2.2589999999999999</v>
      </c>
      <c r="Q176" s="113">
        <v>2.085</v>
      </c>
      <c r="R176" s="198">
        <v>2.0110000000000001</v>
      </c>
      <c r="S176" s="148">
        <f t="shared" si="48"/>
        <v>45031</v>
      </c>
      <c r="T176" s="148">
        <f t="shared" si="38"/>
        <v>44331</v>
      </c>
      <c r="U176" s="187">
        <f t="shared" si="35"/>
        <v>2.4857142857142846E-4</v>
      </c>
      <c r="V176" s="549">
        <f t="shared" si="49"/>
        <v>700</v>
      </c>
      <c r="W176" s="113">
        <f t="shared" si="39"/>
        <v>549.75</v>
      </c>
      <c r="X176" s="113">
        <f t="shared" si="40"/>
        <v>150.25</v>
      </c>
      <c r="Y176" s="549">
        <f t="shared" si="36"/>
        <v>2.1223478571428571</v>
      </c>
      <c r="Z176" s="186">
        <f t="shared" si="50"/>
        <v>1.1592771428571429</v>
      </c>
      <c r="AA176" s="113">
        <f t="shared" si="51"/>
        <v>1.1626369515920221</v>
      </c>
      <c r="AB176" s="433"/>
      <c r="AC176" s="433"/>
    </row>
    <row r="177" spans="2:29" x14ac:dyDescent="0.35">
      <c r="B177" s="116">
        <v>42656</v>
      </c>
      <c r="C177" s="49">
        <v>3.4289999999999998</v>
      </c>
      <c r="D177" s="350">
        <v>3.1949999999999998</v>
      </c>
      <c r="E177" s="349">
        <v>2.8970000000000002</v>
      </c>
      <c r="F177" s="246">
        <f t="shared" si="41"/>
        <v>44874</v>
      </c>
      <c r="G177" s="246">
        <f t="shared" si="42"/>
        <v>44344</v>
      </c>
      <c r="H177" s="113">
        <f t="shared" si="43"/>
        <v>4.415094339622641E-4</v>
      </c>
      <c r="I177" s="148">
        <f t="shared" si="37"/>
        <v>44482.25</v>
      </c>
      <c r="J177" s="550">
        <f t="shared" si="44"/>
        <v>530</v>
      </c>
      <c r="K177" s="187">
        <f t="shared" si="45"/>
        <v>391.75</v>
      </c>
      <c r="L177" s="187">
        <f t="shared" si="46"/>
        <v>138.25</v>
      </c>
      <c r="M177" s="549">
        <f t="shared" si="47"/>
        <v>3.2560386792452829</v>
      </c>
      <c r="N177" s="551"/>
      <c r="P177" s="187">
        <v>2.2189999999999999</v>
      </c>
      <c r="Q177" s="113">
        <v>2.048</v>
      </c>
      <c r="R177" s="198">
        <v>1.9790000000000001</v>
      </c>
      <c r="S177" s="148">
        <f t="shared" si="48"/>
        <v>45031</v>
      </c>
      <c r="T177" s="148">
        <f t="shared" si="38"/>
        <v>44331</v>
      </c>
      <c r="U177" s="187">
        <f t="shared" si="35"/>
        <v>2.4428571428571403E-4</v>
      </c>
      <c r="V177" s="549">
        <f t="shared" si="49"/>
        <v>700</v>
      </c>
      <c r="W177" s="113">
        <f t="shared" si="39"/>
        <v>548.75</v>
      </c>
      <c r="X177" s="113">
        <f t="shared" si="40"/>
        <v>151.25</v>
      </c>
      <c r="Y177" s="549">
        <f t="shared" si="36"/>
        <v>2.0849482142857143</v>
      </c>
      <c r="Z177" s="186">
        <f t="shared" si="50"/>
        <v>1.1710904649595686</v>
      </c>
      <c r="AA177" s="113">
        <f t="shared" si="51"/>
        <v>1.17451909715236</v>
      </c>
      <c r="AB177" s="433"/>
      <c r="AC177" s="433"/>
    </row>
    <row r="178" spans="2:29" x14ac:dyDescent="0.35">
      <c r="B178" s="116">
        <v>42657</v>
      </c>
      <c r="C178" s="49">
        <v>3.4489999999999998</v>
      </c>
      <c r="D178" s="350">
        <v>3.2130000000000001</v>
      </c>
      <c r="E178" s="349">
        <v>2.919</v>
      </c>
      <c r="F178" s="246">
        <f t="shared" si="41"/>
        <v>44874</v>
      </c>
      <c r="G178" s="246">
        <f t="shared" si="42"/>
        <v>44344</v>
      </c>
      <c r="H178" s="113">
        <f t="shared" si="43"/>
        <v>4.4528301886792408E-4</v>
      </c>
      <c r="I178" s="148">
        <f t="shared" si="37"/>
        <v>44483.25</v>
      </c>
      <c r="J178" s="550">
        <f t="shared" si="44"/>
        <v>530</v>
      </c>
      <c r="K178" s="187">
        <f t="shared" si="45"/>
        <v>390.75</v>
      </c>
      <c r="L178" s="187">
        <f t="shared" si="46"/>
        <v>139.25</v>
      </c>
      <c r="M178" s="549">
        <f t="shared" si="47"/>
        <v>3.2750056603773583</v>
      </c>
      <c r="N178" s="551"/>
      <c r="P178" s="187">
        <v>2.2170000000000001</v>
      </c>
      <c r="Q178" s="113">
        <v>2.0390000000000001</v>
      </c>
      <c r="R178" s="198">
        <v>1.968</v>
      </c>
      <c r="S178" s="148">
        <f t="shared" si="48"/>
        <v>45031</v>
      </c>
      <c r="T178" s="148">
        <f t="shared" si="38"/>
        <v>44331</v>
      </c>
      <c r="U178" s="187">
        <f t="shared" si="35"/>
        <v>2.5428571428571422E-4</v>
      </c>
      <c r="V178" s="549">
        <f t="shared" si="49"/>
        <v>700</v>
      </c>
      <c r="W178" s="113">
        <f t="shared" si="39"/>
        <v>547.75</v>
      </c>
      <c r="X178" s="113">
        <f t="shared" si="40"/>
        <v>152.25</v>
      </c>
      <c r="Y178" s="549">
        <f t="shared" si="36"/>
        <v>2.077715</v>
      </c>
      <c r="Z178" s="186">
        <f t="shared" si="50"/>
        <v>1.1972906603773583</v>
      </c>
      <c r="AA178" s="113">
        <f t="shared" si="51"/>
        <v>1.2008744226909229</v>
      </c>
      <c r="AB178" s="433"/>
      <c r="AC178" s="433"/>
    </row>
    <row r="179" spans="2:29" x14ac:dyDescent="0.35">
      <c r="B179" s="116">
        <v>42660</v>
      </c>
      <c r="C179" s="49">
        <v>3.4689999999999999</v>
      </c>
      <c r="D179" s="350">
        <v>3.194</v>
      </c>
      <c r="E179" s="349">
        <v>2.9329999999999998</v>
      </c>
      <c r="F179" s="246">
        <f t="shared" si="41"/>
        <v>44874</v>
      </c>
      <c r="G179" s="246">
        <f t="shared" si="42"/>
        <v>44344</v>
      </c>
      <c r="H179" s="113">
        <f t="shared" si="43"/>
        <v>5.1886792452830168E-4</v>
      </c>
      <c r="I179" s="148">
        <f t="shared" si="37"/>
        <v>44486.25</v>
      </c>
      <c r="J179" s="550">
        <f t="shared" si="44"/>
        <v>530</v>
      </c>
      <c r="K179" s="187">
        <f t="shared" si="45"/>
        <v>387.75</v>
      </c>
      <c r="L179" s="187">
        <f t="shared" si="46"/>
        <v>142.25</v>
      </c>
      <c r="M179" s="549">
        <f t="shared" si="47"/>
        <v>3.2678089622641511</v>
      </c>
      <c r="N179" s="551"/>
      <c r="P179" s="187">
        <v>2.2480000000000002</v>
      </c>
      <c r="Q179" s="113">
        <v>2.0680000000000001</v>
      </c>
      <c r="R179" s="198">
        <v>1.9870000000000001</v>
      </c>
      <c r="S179" s="148">
        <f t="shared" si="48"/>
        <v>45031</v>
      </c>
      <c r="T179" s="148">
        <f t="shared" si="38"/>
        <v>44331</v>
      </c>
      <c r="U179" s="187">
        <f t="shared" si="35"/>
        <v>2.5714285714285737E-4</v>
      </c>
      <c r="V179" s="549">
        <f t="shared" si="49"/>
        <v>700</v>
      </c>
      <c r="W179" s="113">
        <f t="shared" si="39"/>
        <v>544.75</v>
      </c>
      <c r="X179" s="113">
        <f t="shared" si="40"/>
        <v>155.25</v>
      </c>
      <c r="Y179" s="549">
        <f t="shared" si="36"/>
        <v>2.1079214285714287</v>
      </c>
      <c r="Z179" s="186">
        <f t="shared" si="50"/>
        <v>1.1598875336927224</v>
      </c>
      <c r="AA179" s="113">
        <f t="shared" si="51"/>
        <v>1.1632508814197529</v>
      </c>
      <c r="AB179" s="433"/>
      <c r="AC179" s="433"/>
    </row>
    <row r="180" spans="2:29" x14ac:dyDescent="0.35">
      <c r="B180" s="116">
        <v>42661</v>
      </c>
      <c r="C180" s="49">
        <v>3.5259999999999998</v>
      </c>
      <c r="D180" s="350">
        <v>3.2850000000000001</v>
      </c>
      <c r="E180" s="349">
        <v>2.9830000000000001</v>
      </c>
      <c r="F180" s="246">
        <f t="shared" si="41"/>
        <v>44874</v>
      </c>
      <c r="G180" s="246">
        <f t="shared" si="42"/>
        <v>44344</v>
      </c>
      <c r="H180" s="113">
        <f t="shared" si="43"/>
        <v>4.5471698113207481E-4</v>
      </c>
      <c r="I180" s="148">
        <f t="shared" si="37"/>
        <v>44487.25</v>
      </c>
      <c r="J180" s="550">
        <f t="shared" si="44"/>
        <v>530</v>
      </c>
      <c r="K180" s="187">
        <f t="shared" si="45"/>
        <v>386.75</v>
      </c>
      <c r="L180" s="187">
        <f t="shared" si="46"/>
        <v>143.25</v>
      </c>
      <c r="M180" s="549">
        <f t="shared" si="47"/>
        <v>3.35013820754717</v>
      </c>
      <c r="N180" s="551"/>
      <c r="P180" s="187">
        <v>2.3029999999999999</v>
      </c>
      <c r="Q180" s="113">
        <v>2.117</v>
      </c>
      <c r="R180" s="198">
        <v>2.0409999999999999</v>
      </c>
      <c r="S180" s="148">
        <f t="shared" si="48"/>
        <v>45031</v>
      </c>
      <c r="T180" s="148">
        <f t="shared" si="38"/>
        <v>44331</v>
      </c>
      <c r="U180" s="187">
        <f t="shared" si="35"/>
        <v>2.6571428571428563E-4</v>
      </c>
      <c r="V180" s="549">
        <f t="shared" si="49"/>
        <v>700</v>
      </c>
      <c r="W180" s="113">
        <f t="shared" si="39"/>
        <v>543.75</v>
      </c>
      <c r="X180" s="113">
        <f t="shared" si="40"/>
        <v>156.25</v>
      </c>
      <c r="Y180" s="549">
        <f t="shared" si="36"/>
        <v>2.1585178571428569</v>
      </c>
      <c r="Z180" s="186">
        <f t="shared" si="50"/>
        <v>1.191620350404313</v>
      </c>
      <c r="AA180" s="113">
        <f t="shared" si="51"/>
        <v>1.1951702480530679</v>
      </c>
      <c r="AB180" s="433"/>
      <c r="AC180" s="433"/>
    </row>
    <row r="181" spans="2:29" x14ac:dyDescent="0.35">
      <c r="B181" s="116">
        <v>42662</v>
      </c>
      <c r="C181" s="49">
        <v>3.5369999999999999</v>
      </c>
      <c r="D181" s="350">
        <v>3.2669999999999999</v>
      </c>
      <c r="E181" s="349">
        <v>2.9939999999999998</v>
      </c>
      <c r="F181" s="246">
        <f t="shared" si="41"/>
        <v>44874</v>
      </c>
      <c r="G181" s="246">
        <f t="shared" si="42"/>
        <v>44344</v>
      </c>
      <c r="H181" s="113">
        <f t="shared" si="43"/>
        <v>5.0943396226415096E-4</v>
      </c>
      <c r="I181" s="148">
        <f t="shared" si="37"/>
        <v>44488.25</v>
      </c>
      <c r="J181" s="550">
        <f t="shared" si="44"/>
        <v>530</v>
      </c>
      <c r="K181" s="187">
        <f t="shared" si="45"/>
        <v>385.75</v>
      </c>
      <c r="L181" s="187">
        <f t="shared" si="46"/>
        <v>144.25</v>
      </c>
      <c r="M181" s="549">
        <f t="shared" si="47"/>
        <v>3.3404858490566038</v>
      </c>
      <c r="N181" s="551"/>
      <c r="P181" s="187">
        <v>2.3079999999999998</v>
      </c>
      <c r="Q181" s="113">
        <v>2.12</v>
      </c>
      <c r="R181" s="198">
        <v>2.044</v>
      </c>
      <c r="S181" s="148">
        <f t="shared" si="48"/>
        <v>45031</v>
      </c>
      <c r="T181" s="148">
        <f t="shared" si="38"/>
        <v>44331</v>
      </c>
      <c r="U181" s="187">
        <f t="shared" si="35"/>
        <v>2.6857142857142818E-4</v>
      </c>
      <c r="V181" s="549">
        <f t="shared" si="49"/>
        <v>700</v>
      </c>
      <c r="W181" s="113">
        <f t="shared" si="39"/>
        <v>542.75</v>
      </c>
      <c r="X181" s="113">
        <f t="shared" si="40"/>
        <v>157.25</v>
      </c>
      <c r="Y181" s="549">
        <f t="shared" si="36"/>
        <v>2.1622328571428571</v>
      </c>
      <c r="Z181" s="186">
        <f t="shared" si="50"/>
        <v>1.1782529919137468</v>
      </c>
      <c r="AA181" s="113">
        <f t="shared" si="51"/>
        <v>1.1817236921961571</v>
      </c>
      <c r="AB181" s="433"/>
      <c r="AC181" s="433"/>
    </row>
    <row r="182" spans="2:29" x14ac:dyDescent="0.35">
      <c r="B182" s="116">
        <v>42663</v>
      </c>
      <c r="C182" s="49">
        <v>3.5220000000000002</v>
      </c>
      <c r="D182" s="350">
        <v>3.2730000000000001</v>
      </c>
      <c r="E182" s="349">
        <v>2.9689999999999999</v>
      </c>
      <c r="F182" s="246">
        <f t="shared" si="41"/>
        <v>44874</v>
      </c>
      <c r="G182" s="246">
        <f t="shared" si="42"/>
        <v>44344</v>
      </c>
      <c r="H182" s="113">
        <f t="shared" si="43"/>
        <v>4.6981132075471721E-4</v>
      </c>
      <c r="I182" s="148">
        <f t="shared" si="37"/>
        <v>44489.25</v>
      </c>
      <c r="J182" s="550">
        <f t="shared" si="44"/>
        <v>530</v>
      </c>
      <c r="K182" s="187">
        <f t="shared" si="45"/>
        <v>384.75</v>
      </c>
      <c r="L182" s="187">
        <f t="shared" si="46"/>
        <v>145.25</v>
      </c>
      <c r="M182" s="549">
        <f t="shared" si="47"/>
        <v>3.3412400943396228</v>
      </c>
      <c r="N182" s="551"/>
      <c r="P182" s="187">
        <v>2.2890000000000001</v>
      </c>
      <c r="Q182" s="113">
        <v>2.0990000000000002</v>
      </c>
      <c r="R182" s="198">
        <v>2.0259999999999998</v>
      </c>
      <c r="S182" s="148">
        <f t="shared" si="48"/>
        <v>45031</v>
      </c>
      <c r="T182" s="148">
        <f t="shared" si="38"/>
        <v>44331</v>
      </c>
      <c r="U182" s="187">
        <f t="shared" si="35"/>
        <v>2.7142857142857134E-4</v>
      </c>
      <c r="V182" s="549">
        <f t="shared" si="49"/>
        <v>700</v>
      </c>
      <c r="W182" s="113">
        <f t="shared" si="39"/>
        <v>541.75</v>
      </c>
      <c r="X182" s="113">
        <f t="shared" si="40"/>
        <v>158.25</v>
      </c>
      <c r="Y182" s="549">
        <f t="shared" si="36"/>
        <v>2.1419535714285716</v>
      </c>
      <c r="Z182" s="186">
        <f t="shared" si="50"/>
        <v>1.1992865229110512</v>
      </c>
      <c r="AA182" s="113">
        <f t="shared" si="51"/>
        <v>1.2028822433211239</v>
      </c>
      <c r="AB182" s="433"/>
      <c r="AC182" s="433"/>
    </row>
    <row r="183" spans="2:29" x14ac:dyDescent="0.35">
      <c r="B183" s="116">
        <v>42664</v>
      </c>
      <c r="C183" s="49">
        <v>3.5430000000000001</v>
      </c>
      <c r="D183" s="350">
        <v>3.2720000000000002</v>
      </c>
      <c r="E183" s="349">
        <v>2.968</v>
      </c>
      <c r="F183" s="246">
        <f t="shared" si="41"/>
        <v>44874</v>
      </c>
      <c r="G183" s="246">
        <f t="shared" si="42"/>
        <v>44344</v>
      </c>
      <c r="H183" s="113">
        <f t="shared" si="43"/>
        <v>5.1132075471698097E-4</v>
      </c>
      <c r="I183" s="148">
        <f t="shared" si="37"/>
        <v>44490.25</v>
      </c>
      <c r="J183" s="550">
        <f t="shared" si="44"/>
        <v>530</v>
      </c>
      <c r="K183" s="187">
        <f t="shared" si="45"/>
        <v>383.75</v>
      </c>
      <c r="L183" s="187">
        <f t="shared" si="46"/>
        <v>146.25</v>
      </c>
      <c r="M183" s="549">
        <f t="shared" si="47"/>
        <v>3.3467806603773589</v>
      </c>
      <c r="N183" s="551"/>
      <c r="P183" s="187">
        <v>2.2829999999999999</v>
      </c>
      <c r="Q183" s="113">
        <v>2.097</v>
      </c>
      <c r="R183" s="198">
        <v>2.0249999999999999</v>
      </c>
      <c r="S183" s="148">
        <f t="shared" si="48"/>
        <v>45031</v>
      </c>
      <c r="T183" s="148">
        <f t="shared" si="38"/>
        <v>44331</v>
      </c>
      <c r="U183" s="187">
        <f t="shared" si="35"/>
        <v>2.6571428571428563E-4</v>
      </c>
      <c r="V183" s="549">
        <f t="shared" si="49"/>
        <v>700</v>
      </c>
      <c r="W183" s="113">
        <f t="shared" si="39"/>
        <v>540.75</v>
      </c>
      <c r="X183" s="113">
        <f t="shared" si="40"/>
        <v>159.25</v>
      </c>
      <c r="Y183" s="549">
        <f t="shared" si="36"/>
        <v>2.1393149999999999</v>
      </c>
      <c r="Z183" s="186">
        <f t="shared" si="50"/>
        <v>1.207465660377359</v>
      </c>
      <c r="AA183" s="113">
        <f t="shared" si="51"/>
        <v>1.2111105936798428</v>
      </c>
      <c r="AB183" s="433"/>
      <c r="AC183" s="433"/>
    </row>
    <row r="184" spans="2:29" x14ac:dyDescent="0.35">
      <c r="B184" s="116">
        <v>42667</v>
      </c>
      <c r="C184" s="49" t="s">
        <v>437</v>
      </c>
      <c r="D184" s="350" t="s">
        <v>437</v>
      </c>
      <c r="E184" s="349" t="s">
        <v>437</v>
      </c>
      <c r="F184" s="246">
        <f t="shared" si="41"/>
        <v>44874</v>
      </c>
      <c r="G184" s="246">
        <f t="shared" si="42"/>
        <v>44344</v>
      </c>
      <c r="H184" s="113" t="str">
        <f t="shared" si="43"/>
        <v/>
      </c>
      <c r="I184" s="148">
        <f t="shared" si="37"/>
        <v>44493.25</v>
      </c>
      <c r="J184" s="550">
        <f t="shared" si="44"/>
        <v>530</v>
      </c>
      <c r="K184" s="187">
        <f t="shared" si="45"/>
        <v>380.75</v>
      </c>
      <c r="L184" s="187">
        <f t="shared" si="46"/>
        <v>149.25</v>
      </c>
      <c r="M184" s="549" t="str">
        <f t="shared" si="47"/>
        <v/>
      </c>
      <c r="N184" s="551"/>
      <c r="P184" s="187">
        <v>2.2909999999999999</v>
      </c>
      <c r="Q184" s="113">
        <v>2.1070000000000002</v>
      </c>
      <c r="R184" s="198">
        <v>2.0289999999999999</v>
      </c>
      <c r="S184" s="148">
        <f t="shared" si="48"/>
        <v>45031</v>
      </c>
      <c r="T184" s="148">
        <f t="shared" si="38"/>
        <v>44331</v>
      </c>
      <c r="U184" s="187">
        <f t="shared" si="35"/>
        <v>2.6285714285714248E-4</v>
      </c>
      <c r="V184" s="549">
        <f t="shared" si="49"/>
        <v>700</v>
      </c>
      <c r="W184" s="113">
        <f t="shared" si="39"/>
        <v>537.75</v>
      </c>
      <c r="X184" s="113">
        <f t="shared" si="40"/>
        <v>162.25</v>
      </c>
      <c r="Y184" s="549">
        <f t="shared" si="36"/>
        <v>2.1496485714285716</v>
      </c>
      <c r="Z184" s="186" t="str">
        <f t="shared" si="50"/>
        <v/>
      </c>
      <c r="AA184" s="113" t="str">
        <f t="shared" si="51"/>
        <v/>
      </c>
      <c r="AB184" s="433"/>
      <c r="AC184" s="433"/>
    </row>
    <row r="185" spans="2:29" x14ac:dyDescent="0.35">
      <c r="B185" s="116">
        <v>42668</v>
      </c>
      <c r="C185" s="49">
        <v>3.629</v>
      </c>
      <c r="D185" s="350">
        <v>3.3410000000000002</v>
      </c>
      <c r="E185" s="349">
        <v>3.0070000000000001</v>
      </c>
      <c r="F185" s="246">
        <f t="shared" si="41"/>
        <v>44874</v>
      </c>
      <c r="G185" s="246">
        <f t="shared" si="42"/>
        <v>44344</v>
      </c>
      <c r="H185" s="113">
        <f t="shared" si="43"/>
        <v>5.4339622641509395E-4</v>
      </c>
      <c r="I185" s="148">
        <f t="shared" si="37"/>
        <v>44494.25</v>
      </c>
      <c r="J185" s="550">
        <f t="shared" si="44"/>
        <v>530</v>
      </c>
      <c r="K185" s="187">
        <f t="shared" si="45"/>
        <v>379.75</v>
      </c>
      <c r="L185" s="187">
        <f t="shared" si="46"/>
        <v>150.25</v>
      </c>
      <c r="M185" s="549">
        <f t="shared" si="47"/>
        <v>3.4226452830188681</v>
      </c>
      <c r="N185" s="551"/>
      <c r="P185" s="187">
        <v>2.29</v>
      </c>
      <c r="Q185" s="113">
        <v>2.105</v>
      </c>
      <c r="R185" s="198">
        <v>2.0350000000000001</v>
      </c>
      <c r="S185" s="148">
        <f t="shared" si="48"/>
        <v>45031</v>
      </c>
      <c r="T185" s="148">
        <f t="shared" si="38"/>
        <v>44331</v>
      </c>
      <c r="U185" s="187">
        <f t="shared" si="35"/>
        <v>2.6428571428571435E-4</v>
      </c>
      <c r="V185" s="549">
        <f t="shared" si="49"/>
        <v>700</v>
      </c>
      <c r="W185" s="113">
        <f t="shared" si="39"/>
        <v>536.75</v>
      </c>
      <c r="X185" s="113">
        <f t="shared" si="40"/>
        <v>163.25</v>
      </c>
      <c r="Y185" s="549">
        <f t="shared" si="36"/>
        <v>2.1481446428571429</v>
      </c>
      <c r="Z185" s="186">
        <f t="shared" si="50"/>
        <v>1.2745006401617252</v>
      </c>
      <c r="AA185" s="113">
        <f t="shared" si="51"/>
        <v>1.2785615198661615</v>
      </c>
      <c r="AB185" s="433"/>
      <c r="AC185" s="433"/>
    </row>
    <row r="186" spans="2:29" x14ac:dyDescent="0.35">
      <c r="B186" s="116">
        <v>42669</v>
      </c>
      <c r="C186" s="49">
        <v>3.71</v>
      </c>
      <c r="D186" s="350">
        <v>3.4249999999999998</v>
      </c>
      <c r="E186" s="349">
        <v>3.0670000000000002</v>
      </c>
      <c r="F186" s="246">
        <f t="shared" si="41"/>
        <v>44874</v>
      </c>
      <c r="G186" s="246">
        <f t="shared" si="42"/>
        <v>44344</v>
      </c>
      <c r="H186" s="113">
        <f t="shared" si="43"/>
        <v>5.3773584905660401E-4</v>
      </c>
      <c r="I186" s="148">
        <f t="shared" si="37"/>
        <v>44495.25</v>
      </c>
      <c r="J186" s="550">
        <f t="shared" si="44"/>
        <v>530</v>
      </c>
      <c r="K186" s="187">
        <f t="shared" si="45"/>
        <v>378.75</v>
      </c>
      <c r="L186" s="187">
        <f t="shared" si="46"/>
        <v>151.25</v>
      </c>
      <c r="M186" s="549">
        <f t="shared" si="47"/>
        <v>3.5063325471698112</v>
      </c>
      <c r="N186" s="551"/>
      <c r="P186" s="187">
        <v>2.3149999999999999</v>
      </c>
      <c r="Q186" s="113">
        <v>2.129</v>
      </c>
      <c r="R186" s="198">
        <v>2.0569999999999999</v>
      </c>
      <c r="S186" s="148">
        <f t="shared" si="48"/>
        <v>45031</v>
      </c>
      <c r="T186" s="148">
        <f t="shared" si="38"/>
        <v>44331</v>
      </c>
      <c r="U186" s="187">
        <f t="shared" si="35"/>
        <v>2.6571428571428563E-4</v>
      </c>
      <c r="V186" s="549">
        <f t="shared" si="49"/>
        <v>700</v>
      </c>
      <c r="W186" s="113">
        <f t="shared" si="39"/>
        <v>535.75</v>
      </c>
      <c r="X186" s="113">
        <f t="shared" si="40"/>
        <v>164.25</v>
      </c>
      <c r="Y186" s="549">
        <f t="shared" si="36"/>
        <v>2.1726435714285715</v>
      </c>
      <c r="Z186" s="186">
        <f t="shared" si="50"/>
        <v>1.3336889757412398</v>
      </c>
      <c r="AA186" s="113">
        <f t="shared" si="51"/>
        <v>1.3381357914512781</v>
      </c>
      <c r="AB186" s="433"/>
      <c r="AC186" s="433"/>
    </row>
    <row r="187" spans="2:29" x14ac:dyDescent="0.35">
      <c r="B187" s="116">
        <v>42670</v>
      </c>
      <c r="C187" s="49">
        <v>3.7320000000000002</v>
      </c>
      <c r="D187" s="350">
        <v>3.4540000000000002</v>
      </c>
      <c r="E187" s="349">
        <v>3.0910000000000002</v>
      </c>
      <c r="F187" s="246">
        <f t="shared" si="41"/>
        <v>44874</v>
      </c>
      <c r="G187" s="246">
        <f t="shared" si="42"/>
        <v>44344</v>
      </c>
      <c r="H187" s="113">
        <f t="shared" si="43"/>
        <v>5.2452830188679249E-4</v>
      </c>
      <c r="I187" s="148">
        <f t="shared" si="37"/>
        <v>44496.25</v>
      </c>
      <c r="J187" s="550">
        <f t="shared" si="44"/>
        <v>530</v>
      </c>
      <c r="K187" s="187">
        <f t="shared" si="45"/>
        <v>377.75</v>
      </c>
      <c r="L187" s="187">
        <f t="shared" si="46"/>
        <v>152.25</v>
      </c>
      <c r="M187" s="549">
        <f t="shared" si="47"/>
        <v>3.5338594339622644</v>
      </c>
      <c r="N187" s="551"/>
      <c r="P187" s="187">
        <v>2.3519999999999999</v>
      </c>
      <c r="Q187" s="113">
        <v>2.1589999999999998</v>
      </c>
      <c r="R187" s="198">
        <v>2.0859999999999999</v>
      </c>
      <c r="S187" s="148">
        <f t="shared" si="48"/>
        <v>45031</v>
      </c>
      <c r="T187" s="148">
        <f t="shared" si="38"/>
        <v>44331</v>
      </c>
      <c r="U187" s="187">
        <f t="shared" si="35"/>
        <v>2.7571428571428582E-4</v>
      </c>
      <c r="V187" s="549">
        <f t="shared" si="49"/>
        <v>700</v>
      </c>
      <c r="W187" s="113">
        <f t="shared" si="39"/>
        <v>534.75</v>
      </c>
      <c r="X187" s="113">
        <f t="shared" si="40"/>
        <v>165.25</v>
      </c>
      <c r="Y187" s="549">
        <f t="shared" si="36"/>
        <v>2.2045617857142856</v>
      </c>
      <c r="Z187" s="186">
        <f t="shared" si="50"/>
        <v>1.3292976482479788</v>
      </c>
      <c r="AA187" s="113">
        <f t="shared" si="51"/>
        <v>1.3337152288420473</v>
      </c>
      <c r="AB187" s="433"/>
      <c r="AC187" s="433"/>
    </row>
    <row r="188" spans="2:29" x14ac:dyDescent="0.35">
      <c r="B188" s="116">
        <v>42671</v>
      </c>
      <c r="C188" s="49">
        <v>3.7770000000000001</v>
      </c>
      <c r="D188" s="350">
        <v>3.4649999999999999</v>
      </c>
      <c r="E188" s="349">
        <v>3.1019999999999999</v>
      </c>
      <c r="F188" s="246">
        <f t="shared" si="41"/>
        <v>44874</v>
      </c>
      <c r="G188" s="246">
        <f t="shared" si="42"/>
        <v>44344</v>
      </c>
      <c r="H188" s="113">
        <f t="shared" si="43"/>
        <v>5.8867924528301942E-4</v>
      </c>
      <c r="I188" s="148">
        <f t="shared" si="37"/>
        <v>44497.25</v>
      </c>
      <c r="J188" s="550">
        <f t="shared" si="44"/>
        <v>530</v>
      </c>
      <c r="K188" s="187">
        <f t="shared" si="45"/>
        <v>376.75</v>
      </c>
      <c r="L188" s="187">
        <f t="shared" si="46"/>
        <v>153.25</v>
      </c>
      <c r="M188" s="549">
        <f t="shared" si="47"/>
        <v>3.5552150943396228</v>
      </c>
      <c r="N188" s="551"/>
      <c r="P188" s="187">
        <v>2.41</v>
      </c>
      <c r="Q188" s="113">
        <v>2.2050000000000001</v>
      </c>
      <c r="R188" s="198">
        <v>2.1230000000000002</v>
      </c>
      <c r="S188" s="148">
        <f t="shared" si="48"/>
        <v>45031</v>
      </c>
      <c r="T188" s="148">
        <f t="shared" si="38"/>
        <v>44331</v>
      </c>
      <c r="U188" s="187">
        <f t="shared" si="35"/>
        <v>2.9285714285714294E-4</v>
      </c>
      <c r="V188" s="549">
        <f t="shared" si="49"/>
        <v>700</v>
      </c>
      <c r="W188" s="113">
        <f t="shared" si="39"/>
        <v>533.75</v>
      </c>
      <c r="X188" s="113">
        <f t="shared" si="40"/>
        <v>166.25</v>
      </c>
      <c r="Y188" s="549">
        <f t="shared" si="36"/>
        <v>2.2536875000000003</v>
      </c>
      <c r="Z188" s="186">
        <f t="shared" si="50"/>
        <v>1.3015275943396225</v>
      </c>
      <c r="AA188" s="113">
        <f t="shared" si="51"/>
        <v>1.3057625295367137</v>
      </c>
      <c r="AB188" s="433"/>
      <c r="AC188" s="433"/>
    </row>
    <row r="189" spans="2:29" x14ac:dyDescent="0.35">
      <c r="B189" s="116">
        <v>42674</v>
      </c>
      <c r="C189" s="49">
        <v>3.7450000000000001</v>
      </c>
      <c r="D189" s="350">
        <v>3.4470000000000001</v>
      </c>
      <c r="E189" s="349">
        <v>3.11</v>
      </c>
      <c r="F189" s="246">
        <f t="shared" si="41"/>
        <v>44874</v>
      </c>
      <c r="G189" s="246">
        <f t="shared" si="42"/>
        <v>44344</v>
      </c>
      <c r="H189" s="113">
        <f t="shared" si="43"/>
        <v>5.6226415094339627E-4</v>
      </c>
      <c r="I189" s="148">
        <f t="shared" si="37"/>
        <v>44500.25</v>
      </c>
      <c r="J189" s="550">
        <f t="shared" si="44"/>
        <v>530</v>
      </c>
      <c r="K189" s="187">
        <f t="shared" si="45"/>
        <v>373.75</v>
      </c>
      <c r="L189" s="187">
        <f t="shared" si="46"/>
        <v>156.25</v>
      </c>
      <c r="M189" s="549">
        <f t="shared" si="47"/>
        <v>3.5348537735849059</v>
      </c>
      <c r="N189" s="551"/>
      <c r="P189" s="187">
        <v>2.41</v>
      </c>
      <c r="Q189" s="113">
        <v>2.2090000000000001</v>
      </c>
      <c r="R189" s="198">
        <v>2.125</v>
      </c>
      <c r="S189" s="148">
        <f t="shared" si="48"/>
        <v>45031</v>
      </c>
      <c r="T189" s="148">
        <f t="shared" si="38"/>
        <v>44331</v>
      </c>
      <c r="U189" s="187">
        <f t="shared" si="35"/>
        <v>2.8714285714285723E-4</v>
      </c>
      <c r="V189" s="549">
        <f t="shared" si="49"/>
        <v>700</v>
      </c>
      <c r="W189" s="113">
        <f t="shared" si="39"/>
        <v>530.75</v>
      </c>
      <c r="X189" s="113">
        <f t="shared" si="40"/>
        <v>169.25</v>
      </c>
      <c r="Y189" s="549">
        <f t="shared" si="36"/>
        <v>2.2575989285714289</v>
      </c>
      <c r="Z189" s="186">
        <f t="shared" si="50"/>
        <v>1.2772548450134771</v>
      </c>
      <c r="AA189" s="113">
        <f t="shared" si="51"/>
        <v>1.2813332948612421</v>
      </c>
      <c r="AB189" s="433"/>
      <c r="AC189" s="433"/>
    </row>
    <row r="190" spans="2:29" x14ac:dyDescent="0.35">
      <c r="B190" s="116">
        <v>42675</v>
      </c>
      <c r="C190" s="49">
        <v>3.7429999999999999</v>
      </c>
      <c r="D190" s="350">
        <v>3.4590000000000001</v>
      </c>
      <c r="E190" s="349">
        <v>3.089</v>
      </c>
      <c r="F190" s="246">
        <f t="shared" si="41"/>
        <v>44874</v>
      </c>
      <c r="G190" s="246">
        <f t="shared" si="42"/>
        <v>44344</v>
      </c>
      <c r="H190" s="113">
        <f t="shared" si="43"/>
        <v>5.3584905660377324E-4</v>
      </c>
      <c r="I190" s="148">
        <f t="shared" si="37"/>
        <v>44501.25</v>
      </c>
      <c r="J190" s="550">
        <f t="shared" si="44"/>
        <v>530</v>
      </c>
      <c r="K190" s="187">
        <f t="shared" si="45"/>
        <v>372.75</v>
      </c>
      <c r="L190" s="187">
        <f t="shared" si="46"/>
        <v>157.25</v>
      </c>
      <c r="M190" s="549">
        <f t="shared" si="47"/>
        <v>3.5432622641509433</v>
      </c>
      <c r="N190" s="551"/>
      <c r="P190" s="187">
        <v>2.419</v>
      </c>
      <c r="Q190" s="113">
        <v>2.2109999999999999</v>
      </c>
      <c r="R190" s="198">
        <v>2.1259999999999999</v>
      </c>
      <c r="S190" s="148">
        <f t="shared" si="48"/>
        <v>45031</v>
      </c>
      <c r="T190" s="148">
        <f t="shared" si="38"/>
        <v>44331</v>
      </c>
      <c r="U190" s="187">
        <f t="shared" si="35"/>
        <v>2.9714285714285742E-4</v>
      </c>
      <c r="V190" s="549">
        <f t="shared" si="49"/>
        <v>700</v>
      </c>
      <c r="W190" s="113">
        <f t="shared" si="39"/>
        <v>529.75</v>
      </c>
      <c r="X190" s="113">
        <f t="shared" si="40"/>
        <v>170.25</v>
      </c>
      <c r="Y190" s="549">
        <f t="shared" si="36"/>
        <v>2.2615885714285713</v>
      </c>
      <c r="Z190" s="186">
        <f t="shared" si="50"/>
        <v>1.281673692722372</v>
      </c>
      <c r="AA190" s="113">
        <f t="shared" si="51"/>
        <v>1.2857804113588944</v>
      </c>
      <c r="AB190" s="433"/>
      <c r="AC190" s="433"/>
    </row>
    <row r="191" spans="2:29" x14ac:dyDescent="0.35">
      <c r="B191" s="116">
        <v>42676</v>
      </c>
      <c r="C191" s="49">
        <v>3.7909999999999999</v>
      </c>
      <c r="D191" s="350">
        <v>3.4950000000000001</v>
      </c>
      <c r="E191" s="349">
        <v>3.1310000000000002</v>
      </c>
      <c r="F191" s="246">
        <f t="shared" si="41"/>
        <v>44874</v>
      </c>
      <c r="G191" s="246">
        <f t="shared" si="42"/>
        <v>44344</v>
      </c>
      <c r="H191" s="113">
        <f t="shared" si="43"/>
        <v>5.5849056603773548E-4</v>
      </c>
      <c r="I191" s="148">
        <f t="shared" si="37"/>
        <v>44502.25</v>
      </c>
      <c r="J191" s="550">
        <f t="shared" si="44"/>
        <v>530</v>
      </c>
      <c r="K191" s="187">
        <f t="shared" si="45"/>
        <v>371.75</v>
      </c>
      <c r="L191" s="187">
        <f t="shared" si="46"/>
        <v>158.25</v>
      </c>
      <c r="M191" s="549">
        <f t="shared" si="47"/>
        <v>3.5833811320754716</v>
      </c>
      <c r="N191" s="551"/>
      <c r="P191" s="187">
        <v>2.4609999999999999</v>
      </c>
      <c r="Q191" s="113">
        <v>2.2560000000000002</v>
      </c>
      <c r="R191" s="198">
        <v>2.1709999999999998</v>
      </c>
      <c r="S191" s="148">
        <f t="shared" si="48"/>
        <v>45031</v>
      </c>
      <c r="T191" s="148">
        <f t="shared" si="38"/>
        <v>44331</v>
      </c>
      <c r="U191" s="187">
        <f t="shared" si="35"/>
        <v>2.9285714285714234E-4</v>
      </c>
      <c r="V191" s="549">
        <f t="shared" si="49"/>
        <v>700</v>
      </c>
      <c r="W191" s="113">
        <f t="shared" si="39"/>
        <v>528.75</v>
      </c>
      <c r="X191" s="113">
        <f t="shared" si="40"/>
        <v>171.25</v>
      </c>
      <c r="Y191" s="549">
        <f t="shared" si="36"/>
        <v>2.3061517857142859</v>
      </c>
      <c r="Z191" s="186">
        <f t="shared" si="50"/>
        <v>1.2772293463611857</v>
      </c>
      <c r="AA191" s="113">
        <f t="shared" si="51"/>
        <v>1.2813076333691775</v>
      </c>
      <c r="AB191" s="433"/>
      <c r="AC191" s="433"/>
    </row>
    <row r="192" spans="2:29" x14ac:dyDescent="0.35">
      <c r="B192" s="116">
        <v>42677</v>
      </c>
      <c r="C192" s="49">
        <v>3.7880000000000003</v>
      </c>
      <c r="D192" s="350">
        <v>3.5179999999999998</v>
      </c>
      <c r="E192" s="349">
        <v>3.15</v>
      </c>
      <c r="F192" s="246">
        <f t="shared" si="41"/>
        <v>44874</v>
      </c>
      <c r="G192" s="246">
        <f t="shared" si="42"/>
        <v>44344</v>
      </c>
      <c r="H192" s="113">
        <f t="shared" si="43"/>
        <v>5.0943396226415182E-4</v>
      </c>
      <c r="I192" s="148">
        <f t="shared" si="37"/>
        <v>44503.25</v>
      </c>
      <c r="J192" s="550">
        <f t="shared" si="44"/>
        <v>530</v>
      </c>
      <c r="K192" s="187">
        <f t="shared" si="45"/>
        <v>370.75</v>
      </c>
      <c r="L192" s="187">
        <f t="shared" si="46"/>
        <v>159.25</v>
      </c>
      <c r="M192" s="549">
        <f t="shared" si="47"/>
        <v>3.5991273584905659</v>
      </c>
      <c r="N192" s="551"/>
      <c r="P192" s="187">
        <v>2.4649999999999999</v>
      </c>
      <c r="Q192" s="113">
        <v>2.2640000000000002</v>
      </c>
      <c r="R192" s="198">
        <v>2.1789999999999998</v>
      </c>
      <c r="S192" s="148">
        <f t="shared" si="48"/>
        <v>45031</v>
      </c>
      <c r="T192" s="148">
        <f t="shared" si="38"/>
        <v>44331</v>
      </c>
      <c r="U192" s="187">
        <f t="shared" si="35"/>
        <v>2.8714285714285658E-4</v>
      </c>
      <c r="V192" s="549">
        <f t="shared" si="49"/>
        <v>700</v>
      </c>
      <c r="W192" s="113">
        <f t="shared" si="39"/>
        <v>527.75</v>
      </c>
      <c r="X192" s="113">
        <f t="shared" si="40"/>
        <v>172.25</v>
      </c>
      <c r="Y192" s="549">
        <f t="shared" si="36"/>
        <v>2.3134603571428571</v>
      </c>
      <c r="Z192" s="186">
        <f t="shared" si="50"/>
        <v>1.2856670013477087</v>
      </c>
      <c r="AA192" s="113">
        <f t="shared" si="51"/>
        <v>1.2897993504435767</v>
      </c>
      <c r="AB192" s="433"/>
      <c r="AC192" s="433"/>
    </row>
    <row r="193" spans="2:29" x14ac:dyDescent="0.35">
      <c r="B193" s="116">
        <v>42678</v>
      </c>
      <c r="C193" s="49">
        <v>3.8069999999999999</v>
      </c>
      <c r="D193" s="350">
        <v>3.5369999999999999</v>
      </c>
      <c r="E193" s="349">
        <v>3.1949999999999998</v>
      </c>
      <c r="F193" s="246">
        <f t="shared" si="41"/>
        <v>44874</v>
      </c>
      <c r="G193" s="246">
        <f t="shared" si="42"/>
        <v>44344</v>
      </c>
      <c r="H193" s="113">
        <f t="shared" si="43"/>
        <v>5.0943396226415096E-4</v>
      </c>
      <c r="I193" s="148">
        <f t="shared" si="37"/>
        <v>44504.25</v>
      </c>
      <c r="J193" s="550">
        <f t="shared" si="44"/>
        <v>530</v>
      </c>
      <c r="K193" s="187">
        <f t="shared" si="45"/>
        <v>369.75</v>
      </c>
      <c r="L193" s="187">
        <f t="shared" si="46"/>
        <v>160.25</v>
      </c>
      <c r="M193" s="549">
        <f t="shared" si="47"/>
        <v>3.61863679245283</v>
      </c>
      <c r="N193" s="551"/>
      <c r="P193" s="187">
        <v>2.5209999999999999</v>
      </c>
      <c r="Q193" s="113">
        <v>2.3210000000000002</v>
      </c>
      <c r="R193" s="198">
        <v>2.2290000000000001</v>
      </c>
      <c r="S193" s="148">
        <f t="shared" si="48"/>
        <v>45031</v>
      </c>
      <c r="T193" s="148">
        <f t="shared" si="38"/>
        <v>44331</v>
      </c>
      <c r="U193" s="187">
        <f t="shared" si="35"/>
        <v>2.8571428571428536E-4</v>
      </c>
      <c r="V193" s="549">
        <f t="shared" si="49"/>
        <v>700</v>
      </c>
      <c r="W193" s="113">
        <f t="shared" si="39"/>
        <v>526.75</v>
      </c>
      <c r="X193" s="113">
        <f t="shared" si="40"/>
        <v>173.25</v>
      </c>
      <c r="Y193" s="549">
        <f t="shared" si="36"/>
        <v>2.3705000000000003</v>
      </c>
      <c r="Z193" s="186">
        <f t="shared" si="50"/>
        <v>1.2481367924528297</v>
      </c>
      <c r="AA193" s="113">
        <f t="shared" si="51"/>
        <v>1.2520314060845195</v>
      </c>
      <c r="AB193" s="433"/>
      <c r="AC193" s="433"/>
    </row>
    <row r="194" spans="2:29" x14ac:dyDescent="0.35">
      <c r="B194" s="116">
        <v>42681</v>
      </c>
      <c r="C194" s="49">
        <v>3.8650000000000002</v>
      </c>
      <c r="D194" s="350">
        <v>3.593</v>
      </c>
      <c r="E194" s="349">
        <v>3.2010000000000001</v>
      </c>
      <c r="F194" s="246">
        <f t="shared" si="41"/>
        <v>44874</v>
      </c>
      <c r="G194" s="246">
        <f t="shared" si="42"/>
        <v>44344</v>
      </c>
      <c r="H194" s="113">
        <f t="shared" si="43"/>
        <v>5.1320754716981175E-4</v>
      </c>
      <c r="I194" s="148">
        <f t="shared" si="37"/>
        <v>44507.25</v>
      </c>
      <c r="J194" s="550">
        <f t="shared" si="44"/>
        <v>530</v>
      </c>
      <c r="K194" s="187">
        <f t="shared" si="45"/>
        <v>366.75</v>
      </c>
      <c r="L194" s="187">
        <f t="shared" si="46"/>
        <v>163.25</v>
      </c>
      <c r="M194" s="549">
        <f t="shared" si="47"/>
        <v>3.6767811320754715</v>
      </c>
      <c r="N194" s="551"/>
      <c r="P194" s="187">
        <v>2.544</v>
      </c>
      <c r="Q194" s="113">
        <v>2.343</v>
      </c>
      <c r="R194" s="198">
        <v>2.2450000000000001</v>
      </c>
      <c r="S194" s="148">
        <f t="shared" si="48"/>
        <v>45031</v>
      </c>
      <c r="T194" s="148">
        <f t="shared" si="38"/>
        <v>44331</v>
      </c>
      <c r="U194" s="187">
        <f t="shared" si="35"/>
        <v>2.8714285714285723E-4</v>
      </c>
      <c r="V194" s="549">
        <f t="shared" si="49"/>
        <v>700</v>
      </c>
      <c r="W194" s="113">
        <f t="shared" si="39"/>
        <v>523.75</v>
      </c>
      <c r="X194" s="113">
        <f t="shared" si="40"/>
        <v>176.25</v>
      </c>
      <c r="Y194" s="549">
        <f t="shared" si="36"/>
        <v>2.3936089285714286</v>
      </c>
      <c r="Z194" s="186">
        <f t="shared" si="50"/>
        <v>1.2831722035040429</v>
      </c>
      <c r="AA194" s="113">
        <f t="shared" si="51"/>
        <v>1.2872885307636528</v>
      </c>
      <c r="AB194" s="433"/>
      <c r="AC194" s="433"/>
    </row>
    <row r="195" spans="2:29" x14ac:dyDescent="0.35">
      <c r="B195" s="116">
        <v>42682</v>
      </c>
      <c r="C195" s="49">
        <v>3.9359999999999999</v>
      </c>
      <c r="D195" s="350">
        <v>3.6339999999999999</v>
      </c>
      <c r="E195" s="349">
        <v>3.2349999999999999</v>
      </c>
      <c r="F195" s="246">
        <f t="shared" si="41"/>
        <v>44874</v>
      </c>
      <c r="G195" s="246">
        <f t="shared" si="42"/>
        <v>44344</v>
      </c>
      <c r="H195" s="113">
        <f t="shared" si="43"/>
        <v>5.6981132075471709E-4</v>
      </c>
      <c r="I195" s="148">
        <f t="shared" si="37"/>
        <v>44508.25</v>
      </c>
      <c r="J195" s="550">
        <f t="shared" si="44"/>
        <v>530</v>
      </c>
      <c r="K195" s="187">
        <f t="shared" si="45"/>
        <v>365.75</v>
      </c>
      <c r="L195" s="187">
        <f t="shared" si="46"/>
        <v>164.25</v>
      </c>
      <c r="M195" s="549">
        <f t="shared" si="47"/>
        <v>3.727591509433962</v>
      </c>
      <c r="N195" s="551"/>
      <c r="P195" s="187">
        <v>2.5629999999999997</v>
      </c>
      <c r="Q195" s="113">
        <v>2.36</v>
      </c>
      <c r="R195" s="198">
        <v>2.2560000000000002</v>
      </c>
      <c r="S195" s="148">
        <f t="shared" si="48"/>
        <v>45031</v>
      </c>
      <c r="T195" s="148">
        <f t="shared" si="38"/>
        <v>44331</v>
      </c>
      <c r="U195" s="187">
        <f t="shared" si="35"/>
        <v>2.8999999999999978E-4</v>
      </c>
      <c r="V195" s="549">
        <f t="shared" si="49"/>
        <v>700</v>
      </c>
      <c r="W195" s="113">
        <f t="shared" si="39"/>
        <v>522.75</v>
      </c>
      <c r="X195" s="113">
        <f t="shared" si="40"/>
        <v>177.25</v>
      </c>
      <c r="Y195" s="549">
        <f t="shared" si="36"/>
        <v>2.4114024999999999</v>
      </c>
      <c r="Z195" s="186">
        <f t="shared" si="50"/>
        <v>1.3161890094339621</v>
      </c>
      <c r="AA195" s="113">
        <f t="shared" si="51"/>
        <v>1.320519893205363</v>
      </c>
      <c r="AB195" s="433"/>
      <c r="AC195" s="433"/>
    </row>
    <row r="196" spans="2:29" x14ac:dyDescent="0.35">
      <c r="B196" s="116">
        <v>42683</v>
      </c>
      <c r="C196" s="49">
        <v>4.0919999999999996</v>
      </c>
      <c r="D196" s="350">
        <v>3.7789999999999999</v>
      </c>
      <c r="E196" s="349">
        <v>3.3639999999999999</v>
      </c>
      <c r="F196" s="246">
        <f t="shared" si="41"/>
        <v>44874</v>
      </c>
      <c r="G196" s="246">
        <f t="shared" si="42"/>
        <v>44344</v>
      </c>
      <c r="H196" s="113">
        <f t="shared" si="43"/>
        <v>5.9056603773584857E-4</v>
      </c>
      <c r="I196" s="148">
        <f t="shared" si="37"/>
        <v>44509.25</v>
      </c>
      <c r="J196" s="550">
        <f t="shared" si="44"/>
        <v>530</v>
      </c>
      <c r="K196" s="187">
        <f t="shared" si="45"/>
        <v>364.75</v>
      </c>
      <c r="L196" s="187">
        <f t="shared" si="46"/>
        <v>165.25</v>
      </c>
      <c r="M196" s="549">
        <f t="shared" si="47"/>
        <v>3.876591037735849</v>
      </c>
      <c r="N196" s="551"/>
      <c r="P196" s="187">
        <v>2.4900000000000002</v>
      </c>
      <c r="Q196" s="113">
        <v>2.294</v>
      </c>
      <c r="R196" s="198">
        <v>2.1909999999999998</v>
      </c>
      <c r="S196" s="148">
        <f t="shared" si="48"/>
        <v>45031</v>
      </c>
      <c r="T196" s="148">
        <f t="shared" si="38"/>
        <v>44331</v>
      </c>
      <c r="U196" s="187">
        <f t="shared" si="35"/>
        <v>2.8000000000000025E-4</v>
      </c>
      <c r="V196" s="549">
        <f t="shared" si="49"/>
        <v>700</v>
      </c>
      <c r="W196" s="113">
        <f t="shared" si="39"/>
        <v>521.75</v>
      </c>
      <c r="X196" s="113">
        <f t="shared" si="40"/>
        <v>178.25</v>
      </c>
      <c r="Y196" s="549">
        <f t="shared" si="36"/>
        <v>2.3439100000000002</v>
      </c>
      <c r="Z196" s="186">
        <f t="shared" si="50"/>
        <v>1.5326810377358489</v>
      </c>
      <c r="AA196" s="113">
        <f t="shared" si="51"/>
        <v>1.5385538156444278</v>
      </c>
      <c r="AB196" s="433"/>
      <c r="AC196" s="433"/>
    </row>
    <row r="197" spans="2:29" x14ac:dyDescent="0.35">
      <c r="B197" s="116">
        <v>42684</v>
      </c>
      <c r="C197" s="49">
        <v>4.0990000000000002</v>
      </c>
      <c r="D197" s="350">
        <v>3.794</v>
      </c>
      <c r="E197" s="349">
        <v>3.3370000000000002</v>
      </c>
      <c r="F197" s="246">
        <f t="shared" si="41"/>
        <v>44874</v>
      </c>
      <c r="G197" s="246">
        <f t="shared" si="42"/>
        <v>44344</v>
      </c>
      <c r="H197" s="113">
        <f t="shared" si="43"/>
        <v>5.754716981132079E-4</v>
      </c>
      <c r="I197" s="148">
        <f t="shared" si="37"/>
        <v>44510.25</v>
      </c>
      <c r="J197" s="550">
        <f t="shared" si="44"/>
        <v>530</v>
      </c>
      <c r="K197" s="187">
        <f t="shared" si="45"/>
        <v>363.75</v>
      </c>
      <c r="L197" s="187">
        <f t="shared" si="46"/>
        <v>166.25</v>
      </c>
      <c r="M197" s="549">
        <f t="shared" si="47"/>
        <v>3.889672169811321</v>
      </c>
      <c r="N197" s="551"/>
      <c r="P197" s="187">
        <v>2.6539999999999999</v>
      </c>
      <c r="Q197" s="113">
        <v>2.41</v>
      </c>
      <c r="R197" s="198">
        <v>2.2730000000000001</v>
      </c>
      <c r="S197" s="148">
        <f t="shared" si="48"/>
        <v>45031</v>
      </c>
      <c r="T197" s="148">
        <f t="shared" si="38"/>
        <v>44331</v>
      </c>
      <c r="U197" s="187">
        <f t="shared" si="35"/>
        <v>3.4857142857142823E-4</v>
      </c>
      <c r="V197" s="549">
        <f t="shared" si="49"/>
        <v>700</v>
      </c>
      <c r="W197" s="113">
        <f t="shared" si="39"/>
        <v>520.75</v>
      </c>
      <c r="X197" s="113">
        <f t="shared" si="40"/>
        <v>179.25</v>
      </c>
      <c r="Y197" s="549">
        <f t="shared" si="36"/>
        <v>2.4724814285714287</v>
      </c>
      <c r="Z197" s="186">
        <f t="shared" si="50"/>
        <v>1.4171907412398923</v>
      </c>
      <c r="AA197" s="113">
        <f t="shared" si="51"/>
        <v>1.4222118152325214</v>
      </c>
      <c r="AB197" s="433"/>
      <c r="AC197" s="433"/>
    </row>
    <row r="198" spans="2:29" x14ac:dyDescent="0.35">
      <c r="B198" s="116">
        <v>42685</v>
      </c>
      <c r="C198" s="49">
        <v>4.0789999999999997</v>
      </c>
      <c r="D198" s="350">
        <v>3.7560000000000002</v>
      </c>
      <c r="E198" s="349">
        <v>3.335</v>
      </c>
      <c r="F198" s="246">
        <f t="shared" si="41"/>
        <v>44874</v>
      </c>
      <c r="G198" s="246">
        <f t="shared" si="42"/>
        <v>44344</v>
      </c>
      <c r="H198" s="113">
        <f t="shared" si="43"/>
        <v>6.0943396226415003E-4</v>
      </c>
      <c r="I198" s="148">
        <f t="shared" si="37"/>
        <v>44511.25</v>
      </c>
      <c r="J198" s="550">
        <f t="shared" si="44"/>
        <v>530</v>
      </c>
      <c r="K198" s="187">
        <f t="shared" si="45"/>
        <v>362.75</v>
      </c>
      <c r="L198" s="187">
        <f t="shared" si="46"/>
        <v>167.25</v>
      </c>
      <c r="M198" s="549">
        <f t="shared" si="47"/>
        <v>3.8579278301886792</v>
      </c>
      <c r="N198" s="551"/>
      <c r="P198" s="187">
        <v>2.7240000000000002</v>
      </c>
      <c r="Q198" s="113">
        <v>2.4900000000000002</v>
      </c>
      <c r="R198" s="198">
        <v>2.3340000000000001</v>
      </c>
      <c r="S198" s="148">
        <f t="shared" si="48"/>
        <v>45031</v>
      </c>
      <c r="T198" s="148">
        <f t="shared" si="38"/>
        <v>44331</v>
      </c>
      <c r="U198" s="187">
        <f t="shared" ref="U198:U261" si="52">IF(P198="","",(Q198-P198)/($Q$14-$P$14))</f>
        <v>3.3428571428571426E-4</v>
      </c>
      <c r="V198" s="549">
        <f t="shared" si="49"/>
        <v>700</v>
      </c>
      <c r="W198" s="113">
        <f t="shared" si="39"/>
        <v>519.75</v>
      </c>
      <c r="X198" s="113">
        <f t="shared" si="40"/>
        <v>180.25</v>
      </c>
      <c r="Y198" s="549">
        <f t="shared" ref="Y198:Y261" si="53">IF(P198="","",P198-(W198*U198))</f>
        <v>2.5502550000000004</v>
      </c>
      <c r="Z198" s="186">
        <f t="shared" si="50"/>
        <v>1.3076728301886789</v>
      </c>
      <c r="AA198" s="113">
        <f t="shared" si="51"/>
        <v>1.3119478507656934</v>
      </c>
      <c r="AB198" s="433"/>
      <c r="AC198" s="433"/>
    </row>
    <row r="199" spans="2:29" x14ac:dyDescent="0.35">
      <c r="B199" s="116">
        <v>42688</v>
      </c>
      <c r="C199" s="49">
        <v>4.1980000000000004</v>
      </c>
      <c r="D199" s="350">
        <v>3.8359999999999999</v>
      </c>
      <c r="E199" s="349">
        <v>3.3439999999999999</v>
      </c>
      <c r="F199" s="246">
        <f t="shared" si="41"/>
        <v>44874</v>
      </c>
      <c r="G199" s="246">
        <f t="shared" si="42"/>
        <v>44344</v>
      </c>
      <c r="H199" s="113">
        <f t="shared" si="43"/>
        <v>6.8301886792452931E-4</v>
      </c>
      <c r="I199" s="148">
        <f t="shared" si="37"/>
        <v>44514.25</v>
      </c>
      <c r="J199" s="550">
        <f t="shared" si="44"/>
        <v>530</v>
      </c>
      <c r="K199" s="187">
        <f t="shared" si="45"/>
        <v>359.75</v>
      </c>
      <c r="L199" s="187">
        <f t="shared" si="46"/>
        <v>170.25</v>
      </c>
      <c r="M199" s="549">
        <f t="shared" si="47"/>
        <v>3.952283962264151</v>
      </c>
      <c r="N199" s="551"/>
      <c r="P199" s="187">
        <v>2.786</v>
      </c>
      <c r="Q199" s="113">
        <v>2.532</v>
      </c>
      <c r="R199" s="198">
        <v>2.3479999999999999</v>
      </c>
      <c r="S199" s="148">
        <f t="shared" si="48"/>
        <v>45031</v>
      </c>
      <c r="T199" s="148">
        <f t="shared" si="38"/>
        <v>44331</v>
      </c>
      <c r="U199" s="187">
        <f t="shared" si="52"/>
        <v>3.6285714285714285E-4</v>
      </c>
      <c r="V199" s="549">
        <f t="shared" si="49"/>
        <v>700</v>
      </c>
      <c r="W199" s="113">
        <f t="shared" si="39"/>
        <v>516.75</v>
      </c>
      <c r="X199" s="113">
        <f t="shared" si="40"/>
        <v>183.25</v>
      </c>
      <c r="Y199" s="549">
        <f t="shared" si="53"/>
        <v>2.5984935714285715</v>
      </c>
      <c r="Z199" s="186">
        <f t="shared" si="50"/>
        <v>1.3537903908355795</v>
      </c>
      <c r="AA199" s="113">
        <f t="shared" si="51"/>
        <v>1.3583722618913496</v>
      </c>
      <c r="AB199" s="433"/>
      <c r="AC199" s="433"/>
    </row>
    <row r="200" spans="2:29" x14ac:dyDescent="0.35">
      <c r="B200" s="116">
        <v>42689</v>
      </c>
      <c r="C200" s="49">
        <v>4.1639999999999997</v>
      </c>
      <c r="D200" s="350">
        <v>3.7850000000000001</v>
      </c>
      <c r="E200" s="349">
        <v>3.3</v>
      </c>
      <c r="F200" s="246">
        <f t="shared" si="41"/>
        <v>44874</v>
      </c>
      <c r="G200" s="246">
        <f t="shared" si="42"/>
        <v>44344</v>
      </c>
      <c r="H200" s="113">
        <f t="shared" si="43"/>
        <v>7.1509433962264066E-4</v>
      </c>
      <c r="I200" s="148">
        <f t="shared" si="37"/>
        <v>44515.25</v>
      </c>
      <c r="J200" s="550">
        <f t="shared" si="44"/>
        <v>530</v>
      </c>
      <c r="K200" s="187">
        <f t="shared" si="45"/>
        <v>358.75</v>
      </c>
      <c r="L200" s="187">
        <f t="shared" si="46"/>
        <v>171.25</v>
      </c>
      <c r="M200" s="549">
        <f t="shared" si="47"/>
        <v>3.9074599056603772</v>
      </c>
      <c r="N200" s="551"/>
      <c r="P200" s="187">
        <v>2.7759999999999998</v>
      </c>
      <c r="Q200" s="113">
        <v>2.5049999999999999</v>
      </c>
      <c r="R200" s="198">
        <v>2.3420000000000001</v>
      </c>
      <c r="S200" s="148">
        <f t="shared" si="48"/>
        <v>45031</v>
      </c>
      <c r="T200" s="148">
        <f t="shared" si="38"/>
        <v>44331</v>
      </c>
      <c r="U200" s="187">
        <f t="shared" si="52"/>
        <v>3.87142857142857E-4</v>
      </c>
      <c r="V200" s="549">
        <f t="shared" si="49"/>
        <v>700</v>
      </c>
      <c r="W200" s="113">
        <f t="shared" si="39"/>
        <v>515.75</v>
      </c>
      <c r="X200" s="113">
        <f t="shared" si="40"/>
        <v>184.25</v>
      </c>
      <c r="Y200" s="549">
        <f t="shared" si="53"/>
        <v>2.5763310714285712</v>
      </c>
      <c r="Z200" s="186">
        <f t="shared" si="50"/>
        <v>1.3311288342318059</v>
      </c>
      <c r="AA200" s="113">
        <f t="shared" si="51"/>
        <v>1.3355585941650983</v>
      </c>
      <c r="AB200" s="433"/>
      <c r="AC200" s="433"/>
    </row>
    <row r="201" spans="2:29" x14ac:dyDescent="0.35">
      <c r="B201" s="116">
        <v>42690</v>
      </c>
      <c r="C201" s="49">
        <v>4.1079999999999997</v>
      </c>
      <c r="D201" s="350">
        <v>3.75</v>
      </c>
      <c r="E201" s="349">
        <v>3.2789999999999999</v>
      </c>
      <c r="F201" s="246">
        <f t="shared" si="41"/>
        <v>44874</v>
      </c>
      <c r="G201" s="246">
        <f t="shared" si="42"/>
        <v>44344</v>
      </c>
      <c r="H201" s="113">
        <f t="shared" si="43"/>
        <v>6.7547169811320686E-4</v>
      </c>
      <c r="I201" s="148">
        <f t="shared" si="37"/>
        <v>44516.25</v>
      </c>
      <c r="J201" s="550">
        <f t="shared" si="44"/>
        <v>530</v>
      </c>
      <c r="K201" s="187">
        <f t="shared" si="45"/>
        <v>357.75</v>
      </c>
      <c r="L201" s="187">
        <f t="shared" si="46"/>
        <v>172.25</v>
      </c>
      <c r="M201" s="549">
        <f t="shared" si="47"/>
        <v>3.8663499999999997</v>
      </c>
      <c r="N201" s="551"/>
      <c r="P201" s="187">
        <v>2.758</v>
      </c>
      <c r="Q201" s="113">
        <v>2.4910000000000001</v>
      </c>
      <c r="R201" s="198">
        <v>2.3239999999999998</v>
      </c>
      <c r="S201" s="148">
        <f t="shared" si="48"/>
        <v>45031</v>
      </c>
      <c r="T201" s="148">
        <f t="shared" si="38"/>
        <v>44331</v>
      </c>
      <c r="U201" s="187">
        <f t="shared" si="52"/>
        <v>3.814285714285713E-4</v>
      </c>
      <c r="V201" s="549">
        <f t="shared" si="49"/>
        <v>700</v>
      </c>
      <c r="W201" s="113">
        <f t="shared" si="39"/>
        <v>514.75</v>
      </c>
      <c r="X201" s="113">
        <f t="shared" si="40"/>
        <v>185.25</v>
      </c>
      <c r="Y201" s="549">
        <f t="shared" si="53"/>
        <v>2.5616596428571428</v>
      </c>
      <c r="Z201" s="186">
        <f t="shared" si="50"/>
        <v>1.304690357142857</v>
      </c>
      <c r="AA201" s="113">
        <f t="shared" si="51"/>
        <v>1.30894589946291</v>
      </c>
      <c r="AB201" s="433"/>
      <c r="AC201" s="433"/>
    </row>
    <row r="202" spans="2:29" x14ac:dyDescent="0.35">
      <c r="B202" s="116">
        <v>42691</v>
      </c>
      <c r="C202" s="49">
        <v>4.0919999999999996</v>
      </c>
      <c r="D202" s="350">
        <v>3.7450000000000001</v>
      </c>
      <c r="E202" s="349">
        <v>3.274</v>
      </c>
      <c r="F202" s="246">
        <f t="shared" si="41"/>
        <v>44874</v>
      </c>
      <c r="G202" s="246">
        <f t="shared" si="42"/>
        <v>44344</v>
      </c>
      <c r="H202" s="113">
        <f t="shared" si="43"/>
        <v>6.5471698113207463E-4</v>
      </c>
      <c r="I202" s="148">
        <f t="shared" si="37"/>
        <v>44517.25</v>
      </c>
      <c r="J202" s="550">
        <f t="shared" si="44"/>
        <v>530</v>
      </c>
      <c r="K202" s="187">
        <f t="shared" si="45"/>
        <v>356.75</v>
      </c>
      <c r="L202" s="187">
        <f t="shared" si="46"/>
        <v>173.25</v>
      </c>
      <c r="M202" s="549">
        <f t="shared" si="47"/>
        <v>3.8584297169811319</v>
      </c>
      <c r="N202" s="551"/>
      <c r="P202" s="187">
        <v>2.6859999999999999</v>
      </c>
      <c r="Q202" s="113">
        <v>2.4220000000000002</v>
      </c>
      <c r="R202" s="198">
        <v>2.2640000000000002</v>
      </c>
      <c r="S202" s="148">
        <f t="shared" si="48"/>
        <v>45031</v>
      </c>
      <c r="T202" s="148">
        <f t="shared" si="38"/>
        <v>44331</v>
      </c>
      <c r="U202" s="187">
        <f t="shared" si="52"/>
        <v>3.7714285714285687E-4</v>
      </c>
      <c r="V202" s="549">
        <f t="shared" si="49"/>
        <v>700</v>
      </c>
      <c r="W202" s="113">
        <f t="shared" si="39"/>
        <v>513.75</v>
      </c>
      <c r="X202" s="113">
        <f t="shared" si="40"/>
        <v>186.25</v>
      </c>
      <c r="Y202" s="549">
        <f t="shared" si="53"/>
        <v>2.4922428571428572</v>
      </c>
      <c r="Z202" s="186">
        <f t="shared" si="50"/>
        <v>1.3661868598382747</v>
      </c>
      <c r="AA202" s="113">
        <f t="shared" si="51"/>
        <v>1.3708530261782759</v>
      </c>
      <c r="AB202" s="433"/>
      <c r="AC202" s="433"/>
    </row>
    <row r="203" spans="2:29" x14ac:dyDescent="0.35">
      <c r="B203" s="116">
        <v>42692</v>
      </c>
      <c r="C203" s="49">
        <v>4.1449999999999996</v>
      </c>
      <c r="D203" s="350">
        <v>3.7839999999999998</v>
      </c>
      <c r="E203" s="349">
        <v>3.3140000000000001</v>
      </c>
      <c r="F203" s="246">
        <f t="shared" si="41"/>
        <v>44874</v>
      </c>
      <c r="G203" s="246">
        <f t="shared" si="42"/>
        <v>44344</v>
      </c>
      <c r="H203" s="113">
        <f t="shared" si="43"/>
        <v>6.8113207547169767E-4</v>
      </c>
      <c r="I203" s="148">
        <f t="shared" si="37"/>
        <v>44518.25</v>
      </c>
      <c r="J203" s="550">
        <f t="shared" si="44"/>
        <v>530</v>
      </c>
      <c r="K203" s="187">
        <f t="shared" si="45"/>
        <v>355.75</v>
      </c>
      <c r="L203" s="187">
        <f t="shared" si="46"/>
        <v>174.25</v>
      </c>
      <c r="M203" s="549">
        <f t="shared" si="47"/>
        <v>3.9026872641509431</v>
      </c>
      <c r="N203" s="551"/>
      <c r="P203" s="187">
        <v>2.7650000000000001</v>
      </c>
      <c r="Q203" s="113">
        <v>2.484</v>
      </c>
      <c r="R203" s="198">
        <v>2.3210000000000002</v>
      </c>
      <c r="S203" s="148">
        <f t="shared" si="48"/>
        <v>45031</v>
      </c>
      <c r="T203" s="148">
        <f t="shared" si="38"/>
        <v>44331</v>
      </c>
      <c r="U203" s="187">
        <f t="shared" si="52"/>
        <v>4.0142857142857162E-4</v>
      </c>
      <c r="V203" s="549">
        <f t="shared" si="49"/>
        <v>700</v>
      </c>
      <c r="W203" s="113">
        <f t="shared" si="39"/>
        <v>512.75</v>
      </c>
      <c r="X203" s="113">
        <f t="shared" si="40"/>
        <v>187.25</v>
      </c>
      <c r="Y203" s="549">
        <f t="shared" si="53"/>
        <v>2.5591675</v>
      </c>
      <c r="Z203" s="186">
        <f t="shared" si="50"/>
        <v>1.3435197641509431</v>
      </c>
      <c r="AA203" s="113">
        <f t="shared" si="51"/>
        <v>1.348032377542574</v>
      </c>
      <c r="AB203" s="433"/>
      <c r="AC203" s="433"/>
    </row>
    <row r="204" spans="2:29" x14ac:dyDescent="0.35">
      <c r="B204" s="116">
        <v>42695</v>
      </c>
      <c r="C204" s="49">
        <v>4.13</v>
      </c>
      <c r="D204" s="350">
        <v>3.762</v>
      </c>
      <c r="E204" s="349">
        <v>3.29</v>
      </c>
      <c r="F204" s="246">
        <f t="shared" si="41"/>
        <v>44874</v>
      </c>
      <c r="G204" s="246">
        <f t="shared" si="42"/>
        <v>44344</v>
      </c>
      <c r="H204" s="113">
        <f t="shared" si="43"/>
        <v>6.9433962264150919E-4</v>
      </c>
      <c r="I204" s="148">
        <f t="shared" si="37"/>
        <v>44521.25</v>
      </c>
      <c r="J204" s="550">
        <f t="shared" si="44"/>
        <v>530</v>
      </c>
      <c r="K204" s="187">
        <f t="shared" si="45"/>
        <v>352.75</v>
      </c>
      <c r="L204" s="187">
        <f t="shared" si="46"/>
        <v>177.25</v>
      </c>
      <c r="M204" s="549">
        <f t="shared" si="47"/>
        <v>3.8850716981132076</v>
      </c>
      <c r="N204" s="551"/>
      <c r="P204" s="187">
        <v>2.766</v>
      </c>
      <c r="Q204" s="113">
        <v>2.476</v>
      </c>
      <c r="R204" s="198">
        <v>2.3119999999999998</v>
      </c>
      <c r="S204" s="148">
        <f t="shared" si="48"/>
        <v>45031</v>
      </c>
      <c r="T204" s="148">
        <f t="shared" si="38"/>
        <v>44331</v>
      </c>
      <c r="U204" s="187">
        <f t="shared" si="52"/>
        <v>4.1428571428571431E-4</v>
      </c>
      <c r="V204" s="549">
        <f t="shared" si="49"/>
        <v>700</v>
      </c>
      <c r="W204" s="113">
        <f t="shared" si="39"/>
        <v>509.75</v>
      </c>
      <c r="X204" s="113">
        <f t="shared" si="40"/>
        <v>190.25</v>
      </c>
      <c r="Y204" s="549">
        <f t="shared" si="53"/>
        <v>2.554817857142857</v>
      </c>
      <c r="Z204" s="186">
        <f t="shared" si="50"/>
        <v>1.3302538409703506</v>
      </c>
      <c r="AA204" s="113">
        <f t="shared" si="51"/>
        <v>1.3346777791738873</v>
      </c>
      <c r="AB204" s="433"/>
      <c r="AC204" s="433"/>
    </row>
    <row r="205" spans="2:29" x14ac:dyDescent="0.35">
      <c r="B205" s="116">
        <v>42696</v>
      </c>
      <c r="C205" s="49">
        <v>4.0979999999999999</v>
      </c>
      <c r="D205" s="350">
        <v>3.7370000000000001</v>
      </c>
      <c r="E205" s="349">
        <v>3.2679999999999998</v>
      </c>
      <c r="F205" s="246">
        <f t="shared" si="41"/>
        <v>44874</v>
      </c>
      <c r="G205" s="246">
        <f t="shared" si="42"/>
        <v>44344</v>
      </c>
      <c r="H205" s="113">
        <f t="shared" si="43"/>
        <v>6.8113207547169767E-4</v>
      </c>
      <c r="I205" s="148">
        <f t="shared" si="37"/>
        <v>44522.25</v>
      </c>
      <c r="J205" s="550">
        <f t="shared" si="44"/>
        <v>530</v>
      </c>
      <c r="K205" s="187">
        <f t="shared" si="45"/>
        <v>351.75</v>
      </c>
      <c r="L205" s="187">
        <f t="shared" si="46"/>
        <v>178.25</v>
      </c>
      <c r="M205" s="549">
        <f t="shared" si="47"/>
        <v>3.8584117924528303</v>
      </c>
      <c r="N205" s="551"/>
      <c r="P205" s="187">
        <v>2.7359999999999998</v>
      </c>
      <c r="Q205" s="113">
        <v>2.448</v>
      </c>
      <c r="R205" s="198">
        <v>2.286</v>
      </c>
      <c r="S205" s="148">
        <f t="shared" si="48"/>
        <v>45031</v>
      </c>
      <c r="T205" s="148">
        <f t="shared" si="38"/>
        <v>44331</v>
      </c>
      <c r="U205" s="187">
        <f t="shared" si="52"/>
        <v>4.1142857142857116E-4</v>
      </c>
      <c r="V205" s="549">
        <f t="shared" si="49"/>
        <v>700</v>
      </c>
      <c r="W205" s="113">
        <f t="shared" si="39"/>
        <v>508.75</v>
      </c>
      <c r="X205" s="113">
        <f t="shared" si="40"/>
        <v>191.25</v>
      </c>
      <c r="Y205" s="549">
        <f t="shared" si="53"/>
        <v>2.5266857142857142</v>
      </c>
      <c r="Z205" s="186">
        <f t="shared" si="50"/>
        <v>1.3317260781671161</v>
      </c>
      <c r="AA205" s="113">
        <f t="shared" si="51"/>
        <v>1.3361598140352982</v>
      </c>
      <c r="AB205" s="433"/>
      <c r="AC205" s="433"/>
    </row>
    <row r="206" spans="2:29" x14ac:dyDescent="0.35">
      <c r="B206" s="116">
        <v>42697</v>
      </c>
      <c r="C206" s="49">
        <v>4.1470000000000002</v>
      </c>
      <c r="D206" s="350">
        <v>3.7759999999999998</v>
      </c>
      <c r="E206" s="349">
        <v>3.31</v>
      </c>
      <c r="F206" s="246">
        <f t="shared" si="41"/>
        <v>44874</v>
      </c>
      <c r="G206" s="246">
        <f t="shared" si="42"/>
        <v>44344</v>
      </c>
      <c r="H206" s="113">
        <f t="shared" si="43"/>
        <v>7.0000000000000086E-4</v>
      </c>
      <c r="I206" s="148">
        <f t="shared" si="37"/>
        <v>44523.25</v>
      </c>
      <c r="J206" s="550">
        <f t="shared" si="44"/>
        <v>530</v>
      </c>
      <c r="K206" s="187">
        <f t="shared" si="45"/>
        <v>350.75</v>
      </c>
      <c r="L206" s="187">
        <f t="shared" si="46"/>
        <v>179.25</v>
      </c>
      <c r="M206" s="549">
        <f t="shared" si="47"/>
        <v>3.901475</v>
      </c>
      <c r="N206" s="551"/>
      <c r="P206" s="187">
        <v>2.7800000000000002</v>
      </c>
      <c r="Q206" s="113">
        <v>2.488</v>
      </c>
      <c r="R206" s="198">
        <v>2.3250000000000002</v>
      </c>
      <c r="S206" s="148">
        <f t="shared" si="48"/>
        <v>45031</v>
      </c>
      <c r="T206" s="148">
        <f t="shared" si="38"/>
        <v>44331</v>
      </c>
      <c r="U206" s="187">
        <f t="shared" si="52"/>
        <v>4.1714285714285752E-4</v>
      </c>
      <c r="V206" s="549">
        <f t="shared" si="49"/>
        <v>700</v>
      </c>
      <c r="W206" s="113">
        <f t="shared" si="39"/>
        <v>507.75</v>
      </c>
      <c r="X206" s="113">
        <f t="shared" si="40"/>
        <v>192.25</v>
      </c>
      <c r="Y206" s="549">
        <f t="shared" si="53"/>
        <v>2.5681957142857144</v>
      </c>
      <c r="Z206" s="186">
        <f t="shared" si="50"/>
        <v>1.3332792857142857</v>
      </c>
      <c r="AA206" s="113">
        <f t="shared" si="51"/>
        <v>1.3377233698485647</v>
      </c>
      <c r="AB206" s="433"/>
      <c r="AC206" s="433"/>
    </row>
    <row r="207" spans="2:29" x14ac:dyDescent="0.35">
      <c r="B207" s="116">
        <v>42698</v>
      </c>
      <c r="C207" s="49">
        <v>4.1589999999999998</v>
      </c>
      <c r="D207" s="350">
        <v>3.79</v>
      </c>
      <c r="E207" s="349">
        <v>3.3170000000000002</v>
      </c>
      <c r="F207" s="246">
        <f t="shared" si="41"/>
        <v>44874</v>
      </c>
      <c r="G207" s="246">
        <f t="shared" si="42"/>
        <v>44344</v>
      </c>
      <c r="H207" s="113">
        <f t="shared" si="43"/>
        <v>6.962264150943392E-4</v>
      </c>
      <c r="I207" s="148">
        <f t="shared" ref="I207:I275" si="54">B207+365.25*5</f>
        <v>44524.25</v>
      </c>
      <c r="J207" s="550">
        <f t="shared" si="44"/>
        <v>530</v>
      </c>
      <c r="K207" s="187">
        <f t="shared" si="45"/>
        <v>349.75</v>
      </c>
      <c r="L207" s="187">
        <f t="shared" si="46"/>
        <v>180.25</v>
      </c>
      <c r="M207" s="549">
        <f t="shared" si="47"/>
        <v>3.9154948113207548</v>
      </c>
      <c r="N207" s="551"/>
      <c r="P207" s="187">
        <v>2.8289999999999997</v>
      </c>
      <c r="Q207" s="113">
        <v>2.536</v>
      </c>
      <c r="R207" s="198">
        <v>2.3660000000000001</v>
      </c>
      <c r="S207" s="148">
        <f t="shared" si="48"/>
        <v>45031</v>
      </c>
      <c r="T207" s="148">
        <f t="shared" ref="T207:T275" si="55">IF($I207&gt;$P$14,$P$14,IF($I207&gt;$Q$14,$Q$14,$R$14))</f>
        <v>44331</v>
      </c>
      <c r="U207" s="187">
        <f t="shared" si="52"/>
        <v>4.1857142857142814E-4</v>
      </c>
      <c r="V207" s="549">
        <f t="shared" si="49"/>
        <v>700</v>
      </c>
      <c r="W207" s="113">
        <f t="shared" ref="W207:W275" si="56">S207-I207</f>
        <v>506.75</v>
      </c>
      <c r="X207" s="113">
        <f t="shared" ref="X207:X275" si="57">I207-T207</f>
        <v>193.25</v>
      </c>
      <c r="Y207" s="549">
        <f t="shared" si="53"/>
        <v>2.6168889285714285</v>
      </c>
      <c r="Z207" s="186">
        <f t="shared" si="50"/>
        <v>1.2986058827493263</v>
      </c>
      <c r="AA207" s="113">
        <f t="shared" si="51"/>
        <v>1.3028218258461122</v>
      </c>
      <c r="AB207" s="433"/>
      <c r="AC207" s="433"/>
    </row>
    <row r="208" spans="2:29" x14ac:dyDescent="0.35">
      <c r="B208" s="116">
        <v>42699</v>
      </c>
      <c r="C208" s="49">
        <v>4.1609999999999996</v>
      </c>
      <c r="D208" s="350">
        <v>3.7880000000000003</v>
      </c>
      <c r="E208" s="349">
        <v>3.3159999999999998</v>
      </c>
      <c r="F208" s="246">
        <f t="shared" ref="F208:F271" si="58">IF($I208&lt;$D$14,$D$14,$C$14)</f>
        <v>44874</v>
      </c>
      <c r="G208" s="246">
        <f t="shared" ref="G208:G271" si="59">IF($I208&gt;$C$14,$C$14,IF($I208&gt;$D$14,$D$14,$E$14))</f>
        <v>44344</v>
      </c>
      <c r="H208" s="113">
        <f t="shared" ref="H208:H271" si="60">IF(C208="","",(D208-C208)/($D$14-$C$14))</f>
        <v>7.0377358490565916E-4</v>
      </c>
      <c r="I208" s="148">
        <f t="shared" si="54"/>
        <v>44525.25</v>
      </c>
      <c r="J208" s="550">
        <f t="shared" ref="J208:J271" si="61">C$14-D$14</f>
        <v>530</v>
      </c>
      <c r="K208" s="187">
        <f t="shared" ref="K208:K271" si="62">C$14-I208</f>
        <v>348.75</v>
      </c>
      <c r="L208" s="187">
        <f t="shared" ref="L208:L271" si="63">I208-D$14</f>
        <v>181.25</v>
      </c>
      <c r="M208" s="549">
        <f t="shared" ref="M208:M271" si="64">IF(C208="","",C208-(K208*H208))</f>
        <v>3.9155589622641509</v>
      </c>
      <c r="N208" s="551"/>
      <c r="P208" s="187">
        <v>2.8260000000000001</v>
      </c>
      <c r="Q208" s="113">
        <v>2.5339999999999998</v>
      </c>
      <c r="R208" s="198">
        <v>2.363</v>
      </c>
      <c r="S208" s="148">
        <f t="shared" ref="S208:S275" si="65">IF($I208&lt;$R$14,$R$14,IF($I208&lt;$Q$14,$Q$14,$P$14))</f>
        <v>45031</v>
      </c>
      <c r="T208" s="148">
        <f t="shared" si="55"/>
        <v>44331</v>
      </c>
      <c r="U208" s="187">
        <f t="shared" si="52"/>
        <v>4.1714285714285752E-4</v>
      </c>
      <c r="V208" s="549">
        <f t="shared" ref="V208:V271" si="66">S208-T208</f>
        <v>700</v>
      </c>
      <c r="W208" s="113">
        <f t="shared" si="56"/>
        <v>505.75</v>
      </c>
      <c r="X208" s="113">
        <f t="shared" si="57"/>
        <v>194.25</v>
      </c>
      <c r="Y208" s="549">
        <f t="shared" si="53"/>
        <v>2.61503</v>
      </c>
      <c r="Z208" s="186">
        <f t="shared" ref="Z208:Z271" si="67">IFERROR(M208-Y208,"")</f>
        <v>1.3005289622641509</v>
      </c>
      <c r="AA208" s="113">
        <f t="shared" ref="AA208:AA271" si="68">IF(Z208="","",((1+Z208/200)^2-1)*100)</f>
        <v>1.3047574012183816</v>
      </c>
      <c r="AB208" s="433"/>
      <c r="AC208" s="433"/>
    </row>
    <row r="209" spans="2:29" x14ac:dyDescent="0.35">
      <c r="B209" s="116">
        <v>42702</v>
      </c>
      <c r="C209" s="49">
        <v>4.0880000000000001</v>
      </c>
      <c r="D209" s="350">
        <v>3.7170000000000001</v>
      </c>
      <c r="E209" s="349">
        <v>3.2650000000000001</v>
      </c>
      <c r="F209" s="246">
        <f t="shared" si="58"/>
        <v>44874</v>
      </c>
      <c r="G209" s="246">
        <f t="shared" si="59"/>
        <v>44344</v>
      </c>
      <c r="H209" s="113">
        <f t="shared" si="60"/>
        <v>6.9999999999999999E-4</v>
      </c>
      <c r="I209" s="148">
        <f t="shared" si="54"/>
        <v>44528.25</v>
      </c>
      <c r="J209" s="550">
        <f t="shared" si="61"/>
        <v>530</v>
      </c>
      <c r="K209" s="187">
        <f t="shared" si="62"/>
        <v>345.75</v>
      </c>
      <c r="L209" s="187">
        <f t="shared" si="63"/>
        <v>184.25</v>
      </c>
      <c r="M209" s="549">
        <f t="shared" si="64"/>
        <v>3.8459750000000001</v>
      </c>
      <c r="N209" s="551"/>
      <c r="P209" s="187">
        <v>2.7570000000000001</v>
      </c>
      <c r="Q209" s="113">
        <v>2.4750000000000001</v>
      </c>
      <c r="R209" s="198">
        <v>2.3130000000000002</v>
      </c>
      <c r="S209" s="148">
        <f t="shared" si="65"/>
        <v>45031</v>
      </c>
      <c r="T209" s="148">
        <f t="shared" si="55"/>
        <v>44331</v>
      </c>
      <c r="U209" s="187">
        <f t="shared" si="52"/>
        <v>4.028571428571429E-4</v>
      </c>
      <c r="V209" s="549">
        <f t="shared" si="66"/>
        <v>700</v>
      </c>
      <c r="W209" s="113">
        <f t="shared" si="56"/>
        <v>502.75</v>
      </c>
      <c r="X209" s="113">
        <f t="shared" si="57"/>
        <v>197.25</v>
      </c>
      <c r="Y209" s="549">
        <f t="shared" si="53"/>
        <v>2.5544635714285717</v>
      </c>
      <c r="Z209" s="186">
        <f t="shared" si="67"/>
        <v>1.2915114285714284</v>
      </c>
      <c r="AA209" s="113">
        <f t="shared" si="68"/>
        <v>1.2956814329967425</v>
      </c>
      <c r="AB209" s="433"/>
      <c r="AC209" s="433"/>
    </row>
    <row r="210" spans="2:29" x14ac:dyDescent="0.35">
      <c r="B210" s="116">
        <v>42703</v>
      </c>
      <c r="C210" s="49">
        <v>4.0990000000000002</v>
      </c>
      <c r="D210" s="350">
        <v>3.7349999999999999</v>
      </c>
      <c r="E210" s="349">
        <v>3.29</v>
      </c>
      <c r="F210" s="246">
        <f t="shared" si="58"/>
        <v>44874</v>
      </c>
      <c r="G210" s="246">
        <f t="shared" si="59"/>
        <v>44344</v>
      </c>
      <c r="H210" s="113">
        <f t="shared" si="60"/>
        <v>6.8679245283018934E-4</v>
      </c>
      <c r="I210" s="148">
        <f t="shared" si="54"/>
        <v>44529.25</v>
      </c>
      <c r="J210" s="550">
        <f t="shared" si="61"/>
        <v>530</v>
      </c>
      <c r="K210" s="187">
        <f t="shared" si="62"/>
        <v>344.75</v>
      </c>
      <c r="L210" s="187">
        <f t="shared" si="63"/>
        <v>185.25</v>
      </c>
      <c r="M210" s="549">
        <f t="shared" si="64"/>
        <v>3.8622283018867924</v>
      </c>
      <c r="N210" s="551"/>
      <c r="P210" s="187">
        <v>2.7509999999999999</v>
      </c>
      <c r="Q210" s="113">
        <v>2.4809999999999999</v>
      </c>
      <c r="R210" s="198">
        <v>2.3210000000000002</v>
      </c>
      <c r="S210" s="148">
        <f t="shared" si="65"/>
        <v>45031</v>
      </c>
      <c r="T210" s="148">
        <f t="shared" si="55"/>
        <v>44331</v>
      </c>
      <c r="U210" s="187">
        <f t="shared" si="52"/>
        <v>3.8571428571428573E-4</v>
      </c>
      <c r="V210" s="549">
        <f t="shared" si="66"/>
        <v>700</v>
      </c>
      <c r="W210" s="113">
        <f t="shared" si="56"/>
        <v>501.75</v>
      </c>
      <c r="X210" s="113">
        <f t="shared" si="57"/>
        <v>198.25</v>
      </c>
      <c r="Y210" s="549">
        <f t="shared" si="53"/>
        <v>2.5574678571428571</v>
      </c>
      <c r="Z210" s="186">
        <f t="shared" si="67"/>
        <v>1.3047604447439354</v>
      </c>
      <c r="AA210" s="113">
        <f t="shared" si="68"/>
        <v>1.309016444289357</v>
      </c>
      <c r="AB210" s="433"/>
      <c r="AC210" s="433"/>
    </row>
    <row r="211" spans="2:29" x14ac:dyDescent="0.35">
      <c r="B211" s="116">
        <v>42704</v>
      </c>
      <c r="C211" s="49">
        <v>4.1459999999999999</v>
      </c>
      <c r="D211" s="350">
        <v>3.7930000000000001</v>
      </c>
      <c r="E211" s="349">
        <v>3.323</v>
      </c>
      <c r="F211" s="246">
        <f t="shared" si="58"/>
        <v>44874</v>
      </c>
      <c r="G211" s="246">
        <f t="shared" si="59"/>
        <v>44344</v>
      </c>
      <c r="H211" s="113">
        <f t="shared" si="60"/>
        <v>6.6603773584905613E-4</v>
      </c>
      <c r="I211" s="148">
        <f t="shared" si="54"/>
        <v>44530.25</v>
      </c>
      <c r="J211" s="550">
        <f t="shared" si="61"/>
        <v>530</v>
      </c>
      <c r="K211" s="187">
        <f t="shared" si="62"/>
        <v>343.75</v>
      </c>
      <c r="L211" s="187">
        <f t="shared" si="63"/>
        <v>186.25</v>
      </c>
      <c r="M211" s="549">
        <f t="shared" si="64"/>
        <v>3.9170495283018867</v>
      </c>
      <c r="N211" s="551"/>
      <c r="P211" s="187">
        <v>2.7789999999999999</v>
      </c>
      <c r="Q211" s="113">
        <v>2.5089999999999999</v>
      </c>
      <c r="R211" s="198">
        <v>2.35</v>
      </c>
      <c r="S211" s="148">
        <f t="shared" si="65"/>
        <v>45031</v>
      </c>
      <c r="T211" s="148">
        <f t="shared" si="55"/>
        <v>44331</v>
      </c>
      <c r="U211" s="187">
        <f t="shared" si="52"/>
        <v>3.8571428571428573E-4</v>
      </c>
      <c r="V211" s="549">
        <f t="shared" si="66"/>
        <v>700</v>
      </c>
      <c r="W211" s="113">
        <f t="shared" si="56"/>
        <v>500.75</v>
      </c>
      <c r="X211" s="113">
        <f t="shared" si="57"/>
        <v>199.25</v>
      </c>
      <c r="Y211" s="549">
        <f t="shared" si="53"/>
        <v>2.5858535714285713</v>
      </c>
      <c r="Z211" s="186">
        <f t="shared" si="67"/>
        <v>1.3311959568733154</v>
      </c>
      <c r="AA211" s="113">
        <f t="shared" si="68"/>
        <v>1.335626163562309</v>
      </c>
      <c r="AB211" s="433"/>
      <c r="AC211" s="433"/>
    </row>
    <row r="212" spans="2:29" x14ac:dyDescent="0.35">
      <c r="B212" s="116">
        <v>42705</v>
      </c>
      <c r="C212" s="49">
        <v>4.1989999999999998</v>
      </c>
      <c r="D212" s="350">
        <v>3.835</v>
      </c>
      <c r="E212" s="349">
        <v>3.3540000000000001</v>
      </c>
      <c r="F212" s="246">
        <f t="shared" si="58"/>
        <v>44874</v>
      </c>
      <c r="G212" s="246">
        <f t="shared" si="59"/>
        <v>44344</v>
      </c>
      <c r="H212" s="113">
        <f t="shared" si="60"/>
        <v>6.8679245283018847E-4</v>
      </c>
      <c r="I212" s="148">
        <f t="shared" si="54"/>
        <v>44531.25</v>
      </c>
      <c r="J212" s="550">
        <f t="shared" si="61"/>
        <v>530</v>
      </c>
      <c r="K212" s="187">
        <f t="shared" si="62"/>
        <v>342.75</v>
      </c>
      <c r="L212" s="187">
        <f t="shared" si="63"/>
        <v>187.25</v>
      </c>
      <c r="M212" s="549">
        <f t="shared" si="64"/>
        <v>3.9636018867924525</v>
      </c>
      <c r="N212" s="551"/>
      <c r="P212" s="187">
        <v>2.8239999999999998</v>
      </c>
      <c r="Q212" s="113">
        <v>2.5499999999999998</v>
      </c>
      <c r="R212" s="198">
        <v>2.3839999999999999</v>
      </c>
      <c r="S212" s="148">
        <f t="shared" si="65"/>
        <v>45031</v>
      </c>
      <c r="T212" s="148">
        <f t="shared" si="55"/>
        <v>44331</v>
      </c>
      <c r="U212" s="187">
        <f t="shared" si="52"/>
        <v>3.9142857142857143E-4</v>
      </c>
      <c r="V212" s="549">
        <f t="shared" si="66"/>
        <v>700</v>
      </c>
      <c r="W212" s="113">
        <f t="shared" si="56"/>
        <v>499.75</v>
      </c>
      <c r="X212" s="113">
        <f t="shared" si="57"/>
        <v>200.25</v>
      </c>
      <c r="Y212" s="549">
        <f t="shared" si="53"/>
        <v>2.6283835714285715</v>
      </c>
      <c r="Z212" s="186">
        <f t="shared" si="67"/>
        <v>1.335218315363881</v>
      </c>
      <c r="AA212" s="113">
        <f t="shared" si="68"/>
        <v>1.3396753352380886</v>
      </c>
      <c r="AB212" s="433"/>
      <c r="AC212" s="433"/>
    </row>
    <row r="213" spans="2:29" x14ac:dyDescent="0.35">
      <c r="B213" s="116">
        <v>42706</v>
      </c>
      <c r="C213" s="49">
        <v>4.1959999999999997</v>
      </c>
      <c r="D213" s="350">
        <v>3.8340000000000001</v>
      </c>
      <c r="E213" s="349">
        <v>3.3479999999999999</v>
      </c>
      <c r="F213" s="246">
        <f t="shared" si="58"/>
        <v>44874</v>
      </c>
      <c r="G213" s="246">
        <f t="shared" si="59"/>
        <v>44344</v>
      </c>
      <c r="H213" s="113">
        <f t="shared" si="60"/>
        <v>6.8301886792452768E-4</v>
      </c>
      <c r="I213" s="148">
        <f t="shared" si="54"/>
        <v>44532.25</v>
      </c>
      <c r="J213" s="550">
        <f t="shared" si="61"/>
        <v>530</v>
      </c>
      <c r="K213" s="187">
        <f t="shared" si="62"/>
        <v>341.75</v>
      </c>
      <c r="L213" s="187">
        <f t="shared" si="63"/>
        <v>188.25</v>
      </c>
      <c r="M213" s="549">
        <f t="shared" si="64"/>
        <v>3.9625783018867926</v>
      </c>
      <c r="N213" s="551"/>
      <c r="P213" s="187">
        <v>2.86</v>
      </c>
      <c r="Q213" s="113">
        <v>2.5830000000000002</v>
      </c>
      <c r="R213" s="198">
        <v>2.4079999999999999</v>
      </c>
      <c r="S213" s="148">
        <f t="shared" si="65"/>
        <v>45031</v>
      </c>
      <c r="T213" s="148">
        <f t="shared" si="55"/>
        <v>44331</v>
      </c>
      <c r="U213" s="187">
        <f t="shared" si="52"/>
        <v>3.9571428571428527E-4</v>
      </c>
      <c r="V213" s="549">
        <f t="shared" si="66"/>
        <v>700</v>
      </c>
      <c r="W213" s="113">
        <f t="shared" si="56"/>
        <v>498.75</v>
      </c>
      <c r="X213" s="113">
        <f t="shared" si="57"/>
        <v>201.25</v>
      </c>
      <c r="Y213" s="549">
        <f t="shared" si="53"/>
        <v>2.6626375000000002</v>
      </c>
      <c r="Z213" s="186">
        <f t="shared" si="67"/>
        <v>1.2999408018867924</v>
      </c>
      <c r="AA213" s="113">
        <f t="shared" si="68"/>
        <v>1.3041654171078054</v>
      </c>
      <c r="AB213" s="433"/>
      <c r="AC213" s="433"/>
    </row>
    <row r="214" spans="2:29" x14ac:dyDescent="0.35">
      <c r="B214" s="116">
        <v>42709</v>
      </c>
      <c r="C214" s="49">
        <v>4.1859999999999999</v>
      </c>
      <c r="D214" s="350">
        <v>3.8250000000000002</v>
      </c>
      <c r="E214" s="349">
        <v>3.3420000000000001</v>
      </c>
      <c r="F214" s="246">
        <f t="shared" si="58"/>
        <v>44874</v>
      </c>
      <c r="G214" s="246">
        <f t="shared" si="59"/>
        <v>44344</v>
      </c>
      <c r="H214" s="113">
        <f t="shared" si="60"/>
        <v>6.8113207547169767E-4</v>
      </c>
      <c r="I214" s="148">
        <f t="shared" si="54"/>
        <v>44535.25</v>
      </c>
      <c r="J214" s="550">
        <f t="shared" si="61"/>
        <v>530</v>
      </c>
      <c r="K214" s="187">
        <f t="shared" si="62"/>
        <v>338.75</v>
      </c>
      <c r="L214" s="187">
        <f t="shared" si="63"/>
        <v>191.25</v>
      </c>
      <c r="M214" s="549">
        <f t="shared" si="64"/>
        <v>3.9552665094339625</v>
      </c>
      <c r="N214" s="551"/>
      <c r="P214" s="187">
        <v>2.8289999999999997</v>
      </c>
      <c r="Q214" s="113">
        <v>2.5529999999999999</v>
      </c>
      <c r="R214" s="198">
        <v>2.379</v>
      </c>
      <c r="S214" s="148">
        <f t="shared" si="65"/>
        <v>45031</v>
      </c>
      <c r="T214" s="148">
        <f t="shared" si="55"/>
        <v>44331</v>
      </c>
      <c r="U214" s="187">
        <f t="shared" si="52"/>
        <v>3.9428571428571399E-4</v>
      </c>
      <c r="V214" s="549">
        <f t="shared" si="66"/>
        <v>700</v>
      </c>
      <c r="W214" s="113">
        <f t="shared" si="56"/>
        <v>495.75</v>
      </c>
      <c r="X214" s="113">
        <f t="shared" si="57"/>
        <v>204.25</v>
      </c>
      <c r="Y214" s="549">
        <f t="shared" si="53"/>
        <v>2.6335328571428569</v>
      </c>
      <c r="Z214" s="186">
        <f t="shared" si="67"/>
        <v>1.3217336522911056</v>
      </c>
      <c r="AA214" s="113">
        <f t="shared" si="68"/>
        <v>1.3261011019100932</v>
      </c>
      <c r="AB214" s="433"/>
      <c r="AC214" s="433"/>
    </row>
    <row r="215" spans="2:29" x14ac:dyDescent="0.35">
      <c r="B215" s="116">
        <v>42710</v>
      </c>
      <c r="C215" s="49">
        <v>4.149</v>
      </c>
      <c r="D215" s="350">
        <v>3.802</v>
      </c>
      <c r="E215" s="349">
        <v>3.3159999999999998</v>
      </c>
      <c r="F215" s="246">
        <f t="shared" si="58"/>
        <v>44874</v>
      </c>
      <c r="G215" s="246">
        <f t="shared" si="59"/>
        <v>44344</v>
      </c>
      <c r="H215" s="113">
        <f t="shared" si="60"/>
        <v>6.5471698113207539E-4</v>
      </c>
      <c r="I215" s="148">
        <f t="shared" si="54"/>
        <v>44536.25</v>
      </c>
      <c r="J215" s="550">
        <f t="shared" si="61"/>
        <v>530</v>
      </c>
      <c r="K215" s="187">
        <f t="shared" si="62"/>
        <v>337.75</v>
      </c>
      <c r="L215" s="187">
        <f t="shared" si="63"/>
        <v>192.25</v>
      </c>
      <c r="M215" s="549">
        <f t="shared" si="64"/>
        <v>3.9278693396226414</v>
      </c>
      <c r="N215" s="551"/>
      <c r="P215" s="187">
        <v>2.8479999999999999</v>
      </c>
      <c r="Q215" s="113">
        <v>2.5670000000000002</v>
      </c>
      <c r="R215" s="198">
        <v>2.3890000000000002</v>
      </c>
      <c r="S215" s="148">
        <f t="shared" si="65"/>
        <v>45031</v>
      </c>
      <c r="T215" s="148">
        <f t="shared" si="55"/>
        <v>44331</v>
      </c>
      <c r="U215" s="187">
        <f t="shared" si="52"/>
        <v>4.0142857142857097E-4</v>
      </c>
      <c r="V215" s="549">
        <f t="shared" si="66"/>
        <v>700</v>
      </c>
      <c r="W215" s="113">
        <f t="shared" si="56"/>
        <v>494.75</v>
      </c>
      <c r="X215" s="113">
        <f t="shared" si="57"/>
        <v>205.25</v>
      </c>
      <c r="Y215" s="549">
        <f t="shared" si="53"/>
        <v>2.6493932142857144</v>
      </c>
      <c r="Z215" s="186">
        <f t="shared" si="67"/>
        <v>1.278476125336927</v>
      </c>
      <c r="AA215" s="113">
        <f t="shared" si="68"/>
        <v>1.282562378344565</v>
      </c>
      <c r="AB215" s="433"/>
      <c r="AC215" s="433"/>
    </row>
    <row r="216" spans="2:29" x14ac:dyDescent="0.35">
      <c r="B216" s="116">
        <v>42711</v>
      </c>
      <c r="C216" s="49">
        <v>4.1139999999999999</v>
      </c>
      <c r="D216" s="350">
        <v>3.7709999999999999</v>
      </c>
      <c r="E216" s="349">
        <v>3.3</v>
      </c>
      <c r="F216" s="246">
        <f t="shared" si="58"/>
        <v>44874</v>
      </c>
      <c r="G216" s="246">
        <f t="shared" si="59"/>
        <v>44344</v>
      </c>
      <c r="H216" s="113">
        <f t="shared" si="60"/>
        <v>6.4716981132075468E-4</v>
      </c>
      <c r="I216" s="148">
        <f t="shared" si="54"/>
        <v>44537.25</v>
      </c>
      <c r="J216" s="550">
        <f t="shared" si="61"/>
        <v>530</v>
      </c>
      <c r="K216" s="187">
        <f t="shared" si="62"/>
        <v>336.75</v>
      </c>
      <c r="L216" s="187">
        <f t="shared" si="63"/>
        <v>193.25</v>
      </c>
      <c r="M216" s="549">
        <f t="shared" si="64"/>
        <v>3.8960655660377359</v>
      </c>
      <c r="N216" s="551"/>
      <c r="P216" s="187">
        <v>2.8279999999999998</v>
      </c>
      <c r="Q216" s="113">
        <v>2.548</v>
      </c>
      <c r="R216" s="198">
        <v>2.371</v>
      </c>
      <c r="S216" s="148">
        <f t="shared" si="65"/>
        <v>45031</v>
      </c>
      <c r="T216" s="148">
        <f t="shared" si="55"/>
        <v>44331</v>
      </c>
      <c r="U216" s="187">
        <f t="shared" si="52"/>
        <v>3.9999999999999969E-4</v>
      </c>
      <c r="V216" s="549">
        <f t="shared" si="66"/>
        <v>700</v>
      </c>
      <c r="W216" s="113">
        <f t="shared" si="56"/>
        <v>493.75</v>
      </c>
      <c r="X216" s="113">
        <f t="shared" si="57"/>
        <v>206.25</v>
      </c>
      <c r="Y216" s="549">
        <f t="shared" si="53"/>
        <v>2.6305000000000001</v>
      </c>
      <c r="Z216" s="186">
        <f t="shared" si="67"/>
        <v>1.2655655660377358</v>
      </c>
      <c r="AA216" s="113">
        <f t="shared" si="68"/>
        <v>1.2695697065425726</v>
      </c>
      <c r="AB216" s="433"/>
      <c r="AC216" s="433"/>
    </row>
    <row r="217" spans="2:29" x14ac:dyDescent="0.35">
      <c r="B217" s="116">
        <v>42712</v>
      </c>
      <c r="C217" s="49">
        <v>4.1319999999999997</v>
      </c>
      <c r="D217" s="350">
        <v>3.79</v>
      </c>
      <c r="E217" s="349">
        <v>3.31</v>
      </c>
      <c r="F217" s="246">
        <f t="shared" si="58"/>
        <v>44874</v>
      </c>
      <c r="G217" s="246">
        <f t="shared" si="59"/>
        <v>44344</v>
      </c>
      <c r="H217" s="113">
        <f t="shared" si="60"/>
        <v>6.4528301886792379E-4</v>
      </c>
      <c r="I217" s="148">
        <f t="shared" si="54"/>
        <v>44538.25</v>
      </c>
      <c r="J217" s="550">
        <f t="shared" si="61"/>
        <v>530</v>
      </c>
      <c r="K217" s="187">
        <f t="shared" si="62"/>
        <v>335.75</v>
      </c>
      <c r="L217" s="187">
        <f t="shared" si="63"/>
        <v>194.25</v>
      </c>
      <c r="M217" s="549">
        <f t="shared" si="64"/>
        <v>3.9153462264150942</v>
      </c>
      <c r="N217" s="551"/>
      <c r="P217" s="187">
        <v>2.7949999999999999</v>
      </c>
      <c r="Q217" s="113">
        <v>2.5129999999999999</v>
      </c>
      <c r="R217" s="198">
        <v>2.3420000000000001</v>
      </c>
      <c r="S217" s="148">
        <f t="shared" si="65"/>
        <v>45031</v>
      </c>
      <c r="T217" s="148">
        <f t="shared" si="55"/>
        <v>44331</v>
      </c>
      <c r="U217" s="187">
        <f t="shared" si="52"/>
        <v>4.028571428571429E-4</v>
      </c>
      <c r="V217" s="549">
        <f t="shared" si="66"/>
        <v>700</v>
      </c>
      <c r="W217" s="113">
        <f t="shared" si="56"/>
        <v>492.75</v>
      </c>
      <c r="X217" s="113">
        <f t="shared" si="57"/>
        <v>207.25</v>
      </c>
      <c r="Y217" s="549">
        <f t="shared" si="53"/>
        <v>2.5964921428571426</v>
      </c>
      <c r="Z217" s="186">
        <f t="shared" si="67"/>
        <v>1.3188540835579516</v>
      </c>
      <c r="AA217" s="113">
        <f t="shared" si="68"/>
        <v>1.3232025237922329</v>
      </c>
      <c r="AB217" s="433"/>
      <c r="AC217" s="433"/>
    </row>
    <row r="218" spans="2:29" x14ac:dyDescent="0.35">
      <c r="B218" s="116">
        <v>42713</v>
      </c>
      <c r="C218" s="49">
        <v>4.18</v>
      </c>
      <c r="D218" s="350">
        <v>3.8359999999999999</v>
      </c>
      <c r="E218" s="349">
        <v>3.3650000000000002</v>
      </c>
      <c r="F218" s="246">
        <f t="shared" si="58"/>
        <v>44874</v>
      </c>
      <c r="G218" s="246">
        <f t="shared" si="59"/>
        <v>44344</v>
      </c>
      <c r="H218" s="113">
        <f t="shared" si="60"/>
        <v>6.4905660377358469E-4</v>
      </c>
      <c r="I218" s="148">
        <f t="shared" si="54"/>
        <v>44539.25</v>
      </c>
      <c r="J218" s="550">
        <f t="shared" si="61"/>
        <v>530</v>
      </c>
      <c r="K218" s="187">
        <f t="shared" si="62"/>
        <v>334.75</v>
      </c>
      <c r="L218" s="187">
        <f t="shared" si="63"/>
        <v>195.25</v>
      </c>
      <c r="M218" s="549">
        <f t="shared" si="64"/>
        <v>3.9627283018867923</v>
      </c>
      <c r="N218" s="551"/>
      <c r="P218" s="187">
        <v>2.8580000000000001</v>
      </c>
      <c r="Q218" s="113">
        <v>2.56</v>
      </c>
      <c r="R218" s="198">
        <v>2.3890000000000002</v>
      </c>
      <c r="S218" s="148">
        <f t="shared" si="65"/>
        <v>45031</v>
      </c>
      <c r="T218" s="148">
        <f t="shared" si="55"/>
        <v>44331</v>
      </c>
      <c r="U218" s="187">
        <f t="shared" si="52"/>
        <v>4.2571428571428578E-4</v>
      </c>
      <c r="V218" s="549">
        <f t="shared" si="66"/>
        <v>700</v>
      </c>
      <c r="W218" s="113">
        <f t="shared" si="56"/>
        <v>491.75</v>
      </c>
      <c r="X218" s="113">
        <f t="shared" si="57"/>
        <v>208.25</v>
      </c>
      <c r="Y218" s="549">
        <f t="shared" si="53"/>
        <v>2.6486550000000002</v>
      </c>
      <c r="Z218" s="186">
        <f t="shared" si="67"/>
        <v>1.3140733018867921</v>
      </c>
      <c r="AA218" s="113">
        <f t="shared" si="68"/>
        <v>1.3183902734936082</v>
      </c>
      <c r="AB218" s="433"/>
      <c r="AC218" s="433"/>
    </row>
    <row r="219" spans="2:29" x14ac:dyDescent="0.35">
      <c r="B219" s="116">
        <v>42716</v>
      </c>
      <c r="C219" s="49">
        <v>4.2220000000000004</v>
      </c>
      <c r="D219" s="350">
        <v>3.8689999999999998</v>
      </c>
      <c r="E219" s="349">
        <v>3.37</v>
      </c>
      <c r="F219" s="246">
        <f t="shared" si="58"/>
        <v>44874</v>
      </c>
      <c r="G219" s="246">
        <f t="shared" si="59"/>
        <v>44344</v>
      </c>
      <c r="H219" s="113">
        <f t="shared" si="60"/>
        <v>6.6603773584905787E-4</v>
      </c>
      <c r="I219" s="148">
        <f t="shared" si="54"/>
        <v>44542.25</v>
      </c>
      <c r="J219" s="550">
        <f t="shared" si="61"/>
        <v>530</v>
      </c>
      <c r="K219" s="187">
        <f t="shared" si="62"/>
        <v>331.75</v>
      </c>
      <c r="L219" s="187">
        <f t="shared" si="63"/>
        <v>198.25</v>
      </c>
      <c r="M219" s="549">
        <f t="shared" si="64"/>
        <v>4.0010419811320759</v>
      </c>
      <c r="N219" s="551"/>
      <c r="P219" s="187">
        <v>2.895</v>
      </c>
      <c r="Q219" s="113">
        <v>2.5830000000000002</v>
      </c>
      <c r="R219" s="198">
        <v>2.411</v>
      </c>
      <c r="S219" s="148">
        <f t="shared" si="65"/>
        <v>45031</v>
      </c>
      <c r="T219" s="148">
        <f t="shared" si="55"/>
        <v>44331</v>
      </c>
      <c r="U219" s="187">
        <f t="shared" si="52"/>
        <v>4.4571428571428545E-4</v>
      </c>
      <c r="V219" s="549">
        <f t="shared" si="66"/>
        <v>700</v>
      </c>
      <c r="W219" s="113">
        <f t="shared" si="56"/>
        <v>488.75</v>
      </c>
      <c r="X219" s="113">
        <f t="shared" si="57"/>
        <v>211.25</v>
      </c>
      <c r="Y219" s="549">
        <f t="shared" si="53"/>
        <v>2.6771571428571432</v>
      </c>
      <c r="Z219" s="186">
        <f t="shared" si="67"/>
        <v>1.3238848382749326</v>
      </c>
      <c r="AA219" s="113">
        <f t="shared" si="68"/>
        <v>1.3282665159374707</v>
      </c>
      <c r="AB219" s="433"/>
      <c r="AC219" s="433"/>
    </row>
    <row r="220" spans="2:29" x14ac:dyDescent="0.35">
      <c r="B220" s="116">
        <v>42717</v>
      </c>
      <c r="C220" s="49">
        <v>4.2160000000000002</v>
      </c>
      <c r="D220" s="350">
        <v>3.8580000000000001</v>
      </c>
      <c r="E220" s="349">
        <v>3.3609999999999998</v>
      </c>
      <c r="F220" s="246">
        <f t="shared" si="58"/>
        <v>44874</v>
      </c>
      <c r="G220" s="246">
        <f t="shared" si="59"/>
        <v>44344</v>
      </c>
      <c r="H220" s="113">
        <f t="shared" si="60"/>
        <v>6.7547169811320773E-4</v>
      </c>
      <c r="I220" s="148">
        <f t="shared" si="54"/>
        <v>44543.25</v>
      </c>
      <c r="J220" s="550">
        <f t="shared" si="61"/>
        <v>530</v>
      </c>
      <c r="K220" s="187">
        <f t="shared" si="62"/>
        <v>330.75</v>
      </c>
      <c r="L220" s="187">
        <f t="shared" si="63"/>
        <v>199.25</v>
      </c>
      <c r="M220" s="549">
        <f t="shared" si="64"/>
        <v>3.9925877358490567</v>
      </c>
      <c r="N220" s="551"/>
      <c r="P220" s="187">
        <v>2.8689999999999998</v>
      </c>
      <c r="Q220" s="113">
        <v>2.5709999999999997</v>
      </c>
      <c r="R220" s="198">
        <v>2.4</v>
      </c>
      <c r="S220" s="148">
        <f t="shared" si="65"/>
        <v>45031</v>
      </c>
      <c r="T220" s="148">
        <f t="shared" si="55"/>
        <v>44331</v>
      </c>
      <c r="U220" s="187">
        <f t="shared" si="52"/>
        <v>4.2571428571428578E-4</v>
      </c>
      <c r="V220" s="549">
        <f t="shared" si="66"/>
        <v>700</v>
      </c>
      <c r="W220" s="113">
        <f t="shared" si="56"/>
        <v>487.75</v>
      </c>
      <c r="X220" s="113">
        <f t="shared" si="57"/>
        <v>212.25</v>
      </c>
      <c r="Y220" s="549">
        <f t="shared" si="53"/>
        <v>2.6613578571428569</v>
      </c>
      <c r="Z220" s="186">
        <f t="shared" si="67"/>
        <v>1.3312298787061998</v>
      </c>
      <c r="AA220" s="113">
        <f t="shared" si="68"/>
        <v>1.3356603111811305</v>
      </c>
      <c r="AB220" s="433"/>
      <c r="AC220" s="433"/>
    </row>
    <row r="221" spans="2:29" x14ac:dyDescent="0.35">
      <c r="B221" s="116">
        <v>42718</v>
      </c>
      <c r="C221" s="49">
        <v>4.298</v>
      </c>
      <c r="D221" s="350">
        <v>3.9290000000000003</v>
      </c>
      <c r="E221" s="349">
        <v>3.4260000000000002</v>
      </c>
      <c r="F221" s="246">
        <f t="shared" si="58"/>
        <v>44874</v>
      </c>
      <c r="G221" s="246">
        <f t="shared" si="59"/>
        <v>44344</v>
      </c>
      <c r="H221" s="113">
        <f t="shared" si="60"/>
        <v>6.962264150943392E-4</v>
      </c>
      <c r="I221" s="148">
        <f t="shared" si="54"/>
        <v>44544.25</v>
      </c>
      <c r="J221" s="550">
        <f t="shared" si="61"/>
        <v>530</v>
      </c>
      <c r="K221" s="187">
        <f t="shared" si="62"/>
        <v>329.75</v>
      </c>
      <c r="L221" s="187">
        <f t="shared" si="63"/>
        <v>200.25</v>
      </c>
      <c r="M221" s="549">
        <f t="shared" si="64"/>
        <v>4.0684193396226416</v>
      </c>
      <c r="N221" s="551"/>
      <c r="P221" s="187">
        <v>2.8660000000000001</v>
      </c>
      <c r="Q221" s="113">
        <v>2.5629999999999997</v>
      </c>
      <c r="R221" s="198">
        <v>2.395</v>
      </c>
      <c r="S221" s="148">
        <f t="shared" si="65"/>
        <v>45031</v>
      </c>
      <c r="T221" s="148">
        <f t="shared" si="55"/>
        <v>44331</v>
      </c>
      <c r="U221" s="187">
        <f t="shared" si="52"/>
        <v>4.3285714285714341E-4</v>
      </c>
      <c r="V221" s="549">
        <f t="shared" si="66"/>
        <v>700</v>
      </c>
      <c r="W221" s="113">
        <f t="shared" si="56"/>
        <v>486.75</v>
      </c>
      <c r="X221" s="113">
        <f t="shared" si="57"/>
        <v>213.25</v>
      </c>
      <c r="Y221" s="549">
        <f t="shared" si="53"/>
        <v>2.6553067857142856</v>
      </c>
      <c r="Z221" s="186">
        <f t="shared" si="67"/>
        <v>1.413112553908356</v>
      </c>
      <c r="AA221" s="113">
        <f t="shared" si="68"/>
        <v>1.4181047716333772</v>
      </c>
      <c r="AB221" s="433"/>
      <c r="AC221" s="433"/>
    </row>
    <row r="222" spans="2:29" x14ac:dyDescent="0.35">
      <c r="B222" s="116">
        <v>42719</v>
      </c>
      <c r="C222" s="49">
        <v>4.3680000000000003</v>
      </c>
      <c r="D222" s="350">
        <v>3.972</v>
      </c>
      <c r="E222" s="349">
        <v>3.4529999999999998</v>
      </c>
      <c r="F222" s="246">
        <f t="shared" si="58"/>
        <v>44874</v>
      </c>
      <c r="G222" s="246">
        <f t="shared" si="59"/>
        <v>44344</v>
      </c>
      <c r="H222" s="113">
        <f t="shared" si="60"/>
        <v>7.4716981132075537E-4</v>
      </c>
      <c r="I222" s="148">
        <f t="shared" si="54"/>
        <v>44545.25</v>
      </c>
      <c r="J222" s="550">
        <f t="shared" si="61"/>
        <v>530</v>
      </c>
      <c r="K222" s="187">
        <f t="shared" si="62"/>
        <v>328.75</v>
      </c>
      <c r="L222" s="187">
        <f t="shared" si="63"/>
        <v>201.25</v>
      </c>
      <c r="M222" s="549">
        <f t="shared" si="64"/>
        <v>4.1223679245283016</v>
      </c>
      <c r="N222" s="551"/>
      <c r="P222" s="187">
        <v>2.9459999999999997</v>
      </c>
      <c r="Q222" s="113">
        <v>2.6509999999999998</v>
      </c>
      <c r="R222" s="198">
        <v>2.4790000000000001</v>
      </c>
      <c r="S222" s="148">
        <f t="shared" si="65"/>
        <v>45031</v>
      </c>
      <c r="T222" s="148">
        <f t="shared" si="55"/>
        <v>44331</v>
      </c>
      <c r="U222" s="187">
        <f t="shared" si="52"/>
        <v>4.2142857142857135E-4</v>
      </c>
      <c r="V222" s="549">
        <f t="shared" si="66"/>
        <v>700</v>
      </c>
      <c r="W222" s="113">
        <f t="shared" si="56"/>
        <v>485.75</v>
      </c>
      <c r="X222" s="113">
        <f t="shared" si="57"/>
        <v>214.25</v>
      </c>
      <c r="Y222" s="549">
        <f t="shared" si="53"/>
        <v>2.741291071428571</v>
      </c>
      <c r="Z222" s="186">
        <f t="shared" si="67"/>
        <v>1.3810768530997306</v>
      </c>
      <c r="AA222" s="113">
        <f t="shared" si="68"/>
        <v>1.3858452862851589</v>
      </c>
      <c r="AB222" s="433"/>
      <c r="AC222" s="433"/>
    </row>
    <row r="223" spans="2:29" x14ac:dyDescent="0.35">
      <c r="B223" s="116">
        <v>42720</v>
      </c>
      <c r="C223" s="49">
        <v>4.343</v>
      </c>
      <c r="D223" s="350">
        <v>3.9790000000000001</v>
      </c>
      <c r="E223" s="349">
        <v>3.4649999999999999</v>
      </c>
      <c r="F223" s="246">
        <f t="shared" si="58"/>
        <v>44874</v>
      </c>
      <c r="G223" s="246">
        <f t="shared" si="59"/>
        <v>44344</v>
      </c>
      <c r="H223" s="113">
        <f t="shared" si="60"/>
        <v>6.8679245283018847E-4</v>
      </c>
      <c r="I223" s="148">
        <f t="shared" si="54"/>
        <v>44546.25</v>
      </c>
      <c r="J223" s="550">
        <f t="shared" si="61"/>
        <v>530</v>
      </c>
      <c r="K223" s="187">
        <f t="shared" si="62"/>
        <v>327.75</v>
      </c>
      <c r="L223" s="187">
        <f t="shared" si="63"/>
        <v>202.25</v>
      </c>
      <c r="M223" s="549">
        <f t="shared" si="64"/>
        <v>4.1179037735849056</v>
      </c>
      <c r="N223" s="551"/>
      <c r="P223" s="187">
        <v>2.9769999999999999</v>
      </c>
      <c r="Q223" s="113">
        <v>2.6669999999999998</v>
      </c>
      <c r="R223" s="198">
        <v>2.488</v>
      </c>
      <c r="S223" s="148">
        <f t="shared" si="65"/>
        <v>45031</v>
      </c>
      <c r="T223" s="148">
        <f t="shared" si="55"/>
        <v>44331</v>
      </c>
      <c r="U223" s="187">
        <f t="shared" si="52"/>
        <v>4.4285714285714295E-4</v>
      </c>
      <c r="V223" s="549">
        <f t="shared" si="66"/>
        <v>700</v>
      </c>
      <c r="W223" s="113">
        <f t="shared" si="56"/>
        <v>484.75</v>
      </c>
      <c r="X223" s="113">
        <f t="shared" si="57"/>
        <v>215.25</v>
      </c>
      <c r="Y223" s="549">
        <f t="shared" si="53"/>
        <v>2.7623249999999997</v>
      </c>
      <c r="Z223" s="186">
        <f t="shared" si="67"/>
        <v>1.3555787735849059</v>
      </c>
      <c r="AA223" s="113">
        <f t="shared" si="68"/>
        <v>1.3601727581133982</v>
      </c>
      <c r="AB223" s="433"/>
      <c r="AC223" s="433"/>
    </row>
    <row r="224" spans="2:29" x14ac:dyDescent="0.35">
      <c r="B224" s="116">
        <v>42723</v>
      </c>
      <c r="C224" s="49">
        <v>4.38</v>
      </c>
      <c r="D224" s="350">
        <v>3.9939999999999998</v>
      </c>
      <c r="E224" s="349">
        <v>3.4670000000000001</v>
      </c>
      <c r="F224" s="246">
        <f t="shared" si="58"/>
        <v>44874</v>
      </c>
      <c r="G224" s="246">
        <f t="shared" si="59"/>
        <v>44344</v>
      </c>
      <c r="H224" s="113">
        <f t="shared" si="60"/>
        <v>7.2830188679245305E-4</v>
      </c>
      <c r="I224" s="148">
        <f t="shared" si="54"/>
        <v>44549.25</v>
      </c>
      <c r="J224" s="550">
        <f t="shared" si="61"/>
        <v>530</v>
      </c>
      <c r="K224" s="187">
        <f t="shared" si="62"/>
        <v>324.75</v>
      </c>
      <c r="L224" s="187">
        <f t="shared" si="63"/>
        <v>205.25</v>
      </c>
      <c r="M224" s="549">
        <f t="shared" si="64"/>
        <v>4.1434839622641508</v>
      </c>
      <c r="N224" s="551"/>
      <c r="P224" s="187">
        <v>3.02</v>
      </c>
      <c r="Q224" s="113">
        <v>2.714</v>
      </c>
      <c r="R224" s="198">
        <v>2.5230000000000001</v>
      </c>
      <c r="S224" s="148">
        <f t="shared" si="65"/>
        <v>45031</v>
      </c>
      <c r="T224" s="148">
        <f t="shared" si="55"/>
        <v>44331</v>
      </c>
      <c r="U224" s="187">
        <f t="shared" si="52"/>
        <v>4.3714285714285719E-4</v>
      </c>
      <c r="V224" s="549">
        <f t="shared" si="66"/>
        <v>700</v>
      </c>
      <c r="W224" s="113">
        <f t="shared" si="56"/>
        <v>481.75</v>
      </c>
      <c r="X224" s="113">
        <f t="shared" si="57"/>
        <v>218.25</v>
      </c>
      <c r="Y224" s="549">
        <f t="shared" si="53"/>
        <v>2.8094064285714286</v>
      </c>
      <c r="Z224" s="186">
        <f t="shared" si="67"/>
        <v>1.3340775336927222</v>
      </c>
      <c r="AA224" s="113">
        <f t="shared" si="68"/>
        <v>1.3385269408574541</v>
      </c>
      <c r="AB224" s="433"/>
      <c r="AC224" s="433"/>
    </row>
    <row r="225" spans="2:29" x14ac:dyDescent="0.35">
      <c r="B225" s="116">
        <v>42724</v>
      </c>
      <c r="C225" s="49">
        <v>4.3499999999999996</v>
      </c>
      <c r="D225" s="350">
        <v>4.0039999999999996</v>
      </c>
      <c r="E225" s="349">
        <v>3.48</v>
      </c>
      <c r="F225" s="246">
        <f t="shared" si="58"/>
        <v>44874</v>
      </c>
      <c r="G225" s="246">
        <f t="shared" si="59"/>
        <v>44344</v>
      </c>
      <c r="H225" s="113">
        <f t="shared" si="60"/>
        <v>6.5283018867924548E-4</v>
      </c>
      <c r="I225" s="148">
        <f t="shared" si="54"/>
        <v>44550.25</v>
      </c>
      <c r="J225" s="550">
        <f t="shared" si="61"/>
        <v>530</v>
      </c>
      <c r="K225" s="187">
        <f t="shared" si="62"/>
        <v>323.75</v>
      </c>
      <c r="L225" s="187">
        <f t="shared" si="63"/>
        <v>206.25</v>
      </c>
      <c r="M225" s="549">
        <f t="shared" si="64"/>
        <v>4.1386462264150943</v>
      </c>
      <c r="N225" s="551"/>
      <c r="P225" s="187">
        <v>3.0190000000000001</v>
      </c>
      <c r="Q225" s="113">
        <v>2.7210000000000001</v>
      </c>
      <c r="R225" s="198">
        <v>2.5249999999999999</v>
      </c>
      <c r="S225" s="148">
        <f t="shared" si="65"/>
        <v>45031</v>
      </c>
      <c r="T225" s="148">
        <f t="shared" si="55"/>
        <v>44331</v>
      </c>
      <c r="U225" s="187">
        <f t="shared" si="52"/>
        <v>4.2571428571428578E-4</v>
      </c>
      <c r="V225" s="549">
        <f t="shared" si="66"/>
        <v>700</v>
      </c>
      <c r="W225" s="113">
        <f t="shared" si="56"/>
        <v>480.75</v>
      </c>
      <c r="X225" s="113">
        <f t="shared" si="57"/>
        <v>219.25</v>
      </c>
      <c r="Y225" s="549">
        <f t="shared" si="53"/>
        <v>2.8143378571428572</v>
      </c>
      <c r="Z225" s="186">
        <f t="shared" si="67"/>
        <v>1.3243083692722371</v>
      </c>
      <c r="AA225" s="113">
        <f t="shared" si="68"/>
        <v>1.3286928509145257</v>
      </c>
      <c r="AB225" s="433"/>
      <c r="AC225" s="433"/>
    </row>
    <row r="226" spans="2:29" x14ac:dyDescent="0.35">
      <c r="B226" s="116">
        <v>42725</v>
      </c>
      <c r="C226" s="49">
        <v>4.4039999999999999</v>
      </c>
      <c r="D226" s="350">
        <v>4.04</v>
      </c>
      <c r="E226" s="349">
        <v>3.5270000000000001</v>
      </c>
      <c r="F226" s="246">
        <f t="shared" si="58"/>
        <v>44874</v>
      </c>
      <c r="G226" s="246">
        <f t="shared" si="59"/>
        <v>44344</v>
      </c>
      <c r="H226" s="113">
        <f t="shared" si="60"/>
        <v>6.8679245283018847E-4</v>
      </c>
      <c r="I226" s="148">
        <f t="shared" si="54"/>
        <v>44551.25</v>
      </c>
      <c r="J226" s="550">
        <f t="shared" si="61"/>
        <v>530</v>
      </c>
      <c r="K226" s="187">
        <f t="shared" si="62"/>
        <v>322.75</v>
      </c>
      <c r="L226" s="187">
        <f t="shared" si="63"/>
        <v>207.25</v>
      </c>
      <c r="M226" s="549">
        <f t="shared" si="64"/>
        <v>4.1823377358490568</v>
      </c>
      <c r="N226" s="551"/>
      <c r="P226" s="187">
        <v>3.0430000000000001</v>
      </c>
      <c r="Q226" s="113">
        <v>2.7530000000000001</v>
      </c>
      <c r="R226" s="198">
        <v>2.5529999999999999</v>
      </c>
      <c r="S226" s="148">
        <f t="shared" si="65"/>
        <v>45031</v>
      </c>
      <c r="T226" s="148">
        <f t="shared" si="55"/>
        <v>44331</v>
      </c>
      <c r="U226" s="187">
        <f t="shared" si="52"/>
        <v>4.1428571428571431E-4</v>
      </c>
      <c r="V226" s="549">
        <f t="shared" si="66"/>
        <v>700</v>
      </c>
      <c r="W226" s="113">
        <f t="shared" si="56"/>
        <v>479.75</v>
      </c>
      <c r="X226" s="113">
        <f t="shared" si="57"/>
        <v>220.25</v>
      </c>
      <c r="Y226" s="549">
        <f t="shared" si="53"/>
        <v>2.8442464285714286</v>
      </c>
      <c r="Z226" s="186">
        <f t="shared" si="67"/>
        <v>1.3380913072776282</v>
      </c>
      <c r="AA226" s="113">
        <f t="shared" si="68"/>
        <v>1.3425675281441452</v>
      </c>
      <c r="AB226" s="433"/>
      <c r="AC226" s="433"/>
    </row>
    <row r="227" spans="2:29" x14ac:dyDescent="0.35">
      <c r="B227" s="116">
        <v>42726</v>
      </c>
      <c r="C227" s="49">
        <v>4.444</v>
      </c>
      <c r="D227" s="350">
        <v>4.0860000000000003</v>
      </c>
      <c r="E227" s="349">
        <v>3.5840000000000001</v>
      </c>
      <c r="F227" s="246">
        <f t="shared" si="58"/>
        <v>44874</v>
      </c>
      <c r="G227" s="246">
        <f t="shared" si="59"/>
        <v>44344</v>
      </c>
      <c r="H227" s="113">
        <f t="shared" si="60"/>
        <v>6.7547169811320686E-4</v>
      </c>
      <c r="I227" s="148">
        <f t="shared" si="54"/>
        <v>44552.25</v>
      </c>
      <c r="J227" s="550">
        <f t="shared" si="61"/>
        <v>530</v>
      </c>
      <c r="K227" s="187">
        <f t="shared" si="62"/>
        <v>321.75</v>
      </c>
      <c r="L227" s="187">
        <f t="shared" si="63"/>
        <v>208.25</v>
      </c>
      <c r="M227" s="549">
        <f t="shared" si="64"/>
        <v>4.2266669811320758</v>
      </c>
      <c r="N227" s="551"/>
      <c r="P227" s="187">
        <v>3.0529999999999999</v>
      </c>
      <c r="Q227" s="113">
        <v>2.762</v>
      </c>
      <c r="R227" s="198">
        <v>2.5649999999999999</v>
      </c>
      <c r="S227" s="148">
        <f t="shared" si="65"/>
        <v>45031</v>
      </c>
      <c r="T227" s="148">
        <f t="shared" si="55"/>
        <v>44331</v>
      </c>
      <c r="U227" s="187">
        <f t="shared" si="52"/>
        <v>4.1571428571428559E-4</v>
      </c>
      <c r="V227" s="549">
        <f t="shared" si="66"/>
        <v>700</v>
      </c>
      <c r="W227" s="113">
        <f t="shared" si="56"/>
        <v>478.75</v>
      </c>
      <c r="X227" s="113">
        <f t="shared" si="57"/>
        <v>221.25</v>
      </c>
      <c r="Y227" s="549">
        <f t="shared" si="53"/>
        <v>2.8539767857142859</v>
      </c>
      <c r="Z227" s="186">
        <f t="shared" si="67"/>
        <v>1.3726901954177899</v>
      </c>
      <c r="AA227" s="113">
        <f t="shared" si="68"/>
        <v>1.3774008913492564</v>
      </c>
      <c r="AB227" s="433"/>
      <c r="AC227" s="433"/>
    </row>
    <row r="228" spans="2:29" x14ac:dyDescent="0.35">
      <c r="B228" s="116">
        <v>42727</v>
      </c>
      <c r="C228" s="49">
        <v>4.4409999999999998</v>
      </c>
      <c r="D228" s="350">
        <v>4.0890000000000004</v>
      </c>
      <c r="E228" s="349">
        <v>3.5939999999999999</v>
      </c>
      <c r="F228" s="246">
        <f t="shared" si="58"/>
        <v>44874</v>
      </c>
      <c r="G228" s="246">
        <f t="shared" si="59"/>
        <v>44344</v>
      </c>
      <c r="H228" s="113">
        <f t="shared" si="60"/>
        <v>6.6415094339622536E-4</v>
      </c>
      <c r="I228" s="148">
        <f t="shared" si="54"/>
        <v>44553.25</v>
      </c>
      <c r="J228" s="550">
        <f t="shared" si="61"/>
        <v>530</v>
      </c>
      <c r="K228" s="187">
        <f t="shared" si="62"/>
        <v>320.75</v>
      </c>
      <c r="L228" s="187">
        <f t="shared" si="63"/>
        <v>209.25</v>
      </c>
      <c r="M228" s="549">
        <f t="shared" si="64"/>
        <v>4.2279735849056603</v>
      </c>
      <c r="N228" s="551"/>
      <c r="P228" s="187">
        <v>3.0979999999999999</v>
      </c>
      <c r="Q228" s="113">
        <v>2.8109999999999999</v>
      </c>
      <c r="R228" s="198">
        <v>2.61</v>
      </c>
      <c r="S228" s="148">
        <f t="shared" si="65"/>
        <v>45031</v>
      </c>
      <c r="T228" s="148">
        <f t="shared" si="55"/>
        <v>44331</v>
      </c>
      <c r="U228" s="187">
        <f t="shared" si="52"/>
        <v>4.0999999999999988E-4</v>
      </c>
      <c r="V228" s="549">
        <f t="shared" si="66"/>
        <v>700</v>
      </c>
      <c r="W228" s="113">
        <f t="shared" si="56"/>
        <v>477.75</v>
      </c>
      <c r="X228" s="113">
        <f t="shared" si="57"/>
        <v>222.25</v>
      </c>
      <c r="Y228" s="549">
        <f t="shared" si="53"/>
        <v>2.9021224999999999</v>
      </c>
      <c r="Z228" s="186">
        <f t="shared" si="67"/>
        <v>1.3258510849056604</v>
      </c>
      <c r="AA228" s="113">
        <f t="shared" si="68"/>
        <v>1.3302457876540386</v>
      </c>
      <c r="AB228" s="433"/>
      <c r="AC228" s="433"/>
    </row>
    <row r="229" spans="2:29" x14ac:dyDescent="0.35">
      <c r="B229" s="116">
        <v>42730</v>
      </c>
      <c r="C229" s="49" t="s">
        <v>437</v>
      </c>
      <c r="D229" s="350" t="s">
        <v>437</v>
      </c>
      <c r="E229" s="349" t="s">
        <v>437</v>
      </c>
      <c r="F229" s="246">
        <f t="shared" si="58"/>
        <v>44874</v>
      </c>
      <c r="G229" s="246">
        <f t="shared" si="59"/>
        <v>44344</v>
      </c>
      <c r="H229" s="113" t="str">
        <f t="shared" si="60"/>
        <v/>
      </c>
      <c r="I229" s="148">
        <f t="shared" si="54"/>
        <v>44556.25</v>
      </c>
      <c r="J229" s="550">
        <f t="shared" si="61"/>
        <v>530</v>
      </c>
      <c r="K229" s="187">
        <f t="shared" si="62"/>
        <v>317.75</v>
      </c>
      <c r="L229" s="187">
        <f t="shared" si="63"/>
        <v>212.25</v>
      </c>
      <c r="M229" s="549" t="str">
        <f t="shared" si="64"/>
        <v/>
      </c>
      <c r="N229" s="551"/>
      <c r="P229" s="187" t="s">
        <v>437</v>
      </c>
      <c r="Q229" s="113" t="s">
        <v>437</v>
      </c>
      <c r="R229" s="198" t="s">
        <v>437</v>
      </c>
      <c r="S229" s="148">
        <f t="shared" si="65"/>
        <v>45031</v>
      </c>
      <c r="T229" s="148">
        <f t="shared" si="55"/>
        <v>44331</v>
      </c>
      <c r="U229" s="187" t="str">
        <f t="shared" si="52"/>
        <v/>
      </c>
      <c r="V229" s="549">
        <f t="shared" si="66"/>
        <v>700</v>
      </c>
      <c r="W229" s="113">
        <f t="shared" si="56"/>
        <v>474.75</v>
      </c>
      <c r="X229" s="113">
        <f t="shared" si="57"/>
        <v>225.25</v>
      </c>
      <c r="Y229" s="549" t="str">
        <f t="shared" si="53"/>
        <v/>
      </c>
      <c r="Z229" s="186" t="str">
        <f t="shared" si="67"/>
        <v/>
      </c>
      <c r="AA229" s="113" t="str">
        <f t="shared" si="68"/>
        <v/>
      </c>
      <c r="AB229" s="433"/>
      <c r="AC229" s="433"/>
    </row>
    <row r="230" spans="2:29" x14ac:dyDescent="0.35">
      <c r="B230" s="116">
        <v>42731</v>
      </c>
      <c r="C230" s="49" t="s">
        <v>437</v>
      </c>
      <c r="D230" s="350" t="s">
        <v>437</v>
      </c>
      <c r="E230" s="349" t="s">
        <v>437</v>
      </c>
      <c r="F230" s="246">
        <f t="shared" si="58"/>
        <v>44874</v>
      </c>
      <c r="G230" s="246">
        <f t="shared" si="59"/>
        <v>44344</v>
      </c>
      <c r="H230" s="113" t="str">
        <f t="shared" si="60"/>
        <v/>
      </c>
      <c r="I230" s="148">
        <f t="shared" si="54"/>
        <v>44557.25</v>
      </c>
      <c r="J230" s="550">
        <f t="shared" si="61"/>
        <v>530</v>
      </c>
      <c r="K230" s="187">
        <f t="shared" si="62"/>
        <v>316.75</v>
      </c>
      <c r="L230" s="187">
        <f t="shared" si="63"/>
        <v>213.25</v>
      </c>
      <c r="M230" s="549" t="str">
        <f t="shared" si="64"/>
        <v/>
      </c>
      <c r="N230" s="551"/>
      <c r="P230" s="187" t="s">
        <v>437</v>
      </c>
      <c r="Q230" s="113" t="s">
        <v>437</v>
      </c>
      <c r="R230" s="198" t="s">
        <v>437</v>
      </c>
      <c r="S230" s="148">
        <f t="shared" si="65"/>
        <v>45031</v>
      </c>
      <c r="T230" s="148">
        <f t="shared" si="55"/>
        <v>44331</v>
      </c>
      <c r="U230" s="187" t="str">
        <f t="shared" si="52"/>
        <v/>
      </c>
      <c r="V230" s="549">
        <f t="shared" si="66"/>
        <v>700</v>
      </c>
      <c r="W230" s="113">
        <f t="shared" si="56"/>
        <v>473.75</v>
      </c>
      <c r="X230" s="113">
        <f t="shared" si="57"/>
        <v>226.25</v>
      </c>
      <c r="Y230" s="549" t="str">
        <f t="shared" si="53"/>
        <v/>
      </c>
      <c r="Z230" s="186" t="str">
        <f t="shared" si="67"/>
        <v/>
      </c>
      <c r="AA230" s="113" t="str">
        <f t="shared" si="68"/>
        <v/>
      </c>
      <c r="AB230" s="433"/>
      <c r="AC230" s="433"/>
    </row>
    <row r="231" spans="2:29" x14ac:dyDescent="0.35">
      <c r="B231" s="116">
        <v>42732</v>
      </c>
      <c r="C231" s="49">
        <v>4.4450000000000003</v>
      </c>
      <c r="D231" s="350">
        <v>4.0990000000000002</v>
      </c>
      <c r="E231" s="349">
        <v>3.605</v>
      </c>
      <c r="F231" s="246">
        <f t="shared" si="58"/>
        <v>44874</v>
      </c>
      <c r="G231" s="246">
        <f t="shared" si="59"/>
        <v>44344</v>
      </c>
      <c r="H231" s="113">
        <f t="shared" si="60"/>
        <v>6.5283018867924548E-4</v>
      </c>
      <c r="I231" s="148">
        <f t="shared" si="54"/>
        <v>44558.25</v>
      </c>
      <c r="J231" s="550">
        <f t="shared" si="61"/>
        <v>530</v>
      </c>
      <c r="K231" s="187">
        <f t="shared" si="62"/>
        <v>315.75</v>
      </c>
      <c r="L231" s="187">
        <f t="shared" si="63"/>
        <v>214.25</v>
      </c>
      <c r="M231" s="549">
        <f t="shared" si="64"/>
        <v>4.2388688679245288</v>
      </c>
      <c r="N231" s="551"/>
      <c r="P231" s="187">
        <v>3.0990000000000002</v>
      </c>
      <c r="Q231" s="113">
        <v>2.8140000000000001</v>
      </c>
      <c r="R231" s="198">
        <v>2.6219999999999999</v>
      </c>
      <c r="S231" s="148">
        <f t="shared" si="65"/>
        <v>45031</v>
      </c>
      <c r="T231" s="148">
        <f t="shared" si="55"/>
        <v>44331</v>
      </c>
      <c r="U231" s="187">
        <f t="shared" si="52"/>
        <v>4.0714285714285733E-4</v>
      </c>
      <c r="V231" s="549">
        <f t="shared" si="66"/>
        <v>700</v>
      </c>
      <c r="W231" s="113">
        <f t="shared" si="56"/>
        <v>472.75</v>
      </c>
      <c r="X231" s="113">
        <f t="shared" si="57"/>
        <v>227.25</v>
      </c>
      <c r="Y231" s="549">
        <f t="shared" si="53"/>
        <v>2.9065232142857145</v>
      </c>
      <c r="Z231" s="186">
        <f t="shared" si="67"/>
        <v>1.3323456536388143</v>
      </c>
      <c r="AA231" s="113">
        <f t="shared" si="68"/>
        <v>1.336783515990736</v>
      </c>
      <c r="AB231" s="433"/>
      <c r="AC231" s="433"/>
    </row>
    <row r="232" spans="2:29" x14ac:dyDescent="0.35">
      <c r="B232" s="116">
        <v>42733</v>
      </c>
      <c r="C232" s="49">
        <v>4.3780000000000001</v>
      </c>
      <c r="D232" s="350">
        <v>4.0419999999999998</v>
      </c>
      <c r="E232" s="349">
        <v>3.5569999999999999</v>
      </c>
      <c r="F232" s="246">
        <f t="shared" si="58"/>
        <v>44874</v>
      </c>
      <c r="G232" s="246">
        <f t="shared" si="59"/>
        <v>44344</v>
      </c>
      <c r="H232" s="113">
        <f t="shared" si="60"/>
        <v>6.3396226415094392E-4</v>
      </c>
      <c r="I232" s="148">
        <f t="shared" si="54"/>
        <v>44559.25</v>
      </c>
      <c r="J232" s="550">
        <f t="shared" si="61"/>
        <v>530</v>
      </c>
      <c r="K232" s="187">
        <f t="shared" si="62"/>
        <v>314.75</v>
      </c>
      <c r="L232" s="187">
        <f t="shared" si="63"/>
        <v>215.25</v>
      </c>
      <c r="M232" s="549">
        <f t="shared" si="64"/>
        <v>4.1784603773584905</v>
      </c>
      <c r="N232" s="551"/>
      <c r="P232" s="187">
        <v>3.016</v>
      </c>
      <c r="Q232" s="113">
        <v>2.7359999999999998</v>
      </c>
      <c r="R232" s="198">
        <v>2.5449999999999999</v>
      </c>
      <c r="S232" s="148">
        <f t="shared" si="65"/>
        <v>45031</v>
      </c>
      <c r="T232" s="148">
        <f t="shared" si="55"/>
        <v>44331</v>
      </c>
      <c r="U232" s="187">
        <f t="shared" si="52"/>
        <v>4.0000000000000034E-4</v>
      </c>
      <c r="V232" s="549">
        <f t="shared" si="66"/>
        <v>700</v>
      </c>
      <c r="W232" s="113">
        <f t="shared" si="56"/>
        <v>471.75</v>
      </c>
      <c r="X232" s="113">
        <f t="shared" si="57"/>
        <v>228.25</v>
      </c>
      <c r="Y232" s="549">
        <f t="shared" si="53"/>
        <v>2.8272999999999997</v>
      </c>
      <c r="Z232" s="186">
        <f t="shared" si="67"/>
        <v>1.3511603773584908</v>
      </c>
      <c r="AA232" s="113">
        <f t="shared" si="68"/>
        <v>1.3557244632718346</v>
      </c>
      <c r="AB232" s="433"/>
      <c r="AC232" s="433"/>
    </row>
    <row r="233" spans="2:29" x14ac:dyDescent="0.35">
      <c r="B233" s="116">
        <v>42734</v>
      </c>
      <c r="C233" s="49">
        <v>4.3469999999999995</v>
      </c>
      <c r="D233" s="350">
        <v>4.0140000000000002</v>
      </c>
      <c r="E233" s="349">
        <v>3.5289999999999999</v>
      </c>
      <c r="F233" s="246">
        <f t="shared" si="58"/>
        <v>44874</v>
      </c>
      <c r="G233" s="246">
        <f t="shared" si="59"/>
        <v>44344</v>
      </c>
      <c r="H233" s="113">
        <f t="shared" si="60"/>
        <v>6.2830188679245148E-4</v>
      </c>
      <c r="I233" s="148">
        <f t="shared" si="54"/>
        <v>44560.25</v>
      </c>
      <c r="J233" s="550">
        <f t="shared" si="61"/>
        <v>530</v>
      </c>
      <c r="K233" s="187">
        <f t="shared" si="62"/>
        <v>313.75</v>
      </c>
      <c r="L233" s="187">
        <f t="shared" si="63"/>
        <v>216.25</v>
      </c>
      <c r="M233" s="549">
        <f t="shared" si="64"/>
        <v>4.1498702830188678</v>
      </c>
      <c r="N233" s="551"/>
      <c r="P233" s="187">
        <v>2.9790000000000001</v>
      </c>
      <c r="Q233" s="113">
        <v>2.7</v>
      </c>
      <c r="R233" s="198">
        <v>2.504</v>
      </c>
      <c r="S233" s="148">
        <f t="shared" si="65"/>
        <v>45031</v>
      </c>
      <c r="T233" s="148">
        <f t="shared" si="55"/>
        <v>44331</v>
      </c>
      <c r="U233" s="187">
        <f t="shared" si="52"/>
        <v>3.9857142857142847E-4</v>
      </c>
      <c r="V233" s="549">
        <f t="shared" si="66"/>
        <v>700</v>
      </c>
      <c r="W233" s="113">
        <f t="shared" si="56"/>
        <v>470.75</v>
      </c>
      <c r="X233" s="113">
        <f t="shared" si="57"/>
        <v>229.25</v>
      </c>
      <c r="Y233" s="549">
        <f t="shared" si="53"/>
        <v>2.7913725</v>
      </c>
      <c r="Z233" s="186">
        <f t="shared" si="67"/>
        <v>1.3584977830188678</v>
      </c>
      <c r="AA233" s="113">
        <f t="shared" si="68"/>
        <v>1.3631115735850408</v>
      </c>
      <c r="AB233" s="433"/>
      <c r="AC233" s="433"/>
    </row>
    <row r="234" spans="2:29" x14ac:dyDescent="0.35">
      <c r="B234" s="116">
        <v>42737</v>
      </c>
      <c r="C234" s="49" t="s">
        <v>437</v>
      </c>
      <c r="D234" s="350" t="s">
        <v>437</v>
      </c>
      <c r="E234" s="349" t="s">
        <v>437</v>
      </c>
      <c r="F234" s="246">
        <f t="shared" si="58"/>
        <v>44874</v>
      </c>
      <c r="G234" s="246">
        <f t="shared" si="59"/>
        <v>44344</v>
      </c>
      <c r="H234" s="113" t="str">
        <f t="shared" si="60"/>
        <v/>
      </c>
      <c r="I234" s="148">
        <f t="shared" si="54"/>
        <v>44563.25</v>
      </c>
      <c r="J234" s="550">
        <f t="shared" si="61"/>
        <v>530</v>
      </c>
      <c r="K234" s="187">
        <f t="shared" si="62"/>
        <v>310.75</v>
      </c>
      <c r="L234" s="187">
        <f t="shared" si="63"/>
        <v>219.25</v>
      </c>
      <c r="M234" s="549" t="str">
        <f t="shared" si="64"/>
        <v/>
      </c>
      <c r="N234" s="551"/>
      <c r="P234" s="187" t="s">
        <v>437</v>
      </c>
      <c r="Q234" s="113" t="s">
        <v>437</v>
      </c>
      <c r="R234" s="198" t="s">
        <v>437</v>
      </c>
      <c r="S234" s="148">
        <f t="shared" si="65"/>
        <v>45031</v>
      </c>
      <c r="T234" s="148">
        <f t="shared" si="55"/>
        <v>44331</v>
      </c>
      <c r="U234" s="187" t="str">
        <f t="shared" si="52"/>
        <v/>
      </c>
      <c r="V234" s="549">
        <f t="shared" si="66"/>
        <v>700</v>
      </c>
      <c r="W234" s="113">
        <f t="shared" si="56"/>
        <v>467.75</v>
      </c>
      <c r="X234" s="113">
        <f t="shared" si="57"/>
        <v>232.25</v>
      </c>
      <c r="Y234" s="549" t="str">
        <f t="shared" si="53"/>
        <v/>
      </c>
      <c r="Z234" s="186" t="str">
        <f t="shared" si="67"/>
        <v/>
      </c>
      <c r="AA234" s="113" t="str">
        <f t="shared" si="68"/>
        <v/>
      </c>
      <c r="AB234" s="433"/>
      <c r="AC234" s="433"/>
    </row>
    <row r="235" spans="2:29" x14ac:dyDescent="0.35">
      <c r="B235" s="116">
        <v>42738</v>
      </c>
      <c r="C235" s="49" t="s">
        <v>437</v>
      </c>
      <c r="D235" s="350" t="s">
        <v>437</v>
      </c>
      <c r="E235" s="349" t="s">
        <v>437</v>
      </c>
      <c r="F235" s="246">
        <f t="shared" si="58"/>
        <v>44874</v>
      </c>
      <c r="G235" s="246">
        <f t="shared" si="59"/>
        <v>44344</v>
      </c>
      <c r="H235" s="113" t="str">
        <f t="shared" si="60"/>
        <v/>
      </c>
      <c r="I235" s="148">
        <f t="shared" si="54"/>
        <v>44564.25</v>
      </c>
      <c r="J235" s="550">
        <f t="shared" si="61"/>
        <v>530</v>
      </c>
      <c r="K235" s="187">
        <f t="shared" si="62"/>
        <v>309.75</v>
      </c>
      <c r="L235" s="187">
        <f t="shared" si="63"/>
        <v>220.25</v>
      </c>
      <c r="M235" s="549" t="str">
        <f t="shared" si="64"/>
        <v/>
      </c>
      <c r="N235" s="551"/>
      <c r="P235" s="187" t="s">
        <v>437</v>
      </c>
      <c r="Q235" s="113" t="s">
        <v>437</v>
      </c>
      <c r="R235" s="198" t="s">
        <v>437</v>
      </c>
      <c r="S235" s="148">
        <f t="shared" si="65"/>
        <v>45031</v>
      </c>
      <c r="T235" s="148">
        <f t="shared" si="55"/>
        <v>44331</v>
      </c>
      <c r="U235" s="187" t="str">
        <f t="shared" si="52"/>
        <v/>
      </c>
      <c r="V235" s="549">
        <f t="shared" si="66"/>
        <v>700</v>
      </c>
      <c r="W235" s="113">
        <f t="shared" si="56"/>
        <v>466.75</v>
      </c>
      <c r="X235" s="113">
        <f t="shared" si="57"/>
        <v>233.25</v>
      </c>
      <c r="Y235" s="549" t="str">
        <f t="shared" si="53"/>
        <v/>
      </c>
      <c r="Z235" s="186" t="str">
        <f t="shared" si="67"/>
        <v/>
      </c>
      <c r="AA235" s="113" t="str">
        <f t="shared" si="68"/>
        <v/>
      </c>
      <c r="AB235" s="433"/>
      <c r="AC235" s="433"/>
    </row>
    <row r="236" spans="2:29" x14ac:dyDescent="0.35">
      <c r="B236" s="116">
        <v>42739</v>
      </c>
      <c r="C236" s="49">
        <v>4.2990000000000004</v>
      </c>
      <c r="D236" s="350">
        <v>3.9670000000000001</v>
      </c>
      <c r="E236" s="349">
        <v>3.488</v>
      </c>
      <c r="F236" s="246">
        <f t="shared" si="58"/>
        <v>44874</v>
      </c>
      <c r="G236" s="246">
        <f t="shared" si="59"/>
        <v>44344</v>
      </c>
      <c r="H236" s="113">
        <f t="shared" si="60"/>
        <v>6.264150943396232E-4</v>
      </c>
      <c r="I236" s="148">
        <f t="shared" si="54"/>
        <v>44565.25</v>
      </c>
      <c r="J236" s="550">
        <f t="shared" si="61"/>
        <v>530</v>
      </c>
      <c r="K236" s="187">
        <f t="shared" si="62"/>
        <v>308.75</v>
      </c>
      <c r="L236" s="187">
        <f t="shared" si="63"/>
        <v>221.25</v>
      </c>
      <c r="M236" s="549">
        <f t="shared" si="64"/>
        <v>4.105594339622642</v>
      </c>
      <c r="N236" s="551"/>
      <c r="P236" s="187">
        <v>2.95</v>
      </c>
      <c r="Q236" s="113">
        <v>2.677</v>
      </c>
      <c r="R236" s="198">
        <v>2.488</v>
      </c>
      <c r="S236" s="148">
        <f t="shared" si="65"/>
        <v>45031</v>
      </c>
      <c r="T236" s="148">
        <f t="shared" si="55"/>
        <v>44331</v>
      </c>
      <c r="U236" s="187">
        <f t="shared" si="52"/>
        <v>3.9000000000000021E-4</v>
      </c>
      <c r="V236" s="549">
        <f t="shared" si="66"/>
        <v>700</v>
      </c>
      <c r="W236" s="113">
        <f t="shared" si="56"/>
        <v>465.75</v>
      </c>
      <c r="X236" s="113">
        <f t="shared" si="57"/>
        <v>234.25</v>
      </c>
      <c r="Y236" s="549">
        <f t="shared" si="53"/>
        <v>2.7683575</v>
      </c>
      <c r="Z236" s="186">
        <f t="shared" si="67"/>
        <v>1.3372368396226419</v>
      </c>
      <c r="AA236" s="113">
        <f t="shared" si="68"/>
        <v>1.3417073455357365</v>
      </c>
      <c r="AB236" s="433"/>
      <c r="AC236" s="433"/>
    </row>
    <row r="237" spans="2:29" x14ac:dyDescent="0.35">
      <c r="B237" s="116">
        <v>42740</v>
      </c>
      <c r="C237" s="49">
        <v>4.2160000000000002</v>
      </c>
      <c r="D237" s="350">
        <v>3.8849999999999998</v>
      </c>
      <c r="E237" s="349">
        <v>3.4169999999999998</v>
      </c>
      <c r="F237" s="246">
        <f t="shared" si="58"/>
        <v>44874</v>
      </c>
      <c r="G237" s="246">
        <f t="shared" si="59"/>
        <v>44344</v>
      </c>
      <c r="H237" s="113">
        <f t="shared" si="60"/>
        <v>6.2452830188679319E-4</v>
      </c>
      <c r="I237" s="148">
        <f t="shared" si="54"/>
        <v>44566.25</v>
      </c>
      <c r="J237" s="550">
        <f t="shared" si="61"/>
        <v>530</v>
      </c>
      <c r="K237" s="187">
        <f t="shared" si="62"/>
        <v>307.75</v>
      </c>
      <c r="L237" s="187">
        <f t="shared" si="63"/>
        <v>222.25</v>
      </c>
      <c r="M237" s="549">
        <f t="shared" si="64"/>
        <v>4.02380141509434</v>
      </c>
      <c r="N237" s="551"/>
      <c r="P237" s="187">
        <v>2.8810000000000002</v>
      </c>
      <c r="Q237" s="113">
        <v>2.61</v>
      </c>
      <c r="R237" s="198">
        <v>2.4220000000000002</v>
      </c>
      <c r="S237" s="148">
        <f t="shared" si="65"/>
        <v>45031</v>
      </c>
      <c r="T237" s="148">
        <f t="shared" si="55"/>
        <v>44331</v>
      </c>
      <c r="U237" s="187">
        <f t="shared" si="52"/>
        <v>3.8714285714285765E-4</v>
      </c>
      <c r="V237" s="549">
        <f t="shared" si="66"/>
        <v>700</v>
      </c>
      <c r="W237" s="113">
        <f t="shared" si="56"/>
        <v>464.75</v>
      </c>
      <c r="X237" s="113">
        <f t="shared" si="57"/>
        <v>235.25</v>
      </c>
      <c r="Y237" s="549">
        <f t="shared" si="53"/>
        <v>2.701075357142857</v>
      </c>
      <c r="Z237" s="186">
        <f t="shared" si="67"/>
        <v>1.322726057951483</v>
      </c>
      <c r="AA237" s="113">
        <f t="shared" si="68"/>
        <v>1.3271000685124656</v>
      </c>
      <c r="AB237" s="433"/>
      <c r="AC237" s="433"/>
    </row>
    <row r="238" spans="2:29" x14ac:dyDescent="0.35">
      <c r="B238" s="116">
        <v>42741</v>
      </c>
      <c r="C238" s="49">
        <v>4.24</v>
      </c>
      <c r="D238" s="350">
        <v>3.9039999999999999</v>
      </c>
      <c r="E238" s="349">
        <v>3.4319999999999999</v>
      </c>
      <c r="F238" s="246">
        <f t="shared" si="58"/>
        <v>44874</v>
      </c>
      <c r="G238" s="246">
        <f t="shared" si="59"/>
        <v>44344</v>
      </c>
      <c r="H238" s="113">
        <f t="shared" si="60"/>
        <v>6.3396226415094392E-4</v>
      </c>
      <c r="I238" s="148">
        <f t="shared" si="54"/>
        <v>44567.25</v>
      </c>
      <c r="J238" s="550">
        <f t="shared" si="61"/>
        <v>530</v>
      </c>
      <c r="K238" s="187">
        <f t="shared" si="62"/>
        <v>306.75</v>
      </c>
      <c r="L238" s="187">
        <f t="shared" si="63"/>
        <v>223.25</v>
      </c>
      <c r="M238" s="549">
        <f t="shared" si="64"/>
        <v>4.0455320754716979</v>
      </c>
      <c r="N238" s="551"/>
      <c r="P238" s="187">
        <v>2.847</v>
      </c>
      <c r="Q238" s="113">
        <v>2.5859999999999999</v>
      </c>
      <c r="R238" s="198">
        <v>2.4140000000000001</v>
      </c>
      <c r="S238" s="148">
        <f t="shared" si="65"/>
        <v>45031</v>
      </c>
      <c r="T238" s="148">
        <f t="shared" si="55"/>
        <v>44331</v>
      </c>
      <c r="U238" s="187">
        <f t="shared" si="52"/>
        <v>3.7285714285714304E-4</v>
      </c>
      <c r="V238" s="549">
        <f t="shared" si="66"/>
        <v>700</v>
      </c>
      <c r="W238" s="113">
        <f t="shared" si="56"/>
        <v>463.75</v>
      </c>
      <c r="X238" s="113">
        <f t="shared" si="57"/>
        <v>236.25</v>
      </c>
      <c r="Y238" s="549">
        <f t="shared" si="53"/>
        <v>2.6740874999999997</v>
      </c>
      <c r="Z238" s="186">
        <f t="shared" si="67"/>
        <v>1.3714445754716982</v>
      </c>
      <c r="AA238" s="113">
        <f t="shared" si="68"/>
        <v>1.3761467260306581</v>
      </c>
      <c r="AB238" s="433"/>
      <c r="AC238" s="433"/>
    </row>
    <row r="239" spans="2:29" x14ac:dyDescent="0.35">
      <c r="B239" s="116">
        <v>42744</v>
      </c>
      <c r="C239" s="49">
        <v>4.2549999999999999</v>
      </c>
      <c r="D239" s="350">
        <v>3.9390000000000001</v>
      </c>
      <c r="E239" s="349">
        <v>3.4380000000000002</v>
      </c>
      <c r="F239" s="246">
        <f t="shared" si="58"/>
        <v>44874</v>
      </c>
      <c r="G239" s="246">
        <f t="shared" si="59"/>
        <v>44344</v>
      </c>
      <c r="H239" s="113">
        <f t="shared" si="60"/>
        <v>5.9622641509433927E-4</v>
      </c>
      <c r="I239" s="148">
        <f t="shared" si="54"/>
        <v>44570.25</v>
      </c>
      <c r="J239" s="550">
        <f t="shared" si="61"/>
        <v>530</v>
      </c>
      <c r="K239" s="187">
        <f t="shared" si="62"/>
        <v>303.75</v>
      </c>
      <c r="L239" s="187">
        <f t="shared" si="63"/>
        <v>226.25</v>
      </c>
      <c r="M239" s="549">
        <f t="shared" si="64"/>
        <v>4.0738962264150942</v>
      </c>
      <c r="N239" s="551"/>
      <c r="P239" s="187">
        <v>2.911</v>
      </c>
      <c r="Q239" s="113">
        <v>2.6470000000000002</v>
      </c>
      <c r="R239" s="198">
        <v>2.4649999999999999</v>
      </c>
      <c r="S239" s="148">
        <f t="shared" si="65"/>
        <v>45031</v>
      </c>
      <c r="T239" s="148">
        <f t="shared" si="55"/>
        <v>44331</v>
      </c>
      <c r="U239" s="187">
        <f t="shared" si="52"/>
        <v>3.7714285714285687E-4</v>
      </c>
      <c r="V239" s="549">
        <f t="shared" si="66"/>
        <v>700</v>
      </c>
      <c r="W239" s="113">
        <f t="shared" si="56"/>
        <v>460.75</v>
      </c>
      <c r="X239" s="113">
        <f t="shared" si="57"/>
        <v>239.25</v>
      </c>
      <c r="Y239" s="549">
        <f t="shared" si="53"/>
        <v>2.7372314285714285</v>
      </c>
      <c r="Z239" s="186">
        <f t="shared" si="67"/>
        <v>1.3366647978436657</v>
      </c>
      <c r="AA239" s="113">
        <f t="shared" si="68"/>
        <v>1.3411314797981522</v>
      </c>
      <c r="AB239" s="433"/>
      <c r="AC239" s="433"/>
    </row>
    <row r="240" spans="2:29" x14ac:dyDescent="0.35">
      <c r="B240" s="116">
        <v>42745</v>
      </c>
      <c r="C240" s="49">
        <v>4.1959999999999997</v>
      </c>
      <c r="D240" s="350">
        <v>3.89</v>
      </c>
      <c r="E240" s="349">
        <v>3.419</v>
      </c>
      <c r="F240" s="246">
        <f t="shared" si="58"/>
        <v>44874</v>
      </c>
      <c r="G240" s="246">
        <f t="shared" si="59"/>
        <v>44344</v>
      </c>
      <c r="H240" s="113">
        <f t="shared" si="60"/>
        <v>5.7735849056603694E-4</v>
      </c>
      <c r="I240" s="148">
        <f t="shared" si="54"/>
        <v>44571.25</v>
      </c>
      <c r="J240" s="550">
        <f t="shared" si="61"/>
        <v>530</v>
      </c>
      <c r="K240" s="187">
        <f t="shared" si="62"/>
        <v>302.75</v>
      </c>
      <c r="L240" s="187">
        <f t="shared" si="63"/>
        <v>227.25</v>
      </c>
      <c r="M240" s="549">
        <f t="shared" si="64"/>
        <v>4.0212047169811322</v>
      </c>
      <c r="N240" s="551"/>
      <c r="P240" s="187">
        <v>2.8529999999999998</v>
      </c>
      <c r="Q240" s="113">
        <v>2.5960000000000001</v>
      </c>
      <c r="R240" s="198">
        <v>2.4209999999999998</v>
      </c>
      <c r="S240" s="148">
        <f t="shared" si="65"/>
        <v>45031</v>
      </c>
      <c r="T240" s="148">
        <f t="shared" si="55"/>
        <v>44331</v>
      </c>
      <c r="U240" s="187">
        <f t="shared" si="52"/>
        <v>3.6714285714285668E-4</v>
      </c>
      <c r="V240" s="549">
        <f t="shared" si="66"/>
        <v>700</v>
      </c>
      <c r="W240" s="113">
        <f t="shared" si="56"/>
        <v>459.75</v>
      </c>
      <c r="X240" s="113">
        <f t="shared" si="57"/>
        <v>240.25</v>
      </c>
      <c r="Y240" s="549">
        <f t="shared" si="53"/>
        <v>2.6842060714285716</v>
      </c>
      <c r="Z240" s="186">
        <f t="shared" si="67"/>
        <v>1.3369986455525606</v>
      </c>
      <c r="AA240" s="113">
        <f t="shared" si="68"/>
        <v>1.3414675589980884</v>
      </c>
      <c r="AB240" s="433"/>
      <c r="AC240" s="433"/>
    </row>
    <row r="241" spans="2:29" x14ac:dyDescent="0.35">
      <c r="B241" s="116">
        <v>42746</v>
      </c>
      <c r="C241" s="49">
        <v>4.202</v>
      </c>
      <c r="D241" s="350">
        <v>3.8780000000000001</v>
      </c>
      <c r="E241" s="349">
        <v>3.4249999999999998</v>
      </c>
      <c r="F241" s="246">
        <f t="shared" si="58"/>
        <v>44874</v>
      </c>
      <c r="G241" s="246">
        <f t="shared" si="59"/>
        <v>44344</v>
      </c>
      <c r="H241" s="113">
        <f t="shared" si="60"/>
        <v>6.113207547169808E-4</v>
      </c>
      <c r="I241" s="148">
        <f t="shared" si="54"/>
        <v>44572.25</v>
      </c>
      <c r="J241" s="550">
        <f t="shared" si="61"/>
        <v>530</v>
      </c>
      <c r="K241" s="187">
        <f t="shared" si="62"/>
        <v>301.75</v>
      </c>
      <c r="L241" s="187">
        <f t="shared" si="63"/>
        <v>228.25</v>
      </c>
      <c r="M241" s="549">
        <f t="shared" si="64"/>
        <v>4.0175339622641513</v>
      </c>
      <c r="N241" s="551"/>
      <c r="P241" s="187">
        <v>2.85</v>
      </c>
      <c r="Q241" s="113">
        <v>2.593</v>
      </c>
      <c r="R241" s="198">
        <v>2.4289999999999998</v>
      </c>
      <c r="S241" s="148">
        <f t="shared" si="65"/>
        <v>45031</v>
      </c>
      <c r="T241" s="148">
        <f t="shared" si="55"/>
        <v>44331</v>
      </c>
      <c r="U241" s="187">
        <f t="shared" si="52"/>
        <v>3.6714285714285733E-4</v>
      </c>
      <c r="V241" s="549">
        <f t="shared" si="66"/>
        <v>700</v>
      </c>
      <c r="W241" s="113">
        <f t="shared" si="56"/>
        <v>458.75</v>
      </c>
      <c r="X241" s="113">
        <f t="shared" si="57"/>
        <v>241.25</v>
      </c>
      <c r="Y241" s="549">
        <f t="shared" si="53"/>
        <v>2.6815732142857143</v>
      </c>
      <c r="Z241" s="186">
        <f t="shared" si="67"/>
        <v>1.335960747978437</v>
      </c>
      <c r="AA241" s="113">
        <f t="shared" si="68"/>
        <v>1.3404227257787671</v>
      </c>
      <c r="AB241" s="433"/>
      <c r="AC241" s="433"/>
    </row>
    <row r="242" spans="2:29" x14ac:dyDescent="0.35">
      <c r="B242" s="116">
        <v>42747</v>
      </c>
      <c r="C242" s="49">
        <v>4.1680000000000001</v>
      </c>
      <c r="D242" s="350">
        <v>3.83</v>
      </c>
      <c r="E242" s="349">
        <v>3.3879999999999999</v>
      </c>
      <c r="F242" s="246">
        <f t="shared" si="58"/>
        <v>44874</v>
      </c>
      <c r="G242" s="246">
        <f t="shared" si="59"/>
        <v>44344</v>
      </c>
      <c r="H242" s="113">
        <f t="shared" si="60"/>
        <v>6.3773584905660395E-4</v>
      </c>
      <c r="I242" s="148">
        <f t="shared" si="54"/>
        <v>44573.25</v>
      </c>
      <c r="J242" s="550">
        <f t="shared" si="61"/>
        <v>530</v>
      </c>
      <c r="K242" s="187">
        <f t="shared" si="62"/>
        <v>300.75</v>
      </c>
      <c r="L242" s="187">
        <f t="shared" si="63"/>
        <v>229.25</v>
      </c>
      <c r="M242" s="549">
        <f t="shared" si="64"/>
        <v>3.9762009433962264</v>
      </c>
      <c r="N242" s="551"/>
      <c r="P242" s="187">
        <v>2.7880000000000003</v>
      </c>
      <c r="Q242" s="113">
        <v>2.5380000000000003</v>
      </c>
      <c r="R242" s="198">
        <v>2.3820000000000001</v>
      </c>
      <c r="S242" s="148">
        <f t="shared" si="65"/>
        <v>45031</v>
      </c>
      <c r="T242" s="148">
        <f t="shared" si="55"/>
        <v>44331</v>
      </c>
      <c r="U242" s="187">
        <f t="shared" si="52"/>
        <v>3.5714285714285714E-4</v>
      </c>
      <c r="V242" s="549">
        <f t="shared" si="66"/>
        <v>700</v>
      </c>
      <c r="W242" s="113">
        <f t="shared" si="56"/>
        <v>457.75</v>
      </c>
      <c r="X242" s="113">
        <f t="shared" si="57"/>
        <v>242.25</v>
      </c>
      <c r="Y242" s="549">
        <f t="shared" si="53"/>
        <v>2.6245178571428576</v>
      </c>
      <c r="Z242" s="186">
        <f t="shared" si="67"/>
        <v>1.3516830862533689</v>
      </c>
      <c r="AA242" s="113">
        <f t="shared" si="68"/>
        <v>1.3562507041675165</v>
      </c>
      <c r="AB242" s="433"/>
      <c r="AC242" s="433"/>
    </row>
    <row r="243" spans="2:29" x14ac:dyDescent="0.35">
      <c r="B243" s="116">
        <v>42748</v>
      </c>
      <c r="C243" s="49">
        <v>4.2060000000000004</v>
      </c>
      <c r="D243" s="350">
        <v>3.8689999999999998</v>
      </c>
      <c r="E243" s="349">
        <v>3.423</v>
      </c>
      <c r="F243" s="246">
        <f t="shared" si="58"/>
        <v>44874</v>
      </c>
      <c r="G243" s="246">
        <f t="shared" si="59"/>
        <v>44344</v>
      </c>
      <c r="H243" s="113">
        <f t="shared" si="60"/>
        <v>6.358490566037748E-4</v>
      </c>
      <c r="I243" s="148">
        <f t="shared" si="54"/>
        <v>44574.25</v>
      </c>
      <c r="J243" s="550">
        <f t="shared" si="61"/>
        <v>530</v>
      </c>
      <c r="K243" s="187">
        <f t="shared" si="62"/>
        <v>299.75</v>
      </c>
      <c r="L243" s="187">
        <f t="shared" si="63"/>
        <v>230.25</v>
      </c>
      <c r="M243" s="549">
        <f t="shared" si="64"/>
        <v>4.015404245283019</v>
      </c>
      <c r="N243" s="551"/>
      <c r="P243" s="187">
        <v>2.8120000000000003</v>
      </c>
      <c r="Q243" s="113">
        <v>2.5569999999999999</v>
      </c>
      <c r="R243" s="198">
        <v>2.3980000000000001</v>
      </c>
      <c r="S243" s="148">
        <f t="shared" si="65"/>
        <v>45031</v>
      </c>
      <c r="T243" s="148">
        <f t="shared" si="55"/>
        <v>44331</v>
      </c>
      <c r="U243" s="187">
        <f t="shared" si="52"/>
        <v>3.6428571428571478E-4</v>
      </c>
      <c r="V243" s="549">
        <f t="shared" si="66"/>
        <v>700</v>
      </c>
      <c r="W243" s="113">
        <f t="shared" si="56"/>
        <v>456.75</v>
      </c>
      <c r="X243" s="113">
        <f t="shared" si="57"/>
        <v>243.25</v>
      </c>
      <c r="Y243" s="549">
        <f t="shared" si="53"/>
        <v>2.6456124999999999</v>
      </c>
      <c r="Z243" s="186">
        <f t="shared" si="67"/>
        <v>1.3697917452830191</v>
      </c>
      <c r="AA243" s="113">
        <f t="shared" si="68"/>
        <v>1.3744825688466467</v>
      </c>
      <c r="AB243" s="433"/>
      <c r="AC243" s="433"/>
    </row>
    <row r="244" spans="2:29" x14ac:dyDescent="0.35">
      <c r="B244" s="116">
        <v>42751</v>
      </c>
      <c r="C244" s="49">
        <v>4.1989999999999998</v>
      </c>
      <c r="D244" s="350">
        <v>3.8609999999999998</v>
      </c>
      <c r="E244" s="349">
        <v>3.4129999999999998</v>
      </c>
      <c r="F244" s="246">
        <f t="shared" si="58"/>
        <v>44874</v>
      </c>
      <c r="G244" s="246">
        <f t="shared" si="59"/>
        <v>44344</v>
      </c>
      <c r="H244" s="113">
        <f t="shared" si="60"/>
        <v>6.3773584905660395E-4</v>
      </c>
      <c r="I244" s="148">
        <f t="shared" si="54"/>
        <v>44577.25</v>
      </c>
      <c r="J244" s="550">
        <f t="shared" si="61"/>
        <v>530</v>
      </c>
      <c r="K244" s="187">
        <f t="shared" si="62"/>
        <v>296.75</v>
      </c>
      <c r="L244" s="187">
        <f t="shared" si="63"/>
        <v>233.25</v>
      </c>
      <c r="M244" s="549">
        <f t="shared" si="64"/>
        <v>4.0097518867924524</v>
      </c>
      <c r="N244" s="551"/>
      <c r="P244" s="187">
        <v>2.8220000000000001</v>
      </c>
      <c r="Q244" s="113">
        <v>2.5670000000000002</v>
      </c>
      <c r="R244" s="198">
        <v>2.407</v>
      </c>
      <c r="S244" s="148">
        <f t="shared" si="65"/>
        <v>45031</v>
      </c>
      <c r="T244" s="148">
        <f t="shared" si="55"/>
        <v>44331</v>
      </c>
      <c r="U244" s="187">
        <f t="shared" si="52"/>
        <v>3.6428571428571413E-4</v>
      </c>
      <c r="V244" s="549">
        <f t="shared" si="66"/>
        <v>700</v>
      </c>
      <c r="W244" s="113">
        <f t="shared" si="56"/>
        <v>453.75</v>
      </c>
      <c r="X244" s="113">
        <f t="shared" si="57"/>
        <v>246.25</v>
      </c>
      <c r="Y244" s="549">
        <f t="shared" si="53"/>
        <v>2.6567053571428572</v>
      </c>
      <c r="Z244" s="186">
        <f t="shared" si="67"/>
        <v>1.3530465296495953</v>
      </c>
      <c r="AA244" s="113">
        <f t="shared" si="68"/>
        <v>1.3576233669280846</v>
      </c>
      <c r="AB244" s="433"/>
      <c r="AC244" s="433"/>
    </row>
    <row r="245" spans="2:29" x14ac:dyDescent="0.35">
      <c r="B245" s="116">
        <v>42752</v>
      </c>
      <c r="C245" s="49">
        <v>4.1920000000000002</v>
      </c>
      <c r="D245" s="350">
        <v>3.8559999999999999</v>
      </c>
      <c r="E245" s="349">
        <v>3.4079999999999999</v>
      </c>
      <c r="F245" s="246">
        <f t="shared" si="58"/>
        <v>44874</v>
      </c>
      <c r="G245" s="246">
        <f t="shared" si="59"/>
        <v>44344</v>
      </c>
      <c r="H245" s="113">
        <f t="shared" si="60"/>
        <v>6.3396226415094392E-4</v>
      </c>
      <c r="I245" s="148">
        <f t="shared" si="54"/>
        <v>44578.25</v>
      </c>
      <c r="J245" s="550">
        <f t="shared" si="61"/>
        <v>530</v>
      </c>
      <c r="K245" s="187">
        <f t="shared" si="62"/>
        <v>295.75</v>
      </c>
      <c r="L245" s="187">
        <f t="shared" si="63"/>
        <v>234.25</v>
      </c>
      <c r="M245" s="549">
        <f t="shared" si="64"/>
        <v>4.0045056603773581</v>
      </c>
      <c r="N245" s="551"/>
      <c r="P245" s="187">
        <v>2.8129999999999997</v>
      </c>
      <c r="Q245" s="113">
        <v>2.5590000000000002</v>
      </c>
      <c r="R245" s="198">
        <v>2.4</v>
      </c>
      <c r="S245" s="148">
        <f t="shared" si="65"/>
        <v>45031</v>
      </c>
      <c r="T245" s="148">
        <f t="shared" si="55"/>
        <v>44331</v>
      </c>
      <c r="U245" s="187">
        <f t="shared" si="52"/>
        <v>3.6285714285714225E-4</v>
      </c>
      <c r="V245" s="549">
        <f t="shared" si="66"/>
        <v>700</v>
      </c>
      <c r="W245" s="113">
        <f t="shared" si="56"/>
        <v>452.75</v>
      </c>
      <c r="X245" s="113">
        <f t="shared" si="57"/>
        <v>247.25</v>
      </c>
      <c r="Y245" s="549">
        <f t="shared" si="53"/>
        <v>2.6487164285714284</v>
      </c>
      <c r="Z245" s="186">
        <f t="shared" si="67"/>
        <v>1.3557892318059297</v>
      </c>
      <c r="AA245" s="113">
        <f t="shared" si="68"/>
        <v>1.3603846429086408</v>
      </c>
      <c r="AB245" s="433"/>
      <c r="AC245" s="433"/>
    </row>
    <row r="246" spans="2:29" x14ac:dyDescent="0.35">
      <c r="B246" s="116">
        <v>42753</v>
      </c>
      <c r="C246" s="49">
        <v>4.2519999999999998</v>
      </c>
      <c r="D246" s="350">
        <v>3.907</v>
      </c>
      <c r="E246" s="349">
        <v>3.452</v>
      </c>
      <c r="F246" s="246">
        <f t="shared" si="58"/>
        <v>44874</v>
      </c>
      <c r="G246" s="246">
        <f t="shared" si="59"/>
        <v>44344</v>
      </c>
      <c r="H246" s="113">
        <f t="shared" si="60"/>
        <v>6.509433962264146E-4</v>
      </c>
      <c r="I246" s="148">
        <f t="shared" si="54"/>
        <v>44579.25</v>
      </c>
      <c r="J246" s="550">
        <f t="shared" si="61"/>
        <v>530</v>
      </c>
      <c r="K246" s="187">
        <f t="shared" si="62"/>
        <v>294.75</v>
      </c>
      <c r="L246" s="187">
        <f t="shared" si="63"/>
        <v>235.25</v>
      </c>
      <c r="M246" s="549">
        <f t="shared" si="64"/>
        <v>4.060134433962264</v>
      </c>
      <c r="N246" s="551"/>
      <c r="P246" s="187">
        <v>2.8109999999999999</v>
      </c>
      <c r="Q246" s="113">
        <v>2.5609999999999999</v>
      </c>
      <c r="R246" s="198">
        <v>2.4079999999999999</v>
      </c>
      <c r="S246" s="148">
        <f t="shared" si="65"/>
        <v>45031</v>
      </c>
      <c r="T246" s="148">
        <f t="shared" si="55"/>
        <v>44331</v>
      </c>
      <c r="U246" s="187">
        <f t="shared" si="52"/>
        <v>3.5714285714285714E-4</v>
      </c>
      <c r="V246" s="549">
        <f t="shared" si="66"/>
        <v>700</v>
      </c>
      <c r="W246" s="113">
        <f t="shared" si="56"/>
        <v>451.75</v>
      </c>
      <c r="X246" s="113">
        <f t="shared" si="57"/>
        <v>248.25</v>
      </c>
      <c r="Y246" s="549">
        <f t="shared" si="53"/>
        <v>2.649660714285714</v>
      </c>
      <c r="Z246" s="186">
        <f t="shared" si="67"/>
        <v>1.41047371967655</v>
      </c>
      <c r="AA246" s="113">
        <f t="shared" si="68"/>
        <v>1.4154473099613041</v>
      </c>
      <c r="AB246" s="433"/>
      <c r="AC246" s="433"/>
    </row>
    <row r="247" spans="2:29" x14ac:dyDescent="0.35">
      <c r="B247" s="116">
        <v>42754</v>
      </c>
      <c r="C247" s="49">
        <v>4.2729999999999997</v>
      </c>
      <c r="D247" s="350">
        <v>3.9260000000000002</v>
      </c>
      <c r="E247" s="349">
        <v>3.4660000000000002</v>
      </c>
      <c r="F247" s="246">
        <f t="shared" si="58"/>
        <v>44874</v>
      </c>
      <c r="G247" s="246">
        <f t="shared" si="59"/>
        <v>44344</v>
      </c>
      <c r="H247" s="113">
        <f t="shared" si="60"/>
        <v>6.5471698113207463E-4</v>
      </c>
      <c r="I247" s="148">
        <f t="shared" si="54"/>
        <v>44580.25</v>
      </c>
      <c r="J247" s="550">
        <f t="shared" si="61"/>
        <v>530</v>
      </c>
      <c r="K247" s="187">
        <f t="shared" si="62"/>
        <v>293.75</v>
      </c>
      <c r="L247" s="187">
        <f t="shared" si="63"/>
        <v>236.25</v>
      </c>
      <c r="M247" s="549">
        <f t="shared" si="64"/>
        <v>4.0806768867924532</v>
      </c>
      <c r="N247" s="551"/>
      <c r="P247" s="187">
        <v>2.8879999999999999</v>
      </c>
      <c r="Q247" s="113">
        <v>2.63</v>
      </c>
      <c r="R247" s="198">
        <v>2.4699999999999998</v>
      </c>
      <c r="S247" s="148">
        <f t="shared" si="65"/>
        <v>45031</v>
      </c>
      <c r="T247" s="148">
        <f t="shared" si="55"/>
        <v>44331</v>
      </c>
      <c r="U247" s="187">
        <f t="shared" si="52"/>
        <v>3.6857142857142855E-4</v>
      </c>
      <c r="V247" s="549">
        <f t="shared" si="66"/>
        <v>700</v>
      </c>
      <c r="W247" s="113">
        <f t="shared" si="56"/>
        <v>450.75</v>
      </c>
      <c r="X247" s="113">
        <f t="shared" si="57"/>
        <v>249.25</v>
      </c>
      <c r="Y247" s="549">
        <f t="shared" si="53"/>
        <v>2.7218664285714285</v>
      </c>
      <c r="Z247" s="186">
        <f t="shared" si="67"/>
        <v>1.3588104582210248</v>
      </c>
      <c r="AA247" s="113">
        <f t="shared" si="68"/>
        <v>1.3634263728744545</v>
      </c>
      <c r="AB247" s="433"/>
      <c r="AC247" s="433"/>
    </row>
    <row r="248" spans="2:29" x14ac:dyDescent="0.35">
      <c r="B248" s="116">
        <v>42755</v>
      </c>
      <c r="C248" s="49">
        <v>4.2759999999999998</v>
      </c>
      <c r="D248" s="350">
        <v>3.9220000000000002</v>
      </c>
      <c r="E248" s="349">
        <v>3.4569999999999999</v>
      </c>
      <c r="F248" s="246">
        <f t="shared" si="58"/>
        <v>44874</v>
      </c>
      <c r="G248" s="246">
        <f t="shared" si="59"/>
        <v>44344</v>
      </c>
      <c r="H248" s="113">
        <f t="shared" si="60"/>
        <v>6.6792452830188615E-4</v>
      </c>
      <c r="I248" s="148">
        <f t="shared" si="54"/>
        <v>44581.25</v>
      </c>
      <c r="J248" s="550">
        <f t="shared" si="61"/>
        <v>530</v>
      </c>
      <c r="K248" s="187">
        <f t="shared" si="62"/>
        <v>292.75</v>
      </c>
      <c r="L248" s="187">
        <f t="shared" si="63"/>
        <v>237.25</v>
      </c>
      <c r="M248" s="549">
        <f t="shared" si="64"/>
        <v>4.0804650943396226</v>
      </c>
      <c r="N248" s="551"/>
      <c r="P248" s="187">
        <v>2.94</v>
      </c>
      <c r="Q248" s="113">
        <v>2.6760000000000002</v>
      </c>
      <c r="R248" s="198">
        <v>2.5</v>
      </c>
      <c r="S248" s="148">
        <f t="shared" si="65"/>
        <v>45031</v>
      </c>
      <c r="T248" s="148">
        <f t="shared" si="55"/>
        <v>44331</v>
      </c>
      <c r="U248" s="187">
        <f t="shared" si="52"/>
        <v>3.7714285714285687E-4</v>
      </c>
      <c r="V248" s="549">
        <f t="shared" si="66"/>
        <v>700</v>
      </c>
      <c r="W248" s="113">
        <f t="shared" si="56"/>
        <v>449.75</v>
      </c>
      <c r="X248" s="113">
        <f t="shared" si="57"/>
        <v>250.25</v>
      </c>
      <c r="Y248" s="549">
        <f t="shared" si="53"/>
        <v>2.7703800000000003</v>
      </c>
      <c r="Z248" s="186">
        <f t="shared" si="67"/>
        <v>1.3100850943396223</v>
      </c>
      <c r="AA248" s="113">
        <f t="shared" si="68"/>
        <v>1.3143759017256507</v>
      </c>
      <c r="AB248" s="433"/>
      <c r="AC248" s="433"/>
    </row>
    <row r="249" spans="2:29" x14ac:dyDescent="0.35">
      <c r="B249" s="116">
        <v>42758</v>
      </c>
      <c r="C249" s="49" t="s">
        <v>437</v>
      </c>
      <c r="D249" s="350" t="s">
        <v>437</v>
      </c>
      <c r="E249" s="349" t="s">
        <v>437</v>
      </c>
      <c r="F249" s="246">
        <f t="shared" si="58"/>
        <v>44874</v>
      </c>
      <c r="G249" s="246">
        <f t="shared" si="59"/>
        <v>44344</v>
      </c>
      <c r="H249" s="113" t="str">
        <f t="shared" si="60"/>
        <v/>
      </c>
      <c r="I249" s="148">
        <f t="shared" si="54"/>
        <v>44584.25</v>
      </c>
      <c r="J249" s="550">
        <f t="shared" si="61"/>
        <v>530</v>
      </c>
      <c r="K249" s="187">
        <f t="shared" si="62"/>
        <v>289.75</v>
      </c>
      <c r="L249" s="187">
        <f t="shared" si="63"/>
        <v>240.25</v>
      </c>
      <c r="M249" s="549" t="str">
        <f t="shared" si="64"/>
        <v/>
      </c>
      <c r="N249" s="551"/>
      <c r="P249" s="187" t="s">
        <v>437</v>
      </c>
      <c r="Q249" s="113" t="s">
        <v>437</v>
      </c>
      <c r="R249" s="198" t="s">
        <v>437</v>
      </c>
      <c r="S249" s="148">
        <f t="shared" si="65"/>
        <v>45031</v>
      </c>
      <c r="T249" s="148">
        <f t="shared" si="55"/>
        <v>44331</v>
      </c>
      <c r="U249" s="187" t="str">
        <f t="shared" si="52"/>
        <v/>
      </c>
      <c r="V249" s="549">
        <f t="shared" si="66"/>
        <v>700</v>
      </c>
      <c r="W249" s="113">
        <f t="shared" si="56"/>
        <v>446.75</v>
      </c>
      <c r="X249" s="113">
        <f t="shared" si="57"/>
        <v>253.25</v>
      </c>
      <c r="Y249" s="549" t="str">
        <f t="shared" si="53"/>
        <v/>
      </c>
      <c r="Z249" s="186" t="str">
        <f t="shared" si="67"/>
        <v/>
      </c>
      <c r="AA249" s="113" t="str">
        <f t="shared" si="68"/>
        <v/>
      </c>
      <c r="AB249" s="433"/>
      <c r="AC249" s="433"/>
    </row>
    <row r="250" spans="2:29" x14ac:dyDescent="0.35">
      <c r="B250" s="116">
        <v>42759</v>
      </c>
      <c r="C250" s="49">
        <v>4.3029999999999999</v>
      </c>
      <c r="D250" s="350">
        <v>3.9220000000000002</v>
      </c>
      <c r="E250" s="349">
        <v>3.484</v>
      </c>
      <c r="F250" s="246">
        <f t="shared" si="58"/>
        <v>44874</v>
      </c>
      <c r="G250" s="246">
        <f t="shared" si="59"/>
        <v>44344</v>
      </c>
      <c r="H250" s="113">
        <f t="shared" si="60"/>
        <v>7.1886792452830145E-4</v>
      </c>
      <c r="I250" s="148">
        <f t="shared" si="54"/>
        <v>44585.25</v>
      </c>
      <c r="J250" s="550">
        <f t="shared" si="61"/>
        <v>530</v>
      </c>
      <c r="K250" s="187">
        <f t="shared" si="62"/>
        <v>288.75</v>
      </c>
      <c r="L250" s="187">
        <f t="shared" si="63"/>
        <v>241.25</v>
      </c>
      <c r="M250" s="549">
        <f t="shared" si="64"/>
        <v>4.0954268867924526</v>
      </c>
      <c r="N250" s="551"/>
      <c r="P250" s="187">
        <v>2.9060000000000001</v>
      </c>
      <c r="Q250" s="113">
        <v>2.6429999999999998</v>
      </c>
      <c r="R250" s="198">
        <v>2.484</v>
      </c>
      <c r="S250" s="148">
        <f t="shared" si="65"/>
        <v>45031</v>
      </c>
      <c r="T250" s="148">
        <f t="shared" si="55"/>
        <v>44331</v>
      </c>
      <c r="U250" s="187">
        <f t="shared" si="52"/>
        <v>3.7571428571428619E-4</v>
      </c>
      <c r="V250" s="549">
        <f t="shared" si="66"/>
        <v>700</v>
      </c>
      <c r="W250" s="113">
        <f t="shared" si="56"/>
        <v>445.75</v>
      </c>
      <c r="X250" s="113">
        <f t="shared" si="57"/>
        <v>254.25</v>
      </c>
      <c r="Y250" s="549">
        <f t="shared" si="53"/>
        <v>2.7385253571428572</v>
      </c>
      <c r="Z250" s="186">
        <f t="shared" si="67"/>
        <v>1.3569015296495954</v>
      </c>
      <c r="AA250" s="113">
        <f t="shared" si="68"/>
        <v>1.3615044840525226</v>
      </c>
      <c r="AB250" s="433"/>
      <c r="AC250" s="433"/>
    </row>
    <row r="251" spans="2:29" x14ac:dyDescent="0.35">
      <c r="B251" s="116">
        <v>42760</v>
      </c>
      <c r="C251" s="49">
        <v>4.2910000000000004</v>
      </c>
      <c r="D251" s="350">
        <v>3.8860000000000001</v>
      </c>
      <c r="E251" s="349">
        <v>3.4660000000000002</v>
      </c>
      <c r="F251" s="246">
        <f t="shared" si="58"/>
        <v>44874</v>
      </c>
      <c r="G251" s="246">
        <f t="shared" si="59"/>
        <v>44344</v>
      </c>
      <c r="H251" s="113">
        <f t="shared" si="60"/>
        <v>7.6415094339622692E-4</v>
      </c>
      <c r="I251" s="148">
        <f t="shared" si="54"/>
        <v>44586.25</v>
      </c>
      <c r="J251" s="550">
        <f t="shared" si="61"/>
        <v>530</v>
      </c>
      <c r="K251" s="187">
        <f t="shared" si="62"/>
        <v>287.75</v>
      </c>
      <c r="L251" s="187">
        <f t="shared" si="63"/>
        <v>242.25</v>
      </c>
      <c r="M251" s="549">
        <f t="shared" si="64"/>
        <v>4.0711155660377365</v>
      </c>
      <c r="N251" s="551"/>
      <c r="P251" s="187">
        <v>2.9539999999999997</v>
      </c>
      <c r="Q251" s="113">
        <v>2.6790000000000003</v>
      </c>
      <c r="R251" s="198">
        <v>2.504</v>
      </c>
      <c r="S251" s="148">
        <f t="shared" si="65"/>
        <v>45031</v>
      </c>
      <c r="T251" s="148">
        <f t="shared" si="55"/>
        <v>44331</v>
      </c>
      <c r="U251" s="187">
        <f t="shared" si="52"/>
        <v>3.9285714285714211E-4</v>
      </c>
      <c r="V251" s="549">
        <f t="shared" si="66"/>
        <v>700</v>
      </c>
      <c r="W251" s="113">
        <f t="shared" si="56"/>
        <v>444.75</v>
      </c>
      <c r="X251" s="113">
        <f t="shared" si="57"/>
        <v>255.25</v>
      </c>
      <c r="Y251" s="549">
        <f t="shared" si="53"/>
        <v>2.7792767857142859</v>
      </c>
      <c r="Z251" s="186">
        <f t="shared" si="67"/>
        <v>1.2918387803234506</v>
      </c>
      <c r="AA251" s="113">
        <f t="shared" si="68"/>
        <v>1.2960108989093166</v>
      </c>
      <c r="AB251" s="433"/>
      <c r="AC251" s="433"/>
    </row>
    <row r="252" spans="2:29" x14ac:dyDescent="0.35">
      <c r="B252" s="116">
        <v>42761</v>
      </c>
      <c r="C252" s="49">
        <v>4.3460000000000001</v>
      </c>
      <c r="D252" s="350">
        <v>3.9370000000000003</v>
      </c>
      <c r="E252" s="349">
        <v>3.5</v>
      </c>
      <c r="F252" s="246">
        <f t="shared" si="58"/>
        <v>44874</v>
      </c>
      <c r="G252" s="246">
        <f t="shared" si="59"/>
        <v>44344</v>
      </c>
      <c r="H252" s="113">
        <f t="shared" si="60"/>
        <v>7.7169811320754677E-4</v>
      </c>
      <c r="I252" s="148">
        <f t="shared" si="54"/>
        <v>44587.25</v>
      </c>
      <c r="J252" s="550">
        <f t="shared" si="61"/>
        <v>530</v>
      </c>
      <c r="K252" s="187">
        <f t="shared" si="62"/>
        <v>286.75</v>
      </c>
      <c r="L252" s="187">
        <f t="shared" si="63"/>
        <v>243.25</v>
      </c>
      <c r="M252" s="549">
        <f t="shared" si="64"/>
        <v>4.1247155660377359</v>
      </c>
      <c r="N252" s="551"/>
      <c r="P252" s="187">
        <v>3.0219999999999998</v>
      </c>
      <c r="Q252" s="113">
        <v>2.7370000000000001</v>
      </c>
      <c r="R252" s="198">
        <v>2.5609999999999999</v>
      </c>
      <c r="S252" s="148">
        <f t="shared" si="65"/>
        <v>45031</v>
      </c>
      <c r="T252" s="148">
        <f t="shared" si="55"/>
        <v>44331</v>
      </c>
      <c r="U252" s="187">
        <f t="shared" si="52"/>
        <v>4.0714285714285673E-4</v>
      </c>
      <c r="V252" s="549">
        <f t="shared" si="66"/>
        <v>700</v>
      </c>
      <c r="W252" s="113">
        <f t="shared" si="56"/>
        <v>443.75</v>
      </c>
      <c r="X252" s="113">
        <f t="shared" si="57"/>
        <v>256.25</v>
      </c>
      <c r="Y252" s="549">
        <f t="shared" si="53"/>
        <v>2.8413303571428572</v>
      </c>
      <c r="Z252" s="186">
        <f t="shared" si="67"/>
        <v>1.2833852088948787</v>
      </c>
      <c r="AA252" s="113">
        <f t="shared" si="68"/>
        <v>1.2875029028809104</v>
      </c>
      <c r="AB252" s="433"/>
      <c r="AC252" s="433"/>
    </row>
    <row r="253" spans="2:29" x14ac:dyDescent="0.35">
      <c r="B253" s="116">
        <v>42762</v>
      </c>
      <c r="C253" s="49">
        <v>4.3460000000000001</v>
      </c>
      <c r="D253" s="350">
        <v>3.944</v>
      </c>
      <c r="E253" s="349">
        <v>3.5030000000000001</v>
      </c>
      <c r="F253" s="246">
        <f t="shared" si="58"/>
        <v>44874</v>
      </c>
      <c r="G253" s="246">
        <f t="shared" si="59"/>
        <v>44344</v>
      </c>
      <c r="H253" s="113">
        <f t="shared" si="60"/>
        <v>7.5849056603773612E-4</v>
      </c>
      <c r="I253" s="148">
        <f t="shared" si="54"/>
        <v>44588.25</v>
      </c>
      <c r="J253" s="550">
        <f t="shared" si="61"/>
        <v>530</v>
      </c>
      <c r="K253" s="187">
        <f t="shared" si="62"/>
        <v>285.75</v>
      </c>
      <c r="L253" s="187">
        <f t="shared" si="63"/>
        <v>244.25</v>
      </c>
      <c r="M253" s="549">
        <f t="shared" si="64"/>
        <v>4.1292613207547166</v>
      </c>
      <c r="N253" s="551"/>
      <c r="P253" s="187">
        <v>3.0619999999999998</v>
      </c>
      <c r="Q253" s="113">
        <v>2.7709999999999999</v>
      </c>
      <c r="R253" s="198">
        <v>2.6040000000000001</v>
      </c>
      <c r="S253" s="148">
        <f t="shared" si="65"/>
        <v>45031</v>
      </c>
      <c r="T253" s="148">
        <f t="shared" si="55"/>
        <v>44331</v>
      </c>
      <c r="U253" s="187">
        <f t="shared" si="52"/>
        <v>4.1571428571428559E-4</v>
      </c>
      <c r="V253" s="549">
        <f t="shared" si="66"/>
        <v>700</v>
      </c>
      <c r="W253" s="113">
        <f t="shared" si="56"/>
        <v>442.75</v>
      </c>
      <c r="X253" s="113">
        <f t="shared" si="57"/>
        <v>257.25</v>
      </c>
      <c r="Y253" s="549">
        <f t="shared" si="53"/>
        <v>2.8779425000000001</v>
      </c>
      <c r="Z253" s="186">
        <f t="shared" si="67"/>
        <v>1.2513188207547166</v>
      </c>
      <c r="AA253" s="113">
        <f t="shared" si="68"/>
        <v>1.2552333177326513</v>
      </c>
      <c r="AB253" s="433"/>
      <c r="AC253" s="433"/>
    </row>
    <row r="254" spans="2:29" x14ac:dyDescent="0.35">
      <c r="B254" s="116">
        <v>42765</v>
      </c>
      <c r="C254" s="49" t="s">
        <v>437</v>
      </c>
      <c r="D254" s="350" t="s">
        <v>437</v>
      </c>
      <c r="E254" s="349" t="s">
        <v>437</v>
      </c>
      <c r="F254" s="246">
        <f t="shared" si="58"/>
        <v>44874</v>
      </c>
      <c r="G254" s="246">
        <f t="shared" si="59"/>
        <v>44344</v>
      </c>
      <c r="H254" s="113" t="str">
        <f t="shared" si="60"/>
        <v/>
      </c>
      <c r="I254" s="148">
        <f t="shared" si="54"/>
        <v>44591.25</v>
      </c>
      <c r="J254" s="550">
        <f t="shared" si="61"/>
        <v>530</v>
      </c>
      <c r="K254" s="187">
        <f t="shared" si="62"/>
        <v>282.75</v>
      </c>
      <c r="L254" s="187">
        <f t="shared" si="63"/>
        <v>247.25</v>
      </c>
      <c r="M254" s="549" t="str">
        <f t="shared" si="64"/>
        <v/>
      </c>
      <c r="N254" s="551"/>
      <c r="P254" s="187" t="s">
        <v>437</v>
      </c>
      <c r="Q254" s="113" t="s">
        <v>437</v>
      </c>
      <c r="R254" s="198" t="s">
        <v>437</v>
      </c>
      <c r="S254" s="148">
        <f t="shared" si="65"/>
        <v>45031</v>
      </c>
      <c r="T254" s="148">
        <f t="shared" si="55"/>
        <v>44331</v>
      </c>
      <c r="U254" s="187" t="str">
        <f t="shared" si="52"/>
        <v/>
      </c>
      <c r="V254" s="549">
        <f t="shared" si="66"/>
        <v>700</v>
      </c>
      <c r="W254" s="113">
        <f t="shared" si="56"/>
        <v>439.75</v>
      </c>
      <c r="X254" s="113">
        <f t="shared" si="57"/>
        <v>260.25</v>
      </c>
      <c r="Y254" s="549" t="str">
        <f t="shared" si="53"/>
        <v/>
      </c>
      <c r="Z254" s="186" t="str">
        <f t="shared" si="67"/>
        <v/>
      </c>
      <c r="AA254" s="113" t="str">
        <f t="shared" si="68"/>
        <v/>
      </c>
      <c r="AB254" s="433"/>
      <c r="AC254" s="433"/>
    </row>
    <row r="255" spans="2:29" x14ac:dyDescent="0.35">
      <c r="B255" s="116">
        <v>42766</v>
      </c>
      <c r="C255" s="49">
        <v>4.3310000000000004</v>
      </c>
      <c r="D255" s="350">
        <v>3.9159999999999999</v>
      </c>
      <c r="E255" s="349">
        <v>3.468</v>
      </c>
      <c r="F255" s="246">
        <f t="shared" si="58"/>
        <v>44874</v>
      </c>
      <c r="G255" s="246">
        <f t="shared" si="59"/>
        <v>44344</v>
      </c>
      <c r="H255" s="113">
        <f t="shared" si="60"/>
        <v>7.8301886792452925E-4</v>
      </c>
      <c r="I255" s="148">
        <f t="shared" si="54"/>
        <v>44592.25</v>
      </c>
      <c r="J255" s="550">
        <f t="shared" si="61"/>
        <v>530</v>
      </c>
      <c r="K255" s="187">
        <f t="shared" si="62"/>
        <v>281.75</v>
      </c>
      <c r="L255" s="187">
        <f t="shared" si="63"/>
        <v>248.25</v>
      </c>
      <c r="M255" s="549">
        <f t="shared" si="64"/>
        <v>4.1103844339622642</v>
      </c>
      <c r="N255" s="551"/>
      <c r="P255" s="187">
        <v>3.0179999999999998</v>
      </c>
      <c r="Q255" s="113">
        <v>2.7320000000000002</v>
      </c>
      <c r="R255" s="198">
        <v>2.5489999999999999</v>
      </c>
      <c r="S255" s="148">
        <f t="shared" si="65"/>
        <v>45031</v>
      </c>
      <c r="T255" s="148">
        <f t="shared" si="55"/>
        <v>44331</v>
      </c>
      <c r="U255" s="187">
        <f t="shared" si="52"/>
        <v>4.0857142857142801E-4</v>
      </c>
      <c r="V255" s="549">
        <f t="shared" si="66"/>
        <v>700</v>
      </c>
      <c r="W255" s="113">
        <f t="shared" si="56"/>
        <v>438.75</v>
      </c>
      <c r="X255" s="113">
        <f t="shared" si="57"/>
        <v>261.25</v>
      </c>
      <c r="Y255" s="549">
        <f t="shared" si="53"/>
        <v>2.8387392857142859</v>
      </c>
      <c r="Z255" s="186">
        <f t="shared" si="67"/>
        <v>1.2716451482479783</v>
      </c>
      <c r="AA255" s="113">
        <f t="shared" si="68"/>
        <v>1.2756878517056203</v>
      </c>
      <c r="AB255" s="433"/>
      <c r="AC255" s="433"/>
    </row>
    <row r="256" spans="2:29" x14ac:dyDescent="0.35">
      <c r="B256" s="116">
        <v>42767</v>
      </c>
      <c r="C256" s="49">
        <v>4.3129999999999997</v>
      </c>
      <c r="D256" s="350">
        <v>3.8980000000000001</v>
      </c>
      <c r="E256" s="349">
        <v>3.4510000000000001</v>
      </c>
      <c r="F256" s="246">
        <f t="shared" si="58"/>
        <v>44874</v>
      </c>
      <c r="G256" s="246">
        <f t="shared" si="59"/>
        <v>44344</v>
      </c>
      <c r="H256" s="113">
        <f t="shared" si="60"/>
        <v>7.8301886792452751E-4</v>
      </c>
      <c r="I256" s="148">
        <f t="shared" si="54"/>
        <v>44593.25</v>
      </c>
      <c r="J256" s="550">
        <f t="shared" si="61"/>
        <v>530</v>
      </c>
      <c r="K256" s="187">
        <f t="shared" si="62"/>
        <v>280.75</v>
      </c>
      <c r="L256" s="187">
        <f t="shared" si="63"/>
        <v>249.25</v>
      </c>
      <c r="M256" s="549">
        <f t="shared" si="64"/>
        <v>4.0931674528301887</v>
      </c>
      <c r="N256" s="551"/>
      <c r="P256" s="187">
        <v>3.0030000000000001</v>
      </c>
      <c r="Q256" s="113">
        <v>2.718</v>
      </c>
      <c r="R256" s="198">
        <v>2.5310000000000001</v>
      </c>
      <c r="S256" s="148">
        <f t="shared" si="65"/>
        <v>45031</v>
      </c>
      <c r="T256" s="148">
        <f t="shared" si="55"/>
        <v>44331</v>
      </c>
      <c r="U256" s="187">
        <f t="shared" si="52"/>
        <v>4.0714285714285733E-4</v>
      </c>
      <c r="V256" s="549">
        <f t="shared" si="66"/>
        <v>700</v>
      </c>
      <c r="W256" s="113">
        <f t="shared" si="56"/>
        <v>437.75</v>
      </c>
      <c r="X256" s="113">
        <f t="shared" si="57"/>
        <v>262.25</v>
      </c>
      <c r="Y256" s="549">
        <f t="shared" si="53"/>
        <v>2.8247732142857145</v>
      </c>
      <c r="Z256" s="186">
        <f t="shared" si="67"/>
        <v>1.2683942385444742</v>
      </c>
      <c r="AA256" s="113">
        <f t="shared" si="68"/>
        <v>1.272416298405421</v>
      </c>
      <c r="AB256" s="433"/>
      <c r="AC256" s="433"/>
    </row>
    <row r="257" spans="2:29" x14ac:dyDescent="0.35">
      <c r="B257" s="116">
        <v>42768</v>
      </c>
      <c r="C257" s="49">
        <v>4.3109999999999999</v>
      </c>
      <c r="D257" s="350">
        <v>3.891</v>
      </c>
      <c r="E257" s="349">
        <v>3.4220000000000002</v>
      </c>
      <c r="F257" s="246">
        <f t="shared" si="58"/>
        <v>44874</v>
      </c>
      <c r="G257" s="246">
        <f t="shared" si="59"/>
        <v>44344</v>
      </c>
      <c r="H257" s="113">
        <f t="shared" si="60"/>
        <v>7.9245283018867911E-4</v>
      </c>
      <c r="I257" s="148">
        <f t="shared" si="54"/>
        <v>44594.25</v>
      </c>
      <c r="J257" s="550">
        <f t="shared" si="61"/>
        <v>530</v>
      </c>
      <c r="K257" s="187">
        <f t="shared" si="62"/>
        <v>279.75</v>
      </c>
      <c r="L257" s="187">
        <f t="shared" si="63"/>
        <v>250.25</v>
      </c>
      <c r="M257" s="549">
        <f t="shared" si="64"/>
        <v>4.0893113207547174</v>
      </c>
      <c r="N257" s="551"/>
      <c r="P257" s="187">
        <v>3.03</v>
      </c>
      <c r="Q257" s="113">
        <v>2.7359999999999998</v>
      </c>
      <c r="R257" s="198">
        <v>2.5449999999999999</v>
      </c>
      <c r="S257" s="148">
        <f t="shared" si="65"/>
        <v>45031</v>
      </c>
      <c r="T257" s="148">
        <f t="shared" si="55"/>
        <v>44331</v>
      </c>
      <c r="U257" s="187">
        <f t="shared" si="52"/>
        <v>4.2000000000000007E-4</v>
      </c>
      <c r="V257" s="549">
        <f t="shared" si="66"/>
        <v>700</v>
      </c>
      <c r="W257" s="113">
        <f t="shared" si="56"/>
        <v>436.75</v>
      </c>
      <c r="X257" s="113">
        <f t="shared" si="57"/>
        <v>263.25</v>
      </c>
      <c r="Y257" s="549">
        <f t="shared" si="53"/>
        <v>2.8465649999999996</v>
      </c>
      <c r="Z257" s="186">
        <f t="shared" si="67"/>
        <v>1.2427463207547178</v>
      </c>
      <c r="AA257" s="113">
        <f t="shared" si="68"/>
        <v>1.2466073667990907</v>
      </c>
      <c r="AB257" s="433"/>
      <c r="AC257" s="433"/>
    </row>
    <row r="258" spans="2:29" x14ac:dyDescent="0.35">
      <c r="B258" s="116">
        <v>42769</v>
      </c>
      <c r="C258" s="49">
        <v>4.3010000000000002</v>
      </c>
      <c r="D258" s="350">
        <v>3.8759999999999999</v>
      </c>
      <c r="E258" s="349">
        <v>3.4089999999999998</v>
      </c>
      <c r="F258" s="246">
        <f t="shared" si="58"/>
        <v>44874</v>
      </c>
      <c r="G258" s="246">
        <f t="shared" si="59"/>
        <v>44344</v>
      </c>
      <c r="H258" s="113">
        <f t="shared" si="60"/>
        <v>8.018867924528307E-4</v>
      </c>
      <c r="I258" s="148">
        <f t="shared" si="54"/>
        <v>44595.25</v>
      </c>
      <c r="J258" s="550">
        <f t="shared" si="61"/>
        <v>530</v>
      </c>
      <c r="K258" s="187">
        <f t="shared" si="62"/>
        <v>278.75</v>
      </c>
      <c r="L258" s="187">
        <f t="shared" si="63"/>
        <v>251.25</v>
      </c>
      <c r="M258" s="549">
        <f t="shared" si="64"/>
        <v>4.0774740566037737</v>
      </c>
      <c r="N258" s="551"/>
      <c r="P258" s="187">
        <v>3.0230000000000001</v>
      </c>
      <c r="Q258" s="113">
        <v>2.73</v>
      </c>
      <c r="R258" s="198">
        <v>2.536</v>
      </c>
      <c r="S258" s="148">
        <f t="shared" si="65"/>
        <v>45031</v>
      </c>
      <c r="T258" s="148">
        <f t="shared" si="55"/>
        <v>44331</v>
      </c>
      <c r="U258" s="187">
        <f t="shared" si="52"/>
        <v>4.1857142857142879E-4</v>
      </c>
      <c r="V258" s="549">
        <f t="shared" si="66"/>
        <v>700</v>
      </c>
      <c r="W258" s="113">
        <f t="shared" si="56"/>
        <v>435.75</v>
      </c>
      <c r="X258" s="113">
        <f t="shared" si="57"/>
        <v>264.25</v>
      </c>
      <c r="Y258" s="549">
        <f t="shared" si="53"/>
        <v>2.8406075</v>
      </c>
      <c r="Z258" s="186">
        <f t="shared" si="67"/>
        <v>1.2368665566037738</v>
      </c>
      <c r="AA258" s="113">
        <f t="shared" si="68"/>
        <v>1.2406911538008991</v>
      </c>
      <c r="AB258" s="433"/>
      <c r="AC258" s="433"/>
    </row>
    <row r="259" spans="2:29" x14ac:dyDescent="0.35">
      <c r="B259" s="116">
        <v>42772</v>
      </c>
      <c r="C259" s="49" t="s">
        <v>437</v>
      </c>
      <c r="D259" s="350" t="s">
        <v>437</v>
      </c>
      <c r="E259" s="349" t="s">
        <v>437</v>
      </c>
      <c r="F259" s="246">
        <f t="shared" si="58"/>
        <v>44874</v>
      </c>
      <c r="G259" s="246">
        <f t="shared" si="59"/>
        <v>44344</v>
      </c>
      <c r="H259" s="113" t="str">
        <f t="shared" si="60"/>
        <v/>
      </c>
      <c r="I259" s="148">
        <f t="shared" si="54"/>
        <v>44598.25</v>
      </c>
      <c r="J259" s="550">
        <f t="shared" si="61"/>
        <v>530</v>
      </c>
      <c r="K259" s="187">
        <f t="shared" si="62"/>
        <v>275.75</v>
      </c>
      <c r="L259" s="187">
        <f t="shared" si="63"/>
        <v>254.25</v>
      </c>
      <c r="M259" s="549" t="str">
        <f t="shared" si="64"/>
        <v/>
      </c>
      <c r="N259" s="551"/>
      <c r="P259" s="187" t="s">
        <v>437</v>
      </c>
      <c r="Q259" s="113" t="s">
        <v>437</v>
      </c>
      <c r="R259" s="198" t="s">
        <v>437</v>
      </c>
      <c r="S259" s="148">
        <f t="shared" si="65"/>
        <v>45031</v>
      </c>
      <c r="T259" s="148">
        <f t="shared" si="55"/>
        <v>44331</v>
      </c>
      <c r="U259" s="187" t="str">
        <f t="shared" si="52"/>
        <v/>
      </c>
      <c r="V259" s="549">
        <f t="shared" si="66"/>
        <v>700</v>
      </c>
      <c r="W259" s="113">
        <f t="shared" si="56"/>
        <v>432.75</v>
      </c>
      <c r="X259" s="113">
        <f t="shared" si="57"/>
        <v>267.25</v>
      </c>
      <c r="Y259" s="549" t="str">
        <f t="shared" si="53"/>
        <v/>
      </c>
      <c r="Z259" s="186" t="str">
        <f>IFERROR(M259-Y259,"")</f>
        <v/>
      </c>
      <c r="AA259" s="113" t="str">
        <f t="shared" si="68"/>
        <v/>
      </c>
      <c r="AB259" s="433"/>
      <c r="AC259" s="433"/>
    </row>
    <row r="260" spans="2:29" x14ac:dyDescent="0.35">
      <c r="B260" s="116">
        <v>42773</v>
      </c>
      <c r="C260" s="49">
        <v>4.2569999999999997</v>
      </c>
      <c r="D260" s="350">
        <v>3.8479999999999999</v>
      </c>
      <c r="E260" s="349">
        <v>3.4060000000000001</v>
      </c>
      <c r="F260" s="246">
        <f t="shared" si="58"/>
        <v>44874</v>
      </c>
      <c r="G260" s="246">
        <f t="shared" si="59"/>
        <v>44344</v>
      </c>
      <c r="H260" s="113">
        <f t="shared" si="60"/>
        <v>7.7169811320754677E-4</v>
      </c>
      <c r="I260" s="148">
        <f t="shared" si="54"/>
        <v>44599.25</v>
      </c>
      <c r="J260" s="550">
        <f t="shared" si="61"/>
        <v>530</v>
      </c>
      <c r="K260" s="187">
        <f t="shared" si="62"/>
        <v>274.75</v>
      </c>
      <c r="L260" s="187">
        <f t="shared" si="63"/>
        <v>255.25</v>
      </c>
      <c r="M260" s="549">
        <f t="shared" si="64"/>
        <v>4.044975943396226</v>
      </c>
      <c r="N260" s="551"/>
      <c r="P260" s="187">
        <v>2.9550000000000001</v>
      </c>
      <c r="Q260" s="113">
        <v>2.6710000000000003</v>
      </c>
      <c r="R260" s="198">
        <v>2.5110000000000001</v>
      </c>
      <c r="S260" s="148">
        <f t="shared" si="65"/>
        <v>45031</v>
      </c>
      <c r="T260" s="148">
        <f t="shared" si="55"/>
        <v>44331</v>
      </c>
      <c r="U260" s="187">
        <f t="shared" si="52"/>
        <v>4.0571428571428545E-4</v>
      </c>
      <c r="V260" s="549">
        <f t="shared" si="66"/>
        <v>700</v>
      </c>
      <c r="W260" s="113">
        <f t="shared" si="56"/>
        <v>431.75</v>
      </c>
      <c r="X260" s="113">
        <f t="shared" si="57"/>
        <v>268.25</v>
      </c>
      <c r="Y260" s="549">
        <f t="shared" si="53"/>
        <v>2.7798328571428574</v>
      </c>
      <c r="Z260" s="186">
        <f t="shared" si="67"/>
        <v>1.2651430862533686</v>
      </c>
      <c r="AA260" s="113">
        <f t="shared" si="68"/>
        <v>1.2691445538250967</v>
      </c>
      <c r="AB260" s="433"/>
      <c r="AC260" s="433"/>
    </row>
    <row r="261" spans="2:29" x14ac:dyDescent="0.35">
      <c r="B261" s="116">
        <v>42774</v>
      </c>
      <c r="C261" s="49">
        <v>4.2110000000000003</v>
      </c>
      <c r="D261" s="350">
        <v>3.7989999999999999</v>
      </c>
      <c r="E261" s="349">
        <v>3.3490000000000002</v>
      </c>
      <c r="F261" s="246">
        <f t="shared" si="58"/>
        <v>44874</v>
      </c>
      <c r="G261" s="246">
        <f t="shared" si="59"/>
        <v>44344</v>
      </c>
      <c r="H261" s="113">
        <f t="shared" si="60"/>
        <v>7.7735849056603844E-4</v>
      </c>
      <c r="I261" s="148">
        <f t="shared" si="54"/>
        <v>44600.25</v>
      </c>
      <c r="J261" s="550">
        <f t="shared" si="61"/>
        <v>530</v>
      </c>
      <c r="K261" s="187">
        <f t="shared" si="62"/>
        <v>273.75</v>
      </c>
      <c r="L261" s="187">
        <f t="shared" si="63"/>
        <v>256.25</v>
      </c>
      <c r="M261" s="549">
        <f t="shared" si="64"/>
        <v>3.9981981132075473</v>
      </c>
      <c r="N261" s="551"/>
      <c r="P261" s="187">
        <v>2.9079999999999999</v>
      </c>
      <c r="Q261" s="113">
        <v>2.629</v>
      </c>
      <c r="R261" s="198">
        <v>2.4750000000000001</v>
      </c>
      <c r="S261" s="148">
        <f t="shared" si="65"/>
        <v>45031</v>
      </c>
      <c r="T261" s="148">
        <f t="shared" si="55"/>
        <v>44331</v>
      </c>
      <c r="U261" s="187">
        <f t="shared" si="52"/>
        <v>3.9857142857142847E-4</v>
      </c>
      <c r="V261" s="549">
        <f t="shared" si="66"/>
        <v>700</v>
      </c>
      <c r="W261" s="113">
        <f t="shared" si="56"/>
        <v>430.75</v>
      </c>
      <c r="X261" s="113">
        <f t="shared" si="57"/>
        <v>269.25</v>
      </c>
      <c r="Y261" s="549">
        <f t="shared" si="53"/>
        <v>2.7363153571428569</v>
      </c>
      <c r="Z261" s="186">
        <f t="shared" si="67"/>
        <v>1.2618827560646904</v>
      </c>
      <c r="AA261" s="113">
        <f t="shared" si="68"/>
        <v>1.2658636262898204</v>
      </c>
      <c r="AB261" s="433"/>
      <c r="AC261" s="433"/>
    </row>
    <row r="262" spans="2:29" x14ac:dyDescent="0.35">
      <c r="B262" s="116">
        <v>42775</v>
      </c>
      <c r="C262" s="49">
        <v>4.1980000000000004</v>
      </c>
      <c r="D262" s="350">
        <v>3.8050000000000002</v>
      </c>
      <c r="E262" s="349">
        <v>3.3580000000000001</v>
      </c>
      <c r="F262" s="246">
        <f t="shared" si="58"/>
        <v>44874</v>
      </c>
      <c r="G262" s="246">
        <f t="shared" si="59"/>
        <v>44344</v>
      </c>
      <c r="H262" s="113">
        <f t="shared" si="60"/>
        <v>7.4150943396226457E-4</v>
      </c>
      <c r="I262" s="148">
        <f t="shared" si="54"/>
        <v>44601.25</v>
      </c>
      <c r="J262" s="550">
        <f t="shared" si="61"/>
        <v>530</v>
      </c>
      <c r="K262" s="187">
        <f t="shared" si="62"/>
        <v>272.75</v>
      </c>
      <c r="L262" s="187">
        <f t="shared" si="63"/>
        <v>257.25</v>
      </c>
      <c r="M262" s="549">
        <f t="shared" si="64"/>
        <v>3.9957533018867926</v>
      </c>
      <c r="N262" s="551"/>
      <c r="P262" s="187">
        <v>2.8050000000000002</v>
      </c>
      <c r="Q262" s="113">
        <v>2.532</v>
      </c>
      <c r="R262" s="198">
        <v>2.3879999999999999</v>
      </c>
      <c r="S262" s="148">
        <f t="shared" si="65"/>
        <v>45031</v>
      </c>
      <c r="T262" s="148">
        <f t="shared" si="55"/>
        <v>44331</v>
      </c>
      <c r="U262" s="187">
        <f t="shared" ref="U262:U275" si="69">IF(P262="","",(Q262-P262)/($Q$14-$P$14))</f>
        <v>3.9000000000000021E-4</v>
      </c>
      <c r="V262" s="549">
        <f t="shared" si="66"/>
        <v>700</v>
      </c>
      <c r="W262" s="113">
        <f t="shared" si="56"/>
        <v>429.75</v>
      </c>
      <c r="X262" s="113">
        <f t="shared" si="57"/>
        <v>270.25</v>
      </c>
      <c r="Y262" s="549">
        <f t="shared" ref="Y262:Y275" si="70">IF(P262="","",P262-(W262*U262))</f>
        <v>2.6373975000000001</v>
      </c>
      <c r="Z262" s="186">
        <f t="shared" si="67"/>
        <v>1.3583558018867925</v>
      </c>
      <c r="AA262" s="113">
        <f t="shared" si="68"/>
        <v>1.3629686280981046</v>
      </c>
      <c r="AB262" s="433"/>
      <c r="AC262" s="433"/>
    </row>
    <row r="263" spans="2:29" x14ac:dyDescent="0.35">
      <c r="B263" s="116">
        <v>42776</v>
      </c>
      <c r="C263" s="49">
        <v>4.1890000000000001</v>
      </c>
      <c r="D263" s="350">
        <v>3.7989999999999999</v>
      </c>
      <c r="E263" s="349">
        <v>3.3490000000000002</v>
      </c>
      <c r="F263" s="246">
        <f t="shared" si="58"/>
        <v>44874</v>
      </c>
      <c r="G263" s="246">
        <f t="shared" si="59"/>
        <v>44344</v>
      </c>
      <c r="H263" s="113">
        <f t="shared" si="60"/>
        <v>7.3584905660377387E-4</v>
      </c>
      <c r="I263" s="148">
        <f t="shared" si="54"/>
        <v>44602.25</v>
      </c>
      <c r="J263" s="550">
        <f t="shared" si="61"/>
        <v>530</v>
      </c>
      <c r="K263" s="187">
        <f t="shared" si="62"/>
        <v>271.75</v>
      </c>
      <c r="L263" s="187">
        <f t="shared" si="63"/>
        <v>258.25</v>
      </c>
      <c r="M263" s="549">
        <f t="shared" si="64"/>
        <v>3.9890330188679246</v>
      </c>
      <c r="N263" s="551"/>
      <c r="P263" s="187">
        <v>2.8319999999999999</v>
      </c>
      <c r="Q263" s="113">
        <v>2.5609999999999999</v>
      </c>
      <c r="R263" s="198">
        <v>2.415</v>
      </c>
      <c r="S263" s="148">
        <f t="shared" si="65"/>
        <v>45031</v>
      </c>
      <c r="T263" s="148">
        <f t="shared" si="55"/>
        <v>44331</v>
      </c>
      <c r="U263" s="187">
        <f t="shared" si="69"/>
        <v>3.87142857142857E-4</v>
      </c>
      <c r="V263" s="549">
        <f t="shared" si="66"/>
        <v>700</v>
      </c>
      <c r="W263" s="113">
        <f t="shared" si="56"/>
        <v>428.75</v>
      </c>
      <c r="X263" s="113">
        <f t="shared" si="57"/>
        <v>271.25</v>
      </c>
      <c r="Y263" s="549">
        <f t="shared" si="70"/>
        <v>2.6660124999999999</v>
      </c>
      <c r="Z263" s="186">
        <f t="shared" si="67"/>
        <v>1.3230205188679247</v>
      </c>
      <c r="AA263" s="113">
        <f t="shared" si="68"/>
        <v>1.3273964771013169</v>
      </c>
      <c r="AB263" s="433"/>
      <c r="AC263" s="433"/>
    </row>
    <row r="264" spans="2:29" x14ac:dyDescent="0.35">
      <c r="B264" s="116">
        <v>42779</v>
      </c>
      <c r="C264" s="49">
        <v>4.194</v>
      </c>
      <c r="D264" s="350">
        <v>3.782</v>
      </c>
      <c r="E264" s="349">
        <v>3.3519999999999999</v>
      </c>
      <c r="F264" s="246">
        <f t="shared" si="58"/>
        <v>44874</v>
      </c>
      <c r="G264" s="246">
        <f t="shared" si="59"/>
        <v>44344</v>
      </c>
      <c r="H264" s="113">
        <f t="shared" si="60"/>
        <v>7.7735849056603757E-4</v>
      </c>
      <c r="I264" s="148">
        <f t="shared" si="54"/>
        <v>44605.25</v>
      </c>
      <c r="J264" s="550">
        <f t="shared" si="61"/>
        <v>530</v>
      </c>
      <c r="K264" s="187">
        <f t="shared" si="62"/>
        <v>268.75</v>
      </c>
      <c r="L264" s="187">
        <f t="shared" si="63"/>
        <v>261.25</v>
      </c>
      <c r="M264" s="549">
        <f t="shared" si="64"/>
        <v>3.9850849056603774</v>
      </c>
      <c r="N264" s="551"/>
      <c r="P264" s="187">
        <v>2.8369999999999997</v>
      </c>
      <c r="Q264" s="113">
        <v>2.5670000000000002</v>
      </c>
      <c r="R264" s="198">
        <v>2.4209999999999998</v>
      </c>
      <c r="S264" s="148">
        <f t="shared" si="65"/>
        <v>45031</v>
      </c>
      <c r="T264" s="148">
        <f t="shared" si="55"/>
        <v>44331</v>
      </c>
      <c r="U264" s="187">
        <f t="shared" si="69"/>
        <v>3.8571428571428513E-4</v>
      </c>
      <c r="V264" s="549">
        <f t="shared" si="66"/>
        <v>700</v>
      </c>
      <c r="W264" s="113">
        <f t="shared" si="56"/>
        <v>425.75</v>
      </c>
      <c r="X264" s="113">
        <f t="shared" si="57"/>
        <v>274.25</v>
      </c>
      <c r="Y264" s="549">
        <f t="shared" si="70"/>
        <v>2.6727821428571428</v>
      </c>
      <c r="Z264" s="186">
        <f t="shared" si="67"/>
        <v>1.3123027628032347</v>
      </c>
      <c r="AA264" s="113">
        <f t="shared" si="68"/>
        <v>1.3166081091564141</v>
      </c>
      <c r="AB264" s="433"/>
      <c r="AC264" s="433"/>
    </row>
    <row r="265" spans="2:29" x14ac:dyDescent="0.35">
      <c r="B265" s="116">
        <v>42780</v>
      </c>
      <c r="C265" s="49">
        <v>4.2300000000000004</v>
      </c>
      <c r="D265" s="350">
        <v>3.8149999999999999</v>
      </c>
      <c r="E265" s="349">
        <v>3.3769999999999998</v>
      </c>
      <c r="F265" s="246">
        <f t="shared" si="58"/>
        <v>44874</v>
      </c>
      <c r="G265" s="246">
        <f t="shared" si="59"/>
        <v>44344</v>
      </c>
      <c r="H265" s="113">
        <f t="shared" si="60"/>
        <v>7.8301886792452925E-4</v>
      </c>
      <c r="I265" s="148">
        <f t="shared" si="54"/>
        <v>44606.25</v>
      </c>
      <c r="J265" s="550">
        <f t="shared" si="61"/>
        <v>530</v>
      </c>
      <c r="K265" s="187">
        <f t="shared" si="62"/>
        <v>267.75</v>
      </c>
      <c r="L265" s="187">
        <f t="shared" si="63"/>
        <v>262.25</v>
      </c>
      <c r="M265" s="549">
        <f t="shared" si="64"/>
        <v>4.0203466981132081</v>
      </c>
      <c r="N265" s="551"/>
      <c r="P265" s="187">
        <v>2.8580000000000001</v>
      </c>
      <c r="Q265" s="113">
        <v>2.5869999999999997</v>
      </c>
      <c r="R265" s="198">
        <v>2.4409999999999998</v>
      </c>
      <c r="S265" s="148">
        <f t="shared" si="65"/>
        <v>45031</v>
      </c>
      <c r="T265" s="148">
        <f t="shared" si="55"/>
        <v>44331</v>
      </c>
      <c r="U265" s="187">
        <f t="shared" si="69"/>
        <v>3.8714285714285765E-4</v>
      </c>
      <c r="V265" s="549">
        <f t="shared" si="66"/>
        <v>700</v>
      </c>
      <c r="W265" s="113">
        <f t="shared" si="56"/>
        <v>424.75</v>
      </c>
      <c r="X265" s="113">
        <f t="shared" si="57"/>
        <v>275.25</v>
      </c>
      <c r="Y265" s="549">
        <f t="shared" si="70"/>
        <v>2.6935610714285714</v>
      </c>
      <c r="Z265" s="186">
        <f t="shared" si="67"/>
        <v>1.3267856266846367</v>
      </c>
      <c r="AA265" s="113">
        <f t="shared" si="68"/>
        <v>1.3311865269325596</v>
      </c>
      <c r="AB265" s="433"/>
      <c r="AC265" s="433"/>
    </row>
    <row r="266" spans="2:29" x14ac:dyDescent="0.35">
      <c r="B266" s="116">
        <v>42781</v>
      </c>
      <c r="C266" s="49">
        <v>4.2690000000000001</v>
      </c>
      <c r="D266" s="350">
        <v>3.867</v>
      </c>
      <c r="E266" s="349">
        <v>3.3759999999999999</v>
      </c>
      <c r="F266" s="246">
        <f t="shared" si="58"/>
        <v>44874</v>
      </c>
      <c r="G266" s="246">
        <f t="shared" si="59"/>
        <v>44344</v>
      </c>
      <c r="H266" s="113">
        <f t="shared" si="60"/>
        <v>7.5849056603773612E-4</v>
      </c>
      <c r="I266" s="148">
        <f t="shared" si="54"/>
        <v>44607.25</v>
      </c>
      <c r="J266" s="550">
        <f t="shared" si="61"/>
        <v>530</v>
      </c>
      <c r="K266" s="187">
        <f t="shared" si="62"/>
        <v>266.75</v>
      </c>
      <c r="L266" s="187">
        <f t="shared" si="63"/>
        <v>263.25</v>
      </c>
      <c r="M266" s="549">
        <f t="shared" si="64"/>
        <v>4.0666726415094336</v>
      </c>
      <c r="N266" s="551"/>
      <c r="P266" s="187">
        <v>2.8970000000000002</v>
      </c>
      <c r="Q266" s="113">
        <v>2.6259999999999999</v>
      </c>
      <c r="R266" s="198">
        <v>2.472</v>
      </c>
      <c r="S266" s="148">
        <f t="shared" si="65"/>
        <v>45031</v>
      </c>
      <c r="T266" s="148">
        <f t="shared" si="55"/>
        <v>44331</v>
      </c>
      <c r="U266" s="187">
        <f t="shared" si="69"/>
        <v>3.8714285714285765E-4</v>
      </c>
      <c r="V266" s="549">
        <f t="shared" si="66"/>
        <v>700</v>
      </c>
      <c r="W266" s="113">
        <f t="shared" si="56"/>
        <v>423.75</v>
      </c>
      <c r="X266" s="113">
        <f t="shared" si="57"/>
        <v>276.25</v>
      </c>
      <c r="Y266" s="549">
        <f t="shared" si="70"/>
        <v>2.7329482142857144</v>
      </c>
      <c r="Z266" s="186">
        <f t="shared" si="67"/>
        <v>1.3337244272237192</v>
      </c>
      <c r="AA266" s="113">
        <f t="shared" si="68"/>
        <v>1.3381714793431421</v>
      </c>
      <c r="AB266" s="433"/>
      <c r="AC266" s="433"/>
    </row>
    <row r="267" spans="2:29" x14ac:dyDescent="0.35">
      <c r="B267" s="116">
        <v>42782</v>
      </c>
      <c r="C267" s="49">
        <v>4.2569999999999997</v>
      </c>
      <c r="D267" s="350">
        <v>3.8559999999999999</v>
      </c>
      <c r="E267" s="349">
        <v>3.36</v>
      </c>
      <c r="F267" s="246">
        <f t="shared" si="58"/>
        <v>44874</v>
      </c>
      <c r="G267" s="246">
        <f t="shared" si="59"/>
        <v>44344</v>
      </c>
      <c r="H267" s="113">
        <f t="shared" si="60"/>
        <v>7.5660377358490523E-4</v>
      </c>
      <c r="I267" s="148">
        <f t="shared" si="54"/>
        <v>44608.25</v>
      </c>
      <c r="J267" s="550">
        <f t="shared" si="61"/>
        <v>530</v>
      </c>
      <c r="K267" s="187">
        <f t="shared" si="62"/>
        <v>265.75</v>
      </c>
      <c r="L267" s="187">
        <f t="shared" si="63"/>
        <v>264.25</v>
      </c>
      <c r="M267" s="549">
        <f t="shared" si="64"/>
        <v>4.0559325471698111</v>
      </c>
      <c r="N267" s="551"/>
      <c r="P267" s="187">
        <v>2.9459999999999997</v>
      </c>
      <c r="Q267" s="113">
        <v>2.677</v>
      </c>
      <c r="R267" s="198">
        <v>2.5030000000000001</v>
      </c>
      <c r="S267" s="148">
        <f t="shared" si="65"/>
        <v>45031</v>
      </c>
      <c r="T267" s="148">
        <f t="shared" si="55"/>
        <v>44331</v>
      </c>
      <c r="U267" s="187">
        <f t="shared" si="69"/>
        <v>3.8428571428571385E-4</v>
      </c>
      <c r="V267" s="549">
        <f t="shared" si="66"/>
        <v>700</v>
      </c>
      <c r="W267" s="113">
        <f t="shared" si="56"/>
        <v>422.75</v>
      </c>
      <c r="X267" s="113">
        <f t="shared" si="57"/>
        <v>277.25</v>
      </c>
      <c r="Y267" s="549">
        <f t="shared" si="70"/>
        <v>2.7835432142857144</v>
      </c>
      <c r="Z267" s="186">
        <f t="shared" si="67"/>
        <v>1.2723893328840967</v>
      </c>
      <c r="AA267" s="113">
        <f t="shared" si="68"/>
        <v>1.2764367694201972</v>
      </c>
      <c r="AB267" s="433"/>
      <c r="AC267" s="433"/>
    </row>
    <row r="268" spans="2:29" x14ac:dyDescent="0.35">
      <c r="B268" s="116">
        <v>42783</v>
      </c>
      <c r="C268" s="49">
        <v>4.2690000000000001</v>
      </c>
      <c r="D268" s="350">
        <v>3.86</v>
      </c>
      <c r="E268" s="349">
        <v>3.36</v>
      </c>
      <c r="F268" s="246">
        <f t="shared" si="58"/>
        <v>44874</v>
      </c>
      <c r="G268" s="246">
        <f t="shared" si="59"/>
        <v>44344</v>
      </c>
      <c r="H268" s="113">
        <f t="shared" si="60"/>
        <v>7.7169811320754764E-4</v>
      </c>
      <c r="I268" s="148">
        <f t="shared" si="54"/>
        <v>44609.25</v>
      </c>
      <c r="J268" s="550">
        <f t="shared" si="61"/>
        <v>530</v>
      </c>
      <c r="K268" s="187">
        <f t="shared" si="62"/>
        <v>264.75</v>
      </c>
      <c r="L268" s="187">
        <f t="shared" si="63"/>
        <v>265.25</v>
      </c>
      <c r="M268" s="549">
        <f t="shared" si="64"/>
        <v>4.0646929245283019</v>
      </c>
      <c r="N268" s="551"/>
      <c r="P268" s="187">
        <v>2.9220000000000002</v>
      </c>
      <c r="Q268" s="113">
        <v>2.6480000000000001</v>
      </c>
      <c r="R268" s="198">
        <v>2.4740000000000002</v>
      </c>
      <c r="S268" s="148">
        <f t="shared" si="65"/>
        <v>45031</v>
      </c>
      <c r="T268" s="148">
        <f t="shared" si="55"/>
        <v>44331</v>
      </c>
      <c r="U268" s="187">
        <f t="shared" si="69"/>
        <v>3.9142857142857143E-4</v>
      </c>
      <c r="V268" s="549">
        <f t="shared" si="66"/>
        <v>700</v>
      </c>
      <c r="W268" s="113">
        <f t="shared" si="56"/>
        <v>421.75</v>
      </c>
      <c r="X268" s="113">
        <f t="shared" si="57"/>
        <v>278.25</v>
      </c>
      <c r="Y268" s="549">
        <f t="shared" si="70"/>
        <v>2.7569150000000002</v>
      </c>
      <c r="Z268" s="186">
        <f t="shared" si="67"/>
        <v>1.3077779245283017</v>
      </c>
      <c r="AA268" s="113">
        <f t="shared" si="68"/>
        <v>1.3120536322779985</v>
      </c>
      <c r="AB268" s="433"/>
      <c r="AC268" s="433"/>
    </row>
    <row r="269" spans="2:29" x14ac:dyDescent="0.35">
      <c r="B269" s="116">
        <v>42786</v>
      </c>
      <c r="C269" s="49">
        <v>4.2359999999999998</v>
      </c>
      <c r="D269" s="350">
        <v>3.8250000000000002</v>
      </c>
      <c r="E269" s="349">
        <v>3.3149999999999999</v>
      </c>
      <c r="F269" s="246">
        <f t="shared" si="58"/>
        <v>44874</v>
      </c>
      <c r="G269" s="246">
        <f t="shared" si="59"/>
        <v>44344</v>
      </c>
      <c r="H269" s="113">
        <f t="shared" si="60"/>
        <v>7.754716981132068E-4</v>
      </c>
      <c r="I269" s="148">
        <f t="shared" si="54"/>
        <v>44612.25</v>
      </c>
      <c r="J269" s="550">
        <f t="shared" si="61"/>
        <v>530</v>
      </c>
      <c r="K269" s="187">
        <f t="shared" si="62"/>
        <v>261.75</v>
      </c>
      <c r="L269" s="187">
        <f t="shared" si="63"/>
        <v>268.25</v>
      </c>
      <c r="M269" s="549">
        <f t="shared" si="64"/>
        <v>4.0330202830188675</v>
      </c>
      <c r="N269" s="551"/>
      <c r="P269" s="187">
        <v>2.899</v>
      </c>
      <c r="Q269" s="113">
        <v>2.6240000000000001</v>
      </c>
      <c r="R269" s="198">
        <v>2.4489999999999998</v>
      </c>
      <c r="S269" s="148">
        <f t="shared" si="65"/>
        <v>45031</v>
      </c>
      <c r="T269" s="148">
        <f t="shared" si="55"/>
        <v>44331</v>
      </c>
      <c r="U269" s="187">
        <f t="shared" si="69"/>
        <v>3.9285714285714271E-4</v>
      </c>
      <c r="V269" s="549">
        <f t="shared" si="66"/>
        <v>700</v>
      </c>
      <c r="W269" s="113">
        <f t="shared" si="56"/>
        <v>418.75</v>
      </c>
      <c r="X269" s="113">
        <f t="shared" si="57"/>
        <v>281.25</v>
      </c>
      <c r="Y269" s="549">
        <f t="shared" si="70"/>
        <v>2.7344910714285717</v>
      </c>
      <c r="Z269" s="186">
        <f t="shared" si="67"/>
        <v>1.2985292115902958</v>
      </c>
      <c r="AA269" s="113">
        <f t="shared" si="68"/>
        <v>1.3027446568736778</v>
      </c>
      <c r="AB269" s="433"/>
      <c r="AC269" s="433"/>
    </row>
    <row r="270" spans="2:29" x14ac:dyDescent="0.35">
      <c r="B270" s="116">
        <v>42787</v>
      </c>
      <c r="C270" s="49">
        <v>4.2240000000000002</v>
      </c>
      <c r="D270" s="350">
        <v>3.79</v>
      </c>
      <c r="E270" s="349">
        <v>3.3180000000000001</v>
      </c>
      <c r="F270" s="246">
        <f t="shared" si="58"/>
        <v>44874</v>
      </c>
      <c r="G270" s="246">
        <f t="shared" si="59"/>
        <v>44344</v>
      </c>
      <c r="H270" s="113">
        <f t="shared" si="60"/>
        <v>8.1886792452830215E-4</v>
      </c>
      <c r="I270" s="148">
        <f t="shared" si="54"/>
        <v>44613.25</v>
      </c>
      <c r="J270" s="550">
        <f t="shared" si="61"/>
        <v>530</v>
      </c>
      <c r="K270" s="187">
        <f t="shared" si="62"/>
        <v>260.75</v>
      </c>
      <c r="L270" s="187">
        <f t="shared" si="63"/>
        <v>269.25</v>
      </c>
      <c r="M270" s="549">
        <f t="shared" si="64"/>
        <v>4.0104801886792458</v>
      </c>
      <c r="N270" s="551"/>
      <c r="P270" s="187">
        <v>2.899</v>
      </c>
      <c r="Q270" s="113">
        <v>2.6240000000000001</v>
      </c>
      <c r="R270" s="198">
        <v>2.4510000000000001</v>
      </c>
      <c r="S270" s="148">
        <f t="shared" si="65"/>
        <v>45031</v>
      </c>
      <c r="T270" s="148">
        <f t="shared" si="55"/>
        <v>44331</v>
      </c>
      <c r="U270" s="187">
        <f t="shared" si="69"/>
        <v>3.9285714285714271E-4</v>
      </c>
      <c r="V270" s="549">
        <f t="shared" si="66"/>
        <v>700</v>
      </c>
      <c r="W270" s="113">
        <f t="shared" si="56"/>
        <v>417.75</v>
      </c>
      <c r="X270" s="113">
        <f t="shared" si="57"/>
        <v>282.25</v>
      </c>
      <c r="Y270" s="549">
        <f t="shared" si="70"/>
        <v>2.7348839285714286</v>
      </c>
      <c r="Z270" s="186">
        <f t="shared" si="67"/>
        <v>1.2755962601078172</v>
      </c>
      <c r="AA270" s="113">
        <f t="shared" si="68"/>
        <v>1.2796641246548335</v>
      </c>
      <c r="AB270" s="433"/>
      <c r="AC270" s="433"/>
    </row>
    <row r="271" spans="2:29" x14ac:dyDescent="0.35">
      <c r="B271" s="116">
        <v>42788</v>
      </c>
      <c r="C271" s="49">
        <v>4.2290000000000001</v>
      </c>
      <c r="D271" s="350">
        <v>3.8250000000000002</v>
      </c>
      <c r="E271" s="349">
        <v>3.3279999999999998</v>
      </c>
      <c r="F271" s="246">
        <f t="shared" si="58"/>
        <v>44874</v>
      </c>
      <c r="G271" s="246">
        <f t="shared" si="59"/>
        <v>44344</v>
      </c>
      <c r="H271" s="113">
        <f t="shared" si="60"/>
        <v>7.6226415094339604E-4</v>
      </c>
      <c r="I271" s="148">
        <f t="shared" si="54"/>
        <v>44614.25</v>
      </c>
      <c r="J271" s="550">
        <f t="shared" si="61"/>
        <v>530</v>
      </c>
      <c r="K271" s="187">
        <f t="shared" si="62"/>
        <v>259.75</v>
      </c>
      <c r="L271" s="187">
        <f t="shared" si="63"/>
        <v>270.25</v>
      </c>
      <c r="M271" s="549">
        <f t="shared" si="64"/>
        <v>4.0310018867924526</v>
      </c>
      <c r="N271" s="551"/>
      <c r="P271" s="187">
        <v>2.899</v>
      </c>
      <c r="Q271" s="113">
        <v>2.6259999999999999</v>
      </c>
      <c r="R271" s="198">
        <v>2.456</v>
      </c>
      <c r="S271" s="148">
        <f t="shared" si="65"/>
        <v>45031</v>
      </c>
      <c r="T271" s="148">
        <f t="shared" si="55"/>
        <v>44331</v>
      </c>
      <c r="U271" s="187">
        <f t="shared" si="69"/>
        <v>3.9000000000000021E-4</v>
      </c>
      <c r="V271" s="549">
        <f t="shared" si="66"/>
        <v>700</v>
      </c>
      <c r="W271" s="113">
        <f t="shared" si="56"/>
        <v>416.75</v>
      </c>
      <c r="X271" s="113">
        <f t="shared" si="57"/>
        <v>283.25</v>
      </c>
      <c r="Y271" s="549">
        <f t="shared" si="70"/>
        <v>2.7364674999999998</v>
      </c>
      <c r="Z271" s="186">
        <f t="shared" si="67"/>
        <v>1.2945343867924528</v>
      </c>
      <c r="AA271" s="113">
        <f t="shared" si="68"/>
        <v>1.2987239349889323</v>
      </c>
      <c r="AB271" s="433"/>
      <c r="AC271" s="433"/>
    </row>
    <row r="272" spans="2:29" x14ac:dyDescent="0.35">
      <c r="B272" s="116">
        <v>42789</v>
      </c>
      <c r="C272" s="49">
        <v>4.1870000000000003</v>
      </c>
      <c r="D272" s="350">
        <v>3.7829999999999999</v>
      </c>
      <c r="E272" s="349">
        <v>3.2959999999999998</v>
      </c>
      <c r="F272" s="246">
        <f t="shared" ref="F272:F275" si="71">IF($I272&lt;$D$14,$D$14,$C$14)</f>
        <v>44874</v>
      </c>
      <c r="G272" s="246">
        <f t="shared" ref="G272:G275" si="72">IF($I272&gt;$C$14,$C$14,IF($I272&gt;$D$14,$D$14,$E$14))</f>
        <v>44344</v>
      </c>
      <c r="H272" s="113">
        <f t="shared" ref="H272:H275" si="73">IF(C272="","",(D272-C272)/($D$14-$C$14))</f>
        <v>7.6226415094339691E-4</v>
      </c>
      <c r="I272" s="148">
        <f t="shared" si="54"/>
        <v>44615.25</v>
      </c>
      <c r="J272" s="550">
        <f t="shared" ref="J272:J275" si="74">C$14-D$14</f>
        <v>530</v>
      </c>
      <c r="K272" s="187">
        <f t="shared" ref="K272:K275" si="75">C$14-I272</f>
        <v>258.75</v>
      </c>
      <c r="L272" s="187">
        <f t="shared" ref="L272:L275" si="76">I272-D$14</f>
        <v>271.25</v>
      </c>
      <c r="M272" s="549">
        <f t="shared" ref="M272:M275" si="77">IF(C272="","",C272-(K272*H272))</f>
        <v>3.9897641509433965</v>
      </c>
      <c r="N272" s="551"/>
      <c r="P272" s="187">
        <v>2.8740000000000001</v>
      </c>
      <c r="Q272" s="113">
        <v>2.609</v>
      </c>
      <c r="R272" s="198">
        <v>2.4390000000000001</v>
      </c>
      <c r="S272" s="148">
        <f t="shared" si="65"/>
        <v>45031</v>
      </c>
      <c r="T272" s="148">
        <f t="shared" si="55"/>
        <v>44331</v>
      </c>
      <c r="U272" s="187">
        <f t="shared" si="69"/>
        <v>3.7857142857142874E-4</v>
      </c>
      <c r="V272" s="549">
        <f t="shared" ref="V272:V275" si="78">S272-T272</f>
        <v>700</v>
      </c>
      <c r="W272" s="113">
        <f t="shared" si="56"/>
        <v>415.75</v>
      </c>
      <c r="X272" s="113">
        <f t="shared" si="57"/>
        <v>284.25</v>
      </c>
      <c r="Y272" s="549">
        <f t="shared" si="70"/>
        <v>2.7166089285714285</v>
      </c>
      <c r="Z272" s="186">
        <f t="shared" ref="Z272:Z275" si="79">IFERROR(M272-Y272,"")</f>
        <v>1.273155222371968</v>
      </c>
      <c r="AA272" s="113">
        <f t="shared" ref="AA272:AA275" si="80">IF(Z272="","",((1+Z272/200)^2-1)*100)</f>
        <v>1.2772075329225974</v>
      </c>
      <c r="AB272" s="433"/>
      <c r="AC272" s="433"/>
    </row>
    <row r="273" spans="2:29" x14ac:dyDescent="0.35">
      <c r="B273" s="116">
        <v>42790</v>
      </c>
      <c r="C273" s="49">
        <v>4.1669999999999998</v>
      </c>
      <c r="D273" s="350">
        <v>3.766</v>
      </c>
      <c r="E273" s="349">
        <v>3.2869999999999999</v>
      </c>
      <c r="F273" s="246">
        <f t="shared" si="71"/>
        <v>44874</v>
      </c>
      <c r="G273" s="246">
        <f t="shared" si="72"/>
        <v>44344</v>
      </c>
      <c r="H273" s="113">
        <f t="shared" si="73"/>
        <v>7.5660377358490523E-4</v>
      </c>
      <c r="I273" s="148">
        <f t="shared" si="54"/>
        <v>44616.25</v>
      </c>
      <c r="J273" s="550">
        <f t="shared" si="74"/>
        <v>530</v>
      </c>
      <c r="K273" s="187">
        <f t="shared" si="75"/>
        <v>257.75</v>
      </c>
      <c r="L273" s="187">
        <f t="shared" si="76"/>
        <v>272.25</v>
      </c>
      <c r="M273" s="549">
        <f t="shared" si="77"/>
        <v>3.9719853773584903</v>
      </c>
      <c r="N273" s="551"/>
      <c r="P273" s="187">
        <v>2.8479999999999999</v>
      </c>
      <c r="Q273" s="113">
        <v>2.597</v>
      </c>
      <c r="R273" s="198">
        <v>2.4329999999999998</v>
      </c>
      <c r="S273" s="148">
        <f t="shared" si="65"/>
        <v>45031</v>
      </c>
      <c r="T273" s="148">
        <f t="shared" si="55"/>
        <v>44331</v>
      </c>
      <c r="U273" s="187">
        <f t="shared" si="69"/>
        <v>3.5857142857142842E-4</v>
      </c>
      <c r="V273" s="549">
        <f t="shared" si="78"/>
        <v>700</v>
      </c>
      <c r="W273" s="113">
        <f t="shared" si="56"/>
        <v>414.75</v>
      </c>
      <c r="X273" s="113">
        <f t="shared" si="57"/>
        <v>285.25</v>
      </c>
      <c r="Y273" s="549">
        <f t="shared" si="70"/>
        <v>2.6992824999999998</v>
      </c>
      <c r="Z273" s="186">
        <f t="shared" si="79"/>
        <v>1.2727028773584905</v>
      </c>
      <c r="AA273" s="113">
        <f t="shared" si="80"/>
        <v>1.2767523088935695</v>
      </c>
      <c r="AB273" s="433"/>
      <c r="AC273" s="433"/>
    </row>
    <row r="274" spans="2:29" x14ac:dyDescent="0.35">
      <c r="B274" s="116">
        <v>42793</v>
      </c>
      <c r="C274" s="49">
        <v>4.1669999999999998</v>
      </c>
      <c r="D274" s="350">
        <v>3.77</v>
      </c>
      <c r="E274" s="349">
        <v>3.2959999999999998</v>
      </c>
      <c r="F274" s="246">
        <f t="shared" si="71"/>
        <v>44874</v>
      </c>
      <c r="G274" s="246">
        <f t="shared" si="72"/>
        <v>44344</v>
      </c>
      <c r="H274" s="113">
        <f t="shared" si="73"/>
        <v>7.4905660377358452E-4</v>
      </c>
      <c r="I274" s="148">
        <f t="shared" si="54"/>
        <v>44619.25</v>
      </c>
      <c r="J274" s="550">
        <f t="shared" si="74"/>
        <v>530</v>
      </c>
      <c r="K274" s="187">
        <f t="shared" si="75"/>
        <v>254.75</v>
      </c>
      <c r="L274" s="187">
        <f t="shared" si="76"/>
        <v>275.25</v>
      </c>
      <c r="M274" s="549">
        <f t="shared" si="77"/>
        <v>3.976177830188679</v>
      </c>
      <c r="N274" s="551"/>
      <c r="P274" s="187">
        <v>2.8319999999999999</v>
      </c>
      <c r="Q274" s="113">
        <v>2.5830000000000002</v>
      </c>
      <c r="R274" s="198">
        <v>2.42</v>
      </c>
      <c r="S274" s="148">
        <f t="shared" si="65"/>
        <v>45031</v>
      </c>
      <c r="T274" s="148">
        <f t="shared" si="55"/>
        <v>44331</v>
      </c>
      <c r="U274" s="187">
        <f t="shared" si="69"/>
        <v>3.5571428571428521E-4</v>
      </c>
      <c r="V274" s="549">
        <f t="shared" si="78"/>
        <v>700</v>
      </c>
      <c r="W274" s="113">
        <f t="shared" si="56"/>
        <v>411.75</v>
      </c>
      <c r="X274" s="113">
        <f t="shared" si="57"/>
        <v>288.25</v>
      </c>
      <c r="Y274" s="549">
        <f t="shared" si="70"/>
        <v>2.6855346428571427</v>
      </c>
      <c r="Z274" s="186">
        <f t="shared" si="79"/>
        <v>1.2906431873315363</v>
      </c>
      <c r="AA274" s="113">
        <f t="shared" si="80"/>
        <v>1.2948075869240627</v>
      </c>
      <c r="AB274" s="433"/>
      <c r="AC274" s="433"/>
    </row>
    <row r="275" spans="2:29" x14ac:dyDescent="0.35">
      <c r="B275" s="116">
        <v>42794</v>
      </c>
      <c r="C275" s="64">
        <v>4.1710000000000003</v>
      </c>
      <c r="D275" s="353">
        <v>3.7490000000000001</v>
      </c>
      <c r="E275" s="352">
        <v>3.2970000000000002</v>
      </c>
      <c r="F275" s="541">
        <f t="shared" si="71"/>
        <v>44874</v>
      </c>
      <c r="G275" s="541">
        <f t="shared" si="72"/>
        <v>44344</v>
      </c>
      <c r="H275" s="114">
        <f t="shared" si="73"/>
        <v>7.962264150943399E-4</v>
      </c>
      <c r="I275" s="147">
        <f t="shared" si="54"/>
        <v>44620.25</v>
      </c>
      <c r="J275" s="553">
        <f t="shared" si="74"/>
        <v>530</v>
      </c>
      <c r="K275" s="188">
        <f t="shared" si="75"/>
        <v>253.75</v>
      </c>
      <c r="L275" s="188">
        <f t="shared" si="76"/>
        <v>276.25</v>
      </c>
      <c r="M275" s="552">
        <f t="shared" si="77"/>
        <v>3.9689575471698113</v>
      </c>
      <c r="N275" s="551"/>
      <c r="P275" s="188">
        <v>2.8460000000000001</v>
      </c>
      <c r="Q275" s="114">
        <v>2.5979999999999999</v>
      </c>
      <c r="R275" s="200">
        <v>2.4329999999999998</v>
      </c>
      <c r="S275" s="147">
        <f t="shared" si="65"/>
        <v>45031</v>
      </c>
      <c r="T275" s="147">
        <f t="shared" si="55"/>
        <v>44331</v>
      </c>
      <c r="U275" s="188">
        <f t="shared" si="69"/>
        <v>3.5428571428571459E-4</v>
      </c>
      <c r="V275" s="552">
        <f t="shared" si="78"/>
        <v>700</v>
      </c>
      <c r="W275" s="114">
        <f t="shared" si="56"/>
        <v>410.75</v>
      </c>
      <c r="X275" s="114">
        <f t="shared" si="57"/>
        <v>289.25</v>
      </c>
      <c r="Y275" s="552">
        <f t="shared" si="70"/>
        <v>2.7004771428571428</v>
      </c>
      <c r="Z275" s="55">
        <f t="shared" si="79"/>
        <v>1.2684804043126685</v>
      </c>
      <c r="AA275" s="113">
        <f t="shared" si="80"/>
        <v>1.2725030106530033</v>
      </c>
      <c r="AB275" s="433"/>
      <c r="AC275" s="433"/>
    </row>
    <row r="276" spans="2:29" x14ac:dyDescent="0.35">
      <c r="B276" s="433"/>
      <c r="C276" s="433" t="s">
        <v>437</v>
      </c>
      <c r="D276" s="433" t="s">
        <v>437</v>
      </c>
      <c r="E276" s="433"/>
      <c r="F276" s="433"/>
      <c r="G276" s="433"/>
      <c r="H276" s="433"/>
      <c r="I276" s="433"/>
      <c r="J276" s="433"/>
      <c r="K276" s="433"/>
      <c r="L276" s="433"/>
      <c r="M276" s="433"/>
      <c r="P276" s="433"/>
      <c r="Q276" s="433"/>
      <c r="R276" s="433"/>
      <c r="S276" s="433"/>
      <c r="T276" s="433"/>
      <c r="U276" s="433"/>
      <c r="V276" s="433"/>
      <c r="W276" s="433"/>
      <c r="X276" s="433"/>
      <c r="Y276" s="433"/>
      <c r="Z276" s="433"/>
      <c r="AA276" s="554">
        <f>AVERAGE(AA15:AA275)</f>
        <v>1.2779466210366102</v>
      </c>
      <c r="AB276" s="433"/>
      <c r="AC276" s="433"/>
    </row>
    <row r="277" spans="2:29" x14ac:dyDescent="0.35">
      <c r="B277" s="433"/>
      <c r="C277" s="433" t="s">
        <v>437</v>
      </c>
      <c r="D277" s="433" t="s">
        <v>437</v>
      </c>
      <c r="E277" s="433"/>
      <c r="F277" s="433"/>
      <c r="G277" s="433"/>
      <c r="H277" s="433"/>
      <c r="I277" s="433"/>
      <c r="J277" s="433"/>
      <c r="K277" s="433"/>
      <c r="L277" s="433"/>
      <c r="M277" s="433"/>
      <c r="P277" s="433"/>
      <c r="Q277" s="433"/>
      <c r="R277" s="433"/>
      <c r="S277" s="433"/>
      <c r="T277" s="433"/>
      <c r="U277" s="433"/>
      <c r="V277" s="433"/>
      <c r="W277" s="433"/>
      <c r="X277" s="433"/>
      <c r="Y277" s="433"/>
      <c r="Z277" s="433"/>
      <c r="AA277" s="433"/>
      <c r="AB277" s="433"/>
      <c r="AC277" s="433"/>
    </row>
    <row r="278" spans="2:29" x14ac:dyDescent="0.35">
      <c r="B278" s="433"/>
      <c r="C278" s="433"/>
      <c r="D278" s="433"/>
      <c r="E278" s="433"/>
      <c r="F278" s="433"/>
      <c r="G278" s="433"/>
      <c r="H278" s="433"/>
      <c r="I278" s="433"/>
      <c r="J278" s="433"/>
      <c r="K278" s="433"/>
      <c r="L278" s="433"/>
      <c r="M278" s="208"/>
      <c r="N278" s="555"/>
      <c r="P278" s="433"/>
      <c r="Q278" s="433"/>
      <c r="R278" s="433"/>
      <c r="S278" s="433"/>
      <c r="T278" s="433"/>
      <c r="U278" s="433"/>
      <c r="V278" s="433"/>
      <c r="W278" s="433"/>
      <c r="X278" s="433"/>
      <c r="Y278" s="433"/>
      <c r="Z278" s="433"/>
      <c r="AA278" s="433"/>
      <c r="AB278" s="433"/>
      <c r="AC278" s="433"/>
    </row>
    <row r="279" spans="2:29" x14ac:dyDescent="0.35">
      <c r="B279" s="433"/>
      <c r="C279" s="671" t="s">
        <v>61</v>
      </c>
      <c r="D279" s="672"/>
      <c r="E279" s="672"/>
      <c r="F279" s="672"/>
      <c r="G279" s="672"/>
      <c r="H279" s="672"/>
      <c r="I279" s="672"/>
      <c r="J279" s="672"/>
      <c r="K279" s="672"/>
      <c r="L279" s="672"/>
      <c r="M279" s="673"/>
      <c r="P279" s="671" t="s">
        <v>61</v>
      </c>
      <c r="Q279" s="672"/>
      <c r="R279" s="672"/>
      <c r="S279" s="672"/>
      <c r="T279" s="672"/>
      <c r="U279" s="672"/>
      <c r="V279" s="672"/>
      <c r="W279" s="672"/>
      <c r="X279" s="672"/>
      <c r="Y279" s="673"/>
      <c r="Z279" s="433"/>
      <c r="AA279" s="677" t="s">
        <v>780</v>
      </c>
      <c r="AB279" s="433"/>
      <c r="AC279" s="433"/>
    </row>
    <row r="280" spans="2:29" x14ac:dyDescent="0.35">
      <c r="B280" s="433"/>
      <c r="C280" s="674" t="s">
        <v>330</v>
      </c>
      <c r="D280" s="675"/>
      <c r="E280" s="675"/>
      <c r="F280" s="675"/>
      <c r="G280" s="675"/>
      <c r="H280" s="675"/>
      <c r="I280" s="675"/>
      <c r="J280" s="675"/>
      <c r="K280" s="675"/>
      <c r="L280" s="675"/>
      <c r="M280" s="676"/>
      <c r="P280" s="674" t="s">
        <v>330</v>
      </c>
      <c r="Q280" s="675"/>
      <c r="R280" s="675"/>
      <c r="S280" s="675"/>
      <c r="T280" s="675"/>
      <c r="U280" s="675"/>
      <c r="V280" s="675"/>
      <c r="W280" s="675"/>
      <c r="X280" s="675"/>
      <c r="Y280" s="676"/>
      <c r="Z280" s="433"/>
      <c r="AA280" s="678"/>
      <c r="AB280" s="433"/>
      <c r="AC280" s="433"/>
    </row>
    <row r="281" spans="2:29" x14ac:dyDescent="0.35">
      <c r="B281" s="206" t="s">
        <v>102</v>
      </c>
      <c r="C281" s="214" t="s">
        <v>380</v>
      </c>
      <c r="D281" s="212" t="s">
        <v>135</v>
      </c>
      <c r="E281" s="212" t="s">
        <v>134</v>
      </c>
      <c r="F281" s="665" t="s">
        <v>773</v>
      </c>
      <c r="G281" s="665" t="s">
        <v>772</v>
      </c>
      <c r="H281" s="659" t="s">
        <v>728</v>
      </c>
      <c r="I281" s="665" t="s">
        <v>724</v>
      </c>
      <c r="J281" s="662" t="s">
        <v>603</v>
      </c>
      <c r="K281" s="662" t="s">
        <v>602</v>
      </c>
      <c r="L281" s="662" t="s">
        <v>725</v>
      </c>
      <c r="M281" s="662" t="s">
        <v>604</v>
      </c>
      <c r="N281" s="532"/>
      <c r="P281" s="212" t="s">
        <v>298</v>
      </c>
      <c r="Q281" s="212" t="s">
        <v>297</v>
      </c>
      <c r="R281" s="212" t="s">
        <v>296</v>
      </c>
      <c r="S281" s="659" t="s">
        <v>773</v>
      </c>
      <c r="T281" s="659" t="s">
        <v>772</v>
      </c>
      <c r="U281" s="659" t="s">
        <v>731</v>
      </c>
      <c r="V281" s="662" t="s">
        <v>603</v>
      </c>
      <c r="W281" s="662" t="s">
        <v>602</v>
      </c>
      <c r="X281" s="662" t="s">
        <v>725</v>
      </c>
      <c r="Y281" s="662" t="s">
        <v>604</v>
      </c>
      <c r="AA281" s="656" t="s">
        <v>604</v>
      </c>
      <c r="AB281" s="433"/>
      <c r="AC281" s="433"/>
    </row>
    <row r="282" spans="2:29" x14ac:dyDescent="0.35">
      <c r="B282" s="206" t="s">
        <v>112</v>
      </c>
      <c r="C282" s="191" t="s">
        <v>182</v>
      </c>
      <c r="D282" s="22" t="s">
        <v>182</v>
      </c>
      <c r="E282" s="22" t="s">
        <v>182</v>
      </c>
      <c r="F282" s="666"/>
      <c r="G282" s="666"/>
      <c r="H282" s="660"/>
      <c r="I282" s="666"/>
      <c r="J282" s="663"/>
      <c r="K282" s="663"/>
      <c r="L282" s="663"/>
      <c r="M282" s="663"/>
      <c r="N282" s="532"/>
      <c r="P282" s="22" t="s">
        <v>45</v>
      </c>
      <c r="Q282" s="22" t="s">
        <v>45</v>
      </c>
      <c r="R282" s="22" t="s">
        <v>45</v>
      </c>
      <c r="S282" s="660"/>
      <c r="T282" s="660"/>
      <c r="U282" s="660"/>
      <c r="V282" s="663"/>
      <c r="W282" s="663"/>
      <c r="X282" s="663"/>
      <c r="Y282" s="663"/>
      <c r="AA282" s="657"/>
      <c r="AB282" s="433"/>
      <c r="AC282" s="433"/>
    </row>
    <row r="283" spans="2:29" x14ac:dyDescent="0.35">
      <c r="B283" s="206" t="s">
        <v>108</v>
      </c>
      <c r="C283" s="191" t="s">
        <v>188</v>
      </c>
      <c r="D283" s="22" t="s">
        <v>188</v>
      </c>
      <c r="E283" s="22" t="s">
        <v>188</v>
      </c>
      <c r="F283" s="666"/>
      <c r="G283" s="666"/>
      <c r="H283" s="660"/>
      <c r="I283" s="666"/>
      <c r="J283" s="663"/>
      <c r="K283" s="663"/>
      <c r="L283" s="663"/>
      <c r="M283" s="663"/>
      <c r="N283" s="532"/>
      <c r="P283" s="22" t="s">
        <v>188</v>
      </c>
      <c r="Q283" s="22" t="s">
        <v>188</v>
      </c>
      <c r="R283" s="22" t="s">
        <v>188</v>
      </c>
      <c r="S283" s="660"/>
      <c r="T283" s="660"/>
      <c r="U283" s="660"/>
      <c r="V283" s="663"/>
      <c r="W283" s="663"/>
      <c r="X283" s="663"/>
      <c r="Y283" s="663"/>
      <c r="AA283" s="657"/>
      <c r="AB283" s="433"/>
      <c r="AC283" s="433"/>
    </row>
    <row r="284" spans="2:29" x14ac:dyDescent="0.35">
      <c r="B284" s="206" t="s">
        <v>318</v>
      </c>
      <c r="C284" s="243">
        <v>44874</v>
      </c>
      <c r="D284" s="344">
        <v>44344</v>
      </c>
      <c r="E284" s="344">
        <v>43812</v>
      </c>
      <c r="F284" s="667"/>
      <c r="G284" s="667"/>
      <c r="H284" s="660"/>
      <c r="I284" s="667"/>
      <c r="J284" s="664"/>
      <c r="K284" s="664"/>
      <c r="L284" s="663"/>
      <c r="M284" s="663"/>
      <c r="N284" s="532"/>
      <c r="P284" s="148">
        <v>45031</v>
      </c>
      <c r="Q284" s="116">
        <v>44331</v>
      </c>
      <c r="R284" s="116">
        <v>43936</v>
      </c>
      <c r="S284" s="661"/>
      <c r="T284" s="661"/>
      <c r="U284" s="661"/>
      <c r="V284" s="663"/>
      <c r="W284" s="664"/>
      <c r="X284" s="664"/>
      <c r="Y284" s="664"/>
      <c r="AA284" s="658"/>
      <c r="AB284" s="433"/>
      <c r="AC284" s="433"/>
    </row>
    <row r="285" spans="2:29" x14ac:dyDescent="0.35">
      <c r="B285" s="116">
        <v>42430</v>
      </c>
      <c r="C285" s="58">
        <f t="shared" ref="C285:E304" si="81">IF(C15="","",((1+C15/200)^2-1)*100)</f>
        <v>4.1644772099999949</v>
      </c>
      <c r="D285" s="56">
        <f t="shared" si="81"/>
        <v>3.9339470399999854</v>
      </c>
      <c r="E285" s="92">
        <f t="shared" si="81"/>
        <v>3.5570816899999969</v>
      </c>
      <c r="F285" s="579">
        <f>IF($I285&lt;$D$14,$D$14,$C$14)</f>
        <v>44344</v>
      </c>
      <c r="G285" s="524">
        <f>IF($I285&gt;$C$14,$C$14,IF($I285&gt;$D$14,$D$14,$E$14))</f>
        <v>43812</v>
      </c>
      <c r="H285" s="92">
        <f>IF(D285="","",(E285-D285)/($E$14-$D$14))</f>
        <v>7.0839351503757246E-4</v>
      </c>
      <c r="I285" s="544">
        <f t="shared" ref="I285:I348" si="82">B285+365.25*5</f>
        <v>44256.25</v>
      </c>
      <c r="J285" s="578">
        <f>D$14-E$14</f>
        <v>532</v>
      </c>
      <c r="K285" s="56">
        <f>D$14-I285</f>
        <v>87.75</v>
      </c>
      <c r="L285" s="56">
        <f>I285-E$14</f>
        <v>444.25</v>
      </c>
      <c r="M285" s="546">
        <f>IF(D285="","",D285-(K285*H285))</f>
        <v>3.8717855090554383</v>
      </c>
      <c r="N285" s="547"/>
      <c r="O285" s="548"/>
      <c r="P285" s="56">
        <f t="shared" ref="P285:R304" si="83">IF(P15="","",((1+P15/200)^2-1)*100)</f>
        <v>2.6260172024999973</v>
      </c>
      <c r="Q285" s="56">
        <f t="shared" si="83"/>
        <v>2.4670307599999886</v>
      </c>
      <c r="R285" s="92">
        <f t="shared" si="83"/>
        <v>2.3901134399999746</v>
      </c>
      <c r="S285" s="545">
        <f>IF($I285&lt;R284,R284,IF($I285&lt;Q284,Q284,U))</f>
        <v>44331</v>
      </c>
      <c r="T285" s="544">
        <f t="shared" ref="T285:T348" si="84">IF($I285&gt;$P$14,$P$14,IF($I285&gt;$Q$14,$Q$14,$R$14))</f>
        <v>43936</v>
      </c>
      <c r="U285" s="56">
        <f t="shared" ref="U285:U316" si="85">IF(Q285="","",(R285-Q285)/($R$14-$Q$14))</f>
        <v>1.947273924050986E-4</v>
      </c>
      <c r="V285" s="546">
        <f>S285-T285</f>
        <v>395</v>
      </c>
      <c r="W285" s="113">
        <f t="shared" ref="W285:W348" si="86">S285-I285</f>
        <v>74.75</v>
      </c>
      <c r="X285" s="113">
        <f t="shared" ref="X285:X348" si="87">I285-T285</f>
        <v>320.25</v>
      </c>
      <c r="Y285" s="546">
        <f>IF(Q285="","",Q285-(W285*U285))</f>
        <v>2.4524748874177074</v>
      </c>
      <c r="AA285" s="556">
        <f t="shared" ref="AA285:AA348" si="88">IFERROR(M285-Y285,"")</f>
        <v>1.4193106216377309</v>
      </c>
      <c r="AB285" s="433"/>
      <c r="AC285" s="433"/>
    </row>
    <row r="286" spans="2:29" x14ac:dyDescent="0.35">
      <c r="B286" s="116">
        <v>42431</v>
      </c>
      <c r="C286" s="186">
        <f t="shared" si="81"/>
        <v>4.1981600625000004</v>
      </c>
      <c r="D286" s="187">
        <f t="shared" si="81"/>
        <v>3.9624944399999862</v>
      </c>
      <c r="E286" s="113">
        <f t="shared" si="81"/>
        <v>3.5784530225000166</v>
      </c>
      <c r="F286" s="152">
        <f t="shared" ref="F286:F349" si="89">IF($I286&lt;$D$14,$D$14,$C$14)</f>
        <v>44344</v>
      </c>
      <c r="G286" s="246">
        <f t="shared" ref="G286:G349" si="90">IF($I286&gt;$C$14,$C$14,IF($I286&gt;$D$14,$D$14,$E$14))</f>
        <v>43812</v>
      </c>
      <c r="H286" s="113">
        <f t="shared" ref="H286:H334" si="91">IF(D286="","",(E286-D286)/($E$14-$D$14))</f>
        <v>7.2188236372174724E-4</v>
      </c>
      <c r="I286" s="148">
        <f t="shared" si="82"/>
        <v>44257.25</v>
      </c>
      <c r="J286" s="550">
        <f t="shared" ref="J286:J347" si="92">D$14-E$14</f>
        <v>532</v>
      </c>
      <c r="K286" s="187">
        <f t="shared" ref="K286:K348" si="93">D$14-I286</f>
        <v>86.75</v>
      </c>
      <c r="L286" s="187">
        <f t="shared" ref="L286:L348" si="94">I286-E$14</f>
        <v>445.25</v>
      </c>
      <c r="M286" s="549">
        <f t="shared" ref="M286:M348" si="95">IF(D286="","",D286-(K286*H286))</f>
        <v>3.8998711449471246</v>
      </c>
      <c r="N286" s="551"/>
      <c r="P286" s="187">
        <f t="shared" si="83"/>
        <v>2.6969426025000187</v>
      </c>
      <c r="Q286" s="187">
        <f t="shared" si="83"/>
        <v>2.5156249999999991</v>
      </c>
      <c r="R286" s="113">
        <f t="shared" si="83"/>
        <v>2.4346409999999929</v>
      </c>
      <c r="S286" s="116">
        <f t="shared" ref="S286:S349" si="96">IF($I286&lt;$R$14,$R$14,IF($I286&lt;$Q$14,$Q$14,$P$14))</f>
        <v>44331</v>
      </c>
      <c r="T286" s="148">
        <f t="shared" si="84"/>
        <v>43936</v>
      </c>
      <c r="U286" s="187">
        <f t="shared" si="85"/>
        <v>2.0502278481014218E-4</v>
      </c>
      <c r="V286" s="549">
        <f t="shared" ref="V286:V349" si="97">S286-T286</f>
        <v>395</v>
      </c>
      <c r="W286" s="113">
        <f t="shared" si="86"/>
        <v>73.75</v>
      </c>
      <c r="X286" s="113">
        <f t="shared" si="87"/>
        <v>321.25</v>
      </c>
      <c r="Y286" s="549">
        <f t="shared" ref="Y286:Y289" si="98">IF(Q286="","",Q286-(W286*U286))</f>
        <v>2.5005045696202512</v>
      </c>
      <c r="AA286" s="556">
        <f t="shared" si="88"/>
        <v>1.3993665753268734</v>
      </c>
      <c r="AB286" s="433"/>
      <c r="AC286" s="433"/>
    </row>
    <row r="287" spans="2:29" x14ac:dyDescent="0.35">
      <c r="B287" s="116">
        <v>42432</v>
      </c>
      <c r="C287" s="186">
        <f t="shared" si="81"/>
        <v>4.1838697024999982</v>
      </c>
      <c r="D287" s="187">
        <f t="shared" si="81"/>
        <v>3.9441420900000024</v>
      </c>
      <c r="E287" s="113">
        <f t="shared" si="81"/>
        <v>3.5489408099999897</v>
      </c>
      <c r="F287" s="152">
        <f t="shared" si="89"/>
        <v>44344</v>
      </c>
      <c r="G287" s="246">
        <f t="shared" si="90"/>
        <v>43812</v>
      </c>
      <c r="H287" s="113">
        <f t="shared" si="91"/>
        <v>7.4285954887220421E-4</v>
      </c>
      <c r="I287" s="148">
        <f t="shared" si="82"/>
        <v>44258.25</v>
      </c>
      <c r="J287" s="550">
        <f t="shared" si="92"/>
        <v>532</v>
      </c>
      <c r="K287" s="187">
        <f t="shared" si="93"/>
        <v>85.75</v>
      </c>
      <c r="L287" s="187">
        <f t="shared" si="94"/>
        <v>446.25</v>
      </c>
      <c r="M287" s="549">
        <f t="shared" si="95"/>
        <v>3.8804418836842109</v>
      </c>
      <c r="N287" s="551"/>
      <c r="P287" s="187">
        <f t="shared" si="83"/>
        <v>2.7273467024999887</v>
      </c>
      <c r="Q287" s="187">
        <f t="shared" si="83"/>
        <v>2.5318256400000072</v>
      </c>
      <c r="R287" s="113">
        <f t="shared" si="83"/>
        <v>2.441725822499996</v>
      </c>
      <c r="S287" s="116">
        <f t="shared" si="96"/>
        <v>44331</v>
      </c>
      <c r="T287" s="148">
        <f t="shared" si="84"/>
        <v>43936</v>
      </c>
      <c r="U287" s="187">
        <f t="shared" si="85"/>
        <v>2.2810080379749662E-4</v>
      </c>
      <c r="V287" s="549">
        <f t="shared" si="97"/>
        <v>395</v>
      </c>
      <c r="W287" s="113">
        <f t="shared" si="86"/>
        <v>72.75</v>
      </c>
      <c r="X287" s="113">
        <f t="shared" si="87"/>
        <v>322.25</v>
      </c>
      <c r="Y287" s="549">
        <f t="shared" si="98"/>
        <v>2.5152313065237393</v>
      </c>
      <c r="AA287" s="556">
        <f t="shared" si="88"/>
        <v>1.3652105771604717</v>
      </c>
      <c r="AB287" s="433"/>
      <c r="AC287" s="433"/>
    </row>
    <row r="288" spans="2:29" x14ac:dyDescent="0.35">
      <c r="B288" s="116">
        <v>42433</v>
      </c>
      <c r="C288" s="186">
        <f t="shared" si="81"/>
        <v>4.2022432024999778</v>
      </c>
      <c r="D288" s="187">
        <f t="shared" si="81"/>
        <v>3.9237524900000098</v>
      </c>
      <c r="E288" s="113">
        <f t="shared" si="81"/>
        <v>3.567258239999993</v>
      </c>
      <c r="F288" s="152">
        <f t="shared" si="89"/>
        <v>44344</v>
      </c>
      <c r="G288" s="246">
        <f t="shared" si="90"/>
        <v>43812</v>
      </c>
      <c r="H288" s="113">
        <f t="shared" si="91"/>
        <v>6.7010197368424205E-4</v>
      </c>
      <c r="I288" s="148">
        <f t="shared" si="82"/>
        <v>44259.25</v>
      </c>
      <c r="J288" s="550">
        <f t="shared" si="92"/>
        <v>532</v>
      </c>
      <c r="K288" s="187">
        <f t="shared" si="93"/>
        <v>84.75</v>
      </c>
      <c r="L288" s="187">
        <f t="shared" si="94"/>
        <v>447.25</v>
      </c>
      <c r="M288" s="549">
        <f t="shared" si="95"/>
        <v>3.8669613477302702</v>
      </c>
      <c r="N288" s="551"/>
      <c r="P288" s="187">
        <f t="shared" si="83"/>
        <v>2.7232925625000126</v>
      </c>
      <c r="Q288" s="187">
        <f t="shared" si="83"/>
        <v>2.5298004900000004</v>
      </c>
      <c r="R288" s="113">
        <f t="shared" si="83"/>
        <v>2.4366652100000108</v>
      </c>
      <c r="S288" s="116">
        <f t="shared" si="96"/>
        <v>44331</v>
      </c>
      <c r="T288" s="148">
        <f t="shared" si="84"/>
        <v>43936</v>
      </c>
      <c r="U288" s="187">
        <f t="shared" si="85"/>
        <v>2.3578551898731546E-4</v>
      </c>
      <c r="V288" s="549">
        <f t="shared" si="97"/>
        <v>395</v>
      </c>
      <c r="W288" s="113">
        <f t="shared" si="86"/>
        <v>71.75</v>
      </c>
      <c r="X288" s="113">
        <f t="shared" si="87"/>
        <v>323.25</v>
      </c>
      <c r="Y288" s="549">
        <f t="shared" si="98"/>
        <v>2.5128828790126607</v>
      </c>
      <c r="AA288" s="556">
        <f t="shared" si="88"/>
        <v>1.3540784687176095</v>
      </c>
      <c r="AB288" s="433"/>
      <c r="AC288" s="433"/>
    </row>
    <row r="289" spans="2:29" x14ac:dyDescent="0.35">
      <c r="B289" s="116">
        <v>42436</v>
      </c>
      <c r="C289" s="186">
        <f t="shared" si="81"/>
        <v>4.2165348224999732</v>
      </c>
      <c r="D289" s="187">
        <f t="shared" si="81"/>
        <v>3.9308886225000172</v>
      </c>
      <c r="E289" s="113">
        <f t="shared" si="81"/>
        <v>3.5845595225000082</v>
      </c>
      <c r="F289" s="152">
        <f t="shared" si="89"/>
        <v>44344</v>
      </c>
      <c r="G289" s="246">
        <f t="shared" si="90"/>
        <v>43812</v>
      </c>
      <c r="H289" s="113">
        <f t="shared" si="91"/>
        <v>6.5099454887219748E-4</v>
      </c>
      <c r="I289" s="148">
        <f t="shared" si="82"/>
        <v>44262.25</v>
      </c>
      <c r="J289" s="550">
        <f t="shared" si="92"/>
        <v>532</v>
      </c>
      <c r="K289" s="187">
        <f t="shared" si="93"/>
        <v>81.75</v>
      </c>
      <c r="L289" s="187">
        <f t="shared" si="94"/>
        <v>450.25</v>
      </c>
      <c r="M289" s="549">
        <f t="shared" si="95"/>
        <v>3.8776698181297151</v>
      </c>
      <c r="N289" s="551"/>
      <c r="P289" s="187">
        <f t="shared" si="83"/>
        <v>2.7496459024999975</v>
      </c>
      <c r="Q289" s="187">
        <f t="shared" si="83"/>
        <v>2.548027559999988</v>
      </c>
      <c r="R289" s="113">
        <f t="shared" si="83"/>
        <v>2.453871802499985</v>
      </c>
      <c r="S289" s="116">
        <f t="shared" si="96"/>
        <v>44331</v>
      </c>
      <c r="T289" s="148">
        <f t="shared" si="84"/>
        <v>43936</v>
      </c>
      <c r="U289" s="187">
        <f t="shared" si="85"/>
        <v>2.3836900632912136E-4</v>
      </c>
      <c r="V289" s="549">
        <f t="shared" si="97"/>
        <v>395</v>
      </c>
      <c r="W289" s="113">
        <f t="shared" si="86"/>
        <v>68.75</v>
      </c>
      <c r="X289" s="113">
        <f t="shared" si="87"/>
        <v>326.25</v>
      </c>
      <c r="Y289" s="549">
        <f t="shared" si="98"/>
        <v>2.5316396908148611</v>
      </c>
      <c r="AA289" s="556">
        <f t="shared" si="88"/>
        <v>1.3460301273148541</v>
      </c>
      <c r="AB289" s="433"/>
      <c r="AC289" s="433"/>
    </row>
    <row r="290" spans="2:29" x14ac:dyDescent="0.35">
      <c r="B290" s="116">
        <v>42437</v>
      </c>
      <c r="C290" s="186">
        <f t="shared" si="81"/>
        <v>4.1573330625000127</v>
      </c>
      <c r="D290" s="187">
        <f t="shared" si="81"/>
        <v>3.8768640000000243</v>
      </c>
      <c r="E290" s="113">
        <f t="shared" si="81"/>
        <v>3.5387651599999792</v>
      </c>
      <c r="F290" s="152">
        <f t="shared" si="89"/>
        <v>44344</v>
      </c>
      <c r="G290" s="246">
        <f t="shared" si="90"/>
        <v>43812</v>
      </c>
      <c r="H290" s="113">
        <f t="shared" si="91"/>
        <v>6.3552413533843062E-4</v>
      </c>
      <c r="I290" s="148">
        <f t="shared" si="82"/>
        <v>44263.25</v>
      </c>
      <c r="J290" s="550">
        <f t="shared" si="92"/>
        <v>532</v>
      </c>
      <c r="K290" s="187">
        <f t="shared" si="93"/>
        <v>80.75</v>
      </c>
      <c r="L290" s="187">
        <f t="shared" si="94"/>
        <v>451.25</v>
      </c>
      <c r="M290" s="549">
        <f t="shared" si="95"/>
        <v>3.8255454260714461</v>
      </c>
      <c r="N290" s="551"/>
      <c r="P290" s="187">
        <f t="shared" si="83"/>
        <v>2.725319622500022</v>
      </c>
      <c r="Q290" s="187">
        <f t="shared" si="83"/>
        <v>2.5247377025000128</v>
      </c>
      <c r="R290" s="113">
        <f t="shared" si="83"/>
        <v>2.4295805625000222</v>
      </c>
      <c r="S290" s="116">
        <f t="shared" si="96"/>
        <v>44331</v>
      </c>
      <c r="T290" s="148">
        <f t="shared" si="84"/>
        <v>43936</v>
      </c>
      <c r="U290" s="187">
        <f t="shared" si="85"/>
        <v>2.409041518987105E-4</v>
      </c>
      <c r="V290" s="549">
        <f t="shared" si="97"/>
        <v>395</v>
      </c>
      <c r="W290" s="113">
        <f t="shared" si="86"/>
        <v>67.75</v>
      </c>
      <c r="X290" s="113">
        <f t="shared" si="87"/>
        <v>327.25</v>
      </c>
      <c r="Y290" s="549">
        <f>IF(Q290="","",Q290-(W290*U290))</f>
        <v>2.5084164462088752</v>
      </c>
      <c r="AA290" s="556">
        <f t="shared" si="88"/>
        <v>1.3171289798625709</v>
      </c>
      <c r="AB290" s="433"/>
      <c r="AC290" s="433"/>
    </row>
    <row r="291" spans="2:29" x14ac:dyDescent="0.35">
      <c r="B291" s="116">
        <v>42438</v>
      </c>
      <c r="C291" s="186">
        <f t="shared" si="81"/>
        <v>4.0399999999999991</v>
      </c>
      <c r="D291" s="187">
        <f t="shared" si="81"/>
        <v>3.7576518225000077</v>
      </c>
      <c r="E291" s="113">
        <f t="shared" si="81"/>
        <v>3.3912744225000013</v>
      </c>
      <c r="F291" s="152">
        <f t="shared" si="89"/>
        <v>44344</v>
      </c>
      <c r="G291" s="246">
        <f t="shared" si="90"/>
        <v>43812</v>
      </c>
      <c r="H291" s="113">
        <f t="shared" si="91"/>
        <v>6.8867932330828269E-4</v>
      </c>
      <c r="I291" s="148">
        <f t="shared" si="82"/>
        <v>44264.25</v>
      </c>
      <c r="J291" s="550">
        <f t="shared" si="92"/>
        <v>532</v>
      </c>
      <c r="K291" s="187">
        <f t="shared" si="93"/>
        <v>79.75</v>
      </c>
      <c r="L291" s="187">
        <f t="shared" si="94"/>
        <v>452.25</v>
      </c>
      <c r="M291" s="549">
        <f t="shared" si="95"/>
        <v>3.7027296464661723</v>
      </c>
      <c r="N291" s="551"/>
      <c r="P291" s="187">
        <f t="shared" si="83"/>
        <v>2.6969426025000187</v>
      </c>
      <c r="Q291" s="187">
        <f t="shared" si="83"/>
        <v>2.5004380624999767</v>
      </c>
      <c r="R291" s="113">
        <f t="shared" si="83"/>
        <v>2.4083280900000004</v>
      </c>
      <c r="S291" s="116">
        <f t="shared" si="96"/>
        <v>44331</v>
      </c>
      <c r="T291" s="148">
        <f t="shared" si="84"/>
        <v>43936</v>
      </c>
      <c r="U291" s="187">
        <f t="shared" si="85"/>
        <v>2.331898037974084E-4</v>
      </c>
      <c r="V291" s="549">
        <f t="shared" si="97"/>
        <v>395</v>
      </c>
      <c r="W291" s="113">
        <f t="shared" si="86"/>
        <v>66.75</v>
      </c>
      <c r="X291" s="113">
        <f t="shared" si="87"/>
        <v>328.25</v>
      </c>
      <c r="Y291" s="549">
        <f t="shared" ref="Y291:Y338" si="99">IF(Q291="","",Q291-(W291*U291))</f>
        <v>2.4848726430964998</v>
      </c>
      <c r="AA291" s="556">
        <f t="shared" si="88"/>
        <v>1.2178570033696725</v>
      </c>
      <c r="AB291" s="433"/>
      <c r="AC291" s="433"/>
    </row>
    <row r="292" spans="2:29" x14ac:dyDescent="0.35">
      <c r="B292" s="116">
        <v>42439</v>
      </c>
      <c r="C292" s="186">
        <f t="shared" si="81"/>
        <v>4.0379600099999857</v>
      </c>
      <c r="D292" s="187">
        <f t="shared" si="81"/>
        <v>3.7566332099999933</v>
      </c>
      <c r="E292" s="113">
        <f t="shared" si="81"/>
        <v>3.3729725625000206</v>
      </c>
      <c r="F292" s="152">
        <f t="shared" si="89"/>
        <v>44344</v>
      </c>
      <c r="G292" s="246">
        <f t="shared" si="90"/>
        <v>43812</v>
      </c>
      <c r="H292" s="113">
        <f t="shared" si="91"/>
        <v>7.2116663063904627E-4</v>
      </c>
      <c r="I292" s="148">
        <f t="shared" si="82"/>
        <v>44265.25</v>
      </c>
      <c r="J292" s="550">
        <f t="shared" si="92"/>
        <v>532</v>
      </c>
      <c r="K292" s="187">
        <f t="shared" si="93"/>
        <v>78.75</v>
      </c>
      <c r="L292" s="187">
        <f t="shared" si="94"/>
        <v>453.25</v>
      </c>
      <c r="M292" s="549">
        <f t="shared" si="95"/>
        <v>3.6998413378371682</v>
      </c>
      <c r="N292" s="551"/>
      <c r="P292" s="187">
        <f t="shared" si="83"/>
        <v>2.5824608899999824</v>
      </c>
      <c r="Q292" s="187">
        <f t="shared" si="83"/>
        <v>2.3688650625000252</v>
      </c>
      <c r="R292" s="113">
        <f t="shared" si="83"/>
        <v>2.2454657225000174</v>
      </c>
      <c r="S292" s="116">
        <f t="shared" si="96"/>
        <v>44331</v>
      </c>
      <c r="T292" s="148">
        <f t="shared" si="84"/>
        <v>43936</v>
      </c>
      <c r="U292" s="187">
        <f t="shared" si="85"/>
        <v>3.1240339240508287E-4</v>
      </c>
      <c r="V292" s="549">
        <f t="shared" si="97"/>
        <v>395</v>
      </c>
      <c r="W292" s="113">
        <f t="shared" si="86"/>
        <v>65.75</v>
      </c>
      <c r="X292" s="113">
        <f t="shared" si="87"/>
        <v>329.25</v>
      </c>
      <c r="Y292" s="549">
        <f t="shared" si="99"/>
        <v>2.3483245394493908</v>
      </c>
      <c r="AA292" s="556">
        <f t="shared" si="88"/>
        <v>1.3515167983877774</v>
      </c>
      <c r="AB292" s="433"/>
      <c r="AC292" s="433"/>
    </row>
    <row r="293" spans="2:29" x14ac:dyDescent="0.35">
      <c r="B293" s="116">
        <v>42440</v>
      </c>
      <c r="C293" s="186">
        <f t="shared" si="81"/>
        <v>4.0757030625000024</v>
      </c>
      <c r="D293" s="187">
        <f t="shared" si="81"/>
        <v>3.7882125224999896</v>
      </c>
      <c r="E293" s="113">
        <f t="shared" si="81"/>
        <v>3.3943248899999778</v>
      </c>
      <c r="F293" s="152">
        <f t="shared" si="89"/>
        <v>44344</v>
      </c>
      <c r="G293" s="246">
        <f t="shared" si="90"/>
        <v>43812</v>
      </c>
      <c r="H293" s="113">
        <f t="shared" si="91"/>
        <v>7.403902866541575E-4</v>
      </c>
      <c r="I293" s="148">
        <f t="shared" si="82"/>
        <v>44266.25</v>
      </c>
      <c r="J293" s="550">
        <f t="shared" si="92"/>
        <v>532</v>
      </c>
      <c r="K293" s="187">
        <f t="shared" si="93"/>
        <v>77.75</v>
      </c>
      <c r="L293" s="187">
        <f t="shared" si="94"/>
        <v>454.25</v>
      </c>
      <c r="M293" s="549">
        <f t="shared" si="95"/>
        <v>3.7306471777126289</v>
      </c>
      <c r="N293" s="551"/>
      <c r="P293" s="187">
        <f t="shared" si="83"/>
        <v>2.6513448899999847</v>
      </c>
      <c r="Q293" s="187">
        <f t="shared" si="83"/>
        <v>2.4295805625000222</v>
      </c>
      <c r="R293" s="113">
        <f t="shared" si="83"/>
        <v>2.2879390624999774</v>
      </c>
      <c r="S293" s="116">
        <f t="shared" si="96"/>
        <v>44331</v>
      </c>
      <c r="T293" s="148">
        <f t="shared" si="84"/>
        <v>43936</v>
      </c>
      <c r="U293" s="187">
        <f t="shared" si="85"/>
        <v>3.5858607594948058E-4</v>
      </c>
      <c r="V293" s="549">
        <f t="shared" si="97"/>
        <v>395</v>
      </c>
      <c r="W293" s="113">
        <f t="shared" si="86"/>
        <v>64.75</v>
      </c>
      <c r="X293" s="113">
        <f t="shared" si="87"/>
        <v>330.25</v>
      </c>
      <c r="Y293" s="549">
        <f t="shared" si="99"/>
        <v>2.4063621140822935</v>
      </c>
      <c r="AA293" s="556">
        <f t="shared" si="88"/>
        <v>1.3242850636303354</v>
      </c>
      <c r="AB293" s="433"/>
      <c r="AC293" s="433"/>
    </row>
    <row r="294" spans="2:29" x14ac:dyDescent="0.35">
      <c r="B294" s="116">
        <v>42443</v>
      </c>
      <c r="C294" s="186">
        <f t="shared" si="81"/>
        <v>4.0930467599999965</v>
      </c>
      <c r="D294" s="187">
        <f t="shared" si="81"/>
        <v>3.8004380625000111</v>
      </c>
      <c r="E294" s="113">
        <f t="shared" si="81"/>
        <v>3.4095779024999828</v>
      </c>
      <c r="F294" s="152">
        <f t="shared" si="89"/>
        <v>44344</v>
      </c>
      <c r="G294" s="246">
        <f t="shared" si="90"/>
        <v>43812</v>
      </c>
      <c r="H294" s="113">
        <f t="shared" si="91"/>
        <v>7.346995488722337E-4</v>
      </c>
      <c r="I294" s="148">
        <f t="shared" si="82"/>
        <v>44269.25</v>
      </c>
      <c r="J294" s="550">
        <f t="shared" si="92"/>
        <v>532</v>
      </c>
      <c r="K294" s="187">
        <f t="shared" si="93"/>
        <v>74.75</v>
      </c>
      <c r="L294" s="187">
        <f t="shared" si="94"/>
        <v>457.25</v>
      </c>
      <c r="M294" s="549">
        <f t="shared" si="95"/>
        <v>3.7455192712218115</v>
      </c>
      <c r="N294" s="551"/>
      <c r="P294" s="187">
        <f t="shared" si="83"/>
        <v>2.6959292099999921</v>
      </c>
      <c r="Q294" s="187">
        <f t="shared" si="83"/>
        <v>2.4670307599999886</v>
      </c>
      <c r="R294" s="113">
        <f t="shared" si="83"/>
        <v>2.3263749225000074</v>
      </c>
      <c r="S294" s="116">
        <f t="shared" si="96"/>
        <v>44331</v>
      </c>
      <c r="T294" s="148">
        <f t="shared" si="84"/>
        <v>43936</v>
      </c>
      <c r="U294" s="187">
        <f t="shared" si="85"/>
        <v>3.5609072784805346E-4</v>
      </c>
      <c r="V294" s="549">
        <f t="shared" si="97"/>
        <v>395</v>
      </c>
      <c r="W294" s="113">
        <f t="shared" si="86"/>
        <v>61.75</v>
      </c>
      <c r="X294" s="113">
        <f t="shared" si="87"/>
        <v>333.25</v>
      </c>
      <c r="Y294" s="549">
        <f t="shared" si="99"/>
        <v>2.4450421575553714</v>
      </c>
      <c r="AA294" s="556">
        <f t="shared" si="88"/>
        <v>1.3004771136664401</v>
      </c>
      <c r="AB294" s="433"/>
      <c r="AC294" s="433"/>
    </row>
    <row r="295" spans="2:29" x14ac:dyDescent="0.35">
      <c r="B295" s="116">
        <v>42444</v>
      </c>
      <c r="C295" s="186">
        <f t="shared" si="81"/>
        <v>4.1063105624999929</v>
      </c>
      <c r="D295" s="187">
        <f t="shared" si="81"/>
        <v>3.7831187599999927</v>
      </c>
      <c r="E295" s="113">
        <f t="shared" si="81"/>
        <v>3.4105948099999894</v>
      </c>
      <c r="F295" s="152">
        <f t="shared" si="89"/>
        <v>44344</v>
      </c>
      <c r="G295" s="246">
        <f t="shared" si="90"/>
        <v>43812</v>
      </c>
      <c r="H295" s="113">
        <f t="shared" si="91"/>
        <v>7.0023298872181066E-4</v>
      </c>
      <c r="I295" s="148">
        <f t="shared" si="82"/>
        <v>44270.25</v>
      </c>
      <c r="J295" s="550">
        <f t="shared" si="92"/>
        <v>532</v>
      </c>
      <c r="K295" s="187">
        <f t="shared" si="93"/>
        <v>73.75</v>
      </c>
      <c r="L295" s="187">
        <f t="shared" si="94"/>
        <v>458.25</v>
      </c>
      <c r="M295" s="549">
        <f t="shared" si="95"/>
        <v>3.7314765770817591</v>
      </c>
      <c r="N295" s="551"/>
      <c r="P295" s="187">
        <f t="shared" si="83"/>
        <v>2.7060633599999884</v>
      </c>
      <c r="Q295" s="187">
        <f t="shared" si="83"/>
        <v>2.4680430224999883</v>
      </c>
      <c r="R295" s="113">
        <f t="shared" si="83"/>
        <v>2.3273864900000163</v>
      </c>
      <c r="S295" s="116">
        <f t="shared" si="96"/>
        <v>44331</v>
      </c>
      <c r="T295" s="148">
        <f t="shared" si="84"/>
        <v>43936</v>
      </c>
      <c r="U295" s="187">
        <f t="shared" si="85"/>
        <v>3.560924873417013E-4</v>
      </c>
      <c r="V295" s="549">
        <f t="shared" si="97"/>
        <v>395</v>
      </c>
      <c r="W295" s="113">
        <f t="shared" si="86"/>
        <v>60.75</v>
      </c>
      <c r="X295" s="113">
        <f t="shared" si="87"/>
        <v>334.25</v>
      </c>
      <c r="Y295" s="549">
        <f t="shared" si="99"/>
        <v>2.4464104038939798</v>
      </c>
      <c r="AA295" s="556">
        <f t="shared" si="88"/>
        <v>1.2850661731877793</v>
      </c>
      <c r="AB295" s="433"/>
      <c r="AC295" s="433"/>
    </row>
    <row r="296" spans="2:29" x14ac:dyDescent="0.35">
      <c r="B296" s="116">
        <v>42445</v>
      </c>
      <c r="C296" s="186">
        <f t="shared" si="81"/>
        <v>4.0695821025000134</v>
      </c>
      <c r="D296" s="187">
        <f t="shared" si="81"/>
        <v>3.7474659224999929</v>
      </c>
      <c r="E296" s="113">
        <f t="shared" si="81"/>
        <v>3.3811065224999881</v>
      </c>
      <c r="F296" s="152">
        <f t="shared" si="89"/>
        <v>44344</v>
      </c>
      <c r="G296" s="246">
        <f t="shared" si="90"/>
        <v>43812</v>
      </c>
      <c r="H296" s="113">
        <f t="shared" si="91"/>
        <v>6.8864548872181344E-4</v>
      </c>
      <c r="I296" s="148">
        <f t="shared" si="82"/>
        <v>44271.25</v>
      </c>
      <c r="J296" s="550">
        <f t="shared" si="92"/>
        <v>532</v>
      </c>
      <c r="K296" s="187">
        <f t="shared" si="93"/>
        <v>72.75</v>
      </c>
      <c r="L296" s="187">
        <f t="shared" si="94"/>
        <v>459.25</v>
      </c>
      <c r="M296" s="549">
        <f t="shared" si="95"/>
        <v>3.6973669631954809</v>
      </c>
      <c r="N296" s="551"/>
      <c r="P296" s="187">
        <f t="shared" si="83"/>
        <v>2.7425504400000023</v>
      </c>
      <c r="Q296" s="187">
        <f t="shared" si="83"/>
        <v>2.4994256400000303</v>
      </c>
      <c r="R296" s="113">
        <f t="shared" si="83"/>
        <v>2.3587475625000076</v>
      </c>
      <c r="S296" s="116">
        <f t="shared" si="96"/>
        <v>44331</v>
      </c>
      <c r="T296" s="148">
        <f t="shared" si="84"/>
        <v>43936</v>
      </c>
      <c r="U296" s="187">
        <f t="shared" si="85"/>
        <v>3.5614703164562711E-4</v>
      </c>
      <c r="V296" s="549">
        <f t="shared" si="97"/>
        <v>395</v>
      </c>
      <c r="W296" s="113">
        <f t="shared" si="86"/>
        <v>59.75</v>
      </c>
      <c r="X296" s="113">
        <f t="shared" si="87"/>
        <v>335.25</v>
      </c>
      <c r="Y296" s="549">
        <f t="shared" si="99"/>
        <v>2.4781458548592039</v>
      </c>
      <c r="AA296" s="556">
        <f t="shared" si="88"/>
        <v>1.2192211083362769</v>
      </c>
      <c r="AB296" s="433"/>
      <c r="AC296" s="433"/>
    </row>
    <row r="297" spans="2:29" x14ac:dyDescent="0.35">
      <c r="B297" s="116">
        <v>42446</v>
      </c>
      <c r="C297" s="186">
        <f t="shared" si="81"/>
        <v>4.0573407224999913</v>
      </c>
      <c r="D297" s="187">
        <f t="shared" si="81"/>
        <v>3.7352435025000075</v>
      </c>
      <c r="E297" s="113">
        <f t="shared" si="81"/>
        <v>3.3750060224999823</v>
      </c>
      <c r="F297" s="152">
        <f t="shared" si="89"/>
        <v>44344</v>
      </c>
      <c r="G297" s="246">
        <f t="shared" si="90"/>
        <v>43812</v>
      </c>
      <c r="H297" s="113">
        <f t="shared" si="91"/>
        <v>6.7713812030079925E-4</v>
      </c>
      <c r="I297" s="148">
        <f t="shared" si="82"/>
        <v>44272.25</v>
      </c>
      <c r="J297" s="550">
        <f t="shared" si="92"/>
        <v>532</v>
      </c>
      <c r="K297" s="187">
        <f t="shared" si="93"/>
        <v>71.75</v>
      </c>
      <c r="L297" s="187">
        <f t="shared" si="94"/>
        <v>460.25</v>
      </c>
      <c r="M297" s="549">
        <f t="shared" si="95"/>
        <v>3.6866588423684252</v>
      </c>
      <c r="N297" s="551"/>
      <c r="P297" s="187">
        <f t="shared" si="83"/>
        <v>2.6817422399999957</v>
      </c>
      <c r="Q297" s="187">
        <f t="shared" si="83"/>
        <v>2.441725822499996</v>
      </c>
      <c r="R297" s="113">
        <f t="shared" si="83"/>
        <v>2.3091790399999867</v>
      </c>
      <c r="S297" s="116">
        <f t="shared" si="96"/>
        <v>44331</v>
      </c>
      <c r="T297" s="148">
        <f t="shared" si="84"/>
        <v>43936</v>
      </c>
      <c r="U297" s="187">
        <f t="shared" si="85"/>
        <v>3.355614746835678E-4</v>
      </c>
      <c r="V297" s="549">
        <f t="shared" si="97"/>
        <v>395</v>
      </c>
      <c r="W297" s="113">
        <f t="shared" si="86"/>
        <v>58.75</v>
      </c>
      <c r="X297" s="113">
        <f t="shared" si="87"/>
        <v>336.25</v>
      </c>
      <c r="Y297" s="549">
        <f t="shared" si="99"/>
        <v>2.4220115858623363</v>
      </c>
      <c r="AA297" s="556">
        <f t="shared" si="88"/>
        <v>1.2646472565060889</v>
      </c>
      <c r="AB297" s="433"/>
      <c r="AC297" s="433"/>
    </row>
    <row r="298" spans="2:29" x14ac:dyDescent="0.35">
      <c r="B298" s="116">
        <v>42447</v>
      </c>
      <c r="C298" s="186">
        <f t="shared" si="81"/>
        <v>4.0379600099999857</v>
      </c>
      <c r="D298" s="187">
        <f t="shared" si="81"/>
        <v>3.705708959999976</v>
      </c>
      <c r="E298" s="113">
        <f t="shared" si="81"/>
        <v>3.3424730624999954</v>
      </c>
      <c r="F298" s="152">
        <f t="shared" si="89"/>
        <v>44344</v>
      </c>
      <c r="G298" s="246">
        <f t="shared" si="90"/>
        <v>43812</v>
      </c>
      <c r="H298" s="113">
        <f t="shared" si="91"/>
        <v>6.8277424342101602E-4</v>
      </c>
      <c r="I298" s="148">
        <f t="shared" si="82"/>
        <v>44273.25</v>
      </c>
      <c r="J298" s="550">
        <f t="shared" si="92"/>
        <v>532</v>
      </c>
      <c r="K298" s="187">
        <f t="shared" si="93"/>
        <v>70.75</v>
      </c>
      <c r="L298" s="187">
        <f t="shared" si="94"/>
        <v>461.25</v>
      </c>
      <c r="M298" s="549">
        <f t="shared" si="95"/>
        <v>3.6574026822779393</v>
      </c>
      <c r="N298" s="551"/>
      <c r="P298" s="187">
        <f t="shared" si="83"/>
        <v>2.6351348100000171</v>
      </c>
      <c r="Q298" s="187">
        <f t="shared" si="83"/>
        <v>2.4032683025000168</v>
      </c>
      <c r="R298" s="113">
        <f t="shared" si="83"/>
        <v>2.2808595599999704</v>
      </c>
      <c r="S298" s="116">
        <f t="shared" si="96"/>
        <v>44331</v>
      </c>
      <c r="T298" s="148">
        <f t="shared" si="84"/>
        <v>43936</v>
      </c>
      <c r="U298" s="187">
        <f t="shared" si="85"/>
        <v>3.0989555063302889E-4</v>
      </c>
      <c r="V298" s="549">
        <f t="shared" si="97"/>
        <v>395</v>
      </c>
      <c r="W298" s="113">
        <f t="shared" si="86"/>
        <v>57.75</v>
      </c>
      <c r="X298" s="113">
        <f t="shared" si="87"/>
        <v>337.25</v>
      </c>
      <c r="Y298" s="549">
        <f t="shared" si="99"/>
        <v>2.3853718344509596</v>
      </c>
      <c r="AA298" s="556">
        <f t="shared" si="88"/>
        <v>1.2720308478269797</v>
      </c>
      <c r="AB298" s="433"/>
      <c r="AC298" s="433"/>
    </row>
    <row r="299" spans="2:29" x14ac:dyDescent="0.35">
      <c r="B299" s="116">
        <v>42450</v>
      </c>
      <c r="C299" s="186">
        <f t="shared" si="81"/>
        <v>4.0542804900000062</v>
      </c>
      <c r="D299" s="187">
        <f t="shared" si="81"/>
        <v>3.7189480624999716</v>
      </c>
      <c r="E299" s="113">
        <f t="shared" si="81"/>
        <v>3.350605822500019</v>
      </c>
      <c r="F299" s="152">
        <f t="shared" si="89"/>
        <v>44344</v>
      </c>
      <c r="G299" s="246">
        <f t="shared" si="90"/>
        <v>43812</v>
      </c>
      <c r="H299" s="113">
        <f t="shared" si="91"/>
        <v>6.9237263157885813E-4</v>
      </c>
      <c r="I299" s="148">
        <f t="shared" si="82"/>
        <v>44276.25</v>
      </c>
      <c r="J299" s="550">
        <f t="shared" si="92"/>
        <v>532</v>
      </c>
      <c r="K299" s="187">
        <f t="shared" si="93"/>
        <v>67.75</v>
      </c>
      <c r="L299" s="187">
        <f t="shared" si="94"/>
        <v>464.25</v>
      </c>
      <c r="M299" s="549">
        <f t="shared" si="95"/>
        <v>3.6720398167105039</v>
      </c>
      <c r="N299" s="551"/>
      <c r="P299" s="187">
        <f t="shared" si="83"/>
        <v>2.6280433025000161</v>
      </c>
      <c r="Q299" s="187">
        <f t="shared" si="83"/>
        <v>2.3941610000000058</v>
      </c>
      <c r="R299" s="113">
        <f t="shared" si="83"/>
        <v>2.2737803024999836</v>
      </c>
      <c r="S299" s="116">
        <f t="shared" si="96"/>
        <v>44331</v>
      </c>
      <c r="T299" s="148">
        <f t="shared" si="84"/>
        <v>43936</v>
      </c>
      <c r="U299" s="187">
        <f t="shared" si="85"/>
        <v>3.0476125949372687E-4</v>
      </c>
      <c r="V299" s="549">
        <f t="shared" si="97"/>
        <v>395</v>
      </c>
      <c r="W299" s="113">
        <f t="shared" si="86"/>
        <v>54.75</v>
      </c>
      <c r="X299" s="113">
        <f t="shared" si="87"/>
        <v>340.25</v>
      </c>
      <c r="Y299" s="549">
        <f t="shared" si="99"/>
        <v>2.3774753210427244</v>
      </c>
      <c r="AA299" s="556">
        <f t="shared" si="88"/>
        <v>1.2945644956677795</v>
      </c>
      <c r="AB299" s="433"/>
      <c r="AC299" s="433"/>
    </row>
    <row r="300" spans="2:29" x14ac:dyDescent="0.35">
      <c r="B300" s="116">
        <v>42451</v>
      </c>
      <c r="C300" s="186">
        <f t="shared" si="81"/>
        <v>4.0859050624999949</v>
      </c>
      <c r="D300" s="187">
        <f t="shared" si="81"/>
        <v>3.7535774024999746</v>
      </c>
      <c r="E300" s="113">
        <f t="shared" si="81"/>
        <v>3.3851736225000151</v>
      </c>
      <c r="F300" s="152">
        <f t="shared" si="89"/>
        <v>44344</v>
      </c>
      <c r="G300" s="246">
        <f t="shared" si="90"/>
        <v>43812</v>
      </c>
      <c r="H300" s="113">
        <f t="shared" si="91"/>
        <v>6.9248830827060067E-4</v>
      </c>
      <c r="I300" s="148">
        <f t="shared" si="82"/>
        <v>44277.25</v>
      </c>
      <c r="J300" s="550">
        <f t="shared" si="92"/>
        <v>532</v>
      </c>
      <c r="K300" s="187">
        <f t="shared" si="93"/>
        <v>66.75</v>
      </c>
      <c r="L300" s="187">
        <f t="shared" si="94"/>
        <v>465.25</v>
      </c>
      <c r="M300" s="549">
        <f t="shared" si="95"/>
        <v>3.707353807922912</v>
      </c>
      <c r="N300" s="551"/>
      <c r="P300" s="187">
        <f t="shared" si="83"/>
        <v>2.6442528224999817</v>
      </c>
      <c r="Q300" s="187">
        <f t="shared" si="83"/>
        <v>2.4083280900000004</v>
      </c>
      <c r="R300" s="113">
        <f t="shared" si="83"/>
        <v>2.2899618224999863</v>
      </c>
      <c r="S300" s="116">
        <f t="shared" si="96"/>
        <v>44331</v>
      </c>
      <c r="T300" s="148">
        <f t="shared" si="84"/>
        <v>43936</v>
      </c>
      <c r="U300" s="187">
        <f t="shared" si="85"/>
        <v>2.9966143670889648E-4</v>
      </c>
      <c r="V300" s="549">
        <f t="shared" si="97"/>
        <v>395</v>
      </c>
      <c r="W300" s="113">
        <f t="shared" si="86"/>
        <v>53.75</v>
      </c>
      <c r="X300" s="113">
        <f t="shared" si="87"/>
        <v>341.25</v>
      </c>
      <c r="Y300" s="549">
        <f t="shared" si="99"/>
        <v>2.3922212877768971</v>
      </c>
      <c r="AA300" s="556">
        <f t="shared" si="88"/>
        <v>1.3151325201460149</v>
      </c>
      <c r="AB300" s="433"/>
      <c r="AC300" s="433"/>
    </row>
    <row r="301" spans="2:29" x14ac:dyDescent="0.35">
      <c r="B301" s="116">
        <v>42452</v>
      </c>
      <c r="C301" s="186">
        <f t="shared" si="81"/>
        <v>4.0532604225000046</v>
      </c>
      <c r="D301" s="187">
        <f t="shared" si="81"/>
        <v>3.7393175624999886</v>
      </c>
      <c r="E301" s="113">
        <f t="shared" si="81"/>
        <v>3.3516224400000239</v>
      </c>
      <c r="F301" s="152">
        <f t="shared" si="89"/>
        <v>44344</v>
      </c>
      <c r="G301" s="246">
        <f t="shared" si="90"/>
        <v>43812</v>
      </c>
      <c r="H301" s="113">
        <f t="shared" si="91"/>
        <v>7.2875023026309159E-4</v>
      </c>
      <c r="I301" s="148">
        <f t="shared" si="82"/>
        <v>44278.25</v>
      </c>
      <c r="J301" s="550">
        <f t="shared" si="92"/>
        <v>532</v>
      </c>
      <c r="K301" s="187">
        <f t="shared" si="93"/>
        <v>65.75</v>
      </c>
      <c r="L301" s="187">
        <f t="shared" si="94"/>
        <v>466.25</v>
      </c>
      <c r="M301" s="549">
        <f t="shared" si="95"/>
        <v>3.6914022348601905</v>
      </c>
      <c r="N301" s="551"/>
      <c r="P301" s="187">
        <f t="shared" si="83"/>
        <v>2.6969426025000187</v>
      </c>
      <c r="Q301" s="187">
        <f t="shared" si="83"/>
        <v>2.4427379600000076</v>
      </c>
      <c r="R301" s="113">
        <f t="shared" si="83"/>
        <v>2.3304212225000009</v>
      </c>
      <c r="S301" s="116">
        <f t="shared" si="96"/>
        <v>44331</v>
      </c>
      <c r="T301" s="148">
        <f t="shared" si="84"/>
        <v>43936</v>
      </c>
      <c r="U301" s="187">
        <f t="shared" si="85"/>
        <v>2.8434617088609292E-4</v>
      </c>
      <c r="V301" s="549">
        <f t="shared" si="97"/>
        <v>395</v>
      </c>
      <c r="W301" s="113">
        <f t="shared" si="86"/>
        <v>52.75</v>
      </c>
      <c r="X301" s="113">
        <f t="shared" si="87"/>
        <v>342.25</v>
      </c>
      <c r="Y301" s="549">
        <f t="shared" si="99"/>
        <v>2.4277386994857664</v>
      </c>
      <c r="AA301" s="556">
        <f t="shared" si="88"/>
        <v>1.2636635353744241</v>
      </c>
      <c r="AB301" s="433"/>
      <c r="AC301" s="433"/>
    </row>
    <row r="302" spans="2:29" x14ac:dyDescent="0.35">
      <c r="B302" s="116">
        <v>42453</v>
      </c>
      <c r="C302" s="186">
        <f t="shared" si="81"/>
        <v>4.0706022500000216</v>
      </c>
      <c r="D302" s="187">
        <f t="shared" si="81"/>
        <v>3.7607076899999869</v>
      </c>
      <c r="E302" s="113">
        <f t="shared" si="81"/>
        <v>3.3780562500000055</v>
      </c>
      <c r="F302" s="152">
        <f t="shared" si="89"/>
        <v>44344</v>
      </c>
      <c r="G302" s="246">
        <f t="shared" si="90"/>
        <v>43812</v>
      </c>
      <c r="H302" s="113">
        <f t="shared" si="91"/>
        <v>7.1926962406011546E-4</v>
      </c>
      <c r="I302" s="148">
        <f t="shared" si="82"/>
        <v>44279.25</v>
      </c>
      <c r="J302" s="550">
        <f t="shared" si="92"/>
        <v>532</v>
      </c>
      <c r="K302" s="187">
        <f t="shared" si="93"/>
        <v>64.75</v>
      </c>
      <c r="L302" s="187">
        <f t="shared" si="94"/>
        <v>467.25</v>
      </c>
      <c r="M302" s="549">
        <f t="shared" si="95"/>
        <v>3.7141349818420943</v>
      </c>
      <c r="N302" s="551"/>
      <c r="P302" s="187">
        <f t="shared" si="83"/>
        <v>2.6726225624999822</v>
      </c>
      <c r="Q302" s="187">
        <f t="shared" si="83"/>
        <v>2.4275564224999879</v>
      </c>
      <c r="R302" s="113">
        <f t="shared" si="83"/>
        <v>2.306144622500006</v>
      </c>
      <c r="S302" s="116">
        <f t="shared" si="96"/>
        <v>44331</v>
      </c>
      <c r="T302" s="148">
        <f t="shared" si="84"/>
        <v>43936</v>
      </c>
      <c r="U302" s="187">
        <f t="shared" si="85"/>
        <v>3.073716455695746E-4</v>
      </c>
      <c r="V302" s="549">
        <f t="shared" si="97"/>
        <v>395</v>
      </c>
      <c r="W302" s="113">
        <f t="shared" si="86"/>
        <v>51.75</v>
      </c>
      <c r="X302" s="113">
        <f t="shared" si="87"/>
        <v>343.25</v>
      </c>
      <c r="Y302" s="549">
        <f t="shared" si="99"/>
        <v>2.4116499398417623</v>
      </c>
      <c r="AA302" s="556">
        <f t="shared" si="88"/>
        <v>1.302485042000332</v>
      </c>
      <c r="AB302" s="433"/>
      <c r="AC302" s="433"/>
    </row>
    <row r="303" spans="2:29" x14ac:dyDescent="0.35">
      <c r="B303" s="116">
        <v>42454</v>
      </c>
      <c r="C303" s="186" t="str">
        <f t="shared" si="81"/>
        <v/>
      </c>
      <c r="D303" s="187" t="str">
        <f t="shared" si="81"/>
        <v/>
      </c>
      <c r="E303" s="113" t="str">
        <f t="shared" si="81"/>
        <v/>
      </c>
      <c r="F303" s="152">
        <f t="shared" si="89"/>
        <v>44344</v>
      </c>
      <c r="G303" s="246">
        <f t="shared" si="90"/>
        <v>43812</v>
      </c>
      <c r="H303" s="113" t="str">
        <f t="shared" si="91"/>
        <v/>
      </c>
      <c r="I303" s="148">
        <f t="shared" si="82"/>
        <v>44280.25</v>
      </c>
      <c r="J303" s="550">
        <f t="shared" si="92"/>
        <v>532</v>
      </c>
      <c r="K303" s="187">
        <f t="shared" si="93"/>
        <v>63.75</v>
      </c>
      <c r="L303" s="187">
        <f t="shared" si="94"/>
        <v>468.25</v>
      </c>
      <c r="M303" s="549" t="str">
        <f t="shared" si="95"/>
        <v/>
      </c>
      <c r="N303" s="551"/>
      <c r="P303" s="187">
        <f t="shared" si="83"/>
        <v>2.6513448899999847</v>
      </c>
      <c r="Q303" s="187">
        <f t="shared" si="83"/>
        <v>2.4022563600000213</v>
      </c>
      <c r="R303" s="113">
        <f t="shared" si="83"/>
        <v>2.2859163225000145</v>
      </c>
      <c r="S303" s="116">
        <f t="shared" si="96"/>
        <v>44331</v>
      </c>
      <c r="T303" s="148">
        <f t="shared" si="84"/>
        <v>43936</v>
      </c>
      <c r="U303" s="187">
        <f t="shared" si="85"/>
        <v>2.9453174050634624E-4</v>
      </c>
      <c r="V303" s="549">
        <f t="shared" si="97"/>
        <v>395</v>
      </c>
      <c r="W303" s="113">
        <f t="shared" si="86"/>
        <v>50.75</v>
      </c>
      <c r="X303" s="113">
        <f t="shared" si="87"/>
        <v>344.25</v>
      </c>
      <c r="Y303" s="549">
        <f t="shared" si="99"/>
        <v>2.387308874169324</v>
      </c>
      <c r="AA303" s="556" t="str">
        <f t="shared" si="88"/>
        <v/>
      </c>
      <c r="AB303" s="433"/>
      <c r="AC303" s="433"/>
    </row>
    <row r="304" spans="2:29" x14ac:dyDescent="0.35">
      <c r="B304" s="116">
        <v>42457</v>
      </c>
      <c r="C304" s="186" t="str">
        <f t="shared" si="81"/>
        <v/>
      </c>
      <c r="D304" s="187" t="str">
        <f t="shared" si="81"/>
        <v/>
      </c>
      <c r="E304" s="113" t="str">
        <f t="shared" si="81"/>
        <v/>
      </c>
      <c r="F304" s="152">
        <f t="shared" si="89"/>
        <v>44344</v>
      </c>
      <c r="G304" s="246">
        <f t="shared" si="90"/>
        <v>43812</v>
      </c>
      <c r="H304" s="113" t="str">
        <f t="shared" si="91"/>
        <v/>
      </c>
      <c r="I304" s="148">
        <f t="shared" si="82"/>
        <v>44283.25</v>
      </c>
      <c r="J304" s="550">
        <f t="shared" si="92"/>
        <v>532</v>
      </c>
      <c r="K304" s="187">
        <f t="shared" si="93"/>
        <v>60.75</v>
      </c>
      <c r="L304" s="187">
        <f t="shared" si="94"/>
        <v>471.25</v>
      </c>
      <c r="M304" s="549" t="str">
        <f t="shared" si="95"/>
        <v/>
      </c>
      <c r="N304" s="551"/>
      <c r="P304" s="187">
        <f t="shared" si="83"/>
        <v>2.6604636224999867</v>
      </c>
      <c r="Q304" s="187">
        <f t="shared" si="83"/>
        <v>2.415412002500017</v>
      </c>
      <c r="R304" s="113">
        <f t="shared" si="83"/>
        <v>2.3000759225000111</v>
      </c>
      <c r="S304" s="116">
        <f t="shared" si="96"/>
        <v>44331</v>
      </c>
      <c r="T304" s="148">
        <f t="shared" si="84"/>
        <v>43936</v>
      </c>
      <c r="U304" s="187">
        <f t="shared" si="85"/>
        <v>2.9199007594938188E-4</v>
      </c>
      <c r="V304" s="549">
        <f t="shared" si="97"/>
        <v>395</v>
      </c>
      <c r="W304" s="113">
        <f t="shared" si="86"/>
        <v>47.75</v>
      </c>
      <c r="X304" s="113">
        <f t="shared" si="87"/>
        <v>347.25</v>
      </c>
      <c r="Y304" s="549">
        <f t="shared" si="99"/>
        <v>2.4014694763734341</v>
      </c>
      <c r="AA304" s="556" t="str">
        <f t="shared" si="88"/>
        <v/>
      </c>
      <c r="AB304" s="433"/>
      <c r="AC304" s="433"/>
    </row>
    <row r="305" spans="2:29" x14ac:dyDescent="0.35">
      <c r="B305" s="116">
        <v>42458</v>
      </c>
      <c r="C305" s="186">
        <f t="shared" ref="C305:E324" si="100">IF(C35="","",((1+C35/200)^2-1)*100)</f>
        <v>4.0430600224999891</v>
      </c>
      <c r="D305" s="187">
        <f t="shared" si="100"/>
        <v>3.738299040000026</v>
      </c>
      <c r="E305" s="113">
        <f t="shared" si="100"/>
        <v>3.3628055624999931</v>
      </c>
      <c r="F305" s="152">
        <f t="shared" si="89"/>
        <v>44344</v>
      </c>
      <c r="G305" s="246">
        <f t="shared" si="90"/>
        <v>43812</v>
      </c>
      <c r="H305" s="113">
        <f t="shared" si="91"/>
        <v>7.0581480733088891E-4</v>
      </c>
      <c r="I305" s="148">
        <f t="shared" si="82"/>
        <v>44284.25</v>
      </c>
      <c r="J305" s="550">
        <f t="shared" si="92"/>
        <v>532</v>
      </c>
      <c r="K305" s="187">
        <f t="shared" si="93"/>
        <v>59.75</v>
      </c>
      <c r="L305" s="187">
        <f t="shared" si="94"/>
        <v>472.25</v>
      </c>
      <c r="M305" s="549">
        <f t="shared" si="95"/>
        <v>3.6961266052620054</v>
      </c>
      <c r="N305" s="551"/>
      <c r="P305" s="187">
        <f t="shared" ref="P305:R324" si="101">IF(P35="","",((1+P35/200)^2-1)*100)</f>
        <v>2.6716092899999877</v>
      </c>
      <c r="Q305" s="187">
        <f t="shared" si="101"/>
        <v>2.4265443599999825</v>
      </c>
      <c r="R305" s="113">
        <f t="shared" si="101"/>
        <v>2.304121702500006</v>
      </c>
      <c r="S305" s="116">
        <f t="shared" si="96"/>
        <v>44331</v>
      </c>
      <c r="T305" s="148">
        <f t="shared" si="84"/>
        <v>43936</v>
      </c>
      <c r="U305" s="187">
        <f t="shared" si="85"/>
        <v>3.0993077848095313E-4</v>
      </c>
      <c r="V305" s="549">
        <f t="shared" si="97"/>
        <v>395</v>
      </c>
      <c r="W305" s="113">
        <f t="shared" si="86"/>
        <v>46.75</v>
      </c>
      <c r="X305" s="113">
        <f t="shared" si="87"/>
        <v>348.25</v>
      </c>
      <c r="Y305" s="549">
        <f t="shared" si="99"/>
        <v>2.4120550961059979</v>
      </c>
      <c r="AA305" s="556">
        <f t="shared" si="88"/>
        <v>1.2840715091560075</v>
      </c>
      <c r="AB305" s="433"/>
      <c r="AC305" s="433"/>
    </row>
    <row r="306" spans="2:29" x14ac:dyDescent="0.35">
      <c r="B306" s="116">
        <v>42459</v>
      </c>
      <c r="C306" s="186">
        <f t="shared" si="100"/>
        <v>4.0063427225000003</v>
      </c>
      <c r="D306" s="187">
        <f t="shared" si="100"/>
        <v>3.705708959999976</v>
      </c>
      <c r="E306" s="113">
        <f t="shared" si="100"/>
        <v>3.3475559999999849</v>
      </c>
      <c r="F306" s="152">
        <f t="shared" si="89"/>
        <v>44344</v>
      </c>
      <c r="G306" s="246">
        <f t="shared" si="90"/>
        <v>43812</v>
      </c>
      <c r="H306" s="113">
        <f t="shared" si="91"/>
        <v>6.7321984962404339E-4</v>
      </c>
      <c r="I306" s="148">
        <f t="shared" si="82"/>
        <v>44285.25</v>
      </c>
      <c r="J306" s="550">
        <f t="shared" si="92"/>
        <v>532</v>
      </c>
      <c r="K306" s="187">
        <f t="shared" si="93"/>
        <v>58.75</v>
      </c>
      <c r="L306" s="187">
        <f t="shared" si="94"/>
        <v>473.25</v>
      </c>
      <c r="M306" s="549">
        <f t="shared" si="95"/>
        <v>3.6661572938345635</v>
      </c>
      <c r="N306" s="551"/>
      <c r="P306" s="187">
        <f t="shared" si="101"/>
        <v>2.6057573024999892</v>
      </c>
      <c r="Q306" s="187">
        <f t="shared" si="101"/>
        <v>2.3597592900000075</v>
      </c>
      <c r="R306" s="113">
        <f t="shared" si="101"/>
        <v>2.2424322500000038</v>
      </c>
      <c r="S306" s="116">
        <f t="shared" si="96"/>
        <v>44331</v>
      </c>
      <c r="T306" s="148">
        <f t="shared" si="84"/>
        <v>43936</v>
      </c>
      <c r="U306" s="187">
        <f t="shared" si="85"/>
        <v>2.9703048101266762E-4</v>
      </c>
      <c r="V306" s="549">
        <f t="shared" si="97"/>
        <v>395</v>
      </c>
      <c r="W306" s="113">
        <f t="shared" si="86"/>
        <v>45.75</v>
      </c>
      <c r="X306" s="113">
        <f t="shared" si="87"/>
        <v>349.25</v>
      </c>
      <c r="Y306" s="549">
        <f t="shared" si="99"/>
        <v>2.3461701454936779</v>
      </c>
      <c r="AA306" s="556">
        <f t="shared" si="88"/>
        <v>1.3199871483408856</v>
      </c>
      <c r="AB306" s="433"/>
      <c r="AC306" s="433"/>
    </row>
    <row r="307" spans="2:29" x14ac:dyDescent="0.35">
      <c r="B307" s="116">
        <v>42460</v>
      </c>
      <c r="C307" s="186">
        <f t="shared" si="100"/>
        <v>3.9604552099999912</v>
      </c>
      <c r="D307" s="187">
        <f t="shared" si="100"/>
        <v>3.6598878224999964</v>
      </c>
      <c r="E307" s="113">
        <f t="shared" si="100"/>
        <v>3.3007976900000013</v>
      </c>
      <c r="F307" s="152">
        <f t="shared" si="89"/>
        <v>44344</v>
      </c>
      <c r="G307" s="246">
        <f t="shared" si="90"/>
        <v>43812</v>
      </c>
      <c r="H307" s="113">
        <f t="shared" si="91"/>
        <v>6.7498145206765995E-4</v>
      </c>
      <c r="I307" s="148">
        <f t="shared" si="82"/>
        <v>44286.25</v>
      </c>
      <c r="J307" s="550">
        <f t="shared" si="92"/>
        <v>532</v>
      </c>
      <c r="K307" s="187">
        <f t="shared" si="93"/>
        <v>57.75</v>
      </c>
      <c r="L307" s="187">
        <f t="shared" si="94"/>
        <v>474.25</v>
      </c>
      <c r="M307" s="549">
        <f t="shared" si="95"/>
        <v>3.6209076436430889</v>
      </c>
      <c r="N307" s="551"/>
      <c r="P307" s="187">
        <f t="shared" si="101"/>
        <v>2.5571417024999876</v>
      </c>
      <c r="Q307" s="187">
        <f t="shared" si="101"/>
        <v>2.3112020099999908</v>
      </c>
      <c r="R307" s="113">
        <f t="shared" si="101"/>
        <v>2.1989574224999808</v>
      </c>
      <c r="S307" s="116">
        <f t="shared" si="96"/>
        <v>44331</v>
      </c>
      <c r="T307" s="148">
        <f t="shared" si="84"/>
        <v>43936</v>
      </c>
      <c r="U307" s="187">
        <f t="shared" si="85"/>
        <v>2.8416351265825313E-4</v>
      </c>
      <c r="V307" s="549">
        <f t="shared" si="97"/>
        <v>395</v>
      </c>
      <c r="W307" s="113">
        <f t="shared" si="86"/>
        <v>44.75</v>
      </c>
      <c r="X307" s="113">
        <f t="shared" si="87"/>
        <v>350.25</v>
      </c>
      <c r="Y307" s="549">
        <f t="shared" si="99"/>
        <v>2.298485692808534</v>
      </c>
      <c r="AA307" s="556">
        <f t="shared" si="88"/>
        <v>1.3224219508345549</v>
      </c>
      <c r="AB307" s="433"/>
      <c r="AC307" s="433"/>
    </row>
    <row r="308" spans="2:29" x14ac:dyDescent="0.35">
      <c r="B308" s="116">
        <v>42461</v>
      </c>
      <c r="C308" s="186">
        <f t="shared" si="100"/>
        <v>3.9869667600000103</v>
      </c>
      <c r="D308" s="187">
        <f t="shared" si="100"/>
        <v>3.6761786225000259</v>
      </c>
      <c r="E308" s="113">
        <f t="shared" si="100"/>
        <v>3.3201096225000004</v>
      </c>
      <c r="F308" s="152">
        <f t="shared" si="89"/>
        <v>44344</v>
      </c>
      <c r="G308" s="246">
        <f t="shared" si="90"/>
        <v>43812</v>
      </c>
      <c r="H308" s="113">
        <f t="shared" si="91"/>
        <v>6.6930263157899536E-4</v>
      </c>
      <c r="I308" s="148">
        <f t="shared" si="82"/>
        <v>44287.25</v>
      </c>
      <c r="J308" s="550">
        <f t="shared" si="92"/>
        <v>532</v>
      </c>
      <c r="K308" s="187">
        <f t="shared" si="93"/>
        <v>56.75</v>
      </c>
      <c r="L308" s="187">
        <f t="shared" si="94"/>
        <v>475.25</v>
      </c>
      <c r="M308" s="549">
        <f t="shared" si="95"/>
        <v>3.6381956981579178</v>
      </c>
      <c r="N308" s="551"/>
      <c r="P308" s="187">
        <f t="shared" si="101"/>
        <v>2.5551163024999823</v>
      </c>
      <c r="Q308" s="187">
        <f t="shared" si="101"/>
        <v>2.3213171600000138</v>
      </c>
      <c r="R308" s="113">
        <f t="shared" si="101"/>
        <v>2.199968359999982</v>
      </c>
      <c r="S308" s="116">
        <f t="shared" si="96"/>
        <v>44331</v>
      </c>
      <c r="T308" s="148">
        <f t="shared" si="84"/>
        <v>43936</v>
      </c>
      <c r="U308" s="187">
        <f t="shared" si="85"/>
        <v>3.0721215189881467E-4</v>
      </c>
      <c r="V308" s="549">
        <f t="shared" si="97"/>
        <v>395</v>
      </c>
      <c r="W308" s="113">
        <f t="shared" si="86"/>
        <v>43.75</v>
      </c>
      <c r="X308" s="113">
        <f t="shared" si="87"/>
        <v>351.25</v>
      </c>
      <c r="Y308" s="549">
        <f t="shared" si="99"/>
        <v>2.3078766283544407</v>
      </c>
      <c r="AA308" s="556">
        <f t="shared" si="88"/>
        <v>1.330319069803477</v>
      </c>
      <c r="AB308" s="433"/>
      <c r="AC308" s="433"/>
    </row>
    <row r="309" spans="2:29" x14ac:dyDescent="0.35">
      <c r="B309" s="116">
        <v>42464</v>
      </c>
      <c r="C309" s="186">
        <f t="shared" si="100"/>
        <v>3.9166166025000004</v>
      </c>
      <c r="D309" s="187">
        <f t="shared" si="100"/>
        <v>3.5540288224999772</v>
      </c>
      <c r="E309" s="113">
        <f t="shared" si="100"/>
        <v>3.2601468900000041</v>
      </c>
      <c r="F309" s="152">
        <f t="shared" si="89"/>
        <v>44344</v>
      </c>
      <c r="G309" s="246">
        <f t="shared" si="90"/>
        <v>43812</v>
      </c>
      <c r="H309" s="113">
        <f t="shared" si="91"/>
        <v>5.5240964755634038E-4</v>
      </c>
      <c r="I309" s="148">
        <f t="shared" si="82"/>
        <v>44290.25</v>
      </c>
      <c r="J309" s="550">
        <f t="shared" si="92"/>
        <v>532</v>
      </c>
      <c r="K309" s="187">
        <f t="shared" si="93"/>
        <v>53.75</v>
      </c>
      <c r="L309" s="187">
        <f t="shared" si="94"/>
        <v>478.25</v>
      </c>
      <c r="M309" s="549">
        <f t="shared" si="95"/>
        <v>3.5243368039438239</v>
      </c>
      <c r="N309" s="551"/>
      <c r="P309" s="187">
        <f t="shared" si="101"/>
        <v>2.4801905624999732</v>
      </c>
      <c r="Q309" s="187">
        <f t="shared" si="101"/>
        <v>2.2677125624999794</v>
      </c>
      <c r="R309" s="113">
        <f t="shared" si="101"/>
        <v>2.1655992899999976</v>
      </c>
      <c r="S309" s="116">
        <f t="shared" si="96"/>
        <v>44331</v>
      </c>
      <c r="T309" s="148">
        <f t="shared" si="84"/>
        <v>43936</v>
      </c>
      <c r="U309" s="187">
        <f t="shared" si="85"/>
        <v>2.5851461392400457E-4</v>
      </c>
      <c r="V309" s="549">
        <f t="shared" si="97"/>
        <v>395</v>
      </c>
      <c r="W309" s="113">
        <f t="shared" si="86"/>
        <v>40.75</v>
      </c>
      <c r="X309" s="113">
        <f t="shared" si="87"/>
        <v>354.25</v>
      </c>
      <c r="Y309" s="549">
        <f t="shared" si="99"/>
        <v>2.2571780919825764</v>
      </c>
      <c r="AA309" s="556">
        <f t="shared" si="88"/>
        <v>1.2671587119612475</v>
      </c>
      <c r="AB309" s="433"/>
      <c r="AC309" s="433"/>
    </row>
    <row r="310" spans="2:29" x14ac:dyDescent="0.35">
      <c r="B310" s="116">
        <v>42465</v>
      </c>
      <c r="C310" s="186">
        <f t="shared" si="100"/>
        <v>3.9155972100000103</v>
      </c>
      <c r="D310" s="187">
        <f t="shared" si="100"/>
        <v>3.5448704900000072</v>
      </c>
      <c r="E310" s="113">
        <f t="shared" si="100"/>
        <v>3.2591307224999921</v>
      </c>
      <c r="F310" s="152">
        <f t="shared" si="89"/>
        <v>44344</v>
      </c>
      <c r="G310" s="246">
        <f t="shared" si="90"/>
        <v>43812</v>
      </c>
      <c r="H310" s="113">
        <f t="shared" si="91"/>
        <v>5.3710482612784782E-4</v>
      </c>
      <c r="I310" s="148">
        <f t="shared" si="82"/>
        <v>44291.25</v>
      </c>
      <c r="J310" s="550">
        <f t="shared" si="92"/>
        <v>532</v>
      </c>
      <c r="K310" s="187">
        <f t="shared" si="93"/>
        <v>52.75</v>
      </c>
      <c r="L310" s="187">
        <f t="shared" si="94"/>
        <v>479.25</v>
      </c>
      <c r="M310" s="549">
        <f t="shared" si="95"/>
        <v>3.5165382104217633</v>
      </c>
      <c r="N310" s="551"/>
      <c r="P310" s="187">
        <f t="shared" si="101"/>
        <v>2.4720921225000136</v>
      </c>
      <c r="Q310" s="187">
        <f t="shared" si="101"/>
        <v>2.2555776224999935</v>
      </c>
      <c r="R310" s="113">
        <f t="shared" si="101"/>
        <v>2.1625670025000154</v>
      </c>
      <c r="S310" s="116">
        <f t="shared" si="96"/>
        <v>44331</v>
      </c>
      <c r="T310" s="148">
        <f t="shared" si="84"/>
        <v>43936</v>
      </c>
      <c r="U310" s="187">
        <f t="shared" si="85"/>
        <v>2.3546992405057738E-4</v>
      </c>
      <c r="V310" s="549">
        <f t="shared" si="97"/>
        <v>395</v>
      </c>
      <c r="W310" s="113">
        <f t="shared" si="86"/>
        <v>39.75</v>
      </c>
      <c r="X310" s="113">
        <f t="shared" si="87"/>
        <v>355.25</v>
      </c>
      <c r="Y310" s="549">
        <f t="shared" si="99"/>
        <v>2.2462176930189832</v>
      </c>
      <c r="AA310" s="556">
        <f t="shared" si="88"/>
        <v>1.2703205174027801</v>
      </c>
      <c r="AB310" s="433"/>
      <c r="AC310" s="433"/>
    </row>
    <row r="311" spans="2:29" x14ac:dyDescent="0.35">
      <c r="B311" s="116">
        <v>42466</v>
      </c>
      <c r="C311" s="186">
        <f t="shared" si="100"/>
        <v>3.8982683024999742</v>
      </c>
      <c r="D311" s="187">
        <f t="shared" si="100"/>
        <v>3.5245200900000162</v>
      </c>
      <c r="E311" s="113">
        <f t="shared" si="100"/>
        <v>3.2459210000000072</v>
      </c>
      <c r="F311" s="152">
        <f t="shared" si="89"/>
        <v>44344</v>
      </c>
      <c r="G311" s="246">
        <f t="shared" si="90"/>
        <v>43812</v>
      </c>
      <c r="H311" s="113">
        <f t="shared" si="91"/>
        <v>5.2368250000001701E-4</v>
      </c>
      <c r="I311" s="148">
        <f t="shared" si="82"/>
        <v>44292.25</v>
      </c>
      <c r="J311" s="550">
        <f t="shared" si="92"/>
        <v>532</v>
      </c>
      <c r="K311" s="187">
        <f t="shared" si="93"/>
        <v>51.75</v>
      </c>
      <c r="L311" s="187">
        <f t="shared" si="94"/>
        <v>480.25</v>
      </c>
      <c r="M311" s="549">
        <f t="shared" si="95"/>
        <v>3.4974195206250154</v>
      </c>
      <c r="N311" s="551"/>
      <c r="P311" s="187">
        <f t="shared" si="101"/>
        <v>2.463994002500014</v>
      </c>
      <c r="Q311" s="187">
        <f t="shared" si="101"/>
        <v>2.2545664099999918</v>
      </c>
      <c r="R311" s="113">
        <f t="shared" si="101"/>
        <v>2.1655992899999976</v>
      </c>
      <c r="S311" s="116">
        <f t="shared" si="96"/>
        <v>44331</v>
      </c>
      <c r="T311" s="148">
        <f t="shared" si="84"/>
        <v>43936</v>
      </c>
      <c r="U311" s="187">
        <f t="shared" si="85"/>
        <v>2.2523321518985869E-4</v>
      </c>
      <c r="V311" s="549">
        <f t="shared" si="97"/>
        <v>395</v>
      </c>
      <c r="W311" s="113">
        <f t="shared" si="86"/>
        <v>38.75</v>
      </c>
      <c r="X311" s="113">
        <f t="shared" si="87"/>
        <v>356.25</v>
      </c>
      <c r="Y311" s="549">
        <f t="shared" si="99"/>
        <v>2.2458386229113847</v>
      </c>
      <c r="AA311" s="556">
        <f t="shared" si="88"/>
        <v>1.2515808977136307</v>
      </c>
      <c r="AB311" s="433"/>
      <c r="AC311" s="433"/>
    </row>
    <row r="312" spans="2:29" x14ac:dyDescent="0.35">
      <c r="B312" s="116">
        <v>42467</v>
      </c>
      <c r="C312" s="186">
        <f t="shared" si="100"/>
        <v>3.9115196900000315</v>
      </c>
      <c r="D312" s="187">
        <f t="shared" si="100"/>
        <v>3.5570816899999969</v>
      </c>
      <c r="E312" s="113">
        <f t="shared" si="100"/>
        <v>3.2570984024999916</v>
      </c>
      <c r="F312" s="152">
        <f t="shared" si="89"/>
        <v>44344</v>
      </c>
      <c r="G312" s="246">
        <f t="shared" si="90"/>
        <v>43812</v>
      </c>
      <c r="H312" s="113">
        <f t="shared" si="91"/>
        <v>5.6387835996241586E-4</v>
      </c>
      <c r="I312" s="148">
        <f t="shared" si="82"/>
        <v>44293.25</v>
      </c>
      <c r="J312" s="550">
        <f t="shared" si="92"/>
        <v>532</v>
      </c>
      <c r="K312" s="187">
        <f t="shared" si="93"/>
        <v>50.75</v>
      </c>
      <c r="L312" s="187">
        <f t="shared" si="94"/>
        <v>481.25</v>
      </c>
      <c r="M312" s="549">
        <f t="shared" si="95"/>
        <v>3.5284648632319042</v>
      </c>
      <c r="N312" s="551"/>
      <c r="P312" s="187">
        <f t="shared" si="101"/>
        <v>2.4700675625000112</v>
      </c>
      <c r="Q312" s="187">
        <f t="shared" si="101"/>
        <v>2.2626562499999947</v>
      </c>
      <c r="R312" s="113">
        <f t="shared" si="101"/>
        <v>2.1726748024999853</v>
      </c>
      <c r="S312" s="116">
        <f t="shared" si="96"/>
        <v>44331</v>
      </c>
      <c r="T312" s="148">
        <f t="shared" si="84"/>
        <v>43936</v>
      </c>
      <c r="U312" s="187">
        <f t="shared" si="85"/>
        <v>2.2780113291141611E-4</v>
      </c>
      <c r="V312" s="549">
        <f t="shared" si="97"/>
        <v>395</v>
      </c>
      <c r="W312" s="113">
        <f t="shared" si="86"/>
        <v>37.75</v>
      </c>
      <c r="X312" s="113">
        <f t="shared" si="87"/>
        <v>357.25</v>
      </c>
      <c r="Y312" s="549">
        <f t="shared" si="99"/>
        <v>2.2540567572325889</v>
      </c>
      <c r="AA312" s="556">
        <f t="shared" si="88"/>
        <v>1.2744081059993153</v>
      </c>
      <c r="AB312" s="433"/>
      <c r="AC312" s="433"/>
    </row>
    <row r="313" spans="2:29" x14ac:dyDescent="0.35">
      <c r="B313" s="116">
        <v>42468</v>
      </c>
      <c r="C313" s="186">
        <f t="shared" si="100"/>
        <v>3.9013262399999915</v>
      </c>
      <c r="D313" s="187">
        <f t="shared" si="100"/>
        <v>3.5611522499999992</v>
      </c>
      <c r="E313" s="113">
        <f t="shared" si="100"/>
        <v>3.2499854399999917</v>
      </c>
      <c r="F313" s="152">
        <f t="shared" si="89"/>
        <v>44344</v>
      </c>
      <c r="G313" s="246">
        <f t="shared" si="90"/>
        <v>43812</v>
      </c>
      <c r="H313" s="113">
        <f t="shared" si="91"/>
        <v>5.8490001879700666E-4</v>
      </c>
      <c r="I313" s="148">
        <f t="shared" si="82"/>
        <v>44294.25</v>
      </c>
      <c r="J313" s="550">
        <f t="shared" si="92"/>
        <v>532</v>
      </c>
      <c r="K313" s="187">
        <f t="shared" si="93"/>
        <v>49.75</v>
      </c>
      <c r="L313" s="187">
        <f t="shared" si="94"/>
        <v>482.25</v>
      </c>
      <c r="M313" s="549">
        <f t="shared" si="95"/>
        <v>3.5320534740648482</v>
      </c>
      <c r="N313" s="551"/>
      <c r="P313" s="187">
        <f t="shared" si="101"/>
        <v>2.4356531025000017</v>
      </c>
      <c r="Q313" s="187">
        <f t="shared" si="101"/>
        <v>2.2333321024999853</v>
      </c>
      <c r="R313" s="113">
        <f t="shared" si="101"/>
        <v>2.1463955625000031</v>
      </c>
      <c r="S313" s="116">
        <f t="shared" si="96"/>
        <v>44331</v>
      </c>
      <c r="T313" s="148">
        <f t="shared" si="84"/>
        <v>43936</v>
      </c>
      <c r="U313" s="187">
        <f t="shared" si="85"/>
        <v>2.2009250632906883E-4</v>
      </c>
      <c r="V313" s="549">
        <f t="shared" si="97"/>
        <v>395</v>
      </c>
      <c r="W313" s="113">
        <f t="shared" si="86"/>
        <v>36.75</v>
      </c>
      <c r="X313" s="113">
        <f t="shared" si="87"/>
        <v>358.25</v>
      </c>
      <c r="Y313" s="549">
        <f t="shared" si="99"/>
        <v>2.2252437028923922</v>
      </c>
      <c r="AA313" s="556">
        <f t="shared" si="88"/>
        <v>1.306809771172456</v>
      </c>
      <c r="AB313" s="433"/>
      <c r="AC313" s="433"/>
    </row>
    <row r="314" spans="2:29" x14ac:dyDescent="0.35">
      <c r="B314" s="116">
        <v>42471</v>
      </c>
      <c r="C314" s="186">
        <f t="shared" si="100"/>
        <v>3.9013262399999915</v>
      </c>
      <c r="D314" s="187">
        <f t="shared" si="100"/>
        <v>3.5469056399999754</v>
      </c>
      <c r="E314" s="113">
        <f t="shared" si="100"/>
        <v>3.2510015624999777</v>
      </c>
      <c r="F314" s="152">
        <f t="shared" si="89"/>
        <v>44344</v>
      </c>
      <c r="G314" s="246">
        <f t="shared" si="90"/>
        <v>43812</v>
      </c>
      <c r="H314" s="113">
        <f t="shared" si="91"/>
        <v>5.5621067199247687E-4</v>
      </c>
      <c r="I314" s="148">
        <f t="shared" si="82"/>
        <v>44297.25</v>
      </c>
      <c r="J314" s="550">
        <f t="shared" si="92"/>
        <v>532</v>
      </c>
      <c r="K314" s="187">
        <f t="shared" si="93"/>
        <v>46.75</v>
      </c>
      <c r="L314" s="187">
        <f t="shared" si="94"/>
        <v>485.25</v>
      </c>
      <c r="M314" s="549">
        <f t="shared" si="95"/>
        <v>3.5209027910843274</v>
      </c>
      <c r="N314" s="551"/>
      <c r="P314" s="187">
        <f t="shared" si="101"/>
        <v>2.4376773225000203</v>
      </c>
      <c r="Q314" s="187">
        <f t="shared" si="101"/>
        <v>2.2424322500000038</v>
      </c>
      <c r="R314" s="113">
        <f t="shared" si="101"/>
        <v>2.1595347599999926</v>
      </c>
      <c r="S314" s="116">
        <f t="shared" si="96"/>
        <v>44331</v>
      </c>
      <c r="T314" s="148">
        <f t="shared" si="84"/>
        <v>43936</v>
      </c>
      <c r="U314" s="187">
        <f t="shared" si="85"/>
        <v>2.0986706329116766E-4</v>
      </c>
      <c r="V314" s="549">
        <f t="shared" si="97"/>
        <v>395</v>
      </c>
      <c r="W314" s="113">
        <f t="shared" si="86"/>
        <v>33.75</v>
      </c>
      <c r="X314" s="113">
        <f t="shared" si="87"/>
        <v>361.25</v>
      </c>
      <c r="Y314" s="549">
        <f t="shared" si="99"/>
        <v>2.2353492366139269</v>
      </c>
      <c r="AA314" s="556">
        <f t="shared" si="88"/>
        <v>1.2855535544704004</v>
      </c>
      <c r="AB314" s="433"/>
      <c r="AC314" s="433"/>
    </row>
    <row r="315" spans="2:29" x14ac:dyDescent="0.35">
      <c r="B315" s="116">
        <v>42472</v>
      </c>
      <c r="C315" s="186">
        <f t="shared" si="100"/>
        <v>3.9247719225000255</v>
      </c>
      <c r="D315" s="187">
        <f t="shared" si="100"/>
        <v>3.5825240024999871</v>
      </c>
      <c r="E315" s="113">
        <f t="shared" si="100"/>
        <v>3.2814875625000184</v>
      </c>
      <c r="F315" s="152">
        <f t="shared" si="89"/>
        <v>44344</v>
      </c>
      <c r="G315" s="246">
        <f t="shared" si="90"/>
        <v>43812</v>
      </c>
      <c r="H315" s="113">
        <f t="shared" si="91"/>
        <v>5.6585796992475327E-4</v>
      </c>
      <c r="I315" s="148">
        <f t="shared" si="82"/>
        <v>44298.25</v>
      </c>
      <c r="J315" s="550">
        <f t="shared" si="92"/>
        <v>532</v>
      </c>
      <c r="K315" s="187">
        <f t="shared" si="93"/>
        <v>45.75</v>
      </c>
      <c r="L315" s="187">
        <f t="shared" si="94"/>
        <v>486.25</v>
      </c>
      <c r="M315" s="549">
        <f t="shared" si="95"/>
        <v>3.5566360003759296</v>
      </c>
      <c r="N315" s="551"/>
      <c r="P315" s="187">
        <f t="shared" si="101"/>
        <v>2.4609572899999987</v>
      </c>
      <c r="Q315" s="187">
        <f t="shared" si="101"/>
        <v>2.2667012899999728</v>
      </c>
      <c r="R315" s="113">
        <f t="shared" si="101"/>
        <v>2.1858156899999814</v>
      </c>
      <c r="S315" s="116">
        <f t="shared" si="96"/>
        <v>44331</v>
      </c>
      <c r="T315" s="148">
        <f t="shared" si="84"/>
        <v>43936</v>
      </c>
      <c r="U315" s="187">
        <f t="shared" si="85"/>
        <v>2.0477367088605404E-4</v>
      </c>
      <c r="V315" s="549">
        <f t="shared" si="97"/>
        <v>395</v>
      </c>
      <c r="W315" s="113">
        <f t="shared" si="86"/>
        <v>32.75</v>
      </c>
      <c r="X315" s="113">
        <f t="shared" si="87"/>
        <v>362.25</v>
      </c>
      <c r="Y315" s="549">
        <f t="shared" si="99"/>
        <v>2.2599949522784546</v>
      </c>
      <c r="AA315" s="556">
        <f t="shared" si="88"/>
        <v>1.296641048097475</v>
      </c>
      <c r="AB315" s="433"/>
      <c r="AC315" s="433"/>
    </row>
    <row r="316" spans="2:29" x14ac:dyDescent="0.35">
      <c r="B316" s="116">
        <v>42473</v>
      </c>
      <c r="C316" s="186">
        <f t="shared" si="100"/>
        <v>3.972690890000008</v>
      </c>
      <c r="D316" s="187">
        <f t="shared" si="100"/>
        <v>3.6303640099999868</v>
      </c>
      <c r="E316" s="113">
        <f t="shared" si="100"/>
        <v>3.3251920099999888</v>
      </c>
      <c r="F316" s="152">
        <f t="shared" si="89"/>
        <v>44344</v>
      </c>
      <c r="G316" s="246">
        <f t="shared" si="90"/>
        <v>43812</v>
      </c>
      <c r="H316" s="113">
        <f t="shared" si="91"/>
        <v>5.7363157894736467E-4</v>
      </c>
      <c r="I316" s="148">
        <f t="shared" si="82"/>
        <v>44299.25</v>
      </c>
      <c r="J316" s="550">
        <f t="shared" si="92"/>
        <v>532</v>
      </c>
      <c r="K316" s="187">
        <f t="shared" si="93"/>
        <v>44.75</v>
      </c>
      <c r="L316" s="187">
        <f t="shared" si="94"/>
        <v>487.25</v>
      </c>
      <c r="M316" s="549">
        <f t="shared" si="95"/>
        <v>3.6046939968420921</v>
      </c>
      <c r="N316" s="551"/>
      <c r="P316" s="187">
        <f t="shared" si="101"/>
        <v>2.5186625225000148</v>
      </c>
      <c r="Q316" s="187">
        <f t="shared" si="101"/>
        <v>2.3142365025000222</v>
      </c>
      <c r="R316" s="113">
        <f t="shared" si="101"/>
        <v>2.2414211024999853</v>
      </c>
      <c r="S316" s="116">
        <f t="shared" si="96"/>
        <v>44331</v>
      </c>
      <c r="T316" s="148">
        <f t="shared" si="84"/>
        <v>43936</v>
      </c>
      <c r="U316" s="187">
        <f t="shared" si="85"/>
        <v>1.8434278481022011E-4</v>
      </c>
      <c r="V316" s="549">
        <f t="shared" si="97"/>
        <v>395</v>
      </c>
      <c r="W316" s="113">
        <f t="shared" si="86"/>
        <v>31.75</v>
      </c>
      <c r="X316" s="113">
        <f t="shared" si="87"/>
        <v>363.25</v>
      </c>
      <c r="Y316" s="549">
        <f t="shared" si="99"/>
        <v>2.3083836190822979</v>
      </c>
      <c r="AA316" s="556">
        <f t="shared" si="88"/>
        <v>1.2963103777597942</v>
      </c>
      <c r="AB316" s="433"/>
      <c r="AC316" s="433"/>
    </row>
    <row r="317" spans="2:29" x14ac:dyDescent="0.35">
      <c r="B317" s="116">
        <v>42474</v>
      </c>
      <c r="C317" s="186">
        <f t="shared" si="100"/>
        <v>3.9308886225000172</v>
      </c>
      <c r="D317" s="187">
        <f t="shared" si="100"/>
        <v>3.5530112099999789</v>
      </c>
      <c r="E317" s="113">
        <f t="shared" si="100"/>
        <v>3.2865689999999947</v>
      </c>
      <c r="F317" s="152">
        <f t="shared" si="89"/>
        <v>44344</v>
      </c>
      <c r="G317" s="246">
        <f t="shared" si="90"/>
        <v>43812</v>
      </c>
      <c r="H317" s="113">
        <f t="shared" si="91"/>
        <v>5.0083122180448144E-4</v>
      </c>
      <c r="I317" s="148">
        <f t="shared" si="82"/>
        <v>44300.25</v>
      </c>
      <c r="J317" s="550">
        <f t="shared" si="92"/>
        <v>532</v>
      </c>
      <c r="K317" s="187">
        <f t="shared" si="93"/>
        <v>43.75</v>
      </c>
      <c r="L317" s="187">
        <f t="shared" si="94"/>
        <v>488.25</v>
      </c>
      <c r="M317" s="549">
        <f t="shared" si="95"/>
        <v>3.5310998440460328</v>
      </c>
      <c r="N317" s="551"/>
      <c r="P317" s="187">
        <f t="shared" si="101"/>
        <v>2.4741167024999955</v>
      </c>
      <c r="Q317" s="187">
        <f t="shared" si="101"/>
        <v>2.2798482225000249</v>
      </c>
      <c r="R317" s="113">
        <f t="shared" si="101"/>
        <v>2.2181660900000288</v>
      </c>
      <c r="S317" s="116">
        <f t="shared" si="96"/>
        <v>44331</v>
      </c>
      <c r="T317" s="148">
        <f t="shared" si="84"/>
        <v>43936</v>
      </c>
      <c r="U317" s="187">
        <f t="shared" ref="U317:U338" si="102">IF(Q317="","",(R317-Q317)/($R$14-$Q$14))</f>
        <v>1.5615729746834456E-4</v>
      </c>
      <c r="V317" s="549">
        <f t="shared" si="97"/>
        <v>395</v>
      </c>
      <c r="W317" s="113">
        <f t="shared" si="86"/>
        <v>30.75</v>
      </c>
      <c r="X317" s="113">
        <f t="shared" si="87"/>
        <v>364.25</v>
      </c>
      <c r="Y317" s="549">
        <f t="shared" si="99"/>
        <v>2.2750463856028733</v>
      </c>
      <c r="AA317" s="556">
        <f t="shared" si="88"/>
        <v>1.2560534584431595</v>
      </c>
      <c r="AB317" s="433"/>
      <c r="AC317" s="433"/>
    </row>
    <row r="318" spans="2:29" x14ac:dyDescent="0.35">
      <c r="B318" s="116">
        <v>42475</v>
      </c>
      <c r="C318" s="186">
        <f t="shared" si="100"/>
        <v>3.9410835224999996</v>
      </c>
      <c r="D318" s="187">
        <f t="shared" si="100"/>
        <v>3.5692936100000017</v>
      </c>
      <c r="E318" s="113">
        <f t="shared" si="100"/>
        <v>3.3038468225000228</v>
      </c>
      <c r="F318" s="152">
        <f t="shared" si="89"/>
        <v>44344</v>
      </c>
      <c r="G318" s="246">
        <f t="shared" si="90"/>
        <v>43812</v>
      </c>
      <c r="H318" s="113">
        <f t="shared" si="91"/>
        <v>4.9896012687965945E-4</v>
      </c>
      <c r="I318" s="148">
        <f t="shared" si="82"/>
        <v>44301.25</v>
      </c>
      <c r="J318" s="550">
        <f t="shared" si="92"/>
        <v>532</v>
      </c>
      <c r="K318" s="187">
        <f t="shared" si="93"/>
        <v>42.75</v>
      </c>
      <c r="L318" s="187">
        <f t="shared" si="94"/>
        <v>489.25</v>
      </c>
      <c r="M318" s="549">
        <f t="shared" si="95"/>
        <v>3.5479630645758964</v>
      </c>
      <c r="N318" s="551"/>
      <c r="P318" s="187">
        <f t="shared" si="101"/>
        <v>2.4791782400000129</v>
      </c>
      <c r="Q318" s="187">
        <f t="shared" si="101"/>
        <v>2.2818709024999828</v>
      </c>
      <c r="R318" s="113">
        <f t="shared" si="101"/>
        <v>2.2232213025000114</v>
      </c>
      <c r="S318" s="116">
        <f t="shared" si="96"/>
        <v>44331</v>
      </c>
      <c r="T318" s="148">
        <f t="shared" si="84"/>
        <v>43936</v>
      </c>
      <c r="U318" s="187">
        <f t="shared" si="102"/>
        <v>1.484799999999277E-4</v>
      </c>
      <c r="V318" s="549">
        <f t="shared" si="97"/>
        <v>395</v>
      </c>
      <c r="W318" s="113">
        <f t="shared" si="86"/>
        <v>29.75</v>
      </c>
      <c r="X318" s="113">
        <f t="shared" si="87"/>
        <v>365.25</v>
      </c>
      <c r="Y318" s="549">
        <f t="shared" si="99"/>
        <v>2.2774536224999848</v>
      </c>
      <c r="AA318" s="556">
        <f t="shared" si="88"/>
        <v>1.2705094420759115</v>
      </c>
      <c r="AB318" s="433"/>
      <c r="AC318" s="433"/>
    </row>
    <row r="319" spans="2:29" x14ac:dyDescent="0.35">
      <c r="B319" s="116">
        <v>42478</v>
      </c>
      <c r="C319" s="186">
        <f t="shared" si="100"/>
        <v>3.8962297025000092</v>
      </c>
      <c r="D319" s="187">
        <f t="shared" si="100"/>
        <v>3.5367300900000176</v>
      </c>
      <c r="E319" s="113">
        <f t="shared" si="100"/>
        <v>3.2814875625000184</v>
      </c>
      <c r="F319" s="152">
        <f t="shared" si="89"/>
        <v>44344</v>
      </c>
      <c r="G319" s="246">
        <f t="shared" si="90"/>
        <v>43812</v>
      </c>
      <c r="H319" s="113">
        <f t="shared" si="91"/>
        <v>4.7977918703007367E-4</v>
      </c>
      <c r="I319" s="148">
        <f t="shared" si="82"/>
        <v>44304.25</v>
      </c>
      <c r="J319" s="550">
        <f t="shared" si="92"/>
        <v>532</v>
      </c>
      <c r="K319" s="187">
        <f t="shared" si="93"/>
        <v>39.75</v>
      </c>
      <c r="L319" s="187">
        <f t="shared" si="94"/>
        <v>492.25</v>
      </c>
      <c r="M319" s="549">
        <f t="shared" si="95"/>
        <v>3.5176588673155722</v>
      </c>
      <c r="N319" s="551"/>
      <c r="P319" s="187">
        <f t="shared" si="101"/>
        <v>2.4356531025000017</v>
      </c>
      <c r="Q319" s="187">
        <f t="shared" si="101"/>
        <v>2.246476889999971</v>
      </c>
      <c r="R319" s="113">
        <f t="shared" si="101"/>
        <v>2.1949137225000026</v>
      </c>
      <c r="S319" s="116">
        <f t="shared" si="96"/>
        <v>44331</v>
      </c>
      <c r="T319" s="148">
        <f t="shared" si="84"/>
        <v>43936</v>
      </c>
      <c r="U319" s="187">
        <f t="shared" si="102"/>
        <v>1.3053966455688193E-4</v>
      </c>
      <c r="V319" s="549">
        <f t="shared" si="97"/>
        <v>395</v>
      </c>
      <c r="W319" s="113">
        <f t="shared" si="86"/>
        <v>26.75</v>
      </c>
      <c r="X319" s="113">
        <f t="shared" si="87"/>
        <v>368.25</v>
      </c>
      <c r="Y319" s="549">
        <f t="shared" si="99"/>
        <v>2.2429849539730742</v>
      </c>
      <c r="AA319" s="556">
        <f t="shared" si="88"/>
        <v>1.274673913342498</v>
      </c>
      <c r="AB319" s="433"/>
      <c r="AC319" s="433"/>
    </row>
    <row r="320" spans="2:29" x14ac:dyDescent="0.35">
      <c r="B320" s="116">
        <v>42479</v>
      </c>
      <c r="C320" s="186">
        <f t="shared" si="100"/>
        <v>3.9380250000000228</v>
      </c>
      <c r="D320" s="187">
        <f t="shared" si="100"/>
        <v>3.5896484100000015</v>
      </c>
      <c r="E320" s="113">
        <f t="shared" si="100"/>
        <v>3.3353571599999965</v>
      </c>
      <c r="F320" s="152">
        <f t="shared" si="89"/>
        <v>44344</v>
      </c>
      <c r="G320" s="246">
        <f t="shared" si="90"/>
        <v>43812</v>
      </c>
      <c r="H320" s="113">
        <f t="shared" si="91"/>
        <v>4.7799107142858075E-4</v>
      </c>
      <c r="I320" s="148">
        <f t="shared" si="82"/>
        <v>44305.25</v>
      </c>
      <c r="J320" s="550">
        <f t="shared" si="92"/>
        <v>532</v>
      </c>
      <c r="K320" s="187">
        <f t="shared" si="93"/>
        <v>38.75</v>
      </c>
      <c r="L320" s="187">
        <f t="shared" si="94"/>
        <v>493.25</v>
      </c>
      <c r="M320" s="549">
        <f t="shared" si="95"/>
        <v>3.5711262559821439</v>
      </c>
      <c r="N320" s="551"/>
      <c r="P320" s="187">
        <f t="shared" si="101"/>
        <v>2.4751289999999981</v>
      </c>
      <c r="Q320" s="187">
        <f t="shared" si="101"/>
        <v>2.2838936025000089</v>
      </c>
      <c r="R320" s="113">
        <f t="shared" si="101"/>
        <v>2.2313099025000227</v>
      </c>
      <c r="S320" s="116">
        <f t="shared" si="96"/>
        <v>44331</v>
      </c>
      <c r="T320" s="148">
        <f t="shared" si="84"/>
        <v>43936</v>
      </c>
      <c r="U320" s="187">
        <f t="shared" si="102"/>
        <v>1.3312329113920567E-4</v>
      </c>
      <c r="V320" s="549">
        <f t="shared" si="97"/>
        <v>395</v>
      </c>
      <c r="W320" s="113">
        <f t="shared" si="86"/>
        <v>25.75</v>
      </c>
      <c r="X320" s="113">
        <f t="shared" si="87"/>
        <v>369.25</v>
      </c>
      <c r="Y320" s="549">
        <f t="shared" si="99"/>
        <v>2.2804656777531744</v>
      </c>
      <c r="AA320" s="556">
        <f t="shared" si="88"/>
        <v>1.2906605782289695</v>
      </c>
      <c r="AB320" s="433"/>
      <c r="AC320" s="433"/>
    </row>
    <row r="321" spans="2:29" x14ac:dyDescent="0.35">
      <c r="B321" s="116">
        <v>42480</v>
      </c>
      <c r="C321" s="186">
        <f t="shared" si="100"/>
        <v>3.8921525624999953</v>
      </c>
      <c r="D321" s="187">
        <f t="shared" si="100"/>
        <v>3.5387651599999792</v>
      </c>
      <c r="E321" s="113">
        <f t="shared" si="100"/>
        <v>3.2886016100000193</v>
      </c>
      <c r="F321" s="152">
        <f t="shared" si="89"/>
        <v>44344</v>
      </c>
      <c r="G321" s="246">
        <f t="shared" si="90"/>
        <v>43812</v>
      </c>
      <c r="H321" s="113">
        <f t="shared" si="91"/>
        <v>4.7023223684202994E-4</v>
      </c>
      <c r="I321" s="148">
        <f t="shared" si="82"/>
        <v>44306.25</v>
      </c>
      <c r="J321" s="550">
        <f t="shared" si="92"/>
        <v>532</v>
      </c>
      <c r="K321" s="187">
        <f t="shared" si="93"/>
        <v>37.75</v>
      </c>
      <c r="L321" s="187">
        <f t="shared" si="94"/>
        <v>494.25</v>
      </c>
      <c r="M321" s="549">
        <f t="shared" si="95"/>
        <v>3.5210138930591928</v>
      </c>
      <c r="N321" s="551"/>
      <c r="P321" s="187">
        <f t="shared" si="101"/>
        <v>2.4569084100000138</v>
      </c>
      <c r="Q321" s="187">
        <f t="shared" si="101"/>
        <v>2.2707464100000019</v>
      </c>
      <c r="R321" s="113">
        <f t="shared" si="101"/>
        <v>2.2191771224999712</v>
      </c>
      <c r="S321" s="116">
        <f t="shared" si="96"/>
        <v>44331</v>
      </c>
      <c r="T321" s="148">
        <f t="shared" si="84"/>
        <v>43936</v>
      </c>
      <c r="U321" s="187">
        <f t="shared" si="102"/>
        <v>1.3055515822792569E-4</v>
      </c>
      <c r="V321" s="549">
        <f t="shared" si="97"/>
        <v>395</v>
      </c>
      <c r="W321" s="113">
        <f t="shared" si="86"/>
        <v>24.75</v>
      </c>
      <c r="X321" s="113">
        <f t="shared" si="87"/>
        <v>370.25</v>
      </c>
      <c r="Y321" s="549">
        <f t="shared" si="99"/>
        <v>2.2675151698338607</v>
      </c>
      <c r="AA321" s="556">
        <f t="shared" si="88"/>
        <v>1.2534987232253321</v>
      </c>
      <c r="AB321" s="433"/>
      <c r="AC321" s="433"/>
    </row>
    <row r="322" spans="2:29" x14ac:dyDescent="0.35">
      <c r="B322" s="116">
        <v>42481</v>
      </c>
      <c r="C322" s="186">
        <f t="shared" si="100"/>
        <v>3.9227330624999945</v>
      </c>
      <c r="D322" s="187">
        <f t="shared" si="100"/>
        <v>3.5519936025000254</v>
      </c>
      <c r="E322" s="113">
        <f t="shared" si="100"/>
        <v>3.2865689999999947</v>
      </c>
      <c r="F322" s="152">
        <f t="shared" si="89"/>
        <v>44344</v>
      </c>
      <c r="G322" s="246">
        <f t="shared" si="90"/>
        <v>43812</v>
      </c>
      <c r="H322" s="113">
        <f t="shared" si="91"/>
        <v>4.9891842575193728E-4</v>
      </c>
      <c r="I322" s="148">
        <f t="shared" si="82"/>
        <v>44307.25</v>
      </c>
      <c r="J322" s="550">
        <f t="shared" si="92"/>
        <v>532</v>
      </c>
      <c r="K322" s="187">
        <f t="shared" si="93"/>
        <v>36.75</v>
      </c>
      <c r="L322" s="187">
        <f t="shared" si="94"/>
        <v>495.25</v>
      </c>
      <c r="M322" s="549">
        <f t="shared" si="95"/>
        <v>3.5336583503536416</v>
      </c>
      <c r="N322" s="551"/>
      <c r="P322" s="187">
        <f t="shared" si="101"/>
        <v>2.4771536100000047</v>
      </c>
      <c r="Q322" s="187">
        <f t="shared" si="101"/>
        <v>2.2838936025000089</v>
      </c>
      <c r="R322" s="113">
        <f t="shared" si="101"/>
        <v>2.2323210000000149</v>
      </c>
      <c r="S322" s="116">
        <f t="shared" si="96"/>
        <v>44331</v>
      </c>
      <c r="T322" s="148">
        <f t="shared" si="84"/>
        <v>43936</v>
      </c>
      <c r="U322" s="187">
        <f t="shared" si="102"/>
        <v>1.3056355063289637E-4</v>
      </c>
      <c r="V322" s="549">
        <f t="shared" si="97"/>
        <v>395</v>
      </c>
      <c r="W322" s="113">
        <f t="shared" si="86"/>
        <v>23.75</v>
      </c>
      <c r="X322" s="113">
        <f t="shared" si="87"/>
        <v>371.25</v>
      </c>
      <c r="Y322" s="549">
        <f t="shared" si="99"/>
        <v>2.2807927181724779</v>
      </c>
      <c r="AA322" s="556">
        <f t="shared" si="88"/>
        <v>1.2528656321811638</v>
      </c>
      <c r="AB322" s="433"/>
      <c r="AC322" s="433"/>
    </row>
    <row r="323" spans="2:29" x14ac:dyDescent="0.35">
      <c r="B323" s="116">
        <v>42482</v>
      </c>
      <c r="C323" s="186">
        <f t="shared" si="100"/>
        <v>3.9043842225000125</v>
      </c>
      <c r="D323" s="187">
        <f t="shared" si="100"/>
        <v>3.5326600099999883</v>
      </c>
      <c r="E323" s="113">
        <f t="shared" si="100"/>
        <v>3.2652278024999815</v>
      </c>
      <c r="F323" s="152">
        <f t="shared" si="89"/>
        <v>44344</v>
      </c>
      <c r="G323" s="246">
        <f t="shared" si="90"/>
        <v>43812</v>
      </c>
      <c r="H323" s="113">
        <f t="shared" si="91"/>
        <v>5.0269211936091514E-4</v>
      </c>
      <c r="I323" s="148">
        <f t="shared" si="82"/>
        <v>44308.25</v>
      </c>
      <c r="J323" s="550">
        <f t="shared" si="92"/>
        <v>532</v>
      </c>
      <c r="K323" s="187">
        <f t="shared" si="93"/>
        <v>35.75</v>
      </c>
      <c r="L323" s="187">
        <f t="shared" si="94"/>
        <v>496.25</v>
      </c>
      <c r="M323" s="549">
        <f t="shared" si="95"/>
        <v>3.5146887667328355</v>
      </c>
      <c r="N323" s="551"/>
      <c r="P323" s="187">
        <f t="shared" si="101"/>
        <v>2.483227560000012</v>
      </c>
      <c r="Q323" s="187">
        <f t="shared" si="101"/>
        <v>2.286927690000029</v>
      </c>
      <c r="R323" s="113">
        <f t="shared" si="101"/>
        <v>2.2343432100000005</v>
      </c>
      <c r="S323" s="116">
        <f t="shared" si="96"/>
        <v>44331</v>
      </c>
      <c r="T323" s="148">
        <f t="shared" si="84"/>
        <v>43936</v>
      </c>
      <c r="U323" s="187">
        <f t="shared" si="102"/>
        <v>1.3312526582285716E-4</v>
      </c>
      <c r="V323" s="549">
        <f t="shared" si="97"/>
        <v>395</v>
      </c>
      <c r="W323" s="113">
        <f t="shared" si="86"/>
        <v>22.75</v>
      </c>
      <c r="X323" s="113">
        <f t="shared" si="87"/>
        <v>372.25</v>
      </c>
      <c r="Y323" s="549">
        <f t="shared" si="99"/>
        <v>2.2838990902025591</v>
      </c>
      <c r="AA323" s="556">
        <f t="shared" si="88"/>
        <v>1.2307896765302764</v>
      </c>
      <c r="AB323" s="433"/>
      <c r="AC323" s="433"/>
    </row>
    <row r="324" spans="2:29" x14ac:dyDescent="0.35">
      <c r="B324" s="116">
        <v>42485</v>
      </c>
      <c r="C324" s="186" t="str">
        <f t="shared" si="100"/>
        <v/>
      </c>
      <c r="D324" s="187" t="str">
        <f t="shared" si="100"/>
        <v/>
      </c>
      <c r="E324" s="113" t="str">
        <f t="shared" si="100"/>
        <v/>
      </c>
      <c r="F324" s="152">
        <f t="shared" si="89"/>
        <v>44344</v>
      </c>
      <c r="G324" s="246">
        <f t="shared" si="90"/>
        <v>43812</v>
      </c>
      <c r="H324" s="113" t="str">
        <f t="shared" si="91"/>
        <v/>
      </c>
      <c r="I324" s="148">
        <f t="shared" si="82"/>
        <v>44311.25</v>
      </c>
      <c r="J324" s="550">
        <f t="shared" si="92"/>
        <v>532</v>
      </c>
      <c r="K324" s="187">
        <f t="shared" si="93"/>
        <v>32.75</v>
      </c>
      <c r="L324" s="187">
        <f t="shared" si="94"/>
        <v>499.25</v>
      </c>
      <c r="M324" s="549" t="str">
        <f t="shared" si="95"/>
        <v/>
      </c>
      <c r="N324" s="551"/>
      <c r="P324" s="187">
        <f t="shared" si="101"/>
        <v>2.482215222500006</v>
      </c>
      <c r="Q324" s="187">
        <f t="shared" si="101"/>
        <v>2.286927690000029</v>
      </c>
      <c r="R324" s="113">
        <f t="shared" si="101"/>
        <v>2.2373765625000042</v>
      </c>
      <c r="S324" s="116">
        <f t="shared" si="96"/>
        <v>44331</v>
      </c>
      <c r="T324" s="148">
        <f t="shared" si="84"/>
        <v>43936</v>
      </c>
      <c r="U324" s="187">
        <f t="shared" si="102"/>
        <v>1.2544589240512629E-4</v>
      </c>
      <c r="V324" s="549">
        <f t="shared" si="97"/>
        <v>395</v>
      </c>
      <c r="W324" s="113">
        <f t="shared" si="86"/>
        <v>19.75</v>
      </c>
      <c r="X324" s="113">
        <f t="shared" si="87"/>
        <v>375.25</v>
      </c>
      <c r="Y324" s="549">
        <f t="shared" si="99"/>
        <v>2.284450133625028</v>
      </c>
      <c r="AA324" s="556" t="str">
        <f t="shared" si="88"/>
        <v/>
      </c>
      <c r="AB324" s="433"/>
      <c r="AC324" s="433"/>
    </row>
    <row r="325" spans="2:29" x14ac:dyDescent="0.35">
      <c r="B325" s="116">
        <v>42486</v>
      </c>
      <c r="C325" s="186">
        <f t="shared" ref="C325:E344" si="103">IF(C55="","",((1+C55/200)^2-1)*100)</f>
        <v>3.9492398024999931</v>
      </c>
      <c r="D325" s="187">
        <f t="shared" si="103"/>
        <v>3.5876128399999763</v>
      </c>
      <c r="E325" s="113">
        <f t="shared" si="103"/>
        <v>3.2957159025000182</v>
      </c>
      <c r="F325" s="152">
        <f t="shared" si="89"/>
        <v>44344</v>
      </c>
      <c r="G325" s="246">
        <f t="shared" si="90"/>
        <v>43812</v>
      </c>
      <c r="H325" s="113">
        <f t="shared" si="91"/>
        <v>5.4867845394728952E-4</v>
      </c>
      <c r="I325" s="148">
        <f t="shared" si="82"/>
        <v>44312.25</v>
      </c>
      <c r="J325" s="550">
        <f t="shared" si="92"/>
        <v>532</v>
      </c>
      <c r="K325" s="187">
        <f t="shared" si="93"/>
        <v>31.75</v>
      </c>
      <c r="L325" s="187">
        <f t="shared" si="94"/>
        <v>500.25</v>
      </c>
      <c r="M325" s="549">
        <f t="shared" si="95"/>
        <v>3.5701922990871497</v>
      </c>
      <c r="N325" s="551"/>
      <c r="P325" s="187">
        <f t="shared" ref="P325:R344" si="104">IF(P55="","",((1+P55/200)^2-1)*100)</f>
        <v>2.527775359999973</v>
      </c>
      <c r="Q325" s="187">
        <f t="shared" si="104"/>
        <v>2.3314328099999893</v>
      </c>
      <c r="R325" s="113">
        <f t="shared" si="104"/>
        <v>2.2717577025000102</v>
      </c>
      <c r="S325" s="116">
        <f t="shared" si="96"/>
        <v>44331</v>
      </c>
      <c r="T325" s="148">
        <f t="shared" si="84"/>
        <v>43936</v>
      </c>
      <c r="U325" s="187">
        <f t="shared" si="102"/>
        <v>1.5107622151893434E-4</v>
      </c>
      <c r="V325" s="549">
        <f t="shared" si="97"/>
        <v>395</v>
      </c>
      <c r="W325" s="113">
        <f t="shared" si="86"/>
        <v>18.75</v>
      </c>
      <c r="X325" s="113">
        <f t="shared" si="87"/>
        <v>376.25</v>
      </c>
      <c r="Y325" s="549">
        <f t="shared" si="99"/>
        <v>2.3286001308465094</v>
      </c>
      <c r="AA325" s="556">
        <f t="shared" si="88"/>
        <v>1.2415921682406403</v>
      </c>
      <c r="AB325" s="433"/>
      <c r="AC325" s="433"/>
    </row>
    <row r="326" spans="2:29" x14ac:dyDescent="0.35">
      <c r="B326" s="116">
        <v>42487</v>
      </c>
      <c r="C326" s="186">
        <f t="shared" si="103"/>
        <v>3.9217136400000019</v>
      </c>
      <c r="D326" s="187">
        <f t="shared" si="103"/>
        <v>3.5631875600000029</v>
      </c>
      <c r="E326" s="113">
        <f t="shared" si="103"/>
        <v>3.2692926225000196</v>
      </c>
      <c r="F326" s="152">
        <f t="shared" si="89"/>
        <v>44344</v>
      </c>
      <c r="G326" s="246">
        <f t="shared" si="90"/>
        <v>43812</v>
      </c>
      <c r="H326" s="113">
        <f t="shared" si="91"/>
        <v>5.5243409304508138E-4</v>
      </c>
      <c r="I326" s="148">
        <f t="shared" si="82"/>
        <v>44313.25</v>
      </c>
      <c r="J326" s="550">
        <f t="shared" si="92"/>
        <v>532</v>
      </c>
      <c r="K326" s="187">
        <f t="shared" si="93"/>
        <v>30.75</v>
      </c>
      <c r="L326" s="187">
        <f t="shared" si="94"/>
        <v>501.25</v>
      </c>
      <c r="M326" s="549">
        <f t="shared" si="95"/>
        <v>3.5462002116388667</v>
      </c>
      <c r="N326" s="551"/>
      <c r="P326" s="187">
        <f t="shared" si="104"/>
        <v>2.5176500099999943</v>
      </c>
      <c r="Q326" s="187">
        <f t="shared" si="104"/>
        <v>2.3203056225000074</v>
      </c>
      <c r="R326" s="113">
        <f t="shared" si="104"/>
        <v>2.2565888399999956</v>
      </c>
      <c r="S326" s="116">
        <f t="shared" si="96"/>
        <v>44331</v>
      </c>
      <c r="T326" s="148">
        <f t="shared" si="84"/>
        <v>43936</v>
      </c>
      <c r="U326" s="187">
        <f t="shared" si="102"/>
        <v>1.6130831012661212E-4</v>
      </c>
      <c r="V326" s="549">
        <f t="shared" si="97"/>
        <v>395</v>
      </c>
      <c r="W326" s="113">
        <f t="shared" si="86"/>
        <v>17.75</v>
      </c>
      <c r="X326" s="113">
        <f t="shared" si="87"/>
        <v>377.25</v>
      </c>
      <c r="Y326" s="549">
        <f t="shared" si="99"/>
        <v>2.3174423999952598</v>
      </c>
      <c r="AA326" s="556">
        <f t="shared" si="88"/>
        <v>1.2287578116436069</v>
      </c>
      <c r="AB326" s="433"/>
      <c r="AC326" s="433"/>
    </row>
    <row r="327" spans="2:29" x14ac:dyDescent="0.35">
      <c r="B327" s="116">
        <v>42488</v>
      </c>
      <c r="C327" s="186">
        <f t="shared" si="103"/>
        <v>3.9125390624999756</v>
      </c>
      <c r="D327" s="187">
        <f t="shared" si="103"/>
        <v>3.5611522499999992</v>
      </c>
      <c r="E327" s="113">
        <f t="shared" si="103"/>
        <v>3.2865689999999947</v>
      </c>
      <c r="F327" s="152">
        <f t="shared" si="89"/>
        <v>44344</v>
      </c>
      <c r="G327" s="246">
        <f t="shared" si="90"/>
        <v>43812</v>
      </c>
      <c r="H327" s="113">
        <f t="shared" si="91"/>
        <v>5.1613392857143697E-4</v>
      </c>
      <c r="I327" s="148">
        <f t="shared" si="82"/>
        <v>44314.25</v>
      </c>
      <c r="J327" s="550">
        <f t="shared" si="92"/>
        <v>532</v>
      </c>
      <c r="K327" s="187">
        <f t="shared" si="93"/>
        <v>29.75</v>
      </c>
      <c r="L327" s="187">
        <f t="shared" si="94"/>
        <v>502.25</v>
      </c>
      <c r="M327" s="549">
        <f t="shared" si="95"/>
        <v>3.5457972656249992</v>
      </c>
      <c r="N327" s="551"/>
      <c r="P327" s="187">
        <f t="shared" si="104"/>
        <v>2.482215222500006</v>
      </c>
      <c r="Q327" s="187">
        <f t="shared" si="104"/>
        <v>2.3031102499999845</v>
      </c>
      <c r="R327" s="113">
        <f t="shared" si="104"/>
        <v>2.2515328025000114</v>
      </c>
      <c r="S327" s="116">
        <f t="shared" si="96"/>
        <v>44331</v>
      </c>
      <c r="T327" s="148">
        <f t="shared" si="84"/>
        <v>43936</v>
      </c>
      <c r="U327" s="187">
        <f t="shared" si="102"/>
        <v>1.30575816455628E-4</v>
      </c>
      <c r="V327" s="549">
        <f t="shared" si="97"/>
        <v>395</v>
      </c>
      <c r="W327" s="113">
        <f t="shared" si="86"/>
        <v>16.75</v>
      </c>
      <c r="X327" s="113">
        <f t="shared" si="87"/>
        <v>378.25</v>
      </c>
      <c r="Y327" s="549">
        <f t="shared" si="99"/>
        <v>2.3009231050743528</v>
      </c>
      <c r="AA327" s="556">
        <f t="shared" si="88"/>
        <v>1.2448741605506464</v>
      </c>
      <c r="AB327" s="433"/>
      <c r="AC327" s="433"/>
    </row>
    <row r="328" spans="2:29" x14ac:dyDescent="0.35">
      <c r="B328" s="116">
        <v>42489</v>
      </c>
      <c r="C328" s="186">
        <f t="shared" si="103"/>
        <v>3.9206942224999874</v>
      </c>
      <c r="D328" s="187">
        <f t="shared" si="103"/>
        <v>3.5692936100000017</v>
      </c>
      <c r="E328" s="113">
        <f t="shared" si="103"/>
        <v>3.2916505624999814</v>
      </c>
      <c r="F328" s="152">
        <f t="shared" si="89"/>
        <v>44344</v>
      </c>
      <c r="G328" s="246">
        <f t="shared" si="90"/>
        <v>43812</v>
      </c>
      <c r="H328" s="113">
        <f t="shared" si="91"/>
        <v>5.21885427631617E-4</v>
      </c>
      <c r="I328" s="148">
        <f t="shared" si="82"/>
        <v>44315.25</v>
      </c>
      <c r="J328" s="550">
        <f t="shared" si="92"/>
        <v>532</v>
      </c>
      <c r="K328" s="187">
        <f t="shared" si="93"/>
        <v>28.75</v>
      </c>
      <c r="L328" s="187">
        <f t="shared" si="94"/>
        <v>503.25</v>
      </c>
      <c r="M328" s="549">
        <f t="shared" si="95"/>
        <v>3.5542894039555928</v>
      </c>
      <c r="N328" s="551"/>
      <c r="P328" s="187">
        <f t="shared" si="104"/>
        <v>2.4690552900000107</v>
      </c>
      <c r="Q328" s="187">
        <f t="shared" si="104"/>
        <v>2.291984602500019</v>
      </c>
      <c r="R328" s="113">
        <f t="shared" si="104"/>
        <v>2.2424322500000038</v>
      </c>
      <c r="S328" s="116">
        <f t="shared" si="96"/>
        <v>44331</v>
      </c>
      <c r="T328" s="148">
        <f t="shared" si="84"/>
        <v>43936</v>
      </c>
      <c r="U328" s="187">
        <f t="shared" si="102"/>
        <v>1.254489936709246E-4</v>
      </c>
      <c r="V328" s="549">
        <f t="shared" si="97"/>
        <v>395</v>
      </c>
      <c r="W328" s="113">
        <f t="shared" si="86"/>
        <v>15.75</v>
      </c>
      <c r="X328" s="113">
        <f t="shared" si="87"/>
        <v>379.25</v>
      </c>
      <c r="Y328" s="549">
        <f t="shared" si="99"/>
        <v>2.2900087808497021</v>
      </c>
      <c r="AA328" s="556">
        <f t="shared" si="88"/>
        <v>1.2642806231058907</v>
      </c>
      <c r="AB328" s="433"/>
      <c r="AC328" s="433"/>
    </row>
    <row r="329" spans="2:29" x14ac:dyDescent="0.35">
      <c r="B329" s="116">
        <v>42492</v>
      </c>
      <c r="C329" s="186">
        <f t="shared" si="103"/>
        <v>3.925791359999975</v>
      </c>
      <c r="D329" s="187">
        <f t="shared" si="103"/>
        <v>3.5794707600000253</v>
      </c>
      <c r="E329" s="113">
        <f t="shared" si="103"/>
        <v>3.3028304400000152</v>
      </c>
      <c r="F329" s="152">
        <f t="shared" si="89"/>
        <v>44344</v>
      </c>
      <c r="G329" s="246">
        <f t="shared" si="90"/>
        <v>43812</v>
      </c>
      <c r="H329" s="113">
        <f t="shared" si="91"/>
        <v>5.2000060150377827E-4</v>
      </c>
      <c r="I329" s="148">
        <f t="shared" si="82"/>
        <v>44318.25</v>
      </c>
      <c r="J329" s="550">
        <f t="shared" si="92"/>
        <v>532</v>
      </c>
      <c r="K329" s="187">
        <f t="shared" si="93"/>
        <v>25.75</v>
      </c>
      <c r="L329" s="187">
        <f t="shared" si="94"/>
        <v>506.25</v>
      </c>
      <c r="M329" s="549">
        <f t="shared" si="95"/>
        <v>3.5660807445113032</v>
      </c>
      <c r="N329" s="551"/>
      <c r="P329" s="187">
        <f t="shared" si="104"/>
        <v>2.4700675625000112</v>
      </c>
      <c r="Q329" s="187">
        <f t="shared" si="104"/>
        <v>2.2929960000000138</v>
      </c>
      <c r="R329" s="113">
        <f t="shared" si="104"/>
        <v>2.2424322500000038</v>
      </c>
      <c r="S329" s="116">
        <f t="shared" si="96"/>
        <v>44331</v>
      </c>
      <c r="T329" s="148">
        <f t="shared" si="84"/>
        <v>43936</v>
      </c>
      <c r="U329" s="187">
        <f t="shared" si="102"/>
        <v>1.2800949367091141E-4</v>
      </c>
      <c r="V329" s="549">
        <f t="shared" si="97"/>
        <v>395</v>
      </c>
      <c r="W329" s="113">
        <f t="shared" si="86"/>
        <v>12.75</v>
      </c>
      <c r="X329" s="113">
        <f t="shared" si="87"/>
        <v>382.25</v>
      </c>
      <c r="Y329" s="549">
        <f t="shared" si="99"/>
        <v>2.2913638789557096</v>
      </c>
      <c r="AA329" s="556">
        <f t="shared" si="88"/>
        <v>1.2747168655555936</v>
      </c>
      <c r="AB329" s="433"/>
      <c r="AC329" s="433"/>
    </row>
    <row r="330" spans="2:29" x14ac:dyDescent="0.35">
      <c r="B330" s="116">
        <v>42493</v>
      </c>
      <c r="C330" s="186">
        <f t="shared" si="103"/>
        <v>3.957396402500013</v>
      </c>
      <c r="D330" s="187">
        <f t="shared" si="103"/>
        <v>3.6008444024999697</v>
      </c>
      <c r="E330" s="113">
        <f t="shared" si="103"/>
        <v>3.299781322499995</v>
      </c>
      <c r="F330" s="152">
        <f t="shared" si="89"/>
        <v>44344</v>
      </c>
      <c r="G330" s="246">
        <f t="shared" si="90"/>
        <v>43812</v>
      </c>
      <c r="H330" s="113">
        <f t="shared" si="91"/>
        <v>5.6590804511273446E-4</v>
      </c>
      <c r="I330" s="148">
        <f t="shared" si="82"/>
        <v>44319.25</v>
      </c>
      <c r="J330" s="550">
        <f t="shared" si="92"/>
        <v>532</v>
      </c>
      <c r="K330" s="187">
        <f t="shared" si="93"/>
        <v>24.75</v>
      </c>
      <c r="L330" s="187">
        <f t="shared" si="94"/>
        <v>507.25</v>
      </c>
      <c r="M330" s="549">
        <f t="shared" si="95"/>
        <v>3.5868381783834296</v>
      </c>
      <c r="N330" s="551"/>
      <c r="P330" s="187">
        <f t="shared" si="104"/>
        <v>2.5014504899999901</v>
      </c>
      <c r="Q330" s="187">
        <f t="shared" si="104"/>
        <v>2.3213171600000138</v>
      </c>
      <c r="R330" s="113">
        <f t="shared" si="104"/>
        <v>2.2667012899999728</v>
      </c>
      <c r="S330" s="116">
        <f t="shared" si="96"/>
        <v>44331</v>
      </c>
      <c r="T330" s="148">
        <f t="shared" si="84"/>
        <v>43936</v>
      </c>
      <c r="U330" s="187">
        <f t="shared" si="102"/>
        <v>1.3826802531655943E-4</v>
      </c>
      <c r="V330" s="549">
        <f t="shared" si="97"/>
        <v>395</v>
      </c>
      <c r="W330" s="113">
        <f t="shared" si="86"/>
        <v>11.75</v>
      </c>
      <c r="X330" s="113">
        <f t="shared" si="87"/>
        <v>383.25</v>
      </c>
      <c r="Y330" s="549">
        <f t="shared" si="99"/>
        <v>2.3196925107025441</v>
      </c>
      <c r="AA330" s="556">
        <f t="shared" si="88"/>
        <v>1.2671456676808854</v>
      </c>
      <c r="AB330" s="433"/>
      <c r="AC330" s="433"/>
    </row>
    <row r="331" spans="2:29" x14ac:dyDescent="0.35">
      <c r="B331" s="116">
        <v>42494</v>
      </c>
      <c r="C331" s="186">
        <f t="shared" si="103"/>
        <v>3.9074422499999928</v>
      </c>
      <c r="D331" s="187">
        <f t="shared" si="103"/>
        <v>3.5611522499999992</v>
      </c>
      <c r="E331" s="113">
        <f t="shared" si="103"/>
        <v>3.2753900025000116</v>
      </c>
      <c r="F331" s="152">
        <f t="shared" si="89"/>
        <v>44344</v>
      </c>
      <c r="G331" s="246">
        <f t="shared" si="90"/>
        <v>43812</v>
      </c>
      <c r="H331" s="113">
        <f t="shared" si="91"/>
        <v>5.3714708176689412E-4</v>
      </c>
      <c r="I331" s="148">
        <f t="shared" si="82"/>
        <v>44320.25</v>
      </c>
      <c r="J331" s="550">
        <f t="shared" si="92"/>
        <v>532</v>
      </c>
      <c r="K331" s="187">
        <f t="shared" si="93"/>
        <v>23.75</v>
      </c>
      <c r="L331" s="187">
        <f t="shared" si="94"/>
        <v>508.25</v>
      </c>
      <c r="M331" s="549">
        <f t="shared" si="95"/>
        <v>3.5483950068080357</v>
      </c>
      <c r="N331" s="551"/>
      <c r="P331" s="187">
        <f t="shared" si="104"/>
        <v>2.4143999999999943</v>
      </c>
      <c r="Q331" s="187">
        <f t="shared" si="104"/>
        <v>2.2484992399999904</v>
      </c>
      <c r="R331" s="113">
        <f t="shared" si="104"/>
        <v>2.190870102500031</v>
      </c>
      <c r="S331" s="116">
        <f t="shared" si="96"/>
        <v>44331</v>
      </c>
      <c r="T331" s="148">
        <f t="shared" si="84"/>
        <v>43936</v>
      </c>
      <c r="U331" s="187">
        <f t="shared" si="102"/>
        <v>1.4589655063280849E-4</v>
      </c>
      <c r="V331" s="549">
        <f t="shared" si="97"/>
        <v>395</v>
      </c>
      <c r="W331" s="113">
        <f t="shared" si="86"/>
        <v>10.75</v>
      </c>
      <c r="X331" s="113">
        <f t="shared" si="87"/>
        <v>384.25</v>
      </c>
      <c r="Y331" s="549">
        <f t="shared" si="99"/>
        <v>2.2469308520806877</v>
      </c>
      <c r="AA331" s="556">
        <f t="shared" si="88"/>
        <v>1.301464154727348</v>
      </c>
      <c r="AB331" s="433"/>
      <c r="AC331" s="433"/>
    </row>
    <row r="332" spans="2:29" x14ac:dyDescent="0.35">
      <c r="B332" s="116">
        <v>42495</v>
      </c>
      <c r="C332" s="186">
        <f t="shared" si="103"/>
        <v>3.8687105600000216</v>
      </c>
      <c r="D332" s="187">
        <f t="shared" si="103"/>
        <v>3.5245200900000162</v>
      </c>
      <c r="E332" s="113">
        <f t="shared" si="103"/>
        <v>3.2398244899999984</v>
      </c>
      <c r="F332" s="152">
        <f t="shared" si="89"/>
        <v>44344</v>
      </c>
      <c r="G332" s="246">
        <f t="shared" si="90"/>
        <v>43812</v>
      </c>
      <c r="H332" s="113">
        <f t="shared" si="91"/>
        <v>5.3514210526319135E-4</v>
      </c>
      <c r="I332" s="148">
        <f t="shared" si="82"/>
        <v>44321.25</v>
      </c>
      <c r="J332" s="550">
        <f t="shared" si="92"/>
        <v>532</v>
      </c>
      <c r="K332" s="187">
        <f t="shared" si="93"/>
        <v>22.75</v>
      </c>
      <c r="L332" s="187">
        <f t="shared" si="94"/>
        <v>509.25</v>
      </c>
      <c r="M332" s="549">
        <f t="shared" si="95"/>
        <v>3.5123456071052788</v>
      </c>
      <c r="N332" s="551"/>
      <c r="P332" s="187">
        <f t="shared" si="104"/>
        <v>2.3678532900000215</v>
      </c>
      <c r="Q332" s="187">
        <f t="shared" si="104"/>
        <v>2.21311100249999</v>
      </c>
      <c r="R332" s="113">
        <f t="shared" si="104"/>
        <v>2.1565025625000178</v>
      </c>
      <c r="S332" s="116">
        <f t="shared" si="96"/>
        <v>44331</v>
      </c>
      <c r="T332" s="148">
        <f t="shared" si="84"/>
        <v>43936</v>
      </c>
      <c r="U332" s="187">
        <f t="shared" si="102"/>
        <v>1.4331250632904362E-4</v>
      </c>
      <c r="V332" s="549">
        <f t="shared" si="97"/>
        <v>395</v>
      </c>
      <c r="W332" s="113">
        <f t="shared" si="86"/>
        <v>9.75</v>
      </c>
      <c r="X332" s="113">
        <f t="shared" si="87"/>
        <v>385.25</v>
      </c>
      <c r="Y332" s="549">
        <f t="shared" si="99"/>
        <v>2.2117137055632821</v>
      </c>
      <c r="AA332" s="556">
        <f t="shared" si="88"/>
        <v>1.3006319015419967</v>
      </c>
      <c r="AB332" s="433"/>
      <c r="AC332" s="433"/>
    </row>
    <row r="333" spans="2:29" x14ac:dyDescent="0.35">
      <c r="B333" s="116">
        <v>42496</v>
      </c>
      <c r="C333" s="186">
        <f t="shared" si="103"/>
        <v>3.7719129225000092</v>
      </c>
      <c r="D333" s="187">
        <f t="shared" si="103"/>
        <v>3.4288999999999792</v>
      </c>
      <c r="E333" s="113">
        <f t="shared" si="103"/>
        <v>3.1544922499999961</v>
      </c>
      <c r="F333" s="152">
        <f t="shared" si="89"/>
        <v>44344</v>
      </c>
      <c r="G333" s="246">
        <f t="shared" si="90"/>
        <v>43812</v>
      </c>
      <c r="H333" s="113">
        <f t="shared" si="91"/>
        <v>5.1580404135335165E-4</v>
      </c>
      <c r="I333" s="148">
        <f t="shared" si="82"/>
        <v>44322.25</v>
      </c>
      <c r="J333" s="550">
        <f t="shared" si="92"/>
        <v>532</v>
      </c>
      <c r="K333" s="187">
        <f t="shared" si="93"/>
        <v>21.75</v>
      </c>
      <c r="L333" s="187">
        <f t="shared" si="94"/>
        <v>510.25</v>
      </c>
      <c r="M333" s="549">
        <f t="shared" si="95"/>
        <v>3.4176812621005439</v>
      </c>
      <c r="N333" s="551"/>
      <c r="P333" s="187">
        <f t="shared" si="104"/>
        <v>2.2768142399999913</v>
      </c>
      <c r="Q333" s="187">
        <f t="shared" si="104"/>
        <v>2.1251724899999935</v>
      </c>
      <c r="R333" s="113">
        <f t="shared" si="104"/>
        <v>2.0837433224999868</v>
      </c>
      <c r="S333" s="116">
        <f t="shared" si="96"/>
        <v>44331</v>
      </c>
      <c r="T333" s="148">
        <f t="shared" si="84"/>
        <v>43936</v>
      </c>
      <c r="U333" s="187">
        <f t="shared" si="102"/>
        <v>1.0488396835444732E-4</v>
      </c>
      <c r="V333" s="549">
        <f t="shared" si="97"/>
        <v>395</v>
      </c>
      <c r="W333" s="113">
        <f t="shared" si="86"/>
        <v>8.75</v>
      </c>
      <c r="X333" s="113">
        <f t="shared" si="87"/>
        <v>386.25</v>
      </c>
      <c r="Y333" s="549">
        <f t="shared" si="99"/>
        <v>2.1242547552768922</v>
      </c>
      <c r="AA333" s="556">
        <f t="shared" si="88"/>
        <v>1.2934265068236517</v>
      </c>
      <c r="AB333" s="433"/>
      <c r="AC333" s="433"/>
    </row>
    <row r="334" spans="2:29" x14ac:dyDescent="0.35">
      <c r="B334" s="116">
        <v>42499</v>
      </c>
      <c r="C334" s="186">
        <f t="shared" si="103"/>
        <v>3.7943252024999818</v>
      </c>
      <c r="D334" s="187">
        <f t="shared" si="103"/>
        <v>3.4431384899999751</v>
      </c>
      <c r="E334" s="113">
        <f t="shared" si="103"/>
        <v>3.1656647025000151</v>
      </c>
      <c r="F334" s="152">
        <f t="shared" si="89"/>
        <v>44344</v>
      </c>
      <c r="G334" s="246">
        <f t="shared" si="90"/>
        <v>43812</v>
      </c>
      <c r="H334" s="113">
        <f t="shared" si="91"/>
        <v>5.215672697367669E-4</v>
      </c>
      <c r="I334" s="148">
        <f t="shared" si="82"/>
        <v>44325.25</v>
      </c>
      <c r="J334" s="550">
        <f t="shared" si="92"/>
        <v>532</v>
      </c>
      <c r="K334" s="187">
        <f t="shared" si="93"/>
        <v>18.75</v>
      </c>
      <c r="L334" s="187">
        <f t="shared" si="94"/>
        <v>513.25</v>
      </c>
      <c r="M334" s="549">
        <f t="shared" si="95"/>
        <v>3.4333591036924105</v>
      </c>
      <c r="N334" s="551"/>
      <c r="P334" s="187">
        <f t="shared" si="104"/>
        <v>2.2909732100000024</v>
      </c>
      <c r="Q334" s="187">
        <f t="shared" si="104"/>
        <v>2.1484169225000072</v>
      </c>
      <c r="R334" s="113">
        <f t="shared" si="104"/>
        <v>2.1039516224999888</v>
      </c>
      <c r="S334" s="116">
        <f t="shared" si="96"/>
        <v>44331</v>
      </c>
      <c r="T334" s="148">
        <f t="shared" si="84"/>
        <v>43936</v>
      </c>
      <c r="U334" s="187">
        <f t="shared" si="102"/>
        <v>1.1257037974688192E-4</v>
      </c>
      <c r="V334" s="549">
        <f t="shared" si="97"/>
        <v>395</v>
      </c>
      <c r="W334" s="113">
        <f t="shared" si="86"/>
        <v>5.75</v>
      </c>
      <c r="X334" s="113">
        <f t="shared" si="87"/>
        <v>389.25</v>
      </c>
      <c r="Y334" s="549">
        <f t="shared" si="99"/>
        <v>2.1477696428164625</v>
      </c>
      <c r="AA334" s="556">
        <f t="shared" si="88"/>
        <v>1.2855894608759479</v>
      </c>
      <c r="AB334" s="433"/>
      <c r="AC334" s="433"/>
    </row>
    <row r="335" spans="2:29" x14ac:dyDescent="0.35">
      <c r="B335" s="116">
        <v>42500</v>
      </c>
      <c r="C335" s="186">
        <f t="shared" si="103"/>
        <v>3.7545959999999878</v>
      </c>
      <c r="D335" s="187">
        <f t="shared" si="103"/>
        <v>3.4044934400000004</v>
      </c>
      <c r="E335" s="113">
        <f t="shared" si="103"/>
        <v>3.1372269225000027</v>
      </c>
      <c r="F335" s="152">
        <f t="shared" si="89"/>
        <v>44344</v>
      </c>
      <c r="G335" s="246">
        <f t="shared" si="90"/>
        <v>43812</v>
      </c>
      <c r="H335" s="113">
        <f>IF(D335="","",(E335-D335)/($E$14-$D$14))</f>
        <v>5.0238067199247693E-4</v>
      </c>
      <c r="I335" s="148">
        <f t="shared" si="82"/>
        <v>44326.25</v>
      </c>
      <c r="J335" s="550">
        <f t="shared" si="92"/>
        <v>532</v>
      </c>
      <c r="K335" s="187">
        <f t="shared" si="93"/>
        <v>17.75</v>
      </c>
      <c r="L335" s="187">
        <f t="shared" si="94"/>
        <v>514.25</v>
      </c>
      <c r="M335" s="549">
        <f t="shared" si="95"/>
        <v>3.395576183072134</v>
      </c>
      <c r="N335" s="551"/>
      <c r="P335" s="187">
        <f t="shared" si="104"/>
        <v>2.2545664099999918</v>
      </c>
      <c r="Q335" s="187">
        <f t="shared" si="104"/>
        <v>2.1241619224999786</v>
      </c>
      <c r="R335" s="113">
        <f t="shared" si="104"/>
        <v>2.0726296100000097</v>
      </c>
      <c r="S335" s="116">
        <f t="shared" si="96"/>
        <v>44331</v>
      </c>
      <c r="T335" s="148">
        <f t="shared" si="84"/>
        <v>43936</v>
      </c>
      <c r="U335" s="187">
        <f t="shared" si="102"/>
        <v>1.3046155063283272E-4</v>
      </c>
      <c r="V335" s="549">
        <f t="shared" si="97"/>
        <v>395</v>
      </c>
      <c r="W335" s="113">
        <f t="shared" si="86"/>
        <v>4.75</v>
      </c>
      <c r="X335" s="113">
        <f t="shared" si="87"/>
        <v>390.25</v>
      </c>
      <c r="Y335" s="549">
        <f t="shared" si="99"/>
        <v>2.1235422301344729</v>
      </c>
      <c r="AA335" s="556">
        <f t="shared" si="88"/>
        <v>1.2720339529376612</v>
      </c>
      <c r="AB335" s="433"/>
      <c r="AC335" s="433"/>
    </row>
    <row r="336" spans="2:29" x14ac:dyDescent="0.35">
      <c r="B336" s="116">
        <v>42501</v>
      </c>
      <c r="C336" s="186">
        <f t="shared" si="103"/>
        <v>3.7678382224999751</v>
      </c>
      <c r="D336" s="187">
        <f t="shared" si="103"/>
        <v>3.4227980899999899</v>
      </c>
      <c r="E336" s="113">
        <f t="shared" si="103"/>
        <v>3.1687118399999825</v>
      </c>
      <c r="F336" s="152">
        <f t="shared" si="89"/>
        <v>44344</v>
      </c>
      <c r="G336" s="246">
        <f t="shared" si="90"/>
        <v>43812</v>
      </c>
      <c r="H336" s="113">
        <f t="shared" ref="H336:H347" si="105">IF(D336="","",(E336-D336)/($E$14-$D$14))</f>
        <v>4.7760573308272065E-4</v>
      </c>
      <c r="I336" s="148">
        <f t="shared" si="82"/>
        <v>44327.25</v>
      </c>
      <c r="J336" s="550">
        <f t="shared" si="92"/>
        <v>532</v>
      </c>
      <c r="K336" s="187">
        <f t="shared" si="93"/>
        <v>16.75</v>
      </c>
      <c r="L336" s="187">
        <f t="shared" si="94"/>
        <v>515.25</v>
      </c>
      <c r="M336" s="549">
        <f t="shared" si="95"/>
        <v>3.4147981939708543</v>
      </c>
      <c r="N336" s="551"/>
      <c r="P336" s="187">
        <f t="shared" si="104"/>
        <v>2.2626562499999947</v>
      </c>
      <c r="Q336" s="187">
        <f t="shared" si="104"/>
        <v>2.1352784400000102</v>
      </c>
      <c r="R336" s="113">
        <f t="shared" si="104"/>
        <v>2.0918264025000077</v>
      </c>
      <c r="S336" s="116">
        <f t="shared" si="96"/>
        <v>44331</v>
      </c>
      <c r="T336" s="148">
        <f t="shared" si="84"/>
        <v>43936</v>
      </c>
      <c r="U336" s="187">
        <f t="shared" si="102"/>
        <v>1.1000515822785439E-4</v>
      </c>
      <c r="V336" s="549">
        <f t="shared" si="97"/>
        <v>395</v>
      </c>
      <c r="W336" s="113">
        <f t="shared" si="86"/>
        <v>3.75</v>
      </c>
      <c r="X336" s="113">
        <f t="shared" si="87"/>
        <v>391.25</v>
      </c>
      <c r="Y336" s="549">
        <f t="shared" si="99"/>
        <v>2.1348659206566558</v>
      </c>
      <c r="AA336" s="556">
        <f t="shared" si="88"/>
        <v>1.2799322733141985</v>
      </c>
      <c r="AB336" s="433"/>
      <c r="AC336" s="433"/>
    </row>
    <row r="337" spans="2:29" x14ac:dyDescent="0.35">
      <c r="B337" s="116">
        <v>42502</v>
      </c>
      <c r="C337" s="186">
        <f t="shared" si="103"/>
        <v>3.8045134025000094</v>
      </c>
      <c r="D337" s="187">
        <f t="shared" si="103"/>
        <v>3.4522923224999946</v>
      </c>
      <c r="E337" s="113">
        <f t="shared" si="103"/>
        <v>3.210360562499992</v>
      </c>
      <c r="F337" s="152">
        <f t="shared" si="89"/>
        <v>44344</v>
      </c>
      <c r="G337" s="246">
        <f t="shared" si="90"/>
        <v>43812</v>
      </c>
      <c r="H337" s="113">
        <f t="shared" si="105"/>
        <v>4.5475894736842593E-4</v>
      </c>
      <c r="I337" s="148">
        <f t="shared" si="82"/>
        <v>44328.25</v>
      </c>
      <c r="J337" s="550">
        <f t="shared" si="92"/>
        <v>532</v>
      </c>
      <c r="K337" s="187">
        <f t="shared" si="93"/>
        <v>15.75</v>
      </c>
      <c r="L337" s="187">
        <f t="shared" si="94"/>
        <v>516.25</v>
      </c>
      <c r="M337" s="549">
        <f t="shared" si="95"/>
        <v>3.4451298690789418</v>
      </c>
      <c r="N337" s="551"/>
      <c r="P337" s="187">
        <f t="shared" si="104"/>
        <v>2.2677125624999794</v>
      </c>
      <c r="Q337" s="187">
        <f t="shared" si="104"/>
        <v>2.1474062400000049</v>
      </c>
      <c r="R337" s="113">
        <f t="shared" si="104"/>
        <v>2.1049620899999955</v>
      </c>
      <c r="S337" s="116">
        <f t="shared" si="96"/>
        <v>44331</v>
      </c>
      <c r="T337" s="148">
        <f t="shared" si="84"/>
        <v>43936</v>
      </c>
      <c r="U337" s="187">
        <f t="shared" si="102"/>
        <v>1.0745354430382139E-4</v>
      </c>
      <c r="V337" s="549">
        <f t="shared" si="97"/>
        <v>395</v>
      </c>
      <c r="W337" s="113">
        <f t="shared" si="86"/>
        <v>2.75</v>
      </c>
      <c r="X337" s="113">
        <f t="shared" si="87"/>
        <v>392.25</v>
      </c>
      <c r="Y337" s="549">
        <f t="shared" si="99"/>
        <v>2.1471107427531693</v>
      </c>
      <c r="AA337" s="556">
        <f t="shared" si="88"/>
        <v>1.2980191263257725</v>
      </c>
      <c r="AB337" s="433"/>
      <c r="AC337" s="433"/>
    </row>
    <row r="338" spans="2:29" x14ac:dyDescent="0.35">
      <c r="B338" s="116">
        <v>42503</v>
      </c>
      <c r="C338" s="186">
        <f t="shared" si="103"/>
        <v>3.8177588099999937</v>
      </c>
      <c r="D338" s="187">
        <f t="shared" si="103"/>
        <v>3.4675496099999981</v>
      </c>
      <c r="E338" s="113">
        <f t="shared" si="103"/>
        <v>3.2225520224999915</v>
      </c>
      <c r="F338" s="152">
        <f t="shared" si="89"/>
        <v>44344</v>
      </c>
      <c r="G338" s="246">
        <f>IF($I338&gt;$C$14,$C$14,IF($I338&gt;$D$14,$D$14,$E$14))</f>
        <v>43812</v>
      </c>
      <c r="H338" s="113">
        <f t="shared" si="105"/>
        <v>4.6052178101504992E-4</v>
      </c>
      <c r="I338" s="148">
        <f t="shared" si="82"/>
        <v>44329.25</v>
      </c>
      <c r="J338" s="550">
        <f t="shared" si="92"/>
        <v>532</v>
      </c>
      <c r="K338" s="187">
        <f t="shared" si="93"/>
        <v>14.75</v>
      </c>
      <c r="L338" s="187">
        <f t="shared" si="94"/>
        <v>517.25</v>
      </c>
      <c r="M338" s="549">
        <f t="shared" si="95"/>
        <v>3.4607569137300263</v>
      </c>
      <c r="N338" s="551"/>
      <c r="P338" s="187">
        <f t="shared" si="104"/>
        <v>2.2828822499999957</v>
      </c>
      <c r="Q338" s="187">
        <f t="shared" si="104"/>
        <v>2.1736856099999979</v>
      </c>
      <c r="R338" s="113">
        <f t="shared" si="104"/>
        <v>2.1332572099999947</v>
      </c>
      <c r="S338" s="116">
        <f t="shared" si="96"/>
        <v>44331</v>
      </c>
      <c r="T338" s="148">
        <f t="shared" si="84"/>
        <v>43936</v>
      </c>
      <c r="U338" s="187">
        <f t="shared" si="102"/>
        <v>1.0235037974684368E-4</v>
      </c>
      <c r="V338" s="549">
        <f t="shared" si="97"/>
        <v>395</v>
      </c>
      <c r="W338" s="113">
        <f t="shared" si="86"/>
        <v>1.75</v>
      </c>
      <c r="X338" s="113">
        <f t="shared" si="87"/>
        <v>393.25</v>
      </c>
      <c r="Y338" s="549">
        <f t="shared" si="99"/>
        <v>2.1735064968354409</v>
      </c>
      <c r="AA338" s="556">
        <f t="shared" si="88"/>
        <v>1.2872504168945853</v>
      </c>
      <c r="AB338" s="433"/>
      <c r="AC338" s="433"/>
    </row>
    <row r="339" spans="2:29" x14ac:dyDescent="0.35">
      <c r="B339" s="116">
        <v>42506</v>
      </c>
      <c r="C339" s="186">
        <f t="shared" si="103"/>
        <v>3.7963628024999974</v>
      </c>
      <c r="D339" s="187">
        <f t="shared" si="103"/>
        <v>3.4502581024999923</v>
      </c>
      <c r="E339" s="113">
        <f t="shared" si="103"/>
        <v>3.2093446399999781</v>
      </c>
      <c r="F339" s="152">
        <f t="shared" si="89"/>
        <v>44344</v>
      </c>
      <c r="G339" s="246">
        <f t="shared" si="90"/>
        <v>43812</v>
      </c>
      <c r="H339" s="113">
        <f t="shared" si="105"/>
        <v>4.5284485432333499E-4</v>
      </c>
      <c r="I339" s="148">
        <f t="shared" si="82"/>
        <v>44332.25</v>
      </c>
      <c r="J339" s="550">
        <f t="shared" si="92"/>
        <v>532</v>
      </c>
      <c r="K339" s="187">
        <f t="shared" si="93"/>
        <v>11.75</v>
      </c>
      <c r="L339" s="187">
        <f t="shared" si="94"/>
        <v>520.25</v>
      </c>
      <c r="M339" s="549">
        <f t="shared" si="95"/>
        <v>3.4449371754616931</v>
      </c>
      <c r="N339" s="551"/>
      <c r="P339" s="187">
        <f t="shared" si="104"/>
        <v>2.2525440000000119</v>
      </c>
      <c r="Q339" s="187">
        <f t="shared" si="104"/>
        <v>2.1504383024999907</v>
      </c>
      <c r="R339" s="113">
        <f t="shared" si="104"/>
        <v>2.116077562499985</v>
      </c>
      <c r="S339" s="116">
        <f t="shared" si="96"/>
        <v>45031</v>
      </c>
      <c r="T339" s="148">
        <f t="shared" si="84"/>
        <v>44331</v>
      </c>
      <c r="U339" s="187">
        <f>IF(P339="","",(Q339-P339)/($Q$14-$P$14))</f>
        <v>1.4586528214288741E-4</v>
      </c>
      <c r="V339" s="549">
        <f t="shared" si="97"/>
        <v>700</v>
      </c>
      <c r="W339" s="113">
        <f t="shared" si="86"/>
        <v>698.75</v>
      </c>
      <c r="X339" s="113">
        <f t="shared" si="87"/>
        <v>1.25</v>
      </c>
      <c r="Y339" s="549">
        <f>IF(P339="","",P339-(W339*U339))</f>
        <v>2.1506206341026695</v>
      </c>
      <c r="AA339" s="556">
        <f t="shared" si="88"/>
        <v>1.2943165413590236</v>
      </c>
      <c r="AB339" s="433"/>
      <c r="AC339" s="433"/>
    </row>
    <row r="340" spans="2:29" x14ac:dyDescent="0.35">
      <c r="B340" s="116">
        <v>42507</v>
      </c>
      <c r="C340" s="186">
        <f t="shared" si="103"/>
        <v>3.8320240400000039</v>
      </c>
      <c r="D340" s="187">
        <f t="shared" si="103"/>
        <v>3.4848425624999901</v>
      </c>
      <c r="E340" s="113">
        <f t="shared" si="103"/>
        <v>3.2306800625000021</v>
      </c>
      <c r="F340" s="152">
        <f t="shared" si="89"/>
        <v>44344</v>
      </c>
      <c r="G340" s="246">
        <f t="shared" si="90"/>
        <v>43812</v>
      </c>
      <c r="H340" s="113">
        <f t="shared" si="105"/>
        <v>4.7774906015035353E-4</v>
      </c>
      <c r="I340" s="148">
        <f t="shared" si="82"/>
        <v>44333.25</v>
      </c>
      <c r="J340" s="550">
        <f t="shared" si="92"/>
        <v>532</v>
      </c>
      <c r="K340" s="187">
        <f t="shared" si="93"/>
        <v>10.75</v>
      </c>
      <c r="L340" s="187">
        <f t="shared" si="94"/>
        <v>521.25</v>
      </c>
      <c r="M340" s="549">
        <f t="shared" si="95"/>
        <v>3.4797067601033738</v>
      </c>
      <c r="N340" s="551"/>
      <c r="P340" s="187">
        <f t="shared" si="104"/>
        <v>2.286927690000029</v>
      </c>
      <c r="Q340" s="187">
        <f t="shared" si="104"/>
        <v>2.1837939600000134</v>
      </c>
      <c r="R340" s="113">
        <f t="shared" si="104"/>
        <v>2.1443742224999784</v>
      </c>
      <c r="S340" s="116">
        <f t="shared" si="96"/>
        <v>45031</v>
      </c>
      <c r="T340" s="148">
        <f t="shared" si="84"/>
        <v>44331</v>
      </c>
      <c r="U340" s="187">
        <f t="shared" ref="U340:U403" si="106">IF(P340="","",(Q340-P340)/($Q$14-$P$14))</f>
        <v>1.473339000000224E-4</v>
      </c>
      <c r="V340" s="549">
        <f t="shared" si="97"/>
        <v>700</v>
      </c>
      <c r="W340" s="113">
        <f t="shared" si="86"/>
        <v>697.75</v>
      </c>
      <c r="X340" s="113">
        <f t="shared" si="87"/>
        <v>2.25</v>
      </c>
      <c r="Y340" s="549">
        <f t="shared" ref="Y340:Y403" si="107">IF(P340="","",P340-(W340*U340))</f>
        <v>2.1841254612750136</v>
      </c>
      <c r="AA340" s="556">
        <f t="shared" si="88"/>
        <v>1.2955812988283602</v>
      </c>
      <c r="AB340" s="433"/>
      <c r="AC340" s="433"/>
    </row>
    <row r="341" spans="2:29" x14ac:dyDescent="0.35">
      <c r="B341" s="116">
        <v>42508</v>
      </c>
      <c r="C341" s="186">
        <f t="shared" si="103"/>
        <v>3.8442521599999946</v>
      </c>
      <c r="D341" s="187">
        <f t="shared" si="103"/>
        <v>3.49705022250002</v>
      </c>
      <c r="E341" s="113">
        <f t="shared" si="103"/>
        <v>3.2499854399999917</v>
      </c>
      <c r="F341" s="152">
        <f t="shared" si="89"/>
        <v>44344</v>
      </c>
      <c r="G341" s="246">
        <f t="shared" si="90"/>
        <v>43812</v>
      </c>
      <c r="H341" s="113">
        <f t="shared" si="105"/>
        <v>4.644074859023088E-4</v>
      </c>
      <c r="I341" s="148">
        <f t="shared" si="82"/>
        <v>44334.25</v>
      </c>
      <c r="J341" s="550">
        <f t="shared" si="92"/>
        <v>532</v>
      </c>
      <c r="K341" s="187">
        <f t="shared" si="93"/>
        <v>9.75</v>
      </c>
      <c r="L341" s="187">
        <f t="shared" si="94"/>
        <v>522.25</v>
      </c>
      <c r="M341" s="549">
        <f t="shared" si="95"/>
        <v>3.4925222495124726</v>
      </c>
      <c r="N341" s="551"/>
      <c r="P341" s="187">
        <f t="shared" si="104"/>
        <v>2.304121702500006</v>
      </c>
      <c r="Q341" s="187">
        <f t="shared" si="104"/>
        <v>2.2100780100000161</v>
      </c>
      <c r="R341" s="113">
        <f t="shared" si="104"/>
        <v>2.1797505599999933</v>
      </c>
      <c r="S341" s="116">
        <f t="shared" si="96"/>
        <v>45031</v>
      </c>
      <c r="T341" s="148">
        <f t="shared" si="84"/>
        <v>44331</v>
      </c>
      <c r="U341" s="187">
        <f t="shared" si="106"/>
        <v>1.3434813214284271E-4</v>
      </c>
      <c r="V341" s="549">
        <f t="shared" si="97"/>
        <v>700</v>
      </c>
      <c r="W341" s="113">
        <f t="shared" si="86"/>
        <v>696.75</v>
      </c>
      <c r="X341" s="113">
        <f t="shared" si="87"/>
        <v>3.25</v>
      </c>
      <c r="Y341" s="549">
        <f t="shared" si="107"/>
        <v>2.2105146414294805</v>
      </c>
      <c r="AA341" s="556">
        <f t="shared" si="88"/>
        <v>1.2820076080829921</v>
      </c>
      <c r="AB341" s="433"/>
      <c r="AC341" s="433"/>
    </row>
    <row r="342" spans="2:29" x14ac:dyDescent="0.35">
      <c r="B342" s="116">
        <v>42509</v>
      </c>
      <c r="C342" s="186">
        <f t="shared" si="103"/>
        <v>3.9054035599999759</v>
      </c>
      <c r="D342" s="187">
        <f t="shared" si="103"/>
        <v>3.5560640624999973</v>
      </c>
      <c r="E342" s="113">
        <f t="shared" si="103"/>
        <v>3.3007976900000013</v>
      </c>
      <c r="F342" s="152">
        <f t="shared" si="89"/>
        <v>44344</v>
      </c>
      <c r="G342" s="246">
        <f t="shared" si="90"/>
        <v>43812</v>
      </c>
      <c r="H342" s="113">
        <f t="shared" si="105"/>
        <v>4.7982400845863901E-4</v>
      </c>
      <c r="I342" s="148">
        <f t="shared" si="82"/>
        <v>44335.25</v>
      </c>
      <c r="J342" s="550">
        <f t="shared" si="92"/>
        <v>532</v>
      </c>
      <c r="K342" s="187">
        <f t="shared" si="93"/>
        <v>8.75</v>
      </c>
      <c r="L342" s="187">
        <f t="shared" si="94"/>
        <v>523.25</v>
      </c>
      <c r="M342" s="549">
        <f t="shared" si="95"/>
        <v>3.551865602425984</v>
      </c>
      <c r="N342" s="551"/>
      <c r="P342" s="187">
        <f t="shared" si="104"/>
        <v>2.3698768399999848</v>
      </c>
      <c r="Q342" s="187">
        <f t="shared" si="104"/>
        <v>2.2758029225000032</v>
      </c>
      <c r="R342" s="113">
        <f t="shared" si="104"/>
        <v>2.2414211024999853</v>
      </c>
      <c r="S342" s="116">
        <f t="shared" si="96"/>
        <v>45031</v>
      </c>
      <c r="T342" s="148">
        <f t="shared" si="84"/>
        <v>44331</v>
      </c>
      <c r="U342" s="187">
        <f t="shared" si="106"/>
        <v>1.3439131071425945E-4</v>
      </c>
      <c r="V342" s="549">
        <f t="shared" si="97"/>
        <v>700</v>
      </c>
      <c r="W342" s="113">
        <f t="shared" si="86"/>
        <v>695.75</v>
      </c>
      <c r="X342" s="113">
        <f t="shared" si="87"/>
        <v>4.25</v>
      </c>
      <c r="Y342" s="549">
        <f t="shared" si="107"/>
        <v>2.2763740855705388</v>
      </c>
      <c r="AA342" s="556">
        <f t="shared" si="88"/>
        <v>1.2754915168554453</v>
      </c>
      <c r="AB342" s="433"/>
      <c r="AC342" s="433"/>
    </row>
    <row r="343" spans="2:29" x14ac:dyDescent="0.35">
      <c r="B343" s="116">
        <v>42510</v>
      </c>
      <c r="C343" s="186">
        <f t="shared" si="103"/>
        <v>3.8819600625000117</v>
      </c>
      <c r="D343" s="187">
        <f t="shared" si="103"/>
        <v>3.5397827024999939</v>
      </c>
      <c r="E343" s="113">
        <f t="shared" si="103"/>
        <v>3.299781322499995</v>
      </c>
      <c r="F343" s="152">
        <f t="shared" si="89"/>
        <v>44344</v>
      </c>
      <c r="G343" s="246">
        <f t="shared" si="90"/>
        <v>43812</v>
      </c>
      <c r="H343" s="113">
        <f t="shared" si="105"/>
        <v>4.5113041353383256E-4</v>
      </c>
      <c r="I343" s="148">
        <f t="shared" si="82"/>
        <v>44336.25</v>
      </c>
      <c r="J343" s="550">
        <f t="shared" si="92"/>
        <v>532</v>
      </c>
      <c r="K343" s="187">
        <f t="shared" si="93"/>
        <v>7.75</v>
      </c>
      <c r="L343" s="187">
        <f t="shared" si="94"/>
        <v>524.25</v>
      </c>
      <c r="M343" s="549">
        <f t="shared" si="95"/>
        <v>3.5362864417951068</v>
      </c>
      <c r="N343" s="551"/>
      <c r="P343" s="187">
        <f t="shared" si="104"/>
        <v>2.3516656099999977</v>
      </c>
      <c r="Q343" s="187">
        <f t="shared" si="104"/>
        <v>2.2646787600000051</v>
      </c>
      <c r="R343" s="113">
        <f t="shared" si="104"/>
        <v>2.2292877224999952</v>
      </c>
      <c r="S343" s="116">
        <f t="shared" si="96"/>
        <v>45031</v>
      </c>
      <c r="T343" s="148">
        <f t="shared" si="84"/>
        <v>44331</v>
      </c>
      <c r="U343" s="187">
        <f t="shared" si="106"/>
        <v>1.2426692857141802E-4</v>
      </c>
      <c r="V343" s="549">
        <f t="shared" si="97"/>
        <v>700</v>
      </c>
      <c r="W343" s="113">
        <f t="shared" si="86"/>
        <v>694.75</v>
      </c>
      <c r="X343" s="113">
        <f t="shared" si="87"/>
        <v>5.25</v>
      </c>
      <c r="Y343" s="549">
        <f t="shared" si="107"/>
        <v>2.2653311613750051</v>
      </c>
      <c r="AA343" s="556">
        <f t="shared" si="88"/>
        <v>1.2709552804201016</v>
      </c>
      <c r="AB343" s="433"/>
      <c r="AC343" s="433"/>
    </row>
    <row r="344" spans="2:29" x14ac:dyDescent="0.35">
      <c r="B344" s="116">
        <v>42513</v>
      </c>
      <c r="C344" s="186">
        <f t="shared" si="103"/>
        <v>3.9094809600000113</v>
      </c>
      <c r="D344" s="187">
        <f t="shared" si="103"/>
        <v>3.571329000000012</v>
      </c>
      <c r="E344" s="113">
        <f t="shared" si="103"/>
        <v>3.3353571599999965</v>
      </c>
      <c r="F344" s="152">
        <f t="shared" si="89"/>
        <v>44344</v>
      </c>
      <c r="G344" s="246">
        <f t="shared" si="90"/>
        <v>43812</v>
      </c>
      <c r="H344" s="113">
        <f t="shared" si="105"/>
        <v>4.4355609022559301E-4</v>
      </c>
      <c r="I344" s="148">
        <f t="shared" si="82"/>
        <v>44339.25</v>
      </c>
      <c r="J344" s="550">
        <f t="shared" si="92"/>
        <v>532</v>
      </c>
      <c r="K344" s="187">
        <f t="shared" si="93"/>
        <v>4.75</v>
      </c>
      <c r="L344" s="187">
        <f t="shared" si="94"/>
        <v>527.25</v>
      </c>
      <c r="M344" s="549">
        <f t="shared" si="95"/>
        <v>3.5692221085714406</v>
      </c>
      <c r="N344" s="551"/>
      <c r="P344" s="187">
        <f t="shared" si="104"/>
        <v>2.3789830624999952</v>
      </c>
      <c r="Q344" s="187">
        <f t="shared" si="104"/>
        <v>2.3020988024999856</v>
      </c>
      <c r="R344" s="113">
        <f t="shared" si="104"/>
        <v>2.2667012899999728</v>
      </c>
      <c r="S344" s="116">
        <f t="shared" si="96"/>
        <v>45031</v>
      </c>
      <c r="T344" s="148">
        <f t="shared" si="84"/>
        <v>44331</v>
      </c>
      <c r="U344" s="187">
        <f t="shared" si="106"/>
        <v>1.09834657142871E-4</v>
      </c>
      <c r="V344" s="549">
        <f t="shared" si="97"/>
        <v>700</v>
      </c>
      <c r="W344" s="113">
        <f t="shared" si="86"/>
        <v>691.75</v>
      </c>
      <c r="X344" s="113">
        <f t="shared" si="87"/>
        <v>8.25</v>
      </c>
      <c r="Y344" s="549">
        <f t="shared" si="107"/>
        <v>2.3030049384214144</v>
      </c>
      <c r="AA344" s="556">
        <f t="shared" si="88"/>
        <v>1.2662171701500262</v>
      </c>
      <c r="AB344" s="433"/>
      <c r="AC344" s="433"/>
    </row>
    <row r="345" spans="2:29" x14ac:dyDescent="0.35">
      <c r="B345" s="116">
        <v>42514</v>
      </c>
      <c r="C345" s="186">
        <f t="shared" ref="C345:E364" si="108">IF(C75="","",((1+C75/200)^2-1)*100)</f>
        <v>3.8829792900000104</v>
      </c>
      <c r="D345" s="187">
        <f t="shared" si="108"/>
        <v>3.5408002499999869</v>
      </c>
      <c r="E345" s="113">
        <f t="shared" si="108"/>
        <v>3.2987649599999891</v>
      </c>
      <c r="F345" s="152">
        <f t="shared" si="89"/>
        <v>44344</v>
      </c>
      <c r="G345" s="246">
        <f t="shared" si="90"/>
        <v>43812</v>
      </c>
      <c r="H345" s="113">
        <f t="shared" si="105"/>
        <v>4.549535526315748E-4</v>
      </c>
      <c r="I345" s="148">
        <f t="shared" si="82"/>
        <v>44340.25</v>
      </c>
      <c r="J345" s="550">
        <f t="shared" si="92"/>
        <v>532</v>
      </c>
      <c r="K345" s="187">
        <f t="shared" si="93"/>
        <v>3.75</v>
      </c>
      <c r="L345" s="187">
        <f t="shared" si="94"/>
        <v>528.25</v>
      </c>
      <c r="M345" s="549">
        <f t="shared" si="95"/>
        <v>3.5390941741776185</v>
      </c>
      <c r="N345" s="551"/>
      <c r="P345" s="187">
        <f t="shared" ref="P345:R364" si="109">IF(P75="","",((1+P75/200)^2-1)*100)</f>
        <v>2.3526773024999947</v>
      </c>
      <c r="Q345" s="187">
        <f t="shared" si="109"/>
        <v>2.2808595599999704</v>
      </c>
      <c r="R345" s="113">
        <f t="shared" si="109"/>
        <v>2.246476889999971</v>
      </c>
      <c r="S345" s="116">
        <f t="shared" si="96"/>
        <v>45031</v>
      </c>
      <c r="T345" s="148">
        <f t="shared" si="84"/>
        <v>44331</v>
      </c>
      <c r="U345" s="187">
        <f t="shared" si="106"/>
        <v>1.0259677500003481E-4</v>
      </c>
      <c r="V345" s="549">
        <f t="shared" si="97"/>
        <v>700</v>
      </c>
      <c r="W345" s="113">
        <f t="shared" si="86"/>
        <v>690.75</v>
      </c>
      <c r="X345" s="113">
        <f t="shared" si="87"/>
        <v>9.25</v>
      </c>
      <c r="Y345" s="549">
        <f t="shared" si="107"/>
        <v>2.2818085801687209</v>
      </c>
      <c r="AA345" s="556">
        <f t="shared" si="88"/>
        <v>1.2572855940088976</v>
      </c>
      <c r="AB345" s="433"/>
      <c r="AC345" s="433"/>
    </row>
    <row r="346" spans="2:29" x14ac:dyDescent="0.35">
      <c r="B346" s="116">
        <v>42515</v>
      </c>
      <c r="C346" s="186">
        <f t="shared" si="108"/>
        <v>3.8962297025000092</v>
      </c>
      <c r="D346" s="187">
        <f t="shared" si="108"/>
        <v>3.5550464399999981</v>
      </c>
      <c r="E346" s="113">
        <f t="shared" si="108"/>
        <v>3.3109616400000208</v>
      </c>
      <c r="F346" s="152">
        <f t="shared" si="89"/>
        <v>44344</v>
      </c>
      <c r="G346" s="246">
        <f t="shared" si="90"/>
        <v>43812</v>
      </c>
      <c r="H346" s="113">
        <f t="shared" si="105"/>
        <v>4.5880601503755142E-4</v>
      </c>
      <c r="I346" s="148">
        <f t="shared" si="82"/>
        <v>44341.25</v>
      </c>
      <c r="J346" s="550">
        <f t="shared" si="92"/>
        <v>532</v>
      </c>
      <c r="K346" s="187">
        <f t="shared" si="93"/>
        <v>2.75</v>
      </c>
      <c r="L346" s="187">
        <f t="shared" si="94"/>
        <v>529.25</v>
      </c>
      <c r="M346" s="549">
        <f t="shared" si="95"/>
        <v>3.5537847234586448</v>
      </c>
      <c r="N346" s="551"/>
      <c r="P346" s="187">
        <f t="shared" si="109"/>
        <v>2.3516656099999977</v>
      </c>
      <c r="Q346" s="187">
        <f t="shared" si="109"/>
        <v>2.2859163225000145</v>
      </c>
      <c r="R346" s="113">
        <f t="shared" si="109"/>
        <v>2.246476889999971</v>
      </c>
      <c r="S346" s="116">
        <f t="shared" si="96"/>
        <v>45031</v>
      </c>
      <c r="T346" s="148">
        <f t="shared" si="84"/>
        <v>44331</v>
      </c>
      <c r="U346" s="187">
        <f t="shared" si="106"/>
        <v>9.3927553571404587E-5</v>
      </c>
      <c r="V346" s="549">
        <f t="shared" si="97"/>
        <v>700</v>
      </c>
      <c r="W346" s="113">
        <f t="shared" si="86"/>
        <v>689.75</v>
      </c>
      <c r="X346" s="113">
        <f t="shared" si="87"/>
        <v>10.25</v>
      </c>
      <c r="Y346" s="549">
        <f t="shared" si="107"/>
        <v>2.2868790799241214</v>
      </c>
      <c r="AA346" s="556">
        <f t="shared" si="88"/>
        <v>1.2669056435345234</v>
      </c>
      <c r="AB346" s="433"/>
      <c r="AC346" s="433"/>
    </row>
    <row r="347" spans="2:29" x14ac:dyDescent="0.35">
      <c r="B347" s="116">
        <v>42516</v>
      </c>
      <c r="C347" s="186">
        <f t="shared" si="108"/>
        <v>3.8452712025000002</v>
      </c>
      <c r="D347" s="187">
        <f t="shared" si="108"/>
        <v>3.5011196024999913</v>
      </c>
      <c r="E347" s="113">
        <f t="shared" si="108"/>
        <v>3.2570984024999916</v>
      </c>
      <c r="F347" s="152">
        <f t="shared" si="89"/>
        <v>44344</v>
      </c>
      <c r="G347" s="246">
        <f t="shared" si="90"/>
        <v>43812</v>
      </c>
      <c r="H347" s="113">
        <f t="shared" si="105"/>
        <v>4.58686466165413E-4</v>
      </c>
      <c r="I347" s="148">
        <f t="shared" si="82"/>
        <v>44342.25</v>
      </c>
      <c r="J347" s="550">
        <f t="shared" si="92"/>
        <v>532</v>
      </c>
      <c r="K347" s="187">
        <f t="shared" si="93"/>
        <v>1.75</v>
      </c>
      <c r="L347" s="187">
        <f t="shared" si="94"/>
        <v>530.25</v>
      </c>
      <c r="M347" s="549">
        <f t="shared" si="95"/>
        <v>3.5003169011842017</v>
      </c>
      <c r="N347" s="551"/>
      <c r="P347" s="187">
        <f t="shared" si="109"/>
        <v>2.2818709024999828</v>
      </c>
      <c r="Q347" s="187">
        <f t="shared" si="109"/>
        <v>2.2090670225000109</v>
      </c>
      <c r="R347" s="113">
        <f t="shared" si="109"/>
        <v>2.1666100624999851</v>
      </c>
      <c r="S347" s="116">
        <f t="shared" si="96"/>
        <v>45031</v>
      </c>
      <c r="T347" s="148">
        <f t="shared" si="84"/>
        <v>44331</v>
      </c>
      <c r="U347" s="187">
        <f t="shared" si="106"/>
        <v>1.0400554285710279E-4</v>
      </c>
      <c r="V347" s="549">
        <f t="shared" si="97"/>
        <v>700</v>
      </c>
      <c r="W347" s="113">
        <f t="shared" si="86"/>
        <v>688.75</v>
      </c>
      <c r="X347" s="113">
        <f t="shared" si="87"/>
        <v>11.25</v>
      </c>
      <c r="Y347" s="549">
        <f t="shared" si="107"/>
        <v>2.2102370848571531</v>
      </c>
      <c r="AA347" s="556">
        <f t="shared" si="88"/>
        <v>1.2900798163270486</v>
      </c>
      <c r="AB347" s="433"/>
      <c r="AC347" s="433"/>
    </row>
    <row r="348" spans="2:29" x14ac:dyDescent="0.35">
      <c r="B348" s="116">
        <v>42517</v>
      </c>
      <c r="C348" s="186">
        <f t="shared" si="108"/>
        <v>3.8279481600000276</v>
      </c>
      <c r="D348" s="187">
        <f t="shared" si="108"/>
        <v>3.4797562499999879</v>
      </c>
      <c r="E348" s="113">
        <f t="shared" si="108"/>
        <v>3.2377923599999914</v>
      </c>
      <c r="F348" s="152">
        <f t="shared" si="89"/>
        <v>44344</v>
      </c>
      <c r="G348" s="246">
        <f t="shared" si="90"/>
        <v>43812</v>
      </c>
      <c r="H348" s="113">
        <f>IF(D348="","",(E348-D348)/($E$14-$D$14))</f>
        <v>4.5481934210525664E-4</v>
      </c>
      <c r="I348" s="148">
        <f t="shared" si="82"/>
        <v>44343.25</v>
      </c>
      <c r="J348" s="550">
        <f>D$14-E$14</f>
        <v>532</v>
      </c>
      <c r="K348" s="187">
        <f t="shared" si="93"/>
        <v>0.75</v>
      </c>
      <c r="L348" s="187">
        <f t="shared" si="94"/>
        <v>531.25</v>
      </c>
      <c r="M348" s="549">
        <f t="shared" si="95"/>
        <v>3.4794151354934089</v>
      </c>
      <c r="N348" s="551"/>
      <c r="P348" s="187">
        <f t="shared" si="109"/>
        <v>2.2323210000000149</v>
      </c>
      <c r="Q348" s="187">
        <f t="shared" si="109"/>
        <v>2.1645885224999883</v>
      </c>
      <c r="R348" s="113">
        <f t="shared" si="109"/>
        <v>2.1322466024999986</v>
      </c>
      <c r="S348" s="116">
        <f t="shared" si="96"/>
        <v>45031</v>
      </c>
      <c r="T348" s="148">
        <f t="shared" si="84"/>
        <v>44331</v>
      </c>
      <c r="U348" s="187">
        <f t="shared" si="106"/>
        <v>9.6760682142895042E-5</v>
      </c>
      <c r="V348" s="549">
        <f t="shared" si="97"/>
        <v>700</v>
      </c>
      <c r="W348" s="113">
        <f t="shared" si="86"/>
        <v>687.75</v>
      </c>
      <c r="X348" s="113">
        <f t="shared" si="87"/>
        <v>12.25</v>
      </c>
      <c r="Y348" s="549">
        <f t="shared" si="107"/>
        <v>2.1657738408562386</v>
      </c>
      <c r="AA348" s="556">
        <f t="shared" si="88"/>
        <v>1.3136412946371703</v>
      </c>
      <c r="AB348" s="433"/>
      <c r="AC348" s="433"/>
    </row>
    <row r="349" spans="2:29" x14ac:dyDescent="0.35">
      <c r="B349" s="116">
        <v>42520</v>
      </c>
      <c r="C349" s="186">
        <f t="shared" si="108"/>
        <v>3.8615765625000131</v>
      </c>
      <c r="D349" s="187">
        <f t="shared" si="108"/>
        <v>3.5204502499999846</v>
      </c>
      <c r="E349" s="113">
        <f t="shared" si="108"/>
        <v>3.2703088399999691</v>
      </c>
      <c r="F349" s="152">
        <f t="shared" si="89"/>
        <v>44874</v>
      </c>
      <c r="G349" s="246">
        <f t="shared" si="90"/>
        <v>44344</v>
      </c>
      <c r="H349" s="113">
        <f>IF(C349="","",(D349-C349)/($D$14-$C$14))</f>
        <v>6.4363455188684636E-4</v>
      </c>
      <c r="I349" s="148">
        <f t="shared" ref="I349:I412" si="110">B349+365.25*5</f>
        <v>44346.25</v>
      </c>
      <c r="J349" s="550">
        <f>C$14-D$14</f>
        <v>530</v>
      </c>
      <c r="K349" s="187">
        <f>C$14-I349</f>
        <v>527.75</v>
      </c>
      <c r="L349" s="187">
        <f>I349-D$14</f>
        <v>2.25</v>
      </c>
      <c r="M349" s="549">
        <f>IF(C349="","",C349-(K349*H349))</f>
        <v>3.5218984277417298</v>
      </c>
      <c r="N349" s="551"/>
      <c r="P349" s="187">
        <f t="shared" si="109"/>
        <v>2.2484992399999904</v>
      </c>
      <c r="Q349" s="187">
        <f t="shared" si="109"/>
        <v>2.1817722500000025</v>
      </c>
      <c r="R349" s="113">
        <f t="shared" si="109"/>
        <v>2.1554918400000123</v>
      </c>
      <c r="S349" s="116">
        <f t="shared" si="96"/>
        <v>45031</v>
      </c>
      <c r="T349" s="148">
        <f t="shared" ref="T349:T412" si="111">IF($I349&gt;$P$14,$P$14,IF($I349&gt;$Q$14,$Q$14,$R$14))</f>
        <v>44331</v>
      </c>
      <c r="U349" s="187">
        <f t="shared" si="106"/>
        <v>9.5324271428554042E-5</v>
      </c>
      <c r="V349" s="549">
        <f t="shared" si="97"/>
        <v>700</v>
      </c>
      <c r="W349" s="113">
        <f t="shared" ref="W349:W412" si="112">S349-I349</f>
        <v>684.75</v>
      </c>
      <c r="X349" s="113">
        <f t="shared" ref="X349:X412" si="113">I349-T349</f>
        <v>15.25</v>
      </c>
      <c r="Y349" s="549">
        <f t="shared" si="107"/>
        <v>2.1832259451392879</v>
      </c>
      <c r="AA349" s="556">
        <f t="shared" ref="AA349:AA412" si="114">IFERROR(M349-Y349,"")</f>
        <v>1.3386724826024419</v>
      </c>
      <c r="AB349" s="433"/>
      <c r="AC349" s="433"/>
    </row>
    <row r="350" spans="2:29" x14ac:dyDescent="0.35">
      <c r="B350" s="116">
        <v>42521</v>
      </c>
      <c r="C350" s="186">
        <f t="shared" si="108"/>
        <v>3.8941911225000014</v>
      </c>
      <c r="D350" s="187">
        <f t="shared" si="108"/>
        <v>3.5438529225000126</v>
      </c>
      <c r="E350" s="113">
        <f t="shared" si="108"/>
        <v>3.2906342399999788</v>
      </c>
      <c r="F350" s="152">
        <f t="shared" ref="F350:F413" si="115">IF($I350&lt;$D$14,$D$14,$C$14)</f>
        <v>44874</v>
      </c>
      <c r="G350" s="246">
        <f t="shared" ref="G350:G413" si="116">IF($I350&gt;$C$14,$C$14,IF($I350&gt;$D$14,$D$14,$E$14))</f>
        <v>44344</v>
      </c>
      <c r="H350" s="113">
        <f t="shared" ref="H350:H352" si="117">IF(C350="","",(D350-C350)/($D$14-$C$14))</f>
        <v>6.6101547169809208E-4</v>
      </c>
      <c r="I350" s="148">
        <f t="shared" si="110"/>
        <v>44347.25</v>
      </c>
      <c r="J350" s="550">
        <f t="shared" ref="J350:J413" si="118">C$14-D$14</f>
        <v>530</v>
      </c>
      <c r="K350" s="187">
        <f t="shared" ref="K350:K413" si="119">C$14-I350</f>
        <v>526.75</v>
      </c>
      <c r="L350" s="187">
        <f t="shared" ref="L350:L413" si="120">I350-D$14</f>
        <v>3.25</v>
      </c>
      <c r="M350" s="549">
        <f t="shared" ref="M350:M413" si="121">IF(C350="","",C350-(K350*H350))</f>
        <v>3.5460012227830315</v>
      </c>
      <c r="N350" s="551"/>
      <c r="P350" s="187">
        <f t="shared" si="109"/>
        <v>2.2768142399999913</v>
      </c>
      <c r="Q350" s="187">
        <f t="shared" si="109"/>
        <v>2.2070450625000015</v>
      </c>
      <c r="R350" s="113">
        <f t="shared" si="109"/>
        <v>2.1787397224999783</v>
      </c>
      <c r="S350" s="116">
        <f t="shared" ref="S350:S413" si="122">IF($I350&lt;$R$14,$R$14,IF($I350&lt;$Q$14,$Q$14,$P$14))</f>
        <v>45031</v>
      </c>
      <c r="T350" s="148">
        <f t="shared" si="111"/>
        <v>44331</v>
      </c>
      <c r="U350" s="187">
        <f t="shared" si="106"/>
        <v>9.9670253571413988E-5</v>
      </c>
      <c r="V350" s="549">
        <f t="shared" ref="V350:V413" si="123">S350-T350</f>
        <v>700</v>
      </c>
      <c r="W350" s="113">
        <f t="shared" si="112"/>
        <v>683.75</v>
      </c>
      <c r="X350" s="113">
        <f t="shared" si="113"/>
        <v>16.25</v>
      </c>
      <c r="Y350" s="549">
        <f t="shared" si="107"/>
        <v>2.2086647041205372</v>
      </c>
      <c r="AA350" s="556">
        <f t="shared" si="114"/>
        <v>1.3373365186624944</v>
      </c>
      <c r="AB350" s="433"/>
      <c r="AC350" s="433"/>
    </row>
    <row r="351" spans="2:29" x14ac:dyDescent="0.35">
      <c r="B351" s="116">
        <v>42522</v>
      </c>
      <c r="C351" s="186">
        <f t="shared" si="108"/>
        <v>3.8727872399999974</v>
      </c>
      <c r="D351" s="187">
        <f t="shared" si="108"/>
        <v>3.5316425025000209</v>
      </c>
      <c r="E351" s="113">
        <f t="shared" si="108"/>
        <v>3.2703088399999691</v>
      </c>
      <c r="F351" s="152">
        <f t="shared" si="115"/>
        <v>44874</v>
      </c>
      <c r="G351" s="246">
        <f t="shared" si="116"/>
        <v>44344</v>
      </c>
      <c r="H351" s="113">
        <f t="shared" si="117"/>
        <v>6.436693160376916E-4</v>
      </c>
      <c r="I351" s="148">
        <f t="shared" si="110"/>
        <v>44348.25</v>
      </c>
      <c r="J351" s="550">
        <f t="shared" si="118"/>
        <v>530</v>
      </c>
      <c r="K351" s="187">
        <f t="shared" si="119"/>
        <v>525.75</v>
      </c>
      <c r="L351" s="187">
        <f t="shared" si="120"/>
        <v>4.25</v>
      </c>
      <c r="M351" s="549">
        <f t="shared" si="121"/>
        <v>3.5343780970931808</v>
      </c>
      <c r="N351" s="551"/>
      <c r="P351" s="187">
        <f t="shared" si="109"/>
        <v>2.2990644900000134</v>
      </c>
      <c r="Q351" s="187">
        <f t="shared" si="109"/>
        <v>2.2201881599999806</v>
      </c>
      <c r="R351" s="113">
        <f t="shared" si="109"/>
        <v>2.1807614025000088</v>
      </c>
      <c r="S351" s="116">
        <f t="shared" si="122"/>
        <v>45031</v>
      </c>
      <c r="T351" s="148">
        <f t="shared" si="111"/>
        <v>44331</v>
      </c>
      <c r="U351" s="187">
        <f t="shared" si="106"/>
        <v>1.1268047142861828E-4</v>
      </c>
      <c r="V351" s="549">
        <f t="shared" si="123"/>
        <v>700</v>
      </c>
      <c r="W351" s="113">
        <f t="shared" si="112"/>
        <v>682.75</v>
      </c>
      <c r="X351" s="113">
        <f t="shared" si="113"/>
        <v>17.25</v>
      </c>
      <c r="Y351" s="549">
        <f t="shared" si="107"/>
        <v>2.2221318981321243</v>
      </c>
      <c r="AA351" s="556">
        <f t="shared" si="114"/>
        <v>1.3122461989610565</v>
      </c>
      <c r="AB351" s="433"/>
      <c r="AC351" s="433"/>
    </row>
    <row r="352" spans="2:29" x14ac:dyDescent="0.35">
      <c r="B352" s="116">
        <v>42523</v>
      </c>
      <c r="C352" s="186">
        <f t="shared" si="108"/>
        <v>3.8330430225000045</v>
      </c>
      <c r="D352" s="187">
        <f t="shared" si="108"/>
        <v>3.5031543225000128</v>
      </c>
      <c r="E352" s="113">
        <f t="shared" si="108"/>
        <v>3.2550661025000149</v>
      </c>
      <c r="F352" s="152">
        <f t="shared" si="115"/>
        <v>44874</v>
      </c>
      <c r="G352" s="246">
        <f t="shared" si="116"/>
        <v>44344</v>
      </c>
      <c r="H352" s="113">
        <f t="shared" si="117"/>
        <v>6.2243150943394664E-4</v>
      </c>
      <c r="I352" s="148">
        <f t="shared" si="110"/>
        <v>44349.25</v>
      </c>
      <c r="J352" s="550">
        <f t="shared" si="118"/>
        <v>530</v>
      </c>
      <c r="K352" s="187">
        <f t="shared" si="119"/>
        <v>524.75</v>
      </c>
      <c r="L352" s="187">
        <f t="shared" si="120"/>
        <v>5.25</v>
      </c>
      <c r="M352" s="549">
        <f t="shared" si="121"/>
        <v>3.5064220879245411</v>
      </c>
      <c r="N352" s="551"/>
      <c r="P352" s="187">
        <f t="shared" si="109"/>
        <v>2.2889504399999927</v>
      </c>
      <c r="Q352" s="187">
        <f t="shared" si="109"/>
        <v>2.2100780100000161</v>
      </c>
      <c r="R352" s="113">
        <f t="shared" si="109"/>
        <v>2.1706532024999836</v>
      </c>
      <c r="S352" s="116">
        <f t="shared" si="122"/>
        <v>45031</v>
      </c>
      <c r="T352" s="148">
        <f t="shared" si="111"/>
        <v>44331</v>
      </c>
      <c r="U352" s="187">
        <f t="shared" si="106"/>
        <v>1.1267489999996652E-4</v>
      </c>
      <c r="V352" s="549">
        <f t="shared" si="123"/>
        <v>700</v>
      </c>
      <c r="W352" s="113">
        <f t="shared" si="112"/>
        <v>681.75</v>
      </c>
      <c r="X352" s="113">
        <f t="shared" si="113"/>
        <v>18.25</v>
      </c>
      <c r="Y352" s="549">
        <f t="shared" si="107"/>
        <v>2.2121343269250153</v>
      </c>
      <c r="AA352" s="556">
        <f t="shared" si="114"/>
        <v>1.2942877609995258</v>
      </c>
      <c r="AB352" s="433"/>
      <c r="AC352" s="433"/>
    </row>
    <row r="353" spans="2:29" x14ac:dyDescent="0.35">
      <c r="B353" s="116">
        <v>42524</v>
      </c>
      <c r="C353" s="186">
        <f t="shared" si="108"/>
        <v>3.7943252024999818</v>
      </c>
      <c r="D353" s="187">
        <f t="shared" si="108"/>
        <v>3.4665324224999905</v>
      </c>
      <c r="E353" s="113">
        <f t="shared" si="108"/>
        <v>3.2347442025000284</v>
      </c>
      <c r="F353" s="152">
        <f t="shared" si="115"/>
        <v>44874</v>
      </c>
      <c r="G353" s="246">
        <f t="shared" si="116"/>
        <v>44344</v>
      </c>
      <c r="H353" s="113">
        <f>IF(C353="","",(D353-C353)/($D$14-$C$14))</f>
        <v>6.1847694339621007E-4</v>
      </c>
      <c r="I353" s="148">
        <f t="shared" si="110"/>
        <v>44350.25</v>
      </c>
      <c r="J353" s="550">
        <f t="shared" si="118"/>
        <v>530</v>
      </c>
      <c r="K353" s="187">
        <f t="shared" si="119"/>
        <v>523.75</v>
      </c>
      <c r="L353" s="187">
        <f t="shared" si="120"/>
        <v>6.25</v>
      </c>
      <c r="M353" s="549">
        <f t="shared" si="121"/>
        <v>3.4703979033962167</v>
      </c>
      <c r="N353" s="551"/>
      <c r="P353" s="187">
        <f t="shared" si="109"/>
        <v>2.2758029225000032</v>
      </c>
      <c r="Q353" s="187">
        <f t="shared" si="109"/>
        <v>2.1949137225000026</v>
      </c>
      <c r="R353" s="113">
        <f t="shared" si="109"/>
        <v>2.1565025625000178</v>
      </c>
      <c r="S353" s="116">
        <f t="shared" si="122"/>
        <v>45031</v>
      </c>
      <c r="T353" s="148">
        <f t="shared" si="111"/>
        <v>44331</v>
      </c>
      <c r="U353" s="187">
        <f t="shared" si="106"/>
        <v>1.1555600000000079E-4</v>
      </c>
      <c r="V353" s="549">
        <f t="shared" si="123"/>
        <v>700</v>
      </c>
      <c r="W353" s="113">
        <f t="shared" si="112"/>
        <v>680.75</v>
      </c>
      <c r="X353" s="113">
        <f t="shared" si="113"/>
        <v>19.25</v>
      </c>
      <c r="Y353" s="549">
        <f t="shared" si="107"/>
        <v>2.1971381755000028</v>
      </c>
      <c r="AA353" s="556">
        <f t="shared" si="114"/>
        <v>1.2732597278962139</v>
      </c>
      <c r="AB353" s="433"/>
      <c r="AC353" s="433"/>
    </row>
    <row r="354" spans="2:29" x14ac:dyDescent="0.35">
      <c r="B354" s="116">
        <v>42527</v>
      </c>
      <c r="C354" s="186" t="str">
        <f t="shared" si="108"/>
        <v/>
      </c>
      <c r="D354" s="187" t="str">
        <f t="shared" si="108"/>
        <v/>
      </c>
      <c r="E354" s="113" t="str">
        <f t="shared" si="108"/>
        <v/>
      </c>
      <c r="F354" s="152">
        <f t="shared" si="115"/>
        <v>44874</v>
      </c>
      <c r="G354" s="246">
        <f t="shared" si="116"/>
        <v>44344</v>
      </c>
      <c r="H354" s="113" t="str">
        <f t="shared" ref="H354:H417" si="124">IF(C354="","",(D354-C354)/($D$14-$C$14))</f>
        <v/>
      </c>
      <c r="I354" s="148">
        <f t="shared" si="110"/>
        <v>44353.25</v>
      </c>
      <c r="J354" s="550">
        <f t="shared" si="118"/>
        <v>530</v>
      </c>
      <c r="K354" s="187">
        <f t="shared" si="119"/>
        <v>520.75</v>
      </c>
      <c r="L354" s="187">
        <f t="shared" si="120"/>
        <v>9.25</v>
      </c>
      <c r="M354" s="549" t="str">
        <f t="shared" si="121"/>
        <v/>
      </c>
      <c r="N354" s="551"/>
      <c r="P354" s="187">
        <f t="shared" si="109"/>
        <v>2.269735122499994</v>
      </c>
      <c r="Q354" s="187">
        <f t="shared" si="109"/>
        <v>2.1918809999999844</v>
      </c>
      <c r="R354" s="113">
        <f t="shared" si="109"/>
        <v>2.1453848900000017</v>
      </c>
      <c r="S354" s="116">
        <f t="shared" si="122"/>
        <v>45031</v>
      </c>
      <c r="T354" s="148">
        <f t="shared" si="111"/>
        <v>44331</v>
      </c>
      <c r="U354" s="187">
        <f t="shared" si="106"/>
        <v>1.1122017500001366E-4</v>
      </c>
      <c r="V354" s="549">
        <f t="shared" si="123"/>
        <v>700</v>
      </c>
      <c r="W354" s="113">
        <f t="shared" si="112"/>
        <v>677.75</v>
      </c>
      <c r="X354" s="113">
        <f t="shared" si="113"/>
        <v>22.25</v>
      </c>
      <c r="Y354" s="549">
        <f t="shared" si="107"/>
        <v>2.1943556488937346</v>
      </c>
      <c r="AA354" s="556" t="str">
        <f t="shared" si="114"/>
        <v/>
      </c>
      <c r="AB354" s="433"/>
      <c r="AC354" s="433"/>
    </row>
    <row r="355" spans="2:29" x14ac:dyDescent="0.35">
      <c r="B355" s="116">
        <v>42528</v>
      </c>
      <c r="C355" s="186">
        <f t="shared" si="108"/>
        <v>3.7668195599999788</v>
      </c>
      <c r="D355" s="187">
        <f t="shared" si="108"/>
        <v>3.4360191224999781</v>
      </c>
      <c r="E355" s="113">
        <f t="shared" si="108"/>
        <v>3.1981698225000077</v>
      </c>
      <c r="F355" s="152">
        <f t="shared" si="115"/>
        <v>44874</v>
      </c>
      <c r="G355" s="246">
        <f t="shared" si="116"/>
        <v>44344</v>
      </c>
      <c r="H355" s="113">
        <f t="shared" si="124"/>
        <v>6.241517688679258E-4</v>
      </c>
      <c r="I355" s="148">
        <f t="shared" si="110"/>
        <v>44354.25</v>
      </c>
      <c r="J355" s="550">
        <f t="shared" si="118"/>
        <v>530</v>
      </c>
      <c r="K355" s="187">
        <f t="shared" si="119"/>
        <v>519.75</v>
      </c>
      <c r="L355" s="187">
        <f t="shared" si="120"/>
        <v>10.25</v>
      </c>
      <c r="M355" s="549">
        <f t="shared" si="121"/>
        <v>3.4424166781308743</v>
      </c>
      <c r="N355" s="551"/>
      <c r="P355" s="187">
        <f t="shared" si="109"/>
        <v>2.2545664099999918</v>
      </c>
      <c r="Q355" s="187">
        <f t="shared" si="109"/>
        <v>2.1645885224999883</v>
      </c>
      <c r="R355" s="113">
        <f t="shared" si="109"/>
        <v>2.1241619224999786</v>
      </c>
      <c r="S355" s="116">
        <f t="shared" si="122"/>
        <v>45031</v>
      </c>
      <c r="T355" s="148">
        <f t="shared" si="111"/>
        <v>44331</v>
      </c>
      <c r="U355" s="187">
        <f t="shared" si="106"/>
        <v>1.2853983928571923E-4</v>
      </c>
      <c r="V355" s="549">
        <f t="shared" si="123"/>
        <v>700</v>
      </c>
      <c r="W355" s="113">
        <f t="shared" si="112"/>
        <v>676.75</v>
      </c>
      <c r="X355" s="113">
        <f t="shared" si="113"/>
        <v>23.25</v>
      </c>
      <c r="Y355" s="549">
        <f t="shared" si="107"/>
        <v>2.1675770737633813</v>
      </c>
      <c r="AA355" s="556">
        <f t="shared" si="114"/>
        <v>1.274839604367493</v>
      </c>
      <c r="AB355" s="433"/>
      <c r="AC355" s="433"/>
    </row>
    <row r="356" spans="2:29" x14ac:dyDescent="0.35">
      <c r="B356" s="116">
        <v>42529</v>
      </c>
      <c r="C356" s="186">
        <f t="shared" si="108"/>
        <v>3.7902500625000002</v>
      </c>
      <c r="D356" s="187">
        <f t="shared" si="108"/>
        <v>3.4665324224999905</v>
      </c>
      <c r="E356" s="113">
        <f t="shared" si="108"/>
        <v>3.2388084224999947</v>
      </c>
      <c r="F356" s="152">
        <f t="shared" si="115"/>
        <v>44874</v>
      </c>
      <c r="G356" s="246">
        <f t="shared" si="116"/>
        <v>44344</v>
      </c>
      <c r="H356" s="113">
        <f t="shared" si="124"/>
        <v>6.1078800000001824E-4</v>
      </c>
      <c r="I356" s="148">
        <f t="shared" si="110"/>
        <v>44355.25</v>
      </c>
      <c r="J356" s="550">
        <f t="shared" si="118"/>
        <v>530</v>
      </c>
      <c r="K356" s="187">
        <f t="shared" si="119"/>
        <v>518.75</v>
      </c>
      <c r="L356" s="187">
        <f t="shared" si="120"/>
        <v>11.25</v>
      </c>
      <c r="M356" s="549">
        <f t="shared" si="121"/>
        <v>3.4734037874999908</v>
      </c>
      <c r="N356" s="551"/>
      <c r="P356" s="187">
        <f t="shared" si="109"/>
        <v>2.2687238399999865</v>
      </c>
      <c r="Q356" s="187">
        <f t="shared" si="109"/>
        <v>2.1827831025000188</v>
      </c>
      <c r="R356" s="113">
        <f t="shared" si="109"/>
        <v>2.1484169225000072</v>
      </c>
      <c r="S356" s="116">
        <f t="shared" si="122"/>
        <v>45031</v>
      </c>
      <c r="T356" s="148">
        <f t="shared" si="111"/>
        <v>44331</v>
      </c>
      <c r="U356" s="187">
        <f t="shared" si="106"/>
        <v>1.2277248214281094E-4</v>
      </c>
      <c r="V356" s="549">
        <f t="shared" si="123"/>
        <v>700</v>
      </c>
      <c r="W356" s="113">
        <f t="shared" si="112"/>
        <v>675.75</v>
      </c>
      <c r="X356" s="113">
        <f t="shared" si="113"/>
        <v>24.25</v>
      </c>
      <c r="Y356" s="549">
        <f t="shared" si="107"/>
        <v>2.1857603351919819</v>
      </c>
      <c r="AA356" s="556">
        <f t="shared" si="114"/>
        <v>1.2876434523080089</v>
      </c>
      <c r="AB356" s="433"/>
      <c r="AC356" s="433"/>
    </row>
    <row r="357" spans="2:29" x14ac:dyDescent="0.35">
      <c r="B357" s="116">
        <v>42530</v>
      </c>
      <c r="C357" s="186">
        <f t="shared" si="108"/>
        <v>3.8065511025000109</v>
      </c>
      <c r="D357" s="187">
        <f t="shared" si="108"/>
        <v>3.4939982400000069</v>
      </c>
      <c r="E357" s="113">
        <f t="shared" si="108"/>
        <v>3.2753900025000116</v>
      </c>
      <c r="F357" s="152">
        <f t="shared" si="115"/>
        <v>44874</v>
      </c>
      <c r="G357" s="246">
        <f t="shared" si="116"/>
        <v>44344</v>
      </c>
      <c r="H357" s="113">
        <f t="shared" si="124"/>
        <v>5.8972238207547932E-4</v>
      </c>
      <c r="I357" s="148">
        <f t="shared" si="110"/>
        <v>44356.25</v>
      </c>
      <c r="J357" s="550">
        <f t="shared" si="118"/>
        <v>530</v>
      </c>
      <c r="K357" s="187">
        <f t="shared" si="119"/>
        <v>517.75</v>
      </c>
      <c r="L357" s="187">
        <f t="shared" si="120"/>
        <v>12.25</v>
      </c>
      <c r="M357" s="549">
        <f t="shared" si="121"/>
        <v>3.5012223391804316</v>
      </c>
      <c r="N357" s="551"/>
      <c r="P357" s="187">
        <f t="shared" si="109"/>
        <v>2.2909732100000024</v>
      </c>
      <c r="Q357" s="187">
        <f t="shared" si="109"/>
        <v>2.2171550625000203</v>
      </c>
      <c r="R357" s="113">
        <f t="shared" si="109"/>
        <v>2.1858156899999814</v>
      </c>
      <c r="S357" s="116">
        <f t="shared" si="122"/>
        <v>45031</v>
      </c>
      <c r="T357" s="148">
        <f t="shared" si="111"/>
        <v>44331</v>
      </c>
      <c r="U357" s="187">
        <f t="shared" si="106"/>
        <v>1.0545449642854596E-4</v>
      </c>
      <c r="V357" s="549">
        <f t="shared" si="123"/>
        <v>700</v>
      </c>
      <c r="W357" s="113">
        <f t="shared" si="112"/>
        <v>674.75</v>
      </c>
      <c r="X357" s="113">
        <f t="shared" si="113"/>
        <v>25.25</v>
      </c>
      <c r="Y357" s="549">
        <f t="shared" si="107"/>
        <v>2.2198177885348409</v>
      </c>
      <c r="AA357" s="556">
        <f t="shared" si="114"/>
        <v>1.2814045506455907</v>
      </c>
      <c r="AB357" s="433"/>
      <c r="AC357" s="433"/>
    </row>
    <row r="358" spans="2:29" x14ac:dyDescent="0.35">
      <c r="B358" s="116">
        <v>42531</v>
      </c>
      <c r="C358" s="186">
        <f t="shared" si="108"/>
        <v>3.7953439999999894</v>
      </c>
      <c r="D358" s="187">
        <f t="shared" si="108"/>
        <v>3.4878944100000142</v>
      </c>
      <c r="E358" s="113">
        <f t="shared" si="108"/>
        <v>3.2682764100000039</v>
      </c>
      <c r="F358" s="152">
        <f t="shared" si="115"/>
        <v>44874</v>
      </c>
      <c r="G358" s="246">
        <f t="shared" si="116"/>
        <v>44344</v>
      </c>
      <c r="H358" s="113">
        <f t="shared" si="124"/>
        <v>5.80093566037689E-4</v>
      </c>
      <c r="I358" s="148">
        <f t="shared" si="110"/>
        <v>44357.25</v>
      </c>
      <c r="J358" s="550">
        <f t="shared" si="118"/>
        <v>530</v>
      </c>
      <c r="K358" s="187">
        <f t="shared" si="119"/>
        <v>516.75</v>
      </c>
      <c r="L358" s="187">
        <f t="shared" si="120"/>
        <v>13.25</v>
      </c>
      <c r="M358" s="549">
        <f t="shared" si="121"/>
        <v>3.4955806497500137</v>
      </c>
      <c r="N358" s="551"/>
      <c r="P358" s="187">
        <f t="shared" si="109"/>
        <v>2.2596225225000266</v>
      </c>
      <c r="Q358" s="187">
        <f t="shared" si="109"/>
        <v>2.1918809999999844</v>
      </c>
      <c r="R358" s="113">
        <f t="shared" si="109"/>
        <v>2.1655992899999976</v>
      </c>
      <c r="S358" s="116">
        <f t="shared" si="122"/>
        <v>45031</v>
      </c>
      <c r="T358" s="148">
        <f t="shared" si="111"/>
        <v>44331</v>
      </c>
      <c r="U358" s="187">
        <f t="shared" si="106"/>
        <v>9.6773603571488812E-5</v>
      </c>
      <c r="V358" s="549">
        <f t="shared" si="123"/>
        <v>700</v>
      </c>
      <c r="W358" s="113">
        <f t="shared" si="112"/>
        <v>673.75</v>
      </c>
      <c r="X358" s="113">
        <f t="shared" si="113"/>
        <v>26.25</v>
      </c>
      <c r="Y358" s="549">
        <f t="shared" si="107"/>
        <v>2.194421307093736</v>
      </c>
      <c r="AA358" s="556">
        <f t="shared" si="114"/>
        <v>1.3011593426562778</v>
      </c>
      <c r="AB358" s="433"/>
      <c r="AC358" s="433"/>
    </row>
    <row r="359" spans="2:29" x14ac:dyDescent="0.35">
      <c r="B359" s="116">
        <v>42534</v>
      </c>
      <c r="C359" s="186">
        <f t="shared" si="108"/>
        <v>3.7596890624999713</v>
      </c>
      <c r="D359" s="187">
        <f t="shared" si="108"/>
        <v>3.4624637225000088</v>
      </c>
      <c r="E359" s="113">
        <f t="shared" si="108"/>
        <v>3.2428727224999898</v>
      </c>
      <c r="F359" s="152">
        <f t="shared" si="115"/>
        <v>44874</v>
      </c>
      <c r="G359" s="246">
        <f t="shared" si="116"/>
        <v>44344</v>
      </c>
      <c r="H359" s="113">
        <f t="shared" si="124"/>
        <v>5.6080252830181603E-4</v>
      </c>
      <c r="I359" s="148">
        <f t="shared" si="110"/>
        <v>44360.25</v>
      </c>
      <c r="J359" s="550">
        <f t="shared" si="118"/>
        <v>530</v>
      </c>
      <c r="K359" s="187">
        <f t="shared" si="119"/>
        <v>513.75</v>
      </c>
      <c r="L359" s="187">
        <f t="shared" si="120"/>
        <v>16.25</v>
      </c>
      <c r="M359" s="549">
        <f t="shared" si="121"/>
        <v>3.4715767635849133</v>
      </c>
      <c r="N359" s="551"/>
      <c r="P359" s="187">
        <f t="shared" si="109"/>
        <v>2.2100780100000161</v>
      </c>
      <c r="Q359" s="187">
        <f t="shared" si="109"/>
        <v>2.1463955625000031</v>
      </c>
      <c r="R359" s="113">
        <f t="shared" si="109"/>
        <v>2.1342678225000133</v>
      </c>
      <c r="S359" s="116">
        <f t="shared" si="122"/>
        <v>45031</v>
      </c>
      <c r="T359" s="148">
        <f t="shared" si="111"/>
        <v>44331</v>
      </c>
      <c r="U359" s="187">
        <f t="shared" si="106"/>
        <v>9.0974925000018666E-5</v>
      </c>
      <c r="V359" s="549">
        <f t="shared" si="123"/>
        <v>700</v>
      </c>
      <c r="W359" s="113">
        <f t="shared" si="112"/>
        <v>670.75</v>
      </c>
      <c r="X359" s="113">
        <f t="shared" si="113"/>
        <v>29.25</v>
      </c>
      <c r="Y359" s="549">
        <f t="shared" si="107"/>
        <v>2.1490565790562535</v>
      </c>
      <c r="AA359" s="556">
        <f t="shared" si="114"/>
        <v>1.3225201845286598</v>
      </c>
      <c r="AB359" s="433"/>
      <c r="AC359" s="433"/>
    </row>
    <row r="360" spans="2:29" x14ac:dyDescent="0.35">
      <c r="B360" s="116">
        <v>42535</v>
      </c>
      <c r="C360" s="186">
        <f t="shared" si="108"/>
        <v>3.7158928099999988</v>
      </c>
      <c r="D360" s="187">
        <f t="shared" si="108"/>
        <v>3.4187302500000127</v>
      </c>
      <c r="E360" s="113">
        <f t="shared" si="108"/>
        <v>3.2093446399999781</v>
      </c>
      <c r="F360" s="152">
        <f t="shared" si="115"/>
        <v>44874</v>
      </c>
      <c r="G360" s="246">
        <f t="shared" si="116"/>
        <v>44344</v>
      </c>
      <c r="H360" s="113">
        <f t="shared" si="124"/>
        <v>5.6068407547167187E-4</v>
      </c>
      <c r="I360" s="148">
        <f t="shared" si="110"/>
        <v>44361.25</v>
      </c>
      <c r="J360" s="550">
        <f t="shared" si="118"/>
        <v>530</v>
      </c>
      <c r="K360" s="187">
        <f t="shared" si="119"/>
        <v>512.75</v>
      </c>
      <c r="L360" s="187">
        <f t="shared" si="120"/>
        <v>17.25</v>
      </c>
      <c r="M360" s="549">
        <f t="shared" si="121"/>
        <v>3.4284020503018993</v>
      </c>
      <c r="N360" s="551"/>
      <c r="P360" s="187">
        <f t="shared" si="109"/>
        <v>2.1878374399999956</v>
      </c>
      <c r="Q360" s="187">
        <f t="shared" si="109"/>
        <v>2.1362890625000297</v>
      </c>
      <c r="R360" s="113">
        <f t="shared" si="109"/>
        <v>2.1170880899999744</v>
      </c>
      <c r="S360" s="116">
        <f t="shared" si="122"/>
        <v>45031</v>
      </c>
      <c r="T360" s="148">
        <f t="shared" si="111"/>
        <v>44331</v>
      </c>
      <c r="U360" s="187">
        <f t="shared" si="106"/>
        <v>7.3640539285665542E-5</v>
      </c>
      <c r="V360" s="549">
        <f t="shared" si="123"/>
        <v>700</v>
      </c>
      <c r="W360" s="113">
        <f t="shared" si="112"/>
        <v>669.75</v>
      </c>
      <c r="X360" s="113">
        <f t="shared" si="113"/>
        <v>30.25</v>
      </c>
      <c r="Y360" s="549">
        <f t="shared" si="107"/>
        <v>2.1385166888134211</v>
      </c>
      <c r="AA360" s="556">
        <f t="shared" si="114"/>
        <v>1.2898853614884782</v>
      </c>
      <c r="AB360" s="433"/>
      <c r="AC360" s="433"/>
    </row>
    <row r="361" spans="2:29" x14ac:dyDescent="0.35">
      <c r="B361" s="116">
        <v>42536</v>
      </c>
      <c r="C361" s="186">
        <f t="shared" si="108"/>
        <v>3.7362620100000132</v>
      </c>
      <c r="D361" s="187">
        <f t="shared" si="108"/>
        <v>3.4288999999999792</v>
      </c>
      <c r="E361" s="113">
        <f t="shared" si="108"/>
        <v>3.2144243025000296</v>
      </c>
      <c r="F361" s="152">
        <f t="shared" si="115"/>
        <v>44874</v>
      </c>
      <c r="G361" s="246">
        <f t="shared" si="116"/>
        <v>44344</v>
      </c>
      <c r="H361" s="113">
        <f t="shared" si="124"/>
        <v>5.799283207547812E-4</v>
      </c>
      <c r="I361" s="148">
        <f t="shared" si="110"/>
        <v>44362.25</v>
      </c>
      <c r="J361" s="550">
        <f t="shared" si="118"/>
        <v>530</v>
      </c>
      <c r="K361" s="187">
        <f t="shared" si="119"/>
        <v>511.75</v>
      </c>
      <c r="L361" s="187">
        <f t="shared" si="120"/>
        <v>18.25</v>
      </c>
      <c r="M361" s="549">
        <f t="shared" si="121"/>
        <v>3.4394836918537539</v>
      </c>
      <c r="N361" s="551"/>
      <c r="P361" s="187">
        <f t="shared" si="109"/>
        <v>2.2019902500000077</v>
      </c>
      <c r="Q361" s="187">
        <f t="shared" si="109"/>
        <v>2.1514489999999942</v>
      </c>
      <c r="R361" s="113">
        <f t="shared" si="109"/>
        <v>2.129214810000013</v>
      </c>
      <c r="S361" s="116">
        <f t="shared" si="122"/>
        <v>45031</v>
      </c>
      <c r="T361" s="148">
        <f t="shared" si="111"/>
        <v>44331</v>
      </c>
      <c r="U361" s="187">
        <f t="shared" si="106"/>
        <v>7.2201785714305042E-5</v>
      </c>
      <c r="V361" s="549">
        <f t="shared" si="123"/>
        <v>700</v>
      </c>
      <c r="W361" s="113">
        <f t="shared" si="112"/>
        <v>668.75</v>
      </c>
      <c r="X361" s="113">
        <f t="shared" si="113"/>
        <v>31.25</v>
      </c>
      <c r="Y361" s="549">
        <f t="shared" si="107"/>
        <v>2.153705305803566</v>
      </c>
      <c r="AA361" s="556">
        <f t="shared" si="114"/>
        <v>1.2857783860501879</v>
      </c>
      <c r="AB361" s="433"/>
      <c r="AC361" s="433"/>
    </row>
    <row r="362" spans="2:29" x14ac:dyDescent="0.35">
      <c r="B362" s="116">
        <v>42537</v>
      </c>
      <c r="C362" s="186">
        <f t="shared" si="108"/>
        <v>3.6945073025000053</v>
      </c>
      <c r="D362" s="187">
        <f t="shared" si="108"/>
        <v>3.405510322500005</v>
      </c>
      <c r="E362" s="113">
        <f t="shared" si="108"/>
        <v>3.175822002499995</v>
      </c>
      <c r="F362" s="152">
        <f t="shared" si="115"/>
        <v>44874</v>
      </c>
      <c r="G362" s="246">
        <f t="shared" si="116"/>
        <v>44344</v>
      </c>
      <c r="H362" s="113">
        <f t="shared" si="124"/>
        <v>5.4527732075471754E-4</v>
      </c>
      <c r="I362" s="148">
        <f t="shared" si="110"/>
        <v>44363.25</v>
      </c>
      <c r="J362" s="550">
        <f t="shared" si="118"/>
        <v>530</v>
      </c>
      <c r="K362" s="187">
        <f t="shared" si="119"/>
        <v>510.75</v>
      </c>
      <c r="L362" s="187">
        <f t="shared" si="120"/>
        <v>19.25</v>
      </c>
      <c r="M362" s="549">
        <f t="shared" si="121"/>
        <v>3.4160069109245335</v>
      </c>
      <c r="N362" s="551"/>
      <c r="P362" s="187">
        <f t="shared" si="109"/>
        <v>2.1676208399999952</v>
      </c>
      <c r="Q362" s="187">
        <f t="shared" si="109"/>
        <v>2.1231513599999863</v>
      </c>
      <c r="R362" s="113">
        <f t="shared" si="109"/>
        <v>2.113046009999997</v>
      </c>
      <c r="S362" s="116">
        <f t="shared" si="122"/>
        <v>45031</v>
      </c>
      <c r="T362" s="148">
        <f t="shared" si="111"/>
        <v>44331</v>
      </c>
      <c r="U362" s="187">
        <f t="shared" si="106"/>
        <v>6.3527828571441347E-5</v>
      </c>
      <c r="V362" s="549">
        <f t="shared" si="123"/>
        <v>700</v>
      </c>
      <c r="W362" s="113">
        <f t="shared" si="112"/>
        <v>667.75</v>
      </c>
      <c r="X362" s="113">
        <f t="shared" si="113"/>
        <v>32.25</v>
      </c>
      <c r="Y362" s="549">
        <f t="shared" si="107"/>
        <v>2.1252001324714151</v>
      </c>
      <c r="AA362" s="556">
        <f t="shared" si="114"/>
        <v>1.2908067784531183</v>
      </c>
      <c r="AB362" s="433"/>
      <c r="AC362" s="433"/>
    </row>
    <row r="363" spans="2:29" x14ac:dyDescent="0.35">
      <c r="B363" s="116">
        <v>42538</v>
      </c>
      <c r="C363" s="186">
        <f t="shared" si="108"/>
        <v>3.7118192099999892</v>
      </c>
      <c r="D363" s="187">
        <f t="shared" si="108"/>
        <v>3.4268660100000181</v>
      </c>
      <c r="E363" s="113">
        <f t="shared" si="108"/>
        <v>3.190043062499992</v>
      </c>
      <c r="F363" s="152">
        <f t="shared" si="115"/>
        <v>44874</v>
      </c>
      <c r="G363" s="246">
        <f t="shared" si="116"/>
        <v>44344</v>
      </c>
      <c r="H363" s="113">
        <f t="shared" si="124"/>
        <v>5.376475471697567E-4</v>
      </c>
      <c r="I363" s="148">
        <f t="shared" si="110"/>
        <v>44364.25</v>
      </c>
      <c r="J363" s="550">
        <f t="shared" si="118"/>
        <v>530</v>
      </c>
      <c r="K363" s="187">
        <f t="shared" si="119"/>
        <v>509.75</v>
      </c>
      <c r="L363" s="187">
        <f t="shared" si="120"/>
        <v>20.25</v>
      </c>
      <c r="M363" s="549">
        <f t="shared" si="121"/>
        <v>3.4377533728302057</v>
      </c>
      <c r="N363" s="551"/>
      <c r="P363" s="187">
        <f t="shared" si="109"/>
        <v>2.1757072400000022</v>
      </c>
      <c r="Q363" s="187">
        <f t="shared" si="109"/>
        <v>2.1383103224999811</v>
      </c>
      <c r="R363" s="113">
        <f t="shared" si="109"/>
        <v>2.1282042225000186</v>
      </c>
      <c r="S363" s="116">
        <f t="shared" si="122"/>
        <v>45031</v>
      </c>
      <c r="T363" s="148">
        <f t="shared" si="111"/>
        <v>44331</v>
      </c>
      <c r="U363" s="187">
        <f t="shared" si="106"/>
        <v>5.3424167857172933E-5</v>
      </c>
      <c r="V363" s="549">
        <f t="shared" si="123"/>
        <v>700</v>
      </c>
      <c r="W363" s="113">
        <f t="shared" si="112"/>
        <v>666.75</v>
      </c>
      <c r="X363" s="113">
        <f t="shared" si="113"/>
        <v>33.25</v>
      </c>
      <c r="Y363" s="549">
        <f t="shared" si="107"/>
        <v>2.140086676081232</v>
      </c>
      <c r="AA363" s="556">
        <f t="shared" si="114"/>
        <v>1.2976666967489736</v>
      </c>
      <c r="AB363" s="433"/>
      <c r="AC363" s="433"/>
    </row>
    <row r="364" spans="2:29" x14ac:dyDescent="0.35">
      <c r="B364" s="116">
        <v>42541</v>
      </c>
      <c r="C364" s="186">
        <f t="shared" si="108"/>
        <v>3.740336089999996</v>
      </c>
      <c r="D364" s="187">
        <f t="shared" si="108"/>
        <v>3.4370361599999955</v>
      </c>
      <c r="E364" s="113">
        <f t="shared" si="108"/>
        <v>3.2245840024999861</v>
      </c>
      <c r="F364" s="152">
        <f t="shared" si="115"/>
        <v>44874</v>
      </c>
      <c r="G364" s="246">
        <f t="shared" si="116"/>
        <v>44344</v>
      </c>
      <c r="H364" s="113">
        <f t="shared" si="124"/>
        <v>5.7226401886792551E-4</v>
      </c>
      <c r="I364" s="148">
        <f t="shared" si="110"/>
        <v>44367.25</v>
      </c>
      <c r="J364" s="550">
        <f t="shared" si="118"/>
        <v>530</v>
      </c>
      <c r="K364" s="187">
        <f t="shared" si="119"/>
        <v>506.75</v>
      </c>
      <c r="L364" s="187">
        <f t="shared" si="120"/>
        <v>23.25</v>
      </c>
      <c r="M364" s="549">
        <f t="shared" si="121"/>
        <v>3.4503412984386745</v>
      </c>
      <c r="N364" s="551"/>
      <c r="P364" s="187">
        <f t="shared" si="109"/>
        <v>2.2222102500000007</v>
      </c>
      <c r="Q364" s="187">
        <f t="shared" si="109"/>
        <v>2.1757072400000022</v>
      </c>
      <c r="R364" s="113">
        <f t="shared" si="109"/>
        <v>2.1635777600000239</v>
      </c>
      <c r="S364" s="116">
        <f t="shared" si="122"/>
        <v>45031</v>
      </c>
      <c r="T364" s="148">
        <f t="shared" si="111"/>
        <v>44331</v>
      </c>
      <c r="U364" s="187">
        <f t="shared" si="106"/>
        <v>6.6432871428569377E-5</v>
      </c>
      <c r="V364" s="549">
        <f t="shared" si="123"/>
        <v>700</v>
      </c>
      <c r="W364" s="113">
        <f t="shared" si="112"/>
        <v>663.75</v>
      </c>
      <c r="X364" s="113">
        <f t="shared" si="113"/>
        <v>36.25</v>
      </c>
      <c r="Y364" s="549">
        <f t="shared" si="107"/>
        <v>2.1781154315892879</v>
      </c>
      <c r="AA364" s="556">
        <f t="shared" si="114"/>
        <v>1.2722258668493867</v>
      </c>
      <c r="AB364" s="433"/>
      <c r="AC364" s="433"/>
    </row>
    <row r="365" spans="2:29" x14ac:dyDescent="0.35">
      <c r="B365" s="116">
        <v>42542</v>
      </c>
      <c r="C365" s="186">
        <f t="shared" ref="C365:E384" si="125">IF(C95="","",((1+C95/200)^2-1)*100)</f>
        <v>3.7688568899999941</v>
      </c>
      <c r="D365" s="187">
        <f t="shared" si="125"/>
        <v>3.4716184099999881</v>
      </c>
      <c r="E365" s="113">
        <f t="shared" si="125"/>
        <v>3.2225520224999915</v>
      </c>
      <c r="F365" s="152">
        <f t="shared" si="115"/>
        <v>44874</v>
      </c>
      <c r="G365" s="246">
        <f t="shared" si="116"/>
        <v>44344</v>
      </c>
      <c r="H365" s="113">
        <f t="shared" si="124"/>
        <v>5.608273207547284E-4</v>
      </c>
      <c r="I365" s="148">
        <f t="shared" si="110"/>
        <v>44368.25</v>
      </c>
      <c r="J365" s="550">
        <f t="shared" si="118"/>
        <v>530</v>
      </c>
      <c r="K365" s="187">
        <f t="shared" si="119"/>
        <v>505.75</v>
      </c>
      <c r="L365" s="187">
        <f t="shared" si="120"/>
        <v>24.25</v>
      </c>
      <c r="M365" s="549">
        <f t="shared" si="121"/>
        <v>3.4852184725282904</v>
      </c>
      <c r="N365" s="551"/>
      <c r="P365" s="187">
        <f t="shared" ref="P365:R384" si="126">IF(P95="","",((1+P95/200)^2-1)*100)</f>
        <v>2.2576000624999981</v>
      </c>
      <c r="Q365" s="187">
        <f t="shared" si="126"/>
        <v>2.2060340899999753</v>
      </c>
      <c r="R365" s="113">
        <f t="shared" si="126"/>
        <v>2.1918809999999844</v>
      </c>
      <c r="S365" s="116">
        <f t="shared" si="122"/>
        <v>45031</v>
      </c>
      <c r="T365" s="148">
        <f t="shared" si="111"/>
        <v>44331</v>
      </c>
      <c r="U365" s="187">
        <f t="shared" si="106"/>
        <v>7.3665675000032601E-5</v>
      </c>
      <c r="V365" s="549">
        <f t="shared" si="123"/>
        <v>700</v>
      </c>
      <c r="W365" s="113">
        <f t="shared" si="112"/>
        <v>662.75</v>
      </c>
      <c r="X365" s="113">
        <f t="shared" si="113"/>
        <v>37.25</v>
      </c>
      <c r="Y365" s="549">
        <f t="shared" si="107"/>
        <v>2.2087781363937267</v>
      </c>
      <c r="AA365" s="556">
        <f t="shared" si="114"/>
        <v>1.2764403361345638</v>
      </c>
      <c r="AB365" s="433"/>
      <c r="AC365" s="433"/>
    </row>
    <row r="366" spans="2:29" x14ac:dyDescent="0.35">
      <c r="B366" s="116">
        <v>42543</v>
      </c>
      <c r="C366" s="186">
        <f t="shared" si="125"/>
        <v>3.8024757224999872</v>
      </c>
      <c r="D366" s="187">
        <f t="shared" si="125"/>
        <v>3.5031543225000128</v>
      </c>
      <c r="E366" s="113">
        <f t="shared" si="125"/>
        <v>3.2510015624999777</v>
      </c>
      <c r="F366" s="152">
        <f t="shared" si="115"/>
        <v>44874</v>
      </c>
      <c r="G366" s="246">
        <f t="shared" si="116"/>
        <v>44344</v>
      </c>
      <c r="H366" s="113">
        <f t="shared" si="124"/>
        <v>5.647573584905178E-4</v>
      </c>
      <c r="I366" s="148">
        <f t="shared" si="110"/>
        <v>44369.25</v>
      </c>
      <c r="J366" s="550">
        <f t="shared" si="118"/>
        <v>530</v>
      </c>
      <c r="K366" s="187">
        <f t="shared" si="119"/>
        <v>504.75</v>
      </c>
      <c r="L366" s="187">
        <f t="shared" si="120"/>
        <v>25.25</v>
      </c>
      <c r="M366" s="549">
        <f t="shared" si="121"/>
        <v>3.5174144458018985</v>
      </c>
      <c r="N366" s="551"/>
      <c r="P366" s="187">
        <f t="shared" si="126"/>
        <v>2.2859163225000145</v>
      </c>
      <c r="Q366" s="187">
        <f t="shared" si="126"/>
        <v>2.2323210000000149</v>
      </c>
      <c r="R366" s="113">
        <f t="shared" si="126"/>
        <v>2.2151330225000043</v>
      </c>
      <c r="S366" s="116">
        <f t="shared" si="122"/>
        <v>45031</v>
      </c>
      <c r="T366" s="148">
        <f t="shared" si="111"/>
        <v>44331</v>
      </c>
      <c r="U366" s="187">
        <f t="shared" si="106"/>
        <v>7.6564746428570938E-5</v>
      </c>
      <c r="V366" s="549">
        <f t="shared" si="123"/>
        <v>700</v>
      </c>
      <c r="W366" s="113">
        <f t="shared" si="112"/>
        <v>661.75</v>
      </c>
      <c r="X366" s="113">
        <f t="shared" si="113"/>
        <v>38.25</v>
      </c>
      <c r="Y366" s="549">
        <f t="shared" si="107"/>
        <v>2.2352496015509078</v>
      </c>
      <c r="AA366" s="556">
        <f t="shared" si="114"/>
        <v>1.2821648442509908</v>
      </c>
      <c r="AB366" s="433"/>
      <c r="AC366" s="433"/>
    </row>
    <row r="367" spans="2:29" x14ac:dyDescent="0.35">
      <c r="B367" s="116">
        <v>42544</v>
      </c>
      <c r="C367" s="186">
        <f t="shared" si="125"/>
        <v>3.8106265624999969</v>
      </c>
      <c r="D367" s="187">
        <f t="shared" si="125"/>
        <v>3.5092586025000205</v>
      </c>
      <c r="E367" s="113">
        <f t="shared" si="125"/>
        <v>3.2530338224999955</v>
      </c>
      <c r="F367" s="152">
        <f t="shared" si="115"/>
        <v>44874</v>
      </c>
      <c r="G367" s="246">
        <f t="shared" si="116"/>
        <v>44344</v>
      </c>
      <c r="H367" s="113">
        <f t="shared" si="124"/>
        <v>5.6861879245278558E-4</v>
      </c>
      <c r="I367" s="148">
        <f t="shared" si="110"/>
        <v>44370.25</v>
      </c>
      <c r="J367" s="550">
        <f t="shared" si="118"/>
        <v>530</v>
      </c>
      <c r="K367" s="187">
        <f t="shared" si="119"/>
        <v>503.75</v>
      </c>
      <c r="L367" s="187">
        <f t="shared" si="120"/>
        <v>26.25</v>
      </c>
      <c r="M367" s="549">
        <f t="shared" si="121"/>
        <v>3.5241848458019063</v>
      </c>
      <c r="N367" s="551"/>
      <c r="P367" s="187">
        <f t="shared" si="126"/>
        <v>2.3122135025000157</v>
      </c>
      <c r="Q367" s="187">
        <f t="shared" si="126"/>
        <v>2.2535552024999905</v>
      </c>
      <c r="R367" s="113">
        <f t="shared" si="126"/>
        <v>2.2333321024999853</v>
      </c>
      <c r="S367" s="116">
        <f t="shared" si="122"/>
        <v>45031</v>
      </c>
      <c r="T367" s="148">
        <f t="shared" si="111"/>
        <v>44331</v>
      </c>
      <c r="U367" s="187">
        <f t="shared" si="106"/>
        <v>8.3797571428607351E-5</v>
      </c>
      <c r="V367" s="549">
        <f t="shared" si="123"/>
        <v>700</v>
      </c>
      <c r="W367" s="113">
        <f t="shared" si="112"/>
        <v>660.75</v>
      </c>
      <c r="X367" s="113">
        <f t="shared" si="113"/>
        <v>39.25</v>
      </c>
      <c r="Y367" s="549">
        <f t="shared" si="107"/>
        <v>2.2568442571785634</v>
      </c>
      <c r="AA367" s="556">
        <f t="shared" si="114"/>
        <v>1.2673405886233429</v>
      </c>
      <c r="AB367" s="433"/>
      <c r="AC367" s="433"/>
    </row>
    <row r="368" spans="2:29" x14ac:dyDescent="0.35">
      <c r="B368" s="116">
        <v>42545</v>
      </c>
      <c r="C368" s="186">
        <f t="shared" si="125"/>
        <v>3.6303640099999868</v>
      </c>
      <c r="D368" s="187">
        <f t="shared" si="125"/>
        <v>3.3414564899999943</v>
      </c>
      <c r="E368" s="113">
        <f t="shared" si="125"/>
        <v>3.1047314024999828</v>
      </c>
      <c r="F368" s="152">
        <f t="shared" si="115"/>
        <v>44874</v>
      </c>
      <c r="G368" s="246">
        <f t="shared" si="116"/>
        <v>44344</v>
      </c>
      <c r="H368" s="113">
        <f t="shared" si="124"/>
        <v>5.451085283018725E-4</v>
      </c>
      <c r="I368" s="148">
        <f t="shared" si="110"/>
        <v>44371.25</v>
      </c>
      <c r="J368" s="550">
        <f t="shared" si="118"/>
        <v>530</v>
      </c>
      <c r="K368" s="187">
        <f t="shared" si="119"/>
        <v>502.75</v>
      </c>
      <c r="L368" s="187">
        <f t="shared" si="120"/>
        <v>27.25</v>
      </c>
      <c r="M368" s="549">
        <f t="shared" si="121"/>
        <v>3.3563106973962205</v>
      </c>
      <c r="N368" s="551"/>
      <c r="P368" s="187">
        <f t="shared" si="126"/>
        <v>2.1049620899999955</v>
      </c>
      <c r="Q368" s="187">
        <f t="shared" si="126"/>
        <v>2.062526759999983</v>
      </c>
      <c r="R368" s="113">
        <f t="shared" si="126"/>
        <v>2.0605062500000271</v>
      </c>
      <c r="S368" s="116">
        <f t="shared" si="122"/>
        <v>45031</v>
      </c>
      <c r="T368" s="148">
        <f t="shared" si="111"/>
        <v>44331</v>
      </c>
      <c r="U368" s="187">
        <f t="shared" si="106"/>
        <v>6.0621900000017757E-5</v>
      </c>
      <c r="V368" s="549">
        <f t="shared" si="123"/>
        <v>700</v>
      </c>
      <c r="W368" s="113">
        <f t="shared" si="112"/>
        <v>659.75</v>
      </c>
      <c r="X368" s="113">
        <f t="shared" si="113"/>
        <v>40.25</v>
      </c>
      <c r="Y368" s="549">
        <f t="shared" si="107"/>
        <v>2.0649667914749839</v>
      </c>
      <c r="AA368" s="556">
        <f t="shared" si="114"/>
        <v>1.2913439059212366</v>
      </c>
      <c r="AB368" s="433"/>
      <c r="AC368" s="433"/>
    </row>
    <row r="369" spans="2:29" x14ac:dyDescent="0.35">
      <c r="B369" s="116">
        <v>42548</v>
      </c>
      <c r="C369" s="186">
        <f t="shared" si="125"/>
        <v>3.6558153225000112</v>
      </c>
      <c r="D369" s="187">
        <f t="shared" si="125"/>
        <v>3.3821232899999831</v>
      </c>
      <c r="E369" s="113">
        <f t="shared" si="125"/>
        <v>3.143320402500005</v>
      </c>
      <c r="F369" s="152">
        <f t="shared" si="115"/>
        <v>44874</v>
      </c>
      <c r="G369" s="246">
        <f t="shared" si="116"/>
        <v>44344</v>
      </c>
      <c r="H369" s="113">
        <f t="shared" si="124"/>
        <v>5.1640006132080767E-4</v>
      </c>
      <c r="I369" s="148">
        <f t="shared" si="110"/>
        <v>44374.25</v>
      </c>
      <c r="J369" s="550">
        <f t="shared" si="118"/>
        <v>530</v>
      </c>
      <c r="K369" s="187">
        <f t="shared" si="119"/>
        <v>499.75</v>
      </c>
      <c r="L369" s="187">
        <f t="shared" si="120"/>
        <v>30.25</v>
      </c>
      <c r="M369" s="549">
        <f t="shared" si="121"/>
        <v>3.3977443918549377</v>
      </c>
      <c r="N369" s="551"/>
      <c r="P369" s="187">
        <f t="shared" si="126"/>
        <v>2.1120355024999871</v>
      </c>
      <c r="Q369" s="187">
        <f t="shared" si="126"/>
        <v>2.070609000000001</v>
      </c>
      <c r="R369" s="113">
        <f t="shared" si="126"/>
        <v>2.0726296100000097</v>
      </c>
      <c r="S369" s="116">
        <f t="shared" si="122"/>
        <v>45031</v>
      </c>
      <c r="T369" s="148">
        <f t="shared" si="111"/>
        <v>44331</v>
      </c>
      <c r="U369" s="187">
        <f t="shared" si="106"/>
        <v>5.9180717857122899E-5</v>
      </c>
      <c r="V369" s="549">
        <f t="shared" si="123"/>
        <v>700</v>
      </c>
      <c r="W369" s="113">
        <f t="shared" si="112"/>
        <v>656.75</v>
      </c>
      <c r="X369" s="113">
        <f t="shared" si="113"/>
        <v>43.25</v>
      </c>
      <c r="Y369" s="549">
        <f t="shared" si="107"/>
        <v>2.0731685660473218</v>
      </c>
      <c r="AA369" s="556">
        <f t="shared" si="114"/>
        <v>1.3245758258076159</v>
      </c>
      <c r="AB369" s="433"/>
      <c r="AC369" s="433"/>
    </row>
    <row r="370" spans="2:29" x14ac:dyDescent="0.35">
      <c r="B370" s="116">
        <v>42549</v>
      </c>
      <c r="C370" s="186">
        <f t="shared" si="125"/>
        <v>3.6313820024999943</v>
      </c>
      <c r="D370" s="187">
        <f t="shared" si="125"/>
        <v>3.3668723024999903</v>
      </c>
      <c r="E370" s="113">
        <f t="shared" si="125"/>
        <v>3.1453516025000239</v>
      </c>
      <c r="F370" s="152">
        <f t="shared" si="115"/>
        <v>44874</v>
      </c>
      <c r="G370" s="246">
        <f t="shared" si="116"/>
        <v>44344</v>
      </c>
      <c r="H370" s="113">
        <f t="shared" si="124"/>
        <v>4.9907490566038508E-4</v>
      </c>
      <c r="I370" s="148">
        <f t="shared" si="110"/>
        <v>44375.25</v>
      </c>
      <c r="J370" s="550">
        <f t="shared" si="118"/>
        <v>530</v>
      </c>
      <c r="K370" s="187">
        <f t="shared" si="119"/>
        <v>498.75</v>
      </c>
      <c r="L370" s="187">
        <f t="shared" si="120"/>
        <v>31.25</v>
      </c>
      <c r="M370" s="549">
        <f t="shared" si="121"/>
        <v>3.3824683933018771</v>
      </c>
      <c r="N370" s="551"/>
      <c r="P370" s="187">
        <f t="shared" si="126"/>
        <v>2.0756605624999924</v>
      </c>
      <c r="Q370" s="187">
        <f t="shared" si="126"/>
        <v>2.0473734224999873</v>
      </c>
      <c r="R370" s="113">
        <f t="shared" si="126"/>
        <v>2.0534346225000277</v>
      </c>
      <c r="S370" s="116">
        <f t="shared" si="122"/>
        <v>45031</v>
      </c>
      <c r="T370" s="148">
        <f t="shared" si="111"/>
        <v>44331</v>
      </c>
      <c r="U370" s="187">
        <f t="shared" si="106"/>
        <v>4.0410200000007279E-5</v>
      </c>
      <c r="V370" s="549">
        <f t="shared" si="123"/>
        <v>700</v>
      </c>
      <c r="W370" s="113">
        <f t="shared" si="112"/>
        <v>655.75</v>
      </c>
      <c r="X370" s="113">
        <f t="shared" si="113"/>
        <v>44.25</v>
      </c>
      <c r="Y370" s="549">
        <f t="shared" si="107"/>
        <v>2.0491615738499878</v>
      </c>
      <c r="AA370" s="556">
        <f t="shared" si="114"/>
        <v>1.3333068194518893</v>
      </c>
      <c r="AB370" s="433"/>
      <c r="AC370" s="433"/>
    </row>
    <row r="371" spans="2:29" x14ac:dyDescent="0.35">
      <c r="B371" s="116">
        <v>42550</v>
      </c>
      <c r="C371" s="186">
        <f t="shared" si="125"/>
        <v>3.6507248099999945</v>
      </c>
      <c r="D371" s="187">
        <f t="shared" si="125"/>
        <v>3.3882239999999841</v>
      </c>
      <c r="E371" s="113">
        <f t="shared" si="125"/>
        <v>3.160586239999974</v>
      </c>
      <c r="F371" s="152">
        <f t="shared" si="115"/>
        <v>44874</v>
      </c>
      <c r="G371" s="246">
        <f t="shared" si="116"/>
        <v>44344</v>
      </c>
      <c r="H371" s="113">
        <f t="shared" si="124"/>
        <v>4.9528454716983084E-4</v>
      </c>
      <c r="I371" s="148">
        <f t="shared" si="110"/>
        <v>44376.25</v>
      </c>
      <c r="J371" s="550">
        <f t="shared" si="118"/>
        <v>530</v>
      </c>
      <c r="K371" s="187">
        <f t="shared" si="119"/>
        <v>497.75</v>
      </c>
      <c r="L371" s="187">
        <f t="shared" si="120"/>
        <v>32.25</v>
      </c>
      <c r="M371" s="549">
        <f t="shared" si="121"/>
        <v>3.4041969266462111</v>
      </c>
      <c r="N371" s="551"/>
      <c r="P371" s="187">
        <f t="shared" si="126"/>
        <v>2.0978889225000019</v>
      </c>
      <c r="Q371" s="187">
        <f t="shared" si="126"/>
        <v>2.0695987024999862</v>
      </c>
      <c r="R371" s="113">
        <f t="shared" si="126"/>
        <v>2.0665678400000109</v>
      </c>
      <c r="S371" s="116">
        <f t="shared" si="122"/>
        <v>45031</v>
      </c>
      <c r="T371" s="148">
        <f t="shared" si="111"/>
        <v>44331</v>
      </c>
      <c r="U371" s="187">
        <f t="shared" si="106"/>
        <v>4.0414600000022407E-5</v>
      </c>
      <c r="V371" s="549">
        <f t="shared" si="123"/>
        <v>700</v>
      </c>
      <c r="W371" s="113">
        <f t="shared" si="112"/>
        <v>654.75</v>
      </c>
      <c r="X371" s="113">
        <f t="shared" si="113"/>
        <v>45.25</v>
      </c>
      <c r="Y371" s="549">
        <f t="shared" si="107"/>
        <v>2.0714274631499872</v>
      </c>
      <c r="AA371" s="556">
        <f t="shared" si="114"/>
        <v>1.3327694634962239</v>
      </c>
      <c r="AB371" s="433"/>
      <c r="AC371" s="433"/>
    </row>
    <row r="372" spans="2:29" x14ac:dyDescent="0.35">
      <c r="B372" s="116">
        <v>42551</v>
      </c>
      <c r="C372" s="186">
        <f t="shared" si="125"/>
        <v>3.6364720399999939</v>
      </c>
      <c r="D372" s="187">
        <f t="shared" si="125"/>
        <v>3.3902576100000026</v>
      </c>
      <c r="E372" s="113">
        <f t="shared" si="125"/>
        <v>3.1575392225000165</v>
      </c>
      <c r="F372" s="152">
        <f t="shared" si="115"/>
        <v>44874</v>
      </c>
      <c r="G372" s="246">
        <f t="shared" si="116"/>
        <v>44344</v>
      </c>
      <c r="H372" s="113">
        <f t="shared" si="124"/>
        <v>4.6455552830187042E-4</v>
      </c>
      <c r="I372" s="148">
        <f t="shared" si="110"/>
        <v>44377.25</v>
      </c>
      <c r="J372" s="550">
        <f t="shared" si="118"/>
        <v>530</v>
      </c>
      <c r="K372" s="187">
        <f t="shared" si="119"/>
        <v>496.75</v>
      </c>
      <c r="L372" s="187">
        <f t="shared" si="120"/>
        <v>33.25</v>
      </c>
      <c r="M372" s="549">
        <f t="shared" si="121"/>
        <v>3.4057040813160397</v>
      </c>
      <c r="N372" s="551"/>
      <c r="P372" s="187">
        <f t="shared" si="126"/>
        <v>2.0978889225000019</v>
      </c>
      <c r="Q372" s="187">
        <f t="shared" si="126"/>
        <v>2.0675781225000245</v>
      </c>
      <c r="R372" s="113">
        <f t="shared" si="126"/>
        <v>2.0675781225000245</v>
      </c>
      <c r="S372" s="116">
        <f t="shared" si="122"/>
        <v>45031</v>
      </c>
      <c r="T372" s="148">
        <f t="shared" si="111"/>
        <v>44331</v>
      </c>
      <c r="U372" s="187">
        <f t="shared" si="106"/>
        <v>4.3301142857110619E-5</v>
      </c>
      <c r="V372" s="549">
        <f t="shared" si="123"/>
        <v>700</v>
      </c>
      <c r="W372" s="113">
        <f t="shared" si="112"/>
        <v>653.75</v>
      </c>
      <c r="X372" s="113">
        <f t="shared" si="113"/>
        <v>46.25</v>
      </c>
      <c r="Y372" s="549">
        <f t="shared" si="107"/>
        <v>2.0695808003571656</v>
      </c>
      <c r="AA372" s="556">
        <f t="shared" si="114"/>
        <v>1.3361232809588741</v>
      </c>
      <c r="AB372" s="433"/>
      <c r="AC372" s="433"/>
    </row>
    <row r="373" spans="2:29" x14ac:dyDescent="0.35">
      <c r="B373" s="116">
        <v>42552</v>
      </c>
      <c r="C373" s="186">
        <f t="shared" si="125"/>
        <v>3.5977908900000077</v>
      </c>
      <c r="D373" s="187">
        <f t="shared" si="125"/>
        <v>3.3567056025000097</v>
      </c>
      <c r="E373" s="113">
        <f t="shared" si="125"/>
        <v>3.1250405025000205</v>
      </c>
      <c r="F373" s="152">
        <f t="shared" si="115"/>
        <v>44874</v>
      </c>
      <c r="G373" s="246">
        <f t="shared" si="116"/>
        <v>44344</v>
      </c>
      <c r="H373" s="113">
        <f t="shared" si="124"/>
        <v>4.548779009433925E-4</v>
      </c>
      <c r="I373" s="148">
        <f t="shared" si="110"/>
        <v>44378.25</v>
      </c>
      <c r="J373" s="550">
        <f t="shared" si="118"/>
        <v>530</v>
      </c>
      <c r="K373" s="187">
        <f t="shared" si="119"/>
        <v>495.75</v>
      </c>
      <c r="L373" s="187">
        <f t="shared" si="120"/>
        <v>34.25</v>
      </c>
      <c r="M373" s="549">
        <f t="shared" si="121"/>
        <v>3.3722851706073209</v>
      </c>
      <c r="N373" s="551"/>
      <c r="P373" s="187">
        <f t="shared" si="126"/>
        <v>2.070609000000001</v>
      </c>
      <c r="Q373" s="187">
        <f t="shared" si="126"/>
        <v>2.0403022500000256</v>
      </c>
      <c r="R373" s="113">
        <f t="shared" si="126"/>
        <v>2.0392921025000232</v>
      </c>
      <c r="S373" s="116">
        <f t="shared" si="122"/>
        <v>45031</v>
      </c>
      <c r="T373" s="148">
        <f t="shared" si="111"/>
        <v>44331</v>
      </c>
      <c r="U373" s="187">
        <f t="shared" si="106"/>
        <v>4.3295357142822001E-5</v>
      </c>
      <c r="V373" s="549">
        <f t="shared" si="123"/>
        <v>700</v>
      </c>
      <c r="W373" s="113">
        <f t="shared" si="112"/>
        <v>652.75</v>
      </c>
      <c r="X373" s="113">
        <f t="shared" si="113"/>
        <v>47.25</v>
      </c>
      <c r="Y373" s="549">
        <f t="shared" si="107"/>
        <v>2.0423479556250239</v>
      </c>
      <c r="AA373" s="556">
        <f t="shared" si="114"/>
        <v>1.329937214982297</v>
      </c>
      <c r="AB373" s="433"/>
      <c r="AC373" s="433"/>
    </row>
    <row r="374" spans="2:29" x14ac:dyDescent="0.35">
      <c r="B374" s="116">
        <v>42555</v>
      </c>
      <c r="C374" s="186">
        <f t="shared" si="125"/>
        <v>3.5845595225000082</v>
      </c>
      <c r="D374" s="187">
        <f t="shared" si="125"/>
        <v>3.3414564899999943</v>
      </c>
      <c r="E374" s="113">
        <f t="shared" si="125"/>
        <v>3.1057468099999763</v>
      </c>
      <c r="F374" s="152">
        <f t="shared" si="115"/>
        <v>44874</v>
      </c>
      <c r="G374" s="246">
        <f t="shared" si="116"/>
        <v>44344</v>
      </c>
      <c r="H374" s="113">
        <f t="shared" si="124"/>
        <v>4.5868496698115823E-4</v>
      </c>
      <c r="I374" s="148">
        <f t="shared" si="110"/>
        <v>44381.25</v>
      </c>
      <c r="J374" s="550">
        <f t="shared" si="118"/>
        <v>530</v>
      </c>
      <c r="K374" s="187">
        <f t="shared" si="119"/>
        <v>492.75</v>
      </c>
      <c r="L374" s="187">
        <f t="shared" si="120"/>
        <v>37.25</v>
      </c>
      <c r="M374" s="549">
        <f t="shared" si="121"/>
        <v>3.3585425050200426</v>
      </c>
      <c r="N374" s="551"/>
      <c r="P374" s="187">
        <f t="shared" si="126"/>
        <v>2.0534346225000277</v>
      </c>
      <c r="Q374" s="187">
        <f t="shared" si="126"/>
        <v>2.025150562500011</v>
      </c>
      <c r="R374" s="113">
        <f t="shared" si="126"/>
        <v>2.0201002499999676</v>
      </c>
      <c r="S374" s="116">
        <f t="shared" si="122"/>
        <v>45031</v>
      </c>
      <c r="T374" s="148">
        <f t="shared" si="111"/>
        <v>44331</v>
      </c>
      <c r="U374" s="187">
        <f t="shared" si="106"/>
        <v>4.0405800000023871E-5</v>
      </c>
      <c r="V374" s="549">
        <f t="shared" si="123"/>
        <v>700</v>
      </c>
      <c r="W374" s="113">
        <f t="shared" si="112"/>
        <v>649.75</v>
      </c>
      <c r="X374" s="113">
        <f t="shared" si="113"/>
        <v>50.25</v>
      </c>
      <c r="Y374" s="549">
        <f t="shared" si="107"/>
        <v>2.0271809539500123</v>
      </c>
      <c r="AA374" s="556">
        <f t="shared" si="114"/>
        <v>1.3313615510700303</v>
      </c>
      <c r="AB374" s="433"/>
      <c r="AC374" s="433"/>
    </row>
    <row r="375" spans="2:29" x14ac:dyDescent="0.35">
      <c r="B375" s="116">
        <v>42556</v>
      </c>
      <c r="C375" s="186">
        <f t="shared" si="125"/>
        <v>3.5367300900000176</v>
      </c>
      <c r="D375" s="187">
        <f t="shared" si="125"/>
        <v>3.2926668899999845</v>
      </c>
      <c r="E375" s="113">
        <f t="shared" si="125"/>
        <v>3.0590432399999923</v>
      </c>
      <c r="F375" s="152">
        <f t="shared" si="115"/>
        <v>44874</v>
      </c>
      <c r="G375" s="246">
        <f t="shared" si="116"/>
        <v>44344</v>
      </c>
      <c r="H375" s="113">
        <f t="shared" si="124"/>
        <v>4.6049660377364742E-4</v>
      </c>
      <c r="I375" s="148">
        <f t="shared" si="110"/>
        <v>44382.25</v>
      </c>
      <c r="J375" s="550">
        <f t="shared" si="118"/>
        <v>530</v>
      </c>
      <c r="K375" s="187">
        <f t="shared" si="119"/>
        <v>491.75</v>
      </c>
      <c r="L375" s="187">
        <f t="shared" si="120"/>
        <v>38.25</v>
      </c>
      <c r="M375" s="549">
        <f t="shared" si="121"/>
        <v>3.3102808850943264</v>
      </c>
      <c r="N375" s="551"/>
      <c r="P375" s="187">
        <f t="shared" si="126"/>
        <v>2.0403022500000256</v>
      </c>
      <c r="Q375" s="187">
        <f t="shared" si="126"/>
        <v>2.0100000000000007</v>
      </c>
      <c r="R375" s="113">
        <f t="shared" si="126"/>
        <v>2.0089900024999885</v>
      </c>
      <c r="S375" s="116">
        <f t="shared" si="122"/>
        <v>45031</v>
      </c>
      <c r="T375" s="148">
        <f t="shared" si="111"/>
        <v>44331</v>
      </c>
      <c r="U375" s="187">
        <f t="shared" si="106"/>
        <v>4.3288928571464223E-5</v>
      </c>
      <c r="V375" s="549">
        <f t="shared" si="123"/>
        <v>700</v>
      </c>
      <c r="W375" s="113">
        <f t="shared" si="112"/>
        <v>648.75</v>
      </c>
      <c r="X375" s="113">
        <f t="shared" si="113"/>
        <v>51.25</v>
      </c>
      <c r="Y375" s="549">
        <f t="shared" si="107"/>
        <v>2.0122185575892884</v>
      </c>
      <c r="AA375" s="556">
        <f t="shared" si="114"/>
        <v>1.298062327505038</v>
      </c>
      <c r="AB375" s="433"/>
      <c r="AC375" s="433"/>
    </row>
    <row r="376" spans="2:29" x14ac:dyDescent="0.35">
      <c r="B376" s="116">
        <v>42557</v>
      </c>
      <c r="C376" s="186">
        <f t="shared" si="125"/>
        <v>3.482808022500028</v>
      </c>
      <c r="D376" s="187">
        <f t="shared" si="125"/>
        <v>3.2550661025000149</v>
      </c>
      <c r="E376" s="113">
        <f t="shared" si="125"/>
        <v>3.0356954225000177</v>
      </c>
      <c r="F376" s="152">
        <f t="shared" si="115"/>
        <v>44874</v>
      </c>
      <c r="G376" s="246">
        <f t="shared" si="116"/>
        <v>44344</v>
      </c>
      <c r="H376" s="113">
        <f t="shared" si="124"/>
        <v>4.2970173584908121E-4</v>
      </c>
      <c r="I376" s="148">
        <f t="shared" si="110"/>
        <v>44383.25</v>
      </c>
      <c r="J376" s="550">
        <f t="shared" si="118"/>
        <v>530</v>
      </c>
      <c r="K376" s="187">
        <f t="shared" si="119"/>
        <v>490.75</v>
      </c>
      <c r="L376" s="187">
        <f t="shared" si="120"/>
        <v>39.25</v>
      </c>
      <c r="M376" s="549">
        <f t="shared" si="121"/>
        <v>3.2719318956320915</v>
      </c>
      <c r="N376" s="551"/>
      <c r="P376" s="187">
        <f t="shared" si="126"/>
        <v>1.997880360000015</v>
      </c>
      <c r="Q376" s="187">
        <f t="shared" si="126"/>
        <v>1.9726334224999809</v>
      </c>
      <c r="R376" s="113">
        <f t="shared" si="126"/>
        <v>1.9776825600000159</v>
      </c>
      <c r="S376" s="116">
        <f t="shared" si="122"/>
        <v>45031</v>
      </c>
      <c r="T376" s="148">
        <f t="shared" si="111"/>
        <v>44331</v>
      </c>
      <c r="U376" s="187">
        <f t="shared" si="106"/>
        <v>3.6067053571477358E-5</v>
      </c>
      <c r="V376" s="549">
        <f t="shared" si="123"/>
        <v>700</v>
      </c>
      <c r="W376" s="113">
        <f t="shared" si="112"/>
        <v>647.75</v>
      </c>
      <c r="X376" s="113">
        <f t="shared" si="113"/>
        <v>52.25</v>
      </c>
      <c r="Y376" s="549">
        <f t="shared" si="107"/>
        <v>1.9745179260490906</v>
      </c>
      <c r="AA376" s="556">
        <f t="shared" si="114"/>
        <v>1.2974139695830009</v>
      </c>
      <c r="AB376" s="433"/>
      <c r="AC376" s="433"/>
    </row>
    <row r="377" spans="2:29" x14ac:dyDescent="0.35">
      <c r="B377" s="116">
        <v>42558</v>
      </c>
      <c r="C377" s="186">
        <f t="shared" si="125"/>
        <v>3.4817907600000142</v>
      </c>
      <c r="D377" s="187">
        <f t="shared" si="125"/>
        <v>3.2601468900000041</v>
      </c>
      <c r="E377" s="113">
        <f t="shared" si="125"/>
        <v>3.0509219599999859</v>
      </c>
      <c r="F377" s="152">
        <f t="shared" si="115"/>
        <v>44874</v>
      </c>
      <c r="G377" s="246">
        <f t="shared" si="116"/>
        <v>44344</v>
      </c>
      <c r="H377" s="113">
        <f t="shared" si="124"/>
        <v>4.1819598113209446E-4</v>
      </c>
      <c r="I377" s="148">
        <f t="shared" si="110"/>
        <v>44384.25</v>
      </c>
      <c r="J377" s="550">
        <f t="shared" si="118"/>
        <v>530</v>
      </c>
      <c r="K377" s="187">
        <f t="shared" si="119"/>
        <v>489.75</v>
      </c>
      <c r="L377" s="187">
        <f t="shared" si="120"/>
        <v>40.25</v>
      </c>
      <c r="M377" s="549">
        <f t="shared" si="121"/>
        <v>3.2769792782405709</v>
      </c>
      <c r="N377" s="551"/>
      <c r="P377" s="187">
        <f t="shared" si="126"/>
        <v>1.9999002499999863</v>
      </c>
      <c r="Q377" s="187">
        <f t="shared" si="126"/>
        <v>1.9746530624999981</v>
      </c>
      <c r="R377" s="113">
        <f t="shared" si="126"/>
        <v>1.9817219599999936</v>
      </c>
      <c r="S377" s="116">
        <f t="shared" si="122"/>
        <v>45031</v>
      </c>
      <c r="T377" s="148">
        <f t="shared" si="111"/>
        <v>44331</v>
      </c>
      <c r="U377" s="187">
        <f t="shared" si="106"/>
        <v>3.6067410714268888E-5</v>
      </c>
      <c r="V377" s="549">
        <f t="shared" si="123"/>
        <v>700</v>
      </c>
      <c r="W377" s="113">
        <f t="shared" si="112"/>
        <v>646.75</v>
      </c>
      <c r="X377" s="113">
        <f t="shared" si="113"/>
        <v>53.25</v>
      </c>
      <c r="Y377" s="549">
        <f t="shared" si="107"/>
        <v>1.9765736521205328</v>
      </c>
      <c r="AA377" s="556">
        <f t="shared" si="114"/>
        <v>1.3004056261200381</v>
      </c>
      <c r="AB377" s="433"/>
      <c r="AC377" s="433"/>
    </row>
    <row r="378" spans="2:29" x14ac:dyDescent="0.35">
      <c r="B378" s="116">
        <v>42559</v>
      </c>
      <c r="C378" s="186">
        <f t="shared" si="125"/>
        <v>3.4848425624999901</v>
      </c>
      <c r="D378" s="187">
        <f t="shared" si="125"/>
        <v>3.2865689999999947</v>
      </c>
      <c r="E378" s="113">
        <f t="shared" si="125"/>
        <v>3.0935622499999926</v>
      </c>
      <c r="F378" s="152">
        <f t="shared" si="115"/>
        <v>44874</v>
      </c>
      <c r="G378" s="246">
        <f t="shared" si="116"/>
        <v>44344</v>
      </c>
      <c r="H378" s="113">
        <f t="shared" si="124"/>
        <v>3.7410106132074601E-4</v>
      </c>
      <c r="I378" s="148">
        <f t="shared" si="110"/>
        <v>44385.25</v>
      </c>
      <c r="J378" s="550">
        <f t="shared" si="118"/>
        <v>530</v>
      </c>
      <c r="K378" s="187">
        <f t="shared" si="119"/>
        <v>488.75</v>
      </c>
      <c r="L378" s="187">
        <f t="shared" si="120"/>
        <v>41.25</v>
      </c>
      <c r="M378" s="549">
        <f t="shared" si="121"/>
        <v>3.3020006687794754</v>
      </c>
      <c r="N378" s="551"/>
      <c r="P378" s="187">
        <f t="shared" si="126"/>
        <v>2.0352515624999956</v>
      </c>
      <c r="Q378" s="187">
        <f t="shared" si="126"/>
        <v>2.0211103024999844</v>
      </c>
      <c r="R378" s="113">
        <f t="shared" si="126"/>
        <v>2.0302009999999981</v>
      </c>
      <c r="S378" s="116">
        <f t="shared" si="122"/>
        <v>45031</v>
      </c>
      <c r="T378" s="148">
        <f t="shared" si="111"/>
        <v>44331</v>
      </c>
      <c r="U378" s="187">
        <f t="shared" si="106"/>
        <v>2.0201800000016084E-5</v>
      </c>
      <c r="V378" s="549">
        <f t="shared" si="123"/>
        <v>700</v>
      </c>
      <c r="W378" s="113">
        <f t="shared" si="112"/>
        <v>645.75</v>
      </c>
      <c r="X378" s="113">
        <f t="shared" si="113"/>
        <v>54.25</v>
      </c>
      <c r="Y378" s="549">
        <f t="shared" si="107"/>
        <v>2.0222062501499853</v>
      </c>
      <c r="AA378" s="556">
        <f t="shared" si="114"/>
        <v>1.2797944186294901</v>
      </c>
      <c r="AB378" s="433"/>
      <c r="AC378" s="433"/>
    </row>
    <row r="379" spans="2:29" x14ac:dyDescent="0.35">
      <c r="B379" s="116">
        <v>42562</v>
      </c>
      <c r="C379" s="186">
        <f t="shared" si="125"/>
        <v>3.4909463024999754</v>
      </c>
      <c r="D379" s="187">
        <f t="shared" si="125"/>
        <v>3.2855527024999942</v>
      </c>
      <c r="E379" s="113">
        <f t="shared" si="125"/>
        <v>3.0905162225000282</v>
      </c>
      <c r="F379" s="152">
        <f t="shared" si="115"/>
        <v>44874</v>
      </c>
      <c r="G379" s="246">
        <f t="shared" si="116"/>
        <v>44344</v>
      </c>
      <c r="H379" s="113">
        <f t="shared" si="124"/>
        <v>3.8753509433958714E-4</v>
      </c>
      <c r="I379" s="148">
        <f t="shared" si="110"/>
        <v>44388.25</v>
      </c>
      <c r="J379" s="550">
        <f t="shared" si="118"/>
        <v>530</v>
      </c>
      <c r="K379" s="187">
        <f t="shared" si="119"/>
        <v>485.75</v>
      </c>
      <c r="L379" s="187">
        <f t="shared" si="120"/>
        <v>44.25</v>
      </c>
      <c r="M379" s="549">
        <f t="shared" si="121"/>
        <v>3.3027011304245208</v>
      </c>
      <c r="N379" s="551"/>
      <c r="P379" s="187">
        <f t="shared" si="126"/>
        <v>2.0423225599999872</v>
      </c>
      <c r="Q379" s="187">
        <f t="shared" si="126"/>
        <v>2.0271707224999824</v>
      </c>
      <c r="R379" s="113">
        <f t="shared" si="126"/>
        <v>2.0443428899999949</v>
      </c>
      <c r="S379" s="116">
        <f t="shared" si="122"/>
        <v>45031</v>
      </c>
      <c r="T379" s="148">
        <f t="shared" si="111"/>
        <v>44331</v>
      </c>
      <c r="U379" s="187">
        <f t="shared" si="106"/>
        <v>2.1645482142864025E-5</v>
      </c>
      <c r="V379" s="549">
        <f t="shared" si="123"/>
        <v>700</v>
      </c>
      <c r="W379" s="113">
        <f t="shared" si="112"/>
        <v>642.75</v>
      </c>
      <c r="X379" s="113">
        <f t="shared" si="113"/>
        <v>57.25</v>
      </c>
      <c r="Y379" s="549">
        <f t="shared" si="107"/>
        <v>2.0284099263526616</v>
      </c>
      <c r="AA379" s="556">
        <f t="shared" si="114"/>
        <v>1.2742912040718593</v>
      </c>
      <c r="AB379" s="433"/>
      <c r="AC379" s="433"/>
    </row>
    <row r="380" spans="2:29" x14ac:dyDescent="0.35">
      <c r="B380" s="116">
        <v>42563</v>
      </c>
      <c r="C380" s="186">
        <f t="shared" si="125"/>
        <v>3.5784530225000166</v>
      </c>
      <c r="D380" s="187">
        <f t="shared" si="125"/>
        <v>3.3170602500000257</v>
      </c>
      <c r="E380" s="113">
        <f t="shared" si="125"/>
        <v>3.1169166225000211</v>
      </c>
      <c r="F380" s="152">
        <f t="shared" si="115"/>
        <v>44874</v>
      </c>
      <c r="G380" s="246">
        <f t="shared" si="116"/>
        <v>44344</v>
      </c>
      <c r="H380" s="113">
        <f t="shared" si="124"/>
        <v>4.9319391037734139E-4</v>
      </c>
      <c r="I380" s="148">
        <f t="shared" si="110"/>
        <v>44389.25</v>
      </c>
      <c r="J380" s="550">
        <f t="shared" si="118"/>
        <v>530</v>
      </c>
      <c r="K380" s="187">
        <f t="shared" si="119"/>
        <v>484.75</v>
      </c>
      <c r="L380" s="187">
        <f t="shared" si="120"/>
        <v>45.25</v>
      </c>
      <c r="M380" s="549">
        <f t="shared" si="121"/>
        <v>3.3393772744446002</v>
      </c>
      <c r="N380" s="551"/>
      <c r="P380" s="187">
        <f t="shared" si="126"/>
        <v>2.0766708899999875</v>
      </c>
      <c r="Q380" s="187">
        <f t="shared" si="126"/>
        <v>2.0594960025000164</v>
      </c>
      <c r="R380" s="113">
        <f t="shared" si="126"/>
        <v>2.0645472900000073</v>
      </c>
      <c r="S380" s="116">
        <f t="shared" si="122"/>
        <v>45031</v>
      </c>
      <c r="T380" s="148">
        <f t="shared" si="111"/>
        <v>44331</v>
      </c>
      <c r="U380" s="187">
        <f t="shared" si="106"/>
        <v>2.4535553571387275E-5</v>
      </c>
      <c r="V380" s="549">
        <f t="shared" si="123"/>
        <v>700</v>
      </c>
      <c r="W380" s="113">
        <f t="shared" si="112"/>
        <v>641.75</v>
      </c>
      <c r="X380" s="113">
        <f t="shared" si="113"/>
        <v>58.25</v>
      </c>
      <c r="Y380" s="549">
        <f t="shared" si="107"/>
        <v>2.0609251984955499</v>
      </c>
      <c r="AA380" s="556">
        <f t="shared" si="114"/>
        <v>1.2784520759490503</v>
      </c>
      <c r="AB380" s="433"/>
      <c r="AC380" s="433"/>
    </row>
    <row r="381" spans="2:29" x14ac:dyDescent="0.35">
      <c r="B381" s="116">
        <v>42564</v>
      </c>
      <c r="C381" s="186">
        <f t="shared" si="125"/>
        <v>3.6171305624999928</v>
      </c>
      <c r="D381" s="187">
        <f t="shared" si="125"/>
        <v>3.3485726024999884</v>
      </c>
      <c r="E381" s="113">
        <f t="shared" si="125"/>
        <v>3.1219940099999954</v>
      </c>
      <c r="F381" s="152">
        <f t="shared" si="115"/>
        <v>44874</v>
      </c>
      <c r="G381" s="246">
        <f t="shared" si="116"/>
        <v>44344</v>
      </c>
      <c r="H381" s="113">
        <f t="shared" si="124"/>
        <v>5.0671313207547989E-4</v>
      </c>
      <c r="I381" s="148">
        <f t="shared" si="110"/>
        <v>44390.25</v>
      </c>
      <c r="J381" s="550">
        <f t="shared" si="118"/>
        <v>530</v>
      </c>
      <c r="K381" s="187">
        <f t="shared" si="119"/>
        <v>483.75</v>
      </c>
      <c r="L381" s="187">
        <f t="shared" si="120"/>
        <v>46.25</v>
      </c>
      <c r="M381" s="549">
        <f t="shared" si="121"/>
        <v>3.3720080848584795</v>
      </c>
      <c r="N381" s="551"/>
      <c r="P381" s="187">
        <f t="shared" si="126"/>
        <v>2.113046009999997</v>
      </c>
      <c r="Q381" s="187">
        <f t="shared" si="126"/>
        <v>2.0918264025000077</v>
      </c>
      <c r="R381" s="113">
        <f t="shared" si="126"/>
        <v>2.0928368100000094</v>
      </c>
      <c r="S381" s="116">
        <f t="shared" si="122"/>
        <v>45031</v>
      </c>
      <c r="T381" s="148">
        <f t="shared" si="111"/>
        <v>44331</v>
      </c>
      <c r="U381" s="187">
        <f t="shared" si="106"/>
        <v>3.0313724999984715E-5</v>
      </c>
      <c r="V381" s="549">
        <f t="shared" si="123"/>
        <v>700</v>
      </c>
      <c r="W381" s="113">
        <f t="shared" si="112"/>
        <v>640.75</v>
      </c>
      <c r="X381" s="113">
        <f t="shared" si="113"/>
        <v>59.25</v>
      </c>
      <c r="Y381" s="549">
        <f t="shared" si="107"/>
        <v>2.0936224907062568</v>
      </c>
      <c r="AA381" s="556">
        <f t="shared" si="114"/>
        <v>1.2783855941522226</v>
      </c>
      <c r="AB381" s="433"/>
      <c r="AC381" s="433"/>
    </row>
    <row r="382" spans="2:29" x14ac:dyDescent="0.35">
      <c r="B382" s="116">
        <v>42565</v>
      </c>
      <c r="C382" s="186">
        <f t="shared" si="125"/>
        <v>3.5652228900000082</v>
      </c>
      <c r="D382" s="187">
        <f t="shared" si="125"/>
        <v>3.2936832224999879</v>
      </c>
      <c r="E382" s="113">
        <f t="shared" si="125"/>
        <v>3.0732562499999894</v>
      </c>
      <c r="F382" s="152">
        <f t="shared" si="115"/>
        <v>44874</v>
      </c>
      <c r="G382" s="246">
        <f t="shared" si="116"/>
        <v>44344</v>
      </c>
      <c r="H382" s="113">
        <f t="shared" si="124"/>
        <v>5.1233899528305724E-4</v>
      </c>
      <c r="I382" s="148">
        <f t="shared" si="110"/>
        <v>44391.25</v>
      </c>
      <c r="J382" s="550">
        <f t="shared" si="118"/>
        <v>530</v>
      </c>
      <c r="K382" s="187">
        <f t="shared" si="119"/>
        <v>482.75</v>
      </c>
      <c r="L382" s="187">
        <f t="shared" si="120"/>
        <v>47.25</v>
      </c>
      <c r="M382" s="549">
        <f t="shared" si="121"/>
        <v>3.3178912400271123</v>
      </c>
      <c r="N382" s="551"/>
      <c r="P382" s="187">
        <f t="shared" si="126"/>
        <v>2.0827329599999889</v>
      </c>
      <c r="Q382" s="187">
        <f t="shared" si="126"/>
        <v>2.0584857600000062</v>
      </c>
      <c r="R382" s="113">
        <f t="shared" si="126"/>
        <v>2.0504040000000057</v>
      </c>
      <c r="S382" s="116">
        <f t="shared" si="122"/>
        <v>45031</v>
      </c>
      <c r="T382" s="148">
        <f t="shared" si="111"/>
        <v>44331</v>
      </c>
      <c r="U382" s="187">
        <f t="shared" si="106"/>
        <v>3.4638857142832435E-5</v>
      </c>
      <c r="V382" s="549">
        <f t="shared" si="123"/>
        <v>700</v>
      </c>
      <c r="W382" s="113">
        <f t="shared" si="112"/>
        <v>639.75</v>
      </c>
      <c r="X382" s="113">
        <f t="shared" si="113"/>
        <v>60.25</v>
      </c>
      <c r="Y382" s="549">
        <f t="shared" si="107"/>
        <v>2.0605727511428618</v>
      </c>
      <c r="AA382" s="556">
        <f t="shared" si="114"/>
        <v>1.2573184888842506</v>
      </c>
      <c r="AB382" s="433"/>
      <c r="AC382" s="433"/>
    </row>
    <row r="383" spans="2:29" x14ac:dyDescent="0.35">
      <c r="B383" s="116">
        <v>42566</v>
      </c>
      <c r="C383" s="186">
        <f t="shared" si="125"/>
        <v>3.5784530225000166</v>
      </c>
      <c r="D383" s="187">
        <f t="shared" si="125"/>
        <v>3.3231590400000011</v>
      </c>
      <c r="E383" s="113">
        <f t="shared" si="125"/>
        <v>3.0874702400000009</v>
      </c>
      <c r="F383" s="152">
        <f t="shared" si="115"/>
        <v>44874</v>
      </c>
      <c r="G383" s="246">
        <f t="shared" si="116"/>
        <v>44344</v>
      </c>
      <c r="H383" s="113">
        <f t="shared" si="124"/>
        <v>4.816867594339916E-4</v>
      </c>
      <c r="I383" s="148">
        <f t="shared" si="110"/>
        <v>44392.25</v>
      </c>
      <c r="J383" s="550">
        <f t="shared" si="118"/>
        <v>530</v>
      </c>
      <c r="K383" s="187">
        <f t="shared" si="119"/>
        <v>481.75</v>
      </c>
      <c r="L383" s="187">
        <f t="shared" si="120"/>
        <v>48.25</v>
      </c>
      <c r="M383" s="549">
        <f t="shared" si="121"/>
        <v>3.346400426142691</v>
      </c>
      <c r="N383" s="551"/>
      <c r="P383" s="187">
        <f t="shared" si="126"/>
        <v>2.1211302500000029</v>
      </c>
      <c r="Q383" s="187">
        <f t="shared" si="126"/>
        <v>2.0797019025000196</v>
      </c>
      <c r="R383" s="113">
        <f t="shared" si="126"/>
        <v>2.0564652899999869</v>
      </c>
      <c r="S383" s="116">
        <f t="shared" si="122"/>
        <v>45031</v>
      </c>
      <c r="T383" s="148">
        <f t="shared" si="111"/>
        <v>44331</v>
      </c>
      <c r="U383" s="187">
        <f t="shared" si="106"/>
        <v>5.918335357140465E-5</v>
      </c>
      <c r="V383" s="549">
        <f t="shared" si="123"/>
        <v>700</v>
      </c>
      <c r="W383" s="113">
        <f t="shared" si="112"/>
        <v>638.75</v>
      </c>
      <c r="X383" s="113">
        <f t="shared" si="113"/>
        <v>61.25</v>
      </c>
      <c r="Y383" s="549">
        <f t="shared" si="107"/>
        <v>2.0833268829062681</v>
      </c>
      <c r="AA383" s="556">
        <f t="shared" si="114"/>
        <v>1.2630735432364228</v>
      </c>
      <c r="AB383" s="433"/>
      <c r="AC383" s="433"/>
    </row>
    <row r="384" spans="2:29" x14ac:dyDescent="0.35">
      <c r="B384" s="116">
        <v>42569</v>
      </c>
      <c r="C384" s="186">
        <f t="shared" si="125"/>
        <v>3.5733644099999795</v>
      </c>
      <c r="D384" s="187">
        <f t="shared" si="125"/>
        <v>3.2926668899999845</v>
      </c>
      <c r="E384" s="113">
        <f t="shared" si="125"/>
        <v>3.0529522499999961</v>
      </c>
      <c r="F384" s="152">
        <f t="shared" si="115"/>
        <v>44874</v>
      </c>
      <c r="G384" s="246">
        <f t="shared" si="116"/>
        <v>44344</v>
      </c>
      <c r="H384" s="113">
        <f t="shared" si="124"/>
        <v>5.2961796226414155E-4</v>
      </c>
      <c r="I384" s="148">
        <f t="shared" si="110"/>
        <v>44395.25</v>
      </c>
      <c r="J384" s="550">
        <f t="shared" si="118"/>
        <v>530</v>
      </c>
      <c r="K384" s="187">
        <f t="shared" si="119"/>
        <v>478.75</v>
      </c>
      <c r="L384" s="187">
        <f t="shared" si="120"/>
        <v>51.25</v>
      </c>
      <c r="M384" s="549">
        <f t="shared" si="121"/>
        <v>3.3198098105660216</v>
      </c>
      <c r="N384" s="551"/>
      <c r="P384" s="187">
        <f t="shared" si="126"/>
        <v>2.10698304000001</v>
      </c>
      <c r="Q384" s="187">
        <f t="shared" si="126"/>
        <v>2.062526759999983</v>
      </c>
      <c r="R384" s="113">
        <f t="shared" si="126"/>
        <v>2.0312111024999968</v>
      </c>
      <c r="S384" s="116">
        <f t="shared" si="122"/>
        <v>45031</v>
      </c>
      <c r="T384" s="148">
        <f t="shared" si="111"/>
        <v>44331</v>
      </c>
      <c r="U384" s="187">
        <f t="shared" si="106"/>
        <v>6.3508971428609986E-5</v>
      </c>
      <c r="V384" s="549">
        <f t="shared" si="123"/>
        <v>700</v>
      </c>
      <c r="W384" s="113">
        <f t="shared" si="112"/>
        <v>635.75</v>
      </c>
      <c r="X384" s="113">
        <f t="shared" si="113"/>
        <v>64.25</v>
      </c>
      <c r="Y384" s="549">
        <f t="shared" si="107"/>
        <v>2.0666072114142713</v>
      </c>
      <c r="AA384" s="556">
        <f t="shared" si="114"/>
        <v>1.2532025991517504</v>
      </c>
      <c r="AB384" s="433"/>
      <c r="AC384" s="433"/>
    </row>
    <row r="385" spans="2:29" x14ac:dyDescent="0.35">
      <c r="B385" s="116">
        <v>42570</v>
      </c>
      <c r="C385" s="186">
        <f t="shared" ref="C385:E404" si="127">IF(C115="","",((1+C115/200)^2-1)*100)</f>
        <v>3.508241209999996</v>
      </c>
      <c r="D385" s="187">
        <f t="shared" si="127"/>
        <v>3.2296640399999799</v>
      </c>
      <c r="E385" s="113">
        <f t="shared" si="127"/>
        <v>2.986978062500012</v>
      </c>
      <c r="F385" s="152">
        <f t="shared" si="115"/>
        <v>44874</v>
      </c>
      <c r="G385" s="246">
        <f t="shared" si="116"/>
        <v>44344</v>
      </c>
      <c r="H385" s="113">
        <f t="shared" si="124"/>
        <v>5.2561730188682286E-4</v>
      </c>
      <c r="I385" s="148">
        <f t="shared" si="110"/>
        <v>44396.25</v>
      </c>
      <c r="J385" s="550">
        <f t="shared" si="118"/>
        <v>530</v>
      </c>
      <c r="K385" s="187">
        <f t="shared" si="119"/>
        <v>477.75</v>
      </c>
      <c r="L385" s="187">
        <f t="shared" si="120"/>
        <v>52.25</v>
      </c>
      <c r="M385" s="549">
        <f t="shared" si="121"/>
        <v>3.2571275440235663</v>
      </c>
      <c r="N385" s="551"/>
      <c r="P385" s="187">
        <f t="shared" ref="P385:R404" si="128">IF(P115="","",((1+P115/200)^2-1)*100)</f>
        <v>2.0594960025000164</v>
      </c>
      <c r="Q385" s="187">
        <f t="shared" si="128"/>
        <v>2.0069700224999876</v>
      </c>
      <c r="R385" s="113">
        <f t="shared" si="128"/>
        <v>1.9756628899999962</v>
      </c>
      <c r="S385" s="116">
        <f t="shared" si="122"/>
        <v>45031</v>
      </c>
      <c r="T385" s="148">
        <f t="shared" si="111"/>
        <v>44331</v>
      </c>
      <c r="U385" s="187">
        <f t="shared" si="106"/>
        <v>7.5037114285755481E-5</v>
      </c>
      <c r="V385" s="549">
        <f t="shared" si="123"/>
        <v>700</v>
      </c>
      <c r="W385" s="113">
        <f t="shared" si="112"/>
        <v>634.75</v>
      </c>
      <c r="X385" s="113">
        <f t="shared" si="113"/>
        <v>65.25</v>
      </c>
      <c r="Y385" s="549">
        <f t="shared" si="107"/>
        <v>2.011866194207133</v>
      </c>
      <c r="AA385" s="556">
        <f t="shared" si="114"/>
        <v>1.2452613498164333</v>
      </c>
      <c r="AB385" s="433"/>
      <c r="AC385" s="433"/>
    </row>
    <row r="386" spans="2:29" x14ac:dyDescent="0.35">
      <c r="B386" s="116">
        <v>42571</v>
      </c>
      <c r="C386" s="186">
        <f t="shared" si="127"/>
        <v>3.5245200900000162</v>
      </c>
      <c r="D386" s="187">
        <f t="shared" si="127"/>
        <v>3.2489693225000282</v>
      </c>
      <c r="E386" s="113">
        <f t="shared" si="127"/>
        <v>3.0123502499999955</v>
      </c>
      <c r="F386" s="152">
        <f t="shared" si="115"/>
        <v>44874</v>
      </c>
      <c r="G386" s="246">
        <f t="shared" si="116"/>
        <v>44344</v>
      </c>
      <c r="H386" s="113">
        <f t="shared" si="124"/>
        <v>5.1990710849054338E-4</v>
      </c>
      <c r="I386" s="148">
        <f t="shared" si="110"/>
        <v>44397.25</v>
      </c>
      <c r="J386" s="550">
        <f t="shared" si="118"/>
        <v>530</v>
      </c>
      <c r="K386" s="187">
        <f t="shared" si="119"/>
        <v>476.75</v>
      </c>
      <c r="L386" s="187">
        <f t="shared" si="120"/>
        <v>53.25</v>
      </c>
      <c r="M386" s="549">
        <f t="shared" si="121"/>
        <v>3.2766543760271496</v>
      </c>
      <c r="N386" s="551"/>
      <c r="P386" s="187">
        <f t="shared" si="128"/>
        <v>2.0584857600000062</v>
      </c>
      <c r="Q386" s="187">
        <f t="shared" si="128"/>
        <v>2.0130300225000175</v>
      </c>
      <c r="R386" s="113">
        <f t="shared" si="128"/>
        <v>1.980712102499993</v>
      </c>
      <c r="S386" s="116">
        <f t="shared" si="122"/>
        <v>45031</v>
      </c>
      <c r="T386" s="148">
        <f t="shared" si="111"/>
        <v>44331</v>
      </c>
      <c r="U386" s="187">
        <f t="shared" si="106"/>
        <v>6.4936767857126654E-5</v>
      </c>
      <c r="V386" s="549">
        <f t="shared" si="123"/>
        <v>700</v>
      </c>
      <c r="W386" s="113">
        <f t="shared" si="112"/>
        <v>633.75</v>
      </c>
      <c r="X386" s="113">
        <f t="shared" si="113"/>
        <v>66.25</v>
      </c>
      <c r="Y386" s="549">
        <f t="shared" si="107"/>
        <v>2.0173320833705519</v>
      </c>
      <c r="AA386" s="556">
        <f t="shared" si="114"/>
        <v>1.2593222926565977</v>
      </c>
      <c r="AB386" s="433"/>
      <c r="AC386" s="433"/>
    </row>
    <row r="387" spans="2:29" x14ac:dyDescent="0.35">
      <c r="B387" s="116">
        <v>42572</v>
      </c>
      <c r="C387" s="186">
        <f t="shared" si="127"/>
        <v>3.4421214225000218</v>
      </c>
      <c r="D387" s="187">
        <f t="shared" si="127"/>
        <v>3.1849640000000123</v>
      </c>
      <c r="E387" s="113">
        <f t="shared" si="127"/>
        <v>2.9565355624999956</v>
      </c>
      <c r="F387" s="152">
        <f t="shared" si="115"/>
        <v>44874</v>
      </c>
      <c r="G387" s="246">
        <f t="shared" si="116"/>
        <v>44344</v>
      </c>
      <c r="H387" s="113">
        <f t="shared" si="124"/>
        <v>4.8520268396228205E-4</v>
      </c>
      <c r="I387" s="148">
        <f t="shared" si="110"/>
        <v>44398.25</v>
      </c>
      <c r="J387" s="550">
        <f t="shared" si="118"/>
        <v>530</v>
      </c>
      <c r="K387" s="187">
        <f t="shared" si="119"/>
        <v>475.75</v>
      </c>
      <c r="L387" s="187">
        <f t="shared" si="120"/>
        <v>54.25</v>
      </c>
      <c r="M387" s="549">
        <f t="shared" si="121"/>
        <v>3.211286245604966</v>
      </c>
      <c r="N387" s="551"/>
      <c r="P387" s="187">
        <f t="shared" si="128"/>
        <v>2.0201002499999676</v>
      </c>
      <c r="Q387" s="187">
        <f t="shared" si="128"/>
        <v>1.9726334224999809</v>
      </c>
      <c r="R387" s="113">
        <f t="shared" si="128"/>
        <v>1.9342640624999907</v>
      </c>
      <c r="S387" s="116">
        <f t="shared" si="122"/>
        <v>45031</v>
      </c>
      <c r="T387" s="148">
        <f t="shared" si="111"/>
        <v>44331</v>
      </c>
      <c r="U387" s="187">
        <f t="shared" si="106"/>
        <v>6.780975357140966E-5</v>
      </c>
      <c r="V387" s="549">
        <f t="shared" si="123"/>
        <v>700</v>
      </c>
      <c r="W387" s="113">
        <f t="shared" si="112"/>
        <v>632.75</v>
      </c>
      <c r="X387" s="113">
        <f t="shared" si="113"/>
        <v>67.25</v>
      </c>
      <c r="Y387" s="549">
        <f t="shared" si="107"/>
        <v>1.9771936284276581</v>
      </c>
      <c r="AA387" s="556">
        <f t="shared" si="114"/>
        <v>1.2340926171773079</v>
      </c>
      <c r="AB387" s="433"/>
      <c r="AC387" s="433"/>
    </row>
    <row r="388" spans="2:29" x14ac:dyDescent="0.35">
      <c r="B388" s="116">
        <v>42573</v>
      </c>
      <c r="C388" s="186">
        <f t="shared" si="127"/>
        <v>3.4044934400000004</v>
      </c>
      <c r="D388" s="187">
        <f t="shared" si="127"/>
        <v>3.1595705625000248</v>
      </c>
      <c r="E388" s="113">
        <f t="shared" si="127"/>
        <v>2.9321848025000152</v>
      </c>
      <c r="F388" s="152">
        <f t="shared" si="115"/>
        <v>44874</v>
      </c>
      <c r="G388" s="246">
        <f t="shared" si="116"/>
        <v>44344</v>
      </c>
      <c r="H388" s="113">
        <f t="shared" si="124"/>
        <v>4.6211863679240691E-4</v>
      </c>
      <c r="I388" s="148">
        <f t="shared" si="110"/>
        <v>44399.25</v>
      </c>
      <c r="J388" s="550">
        <f t="shared" si="118"/>
        <v>530</v>
      </c>
      <c r="K388" s="187">
        <f t="shared" si="119"/>
        <v>474.75</v>
      </c>
      <c r="L388" s="187">
        <f t="shared" si="120"/>
        <v>55.25</v>
      </c>
      <c r="M388" s="549">
        <f t="shared" si="121"/>
        <v>3.1851026171828054</v>
      </c>
      <c r="N388" s="551"/>
      <c r="P388" s="187">
        <f t="shared" si="128"/>
        <v>1.9928307224999831</v>
      </c>
      <c r="Q388" s="187">
        <f t="shared" si="128"/>
        <v>1.9433508900000174</v>
      </c>
      <c r="R388" s="113">
        <f t="shared" si="128"/>
        <v>1.9090250000000086</v>
      </c>
      <c r="S388" s="116">
        <f t="shared" si="122"/>
        <v>45031</v>
      </c>
      <c r="T388" s="148">
        <f t="shared" si="111"/>
        <v>44331</v>
      </c>
      <c r="U388" s="187">
        <f t="shared" si="106"/>
        <v>7.0685474999950971E-5</v>
      </c>
      <c r="V388" s="549">
        <f t="shared" si="123"/>
        <v>700</v>
      </c>
      <c r="W388" s="113">
        <f t="shared" si="112"/>
        <v>631.75</v>
      </c>
      <c r="X388" s="113">
        <f t="shared" si="113"/>
        <v>68.25</v>
      </c>
      <c r="Y388" s="549">
        <f t="shared" si="107"/>
        <v>1.948175173668764</v>
      </c>
      <c r="AA388" s="556">
        <f t="shared" si="114"/>
        <v>1.2369274435140414</v>
      </c>
      <c r="AB388" s="433"/>
      <c r="AC388" s="433"/>
    </row>
    <row r="389" spans="2:29" x14ac:dyDescent="0.35">
      <c r="B389" s="116">
        <v>42576</v>
      </c>
      <c r="C389" s="186">
        <f t="shared" si="127"/>
        <v>3.4350020900000278</v>
      </c>
      <c r="D389" s="187">
        <f t="shared" si="127"/>
        <v>3.1859798025000163</v>
      </c>
      <c r="E389" s="113">
        <f t="shared" si="127"/>
        <v>2.9545062224999752</v>
      </c>
      <c r="F389" s="152">
        <f t="shared" si="115"/>
        <v>44874</v>
      </c>
      <c r="G389" s="246">
        <f t="shared" si="116"/>
        <v>44344</v>
      </c>
      <c r="H389" s="113">
        <f t="shared" si="124"/>
        <v>4.6985337264153102E-4</v>
      </c>
      <c r="I389" s="148">
        <f t="shared" si="110"/>
        <v>44402.25</v>
      </c>
      <c r="J389" s="550">
        <f t="shared" si="118"/>
        <v>530</v>
      </c>
      <c r="K389" s="187">
        <f t="shared" si="119"/>
        <v>471.75</v>
      </c>
      <c r="L389" s="187">
        <f t="shared" si="120"/>
        <v>58.25</v>
      </c>
      <c r="M389" s="549">
        <f t="shared" si="121"/>
        <v>3.2133487614563854</v>
      </c>
      <c r="N389" s="551"/>
      <c r="P389" s="187">
        <f t="shared" si="128"/>
        <v>2.0019201600000036</v>
      </c>
      <c r="Q389" s="187">
        <f t="shared" si="128"/>
        <v>1.9504187025000119</v>
      </c>
      <c r="R389" s="113">
        <f t="shared" si="128"/>
        <v>1.9171011600000121</v>
      </c>
      <c r="S389" s="116">
        <f t="shared" si="122"/>
        <v>45031</v>
      </c>
      <c r="T389" s="148">
        <f t="shared" si="111"/>
        <v>44331</v>
      </c>
      <c r="U389" s="187">
        <f t="shared" si="106"/>
        <v>7.3573510714273845E-5</v>
      </c>
      <c r="V389" s="549">
        <f t="shared" si="123"/>
        <v>700</v>
      </c>
      <c r="W389" s="113">
        <f t="shared" si="112"/>
        <v>628.75</v>
      </c>
      <c r="X389" s="113">
        <f t="shared" si="113"/>
        <v>71.25</v>
      </c>
      <c r="Y389" s="549">
        <f t="shared" si="107"/>
        <v>1.9556608151384038</v>
      </c>
      <c r="AA389" s="556">
        <f t="shared" si="114"/>
        <v>1.2576879463179815</v>
      </c>
      <c r="AB389" s="433"/>
      <c r="AC389" s="433"/>
    </row>
    <row r="390" spans="2:29" x14ac:dyDescent="0.35">
      <c r="B390" s="116">
        <v>42577</v>
      </c>
      <c r="C390" s="186">
        <f t="shared" si="127"/>
        <v>3.4309340099999863</v>
      </c>
      <c r="D390" s="187">
        <f t="shared" si="127"/>
        <v>3.1788692900000193</v>
      </c>
      <c r="E390" s="113">
        <f t="shared" si="127"/>
        <v>2.9474036899999945</v>
      </c>
      <c r="F390" s="152">
        <f t="shared" si="115"/>
        <v>44874</v>
      </c>
      <c r="G390" s="246">
        <f t="shared" si="116"/>
        <v>44344</v>
      </c>
      <c r="H390" s="113">
        <f t="shared" si="124"/>
        <v>4.7559381132069255E-4</v>
      </c>
      <c r="I390" s="148">
        <f t="shared" si="110"/>
        <v>44403.25</v>
      </c>
      <c r="J390" s="550">
        <f t="shared" si="118"/>
        <v>530</v>
      </c>
      <c r="K390" s="187">
        <f t="shared" si="119"/>
        <v>470.75</v>
      </c>
      <c r="L390" s="187">
        <f t="shared" si="120"/>
        <v>59.25</v>
      </c>
      <c r="M390" s="549">
        <f t="shared" si="121"/>
        <v>3.2070482233207702</v>
      </c>
      <c r="N390" s="551"/>
      <c r="P390" s="187">
        <f t="shared" si="128"/>
        <v>1.997880360000015</v>
      </c>
      <c r="Q390" s="187">
        <f t="shared" si="128"/>
        <v>1.9443605625000249</v>
      </c>
      <c r="R390" s="113">
        <f t="shared" si="128"/>
        <v>1.9090250000000086</v>
      </c>
      <c r="S390" s="116">
        <f t="shared" si="122"/>
        <v>45031</v>
      </c>
      <c r="T390" s="148">
        <f t="shared" si="111"/>
        <v>44331</v>
      </c>
      <c r="U390" s="187">
        <f t="shared" si="106"/>
        <v>7.6456853571414492E-5</v>
      </c>
      <c r="V390" s="549">
        <f t="shared" si="123"/>
        <v>700</v>
      </c>
      <c r="W390" s="113">
        <f t="shared" si="112"/>
        <v>627.75</v>
      </c>
      <c r="X390" s="113">
        <f t="shared" si="113"/>
        <v>72.25</v>
      </c>
      <c r="Y390" s="549">
        <f t="shared" si="107"/>
        <v>1.9498845701705596</v>
      </c>
      <c r="AA390" s="556">
        <f t="shared" si="114"/>
        <v>1.2571636531502106</v>
      </c>
      <c r="AB390" s="433"/>
      <c r="AC390" s="433"/>
    </row>
    <row r="391" spans="2:29" x14ac:dyDescent="0.35">
      <c r="B391" s="116">
        <v>42578</v>
      </c>
      <c r="C391" s="186">
        <f t="shared" si="127"/>
        <v>3.4695840000000144</v>
      </c>
      <c r="D391" s="187">
        <f t="shared" si="127"/>
        <v>3.2113764900000064</v>
      </c>
      <c r="E391" s="113">
        <f t="shared" si="127"/>
        <v>2.9768300625000021</v>
      </c>
      <c r="F391" s="152">
        <f t="shared" si="115"/>
        <v>44874</v>
      </c>
      <c r="G391" s="246">
        <f t="shared" si="116"/>
        <v>44344</v>
      </c>
      <c r="H391" s="113">
        <f t="shared" si="124"/>
        <v>4.8718398113209069E-4</v>
      </c>
      <c r="I391" s="148">
        <f t="shared" si="110"/>
        <v>44404.25</v>
      </c>
      <c r="J391" s="550">
        <f t="shared" si="118"/>
        <v>530</v>
      </c>
      <c r="K391" s="187">
        <f t="shared" si="119"/>
        <v>469.75</v>
      </c>
      <c r="L391" s="187">
        <f t="shared" si="120"/>
        <v>60.25</v>
      </c>
      <c r="M391" s="549">
        <f t="shared" si="121"/>
        <v>3.240729324863215</v>
      </c>
      <c r="N391" s="551"/>
      <c r="P391" s="187">
        <f t="shared" si="128"/>
        <v>2.0352515624999956</v>
      </c>
      <c r="Q391" s="187">
        <f t="shared" si="128"/>
        <v>1.9847515625000201</v>
      </c>
      <c r="R391" s="113">
        <f t="shared" si="128"/>
        <v>1.9483993024999924</v>
      </c>
      <c r="S391" s="116">
        <f t="shared" si="122"/>
        <v>45031</v>
      </c>
      <c r="T391" s="148">
        <f t="shared" si="111"/>
        <v>44331</v>
      </c>
      <c r="U391" s="187">
        <f t="shared" si="106"/>
        <v>7.2142857142822229E-5</v>
      </c>
      <c r="V391" s="549">
        <f t="shared" si="123"/>
        <v>700</v>
      </c>
      <c r="W391" s="113">
        <f t="shared" si="112"/>
        <v>626.75</v>
      </c>
      <c r="X391" s="113">
        <f t="shared" si="113"/>
        <v>73.25</v>
      </c>
      <c r="Y391" s="549">
        <f t="shared" si="107"/>
        <v>1.9900360267857318</v>
      </c>
      <c r="AA391" s="556">
        <f t="shared" si="114"/>
        <v>1.2506932980774832</v>
      </c>
      <c r="AB391" s="433"/>
      <c r="AC391" s="433"/>
    </row>
    <row r="392" spans="2:29" x14ac:dyDescent="0.35">
      <c r="B392" s="116">
        <v>42579</v>
      </c>
      <c r="C392" s="186">
        <f t="shared" si="127"/>
        <v>3.4431384899999751</v>
      </c>
      <c r="D392" s="187">
        <f t="shared" si="127"/>
        <v>3.1880114224999812</v>
      </c>
      <c r="E392" s="113">
        <f t="shared" si="127"/>
        <v>2.952476902500023</v>
      </c>
      <c r="F392" s="152">
        <f t="shared" si="115"/>
        <v>44874</v>
      </c>
      <c r="G392" s="246">
        <f t="shared" si="116"/>
        <v>44344</v>
      </c>
      <c r="H392" s="113">
        <f t="shared" si="124"/>
        <v>4.8137182547168663E-4</v>
      </c>
      <c r="I392" s="148">
        <f t="shared" si="110"/>
        <v>44405.25</v>
      </c>
      <c r="J392" s="550">
        <f t="shared" si="118"/>
        <v>530</v>
      </c>
      <c r="K392" s="187">
        <f t="shared" si="119"/>
        <v>468.75</v>
      </c>
      <c r="L392" s="187">
        <f t="shared" si="120"/>
        <v>61.25</v>
      </c>
      <c r="M392" s="549">
        <f t="shared" si="121"/>
        <v>3.2174954468101218</v>
      </c>
      <c r="N392" s="551"/>
      <c r="P392" s="187">
        <f t="shared" si="128"/>
        <v>2.0140400399999869</v>
      </c>
      <c r="Q392" s="187">
        <f t="shared" si="128"/>
        <v>1.9332544399999874</v>
      </c>
      <c r="R392" s="113">
        <f t="shared" si="128"/>
        <v>1.9049870399999946</v>
      </c>
      <c r="S392" s="116">
        <f t="shared" si="122"/>
        <v>45031</v>
      </c>
      <c r="T392" s="148">
        <f t="shared" si="111"/>
        <v>44331</v>
      </c>
      <c r="U392" s="187">
        <f t="shared" si="106"/>
        <v>1.1540799999999938E-4</v>
      </c>
      <c r="V392" s="549">
        <f t="shared" si="123"/>
        <v>700</v>
      </c>
      <c r="W392" s="113">
        <f t="shared" si="112"/>
        <v>625.75</v>
      </c>
      <c r="X392" s="113">
        <f t="shared" si="113"/>
        <v>74.25</v>
      </c>
      <c r="Y392" s="549">
        <f t="shared" si="107"/>
        <v>1.9418234839999873</v>
      </c>
      <c r="AA392" s="556">
        <f t="shared" si="114"/>
        <v>1.2756719628101345</v>
      </c>
      <c r="AB392" s="433"/>
      <c r="AC392" s="433"/>
    </row>
    <row r="393" spans="2:29" x14ac:dyDescent="0.35">
      <c r="B393" s="116">
        <v>42580</v>
      </c>
      <c r="C393" s="186">
        <f t="shared" si="127"/>
        <v>3.4217811224999783</v>
      </c>
      <c r="D393" s="187">
        <f t="shared" si="127"/>
        <v>3.1707432899999999</v>
      </c>
      <c r="E393" s="113">
        <f t="shared" si="127"/>
        <v>2.9382722225000046</v>
      </c>
      <c r="F393" s="152">
        <f t="shared" si="115"/>
        <v>44874</v>
      </c>
      <c r="G393" s="246">
        <f t="shared" si="116"/>
        <v>44344</v>
      </c>
      <c r="H393" s="113">
        <f t="shared" si="124"/>
        <v>4.7365628773580841E-4</v>
      </c>
      <c r="I393" s="148">
        <f t="shared" si="110"/>
        <v>44406.25</v>
      </c>
      <c r="J393" s="550">
        <f t="shared" si="118"/>
        <v>530</v>
      </c>
      <c r="K393" s="187">
        <f t="shared" si="119"/>
        <v>467.75</v>
      </c>
      <c r="L393" s="187">
        <f t="shared" si="120"/>
        <v>62.25</v>
      </c>
      <c r="M393" s="549">
        <f t="shared" si="121"/>
        <v>3.2002283939115541</v>
      </c>
      <c r="N393" s="551"/>
      <c r="P393" s="187">
        <f t="shared" si="128"/>
        <v>1.9887911024999871</v>
      </c>
      <c r="Q393" s="187">
        <f t="shared" si="128"/>
        <v>1.9120535224999902</v>
      </c>
      <c r="R393" s="113">
        <f t="shared" si="128"/>
        <v>1.8888360000000048</v>
      </c>
      <c r="S393" s="116">
        <f t="shared" si="122"/>
        <v>45031</v>
      </c>
      <c r="T393" s="148">
        <f t="shared" si="111"/>
        <v>44331</v>
      </c>
      <c r="U393" s="187">
        <f t="shared" si="106"/>
        <v>1.0962511428570996E-4</v>
      </c>
      <c r="V393" s="549">
        <f t="shared" si="123"/>
        <v>700</v>
      </c>
      <c r="W393" s="113">
        <f t="shared" si="112"/>
        <v>624.75</v>
      </c>
      <c r="X393" s="113">
        <f t="shared" si="113"/>
        <v>75.25</v>
      </c>
      <c r="Y393" s="549">
        <f t="shared" si="107"/>
        <v>1.9203028123499899</v>
      </c>
      <c r="AA393" s="556">
        <f t="shared" si="114"/>
        <v>1.2799255815615642</v>
      </c>
      <c r="AB393" s="433"/>
      <c r="AC393" s="433"/>
    </row>
    <row r="394" spans="2:29" x14ac:dyDescent="0.35">
      <c r="B394" s="116">
        <v>42583</v>
      </c>
      <c r="C394" s="186">
        <f t="shared" si="127"/>
        <v>3.4044934400000004</v>
      </c>
      <c r="D394" s="187">
        <f t="shared" si="127"/>
        <v>3.1544922499999961</v>
      </c>
      <c r="E394" s="113">
        <f t="shared" si="127"/>
        <v>2.9260975624999741</v>
      </c>
      <c r="F394" s="152">
        <f t="shared" si="115"/>
        <v>44874</v>
      </c>
      <c r="G394" s="246">
        <f t="shared" si="116"/>
        <v>44344</v>
      </c>
      <c r="H394" s="113">
        <f t="shared" si="124"/>
        <v>4.7170035849057417E-4</v>
      </c>
      <c r="I394" s="148">
        <f t="shared" si="110"/>
        <v>44409.25</v>
      </c>
      <c r="J394" s="550">
        <f t="shared" si="118"/>
        <v>530</v>
      </c>
      <c r="K394" s="187">
        <f t="shared" si="119"/>
        <v>464.75</v>
      </c>
      <c r="L394" s="187">
        <f t="shared" si="120"/>
        <v>65.25</v>
      </c>
      <c r="M394" s="549">
        <f t="shared" si="121"/>
        <v>3.185270698391506</v>
      </c>
      <c r="N394" s="551"/>
      <c r="P394" s="187">
        <f t="shared" si="128"/>
        <v>1.9413315600000036</v>
      </c>
      <c r="Q394" s="187">
        <f t="shared" si="128"/>
        <v>1.8656211224999941</v>
      </c>
      <c r="R394" s="113">
        <f t="shared" si="128"/>
        <v>1.8464456100000026</v>
      </c>
      <c r="S394" s="116">
        <f t="shared" si="122"/>
        <v>45031</v>
      </c>
      <c r="T394" s="148">
        <f t="shared" si="111"/>
        <v>44331</v>
      </c>
      <c r="U394" s="187">
        <f t="shared" si="106"/>
        <v>1.0815776785715643E-4</v>
      </c>
      <c r="V394" s="549">
        <f t="shared" si="123"/>
        <v>700</v>
      </c>
      <c r="W394" s="113">
        <f t="shared" si="112"/>
        <v>621.75</v>
      </c>
      <c r="X394" s="113">
        <f t="shared" si="113"/>
        <v>78.25</v>
      </c>
      <c r="Y394" s="549">
        <f t="shared" si="107"/>
        <v>1.8740844678348165</v>
      </c>
      <c r="AA394" s="556">
        <f t="shared" si="114"/>
        <v>1.3111862305566895</v>
      </c>
      <c r="AB394" s="433"/>
      <c r="AC394" s="433"/>
    </row>
    <row r="395" spans="2:29" x14ac:dyDescent="0.35">
      <c r="B395" s="116">
        <v>42584</v>
      </c>
      <c r="C395" s="186">
        <f t="shared" si="127"/>
        <v>3.3994091025000062</v>
      </c>
      <c r="D395" s="187">
        <f t="shared" si="127"/>
        <v>3.1483984399999887</v>
      </c>
      <c r="E395" s="113">
        <f t="shared" si="127"/>
        <v>2.9027648100000025</v>
      </c>
      <c r="F395" s="152">
        <f t="shared" si="115"/>
        <v>44874</v>
      </c>
      <c r="G395" s="246">
        <f t="shared" si="116"/>
        <v>44344</v>
      </c>
      <c r="H395" s="113">
        <f t="shared" si="124"/>
        <v>4.7360502358493862E-4</v>
      </c>
      <c r="I395" s="148">
        <f t="shared" si="110"/>
        <v>44410.25</v>
      </c>
      <c r="J395" s="550">
        <f t="shared" si="118"/>
        <v>530</v>
      </c>
      <c r="K395" s="187">
        <f t="shared" si="119"/>
        <v>463.75</v>
      </c>
      <c r="L395" s="187">
        <f t="shared" si="120"/>
        <v>66.25</v>
      </c>
      <c r="M395" s="549">
        <f t="shared" si="121"/>
        <v>3.179774772812491</v>
      </c>
      <c r="N395" s="551"/>
      <c r="P395" s="187">
        <f t="shared" si="128"/>
        <v>1.9413315600000036</v>
      </c>
      <c r="Q395" s="187">
        <f t="shared" si="128"/>
        <v>1.8636025624999775</v>
      </c>
      <c r="R395" s="113">
        <f t="shared" si="128"/>
        <v>1.8474548025000148</v>
      </c>
      <c r="S395" s="116">
        <f t="shared" si="122"/>
        <v>45031</v>
      </c>
      <c r="T395" s="148">
        <f t="shared" si="111"/>
        <v>44331</v>
      </c>
      <c r="U395" s="187">
        <f t="shared" si="106"/>
        <v>1.1104142500003736E-4</v>
      </c>
      <c r="V395" s="549">
        <f t="shared" si="123"/>
        <v>700</v>
      </c>
      <c r="W395" s="113">
        <f t="shared" si="112"/>
        <v>620.75</v>
      </c>
      <c r="X395" s="113">
        <f t="shared" si="113"/>
        <v>79.25</v>
      </c>
      <c r="Y395" s="549">
        <f t="shared" si="107"/>
        <v>1.8724025954312304</v>
      </c>
      <c r="AA395" s="556">
        <f t="shared" si="114"/>
        <v>1.3073721773812605</v>
      </c>
      <c r="AB395" s="433"/>
      <c r="AC395" s="433"/>
    </row>
    <row r="396" spans="2:29" x14ac:dyDescent="0.35">
      <c r="B396" s="116">
        <v>42585</v>
      </c>
      <c r="C396" s="186">
        <f t="shared" si="127"/>
        <v>3.4105948099999894</v>
      </c>
      <c r="D396" s="187">
        <f t="shared" si="127"/>
        <v>3.1483984399999887</v>
      </c>
      <c r="E396" s="113">
        <f t="shared" si="127"/>
        <v>2.9017504025000029</v>
      </c>
      <c r="F396" s="152">
        <f t="shared" si="115"/>
        <v>44874</v>
      </c>
      <c r="G396" s="246">
        <f t="shared" si="116"/>
        <v>44344</v>
      </c>
      <c r="H396" s="113">
        <f t="shared" si="124"/>
        <v>4.9471013207547305E-4</v>
      </c>
      <c r="I396" s="148">
        <f t="shared" si="110"/>
        <v>44411.25</v>
      </c>
      <c r="J396" s="550">
        <f t="shared" si="118"/>
        <v>530</v>
      </c>
      <c r="K396" s="187">
        <f t="shared" si="119"/>
        <v>462.75</v>
      </c>
      <c r="L396" s="187">
        <f t="shared" si="120"/>
        <v>67.25</v>
      </c>
      <c r="M396" s="549">
        <f t="shared" si="121"/>
        <v>3.1816676963820645</v>
      </c>
      <c r="N396" s="551"/>
      <c r="P396" s="187">
        <f t="shared" si="128"/>
        <v>1.9696040000000137</v>
      </c>
      <c r="Q396" s="187">
        <f t="shared" si="128"/>
        <v>1.8837890624999742</v>
      </c>
      <c r="R396" s="113">
        <f t="shared" si="128"/>
        <v>1.8636025624999775</v>
      </c>
      <c r="S396" s="116">
        <f t="shared" si="122"/>
        <v>45031</v>
      </c>
      <c r="T396" s="148">
        <f t="shared" si="111"/>
        <v>44331</v>
      </c>
      <c r="U396" s="187">
        <f t="shared" si="106"/>
        <v>1.2259276785719919E-4</v>
      </c>
      <c r="V396" s="549">
        <f t="shared" si="123"/>
        <v>700</v>
      </c>
      <c r="W396" s="113">
        <f t="shared" si="112"/>
        <v>619.75</v>
      </c>
      <c r="X396" s="113">
        <f t="shared" si="113"/>
        <v>80.25</v>
      </c>
      <c r="Y396" s="549">
        <f t="shared" si="107"/>
        <v>1.8936271321205145</v>
      </c>
      <c r="AA396" s="556">
        <f t="shared" si="114"/>
        <v>1.28804056426155</v>
      </c>
      <c r="AB396" s="433"/>
      <c r="AC396" s="433"/>
    </row>
    <row r="397" spans="2:29" x14ac:dyDescent="0.35">
      <c r="B397" s="116">
        <v>42586</v>
      </c>
      <c r="C397" s="186">
        <f t="shared" si="127"/>
        <v>3.3851736225000151</v>
      </c>
      <c r="D397" s="187">
        <f t="shared" si="127"/>
        <v>3.1230095025000182</v>
      </c>
      <c r="E397" s="113">
        <f t="shared" si="127"/>
        <v>2.8834919225000144</v>
      </c>
      <c r="F397" s="152">
        <f t="shared" si="115"/>
        <v>44874</v>
      </c>
      <c r="G397" s="246">
        <f t="shared" si="116"/>
        <v>44344</v>
      </c>
      <c r="H397" s="113">
        <f t="shared" si="124"/>
        <v>4.9464928301886204E-4</v>
      </c>
      <c r="I397" s="148">
        <f t="shared" si="110"/>
        <v>44412.25</v>
      </c>
      <c r="J397" s="550">
        <f t="shared" si="118"/>
        <v>530</v>
      </c>
      <c r="K397" s="187">
        <f t="shared" si="119"/>
        <v>461.75</v>
      </c>
      <c r="L397" s="187">
        <f t="shared" si="120"/>
        <v>68.25</v>
      </c>
      <c r="M397" s="549">
        <f t="shared" si="121"/>
        <v>3.1567693160660557</v>
      </c>
      <c r="N397" s="551"/>
      <c r="P397" s="187">
        <f t="shared" si="128"/>
        <v>1.9706138025000097</v>
      </c>
      <c r="Q397" s="187">
        <f t="shared" si="128"/>
        <v>1.8807609600000053</v>
      </c>
      <c r="R397" s="113">
        <f t="shared" si="128"/>
        <v>1.8545192900000229</v>
      </c>
      <c r="S397" s="116">
        <f t="shared" si="122"/>
        <v>45031</v>
      </c>
      <c r="T397" s="148">
        <f t="shared" si="111"/>
        <v>44331</v>
      </c>
      <c r="U397" s="187">
        <f t="shared" si="106"/>
        <v>1.2836120357143495E-4</v>
      </c>
      <c r="V397" s="549">
        <f t="shared" si="123"/>
        <v>700</v>
      </c>
      <c r="W397" s="113">
        <f t="shared" si="112"/>
        <v>618.75</v>
      </c>
      <c r="X397" s="113">
        <f t="shared" si="113"/>
        <v>81.25</v>
      </c>
      <c r="Y397" s="549">
        <f t="shared" si="107"/>
        <v>1.8911903077901844</v>
      </c>
      <c r="AA397" s="556">
        <f t="shared" si="114"/>
        <v>1.2655790082758713</v>
      </c>
      <c r="AB397" s="433"/>
      <c r="AC397" s="433"/>
    </row>
    <row r="398" spans="2:29" x14ac:dyDescent="0.35">
      <c r="B398" s="116">
        <v>42587</v>
      </c>
      <c r="C398" s="186">
        <f t="shared" si="127"/>
        <v>3.3689057024999913</v>
      </c>
      <c r="D398" s="187">
        <f t="shared" si="127"/>
        <v>3.1159011600000008</v>
      </c>
      <c r="E398" s="113">
        <f t="shared" si="127"/>
        <v>2.8723347599999949</v>
      </c>
      <c r="F398" s="152">
        <f t="shared" si="115"/>
        <v>44874</v>
      </c>
      <c r="G398" s="246">
        <f t="shared" si="116"/>
        <v>44344</v>
      </c>
      <c r="H398" s="113">
        <f t="shared" si="124"/>
        <v>4.7736706132073676E-4</v>
      </c>
      <c r="I398" s="148">
        <f t="shared" si="110"/>
        <v>44413.25</v>
      </c>
      <c r="J398" s="550">
        <f t="shared" si="118"/>
        <v>530</v>
      </c>
      <c r="K398" s="187">
        <f t="shared" si="119"/>
        <v>460.75</v>
      </c>
      <c r="L398" s="187">
        <f t="shared" si="120"/>
        <v>69.25</v>
      </c>
      <c r="M398" s="549">
        <f t="shared" si="121"/>
        <v>3.1489588289964621</v>
      </c>
      <c r="N398" s="551"/>
      <c r="P398" s="187">
        <f t="shared" si="128"/>
        <v>1.9322448224999844</v>
      </c>
      <c r="Q398" s="187">
        <f t="shared" si="128"/>
        <v>1.8454364224999908</v>
      </c>
      <c r="R398" s="113">
        <f t="shared" si="128"/>
        <v>1.8252537224999976</v>
      </c>
      <c r="S398" s="116">
        <f t="shared" si="122"/>
        <v>45031</v>
      </c>
      <c r="T398" s="148">
        <f t="shared" si="111"/>
        <v>44331</v>
      </c>
      <c r="U398" s="187">
        <f t="shared" si="106"/>
        <v>1.2401199999999082E-4</v>
      </c>
      <c r="V398" s="549">
        <f t="shared" si="123"/>
        <v>700</v>
      </c>
      <c r="W398" s="113">
        <f t="shared" si="112"/>
        <v>617.75</v>
      </c>
      <c r="X398" s="113">
        <f t="shared" si="113"/>
        <v>82.25</v>
      </c>
      <c r="Y398" s="549">
        <f t="shared" si="107"/>
        <v>1.85563640949999</v>
      </c>
      <c r="AA398" s="556">
        <f t="shared" si="114"/>
        <v>1.2933224194964721</v>
      </c>
      <c r="AB398" s="433"/>
      <c r="AC398" s="433"/>
    </row>
    <row r="399" spans="2:29" x14ac:dyDescent="0.35">
      <c r="B399" s="116">
        <v>42590</v>
      </c>
      <c r="C399" s="186">
        <f t="shared" si="127"/>
        <v>3.4126286400000039</v>
      </c>
      <c r="D399" s="187">
        <f t="shared" si="127"/>
        <v>3.1494140625</v>
      </c>
      <c r="E399" s="113">
        <f t="shared" si="127"/>
        <v>2.8905922500000125</v>
      </c>
      <c r="F399" s="152">
        <f t="shared" si="115"/>
        <v>44874</v>
      </c>
      <c r="G399" s="246">
        <f t="shared" si="116"/>
        <v>44344</v>
      </c>
      <c r="H399" s="113">
        <f t="shared" si="124"/>
        <v>4.966312783018941E-4</v>
      </c>
      <c r="I399" s="148">
        <f t="shared" si="110"/>
        <v>44416.25</v>
      </c>
      <c r="J399" s="550">
        <f t="shared" si="118"/>
        <v>530</v>
      </c>
      <c r="K399" s="187">
        <f t="shared" si="119"/>
        <v>457.75</v>
      </c>
      <c r="L399" s="187">
        <f t="shared" si="120"/>
        <v>72.25</v>
      </c>
      <c r="M399" s="549">
        <f t="shared" si="121"/>
        <v>3.185295672357312</v>
      </c>
      <c r="N399" s="551"/>
      <c r="P399" s="187">
        <f t="shared" si="128"/>
        <v>1.9605160025000012</v>
      </c>
      <c r="Q399" s="187">
        <f t="shared" si="128"/>
        <v>1.8666304100000142</v>
      </c>
      <c r="R399" s="113">
        <f t="shared" si="128"/>
        <v>1.8403905600000048</v>
      </c>
      <c r="S399" s="116">
        <f t="shared" si="122"/>
        <v>45031</v>
      </c>
      <c r="T399" s="148">
        <f t="shared" si="111"/>
        <v>44331</v>
      </c>
      <c r="U399" s="187">
        <f t="shared" si="106"/>
        <v>1.3412227499998153E-4</v>
      </c>
      <c r="V399" s="549">
        <f t="shared" si="123"/>
        <v>700</v>
      </c>
      <c r="W399" s="113">
        <f t="shared" si="112"/>
        <v>614.75</v>
      </c>
      <c r="X399" s="113">
        <f t="shared" si="113"/>
        <v>85.25</v>
      </c>
      <c r="Y399" s="549">
        <f t="shared" si="107"/>
        <v>1.8780643339437626</v>
      </c>
      <c r="AA399" s="556">
        <f t="shared" si="114"/>
        <v>1.3072313384135494</v>
      </c>
      <c r="AB399" s="433"/>
      <c r="AC399" s="433"/>
    </row>
    <row r="400" spans="2:29" x14ac:dyDescent="0.35">
      <c r="B400" s="116">
        <v>42591</v>
      </c>
      <c r="C400" s="186">
        <f t="shared" si="127"/>
        <v>3.3811065224999881</v>
      </c>
      <c r="D400" s="187">
        <f t="shared" si="127"/>
        <v>3.1098084900000211</v>
      </c>
      <c r="E400" s="113">
        <f t="shared" si="127"/>
        <v>2.8490081025000169</v>
      </c>
      <c r="F400" s="152">
        <f t="shared" si="115"/>
        <v>44874</v>
      </c>
      <c r="G400" s="246">
        <f t="shared" si="116"/>
        <v>44344</v>
      </c>
      <c r="H400" s="113">
        <f t="shared" si="124"/>
        <v>5.118830801886169E-4</v>
      </c>
      <c r="I400" s="148">
        <f t="shared" si="110"/>
        <v>44417.25</v>
      </c>
      <c r="J400" s="550">
        <f t="shared" si="118"/>
        <v>530</v>
      </c>
      <c r="K400" s="187">
        <f t="shared" si="119"/>
        <v>456.75</v>
      </c>
      <c r="L400" s="187">
        <f t="shared" si="120"/>
        <v>73.25</v>
      </c>
      <c r="M400" s="549">
        <f t="shared" si="121"/>
        <v>3.1473039256238375</v>
      </c>
      <c r="N400" s="551"/>
      <c r="P400" s="187">
        <f t="shared" si="128"/>
        <v>1.9352736899999945</v>
      </c>
      <c r="Q400" s="187">
        <f t="shared" si="128"/>
        <v>1.8232355624999919</v>
      </c>
      <c r="R400" s="113">
        <f t="shared" si="128"/>
        <v>1.8020460899999868</v>
      </c>
      <c r="S400" s="116">
        <f t="shared" si="122"/>
        <v>45031</v>
      </c>
      <c r="T400" s="148">
        <f t="shared" si="111"/>
        <v>44331</v>
      </c>
      <c r="U400" s="187">
        <f t="shared" si="106"/>
        <v>1.6005446785714663E-4</v>
      </c>
      <c r="V400" s="549">
        <f t="shared" si="123"/>
        <v>700</v>
      </c>
      <c r="W400" s="113">
        <f t="shared" si="112"/>
        <v>613.75</v>
      </c>
      <c r="X400" s="113">
        <f t="shared" si="113"/>
        <v>86.25</v>
      </c>
      <c r="Y400" s="549">
        <f t="shared" si="107"/>
        <v>1.8370402603526708</v>
      </c>
      <c r="AA400" s="556">
        <f t="shared" si="114"/>
        <v>1.3102636652711668</v>
      </c>
      <c r="AB400" s="433"/>
      <c r="AC400" s="433"/>
    </row>
    <row r="401" spans="2:29" x14ac:dyDescent="0.35">
      <c r="B401" s="116">
        <v>42592</v>
      </c>
      <c r="C401" s="186">
        <f t="shared" si="127"/>
        <v>3.3516224400000239</v>
      </c>
      <c r="D401" s="187">
        <f t="shared" si="127"/>
        <v>3.0915315599999715</v>
      </c>
      <c r="E401" s="113">
        <f t="shared" si="127"/>
        <v>2.8378528099999967</v>
      </c>
      <c r="F401" s="152">
        <f t="shared" si="115"/>
        <v>44874</v>
      </c>
      <c r="G401" s="246">
        <f t="shared" si="116"/>
        <v>44344</v>
      </c>
      <c r="H401" s="113">
        <f t="shared" si="124"/>
        <v>4.90737509434061E-4</v>
      </c>
      <c r="I401" s="148">
        <f t="shared" si="110"/>
        <v>44418.25</v>
      </c>
      <c r="J401" s="550">
        <f t="shared" si="118"/>
        <v>530</v>
      </c>
      <c r="K401" s="187">
        <f t="shared" si="119"/>
        <v>455.75</v>
      </c>
      <c r="L401" s="187">
        <f t="shared" si="120"/>
        <v>74.25</v>
      </c>
      <c r="M401" s="549">
        <f t="shared" si="121"/>
        <v>3.1279688200754507</v>
      </c>
      <c r="N401" s="551"/>
      <c r="P401" s="187">
        <f t="shared" si="128"/>
        <v>1.8847984399999795</v>
      </c>
      <c r="Q401" s="187">
        <f t="shared" si="128"/>
        <v>1.7859032100000061</v>
      </c>
      <c r="R401" s="113">
        <f t="shared" si="128"/>
        <v>1.7667352025000138</v>
      </c>
      <c r="S401" s="116">
        <f t="shared" si="122"/>
        <v>45031</v>
      </c>
      <c r="T401" s="148">
        <f t="shared" si="111"/>
        <v>44331</v>
      </c>
      <c r="U401" s="187">
        <f t="shared" si="106"/>
        <v>1.4127889999996209E-4</v>
      </c>
      <c r="V401" s="549">
        <f t="shared" si="123"/>
        <v>700</v>
      </c>
      <c r="W401" s="113">
        <f t="shared" si="112"/>
        <v>612.75</v>
      </c>
      <c r="X401" s="113">
        <f t="shared" si="113"/>
        <v>87.25</v>
      </c>
      <c r="Y401" s="549">
        <f t="shared" si="107"/>
        <v>1.7982297940250027</v>
      </c>
      <c r="AA401" s="556">
        <f t="shared" si="114"/>
        <v>1.329739026050448</v>
      </c>
      <c r="AB401" s="433"/>
      <c r="AC401" s="433"/>
    </row>
    <row r="402" spans="2:29" x14ac:dyDescent="0.35">
      <c r="B402" s="116">
        <v>42593</v>
      </c>
      <c r="C402" s="186">
        <f t="shared" si="127"/>
        <v>3.350605822500019</v>
      </c>
      <c r="D402" s="187">
        <f t="shared" si="127"/>
        <v>3.0996544399999992</v>
      </c>
      <c r="E402" s="113">
        <f t="shared" si="127"/>
        <v>2.8510364024999735</v>
      </c>
      <c r="F402" s="152">
        <f t="shared" si="115"/>
        <v>44874</v>
      </c>
      <c r="G402" s="246">
        <f t="shared" si="116"/>
        <v>44344</v>
      </c>
      <c r="H402" s="113">
        <f t="shared" si="124"/>
        <v>4.7349317452833928E-4</v>
      </c>
      <c r="I402" s="148">
        <f t="shared" si="110"/>
        <v>44419.25</v>
      </c>
      <c r="J402" s="550">
        <f t="shared" si="118"/>
        <v>530</v>
      </c>
      <c r="K402" s="187">
        <f t="shared" si="119"/>
        <v>454.75</v>
      </c>
      <c r="L402" s="187">
        <f t="shared" si="120"/>
        <v>75.25</v>
      </c>
      <c r="M402" s="549">
        <f t="shared" si="121"/>
        <v>3.1352848013832566</v>
      </c>
      <c r="N402" s="551"/>
      <c r="P402" s="187">
        <f t="shared" si="128"/>
        <v>1.8726862400000099</v>
      </c>
      <c r="Q402" s="187">
        <f t="shared" si="128"/>
        <v>1.7848943224999969</v>
      </c>
      <c r="R402" s="113">
        <f t="shared" si="128"/>
        <v>1.7838854400000104</v>
      </c>
      <c r="S402" s="116">
        <f t="shared" si="122"/>
        <v>45031</v>
      </c>
      <c r="T402" s="148">
        <f t="shared" si="111"/>
        <v>44331</v>
      </c>
      <c r="U402" s="187">
        <f t="shared" si="106"/>
        <v>1.2541702500001861E-4</v>
      </c>
      <c r="V402" s="549">
        <f t="shared" si="123"/>
        <v>700</v>
      </c>
      <c r="W402" s="113">
        <f t="shared" si="112"/>
        <v>611.75</v>
      </c>
      <c r="X402" s="113">
        <f t="shared" si="113"/>
        <v>88.25</v>
      </c>
      <c r="Y402" s="549">
        <f t="shared" si="107"/>
        <v>1.7959623749562486</v>
      </c>
      <c r="AA402" s="556">
        <f t="shared" si="114"/>
        <v>1.3393224264270081</v>
      </c>
      <c r="AB402" s="433"/>
      <c r="AC402" s="433"/>
    </row>
    <row r="403" spans="2:29" x14ac:dyDescent="0.35">
      <c r="B403" s="116">
        <v>42594</v>
      </c>
      <c r="C403" s="186">
        <f t="shared" si="127"/>
        <v>3.3546723224999964</v>
      </c>
      <c r="D403" s="187">
        <f t="shared" si="127"/>
        <v>3.0996544399999992</v>
      </c>
      <c r="E403" s="113">
        <f t="shared" si="127"/>
        <v>2.8429233225000239</v>
      </c>
      <c r="F403" s="152">
        <f t="shared" si="115"/>
        <v>44874</v>
      </c>
      <c r="G403" s="246">
        <f t="shared" si="116"/>
        <v>44344</v>
      </c>
      <c r="H403" s="113">
        <f t="shared" si="124"/>
        <v>4.8116581603773042E-4</v>
      </c>
      <c r="I403" s="148">
        <f t="shared" si="110"/>
        <v>44420.25</v>
      </c>
      <c r="J403" s="550">
        <f t="shared" si="118"/>
        <v>530</v>
      </c>
      <c r="K403" s="187">
        <f t="shared" si="119"/>
        <v>453.75</v>
      </c>
      <c r="L403" s="187">
        <f t="shared" si="120"/>
        <v>76.25</v>
      </c>
      <c r="M403" s="549">
        <f t="shared" si="121"/>
        <v>3.1363433334728761</v>
      </c>
      <c r="N403" s="551"/>
      <c r="P403" s="187">
        <f t="shared" si="128"/>
        <v>1.8837890624999742</v>
      </c>
      <c r="Q403" s="187">
        <f t="shared" si="128"/>
        <v>1.7879209999999812</v>
      </c>
      <c r="R403" s="113">
        <f t="shared" si="128"/>
        <v>1.7798499600000239</v>
      </c>
      <c r="S403" s="116">
        <f t="shared" si="122"/>
        <v>45031</v>
      </c>
      <c r="T403" s="148">
        <f t="shared" si="111"/>
        <v>44331</v>
      </c>
      <c r="U403" s="187">
        <f t="shared" si="106"/>
        <v>1.3695437499999002E-4</v>
      </c>
      <c r="V403" s="549">
        <f t="shared" si="123"/>
        <v>700</v>
      </c>
      <c r="W403" s="113">
        <f t="shared" si="112"/>
        <v>610.75</v>
      </c>
      <c r="X403" s="113">
        <f t="shared" si="113"/>
        <v>89.25</v>
      </c>
      <c r="Y403" s="549">
        <f t="shared" si="107"/>
        <v>1.8001441779687304</v>
      </c>
      <c r="AA403" s="556">
        <f t="shared" si="114"/>
        <v>1.3361991555041457</v>
      </c>
      <c r="AB403" s="433"/>
      <c r="AC403" s="433"/>
    </row>
    <row r="404" spans="2:29" x14ac:dyDescent="0.35">
      <c r="B404" s="116">
        <v>42597</v>
      </c>
      <c r="C404" s="186">
        <f t="shared" si="127"/>
        <v>3.3282415024999956</v>
      </c>
      <c r="D404" s="187">
        <f t="shared" si="127"/>
        <v>3.0793478399999907</v>
      </c>
      <c r="E404" s="113">
        <f t="shared" si="127"/>
        <v>2.8236560399999888</v>
      </c>
      <c r="F404" s="152">
        <f t="shared" si="115"/>
        <v>44874</v>
      </c>
      <c r="G404" s="246">
        <f t="shared" si="116"/>
        <v>44344</v>
      </c>
      <c r="H404" s="113">
        <f t="shared" si="124"/>
        <v>4.6961068396227334E-4</v>
      </c>
      <c r="I404" s="148">
        <f t="shared" si="110"/>
        <v>44423.25</v>
      </c>
      <c r="J404" s="550">
        <f t="shared" si="118"/>
        <v>530</v>
      </c>
      <c r="K404" s="187">
        <f t="shared" si="119"/>
        <v>450.75</v>
      </c>
      <c r="L404" s="187">
        <f t="shared" si="120"/>
        <v>79.25</v>
      </c>
      <c r="M404" s="549">
        <f t="shared" si="121"/>
        <v>3.116564486704001</v>
      </c>
      <c r="N404" s="551"/>
      <c r="P404" s="187">
        <f t="shared" si="128"/>
        <v>1.8706676099999875</v>
      </c>
      <c r="Q404" s="187">
        <f t="shared" si="128"/>
        <v>1.7748057224999947</v>
      </c>
      <c r="R404" s="113">
        <f t="shared" si="128"/>
        <v>1.7677439999999933</v>
      </c>
      <c r="S404" s="116">
        <f t="shared" si="122"/>
        <v>45031</v>
      </c>
      <c r="T404" s="148">
        <f t="shared" si="111"/>
        <v>44331</v>
      </c>
      <c r="U404" s="187">
        <f t="shared" ref="U404:U467" si="129">IF(P404="","",(Q404-P404)/($Q$14-$P$14))</f>
        <v>1.369455535714183E-4</v>
      </c>
      <c r="V404" s="549">
        <f t="shared" si="123"/>
        <v>700</v>
      </c>
      <c r="W404" s="113">
        <f t="shared" si="112"/>
        <v>607.75</v>
      </c>
      <c r="X404" s="113">
        <f t="shared" si="113"/>
        <v>92.25</v>
      </c>
      <c r="Y404" s="549">
        <f t="shared" ref="Y404:Y467" si="130">IF(P404="","",P404-(W404*U404))</f>
        <v>1.7874389498169581</v>
      </c>
      <c r="AA404" s="556">
        <f t="shared" si="114"/>
        <v>1.3291255368870429</v>
      </c>
      <c r="AB404" s="433"/>
      <c r="AC404" s="433"/>
    </row>
    <row r="405" spans="2:29" x14ac:dyDescent="0.35">
      <c r="B405" s="116">
        <v>42598</v>
      </c>
      <c r="C405" s="186">
        <f t="shared" ref="C405:E424" si="131">IF(C135="","",((1+C135/200)^2-1)*100)</f>
        <v>3.3272250000000003</v>
      </c>
      <c r="D405" s="187">
        <f t="shared" si="131"/>
        <v>3.0752867600000178</v>
      </c>
      <c r="E405" s="113">
        <f t="shared" si="131"/>
        <v>2.8256840899999913</v>
      </c>
      <c r="F405" s="152">
        <f t="shared" si="115"/>
        <v>44874</v>
      </c>
      <c r="G405" s="246">
        <f t="shared" si="116"/>
        <v>44344</v>
      </c>
      <c r="H405" s="113">
        <f t="shared" si="124"/>
        <v>4.7535516981128781E-4</v>
      </c>
      <c r="I405" s="148">
        <f t="shared" si="110"/>
        <v>44424.25</v>
      </c>
      <c r="J405" s="550">
        <f t="shared" si="118"/>
        <v>530</v>
      </c>
      <c r="K405" s="187">
        <f t="shared" si="119"/>
        <v>449.75</v>
      </c>
      <c r="L405" s="187">
        <f t="shared" si="120"/>
        <v>80.25</v>
      </c>
      <c r="M405" s="549">
        <f t="shared" si="121"/>
        <v>3.1134340123773736</v>
      </c>
      <c r="N405" s="551"/>
      <c r="P405" s="187">
        <f t="shared" ref="P405:R424" si="132">IF(P135="","",((1+P135/200)^2-1)*100)</f>
        <v>1.8827796900000138</v>
      </c>
      <c r="Q405" s="187">
        <f t="shared" si="132"/>
        <v>1.7859032100000061</v>
      </c>
      <c r="R405" s="113">
        <f t="shared" si="132"/>
        <v>1.7808588224999866</v>
      </c>
      <c r="S405" s="116">
        <f t="shared" si="122"/>
        <v>45031</v>
      </c>
      <c r="T405" s="148">
        <f t="shared" si="111"/>
        <v>44331</v>
      </c>
      <c r="U405" s="187">
        <f t="shared" si="129"/>
        <v>1.3839497142858242E-4</v>
      </c>
      <c r="V405" s="549">
        <f t="shared" si="123"/>
        <v>700</v>
      </c>
      <c r="W405" s="113">
        <f t="shared" si="112"/>
        <v>606.75</v>
      </c>
      <c r="X405" s="113">
        <f t="shared" si="113"/>
        <v>93.25</v>
      </c>
      <c r="Y405" s="549">
        <f t="shared" si="130"/>
        <v>1.7988085410857213</v>
      </c>
      <c r="AA405" s="556">
        <f t="shared" si="114"/>
        <v>1.3146254712916523</v>
      </c>
      <c r="AB405" s="433"/>
      <c r="AC405" s="433"/>
    </row>
    <row r="406" spans="2:29" x14ac:dyDescent="0.35">
      <c r="B406" s="116">
        <v>42599</v>
      </c>
      <c r="C406" s="186">
        <f t="shared" si="131"/>
        <v>3.3353571599999965</v>
      </c>
      <c r="D406" s="187">
        <f t="shared" si="131"/>
        <v>3.0803631224999961</v>
      </c>
      <c r="E406" s="113">
        <f t="shared" si="131"/>
        <v>2.8266981225000043</v>
      </c>
      <c r="F406" s="152">
        <f t="shared" si="115"/>
        <v>44874</v>
      </c>
      <c r="G406" s="246">
        <f t="shared" si="116"/>
        <v>44344</v>
      </c>
      <c r="H406" s="113">
        <f t="shared" si="124"/>
        <v>4.8112082547169884E-4</v>
      </c>
      <c r="I406" s="148">
        <f t="shared" si="110"/>
        <v>44425.25</v>
      </c>
      <c r="J406" s="550">
        <f t="shared" si="118"/>
        <v>530</v>
      </c>
      <c r="K406" s="187">
        <f t="shared" si="119"/>
        <v>448.75</v>
      </c>
      <c r="L406" s="187">
        <f t="shared" si="120"/>
        <v>81.25</v>
      </c>
      <c r="M406" s="549">
        <f t="shared" si="121"/>
        <v>3.1194541895695718</v>
      </c>
      <c r="N406" s="551"/>
      <c r="P406" s="187">
        <f t="shared" si="132"/>
        <v>1.9080155025000156</v>
      </c>
      <c r="Q406" s="187">
        <f t="shared" si="132"/>
        <v>1.8080999999999792</v>
      </c>
      <c r="R406" s="113">
        <f t="shared" si="132"/>
        <v>1.7959923599999872</v>
      </c>
      <c r="S406" s="116">
        <f t="shared" si="122"/>
        <v>45031</v>
      </c>
      <c r="T406" s="148">
        <f t="shared" si="111"/>
        <v>44331</v>
      </c>
      <c r="U406" s="187">
        <f t="shared" si="129"/>
        <v>1.4273643214290921E-4</v>
      </c>
      <c r="V406" s="549">
        <f t="shared" si="123"/>
        <v>700</v>
      </c>
      <c r="W406" s="113">
        <f t="shared" si="112"/>
        <v>605.75</v>
      </c>
      <c r="X406" s="113">
        <f t="shared" si="113"/>
        <v>94.25</v>
      </c>
      <c r="Y406" s="549">
        <f t="shared" si="130"/>
        <v>1.8215529087294484</v>
      </c>
      <c r="AA406" s="556">
        <f t="shared" si="114"/>
        <v>1.2979012808401234</v>
      </c>
      <c r="AB406" s="433"/>
      <c r="AC406" s="433"/>
    </row>
    <row r="407" spans="2:29" x14ac:dyDescent="0.35">
      <c r="B407" s="116">
        <v>42600</v>
      </c>
      <c r="C407" s="186">
        <f t="shared" si="131"/>
        <v>3.3262085024999832</v>
      </c>
      <c r="D407" s="187">
        <f t="shared" si="131"/>
        <v>3.0712257599999848</v>
      </c>
      <c r="E407" s="113">
        <f t="shared" si="131"/>
        <v>2.8145300625000091</v>
      </c>
      <c r="F407" s="152">
        <f t="shared" si="115"/>
        <v>44874</v>
      </c>
      <c r="G407" s="246">
        <f t="shared" si="116"/>
        <v>44344</v>
      </c>
      <c r="H407" s="113">
        <f t="shared" si="124"/>
        <v>4.8109951415094043E-4</v>
      </c>
      <c r="I407" s="148">
        <f t="shared" si="110"/>
        <v>44426.25</v>
      </c>
      <c r="J407" s="550">
        <f t="shared" si="118"/>
        <v>530</v>
      </c>
      <c r="K407" s="187">
        <f t="shared" si="119"/>
        <v>447.75</v>
      </c>
      <c r="L407" s="187">
        <f t="shared" si="120"/>
        <v>82.25</v>
      </c>
      <c r="M407" s="549">
        <f t="shared" si="121"/>
        <v>3.1107961950388998</v>
      </c>
      <c r="N407" s="551"/>
      <c r="P407" s="187">
        <f t="shared" si="132"/>
        <v>1.9049870399999946</v>
      </c>
      <c r="Q407" s="187">
        <f t="shared" si="132"/>
        <v>1.7909477224999915</v>
      </c>
      <c r="R407" s="113">
        <f t="shared" si="132"/>
        <v>1.7798499600000239</v>
      </c>
      <c r="S407" s="116">
        <f t="shared" si="122"/>
        <v>45031</v>
      </c>
      <c r="T407" s="148">
        <f t="shared" si="111"/>
        <v>44331</v>
      </c>
      <c r="U407" s="187">
        <f t="shared" si="129"/>
        <v>1.6291331071429025E-4</v>
      </c>
      <c r="V407" s="549">
        <f t="shared" si="123"/>
        <v>700</v>
      </c>
      <c r="W407" s="113">
        <f t="shared" si="112"/>
        <v>604.75</v>
      </c>
      <c r="X407" s="113">
        <f t="shared" si="113"/>
        <v>95.25</v>
      </c>
      <c r="Y407" s="549">
        <f t="shared" si="130"/>
        <v>1.8064652153455276</v>
      </c>
      <c r="AA407" s="556">
        <f t="shared" si="114"/>
        <v>1.3043309796933722</v>
      </c>
      <c r="AB407" s="433"/>
      <c r="AC407" s="433"/>
    </row>
    <row r="408" spans="2:29" x14ac:dyDescent="0.35">
      <c r="B408" s="116">
        <v>42601</v>
      </c>
      <c r="C408" s="186">
        <f t="shared" si="131"/>
        <v>3.3536556899999903</v>
      </c>
      <c r="D408" s="187">
        <f t="shared" si="131"/>
        <v>3.0966083225000052</v>
      </c>
      <c r="E408" s="113">
        <f t="shared" si="131"/>
        <v>2.8408951025000073</v>
      </c>
      <c r="F408" s="152">
        <f t="shared" si="115"/>
        <v>44874</v>
      </c>
      <c r="G408" s="246">
        <f t="shared" si="116"/>
        <v>44344</v>
      </c>
      <c r="H408" s="113">
        <f t="shared" si="124"/>
        <v>4.8499503301883989E-4</v>
      </c>
      <c r="I408" s="148">
        <f t="shared" si="110"/>
        <v>44427.25</v>
      </c>
      <c r="J408" s="550">
        <f t="shared" si="118"/>
        <v>530</v>
      </c>
      <c r="K408" s="187">
        <f t="shared" si="119"/>
        <v>446.75</v>
      </c>
      <c r="L408" s="187">
        <f t="shared" si="120"/>
        <v>83.25</v>
      </c>
      <c r="M408" s="549">
        <f t="shared" si="121"/>
        <v>3.1369841589988234</v>
      </c>
      <c r="N408" s="551"/>
      <c r="P408" s="187">
        <f t="shared" si="132"/>
        <v>1.9413315600000036</v>
      </c>
      <c r="Q408" s="187">
        <f t="shared" si="132"/>
        <v>1.8091090024999756</v>
      </c>
      <c r="R408" s="113">
        <f t="shared" si="132"/>
        <v>1.7949834224999739</v>
      </c>
      <c r="S408" s="116">
        <f t="shared" si="122"/>
        <v>45031</v>
      </c>
      <c r="T408" s="148">
        <f t="shared" si="111"/>
        <v>44331</v>
      </c>
      <c r="U408" s="187">
        <f t="shared" si="129"/>
        <v>1.8888936785718284E-4</v>
      </c>
      <c r="V408" s="549">
        <f t="shared" si="123"/>
        <v>700</v>
      </c>
      <c r="W408" s="113">
        <f t="shared" si="112"/>
        <v>603.75</v>
      </c>
      <c r="X408" s="113">
        <f t="shared" si="113"/>
        <v>96.25</v>
      </c>
      <c r="Y408" s="549">
        <f t="shared" si="130"/>
        <v>1.8272896041562294</v>
      </c>
      <c r="AA408" s="556">
        <f t="shared" si="114"/>
        <v>1.309694554842594</v>
      </c>
      <c r="AB408" s="433"/>
      <c r="AC408" s="433"/>
    </row>
    <row r="409" spans="2:29" x14ac:dyDescent="0.35">
      <c r="B409" s="116">
        <v>42604</v>
      </c>
      <c r="C409" s="186">
        <f t="shared" si="131"/>
        <v>3.4024596899999926</v>
      </c>
      <c r="D409" s="187">
        <f t="shared" si="131"/>
        <v>3.1392580624999722</v>
      </c>
      <c r="E409" s="113">
        <f t="shared" si="131"/>
        <v>2.8784204099999933</v>
      </c>
      <c r="F409" s="152">
        <f t="shared" si="115"/>
        <v>44874</v>
      </c>
      <c r="G409" s="246">
        <f t="shared" si="116"/>
        <v>44344</v>
      </c>
      <c r="H409" s="113">
        <f t="shared" si="124"/>
        <v>4.9660684433966114E-4</v>
      </c>
      <c r="I409" s="148">
        <f t="shared" si="110"/>
        <v>44430.25</v>
      </c>
      <c r="J409" s="550">
        <f t="shared" si="118"/>
        <v>530</v>
      </c>
      <c r="K409" s="187">
        <f t="shared" si="119"/>
        <v>443.75</v>
      </c>
      <c r="L409" s="187">
        <f t="shared" si="120"/>
        <v>86.25</v>
      </c>
      <c r="M409" s="549">
        <f t="shared" si="121"/>
        <v>3.1820904028242678</v>
      </c>
      <c r="N409" s="551"/>
      <c r="P409" s="187">
        <f t="shared" si="132"/>
        <v>2.0039400900000004</v>
      </c>
      <c r="Q409" s="187">
        <f t="shared" si="132"/>
        <v>1.8474548025000148</v>
      </c>
      <c r="R409" s="113">
        <f t="shared" si="132"/>
        <v>1.833326562500015</v>
      </c>
      <c r="S409" s="116">
        <f t="shared" si="122"/>
        <v>45031</v>
      </c>
      <c r="T409" s="148">
        <f t="shared" si="111"/>
        <v>44331</v>
      </c>
      <c r="U409" s="187">
        <f t="shared" si="129"/>
        <v>2.2355041071426513E-4</v>
      </c>
      <c r="V409" s="549">
        <f t="shared" si="123"/>
        <v>700</v>
      </c>
      <c r="W409" s="113">
        <f t="shared" si="112"/>
        <v>600.75</v>
      </c>
      <c r="X409" s="113">
        <f t="shared" si="113"/>
        <v>99.25</v>
      </c>
      <c r="Y409" s="549">
        <f t="shared" si="130"/>
        <v>1.8696421807634056</v>
      </c>
      <c r="AA409" s="556">
        <f t="shared" si="114"/>
        <v>1.3124482220608622</v>
      </c>
      <c r="AB409" s="433"/>
      <c r="AC409" s="433"/>
    </row>
    <row r="410" spans="2:29" x14ac:dyDescent="0.35">
      <c r="B410" s="116">
        <v>42605</v>
      </c>
      <c r="C410" s="186">
        <f t="shared" si="131"/>
        <v>3.3709391225000163</v>
      </c>
      <c r="D410" s="187">
        <f t="shared" si="131"/>
        <v>3.1108239225000167</v>
      </c>
      <c r="E410" s="113">
        <f t="shared" si="131"/>
        <v>2.8571214224999864</v>
      </c>
      <c r="F410" s="152">
        <f t="shared" si="115"/>
        <v>44874</v>
      </c>
      <c r="G410" s="246">
        <f t="shared" si="116"/>
        <v>44344</v>
      </c>
      <c r="H410" s="113">
        <f t="shared" si="124"/>
        <v>4.9078339622641426E-4</v>
      </c>
      <c r="I410" s="148">
        <f t="shared" si="110"/>
        <v>44431.25</v>
      </c>
      <c r="J410" s="550">
        <f t="shared" si="118"/>
        <v>530</v>
      </c>
      <c r="K410" s="187">
        <f t="shared" si="119"/>
        <v>442.75</v>
      </c>
      <c r="L410" s="187">
        <f t="shared" si="120"/>
        <v>87.25</v>
      </c>
      <c r="M410" s="549">
        <f t="shared" si="121"/>
        <v>3.1536447738207714</v>
      </c>
      <c r="N410" s="551"/>
      <c r="P410" s="187">
        <f t="shared" si="132"/>
        <v>1.9726334224999809</v>
      </c>
      <c r="Q410" s="187">
        <f t="shared" si="132"/>
        <v>1.811127022499992</v>
      </c>
      <c r="R410" s="113">
        <f t="shared" si="132"/>
        <v>1.8040640399999974</v>
      </c>
      <c r="S410" s="116">
        <f t="shared" si="122"/>
        <v>45031</v>
      </c>
      <c r="T410" s="148">
        <f t="shared" si="111"/>
        <v>44331</v>
      </c>
      <c r="U410" s="187">
        <f t="shared" si="129"/>
        <v>2.3072342857141263E-4</v>
      </c>
      <c r="V410" s="549">
        <f t="shared" si="123"/>
        <v>700</v>
      </c>
      <c r="W410" s="113">
        <f t="shared" si="112"/>
        <v>599.75</v>
      </c>
      <c r="X410" s="113">
        <f t="shared" si="113"/>
        <v>100.25</v>
      </c>
      <c r="Y410" s="549">
        <f t="shared" si="130"/>
        <v>1.8342570462142762</v>
      </c>
      <c r="AA410" s="556">
        <f t="shared" si="114"/>
        <v>1.3193877276064951</v>
      </c>
      <c r="AB410" s="433"/>
      <c r="AC410" s="433"/>
    </row>
    <row r="411" spans="2:29" x14ac:dyDescent="0.35">
      <c r="B411" s="116">
        <v>42606</v>
      </c>
      <c r="C411" s="186">
        <f t="shared" si="131"/>
        <v>3.3556889600000028</v>
      </c>
      <c r="D411" s="187">
        <f t="shared" si="131"/>
        <v>3.0955929600000154</v>
      </c>
      <c r="E411" s="113">
        <f t="shared" si="131"/>
        <v>2.8490081025000169</v>
      </c>
      <c r="F411" s="152">
        <f t="shared" si="115"/>
        <v>44874</v>
      </c>
      <c r="G411" s="246">
        <f t="shared" si="116"/>
        <v>44344</v>
      </c>
      <c r="H411" s="113">
        <f t="shared" si="124"/>
        <v>4.9074716981129711E-4</v>
      </c>
      <c r="I411" s="148">
        <f t="shared" si="110"/>
        <v>44432.25</v>
      </c>
      <c r="J411" s="550">
        <f t="shared" si="118"/>
        <v>530</v>
      </c>
      <c r="K411" s="187">
        <f t="shared" si="119"/>
        <v>441.75</v>
      </c>
      <c r="L411" s="187">
        <f t="shared" si="120"/>
        <v>88.25</v>
      </c>
      <c r="M411" s="549">
        <f t="shared" si="121"/>
        <v>3.1389013977358622</v>
      </c>
      <c r="N411" s="551"/>
      <c r="P411" s="187">
        <f t="shared" si="132"/>
        <v>1.9766727225000169</v>
      </c>
      <c r="Q411" s="187">
        <f t="shared" si="132"/>
        <v>1.8151631224999853</v>
      </c>
      <c r="R411" s="113">
        <f t="shared" si="132"/>
        <v>1.8030550624999808</v>
      </c>
      <c r="S411" s="116">
        <f t="shared" si="122"/>
        <v>45031</v>
      </c>
      <c r="T411" s="148">
        <f t="shared" si="111"/>
        <v>44331</v>
      </c>
      <c r="U411" s="187">
        <f t="shared" si="129"/>
        <v>2.3072800000004508E-4</v>
      </c>
      <c r="V411" s="549">
        <f t="shared" si="123"/>
        <v>700</v>
      </c>
      <c r="W411" s="113">
        <f t="shared" si="112"/>
        <v>598.75</v>
      </c>
      <c r="X411" s="113">
        <f t="shared" si="113"/>
        <v>101.25</v>
      </c>
      <c r="Y411" s="549">
        <f t="shared" si="130"/>
        <v>1.8385243324999898</v>
      </c>
      <c r="AA411" s="556">
        <f t="shared" si="114"/>
        <v>1.3003770652358724</v>
      </c>
      <c r="AB411" s="433"/>
      <c r="AC411" s="433"/>
    </row>
    <row r="412" spans="2:29" x14ac:dyDescent="0.35">
      <c r="B412" s="116">
        <v>42607</v>
      </c>
      <c r="C412" s="186">
        <f t="shared" si="131"/>
        <v>3.3404399224999937</v>
      </c>
      <c r="D412" s="187">
        <f t="shared" si="131"/>
        <v>3.0783325624999858</v>
      </c>
      <c r="E412" s="113">
        <f t="shared" si="131"/>
        <v>2.8317683599999866</v>
      </c>
      <c r="F412" s="152">
        <f t="shared" si="115"/>
        <v>44874</v>
      </c>
      <c r="G412" s="246">
        <f t="shared" si="116"/>
        <v>44344</v>
      </c>
      <c r="H412" s="113">
        <f t="shared" si="124"/>
        <v>4.945421886792602E-4</v>
      </c>
      <c r="I412" s="148">
        <f t="shared" si="110"/>
        <v>44433.25</v>
      </c>
      <c r="J412" s="550">
        <f t="shared" si="118"/>
        <v>530</v>
      </c>
      <c r="K412" s="187">
        <f t="shared" si="119"/>
        <v>440.75</v>
      </c>
      <c r="L412" s="187">
        <f t="shared" si="120"/>
        <v>89.25</v>
      </c>
      <c r="M412" s="549">
        <f t="shared" si="121"/>
        <v>3.1224704528396097</v>
      </c>
      <c r="N412" s="551"/>
      <c r="P412" s="187">
        <f t="shared" si="132"/>
        <v>1.9786924025000152</v>
      </c>
      <c r="Q412" s="187">
        <f t="shared" si="132"/>
        <v>1.8323174400000086</v>
      </c>
      <c r="R412" s="113">
        <f t="shared" si="132"/>
        <v>1.8171812024999845</v>
      </c>
      <c r="S412" s="116">
        <f t="shared" si="122"/>
        <v>45031</v>
      </c>
      <c r="T412" s="148">
        <f t="shared" si="111"/>
        <v>44331</v>
      </c>
      <c r="U412" s="187">
        <f t="shared" si="129"/>
        <v>2.0910708928572369E-4</v>
      </c>
      <c r="V412" s="549">
        <f t="shared" si="123"/>
        <v>700</v>
      </c>
      <c r="W412" s="113">
        <f t="shared" si="112"/>
        <v>597.75</v>
      </c>
      <c r="X412" s="113">
        <f t="shared" si="113"/>
        <v>102.25</v>
      </c>
      <c r="Y412" s="549">
        <f t="shared" si="130"/>
        <v>1.8536986398794739</v>
      </c>
      <c r="AA412" s="556">
        <f t="shared" si="114"/>
        <v>1.2687718129601357</v>
      </c>
      <c r="AB412" s="433"/>
      <c r="AC412" s="433"/>
    </row>
    <row r="413" spans="2:29" x14ac:dyDescent="0.35">
      <c r="B413" s="116">
        <v>42608</v>
      </c>
      <c r="C413" s="186">
        <f t="shared" si="131"/>
        <v>3.3384068025000158</v>
      </c>
      <c r="D413" s="187">
        <f t="shared" si="131"/>
        <v>3.0783325624999858</v>
      </c>
      <c r="E413" s="113">
        <f t="shared" si="131"/>
        <v>2.8337964899999957</v>
      </c>
      <c r="F413" s="152">
        <f t="shared" si="115"/>
        <v>44874</v>
      </c>
      <c r="G413" s="246">
        <f t="shared" si="116"/>
        <v>44344</v>
      </c>
      <c r="H413" s="113">
        <f t="shared" si="124"/>
        <v>4.9070611320760371E-4</v>
      </c>
      <c r="I413" s="148">
        <f t="shared" ref="I413:I476" si="133">B413+365.25*5</f>
        <v>44434.25</v>
      </c>
      <c r="J413" s="550">
        <f t="shared" si="118"/>
        <v>530</v>
      </c>
      <c r="K413" s="187">
        <f t="shared" si="119"/>
        <v>439.75</v>
      </c>
      <c r="L413" s="187">
        <f t="shared" si="120"/>
        <v>90.25</v>
      </c>
      <c r="M413" s="549">
        <f t="shared" si="121"/>
        <v>3.1226187892169719</v>
      </c>
      <c r="N413" s="551"/>
      <c r="P413" s="187">
        <f t="shared" si="132"/>
        <v>1.9867713224999806</v>
      </c>
      <c r="Q413" s="187">
        <f t="shared" si="132"/>
        <v>1.8494732024999738</v>
      </c>
      <c r="R413" s="113">
        <f t="shared" si="132"/>
        <v>1.8323174400000086</v>
      </c>
      <c r="S413" s="116">
        <f t="shared" si="122"/>
        <v>45031</v>
      </c>
      <c r="T413" s="148">
        <f t="shared" ref="T413:T476" si="134">IF($I413&gt;$P$14,$P$14,IF($I413&gt;$Q$14,$Q$14,$R$14))</f>
        <v>44331</v>
      </c>
      <c r="U413" s="187">
        <f t="shared" si="129"/>
        <v>1.9614017142858105E-4</v>
      </c>
      <c r="V413" s="549">
        <f t="shared" si="123"/>
        <v>700</v>
      </c>
      <c r="W413" s="113">
        <f t="shared" ref="W413:W476" si="135">S413-I413</f>
        <v>596.75</v>
      </c>
      <c r="X413" s="113">
        <f t="shared" ref="X413:X476" si="136">I413-T413</f>
        <v>103.25</v>
      </c>
      <c r="Y413" s="549">
        <f t="shared" si="130"/>
        <v>1.8697246751999748</v>
      </c>
      <c r="AA413" s="556">
        <f t="shared" ref="AA413:AA476" si="137">IFERROR(M413-Y413,"")</f>
        <v>1.2528941140169971</v>
      </c>
      <c r="AB413" s="433"/>
      <c r="AC413" s="433"/>
    </row>
    <row r="414" spans="2:29" x14ac:dyDescent="0.35">
      <c r="B414" s="116">
        <v>42611</v>
      </c>
      <c r="C414" s="186">
        <f t="shared" si="131"/>
        <v>3.3516224400000239</v>
      </c>
      <c r="D414" s="187">
        <f t="shared" si="131"/>
        <v>3.0905162225000282</v>
      </c>
      <c r="E414" s="113">
        <f t="shared" si="131"/>
        <v>2.8398810000000108</v>
      </c>
      <c r="F414" s="152">
        <f t="shared" ref="F414:F477" si="138">IF($I414&lt;$D$14,$D$14,$C$14)</f>
        <v>44874</v>
      </c>
      <c r="G414" s="246">
        <f t="shared" ref="G414:G477" si="139">IF($I414&gt;$C$14,$C$14,IF($I414&gt;$D$14,$D$14,$E$14))</f>
        <v>44344</v>
      </c>
      <c r="H414" s="113">
        <f t="shared" si="124"/>
        <v>4.9265324056602946E-4</v>
      </c>
      <c r="I414" s="148">
        <f t="shared" si="133"/>
        <v>44437.25</v>
      </c>
      <c r="J414" s="550">
        <f t="shared" ref="J414:J477" si="140">C$14-D$14</f>
        <v>530</v>
      </c>
      <c r="K414" s="187">
        <f t="shared" ref="K414:K477" si="141">C$14-I414</f>
        <v>436.75</v>
      </c>
      <c r="L414" s="187">
        <f t="shared" ref="L414:L477" si="142">I414-D$14</f>
        <v>93.25</v>
      </c>
      <c r="M414" s="549">
        <f t="shared" ref="M414:M477" si="143">IF(C414="","",C414-(K414*H414))</f>
        <v>3.1364561371828104</v>
      </c>
      <c r="N414" s="551"/>
      <c r="P414" s="187">
        <f t="shared" si="132"/>
        <v>1.9988903025000226</v>
      </c>
      <c r="Q414" s="187">
        <f t="shared" si="132"/>
        <v>1.8656211224999941</v>
      </c>
      <c r="R414" s="113">
        <f t="shared" si="132"/>
        <v>1.8504824099999873</v>
      </c>
      <c r="S414" s="116">
        <f t="shared" ref="S414:S477" si="144">IF($I414&lt;$R$14,$R$14,IF($I414&lt;$Q$14,$Q$14,$P$14))</f>
        <v>45031</v>
      </c>
      <c r="T414" s="148">
        <f t="shared" si="134"/>
        <v>44331</v>
      </c>
      <c r="U414" s="187">
        <f t="shared" si="129"/>
        <v>1.9038454285718359E-4</v>
      </c>
      <c r="V414" s="549">
        <f t="shared" ref="V414:V477" si="145">S414-T414</f>
        <v>700</v>
      </c>
      <c r="W414" s="113">
        <f t="shared" si="135"/>
        <v>593.75</v>
      </c>
      <c r="X414" s="113">
        <f t="shared" si="136"/>
        <v>106.25</v>
      </c>
      <c r="Y414" s="549">
        <f t="shared" si="130"/>
        <v>1.8858494801785699</v>
      </c>
      <c r="AA414" s="556">
        <f t="shared" si="137"/>
        <v>1.2506066570042405</v>
      </c>
      <c r="AB414" s="433"/>
      <c r="AC414" s="433"/>
    </row>
    <row r="415" spans="2:29" x14ac:dyDescent="0.35">
      <c r="B415" s="116">
        <v>42612</v>
      </c>
      <c r="C415" s="186">
        <f t="shared" si="131"/>
        <v>3.3363737025000173</v>
      </c>
      <c r="D415" s="187">
        <f t="shared" si="131"/>
        <v>3.0803631224999961</v>
      </c>
      <c r="E415" s="113">
        <f t="shared" si="131"/>
        <v>2.8358246400000287</v>
      </c>
      <c r="F415" s="152">
        <f t="shared" si="138"/>
        <v>44874</v>
      </c>
      <c r="G415" s="246">
        <f t="shared" si="139"/>
        <v>44344</v>
      </c>
      <c r="H415" s="113">
        <f t="shared" si="124"/>
        <v>4.8303883018871923E-4</v>
      </c>
      <c r="I415" s="148">
        <f t="shared" si="133"/>
        <v>44438.25</v>
      </c>
      <c r="J415" s="550">
        <f t="shared" si="140"/>
        <v>530</v>
      </c>
      <c r="K415" s="187">
        <f t="shared" si="141"/>
        <v>435.75</v>
      </c>
      <c r="L415" s="187">
        <f t="shared" si="142"/>
        <v>94.25</v>
      </c>
      <c r="M415" s="549">
        <f t="shared" si="143"/>
        <v>3.1258895322452829</v>
      </c>
      <c r="N415" s="551"/>
      <c r="P415" s="187">
        <f t="shared" si="132"/>
        <v>1.9797022499999928</v>
      </c>
      <c r="Q415" s="187">
        <f t="shared" si="132"/>
        <v>1.8595655024999935</v>
      </c>
      <c r="R415" s="113">
        <f t="shared" si="132"/>
        <v>1.8434180624999907</v>
      </c>
      <c r="S415" s="116">
        <f t="shared" si="144"/>
        <v>45031</v>
      </c>
      <c r="T415" s="148">
        <f t="shared" si="134"/>
        <v>44331</v>
      </c>
      <c r="U415" s="187">
        <f t="shared" si="129"/>
        <v>1.7162392499999894E-4</v>
      </c>
      <c r="V415" s="549">
        <f t="shared" si="145"/>
        <v>700</v>
      </c>
      <c r="W415" s="113">
        <f t="shared" si="135"/>
        <v>592.75</v>
      </c>
      <c r="X415" s="113">
        <f t="shared" si="136"/>
        <v>107.25</v>
      </c>
      <c r="Y415" s="549">
        <f t="shared" si="130"/>
        <v>1.8779721684562434</v>
      </c>
      <c r="AA415" s="556">
        <f t="shared" si="137"/>
        <v>1.2479173637890395</v>
      </c>
      <c r="AB415" s="433"/>
      <c r="AC415" s="433"/>
    </row>
    <row r="416" spans="2:29" x14ac:dyDescent="0.35">
      <c r="B416" s="116">
        <v>42613</v>
      </c>
      <c r="C416" s="186">
        <f t="shared" si="131"/>
        <v>3.3434896399999969</v>
      </c>
      <c r="D416" s="187">
        <f t="shared" si="131"/>
        <v>3.0874702400000009</v>
      </c>
      <c r="E416" s="113">
        <f t="shared" si="131"/>
        <v>2.847993960000017</v>
      </c>
      <c r="F416" s="152">
        <f t="shared" si="138"/>
        <v>44874</v>
      </c>
      <c r="G416" s="246">
        <f t="shared" si="139"/>
        <v>44344</v>
      </c>
      <c r="H416" s="113">
        <f t="shared" si="124"/>
        <v>4.8305547169810568E-4</v>
      </c>
      <c r="I416" s="148">
        <f t="shared" si="133"/>
        <v>44439.25</v>
      </c>
      <c r="J416" s="550">
        <f t="shared" si="140"/>
        <v>530</v>
      </c>
      <c r="K416" s="187">
        <f t="shared" si="141"/>
        <v>434.75</v>
      </c>
      <c r="L416" s="187">
        <f t="shared" si="142"/>
        <v>95.25</v>
      </c>
      <c r="M416" s="549">
        <f t="shared" si="143"/>
        <v>3.1334812736792457</v>
      </c>
      <c r="N416" s="551"/>
      <c r="P416" s="187">
        <f t="shared" si="132"/>
        <v>1.9726334224999809</v>
      </c>
      <c r="Q416" s="187">
        <f t="shared" si="132"/>
        <v>1.8514916225000011</v>
      </c>
      <c r="R416" s="113">
        <f t="shared" si="132"/>
        <v>1.8363539599999923</v>
      </c>
      <c r="S416" s="116">
        <f t="shared" si="144"/>
        <v>45031</v>
      </c>
      <c r="T416" s="148">
        <f t="shared" si="134"/>
        <v>44331</v>
      </c>
      <c r="U416" s="187">
        <f t="shared" si="129"/>
        <v>1.7305971428568538E-4</v>
      </c>
      <c r="V416" s="549">
        <f t="shared" si="145"/>
        <v>700</v>
      </c>
      <c r="W416" s="113">
        <f t="shared" si="135"/>
        <v>591.75</v>
      </c>
      <c r="X416" s="113">
        <f t="shared" si="136"/>
        <v>108.25</v>
      </c>
      <c r="Y416" s="549">
        <f t="shared" si="130"/>
        <v>1.8702253365714265</v>
      </c>
      <c r="AA416" s="556">
        <f t="shared" si="137"/>
        <v>1.2632559371078191</v>
      </c>
      <c r="AB416" s="433"/>
      <c r="AC416" s="433"/>
    </row>
    <row r="417" spans="2:29" x14ac:dyDescent="0.35">
      <c r="B417" s="116">
        <v>42614</v>
      </c>
      <c r="C417" s="186">
        <f t="shared" si="131"/>
        <v>3.3567056025000097</v>
      </c>
      <c r="D417" s="187">
        <f t="shared" si="131"/>
        <v>3.0996544399999992</v>
      </c>
      <c r="E417" s="113">
        <f t="shared" si="131"/>
        <v>2.8581356099999899</v>
      </c>
      <c r="F417" s="152">
        <f t="shared" si="138"/>
        <v>44874</v>
      </c>
      <c r="G417" s="246">
        <f t="shared" si="139"/>
        <v>44344</v>
      </c>
      <c r="H417" s="113">
        <f t="shared" si="124"/>
        <v>4.8500219339624618E-4</v>
      </c>
      <c r="I417" s="148">
        <f t="shared" si="133"/>
        <v>44440.25</v>
      </c>
      <c r="J417" s="550">
        <f t="shared" si="140"/>
        <v>530</v>
      </c>
      <c r="K417" s="187">
        <f t="shared" si="141"/>
        <v>433.75</v>
      </c>
      <c r="L417" s="187">
        <f t="shared" si="142"/>
        <v>96.25</v>
      </c>
      <c r="M417" s="549">
        <f t="shared" si="143"/>
        <v>3.1463359011143881</v>
      </c>
      <c r="N417" s="551"/>
      <c r="P417" s="187">
        <f t="shared" si="132"/>
        <v>1.9827318224999946</v>
      </c>
      <c r="Q417" s="187">
        <f t="shared" si="132"/>
        <v>1.8625932899999809</v>
      </c>
      <c r="R417" s="113">
        <f t="shared" si="132"/>
        <v>1.8464456100000026</v>
      </c>
      <c r="S417" s="116">
        <f t="shared" si="144"/>
        <v>45031</v>
      </c>
      <c r="T417" s="148">
        <f t="shared" si="134"/>
        <v>44331</v>
      </c>
      <c r="U417" s="187">
        <f t="shared" si="129"/>
        <v>1.716264750000196E-4</v>
      </c>
      <c r="V417" s="549">
        <f t="shared" si="145"/>
        <v>700</v>
      </c>
      <c r="W417" s="113">
        <f t="shared" si="135"/>
        <v>590.75</v>
      </c>
      <c r="X417" s="113">
        <f t="shared" si="136"/>
        <v>109.25</v>
      </c>
      <c r="Y417" s="549">
        <f t="shared" si="130"/>
        <v>1.8813434823937329</v>
      </c>
      <c r="AA417" s="556">
        <f t="shared" si="137"/>
        <v>1.2649924187206552</v>
      </c>
      <c r="AB417" s="433"/>
      <c r="AC417" s="433"/>
    </row>
    <row r="418" spans="2:29" x14ac:dyDescent="0.35">
      <c r="B418" s="116">
        <v>42615</v>
      </c>
      <c r="C418" s="186">
        <f t="shared" si="131"/>
        <v>3.3597555599999884</v>
      </c>
      <c r="D418" s="187">
        <f t="shared" si="131"/>
        <v>3.1027006025000192</v>
      </c>
      <c r="E418" s="113">
        <f t="shared" si="131"/>
        <v>2.859149802499994</v>
      </c>
      <c r="F418" s="152">
        <f t="shared" si="138"/>
        <v>44874</v>
      </c>
      <c r="G418" s="246">
        <f t="shared" si="139"/>
        <v>44344</v>
      </c>
      <c r="H418" s="113">
        <f t="shared" ref="H418:H481" si="146">IF(C418="","",(D418-C418)/($D$14-$C$14))</f>
        <v>4.8500935377352681E-4</v>
      </c>
      <c r="I418" s="148">
        <f t="shared" si="133"/>
        <v>44441.25</v>
      </c>
      <c r="J418" s="550">
        <f t="shared" si="140"/>
        <v>530</v>
      </c>
      <c r="K418" s="187">
        <f t="shared" si="141"/>
        <v>432.75</v>
      </c>
      <c r="L418" s="187">
        <f t="shared" si="142"/>
        <v>97.25</v>
      </c>
      <c r="M418" s="549">
        <f t="shared" si="143"/>
        <v>3.1498677621544946</v>
      </c>
      <c r="N418" s="551"/>
      <c r="P418" s="187">
        <f t="shared" si="132"/>
        <v>1.9938406399999886</v>
      </c>
      <c r="Q418" s="187">
        <f t="shared" si="132"/>
        <v>1.8726862400000099</v>
      </c>
      <c r="R418" s="113">
        <f t="shared" si="132"/>
        <v>1.8585562499999986</v>
      </c>
      <c r="S418" s="116">
        <f t="shared" si="144"/>
        <v>45031</v>
      </c>
      <c r="T418" s="148">
        <f t="shared" si="134"/>
        <v>44331</v>
      </c>
      <c r="U418" s="187">
        <f t="shared" si="129"/>
        <v>1.7307771428568382E-4</v>
      </c>
      <c r="V418" s="549">
        <f t="shared" si="145"/>
        <v>700</v>
      </c>
      <c r="W418" s="113">
        <f t="shared" si="135"/>
        <v>589.75</v>
      </c>
      <c r="X418" s="113">
        <f t="shared" si="136"/>
        <v>110.25</v>
      </c>
      <c r="Y418" s="549">
        <f t="shared" si="130"/>
        <v>1.8917680580000065</v>
      </c>
      <c r="AA418" s="556">
        <f t="shared" si="137"/>
        <v>1.2580997041544881</v>
      </c>
      <c r="AB418" s="433"/>
      <c r="AC418" s="433"/>
    </row>
    <row r="419" spans="2:29" x14ac:dyDescent="0.35">
      <c r="B419" s="116">
        <v>42618</v>
      </c>
      <c r="C419" s="186">
        <f t="shared" si="131"/>
        <v>3.3851736225000151</v>
      </c>
      <c r="D419" s="187">
        <f t="shared" si="131"/>
        <v>3.1230095025000182</v>
      </c>
      <c r="E419" s="113">
        <f t="shared" si="131"/>
        <v>2.8733490225000047</v>
      </c>
      <c r="F419" s="152">
        <f t="shared" si="138"/>
        <v>44874</v>
      </c>
      <c r="G419" s="246">
        <f t="shared" si="139"/>
        <v>44344</v>
      </c>
      <c r="H419" s="113">
        <f t="shared" si="146"/>
        <v>4.9464928301886204E-4</v>
      </c>
      <c r="I419" s="148">
        <f t="shared" si="133"/>
        <v>44444.25</v>
      </c>
      <c r="J419" s="550">
        <f t="shared" si="140"/>
        <v>530</v>
      </c>
      <c r="K419" s="187">
        <f t="shared" si="141"/>
        <v>429.75</v>
      </c>
      <c r="L419" s="187">
        <f t="shared" si="142"/>
        <v>100.25</v>
      </c>
      <c r="M419" s="549">
        <f t="shared" si="143"/>
        <v>3.1725980931226592</v>
      </c>
      <c r="N419" s="551"/>
      <c r="P419" s="187">
        <f t="shared" si="132"/>
        <v>2.0221203600000015</v>
      </c>
      <c r="Q419" s="187">
        <f t="shared" si="132"/>
        <v>1.897920802499975</v>
      </c>
      <c r="R419" s="113">
        <f t="shared" si="132"/>
        <v>1.876723559999971</v>
      </c>
      <c r="S419" s="116">
        <f t="shared" si="144"/>
        <v>45031</v>
      </c>
      <c r="T419" s="148">
        <f t="shared" si="134"/>
        <v>44331</v>
      </c>
      <c r="U419" s="187">
        <f t="shared" si="129"/>
        <v>1.774279392857522E-4</v>
      </c>
      <c r="V419" s="549">
        <f t="shared" si="145"/>
        <v>700</v>
      </c>
      <c r="W419" s="113">
        <f t="shared" si="135"/>
        <v>586.75</v>
      </c>
      <c r="X419" s="113">
        <f t="shared" si="136"/>
        <v>113.25</v>
      </c>
      <c r="Y419" s="549">
        <f t="shared" si="130"/>
        <v>1.9180145166240865</v>
      </c>
      <c r="AA419" s="556">
        <f t="shared" si="137"/>
        <v>1.2545835764985727</v>
      </c>
      <c r="AB419" s="433"/>
      <c r="AC419" s="433"/>
    </row>
    <row r="420" spans="2:29" x14ac:dyDescent="0.35">
      <c r="B420" s="116">
        <v>42619</v>
      </c>
      <c r="C420" s="186">
        <f t="shared" si="131"/>
        <v>3.3943248899999778</v>
      </c>
      <c r="D420" s="187">
        <f t="shared" si="131"/>
        <v>3.1270715224999801</v>
      </c>
      <c r="E420" s="113">
        <f t="shared" si="131"/>
        <v>2.8713205024999855</v>
      </c>
      <c r="F420" s="152">
        <f t="shared" si="138"/>
        <v>44874</v>
      </c>
      <c r="G420" s="246">
        <f t="shared" si="139"/>
        <v>44344</v>
      </c>
      <c r="H420" s="113">
        <f t="shared" si="146"/>
        <v>5.0425163679244857E-4</v>
      </c>
      <c r="I420" s="148">
        <f t="shared" si="133"/>
        <v>44445.25</v>
      </c>
      <c r="J420" s="550">
        <f t="shared" si="140"/>
        <v>530</v>
      </c>
      <c r="K420" s="187">
        <f t="shared" si="141"/>
        <v>428.75</v>
      </c>
      <c r="L420" s="187">
        <f t="shared" si="142"/>
        <v>101.25</v>
      </c>
      <c r="M420" s="549">
        <f t="shared" si="143"/>
        <v>3.1781270007252154</v>
      </c>
      <c r="N420" s="551"/>
      <c r="P420" s="187">
        <f t="shared" si="132"/>
        <v>2.0392921025000232</v>
      </c>
      <c r="Q420" s="187">
        <f t="shared" si="132"/>
        <v>1.9150820899999976</v>
      </c>
      <c r="R420" s="113">
        <f t="shared" si="132"/>
        <v>1.8868172099999914</v>
      </c>
      <c r="S420" s="116">
        <f t="shared" si="144"/>
        <v>45031</v>
      </c>
      <c r="T420" s="148">
        <f t="shared" si="134"/>
        <v>44331</v>
      </c>
      <c r="U420" s="187">
        <f t="shared" si="129"/>
        <v>1.7744287500003658E-4</v>
      </c>
      <c r="V420" s="549">
        <f t="shared" si="145"/>
        <v>700</v>
      </c>
      <c r="W420" s="113">
        <f t="shared" si="135"/>
        <v>585.75</v>
      </c>
      <c r="X420" s="113">
        <f t="shared" si="136"/>
        <v>114.25</v>
      </c>
      <c r="Y420" s="549">
        <f t="shared" si="130"/>
        <v>1.9353549384687518</v>
      </c>
      <c r="AA420" s="556">
        <f t="shared" si="137"/>
        <v>1.2427720622564635</v>
      </c>
      <c r="AB420" s="433"/>
      <c r="AC420" s="433"/>
    </row>
    <row r="421" spans="2:29" x14ac:dyDescent="0.35">
      <c r="B421" s="116">
        <v>42620</v>
      </c>
      <c r="C421" s="186">
        <f t="shared" si="131"/>
        <v>3.357722250000017</v>
      </c>
      <c r="D421" s="187">
        <f t="shared" si="131"/>
        <v>3.0945776025000038</v>
      </c>
      <c r="E421" s="113">
        <f t="shared" si="131"/>
        <v>2.8449515624999977</v>
      </c>
      <c r="F421" s="152">
        <f t="shared" si="138"/>
        <v>44874</v>
      </c>
      <c r="G421" s="246">
        <f t="shared" si="139"/>
        <v>44344</v>
      </c>
      <c r="H421" s="113">
        <f t="shared" si="146"/>
        <v>4.9649933490568529E-4</v>
      </c>
      <c r="I421" s="148">
        <f t="shared" si="133"/>
        <v>44446.25</v>
      </c>
      <c r="J421" s="550">
        <f t="shared" si="140"/>
        <v>530</v>
      </c>
      <c r="K421" s="187">
        <f t="shared" si="141"/>
        <v>427.75</v>
      </c>
      <c r="L421" s="187">
        <f t="shared" si="142"/>
        <v>102.25</v>
      </c>
      <c r="M421" s="549">
        <f t="shared" si="143"/>
        <v>3.1453446594941101</v>
      </c>
      <c r="N421" s="551"/>
      <c r="P421" s="187">
        <f t="shared" si="132"/>
        <v>1.997880360000015</v>
      </c>
      <c r="Q421" s="187">
        <f t="shared" si="132"/>
        <v>1.8898454025000122</v>
      </c>
      <c r="R421" s="113">
        <f t="shared" si="132"/>
        <v>1.8666304100000142</v>
      </c>
      <c r="S421" s="116">
        <f t="shared" si="144"/>
        <v>45031</v>
      </c>
      <c r="T421" s="148">
        <f t="shared" si="134"/>
        <v>44331</v>
      </c>
      <c r="U421" s="187">
        <f t="shared" si="129"/>
        <v>1.5433565357143259E-4</v>
      </c>
      <c r="V421" s="549">
        <f t="shared" si="145"/>
        <v>700</v>
      </c>
      <c r="W421" s="113">
        <f t="shared" si="135"/>
        <v>584.75</v>
      </c>
      <c r="X421" s="113">
        <f t="shared" si="136"/>
        <v>115.25</v>
      </c>
      <c r="Y421" s="549">
        <f t="shared" si="130"/>
        <v>1.9076325865741197</v>
      </c>
      <c r="AA421" s="556">
        <f t="shared" si="137"/>
        <v>1.2377120729199904</v>
      </c>
      <c r="AB421" s="433"/>
      <c r="AC421" s="433"/>
    </row>
    <row r="422" spans="2:29" x14ac:dyDescent="0.35">
      <c r="B422" s="116">
        <v>42621</v>
      </c>
      <c r="C422" s="186">
        <f t="shared" si="131"/>
        <v>3.3587389025000247</v>
      </c>
      <c r="D422" s="187">
        <f t="shared" si="131"/>
        <v>3.1047314024999828</v>
      </c>
      <c r="E422" s="113">
        <f t="shared" si="131"/>
        <v>2.8500222500000172</v>
      </c>
      <c r="F422" s="152">
        <f t="shared" si="138"/>
        <v>44874</v>
      </c>
      <c r="G422" s="246">
        <f t="shared" si="139"/>
        <v>44344</v>
      </c>
      <c r="H422" s="113">
        <f t="shared" si="146"/>
        <v>4.7925943396234322E-4</v>
      </c>
      <c r="I422" s="148">
        <f t="shared" si="133"/>
        <v>44447.25</v>
      </c>
      <c r="J422" s="550">
        <f t="shared" si="140"/>
        <v>530</v>
      </c>
      <c r="K422" s="187">
        <f t="shared" si="141"/>
        <v>426.75</v>
      </c>
      <c r="L422" s="187">
        <f t="shared" si="142"/>
        <v>103.25</v>
      </c>
      <c r="M422" s="549">
        <f t="shared" si="143"/>
        <v>3.1542149390565948</v>
      </c>
      <c r="N422" s="551"/>
      <c r="P422" s="187">
        <f t="shared" si="132"/>
        <v>1.9988903025000226</v>
      </c>
      <c r="Q422" s="187">
        <f t="shared" si="132"/>
        <v>1.8918642224999838</v>
      </c>
      <c r="R422" s="113">
        <f t="shared" si="132"/>
        <v>1.8716769224999874</v>
      </c>
      <c r="S422" s="116">
        <f t="shared" si="144"/>
        <v>45031</v>
      </c>
      <c r="T422" s="148">
        <f t="shared" si="134"/>
        <v>44331</v>
      </c>
      <c r="U422" s="187">
        <f t="shared" si="129"/>
        <v>1.5289440000005556E-4</v>
      </c>
      <c r="V422" s="549">
        <f t="shared" si="145"/>
        <v>700</v>
      </c>
      <c r="W422" s="113">
        <f t="shared" si="135"/>
        <v>583.75</v>
      </c>
      <c r="X422" s="113">
        <f t="shared" si="136"/>
        <v>116.25</v>
      </c>
      <c r="Y422" s="549">
        <f t="shared" si="130"/>
        <v>1.9096381964999902</v>
      </c>
      <c r="AA422" s="556">
        <f t="shared" si="137"/>
        <v>1.2445767425566046</v>
      </c>
      <c r="AB422" s="433"/>
      <c r="AC422" s="433"/>
    </row>
    <row r="423" spans="2:29" x14ac:dyDescent="0.35">
      <c r="B423" s="116">
        <v>42622</v>
      </c>
      <c r="C423" s="186">
        <f t="shared" si="131"/>
        <v>3.4095779024999828</v>
      </c>
      <c r="D423" s="187">
        <f t="shared" si="131"/>
        <v>3.1473828224999778</v>
      </c>
      <c r="E423" s="113">
        <f t="shared" si="131"/>
        <v>2.8784204099999933</v>
      </c>
      <c r="F423" s="152">
        <f t="shared" si="138"/>
        <v>44874</v>
      </c>
      <c r="G423" s="246">
        <f t="shared" si="139"/>
        <v>44344</v>
      </c>
      <c r="H423" s="113">
        <f t="shared" si="146"/>
        <v>4.9470769811321702E-4</v>
      </c>
      <c r="I423" s="148">
        <f t="shared" si="133"/>
        <v>44448.25</v>
      </c>
      <c r="J423" s="550">
        <f t="shared" si="140"/>
        <v>530</v>
      </c>
      <c r="K423" s="187">
        <f t="shared" si="141"/>
        <v>425.75</v>
      </c>
      <c r="L423" s="187">
        <f t="shared" si="142"/>
        <v>104.25</v>
      </c>
      <c r="M423" s="549">
        <f t="shared" si="143"/>
        <v>3.1989561000282807</v>
      </c>
      <c r="N423" s="551"/>
      <c r="P423" s="187">
        <f t="shared" si="132"/>
        <v>2.0564652899999869</v>
      </c>
      <c r="Q423" s="187">
        <f t="shared" si="132"/>
        <v>1.9413315600000036</v>
      </c>
      <c r="R423" s="113">
        <f t="shared" si="132"/>
        <v>1.9120535224999902</v>
      </c>
      <c r="S423" s="116">
        <f t="shared" si="144"/>
        <v>45031</v>
      </c>
      <c r="T423" s="148">
        <f t="shared" si="134"/>
        <v>44331</v>
      </c>
      <c r="U423" s="187">
        <f t="shared" si="129"/>
        <v>1.6447675714283325E-4</v>
      </c>
      <c r="V423" s="549">
        <f t="shared" si="145"/>
        <v>700</v>
      </c>
      <c r="W423" s="113">
        <f t="shared" si="135"/>
        <v>582.75</v>
      </c>
      <c r="X423" s="113">
        <f t="shared" si="136"/>
        <v>117.25</v>
      </c>
      <c r="Y423" s="549">
        <f t="shared" si="130"/>
        <v>1.9606164597750009</v>
      </c>
      <c r="AA423" s="556">
        <f t="shared" si="137"/>
        <v>1.2383396402532798</v>
      </c>
      <c r="AB423" s="433"/>
      <c r="AC423" s="433"/>
    </row>
    <row r="424" spans="2:29" x14ac:dyDescent="0.35">
      <c r="B424" s="116">
        <v>42625</v>
      </c>
      <c r="C424" s="186">
        <f t="shared" si="131"/>
        <v>3.4746700625000182</v>
      </c>
      <c r="D424" s="187">
        <f t="shared" si="131"/>
        <v>3.2012174399999704</v>
      </c>
      <c r="E424" s="113">
        <f t="shared" si="131"/>
        <v>2.9240685225000007</v>
      </c>
      <c r="F424" s="152">
        <f t="shared" si="138"/>
        <v>44874</v>
      </c>
      <c r="G424" s="246">
        <f t="shared" si="139"/>
        <v>44344</v>
      </c>
      <c r="H424" s="113">
        <f t="shared" si="146"/>
        <v>5.1594834433971279E-4</v>
      </c>
      <c r="I424" s="148">
        <f t="shared" si="133"/>
        <v>44451.25</v>
      </c>
      <c r="J424" s="550">
        <f t="shared" si="140"/>
        <v>530</v>
      </c>
      <c r="K424" s="187">
        <f t="shared" si="141"/>
        <v>422.75</v>
      </c>
      <c r="L424" s="187">
        <f t="shared" si="142"/>
        <v>107.25</v>
      </c>
      <c r="M424" s="549">
        <f t="shared" si="143"/>
        <v>3.2565528999304045</v>
      </c>
      <c r="N424" s="551"/>
      <c r="P424" s="187">
        <f t="shared" si="132"/>
        <v>2.1453848900000017</v>
      </c>
      <c r="Q424" s="187">
        <f t="shared" si="132"/>
        <v>2.0231304224999969</v>
      </c>
      <c r="R424" s="113">
        <f t="shared" si="132"/>
        <v>1.9817219599999936</v>
      </c>
      <c r="S424" s="116">
        <f t="shared" si="144"/>
        <v>45031</v>
      </c>
      <c r="T424" s="148">
        <f t="shared" si="134"/>
        <v>44331</v>
      </c>
      <c r="U424" s="187">
        <f t="shared" si="129"/>
        <v>1.7464923928572112E-4</v>
      </c>
      <c r="V424" s="549">
        <f t="shared" si="145"/>
        <v>700</v>
      </c>
      <c r="W424" s="113">
        <f t="shared" si="135"/>
        <v>579.75</v>
      </c>
      <c r="X424" s="113">
        <f t="shared" si="136"/>
        <v>120.25</v>
      </c>
      <c r="Y424" s="549">
        <f t="shared" si="130"/>
        <v>2.0441319935241049</v>
      </c>
      <c r="AA424" s="556">
        <f t="shared" si="137"/>
        <v>1.2124209064062996</v>
      </c>
      <c r="AB424" s="433"/>
      <c r="AC424" s="433"/>
    </row>
    <row r="425" spans="2:29" x14ac:dyDescent="0.35">
      <c r="B425" s="116">
        <v>42626</v>
      </c>
      <c r="C425" s="186">
        <f t="shared" ref="C425:E444" si="147">IF(C155="","",((1+C155/200)^2-1)*100)</f>
        <v>3.4787390024999976</v>
      </c>
      <c r="D425" s="187">
        <f t="shared" si="147"/>
        <v>3.2093446399999781</v>
      </c>
      <c r="E425" s="113">
        <f t="shared" si="147"/>
        <v>2.9352284899999859</v>
      </c>
      <c r="F425" s="152">
        <f t="shared" si="138"/>
        <v>44874</v>
      </c>
      <c r="G425" s="246">
        <f t="shared" si="139"/>
        <v>44344</v>
      </c>
      <c r="H425" s="113">
        <f t="shared" si="146"/>
        <v>5.0829125000003675E-4</v>
      </c>
      <c r="I425" s="148">
        <f t="shared" si="133"/>
        <v>44452.25</v>
      </c>
      <c r="J425" s="550">
        <f t="shared" si="140"/>
        <v>530</v>
      </c>
      <c r="K425" s="187">
        <f t="shared" si="141"/>
        <v>421.75</v>
      </c>
      <c r="L425" s="187">
        <f t="shared" si="142"/>
        <v>108.25</v>
      </c>
      <c r="M425" s="549">
        <f t="shared" si="143"/>
        <v>3.2643671678124822</v>
      </c>
      <c r="N425" s="551"/>
      <c r="P425" s="187">
        <f t="shared" ref="P425:R444" si="148">IF(P155="","",((1+P155/200)^2-1)*100)</f>
        <v>2.1706532024999836</v>
      </c>
      <c r="Q425" s="187">
        <f t="shared" si="148"/>
        <v>2.0514142025000126</v>
      </c>
      <c r="R425" s="113">
        <f t="shared" si="148"/>
        <v>2.005960040000021</v>
      </c>
      <c r="S425" s="116">
        <f t="shared" si="144"/>
        <v>45031</v>
      </c>
      <c r="T425" s="148">
        <f t="shared" si="134"/>
        <v>44331</v>
      </c>
      <c r="U425" s="187">
        <f t="shared" si="129"/>
        <v>1.7034142857138716E-4</v>
      </c>
      <c r="V425" s="549">
        <f t="shared" si="145"/>
        <v>700</v>
      </c>
      <c r="W425" s="113">
        <f t="shared" si="135"/>
        <v>578.75</v>
      </c>
      <c r="X425" s="113">
        <f t="shared" si="136"/>
        <v>121.25</v>
      </c>
      <c r="Y425" s="549">
        <f t="shared" si="130"/>
        <v>2.0720681007142931</v>
      </c>
      <c r="AA425" s="556">
        <f t="shared" si="137"/>
        <v>1.192299067098189</v>
      </c>
      <c r="AB425" s="433"/>
      <c r="AC425" s="433"/>
    </row>
    <row r="426" spans="2:29" x14ac:dyDescent="0.35">
      <c r="B426" s="116">
        <v>42627</v>
      </c>
      <c r="C426" s="186">
        <f t="shared" si="147"/>
        <v>3.5194328024999777</v>
      </c>
      <c r="D426" s="187">
        <f t="shared" si="147"/>
        <v>3.2418566400000293</v>
      </c>
      <c r="E426" s="113">
        <f t="shared" si="147"/>
        <v>2.9514622500000032</v>
      </c>
      <c r="F426" s="152">
        <f t="shared" si="138"/>
        <v>44874</v>
      </c>
      <c r="G426" s="246">
        <f t="shared" si="139"/>
        <v>44344</v>
      </c>
      <c r="H426" s="113">
        <f t="shared" si="146"/>
        <v>5.2372860849046873E-4</v>
      </c>
      <c r="I426" s="148">
        <f t="shared" si="133"/>
        <v>44453.25</v>
      </c>
      <c r="J426" s="550">
        <f t="shared" si="140"/>
        <v>530</v>
      </c>
      <c r="K426" s="187">
        <f t="shared" si="141"/>
        <v>420.75</v>
      </c>
      <c r="L426" s="187">
        <f t="shared" si="142"/>
        <v>109.25</v>
      </c>
      <c r="M426" s="549">
        <f t="shared" si="143"/>
        <v>3.2990739904776132</v>
      </c>
      <c r="N426" s="551"/>
      <c r="P426" s="187">
        <f t="shared" si="148"/>
        <v>2.2242323600000224</v>
      </c>
      <c r="Q426" s="187">
        <f t="shared" si="148"/>
        <v>2.0918264025000077</v>
      </c>
      <c r="R426" s="113">
        <f t="shared" si="148"/>
        <v>2.0332313225000176</v>
      </c>
      <c r="S426" s="116">
        <f t="shared" si="144"/>
        <v>45031</v>
      </c>
      <c r="T426" s="148">
        <f t="shared" si="134"/>
        <v>44331</v>
      </c>
      <c r="U426" s="187">
        <f t="shared" si="129"/>
        <v>1.8915136785716387E-4</v>
      </c>
      <c r="V426" s="549">
        <f t="shared" si="145"/>
        <v>700</v>
      </c>
      <c r="W426" s="113">
        <f t="shared" si="135"/>
        <v>577.75</v>
      </c>
      <c r="X426" s="113">
        <f t="shared" si="136"/>
        <v>122.25</v>
      </c>
      <c r="Y426" s="549">
        <f t="shared" si="130"/>
        <v>2.1149501572205462</v>
      </c>
      <c r="AA426" s="556">
        <f t="shared" si="137"/>
        <v>1.1841238332570669</v>
      </c>
      <c r="AB426" s="433"/>
      <c r="AC426" s="433"/>
    </row>
    <row r="427" spans="2:29" x14ac:dyDescent="0.35">
      <c r="B427" s="116">
        <v>42628</v>
      </c>
      <c r="C427" s="186">
        <f t="shared" si="147"/>
        <v>3.5123108099999856</v>
      </c>
      <c r="D427" s="187">
        <f t="shared" si="147"/>
        <v>3.2327121225000033</v>
      </c>
      <c r="E427" s="113">
        <f t="shared" si="147"/>
        <v>2.9484183224999905</v>
      </c>
      <c r="F427" s="152">
        <f t="shared" si="138"/>
        <v>44874</v>
      </c>
      <c r="G427" s="246">
        <f t="shared" si="139"/>
        <v>44344</v>
      </c>
      <c r="H427" s="113">
        <f t="shared" si="146"/>
        <v>5.2754469339619302E-4</v>
      </c>
      <c r="I427" s="148">
        <f t="shared" si="133"/>
        <v>44454.25</v>
      </c>
      <c r="J427" s="550">
        <f t="shared" si="140"/>
        <v>530</v>
      </c>
      <c r="K427" s="187">
        <f t="shared" si="141"/>
        <v>419.75</v>
      </c>
      <c r="L427" s="187">
        <f t="shared" si="142"/>
        <v>110.25</v>
      </c>
      <c r="M427" s="549">
        <f t="shared" si="143"/>
        <v>3.2908739249469336</v>
      </c>
      <c r="N427" s="551"/>
      <c r="P427" s="187">
        <f t="shared" si="148"/>
        <v>2.2171550625000203</v>
      </c>
      <c r="Q427" s="187">
        <f t="shared" si="148"/>
        <v>2.0776812225000052</v>
      </c>
      <c r="R427" s="113">
        <f t="shared" si="148"/>
        <v>2.018080160000002</v>
      </c>
      <c r="S427" s="116">
        <f t="shared" si="144"/>
        <v>45031</v>
      </c>
      <c r="T427" s="148">
        <f t="shared" si="134"/>
        <v>44331</v>
      </c>
      <c r="U427" s="187">
        <f t="shared" si="129"/>
        <v>1.9924834285716436E-4</v>
      </c>
      <c r="V427" s="549">
        <f t="shared" si="145"/>
        <v>700</v>
      </c>
      <c r="W427" s="113">
        <f t="shared" si="135"/>
        <v>576.75</v>
      </c>
      <c r="X427" s="113">
        <f t="shared" si="136"/>
        <v>123.25</v>
      </c>
      <c r="Y427" s="549">
        <f t="shared" si="130"/>
        <v>2.1022385807571506</v>
      </c>
      <c r="AA427" s="556">
        <f t="shared" si="137"/>
        <v>1.188635344189783</v>
      </c>
      <c r="AB427" s="433"/>
      <c r="AC427" s="433"/>
    </row>
    <row r="428" spans="2:29" x14ac:dyDescent="0.35">
      <c r="B428" s="116">
        <v>42629</v>
      </c>
      <c r="C428" s="186">
        <f t="shared" si="147"/>
        <v>3.5245200900000162</v>
      </c>
      <c r="D428" s="187">
        <f t="shared" si="147"/>
        <v>3.2418566400000293</v>
      </c>
      <c r="E428" s="113">
        <f t="shared" si="147"/>
        <v>2.9555208899999963</v>
      </c>
      <c r="F428" s="152">
        <f t="shared" si="138"/>
        <v>44874</v>
      </c>
      <c r="G428" s="246">
        <f t="shared" si="139"/>
        <v>44344</v>
      </c>
      <c r="H428" s="113">
        <f t="shared" si="146"/>
        <v>5.333272641509188E-4</v>
      </c>
      <c r="I428" s="148">
        <f t="shared" si="133"/>
        <v>44455.25</v>
      </c>
      <c r="J428" s="550">
        <f t="shared" si="140"/>
        <v>530</v>
      </c>
      <c r="K428" s="187">
        <f t="shared" si="141"/>
        <v>418.75</v>
      </c>
      <c r="L428" s="187">
        <f t="shared" si="142"/>
        <v>111.25</v>
      </c>
      <c r="M428" s="549">
        <f t="shared" si="143"/>
        <v>3.3011892981368192</v>
      </c>
      <c r="N428" s="551"/>
      <c r="P428" s="187">
        <f t="shared" si="148"/>
        <v>2.2525440000000119</v>
      </c>
      <c r="Q428" s="187">
        <f t="shared" si="148"/>
        <v>2.1049620899999955</v>
      </c>
      <c r="R428" s="113">
        <f t="shared" si="148"/>
        <v>2.0352515624999956</v>
      </c>
      <c r="S428" s="116">
        <f t="shared" si="144"/>
        <v>45031</v>
      </c>
      <c r="T428" s="148">
        <f t="shared" si="134"/>
        <v>44331</v>
      </c>
      <c r="U428" s="187">
        <f t="shared" si="129"/>
        <v>2.1083130000002344E-4</v>
      </c>
      <c r="V428" s="549">
        <f t="shared" si="145"/>
        <v>700</v>
      </c>
      <c r="W428" s="113">
        <f t="shared" si="135"/>
        <v>575.75</v>
      </c>
      <c r="X428" s="113">
        <f t="shared" si="136"/>
        <v>124.25</v>
      </c>
      <c r="Y428" s="549">
        <f t="shared" si="130"/>
        <v>2.1311578790249985</v>
      </c>
      <c r="AA428" s="556">
        <f t="shared" si="137"/>
        <v>1.1700314191118206</v>
      </c>
      <c r="AB428" s="433"/>
      <c r="AC428" s="433"/>
    </row>
    <row r="429" spans="2:29" x14ac:dyDescent="0.35">
      <c r="B429" s="116">
        <v>42632</v>
      </c>
      <c r="C429" s="186">
        <f t="shared" si="147"/>
        <v>3.52859001000001</v>
      </c>
      <c r="D429" s="187">
        <f t="shared" si="147"/>
        <v>3.2510015624999777</v>
      </c>
      <c r="E429" s="113">
        <f t="shared" si="147"/>
        <v>2.965667840000008</v>
      </c>
      <c r="F429" s="152">
        <f t="shared" si="138"/>
        <v>44874</v>
      </c>
      <c r="G429" s="246">
        <f t="shared" si="139"/>
        <v>44344</v>
      </c>
      <c r="H429" s="113">
        <f t="shared" si="146"/>
        <v>5.2375178773591006E-4</v>
      </c>
      <c r="I429" s="148">
        <f t="shared" si="133"/>
        <v>44458.25</v>
      </c>
      <c r="J429" s="550">
        <f t="shared" si="140"/>
        <v>530</v>
      </c>
      <c r="K429" s="187">
        <f t="shared" si="141"/>
        <v>415.75</v>
      </c>
      <c r="L429" s="187">
        <f t="shared" si="142"/>
        <v>114.25</v>
      </c>
      <c r="M429" s="549">
        <f t="shared" si="143"/>
        <v>3.3108402042488052</v>
      </c>
      <c r="N429" s="551"/>
      <c r="P429" s="187">
        <f t="shared" si="148"/>
        <v>2.2747916099999932</v>
      </c>
      <c r="Q429" s="187">
        <f t="shared" si="148"/>
        <v>2.1251724899999935</v>
      </c>
      <c r="R429" s="113">
        <f t="shared" si="148"/>
        <v>2.0554550624999779</v>
      </c>
      <c r="S429" s="116">
        <f t="shared" si="144"/>
        <v>45031</v>
      </c>
      <c r="T429" s="148">
        <f t="shared" si="134"/>
        <v>44331</v>
      </c>
      <c r="U429" s="187">
        <f t="shared" si="129"/>
        <v>2.1374159999999951E-4</v>
      </c>
      <c r="V429" s="549">
        <f t="shared" si="145"/>
        <v>700</v>
      </c>
      <c r="W429" s="113">
        <f t="shared" si="135"/>
        <v>572.75</v>
      </c>
      <c r="X429" s="113">
        <f t="shared" si="136"/>
        <v>127.25</v>
      </c>
      <c r="Y429" s="549">
        <f t="shared" si="130"/>
        <v>2.1523711085999935</v>
      </c>
      <c r="AA429" s="556">
        <f t="shared" si="137"/>
        <v>1.1584690956488117</v>
      </c>
      <c r="AB429" s="433"/>
      <c r="AC429" s="433"/>
    </row>
    <row r="430" spans="2:29" x14ac:dyDescent="0.35">
      <c r="B430" s="116">
        <v>42633</v>
      </c>
      <c r="C430" s="186">
        <f t="shared" si="147"/>
        <v>3.5438529225000126</v>
      </c>
      <c r="D430" s="187">
        <f t="shared" si="147"/>
        <v>3.2642116099999896</v>
      </c>
      <c r="E430" s="113">
        <f t="shared" si="147"/>
        <v>2.9859632400000002</v>
      </c>
      <c r="F430" s="152">
        <f t="shared" si="138"/>
        <v>44874</v>
      </c>
      <c r="G430" s="246">
        <f t="shared" si="139"/>
        <v>44344</v>
      </c>
      <c r="H430" s="113">
        <f t="shared" si="146"/>
        <v>5.2762511792457168E-4</v>
      </c>
      <c r="I430" s="148">
        <f t="shared" si="133"/>
        <v>44459.25</v>
      </c>
      <c r="J430" s="550">
        <f t="shared" si="140"/>
        <v>530</v>
      </c>
      <c r="K430" s="187">
        <f t="shared" si="141"/>
        <v>414.75</v>
      </c>
      <c r="L430" s="187">
        <f t="shared" si="142"/>
        <v>115.25</v>
      </c>
      <c r="M430" s="549">
        <f t="shared" si="143"/>
        <v>3.3250204048407963</v>
      </c>
      <c r="N430" s="551"/>
      <c r="P430" s="187">
        <f t="shared" si="148"/>
        <v>2.2970416399999971</v>
      </c>
      <c r="Q430" s="187">
        <f t="shared" si="148"/>
        <v>2.1433635599999779</v>
      </c>
      <c r="R430" s="113">
        <f t="shared" si="148"/>
        <v>2.0695987024999862</v>
      </c>
      <c r="S430" s="116">
        <f t="shared" si="144"/>
        <v>45031</v>
      </c>
      <c r="T430" s="148">
        <f t="shared" si="134"/>
        <v>44331</v>
      </c>
      <c r="U430" s="187">
        <f t="shared" si="129"/>
        <v>2.1954011428574179E-4</v>
      </c>
      <c r="V430" s="549">
        <f t="shared" si="145"/>
        <v>700</v>
      </c>
      <c r="W430" s="113">
        <f t="shared" si="135"/>
        <v>571.75</v>
      </c>
      <c r="X430" s="113">
        <f t="shared" si="136"/>
        <v>128.25</v>
      </c>
      <c r="Y430" s="549">
        <f t="shared" si="130"/>
        <v>2.1715195796571241</v>
      </c>
      <c r="AA430" s="556">
        <f t="shared" si="137"/>
        <v>1.1535008251836723</v>
      </c>
      <c r="AB430" s="433"/>
      <c r="AC430" s="433"/>
    </row>
    <row r="431" spans="2:29" x14ac:dyDescent="0.35">
      <c r="B431" s="116">
        <v>42634</v>
      </c>
      <c r="C431" s="186">
        <f t="shared" si="147"/>
        <v>3.5469056399999754</v>
      </c>
      <c r="D431" s="187">
        <f t="shared" si="147"/>
        <v>3.2682764100000039</v>
      </c>
      <c r="E431" s="113">
        <f t="shared" si="147"/>
        <v>2.9839336100000002</v>
      </c>
      <c r="F431" s="152">
        <f t="shared" si="138"/>
        <v>44874</v>
      </c>
      <c r="G431" s="246">
        <f t="shared" si="139"/>
        <v>44344</v>
      </c>
      <c r="H431" s="113">
        <f t="shared" si="146"/>
        <v>5.2571552830183311E-4</v>
      </c>
      <c r="I431" s="148">
        <f t="shared" si="133"/>
        <v>44460.25</v>
      </c>
      <c r="J431" s="550">
        <f t="shared" si="140"/>
        <v>530</v>
      </c>
      <c r="K431" s="187">
        <f t="shared" si="141"/>
        <v>413.75</v>
      </c>
      <c r="L431" s="187">
        <f t="shared" si="142"/>
        <v>116.25</v>
      </c>
      <c r="M431" s="549">
        <f t="shared" si="143"/>
        <v>3.3293908401650918</v>
      </c>
      <c r="N431" s="551"/>
      <c r="P431" s="187">
        <f t="shared" si="148"/>
        <v>2.304121702500006</v>
      </c>
      <c r="Q431" s="187">
        <f t="shared" si="148"/>
        <v>2.1474062400000049</v>
      </c>
      <c r="R431" s="113">
        <f t="shared" si="148"/>
        <v>2.0736399225000257</v>
      </c>
      <c r="S431" s="116">
        <f t="shared" si="144"/>
        <v>45031</v>
      </c>
      <c r="T431" s="148">
        <f t="shared" si="134"/>
        <v>44331</v>
      </c>
      <c r="U431" s="187">
        <f t="shared" si="129"/>
        <v>2.2387923214285874E-4</v>
      </c>
      <c r="V431" s="549">
        <f t="shared" si="145"/>
        <v>700</v>
      </c>
      <c r="W431" s="113">
        <f t="shared" si="135"/>
        <v>570.75</v>
      </c>
      <c r="X431" s="113">
        <f t="shared" si="136"/>
        <v>129.25</v>
      </c>
      <c r="Y431" s="549">
        <f t="shared" si="130"/>
        <v>2.1763426307544695</v>
      </c>
      <c r="AA431" s="556">
        <f t="shared" si="137"/>
        <v>1.1530482094106222</v>
      </c>
      <c r="AB431" s="433"/>
      <c r="AC431" s="433"/>
    </row>
    <row r="432" spans="2:29" x14ac:dyDescent="0.35">
      <c r="B432" s="116">
        <v>42635</v>
      </c>
      <c r="C432" s="186">
        <f t="shared" si="147"/>
        <v>3.456360822499982</v>
      </c>
      <c r="D432" s="187">
        <f t="shared" si="147"/>
        <v>3.1788692900000193</v>
      </c>
      <c r="E432" s="113">
        <f t="shared" si="147"/>
        <v>2.9017504025000029</v>
      </c>
      <c r="F432" s="152">
        <f t="shared" si="138"/>
        <v>44874</v>
      </c>
      <c r="G432" s="246">
        <f t="shared" si="139"/>
        <v>44344</v>
      </c>
      <c r="H432" s="113">
        <f t="shared" si="146"/>
        <v>5.2356892924521265E-4</v>
      </c>
      <c r="I432" s="148">
        <f t="shared" si="133"/>
        <v>44461.25</v>
      </c>
      <c r="J432" s="550">
        <f t="shared" si="140"/>
        <v>530</v>
      </c>
      <c r="K432" s="187">
        <f t="shared" si="141"/>
        <v>412.75</v>
      </c>
      <c r="L432" s="187">
        <f t="shared" si="142"/>
        <v>117.25</v>
      </c>
      <c r="M432" s="549">
        <f t="shared" si="143"/>
        <v>3.2402577469540206</v>
      </c>
      <c r="N432" s="551"/>
      <c r="P432" s="187">
        <f t="shared" si="148"/>
        <v>2.2171550625000203</v>
      </c>
      <c r="Q432" s="187">
        <f t="shared" si="148"/>
        <v>2.0665678400000109</v>
      </c>
      <c r="R432" s="113">
        <f t="shared" si="148"/>
        <v>2.0009102024999947</v>
      </c>
      <c r="S432" s="116">
        <f t="shared" si="144"/>
        <v>45031</v>
      </c>
      <c r="T432" s="148">
        <f t="shared" si="134"/>
        <v>44331</v>
      </c>
      <c r="U432" s="187">
        <f t="shared" si="129"/>
        <v>2.151246035714419E-4</v>
      </c>
      <c r="V432" s="549">
        <f t="shared" si="145"/>
        <v>700</v>
      </c>
      <c r="W432" s="113">
        <f t="shared" si="135"/>
        <v>569.75</v>
      </c>
      <c r="X432" s="113">
        <f t="shared" si="136"/>
        <v>130.25</v>
      </c>
      <c r="Y432" s="549">
        <f t="shared" si="130"/>
        <v>2.094587819615191</v>
      </c>
      <c r="AA432" s="556">
        <f t="shared" si="137"/>
        <v>1.1456699273388296</v>
      </c>
      <c r="AB432" s="433"/>
      <c r="AC432" s="433"/>
    </row>
    <row r="433" spans="2:29" x14ac:dyDescent="0.35">
      <c r="B433" s="116">
        <v>42636</v>
      </c>
      <c r="C433" s="186">
        <f t="shared" si="147"/>
        <v>3.4268660100000181</v>
      </c>
      <c r="D433" s="187">
        <f t="shared" si="147"/>
        <v>3.1544922499999961</v>
      </c>
      <c r="E433" s="113">
        <f t="shared" si="147"/>
        <v>2.8814633025000091</v>
      </c>
      <c r="F433" s="152">
        <f t="shared" si="138"/>
        <v>44874</v>
      </c>
      <c r="G433" s="246">
        <f t="shared" si="139"/>
        <v>44344</v>
      </c>
      <c r="H433" s="113">
        <f t="shared" si="146"/>
        <v>5.1391275471702265E-4</v>
      </c>
      <c r="I433" s="148">
        <f t="shared" si="133"/>
        <v>44462.25</v>
      </c>
      <c r="J433" s="550">
        <f t="shared" si="140"/>
        <v>530</v>
      </c>
      <c r="K433" s="187">
        <f t="shared" si="141"/>
        <v>411.75</v>
      </c>
      <c r="L433" s="187">
        <f t="shared" si="142"/>
        <v>118.25</v>
      </c>
      <c r="M433" s="549">
        <f t="shared" si="143"/>
        <v>3.2152624332452842</v>
      </c>
      <c r="N433" s="551"/>
      <c r="P433" s="187">
        <f t="shared" si="148"/>
        <v>2.1534704100000024</v>
      </c>
      <c r="Q433" s="187">
        <f t="shared" si="148"/>
        <v>2.0110100025000133</v>
      </c>
      <c r="R433" s="113">
        <f t="shared" si="148"/>
        <v>1.9554672900000014</v>
      </c>
      <c r="S433" s="116">
        <f t="shared" si="144"/>
        <v>45031</v>
      </c>
      <c r="T433" s="148">
        <f t="shared" si="134"/>
        <v>44331</v>
      </c>
      <c r="U433" s="187">
        <f t="shared" si="129"/>
        <v>2.035148678571273E-4</v>
      </c>
      <c r="V433" s="549">
        <f t="shared" si="145"/>
        <v>700</v>
      </c>
      <c r="W433" s="113">
        <f t="shared" si="135"/>
        <v>568.75</v>
      </c>
      <c r="X433" s="113">
        <f t="shared" si="136"/>
        <v>131.25</v>
      </c>
      <c r="Y433" s="549">
        <f t="shared" si="130"/>
        <v>2.0377213289062612</v>
      </c>
      <c r="AA433" s="556">
        <f t="shared" si="137"/>
        <v>1.1775411043390229</v>
      </c>
      <c r="AB433" s="433"/>
      <c r="AC433" s="433"/>
    </row>
    <row r="434" spans="2:29" x14ac:dyDescent="0.35">
      <c r="B434" s="116">
        <v>42639</v>
      </c>
      <c r="C434" s="186">
        <f t="shared" si="147"/>
        <v>3.4116117224999964</v>
      </c>
      <c r="D434" s="187">
        <f t="shared" si="147"/>
        <v>3.1443360000000142</v>
      </c>
      <c r="E434" s="113">
        <f t="shared" si="147"/>
        <v>2.8733490225000047</v>
      </c>
      <c r="F434" s="152">
        <f t="shared" si="138"/>
        <v>44874</v>
      </c>
      <c r="G434" s="246">
        <f t="shared" si="139"/>
        <v>44344</v>
      </c>
      <c r="H434" s="113">
        <f t="shared" si="146"/>
        <v>5.0429381603770231E-4</v>
      </c>
      <c r="I434" s="148">
        <f t="shared" si="133"/>
        <v>44465.25</v>
      </c>
      <c r="J434" s="550">
        <f t="shared" si="140"/>
        <v>530</v>
      </c>
      <c r="K434" s="187">
        <f t="shared" si="141"/>
        <v>408.75</v>
      </c>
      <c r="L434" s="187">
        <f t="shared" si="142"/>
        <v>121.25</v>
      </c>
      <c r="M434" s="549">
        <f t="shared" si="143"/>
        <v>3.2054816251945857</v>
      </c>
      <c r="N434" s="551"/>
      <c r="P434" s="187">
        <f t="shared" si="148"/>
        <v>2.1312359999999808</v>
      </c>
      <c r="Q434" s="187">
        <f t="shared" si="148"/>
        <v>1.997880360000015</v>
      </c>
      <c r="R434" s="113">
        <f t="shared" si="148"/>
        <v>1.9473896100000054</v>
      </c>
      <c r="S434" s="116">
        <f t="shared" si="144"/>
        <v>45031</v>
      </c>
      <c r="T434" s="148">
        <f t="shared" si="134"/>
        <v>44331</v>
      </c>
      <c r="U434" s="187">
        <f t="shared" si="129"/>
        <v>1.9050805714280829E-4</v>
      </c>
      <c r="V434" s="549">
        <f t="shared" si="145"/>
        <v>700</v>
      </c>
      <c r="W434" s="113">
        <f t="shared" si="135"/>
        <v>565.75</v>
      </c>
      <c r="X434" s="113">
        <f t="shared" si="136"/>
        <v>134.25</v>
      </c>
      <c r="Y434" s="549">
        <f t="shared" si="130"/>
        <v>2.0234560666714372</v>
      </c>
      <c r="AA434" s="556">
        <f t="shared" si="137"/>
        <v>1.1820255585231485</v>
      </c>
      <c r="AB434" s="433"/>
      <c r="AC434" s="433"/>
    </row>
    <row r="435" spans="2:29" x14ac:dyDescent="0.35">
      <c r="B435" s="116">
        <v>42640</v>
      </c>
      <c r="C435" s="186">
        <f t="shared" si="147"/>
        <v>3.4014428224999893</v>
      </c>
      <c r="D435" s="187">
        <f t="shared" si="147"/>
        <v>3.1372269225000027</v>
      </c>
      <c r="E435" s="113">
        <f t="shared" si="147"/>
        <v>2.8601639999999984</v>
      </c>
      <c r="F435" s="152">
        <f t="shared" si="138"/>
        <v>44874</v>
      </c>
      <c r="G435" s="246">
        <f t="shared" si="139"/>
        <v>44344</v>
      </c>
      <c r="H435" s="113">
        <f t="shared" si="146"/>
        <v>4.9852056603771064E-4</v>
      </c>
      <c r="I435" s="148">
        <f t="shared" si="133"/>
        <v>44466.25</v>
      </c>
      <c r="J435" s="550">
        <f t="shared" si="140"/>
        <v>530</v>
      </c>
      <c r="K435" s="187">
        <f t="shared" si="141"/>
        <v>407.75</v>
      </c>
      <c r="L435" s="187">
        <f t="shared" si="142"/>
        <v>122.25</v>
      </c>
      <c r="M435" s="549">
        <f t="shared" si="143"/>
        <v>3.1981710616981127</v>
      </c>
      <c r="N435" s="551"/>
      <c r="P435" s="187">
        <f t="shared" si="148"/>
        <v>2.1271936400000024</v>
      </c>
      <c r="Q435" s="187">
        <f t="shared" si="148"/>
        <v>1.997880360000015</v>
      </c>
      <c r="R435" s="113">
        <f t="shared" si="148"/>
        <v>1.9514284100000223</v>
      </c>
      <c r="S435" s="116">
        <f t="shared" si="144"/>
        <v>45031</v>
      </c>
      <c r="T435" s="148">
        <f t="shared" si="134"/>
        <v>44331</v>
      </c>
      <c r="U435" s="187">
        <f t="shared" si="129"/>
        <v>1.8473325714283919E-4</v>
      </c>
      <c r="V435" s="549">
        <f t="shared" si="145"/>
        <v>700</v>
      </c>
      <c r="W435" s="113">
        <f t="shared" si="135"/>
        <v>564.75</v>
      </c>
      <c r="X435" s="113">
        <f t="shared" si="136"/>
        <v>135.25</v>
      </c>
      <c r="Y435" s="549">
        <f t="shared" si="130"/>
        <v>2.0228655330285839</v>
      </c>
      <c r="AA435" s="556">
        <f t="shared" si="137"/>
        <v>1.1753055286695289</v>
      </c>
      <c r="AB435" s="433"/>
      <c r="AC435" s="433"/>
    </row>
    <row r="436" spans="2:29" x14ac:dyDescent="0.35">
      <c r="B436" s="116">
        <v>42641</v>
      </c>
      <c r="C436" s="186">
        <f t="shared" si="147"/>
        <v>3.4044934400000004</v>
      </c>
      <c r="D436" s="187">
        <f t="shared" si="147"/>
        <v>3.1138702499999837</v>
      </c>
      <c r="E436" s="113">
        <f t="shared" si="147"/>
        <v>2.8672635224999965</v>
      </c>
      <c r="F436" s="152">
        <f t="shared" si="138"/>
        <v>44874</v>
      </c>
      <c r="G436" s="246">
        <f t="shared" si="139"/>
        <v>44344</v>
      </c>
      <c r="H436" s="113">
        <f t="shared" si="146"/>
        <v>5.4834564150946544E-4</v>
      </c>
      <c r="I436" s="148">
        <f t="shared" si="133"/>
        <v>44467.25</v>
      </c>
      <c r="J436" s="550">
        <f t="shared" si="140"/>
        <v>530</v>
      </c>
      <c r="K436" s="187">
        <f t="shared" si="141"/>
        <v>406.75</v>
      </c>
      <c r="L436" s="187">
        <f t="shared" si="142"/>
        <v>123.25</v>
      </c>
      <c r="M436" s="549">
        <f t="shared" si="143"/>
        <v>3.1814538503160255</v>
      </c>
      <c r="N436" s="551"/>
      <c r="P436" s="187">
        <f t="shared" si="148"/>
        <v>2.1110249999999997</v>
      </c>
      <c r="Q436" s="187">
        <f t="shared" si="148"/>
        <v>1.9988903025000226</v>
      </c>
      <c r="R436" s="113">
        <f t="shared" si="148"/>
        <v>1.9584965024999734</v>
      </c>
      <c r="S436" s="116">
        <f t="shared" si="144"/>
        <v>45031</v>
      </c>
      <c r="T436" s="148">
        <f t="shared" si="134"/>
        <v>44331</v>
      </c>
      <c r="U436" s="187">
        <f t="shared" si="129"/>
        <v>1.6019242499996724E-4</v>
      </c>
      <c r="V436" s="549">
        <f t="shared" si="145"/>
        <v>700</v>
      </c>
      <c r="W436" s="113">
        <f t="shared" si="135"/>
        <v>563.75</v>
      </c>
      <c r="X436" s="113">
        <f t="shared" si="136"/>
        <v>136.25</v>
      </c>
      <c r="Y436" s="549">
        <f t="shared" si="130"/>
        <v>2.020716520406268</v>
      </c>
      <c r="AA436" s="556">
        <f t="shared" si="137"/>
        <v>1.1607373299097574</v>
      </c>
      <c r="AB436" s="433"/>
      <c r="AC436" s="433"/>
    </row>
    <row r="437" spans="2:29" x14ac:dyDescent="0.35">
      <c r="B437" s="116">
        <v>42642</v>
      </c>
      <c r="C437" s="186">
        <f t="shared" si="147"/>
        <v>3.3892408024999821</v>
      </c>
      <c r="D437" s="187">
        <f t="shared" si="147"/>
        <v>3.1159011600000008</v>
      </c>
      <c r="E437" s="113">
        <f t="shared" si="147"/>
        <v>2.8723347599999949</v>
      </c>
      <c r="F437" s="152">
        <f t="shared" si="138"/>
        <v>44874</v>
      </c>
      <c r="G437" s="246">
        <f t="shared" si="139"/>
        <v>44344</v>
      </c>
      <c r="H437" s="113">
        <f t="shared" si="146"/>
        <v>5.1573517452826643E-4</v>
      </c>
      <c r="I437" s="148">
        <f t="shared" si="133"/>
        <v>44468.25</v>
      </c>
      <c r="J437" s="550">
        <f t="shared" si="140"/>
        <v>530</v>
      </c>
      <c r="K437" s="187">
        <f t="shared" si="141"/>
        <v>405.75</v>
      </c>
      <c r="L437" s="187">
        <f t="shared" si="142"/>
        <v>124.25</v>
      </c>
      <c r="M437" s="549">
        <f t="shared" si="143"/>
        <v>3.1799812554351381</v>
      </c>
      <c r="N437" s="551"/>
      <c r="P437" s="187">
        <f t="shared" si="148"/>
        <v>2.1231513599999863</v>
      </c>
      <c r="Q437" s="187">
        <f t="shared" si="148"/>
        <v>2.0201002499999676</v>
      </c>
      <c r="R437" s="113">
        <f t="shared" si="148"/>
        <v>1.9736432399999781</v>
      </c>
      <c r="S437" s="116">
        <f t="shared" si="144"/>
        <v>45031</v>
      </c>
      <c r="T437" s="148">
        <f t="shared" si="134"/>
        <v>44331</v>
      </c>
      <c r="U437" s="187">
        <f t="shared" si="129"/>
        <v>1.4721587142859808E-4</v>
      </c>
      <c r="V437" s="549">
        <f t="shared" si="145"/>
        <v>700</v>
      </c>
      <c r="W437" s="113">
        <f t="shared" si="135"/>
        <v>562.75</v>
      </c>
      <c r="X437" s="113">
        <f t="shared" si="136"/>
        <v>137.25</v>
      </c>
      <c r="Y437" s="549">
        <f t="shared" si="130"/>
        <v>2.0403056283535426</v>
      </c>
      <c r="AA437" s="556">
        <f t="shared" si="137"/>
        <v>1.1396756270815955</v>
      </c>
      <c r="AB437" s="433"/>
      <c r="AC437" s="433"/>
    </row>
    <row r="438" spans="2:29" x14ac:dyDescent="0.35">
      <c r="B438" s="116">
        <v>42643</v>
      </c>
      <c r="C438" s="186">
        <f t="shared" si="147"/>
        <v>3.3434896399999969</v>
      </c>
      <c r="D438" s="187">
        <f t="shared" si="147"/>
        <v>3.0813784100000019</v>
      </c>
      <c r="E438" s="113">
        <f t="shared" si="147"/>
        <v>2.8398810000000108</v>
      </c>
      <c r="F438" s="152">
        <f t="shared" si="138"/>
        <v>44874</v>
      </c>
      <c r="G438" s="246">
        <f t="shared" si="139"/>
        <v>44344</v>
      </c>
      <c r="H438" s="113">
        <f t="shared" si="146"/>
        <v>4.9454949056602839E-4</v>
      </c>
      <c r="I438" s="148">
        <f t="shared" si="133"/>
        <v>44469.25</v>
      </c>
      <c r="J438" s="550">
        <f t="shared" si="140"/>
        <v>530</v>
      </c>
      <c r="K438" s="187">
        <f t="shared" si="141"/>
        <v>404.75</v>
      </c>
      <c r="L438" s="187">
        <f t="shared" si="142"/>
        <v>125.25</v>
      </c>
      <c r="M438" s="549">
        <f t="shared" si="143"/>
        <v>3.1433207336933968</v>
      </c>
      <c r="N438" s="551"/>
      <c r="P438" s="187">
        <f t="shared" si="148"/>
        <v>2.0695987024999862</v>
      </c>
      <c r="Q438" s="187">
        <f t="shared" si="148"/>
        <v>1.9675844100000006</v>
      </c>
      <c r="R438" s="113">
        <f t="shared" si="148"/>
        <v>1.9423412225000103</v>
      </c>
      <c r="S438" s="116">
        <f t="shared" si="144"/>
        <v>45031</v>
      </c>
      <c r="T438" s="148">
        <f t="shared" si="134"/>
        <v>44331</v>
      </c>
      <c r="U438" s="187">
        <f t="shared" si="129"/>
        <v>1.4573470357140801E-4</v>
      </c>
      <c r="V438" s="549">
        <f t="shared" si="145"/>
        <v>700</v>
      </c>
      <c r="W438" s="113">
        <f t="shared" si="135"/>
        <v>561.75</v>
      </c>
      <c r="X438" s="113">
        <f t="shared" si="136"/>
        <v>138.25</v>
      </c>
      <c r="Y438" s="549">
        <f t="shared" si="130"/>
        <v>1.9877322327687477</v>
      </c>
      <c r="AA438" s="556">
        <f t="shared" si="137"/>
        <v>1.1555885009246492</v>
      </c>
      <c r="AB438" s="433"/>
      <c r="AC438" s="433"/>
    </row>
    <row r="439" spans="2:29" x14ac:dyDescent="0.35">
      <c r="B439" s="116">
        <v>42646</v>
      </c>
      <c r="C439" s="186">
        <f t="shared" si="147"/>
        <v>3.3750060224999823</v>
      </c>
      <c r="D439" s="187">
        <f t="shared" si="147"/>
        <v>3.1311336225000153</v>
      </c>
      <c r="E439" s="113">
        <f t="shared" si="147"/>
        <v>2.8733490225000047</v>
      </c>
      <c r="F439" s="152">
        <f t="shared" si="138"/>
        <v>44874</v>
      </c>
      <c r="G439" s="246">
        <f t="shared" si="139"/>
        <v>44344</v>
      </c>
      <c r="H439" s="113">
        <f t="shared" si="146"/>
        <v>4.6013660377352265E-4</v>
      </c>
      <c r="I439" s="148">
        <f t="shared" si="133"/>
        <v>44472.25</v>
      </c>
      <c r="J439" s="550">
        <f t="shared" si="140"/>
        <v>530</v>
      </c>
      <c r="K439" s="187">
        <f t="shared" si="141"/>
        <v>401.75</v>
      </c>
      <c r="L439" s="187">
        <f t="shared" si="142"/>
        <v>128.25</v>
      </c>
      <c r="M439" s="549">
        <f t="shared" si="143"/>
        <v>3.1901461419339694</v>
      </c>
      <c r="N439" s="551"/>
      <c r="P439" s="187">
        <f t="shared" si="148"/>
        <v>2.0988993600000061</v>
      </c>
      <c r="Q439" s="187">
        <f t="shared" si="148"/>
        <v>1.9918208100000223</v>
      </c>
      <c r="R439" s="113">
        <f t="shared" si="148"/>
        <v>1.9665746224999836</v>
      </c>
      <c r="S439" s="116">
        <f t="shared" si="144"/>
        <v>45031</v>
      </c>
      <c r="T439" s="148">
        <f t="shared" si="134"/>
        <v>44331</v>
      </c>
      <c r="U439" s="187">
        <f t="shared" si="129"/>
        <v>1.5296935714283398E-4</v>
      </c>
      <c r="V439" s="549">
        <f t="shared" si="145"/>
        <v>700</v>
      </c>
      <c r="W439" s="113">
        <f t="shared" si="135"/>
        <v>558.75</v>
      </c>
      <c r="X439" s="113">
        <f t="shared" si="136"/>
        <v>141.25</v>
      </c>
      <c r="Y439" s="549">
        <f t="shared" si="130"/>
        <v>2.0134277316964475</v>
      </c>
      <c r="AA439" s="556">
        <f t="shared" si="137"/>
        <v>1.1767184102375219</v>
      </c>
      <c r="AB439" s="433"/>
      <c r="AC439" s="433"/>
    </row>
    <row r="440" spans="2:29" x14ac:dyDescent="0.35">
      <c r="B440" s="116">
        <v>42647</v>
      </c>
      <c r="C440" s="186">
        <f t="shared" si="147"/>
        <v>3.4431384899999751</v>
      </c>
      <c r="D440" s="187">
        <f t="shared" si="147"/>
        <v>3.1676961224999856</v>
      </c>
      <c r="E440" s="113">
        <f t="shared" si="147"/>
        <v>2.9068224899999828</v>
      </c>
      <c r="F440" s="152">
        <f t="shared" si="138"/>
        <v>44874</v>
      </c>
      <c r="G440" s="246">
        <f t="shared" si="139"/>
        <v>44344</v>
      </c>
      <c r="H440" s="113">
        <f t="shared" si="146"/>
        <v>5.1970258018865941E-4</v>
      </c>
      <c r="I440" s="148">
        <f t="shared" si="133"/>
        <v>44473.25</v>
      </c>
      <c r="J440" s="550">
        <f t="shared" si="140"/>
        <v>530</v>
      </c>
      <c r="K440" s="187">
        <f t="shared" si="141"/>
        <v>400.75</v>
      </c>
      <c r="L440" s="187">
        <f t="shared" si="142"/>
        <v>129.25</v>
      </c>
      <c r="M440" s="549">
        <f t="shared" si="143"/>
        <v>3.2348676809893697</v>
      </c>
      <c r="N440" s="551"/>
      <c r="P440" s="187">
        <f t="shared" si="148"/>
        <v>2.1676208399999952</v>
      </c>
      <c r="Q440" s="187">
        <f t="shared" si="148"/>
        <v>2.0443428899999949</v>
      </c>
      <c r="R440" s="113">
        <f t="shared" si="148"/>
        <v>2.0019201600000036</v>
      </c>
      <c r="S440" s="116">
        <f t="shared" si="144"/>
        <v>45031</v>
      </c>
      <c r="T440" s="148">
        <f t="shared" si="134"/>
        <v>44331</v>
      </c>
      <c r="U440" s="187">
        <f t="shared" si="129"/>
        <v>1.7611135714285759E-4</v>
      </c>
      <c r="V440" s="549">
        <f t="shared" si="145"/>
        <v>700</v>
      </c>
      <c r="W440" s="113">
        <f t="shared" si="135"/>
        <v>557.75</v>
      </c>
      <c r="X440" s="113">
        <f t="shared" si="136"/>
        <v>142.25</v>
      </c>
      <c r="Y440" s="549">
        <f t="shared" si="130"/>
        <v>2.0693947305535665</v>
      </c>
      <c r="AA440" s="556">
        <f t="shared" si="137"/>
        <v>1.1654729504358032</v>
      </c>
      <c r="AB440" s="433"/>
      <c r="AC440" s="433"/>
    </row>
    <row r="441" spans="2:29" x14ac:dyDescent="0.35">
      <c r="B441" s="116">
        <v>42648</v>
      </c>
      <c r="C441" s="186">
        <f t="shared" si="147"/>
        <v>3.4624637225000088</v>
      </c>
      <c r="D441" s="187">
        <f t="shared" si="147"/>
        <v>3.2093446399999781</v>
      </c>
      <c r="E441" s="113">
        <f t="shared" si="147"/>
        <v>2.9372576400000128</v>
      </c>
      <c r="F441" s="152">
        <f t="shared" si="138"/>
        <v>44874</v>
      </c>
      <c r="G441" s="246">
        <f t="shared" si="139"/>
        <v>44344</v>
      </c>
      <c r="H441" s="113">
        <f t="shared" si="146"/>
        <v>4.7758317452835977E-4</v>
      </c>
      <c r="I441" s="148">
        <f t="shared" si="133"/>
        <v>44474.25</v>
      </c>
      <c r="J441" s="550">
        <f t="shared" si="140"/>
        <v>530</v>
      </c>
      <c r="K441" s="187">
        <f t="shared" si="141"/>
        <v>399.75</v>
      </c>
      <c r="L441" s="187">
        <f t="shared" si="142"/>
        <v>130.25</v>
      </c>
      <c r="M441" s="549">
        <f t="shared" si="143"/>
        <v>3.2715498484822971</v>
      </c>
      <c r="N441" s="551"/>
      <c r="P441" s="187">
        <f t="shared" si="148"/>
        <v>2.2191771224999712</v>
      </c>
      <c r="Q441" s="187">
        <f t="shared" si="148"/>
        <v>2.0867744400000054</v>
      </c>
      <c r="R441" s="113">
        <f t="shared" si="148"/>
        <v>2.0342414399999731</v>
      </c>
      <c r="S441" s="116">
        <f t="shared" si="144"/>
        <v>45031</v>
      </c>
      <c r="T441" s="148">
        <f t="shared" si="134"/>
        <v>44331</v>
      </c>
      <c r="U441" s="187">
        <f t="shared" si="129"/>
        <v>1.8914668928566542E-4</v>
      </c>
      <c r="V441" s="549">
        <f t="shared" si="145"/>
        <v>700</v>
      </c>
      <c r="W441" s="113">
        <f t="shared" si="135"/>
        <v>556.75</v>
      </c>
      <c r="X441" s="113">
        <f t="shared" si="136"/>
        <v>143.25</v>
      </c>
      <c r="Y441" s="549">
        <f t="shared" si="130"/>
        <v>2.113869703240177</v>
      </c>
      <c r="AA441" s="556">
        <f t="shared" si="137"/>
        <v>1.1576801452421202</v>
      </c>
      <c r="AB441" s="433"/>
      <c r="AC441" s="433"/>
    </row>
    <row r="442" spans="2:29" x14ac:dyDescent="0.35">
      <c r="B442" s="116">
        <v>42649</v>
      </c>
      <c r="C442" s="186">
        <f t="shared" si="147"/>
        <v>3.5102760000000233</v>
      </c>
      <c r="D442" s="187">
        <f t="shared" si="147"/>
        <v>3.2530338224999955</v>
      </c>
      <c r="E442" s="113">
        <f t="shared" si="147"/>
        <v>2.9555208899999963</v>
      </c>
      <c r="F442" s="152">
        <f t="shared" si="138"/>
        <v>44874</v>
      </c>
      <c r="G442" s="246">
        <f t="shared" si="139"/>
        <v>44344</v>
      </c>
      <c r="H442" s="113">
        <f t="shared" si="146"/>
        <v>4.8536259905665615E-4</v>
      </c>
      <c r="I442" s="148">
        <f t="shared" si="133"/>
        <v>44475.25</v>
      </c>
      <c r="J442" s="550">
        <f t="shared" si="140"/>
        <v>530</v>
      </c>
      <c r="K442" s="187">
        <f t="shared" si="141"/>
        <v>398.75</v>
      </c>
      <c r="L442" s="187">
        <f t="shared" si="142"/>
        <v>131.25</v>
      </c>
      <c r="M442" s="549">
        <f t="shared" si="143"/>
        <v>3.3167376636261818</v>
      </c>
      <c r="N442" s="551"/>
      <c r="P442" s="187">
        <f t="shared" si="148"/>
        <v>2.2626562499999947</v>
      </c>
      <c r="Q442" s="187">
        <f t="shared" si="148"/>
        <v>2.1090040099999818</v>
      </c>
      <c r="R442" s="113">
        <f t="shared" si="148"/>
        <v>2.0544448399999693</v>
      </c>
      <c r="S442" s="116">
        <f t="shared" si="144"/>
        <v>45031</v>
      </c>
      <c r="T442" s="148">
        <f t="shared" si="134"/>
        <v>44331</v>
      </c>
      <c r="U442" s="187">
        <f t="shared" si="129"/>
        <v>2.1950320000001838E-4</v>
      </c>
      <c r="V442" s="549">
        <f t="shared" si="145"/>
        <v>700</v>
      </c>
      <c r="W442" s="113">
        <f t="shared" si="135"/>
        <v>555.75</v>
      </c>
      <c r="X442" s="113">
        <f t="shared" si="136"/>
        <v>144.25</v>
      </c>
      <c r="Y442" s="549">
        <f t="shared" si="130"/>
        <v>2.1406673465999844</v>
      </c>
      <c r="AA442" s="556">
        <f t="shared" si="137"/>
        <v>1.1760703170261975</v>
      </c>
      <c r="AB442" s="433"/>
      <c r="AC442" s="433"/>
    </row>
    <row r="443" spans="2:29" x14ac:dyDescent="0.35">
      <c r="B443" s="116">
        <v>42650</v>
      </c>
      <c r="C443" s="186">
        <f t="shared" si="147"/>
        <v>3.49705022250002</v>
      </c>
      <c r="D443" s="187">
        <f t="shared" si="147"/>
        <v>3.235760249999986</v>
      </c>
      <c r="E443" s="113">
        <f t="shared" si="147"/>
        <v>2.9443598225000089</v>
      </c>
      <c r="F443" s="152">
        <f t="shared" si="138"/>
        <v>44874</v>
      </c>
      <c r="G443" s="246">
        <f t="shared" si="139"/>
        <v>44344</v>
      </c>
      <c r="H443" s="113">
        <f t="shared" si="146"/>
        <v>4.9299994811327164E-4</v>
      </c>
      <c r="I443" s="148">
        <f t="shared" si="133"/>
        <v>44476.25</v>
      </c>
      <c r="J443" s="550">
        <f t="shared" si="140"/>
        <v>530</v>
      </c>
      <c r="K443" s="187">
        <f t="shared" si="141"/>
        <v>397.75</v>
      </c>
      <c r="L443" s="187">
        <f t="shared" si="142"/>
        <v>132.25</v>
      </c>
      <c r="M443" s="549">
        <f t="shared" si="143"/>
        <v>3.3009594931379662</v>
      </c>
      <c r="N443" s="551"/>
      <c r="P443" s="187">
        <f t="shared" si="148"/>
        <v>2.2616450024999901</v>
      </c>
      <c r="Q443" s="187">
        <f t="shared" si="148"/>
        <v>2.1009202500000157</v>
      </c>
      <c r="R443" s="113">
        <f t="shared" si="148"/>
        <v>2.0433327224999909</v>
      </c>
      <c r="S443" s="116">
        <f t="shared" si="144"/>
        <v>45031</v>
      </c>
      <c r="T443" s="148">
        <f t="shared" si="134"/>
        <v>44331</v>
      </c>
      <c r="U443" s="187">
        <f t="shared" si="129"/>
        <v>2.2960678928567773E-4</v>
      </c>
      <c r="V443" s="549">
        <f t="shared" si="145"/>
        <v>700</v>
      </c>
      <c r="W443" s="113">
        <f t="shared" si="135"/>
        <v>554.75</v>
      </c>
      <c r="X443" s="113">
        <f t="shared" si="136"/>
        <v>145.25</v>
      </c>
      <c r="Y443" s="549">
        <f t="shared" si="130"/>
        <v>2.1342706361437602</v>
      </c>
      <c r="AA443" s="556">
        <f t="shared" si="137"/>
        <v>1.166688856994206</v>
      </c>
      <c r="AB443" s="433"/>
      <c r="AC443" s="433"/>
    </row>
    <row r="444" spans="2:29" x14ac:dyDescent="0.35">
      <c r="B444" s="116">
        <v>42653</v>
      </c>
      <c r="C444" s="186">
        <f t="shared" si="147"/>
        <v>3.5245200900000162</v>
      </c>
      <c r="D444" s="187">
        <f t="shared" si="147"/>
        <v>3.2591307224999921</v>
      </c>
      <c r="E444" s="113">
        <f t="shared" si="147"/>
        <v>2.9585649225000177</v>
      </c>
      <c r="F444" s="152">
        <f t="shared" si="138"/>
        <v>44874</v>
      </c>
      <c r="G444" s="246">
        <f t="shared" si="139"/>
        <v>44344</v>
      </c>
      <c r="H444" s="113">
        <f t="shared" si="146"/>
        <v>5.0073465566042273E-4</v>
      </c>
      <c r="I444" s="148">
        <f t="shared" si="133"/>
        <v>44479.25</v>
      </c>
      <c r="J444" s="550">
        <f t="shared" si="140"/>
        <v>530</v>
      </c>
      <c r="K444" s="187">
        <f t="shared" si="141"/>
        <v>394.75</v>
      </c>
      <c r="L444" s="187">
        <f t="shared" si="142"/>
        <v>135.25</v>
      </c>
      <c r="M444" s="549">
        <f t="shared" si="143"/>
        <v>3.3268550846780642</v>
      </c>
      <c r="N444" s="551"/>
      <c r="P444" s="187">
        <f t="shared" si="148"/>
        <v>2.2505216100000114</v>
      </c>
      <c r="Q444" s="187">
        <f t="shared" si="148"/>
        <v>2.0898056024999834</v>
      </c>
      <c r="R444" s="113">
        <f t="shared" si="148"/>
        <v>2.0281808099999799</v>
      </c>
      <c r="S444" s="116">
        <f t="shared" si="144"/>
        <v>45031</v>
      </c>
      <c r="T444" s="148">
        <f t="shared" si="134"/>
        <v>44331</v>
      </c>
      <c r="U444" s="187">
        <f t="shared" si="129"/>
        <v>2.2959429642861146E-4</v>
      </c>
      <c r="V444" s="549">
        <f t="shared" si="145"/>
        <v>700</v>
      </c>
      <c r="W444" s="113">
        <f t="shared" si="135"/>
        <v>551.75</v>
      </c>
      <c r="X444" s="113">
        <f t="shared" si="136"/>
        <v>148.25</v>
      </c>
      <c r="Y444" s="549">
        <f t="shared" si="130"/>
        <v>2.1238429569455248</v>
      </c>
      <c r="AA444" s="556">
        <f t="shared" si="137"/>
        <v>1.2030121277325394</v>
      </c>
      <c r="AB444" s="433"/>
      <c r="AC444" s="433"/>
    </row>
    <row r="445" spans="2:29" x14ac:dyDescent="0.35">
      <c r="B445" s="116">
        <v>42654</v>
      </c>
      <c r="C445" s="186">
        <f t="shared" ref="C445:E464" si="149">IF(C175="","",((1+C175/200)^2-1)*100)</f>
        <v>3.4797562499999879</v>
      </c>
      <c r="D445" s="187">
        <f t="shared" si="149"/>
        <v>3.2002015625000269</v>
      </c>
      <c r="E445" s="113">
        <f t="shared" si="149"/>
        <v>2.9342139224999952</v>
      </c>
      <c r="F445" s="152">
        <f t="shared" si="138"/>
        <v>44874</v>
      </c>
      <c r="G445" s="246">
        <f t="shared" si="139"/>
        <v>44344</v>
      </c>
      <c r="H445" s="113">
        <f t="shared" si="146"/>
        <v>5.2746167452822842E-4</v>
      </c>
      <c r="I445" s="148">
        <f t="shared" si="133"/>
        <v>44480.25</v>
      </c>
      <c r="J445" s="550">
        <f t="shared" si="140"/>
        <v>530</v>
      </c>
      <c r="K445" s="187">
        <f t="shared" si="141"/>
        <v>393.75</v>
      </c>
      <c r="L445" s="187">
        <f t="shared" si="142"/>
        <v>136.25</v>
      </c>
      <c r="M445" s="549">
        <f t="shared" si="143"/>
        <v>3.2720682156544978</v>
      </c>
      <c r="N445" s="551"/>
      <c r="P445" s="187">
        <f t="shared" ref="P445:R464" si="150">IF(P175="","",((1+P175/200)^2-1)*100)</f>
        <v>2.2525440000000119</v>
      </c>
      <c r="Q445" s="187">
        <f t="shared" si="150"/>
        <v>2.0847536900000074</v>
      </c>
      <c r="R445" s="113">
        <f t="shared" si="150"/>
        <v>2.015050062499979</v>
      </c>
      <c r="S445" s="116">
        <f t="shared" si="144"/>
        <v>45031</v>
      </c>
      <c r="T445" s="148">
        <f t="shared" si="134"/>
        <v>44331</v>
      </c>
      <c r="U445" s="187">
        <f t="shared" si="129"/>
        <v>2.397004428571492E-4</v>
      </c>
      <c r="V445" s="549">
        <f t="shared" si="145"/>
        <v>700</v>
      </c>
      <c r="W445" s="113">
        <f t="shared" si="135"/>
        <v>550.75</v>
      </c>
      <c r="X445" s="113">
        <f t="shared" si="136"/>
        <v>149.25</v>
      </c>
      <c r="Y445" s="549">
        <f t="shared" si="130"/>
        <v>2.1205289810964372</v>
      </c>
      <c r="AA445" s="556">
        <f t="shared" si="137"/>
        <v>1.1515392345580606</v>
      </c>
      <c r="AB445" s="433"/>
      <c r="AC445" s="433"/>
    </row>
    <row r="446" spans="2:29" x14ac:dyDescent="0.35">
      <c r="B446" s="116">
        <v>42655</v>
      </c>
      <c r="C446" s="186">
        <f t="shared" si="149"/>
        <v>3.508241209999996</v>
      </c>
      <c r="D446" s="187">
        <f t="shared" si="149"/>
        <v>3.2388084224999947</v>
      </c>
      <c r="E446" s="113">
        <f t="shared" si="149"/>
        <v>2.9626237025000002</v>
      </c>
      <c r="F446" s="152">
        <f t="shared" si="138"/>
        <v>44874</v>
      </c>
      <c r="G446" s="246">
        <f t="shared" si="139"/>
        <v>44344</v>
      </c>
      <c r="H446" s="113">
        <f t="shared" si="146"/>
        <v>5.0836375000000249E-4</v>
      </c>
      <c r="I446" s="148">
        <f t="shared" si="133"/>
        <v>44481.25</v>
      </c>
      <c r="J446" s="550">
        <f t="shared" si="140"/>
        <v>530</v>
      </c>
      <c r="K446" s="187">
        <f t="shared" si="141"/>
        <v>392.75</v>
      </c>
      <c r="L446" s="187">
        <f t="shared" si="142"/>
        <v>137.25</v>
      </c>
      <c r="M446" s="549">
        <f t="shared" si="143"/>
        <v>3.308581347187495</v>
      </c>
      <c r="N446" s="551"/>
      <c r="P446" s="187">
        <f t="shared" si="150"/>
        <v>2.2717577025000102</v>
      </c>
      <c r="Q446" s="187">
        <f t="shared" si="150"/>
        <v>2.0958680624999726</v>
      </c>
      <c r="R446" s="113">
        <f t="shared" si="150"/>
        <v>2.0211103024999844</v>
      </c>
      <c r="S446" s="116">
        <f t="shared" si="144"/>
        <v>45031</v>
      </c>
      <c r="T446" s="148">
        <f t="shared" si="134"/>
        <v>44331</v>
      </c>
      <c r="U446" s="187">
        <f t="shared" si="129"/>
        <v>2.5127091428576797E-4</v>
      </c>
      <c r="V446" s="549">
        <f t="shared" si="145"/>
        <v>700</v>
      </c>
      <c r="W446" s="113">
        <f t="shared" si="135"/>
        <v>549.75</v>
      </c>
      <c r="X446" s="113">
        <f t="shared" si="136"/>
        <v>150.25</v>
      </c>
      <c r="Y446" s="549">
        <f t="shared" si="130"/>
        <v>2.1336215173714095</v>
      </c>
      <c r="AA446" s="556">
        <f t="shared" si="137"/>
        <v>1.1749598298160855</v>
      </c>
      <c r="AB446" s="433"/>
      <c r="AC446" s="433"/>
    </row>
    <row r="447" spans="2:29" x14ac:dyDescent="0.35">
      <c r="B447" s="116">
        <v>42656</v>
      </c>
      <c r="C447" s="186">
        <f t="shared" si="149"/>
        <v>3.4583951024999893</v>
      </c>
      <c r="D447" s="187">
        <f t="shared" si="149"/>
        <v>3.2205200625000208</v>
      </c>
      <c r="E447" s="113">
        <f t="shared" si="149"/>
        <v>2.9179815225000238</v>
      </c>
      <c r="F447" s="152">
        <f t="shared" si="138"/>
        <v>44874</v>
      </c>
      <c r="G447" s="246">
        <f t="shared" si="139"/>
        <v>44344</v>
      </c>
      <c r="H447" s="113">
        <f t="shared" si="146"/>
        <v>4.4882083018861984E-4</v>
      </c>
      <c r="I447" s="148">
        <f t="shared" si="133"/>
        <v>44482.25</v>
      </c>
      <c r="J447" s="550">
        <f t="shared" si="140"/>
        <v>530</v>
      </c>
      <c r="K447" s="187">
        <f t="shared" si="141"/>
        <v>391.75</v>
      </c>
      <c r="L447" s="187">
        <f t="shared" si="142"/>
        <v>138.25</v>
      </c>
      <c r="M447" s="549">
        <f t="shared" si="143"/>
        <v>3.2825695422735977</v>
      </c>
      <c r="N447" s="551"/>
      <c r="P447" s="187">
        <f t="shared" si="150"/>
        <v>2.2313099025000227</v>
      </c>
      <c r="Q447" s="187">
        <f t="shared" si="150"/>
        <v>2.0584857600000062</v>
      </c>
      <c r="R447" s="113">
        <f t="shared" si="150"/>
        <v>1.9887911024999871</v>
      </c>
      <c r="S447" s="116">
        <f t="shared" si="144"/>
        <v>45031</v>
      </c>
      <c r="T447" s="148">
        <f t="shared" si="134"/>
        <v>44331</v>
      </c>
      <c r="U447" s="187">
        <f t="shared" si="129"/>
        <v>2.468916321428808E-4</v>
      </c>
      <c r="V447" s="549">
        <f t="shared" si="145"/>
        <v>700</v>
      </c>
      <c r="W447" s="113">
        <f t="shared" si="135"/>
        <v>548.75</v>
      </c>
      <c r="X447" s="113">
        <f t="shared" si="136"/>
        <v>151.25</v>
      </c>
      <c r="Y447" s="549">
        <f t="shared" si="130"/>
        <v>2.0958281193616171</v>
      </c>
      <c r="AA447" s="556">
        <f t="shared" si="137"/>
        <v>1.1867414229119806</v>
      </c>
      <c r="AB447" s="433"/>
      <c r="AC447" s="433"/>
    </row>
    <row r="448" spans="2:29" x14ac:dyDescent="0.35">
      <c r="B448" s="116">
        <v>42657</v>
      </c>
      <c r="C448" s="186">
        <f t="shared" si="149"/>
        <v>3.4787390024999976</v>
      </c>
      <c r="D448" s="187">
        <f t="shared" si="149"/>
        <v>3.2388084224999947</v>
      </c>
      <c r="E448" s="113">
        <f t="shared" si="149"/>
        <v>2.9403014024999896</v>
      </c>
      <c r="F448" s="152">
        <f t="shared" si="138"/>
        <v>44874</v>
      </c>
      <c r="G448" s="246">
        <f t="shared" si="139"/>
        <v>44344</v>
      </c>
      <c r="H448" s="113">
        <f t="shared" si="146"/>
        <v>4.5269920754717528E-4</v>
      </c>
      <c r="I448" s="148">
        <f t="shared" si="133"/>
        <v>44483.25</v>
      </c>
      <c r="J448" s="550">
        <f t="shared" si="140"/>
        <v>530</v>
      </c>
      <c r="K448" s="187">
        <f t="shared" si="141"/>
        <v>390.75</v>
      </c>
      <c r="L448" s="187">
        <f t="shared" si="142"/>
        <v>139.25</v>
      </c>
      <c r="M448" s="549">
        <f t="shared" si="143"/>
        <v>3.3018467871509389</v>
      </c>
      <c r="N448" s="551"/>
      <c r="P448" s="187">
        <f t="shared" si="150"/>
        <v>2.2292877224999952</v>
      </c>
      <c r="Q448" s="187">
        <f t="shared" si="150"/>
        <v>2.0493938024999991</v>
      </c>
      <c r="R448" s="113">
        <f t="shared" si="150"/>
        <v>1.9776825600000159</v>
      </c>
      <c r="S448" s="116">
        <f t="shared" si="144"/>
        <v>45031</v>
      </c>
      <c r="T448" s="148">
        <f t="shared" si="134"/>
        <v>44331</v>
      </c>
      <c r="U448" s="187">
        <f t="shared" si="129"/>
        <v>2.5699131428570866E-4</v>
      </c>
      <c r="V448" s="549">
        <f t="shared" si="145"/>
        <v>700</v>
      </c>
      <c r="W448" s="113">
        <f t="shared" si="135"/>
        <v>547.75</v>
      </c>
      <c r="X448" s="113">
        <f t="shared" si="136"/>
        <v>152.25</v>
      </c>
      <c r="Y448" s="549">
        <f t="shared" si="130"/>
        <v>2.0885207300999982</v>
      </c>
      <c r="AA448" s="556">
        <f t="shared" si="137"/>
        <v>1.2133260570509408</v>
      </c>
      <c r="AB448" s="433"/>
      <c r="AC448" s="433"/>
    </row>
    <row r="449" spans="2:29" x14ac:dyDescent="0.35">
      <c r="B449" s="116">
        <v>42660</v>
      </c>
      <c r="C449" s="186">
        <f t="shared" si="149"/>
        <v>3.4990849024999937</v>
      </c>
      <c r="D449" s="187">
        <f t="shared" si="149"/>
        <v>3.2195040900000027</v>
      </c>
      <c r="E449" s="113">
        <f t="shared" si="149"/>
        <v>2.9545062224999752</v>
      </c>
      <c r="F449" s="152">
        <f t="shared" si="138"/>
        <v>44874</v>
      </c>
      <c r="G449" s="246">
        <f t="shared" si="139"/>
        <v>44344</v>
      </c>
      <c r="H449" s="113">
        <f t="shared" si="146"/>
        <v>5.275109669811151E-4</v>
      </c>
      <c r="I449" s="148">
        <f t="shared" si="133"/>
        <v>44486.25</v>
      </c>
      <c r="J449" s="550">
        <f t="shared" si="140"/>
        <v>530</v>
      </c>
      <c r="K449" s="187">
        <f t="shared" si="141"/>
        <v>387.75</v>
      </c>
      <c r="L449" s="187">
        <f t="shared" si="142"/>
        <v>142.25</v>
      </c>
      <c r="M449" s="549">
        <f t="shared" si="143"/>
        <v>3.2945425250530662</v>
      </c>
      <c r="N449" s="551"/>
      <c r="P449" s="187">
        <f t="shared" si="150"/>
        <v>2.2606337599999859</v>
      </c>
      <c r="Q449" s="187">
        <f t="shared" si="150"/>
        <v>2.0786915600000011</v>
      </c>
      <c r="R449" s="113">
        <f t="shared" si="150"/>
        <v>1.9968704225000078</v>
      </c>
      <c r="S449" s="116">
        <f t="shared" si="144"/>
        <v>45031</v>
      </c>
      <c r="T449" s="148">
        <f t="shared" si="134"/>
        <v>44331</v>
      </c>
      <c r="U449" s="187">
        <f t="shared" si="129"/>
        <v>2.599174285714069E-4</v>
      </c>
      <c r="V449" s="549">
        <f t="shared" si="145"/>
        <v>700</v>
      </c>
      <c r="W449" s="113">
        <f t="shared" si="135"/>
        <v>544.75</v>
      </c>
      <c r="X449" s="113">
        <f t="shared" si="136"/>
        <v>155.25</v>
      </c>
      <c r="Y449" s="549">
        <f t="shared" si="130"/>
        <v>2.1190437407857119</v>
      </c>
      <c r="AA449" s="556">
        <f t="shared" si="137"/>
        <v>1.1754987842673543</v>
      </c>
      <c r="AB449" s="433"/>
      <c r="AC449" s="433"/>
    </row>
    <row r="450" spans="2:29" x14ac:dyDescent="0.35">
      <c r="B450" s="116">
        <v>42661</v>
      </c>
      <c r="C450" s="186">
        <f t="shared" si="149"/>
        <v>3.5570816899999969</v>
      </c>
      <c r="D450" s="187">
        <f t="shared" si="149"/>
        <v>3.3119780624999873</v>
      </c>
      <c r="E450" s="113">
        <f t="shared" si="149"/>
        <v>3.0052457225000051</v>
      </c>
      <c r="F450" s="152">
        <f t="shared" si="138"/>
        <v>44874</v>
      </c>
      <c r="G450" s="246">
        <f t="shared" si="139"/>
        <v>44344</v>
      </c>
      <c r="H450" s="113">
        <f t="shared" si="146"/>
        <v>4.6245967452831994E-4</v>
      </c>
      <c r="I450" s="148">
        <f t="shared" si="133"/>
        <v>44487.25</v>
      </c>
      <c r="J450" s="550">
        <f t="shared" si="140"/>
        <v>530</v>
      </c>
      <c r="K450" s="187">
        <f t="shared" si="141"/>
        <v>386.75</v>
      </c>
      <c r="L450" s="187">
        <f t="shared" si="142"/>
        <v>143.25</v>
      </c>
      <c r="M450" s="549">
        <f t="shared" si="143"/>
        <v>3.3782254108761691</v>
      </c>
      <c r="N450" s="551"/>
      <c r="P450" s="187">
        <f t="shared" si="150"/>
        <v>2.316259522499986</v>
      </c>
      <c r="Q450" s="187">
        <f t="shared" si="150"/>
        <v>2.1282042225000186</v>
      </c>
      <c r="R450" s="113">
        <f t="shared" si="150"/>
        <v>2.0514142025000126</v>
      </c>
      <c r="S450" s="116">
        <f t="shared" si="144"/>
        <v>45031</v>
      </c>
      <c r="T450" s="148">
        <f t="shared" si="134"/>
        <v>44331</v>
      </c>
      <c r="U450" s="187">
        <f t="shared" si="129"/>
        <v>2.6865042857138199E-4</v>
      </c>
      <c r="V450" s="549">
        <f t="shared" si="145"/>
        <v>700</v>
      </c>
      <c r="W450" s="113">
        <f t="shared" si="135"/>
        <v>543.75</v>
      </c>
      <c r="X450" s="113">
        <f t="shared" si="136"/>
        <v>156.25</v>
      </c>
      <c r="Y450" s="549">
        <f t="shared" si="130"/>
        <v>2.1701808519642971</v>
      </c>
      <c r="AA450" s="556">
        <f t="shared" si="137"/>
        <v>1.208044558911872</v>
      </c>
      <c r="AB450" s="433"/>
      <c r="AC450" s="433"/>
    </row>
    <row r="451" spans="2:29" x14ac:dyDescent="0.35">
      <c r="B451" s="116">
        <v>42662</v>
      </c>
      <c r="C451" s="186">
        <f t="shared" si="149"/>
        <v>3.5682759224999971</v>
      </c>
      <c r="D451" s="187">
        <f t="shared" si="149"/>
        <v>3.2936832224999879</v>
      </c>
      <c r="E451" s="113">
        <f t="shared" si="149"/>
        <v>3.0164100899999768</v>
      </c>
      <c r="F451" s="152">
        <f t="shared" si="138"/>
        <v>44874</v>
      </c>
      <c r="G451" s="246">
        <f t="shared" si="139"/>
        <v>44344</v>
      </c>
      <c r="H451" s="113">
        <f t="shared" si="146"/>
        <v>5.1809943396228153E-4</v>
      </c>
      <c r="I451" s="148">
        <f t="shared" si="133"/>
        <v>44488.25</v>
      </c>
      <c r="J451" s="550">
        <f t="shared" si="140"/>
        <v>530</v>
      </c>
      <c r="K451" s="187">
        <f t="shared" si="141"/>
        <v>385.75</v>
      </c>
      <c r="L451" s="187">
        <f t="shared" si="142"/>
        <v>144.25</v>
      </c>
      <c r="M451" s="549">
        <f t="shared" si="143"/>
        <v>3.3684190658490469</v>
      </c>
      <c r="N451" s="551"/>
      <c r="P451" s="187">
        <f t="shared" si="150"/>
        <v>2.3213171600000138</v>
      </c>
      <c r="Q451" s="187">
        <f t="shared" si="150"/>
        <v>2.1312359999999808</v>
      </c>
      <c r="R451" s="113">
        <f t="shared" si="150"/>
        <v>2.0544448399999693</v>
      </c>
      <c r="S451" s="116">
        <f t="shared" si="144"/>
        <v>45031</v>
      </c>
      <c r="T451" s="148">
        <f t="shared" si="134"/>
        <v>44331</v>
      </c>
      <c r="U451" s="187">
        <f t="shared" si="129"/>
        <v>2.7154451428576136E-4</v>
      </c>
      <c r="V451" s="549">
        <f t="shared" si="145"/>
        <v>700</v>
      </c>
      <c r="W451" s="113">
        <f t="shared" si="135"/>
        <v>542.75</v>
      </c>
      <c r="X451" s="113">
        <f t="shared" si="136"/>
        <v>157.25</v>
      </c>
      <c r="Y451" s="549">
        <f t="shared" si="130"/>
        <v>2.1739363748714169</v>
      </c>
      <c r="AA451" s="556">
        <f t="shared" si="137"/>
        <v>1.19448269097763</v>
      </c>
      <c r="AB451" s="433"/>
      <c r="AC451" s="433"/>
    </row>
    <row r="452" spans="2:29" x14ac:dyDescent="0.35">
      <c r="B452" s="116">
        <v>42663</v>
      </c>
      <c r="C452" s="186">
        <f t="shared" si="149"/>
        <v>3.5530112099999789</v>
      </c>
      <c r="D452" s="187">
        <f t="shared" si="149"/>
        <v>3.299781322499995</v>
      </c>
      <c r="E452" s="113">
        <f t="shared" si="149"/>
        <v>2.9910374024999964</v>
      </c>
      <c r="F452" s="152">
        <f t="shared" si="138"/>
        <v>44874</v>
      </c>
      <c r="G452" s="246">
        <f t="shared" si="139"/>
        <v>44344</v>
      </c>
      <c r="H452" s="113">
        <f t="shared" si="146"/>
        <v>4.7779224056600732E-4</v>
      </c>
      <c r="I452" s="148">
        <f t="shared" si="133"/>
        <v>44489.25</v>
      </c>
      <c r="J452" s="550">
        <f t="shared" si="140"/>
        <v>530</v>
      </c>
      <c r="K452" s="187">
        <f t="shared" si="141"/>
        <v>384.75</v>
      </c>
      <c r="L452" s="187">
        <f t="shared" si="142"/>
        <v>145.25</v>
      </c>
      <c r="M452" s="549">
        <f t="shared" si="143"/>
        <v>3.3691806454422077</v>
      </c>
      <c r="N452" s="551"/>
      <c r="P452" s="187">
        <f t="shared" si="150"/>
        <v>2.3020988024999856</v>
      </c>
      <c r="Q452" s="187">
        <f t="shared" si="150"/>
        <v>2.1100145024999906</v>
      </c>
      <c r="R452" s="113">
        <f t="shared" si="150"/>
        <v>2.0362616899999963</v>
      </c>
      <c r="S452" s="116">
        <f t="shared" si="144"/>
        <v>45031</v>
      </c>
      <c r="T452" s="148">
        <f t="shared" si="134"/>
        <v>44331</v>
      </c>
      <c r="U452" s="187">
        <f t="shared" si="129"/>
        <v>2.7440614285713572E-4</v>
      </c>
      <c r="V452" s="549">
        <f t="shared" si="145"/>
        <v>700</v>
      </c>
      <c r="W452" s="113">
        <f t="shared" si="135"/>
        <v>541.75</v>
      </c>
      <c r="X452" s="113">
        <f t="shared" si="136"/>
        <v>158.25</v>
      </c>
      <c r="Y452" s="549">
        <f t="shared" si="130"/>
        <v>2.1534392746071322</v>
      </c>
      <c r="AA452" s="556">
        <f t="shared" si="137"/>
        <v>1.2157413708350755</v>
      </c>
      <c r="AB452" s="433"/>
      <c r="AC452" s="433"/>
    </row>
    <row r="453" spans="2:29" x14ac:dyDescent="0.35">
      <c r="B453" s="116">
        <v>42664</v>
      </c>
      <c r="C453" s="186">
        <f t="shared" si="149"/>
        <v>3.5743821224999861</v>
      </c>
      <c r="D453" s="187">
        <f t="shared" si="149"/>
        <v>3.2987649599999891</v>
      </c>
      <c r="E453" s="113">
        <f t="shared" si="149"/>
        <v>2.990022559999983</v>
      </c>
      <c r="F453" s="152">
        <f t="shared" si="138"/>
        <v>44874</v>
      </c>
      <c r="G453" s="246">
        <f t="shared" si="139"/>
        <v>44344</v>
      </c>
      <c r="H453" s="113">
        <f t="shared" si="146"/>
        <v>5.2003238207546602E-4</v>
      </c>
      <c r="I453" s="148">
        <f t="shared" si="133"/>
        <v>44490.25</v>
      </c>
      <c r="J453" s="550">
        <f t="shared" si="140"/>
        <v>530</v>
      </c>
      <c r="K453" s="187">
        <f t="shared" si="141"/>
        <v>383.75</v>
      </c>
      <c r="L453" s="187">
        <f t="shared" si="142"/>
        <v>146.25</v>
      </c>
      <c r="M453" s="549">
        <f t="shared" si="143"/>
        <v>3.3748196958785259</v>
      </c>
      <c r="N453" s="551"/>
      <c r="P453" s="187">
        <f t="shared" si="150"/>
        <v>2.2960302225000007</v>
      </c>
      <c r="Q453" s="187">
        <f t="shared" si="150"/>
        <v>2.1079935225000179</v>
      </c>
      <c r="R453" s="113">
        <f t="shared" si="150"/>
        <v>2.0352515624999956</v>
      </c>
      <c r="S453" s="116">
        <f t="shared" si="144"/>
        <v>45031</v>
      </c>
      <c r="T453" s="148">
        <f t="shared" si="134"/>
        <v>44331</v>
      </c>
      <c r="U453" s="187">
        <f t="shared" si="129"/>
        <v>2.6862385714283247E-4</v>
      </c>
      <c r="V453" s="549">
        <f t="shared" si="145"/>
        <v>700</v>
      </c>
      <c r="W453" s="113">
        <f t="shared" si="135"/>
        <v>540.75</v>
      </c>
      <c r="X453" s="113">
        <f t="shared" si="136"/>
        <v>159.25</v>
      </c>
      <c r="Y453" s="549">
        <f t="shared" si="130"/>
        <v>2.1507718717500142</v>
      </c>
      <c r="AA453" s="556">
        <f t="shared" si="137"/>
        <v>1.2240478241285118</v>
      </c>
      <c r="AB453" s="433"/>
      <c r="AC453" s="433"/>
    </row>
    <row r="454" spans="2:29" x14ac:dyDescent="0.35">
      <c r="B454" s="116">
        <v>42667</v>
      </c>
      <c r="C454" s="186" t="str">
        <f t="shared" si="149"/>
        <v/>
      </c>
      <c r="D454" s="187" t="str">
        <f t="shared" si="149"/>
        <v/>
      </c>
      <c r="E454" s="113" t="str">
        <f t="shared" si="149"/>
        <v/>
      </c>
      <c r="F454" s="152">
        <f t="shared" si="138"/>
        <v>44874</v>
      </c>
      <c r="G454" s="246">
        <f t="shared" si="139"/>
        <v>44344</v>
      </c>
      <c r="H454" s="113" t="str">
        <f t="shared" si="146"/>
        <v/>
      </c>
      <c r="I454" s="148">
        <f t="shared" si="133"/>
        <v>44493.25</v>
      </c>
      <c r="J454" s="550">
        <f t="shared" si="140"/>
        <v>530</v>
      </c>
      <c r="K454" s="187">
        <f t="shared" si="141"/>
        <v>380.75</v>
      </c>
      <c r="L454" s="187">
        <f t="shared" si="142"/>
        <v>149.25</v>
      </c>
      <c r="M454" s="549" t="str">
        <f t="shared" si="143"/>
        <v/>
      </c>
      <c r="N454" s="551"/>
      <c r="P454" s="187">
        <f t="shared" si="150"/>
        <v>2.304121702500006</v>
      </c>
      <c r="Q454" s="187">
        <f t="shared" si="150"/>
        <v>2.1180986224999865</v>
      </c>
      <c r="R454" s="113">
        <f t="shared" si="150"/>
        <v>2.0392921025000232</v>
      </c>
      <c r="S454" s="116">
        <f t="shared" si="144"/>
        <v>45031</v>
      </c>
      <c r="T454" s="148">
        <f t="shared" si="134"/>
        <v>44331</v>
      </c>
      <c r="U454" s="187">
        <f t="shared" si="129"/>
        <v>2.6574725714288504E-4</v>
      </c>
      <c r="V454" s="549">
        <f t="shared" si="145"/>
        <v>700</v>
      </c>
      <c r="W454" s="113">
        <f t="shared" si="135"/>
        <v>537.75</v>
      </c>
      <c r="X454" s="113">
        <f t="shared" si="136"/>
        <v>162.25</v>
      </c>
      <c r="Y454" s="549">
        <f t="shared" si="130"/>
        <v>2.1612161149714195</v>
      </c>
      <c r="AA454" s="556" t="str">
        <f t="shared" si="137"/>
        <v/>
      </c>
      <c r="AB454" s="433"/>
      <c r="AC454" s="433"/>
    </row>
    <row r="455" spans="2:29" x14ac:dyDescent="0.35">
      <c r="B455" s="116">
        <v>42668</v>
      </c>
      <c r="C455" s="186">
        <f t="shared" si="149"/>
        <v>3.6619241025000138</v>
      </c>
      <c r="D455" s="187">
        <f t="shared" si="149"/>
        <v>3.3689057024999913</v>
      </c>
      <c r="E455" s="113">
        <f t="shared" si="149"/>
        <v>3.0296051224999898</v>
      </c>
      <c r="F455" s="152">
        <f t="shared" si="138"/>
        <v>44874</v>
      </c>
      <c r="G455" s="246">
        <f t="shared" si="139"/>
        <v>44344</v>
      </c>
      <c r="H455" s="113">
        <f t="shared" si="146"/>
        <v>5.5286490566041973E-4</v>
      </c>
      <c r="I455" s="148">
        <f t="shared" si="133"/>
        <v>44494.25</v>
      </c>
      <c r="J455" s="550">
        <f t="shared" si="140"/>
        <v>530</v>
      </c>
      <c r="K455" s="187">
        <f t="shared" si="141"/>
        <v>379.75</v>
      </c>
      <c r="L455" s="187">
        <f t="shared" si="142"/>
        <v>150.25</v>
      </c>
      <c r="M455" s="549">
        <f t="shared" si="143"/>
        <v>3.4519736545754696</v>
      </c>
      <c r="N455" s="551"/>
      <c r="P455" s="187">
        <f t="shared" si="150"/>
        <v>2.3031102499999845</v>
      </c>
      <c r="Q455" s="187">
        <f t="shared" si="150"/>
        <v>2.116077562499985</v>
      </c>
      <c r="R455" s="113">
        <f t="shared" si="150"/>
        <v>2.0453530624999994</v>
      </c>
      <c r="S455" s="116">
        <f t="shared" si="144"/>
        <v>45031</v>
      </c>
      <c r="T455" s="148">
        <f t="shared" si="134"/>
        <v>44331</v>
      </c>
      <c r="U455" s="187">
        <f t="shared" si="129"/>
        <v>2.6718955357142783E-4</v>
      </c>
      <c r="V455" s="549">
        <f t="shared" si="145"/>
        <v>700</v>
      </c>
      <c r="W455" s="113">
        <f t="shared" si="135"/>
        <v>536.75</v>
      </c>
      <c r="X455" s="113">
        <f t="shared" si="136"/>
        <v>163.25</v>
      </c>
      <c r="Y455" s="549">
        <f t="shared" si="130"/>
        <v>2.1596962571205207</v>
      </c>
      <c r="AA455" s="556">
        <f t="shared" si="137"/>
        <v>1.2922773974549489</v>
      </c>
      <c r="AB455" s="433"/>
      <c r="AC455" s="433"/>
    </row>
    <row r="456" spans="2:29" x14ac:dyDescent="0.35">
      <c r="B456" s="116">
        <v>42669</v>
      </c>
      <c r="C456" s="186">
        <f t="shared" si="149"/>
        <v>3.7444102500000076</v>
      </c>
      <c r="D456" s="187">
        <f t="shared" si="149"/>
        <v>3.4543265625000208</v>
      </c>
      <c r="E456" s="113">
        <f t="shared" si="149"/>
        <v>3.0905162225000282</v>
      </c>
      <c r="F456" s="152">
        <f t="shared" si="138"/>
        <v>44874</v>
      </c>
      <c r="G456" s="246">
        <f t="shared" si="139"/>
        <v>44344</v>
      </c>
      <c r="H456" s="113">
        <f t="shared" si="146"/>
        <v>5.4732771226412606E-4</v>
      </c>
      <c r="I456" s="148">
        <f t="shared" si="133"/>
        <v>44495.25</v>
      </c>
      <c r="J456" s="550">
        <f t="shared" si="140"/>
        <v>530</v>
      </c>
      <c r="K456" s="187">
        <f t="shared" si="141"/>
        <v>378.75</v>
      </c>
      <c r="L456" s="187">
        <f t="shared" si="142"/>
        <v>151.25</v>
      </c>
      <c r="M456" s="549">
        <f t="shared" si="143"/>
        <v>3.5371098789799698</v>
      </c>
      <c r="N456" s="551"/>
      <c r="P456" s="187">
        <f t="shared" si="150"/>
        <v>2.3283980624999812</v>
      </c>
      <c r="Q456" s="187">
        <f t="shared" si="150"/>
        <v>2.1403316025000008</v>
      </c>
      <c r="R456" s="113">
        <f t="shared" si="150"/>
        <v>2.0675781225000245</v>
      </c>
      <c r="S456" s="116">
        <f t="shared" si="144"/>
        <v>45031</v>
      </c>
      <c r="T456" s="148">
        <f t="shared" si="134"/>
        <v>44331</v>
      </c>
      <c r="U456" s="187">
        <f t="shared" si="129"/>
        <v>2.6866637142854345E-4</v>
      </c>
      <c r="V456" s="549">
        <f t="shared" si="145"/>
        <v>700</v>
      </c>
      <c r="W456" s="113">
        <f t="shared" si="135"/>
        <v>535.75</v>
      </c>
      <c r="X456" s="113">
        <f t="shared" si="136"/>
        <v>164.25</v>
      </c>
      <c r="Y456" s="549">
        <f t="shared" si="130"/>
        <v>2.1844600540071388</v>
      </c>
      <c r="AA456" s="556">
        <f t="shared" si="137"/>
        <v>1.3526498249728309</v>
      </c>
      <c r="AB456" s="433"/>
      <c r="AC456" s="433"/>
    </row>
    <row r="457" spans="2:29" x14ac:dyDescent="0.35">
      <c r="B457" s="116">
        <v>42670</v>
      </c>
      <c r="C457" s="186">
        <f t="shared" si="149"/>
        <v>3.7668195599999788</v>
      </c>
      <c r="D457" s="187">
        <f t="shared" si="149"/>
        <v>3.4838252899999755</v>
      </c>
      <c r="E457" s="113">
        <f t="shared" si="149"/>
        <v>3.1148857025000032</v>
      </c>
      <c r="F457" s="152">
        <f t="shared" si="138"/>
        <v>44874</v>
      </c>
      <c r="G457" s="246">
        <f t="shared" si="139"/>
        <v>44344</v>
      </c>
      <c r="H457" s="113">
        <f t="shared" si="146"/>
        <v>5.3395145283019474E-4</v>
      </c>
      <c r="I457" s="148">
        <f t="shared" si="133"/>
        <v>44496.25</v>
      </c>
      <c r="J457" s="550">
        <f t="shared" si="140"/>
        <v>530</v>
      </c>
      <c r="K457" s="187">
        <f t="shared" si="141"/>
        <v>377.75</v>
      </c>
      <c r="L457" s="187">
        <f t="shared" si="142"/>
        <v>152.25</v>
      </c>
      <c r="M457" s="549">
        <f t="shared" si="143"/>
        <v>3.5651193986933727</v>
      </c>
      <c r="N457" s="551"/>
      <c r="P457" s="187">
        <f t="shared" si="150"/>
        <v>2.3658297599999933</v>
      </c>
      <c r="Q457" s="187">
        <f t="shared" si="150"/>
        <v>2.1706532024999836</v>
      </c>
      <c r="R457" s="113">
        <f t="shared" si="150"/>
        <v>2.0968784899999982</v>
      </c>
      <c r="S457" s="116">
        <f t="shared" si="144"/>
        <v>45031</v>
      </c>
      <c r="T457" s="148">
        <f t="shared" si="134"/>
        <v>44331</v>
      </c>
      <c r="U457" s="187">
        <f t="shared" si="129"/>
        <v>2.7882365357144245E-4</v>
      </c>
      <c r="V457" s="549">
        <f t="shared" si="145"/>
        <v>700</v>
      </c>
      <c r="W457" s="113">
        <f t="shared" si="135"/>
        <v>534.75</v>
      </c>
      <c r="X457" s="113">
        <f t="shared" si="136"/>
        <v>165.25</v>
      </c>
      <c r="Y457" s="549">
        <f t="shared" si="130"/>
        <v>2.2167288112526644</v>
      </c>
      <c r="AA457" s="556">
        <f t="shared" si="137"/>
        <v>1.3483905874407083</v>
      </c>
      <c r="AB457" s="433"/>
      <c r="AC457" s="433"/>
    </row>
    <row r="458" spans="2:29" x14ac:dyDescent="0.35">
      <c r="B458" s="116">
        <v>42671</v>
      </c>
      <c r="C458" s="186">
        <f t="shared" si="149"/>
        <v>3.8126643225000034</v>
      </c>
      <c r="D458" s="187">
        <f t="shared" si="149"/>
        <v>3.4950155625000034</v>
      </c>
      <c r="E458" s="113">
        <f t="shared" si="149"/>
        <v>3.1260560099999779</v>
      </c>
      <c r="F458" s="152">
        <f t="shared" si="138"/>
        <v>44874</v>
      </c>
      <c r="G458" s="246">
        <f t="shared" si="139"/>
        <v>44344</v>
      </c>
      <c r="H458" s="113">
        <f t="shared" si="146"/>
        <v>5.9933728301886792E-4</v>
      </c>
      <c r="I458" s="148">
        <f t="shared" si="133"/>
        <v>44497.25</v>
      </c>
      <c r="J458" s="550">
        <f t="shared" si="140"/>
        <v>530</v>
      </c>
      <c r="K458" s="187">
        <f t="shared" si="141"/>
        <v>376.75</v>
      </c>
      <c r="L458" s="187">
        <f t="shared" si="142"/>
        <v>153.25</v>
      </c>
      <c r="M458" s="549">
        <f t="shared" si="143"/>
        <v>3.5868640011226449</v>
      </c>
      <c r="N458" s="551"/>
      <c r="P458" s="187">
        <f t="shared" si="150"/>
        <v>2.424520249999973</v>
      </c>
      <c r="Q458" s="187">
        <f t="shared" si="150"/>
        <v>2.2171550625000203</v>
      </c>
      <c r="R458" s="113">
        <f t="shared" si="150"/>
        <v>2.1342678225000133</v>
      </c>
      <c r="S458" s="116">
        <f t="shared" si="144"/>
        <v>45031</v>
      </c>
      <c r="T458" s="148">
        <f t="shared" si="134"/>
        <v>44331</v>
      </c>
      <c r="U458" s="187">
        <f t="shared" si="129"/>
        <v>2.9623598214278957E-4</v>
      </c>
      <c r="V458" s="549">
        <f t="shared" si="145"/>
        <v>700</v>
      </c>
      <c r="W458" s="113">
        <f t="shared" si="135"/>
        <v>533.75</v>
      </c>
      <c r="X458" s="113">
        <f t="shared" si="136"/>
        <v>166.25</v>
      </c>
      <c r="Y458" s="549">
        <f t="shared" si="130"/>
        <v>2.266404294531259</v>
      </c>
      <c r="AA458" s="556">
        <f t="shared" si="137"/>
        <v>1.3204597065913859</v>
      </c>
      <c r="AB458" s="433"/>
      <c r="AC458" s="433"/>
    </row>
    <row r="459" spans="2:29" x14ac:dyDescent="0.35">
      <c r="B459" s="116">
        <v>42674</v>
      </c>
      <c r="C459" s="186">
        <f t="shared" si="149"/>
        <v>3.7800625625000306</v>
      </c>
      <c r="D459" s="187">
        <f t="shared" si="149"/>
        <v>3.4767045224999737</v>
      </c>
      <c r="E459" s="113">
        <f t="shared" si="149"/>
        <v>3.1341802499999849</v>
      </c>
      <c r="F459" s="152">
        <f t="shared" si="138"/>
        <v>44874</v>
      </c>
      <c r="G459" s="246">
        <f t="shared" si="139"/>
        <v>44344</v>
      </c>
      <c r="H459" s="113">
        <f t="shared" si="146"/>
        <v>5.7237366037746575E-4</v>
      </c>
      <c r="I459" s="148">
        <f t="shared" si="133"/>
        <v>44500.25</v>
      </c>
      <c r="J459" s="550">
        <f t="shared" si="140"/>
        <v>530</v>
      </c>
      <c r="K459" s="187">
        <f t="shared" si="141"/>
        <v>373.75</v>
      </c>
      <c r="L459" s="187">
        <f t="shared" si="142"/>
        <v>156.25</v>
      </c>
      <c r="M459" s="549">
        <f t="shared" si="143"/>
        <v>3.5661379069339527</v>
      </c>
      <c r="N459" s="551"/>
      <c r="P459" s="187">
        <f t="shared" si="150"/>
        <v>2.424520249999973</v>
      </c>
      <c r="Q459" s="187">
        <f t="shared" si="150"/>
        <v>2.2211992024999905</v>
      </c>
      <c r="R459" s="113">
        <f t="shared" si="150"/>
        <v>2.1362890625000297</v>
      </c>
      <c r="S459" s="116">
        <f t="shared" si="144"/>
        <v>45031</v>
      </c>
      <c r="T459" s="148">
        <f t="shared" si="134"/>
        <v>44331</v>
      </c>
      <c r="U459" s="187">
        <f t="shared" si="129"/>
        <v>2.9045863928568928E-4</v>
      </c>
      <c r="V459" s="549">
        <f t="shared" si="145"/>
        <v>700</v>
      </c>
      <c r="W459" s="113">
        <f t="shared" si="135"/>
        <v>530.75</v>
      </c>
      <c r="X459" s="113">
        <f t="shared" si="136"/>
        <v>169.25</v>
      </c>
      <c r="Y459" s="549">
        <f t="shared" si="130"/>
        <v>2.2703593271990932</v>
      </c>
      <c r="AA459" s="556">
        <f t="shared" si="137"/>
        <v>1.2957785797348595</v>
      </c>
      <c r="AB459" s="433"/>
      <c r="AC459" s="433"/>
    </row>
    <row r="460" spans="2:29" x14ac:dyDescent="0.35">
      <c r="B460" s="116">
        <v>42675</v>
      </c>
      <c r="C460" s="186">
        <f t="shared" si="149"/>
        <v>3.7780251225000061</v>
      </c>
      <c r="D460" s="187">
        <f t="shared" si="149"/>
        <v>3.4889117025000083</v>
      </c>
      <c r="E460" s="113">
        <f t="shared" si="149"/>
        <v>3.1128548024999869</v>
      </c>
      <c r="F460" s="152">
        <f t="shared" si="138"/>
        <v>44874</v>
      </c>
      <c r="G460" s="246">
        <f t="shared" si="139"/>
        <v>44344</v>
      </c>
      <c r="H460" s="113">
        <f t="shared" si="146"/>
        <v>5.454970188679205E-4</v>
      </c>
      <c r="I460" s="148">
        <f t="shared" si="133"/>
        <v>44501.25</v>
      </c>
      <c r="J460" s="550">
        <f t="shared" si="140"/>
        <v>530</v>
      </c>
      <c r="K460" s="187">
        <f t="shared" si="141"/>
        <v>372.75</v>
      </c>
      <c r="L460" s="187">
        <f t="shared" si="142"/>
        <v>157.25</v>
      </c>
      <c r="M460" s="549">
        <f t="shared" si="143"/>
        <v>3.5746911087169888</v>
      </c>
      <c r="N460" s="551"/>
      <c r="P460" s="187">
        <f t="shared" si="150"/>
        <v>2.4336289024999846</v>
      </c>
      <c r="Q460" s="187">
        <f t="shared" si="150"/>
        <v>2.2232213025000114</v>
      </c>
      <c r="R460" s="113">
        <f t="shared" si="150"/>
        <v>2.137299689999983</v>
      </c>
      <c r="S460" s="116">
        <f t="shared" si="144"/>
        <v>45031</v>
      </c>
      <c r="T460" s="148">
        <f t="shared" si="134"/>
        <v>44331</v>
      </c>
      <c r="U460" s="187">
        <f t="shared" si="129"/>
        <v>3.0058228571424754E-4</v>
      </c>
      <c r="V460" s="549">
        <f t="shared" si="145"/>
        <v>700</v>
      </c>
      <c r="W460" s="113">
        <f t="shared" si="135"/>
        <v>529.75</v>
      </c>
      <c r="X460" s="113">
        <f t="shared" si="136"/>
        <v>170.25</v>
      </c>
      <c r="Y460" s="549">
        <f t="shared" si="130"/>
        <v>2.274395436642862</v>
      </c>
      <c r="AA460" s="556">
        <f t="shared" si="137"/>
        <v>1.3002956720741268</v>
      </c>
      <c r="AB460" s="433"/>
      <c r="AC460" s="433"/>
    </row>
    <row r="461" spans="2:29" x14ac:dyDescent="0.35">
      <c r="B461" s="116">
        <v>42676</v>
      </c>
      <c r="C461" s="186">
        <f t="shared" si="149"/>
        <v>3.8269292025000068</v>
      </c>
      <c r="D461" s="187">
        <f t="shared" si="149"/>
        <v>3.5255375624999807</v>
      </c>
      <c r="E461" s="113">
        <f t="shared" si="149"/>
        <v>3.1555079024999877</v>
      </c>
      <c r="F461" s="152">
        <f t="shared" si="138"/>
        <v>44874</v>
      </c>
      <c r="G461" s="246">
        <f t="shared" si="139"/>
        <v>44344</v>
      </c>
      <c r="H461" s="113">
        <f t="shared" si="146"/>
        <v>5.6866347169816237E-4</v>
      </c>
      <c r="I461" s="148">
        <f t="shared" si="133"/>
        <v>44502.25</v>
      </c>
      <c r="J461" s="550">
        <f t="shared" si="140"/>
        <v>530</v>
      </c>
      <c r="K461" s="187">
        <f t="shared" si="141"/>
        <v>371.75</v>
      </c>
      <c r="L461" s="187">
        <f t="shared" si="142"/>
        <v>158.25</v>
      </c>
      <c r="M461" s="549">
        <f t="shared" si="143"/>
        <v>3.6155285568962148</v>
      </c>
      <c r="N461" s="551"/>
      <c r="P461" s="187">
        <f t="shared" si="150"/>
        <v>2.4761413025000012</v>
      </c>
      <c r="Q461" s="187">
        <f t="shared" si="150"/>
        <v>2.2687238399999865</v>
      </c>
      <c r="R461" s="113">
        <f t="shared" si="150"/>
        <v>2.1827831025000188</v>
      </c>
      <c r="S461" s="116">
        <f t="shared" si="144"/>
        <v>45031</v>
      </c>
      <c r="T461" s="148">
        <f t="shared" si="134"/>
        <v>44331</v>
      </c>
      <c r="U461" s="187">
        <f t="shared" si="129"/>
        <v>2.9631066071430671E-4</v>
      </c>
      <c r="V461" s="549">
        <f t="shared" si="145"/>
        <v>700</v>
      </c>
      <c r="W461" s="113">
        <f t="shared" si="135"/>
        <v>528.75</v>
      </c>
      <c r="X461" s="113">
        <f t="shared" si="136"/>
        <v>171.25</v>
      </c>
      <c r="Y461" s="549">
        <f t="shared" si="130"/>
        <v>2.3194670406473117</v>
      </c>
      <c r="AA461" s="556">
        <f t="shared" si="137"/>
        <v>1.2960615162489031</v>
      </c>
      <c r="AB461" s="433"/>
      <c r="AC461" s="433"/>
    </row>
    <row r="462" spans="2:29" x14ac:dyDescent="0.35">
      <c r="B462" s="116">
        <v>42677</v>
      </c>
      <c r="C462" s="186">
        <f t="shared" si="149"/>
        <v>3.8238723599999913</v>
      </c>
      <c r="D462" s="187">
        <f t="shared" si="149"/>
        <v>3.5489408099999897</v>
      </c>
      <c r="E462" s="113">
        <f t="shared" si="149"/>
        <v>3.1748062499999952</v>
      </c>
      <c r="F462" s="152">
        <f t="shared" si="138"/>
        <v>44874</v>
      </c>
      <c r="G462" s="246">
        <f t="shared" si="139"/>
        <v>44344</v>
      </c>
      <c r="H462" s="113">
        <f t="shared" si="146"/>
        <v>5.1873877358490862E-4</v>
      </c>
      <c r="I462" s="148">
        <f t="shared" si="133"/>
        <v>44503.25</v>
      </c>
      <c r="J462" s="550">
        <f t="shared" si="140"/>
        <v>530</v>
      </c>
      <c r="K462" s="187">
        <f t="shared" si="141"/>
        <v>370.75</v>
      </c>
      <c r="L462" s="187">
        <f t="shared" si="142"/>
        <v>159.25</v>
      </c>
      <c r="M462" s="549">
        <f t="shared" si="143"/>
        <v>3.6315499596933862</v>
      </c>
      <c r="N462" s="551"/>
      <c r="P462" s="187">
        <f t="shared" si="150"/>
        <v>2.4801905624999732</v>
      </c>
      <c r="Q462" s="187">
        <f t="shared" si="150"/>
        <v>2.2768142399999913</v>
      </c>
      <c r="R462" s="113">
        <f t="shared" si="150"/>
        <v>2.190870102500031</v>
      </c>
      <c r="S462" s="116">
        <f t="shared" si="144"/>
        <v>45031</v>
      </c>
      <c r="T462" s="148">
        <f t="shared" si="134"/>
        <v>44331</v>
      </c>
      <c r="U462" s="187">
        <f t="shared" si="129"/>
        <v>2.905376035714026E-4</v>
      </c>
      <c r="V462" s="549">
        <f t="shared" si="145"/>
        <v>700</v>
      </c>
      <c r="W462" s="113">
        <f t="shared" si="135"/>
        <v>527.75</v>
      </c>
      <c r="X462" s="113">
        <f t="shared" si="136"/>
        <v>172.25</v>
      </c>
      <c r="Y462" s="549">
        <f t="shared" si="130"/>
        <v>2.3268593422151653</v>
      </c>
      <c r="AA462" s="556">
        <f t="shared" si="137"/>
        <v>1.3046906174782209</v>
      </c>
      <c r="AB462" s="433"/>
      <c r="AC462" s="433"/>
    </row>
    <row r="463" spans="2:29" x14ac:dyDescent="0.35">
      <c r="B463" s="116">
        <v>42678</v>
      </c>
      <c r="C463" s="186">
        <f t="shared" si="149"/>
        <v>3.8432331224999894</v>
      </c>
      <c r="D463" s="187">
        <f t="shared" si="149"/>
        <v>3.5682759224999971</v>
      </c>
      <c r="E463" s="113">
        <f t="shared" si="149"/>
        <v>3.2205200625000208</v>
      </c>
      <c r="F463" s="152">
        <f t="shared" si="138"/>
        <v>44874</v>
      </c>
      <c r="G463" s="246">
        <f t="shared" si="139"/>
        <v>44344</v>
      </c>
      <c r="H463" s="113">
        <f t="shared" si="146"/>
        <v>5.1878716981130612E-4</v>
      </c>
      <c r="I463" s="148">
        <f t="shared" si="133"/>
        <v>44504.25</v>
      </c>
      <c r="J463" s="550">
        <f t="shared" si="140"/>
        <v>530</v>
      </c>
      <c r="K463" s="187">
        <f t="shared" si="141"/>
        <v>369.75</v>
      </c>
      <c r="L463" s="187">
        <f t="shared" si="142"/>
        <v>160.25</v>
      </c>
      <c r="M463" s="549">
        <f t="shared" si="143"/>
        <v>3.6514115664622588</v>
      </c>
      <c r="N463" s="551"/>
      <c r="P463" s="187">
        <f t="shared" si="150"/>
        <v>2.536888602499987</v>
      </c>
      <c r="Q463" s="187">
        <f t="shared" si="150"/>
        <v>2.3344676025000233</v>
      </c>
      <c r="R463" s="113">
        <f t="shared" si="150"/>
        <v>2.2414211024999853</v>
      </c>
      <c r="S463" s="116">
        <f t="shared" si="144"/>
        <v>45031</v>
      </c>
      <c r="T463" s="148">
        <f t="shared" si="134"/>
        <v>44331</v>
      </c>
      <c r="U463" s="187">
        <f t="shared" si="129"/>
        <v>2.8917285714280538E-4</v>
      </c>
      <c r="V463" s="549">
        <f t="shared" si="145"/>
        <v>700</v>
      </c>
      <c r="W463" s="113">
        <f t="shared" si="135"/>
        <v>526.75</v>
      </c>
      <c r="X463" s="113">
        <f t="shared" si="136"/>
        <v>173.25</v>
      </c>
      <c r="Y463" s="549">
        <f t="shared" si="130"/>
        <v>2.3845668000000142</v>
      </c>
      <c r="AA463" s="556">
        <f t="shared" si="137"/>
        <v>1.2668447664622446</v>
      </c>
      <c r="AB463" s="433"/>
      <c r="AC463" s="433"/>
    </row>
    <row r="464" spans="2:29" x14ac:dyDescent="0.35">
      <c r="B464" s="116">
        <v>42681</v>
      </c>
      <c r="C464" s="186">
        <f t="shared" si="149"/>
        <v>3.9023455624999981</v>
      </c>
      <c r="D464" s="187">
        <f t="shared" si="149"/>
        <v>3.6252741224999996</v>
      </c>
      <c r="E464" s="113">
        <f t="shared" si="149"/>
        <v>3.2266160025000046</v>
      </c>
      <c r="F464" s="152">
        <f t="shared" si="138"/>
        <v>44874</v>
      </c>
      <c r="G464" s="246">
        <f t="shared" si="139"/>
        <v>44344</v>
      </c>
      <c r="H464" s="113">
        <f t="shared" si="146"/>
        <v>5.2277630188678962E-4</v>
      </c>
      <c r="I464" s="148">
        <f t="shared" si="133"/>
        <v>44507.25</v>
      </c>
      <c r="J464" s="550">
        <f t="shared" si="140"/>
        <v>530</v>
      </c>
      <c r="K464" s="187">
        <f t="shared" si="141"/>
        <v>366.75</v>
      </c>
      <c r="L464" s="187">
        <f t="shared" si="142"/>
        <v>163.25</v>
      </c>
      <c r="M464" s="549">
        <f t="shared" si="143"/>
        <v>3.710617353783018</v>
      </c>
      <c r="N464" s="551"/>
      <c r="P464" s="187">
        <f t="shared" si="150"/>
        <v>2.5601798400000098</v>
      </c>
      <c r="Q464" s="187">
        <f t="shared" si="150"/>
        <v>2.3567241224999869</v>
      </c>
      <c r="R464" s="113">
        <f t="shared" si="150"/>
        <v>2.2576000624999981</v>
      </c>
      <c r="S464" s="116">
        <f t="shared" si="144"/>
        <v>45031</v>
      </c>
      <c r="T464" s="148">
        <f t="shared" si="134"/>
        <v>44331</v>
      </c>
      <c r="U464" s="187">
        <f t="shared" si="129"/>
        <v>2.906510250000327E-4</v>
      </c>
      <c r="V464" s="549">
        <f t="shared" si="145"/>
        <v>700</v>
      </c>
      <c r="W464" s="113">
        <f t="shared" si="135"/>
        <v>523.75</v>
      </c>
      <c r="X464" s="113">
        <f t="shared" si="136"/>
        <v>176.25</v>
      </c>
      <c r="Y464" s="549">
        <f t="shared" si="130"/>
        <v>2.4079513656562428</v>
      </c>
      <c r="AA464" s="556">
        <f t="shared" si="137"/>
        <v>1.3026659881267753</v>
      </c>
      <c r="AB464" s="433"/>
      <c r="AC464" s="433"/>
    </row>
    <row r="465" spans="2:29" x14ac:dyDescent="0.35">
      <c r="B465" s="116">
        <v>42682</v>
      </c>
      <c r="C465" s="186">
        <f t="shared" ref="C465:E484" si="151">IF(C195="","",((1+C195/200)^2-1)*100)</f>
        <v>3.9747302399999906</v>
      </c>
      <c r="D465" s="187">
        <f t="shared" si="151"/>
        <v>3.6670148900000088</v>
      </c>
      <c r="E465" s="113">
        <f t="shared" si="151"/>
        <v>3.2611630625000165</v>
      </c>
      <c r="F465" s="152">
        <f t="shared" si="138"/>
        <v>44874</v>
      </c>
      <c r="G465" s="246">
        <f t="shared" si="139"/>
        <v>44344</v>
      </c>
      <c r="H465" s="113">
        <f t="shared" si="146"/>
        <v>5.8059499999996579E-4</v>
      </c>
      <c r="I465" s="148">
        <f t="shared" si="133"/>
        <v>44508.25</v>
      </c>
      <c r="J465" s="550">
        <f t="shared" si="140"/>
        <v>530</v>
      </c>
      <c r="K465" s="187">
        <f t="shared" si="141"/>
        <v>365.75</v>
      </c>
      <c r="L465" s="187">
        <f t="shared" si="142"/>
        <v>164.25</v>
      </c>
      <c r="M465" s="549">
        <f t="shared" si="143"/>
        <v>3.7623776187500031</v>
      </c>
      <c r="N465" s="551"/>
      <c r="P465" s="187">
        <f t="shared" ref="P465:R484" si="152">IF(P195="","",((1+P195/200)^2-1)*100)</f>
        <v>2.5794224224999995</v>
      </c>
      <c r="Q465" s="187">
        <f t="shared" si="152"/>
        <v>2.373924000000005</v>
      </c>
      <c r="R465" s="113">
        <f t="shared" si="152"/>
        <v>2.2687238399999865</v>
      </c>
      <c r="S465" s="116">
        <f t="shared" si="144"/>
        <v>45031</v>
      </c>
      <c r="T465" s="148">
        <f t="shared" si="134"/>
        <v>44331</v>
      </c>
      <c r="U465" s="187">
        <f t="shared" si="129"/>
        <v>2.9356917499999213E-4</v>
      </c>
      <c r="V465" s="549">
        <f t="shared" si="145"/>
        <v>700</v>
      </c>
      <c r="W465" s="113">
        <f t="shared" si="135"/>
        <v>522.75</v>
      </c>
      <c r="X465" s="113">
        <f t="shared" si="136"/>
        <v>177.25</v>
      </c>
      <c r="Y465" s="549">
        <f t="shared" si="130"/>
        <v>2.4259591362687538</v>
      </c>
      <c r="AA465" s="556">
        <f t="shared" si="137"/>
        <v>1.3364184824812493</v>
      </c>
      <c r="AB465" s="433"/>
      <c r="AC465" s="433"/>
    </row>
    <row r="466" spans="2:29" x14ac:dyDescent="0.35">
      <c r="B466" s="116">
        <v>42683</v>
      </c>
      <c r="C466" s="186">
        <f t="shared" si="151"/>
        <v>4.1338611599999853</v>
      </c>
      <c r="D466" s="187">
        <f t="shared" si="151"/>
        <v>3.8147021025000116</v>
      </c>
      <c r="E466" s="113">
        <f t="shared" si="151"/>
        <v>3.3922912400000227</v>
      </c>
      <c r="F466" s="152">
        <f t="shared" si="138"/>
        <v>44874</v>
      </c>
      <c r="G466" s="246">
        <f t="shared" si="139"/>
        <v>44344</v>
      </c>
      <c r="H466" s="113">
        <f t="shared" si="146"/>
        <v>6.0218690094334651E-4</v>
      </c>
      <c r="I466" s="148">
        <f t="shared" si="133"/>
        <v>44509.25</v>
      </c>
      <c r="J466" s="550">
        <f t="shared" si="140"/>
        <v>530</v>
      </c>
      <c r="K466" s="187">
        <f t="shared" si="141"/>
        <v>364.75</v>
      </c>
      <c r="L466" s="187">
        <f t="shared" si="142"/>
        <v>165.25</v>
      </c>
      <c r="M466" s="549">
        <f t="shared" si="143"/>
        <v>3.9142134878808994</v>
      </c>
      <c r="N466" s="551"/>
      <c r="P466" s="187">
        <f t="shared" si="152"/>
        <v>2.5055002500000256</v>
      </c>
      <c r="Q466" s="187">
        <f t="shared" si="152"/>
        <v>2.3071560900000287</v>
      </c>
      <c r="R466" s="113">
        <f t="shared" si="152"/>
        <v>2.2030012025000101</v>
      </c>
      <c r="S466" s="116">
        <f t="shared" si="144"/>
        <v>45031</v>
      </c>
      <c r="T466" s="148">
        <f t="shared" si="134"/>
        <v>44331</v>
      </c>
      <c r="U466" s="187">
        <f t="shared" si="129"/>
        <v>2.8334879999999555E-4</v>
      </c>
      <c r="V466" s="549">
        <f t="shared" si="145"/>
        <v>700</v>
      </c>
      <c r="W466" s="113">
        <f t="shared" si="135"/>
        <v>521.75</v>
      </c>
      <c r="X466" s="113">
        <f t="shared" si="136"/>
        <v>178.25</v>
      </c>
      <c r="Y466" s="549">
        <f t="shared" si="130"/>
        <v>2.3576630136000278</v>
      </c>
      <c r="AA466" s="556">
        <f t="shared" si="137"/>
        <v>1.5565504742808716</v>
      </c>
      <c r="AB466" s="433"/>
      <c r="AC466" s="433"/>
    </row>
    <row r="467" spans="2:29" x14ac:dyDescent="0.35">
      <c r="B467" s="116">
        <v>42684</v>
      </c>
      <c r="C467" s="186">
        <f t="shared" si="151"/>
        <v>4.1410045024999897</v>
      </c>
      <c r="D467" s="187">
        <f t="shared" si="151"/>
        <v>3.8299860899999816</v>
      </c>
      <c r="E467" s="113">
        <f t="shared" si="151"/>
        <v>3.364838922500013</v>
      </c>
      <c r="F467" s="152">
        <f t="shared" si="138"/>
        <v>44874</v>
      </c>
      <c r="G467" s="246">
        <f t="shared" si="139"/>
        <v>44344</v>
      </c>
      <c r="H467" s="113">
        <f t="shared" si="146"/>
        <v>5.8682719339624178E-4</v>
      </c>
      <c r="I467" s="148">
        <f t="shared" si="133"/>
        <v>44510.25</v>
      </c>
      <c r="J467" s="550">
        <f t="shared" si="140"/>
        <v>530</v>
      </c>
      <c r="K467" s="187">
        <f t="shared" si="141"/>
        <v>363.75</v>
      </c>
      <c r="L467" s="187">
        <f t="shared" si="142"/>
        <v>166.25</v>
      </c>
      <c r="M467" s="549">
        <f t="shared" si="143"/>
        <v>3.9275461109021066</v>
      </c>
      <c r="N467" s="551"/>
      <c r="P467" s="187">
        <f t="shared" si="152"/>
        <v>2.6716092899999877</v>
      </c>
      <c r="Q467" s="187">
        <f t="shared" si="152"/>
        <v>2.424520249999973</v>
      </c>
      <c r="R467" s="113">
        <f t="shared" si="152"/>
        <v>2.2859163225000145</v>
      </c>
      <c r="S467" s="116">
        <f t="shared" si="144"/>
        <v>45031</v>
      </c>
      <c r="T467" s="148">
        <f t="shared" si="134"/>
        <v>44331</v>
      </c>
      <c r="U467" s="187">
        <f t="shared" si="129"/>
        <v>3.5298434285716392E-4</v>
      </c>
      <c r="V467" s="549">
        <f t="shared" si="145"/>
        <v>700</v>
      </c>
      <c r="W467" s="113">
        <f t="shared" si="135"/>
        <v>520.75</v>
      </c>
      <c r="X467" s="113">
        <f t="shared" si="136"/>
        <v>179.25</v>
      </c>
      <c r="Y467" s="549">
        <f t="shared" si="130"/>
        <v>2.4877926934571195</v>
      </c>
      <c r="AA467" s="556">
        <f t="shared" si="137"/>
        <v>1.4397534174449871</v>
      </c>
      <c r="AB467" s="433"/>
      <c r="AC467" s="433"/>
    </row>
    <row r="468" spans="2:29" x14ac:dyDescent="0.35">
      <c r="B468" s="116">
        <v>42685</v>
      </c>
      <c r="C468" s="186">
        <f t="shared" si="151"/>
        <v>4.120595602499999</v>
      </c>
      <c r="D468" s="187">
        <f t="shared" si="151"/>
        <v>3.7912688400000061</v>
      </c>
      <c r="E468" s="113">
        <f t="shared" si="151"/>
        <v>3.3628055624999931</v>
      </c>
      <c r="F468" s="152">
        <f t="shared" si="138"/>
        <v>44874</v>
      </c>
      <c r="G468" s="246">
        <f t="shared" si="139"/>
        <v>44344</v>
      </c>
      <c r="H468" s="113">
        <f t="shared" si="146"/>
        <v>6.2137124999998665E-4</v>
      </c>
      <c r="I468" s="148">
        <f t="shared" si="133"/>
        <v>44511.25</v>
      </c>
      <c r="J468" s="550">
        <f t="shared" si="140"/>
        <v>530</v>
      </c>
      <c r="K468" s="187">
        <f t="shared" si="141"/>
        <v>362.75</v>
      </c>
      <c r="L468" s="187">
        <f t="shared" si="142"/>
        <v>167.25</v>
      </c>
      <c r="M468" s="549">
        <f t="shared" si="143"/>
        <v>3.895193181562504</v>
      </c>
      <c r="N468" s="551"/>
      <c r="P468" s="187">
        <f t="shared" si="152"/>
        <v>2.7425504400000023</v>
      </c>
      <c r="Q468" s="187">
        <f t="shared" si="152"/>
        <v>2.5055002500000256</v>
      </c>
      <c r="R468" s="113">
        <f t="shared" si="152"/>
        <v>2.3476188900000139</v>
      </c>
      <c r="S468" s="116">
        <f t="shared" si="144"/>
        <v>45031</v>
      </c>
      <c r="T468" s="148">
        <f t="shared" si="134"/>
        <v>44331</v>
      </c>
      <c r="U468" s="187">
        <f t="shared" ref="U468:U531" si="153">IF(P468="","",(Q468-P468)/($Q$14-$P$14))</f>
        <v>3.3864312857139519E-4</v>
      </c>
      <c r="V468" s="549">
        <f t="shared" si="145"/>
        <v>700</v>
      </c>
      <c r="W468" s="113">
        <f t="shared" si="135"/>
        <v>519.75</v>
      </c>
      <c r="X468" s="113">
        <f t="shared" si="136"/>
        <v>180.25</v>
      </c>
      <c r="Y468" s="549">
        <f t="shared" ref="Y468:Y531" si="154">IF(P468="","",P468-(W468*U468))</f>
        <v>2.5665406739250196</v>
      </c>
      <c r="AA468" s="556">
        <f t="shared" si="137"/>
        <v>1.3286525076374844</v>
      </c>
      <c r="AB468" s="433"/>
      <c r="AC468" s="433"/>
    </row>
    <row r="469" spans="2:29" x14ac:dyDescent="0.35">
      <c r="B469" s="116">
        <v>42688</v>
      </c>
      <c r="C469" s="186">
        <f t="shared" si="151"/>
        <v>4.242058010000016</v>
      </c>
      <c r="D469" s="187">
        <f t="shared" si="151"/>
        <v>3.8727872399999974</v>
      </c>
      <c r="E469" s="113">
        <f t="shared" si="151"/>
        <v>3.3719558400000071</v>
      </c>
      <c r="F469" s="152">
        <f t="shared" si="138"/>
        <v>44874</v>
      </c>
      <c r="G469" s="246">
        <f t="shared" si="139"/>
        <v>44344</v>
      </c>
      <c r="H469" s="113">
        <f t="shared" si="146"/>
        <v>6.9673730188682761E-4</v>
      </c>
      <c r="I469" s="148">
        <f t="shared" si="133"/>
        <v>44514.25</v>
      </c>
      <c r="J469" s="550">
        <f t="shared" si="140"/>
        <v>530</v>
      </c>
      <c r="K469" s="187">
        <f t="shared" si="141"/>
        <v>359.75</v>
      </c>
      <c r="L469" s="187">
        <f t="shared" si="142"/>
        <v>170.25</v>
      </c>
      <c r="M469" s="549">
        <f t="shared" si="143"/>
        <v>3.99140676564623</v>
      </c>
      <c r="N469" s="551"/>
      <c r="P469" s="187">
        <f t="shared" si="152"/>
        <v>2.8054044899999964</v>
      </c>
      <c r="Q469" s="187">
        <f t="shared" si="152"/>
        <v>2.548027559999988</v>
      </c>
      <c r="R469" s="113">
        <f t="shared" si="152"/>
        <v>2.3617827600000085</v>
      </c>
      <c r="S469" s="116">
        <f t="shared" si="144"/>
        <v>45031</v>
      </c>
      <c r="T469" s="148">
        <f t="shared" si="134"/>
        <v>44331</v>
      </c>
      <c r="U469" s="187">
        <f t="shared" si="153"/>
        <v>3.6768132857144053E-4</v>
      </c>
      <c r="V469" s="549">
        <f t="shared" si="145"/>
        <v>700</v>
      </c>
      <c r="W469" s="113">
        <f t="shared" si="135"/>
        <v>516.75</v>
      </c>
      <c r="X469" s="113">
        <f t="shared" si="136"/>
        <v>183.25</v>
      </c>
      <c r="Y469" s="549">
        <f t="shared" si="154"/>
        <v>2.6154051634607045</v>
      </c>
      <c r="AA469" s="556">
        <f t="shared" si="137"/>
        <v>1.3760016021855255</v>
      </c>
      <c r="AB469" s="433"/>
      <c r="AC469" s="433"/>
    </row>
    <row r="470" spans="2:29" x14ac:dyDescent="0.35">
      <c r="B470" s="116">
        <v>42689</v>
      </c>
      <c r="C470" s="186">
        <f t="shared" si="151"/>
        <v>4.2073472400000034</v>
      </c>
      <c r="D470" s="187">
        <f t="shared" si="151"/>
        <v>3.820815562500024</v>
      </c>
      <c r="E470" s="113">
        <f t="shared" si="151"/>
        <v>3.3272250000000003</v>
      </c>
      <c r="F470" s="152">
        <f t="shared" si="138"/>
        <v>44874</v>
      </c>
      <c r="G470" s="246">
        <f t="shared" si="139"/>
        <v>44344</v>
      </c>
      <c r="H470" s="113">
        <f t="shared" si="146"/>
        <v>7.2930505188675365E-4</v>
      </c>
      <c r="I470" s="148">
        <f t="shared" si="133"/>
        <v>44515.25</v>
      </c>
      <c r="J470" s="550">
        <f t="shared" si="140"/>
        <v>530</v>
      </c>
      <c r="K470" s="187">
        <f t="shared" si="141"/>
        <v>358.75</v>
      </c>
      <c r="L470" s="187">
        <f t="shared" si="142"/>
        <v>171.25</v>
      </c>
      <c r="M470" s="549">
        <f t="shared" si="143"/>
        <v>3.9457090526356304</v>
      </c>
      <c r="N470" s="551"/>
      <c r="P470" s="187">
        <f t="shared" si="152"/>
        <v>2.7952654399999721</v>
      </c>
      <c r="Q470" s="187">
        <f t="shared" si="152"/>
        <v>2.5206875624999903</v>
      </c>
      <c r="R470" s="113">
        <f t="shared" si="152"/>
        <v>2.3557124100000326</v>
      </c>
      <c r="S470" s="116">
        <f t="shared" si="144"/>
        <v>45031</v>
      </c>
      <c r="T470" s="148">
        <f t="shared" si="134"/>
        <v>44331</v>
      </c>
      <c r="U470" s="187">
        <f t="shared" si="153"/>
        <v>3.9225411071425978E-4</v>
      </c>
      <c r="V470" s="549">
        <f t="shared" si="145"/>
        <v>700</v>
      </c>
      <c r="W470" s="113">
        <f t="shared" si="135"/>
        <v>515.75</v>
      </c>
      <c r="X470" s="113">
        <f t="shared" si="136"/>
        <v>184.25</v>
      </c>
      <c r="Y470" s="549">
        <f t="shared" si="154"/>
        <v>2.5929603823990925</v>
      </c>
      <c r="AA470" s="556">
        <f t="shared" si="137"/>
        <v>1.3527486702365379</v>
      </c>
      <c r="AB470" s="433"/>
      <c r="AC470" s="433"/>
    </row>
    <row r="471" spans="2:29" x14ac:dyDescent="0.35">
      <c r="B471" s="116">
        <v>42690</v>
      </c>
      <c r="C471" s="186">
        <f t="shared" si="151"/>
        <v>4.1501891600000063</v>
      </c>
      <c r="D471" s="187">
        <f t="shared" si="151"/>
        <v>3.7851562499999991</v>
      </c>
      <c r="E471" s="113">
        <f t="shared" si="151"/>
        <v>3.3058796024999948</v>
      </c>
      <c r="F471" s="152">
        <f t="shared" si="138"/>
        <v>44874</v>
      </c>
      <c r="G471" s="246">
        <f t="shared" si="139"/>
        <v>44344</v>
      </c>
      <c r="H471" s="113">
        <f t="shared" si="146"/>
        <v>6.8874133962265496E-4</v>
      </c>
      <c r="I471" s="148">
        <f t="shared" si="133"/>
        <v>44516.25</v>
      </c>
      <c r="J471" s="550">
        <f t="shared" si="140"/>
        <v>530</v>
      </c>
      <c r="K471" s="187">
        <f t="shared" si="141"/>
        <v>357.75</v>
      </c>
      <c r="L471" s="187">
        <f t="shared" si="142"/>
        <v>172.25</v>
      </c>
      <c r="M471" s="549">
        <f t="shared" si="143"/>
        <v>3.9037919457500014</v>
      </c>
      <c r="N471" s="551"/>
      <c r="P471" s="187">
        <f t="shared" si="152"/>
        <v>2.7770164099999883</v>
      </c>
      <c r="Q471" s="187">
        <f t="shared" si="152"/>
        <v>2.5065127025000189</v>
      </c>
      <c r="R471" s="113">
        <f t="shared" si="152"/>
        <v>2.3375024399999944</v>
      </c>
      <c r="S471" s="116">
        <f t="shared" si="144"/>
        <v>45031</v>
      </c>
      <c r="T471" s="148">
        <f t="shared" si="134"/>
        <v>44331</v>
      </c>
      <c r="U471" s="187">
        <f t="shared" si="153"/>
        <v>3.8643386785709922E-4</v>
      </c>
      <c r="V471" s="549">
        <f t="shared" si="145"/>
        <v>700</v>
      </c>
      <c r="W471" s="113">
        <f t="shared" si="135"/>
        <v>514.75</v>
      </c>
      <c r="X471" s="113">
        <f t="shared" si="136"/>
        <v>185.25</v>
      </c>
      <c r="Y471" s="549">
        <f t="shared" si="154"/>
        <v>2.5780995765205463</v>
      </c>
      <c r="AA471" s="556">
        <f t="shared" si="137"/>
        <v>1.3256923692294551</v>
      </c>
      <c r="AB471" s="433"/>
      <c r="AC471" s="433"/>
    </row>
    <row r="472" spans="2:29" x14ac:dyDescent="0.35">
      <c r="B472" s="116">
        <v>42691</v>
      </c>
      <c r="C472" s="186">
        <f t="shared" si="151"/>
        <v>4.1338611599999853</v>
      </c>
      <c r="D472" s="187">
        <f t="shared" si="151"/>
        <v>3.7800625625000306</v>
      </c>
      <c r="E472" s="113">
        <f t="shared" si="151"/>
        <v>3.3007976900000013</v>
      </c>
      <c r="F472" s="152">
        <f t="shared" si="138"/>
        <v>44874</v>
      </c>
      <c r="G472" s="246">
        <f t="shared" si="139"/>
        <v>44344</v>
      </c>
      <c r="H472" s="113">
        <f t="shared" si="146"/>
        <v>6.675445235848202E-4</v>
      </c>
      <c r="I472" s="148">
        <f t="shared" si="133"/>
        <v>44517.25</v>
      </c>
      <c r="J472" s="550">
        <f t="shared" si="140"/>
        <v>530</v>
      </c>
      <c r="K472" s="187">
        <f t="shared" si="141"/>
        <v>356.75</v>
      </c>
      <c r="L472" s="187">
        <f t="shared" si="142"/>
        <v>173.25</v>
      </c>
      <c r="M472" s="549">
        <f t="shared" si="143"/>
        <v>3.8957146512111005</v>
      </c>
      <c r="N472" s="551"/>
      <c r="P472" s="187">
        <f t="shared" si="152"/>
        <v>2.7040364900000169</v>
      </c>
      <c r="Q472" s="187">
        <f t="shared" si="152"/>
        <v>2.4366652100000108</v>
      </c>
      <c r="R472" s="113">
        <f t="shared" si="152"/>
        <v>2.2768142399999913</v>
      </c>
      <c r="S472" s="116">
        <f t="shared" si="144"/>
        <v>45031</v>
      </c>
      <c r="T472" s="148">
        <f t="shared" si="134"/>
        <v>44331</v>
      </c>
      <c r="U472" s="187">
        <f t="shared" si="153"/>
        <v>3.8195897142858016E-4</v>
      </c>
      <c r="V472" s="549">
        <f t="shared" si="145"/>
        <v>700</v>
      </c>
      <c r="W472" s="113">
        <f t="shared" si="135"/>
        <v>513.75</v>
      </c>
      <c r="X472" s="113">
        <f t="shared" si="136"/>
        <v>186.25</v>
      </c>
      <c r="Y472" s="549">
        <f t="shared" si="154"/>
        <v>2.507805068428584</v>
      </c>
      <c r="AA472" s="556">
        <f t="shared" si="137"/>
        <v>1.3879095827825165</v>
      </c>
      <c r="AB472" s="433"/>
      <c r="AC472" s="433"/>
    </row>
    <row r="473" spans="2:29" x14ac:dyDescent="0.35">
      <c r="B473" s="116">
        <v>42692</v>
      </c>
      <c r="C473" s="186">
        <f t="shared" si="151"/>
        <v>4.1879525625000191</v>
      </c>
      <c r="D473" s="187">
        <f t="shared" si="151"/>
        <v>3.8197966400000061</v>
      </c>
      <c r="E473" s="113">
        <f t="shared" si="151"/>
        <v>3.3414564899999943</v>
      </c>
      <c r="F473" s="152">
        <f t="shared" si="138"/>
        <v>44874</v>
      </c>
      <c r="G473" s="246">
        <f t="shared" si="139"/>
        <v>44344</v>
      </c>
      <c r="H473" s="113">
        <f t="shared" si="146"/>
        <v>6.9463381603776053E-4</v>
      </c>
      <c r="I473" s="148">
        <f t="shared" si="133"/>
        <v>44518.25</v>
      </c>
      <c r="J473" s="550">
        <f t="shared" si="140"/>
        <v>530</v>
      </c>
      <c r="K473" s="187">
        <f t="shared" si="141"/>
        <v>355.75</v>
      </c>
      <c r="L473" s="187">
        <f t="shared" si="142"/>
        <v>174.25</v>
      </c>
      <c r="M473" s="549">
        <f t="shared" si="143"/>
        <v>3.9408365824445859</v>
      </c>
      <c r="N473" s="551"/>
      <c r="P473" s="187">
        <f t="shared" si="152"/>
        <v>2.7841130624999932</v>
      </c>
      <c r="Q473" s="187">
        <f t="shared" si="152"/>
        <v>2.4994256400000303</v>
      </c>
      <c r="R473" s="113">
        <f t="shared" si="152"/>
        <v>2.3344676025000233</v>
      </c>
      <c r="S473" s="116">
        <f t="shared" si="144"/>
        <v>45031</v>
      </c>
      <c r="T473" s="148">
        <f t="shared" si="134"/>
        <v>44331</v>
      </c>
      <c r="U473" s="187">
        <f t="shared" si="153"/>
        <v>4.0669631785708989E-4</v>
      </c>
      <c r="V473" s="549">
        <f t="shared" si="145"/>
        <v>700</v>
      </c>
      <c r="W473" s="113">
        <f t="shared" si="135"/>
        <v>512.75</v>
      </c>
      <c r="X473" s="113">
        <f t="shared" si="136"/>
        <v>187.25</v>
      </c>
      <c r="Y473" s="549">
        <f t="shared" si="154"/>
        <v>2.5755795255187706</v>
      </c>
      <c r="AA473" s="556">
        <f t="shared" si="137"/>
        <v>1.3652570569258153</v>
      </c>
      <c r="AB473" s="433"/>
      <c r="AC473" s="433"/>
    </row>
    <row r="474" spans="2:29" x14ac:dyDescent="0.35">
      <c r="B474" s="116">
        <v>42695</v>
      </c>
      <c r="C474" s="186">
        <f t="shared" si="151"/>
        <v>4.1726422500000027</v>
      </c>
      <c r="D474" s="187">
        <f t="shared" si="151"/>
        <v>3.7973816100000057</v>
      </c>
      <c r="E474" s="113">
        <f t="shared" si="151"/>
        <v>3.3170602500000257</v>
      </c>
      <c r="F474" s="152">
        <f t="shared" si="138"/>
        <v>44874</v>
      </c>
      <c r="G474" s="246">
        <f t="shared" si="139"/>
        <v>44344</v>
      </c>
      <c r="H474" s="113">
        <f t="shared" si="146"/>
        <v>7.0803894339622065E-4</v>
      </c>
      <c r="I474" s="148">
        <f t="shared" si="133"/>
        <v>44521.25</v>
      </c>
      <c r="J474" s="550">
        <f t="shared" si="140"/>
        <v>530</v>
      </c>
      <c r="K474" s="187">
        <f t="shared" si="141"/>
        <v>352.75</v>
      </c>
      <c r="L474" s="187">
        <f t="shared" si="142"/>
        <v>177.25</v>
      </c>
      <c r="M474" s="549">
        <f t="shared" si="143"/>
        <v>3.9228815127169856</v>
      </c>
      <c r="N474" s="551"/>
      <c r="P474" s="187">
        <f t="shared" si="152"/>
        <v>2.7851268900000115</v>
      </c>
      <c r="Q474" s="187">
        <f t="shared" si="152"/>
        <v>2.4913264400000079</v>
      </c>
      <c r="R474" s="113">
        <f t="shared" si="152"/>
        <v>2.325363359999999</v>
      </c>
      <c r="S474" s="116">
        <f t="shared" si="144"/>
        <v>45031</v>
      </c>
      <c r="T474" s="148">
        <f t="shared" si="134"/>
        <v>44331</v>
      </c>
      <c r="U474" s="187">
        <f t="shared" si="153"/>
        <v>4.1971492857143363E-4</v>
      </c>
      <c r="V474" s="549">
        <f t="shared" si="145"/>
        <v>700</v>
      </c>
      <c r="W474" s="113">
        <f t="shared" si="135"/>
        <v>509.75</v>
      </c>
      <c r="X474" s="113">
        <f t="shared" si="136"/>
        <v>190.25</v>
      </c>
      <c r="Y474" s="549">
        <f t="shared" si="154"/>
        <v>2.5711772051607231</v>
      </c>
      <c r="AA474" s="556">
        <f t="shared" si="137"/>
        <v>1.3517043075562625</v>
      </c>
      <c r="AB474" s="433"/>
      <c r="AC474" s="433"/>
    </row>
    <row r="475" spans="2:29" x14ac:dyDescent="0.35">
      <c r="B475" s="116">
        <v>42696</v>
      </c>
      <c r="C475" s="186">
        <f t="shared" si="151"/>
        <v>4.1399840099999752</v>
      </c>
      <c r="D475" s="187">
        <f t="shared" si="151"/>
        <v>3.7719129225000092</v>
      </c>
      <c r="E475" s="113">
        <f t="shared" si="151"/>
        <v>3.294699560000014</v>
      </c>
      <c r="F475" s="152">
        <f t="shared" si="138"/>
        <v>44874</v>
      </c>
      <c r="G475" s="246">
        <f t="shared" si="139"/>
        <v>44344</v>
      </c>
      <c r="H475" s="113">
        <f t="shared" si="146"/>
        <v>6.9447374999993578E-4</v>
      </c>
      <c r="I475" s="148">
        <f t="shared" si="133"/>
        <v>44522.25</v>
      </c>
      <c r="J475" s="550">
        <f t="shared" si="140"/>
        <v>530</v>
      </c>
      <c r="K475" s="187">
        <f t="shared" si="141"/>
        <v>351.75</v>
      </c>
      <c r="L475" s="187">
        <f t="shared" si="142"/>
        <v>178.25</v>
      </c>
      <c r="M475" s="549">
        <f t="shared" si="143"/>
        <v>3.8957028684374979</v>
      </c>
      <c r="N475" s="551"/>
      <c r="P475" s="187">
        <f t="shared" si="152"/>
        <v>2.754714239999978</v>
      </c>
      <c r="Q475" s="187">
        <f t="shared" si="152"/>
        <v>2.4629817600000159</v>
      </c>
      <c r="R475" s="113">
        <f t="shared" si="152"/>
        <v>2.2990644900000134</v>
      </c>
      <c r="S475" s="116">
        <f t="shared" si="144"/>
        <v>45031</v>
      </c>
      <c r="T475" s="148">
        <f t="shared" si="134"/>
        <v>44331</v>
      </c>
      <c r="U475" s="187">
        <f t="shared" si="153"/>
        <v>4.1676068571423156E-4</v>
      </c>
      <c r="V475" s="549">
        <f t="shared" si="145"/>
        <v>700</v>
      </c>
      <c r="W475" s="113">
        <f t="shared" si="135"/>
        <v>508.75</v>
      </c>
      <c r="X475" s="113">
        <f t="shared" si="136"/>
        <v>191.25</v>
      </c>
      <c r="Y475" s="549">
        <f t="shared" si="154"/>
        <v>2.5426872411428625</v>
      </c>
      <c r="AA475" s="556">
        <f t="shared" si="137"/>
        <v>1.3530156272946354</v>
      </c>
      <c r="AB475" s="433"/>
      <c r="AC475" s="433"/>
    </row>
    <row r="476" spans="2:29" x14ac:dyDescent="0.35">
      <c r="B476" s="116">
        <v>42697</v>
      </c>
      <c r="C476" s="186">
        <f t="shared" si="151"/>
        <v>4.1899940224999987</v>
      </c>
      <c r="D476" s="187">
        <f t="shared" si="151"/>
        <v>3.811645440000011</v>
      </c>
      <c r="E476" s="113">
        <f t="shared" si="151"/>
        <v>3.3373902500000163</v>
      </c>
      <c r="F476" s="152">
        <f t="shared" si="138"/>
        <v>44874</v>
      </c>
      <c r="G476" s="246">
        <f t="shared" si="139"/>
        <v>44344</v>
      </c>
      <c r="H476" s="113">
        <f t="shared" si="146"/>
        <v>7.1386524999997683E-4</v>
      </c>
      <c r="I476" s="148">
        <f t="shared" si="133"/>
        <v>44523.25</v>
      </c>
      <c r="J476" s="550">
        <f t="shared" si="140"/>
        <v>530</v>
      </c>
      <c r="K476" s="187">
        <f t="shared" si="141"/>
        <v>350.75</v>
      </c>
      <c r="L476" s="187">
        <f t="shared" si="142"/>
        <v>179.25</v>
      </c>
      <c r="M476" s="549">
        <f t="shared" si="143"/>
        <v>3.9396057860625069</v>
      </c>
      <c r="N476" s="551"/>
      <c r="P476" s="187">
        <f t="shared" si="152"/>
        <v>2.7993209999999991</v>
      </c>
      <c r="Q476" s="187">
        <f t="shared" si="152"/>
        <v>2.5034753599999959</v>
      </c>
      <c r="R476" s="113">
        <f t="shared" si="152"/>
        <v>2.3385140625000078</v>
      </c>
      <c r="S476" s="116">
        <f t="shared" si="144"/>
        <v>45031</v>
      </c>
      <c r="T476" s="148">
        <f t="shared" si="134"/>
        <v>44331</v>
      </c>
      <c r="U476" s="187">
        <f t="shared" si="153"/>
        <v>4.2263662857143302E-4</v>
      </c>
      <c r="V476" s="549">
        <f t="shared" si="145"/>
        <v>700</v>
      </c>
      <c r="W476" s="113">
        <f t="shared" si="135"/>
        <v>507.75</v>
      </c>
      <c r="X476" s="113">
        <f t="shared" si="136"/>
        <v>192.25</v>
      </c>
      <c r="Y476" s="549">
        <f t="shared" si="154"/>
        <v>2.5847272518428541</v>
      </c>
      <c r="AA476" s="556">
        <f t="shared" si="137"/>
        <v>1.3548785342196528</v>
      </c>
      <c r="AB476" s="433"/>
      <c r="AC476" s="433"/>
    </row>
    <row r="477" spans="2:29" x14ac:dyDescent="0.35">
      <c r="B477" s="116">
        <v>42698</v>
      </c>
      <c r="C477" s="186">
        <f t="shared" si="151"/>
        <v>4.2022432024999778</v>
      </c>
      <c r="D477" s="187">
        <f t="shared" si="151"/>
        <v>3.8259102500000086</v>
      </c>
      <c r="E477" s="113">
        <f t="shared" si="151"/>
        <v>3.3445062225000211</v>
      </c>
      <c r="F477" s="152">
        <f t="shared" si="138"/>
        <v>44874</v>
      </c>
      <c r="G477" s="246">
        <f t="shared" si="139"/>
        <v>44344</v>
      </c>
      <c r="H477" s="113">
        <f t="shared" si="146"/>
        <v>7.1006217452824387E-4</v>
      </c>
      <c r="I477" s="148">
        <f t="shared" ref="I477:I545" si="155">B477+365.25*5</f>
        <v>44524.25</v>
      </c>
      <c r="J477" s="550">
        <f t="shared" si="140"/>
        <v>530</v>
      </c>
      <c r="K477" s="187">
        <f t="shared" si="141"/>
        <v>349.75</v>
      </c>
      <c r="L477" s="187">
        <f t="shared" si="142"/>
        <v>180.25</v>
      </c>
      <c r="M477" s="549">
        <f t="shared" si="143"/>
        <v>3.9538989569587244</v>
      </c>
      <c r="N477" s="551"/>
      <c r="P477" s="187">
        <f t="shared" si="152"/>
        <v>2.8490081025000169</v>
      </c>
      <c r="Q477" s="187">
        <f t="shared" si="152"/>
        <v>2.5520782400000108</v>
      </c>
      <c r="R477" s="113">
        <f t="shared" si="152"/>
        <v>2.3799948900000034</v>
      </c>
      <c r="S477" s="116">
        <f t="shared" si="144"/>
        <v>45031</v>
      </c>
      <c r="T477" s="148">
        <f t="shared" ref="T477:T545" si="156">IF($I477&gt;$P$14,$P$14,IF($I477&gt;$Q$14,$Q$14,$R$14))</f>
        <v>44331</v>
      </c>
      <c r="U477" s="187">
        <f t="shared" si="153"/>
        <v>4.2418551785715152E-4</v>
      </c>
      <c r="V477" s="549">
        <f t="shared" si="145"/>
        <v>700</v>
      </c>
      <c r="W477" s="113">
        <f t="shared" ref="W477:W545" si="157">S477-I477</f>
        <v>506.75</v>
      </c>
      <c r="X477" s="113">
        <f t="shared" ref="X477:X545" si="158">I477-T477</f>
        <v>193.25</v>
      </c>
      <c r="Y477" s="549">
        <f t="shared" si="154"/>
        <v>2.6340520913259056</v>
      </c>
      <c r="AA477" s="556">
        <f t="shared" ref="AA477:AA545" si="159">IFERROR(M477-Y477,"")</f>
        <v>1.3198468656328188</v>
      </c>
      <c r="AB477" s="433"/>
      <c r="AC477" s="433"/>
    </row>
    <row r="478" spans="2:29" x14ac:dyDescent="0.35">
      <c r="B478" s="116">
        <v>42699</v>
      </c>
      <c r="C478" s="186">
        <f t="shared" si="151"/>
        <v>4.2042848024999913</v>
      </c>
      <c r="D478" s="187">
        <f t="shared" si="151"/>
        <v>3.8238723599999913</v>
      </c>
      <c r="E478" s="113">
        <f t="shared" si="151"/>
        <v>3.3434896399999969</v>
      </c>
      <c r="F478" s="152">
        <f t="shared" ref="F478:F541" si="160">IF($I478&lt;$D$14,$D$14,$C$14)</f>
        <v>44874</v>
      </c>
      <c r="G478" s="246">
        <f t="shared" ref="G478:G541" si="161">IF($I478&gt;$C$14,$C$14,IF($I478&gt;$D$14,$D$14,$E$14))</f>
        <v>44344</v>
      </c>
      <c r="H478" s="113">
        <f t="shared" si="146"/>
        <v>7.1775932547169798E-4</v>
      </c>
      <c r="I478" s="148">
        <f t="shared" si="155"/>
        <v>44525.25</v>
      </c>
      <c r="J478" s="550">
        <f t="shared" ref="J478:J541" si="162">C$14-D$14</f>
        <v>530</v>
      </c>
      <c r="K478" s="187">
        <f t="shared" ref="K478:K541" si="163">C$14-I478</f>
        <v>348.75</v>
      </c>
      <c r="L478" s="187">
        <f t="shared" ref="L478:L541" si="164">I478-D$14</f>
        <v>181.25</v>
      </c>
      <c r="M478" s="549">
        <f t="shared" ref="M478:M541" si="165">IF(C478="","",C478-(K478*H478))</f>
        <v>3.9539662377417368</v>
      </c>
      <c r="N478" s="551"/>
      <c r="P478" s="187">
        <f t="shared" si="152"/>
        <v>2.8459656899999963</v>
      </c>
      <c r="Q478" s="187">
        <f t="shared" si="152"/>
        <v>2.5500528899999875</v>
      </c>
      <c r="R478" s="113">
        <f t="shared" si="152"/>
        <v>2.3769594224999802</v>
      </c>
      <c r="S478" s="116">
        <f t="shared" ref="S478:S545" si="166">IF($I478&lt;$R$14,$R$14,IF($I478&lt;$Q$14,$Q$14,$P$14))</f>
        <v>45031</v>
      </c>
      <c r="T478" s="148">
        <f t="shared" si="156"/>
        <v>44331</v>
      </c>
      <c r="U478" s="187">
        <f t="shared" si="153"/>
        <v>4.2273257142858407E-4</v>
      </c>
      <c r="V478" s="549">
        <f t="shared" ref="V478:V541" si="167">S478-T478</f>
        <v>700</v>
      </c>
      <c r="W478" s="113">
        <f t="shared" si="157"/>
        <v>505.75</v>
      </c>
      <c r="X478" s="113">
        <f t="shared" si="158"/>
        <v>194.25</v>
      </c>
      <c r="Y478" s="549">
        <f t="shared" si="154"/>
        <v>2.6321686919999898</v>
      </c>
      <c r="AA478" s="556">
        <f t="shared" si="159"/>
        <v>1.321797545741747</v>
      </c>
      <c r="AB478" s="433"/>
      <c r="AC478" s="433"/>
    </row>
    <row r="479" spans="2:29" x14ac:dyDescent="0.35">
      <c r="B479" s="116">
        <v>42702</v>
      </c>
      <c r="C479" s="186">
        <f t="shared" si="151"/>
        <v>4.1297793600000077</v>
      </c>
      <c r="D479" s="187">
        <f t="shared" si="151"/>
        <v>3.7515402225000161</v>
      </c>
      <c r="E479" s="113">
        <f t="shared" si="151"/>
        <v>3.2916505624999814</v>
      </c>
      <c r="F479" s="152">
        <f t="shared" si="160"/>
        <v>44874</v>
      </c>
      <c r="G479" s="246">
        <f t="shared" si="161"/>
        <v>44344</v>
      </c>
      <c r="H479" s="113">
        <f t="shared" si="146"/>
        <v>7.1365874999998415E-4</v>
      </c>
      <c r="I479" s="148">
        <f t="shared" si="155"/>
        <v>44528.25</v>
      </c>
      <c r="J479" s="550">
        <f t="shared" si="162"/>
        <v>530</v>
      </c>
      <c r="K479" s="187">
        <f t="shared" si="163"/>
        <v>345.75</v>
      </c>
      <c r="L479" s="187">
        <f t="shared" si="164"/>
        <v>184.25</v>
      </c>
      <c r="M479" s="549">
        <f t="shared" si="165"/>
        <v>3.8830318471875129</v>
      </c>
      <c r="N479" s="551"/>
      <c r="P479" s="187">
        <f t="shared" si="152"/>
        <v>2.7760026224999956</v>
      </c>
      <c r="Q479" s="187">
        <f t="shared" si="152"/>
        <v>2.4903140624999986</v>
      </c>
      <c r="R479" s="113">
        <f t="shared" si="152"/>
        <v>2.3263749225000074</v>
      </c>
      <c r="S479" s="116">
        <f t="shared" si="166"/>
        <v>45031</v>
      </c>
      <c r="T479" s="148">
        <f t="shared" si="156"/>
        <v>44331</v>
      </c>
      <c r="U479" s="187">
        <f t="shared" si="153"/>
        <v>4.0812651428570997E-4</v>
      </c>
      <c r="V479" s="549">
        <f t="shared" si="167"/>
        <v>700</v>
      </c>
      <c r="W479" s="113">
        <f t="shared" si="157"/>
        <v>502.75</v>
      </c>
      <c r="X479" s="113">
        <f t="shared" si="158"/>
        <v>197.25</v>
      </c>
      <c r="Y479" s="549">
        <f t="shared" si="154"/>
        <v>2.5708170174428551</v>
      </c>
      <c r="AA479" s="556">
        <f t="shared" si="159"/>
        <v>1.3122148297446579</v>
      </c>
      <c r="AB479" s="433"/>
      <c r="AC479" s="433"/>
    </row>
    <row r="480" spans="2:29" x14ac:dyDescent="0.35">
      <c r="B480" s="116">
        <v>42703</v>
      </c>
      <c r="C480" s="186">
        <f t="shared" si="151"/>
        <v>4.1410045024999897</v>
      </c>
      <c r="D480" s="187">
        <f t="shared" si="151"/>
        <v>3.7698755624999913</v>
      </c>
      <c r="E480" s="113">
        <f t="shared" si="151"/>
        <v>3.3170602500000257</v>
      </c>
      <c r="F480" s="152">
        <f t="shared" si="160"/>
        <v>44874</v>
      </c>
      <c r="G480" s="246">
        <f t="shared" si="161"/>
        <v>44344</v>
      </c>
      <c r="H480" s="113">
        <f t="shared" si="146"/>
        <v>7.0024328301886488E-4</v>
      </c>
      <c r="I480" s="148">
        <f t="shared" si="155"/>
        <v>44529.25</v>
      </c>
      <c r="J480" s="550">
        <f t="shared" si="162"/>
        <v>530</v>
      </c>
      <c r="K480" s="187">
        <f t="shared" si="163"/>
        <v>344.75</v>
      </c>
      <c r="L480" s="187">
        <f t="shared" si="164"/>
        <v>185.25</v>
      </c>
      <c r="M480" s="549">
        <f t="shared" si="165"/>
        <v>3.8995956306792361</v>
      </c>
      <c r="N480" s="551"/>
      <c r="P480" s="187">
        <f t="shared" si="152"/>
        <v>2.7699200024999815</v>
      </c>
      <c r="Q480" s="187">
        <f t="shared" si="152"/>
        <v>2.4963884024999938</v>
      </c>
      <c r="R480" s="113">
        <f t="shared" si="152"/>
        <v>2.3344676025000233</v>
      </c>
      <c r="S480" s="116">
        <f t="shared" si="166"/>
        <v>45031</v>
      </c>
      <c r="T480" s="148">
        <f t="shared" si="156"/>
        <v>44331</v>
      </c>
      <c r="U480" s="187">
        <f t="shared" si="153"/>
        <v>3.9075942857141096E-4</v>
      </c>
      <c r="V480" s="549">
        <f t="shared" si="167"/>
        <v>700</v>
      </c>
      <c r="W480" s="113">
        <f t="shared" si="157"/>
        <v>501.75</v>
      </c>
      <c r="X480" s="113">
        <f t="shared" si="158"/>
        <v>198.25</v>
      </c>
      <c r="Y480" s="549">
        <f t="shared" si="154"/>
        <v>2.5738564592142761</v>
      </c>
      <c r="AA480" s="556">
        <f t="shared" si="159"/>
        <v>1.32573917146496</v>
      </c>
      <c r="AB480" s="433"/>
      <c r="AC480" s="433"/>
    </row>
    <row r="481" spans="2:29" x14ac:dyDescent="0.35">
      <c r="B481" s="116">
        <v>42704</v>
      </c>
      <c r="C481" s="186">
        <f t="shared" si="151"/>
        <v>4.1889732899999865</v>
      </c>
      <c r="D481" s="187">
        <f t="shared" si="151"/>
        <v>3.8289671224999822</v>
      </c>
      <c r="E481" s="113">
        <f t="shared" si="151"/>
        <v>3.350605822500019</v>
      </c>
      <c r="F481" s="152">
        <f t="shared" si="160"/>
        <v>44874</v>
      </c>
      <c r="G481" s="246">
        <f t="shared" si="161"/>
        <v>44344</v>
      </c>
      <c r="H481" s="113">
        <f t="shared" si="146"/>
        <v>6.7925691981132893E-4</v>
      </c>
      <c r="I481" s="148">
        <f t="shared" si="155"/>
        <v>44530.25</v>
      </c>
      <c r="J481" s="550">
        <f t="shared" si="162"/>
        <v>530</v>
      </c>
      <c r="K481" s="187">
        <f t="shared" si="163"/>
        <v>343.75</v>
      </c>
      <c r="L481" s="187">
        <f t="shared" si="164"/>
        <v>186.25</v>
      </c>
      <c r="M481" s="549">
        <f t="shared" si="165"/>
        <v>3.9554787238148421</v>
      </c>
      <c r="N481" s="551"/>
      <c r="P481" s="187">
        <f t="shared" si="152"/>
        <v>2.7983071024999973</v>
      </c>
      <c r="Q481" s="187">
        <f t="shared" si="152"/>
        <v>2.5247377025000128</v>
      </c>
      <c r="R481" s="113">
        <f t="shared" si="152"/>
        <v>2.363806249999989</v>
      </c>
      <c r="S481" s="116">
        <f t="shared" si="166"/>
        <v>45031</v>
      </c>
      <c r="T481" s="148">
        <f t="shared" si="156"/>
        <v>44331</v>
      </c>
      <c r="U481" s="187">
        <f t="shared" si="153"/>
        <v>3.9081342857140634E-4</v>
      </c>
      <c r="V481" s="549">
        <f t="shared" si="167"/>
        <v>700</v>
      </c>
      <c r="W481" s="113">
        <f t="shared" si="157"/>
        <v>500.75</v>
      </c>
      <c r="X481" s="113">
        <f t="shared" si="158"/>
        <v>199.25</v>
      </c>
      <c r="Y481" s="549">
        <f t="shared" si="154"/>
        <v>2.6026072781428655</v>
      </c>
      <c r="AA481" s="556">
        <f t="shared" si="159"/>
        <v>1.3528714456719766</v>
      </c>
      <c r="AB481" s="433"/>
      <c r="AC481" s="433"/>
    </row>
    <row r="482" spans="2:29" x14ac:dyDescent="0.35">
      <c r="B482" s="116">
        <v>42705</v>
      </c>
      <c r="C482" s="186">
        <f t="shared" si="151"/>
        <v>4.2430790025000276</v>
      </c>
      <c r="D482" s="187">
        <f t="shared" si="151"/>
        <v>3.8717680624999806</v>
      </c>
      <c r="E482" s="113">
        <f t="shared" si="151"/>
        <v>3.3821232899999831</v>
      </c>
      <c r="F482" s="152">
        <f t="shared" si="160"/>
        <v>44874</v>
      </c>
      <c r="G482" s="246">
        <f t="shared" si="161"/>
        <v>44344</v>
      </c>
      <c r="H482" s="113">
        <f t="shared" ref="H482:H545" si="168">IF(C482="","",(D482-C482)/($D$14-$C$14))</f>
        <v>7.0058667924537154E-4</v>
      </c>
      <c r="I482" s="148">
        <f t="shared" si="155"/>
        <v>44531.25</v>
      </c>
      <c r="J482" s="550">
        <f t="shared" si="162"/>
        <v>530</v>
      </c>
      <c r="K482" s="187">
        <f t="shared" si="163"/>
        <v>342.75</v>
      </c>
      <c r="L482" s="187">
        <f t="shared" si="164"/>
        <v>187.25</v>
      </c>
      <c r="M482" s="549">
        <f t="shared" si="165"/>
        <v>4.0029529181886767</v>
      </c>
      <c r="N482" s="551"/>
      <c r="P482" s="187">
        <f t="shared" si="152"/>
        <v>2.8439374399999773</v>
      </c>
      <c r="Q482" s="187">
        <f t="shared" si="152"/>
        <v>2.5662562499999986</v>
      </c>
      <c r="R482" s="113">
        <f t="shared" si="152"/>
        <v>2.3982086399999769</v>
      </c>
      <c r="S482" s="116">
        <f t="shared" si="166"/>
        <v>45031</v>
      </c>
      <c r="T482" s="148">
        <f t="shared" si="156"/>
        <v>44331</v>
      </c>
      <c r="U482" s="187">
        <f t="shared" si="153"/>
        <v>3.9668741428568389E-4</v>
      </c>
      <c r="V482" s="549">
        <f t="shared" si="167"/>
        <v>700</v>
      </c>
      <c r="W482" s="113">
        <f t="shared" si="157"/>
        <v>499.75</v>
      </c>
      <c r="X482" s="113">
        <f t="shared" si="158"/>
        <v>200.25</v>
      </c>
      <c r="Y482" s="549">
        <f t="shared" si="154"/>
        <v>2.6456929047107067</v>
      </c>
      <c r="AA482" s="556">
        <f t="shared" si="159"/>
        <v>1.35726001347797</v>
      </c>
      <c r="AB482" s="433"/>
      <c r="AC482" s="433"/>
    </row>
    <row r="483" spans="2:29" x14ac:dyDescent="0.35">
      <c r="B483" s="116">
        <v>42706</v>
      </c>
      <c r="C483" s="186">
        <f t="shared" si="151"/>
        <v>4.2400160399999942</v>
      </c>
      <c r="D483" s="187">
        <f t="shared" si="151"/>
        <v>3.8707488899999865</v>
      </c>
      <c r="E483" s="113">
        <f t="shared" si="151"/>
        <v>3.376022759999997</v>
      </c>
      <c r="F483" s="152">
        <f t="shared" si="160"/>
        <v>44874</v>
      </c>
      <c r="G483" s="246">
        <f t="shared" si="161"/>
        <v>44344</v>
      </c>
      <c r="H483" s="113">
        <f t="shared" si="168"/>
        <v>6.9673047169812783E-4</v>
      </c>
      <c r="I483" s="148">
        <f t="shared" si="155"/>
        <v>44532.25</v>
      </c>
      <c r="J483" s="550">
        <f t="shared" si="162"/>
        <v>530</v>
      </c>
      <c r="K483" s="187">
        <f t="shared" si="163"/>
        <v>341.75</v>
      </c>
      <c r="L483" s="187">
        <f t="shared" si="164"/>
        <v>188.25</v>
      </c>
      <c r="M483" s="549">
        <f t="shared" si="165"/>
        <v>4.0019084012971593</v>
      </c>
      <c r="N483" s="551"/>
      <c r="P483" s="187">
        <f t="shared" si="152"/>
        <v>2.880448999999996</v>
      </c>
      <c r="Q483" s="187">
        <f t="shared" si="152"/>
        <v>2.5996797224999924</v>
      </c>
      <c r="R483" s="113">
        <f t="shared" si="152"/>
        <v>2.4224961600000094</v>
      </c>
      <c r="S483" s="116">
        <f t="shared" si="166"/>
        <v>45031</v>
      </c>
      <c r="T483" s="148">
        <f t="shared" si="156"/>
        <v>44331</v>
      </c>
      <c r="U483" s="187">
        <f t="shared" si="153"/>
        <v>4.0109896785714812E-4</v>
      </c>
      <c r="V483" s="549">
        <f t="shared" si="167"/>
        <v>700</v>
      </c>
      <c r="W483" s="113">
        <f t="shared" si="157"/>
        <v>498.75</v>
      </c>
      <c r="X483" s="113">
        <f t="shared" si="158"/>
        <v>201.25</v>
      </c>
      <c r="Y483" s="549">
        <f t="shared" si="154"/>
        <v>2.6804008897812435</v>
      </c>
      <c r="AA483" s="556">
        <f t="shared" si="159"/>
        <v>1.3215075115159158</v>
      </c>
      <c r="AB483" s="433"/>
      <c r="AC483" s="433"/>
    </row>
    <row r="484" spans="2:29" x14ac:dyDescent="0.35">
      <c r="B484" s="116">
        <v>42709</v>
      </c>
      <c r="C484" s="186">
        <f t="shared" si="151"/>
        <v>4.2298064899999765</v>
      </c>
      <c r="D484" s="187">
        <f t="shared" si="151"/>
        <v>3.8615765625000131</v>
      </c>
      <c r="E484" s="113">
        <f t="shared" si="151"/>
        <v>3.3699224100000036</v>
      </c>
      <c r="F484" s="152">
        <f t="shared" si="160"/>
        <v>44874</v>
      </c>
      <c r="G484" s="246">
        <f t="shared" si="161"/>
        <v>44344</v>
      </c>
      <c r="H484" s="113">
        <f t="shared" si="168"/>
        <v>6.9477344811313848E-4</v>
      </c>
      <c r="I484" s="148">
        <f t="shared" si="155"/>
        <v>44535.25</v>
      </c>
      <c r="J484" s="550">
        <f t="shared" si="162"/>
        <v>530</v>
      </c>
      <c r="K484" s="187">
        <f t="shared" si="163"/>
        <v>338.75</v>
      </c>
      <c r="L484" s="187">
        <f t="shared" si="164"/>
        <v>191.25</v>
      </c>
      <c r="M484" s="549">
        <f t="shared" si="165"/>
        <v>3.9944519844516511</v>
      </c>
      <c r="N484" s="551"/>
      <c r="P484" s="187">
        <f t="shared" si="152"/>
        <v>2.8490081025000169</v>
      </c>
      <c r="Q484" s="187">
        <f t="shared" si="152"/>
        <v>2.5692945224999875</v>
      </c>
      <c r="R484" s="113">
        <f t="shared" si="152"/>
        <v>2.3931491024999918</v>
      </c>
      <c r="S484" s="116">
        <f t="shared" si="166"/>
        <v>45031</v>
      </c>
      <c r="T484" s="148">
        <f t="shared" si="156"/>
        <v>44331</v>
      </c>
      <c r="U484" s="187">
        <f t="shared" si="153"/>
        <v>3.9959082857147062E-4</v>
      </c>
      <c r="V484" s="549">
        <f t="shared" si="167"/>
        <v>700</v>
      </c>
      <c r="W484" s="113">
        <f t="shared" si="157"/>
        <v>495.75</v>
      </c>
      <c r="X484" s="113">
        <f t="shared" si="158"/>
        <v>204.25</v>
      </c>
      <c r="Y484" s="549">
        <f t="shared" si="154"/>
        <v>2.6509109492357101</v>
      </c>
      <c r="AA484" s="556">
        <f t="shared" si="159"/>
        <v>1.3435410352159409</v>
      </c>
      <c r="AB484" s="433"/>
      <c r="AC484" s="433"/>
    </row>
    <row r="485" spans="2:29" x14ac:dyDescent="0.35">
      <c r="B485" s="116">
        <v>42710</v>
      </c>
      <c r="C485" s="186">
        <f t="shared" ref="C485:E504" si="169">IF(C215="","",((1+C215/200)^2-1)*100)</f>
        <v>4.1920355025000022</v>
      </c>
      <c r="D485" s="187">
        <f t="shared" si="169"/>
        <v>3.8381380099999918</v>
      </c>
      <c r="E485" s="113">
        <f t="shared" si="169"/>
        <v>3.3434896399999969</v>
      </c>
      <c r="F485" s="152">
        <f t="shared" si="160"/>
        <v>44874</v>
      </c>
      <c r="G485" s="246">
        <f t="shared" si="161"/>
        <v>44344</v>
      </c>
      <c r="H485" s="113">
        <f t="shared" si="168"/>
        <v>6.6773111792454802E-4</v>
      </c>
      <c r="I485" s="148">
        <f t="shared" si="155"/>
        <v>44536.25</v>
      </c>
      <c r="J485" s="550">
        <f t="shared" si="162"/>
        <v>530</v>
      </c>
      <c r="K485" s="187">
        <f t="shared" si="163"/>
        <v>337.75</v>
      </c>
      <c r="L485" s="187">
        <f t="shared" si="164"/>
        <v>192.25</v>
      </c>
      <c r="M485" s="549">
        <f t="shared" si="165"/>
        <v>3.9665093174209862</v>
      </c>
      <c r="N485" s="551"/>
      <c r="P485" s="187">
        <f t="shared" ref="P485:R504" si="170">IF(P215="","",((1+P215/200)^2-1)*100)</f>
        <v>2.8682777600000042</v>
      </c>
      <c r="Q485" s="187">
        <f t="shared" si="170"/>
        <v>2.5834737224999849</v>
      </c>
      <c r="R485" s="113">
        <f t="shared" si="170"/>
        <v>2.4032683025000168</v>
      </c>
      <c r="S485" s="116">
        <f t="shared" si="166"/>
        <v>45031</v>
      </c>
      <c r="T485" s="148">
        <f t="shared" si="156"/>
        <v>44331</v>
      </c>
      <c r="U485" s="187">
        <f t="shared" si="153"/>
        <v>4.0686291071431339E-4</v>
      </c>
      <c r="V485" s="549">
        <f t="shared" si="167"/>
        <v>700</v>
      </c>
      <c r="W485" s="113">
        <f t="shared" si="157"/>
        <v>494.75</v>
      </c>
      <c r="X485" s="113">
        <f t="shared" si="158"/>
        <v>205.25</v>
      </c>
      <c r="Y485" s="549">
        <f t="shared" si="154"/>
        <v>2.6669823349240978</v>
      </c>
      <c r="AA485" s="556">
        <f t="shared" si="159"/>
        <v>1.2995269824968885</v>
      </c>
      <c r="AB485" s="433"/>
      <c r="AC485" s="433"/>
    </row>
    <row r="486" spans="2:29" x14ac:dyDescent="0.35">
      <c r="B486" s="116">
        <v>42711</v>
      </c>
      <c r="C486" s="186">
        <f t="shared" si="169"/>
        <v>4.1563124899999915</v>
      </c>
      <c r="D486" s="187">
        <f t="shared" si="169"/>
        <v>3.8065511025000109</v>
      </c>
      <c r="E486" s="113">
        <f t="shared" si="169"/>
        <v>3.3272250000000003</v>
      </c>
      <c r="F486" s="152">
        <f t="shared" si="160"/>
        <v>44874</v>
      </c>
      <c r="G486" s="246">
        <f t="shared" si="161"/>
        <v>44344</v>
      </c>
      <c r="H486" s="113">
        <f t="shared" si="168"/>
        <v>6.5992714622637838E-4</v>
      </c>
      <c r="I486" s="148">
        <f t="shared" si="155"/>
        <v>44537.25</v>
      </c>
      <c r="J486" s="550">
        <f t="shared" si="162"/>
        <v>530</v>
      </c>
      <c r="K486" s="187">
        <f t="shared" si="163"/>
        <v>336.75</v>
      </c>
      <c r="L486" s="187">
        <f t="shared" si="164"/>
        <v>193.25</v>
      </c>
      <c r="M486" s="549">
        <f t="shared" si="165"/>
        <v>3.9340820235082585</v>
      </c>
      <c r="N486" s="551"/>
      <c r="P486" s="187">
        <f t="shared" si="170"/>
        <v>2.847993960000017</v>
      </c>
      <c r="Q486" s="187">
        <f t="shared" si="170"/>
        <v>2.5642307599999858</v>
      </c>
      <c r="R486" s="113">
        <f t="shared" si="170"/>
        <v>2.3850541024999838</v>
      </c>
      <c r="S486" s="116">
        <f t="shared" si="166"/>
        <v>45031</v>
      </c>
      <c r="T486" s="148">
        <f t="shared" si="156"/>
        <v>44331</v>
      </c>
      <c r="U486" s="187">
        <f t="shared" si="153"/>
        <v>4.0537600000004455E-4</v>
      </c>
      <c r="V486" s="549">
        <f t="shared" si="167"/>
        <v>700</v>
      </c>
      <c r="W486" s="113">
        <f t="shared" si="157"/>
        <v>493.75</v>
      </c>
      <c r="X486" s="113">
        <f t="shared" si="158"/>
        <v>206.25</v>
      </c>
      <c r="Y486" s="549">
        <f t="shared" si="154"/>
        <v>2.6478395599999951</v>
      </c>
      <c r="AA486" s="556">
        <f t="shared" si="159"/>
        <v>1.2862424635082634</v>
      </c>
      <c r="AB486" s="433"/>
      <c r="AC486" s="433"/>
    </row>
    <row r="487" spans="2:29" x14ac:dyDescent="0.35">
      <c r="B487" s="116">
        <v>42712</v>
      </c>
      <c r="C487" s="186">
        <f t="shared" si="169"/>
        <v>4.1746835599999699</v>
      </c>
      <c r="D487" s="187">
        <f t="shared" si="169"/>
        <v>3.8259102500000086</v>
      </c>
      <c r="E487" s="113">
        <f t="shared" si="169"/>
        <v>3.3373902500000163</v>
      </c>
      <c r="F487" s="152">
        <f t="shared" si="160"/>
        <v>44874</v>
      </c>
      <c r="G487" s="246">
        <f t="shared" si="161"/>
        <v>44344</v>
      </c>
      <c r="H487" s="113">
        <f t="shared" si="168"/>
        <v>6.5806284905653065E-4</v>
      </c>
      <c r="I487" s="148">
        <f t="shared" si="155"/>
        <v>44538.25</v>
      </c>
      <c r="J487" s="550">
        <f t="shared" si="162"/>
        <v>530</v>
      </c>
      <c r="K487" s="187">
        <f t="shared" si="163"/>
        <v>335.75</v>
      </c>
      <c r="L487" s="187">
        <f t="shared" si="164"/>
        <v>194.25</v>
      </c>
      <c r="M487" s="549">
        <f t="shared" si="165"/>
        <v>3.9537389584292395</v>
      </c>
      <c r="N487" s="551"/>
      <c r="P487" s="187">
        <f t="shared" si="170"/>
        <v>2.8145300625000091</v>
      </c>
      <c r="Q487" s="187">
        <f t="shared" si="170"/>
        <v>2.5287879224999976</v>
      </c>
      <c r="R487" s="113">
        <f t="shared" si="170"/>
        <v>2.3557124100000326</v>
      </c>
      <c r="S487" s="116">
        <f t="shared" si="166"/>
        <v>45031</v>
      </c>
      <c r="T487" s="148">
        <f t="shared" si="156"/>
        <v>44331</v>
      </c>
      <c r="U487" s="187">
        <f t="shared" si="153"/>
        <v>4.082030571428736E-4</v>
      </c>
      <c r="V487" s="549">
        <f t="shared" si="167"/>
        <v>700</v>
      </c>
      <c r="W487" s="113">
        <f t="shared" si="157"/>
        <v>492.75</v>
      </c>
      <c r="X487" s="113">
        <f t="shared" si="158"/>
        <v>207.25</v>
      </c>
      <c r="Y487" s="549">
        <f t="shared" si="154"/>
        <v>2.6133880060928583</v>
      </c>
      <c r="AA487" s="556">
        <f t="shared" si="159"/>
        <v>1.3403509523363812</v>
      </c>
      <c r="AB487" s="433"/>
      <c r="AC487" s="433"/>
    </row>
    <row r="488" spans="2:29" x14ac:dyDescent="0.35">
      <c r="B488" s="116">
        <v>42713</v>
      </c>
      <c r="C488" s="186">
        <f t="shared" si="169"/>
        <v>4.2236809999999902</v>
      </c>
      <c r="D488" s="187">
        <f t="shared" si="169"/>
        <v>3.8727872399999974</v>
      </c>
      <c r="E488" s="113">
        <f t="shared" si="169"/>
        <v>3.3933080625000223</v>
      </c>
      <c r="F488" s="152">
        <f t="shared" si="160"/>
        <v>44874</v>
      </c>
      <c r="G488" s="246">
        <f t="shared" si="161"/>
        <v>44344</v>
      </c>
      <c r="H488" s="113">
        <f t="shared" si="168"/>
        <v>6.6206369811319405E-4</v>
      </c>
      <c r="I488" s="148">
        <f t="shared" si="155"/>
        <v>44539.25</v>
      </c>
      <c r="J488" s="550">
        <f t="shared" si="162"/>
        <v>530</v>
      </c>
      <c r="K488" s="187">
        <f t="shared" si="163"/>
        <v>334.75</v>
      </c>
      <c r="L488" s="187">
        <f t="shared" si="164"/>
        <v>195.25</v>
      </c>
      <c r="M488" s="549">
        <f t="shared" si="165"/>
        <v>4.0020551770565982</v>
      </c>
      <c r="N488" s="551"/>
      <c r="P488" s="187">
        <f t="shared" si="170"/>
        <v>2.8784204099999933</v>
      </c>
      <c r="Q488" s="187">
        <f t="shared" si="170"/>
        <v>2.576383999999976</v>
      </c>
      <c r="R488" s="113">
        <f t="shared" si="170"/>
        <v>2.4032683025000168</v>
      </c>
      <c r="S488" s="116">
        <f t="shared" si="166"/>
        <v>45031</v>
      </c>
      <c r="T488" s="148">
        <f t="shared" si="156"/>
        <v>44331</v>
      </c>
      <c r="U488" s="187">
        <f t="shared" si="153"/>
        <v>4.3148058571431037E-4</v>
      </c>
      <c r="V488" s="549">
        <f t="shared" si="167"/>
        <v>700</v>
      </c>
      <c r="W488" s="113">
        <f t="shared" si="157"/>
        <v>491.75</v>
      </c>
      <c r="X488" s="113">
        <f t="shared" si="158"/>
        <v>208.25</v>
      </c>
      <c r="Y488" s="549">
        <f t="shared" si="154"/>
        <v>2.6662398319749814</v>
      </c>
      <c r="AA488" s="556">
        <f t="shared" si="159"/>
        <v>1.3358153450816168</v>
      </c>
      <c r="AB488" s="433"/>
      <c r="AC488" s="433"/>
    </row>
    <row r="489" spans="2:29" x14ac:dyDescent="0.35">
      <c r="B489" s="116">
        <v>42716</v>
      </c>
      <c r="C489" s="186">
        <f t="shared" si="169"/>
        <v>4.2665632099999851</v>
      </c>
      <c r="D489" s="187">
        <f t="shared" si="169"/>
        <v>3.9064229024999841</v>
      </c>
      <c r="E489" s="113">
        <f t="shared" si="169"/>
        <v>3.3983922500000041</v>
      </c>
      <c r="F489" s="152">
        <f t="shared" si="160"/>
        <v>44874</v>
      </c>
      <c r="G489" s="246">
        <f t="shared" si="161"/>
        <v>44344</v>
      </c>
      <c r="H489" s="113">
        <f t="shared" si="168"/>
        <v>6.795100141509451E-4</v>
      </c>
      <c r="I489" s="148">
        <f t="shared" si="155"/>
        <v>44542.25</v>
      </c>
      <c r="J489" s="550">
        <f t="shared" si="162"/>
        <v>530</v>
      </c>
      <c r="K489" s="187">
        <f t="shared" si="163"/>
        <v>331.75</v>
      </c>
      <c r="L489" s="187">
        <f t="shared" si="164"/>
        <v>198.25</v>
      </c>
      <c r="M489" s="549">
        <f t="shared" si="165"/>
        <v>4.0411357628054088</v>
      </c>
      <c r="N489" s="551"/>
      <c r="P489" s="187">
        <f t="shared" si="170"/>
        <v>2.9159525625000127</v>
      </c>
      <c r="Q489" s="187">
        <f t="shared" si="170"/>
        <v>2.5996797224999924</v>
      </c>
      <c r="R489" s="113">
        <f t="shared" si="170"/>
        <v>2.4255323024999775</v>
      </c>
      <c r="S489" s="116">
        <f t="shared" si="166"/>
        <v>45031</v>
      </c>
      <c r="T489" s="148">
        <f t="shared" si="156"/>
        <v>44331</v>
      </c>
      <c r="U489" s="187">
        <f t="shared" si="153"/>
        <v>4.518183428571719E-4</v>
      </c>
      <c r="V489" s="549">
        <f t="shared" si="167"/>
        <v>700</v>
      </c>
      <c r="W489" s="113">
        <f t="shared" si="157"/>
        <v>488.75</v>
      </c>
      <c r="X489" s="113">
        <f t="shared" si="158"/>
        <v>211.25</v>
      </c>
      <c r="Y489" s="549">
        <f t="shared" si="154"/>
        <v>2.69512634742857</v>
      </c>
      <c r="AA489" s="556">
        <f t="shared" si="159"/>
        <v>1.3460094153768387</v>
      </c>
      <c r="AB489" s="433"/>
      <c r="AC489" s="433"/>
    </row>
    <row r="490" spans="2:29" x14ac:dyDescent="0.35">
      <c r="B490" s="116">
        <v>42717</v>
      </c>
      <c r="C490" s="186">
        <f t="shared" si="169"/>
        <v>4.2604366399999982</v>
      </c>
      <c r="D490" s="187">
        <f t="shared" si="169"/>
        <v>3.8952104100000051</v>
      </c>
      <c r="E490" s="113">
        <f t="shared" si="169"/>
        <v>3.3892408024999821</v>
      </c>
      <c r="F490" s="152">
        <f t="shared" si="160"/>
        <v>44874</v>
      </c>
      <c r="G490" s="246">
        <f t="shared" si="161"/>
        <v>44344</v>
      </c>
      <c r="H490" s="113">
        <f t="shared" si="168"/>
        <v>6.8910609433960968E-4</v>
      </c>
      <c r="I490" s="148">
        <f t="shared" si="155"/>
        <v>44543.25</v>
      </c>
      <c r="J490" s="550">
        <f t="shared" si="162"/>
        <v>530</v>
      </c>
      <c r="K490" s="187">
        <f t="shared" si="163"/>
        <v>330.75</v>
      </c>
      <c r="L490" s="187">
        <f t="shared" si="164"/>
        <v>199.25</v>
      </c>
      <c r="M490" s="549">
        <f t="shared" si="165"/>
        <v>4.0325147992971724</v>
      </c>
      <c r="N490" s="551"/>
      <c r="P490" s="187">
        <f t="shared" si="170"/>
        <v>2.8895779025000179</v>
      </c>
      <c r="Q490" s="187">
        <f t="shared" si="170"/>
        <v>2.5875251025000212</v>
      </c>
      <c r="R490" s="113">
        <f t="shared" si="170"/>
        <v>2.4143999999999943</v>
      </c>
      <c r="S490" s="116">
        <f t="shared" si="166"/>
        <v>45031</v>
      </c>
      <c r="T490" s="148">
        <f t="shared" si="156"/>
        <v>44331</v>
      </c>
      <c r="U490" s="187">
        <f t="shared" si="153"/>
        <v>4.3150399999999526E-4</v>
      </c>
      <c r="V490" s="549">
        <f t="shared" si="167"/>
        <v>700</v>
      </c>
      <c r="W490" s="113">
        <f t="shared" si="157"/>
        <v>487.75</v>
      </c>
      <c r="X490" s="113">
        <f t="shared" si="158"/>
        <v>212.25</v>
      </c>
      <c r="Y490" s="549">
        <f t="shared" si="154"/>
        <v>2.6791118265000202</v>
      </c>
      <c r="AA490" s="556">
        <f t="shared" si="159"/>
        <v>1.3534029727971522</v>
      </c>
      <c r="AB490" s="433"/>
      <c r="AC490" s="433"/>
    </row>
    <row r="491" spans="2:29" x14ac:dyDescent="0.35">
      <c r="B491" s="116">
        <v>42718</v>
      </c>
      <c r="C491" s="186">
        <f t="shared" si="169"/>
        <v>4.3441820099999973</v>
      </c>
      <c r="D491" s="187">
        <f t="shared" si="169"/>
        <v>3.9675926024999919</v>
      </c>
      <c r="E491" s="113">
        <f t="shared" si="169"/>
        <v>3.4553436900000234</v>
      </c>
      <c r="F491" s="152">
        <f t="shared" si="160"/>
        <v>44874</v>
      </c>
      <c r="G491" s="246">
        <f t="shared" si="161"/>
        <v>44344</v>
      </c>
      <c r="H491" s="113">
        <f t="shared" si="168"/>
        <v>7.1054605188680252E-4</v>
      </c>
      <c r="I491" s="148">
        <f t="shared" si="155"/>
        <v>44544.25</v>
      </c>
      <c r="J491" s="550">
        <f t="shared" si="162"/>
        <v>530</v>
      </c>
      <c r="K491" s="187">
        <f t="shared" si="163"/>
        <v>329.75</v>
      </c>
      <c r="L491" s="187">
        <f t="shared" si="164"/>
        <v>200.25</v>
      </c>
      <c r="M491" s="549">
        <f t="shared" si="165"/>
        <v>4.1098794493903243</v>
      </c>
      <c r="N491" s="551"/>
      <c r="P491" s="187">
        <f t="shared" si="170"/>
        <v>2.8865348899999921</v>
      </c>
      <c r="Q491" s="187">
        <f t="shared" si="170"/>
        <v>2.5794224224999995</v>
      </c>
      <c r="R491" s="113">
        <f t="shared" si="170"/>
        <v>2.4093400625000205</v>
      </c>
      <c r="S491" s="116">
        <f t="shared" si="166"/>
        <v>45031</v>
      </c>
      <c r="T491" s="148">
        <f t="shared" si="156"/>
        <v>44331</v>
      </c>
      <c r="U491" s="187">
        <f t="shared" si="153"/>
        <v>4.3873209642856077E-4</v>
      </c>
      <c r="V491" s="549">
        <f t="shared" si="167"/>
        <v>700</v>
      </c>
      <c r="W491" s="113">
        <f t="shared" si="157"/>
        <v>486.75</v>
      </c>
      <c r="X491" s="113">
        <f t="shared" si="158"/>
        <v>213.25</v>
      </c>
      <c r="Y491" s="549">
        <f t="shared" si="154"/>
        <v>2.6729820420633903</v>
      </c>
      <c r="AA491" s="556">
        <f t="shared" si="159"/>
        <v>1.4368974073269341</v>
      </c>
      <c r="AB491" s="433"/>
      <c r="AC491" s="433"/>
    </row>
    <row r="492" spans="2:29" x14ac:dyDescent="0.35">
      <c r="B492" s="116">
        <v>42719</v>
      </c>
      <c r="C492" s="186">
        <f t="shared" si="169"/>
        <v>4.4156985600000143</v>
      </c>
      <c r="D492" s="187">
        <f t="shared" si="169"/>
        <v>4.0114419600000062</v>
      </c>
      <c r="E492" s="113">
        <f t="shared" si="169"/>
        <v>3.482808022500028</v>
      </c>
      <c r="F492" s="152">
        <f t="shared" si="160"/>
        <v>44874</v>
      </c>
      <c r="G492" s="246">
        <f t="shared" si="161"/>
        <v>44344</v>
      </c>
      <c r="H492" s="113">
        <f t="shared" si="168"/>
        <v>7.627483018868077E-4</v>
      </c>
      <c r="I492" s="148">
        <f t="shared" si="155"/>
        <v>44545.25</v>
      </c>
      <c r="J492" s="550">
        <f t="shared" si="162"/>
        <v>530</v>
      </c>
      <c r="K492" s="187">
        <f t="shared" si="163"/>
        <v>328.75</v>
      </c>
      <c r="L492" s="187">
        <f t="shared" si="164"/>
        <v>201.25</v>
      </c>
      <c r="M492" s="549">
        <f t="shared" si="165"/>
        <v>4.1649450557547265</v>
      </c>
      <c r="N492" s="551"/>
      <c r="P492" s="187">
        <f t="shared" si="170"/>
        <v>2.967697289999971</v>
      </c>
      <c r="Q492" s="187">
        <f t="shared" si="170"/>
        <v>2.6685695025000067</v>
      </c>
      <c r="R492" s="113">
        <f t="shared" si="170"/>
        <v>2.4943636024999938</v>
      </c>
      <c r="S492" s="116">
        <f t="shared" si="166"/>
        <v>45031</v>
      </c>
      <c r="T492" s="148">
        <f t="shared" si="156"/>
        <v>44331</v>
      </c>
      <c r="U492" s="187">
        <f t="shared" si="153"/>
        <v>4.273254107142347E-4</v>
      </c>
      <c r="V492" s="549">
        <f t="shared" si="167"/>
        <v>700</v>
      </c>
      <c r="W492" s="113">
        <f t="shared" si="157"/>
        <v>485.75</v>
      </c>
      <c r="X492" s="113">
        <f t="shared" si="158"/>
        <v>214.25</v>
      </c>
      <c r="Y492" s="549">
        <f t="shared" si="154"/>
        <v>2.7601239717455313</v>
      </c>
      <c r="AA492" s="556">
        <f t="shared" si="159"/>
        <v>1.4048210840091953</v>
      </c>
      <c r="AB492" s="433"/>
      <c r="AC492" s="433"/>
    </row>
    <row r="493" spans="2:29" x14ac:dyDescent="0.35">
      <c r="B493" s="116">
        <v>42720</v>
      </c>
      <c r="C493" s="186">
        <f t="shared" si="169"/>
        <v>4.3901541224999896</v>
      </c>
      <c r="D493" s="187">
        <f t="shared" si="169"/>
        <v>4.0185811024999962</v>
      </c>
      <c r="E493" s="113">
        <f t="shared" si="169"/>
        <v>3.4950155625000034</v>
      </c>
      <c r="F493" s="152">
        <f t="shared" si="160"/>
        <v>44874</v>
      </c>
      <c r="G493" s="246">
        <f t="shared" si="161"/>
        <v>44344</v>
      </c>
      <c r="H493" s="113">
        <f t="shared" si="168"/>
        <v>7.0108116981130824E-4</v>
      </c>
      <c r="I493" s="148">
        <f t="shared" si="155"/>
        <v>44546.25</v>
      </c>
      <c r="J493" s="550">
        <f t="shared" si="162"/>
        <v>530</v>
      </c>
      <c r="K493" s="187">
        <f t="shared" si="163"/>
        <v>327.75</v>
      </c>
      <c r="L493" s="187">
        <f t="shared" si="164"/>
        <v>202.25</v>
      </c>
      <c r="M493" s="549">
        <f t="shared" si="165"/>
        <v>4.1603747690943331</v>
      </c>
      <c r="N493" s="551"/>
      <c r="P493" s="187">
        <f t="shared" si="170"/>
        <v>2.9991563225000073</v>
      </c>
      <c r="Q493" s="187">
        <f t="shared" si="170"/>
        <v>2.6847822225000151</v>
      </c>
      <c r="R493" s="113">
        <f t="shared" si="170"/>
        <v>2.5034753599999959</v>
      </c>
      <c r="S493" s="116">
        <f t="shared" si="166"/>
        <v>45031</v>
      </c>
      <c r="T493" s="148">
        <f t="shared" si="156"/>
        <v>44331</v>
      </c>
      <c r="U493" s="187">
        <f t="shared" si="153"/>
        <v>4.49105857142846E-4</v>
      </c>
      <c r="V493" s="549">
        <f t="shared" si="167"/>
        <v>700</v>
      </c>
      <c r="W493" s="113">
        <f t="shared" si="157"/>
        <v>484.75</v>
      </c>
      <c r="X493" s="113">
        <f t="shared" si="158"/>
        <v>215.25</v>
      </c>
      <c r="Y493" s="549">
        <f t="shared" si="154"/>
        <v>2.7814522582500127</v>
      </c>
      <c r="AA493" s="556">
        <f t="shared" si="159"/>
        <v>1.3789225108443204</v>
      </c>
      <c r="AB493" s="433"/>
      <c r="AC493" s="433"/>
    </row>
    <row r="494" spans="2:29" x14ac:dyDescent="0.35">
      <c r="B494" s="116">
        <v>42723</v>
      </c>
      <c r="C494" s="186">
        <f t="shared" si="169"/>
        <v>4.4279610000000025</v>
      </c>
      <c r="D494" s="187">
        <f t="shared" si="169"/>
        <v>4.0338800900000082</v>
      </c>
      <c r="E494" s="113">
        <f t="shared" si="169"/>
        <v>3.49705022250002</v>
      </c>
      <c r="F494" s="152">
        <f t="shared" si="160"/>
        <v>44874</v>
      </c>
      <c r="G494" s="246">
        <f t="shared" si="161"/>
        <v>44344</v>
      </c>
      <c r="H494" s="113">
        <f t="shared" si="168"/>
        <v>7.435488867924419E-4</v>
      </c>
      <c r="I494" s="148">
        <f t="shared" si="155"/>
        <v>44549.25</v>
      </c>
      <c r="J494" s="550">
        <f t="shared" si="162"/>
        <v>530</v>
      </c>
      <c r="K494" s="187">
        <f t="shared" si="163"/>
        <v>324.75</v>
      </c>
      <c r="L494" s="187">
        <f t="shared" si="164"/>
        <v>205.25</v>
      </c>
      <c r="M494" s="549">
        <f t="shared" si="165"/>
        <v>4.1864934990141567</v>
      </c>
      <c r="N494" s="551"/>
      <c r="P494" s="187">
        <f t="shared" si="170"/>
        <v>3.0428009999999839</v>
      </c>
      <c r="Q494" s="187">
        <f t="shared" si="170"/>
        <v>2.7324144900000125</v>
      </c>
      <c r="R494" s="113">
        <f t="shared" si="170"/>
        <v>2.5389138224999996</v>
      </c>
      <c r="S494" s="116">
        <f t="shared" si="166"/>
        <v>45031</v>
      </c>
      <c r="T494" s="148">
        <f t="shared" si="156"/>
        <v>44331</v>
      </c>
      <c r="U494" s="187">
        <f t="shared" si="153"/>
        <v>4.4340929999995914E-4</v>
      </c>
      <c r="V494" s="549">
        <f t="shared" si="167"/>
        <v>700</v>
      </c>
      <c r="W494" s="113">
        <f t="shared" si="157"/>
        <v>481.75</v>
      </c>
      <c r="X494" s="113">
        <f t="shared" si="158"/>
        <v>218.25</v>
      </c>
      <c r="Y494" s="549">
        <f t="shared" si="154"/>
        <v>2.8291885697250034</v>
      </c>
      <c r="AA494" s="556">
        <f t="shared" si="159"/>
        <v>1.3573049292891533</v>
      </c>
      <c r="AB494" s="433"/>
      <c r="AC494" s="433"/>
    </row>
    <row r="495" spans="2:29" x14ac:dyDescent="0.35">
      <c r="B495" s="116">
        <v>42724</v>
      </c>
      <c r="C495" s="186">
        <f t="shared" si="169"/>
        <v>4.3973062499999882</v>
      </c>
      <c r="D495" s="187">
        <f t="shared" si="169"/>
        <v>4.0440800399999866</v>
      </c>
      <c r="E495" s="113">
        <f t="shared" si="169"/>
        <v>3.5102760000000233</v>
      </c>
      <c r="F495" s="152">
        <f t="shared" si="160"/>
        <v>44874</v>
      </c>
      <c r="G495" s="246">
        <f t="shared" si="161"/>
        <v>44344</v>
      </c>
      <c r="H495" s="113">
        <f t="shared" si="168"/>
        <v>6.6646454716981442E-4</v>
      </c>
      <c r="I495" s="148">
        <f t="shared" si="155"/>
        <v>44550.25</v>
      </c>
      <c r="J495" s="550">
        <f t="shared" si="162"/>
        <v>530</v>
      </c>
      <c r="K495" s="187">
        <f t="shared" si="163"/>
        <v>323.75</v>
      </c>
      <c r="L495" s="187">
        <f t="shared" si="164"/>
        <v>206.25</v>
      </c>
      <c r="M495" s="549">
        <f t="shared" si="165"/>
        <v>4.1815383528537611</v>
      </c>
      <c r="N495" s="551"/>
      <c r="P495" s="187">
        <f t="shared" si="170"/>
        <v>3.041785902500016</v>
      </c>
      <c r="Q495" s="187">
        <f t="shared" si="170"/>
        <v>2.7395096025000232</v>
      </c>
      <c r="R495" s="113">
        <f t="shared" si="170"/>
        <v>2.5409390625000139</v>
      </c>
      <c r="S495" s="116">
        <f t="shared" si="166"/>
        <v>45031</v>
      </c>
      <c r="T495" s="148">
        <f t="shared" si="156"/>
        <v>44331</v>
      </c>
      <c r="U495" s="187">
        <f t="shared" si="153"/>
        <v>4.318232857142755E-4</v>
      </c>
      <c r="V495" s="549">
        <f t="shared" si="167"/>
        <v>700</v>
      </c>
      <c r="W495" s="113">
        <f t="shared" si="157"/>
        <v>480.75</v>
      </c>
      <c r="X495" s="113">
        <f t="shared" si="158"/>
        <v>219.25</v>
      </c>
      <c r="Y495" s="549">
        <f t="shared" si="154"/>
        <v>2.8341868578928779</v>
      </c>
      <c r="AA495" s="556">
        <f t="shared" si="159"/>
        <v>1.3473514949608831</v>
      </c>
      <c r="AB495" s="433"/>
      <c r="AC495" s="433"/>
    </row>
    <row r="496" spans="2:29" x14ac:dyDescent="0.35">
      <c r="B496" s="116">
        <v>42725</v>
      </c>
      <c r="C496" s="186">
        <f t="shared" si="169"/>
        <v>4.45248803999998</v>
      </c>
      <c r="D496" s="187">
        <f t="shared" si="169"/>
        <v>4.0808039999999934</v>
      </c>
      <c r="E496" s="113">
        <f t="shared" si="169"/>
        <v>3.558099322500019</v>
      </c>
      <c r="F496" s="152">
        <f t="shared" si="160"/>
        <v>44874</v>
      </c>
      <c r="G496" s="246">
        <f t="shared" si="161"/>
        <v>44344</v>
      </c>
      <c r="H496" s="113">
        <f t="shared" si="168"/>
        <v>7.0129064150940856E-4</v>
      </c>
      <c r="I496" s="148">
        <f t="shared" si="155"/>
        <v>44551.25</v>
      </c>
      <c r="J496" s="550">
        <f t="shared" si="162"/>
        <v>530</v>
      </c>
      <c r="K496" s="187">
        <f t="shared" si="163"/>
        <v>322.75</v>
      </c>
      <c r="L496" s="187">
        <f t="shared" si="164"/>
        <v>207.25</v>
      </c>
      <c r="M496" s="549">
        <f t="shared" si="165"/>
        <v>4.2261464854528183</v>
      </c>
      <c r="N496" s="551"/>
      <c r="P496" s="187">
        <f t="shared" si="170"/>
        <v>3.0661496225000029</v>
      </c>
      <c r="Q496" s="187">
        <f t="shared" si="170"/>
        <v>2.7719475225000068</v>
      </c>
      <c r="R496" s="113">
        <f t="shared" si="170"/>
        <v>2.5692945224999875</v>
      </c>
      <c r="S496" s="116">
        <f t="shared" si="166"/>
        <v>45031</v>
      </c>
      <c r="T496" s="148">
        <f t="shared" si="156"/>
        <v>44331</v>
      </c>
      <c r="U496" s="187">
        <f t="shared" si="153"/>
        <v>4.2028871428570876E-4</v>
      </c>
      <c r="V496" s="549">
        <f t="shared" si="167"/>
        <v>700</v>
      </c>
      <c r="W496" s="113">
        <f t="shared" si="157"/>
        <v>479.75</v>
      </c>
      <c r="X496" s="113">
        <f t="shared" si="158"/>
        <v>220.25</v>
      </c>
      <c r="Y496" s="549">
        <f t="shared" si="154"/>
        <v>2.864516111821434</v>
      </c>
      <c r="AA496" s="556">
        <f t="shared" si="159"/>
        <v>1.3616303736313844</v>
      </c>
      <c r="AB496" s="433"/>
      <c r="AC496" s="433"/>
    </row>
    <row r="497" spans="2:29" x14ac:dyDescent="0.35">
      <c r="B497" s="116">
        <v>42726</v>
      </c>
      <c r="C497" s="186">
        <f t="shared" si="169"/>
        <v>4.4933728399999762</v>
      </c>
      <c r="D497" s="187">
        <f t="shared" si="169"/>
        <v>4.127738489999988</v>
      </c>
      <c r="E497" s="113">
        <f t="shared" si="169"/>
        <v>3.616112639999991</v>
      </c>
      <c r="F497" s="152">
        <f t="shared" si="160"/>
        <v>44874</v>
      </c>
      <c r="G497" s="246">
        <f t="shared" si="161"/>
        <v>44344</v>
      </c>
      <c r="H497" s="113">
        <f t="shared" si="168"/>
        <v>6.8987613207544928E-4</v>
      </c>
      <c r="I497" s="148">
        <f t="shared" si="155"/>
        <v>44552.25</v>
      </c>
      <c r="J497" s="550">
        <f t="shared" si="162"/>
        <v>530</v>
      </c>
      <c r="K497" s="187">
        <f t="shared" si="163"/>
        <v>321.75</v>
      </c>
      <c r="L497" s="187">
        <f t="shared" si="164"/>
        <v>208.25</v>
      </c>
      <c r="M497" s="549">
        <f t="shared" si="165"/>
        <v>4.2714051945047</v>
      </c>
      <c r="N497" s="551"/>
      <c r="P497" s="187">
        <f t="shared" si="170"/>
        <v>3.0763020225000215</v>
      </c>
      <c r="Q497" s="187">
        <f t="shared" si="170"/>
        <v>2.7810716100000299</v>
      </c>
      <c r="R497" s="113">
        <f t="shared" si="170"/>
        <v>2.5814480625000247</v>
      </c>
      <c r="S497" s="116">
        <f t="shared" si="166"/>
        <v>45031</v>
      </c>
      <c r="T497" s="148">
        <f t="shared" si="156"/>
        <v>44331</v>
      </c>
      <c r="U497" s="187">
        <f t="shared" si="153"/>
        <v>4.2175773214284514E-4</v>
      </c>
      <c r="V497" s="549">
        <f t="shared" si="167"/>
        <v>700</v>
      </c>
      <c r="W497" s="113">
        <f t="shared" si="157"/>
        <v>478.75</v>
      </c>
      <c r="X497" s="113">
        <f t="shared" si="158"/>
        <v>221.25</v>
      </c>
      <c r="Y497" s="549">
        <f t="shared" si="154"/>
        <v>2.8743855082366343</v>
      </c>
      <c r="AA497" s="556">
        <f t="shared" si="159"/>
        <v>1.3970196862680657</v>
      </c>
      <c r="AB497" s="433"/>
      <c r="AC497" s="433"/>
    </row>
    <row r="498" spans="2:29" x14ac:dyDescent="0.35">
      <c r="B498" s="116">
        <v>42727</v>
      </c>
      <c r="C498" s="186">
        <f t="shared" si="169"/>
        <v>4.4903062025000162</v>
      </c>
      <c r="D498" s="187">
        <f t="shared" si="169"/>
        <v>4.1307998025000181</v>
      </c>
      <c r="E498" s="113">
        <f t="shared" si="169"/>
        <v>3.6262920900000051</v>
      </c>
      <c r="F498" s="152">
        <f t="shared" si="160"/>
        <v>44874</v>
      </c>
      <c r="G498" s="246">
        <f t="shared" si="161"/>
        <v>44344</v>
      </c>
      <c r="H498" s="113">
        <f t="shared" si="168"/>
        <v>6.7831396226414743E-4</v>
      </c>
      <c r="I498" s="148">
        <f t="shared" si="155"/>
        <v>44553.25</v>
      </c>
      <c r="J498" s="550">
        <f t="shared" si="162"/>
        <v>530</v>
      </c>
      <c r="K498" s="187">
        <f t="shared" si="163"/>
        <v>320.75</v>
      </c>
      <c r="L498" s="187">
        <f t="shared" si="164"/>
        <v>209.25</v>
      </c>
      <c r="M498" s="549">
        <f t="shared" si="165"/>
        <v>4.2727369991037909</v>
      </c>
      <c r="N498" s="551"/>
      <c r="P498" s="187">
        <f t="shared" si="170"/>
        <v>3.1219940099999954</v>
      </c>
      <c r="Q498" s="187">
        <f t="shared" si="170"/>
        <v>2.8307543024999937</v>
      </c>
      <c r="R498" s="113">
        <f t="shared" si="170"/>
        <v>2.6270302499999953</v>
      </c>
      <c r="S498" s="116">
        <f t="shared" si="166"/>
        <v>45031</v>
      </c>
      <c r="T498" s="148">
        <f t="shared" si="156"/>
        <v>44331</v>
      </c>
      <c r="U498" s="187">
        <f t="shared" si="153"/>
        <v>4.1605672500000246E-4</v>
      </c>
      <c r="V498" s="549">
        <f t="shared" si="167"/>
        <v>700</v>
      </c>
      <c r="W498" s="113">
        <f t="shared" si="157"/>
        <v>477.75</v>
      </c>
      <c r="X498" s="113">
        <f t="shared" si="158"/>
        <v>222.25</v>
      </c>
      <c r="Y498" s="549">
        <f t="shared" si="154"/>
        <v>2.9232229096312441</v>
      </c>
      <c r="AA498" s="556">
        <f t="shared" si="159"/>
        <v>1.3495140894725468</v>
      </c>
      <c r="AB498" s="433"/>
      <c r="AC498" s="433"/>
    </row>
    <row r="499" spans="2:29" x14ac:dyDescent="0.35">
      <c r="B499" s="116">
        <v>42730</v>
      </c>
      <c r="C499" s="186" t="str">
        <f t="shared" si="169"/>
        <v/>
      </c>
      <c r="D499" s="187" t="str">
        <f t="shared" si="169"/>
        <v/>
      </c>
      <c r="E499" s="113" t="str">
        <f t="shared" si="169"/>
        <v/>
      </c>
      <c r="F499" s="152">
        <f t="shared" si="160"/>
        <v>44874</v>
      </c>
      <c r="G499" s="246">
        <f t="shared" si="161"/>
        <v>44344</v>
      </c>
      <c r="H499" s="113" t="str">
        <f t="shared" si="168"/>
        <v/>
      </c>
      <c r="I499" s="148">
        <f t="shared" si="155"/>
        <v>44556.25</v>
      </c>
      <c r="J499" s="550">
        <f t="shared" si="162"/>
        <v>530</v>
      </c>
      <c r="K499" s="187">
        <f t="shared" si="163"/>
        <v>317.75</v>
      </c>
      <c r="L499" s="187">
        <f t="shared" si="164"/>
        <v>212.25</v>
      </c>
      <c r="M499" s="549" t="str">
        <f t="shared" si="165"/>
        <v/>
      </c>
      <c r="N499" s="551"/>
      <c r="P499" s="187" t="str">
        <f t="shared" si="170"/>
        <v/>
      </c>
      <c r="Q499" s="187" t="str">
        <f t="shared" si="170"/>
        <v/>
      </c>
      <c r="R499" s="113" t="str">
        <f t="shared" si="170"/>
        <v/>
      </c>
      <c r="S499" s="116">
        <f t="shared" si="166"/>
        <v>45031</v>
      </c>
      <c r="T499" s="148">
        <f t="shared" si="156"/>
        <v>44331</v>
      </c>
      <c r="U499" s="187" t="str">
        <f t="shared" si="153"/>
        <v/>
      </c>
      <c r="V499" s="549">
        <f t="shared" si="167"/>
        <v>700</v>
      </c>
      <c r="W499" s="113">
        <f t="shared" si="157"/>
        <v>474.75</v>
      </c>
      <c r="X499" s="113">
        <f t="shared" si="158"/>
        <v>225.25</v>
      </c>
      <c r="Y499" s="549" t="str">
        <f t="shared" si="154"/>
        <v/>
      </c>
      <c r="AA499" s="556" t="str">
        <f t="shared" si="159"/>
        <v/>
      </c>
      <c r="AB499" s="433"/>
      <c r="AC499" s="433"/>
    </row>
    <row r="500" spans="2:29" x14ac:dyDescent="0.35">
      <c r="B500" s="116">
        <v>42731</v>
      </c>
      <c r="C500" s="186" t="str">
        <f t="shared" si="169"/>
        <v/>
      </c>
      <c r="D500" s="187" t="str">
        <f t="shared" si="169"/>
        <v/>
      </c>
      <c r="E500" s="113" t="str">
        <f t="shared" si="169"/>
        <v/>
      </c>
      <c r="F500" s="152">
        <f t="shared" si="160"/>
        <v>44874</v>
      </c>
      <c r="G500" s="246">
        <f t="shared" si="161"/>
        <v>44344</v>
      </c>
      <c r="H500" s="113" t="str">
        <f t="shared" si="168"/>
        <v/>
      </c>
      <c r="I500" s="148">
        <f t="shared" si="155"/>
        <v>44557.25</v>
      </c>
      <c r="J500" s="550">
        <f t="shared" si="162"/>
        <v>530</v>
      </c>
      <c r="K500" s="187">
        <f t="shared" si="163"/>
        <v>316.75</v>
      </c>
      <c r="L500" s="187">
        <f t="shared" si="164"/>
        <v>213.25</v>
      </c>
      <c r="M500" s="549" t="str">
        <f t="shared" si="165"/>
        <v/>
      </c>
      <c r="N500" s="551"/>
      <c r="P500" s="187" t="str">
        <f t="shared" si="170"/>
        <v/>
      </c>
      <c r="Q500" s="187" t="str">
        <f t="shared" si="170"/>
        <v/>
      </c>
      <c r="R500" s="113" t="str">
        <f t="shared" si="170"/>
        <v/>
      </c>
      <c r="S500" s="116">
        <f t="shared" si="166"/>
        <v>45031</v>
      </c>
      <c r="T500" s="148">
        <f t="shared" si="156"/>
        <v>44331</v>
      </c>
      <c r="U500" s="187" t="str">
        <f t="shared" si="153"/>
        <v/>
      </c>
      <c r="V500" s="549">
        <f t="shared" si="167"/>
        <v>700</v>
      </c>
      <c r="W500" s="113">
        <f t="shared" si="157"/>
        <v>473.75</v>
      </c>
      <c r="X500" s="113">
        <f t="shared" si="158"/>
        <v>226.25</v>
      </c>
      <c r="Y500" s="549" t="str">
        <f t="shared" si="154"/>
        <v/>
      </c>
      <c r="AA500" s="556" t="str">
        <f t="shared" si="159"/>
        <v/>
      </c>
      <c r="AB500" s="433"/>
      <c r="AC500" s="433"/>
    </row>
    <row r="501" spans="2:29" x14ac:dyDescent="0.35">
      <c r="B501" s="116">
        <v>42732</v>
      </c>
      <c r="C501" s="186">
        <f t="shared" si="169"/>
        <v>4.4943950624999784</v>
      </c>
      <c r="D501" s="187">
        <f t="shared" si="169"/>
        <v>4.1410045024999897</v>
      </c>
      <c r="E501" s="113">
        <f t="shared" si="169"/>
        <v>3.6374900624999817</v>
      </c>
      <c r="F501" s="152">
        <f t="shared" si="160"/>
        <v>44874</v>
      </c>
      <c r="G501" s="246">
        <f t="shared" si="161"/>
        <v>44344</v>
      </c>
      <c r="H501" s="113">
        <f t="shared" si="168"/>
        <v>6.6677464150941262E-4</v>
      </c>
      <c r="I501" s="148">
        <f t="shared" si="155"/>
        <v>44558.25</v>
      </c>
      <c r="J501" s="550">
        <f t="shared" si="162"/>
        <v>530</v>
      </c>
      <c r="K501" s="187">
        <f t="shared" si="163"/>
        <v>315.75</v>
      </c>
      <c r="L501" s="187">
        <f t="shared" si="164"/>
        <v>214.25</v>
      </c>
      <c r="M501" s="549">
        <f t="shared" si="165"/>
        <v>4.2838609694433814</v>
      </c>
      <c r="N501" s="551"/>
      <c r="P501" s="187">
        <f t="shared" si="170"/>
        <v>3.1230095025000182</v>
      </c>
      <c r="Q501" s="187">
        <f t="shared" si="170"/>
        <v>2.8337964899999957</v>
      </c>
      <c r="R501" s="113">
        <f t="shared" si="170"/>
        <v>2.6391872099999825</v>
      </c>
      <c r="S501" s="116">
        <f t="shared" si="166"/>
        <v>45031</v>
      </c>
      <c r="T501" s="148">
        <f t="shared" si="156"/>
        <v>44331</v>
      </c>
      <c r="U501" s="187">
        <f t="shared" si="153"/>
        <v>4.1316144642860361E-4</v>
      </c>
      <c r="V501" s="549">
        <f t="shared" si="167"/>
        <v>700</v>
      </c>
      <c r="W501" s="113">
        <f t="shared" si="157"/>
        <v>472.75</v>
      </c>
      <c r="X501" s="113">
        <f t="shared" si="158"/>
        <v>227.25</v>
      </c>
      <c r="Y501" s="549">
        <f t="shared" si="154"/>
        <v>2.9276874287008958</v>
      </c>
      <c r="AA501" s="556">
        <f t="shared" si="159"/>
        <v>1.3561735407424855</v>
      </c>
      <c r="AB501" s="433"/>
      <c r="AC501" s="433"/>
    </row>
    <row r="502" spans="2:29" x14ac:dyDescent="0.35">
      <c r="B502" s="116">
        <v>42733</v>
      </c>
      <c r="C502" s="186">
        <f t="shared" si="169"/>
        <v>4.4259172099999855</v>
      </c>
      <c r="D502" s="187">
        <f t="shared" si="169"/>
        <v>4.0828444100000194</v>
      </c>
      <c r="E502" s="113">
        <f t="shared" si="169"/>
        <v>3.5886306224999887</v>
      </c>
      <c r="F502" s="152">
        <f t="shared" si="160"/>
        <v>44874</v>
      </c>
      <c r="G502" s="246">
        <f t="shared" si="161"/>
        <v>44344</v>
      </c>
      <c r="H502" s="113">
        <f t="shared" si="168"/>
        <v>6.4730716981125681E-4</v>
      </c>
      <c r="I502" s="148">
        <f t="shared" si="155"/>
        <v>44559.25</v>
      </c>
      <c r="J502" s="550">
        <f t="shared" si="162"/>
        <v>530</v>
      </c>
      <c r="K502" s="187">
        <f t="shared" si="163"/>
        <v>314.75</v>
      </c>
      <c r="L502" s="187">
        <f t="shared" si="164"/>
        <v>215.25</v>
      </c>
      <c r="M502" s="549">
        <f t="shared" si="165"/>
        <v>4.222177278301892</v>
      </c>
      <c r="N502" s="551"/>
      <c r="P502" s="187">
        <f t="shared" si="170"/>
        <v>3.0387406400000039</v>
      </c>
      <c r="Q502" s="187">
        <f t="shared" si="170"/>
        <v>2.754714239999978</v>
      </c>
      <c r="R502" s="113">
        <f t="shared" si="170"/>
        <v>2.5611925625000254</v>
      </c>
      <c r="S502" s="116">
        <f t="shared" si="166"/>
        <v>45031</v>
      </c>
      <c r="T502" s="148">
        <f t="shared" si="156"/>
        <v>44331</v>
      </c>
      <c r="U502" s="187">
        <f t="shared" si="153"/>
        <v>4.0575200000003697E-4</v>
      </c>
      <c r="V502" s="549">
        <f t="shared" si="167"/>
        <v>700</v>
      </c>
      <c r="W502" s="113">
        <f t="shared" si="157"/>
        <v>471.75</v>
      </c>
      <c r="X502" s="113">
        <f t="shared" si="158"/>
        <v>228.25</v>
      </c>
      <c r="Y502" s="549">
        <f t="shared" si="154"/>
        <v>2.8473271339999866</v>
      </c>
      <c r="AA502" s="556">
        <f t="shared" si="159"/>
        <v>1.3748501443019054</v>
      </c>
      <c r="AB502" s="433"/>
      <c r="AC502" s="433"/>
    </row>
    <row r="503" spans="2:29" x14ac:dyDescent="0.35">
      <c r="B503" s="116">
        <v>42734</v>
      </c>
      <c r="C503" s="186">
        <f t="shared" si="169"/>
        <v>4.3942410225000117</v>
      </c>
      <c r="D503" s="187">
        <f t="shared" si="169"/>
        <v>4.0542804900000062</v>
      </c>
      <c r="E503" s="113">
        <f t="shared" si="169"/>
        <v>3.5601346024999758</v>
      </c>
      <c r="F503" s="152">
        <f t="shared" si="160"/>
        <v>44874</v>
      </c>
      <c r="G503" s="246">
        <f t="shared" si="161"/>
        <v>44344</v>
      </c>
      <c r="H503" s="113">
        <f t="shared" si="168"/>
        <v>6.4143496698114237E-4</v>
      </c>
      <c r="I503" s="148">
        <f t="shared" si="155"/>
        <v>44560.25</v>
      </c>
      <c r="J503" s="550">
        <f t="shared" si="162"/>
        <v>530</v>
      </c>
      <c r="K503" s="187">
        <f t="shared" si="163"/>
        <v>313.75</v>
      </c>
      <c r="L503" s="187">
        <f t="shared" si="164"/>
        <v>216.25</v>
      </c>
      <c r="M503" s="549">
        <f t="shared" si="165"/>
        <v>4.1929908016096782</v>
      </c>
      <c r="N503" s="551"/>
      <c r="P503" s="187">
        <f t="shared" si="170"/>
        <v>3.0011861025000197</v>
      </c>
      <c r="Q503" s="187">
        <f t="shared" si="170"/>
        <v>2.7182250000000074</v>
      </c>
      <c r="R503" s="113">
        <f t="shared" si="170"/>
        <v>2.5196750400000134</v>
      </c>
      <c r="S503" s="116">
        <f t="shared" si="166"/>
        <v>45031</v>
      </c>
      <c r="T503" s="148">
        <f t="shared" si="156"/>
        <v>44331</v>
      </c>
      <c r="U503" s="187">
        <f t="shared" si="153"/>
        <v>4.0423014642858898E-4</v>
      </c>
      <c r="V503" s="549">
        <f t="shared" si="167"/>
        <v>700</v>
      </c>
      <c r="W503" s="113">
        <f t="shared" si="157"/>
        <v>470.75</v>
      </c>
      <c r="X503" s="113">
        <f t="shared" si="158"/>
        <v>229.25</v>
      </c>
      <c r="Y503" s="549">
        <f t="shared" si="154"/>
        <v>2.8108947610687616</v>
      </c>
      <c r="AA503" s="556">
        <f t="shared" si="159"/>
        <v>1.3820960405409166</v>
      </c>
      <c r="AB503" s="433"/>
      <c r="AC503" s="433"/>
    </row>
    <row r="504" spans="2:29" x14ac:dyDescent="0.35">
      <c r="B504" s="116">
        <v>42737</v>
      </c>
      <c r="C504" s="186" t="str">
        <f t="shared" si="169"/>
        <v/>
      </c>
      <c r="D504" s="187" t="str">
        <f t="shared" si="169"/>
        <v/>
      </c>
      <c r="E504" s="113" t="str">
        <f t="shared" si="169"/>
        <v/>
      </c>
      <c r="F504" s="152">
        <f t="shared" si="160"/>
        <v>44874</v>
      </c>
      <c r="G504" s="246">
        <f t="shared" si="161"/>
        <v>44344</v>
      </c>
      <c r="H504" s="113" t="str">
        <f t="shared" si="168"/>
        <v/>
      </c>
      <c r="I504" s="148">
        <f t="shared" si="155"/>
        <v>44563.25</v>
      </c>
      <c r="J504" s="550">
        <f t="shared" si="162"/>
        <v>530</v>
      </c>
      <c r="K504" s="187">
        <f t="shared" si="163"/>
        <v>310.75</v>
      </c>
      <c r="L504" s="187">
        <f t="shared" si="164"/>
        <v>219.25</v>
      </c>
      <c r="M504" s="549" t="str">
        <f t="shared" si="165"/>
        <v/>
      </c>
      <c r="N504" s="551"/>
      <c r="P504" s="187" t="str">
        <f t="shared" si="170"/>
        <v/>
      </c>
      <c r="Q504" s="187" t="str">
        <f t="shared" si="170"/>
        <v/>
      </c>
      <c r="R504" s="113" t="str">
        <f t="shared" si="170"/>
        <v/>
      </c>
      <c r="S504" s="116">
        <f t="shared" si="166"/>
        <v>45031</v>
      </c>
      <c r="T504" s="148">
        <f t="shared" si="156"/>
        <v>44331</v>
      </c>
      <c r="U504" s="187" t="str">
        <f t="shared" si="153"/>
        <v/>
      </c>
      <c r="V504" s="549">
        <f t="shared" si="167"/>
        <v>700</v>
      </c>
      <c r="W504" s="113">
        <f t="shared" si="157"/>
        <v>467.75</v>
      </c>
      <c r="X504" s="113">
        <f t="shared" si="158"/>
        <v>232.25</v>
      </c>
      <c r="Y504" s="549" t="str">
        <f t="shared" si="154"/>
        <v/>
      </c>
      <c r="AA504" s="556" t="str">
        <f t="shared" si="159"/>
        <v/>
      </c>
      <c r="AB504" s="433"/>
      <c r="AC504" s="433"/>
    </row>
    <row r="505" spans="2:29" x14ac:dyDescent="0.35">
      <c r="B505" s="116">
        <v>42738</v>
      </c>
      <c r="C505" s="186" t="str">
        <f t="shared" ref="C505:E524" si="171">IF(C235="","",((1+C235/200)^2-1)*100)</f>
        <v/>
      </c>
      <c r="D505" s="187" t="str">
        <f t="shared" si="171"/>
        <v/>
      </c>
      <c r="E505" s="113" t="str">
        <f t="shared" si="171"/>
        <v/>
      </c>
      <c r="F505" s="152">
        <f t="shared" si="160"/>
        <v>44874</v>
      </c>
      <c r="G505" s="246">
        <f t="shared" si="161"/>
        <v>44344</v>
      </c>
      <c r="H505" s="113" t="str">
        <f t="shared" si="168"/>
        <v/>
      </c>
      <c r="I505" s="148">
        <f t="shared" si="155"/>
        <v>44564.25</v>
      </c>
      <c r="J505" s="550">
        <f t="shared" si="162"/>
        <v>530</v>
      </c>
      <c r="K505" s="187">
        <f t="shared" si="163"/>
        <v>309.75</v>
      </c>
      <c r="L505" s="187">
        <f t="shared" si="164"/>
        <v>220.25</v>
      </c>
      <c r="M505" s="549" t="str">
        <f t="shared" si="165"/>
        <v/>
      </c>
      <c r="N505" s="551"/>
      <c r="P505" s="187" t="str">
        <f t="shared" ref="P505:R524" si="172">IF(P235="","",((1+P235/200)^2-1)*100)</f>
        <v/>
      </c>
      <c r="Q505" s="187" t="str">
        <f t="shared" si="172"/>
        <v/>
      </c>
      <c r="R505" s="113" t="str">
        <f t="shared" si="172"/>
        <v/>
      </c>
      <c r="S505" s="116">
        <f t="shared" si="166"/>
        <v>45031</v>
      </c>
      <c r="T505" s="148">
        <f t="shared" si="156"/>
        <v>44331</v>
      </c>
      <c r="U505" s="187" t="str">
        <f t="shared" si="153"/>
        <v/>
      </c>
      <c r="V505" s="549">
        <f t="shared" si="167"/>
        <v>700</v>
      </c>
      <c r="W505" s="113">
        <f t="shared" si="157"/>
        <v>466.75</v>
      </c>
      <c r="X505" s="113">
        <f t="shared" si="158"/>
        <v>233.25</v>
      </c>
      <c r="Y505" s="549" t="str">
        <f t="shared" si="154"/>
        <v/>
      </c>
      <c r="AA505" s="556" t="str">
        <f t="shared" si="159"/>
        <v/>
      </c>
      <c r="AB505" s="433"/>
      <c r="AC505" s="433"/>
    </row>
    <row r="506" spans="2:29" x14ac:dyDescent="0.35">
      <c r="B506" s="116">
        <v>42739</v>
      </c>
      <c r="C506" s="186">
        <f t="shared" si="171"/>
        <v>4.3452035025000058</v>
      </c>
      <c r="D506" s="187">
        <f t="shared" si="171"/>
        <v>4.0063427225000003</v>
      </c>
      <c r="E506" s="113">
        <f t="shared" si="171"/>
        <v>3.5184153599999712</v>
      </c>
      <c r="F506" s="152">
        <f t="shared" si="160"/>
        <v>44874</v>
      </c>
      <c r="G506" s="246">
        <f t="shared" si="161"/>
        <v>44344</v>
      </c>
      <c r="H506" s="113">
        <f t="shared" si="168"/>
        <v>6.3935996226416119E-4</v>
      </c>
      <c r="I506" s="148">
        <f t="shared" si="155"/>
        <v>44565.25</v>
      </c>
      <c r="J506" s="550">
        <f t="shared" si="162"/>
        <v>530</v>
      </c>
      <c r="K506" s="187">
        <f t="shared" si="163"/>
        <v>308.75</v>
      </c>
      <c r="L506" s="187">
        <f t="shared" si="164"/>
        <v>221.25</v>
      </c>
      <c r="M506" s="549">
        <f t="shared" si="165"/>
        <v>4.1478011141509459</v>
      </c>
      <c r="N506" s="551"/>
      <c r="P506" s="187">
        <f t="shared" si="172"/>
        <v>2.9717562500000128</v>
      </c>
      <c r="Q506" s="187">
        <f t="shared" si="172"/>
        <v>2.6949158224999881</v>
      </c>
      <c r="R506" s="113">
        <f t="shared" si="172"/>
        <v>2.5034753599999959</v>
      </c>
      <c r="S506" s="116">
        <f t="shared" si="166"/>
        <v>45031</v>
      </c>
      <c r="T506" s="148">
        <f t="shared" si="156"/>
        <v>44331</v>
      </c>
      <c r="U506" s="187">
        <f t="shared" si="153"/>
        <v>3.9548632500003525E-4</v>
      </c>
      <c r="V506" s="549">
        <f t="shared" si="167"/>
        <v>700</v>
      </c>
      <c r="W506" s="113">
        <f t="shared" si="157"/>
        <v>465.75</v>
      </c>
      <c r="X506" s="113">
        <f t="shared" si="158"/>
        <v>234.25</v>
      </c>
      <c r="Y506" s="549">
        <f t="shared" si="154"/>
        <v>2.7875584941312463</v>
      </c>
      <c r="AA506" s="556">
        <f t="shared" si="159"/>
        <v>1.3602426200196995</v>
      </c>
      <c r="AB506" s="433"/>
      <c r="AC506" s="433"/>
    </row>
    <row r="507" spans="2:29" x14ac:dyDescent="0.35">
      <c r="B507" s="116">
        <v>42740</v>
      </c>
      <c r="C507" s="186">
        <f t="shared" si="171"/>
        <v>4.2604366399999982</v>
      </c>
      <c r="D507" s="187">
        <f t="shared" si="171"/>
        <v>3.9227330624999945</v>
      </c>
      <c r="E507" s="113">
        <f t="shared" si="171"/>
        <v>3.4461897224999927</v>
      </c>
      <c r="F507" s="152">
        <f t="shared" si="160"/>
        <v>44874</v>
      </c>
      <c r="G507" s="246">
        <f t="shared" si="161"/>
        <v>44344</v>
      </c>
      <c r="H507" s="113">
        <f t="shared" si="168"/>
        <v>6.3717656132076161E-4</v>
      </c>
      <c r="I507" s="148">
        <f t="shared" si="155"/>
        <v>44566.25</v>
      </c>
      <c r="J507" s="550">
        <f t="shared" si="162"/>
        <v>530</v>
      </c>
      <c r="K507" s="187">
        <f t="shared" si="163"/>
        <v>307.75</v>
      </c>
      <c r="L507" s="187">
        <f t="shared" si="164"/>
        <v>222.25</v>
      </c>
      <c r="M507" s="549">
        <f t="shared" si="165"/>
        <v>4.064345553253534</v>
      </c>
      <c r="N507" s="551"/>
      <c r="P507" s="187">
        <f t="shared" si="172"/>
        <v>2.9017504025000029</v>
      </c>
      <c r="Q507" s="187">
        <f t="shared" si="172"/>
        <v>2.6270302499999953</v>
      </c>
      <c r="R507" s="113">
        <f t="shared" si="172"/>
        <v>2.4366652100000108</v>
      </c>
      <c r="S507" s="116">
        <f t="shared" si="166"/>
        <v>45031</v>
      </c>
      <c r="T507" s="148">
        <f t="shared" si="156"/>
        <v>44331</v>
      </c>
      <c r="U507" s="187">
        <f t="shared" si="153"/>
        <v>3.9245736071429657E-4</v>
      </c>
      <c r="V507" s="549">
        <f t="shared" si="167"/>
        <v>700</v>
      </c>
      <c r="W507" s="113">
        <f t="shared" si="157"/>
        <v>464.75</v>
      </c>
      <c r="X507" s="113">
        <f t="shared" si="158"/>
        <v>235.25</v>
      </c>
      <c r="Y507" s="549">
        <f t="shared" si="154"/>
        <v>2.7193558441080334</v>
      </c>
      <c r="AA507" s="556">
        <f t="shared" si="159"/>
        <v>1.3449897091455005</v>
      </c>
      <c r="AB507" s="433"/>
      <c r="AC507" s="433"/>
    </row>
    <row r="508" spans="2:29" x14ac:dyDescent="0.35">
      <c r="B508" s="116">
        <v>42741</v>
      </c>
      <c r="C508" s="186">
        <f t="shared" si="171"/>
        <v>4.2849440000000127</v>
      </c>
      <c r="D508" s="187">
        <f t="shared" si="171"/>
        <v>3.9421030400000001</v>
      </c>
      <c r="E508" s="113">
        <f t="shared" si="171"/>
        <v>3.4614465600000033</v>
      </c>
      <c r="F508" s="152">
        <f t="shared" si="160"/>
        <v>44874</v>
      </c>
      <c r="G508" s="246">
        <f t="shared" si="161"/>
        <v>44344</v>
      </c>
      <c r="H508" s="113">
        <f t="shared" si="168"/>
        <v>6.4686973584908046E-4</v>
      </c>
      <c r="I508" s="148">
        <f t="shared" si="155"/>
        <v>44567.25</v>
      </c>
      <c r="J508" s="550">
        <f t="shared" si="162"/>
        <v>530</v>
      </c>
      <c r="K508" s="187">
        <f t="shared" si="163"/>
        <v>306.75</v>
      </c>
      <c r="L508" s="187">
        <f t="shared" si="164"/>
        <v>223.25</v>
      </c>
      <c r="M508" s="549">
        <f t="shared" si="165"/>
        <v>4.0865167085283076</v>
      </c>
      <c r="N508" s="551"/>
      <c r="P508" s="187">
        <f t="shared" si="172"/>
        <v>2.8672635224999965</v>
      </c>
      <c r="Q508" s="187">
        <f t="shared" si="172"/>
        <v>2.6027184900000222</v>
      </c>
      <c r="R508" s="113">
        <f t="shared" si="172"/>
        <v>2.428568490000016</v>
      </c>
      <c r="S508" s="116">
        <f t="shared" si="166"/>
        <v>45031</v>
      </c>
      <c r="T508" s="148">
        <f t="shared" si="156"/>
        <v>44331</v>
      </c>
      <c r="U508" s="187">
        <f t="shared" si="153"/>
        <v>3.7792147499996327E-4</v>
      </c>
      <c r="V508" s="549">
        <f t="shared" si="167"/>
        <v>700</v>
      </c>
      <c r="W508" s="113">
        <f t="shared" si="157"/>
        <v>463.75</v>
      </c>
      <c r="X508" s="113">
        <f t="shared" si="158"/>
        <v>236.25</v>
      </c>
      <c r="Y508" s="549">
        <f t="shared" si="154"/>
        <v>2.6920024384687635</v>
      </c>
      <c r="AA508" s="556">
        <f t="shared" si="159"/>
        <v>1.3945142700595441</v>
      </c>
      <c r="AB508" s="433"/>
      <c r="AC508" s="433"/>
    </row>
    <row r="509" spans="2:29" x14ac:dyDescent="0.35">
      <c r="B509" s="116">
        <v>42744</v>
      </c>
      <c r="C509" s="186">
        <f t="shared" si="171"/>
        <v>4.3002625624999791</v>
      </c>
      <c r="D509" s="187">
        <f t="shared" si="171"/>
        <v>3.9777893025000122</v>
      </c>
      <c r="E509" s="113">
        <f t="shared" si="171"/>
        <v>3.4675496099999981</v>
      </c>
      <c r="F509" s="152">
        <f t="shared" si="160"/>
        <v>44874</v>
      </c>
      <c r="G509" s="246">
        <f t="shared" si="161"/>
        <v>44344</v>
      </c>
      <c r="H509" s="113">
        <f t="shared" si="168"/>
        <v>6.0844011320748475E-4</v>
      </c>
      <c r="I509" s="148">
        <f t="shared" si="155"/>
        <v>44570.25</v>
      </c>
      <c r="J509" s="550">
        <f t="shared" si="162"/>
        <v>530</v>
      </c>
      <c r="K509" s="187">
        <f t="shared" si="163"/>
        <v>303.75</v>
      </c>
      <c r="L509" s="187">
        <f t="shared" si="164"/>
        <v>226.25</v>
      </c>
      <c r="M509" s="549">
        <f t="shared" si="165"/>
        <v>4.1154488781132059</v>
      </c>
      <c r="N509" s="551"/>
      <c r="P509" s="187">
        <f t="shared" si="172"/>
        <v>2.9321848025000152</v>
      </c>
      <c r="Q509" s="187">
        <f t="shared" si="172"/>
        <v>2.6645165225000156</v>
      </c>
      <c r="R509" s="113">
        <f t="shared" si="172"/>
        <v>2.4801905624999732</v>
      </c>
      <c r="S509" s="116">
        <f t="shared" si="166"/>
        <v>45031</v>
      </c>
      <c r="T509" s="148">
        <f t="shared" si="156"/>
        <v>44331</v>
      </c>
      <c r="U509" s="187">
        <f t="shared" si="153"/>
        <v>3.8238325714285662E-4</v>
      </c>
      <c r="V509" s="549">
        <f t="shared" si="167"/>
        <v>700</v>
      </c>
      <c r="W509" s="113">
        <f t="shared" si="157"/>
        <v>460.75</v>
      </c>
      <c r="X509" s="113">
        <f t="shared" si="158"/>
        <v>239.25</v>
      </c>
      <c r="Y509" s="549">
        <f t="shared" si="154"/>
        <v>2.7560017167714439</v>
      </c>
      <c r="AA509" s="556">
        <f t="shared" si="159"/>
        <v>1.359447161341762</v>
      </c>
      <c r="AB509" s="433"/>
      <c r="AC509" s="433"/>
    </row>
    <row r="510" spans="2:29" x14ac:dyDescent="0.35">
      <c r="B510" s="116">
        <v>42745</v>
      </c>
      <c r="C510" s="186">
        <f t="shared" si="171"/>
        <v>4.2400160399999942</v>
      </c>
      <c r="D510" s="187">
        <f t="shared" si="171"/>
        <v>3.9278302499999862</v>
      </c>
      <c r="E510" s="113">
        <f t="shared" si="171"/>
        <v>3.4482239025000139</v>
      </c>
      <c r="F510" s="152">
        <f t="shared" si="160"/>
        <v>44874</v>
      </c>
      <c r="G510" s="246">
        <f t="shared" si="161"/>
        <v>44344</v>
      </c>
      <c r="H510" s="113">
        <f t="shared" si="168"/>
        <v>5.8902979245284534E-4</v>
      </c>
      <c r="I510" s="148">
        <f t="shared" si="155"/>
        <v>44571.25</v>
      </c>
      <c r="J510" s="550">
        <f t="shared" si="162"/>
        <v>530</v>
      </c>
      <c r="K510" s="187">
        <f t="shared" si="163"/>
        <v>302.75</v>
      </c>
      <c r="L510" s="187">
        <f t="shared" si="164"/>
        <v>227.25</v>
      </c>
      <c r="M510" s="549">
        <f t="shared" si="165"/>
        <v>4.061687270334895</v>
      </c>
      <c r="N510" s="551"/>
      <c r="P510" s="187">
        <f t="shared" si="172"/>
        <v>2.8733490225000047</v>
      </c>
      <c r="Q510" s="187">
        <f t="shared" si="172"/>
        <v>2.6128480399999932</v>
      </c>
      <c r="R510" s="113">
        <f t="shared" si="172"/>
        <v>2.4356531025000017</v>
      </c>
      <c r="S510" s="116">
        <f t="shared" si="166"/>
        <v>45031</v>
      </c>
      <c r="T510" s="148">
        <f t="shared" si="156"/>
        <v>44331</v>
      </c>
      <c r="U510" s="187">
        <f t="shared" si="153"/>
        <v>3.7214426071430218E-4</v>
      </c>
      <c r="V510" s="549">
        <f t="shared" si="167"/>
        <v>700</v>
      </c>
      <c r="W510" s="113">
        <f t="shared" si="157"/>
        <v>459.75</v>
      </c>
      <c r="X510" s="113">
        <f t="shared" si="158"/>
        <v>240.25</v>
      </c>
      <c r="Y510" s="549">
        <f t="shared" si="154"/>
        <v>2.7022556986366042</v>
      </c>
      <c r="AA510" s="556">
        <f t="shared" si="159"/>
        <v>1.3594315716982908</v>
      </c>
      <c r="AB510" s="433"/>
      <c r="AC510" s="433"/>
    </row>
    <row r="511" spans="2:29" x14ac:dyDescent="0.35">
      <c r="B511" s="116">
        <v>42746</v>
      </c>
      <c r="C511" s="186">
        <f t="shared" si="171"/>
        <v>4.246142009999998</v>
      </c>
      <c r="D511" s="187">
        <f t="shared" si="171"/>
        <v>3.9155972100000103</v>
      </c>
      <c r="E511" s="113">
        <f t="shared" si="171"/>
        <v>3.4543265625000208</v>
      </c>
      <c r="F511" s="152">
        <f t="shared" si="160"/>
        <v>44874</v>
      </c>
      <c r="G511" s="246">
        <f t="shared" si="161"/>
        <v>44344</v>
      </c>
      <c r="H511" s="113">
        <f t="shared" si="168"/>
        <v>6.2366943396224101E-4</v>
      </c>
      <c r="I511" s="148">
        <f t="shared" si="155"/>
        <v>44572.25</v>
      </c>
      <c r="J511" s="550">
        <f t="shared" si="162"/>
        <v>530</v>
      </c>
      <c r="K511" s="187">
        <f t="shared" si="163"/>
        <v>301.75</v>
      </c>
      <c r="L511" s="187">
        <f t="shared" si="164"/>
        <v>228.25</v>
      </c>
      <c r="M511" s="549">
        <f t="shared" si="165"/>
        <v>4.0579497583018922</v>
      </c>
      <c r="N511" s="551"/>
      <c r="P511" s="187">
        <f t="shared" si="172"/>
        <v>2.8703062500000209</v>
      </c>
      <c r="Q511" s="187">
        <f t="shared" si="172"/>
        <v>2.6098091224999731</v>
      </c>
      <c r="R511" s="113">
        <f t="shared" si="172"/>
        <v>2.4437501025000197</v>
      </c>
      <c r="S511" s="116">
        <f t="shared" si="166"/>
        <v>45031</v>
      </c>
      <c r="T511" s="148">
        <f t="shared" si="156"/>
        <v>44331</v>
      </c>
      <c r="U511" s="187">
        <f t="shared" si="153"/>
        <v>3.7213875357149692E-4</v>
      </c>
      <c r="V511" s="549">
        <f t="shared" si="167"/>
        <v>700</v>
      </c>
      <c r="W511" s="113">
        <f t="shared" si="157"/>
        <v>458.75</v>
      </c>
      <c r="X511" s="113">
        <f t="shared" si="158"/>
        <v>241.25</v>
      </c>
      <c r="Y511" s="549">
        <f t="shared" si="154"/>
        <v>2.6995875967990965</v>
      </c>
      <c r="AA511" s="556">
        <f t="shared" si="159"/>
        <v>1.3583621615027957</v>
      </c>
      <c r="AB511" s="433"/>
      <c r="AC511" s="433"/>
    </row>
    <row r="512" spans="2:29" x14ac:dyDescent="0.35">
      <c r="B512" s="116">
        <v>42747</v>
      </c>
      <c r="C512" s="186">
        <f t="shared" si="171"/>
        <v>4.2114305599999957</v>
      </c>
      <c r="D512" s="187">
        <f t="shared" si="171"/>
        <v>3.8666722499999917</v>
      </c>
      <c r="E512" s="113">
        <f t="shared" si="171"/>
        <v>3.4166963599999933</v>
      </c>
      <c r="F512" s="152">
        <f t="shared" si="160"/>
        <v>44874</v>
      </c>
      <c r="G512" s="246">
        <f t="shared" si="161"/>
        <v>44344</v>
      </c>
      <c r="H512" s="113">
        <f t="shared" si="168"/>
        <v>6.5048737735849812E-4</v>
      </c>
      <c r="I512" s="148">
        <f t="shared" si="155"/>
        <v>44573.25</v>
      </c>
      <c r="J512" s="550">
        <f t="shared" si="162"/>
        <v>530</v>
      </c>
      <c r="K512" s="187">
        <f t="shared" si="163"/>
        <v>300.75</v>
      </c>
      <c r="L512" s="187">
        <f t="shared" si="164"/>
        <v>229.25</v>
      </c>
      <c r="M512" s="549">
        <f t="shared" si="165"/>
        <v>4.0157964812594278</v>
      </c>
      <c r="N512" s="551"/>
      <c r="P512" s="187">
        <f t="shared" si="172"/>
        <v>2.8074323600000062</v>
      </c>
      <c r="Q512" s="187">
        <f t="shared" si="172"/>
        <v>2.5541036100000136</v>
      </c>
      <c r="R512" s="113">
        <f t="shared" si="172"/>
        <v>2.3961848100000127</v>
      </c>
      <c r="S512" s="116">
        <f t="shared" si="166"/>
        <v>45031</v>
      </c>
      <c r="T512" s="148">
        <f t="shared" si="156"/>
        <v>44331</v>
      </c>
      <c r="U512" s="187">
        <f t="shared" si="153"/>
        <v>3.6189821428570364E-4</v>
      </c>
      <c r="V512" s="549">
        <f t="shared" si="167"/>
        <v>700</v>
      </c>
      <c r="W512" s="113">
        <f t="shared" si="157"/>
        <v>457.75</v>
      </c>
      <c r="X512" s="113">
        <f t="shared" si="158"/>
        <v>242.25</v>
      </c>
      <c r="Y512" s="549">
        <f t="shared" si="154"/>
        <v>2.6417734524107255</v>
      </c>
      <c r="AA512" s="556">
        <f t="shared" si="159"/>
        <v>1.3740230288487023</v>
      </c>
      <c r="AB512" s="433"/>
      <c r="AC512" s="433"/>
    </row>
    <row r="513" spans="2:29" x14ac:dyDescent="0.35">
      <c r="B513" s="116">
        <v>42748</v>
      </c>
      <c r="C513" s="186">
        <f t="shared" si="171"/>
        <v>4.250226090000031</v>
      </c>
      <c r="D513" s="187">
        <f t="shared" si="171"/>
        <v>3.9064229024999841</v>
      </c>
      <c r="E513" s="113">
        <f t="shared" si="171"/>
        <v>3.4522923224999946</v>
      </c>
      <c r="F513" s="152">
        <f t="shared" si="160"/>
        <v>44874</v>
      </c>
      <c r="G513" s="246">
        <f t="shared" si="161"/>
        <v>44344</v>
      </c>
      <c r="H513" s="113">
        <f t="shared" si="168"/>
        <v>6.4868525943405071E-4</v>
      </c>
      <c r="I513" s="148">
        <f t="shared" si="155"/>
        <v>44574.25</v>
      </c>
      <c r="J513" s="550">
        <f t="shared" si="162"/>
        <v>530</v>
      </c>
      <c r="K513" s="187">
        <f t="shared" si="163"/>
        <v>299.75</v>
      </c>
      <c r="L513" s="187">
        <f t="shared" si="164"/>
        <v>230.25</v>
      </c>
      <c r="M513" s="549">
        <f t="shared" si="165"/>
        <v>4.055782683484674</v>
      </c>
      <c r="N513" s="551"/>
      <c r="P513" s="187">
        <f t="shared" si="172"/>
        <v>2.8317683599999866</v>
      </c>
      <c r="Q513" s="187">
        <f t="shared" si="172"/>
        <v>2.5733456225000007</v>
      </c>
      <c r="R513" s="113">
        <f t="shared" si="172"/>
        <v>2.4123760099999947</v>
      </c>
      <c r="S513" s="116">
        <f t="shared" si="166"/>
        <v>45031</v>
      </c>
      <c r="T513" s="148">
        <f t="shared" si="156"/>
        <v>44331</v>
      </c>
      <c r="U513" s="187">
        <f t="shared" si="153"/>
        <v>3.6917533928569412E-4</v>
      </c>
      <c r="V513" s="549">
        <f t="shared" si="167"/>
        <v>700</v>
      </c>
      <c r="W513" s="113">
        <f t="shared" si="157"/>
        <v>456.75</v>
      </c>
      <c r="X513" s="113">
        <f t="shared" si="158"/>
        <v>243.25</v>
      </c>
      <c r="Y513" s="549">
        <f t="shared" si="154"/>
        <v>2.6631475237812459</v>
      </c>
      <c r="AA513" s="556">
        <f t="shared" si="159"/>
        <v>1.3926351597034281</v>
      </c>
      <c r="AB513" s="433"/>
      <c r="AC513" s="433"/>
    </row>
    <row r="514" spans="2:29" x14ac:dyDescent="0.35">
      <c r="B514" s="116">
        <v>42751</v>
      </c>
      <c r="C514" s="186">
        <f t="shared" si="171"/>
        <v>4.2430790025000276</v>
      </c>
      <c r="D514" s="187">
        <f t="shared" si="171"/>
        <v>3.8982683024999742</v>
      </c>
      <c r="E514" s="113">
        <f t="shared" si="171"/>
        <v>3.4421214225000218</v>
      </c>
      <c r="F514" s="152">
        <f t="shared" si="160"/>
        <v>44874</v>
      </c>
      <c r="G514" s="246">
        <f t="shared" si="161"/>
        <v>44344</v>
      </c>
      <c r="H514" s="113">
        <f t="shared" si="168"/>
        <v>6.5058622641519495E-4</v>
      </c>
      <c r="I514" s="148">
        <f t="shared" si="155"/>
        <v>44577.25</v>
      </c>
      <c r="J514" s="550">
        <f t="shared" si="162"/>
        <v>530</v>
      </c>
      <c r="K514" s="187">
        <f t="shared" si="163"/>
        <v>296.75</v>
      </c>
      <c r="L514" s="187">
        <f t="shared" si="164"/>
        <v>233.25</v>
      </c>
      <c r="M514" s="549">
        <f t="shared" si="165"/>
        <v>4.0500175398113187</v>
      </c>
      <c r="N514" s="551"/>
      <c r="P514" s="187">
        <f t="shared" si="172"/>
        <v>2.8419092100000043</v>
      </c>
      <c r="Q514" s="187">
        <f t="shared" si="172"/>
        <v>2.5834737224999849</v>
      </c>
      <c r="R514" s="113">
        <f t="shared" si="172"/>
        <v>2.4214841225000061</v>
      </c>
      <c r="S514" s="116">
        <f t="shared" si="166"/>
        <v>45031</v>
      </c>
      <c r="T514" s="148">
        <f t="shared" si="156"/>
        <v>44331</v>
      </c>
      <c r="U514" s="187">
        <f t="shared" si="153"/>
        <v>3.6919355357145633E-4</v>
      </c>
      <c r="V514" s="549">
        <f t="shared" si="167"/>
        <v>700</v>
      </c>
      <c r="W514" s="113">
        <f t="shared" si="157"/>
        <v>453.75</v>
      </c>
      <c r="X514" s="113">
        <f t="shared" si="158"/>
        <v>246.25</v>
      </c>
      <c r="Y514" s="549">
        <f t="shared" si="154"/>
        <v>2.6743876350669558</v>
      </c>
      <c r="AA514" s="556">
        <f t="shared" si="159"/>
        <v>1.375629904744363</v>
      </c>
      <c r="AB514" s="433"/>
      <c r="AC514" s="433"/>
    </row>
    <row r="515" spans="2:29" x14ac:dyDescent="0.35">
      <c r="B515" s="116">
        <v>42752</v>
      </c>
      <c r="C515" s="186">
        <f t="shared" si="171"/>
        <v>4.2359321600000222</v>
      </c>
      <c r="D515" s="187">
        <f t="shared" si="171"/>
        <v>3.8931718399999982</v>
      </c>
      <c r="E515" s="113">
        <f t="shared" si="171"/>
        <v>3.4370361599999955</v>
      </c>
      <c r="F515" s="152">
        <f t="shared" si="160"/>
        <v>44874</v>
      </c>
      <c r="G515" s="246">
        <f t="shared" si="161"/>
        <v>44344</v>
      </c>
      <c r="H515" s="113">
        <f t="shared" si="168"/>
        <v>6.4671758490570568E-4</v>
      </c>
      <c r="I515" s="148">
        <f t="shared" si="155"/>
        <v>44578.25</v>
      </c>
      <c r="J515" s="550">
        <f t="shared" si="162"/>
        <v>530</v>
      </c>
      <c r="K515" s="187">
        <f t="shared" si="163"/>
        <v>295.75</v>
      </c>
      <c r="L515" s="187">
        <f t="shared" si="164"/>
        <v>234.25</v>
      </c>
      <c r="M515" s="549">
        <f t="shared" si="165"/>
        <v>4.0446654342641599</v>
      </c>
      <c r="N515" s="551"/>
      <c r="P515" s="187">
        <f t="shared" si="172"/>
        <v>2.832782422500002</v>
      </c>
      <c r="Q515" s="187">
        <f t="shared" si="172"/>
        <v>2.5753712025000208</v>
      </c>
      <c r="R515" s="113">
        <f t="shared" si="172"/>
        <v>2.4143999999999943</v>
      </c>
      <c r="S515" s="116">
        <f t="shared" si="166"/>
        <v>45031</v>
      </c>
      <c r="T515" s="148">
        <f t="shared" si="156"/>
        <v>44331</v>
      </c>
      <c r="U515" s="187">
        <f t="shared" si="153"/>
        <v>3.677303142856874E-4</v>
      </c>
      <c r="V515" s="549">
        <f t="shared" si="167"/>
        <v>700</v>
      </c>
      <c r="W515" s="113">
        <f t="shared" si="157"/>
        <v>452.75</v>
      </c>
      <c r="X515" s="113">
        <f t="shared" si="158"/>
        <v>247.25</v>
      </c>
      <c r="Y515" s="549">
        <f t="shared" si="154"/>
        <v>2.666292522707157</v>
      </c>
      <c r="AA515" s="556">
        <f t="shared" si="159"/>
        <v>1.3783729115570029</v>
      </c>
      <c r="AB515" s="433"/>
      <c r="AC515" s="433"/>
    </row>
    <row r="516" spans="2:29" x14ac:dyDescent="0.35">
      <c r="B516" s="116">
        <v>42753</v>
      </c>
      <c r="C516" s="186">
        <f t="shared" si="171"/>
        <v>4.2971987600000094</v>
      </c>
      <c r="D516" s="187">
        <f t="shared" si="171"/>
        <v>3.9451616225000263</v>
      </c>
      <c r="E516" s="113">
        <f t="shared" si="171"/>
        <v>3.4817907600000142</v>
      </c>
      <c r="F516" s="152">
        <f t="shared" si="160"/>
        <v>44874</v>
      </c>
      <c r="G516" s="246">
        <f t="shared" si="161"/>
        <v>44344</v>
      </c>
      <c r="H516" s="113">
        <f t="shared" si="168"/>
        <v>6.6422101415091156E-4</v>
      </c>
      <c r="I516" s="148">
        <f t="shared" si="155"/>
        <v>44579.25</v>
      </c>
      <c r="J516" s="550">
        <f t="shared" si="162"/>
        <v>530</v>
      </c>
      <c r="K516" s="187">
        <f t="shared" si="163"/>
        <v>294.75</v>
      </c>
      <c r="L516" s="187">
        <f t="shared" si="164"/>
        <v>235.25</v>
      </c>
      <c r="M516" s="549">
        <f t="shared" si="165"/>
        <v>4.1014196160790286</v>
      </c>
      <c r="N516" s="551"/>
      <c r="P516" s="187">
        <f t="shared" si="172"/>
        <v>2.8307543024999937</v>
      </c>
      <c r="Q516" s="187">
        <f t="shared" si="172"/>
        <v>2.5773968024999983</v>
      </c>
      <c r="R516" s="113">
        <f t="shared" si="172"/>
        <v>2.4224961600000094</v>
      </c>
      <c r="S516" s="116">
        <f t="shared" si="166"/>
        <v>45031</v>
      </c>
      <c r="T516" s="148">
        <f t="shared" si="156"/>
        <v>44331</v>
      </c>
      <c r="U516" s="187">
        <f t="shared" si="153"/>
        <v>3.6193928571427925E-4</v>
      </c>
      <c r="V516" s="549">
        <f t="shared" si="167"/>
        <v>700</v>
      </c>
      <c r="W516" s="113">
        <f t="shared" si="157"/>
        <v>451.75</v>
      </c>
      <c r="X516" s="113">
        <f t="shared" si="158"/>
        <v>248.25</v>
      </c>
      <c r="Y516" s="549">
        <f t="shared" si="154"/>
        <v>2.667248230178568</v>
      </c>
      <c r="AA516" s="556">
        <f t="shared" si="159"/>
        <v>1.4341713859004606</v>
      </c>
      <c r="AB516" s="433"/>
      <c r="AC516" s="433"/>
    </row>
    <row r="517" spans="2:29" x14ac:dyDescent="0.35">
      <c r="B517" s="116">
        <v>42754</v>
      </c>
      <c r="C517" s="186">
        <f t="shared" si="171"/>
        <v>4.3186463225000082</v>
      </c>
      <c r="D517" s="187">
        <f t="shared" si="171"/>
        <v>3.964533690000005</v>
      </c>
      <c r="E517" s="113">
        <f t="shared" si="171"/>
        <v>3.4960328900000226</v>
      </c>
      <c r="F517" s="152">
        <f t="shared" si="160"/>
        <v>44874</v>
      </c>
      <c r="G517" s="246">
        <f t="shared" si="161"/>
        <v>44344</v>
      </c>
      <c r="H517" s="113">
        <f t="shared" si="168"/>
        <v>6.6813704245283635E-4</v>
      </c>
      <c r="I517" s="148">
        <f t="shared" si="155"/>
        <v>44580.25</v>
      </c>
      <c r="J517" s="550">
        <f t="shared" si="162"/>
        <v>530</v>
      </c>
      <c r="K517" s="187">
        <f t="shared" si="163"/>
        <v>293.75</v>
      </c>
      <c r="L517" s="187">
        <f t="shared" si="164"/>
        <v>236.25</v>
      </c>
      <c r="M517" s="549">
        <f t="shared" si="165"/>
        <v>4.1223810662794875</v>
      </c>
      <c r="N517" s="551"/>
      <c r="P517" s="187">
        <f t="shared" si="172"/>
        <v>2.9088513600000088</v>
      </c>
      <c r="Q517" s="187">
        <f t="shared" si="172"/>
        <v>2.6472922499999996</v>
      </c>
      <c r="R517" s="113">
        <f t="shared" si="172"/>
        <v>2.4852522500000251</v>
      </c>
      <c r="S517" s="116">
        <f t="shared" si="166"/>
        <v>45031</v>
      </c>
      <c r="T517" s="148">
        <f t="shared" si="156"/>
        <v>44331</v>
      </c>
      <c r="U517" s="187">
        <f t="shared" si="153"/>
        <v>3.7365587142858459E-4</v>
      </c>
      <c r="V517" s="549">
        <f t="shared" si="167"/>
        <v>700</v>
      </c>
      <c r="W517" s="113">
        <f t="shared" si="157"/>
        <v>450.75</v>
      </c>
      <c r="X517" s="113">
        <f t="shared" si="158"/>
        <v>249.25</v>
      </c>
      <c r="Y517" s="549">
        <f t="shared" si="154"/>
        <v>2.7404259759535741</v>
      </c>
      <c r="AA517" s="556">
        <f t="shared" si="159"/>
        <v>1.3819550903259135</v>
      </c>
      <c r="AB517" s="433"/>
      <c r="AC517" s="433"/>
    </row>
    <row r="518" spans="2:29" x14ac:dyDescent="0.35">
      <c r="B518" s="116">
        <v>42755</v>
      </c>
      <c r="C518" s="186">
        <f t="shared" si="171"/>
        <v>4.3217104399999817</v>
      </c>
      <c r="D518" s="187">
        <f t="shared" si="171"/>
        <v>3.9604552099999912</v>
      </c>
      <c r="E518" s="113">
        <f t="shared" si="171"/>
        <v>3.4868771224999984</v>
      </c>
      <c r="F518" s="152">
        <f t="shared" si="160"/>
        <v>44874</v>
      </c>
      <c r="G518" s="246">
        <f t="shared" si="161"/>
        <v>44344</v>
      </c>
      <c r="H518" s="113">
        <f t="shared" si="168"/>
        <v>6.8161364150941598E-4</v>
      </c>
      <c r="I518" s="148">
        <f t="shared" si="155"/>
        <v>44581.25</v>
      </c>
      <c r="J518" s="550">
        <f t="shared" si="162"/>
        <v>530</v>
      </c>
      <c r="K518" s="187">
        <f t="shared" si="163"/>
        <v>292.75</v>
      </c>
      <c r="L518" s="187">
        <f t="shared" si="164"/>
        <v>237.25</v>
      </c>
      <c r="M518" s="549">
        <f t="shared" si="165"/>
        <v>4.1221680464480999</v>
      </c>
      <c r="N518" s="551"/>
      <c r="P518" s="187">
        <f t="shared" si="172"/>
        <v>2.9616089999999762</v>
      </c>
      <c r="Q518" s="187">
        <f t="shared" si="172"/>
        <v>2.6939024399999845</v>
      </c>
      <c r="R518" s="113">
        <f t="shared" si="172"/>
        <v>2.5156249999999991</v>
      </c>
      <c r="S518" s="116">
        <f t="shared" si="166"/>
        <v>45031</v>
      </c>
      <c r="T518" s="148">
        <f t="shared" si="156"/>
        <v>44331</v>
      </c>
      <c r="U518" s="187">
        <f t="shared" si="153"/>
        <v>3.8243794285713103E-4</v>
      </c>
      <c r="V518" s="549">
        <f t="shared" si="167"/>
        <v>700</v>
      </c>
      <c r="W518" s="113">
        <f t="shared" si="157"/>
        <v>449.75</v>
      </c>
      <c r="X518" s="113">
        <f t="shared" si="158"/>
        <v>250.25</v>
      </c>
      <c r="Y518" s="549">
        <f t="shared" si="154"/>
        <v>2.7896075351999814</v>
      </c>
      <c r="AA518" s="556">
        <f t="shared" si="159"/>
        <v>1.3325605112481185</v>
      </c>
      <c r="AB518" s="433"/>
      <c r="AC518" s="433"/>
    </row>
    <row r="519" spans="2:29" x14ac:dyDescent="0.35">
      <c r="B519" s="116">
        <v>42758</v>
      </c>
      <c r="C519" s="186" t="str">
        <f t="shared" si="171"/>
        <v/>
      </c>
      <c r="D519" s="187" t="str">
        <f t="shared" si="171"/>
        <v/>
      </c>
      <c r="E519" s="113" t="str">
        <f t="shared" si="171"/>
        <v/>
      </c>
      <c r="F519" s="152">
        <f t="shared" si="160"/>
        <v>44874</v>
      </c>
      <c r="G519" s="246">
        <f t="shared" si="161"/>
        <v>44344</v>
      </c>
      <c r="H519" s="113" t="str">
        <f t="shared" si="168"/>
        <v/>
      </c>
      <c r="I519" s="148">
        <f t="shared" si="155"/>
        <v>44584.25</v>
      </c>
      <c r="J519" s="550">
        <f t="shared" si="162"/>
        <v>530</v>
      </c>
      <c r="K519" s="187">
        <f t="shared" si="163"/>
        <v>289.75</v>
      </c>
      <c r="L519" s="187">
        <f t="shared" si="164"/>
        <v>240.25</v>
      </c>
      <c r="M519" s="549" t="str">
        <f t="shared" si="165"/>
        <v/>
      </c>
      <c r="N519" s="551"/>
      <c r="P519" s="187" t="str">
        <f t="shared" si="172"/>
        <v/>
      </c>
      <c r="Q519" s="187" t="str">
        <f t="shared" si="172"/>
        <v/>
      </c>
      <c r="R519" s="113" t="str">
        <f t="shared" si="172"/>
        <v/>
      </c>
      <c r="S519" s="116">
        <f t="shared" si="166"/>
        <v>45031</v>
      </c>
      <c r="T519" s="148">
        <f t="shared" si="156"/>
        <v>44331</v>
      </c>
      <c r="U519" s="187" t="str">
        <f t="shared" si="153"/>
        <v/>
      </c>
      <c r="V519" s="549">
        <f t="shared" si="167"/>
        <v>700</v>
      </c>
      <c r="W519" s="113">
        <f t="shared" si="157"/>
        <v>446.75</v>
      </c>
      <c r="X519" s="113">
        <f t="shared" si="158"/>
        <v>253.25</v>
      </c>
      <c r="Y519" s="549" t="str">
        <f t="shared" si="154"/>
        <v/>
      </c>
      <c r="AA519" s="556" t="str">
        <f t="shared" si="159"/>
        <v/>
      </c>
      <c r="AB519" s="433"/>
      <c r="AC519" s="433"/>
    </row>
    <row r="520" spans="2:29" x14ac:dyDescent="0.35">
      <c r="B520" s="116">
        <v>42759</v>
      </c>
      <c r="C520" s="186">
        <f t="shared" si="171"/>
        <v>4.3492895224999994</v>
      </c>
      <c r="D520" s="187">
        <f t="shared" si="171"/>
        <v>3.9604552099999912</v>
      </c>
      <c r="E520" s="113">
        <f t="shared" si="171"/>
        <v>3.5143456399999939</v>
      </c>
      <c r="F520" s="152">
        <f t="shared" si="160"/>
        <v>44874</v>
      </c>
      <c r="G520" s="246">
        <f t="shared" si="161"/>
        <v>44344</v>
      </c>
      <c r="H520" s="113">
        <f t="shared" si="168"/>
        <v>7.3364964622643061E-4</v>
      </c>
      <c r="I520" s="148">
        <f t="shared" si="155"/>
        <v>44585.25</v>
      </c>
      <c r="J520" s="550">
        <f t="shared" si="162"/>
        <v>530</v>
      </c>
      <c r="K520" s="187">
        <f t="shared" si="163"/>
        <v>288.75</v>
      </c>
      <c r="L520" s="187">
        <f t="shared" si="164"/>
        <v>241.25</v>
      </c>
      <c r="M520" s="549">
        <f t="shared" si="165"/>
        <v>4.1374481871521178</v>
      </c>
      <c r="N520" s="551"/>
      <c r="P520" s="187">
        <f t="shared" si="172"/>
        <v>2.9271120899999836</v>
      </c>
      <c r="Q520" s="187">
        <f t="shared" si="172"/>
        <v>2.6604636224999867</v>
      </c>
      <c r="R520" s="113">
        <f t="shared" si="172"/>
        <v>2.4994256400000303</v>
      </c>
      <c r="S520" s="116">
        <f t="shared" si="166"/>
        <v>45031</v>
      </c>
      <c r="T520" s="148">
        <f t="shared" si="156"/>
        <v>44331</v>
      </c>
      <c r="U520" s="187">
        <f t="shared" si="153"/>
        <v>3.8092638214285275E-4</v>
      </c>
      <c r="V520" s="549">
        <f t="shared" si="167"/>
        <v>700</v>
      </c>
      <c r="W520" s="113">
        <f t="shared" si="157"/>
        <v>445.75</v>
      </c>
      <c r="X520" s="113">
        <f t="shared" si="158"/>
        <v>254.25</v>
      </c>
      <c r="Y520" s="549">
        <f t="shared" si="154"/>
        <v>2.7573141551598068</v>
      </c>
      <c r="AA520" s="556">
        <f t="shared" si="159"/>
        <v>1.380134031992311</v>
      </c>
      <c r="AB520" s="433"/>
      <c r="AC520" s="433"/>
    </row>
    <row r="521" spans="2:29" x14ac:dyDescent="0.35">
      <c r="B521" s="116">
        <v>42760</v>
      </c>
      <c r="C521" s="186">
        <f t="shared" si="171"/>
        <v>4.3370317024999938</v>
      </c>
      <c r="D521" s="187">
        <f t="shared" si="171"/>
        <v>3.9237524900000098</v>
      </c>
      <c r="E521" s="113">
        <f t="shared" si="171"/>
        <v>3.4960328900000226</v>
      </c>
      <c r="F521" s="152">
        <f t="shared" si="160"/>
        <v>44874</v>
      </c>
      <c r="G521" s="246">
        <f t="shared" si="161"/>
        <v>44344</v>
      </c>
      <c r="H521" s="113">
        <f t="shared" si="168"/>
        <v>7.7977209905657357E-4</v>
      </c>
      <c r="I521" s="148">
        <f t="shared" si="155"/>
        <v>44586.25</v>
      </c>
      <c r="J521" s="550">
        <f t="shared" si="162"/>
        <v>530</v>
      </c>
      <c r="K521" s="187">
        <f t="shared" si="163"/>
        <v>287.75</v>
      </c>
      <c r="L521" s="187">
        <f t="shared" si="164"/>
        <v>242.25</v>
      </c>
      <c r="M521" s="549">
        <f t="shared" si="165"/>
        <v>4.112652280996465</v>
      </c>
      <c r="N521" s="551"/>
      <c r="P521" s="187">
        <f t="shared" si="172"/>
        <v>2.9758152899999946</v>
      </c>
      <c r="Q521" s="187">
        <f t="shared" si="172"/>
        <v>2.6969426025000187</v>
      </c>
      <c r="R521" s="113">
        <f t="shared" si="172"/>
        <v>2.5196750400000134</v>
      </c>
      <c r="S521" s="116">
        <f t="shared" si="166"/>
        <v>45031</v>
      </c>
      <c r="T521" s="148">
        <f t="shared" si="156"/>
        <v>44331</v>
      </c>
      <c r="U521" s="187">
        <f t="shared" si="153"/>
        <v>3.9838955357139404E-4</v>
      </c>
      <c r="V521" s="549">
        <f t="shared" si="167"/>
        <v>700</v>
      </c>
      <c r="W521" s="113">
        <f t="shared" si="157"/>
        <v>444.75</v>
      </c>
      <c r="X521" s="113">
        <f t="shared" si="158"/>
        <v>255.25</v>
      </c>
      <c r="Y521" s="549">
        <f t="shared" si="154"/>
        <v>2.798631536049117</v>
      </c>
      <c r="AA521" s="556">
        <f t="shared" si="159"/>
        <v>1.314020744947348</v>
      </c>
      <c r="AB521" s="433"/>
      <c r="AC521" s="433"/>
    </row>
    <row r="522" spans="2:29" x14ac:dyDescent="0.35">
      <c r="B522" s="116">
        <v>42761</v>
      </c>
      <c r="C522" s="186">
        <f t="shared" si="171"/>
        <v>4.3932192900000056</v>
      </c>
      <c r="D522" s="187">
        <f t="shared" si="171"/>
        <v>3.9757499224999826</v>
      </c>
      <c r="E522" s="113">
        <f t="shared" si="171"/>
        <v>3.5306250000000095</v>
      </c>
      <c r="F522" s="152">
        <f t="shared" si="160"/>
        <v>44874</v>
      </c>
      <c r="G522" s="246">
        <f t="shared" si="161"/>
        <v>44344</v>
      </c>
      <c r="H522" s="113">
        <f t="shared" si="168"/>
        <v>7.8767805188683575E-4</v>
      </c>
      <c r="I522" s="148">
        <f t="shared" si="155"/>
        <v>44587.25</v>
      </c>
      <c r="J522" s="550">
        <f t="shared" si="162"/>
        <v>530</v>
      </c>
      <c r="K522" s="187">
        <f t="shared" si="163"/>
        <v>286.75</v>
      </c>
      <c r="L522" s="187">
        <f t="shared" si="164"/>
        <v>243.25</v>
      </c>
      <c r="M522" s="549">
        <f t="shared" si="165"/>
        <v>4.1673526086214556</v>
      </c>
      <c r="N522" s="551"/>
      <c r="P522" s="187">
        <f t="shared" si="172"/>
        <v>3.0448312099999875</v>
      </c>
      <c r="Q522" s="187">
        <f t="shared" si="172"/>
        <v>2.7557279224999842</v>
      </c>
      <c r="R522" s="113">
        <f t="shared" si="172"/>
        <v>2.5773968024999983</v>
      </c>
      <c r="S522" s="116">
        <f t="shared" si="166"/>
        <v>45031</v>
      </c>
      <c r="T522" s="148">
        <f t="shared" si="156"/>
        <v>44331</v>
      </c>
      <c r="U522" s="187">
        <f t="shared" si="153"/>
        <v>4.1300469642857607E-4</v>
      </c>
      <c r="V522" s="549">
        <f t="shared" si="167"/>
        <v>700</v>
      </c>
      <c r="W522" s="113">
        <f t="shared" si="157"/>
        <v>443.75</v>
      </c>
      <c r="X522" s="113">
        <f t="shared" si="158"/>
        <v>256.25</v>
      </c>
      <c r="Y522" s="549">
        <f t="shared" si="154"/>
        <v>2.8615603759598067</v>
      </c>
      <c r="AA522" s="556">
        <f t="shared" si="159"/>
        <v>1.3057922326616489</v>
      </c>
      <c r="AB522" s="433"/>
      <c r="AC522" s="433"/>
    </row>
    <row r="523" spans="2:29" x14ac:dyDescent="0.35">
      <c r="B523" s="116">
        <v>42762</v>
      </c>
      <c r="C523" s="186">
        <f t="shared" si="171"/>
        <v>4.3932192900000056</v>
      </c>
      <c r="D523" s="187">
        <f t="shared" si="171"/>
        <v>3.9828878399999823</v>
      </c>
      <c r="E523" s="113">
        <f t="shared" si="171"/>
        <v>3.5336775224999784</v>
      </c>
      <c r="F523" s="152">
        <f t="shared" si="160"/>
        <v>44874</v>
      </c>
      <c r="G523" s="246">
        <f t="shared" si="161"/>
        <v>44344</v>
      </c>
      <c r="H523" s="113">
        <f t="shared" si="168"/>
        <v>7.742102830189118E-4</v>
      </c>
      <c r="I523" s="148">
        <f t="shared" si="155"/>
        <v>44588.25</v>
      </c>
      <c r="J523" s="550">
        <f t="shared" si="162"/>
        <v>530</v>
      </c>
      <c r="K523" s="187">
        <f t="shared" si="163"/>
        <v>285.75</v>
      </c>
      <c r="L523" s="187">
        <f t="shared" si="164"/>
        <v>244.25</v>
      </c>
      <c r="M523" s="549">
        <f t="shared" si="165"/>
        <v>4.1719887016273516</v>
      </c>
      <c r="N523" s="551"/>
      <c r="P523" s="187">
        <f t="shared" si="172"/>
        <v>3.0854396099999848</v>
      </c>
      <c r="Q523" s="187">
        <f t="shared" si="172"/>
        <v>2.7901961024999977</v>
      </c>
      <c r="R523" s="113">
        <f t="shared" si="172"/>
        <v>2.620952040000013</v>
      </c>
      <c r="S523" s="116">
        <f t="shared" si="166"/>
        <v>45031</v>
      </c>
      <c r="T523" s="148">
        <f t="shared" si="156"/>
        <v>44331</v>
      </c>
      <c r="U523" s="187">
        <f t="shared" si="153"/>
        <v>4.2177643928569583E-4</v>
      </c>
      <c r="V523" s="549">
        <f t="shared" si="167"/>
        <v>700</v>
      </c>
      <c r="W523" s="113">
        <f t="shared" si="157"/>
        <v>442.75</v>
      </c>
      <c r="X523" s="113">
        <f t="shared" si="158"/>
        <v>257.25</v>
      </c>
      <c r="Y523" s="549">
        <f t="shared" si="154"/>
        <v>2.898698091506243</v>
      </c>
      <c r="AA523" s="556">
        <f t="shared" si="159"/>
        <v>1.2732906101211086</v>
      </c>
      <c r="AB523" s="433"/>
      <c r="AC523" s="433"/>
    </row>
    <row r="524" spans="2:29" x14ac:dyDescent="0.35">
      <c r="B524" s="116">
        <v>42765</v>
      </c>
      <c r="C524" s="186" t="str">
        <f t="shared" si="171"/>
        <v/>
      </c>
      <c r="D524" s="187" t="str">
        <f t="shared" si="171"/>
        <v/>
      </c>
      <c r="E524" s="113" t="str">
        <f t="shared" si="171"/>
        <v/>
      </c>
      <c r="F524" s="152">
        <f t="shared" si="160"/>
        <v>44874</v>
      </c>
      <c r="G524" s="246">
        <f t="shared" si="161"/>
        <v>44344</v>
      </c>
      <c r="H524" s="113" t="str">
        <f t="shared" si="168"/>
        <v/>
      </c>
      <c r="I524" s="148">
        <f t="shared" si="155"/>
        <v>44591.25</v>
      </c>
      <c r="J524" s="550">
        <f>C$14-D$14</f>
        <v>530</v>
      </c>
      <c r="K524" s="187">
        <f t="shared" si="163"/>
        <v>282.75</v>
      </c>
      <c r="L524" s="187">
        <f t="shared" si="164"/>
        <v>247.25</v>
      </c>
      <c r="M524" s="549" t="str">
        <f t="shared" si="165"/>
        <v/>
      </c>
      <c r="N524" s="551"/>
      <c r="P524" s="187" t="str">
        <f t="shared" si="172"/>
        <v/>
      </c>
      <c r="Q524" s="187" t="str">
        <f t="shared" si="172"/>
        <v/>
      </c>
      <c r="R524" s="113" t="str">
        <f t="shared" si="172"/>
        <v/>
      </c>
      <c r="S524" s="116">
        <f t="shared" si="166"/>
        <v>45031</v>
      </c>
      <c r="T524" s="148">
        <f t="shared" si="156"/>
        <v>44331</v>
      </c>
      <c r="U524" s="187" t="str">
        <f t="shared" si="153"/>
        <v/>
      </c>
      <c r="V524" s="549">
        <f t="shared" si="167"/>
        <v>700</v>
      </c>
      <c r="W524" s="113">
        <f t="shared" si="157"/>
        <v>439.75</v>
      </c>
      <c r="X524" s="113">
        <f t="shared" si="158"/>
        <v>260.25</v>
      </c>
      <c r="Y524" s="549" t="str">
        <f t="shared" si="154"/>
        <v/>
      </c>
      <c r="AA524" s="556" t="str">
        <f t="shared" si="159"/>
        <v/>
      </c>
      <c r="AB524" s="433"/>
      <c r="AC524" s="433"/>
    </row>
    <row r="525" spans="2:29" x14ac:dyDescent="0.35">
      <c r="B525" s="116">
        <v>42766</v>
      </c>
      <c r="C525" s="186">
        <f t="shared" ref="C525:E544" si="173">IF(C255="","",((1+C255/200)^2-1)*100)</f>
        <v>4.3778939024999852</v>
      </c>
      <c r="D525" s="187">
        <f t="shared" si="173"/>
        <v>3.9543376399999941</v>
      </c>
      <c r="E525" s="113">
        <f t="shared" si="173"/>
        <v>3.4980675599999733</v>
      </c>
      <c r="F525" s="152">
        <f t="shared" si="160"/>
        <v>44874</v>
      </c>
      <c r="G525" s="246">
        <f t="shared" si="161"/>
        <v>44344</v>
      </c>
      <c r="H525" s="113">
        <f t="shared" si="168"/>
        <v>7.9916275943394549E-4</v>
      </c>
      <c r="I525" s="148">
        <f t="shared" si="155"/>
        <v>44592.25</v>
      </c>
      <c r="J525" s="550">
        <f t="shared" si="162"/>
        <v>530</v>
      </c>
      <c r="K525" s="187">
        <f t="shared" si="163"/>
        <v>281.75</v>
      </c>
      <c r="L525" s="187">
        <f t="shared" si="164"/>
        <v>248.25</v>
      </c>
      <c r="M525" s="549">
        <f t="shared" si="165"/>
        <v>4.1527297950294715</v>
      </c>
      <c r="N525" s="551"/>
      <c r="P525" s="187">
        <f t="shared" ref="P525:R542" si="174">IF(P255="","",((1+P255/200)^2-1)*100)</f>
        <v>3.0407708100000042</v>
      </c>
      <c r="Q525" s="187">
        <f t="shared" si="174"/>
        <v>2.7506595600000017</v>
      </c>
      <c r="R525" s="113">
        <f t="shared" si="174"/>
        <v>2.5652435025000031</v>
      </c>
      <c r="S525" s="116">
        <f t="shared" si="166"/>
        <v>45031</v>
      </c>
      <c r="T525" s="148">
        <f t="shared" si="156"/>
        <v>44331</v>
      </c>
      <c r="U525" s="187">
        <f t="shared" si="153"/>
        <v>4.144446428571464E-4</v>
      </c>
      <c r="V525" s="549">
        <f t="shared" si="167"/>
        <v>700</v>
      </c>
      <c r="W525" s="113">
        <f t="shared" si="157"/>
        <v>438.75</v>
      </c>
      <c r="X525" s="113">
        <f t="shared" si="158"/>
        <v>261.25</v>
      </c>
      <c r="Y525" s="549">
        <f t="shared" si="154"/>
        <v>2.858933222946431</v>
      </c>
      <c r="AA525" s="556">
        <f t="shared" si="159"/>
        <v>1.2937965720830404</v>
      </c>
      <c r="AB525" s="433"/>
      <c r="AC525" s="433"/>
    </row>
    <row r="526" spans="2:29" x14ac:dyDescent="0.35">
      <c r="B526" s="116">
        <v>42767</v>
      </c>
      <c r="C526" s="186">
        <f t="shared" si="173"/>
        <v>4.3595049225000126</v>
      </c>
      <c r="D526" s="187">
        <f t="shared" si="173"/>
        <v>3.9359860100000033</v>
      </c>
      <c r="E526" s="113">
        <f t="shared" si="173"/>
        <v>3.4807735025000008</v>
      </c>
      <c r="F526" s="152">
        <f t="shared" si="160"/>
        <v>44874</v>
      </c>
      <c r="G526" s="246">
        <f t="shared" si="161"/>
        <v>44344</v>
      </c>
      <c r="H526" s="113">
        <f t="shared" si="168"/>
        <v>7.9909228773586676E-4</v>
      </c>
      <c r="I526" s="148">
        <f t="shared" si="155"/>
        <v>44593.25</v>
      </c>
      <c r="J526" s="550">
        <f t="shared" si="162"/>
        <v>530</v>
      </c>
      <c r="K526" s="187">
        <f t="shared" si="163"/>
        <v>280.75</v>
      </c>
      <c r="L526" s="187">
        <f t="shared" si="164"/>
        <v>249.25</v>
      </c>
      <c r="M526" s="549">
        <f t="shared" si="165"/>
        <v>4.1351597627181684</v>
      </c>
      <c r="N526" s="551"/>
      <c r="P526" s="187">
        <f t="shared" si="174"/>
        <v>3.0255450225000091</v>
      </c>
      <c r="Q526" s="187">
        <f t="shared" si="174"/>
        <v>2.7364688100000034</v>
      </c>
      <c r="R526" s="113">
        <f t="shared" si="174"/>
        <v>2.5470149025000222</v>
      </c>
      <c r="S526" s="116">
        <f t="shared" si="166"/>
        <v>45031</v>
      </c>
      <c r="T526" s="148">
        <f t="shared" si="156"/>
        <v>44331</v>
      </c>
      <c r="U526" s="187">
        <f t="shared" si="153"/>
        <v>4.12966017857151E-4</v>
      </c>
      <c r="V526" s="549">
        <f t="shared" si="167"/>
        <v>700</v>
      </c>
      <c r="W526" s="113">
        <f t="shared" si="157"/>
        <v>437.75</v>
      </c>
      <c r="X526" s="113">
        <f t="shared" si="158"/>
        <v>262.25</v>
      </c>
      <c r="Y526" s="549">
        <f t="shared" si="154"/>
        <v>2.8447691481830413</v>
      </c>
      <c r="AA526" s="556">
        <f t="shared" si="159"/>
        <v>1.2903906145351272</v>
      </c>
      <c r="AB526" s="433"/>
      <c r="AC526" s="433"/>
    </row>
    <row r="527" spans="2:29" x14ac:dyDescent="0.35">
      <c r="B527" s="116">
        <v>42768</v>
      </c>
      <c r="C527" s="186">
        <f t="shared" si="173"/>
        <v>4.3574618025000067</v>
      </c>
      <c r="D527" s="187">
        <f t="shared" si="173"/>
        <v>3.9288497025000035</v>
      </c>
      <c r="E527" s="113">
        <f t="shared" si="173"/>
        <v>3.4512752099999933</v>
      </c>
      <c r="F527" s="152">
        <f t="shared" si="160"/>
        <v>44874</v>
      </c>
      <c r="G527" s="246">
        <f t="shared" si="161"/>
        <v>44344</v>
      </c>
      <c r="H527" s="113">
        <f t="shared" si="168"/>
        <v>8.0870207547170409E-4</v>
      </c>
      <c r="I527" s="148">
        <f t="shared" si="155"/>
        <v>44594.25</v>
      </c>
      <c r="J527" s="550">
        <f t="shared" si="162"/>
        <v>530</v>
      </c>
      <c r="K527" s="187">
        <f t="shared" si="163"/>
        <v>279.75</v>
      </c>
      <c r="L527" s="187">
        <f t="shared" si="164"/>
        <v>250.25</v>
      </c>
      <c r="M527" s="549">
        <f t="shared" si="165"/>
        <v>4.1312273968867972</v>
      </c>
      <c r="N527" s="551"/>
      <c r="P527" s="187">
        <f t="shared" si="174"/>
        <v>3.0529522499999961</v>
      </c>
      <c r="Q527" s="187">
        <f t="shared" si="174"/>
        <v>2.754714239999978</v>
      </c>
      <c r="R527" s="113">
        <f t="shared" si="174"/>
        <v>2.5611925625000254</v>
      </c>
      <c r="S527" s="116">
        <f t="shared" si="166"/>
        <v>45031</v>
      </c>
      <c r="T527" s="148">
        <f t="shared" si="156"/>
        <v>44331</v>
      </c>
      <c r="U527" s="187">
        <f t="shared" si="153"/>
        <v>4.2605430000002594E-4</v>
      </c>
      <c r="V527" s="549">
        <f t="shared" si="167"/>
        <v>700</v>
      </c>
      <c r="W527" s="113">
        <f t="shared" si="157"/>
        <v>436.75</v>
      </c>
      <c r="X527" s="113">
        <f t="shared" si="158"/>
        <v>263.25</v>
      </c>
      <c r="Y527" s="549">
        <f t="shared" si="154"/>
        <v>2.8668730344749846</v>
      </c>
      <c r="AA527" s="556">
        <f t="shared" si="159"/>
        <v>1.2643543624118125</v>
      </c>
      <c r="AB527" s="433"/>
      <c r="AC527" s="433"/>
    </row>
    <row r="528" spans="2:29" x14ac:dyDescent="0.35">
      <c r="B528" s="116">
        <v>42769</v>
      </c>
      <c r="C528" s="186">
        <f t="shared" si="173"/>
        <v>4.347246502500024</v>
      </c>
      <c r="D528" s="187">
        <f t="shared" si="173"/>
        <v>3.9135584399999868</v>
      </c>
      <c r="E528" s="113">
        <f t="shared" si="173"/>
        <v>3.438053202499991</v>
      </c>
      <c r="F528" s="152">
        <f t="shared" si="160"/>
        <v>44874</v>
      </c>
      <c r="G528" s="246">
        <f t="shared" si="161"/>
        <v>44344</v>
      </c>
      <c r="H528" s="113">
        <f t="shared" si="168"/>
        <v>8.182793632076174E-4</v>
      </c>
      <c r="I528" s="148">
        <f t="shared" si="155"/>
        <v>44595.25</v>
      </c>
      <c r="J528" s="550">
        <f t="shared" si="162"/>
        <v>530</v>
      </c>
      <c r="K528" s="187">
        <f t="shared" si="163"/>
        <v>278.75</v>
      </c>
      <c r="L528" s="187">
        <f t="shared" si="164"/>
        <v>251.25</v>
      </c>
      <c r="M528" s="549">
        <f t="shared" si="165"/>
        <v>4.1191511300059007</v>
      </c>
      <c r="N528" s="551"/>
      <c r="P528" s="187">
        <f t="shared" si="174"/>
        <v>3.045846322500001</v>
      </c>
      <c r="Q528" s="187">
        <f t="shared" si="174"/>
        <v>2.7486322499999938</v>
      </c>
      <c r="R528" s="113">
        <f t="shared" si="174"/>
        <v>2.5520782400000108</v>
      </c>
      <c r="S528" s="116">
        <f t="shared" si="166"/>
        <v>45031</v>
      </c>
      <c r="T528" s="148">
        <f t="shared" si="156"/>
        <v>44331</v>
      </c>
      <c r="U528" s="187">
        <f t="shared" si="153"/>
        <v>4.2459153214286741E-4</v>
      </c>
      <c r="V528" s="549">
        <f t="shared" si="167"/>
        <v>700</v>
      </c>
      <c r="W528" s="113">
        <f t="shared" si="157"/>
        <v>435.75</v>
      </c>
      <c r="X528" s="113">
        <f t="shared" si="158"/>
        <v>264.25</v>
      </c>
      <c r="Y528" s="549">
        <f t="shared" si="154"/>
        <v>2.8608305623687467</v>
      </c>
      <c r="AA528" s="556">
        <f t="shared" si="159"/>
        <v>1.2583205676371541</v>
      </c>
      <c r="AB528" s="433"/>
      <c r="AC528" s="433"/>
    </row>
    <row r="529" spans="2:29" x14ac:dyDescent="0.35">
      <c r="B529" s="116">
        <v>42772</v>
      </c>
      <c r="C529" s="186" t="str">
        <f t="shared" si="173"/>
        <v/>
      </c>
      <c r="D529" s="187" t="str">
        <f t="shared" si="173"/>
        <v/>
      </c>
      <c r="E529" s="113" t="str">
        <f t="shared" si="173"/>
        <v/>
      </c>
      <c r="F529" s="152">
        <f t="shared" si="160"/>
        <v>44874</v>
      </c>
      <c r="G529" s="246">
        <f t="shared" si="161"/>
        <v>44344</v>
      </c>
      <c r="H529" s="113" t="str">
        <f t="shared" si="168"/>
        <v/>
      </c>
      <c r="I529" s="148">
        <f t="shared" si="155"/>
        <v>44598.25</v>
      </c>
      <c r="J529" s="550">
        <f t="shared" si="162"/>
        <v>530</v>
      </c>
      <c r="K529" s="187">
        <f t="shared" si="163"/>
        <v>275.75</v>
      </c>
      <c r="L529" s="187">
        <f t="shared" si="164"/>
        <v>254.25</v>
      </c>
      <c r="M529" s="549" t="str">
        <f t="shared" si="165"/>
        <v/>
      </c>
      <c r="N529" s="551"/>
      <c r="P529" s="187" t="str">
        <f t="shared" si="174"/>
        <v/>
      </c>
      <c r="Q529" s="187" t="str">
        <f t="shared" si="174"/>
        <v/>
      </c>
      <c r="R529" s="113" t="str">
        <f t="shared" si="174"/>
        <v/>
      </c>
      <c r="S529" s="116">
        <f t="shared" si="166"/>
        <v>45031</v>
      </c>
      <c r="T529" s="148">
        <f t="shared" si="156"/>
        <v>44331</v>
      </c>
      <c r="U529" s="187" t="str">
        <f t="shared" si="153"/>
        <v/>
      </c>
      <c r="V529" s="549">
        <f t="shared" si="167"/>
        <v>700</v>
      </c>
      <c r="W529" s="113">
        <f t="shared" si="157"/>
        <v>432.75</v>
      </c>
      <c r="X529" s="113">
        <f t="shared" si="158"/>
        <v>267.25</v>
      </c>
      <c r="Y529" s="549" t="str">
        <f t="shared" si="154"/>
        <v/>
      </c>
      <c r="AA529" s="556" t="str">
        <f t="shared" si="159"/>
        <v/>
      </c>
      <c r="AB529" s="433"/>
      <c r="AC529" s="433"/>
    </row>
    <row r="530" spans="2:29" x14ac:dyDescent="0.35">
      <c r="B530" s="116">
        <v>42773</v>
      </c>
      <c r="C530" s="186">
        <f t="shared" si="173"/>
        <v>4.3023051225000053</v>
      </c>
      <c r="D530" s="187">
        <f t="shared" si="173"/>
        <v>3.8850177599999869</v>
      </c>
      <c r="E530" s="113">
        <f t="shared" si="173"/>
        <v>3.4350020900000278</v>
      </c>
      <c r="F530" s="152">
        <f t="shared" si="160"/>
        <v>44874</v>
      </c>
      <c r="G530" s="246">
        <f t="shared" si="161"/>
        <v>44344</v>
      </c>
      <c r="H530" s="113">
        <f t="shared" si="168"/>
        <v>7.8733464622644984E-4</v>
      </c>
      <c r="I530" s="148">
        <f t="shared" si="155"/>
        <v>44599.25</v>
      </c>
      <c r="J530" s="550">
        <f t="shared" si="162"/>
        <v>530</v>
      </c>
      <c r="K530" s="187">
        <f t="shared" si="163"/>
        <v>274.75</v>
      </c>
      <c r="L530" s="187">
        <f t="shared" si="164"/>
        <v>255.25</v>
      </c>
      <c r="M530" s="549">
        <f t="shared" si="165"/>
        <v>4.085984928449288</v>
      </c>
      <c r="N530" s="551"/>
      <c r="P530" s="187">
        <f t="shared" si="174"/>
        <v>2.9768300625000021</v>
      </c>
      <c r="Q530" s="187">
        <f t="shared" si="174"/>
        <v>2.6888356024999949</v>
      </c>
      <c r="R530" s="113">
        <f t="shared" si="174"/>
        <v>2.5267628025000155</v>
      </c>
      <c r="S530" s="116">
        <f t="shared" si="166"/>
        <v>45031</v>
      </c>
      <c r="T530" s="148">
        <f t="shared" si="156"/>
        <v>44331</v>
      </c>
      <c r="U530" s="187">
        <f t="shared" si="153"/>
        <v>4.1142065714286753E-4</v>
      </c>
      <c r="V530" s="549">
        <f t="shared" si="167"/>
        <v>700</v>
      </c>
      <c r="W530" s="113">
        <f t="shared" si="157"/>
        <v>431.75</v>
      </c>
      <c r="X530" s="113">
        <f t="shared" si="158"/>
        <v>268.25</v>
      </c>
      <c r="Y530" s="549">
        <f t="shared" si="154"/>
        <v>2.799199193778569</v>
      </c>
      <c r="AA530" s="556">
        <f t="shared" si="159"/>
        <v>1.286785734670719</v>
      </c>
      <c r="AB530" s="433"/>
      <c r="AC530" s="433"/>
    </row>
    <row r="531" spans="2:29" x14ac:dyDescent="0.35">
      <c r="B531" s="116">
        <v>42774</v>
      </c>
      <c r="C531" s="186">
        <f t="shared" si="173"/>
        <v>4.2553313024999984</v>
      </c>
      <c r="D531" s="187">
        <f t="shared" si="173"/>
        <v>3.8350810025000293</v>
      </c>
      <c r="E531" s="113">
        <f t="shared" si="173"/>
        <v>3.3770395025000122</v>
      </c>
      <c r="F531" s="152">
        <f t="shared" si="160"/>
        <v>44874</v>
      </c>
      <c r="G531" s="246">
        <f t="shared" si="161"/>
        <v>44344</v>
      </c>
      <c r="H531" s="113">
        <f t="shared" si="168"/>
        <v>7.9292509433956436E-4</v>
      </c>
      <c r="I531" s="148">
        <f t="shared" si="155"/>
        <v>44600.25</v>
      </c>
      <c r="J531" s="550">
        <f t="shared" si="162"/>
        <v>530</v>
      </c>
      <c r="K531" s="187">
        <f t="shared" si="163"/>
        <v>273.75</v>
      </c>
      <c r="L531" s="187">
        <f t="shared" si="164"/>
        <v>256.25</v>
      </c>
      <c r="M531" s="549">
        <f t="shared" si="165"/>
        <v>4.0382680579245429</v>
      </c>
      <c r="N531" s="551"/>
      <c r="P531" s="187">
        <f t="shared" si="174"/>
        <v>2.9291411600000039</v>
      </c>
      <c r="Q531" s="187">
        <f t="shared" si="174"/>
        <v>2.6462791024999932</v>
      </c>
      <c r="R531" s="113">
        <f t="shared" si="174"/>
        <v>2.4903140624999986</v>
      </c>
      <c r="S531" s="116">
        <f t="shared" si="166"/>
        <v>45031</v>
      </c>
      <c r="T531" s="148">
        <f t="shared" si="156"/>
        <v>44331</v>
      </c>
      <c r="U531" s="187">
        <f t="shared" si="153"/>
        <v>4.0408865357144386E-4</v>
      </c>
      <c r="V531" s="549">
        <f t="shared" si="167"/>
        <v>700</v>
      </c>
      <c r="W531" s="113">
        <f t="shared" si="157"/>
        <v>430.75</v>
      </c>
      <c r="X531" s="113">
        <f t="shared" si="158"/>
        <v>269.25</v>
      </c>
      <c r="Y531" s="549">
        <f t="shared" si="154"/>
        <v>2.7550799724741046</v>
      </c>
      <c r="AA531" s="556">
        <f t="shared" si="159"/>
        <v>1.2831880854504383</v>
      </c>
      <c r="AB531" s="433"/>
      <c r="AC531" s="433"/>
    </row>
    <row r="532" spans="2:29" x14ac:dyDescent="0.35">
      <c r="B532" s="116">
        <v>42775</v>
      </c>
      <c r="C532" s="186">
        <f t="shared" si="173"/>
        <v>4.242058010000016</v>
      </c>
      <c r="D532" s="187">
        <f t="shared" si="173"/>
        <v>3.8411950625000246</v>
      </c>
      <c r="E532" s="113">
        <f t="shared" si="173"/>
        <v>3.3861904100000118</v>
      </c>
      <c r="F532" s="152">
        <f t="shared" si="160"/>
        <v>44874</v>
      </c>
      <c r="G532" s="246">
        <f t="shared" si="161"/>
        <v>44344</v>
      </c>
      <c r="H532" s="113">
        <f t="shared" si="168"/>
        <v>7.5634518396224795E-4</v>
      </c>
      <c r="I532" s="148">
        <f t="shared" si="155"/>
        <v>44601.25</v>
      </c>
      <c r="J532" s="550">
        <f t="shared" si="162"/>
        <v>530</v>
      </c>
      <c r="K532" s="187">
        <f t="shared" si="163"/>
        <v>272.75</v>
      </c>
      <c r="L532" s="187">
        <f t="shared" si="164"/>
        <v>257.25</v>
      </c>
      <c r="M532" s="549">
        <f t="shared" si="165"/>
        <v>4.0357648610743126</v>
      </c>
      <c r="N532" s="551"/>
      <c r="P532" s="187">
        <f t="shared" si="174"/>
        <v>2.824670062500001</v>
      </c>
      <c r="Q532" s="187">
        <f t="shared" si="174"/>
        <v>2.548027559999988</v>
      </c>
      <c r="R532" s="113">
        <f t="shared" si="174"/>
        <v>2.4022563600000213</v>
      </c>
      <c r="S532" s="116">
        <f t="shared" si="166"/>
        <v>45031</v>
      </c>
      <c r="T532" s="148">
        <f t="shared" si="156"/>
        <v>44331</v>
      </c>
      <c r="U532" s="187">
        <f t="shared" ref="U532:U545" si="175">IF(P532="","",(Q532-P532)/($Q$14-$P$14))</f>
        <v>3.9520357500001858E-4</v>
      </c>
      <c r="V532" s="549">
        <f t="shared" si="167"/>
        <v>700</v>
      </c>
      <c r="W532" s="113">
        <f t="shared" si="157"/>
        <v>429.75</v>
      </c>
      <c r="X532" s="113">
        <f t="shared" si="158"/>
        <v>270.25</v>
      </c>
      <c r="Y532" s="549">
        <f t="shared" ref="Y532:Y545" si="176">IF(P532="","",P532-(W532*U532))</f>
        <v>2.6548313261437428</v>
      </c>
      <c r="AA532" s="556">
        <f t="shared" si="159"/>
        <v>1.3809335349305698</v>
      </c>
      <c r="AB532" s="433"/>
      <c r="AC532" s="433"/>
    </row>
    <row r="533" spans="2:29" x14ac:dyDescent="0.35">
      <c r="B533" s="116">
        <v>42776</v>
      </c>
      <c r="C533" s="186">
        <f t="shared" si="173"/>
        <v>4.2328693024999975</v>
      </c>
      <c r="D533" s="187">
        <f t="shared" si="173"/>
        <v>3.8350810025000293</v>
      </c>
      <c r="E533" s="113">
        <f t="shared" si="173"/>
        <v>3.3770395025000122</v>
      </c>
      <c r="F533" s="152">
        <f t="shared" si="160"/>
        <v>44874</v>
      </c>
      <c r="G533" s="246">
        <f t="shared" si="161"/>
        <v>44344</v>
      </c>
      <c r="H533" s="113">
        <f t="shared" si="168"/>
        <v>7.50543962264091E-4</v>
      </c>
      <c r="I533" s="148">
        <f t="shared" si="155"/>
        <v>44602.25</v>
      </c>
      <c r="J533" s="550">
        <f t="shared" si="162"/>
        <v>530</v>
      </c>
      <c r="K533" s="187">
        <f t="shared" si="163"/>
        <v>271.75</v>
      </c>
      <c r="L533" s="187">
        <f t="shared" si="164"/>
        <v>258.25</v>
      </c>
      <c r="M533" s="549">
        <f t="shared" si="165"/>
        <v>4.0289089807547311</v>
      </c>
      <c r="N533" s="551"/>
      <c r="P533" s="187">
        <f t="shared" si="174"/>
        <v>2.8520505599999968</v>
      </c>
      <c r="Q533" s="187">
        <f t="shared" si="174"/>
        <v>2.5773968024999983</v>
      </c>
      <c r="R533" s="113">
        <f t="shared" si="174"/>
        <v>2.4295805625000222</v>
      </c>
      <c r="S533" s="116">
        <f t="shared" si="166"/>
        <v>45031</v>
      </c>
      <c r="T533" s="148">
        <f t="shared" si="156"/>
        <v>44331</v>
      </c>
      <c r="U533" s="187">
        <f t="shared" si="175"/>
        <v>3.9236251071428363E-4</v>
      </c>
      <c r="V533" s="549">
        <f t="shared" si="167"/>
        <v>700</v>
      </c>
      <c r="W533" s="113">
        <f t="shared" si="157"/>
        <v>428.75</v>
      </c>
      <c r="X533" s="113">
        <f t="shared" si="158"/>
        <v>271.25</v>
      </c>
      <c r="Y533" s="549">
        <f t="shared" si="176"/>
        <v>2.6838251335312475</v>
      </c>
      <c r="AA533" s="556">
        <f t="shared" si="159"/>
        <v>1.3450838472234836</v>
      </c>
      <c r="AB533" s="433"/>
      <c r="AC533" s="433"/>
    </row>
    <row r="534" spans="2:29" x14ac:dyDescent="0.35">
      <c r="B534" s="116">
        <v>42779</v>
      </c>
      <c r="C534" s="186">
        <f t="shared" si="173"/>
        <v>4.2379740899999963</v>
      </c>
      <c r="D534" s="187">
        <f t="shared" si="173"/>
        <v>3.8177588099999937</v>
      </c>
      <c r="E534" s="113">
        <f t="shared" si="173"/>
        <v>3.3800897600000157</v>
      </c>
      <c r="F534" s="152">
        <f t="shared" si="160"/>
        <v>44874</v>
      </c>
      <c r="G534" s="246">
        <f t="shared" si="161"/>
        <v>44344</v>
      </c>
      <c r="H534" s="113">
        <f t="shared" si="168"/>
        <v>7.9285901886792928E-4</v>
      </c>
      <c r="I534" s="148">
        <f t="shared" si="155"/>
        <v>44605.25</v>
      </c>
      <c r="J534" s="550">
        <f t="shared" si="162"/>
        <v>530</v>
      </c>
      <c r="K534" s="187">
        <f t="shared" si="163"/>
        <v>268.75</v>
      </c>
      <c r="L534" s="187">
        <f t="shared" si="164"/>
        <v>261.25</v>
      </c>
      <c r="M534" s="549">
        <f t="shared" si="165"/>
        <v>4.0248932286792405</v>
      </c>
      <c r="N534" s="551"/>
      <c r="P534" s="187">
        <f t="shared" si="174"/>
        <v>2.8571214224999864</v>
      </c>
      <c r="Q534" s="187">
        <f t="shared" si="174"/>
        <v>2.5834737224999849</v>
      </c>
      <c r="R534" s="113">
        <f t="shared" si="174"/>
        <v>2.4356531025000017</v>
      </c>
      <c r="S534" s="116">
        <f t="shared" si="166"/>
        <v>45031</v>
      </c>
      <c r="T534" s="148">
        <f t="shared" si="156"/>
        <v>44331</v>
      </c>
      <c r="U534" s="187">
        <f t="shared" si="175"/>
        <v>3.9092528571428787E-4</v>
      </c>
      <c r="V534" s="549">
        <f t="shared" si="167"/>
        <v>700</v>
      </c>
      <c r="W534" s="113">
        <f t="shared" si="157"/>
        <v>425.75</v>
      </c>
      <c r="X534" s="113">
        <f t="shared" si="158"/>
        <v>274.25</v>
      </c>
      <c r="Y534" s="549">
        <f t="shared" si="176"/>
        <v>2.6906849821071281</v>
      </c>
      <c r="AA534" s="556">
        <f t="shared" si="159"/>
        <v>1.3342082465721123</v>
      </c>
      <c r="AB534" s="433"/>
      <c r="AC534" s="433"/>
    </row>
    <row r="535" spans="2:29" x14ac:dyDescent="0.35">
      <c r="B535" s="116">
        <v>42780</v>
      </c>
      <c r="C535" s="186">
        <f t="shared" si="173"/>
        <v>4.2747322499999907</v>
      </c>
      <c r="D535" s="187">
        <f t="shared" si="173"/>
        <v>3.8513855624999982</v>
      </c>
      <c r="E535" s="113">
        <f t="shared" si="173"/>
        <v>3.405510322500005</v>
      </c>
      <c r="F535" s="152">
        <f t="shared" si="160"/>
        <v>44874</v>
      </c>
      <c r="G535" s="246">
        <f t="shared" si="161"/>
        <v>44344</v>
      </c>
      <c r="H535" s="113">
        <f t="shared" si="168"/>
        <v>7.9876733490564622E-4</v>
      </c>
      <c r="I535" s="148">
        <f t="shared" si="155"/>
        <v>44606.25</v>
      </c>
      <c r="J535" s="550">
        <f t="shared" si="162"/>
        <v>530</v>
      </c>
      <c r="K535" s="187">
        <f t="shared" si="163"/>
        <v>267.75</v>
      </c>
      <c r="L535" s="187">
        <f t="shared" si="164"/>
        <v>262.25</v>
      </c>
      <c r="M535" s="549">
        <f t="shared" si="165"/>
        <v>4.0608622960790042</v>
      </c>
      <c r="N535" s="551"/>
      <c r="P535" s="187">
        <f t="shared" si="174"/>
        <v>2.8784204099999933</v>
      </c>
      <c r="Q535" s="187">
        <f t="shared" si="174"/>
        <v>2.6037314224999886</v>
      </c>
      <c r="R535" s="113">
        <f t="shared" si="174"/>
        <v>2.4558962024999964</v>
      </c>
      <c r="S535" s="116">
        <f t="shared" si="166"/>
        <v>45031</v>
      </c>
      <c r="T535" s="148">
        <f t="shared" si="156"/>
        <v>44331</v>
      </c>
      <c r="U535" s="187">
        <f t="shared" si="175"/>
        <v>3.9241283928572102E-4</v>
      </c>
      <c r="V535" s="549">
        <f t="shared" si="167"/>
        <v>700</v>
      </c>
      <c r="W535" s="113">
        <f t="shared" si="157"/>
        <v>424.75</v>
      </c>
      <c r="X535" s="113">
        <f t="shared" si="158"/>
        <v>275.25</v>
      </c>
      <c r="Y535" s="549">
        <f t="shared" si="176"/>
        <v>2.7117430565133831</v>
      </c>
      <c r="AA535" s="556">
        <f t="shared" si="159"/>
        <v>1.3491192395656211</v>
      </c>
      <c r="AB535" s="433"/>
      <c r="AC535" s="433"/>
    </row>
    <row r="536" spans="2:29" x14ac:dyDescent="0.35">
      <c r="B536" s="116">
        <v>42781</v>
      </c>
      <c r="C536" s="186">
        <f t="shared" si="173"/>
        <v>4.3145609024999976</v>
      </c>
      <c r="D536" s="187">
        <f t="shared" si="173"/>
        <v>3.9043842225000125</v>
      </c>
      <c r="E536" s="113">
        <f t="shared" si="173"/>
        <v>3.4044934400000004</v>
      </c>
      <c r="F536" s="152">
        <f t="shared" si="160"/>
        <v>44874</v>
      </c>
      <c r="G536" s="246">
        <f t="shared" si="161"/>
        <v>44344</v>
      </c>
      <c r="H536" s="113">
        <f t="shared" si="168"/>
        <v>7.7391826415091529E-4</v>
      </c>
      <c r="I536" s="148">
        <f t="shared" si="155"/>
        <v>44607.25</v>
      </c>
      <c r="J536" s="550">
        <f t="shared" si="162"/>
        <v>530</v>
      </c>
      <c r="K536" s="187">
        <f t="shared" si="163"/>
        <v>266.75</v>
      </c>
      <c r="L536" s="187">
        <f t="shared" si="164"/>
        <v>263.25</v>
      </c>
      <c r="M536" s="549">
        <f t="shared" si="165"/>
        <v>4.1081182055377408</v>
      </c>
      <c r="N536" s="551"/>
      <c r="P536" s="187">
        <f t="shared" si="174"/>
        <v>2.9179815225000238</v>
      </c>
      <c r="Q536" s="187">
        <f t="shared" si="174"/>
        <v>2.643239690000021</v>
      </c>
      <c r="R536" s="113">
        <f t="shared" si="174"/>
        <v>2.4872769599999955</v>
      </c>
      <c r="S536" s="116">
        <f t="shared" si="166"/>
        <v>45031</v>
      </c>
      <c r="T536" s="148">
        <f t="shared" si="156"/>
        <v>44331</v>
      </c>
      <c r="U536" s="187">
        <f t="shared" si="175"/>
        <v>3.924883321428612E-4</v>
      </c>
      <c r="V536" s="549">
        <f t="shared" si="167"/>
        <v>700</v>
      </c>
      <c r="W536" s="113">
        <f t="shared" si="157"/>
        <v>423.75</v>
      </c>
      <c r="X536" s="113">
        <f t="shared" si="158"/>
        <v>276.25</v>
      </c>
      <c r="Y536" s="549">
        <f t="shared" si="176"/>
        <v>2.7516645917544862</v>
      </c>
      <c r="AA536" s="556">
        <f t="shared" si="159"/>
        <v>1.3564536137832546</v>
      </c>
      <c r="AB536" s="433"/>
      <c r="AC536" s="433"/>
    </row>
    <row r="537" spans="2:29" x14ac:dyDescent="0.35">
      <c r="B537" s="116">
        <v>42782</v>
      </c>
      <c r="C537" s="186">
        <f t="shared" si="173"/>
        <v>4.3023051225000053</v>
      </c>
      <c r="D537" s="187">
        <f t="shared" si="173"/>
        <v>3.8931718399999982</v>
      </c>
      <c r="E537" s="113">
        <f t="shared" si="173"/>
        <v>3.3882239999999841</v>
      </c>
      <c r="F537" s="152">
        <f t="shared" si="160"/>
        <v>44874</v>
      </c>
      <c r="G537" s="246">
        <f t="shared" si="161"/>
        <v>44344</v>
      </c>
      <c r="H537" s="113">
        <f t="shared" si="168"/>
        <v>7.7194958962265492E-4</v>
      </c>
      <c r="I537" s="148">
        <f t="shared" si="155"/>
        <v>44608.25</v>
      </c>
      <c r="J537" s="550">
        <f t="shared" si="162"/>
        <v>530</v>
      </c>
      <c r="K537" s="187">
        <f t="shared" si="163"/>
        <v>265.75</v>
      </c>
      <c r="L537" s="187">
        <f t="shared" si="164"/>
        <v>264.25</v>
      </c>
      <c r="M537" s="549">
        <f t="shared" si="165"/>
        <v>4.0971595190577847</v>
      </c>
      <c r="N537" s="551"/>
      <c r="P537" s="187">
        <f t="shared" si="174"/>
        <v>2.967697289999971</v>
      </c>
      <c r="Q537" s="187">
        <f t="shared" si="174"/>
        <v>2.6949158224999881</v>
      </c>
      <c r="R537" s="113">
        <f t="shared" si="174"/>
        <v>2.5186625225000148</v>
      </c>
      <c r="S537" s="116">
        <f t="shared" si="166"/>
        <v>45031</v>
      </c>
      <c r="T537" s="148">
        <f t="shared" si="156"/>
        <v>44331</v>
      </c>
      <c r="U537" s="187">
        <f t="shared" si="175"/>
        <v>3.8968781071426129E-4</v>
      </c>
      <c r="V537" s="549">
        <f t="shared" si="167"/>
        <v>700</v>
      </c>
      <c r="W537" s="113">
        <f t="shared" si="157"/>
        <v>422.75</v>
      </c>
      <c r="X537" s="113">
        <f t="shared" si="158"/>
        <v>277.25</v>
      </c>
      <c r="Y537" s="549">
        <f t="shared" si="176"/>
        <v>2.802956768020517</v>
      </c>
      <c r="AA537" s="556">
        <f t="shared" si="159"/>
        <v>1.2942027510372678</v>
      </c>
      <c r="AB537" s="433"/>
      <c r="AC537" s="433"/>
    </row>
    <row r="538" spans="2:29" x14ac:dyDescent="0.35">
      <c r="B538" s="116">
        <v>42783</v>
      </c>
      <c r="C538" s="186">
        <f t="shared" si="173"/>
        <v>4.3145609024999976</v>
      </c>
      <c r="D538" s="187">
        <f t="shared" si="173"/>
        <v>3.8972490000000137</v>
      </c>
      <c r="E538" s="113">
        <f t="shared" si="173"/>
        <v>3.3882239999999841</v>
      </c>
      <c r="F538" s="152">
        <f t="shared" si="160"/>
        <v>44874</v>
      </c>
      <c r="G538" s="246">
        <f t="shared" si="161"/>
        <v>44344</v>
      </c>
      <c r="H538" s="113">
        <f t="shared" si="168"/>
        <v>7.8738094811317701E-4</v>
      </c>
      <c r="I538" s="148">
        <f t="shared" si="155"/>
        <v>44609.25</v>
      </c>
      <c r="J538" s="550">
        <f t="shared" si="162"/>
        <v>530</v>
      </c>
      <c r="K538" s="187">
        <f t="shared" si="163"/>
        <v>264.75</v>
      </c>
      <c r="L538" s="187">
        <f t="shared" si="164"/>
        <v>265.25</v>
      </c>
      <c r="M538" s="549">
        <f t="shared" si="165"/>
        <v>4.1061017964870343</v>
      </c>
      <c r="N538" s="551"/>
      <c r="P538" s="187">
        <f t="shared" si="174"/>
        <v>2.9433452099999924</v>
      </c>
      <c r="Q538" s="187">
        <f t="shared" si="174"/>
        <v>2.665529759999985</v>
      </c>
      <c r="R538" s="113">
        <f t="shared" si="174"/>
        <v>2.4893016899999898</v>
      </c>
      <c r="S538" s="116">
        <f t="shared" si="166"/>
        <v>45031</v>
      </c>
      <c r="T538" s="148">
        <f t="shared" si="156"/>
        <v>44331</v>
      </c>
      <c r="U538" s="187">
        <f t="shared" si="175"/>
        <v>3.9687921428572484E-4</v>
      </c>
      <c r="V538" s="549">
        <f t="shared" si="167"/>
        <v>700</v>
      </c>
      <c r="W538" s="113">
        <f t="shared" si="157"/>
        <v>421.75</v>
      </c>
      <c r="X538" s="113">
        <f t="shared" si="158"/>
        <v>278.25</v>
      </c>
      <c r="Y538" s="549">
        <f t="shared" si="176"/>
        <v>2.775961401374988</v>
      </c>
      <c r="AA538" s="556">
        <f t="shared" si="159"/>
        <v>1.3301403951120463</v>
      </c>
      <c r="AB538" s="433"/>
      <c r="AC538" s="433"/>
    </row>
    <row r="539" spans="2:29" x14ac:dyDescent="0.35">
      <c r="B539" s="116">
        <v>42786</v>
      </c>
      <c r="C539" s="186">
        <f t="shared" si="173"/>
        <v>4.2808592399999901</v>
      </c>
      <c r="D539" s="187">
        <f t="shared" si="173"/>
        <v>3.8615765625000131</v>
      </c>
      <c r="E539" s="113">
        <f t="shared" si="173"/>
        <v>3.3424730624999954</v>
      </c>
      <c r="F539" s="152">
        <f t="shared" si="160"/>
        <v>44874</v>
      </c>
      <c r="G539" s="246">
        <f t="shared" si="161"/>
        <v>44344</v>
      </c>
      <c r="H539" s="113">
        <f t="shared" si="168"/>
        <v>7.9109939150939041E-4</v>
      </c>
      <c r="I539" s="148">
        <f t="shared" si="155"/>
        <v>44612.25</v>
      </c>
      <c r="J539" s="550">
        <f t="shared" si="162"/>
        <v>530</v>
      </c>
      <c r="K539" s="187">
        <f t="shared" si="163"/>
        <v>261.75</v>
      </c>
      <c r="L539" s="187">
        <f t="shared" si="164"/>
        <v>268.25</v>
      </c>
      <c r="M539" s="549">
        <f t="shared" si="165"/>
        <v>4.0737889742724072</v>
      </c>
      <c r="N539" s="551"/>
      <c r="P539" s="187">
        <f t="shared" si="174"/>
        <v>2.9200105024999923</v>
      </c>
      <c r="Q539" s="187">
        <f t="shared" si="174"/>
        <v>2.641213440000012</v>
      </c>
      <c r="R539" s="113">
        <f t="shared" si="174"/>
        <v>2.463994002500014</v>
      </c>
      <c r="S539" s="116">
        <f t="shared" si="166"/>
        <v>45031</v>
      </c>
      <c r="T539" s="148">
        <f t="shared" si="156"/>
        <v>44331</v>
      </c>
      <c r="U539" s="187">
        <f t="shared" si="175"/>
        <v>3.9828151785711467E-4</v>
      </c>
      <c r="V539" s="549">
        <f t="shared" si="167"/>
        <v>700</v>
      </c>
      <c r="W539" s="113">
        <f t="shared" si="157"/>
        <v>418.75</v>
      </c>
      <c r="X539" s="113">
        <f t="shared" si="158"/>
        <v>281.25</v>
      </c>
      <c r="Y539" s="549">
        <f t="shared" si="176"/>
        <v>2.7532301168973254</v>
      </c>
      <c r="AA539" s="556">
        <f t="shared" si="159"/>
        <v>1.3205588573750817</v>
      </c>
      <c r="AB539" s="433"/>
      <c r="AC539" s="433"/>
    </row>
    <row r="540" spans="2:29" x14ac:dyDescent="0.35">
      <c r="B540" s="116">
        <v>42787</v>
      </c>
      <c r="C540" s="186">
        <f t="shared" si="173"/>
        <v>4.2686054400000062</v>
      </c>
      <c r="D540" s="187">
        <f t="shared" si="173"/>
        <v>3.8259102500000086</v>
      </c>
      <c r="E540" s="113">
        <f t="shared" si="173"/>
        <v>3.3455228100000234</v>
      </c>
      <c r="F540" s="152">
        <f t="shared" si="160"/>
        <v>44874</v>
      </c>
      <c r="G540" s="246">
        <f t="shared" si="161"/>
        <v>44344</v>
      </c>
      <c r="H540" s="113">
        <f t="shared" si="168"/>
        <v>8.352739433962218E-4</v>
      </c>
      <c r="I540" s="148">
        <f t="shared" si="155"/>
        <v>44613.25</v>
      </c>
      <c r="J540" s="550">
        <f t="shared" si="162"/>
        <v>530</v>
      </c>
      <c r="K540" s="187">
        <f t="shared" si="163"/>
        <v>260.75</v>
      </c>
      <c r="L540" s="187">
        <f t="shared" si="164"/>
        <v>269.25</v>
      </c>
      <c r="M540" s="549">
        <f t="shared" si="165"/>
        <v>4.0508077592594418</v>
      </c>
      <c r="N540" s="551"/>
      <c r="P540" s="187">
        <f t="shared" si="174"/>
        <v>2.9200105024999923</v>
      </c>
      <c r="Q540" s="187">
        <f t="shared" si="174"/>
        <v>2.641213440000012</v>
      </c>
      <c r="R540" s="113">
        <f t="shared" si="174"/>
        <v>2.4660185024999892</v>
      </c>
      <c r="S540" s="116">
        <f t="shared" si="166"/>
        <v>45031</v>
      </c>
      <c r="T540" s="148">
        <f t="shared" si="156"/>
        <v>44331</v>
      </c>
      <c r="U540" s="187">
        <f t="shared" si="175"/>
        <v>3.9828151785711467E-4</v>
      </c>
      <c r="V540" s="549">
        <f t="shared" si="167"/>
        <v>700</v>
      </c>
      <c r="W540" s="113">
        <f t="shared" si="157"/>
        <v>417.75</v>
      </c>
      <c r="X540" s="113">
        <f t="shared" si="158"/>
        <v>282.25</v>
      </c>
      <c r="Y540" s="549">
        <f t="shared" si="176"/>
        <v>2.7536283984151826</v>
      </c>
      <c r="AA540" s="556">
        <f t="shared" si="159"/>
        <v>1.2971793608442592</v>
      </c>
      <c r="AB540" s="433"/>
      <c r="AC540" s="433"/>
    </row>
    <row r="541" spans="2:29" x14ac:dyDescent="0.35">
      <c r="B541" s="116">
        <v>42788</v>
      </c>
      <c r="C541" s="186">
        <f t="shared" si="173"/>
        <v>4.2737111024999885</v>
      </c>
      <c r="D541" s="187">
        <f t="shared" si="173"/>
        <v>3.8615765625000131</v>
      </c>
      <c r="E541" s="113">
        <f t="shared" si="173"/>
        <v>3.3556889600000028</v>
      </c>
      <c r="F541" s="152">
        <f t="shared" si="160"/>
        <v>44874</v>
      </c>
      <c r="G541" s="246">
        <f t="shared" si="161"/>
        <v>44344</v>
      </c>
      <c r="H541" s="113">
        <f t="shared" si="168"/>
        <v>7.7761233962259514E-4</v>
      </c>
      <c r="I541" s="148">
        <f t="shared" si="155"/>
        <v>44614.25</v>
      </c>
      <c r="J541" s="550">
        <f t="shared" si="162"/>
        <v>530</v>
      </c>
      <c r="K541" s="187">
        <f t="shared" si="163"/>
        <v>259.75</v>
      </c>
      <c r="L541" s="187">
        <f t="shared" si="164"/>
        <v>270.25</v>
      </c>
      <c r="M541" s="549">
        <f t="shared" si="165"/>
        <v>4.0717262972830195</v>
      </c>
      <c r="N541" s="551"/>
      <c r="P541" s="187">
        <f t="shared" si="174"/>
        <v>2.9200105024999923</v>
      </c>
      <c r="Q541" s="187">
        <f t="shared" si="174"/>
        <v>2.643239690000021</v>
      </c>
      <c r="R541" s="113">
        <f t="shared" si="174"/>
        <v>2.4710798400000122</v>
      </c>
      <c r="S541" s="116">
        <f t="shared" si="166"/>
        <v>45031</v>
      </c>
      <c r="T541" s="148">
        <f t="shared" si="156"/>
        <v>44331</v>
      </c>
      <c r="U541" s="187">
        <f t="shared" si="175"/>
        <v>3.9538687499995895E-4</v>
      </c>
      <c r="V541" s="549">
        <f t="shared" si="167"/>
        <v>700</v>
      </c>
      <c r="W541" s="113">
        <f t="shared" si="157"/>
        <v>416.75</v>
      </c>
      <c r="X541" s="113">
        <f t="shared" si="158"/>
        <v>283.25</v>
      </c>
      <c r="Y541" s="549">
        <f t="shared" si="176"/>
        <v>2.7552330223437593</v>
      </c>
      <c r="AA541" s="556">
        <f t="shared" si="159"/>
        <v>1.3164932749392602</v>
      </c>
      <c r="AB541" s="433"/>
      <c r="AC541" s="433"/>
    </row>
    <row r="542" spans="2:29" x14ac:dyDescent="0.35">
      <c r="B542" s="116">
        <v>42789</v>
      </c>
      <c r="C542" s="186">
        <f t="shared" si="173"/>
        <v>4.2308274224999831</v>
      </c>
      <c r="D542" s="187">
        <f t="shared" si="173"/>
        <v>3.8187777225000108</v>
      </c>
      <c r="E542" s="113">
        <f t="shared" si="173"/>
        <v>3.3231590400000011</v>
      </c>
      <c r="F542" s="152">
        <f t="shared" ref="F542:F545" si="177">IF($I542&lt;$D$14,$D$14,$C$14)</f>
        <v>44874</v>
      </c>
      <c r="G542" s="246">
        <f t="shared" ref="G542:G545" si="178">IF($I542&gt;$C$14,$C$14,IF($I542&gt;$D$14,$D$14,$E$14))</f>
        <v>44344</v>
      </c>
      <c r="H542" s="113">
        <f t="shared" si="168"/>
        <v>7.7745226415089114E-4</v>
      </c>
      <c r="I542" s="148">
        <f t="shared" si="155"/>
        <v>44615.25</v>
      </c>
      <c r="J542" s="550">
        <f t="shared" ref="J542:J545" si="179">C$14-D$14</f>
        <v>530</v>
      </c>
      <c r="K542" s="187">
        <f t="shared" ref="K542:K545" si="180">C$14-I542</f>
        <v>258.75</v>
      </c>
      <c r="L542" s="187">
        <f t="shared" ref="L542:L545" si="181">I542-D$14</f>
        <v>271.25</v>
      </c>
      <c r="M542" s="549">
        <f t="shared" ref="M542:M545" si="182">IF(C542="","",C542-(K542*H542))</f>
        <v>4.0296616491509401</v>
      </c>
      <c r="N542" s="551"/>
      <c r="P542" s="187">
        <f t="shared" si="174"/>
        <v>2.8946496899999952</v>
      </c>
      <c r="Q542" s="187">
        <f t="shared" si="174"/>
        <v>2.6260172024999973</v>
      </c>
      <c r="R542" s="113">
        <f t="shared" si="174"/>
        <v>2.453871802499985</v>
      </c>
      <c r="S542" s="116">
        <f t="shared" si="166"/>
        <v>45031</v>
      </c>
      <c r="T542" s="148">
        <f t="shared" si="156"/>
        <v>44331</v>
      </c>
      <c r="U542" s="187">
        <f t="shared" si="175"/>
        <v>3.8376069642856843E-4</v>
      </c>
      <c r="V542" s="549">
        <f t="shared" ref="V542:V545" si="183">S542-T542</f>
        <v>700</v>
      </c>
      <c r="W542" s="113">
        <f t="shared" si="157"/>
        <v>415.75</v>
      </c>
      <c r="X542" s="113">
        <f t="shared" si="158"/>
        <v>284.25</v>
      </c>
      <c r="Y542" s="549">
        <f t="shared" si="176"/>
        <v>2.735101180459818</v>
      </c>
      <c r="AA542" s="556">
        <f t="shared" si="159"/>
        <v>1.2945604686911221</v>
      </c>
      <c r="AB542" s="433"/>
      <c r="AC542" s="433"/>
    </row>
    <row r="543" spans="2:29" x14ac:dyDescent="0.35">
      <c r="B543" s="116">
        <v>42790</v>
      </c>
      <c r="C543" s="186">
        <f t="shared" si="173"/>
        <v>4.210409722499997</v>
      </c>
      <c r="D543" s="187">
        <f t="shared" si="173"/>
        <v>3.8014568899999768</v>
      </c>
      <c r="E543" s="113">
        <f t="shared" si="173"/>
        <v>3.3140109224999881</v>
      </c>
      <c r="F543" s="152">
        <f t="shared" si="177"/>
        <v>44874</v>
      </c>
      <c r="G543" s="246">
        <f t="shared" si="178"/>
        <v>44344</v>
      </c>
      <c r="H543" s="113">
        <f t="shared" si="168"/>
        <v>7.7160911792456652E-4</v>
      </c>
      <c r="I543" s="148">
        <f t="shared" si="155"/>
        <v>44616.25</v>
      </c>
      <c r="J543" s="550">
        <f t="shared" si="179"/>
        <v>530</v>
      </c>
      <c r="K543" s="187">
        <f t="shared" si="180"/>
        <v>257.75</v>
      </c>
      <c r="L543" s="187">
        <f t="shared" si="181"/>
        <v>272.25</v>
      </c>
      <c r="M543" s="549">
        <f t="shared" si="182"/>
        <v>4.0115274723549401</v>
      </c>
      <c r="N543" s="551"/>
      <c r="P543" s="187">
        <f t="shared" ref="P543:R543" si="184">IF(P273="","",((1+P273/200)^2-1)*100)</f>
        <v>2.8682777600000042</v>
      </c>
      <c r="Q543" s="187">
        <f t="shared" si="184"/>
        <v>2.6138610225000081</v>
      </c>
      <c r="R543" s="113">
        <f t="shared" si="184"/>
        <v>2.4477987225000053</v>
      </c>
      <c r="S543" s="116">
        <f t="shared" si="166"/>
        <v>45031</v>
      </c>
      <c r="T543" s="148">
        <f t="shared" si="156"/>
        <v>44331</v>
      </c>
      <c r="U543" s="187">
        <f t="shared" si="175"/>
        <v>3.6345248214285163E-4</v>
      </c>
      <c r="V543" s="549">
        <f t="shared" si="183"/>
        <v>700</v>
      </c>
      <c r="W543" s="113">
        <f t="shared" si="157"/>
        <v>414.75</v>
      </c>
      <c r="X543" s="113">
        <f t="shared" si="158"/>
        <v>285.25</v>
      </c>
      <c r="Y543" s="549">
        <f t="shared" si="176"/>
        <v>2.7175358430312566</v>
      </c>
      <c r="AA543" s="556">
        <f t="shared" si="159"/>
        <v>1.2939916293236835</v>
      </c>
      <c r="AB543" s="433"/>
      <c r="AC543" s="433"/>
    </row>
    <row r="544" spans="2:29" x14ac:dyDescent="0.35">
      <c r="B544" s="116">
        <v>42793</v>
      </c>
      <c r="C544" s="186">
        <f t="shared" si="173"/>
        <v>4.210409722499997</v>
      </c>
      <c r="D544" s="187">
        <f t="shared" si="173"/>
        <v>3.8055322499999988</v>
      </c>
      <c r="E544" s="113">
        <f t="shared" si="173"/>
        <v>3.3231590400000011</v>
      </c>
      <c r="F544" s="152">
        <f t="shared" si="177"/>
        <v>44874</v>
      </c>
      <c r="G544" s="246">
        <f t="shared" si="178"/>
        <v>44344</v>
      </c>
      <c r="H544" s="113">
        <f t="shared" si="168"/>
        <v>7.6391975943395881E-4</v>
      </c>
      <c r="I544" s="148">
        <f t="shared" si="155"/>
        <v>44619.25</v>
      </c>
      <c r="J544" s="550">
        <f t="shared" si="179"/>
        <v>530</v>
      </c>
      <c r="K544" s="187">
        <f t="shared" si="180"/>
        <v>254.75</v>
      </c>
      <c r="L544" s="187">
        <f t="shared" si="181"/>
        <v>275.25</v>
      </c>
      <c r="M544" s="549">
        <f t="shared" si="182"/>
        <v>4.0158011637841957</v>
      </c>
      <c r="N544" s="551"/>
      <c r="P544" s="187">
        <f t="shared" ref="P544:R544" si="185">IF(P274="","",((1+P274/200)^2-1)*100)</f>
        <v>2.8520505599999968</v>
      </c>
      <c r="Q544" s="187">
        <f t="shared" si="185"/>
        <v>2.5996797224999924</v>
      </c>
      <c r="R544" s="113">
        <f t="shared" si="185"/>
        <v>2.4346409999999929</v>
      </c>
      <c r="S544" s="116">
        <f t="shared" si="166"/>
        <v>45031</v>
      </c>
      <c r="T544" s="148">
        <f t="shared" si="156"/>
        <v>44331</v>
      </c>
      <c r="U544" s="187">
        <f t="shared" si="175"/>
        <v>3.6052976785714918E-4</v>
      </c>
      <c r="V544" s="549">
        <f t="shared" si="183"/>
        <v>700</v>
      </c>
      <c r="W544" s="113">
        <f t="shared" si="157"/>
        <v>411.75</v>
      </c>
      <c r="X544" s="113">
        <f t="shared" si="158"/>
        <v>288.25</v>
      </c>
      <c r="Y544" s="549">
        <f t="shared" si="176"/>
        <v>2.7036024280848157</v>
      </c>
      <c r="AA544" s="556">
        <f t="shared" si="159"/>
        <v>1.3121987356993801</v>
      </c>
      <c r="AB544" s="433"/>
      <c r="AC544" s="433"/>
    </row>
    <row r="545" spans="2:29" x14ac:dyDescent="0.35">
      <c r="B545" s="116">
        <v>42794</v>
      </c>
      <c r="C545" s="55">
        <f t="shared" ref="C545:E545" si="186">IF(C275="","",((1+C275/200)^2-1)*100)</f>
        <v>4.2144931025000165</v>
      </c>
      <c r="D545" s="188">
        <f t="shared" si="186"/>
        <v>3.7841375024999957</v>
      </c>
      <c r="E545" s="114">
        <f t="shared" si="186"/>
        <v>3.3241755225000169</v>
      </c>
      <c r="F545" s="248">
        <f t="shared" si="177"/>
        <v>44874</v>
      </c>
      <c r="G545" s="541">
        <f t="shared" si="178"/>
        <v>44344</v>
      </c>
      <c r="H545" s="114">
        <f t="shared" si="168"/>
        <v>8.1199169811324687E-4</v>
      </c>
      <c r="I545" s="147">
        <f t="shared" si="155"/>
        <v>44620.25</v>
      </c>
      <c r="J545" s="553">
        <f t="shared" si="179"/>
        <v>530</v>
      </c>
      <c r="K545" s="188">
        <f t="shared" si="180"/>
        <v>253.75</v>
      </c>
      <c r="L545" s="188">
        <f t="shared" si="181"/>
        <v>276.25</v>
      </c>
      <c r="M545" s="552">
        <f t="shared" si="182"/>
        <v>4.0084502091037804</v>
      </c>
      <c r="N545" s="551"/>
      <c r="P545" s="188">
        <f t="shared" ref="P545:R545" si="187">IF(P275="","",((1+P275/200)^2-1)*100)</f>
        <v>2.8662492899999892</v>
      </c>
      <c r="Q545" s="188">
        <f t="shared" si="187"/>
        <v>2.6148740100000012</v>
      </c>
      <c r="R545" s="114">
        <f t="shared" si="187"/>
        <v>2.4477987225000053</v>
      </c>
      <c r="S545" s="151">
        <f t="shared" si="166"/>
        <v>45031</v>
      </c>
      <c r="T545" s="147">
        <f t="shared" si="156"/>
        <v>44331</v>
      </c>
      <c r="U545" s="188">
        <f t="shared" si="175"/>
        <v>3.5910754285712568E-4</v>
      </c>
      <c r="V545" s="552">
        <f t="shared" si="183"/>
        <v>700</v>
      </c>
      <c r="W545" s="114">
        <f t="shared" si="157"/>
        <v>410.75</v>
      </c>
      <c r="X545" s="114">
        <f t="shared" si="158"/>
        <v>289.25</v>
      </c>
      <c r="Y545" s="552">
        <f t="shared" si="176"/>
        <v>2.7187458667714246</v>
      </c>
      <c r="AA545" s="557">
        <f t="shared" si="159"/>
        <v>1.2897043423323558</v>
      </c>
      <c r="AB545" s="433"/>
      <c r="AC545" s="433"/>
    </row>
    <row r="546" spans="2:29" x14ac:dyDescent="0.35">
      <c r="B546" s="433"/>
      <c r="C546" s="186" t="str">
        <f>IF(C276="","",((1+C276/200)^2-1)*100)</f>
        <v/>
      </c>
      <c r="D546" s="433" t="s">
        <v>437</v>
      </c>
      <c r="E546" s="433"/>
      <c r="F546" s="433"/>
      <c r="G546" s="433"/>
      <c r="H546" s="186"/>
      <c r="I546" s="433"/>
      <c r="J546" s="433"/>
      <c r="K546" s="433"/>
      <c r="L546" s="433"/>
      <c r="M546" s="433"/>
      <c r="AA546" s="560">
        <f>AVERAGE(AA285:AA545)</f>
        <v>1.2926247159697228</v>
      </c>
    </row>
    <row r="547" spans="2:29" x14ac:dyDescent="0.35">
      <c r="H547" s="186"/>
      <c r="AA547" s="186"/>
    </row>
  </sheetData>
  <mergeCells count="40">
    <mergeCell ref="C10:M10"/>
    <mergeCell ref="P10:AA10"/>
    <mergeCell ref="C279:M279"/>
    <mergeCell ref="C280:M280"/>
    <mergeCell ref="P279:Y279"/>
    <mergeCell ref="P280:Y280"/>
    <mergeCell ref="AA279:AA280"/>
    <mergeCell ref="Z11:Z14"/>
    <mergeCell ref="I11:I14"/>
    <mergeCell ref="J11:J14"/>
    <mergeCell ref="K11:K14"/>
    <mergeCell ref="L11:L14"/>
    <mergeCell ref="AA11:AA14"/>
    <mergeCell ref="U11:U14"/>
    <mergeCell ref="V11:V14"/>
    <mergeCell ref="W11:W14"/>
    <mergeCell ref="G281:G284"/>
    <mergeCell ref="F281:F284"/>
    <mergeCell ref="T281:T284"/>
    <mergeCell ref="S281:S284"/>
    <mergeCell ref="M11:M14"/>
    <mergeCell ref="H281:H284"/>
    <mergeCell ref="I281:I284"/>
    <mergeCell ref="J281:J284"/>
    <mergeCell ref="K281:K284"/>
    <mergeCell ref="L281:L284"/>
    <mergeCell ref="M281:M284"/>
    <mergeCell ref="H11:H14"/>
    <mergeCell ref="G11:G14"/>
    <mergeCell ref="F11:F14"/>
    <mergeCell ref="T11:T14"/>
    <mergeCell ref="S11:S14"/>
    <mergeCell ref="X11:X14"/>
    <mergeCell ref="Y11:Y14"/>
    <mergeCell ref="AA281:AA284"/>
    <mergeCell ref="U281:U284"/>
    <mergeCell ref="V281:V284"/>
    <mergeCell ref="W281:W284"/>
    <mergeCell ref="X281:X284"/>
    <mergeCell ref="Y281:Y28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3" tint="-0.499984740745262"/>
  </sheetPr>
  <dimension ref="A1:CN552"/>
  <sheetViews>
    <sheetView zoomScale="90" zoomScaleNormal="90" workbookViewId="0">
      <selection activeCell="A3" sqref="A3:XFD5"/>
    </sheetView>
  </sheetViews>
  <sheetFormatPr defaultColWidth="9.1796875" defaultRowHeight="14.5" x14ac:dyDescent="0.35"/>
  <cols>
    <col min="1" max="1" width="4.7265625" style="433" customWidth="1"/>
    <col min="2" max="2" width="28.81640625" style="433" customWidth="1"/>
    <col min="3" max="3" width="31.1796875" style="433" customWidth="1"/>
    <col min="4" max="4" width="25.1796875" style="433" customWidth="1"/>
    <col min="5" max="5" width="36.1796875" style="433" customWidth="1"/>
    <col min="6" max="6" width="22.7265625" style="433" customWidth="1"/>
    <col min="7" max="7" width="15.54296875" style="433" customWidth="1"/>
    <col min="8" max="8" width="15.1796875" style="433" customWidth="1"/>
    <col min="9" max="10" width="28.453125" style="433" customWidth="1"/>
    <col min="11" max="11" width="24.1796875" style="433" customWidth="1"/>
    <col min="12" max="13" width="19.1796875" style="433" customWidth="1"/>
    <col min="14" max="14" width="28.453125" style="433" customWidth="1"/>
    <col min="15" max="15" width="19.54296875" style="433" customWidth="1"/>
    <col min="16" max="16" width="29" style="433" customWidth="1"/>
    <col min="17" max="17" width="29.26953125" style="433" customWidth="1"/>
    <col min="18" max="18" width="22" style="433" customWidth="1"/>
    <col min="19" max="19" width="15.453125" style="433" customWidth="1"/>
    <col min="20" max="20" width="19.26953125" style="433" customWidth="1"/>
    <col min="21" max="21" width="11" style="433" customWidth="1"/>
    <col min="22" max="22" width="9.1796875" style="433" customWidth="1"/>
    <col min="23" max="16384" width="9.1796875" style="433"/>
  </cols>
  <sheetData>
    <row r="1" spans="1:92" ht="23.5" x14ac:dyDescent="0.55000000000000004">
      <c r="A1" s="84" t="s">
        <v>766</v>
      </c>
    </row>
    <row r="2" spans="1:92" ht="14.15" customHeight="1" x14ac:dyDescent="0.35">
      <c r="A2" s="189"/>
    </row>
    <row r="4" spans="1:92" s="527" customFormat="1" x14ac:dyDescent="0.35">
      <c r="B4" s="526" t="s">
        <v>778</v>
      </c>
      <c r="M4" s="526"/>
    </row>
    <row r="5" spans="1:92" x14ac:dyDescent="0.35">
      <c r="B5" s="189"/>
    </row>
    <row r="6" spans="1:92" s="276" customFormat="1" x14ac:dyDescent="0.35">
      <c r="B6" s="433" t="s">
        <v>513</v>
      </c>
      <c r="C6" s="194">
        <f>Inputs!C17</f>
        <v>42795</v>
      </c>
      <c r="J6" s="555"/>
      <c r="K6" s="555"/>
    </row>
    <row r="7" spans="1:92" s="276" customFormat="1" x14ac:dyDescent="0.35">
      <c r="B7" s="433" t="s">
        <v>514</v>
      </c>
      <c r="C7" s="203">
        <v>5</v>
      </c>
      <c r="J7" s="555"/>
      <c r="K7" s="555"/>
    </row>
    <row r="8" spans="1:92" s="276" customFormat="1" x14ac:dyDescent="0.35">
      <c r="B8" s="433" t="s">
        <v>515</v>
      </c>
      <c r="C8" s="204">
        <f>C6+(365.25*C7)</f>
        <v>44621.25</v>
      </c>
    </row>
    <row r="9" spans="1:92" s="276" customFormat="1" x14ac:dyDescent="0.35">
      <c r="B9" s="433"/>
      <c r="C9" s="204"/>
    </row>
    <row r="10" spans="1:92" s="276" customFormat="1" x14ac:dyDescent="0.35">
      <c r="B10" s="433"/>
      <c r="C10" s="668" t="s">
        <v>779</v>
      </c>
      <c r="D10" s="669"/>
      <c r="E10" s="669"/>
      <c r="F10" s="670"/>
      <c r="I10" s="668" t="s">
        <v>59</v>
      </c>
      <c r="J10" s="669"/>
      <c r="K10" s="669"/>
      <c r="L10" s="669"/>
      <c r="M10" s="669"/>
      <c r="N10" s="669"/>
      <c r="O10" s="669"/>
      <c r="P10" s="669"/>
      <c r="Q10" s="669"/>
      <c r="R10" s="669"/>
      <c r="S10" s="670"/>
    </row>
    <row r="11" spans="1:92" ht="15" customHeight="1" x14ac:dyDescent="0.35">
      <c r="B11" s="206" t="s">
        <v>102</v>
      </c>
      <c r="C11" s="214" t="s">
        <v>425</v>
      </c>
      <c r="D11" s="659" t="s">
        <v>775</v>
      </c>
      <c r="E11" s="659" t="s">
        <v>733</v>
      </c>
      <c r="F11" s="662" t="s">
        <v>602</v>
      </c>
      <c r="G11" s="532"/>
      <c r="I11" s="212" t="s">
        <v>297</v>
      </c>
      <c r="J11" s="212" t="s">
        <v>296</v>
      </c>
      <c r="K11" s="659" t="s">
        <v>773</v>
      </c>
      <c r="L11" s="659" t="s">
        <v>772</v>
      </c>
      <c r="M11" s="659" t="s">
        <v>731</v>
      </c>
      <c r="N11" s="662" t="s">
        <v>603</v>
      </c>
      <c r="O11" s="662" t="s">
        <v>602</v>
      </c>
      <c r="P11" s="662" t="s">
        <v>725</v>
      </c>
      <c r="Q11" s="662" t="s">
        <v>604</v>
      </c>
      <c r="R11" s="662" t="s">
        <v>604</v>
      </c>
      <c r="S11" s="662" t="s">
        <v>726</v>
      </c>
      <c r="W11" s="498"/>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row>
    <row r="12" spans="1:92" ht="15" customHeight="1" x14ac:dyDescent="0.35">
      <c r="B12" s="206" t="s">
        <v>112</v>
      </c>
      <c r="C12" s="191" t="s">
        <v>183</v>
      </c>
      <c r="D12" s="660"/>
      <c r="E12" s="660"/>
      <c r="F12" s="663"/>
      <c r="G12" s="532"/>
      <c r="I12" s="22" t="s">
        <v>45</v>
      </c>
      <c r="J12" s="22" t="s">
        <v>45</v>
      </c>
      <c r="K12" s="660"/>
      <c r="L12" s="660"/>
      <c r="M12" s="660"/>
      <c r="N12" s="663"/>
      <c r="O12" s="663"/>
      <c r="P12" s="663"/>
      <c r="Q12" s="663"/>
      <c r="R12" s="663"/>
      <c r="S12" s="663"/>
    </row>
    <row r="13" spans="1:92" x14ac:dyDescent="0.35">
      <c r="B13" s="206" t="s">
        <v>108</v>
      </c>
      <c r="C13" s="191" t="s">
        <v>189</v>
      </c>
      <c r="D13" s="660"/>
      <c r="E13" s="660"/>
      <c r="F13" s="663"/>
      <c r="G13" s="532"/>
      <c r="I13" s="22" t="s">
        <v>188</v>
      </c>
      <c r="J13" s="22" t="s">
        <v>188</v>
      </c>
      <c r="K13" s="660"/>
      <c r="L13" s="660"/>
      <c r="M13" s="660"/>
      <c r="N13" s="663"/>
      <c r="O13" s="663"/>
      <c r="P13" s="663"/>
      <c r="Q13" s="663"/>
      <c r="R13" s="663"/>
      <c r="S13" s="663"/>
    </row>
    <row r="14" spans="1:92" x14ac:dyDescent="0.35">
      <c r="B14" s="206" t="s">
        <v>318</v>
      </c>
      <c r="C14" s="217" t="s">
        <v>427</v>
      </c>
      <c r="D14" s="661"/>
      <c r="E14" s="661"/>
      <c r="F14" s="664"/>
      <c r="G14" s="532"/>
      <c r="I14" s="147">
        <v>44331</v>
      </c>
      <c r="J14" s="151">
        <v>43936</v>
      </c>
      <c r="K14" s="660"/>
      <c r="L14" s="660"/>
      <c r="M14" s="661"/>
      <c r="N14" s="664"/>
      <c r="O14" s="664"/>
      <c r="P14" s="664"/>
      <c r="Q14" s="664"/>
      <c r="R14" s="664"/>
      <c r="S14" s="663"/>
    </row>
    <row r="15" spans="1:92" x14ac:dyDescent="0.35">
      <c r="B15" s="116">
        <v>42430</v>
      </c>
      <c r="C15" s="49" t="s">
        <v>437</v>
      </c>
      <c r="D15" s="56" t="str">
        <f t="shared" ref="D15:D78" si="0">IF(C15="","",($C$14-B15)/365.25)</f>
        <v/>
      </c>
      <c r="E15" s="565" t="str">
        <f t="shared" ref="E15:E78" si="1">$C$14</f>
        <v>6/05/2021</v>
      </c>
      <c r="F15" s="50">
        <f t="shared" ref="F15:F78" si="2">C$14-E15</f>
        <v>0</v>
      </c>
      <c r="G15" s="152"/>
      <c r="H15" s="183"/>
      <c r="I15" s="113">
        <v>2.452</v>
      </c>
      <c r="J15" s="197">
        <v>2.3759999999999999</v>
      </c>
      <c r="K15" s="524">
        <f t="shared" ref="K15:K78" si="3">$I$14</f>
        <v>44331</v>
      </c>
      <c r="L15" s="544">
        <f t="shared" ref="L15:L78" si="4">$J$14</f>
        <v>43936</v>
      </c>
      <c r="M15" s="50">
        <f t="shared" ref="M15:M78" si="5">IF(I15="","",(J15-I15)/($J$14-$I$14))</f>
        <v>1.924050632911394E-4</v>
      </c>
      <c r="N15" s="546">
        <f>K15-L15</f>
        <v>395</v>
      </c>
      <c r="O15" s="113">
        <f t="shared" ref="O15:O78" si="6">K15-E15</f>
        <v>9</v>
      </c>
      <c r="P15" s="113">
        <f t="shared" ref="P15:P78" si="7">E15-L15</f>
        <v>386</v>
      </c>
      <c r="Q15" s="546">
        <f>IF(I15="","",I15-(O15*M15))</f>
        <v>2.4502683544303796</v>
      </c>
      <c r="R15" s="92" t="str">
        <f t="shared" ref="R15:R78" si="8">IF(C15="","",C15-Q15)</f>
        <v/>
      </c>
      <c r="S15" s="92" t="str">
        <f>IF(R15="","",((1+R15/200)^2-1)*100)</f>
        <v/>
      </c>
    </row>
    <row r="16" spans="1:92" x14ac:dyDescent="0.35">
      <c r="B16" s="116">
        <v>42431</v>
      </c>
      <c r="C16" s="49" t="s">
        <v>437</v>
      </c>
      <c r="D16" s="187" t="str">
        <f t="shared" si="0"/>
        <v/>
      </c>
      <c r="E16" s="344" t="str">
        <f t="shared" si="1"/>
        <v>6/05/2021</v>
      </c>
      <c r="F16" s="580">
        <f t="shared" si="2"/>
        <v>0</v>
      </c>
      <c r="G16" s="559"/>
      <c r="I16" s="113">
        <v>2.5</v>
      </c>
      <c r="J16" s="197">
        <v>2.42</v>
      </c>
      <c r="K16" s="246">
        <f t="shared" si="3"/>
        <v>44331</v>
      </c>
      <c r="L16" s="148">
        <f t="shared" si="4"/>
        <v>43936</v>
      </c>
      <c r="M16" s="49">
        <f t="shared" si="5"/>
        <v>2.0253164556962043E-4</v>
      </c>
      <c r="N16" s="549">
        <f t="shared" ref="N16:N79" si="9">K16-L16</f>
        <v>395</v>
      </c>
      <c r="O16" s="113">
        <f t="shared" si="6"/>
        <v>9</v>
      </c>
      <c r="P16" s="113">
        <f t="shared" si="7"/>
        <v>386</v>
      </c>
      <c r="Q16" s="549">
        <f t="shared" ref="Q16:Q79" si="10">IF(I16="","",I16-(O16*M16))</f>
        <v>2.4981772151898736</v>
      </c>
      <c r="R16" s="113" t="str">
        <f t="shared" si="8"/>
        <v/>
      </c>
      <c r="S16" s="113" t="str">
        <f t="shared" ref="S16:S79" si="11">IF(R16="","",((1+R16/200)^2-1)*100)</f>
        <v/>
      </c>
    </row>
    <row r="17" spans="2:19" x14ac:dyDescent="0.35">
      <c r="B17" s="116">
        <v>42432</v>
      </c>
      <c r="C17" s="49" t="s">
        <v>437</v>
      </c>
      <c r="D17" s="187" t="str">
        <f t="shared" si="0"/>
        <v/>
      </c>
      <c r="E17" s="344" t="str">
        <f t="shared" si="1"/>
        <v>6/05/2021</v>
      </c>
      <c r="F17" s="580">
        <f t="shared" si="2"/>
        <v>0</v>
      </c>
      <c r="G17" s="559"/>
      <c r="I17" s="113">
        <v>2.516</v>
      </c>
      <c r="J17" s="197">
        <v>2.427</v>
      </c>
      <c r="K17" s="246">
        <f t="shared" si="3"/>
        <v>44331</v>
      </c>
      <c r="L17" s="148">
        <f t="shared" si="4"/>
        <v>43936</v>
      </c>
      <c r="M17" s="49">
        <f t="shared" si="5"/>
        <v>2.2531645569620246E-4</v>
      </c>
      <c r="N17" s="549">
        <f t="shared" si="9"/>
        <v>395</v>
      </c>
      <c r="O17" s="113">
        <f t="shared" si="6"/>
        <v>9</v>
      </c>
      <c r="P17" s="113">
        <f t="shared" si="7"/>
        <v>386</v>
      </c>
      <c r="Q17" s="549">
        <f t="shared" si="10"/>
        <v>2.5139721518987344</v>
      </c>
      <c r="R17" s="113" t="str">
        <f t="shared" si="8"/>
        <v/>
      </c>
      <c r="S17" s="113" t="str">
        <f t="shared" si="11"/>
        <v/>
      </c>
    </row>
    <row r="18" spans="2:19" x14ac:dyDescent="0.35">
      <c r="B18" s="116">
        <v>42433</v>
      </c>
      <c r="C18" s="49" t="s">
        <v>437</v>
      </c>
      <c r="D18" s="187" t="str">
        <f t="shared" si="0"/>
        <v/>
      </c>
      <c r="E18" s="344" t="str">
        <f t="shared" si="1"/>
        <v>6/05/2021</v>
      </c>
      <c r="F18" s="580">
        <f t="shared" si="2"/>
        <v>0</v>
      </c>
      <c r="G18" s="559"/>
      <c r="I18" s="113">
        <v>2.5140000000000002</v>
      </c>
      <c r="J18" s="197">
        <v>2.4220000000000002</v>
      </c>
      <c r="K18" s="246">
        <f t="shared" si="3"/>
        <v>44331</v>
      </c>
      <c r="L18" s="148">
        <f t="shared" si="4"/>
        <v>43936</v>
      </c>
      <c r="M18" s="49">
        <f t="shared" si="5"/>
        <v>2.329113924050635E-4</v>
      </c>
      <c r="N18" s="549">
        <f t="shared" si="9"/>
        <v>395</v>
      </c>
      <c r="O18" s="113">
        <f t="shared" si="6"/>
        <v>9</v>
      </c>
      <c r="P18" s="113">
        <f t="shared" si="7"/>
        <v>386</v>
      </c>
      <c r="Q18" s="549">
        <f t="shared" si="10"/>
        <v>2.5119037974683547</v>
      </c>
      <c r="R18" s="113" t="str">
        <f t="shared" si="8"/>
        <v/>
      </c>
      <c r="S18" s="113" t="str">
        <f t="shared" si="11"/>
        <v/>
      </c>
    </row>
    <row r="19" spans="2:19" x14ac:dyDescent="0.35">
      <c r="B19" s="116">
        <v>42436</v>
      </c>
      <c r="C19" s="49" t="s">
        <v>437</v>
      </c>
      <c r="D19" s="187" t="str">
        <f t="shared" si="0"/>
        <v/>
      </c>
      <c r="E19" s="344" t="str">
        <f t="shared" si="1"/>
        <v>6/05/2021</v>
      </c>
      <c r="F19" s="580">
        <f t="shared" si="2"/>
        <v>0</v>
      </c>
      <c r="G19" s="559"/>
      <c r="I19" s="113">
        <v>2.532</v>
      </c>
      <c r="J19" s="197">
        <v>2.4390000000000001</v>
      </c>
      <c r="K19" s="246">
        <f t="shared" si="3"/>
        <v>44331</v>
      </c>
      <c r="L19" s="148">
        <f t="shared" si="4"/>
        <v>43936</v>
      </c>
      <c r="M19" s="49">
        <f t="shared" si="5"/>
        <v>2.3544303797468349E-4</v>
      </c>
      <c r="N19" s="549">
        <f t="shared" si="9"/>
        <v>395</v>
      </c>
      <c r="O19" s="113">
        <f t="shared" si="6"/>
        <v>9</v>
      </c>
      <c r="P19" s="113">
        <f t="shared" si="7"/>
        <v>386</v>
      </c>
      <c r="Q19" s="549">
        <f t="shared" si="10"/>
        <v>2.5298810126582278</v>
      </c>
      <c r="R19" s="113" t="str">
        <f t="shared" si="8"/>
        <v/>
      </c>
      <c r="S19" s="113" t="str">
        <f t="shared" si="11"/>
        <v/>
      </c>
    </row>
    <row r="20" spans="2:19" x14ac:dyDescent="0.35">
      <c r="B20" s="116">
        <v>42437</v>
      </c>
      <c r="C20" s="49" t="s">
        <v>437</v>
      </c>
      <c r="D20" s="187" t="str">
        <f t="shared" si="0"/>
        <v/>
      </c>
      <c r="E20" s="344" t="str">
        <f t="shared" si="1"/>
        <v>6/05/2021</v>
      </c>
      <c r="F20" s="580">
        <f t="shared" si="2"/>
        <v>0</v>
      </c>
      <c r="G20" s="559"/>
      <c r="I20" s="113">
        <v>2.5089999999999999</v>
      </c>
      <c r="J20" s="197">
        <v>2.415</v>
      </c>
      <c r="K20" s="246">
        <f t="shared" si="3"/>
        <v>44331</v>
      </c>
      <c r="L20" s="148">
        <f t="shared" si="4"/>
        <v>43936</v>
      </c>
      <c r="M20" s="49">
        <f t="shared" si="5"/>
        <v>2.3797468354430344E-4</v>
      </c>
      <c r="N20" s="549">
        <f t="shared" si="9"/>
        <v>395</v>
      </c>
      <c r="O20" s="113">
        <f t="shared" si="6"/>
        <v>9</v>
      </c>
      <c r="P20" s="113">
        <f t="shared" si="7"/>
        <v>386</v>
      </c>
      <c r="Q20" s="549">
        <f>IF(I20="","",I20-(O20*M20))</f>
        <v>2.5068582278481011</v>
      </c>
      <c r="R20" s="113" t="str">
        <f t="shared" si="8"/>
        <v/>
      </c>
      <c r="S20" s="113" t="str">
        <f t="shared" si="11"/>
        <v/>
      </c>
    </row>
    <row r="21" spans="2:19" x14ac:dyDescent="0.35">
      <c r="B21" s="116">
        <v>42438</v>
      </c>
      <c r="C21" s="49" t="s">
        <v>437</v>
      </c>
      <c r="D21" s="187" t="str">
        <f t="shared" si="0"/>
        <v/>
      </c>
      <c r="E21" s="344" t="str">
        <f t="shared" si="1"/>
        <v>6/05/2021</v>
      </c>
      <c r="F21" s="580">
        <f t="shared" si="2"/>
        <v>0</v>
      </c>
      <c r="G21" s="559"/>
      <c r="I21" s="113">
        <v>2.4849999999999999</v>
      </c>
      <c r="J21" s="197">
        <v>2.3940000000000001</v>
      </c>
      <c r="K21" s="246">
        <f t="shared" si="3"/>
        <v>44331</v>
      </c>
      <c r="L21" s="148">
        <f t="shared" si="4"/>
        <v>43936</v>
      </c>
      <c r="M21" s="49">
        <f t="shared" si="5"/>
        <v>2.303797468354424E-4</v>
      </c>
      <c r="N21" s="549">
        <f t="shared" si="9"/>
        <v>395</v>
      </c>
      <c r="O21" s="113">
        <f t="shared" si="6"/>
        <v>9</v>
      </c>
      <c r="P21" s="113">
        <f t="shared" si="7"/>
        <v>386</v>
      </c>
      <c r="Q21" s="549">
        <f t="shared" si="10"/>
        <v>2.482926582278481</v>
      </c>
      <c r="R21" s="113" t="str">
        <f t="shared" si="8"/>
        <v/>
      </c>
      <c r="S21" s="113" t="str">
        <f t="shared" si="11"/>
        <v/>
      </c>
    </row>
    <row r="22" spans="2:19" x14ac:dyDescent="0.35">
      <c r="B22" s="116">
        <v>42439</v>
      </c>
      <c r="C22" s="49" t="s">
        <v>437</v>
      </c>
      <c r="D22" s="187" t="str">
        <f t="shared" si="0"/>
        <v/>
      </c>
      <c r="E22" s="344" t="str">
        <f t="shared" si="1"/>
        <v>6/05/2021</v>
      </c>
      <c r="F22" s="580">
        <f t="shared" si="2"/>
        <v>0</v>
      </c>
      <c r="G22" s="559"/>
      <c r="I22" s="113">
        <v>2.355</v>
      </c>
      <c r="J22" s="197">
        <v>2.2330000000000001</v>
      </c>
      <c r="K22" s="246">
        <f t="shared" si="3"/>
        <v>44331</v>
      </c>
      <c r="L22" s="148">
        <f t="shared" si="4"/>
        <v>43936</v>
      </c>
      <c r="M22" s="49">
        <f t="shared" si="5"/>
        <v>3.0886075949367059E-4</v>
      </c>
      <c r="N22" s="549">
        <f t="shared" si="9"/>
        <v>395</v>
      </c>
      <c r="O22" s="113">
        <f t="shared" si="6"/>
        <v>9</v>
      </c>
      <c r="P22" s="113">
        <f t="shared" si="7"/>
        <v>386</v>
      </c>
      <c r="Q22" s="549">
        <f t="shared" si="10"/>
        <v>2.3522202531645569</v>
      </c>
      <c r="R22" s="113" t="str">
        <f t="shared" si="8"/>
        <v/>
      </c>
      <c r="S22" s="113" t="str">
        <f t="shared" si="11"/>
        <v/>
      </c>
    </row>
    <row r="23" spans="2:19" x14ac:dyDescent="0.35">
      <c r="B23" s="116">
        <v>42440</v>
      </c>
      <c r="C23" s="49" t="s">
        <v>437</v>
      </c>
      <c r="D23" s="187" t="str">
        <f t="shared" si="0"/>
        <v/>
      </c>
      <c r="E23" s="344" t="str">
        <f t="shared" si="1"/>
        <v>6/05/2021</v>
      </c>
      <c r="F23" s="580">
        <f t="shared" si="2"/>
        <v>0</v>
      </c>
      <c r="G23" s="559"/>
      <c r="I23" s="113">
        <v>2.415</v>
      </c>
      <c r="J23" s="197">
        <v>2.2749999999999999</v>
      </c>
      <c r="K23" s="246">
        <f t="shared" si="3"/>
        <v>44331</v>
      </c>
      <c r="L23" s="148">
        <f t="shared" si="4"/>
        <v>43936</v>
      </c>
      <c r="M23" s="49">
        <f t="shared" si="5"/>
        <v>3.5443037974683574E-4</v>
      </c>
      <c r="N23" s="549">
        <f t="shared" si="9"/>
        <v>395</v>
      </c>
      <c r="O23" s="113">
        <f t="shared" si="6"/>
        <v>9</v>
      </c>
      <c r="P23" s="113">
        <f t="shared" si="7"/>
        <v>386</v>
      </c>
      <c r="Q23" s="549">
        <f t="shared" si="10"/>
        <v>2.4118101265822784</v>
      </c>
      <c r="R23" s="113" t="str">
        <f t="shared" si="8"/>
        <v/>
      </c>
      <c r="S23" s="113" t="str">
        <f t="shared" si="11"/>
        <v/>
      </c>
    </row>
    <row r="24" spans="2:19" x14ac:dyDescent="0.35">
      <c r="B24" s="116">
        <v>42443</v>
      </c>
      <c r="C24" s="49" t="s">
        <v>437</v>
      </c>
      <c r="D24" s="187" t="str">
        <f t="shared" si="0"/>
        <v/>
      </c>
      <c r="E24" s="344" t="str">
        <f t="shared" si="1"/>
        <v>6/05/2021</v>
      </c>
      <c r="F24" s="580">
        <f t="shared" si="2"/>
        <v>0</v>
      </c>
      <c r="G24" s="559"/>
      <c r="I24" s="113">
        <v>2.452</v>
      </c>
      <c r="J24" s="197">
        <v>2.3130000000000002</v>
      </c>
      <c r="K24" s="246">
        <f t="shared" si="3"/>
        <v>44331</v>
      </c>
      <c r="L24" s="148">
        <f t="shared" si="4"/>
        <v>43936</v>
      </c>
      <c r="M24" s="49">
        <f t="shared" si="5"/>
        <v>3.5189873417721464E-4</v>
      </c>
      <c r="N24" s="549">
        <f t="shared" si="9"/>
        <v>395</v>
      </c>
      <c r="O24" s="113">
        <f t="shared" si="6"/>
        <v>9</v>
      </c>
      <c r="P24" s="113">
        <f t="shared" si="7"/>
        <v>386</v>
      </c>
      <c r="Q24" s="549">
        <f t="shared" si="10"/>
        <v>2.448832911392405</v>
      </c>
      <c r="R24" s="113" t="str">
        <f t="shared" si="8"/>
        <v/>
      </c>
      <c r="S24" s="113" t="str">
        <f t="shared" si="11"/>
        <v/>
      </c>
    </row>
    <row r="25" spans="2:19" x14ac:dyDescent="0.35">
      <c r="B25" s="116">
        <v>42444</v>
      </c>
      <c r="C25" s="49" t="s">
        <v>437</v>
      </c>
      <c r="D25" s="187" t="str">
        <f t="shared" si="0"/>
        <v/>
      </c>
      <c r="E25" s="344" t="str">
        <f t="shared" si="1"/>
        <v>6/05/2021</v>
      </c>
      <c r="F25" s="580">
        <f t="shared" si="2"/>
        <v>0</v>
      </c>
      <c r="G25" s="559"/>
      <c r="I25" s="113">
        <v>2.4529999999999998</v>
      </c>
      <c r="J25" s="197">
        <v>2.3140000000000001</v>
      </c>
      <c r="K25" s="246">
        <f t="shared" si="3"/>
        <v>44331</v>
      </c>
      <c r="L25" s="148">
        <f t="shared" si="4"/>
        <v>43936</v>
      </c>
      <c r="M25" s="49">
        <f t="shared" si="5"/>
        <v>3.5189873417721464E-4</v>
      </c>
      <c r="N25" s="549">
        <f t="shared" si="9"/>
        <v>395</v>
      </c>
      <c r="O25" s="113">
        <f t="shared" si="6"/>
        <v>9</v>
      </c>
      <c r="P25" s="113">
        <f t="shared" si="7"/>
        <v>386</v>
      </c>
      <c r="Q25" s="549">
        <f t="shared" si="10"/>
        <v>2.4498329113924049</v>
      </c>
      <c r="R25" s="113" t="str">
        <f t="shared" si="8"/>
        <v/>
      </c>
      <c r="S25" s="113" t="str">
        <f t="shared" si="11"/>
        <v/>
      </c>
    </row>
    <row r="26" spans="2:19" x14ac:dyDescent="0.35">
      <c r="B26" s="116">
        <v>42445</v>
      </c>
      <c r="C26" s="49" t="s">
        <v>437</v>
      </c>
      <c r="D26" s="187" t="str">
        <f t="shared" si="0"/>
        <v/>
      </c>
      <c r="E26" s="344" t="str">
        <f t="shared" si="1"/>
        <v>6/05/2021</v>
      </c>
      <c r="F26" s="580">
        <f t="shared" si="2"/>
        <v>0</v>
      </c>
      <c r="G26" s="559"/>
      <c r="I26" s="113">
        <v>2.484</v>
      </c>
      <c r="J26" s="197">
        <v>2.3449999999999998</v>
      </c>
      <c r="K26" s="246">
        <f t="shared" si="3"/>
        <v>44331</v>
      </c>
      <c r="L26" s="148">
        <f t="shared" si="4"/>
        <v>43936</v>
      </c>
      <c r="M26" s="49">
        <f t="shared" si="5"/>
        <v>3.5189873417721578E-4</v>
      </c>
      <c r="N26" s="549">
        <f>K26-L26</f>
        <v>395</v>
      </c>
      <c r="O26" s="113">
        <f t="shared" si="6"/>
        <v>9</v>
      </c>
      <c r="P26" s="113">
        <f t="shared" si="7"/>
        <v>386</v>
      </c>
      <c r="Q26" s="549">
        <f>IF(I26="","",I26-(O26*M26))</f>
        <v>2.480832911392405</v>
      </c>
      <c r="R26" s="113" t="str">
        <f t="shared" si="8"/>
        <v/>
      </c>
      <c r="S26" s="113" t="str">
        <f t="shared" si="11"/>
        <v/>
      </c>
    </row>
    <row r="27" spans="2:19" x14ac:dyDescent="0.35">
      <c r="B27" s="116">
        <v>42446</v>
      </c>
      <c r="C27" s="49" t="s">
        <v>437</v>
      </c>
      <c r="D27" s="187" t="str">
        <f t="shared" si="0"/>
        <v/>
      </c>
      <c r="E27" s="344" t="str">
        <f t="shared" si="1"/>
        <v>6/05/2021</v>
      </c>
      <c r="F27" s="580">
        <f t="shared" si="2"/>
        <v>0</v>
      </c>
      <c r="G27" s="559"/>
      <c r="I27" s="113">
        <v>2.427</v>
      </c>
      <c r="J27" s="197">
        <v>2.2959999999999998</v>
      </c>
      <c r="K27" s="246">
        <f t="shared" si="3"/>
        <v>44331</v>
      </c>
      <c r="L27" s="148">
        <f t="shared" si="4"/>
        <v>43936</v>
      </c>
      <c r="M27" s="49">
        <f t="shared" si="5"/>
        <v>3.3164556962025373E-4</v>
      </c>
      <c r="N27" s="549">
        <f t="shared" si="9"/>
        <v>395</v>
      </c>
      <c r="O27" s="113">
        <f t="shared" si="6"/>
        <v>9</v>
      </c>
      <c r="P27" s="113">
        <f t="shared" si="7"/>
        <v>386</v>
      </c>
      <c r="Q27" s="549">
        <f t="shared" si="10"/>
        <v>2.4240151898734177</v>
      </c>
      <c r="R27" s="113" t="str">
        <f t="shared" si="8"/>
        <v/>
      </c>
      <c r="S27" s="113" t="str">
        <f t="shared" si="11"/>
        <v/>
      </c>
    </row>
    <row r="28" spans="2:19" x14ac:dyDescent="0.35">
      <c r="B28" s="116">
        <v>42447</v>
      </c>
      <c r="C28" s="49" t="s">
        <v>437</v>
      </c>
      <c r="D28" s="187" t="str">
        <f t="shared" si="0"/>
        <v/>
      </c>
      <c r="E28" s="344" t="str">
        <f t="shared" si="1"/>
        <v>6/05/2021</v>
      </c>
      <c r="F28" s="580">
        <f t="shared" si="2"/>
        <v>0</v>
      </c>
      <c r="G28" s="559"/>
      <c r="I28" s="113">
        <v>2.3890000000000002</v>
      </c>
      <c r="J28" s="197">
        <v>2.2679999999999998</v>
      </c>
      <c r="K28" s="246">
        <f t="shared" si="3"/>
        <v>44331</v>
      </c>
      <c r="L28" s="148">
        <f t="shared" si="4"/>
        <v>43936</v>
      </c>
      <c r="M28" s="49">
        <f t="shared" si="5"/>
        <v>3.0632911392405177E-4</v>
      </c>
      <c r="N28" s="549">
        <f t="shared" si="9"/>
        <v>395</v>
      </c>
      <c r="O28" s="113">
        <f t="shared" si="6"/>
        <v>9</v>
      </c>
      <c r="P28" s="113">
        <f t="shared" si="7"/>
        <v>386</v>
      </c>
      <c r="Q28" s="549">
        <f t="shared" si="10"/>
        <v>2.3862430379746837</v>
      </c>
      <c r="R28" s="113" t="str">
        <f t="shared" si="8"/>
        <v/>
      </c>
      <c r="S28" s="113" t="str">
        <f t="shared" si="11"/>
        <v/>
      </c>
    </row>
    <row r="29" spans="2:19" x14ac:dyDescent="0.35">
      <c r="B29" s="116">
        <v>42450</v>
      </c>
      <c r="C29" s="49" t="s">
        <v>437</v>
      </c>
      <c r="D29" s="187" t="str">
        <f t="shared" si="0"/>
        <v/>
      </c>
      <c r="E29" s="344" t="str">
        <f t="shared" si="1"/>
        <v>6/05/2021</v>
      </c>
      <c r="F29" s="580">
        <f t="shared" si="2"/>
        <v>0</v>
      </c>
      <c r="G29" s="559"/>
      <c r="I29" s="113">
        <v>2.38</v>
      </c>
      <c r="J29" s="197">
        <v>2.2610000000000001</v>
      </c>
      <c r="K29" s="246">
        <f t="shared" si="3"/>
        <v>44331</v>
      </c>
      <c r="L29" s="148">
        <f t="shared" si="4"/>
        <v>43936</v>
      </c>
      <c r="M29" s="49">
        <f t="shared" si="5"/>
        <v>3.0126582278480957E-4</v>
      </c>
      <c r="N29" s="549">
        <f t="shared" si="9"/>
        <v>395</v>
      </c>
      <c r="O29" s="113">
        <f t="shared" si="6"/>
        <v>9</v>
      </c>
      <c r="P29" s="113">
        <f t="shared" si="7"/>
        <v>386</v>
      </c>
      <c r="Q29" s="549">
        <f t="shared" si="10"/>
        <v>2.3772886075949367</v>
      </c>
      <c r="R29" s="113" t="str">
        <f t="shared" si="8"/>
        <v/>
      </c>
      <c r="S29" s="113" t="str">
        <f t="shared" si="11"/>
        <v/>
      </c>
    </row>
    <row r="30" spans="2:19" x14ac:dyDescent="0.35">
      <c r="B30" s="116">
        <v>42451</v>
      </c>
      <c r="C30" s="49" t="s">
        <v>437</v>
      </c>
      <c r="D30" s="187" t="str">
        <f t="shared" si="0"/>
        <v/>
      </c>
      <c r="E30" s="344" t="str">
        <f t="shared" si="1"/>
        <v>6/05/2021</v>
      </c>
      <c r="F30" s="580">
        <f t="shared" si="2"/>
        <v>0</v>
      </c>
      <c r="G30" s="559"/>
      <c r="I30" s="113">
        <v>2.3940000000000001</v>
      </c>
      <c r="J30" s="197">
        <v>2.2770000000000001</v>
      </c>
      <c r="K30" s="246">
        <f t="shared" si="3"/>
        <v>44331</v>
      </c>
      <c r="L30" s="148">
        <f t="shared" si="4"/>
        <v>43936</v>
      </c>
      <c r="M30" s="49">
        <f t="shared" si="5"/>
        <v>2.962025316455696E-4</v>
      </c>
      <c r="N30" s="549">
        <f t="shared" si="9"/>
        <v>395</v>
      </c>
      <c r="O30" s="113">
        <f t="shared" si="6"/>
        <v>9</v>
      </c>
      <c r="P30" s="113">
        <f t="shared" si="7"/>
        <v>386</v>
      </c>
      <c r="Q30" s="549">
        <f t="shared" si="10"/>
        <v>2.3913341772151901</v>
      </c>
      <c r="R30" s="113" t="str">
        <f t="shared" si="8"/>
        <v/>
      </c>
      <c r="S30" s="113" t="str">
        <f t="shared" si="11"/>
        <v/>
      </c>
    </row>
    <row r="31" spans="2:19" x14ac:dyDescent="0.35">
      <c r="B31" s="116">
        <v>42452</v>
      </c>
      <c r="C31" s="49" t="s">
        <v>437</v>
      </c>
      <c r="D31" s="187" t="str">
        <f t="shared" si="0"/>
        <v/>
      </c>
      <c r="E31" s="344" t="str">
        <f t="shared" si="1"/>
        <v>6/05/2021</v>
      </c>
      <c r="F31" s="580">
        <f t="shared" si="2"/>
        <v>0</v>
      </c>
      <c r="G31" s="559"/>
      <c r="I31" s="113">
        <v>2.4279999999999999</v>
      </c>
      <c r="J31" s="197">
        <v>2.3170000000000002</v>
      </c>
      <c r="K31" s="246">
        <f t="shared" si="3"/>
        <v>44331</v>
      </c>
      <c r="L31" s="148">
        <f t="shared" si="4"/>
        <v>43936</v>
      </c>
      <c r="M31" s="49">
        <f t="shared" si="5"/>
        <v>2.8101265822784752E-4</v>
      </c>
      <c r="N31" s="549">
        <f t="shared" si="9"/>
        <v>395</v>
      </c>
      <c r="O31" s="113">
        <f t="shared" si="6"/>
        <v>9</v>
      </c>
      <c r="P31" s="113">
        <f t="shared" si="7"/>
        <v>386</v>
      </c>
      <c r="Q31" s="549">
        <f t="shared" si="10"/>
        <v>2.4254708860759493</v>
      </c>
      <c r="R31" s="113" t="str">
        <f t="shared" si="8"/>
        <v/>
      </c>
      <c r="S31" s="113" t="str">
        <f t="shared" si="11"/>
        <v/>
      </c>
    </row>
    <row r="32" spans="2:19" x14ac:dyDescent="0.35">
      <c r="B32" s="116">
        <v>42453</v>
      </c>
      <c r="C32" s="49" t="s">
        <v>437</v>
      </c>
      <c r="D32" s="187" t="str">
        <f t="shared" si="0"/>
        <v/>
      </c>
      <c r="E32" s="344" t="str">
        <f t="shared" si="1"/>
        <v>6/05/2021</v>
      </c>
      <c r="F32" s="580">
        <f t="shared" si="2"/>
        <v>0</v>
      </c>
      <c r="G32" s="559"/>
      <c r="I32" s="113">
        <v>2.4129999999999998</v>
      </c>
      <c r="J32" s="197">
        <v>2.2930000000000001</v>
      </c>
      <c r="K32" s="246">
        <f t="shared" si="3"/>
        <v>44331</v>
      </c>
      <c r="L32" s="148">
        <f t="shared" si="4"/>
        <v>43936</v>
      </c>
      <c r="M32" s="49">
        <f t="shared" si="5"/>
        <v>3.0379746835442953E-4</v>
      </c>
      <c r="N32" s="549">
        <f t="shared" si="9"/>
        <v>395</v>
      </c>
      <c r="O32" s="113">
        <f t="shared" si="6"/>
        <v>9</v>
      </c>
      <c r="P32" s="113">
        <f t="shared" si="7"/>
        <v>386</v>
      </c>
      <c r="Q32" s="549">
        <f t="shared" si="10"/>
        <v>2.4102658227848099</v>
      </c>
      <c r="R32" s="113" t="str">
        <f t="shared" si="8"/>
        <v/>
      </c>
      <c r="S32" s="113" t="str">
        <f t="shared" si="11"/>
        <v/>
      </c>
    </row>
    <row r="33" spans="2:19" x14ac:dyDescent="0.35">
      <c r="B33" s="116">
        <v>42454</v>
      </c>
      <c r="C33" s="49" t="s">
        <v>437</v>
      </c>
      <c r="D33" s="187" t="str">
        <f t="shared" si="0"/>
        <v/>
      </c>
      <c r="E33" s="344" t="str">
        <f t="shared" si="1"/>
        <v>6/05/2021</v>
      </c>
      <c r="F33" s="580">
        <f t="shared" si="2"/>
        <v>0</v>
      </c>
      <c r="G33" s="559"/>
      <c r="I33" s="113">
        <v>2.3879999999999999</v>
      </c>
      <c r="J33" s="197">
        <v>2.2730000000000001</v>
      </c>
      <c r="K33" s="246">
        <f t="shared" si="3"/>
        <v>44331</v>
      </c>
      <c r="L33" s="148">
        <f t="shared" si="4"/>
        <v>43936</v>
      </c>
      <c r="M33" s="49">
        <f t="shared" si="5"/>
        <v>2.9113924050632855E-4</v>
      </c>
      <c r="N33" s="549">
        <f t="shared" si="9"/>
        <v>395</v>
      </c>
      <c r="O33" s="113">
        <f t="shared" si="6"/>
        <v>9</v>
      </c>
      <c r="P33" s="113">
        <f t="shared" si="7"/>
        <v>386</v>
      </c>
      <c r="Q33" s="549">
        <f t="shared" si="10"/>
        <v>2.3853797468354427</v>
      </c>
      <c r="R33" s="113" t="str">
        <f t="shared" si="8"/>
        <v/>
      </c>
      <c r="S33" s="113" t="str">
        <f t="shared" si="11"/>
        <v/>
      </c>
    </row>
    <row r="34" spans="2:19" x14ac:dyDescent="0.35">
      <c r="B34" s="116">
        <v>42457</v>
      </c>
      <c r="C34" s="49" t="s">
        <v>437</v>
      </c>
      <c r="D34" s="187" t="str">
        <f t="shared" si="0"/>
        <v/>
      </c>
      <c r="E34" s="344" t="str">
        <f t="shared" si="1"/>
        <v>6/05/2021</v>
      </c>
      <c r="F34" s="580">
        <f t="shared" si="2"/>
        <v>0</v>
      </c>
      <c r="G34" s="559"/>
      <c r="I34" s="113">
        <v>2.4009999999999998</v>
      </c>
      <c r="J34" s="197">
        <v>2.2869999999999999</v>
      </c>
      <c r="K34" s="246">
        <f t="shared" si="3"/>
        <v>44331</v>
      </c>
      <c r="L34" s="148">
        <f t="shared" si="4"/>
        <v>43936</v>
      </c>
      <c r="M34" s="49">
        <f t="shared" si="5"/>
        <v>2.8860759493670854E-4</v>
      </c>
      <c r="N34" s="549">
        <f t="shared" si="9"/>
        <v>395</v>
      </c>
      <c r="O34" s="113">
        <f t="shared" si="6"/>
        <v>9</v>
      </c>
      <c r="P34" s="113">
        <f t="shared" si="7"/>
        <v>386</v>
      </c>
      <c r="Q34" s="549">
        <f t="shared" si="10"/>
        <v>2.3984025316455693</v>
      </c>
      <c r="R34" s="113" t="str">
        <f t="shared" si="8"/>
        <v/>
      </c>
      <c r="S34" s="113" t="str">
        <f t="shared" si="11"/>
        <v/>
      </c>
    </row>
    <row r="35" spans="2:19" x14ac:dyDescent="0.35">
      <c r="B35" s="116">
        <v>42458</v>
      </c>
      <c r="C35" s="49" t="s">
        <v>437</v>
      </c>
      <c r="D35" s="187" t="str">
        <f t="shared" si="0"/>
        <v/>
      </c>
      <c r="E35" s="344" t="str">
        <f t="shared" si="1"/>
        <v>6/05/2021</v>
      </c>
      <c r="F35" s="580">
        <f t="shared" si="2"/>
        <v>0</v>
      </c>
      <c r="G35" s="559"/>
      <c r="I35" s="113">
        <v>2.4119999999999999</v>
      </c>
      <c r="J35" s="197">
        <v>2.2909999999999999</v>
      </c>
      <c r="K35" s="246">
        <f t="shared" si="3"/>
        <v>44331</v>
      </c>
      <c r="L35" s="148">
        <f t="shared" si="4"/>
        <v>43936</v>
      </c>
      <c r="M35" s="49">
        <f t="shared" si="5"/>
        <v>3.0632911392405063E-4</v>
      </c>
      <c r="N35" s="549">
        <f t="shared" si="9"/>
        <v>395</v>
      </c>
      <c r="O35" s="113">
        <f t="shared" si="6"/>
        <v>9</v>
      </c>
      <c r="P35" s="113">
        <f t="shared" si="7"/>
        <v>386</v>
      </c>
      <c r="Q35" s="549">
        <f t="shared" si="10"/>
        <v>2.4092430379746834</v>
      </c>
      <c r="R35" s="113" t="str">
        <f t="shared" si="8"/>
        <v/>
      </c>
      <c r="S35" s="113" t="str">
        <f t="shared" si="11"/>
        <v/>
      </c>
    </row>
    <row r="36" spans="2:19" x14ac:dyDescent="0.35">
      <c r="B36" s="116">
        <v>42459</v>
      </c>
      <c r="C36" s="49" t="s">
        <v>437</v>
      </c>
      <c r="D36" s="187" t="str">
        <f t="shared" si="0"/>
        <v/>
      </c>
      <c r="E36" s="344" t="str">
        <f t="shared" si="1"/>
        <v>6/05/2021</v>
      </c>
      <c r="F36" s="580">
        <f t="shared" si="2"/>
        <v>0</v>
      </c>
      <c r="G36" s="559"/>
      <c r="I36" s="113">
        <v>2.3460000000000001</v>
      </c>
      <c r="J36" s="197">
        <v>2.23</v>
      </c>
      <c r="K36" s="246">
        <f t="shared" si="3"/>
        <v>44331</v>
      </c>
      <c r="L36" s="148">
        <f t="shared" si="4"/>
        <v>43936</v>
      </c>
      <c r="M36" s="49">
        <f t="shared" si="5"/>
        <v>2.9367088607594965E-4</v>
      </c>
      <c r="N36" s="549">
        <f t="shared" si="9"/>
        <v>395</v>
      </c>
      <c r="O36" s="113">
        <f t="shared" si="6"/>
        <v>9</v>
      </c>
      <c r="P36" s="113">
        <f t="shared" si="7"/>
        <v>386</v>
      </c>
      <c r="Q36" s="549">
        <f t="shared" si="10"/>
        <v>2.3433569620253167</v>
      </c>
      <c r="R36" s="113" t="str">
        <f t="shared" si="8"/>
        <v/>
      </c>
      <c r="S36" s="113" t="str">
        <f t="shared" si="11"/>
        <v/>
      </c>
    </row>
    <row r="37" spans="2:19" x14ac:dyDescent="0.35">
      <c r="B37" s="116">
        <v>42460</v>
      </c>
      <c r="C37" s="49" t="s">
        <v>437</v>
      </c>
      <c r="D37" s="187" t="str">
        <f t="shared" si="0"/>
        <v/>
      </c>
      <c r="E37" s="344" t="str">
        <f t="shared" si="1"/>
        <v>6/05/2021</v>
      </c>
      <c r="F37" s="580">
        <f t="shared" si="2"/>
        <v>0</v>
      </c>
      <c r="G37" s="559"/>
      <c r="I37" s="113">
        <v>2.298</v>
      </c>
      <c r="J37" s="197">
        <v>2.1869999999999998</v>
      </c>
      <c r="K37" s="246">
        <f t="shared" si="3"/>
        <v>44331</v>
      </c>
      <c r="L37" s="148">
        <f t="shared" si="4"/>
        <v>43936</v>
      </c>
      <c r="M37" s="49">
        <f t="shared" si="5"/>
        <v>2.8101265822784861E-4</v>
      </c>
      <c r="N37" s="549">
        <f t="shared" si="9"/>
        <v>395</v>
      </c>
      <c r="O37" s="113">
        <f t="shared" si="6"/>
        <v>9</v>
      </c>
      <c r="P37" s="113">
        <f t="shared" si="7"/>
        <v>386</v>
      </c>
      <c r="Q37" s="549">
        <f t="shared" si="10"/>
        <v>2.2954708860759494</v>
      </c>
      <c r="R37" s="113" t="str">
        <f t="shared" si="8"/>
        <v/>
      </c>
      <c r="S37" s="113" t="str">
        <f t="shared" si="11"/>
        <v/>
      </c>
    </row>
    <row r="38" spans="2:19" x14ac:dyDescent="0.35">
      <c r="B38" s="116">
        <v>42461</v>
      </c>
      <c r="C38" s="49" t="s">
        <v>437</v>
      </c>
      <c r="D38" s="187" t="str">
        <f t="shared" si="0"/>
        <v/>
      </c>
      <c r="E38" s="344" t="str">
        <f t="shared" si="1"/>
        <v>6/05/2021</v>
      </c>
      <c r="F38" s="580">
        <f t="shared" si="2"/>
        <v>0</v>
      </c>
      <c r="G38" s="559"/>
      <c r="I38" s="113">
        <v>2.3079999999999998</v>
      </c>
      <c r="J38" s="197">
        <v>2.1880000000000002</v>
      </c>
      <c r="K38" s="246">
        <f t="shared" si="3"/>
        <v>44331</v>
      </c>
      <c r="L38" s="148">
        <f t="shared" si="4"/>
        <v>43936</v>
      </c>
      <c r="M38" s="49">
        <f t="shared" si="5"/>
        <v>3.0379746835442953E-4</v>
      </c>
      <c r="N38" s="549">
        <f t="shared" si="9"/>
        <v>395</v>
      </c>
      <c r="O38" s="113">
        <f t="shared" si="6"/>
        <v>9</v>
      </c>
      <c r="P38" s="113">
        <f t="shared" si="7"/>
        <v>386</v>
      </c>
      <c r="Q38" s="549">
        <f t="shared" si="10"/>
        <v>2.30526582278481</v>
      </c>
      <c r="R38" s="113" t="str">
        <f t="shared" si="8"/>
        <v/>
      </c>
      <c r="S38" s="113" t="str">
        <f t="shared" si="11"/>
        <v/>
      </c>
    </row>
    <row r="39" spans="2:19" x14ac:dyDescent="0.35">
      <c r="B39" s="116">
        <v>42464</v>
      </c>
      <c r="C39" s="49" t="s">
        <v>437</v>
      </c>
      <c r="D39" s="187" t="str">
        <f t="shared" si="0"/>
        <v/>
      </c>
      <c r="E39" s="344" t="str">
        <f t="shared" si="1"/>
        <v>6/05/2021</v>
      </c>
      <c r="F39" s="580">
        <f t="shared" si="2"/>
        <v>0</v>
      </c>
      <c r="G39" s="559"/>
      <c r="I39" s="113">
        <v>2.2549999999999999</v>
      </c>
      <c r="J39" s="197">
        <v>2.1539999999999999</v>
      </c>
      <c r="K39" s="246">
        <f t="shared" si="3"/>
        <v>44331</v>
      </c>
      <c r="L39" s="148">
        <f t="shared" si="4"/>
        <v>43936</v>
      </c>
      <c r="M39" s="49">
        <f t="shared" si="5"/>
        <v>2.5569620253164551E-4</v>
      </c>
      <c r="N39" s="549">
        <f t="shared" si="9"/>
        <v>395</v>
      </c>
      <c r="O39" s="113">
        <f t="shared" si="6"/>
        <v>9</v>
      </c>
      <c r="P39" s="113">
        <f t="shared" si="7"/>
        <v>386</v>
      </c>
      <c r="Q39" s="549">
        <f t="shared" si="10"/>
        <v>2.2526987341772151</v>
      </c>
      <c r="R39" s="113" t="str">
        <f t="shared" si="8"/>
        <v/>
      </c>
      <c r="S39" s="113" t="str">
        <f t="shared" si="11"/>
        <v/>
      </c>
    </row>
    <row r="40" spans="2:19" x14ac:dyDescent="0.35">
      <c r="B40" s="116">
        <v>42465</v>
      </c>
      <c r="C40" s="49" t="s">
        <v>437</v>
      </c>
      <c r="D40" s="187" t="str">
        <f t="shared" si="0"/>
        <v/>
      </c>
      <c r="E40" s="344" t="str">
        <f t="shared" si="1"/>
        <v>6/05/2021</v>
      </c>
      <c r="F40" s="580">
        <f t="shared" si="2"/>
        <v>0</v>
      </c>
      <c r="G40" s="559"/>
      <c r="I40" s="113">
        <v>2.2429999999999999</v>
      </c>
      <c r="J40" s="197">
        <v>2.1509999999999998</v>
      </c>
      <c r="K40" s="246">
        <f t="shared" si="3"/>
        <v>44331</v>
      </c>
      <c r="L40" s="148">
        <f t="shared" si="4"/>
        <v>43936</v>
      </c>
      <c r="M40" s="49">
        <f t="shared" si="5"/>
        <v>2.329113924050635E-4</v>
      </c>
      <c r="N40" s="549">
        <f t="shared" si="9"/>
        <v>395</v>
      </c>
      <c r="O40" s="113">
        <f t="shared" si="6"/>
        <v>9</v>
      </c>
      <c r="P40" s="113">
        <f t="shared" si="7"/>
        <v>386</v>
      </c>
      <c r="Q40" s="549">
        <f t="shared" si="10"/>
        <v>2.2409037974683543</v>
      </c>
      <c r="R40" s="113" t="str">
        <f t="shared" si="8"/>
        <v/>
      </c>
      <c r="S40" s="113" t="str">
        <f t="shared" si="11"/>
        <v/>
      </c>
    </row>
    <row r="41" spans="2:19" x14ac:dyDescent="0.35">
      <c r="B41" s="116">
        <v>42466</v>
      </c>
      <c r="C41" s="49" t="s">
        <v>437</v>
      </c>
      <c r="D41" s="187" t="str">
        <f t="shared" si="0"/>
        <v/>
      </c>
      <c r="E41" s="344" t="str">
        <f t="shared" si="1"/>
        <v>6/05/2021</v>
      </c>
      <c r="F41" s="580">
        <f t="shared" si="2"/>
        <v>0</v>
      </c>
      <c r="G41" s="559"/>
      <c r="I41" s="113">
        <v>2.242</v>
      </c>
      <c r="J41" s="197">
        <v>2.1539999999999999</v>
      </c>
      <c r="K41" s="246">
        <f t="shared" si="3"/>
        <v>44331</v>
      </c>
      <c r="L41" s="148">
        <f t="shared" si="4"/>
        <v>43936</v>
      </c>
      <c r="M41" s="49">
        <f t="shared" si="5"/>
        <v>2.2278481012658248E-4</v>
      </c>
      <c r="N41" s="549">
        <f t="shared" si="9"/>
        <v>395</v>
      </c>
      <c r="O41" s="113">
        <f t="shared" si="6"/>
        <v>9</v>
      </c>
      <c r="P41" s="113">
        <f t="shared" si="7"/>
        <v>386</v>
      </c>
      <c r="Q41" s="549">
        <f>IF(I41="","",I41-(O41*M41))</f>
        <v>2.239994936708861</v>
      </c>
      <c r="R41" s="113" t="str">
        <f t="shared" si="8"/>
        <v/>
      </c>
      <c r="S41" s="113" t="str">
        <f t="shared" si="11"/>
        <v/>
      </c>
    </row>
    <row r="42" spans="2:19" x14ac:dyDescent="0.35">
      <c r="B42" s="116">
        <v>42467</v>
      </c>
      <c r="C42" s="49" t="s">
        <v>437</v>
      </c>
      <c r="D42" s="187" t="str">
        <f t="shared" si="0"/>
        <v/>
      </c>
      <c r="E42" s="344" t="str">
        <f t="shared" si="1"/>
        <v>6/05/2021</v>
      </c>
      <c r="F42" s="580">
        <f t="shared" si="2"/>
        <v>0</v>
      </c>
      <c r="G42" s="559"/>
      <c r="I42" s="113">
        <v>2.25</v>
      </c>
      <c r="J42" s="197">
        <v>2.161</v>
      </c>
      <c r="K42" s="246">
        <f t="shared" si="3"/>
        <v>44331</v>
      </c>
      <c r="L42" s="148">
        <f t="shared" si="4"/>
        <v>43936</v>
      </c>
      <c r="M42" s="49">
        <f t="shared" si="5"/>
        <v>2.2531645569620246E-4</v>
      </c>
      <c r="N42" s="549">
        <f t="shared" si="9"/>
        <v>395</v>
      </c>
      <c r="O42" s="113">
        <f t="shared" si="6"/>
        <v>9</v>
      </c>
      <c r="P42" s="113">
        <f t="shared" si="7"/>
        <v>386</v>
      </c>
      <c r="Q42" s="549">
        <f t="shared" si="10"/>
        <v>2.2479721518987343</v>
      </c>
      <c r="R42" s="113" t="str">
        <f t="shared" si="8"/>
        <v/>
      </c>
      <c r="S42" s="113" t="str">
        <f t="shared" si="11"/>
        <v/>
      </c>
    </row>
    <row r="43" spans="2:19" x14ac:dyDescent="0.35">
      <c r="B43" s="116">
        <v>42468</v>
      </c>
      <c r="C43" s="49" t="s">
        <v>437</v>
      </c>
      <c r="D43" s="187" t="str">
        <f t="shared" si="0"/>
        <v/>
      </c>
      <c r="E43" s="344" t="str">
        <f t="shared" si="1"/>
        <v>6/05/2021</v>
      </c>
      <c r="F43" s="580">
        <f t="shared" si="2"/>
        <v>0</v>
      </c>
      <c r="G43" s="559"/>
      <c r="I43" s="113">
        <v>2.2210000000000001</v>
      </c>
      <c r="J43" s="197">
        <v>2.1349999999999998</v>
      </c>
      <c r="K43" s="246">
        <f t="shared" si="3"/>
        <v>44331</v>
      </c>
      <c r="L43" s="148">
        <f t="shared" si="4"/>
        <v>43936</v>
      </c>
      <c r="M43" s="49">
        <f t="shared" si="5"/>
        <v>2.1772151898734253E-4</v>
      </c>
      <c r="N43" s="549">
        <f t="shared" si="9"/>
        <v>395</v>
      </c>
      <c r="O43" s="113">
        <f t="shared" si="6"/>
        <v>9</v>
      </c>
      <c r="P43" s="113">
        <f t="shared" si="7"/>
        <v>386</v>
      </c>
      <c r="Q43" s="549">
        <f t="shared" si="10"/>
        <v>2.2190405063291139</v>
      </c>
      <c r="R43" s="113" t="str">
        <f t="shared" si="8"/>
        <v/>
      </c>
      <c r="S43" s="113" t="str">
        <f t="shared" si="11"/>
        <v/>
      </c>
    </row>
    <row r="44" spans="2:19" x14ac:dyDescent="0.35">
      <c r="B44" s="116">
        <v>42471</v>
      </c>
      <c r="C44" s="49" t="s">
        <v>437</v>
      </c>
      <c r="D44" s="187" t="str">
        <f t="shared" si="0"/>
        <v/>
      </c>
      <c r="E44" s="344" t="str">
        <f t="shared" si="1"/>
        <v>6/05/2021</v>
      </c>
      <c r="F44" s="580">
        <f t="shared" si="2"/>
        <v>0</v>
      </c>
      <c r="G44" s="559"/>
      <c r="I44" s="113">
        <v>2.23</v>
      </c>
      <c r="J44" s="197">
        <v>2.1480000000000001</v>
      </c>
      <c r="K44" s="246">
        <f t="shared" si="3"/>
        <v>44331</v>
      </c>
      <c r="L44" s="148">
        <f t="shared" si="4"/>
        <v>43936</v>
      </c>
      <c r="M44" s="49">
        <f t="shared" si="5"/>
        <v>2.0759493670886037E-4</v>
      </c>
      <c r="N44" s="549">
        <f t="shared" si="9"/>
        <v>395</v>
      </c>
      <c r="O44" s="113">
        <f t="shared" si="6"/>
        <v>9</v>
      </c>
      <c r="P44" s="113">
        <f t="shared" si="7"/>
        <v>386</v>
      </c>
      <c r="Q44" s="549">
        <f t="shared" si="10"/>
        <v>2.2281316455696203</v>
      </c>
      <c r="R44" s="113" t="str">
        <f t="shared" si="8"/>
        <v/>
      </c>
      <c r="S44" s="113" t="str">
        <f t="shared" si="11"/>
        <v/>
      </c>
    </row>
    <row r="45" spans="2:19" x14ac:dyDescent="0.35">
      <c r="B45" s="116">
        <v>42472</v>
      </c>
      <c r="C45" s="49" t="s">
        <v>437</v>
      </c>
      <c r="D45" s="187" t="str">
        <f t="shared" si="0"/>
        <v/>
      </c>
      <c r="E45" s="344" t="str">
        <f t="shared" si="1"/>
        <v>6/05/2021</v>
      </c>
      <c r="F45" s="580">
        <f t="shared" si="2"/>
        <v>0</v>
      </c>
      <c r="G45" s="559"/>
      <c r="I45" s="113">
        <v>2.254</v>
      </c>
      <c r="J45" s="197">
        <v>2.1739999999999999</v>
      </c>
      <c r="K45" s="246">
        <f t="shared" si="3"/>
        <v>44331</v>
      </c>
      <c r="L45" s="148">
        <f t="shared" si="4"/>
        <v>43936</v>
      </c>
      <c r="M45" s="49">
        <f t="shared" si="5"/>
        <v>2.0253164556962043E-4</v>
      </c>
      <c r="N45" s="549">
        <f t="shared" si="9"/>
        <v>395</v>
      </c>
      <c r="O45" s="113">
        <f t="shared" si="6"/>
        <v>9</v>
      </c>
      <c r="P45" s="113">
        <f t="shared" si="7"/>
        <v>386</v>
      </c>
      <c r="Q45" s="549">
        <f t="shared" si="10"/>
        <v>2.2521772151898736</v>
      </c>
      <c r="R45" s="113" t="str">
        <f t="shared" si="8"/>
        <v/>
      </c>
      <c r="S45" s="113" t="str">
        <f t="shared" si="11"/>
        <v/>
      </c>
    </row>
    <row r="46" spans="2:19" x14ac:dyDescent="0.35">
      <c r="B46" s="116">
        <v>42473</v>
      </c>
      <c r="C46" s="49" t="s">
        <v>437</v>
      </c>
      <c r="D46" s="187" t="str">
        <f t="shared" si="0"/>
        <v/>
      </c>
      <c r="E46" s="344" t="str">
        <f t="shared" si="1"/>
        <v>6/05/2021</v>
      </c>
      <c r="F46" s="580">
        <f t="shared" si="2"/>
        <v>0</v>
      </c>
      <c r="G46" s="559"/>
      <c r="I46" s="113">
        <v>2.3010000000000002</v>
      </c>
      <c r="J46" s="197">
        <v>2.2290000000000001</v>
      </c>
      <c r="K46" s="246">
        <f t="shared" si="3"/>
        <v>44331</v>
      </c>
      <c r="L46" s="148">
        <f t="shared" si="4"/>
        <v>43936</v>
      </c>
      <c r="M46" s="49">
        <f t="shared" si="5"/>
        <v>1.8227848101265838E-4</v>
      </c>
      <c r="N46" s="549">
        <f t="shared" si="9"/>
        <v>395</v>
      </c>
      <c r="O46" s="113">
        <f t="shared" si="6"/>
        <v>9</v>
      </c>
      <c r="P46" s="113">
        <f t="shared" si="7"/>
        <v>386</v>
      </c>
      <c r="Q46" s="549">
        <f t="shared" si="10"/>
        <v>2.2993594936708863</v>
      </c>
      <c r="R46" s="113" t="str">
        <f t="shared" si="8"/>
        <v/>
      </c>
      <c r="S46" s="113" t="str">
        <f t="shared" si="11"/>
        <v/>
      </c>
    </row>
    <row r="47" spans="2:19" x14ac:dyDescent="0.35">
      <c r="B47" s="116">
        <v>42474</v>
      </c>
      <c r="C47" s="49">
        <v>4.0919999999999996</v>
      </c>
      <c r="D47" s="187">
        <f t="shared" si="0"/>
        <v>5.0595482546201236</v>
      </c>
      <c r="E47" s="344" t="str">
        <f t="shared" si="1"/>
        <v>6/05/2021</v>
      </c>
      <c r="F47" s="580">
        <f t="shared" si="2"/>
        <v>0</v>
      </c>
      <c r="G47" s="559"/>
      <c r="I47" s="113">
        <v>2.2669999999999999</v>
      </c>
      <c r="J47" s="197">
        <v>2.206</v>
      </c>
      <c r="K47" s="246">
        <f t="shared" si="3"/>
        <v>44331</v>
      </c>
      <c r="L47" s="148">
        <f t="shared" si="4"/>
        <v>43936</v>
      </c>
      <c r="M47" s="49">
        <f t="shared" si="5"/>
        <v>1.5443037974683529E-4</v>
      </c>
      <c r="N47" s="549">
        <f t="shared" si="9"/>
        <v>395</v>
      </c>
      <c r="O47" s="113">
        <f t="shared" si="6"/>
        <v>9</v>
      </c>
      <c r="P47" s="113">
        <f t="shared" si="7"/>
        <v>386</v>
      </c>
      <c r="Q47" s="549">
        <f t="shared" si="10"/>
        <v>2.2656101265822786</v>
      </c>
      <c r="R47" s="113">
        <f t="shared" si="8"/>
        <v>1.8263898734177211</v>
      </c>
      <c r="S47" s="113">
        <f t="shared" si="11"/>
        <v>1.834729123342016</v>
      </c>
    </row>
    <row r="48" spans="2:19" x14ac:dyDescent="0.35">
      <c r="B48" s="116">
        <v>42475</v>
      </c>
      <c r="C48" s="49">
        <v>4.1449999999999996</v>
      </c>
      <c r="D48" s="187">
        <f t="shared" si="0"/>
        <v>5.0568104038329915</v>
      </c>
      <c r="E48" s="344" t="str">
        <f t="shared" si="1"/>
        <v>6/05/2021</v>
      </c>
      <c r="F48" s="580">
        <f t="shared" si="2"/>
        <v>0</v>
      </c>
      <c r="G48" s="559"/>
      <c r="I48" s="113">
        <v>2.2690000000000001</v>
      </c>
      <c r="J48" s="197">
        <v>2.2109999999999999</v>
      </c>
      <c r="K48" s="246">
        <f t="shared" si="3"/>
        <v>44331</v>
      </c>
      <c r="L48" s="148">
        <f t="shared" si="4"/>
        <v>43936</v>
      </c>
      <c r="M48" s="49">
        <f t="shared" si="5"/>
        <v>1.4683544303797536E-4</v>
      </c>
      <c r="N48" s="549">
        <f t="shared" si="9"/>
        <v>395</v>
      </c>
      <c r="O48" s="113">
        <f t="shared" si="6"/>
        <v>9</v>
      </c>
      <c r="P48" s="113">
        <f t="shared" si="7"/>
        <v>386</v>
      </c>
      <c r="Q48" s="549">
        <f t="shared" si="10"/>
        <v>2.2676784810126582</v>
      </c>
      <c r="R48" s="113">
        <f t="shared" si="8"/>
        <v>1.8773215189873413</v>
      </c>
      <c r="S48" s="113">
        <f t="shared" si="11"/>
        <v>1.8861323592014756</v>
      </c>
    </row>
    <row r="49" spans="2:19" x14ac:dyDescent="0.35">
      <c r="B49" s="116">
        <v>42478</v>
      </c>
      <c r="C49" s="49">
        <v>4.1139999999999999</v>
      </c>
      <c r="D49" s="187">
        <f t="shared" si="0"/>
        <v>5.0485968514715944</v>
      </c>
      <c r="E49" s="344" t="str">
        <f t="shared" si="1"/>
        <v>6/05/2021</v>
      </c>
      <c r="F49" s="580">
        <f t="shared" si="2"/>
        <v>0</v>
      </c>
      <c r="G49" s="559"/>
      <c r="I49" s="113">
        <v>2.234</v>
      </c>
      <c r="J49" s="197">
        <v>2.1829999999999998</v>
      </c>
      <c r="K49" s="246">
        <f t="shared" si="3"/>
        <v>44331</v>
      </c>
      <c r="L49" s="148">
        <f t="shared" si="4"/>
        <v>43936</v>
      </c>
      <c r="M49" s="49">
        <f t="shared" si="5"/>
        <v>1.291139240506333E-4</v>
      </c>
      <c r="N49" s="549">
        <f t="shared" si="9"/>
        <v>395</v>
      </c>
      <c r="O49" s="113">
        <f t="shared" si="6"/>
        <v>9</v>
      </c>
      <c r="P49" s="113">
        <f t="shared" si="7"/>
        <v>386</v>
      </c>
      <c r="Q49" s="549">
        <f t="shared" si="10"/>
        <v>2.2328379746835445</v>
      </c>
      <c r="R49" s="113">
        <f t="shared" si="8"/>
        <v>1.8811620253164554</v>
      </c>
      <c r="S49" s="113">
        <f t="shared" si="11"/>
        <v>1.8900089517302154</v>
      </c>
    </row>
    <row r="50" spans="2:19" x14ac:dyDescent="0.35">
      <c r="B50" s="116">
        <v>42479</v>
      </c>
      <c r="C50" s="49">
        <v>4.141</v>
      </c>
      <c r="D50" s="187">
        <f t="shared" si="0"/>
        <v>5.0458590006844624</v>
      </c>
      <c r="E50" s="344" t="str">
        <f t="shared" si="1"/>
        <v>6/05/2021</v>
      </c>
      <c r="F50" s="580">
        <f t="shared" si="2"/>
        <v>0</v>
      </c>
      <c r="G50" s="559"/>
      <c r="I50" s="113">
        <v>2.2709999999999999</v>
      </c>
      <c r="J50" s="197">
        <v>2.2189999999999999</v>
      </c>
      <c r="K50" s="246">
        <f t="shared" si="3"/>
        <v>44331</v>
      </c>
      <c r="L50" s="148">
        <f t="shared" si="4"/>
        <v>43936</v>
      </c>
      <c r="M50" s="49">
        <f t="shared" si="5"/>
        <v>1.3164556962025329E-4</v>
      </c>
      <c r="N50" s="549">
        <f t="shared" si="9"/>
        <v>395</v>
      </c>
      <c r="O50" s="113">
        <f t="shared" si="6"/>
        <v>9</v>
      </c>
      <c r="P50" s="113">
        <f t="shared" si="7"/>
        <v>386</v>
      </c>
      <c r="Q50" s="549">
        <f t="shared" si="10"/>
        <v>2.2698151898734178</v>
      </c>
      <c r="R50" s="113">
        <f t="shared" si="8"/>
        <v>1.8711848101265822</v>
      </c>
      <c r="S50" s="113">
        <f t="shared" si="11"/>
        <v>1.8799381416106931</v>
      </c>
    </row>
    <row r="51" spans="2:19" x14ac:dyDescent="0.35">
      <c r="B51" s="116">
        <v>42480</v>
      </c>
      <c r="C51" s="49">
        <v>4.0960000000000001</v>
      </c>
      <c r="D51" s="187">
        <f t="shared" si="0"/>
        <v>5.0431211498973303</v>
      </c>
      <c r="E51" s="344" t="str">
        <f t="shared" si="1"/>
        <v>6/05/2021</v>
      </c>
      <c r="F51" s="580">
        <f t="shared" si="2"/>
        <v>0</v>
      </c>
      <c r="G51" s="559"/>
      <c r="I51" s="113">
        <v>2.258</v>
      </c>
      <c r="J51" s="197">
        <v>2.2069999999999999</v>
      </c>
      <c r="K51" s="246">
        <f t="shared" si="3"/>
        <v>44331</v>
      </c>
      <c r="L51" s="148">
        <f t="shared" si="4"/>
        <v>43936</v>
      </c>
      <c r="M51" s="49">
        <f t="shared" si="5"/>
        <v>1.291139240506333E-4</v>
      </c>
      <c r="N51" s="549">
        <f t="shared" si="9"/>
        <v>395</v>
      </c>
      <c r="O51" s="113">
        <f t="shared" si="6"/>
        <v>9</v>
      </c>
      <c r="P51" s="113">
        <f t="shared" si="7"/>
        <v>386</v>
      </c>
      <c r="Q51" s="549">
        <f t="shared" si="10"/>
        <v>2.2568379746835445</v>
      </c>
      <c r="R51" s="113">
        <f t="shared" si="8"/>
        <v>1.8391620253164556</v>
      </c>
      <c r="S51" s="113">
        <f t="shared" si="11"/>
        <v>1.8476183177048799</v>
      </c>
    </row>
    <row r="52" spans="2:19" x14ac:dyDescent="0.35">
      <c r="B52" s="116">
        <v>42481</v>
      </c>
      <c r="C52" s="49">
        <v>4.1139999999999999</v>
      </c>
      <c r="D52" s="187">
        <f t="shared" si="0"/>
        <v>5.0403832991101982</v>
      </c>
      <c r="E52" s="344" t="str">
        <f t="shared" si="1"/>
        <v>6/05/2021</v>
      </c>
      <c r="F52" s="580">
        <f t="shared" si="2"/>
        <v>0</v>
      </c>
      <c r="G52" s="559"/>
      <c r="I52" s="113">
        <v>2.2709999999999999</v>
      </c>
      <c r="J52" s="197">
        <v>2.2200000000000002</v>
      </c>
      <c r="K52" s="246">
        <f t="shared" si="3"/>
        <v>44331</v>
      </c>
      <c r="L52" s="148">
        <f t="shared" si="4"/>
        <v>43936</v>
      </c>
      <c r="M52" s="49">
        <f t="shared" si="5"/>
        <v>1.2911392405063219E-4</v>
      </c>
      <c r="N52" s="549">
        <f t="shared" si="9"/>
        <v>395</v>
      </c>
      <c r="O52" s="113">
        <f t="shared" si="6"/>
        <v>9</v>
      </c>
      <c r="P52" s="113">
        <f t="shared" si="7"/>
        <v>386</v>
      </c>
      <c r="Q52" s="549">
        <f t="shared" si="10"/>
        <v>2.2698379746835444</v>
      </c>
      <c r="R52" s="113">
        <f t="shared" si="8"/>
        <v>1.8441620253164555</v>
      </c>
      <c r="S52" s="113">
        <f t="shared" si="11"/>
        <v>1.852664359255507</v>
      </c>
    </row>
    <row r="53" spans="2:19" x14ac:dyDescent="0.35">
      <c r="B53" s="116">
        <v>42482</v>
      </c>
      <c r="C53" s="49">
        <v>4.0949999999999998</v>
      </c>
      <c r="D53" s="187">
        <f t="shared" si="0"/>
        <v>5.0376454483230662</v>
      </c>
      <c r="E53" s="344" t="str">
        <f t="shared" si="1"/>
        <v>6/05/2021</v>
      </c>
      <c r="F53" s="580">
        <f t="shared" si="2"/>
        <v>0</v>
      </c>
      <c r="G53" s="559"/>
      <c r="I53" s="113">
        <v>2.274</v>
      </c>
      <c r="J53" s="197">
        <v>2.222</v>
      </c>
      <c r="K53" s="246">
        <f t="shared" si="3"/>
        <v>44331</v>
      </c>
      <c r="L53" s="148">
        <f t="shared" si="4"/>
        <v>43936</v>
      </c>
      <c r="M53" s="49">
        <f t="shared" si="5"/>
        <v>1.3164556962025329E-4</v>
      </c>
      <c r="N53" s="549">
        <f t="shared" si="9"/>
        <v>395</v>
      </c>
      <c r="O53" s="113">
        <f t="shared" si="6"/>
        <v>9</v>
      </c>
      <c r="P53" s="113">
        <f t="shared" si="7"/>
        <v>386</v>
      </c>
      <c r="Q53" s="549">
        <f t="shared" si="10"/>
        <v>2.2728151898734179</v>
      </c>
      <c r="R53" s="113">
        <f t="shared" si="8"/>
        <v>1.8221848101265818</v>
      </c>
      <c r="S53" s="113">
        <f t="shared" si="11"/>
        <v>1.8304857038322186</v>
      </c>
    </row>
    <row r="54" spans="2:19" x14ac:dyDescent="0.35">
      <c r="B54" s="116">
        <v>42485</v>
      </c>
      <c r="C54" s="49" t="s">
        <v>437</v>
      </c>
      <c r="D54" s="187" t="str">
        <f t="shared" si="0"/>
        <v/>
      </c>
      <c r="E54" s="344" t="str">
        <f t="shared" si="1"/>
        <v>6/05/2021</v>
      </c>
      <c r="F54" s="580">
        <f t="shared" si="2"/>
        <v>0</v>
      </c>
      <c r="G54" s="559"/>
      <c r="I54" s="113">
        <v>2.274</v>
      </c>
      <c r="J54" s="197">
        <v>2.2250000000000001</v>
      </c>
      <c r="K54" s="246">
        <f t="shared" si="3"/>
        <v>44331</v>
      </c>
      <c r="L54" s="148">
        <f t="shared" si="4"/>
        <v>43936</v>
      </c>
      <c r="M54" s="49">
        <f t="shared" si="5"/>
        <v>1.2405063291139225E-4</v>
      </c>
      <c r="N54" s="549">
        <f t="shared" si="9"/>
        <v>395</v>
      </c>
      <c r="O54" s="113">
        <f t="shared" si="6"/>
        <v>9</v>
      </c>
      <c r="P54" s="113">
        <f t="shared" si="7"/>
        <v>386</v>
      </c>
      <c r="Q54" s="549">
        <f t="shared" si="10"/>
        <v>2.2728835443037974</v>
      </c>
      <c r="R54" s="113" t="str">
        <f t="shared" si="8"/>
        <v/>
      </c>
      <c r="S54" s="113" t="str">
        <f t="shared" si="11"/>
        <v/>
      </c>
    </row>
    <row r="55" spans="2:19" x14ac:dyDescent="0.35">
      <c r="B55" s="116">
        <v>42486</v>
      </c>
      <c r="C55" s="49">
        <v>4.1239999999999997</v>
      </c>
      <c r="D55" s="187">
        <f t="shared" si="0"/>
        <v>5.0266940451745379</v>
      </c>
      <c r="E55" s="344" t="str">
        <f t="shared" si="1"/>
        <v>6/05/2021</v>
      </c>
      <c r="F55" s="580">
        <f t="shared" si="2"/>
        <v>0</v>
      </c>
      <c r="G55" s="559"/>
      <c r="I55" s="113">
        <v>2.3180000000000001</v>
      </c>
      <c r="J55" s="197">
        <v>2.2589999999999999</v>
      </c>
      <c r="K55" s="246">
        <f t="shared" si="3"/>
        <v>44331</v>
      </c>
      <c r="L55" s="148">
        <f t="shared" si="4"/>
        <v>43936</v>
      </c>
      <c r="M55" s="49">
        <f t="shared" si="5"/>
        <v>1.4936708860759535E-4</v>
      </c>
      <c r="N55" s="549">
        <f t="shared" si="9"/>
        <v>395</v>
      </c>
      <c r="O55" s="113">
        <f t="shared" si="6"/>
        <v>9</v>
      </c>
      <c r="P55" s="113">
        <f t="shared" si="7"/>
        <v>386</v>
      </c>
      <c r="Q55" s="549">
        <f t="shared" si="10"/>
        <v>2.3166556962025315</v>
      </c>
      <c r="R55" s="113">
        <f t="shared" si="8"/>
        <v>1.8073443037974681</v>
      </c>
      <c r="S55" s="113">
        <f t="shared" si="11"/>
        <v>1.8155105373786284</v>
      </c>
    </row>
    <row r="56" spans="2:19" x14ac:dyDescent="0.35">
      <c r="B56" s="116">
        <v>42487</v>
      </c>
      <c r="C56" s="49">
        <v>4.1079999999999997</v>
      </c>
      <c r="D56" s="187">
        <f t="shared" si="0"/>
        <v>5.0239561943874058</v>
      </c>
      <c r="E56" s="344" t="str">
        <f t="shared" si="1"/>
        <v>6/05/2021</v>
      </c>
      <c r="F56" s="580">
        <f t="shared" si="2"/>
        <v>0</v>
      </c>
      <c r="G56" s="559"/>
      <c r="I56" s="113">
        <v>2.3069999999999999</v>
      </c>
      <c r="J56" s="197">
        <v>2.2439999999999998</v>
      </c>
      <c r="K56" s="246">
        <f t="shared" si="3"/>
        <v>44331</v>
      </c>
      <c r="L56" s="148">
        <f t="shared" si="4"/>
        <v>43936</v>
      </c>
      <c r="M56" s="49">
        <f t="shared" si="5"/>
        <v>1.5949367088607637E-4</v>
      </c>
      <c r="N56" s="549">
        <f t="shared" si="9"/>
        <v>395</v>
      </c>
      <c r="O56" s="113">
        <f t="shared" si="6"/>
        <v>9</v>
      </c>
      <c r="P56" s="113">
        <f t="shared" si="7"/>
        <v>386</v>
      </c>
      <c r="Q56" s="549">
        <f t="shared" si="10"/>
        <v>2.3055645569620253</v>
      </c>
      <c r="R56" s="113">
        <f t="shared" si="8"/>
        <v>1.8024354430379743</v>
      </c>
      <c r="S56" s="113">
        <f t="shared" si="11"/>
        <v>1.810557376853783</v>
      </c>
    </row>
    <row r="57" spans="2:19" x14ac:dyDescent="0.35">
      <c r="B57" s="116">
        <v>42488</v>
      </c>
      <c r="C57" s="49">
        <v>4.1070000000000002</v>
      </c>
      <c r="D57" s="187">
        <f t="shared" si="0"/>
        <v>5.0212183436002737</v>
      </c>
      <c r="E57" s="344" t="str">
        <f t="shared" si="1"/>
        <v>6/05/2021</v>
      </c>
      <c r="F57" s="580">
        <f t="shared" si="2"/>
        <v>0</v>
      </c>
      <c r="G57" s="559"/>
      <c r="I57" s="113">
        <v>2.29</v>
      </c>
      <c r="J57" s="197">
        <v>2.2389999999999999</v>
      </c>
      <c r="K57" s="246">
        <f t="shared" si="3"/>
        <v>44331</v>
      </c>
      <c r="L57" s="148">
        <f t="shared" si="4"/>
        <v>43936</v>
      </c>
      <c r="M57" s="49">
        <f t="shared" si="5"/>
        <v>1.291139240506333E-4</v>
      </c>
      <c r="N57" s="549">
        <f t="shared" si="9"/>
        <v>395</v>
      </c>
      <c r="O57" s="113">
        <f t="shared" si="6"/>
        <v>9</v>
      </c>
      <c r="P57" s="113">
        <f t="shared" si="7"/>
        <v>386</v>
      </c>
      <c r="Q57" s="549">
        <f t="shared" si="10"/>
        <v>2.2888379746835446</v>
      </c>
      <c r="R57" s="113">
        <f t="shared" si="8"/>
        <v>1.8181620253164557</v>
      </c>
      <c r="S57" s="113">
        <f t="shared" si="11"/>
        <v>1.8264263081922083</v>
      </c>
    </row>
    <row r="58" spans="2:19" x14ac:dyDescent="0.35">
      <c r="B58" s="116">
        <v>42489</v>
      </c>
      <c r="C58" s="49">
        <v>4.1159999999999997</v>
      </c>
      <c r="D58" s="187">
        <f t="shared" si="0"/>
        <v>5.0184804928131417</v>
      </c>
      <c r="E58" s="344" t="str">
        <f t="shared" si="1"/>
        <v>6/05/2021</v>
      </c>
      <c r="F58" s="580">
        <f t="shared" si="2"/>
        <v>0</v>
      </c>
      <c r="G58" s="559"/>
      <c r="I58" s="113">
        <v>2.2789999999999999</v>
      </c>
      <c r="J58" s="197">
        <v>2.23</v>
      </c>
      <c r="K58" s="246">
        <f t="shared" si="3"/>
        <v>44331</v>
      </c>
      <c r="L58" s="148">
        <f t="shared" si="4"/>
        <v>43936</v>
      </c>
      <c r="M58" s="49">
        <f t="shared" si="5"/>
        <v>1.2405063291139225E-4</v>
      </c>
      <c r="N58" s="549">
        <f t="shared" si="9"/>
        <v>395</v>
      </c>
      <c r="O58" s="113">
        <f t="shared" si="6"/>
        <v>9</v>
      </c>
      <c r="P58" s="113">
        <f t="shared" si="7"/>
        <v>386</v>
      </c>
      <c r="Q58" s="549">
        <f t="shared" si="10"/>
        <v>2.2778835443037972</v>
      </c>
      <c r="R58" s="113">
        <f t="shared" si="8"/>
        <v>1.8381164556962024</v>
      </c>
      <c r="S58" s="113">
        <f t="shared" si="11"/>
        <v>1.846563135957946</v>
      </c>
    </row>
    <row r="59" spans="2:19" x14ac:dyDescent="0.35">
      <c r="B59" s="116">
        <v>42492</v>
      </c>
      <c r="C59" s="49">
        <v>4.125</v>
      </c>
      <c r="D59" s="187">
        <f t="shared" si="0"/>
        <v>5.0102669404517455</v>
      </c>
      <c r="E59" s="344" t="str">
        <f t="shared" si="1"/>
        <v>6/05/2021</v>
      </c>
      <c r="F59" s="580">
        <f t="shared" si="2"/>
        <v>0</v>
      </c>
      <c r="G59" s="559"/>
      <c r="I59" s="113">
        <v>2.2800000000000002</v>
      </c>
      <c r="J59" s="197">
        <v>2.23</v>
      </c>
      <c r="K59" s="246">
        <f t="shared" si="3"/>
        <v>44331</v>
      </c>
      <c r="L59" s="148">
        <f t="shared" si="4"/>
        <v>43936</v>
      </c>
      <c r="M59" s="49">
        <f t="shared" si="5"/>
        <v>1.2658227848101334E-4</v>
      </c>
      <c r="N59" s="549">
        <f t="shared" si="9"/>
        <v>395</v>
      </c>
      <c r="O59" s="113">
        <f t="shared" si="6"/>
        <v>9</v>
      </c>
      <c r="P59" s="113">
        <f t="shared" si="7"/>
        <v>386</v>
      </c>
      <c r="Q59" s="549">
        <f t="shared" si="10"/>
        <v>2.278860759493671</v>
      </c>
      <c r="R59" s="113">
        <f t="shared" si="8"/>
        <v>1.846139240506329</v>
      </c>
      <c r="S59" s="113">
        <f t="shared" si="11"/>
        <v>1.8546598157446859</v>
      </c>
    </row>
    <row r="60" spans="2:19" x14ac:dyDescent="0.35">
      <c r="B60" s="116">
        <v>42493</v>
      </c>
      <c r="C60" s="49">
        <v>4.133</v>
      </c>
      <c r="D60" s="187">
        <f t="shared" si="0"/>
        <v>5.0075290896646134</v>
      </c>
      <c r="E60" s="344" t="str">
        <f t="shared" si="1"/>
        <v>6/05/2021</v>
      </c>
      <c r="F60" s="580">
        <f t="shared" si="2"/>
        <v>0</v>
      </c>
      <c r="G60" s="559"/>
      <c r="I60" s="113">
        <v>2.3079999999999998</v>
      </c>
      <c r="J60" s="197">
        <v>2.254</v>
      </c>
      <c r="K60" s="246">
        <f t="shared" si="3"/>
        <v>44331</v>
      </c>
      <c r="L60" s="148">
        <f t="shared" si="4"/>
        <v>43936</v>
      </c>
      <c r="M60" s="49">
        <f t="shared" si="5"/>
        <v>1.3670886075949323E-4</v>
      </c>
      <c r="N60" s="549">
        <f t="shared" si="9"/>
        <v>395</v>
      </c>
      <c r="O60" s="113">
        <f t="shared" si="6"/>
        <v>9</v>
      </c>
      <c r="P60" s="113">
        <f t="shared" si="7"/>
        <v>386</v>
      </c>
      <c r="Q60" s="549">
        <f t="shared" si="10"/>
        <v>2.3067696202531645</v>
      </c>
      <c r="R60" s="113">
        <f t="shared" si="8"/>
        <v>1.8262303797468356</v>
      </c>
      <c r="S60" s="113">
        <f t="shared" si="11"/>
        <v>1.8345681732466312</v>
      </c>
    </row>
    <row r="61" spans="2:19" x14ac:dyDescent="0.35">
      <c r="B61" s="116">
        <v>42494</v>
      </c>
      <c r="C61" s="49">
        <v>4.0819999999999999</v>
      </c>
      <c r="D61" s="187">
        <f t="shared" si="0"/>
        <v>5.0047912388774813</v>
      </c>
      <c r="E61" s="344" t="str">
        <f t="shared" si="1"/>
        <v>6/05/2021</v>
      </c>
      <c r="F61" s="580">
        <f t="shared" si="2"/>
        <v>0</v>
      </c>
      <c r="G61" s="559"/>
      <c r="I61" s="113">
        <v>2.2359999999999998</v>
      </c>
      <c r="J61" s="197">
        <v>2.1789999999999998</v>
      </c>
      <c r="K61" s="246">
        <f t="shared" si="3"/>
        <v>44331</v>
      </c>
      <c r="L61" s="148">
        <f t="shared" si="4"/>
        <v>43936</v>
      </c>
      <c r="M61" s="49">
        <f t="shared" si="5"/>
        <v>1.4430379746835427E-4</v>
      </c>
      <c r="N61" s="549">
        <f t="shared" si="9"/>
        <v>395</v>
      </c>
      <c r="O61" s="113">
        <f t="shared" si="6"/>
        <v>9</v>
      </c>
      <c r="P61" s="113">
        <f t="shared" si="7"/>
        <v>386</v>
      </c>
      <c r="Q61" s="549">
        <f t="shared" si="10"/>
        <v>2.2347012658227845</v>
      </c>
      <c r="R61" s="113">
        <f t="shared" si="8"/>
        <v>1.8472987341772154</v>
      </c>
      <c r="S61" s="113">
        <f t="shared" si="11"/>
        <v>1.8558300157104357</v>
      </c>
    </row>
    <row r="62" spans="2:19" x14ac:dyDescent="0.35">
      <c r="B62" s="116">
        <v>42495</v>
      </c>
      <c r="C62" s="49">
        <v>4.0609999999999999</v>
      </c>
      <c r="D62" s="187">
        <f t="shared" si="0"/>
        <v>5.0020533880903493</v>
      </c>
      <c r="E62" s="344" t="str">
        <f t="shared" si="1"/>
        <v>6/05/2021</v>
      </c>
      <c r="F62" s="580">
        <f t="shared" si="2"/>
        <v>0</v>
      </c>
      <c r="G62" s="559"/>
      <c r="I62" s="113">
        <v>2.2010000000000001</v>
      </c>
      <c r="J62" s="197">
        <v>2.145</v>
      </c>
      <c r="K62" s="246">
        <f t="shared" si="3"/>
        <v>44331</v>
      </c>
      <c r="L62" s="148">
        <f t="shared" si="4"/>
        <v>43936</v>
      </c>
      <c r="M62" s="49">
        <f t="shared" si="5"/>
        <v>1.4177215189873431E-4</v>
      </c>
      <c r="N62" s="549">
        <f t="shared" si="9"/>
        <v>395</v>
      </c>
      <c r="O62" s="113">
        <f t="shared" si="6"/>
        <v>9</v>
      </c>
      <c r="P62" s="113">
        <f t="shared" si="7"/>
        <v>386</v>
      </c>
      <c r="Q62" s="549">
        <f t="shared" si="10"/>
        <v>2.1997240506329114</v>
      </c>
      <c r="R62" s="113">
        <f t="shared" si="8"/>
        <v>1.8612759493670885</v>
      </c>
      <c r="S62" s="113">
        <f t="shared" si="11"/>
        <v>1.8699368197663047</v>
      </c>
    </row>
    <row r="63" spans="2:19" x14ac:dyDescent="0.35">
      <c r="B63" s="116">
        <v>42496</v>
      </c>
      <c r="C63" s="49">
        <v>3.9670000000000001</v>
      </c>
      <c r="D63" s="187">
        <f t="shared" si="0"/>
        <v>4.9993155373032172</v>
      </c>
      <c r="E63" s="344" t="str">
        <f t="shared" si="1"/>
        <v>6/05/2021</v>
      </c>
      <c r="F63" s="580">
        <f t="shared" si="2"/>
        <v>0</v>
      </c>
      <c r="G63" s="559"/>
      <c r="I63" s="113">
        <v>2.1139999999999999</v>
      </c>
      <c r="J63" s="197">
        <v>2.073</v>
      </c>
      <c r="K63" s="246">
        <f t="shared" si="3"/>
        <v>44331</v>
      </c>
      <c r="L63" s="148">
        <f t="shared" si="4"/>
        <v>43936</v>
      </c>
      <c r="M63" s="49">
        <f t="shared" si="5"/>
        <v>1.0379746835443019E-4</v>
      </c>
      <c r="N63" s="549">
        <f t="shared" si="9"/>
        <v>395</v>
      </c>
      <c r="O63" s="113">
        <f t="shared" si="6"/>
        <v>9</v>
      </c>
      <c r="P63" s="113">
        <f t="shared" si="7"/>
        <v>386</v>
      </c>
      <c r="Q63" s="549">
        <f t="shared" si="10"/>
        <v>2.1130658227848098</v>
      </c>
      <c r="R63" s="113">
        <f t="shared" si="8"/>
        <v>1.8539341772151903</v>
      </c>
      <c r="S63" s="113">
        <f t="shared" si="11"/>
        <v>1.8625268570488185</v>
      </c>
    </row>
    <row r="64" spans="2:19" x14ac:dyDescent="0.35">
      <c r="B64" s="116">
        <v>42499</v>
      </c>
      <c r="C64" s="49">
        <v>3.9260000000000002</v>
      </c>
      <c r="D64" s="187">
        <f t="shared" si="0"/>
        <v>4.991101984941821</v>
      </c>
      <c r="E64" s="344" t="str">
        <f t="shared" si="1"/>
        <v>6/05/2021</v>
      </c>
      <c r="F64" s="580">
        <f t="shared" si="2"/>
        <v>0</v>
      </c>
      <c r="G64" s="559"/>
      <c r="I64" s="113">
        <v>2.137</v>
      </c>
      <c r="J64" s="197">
        <v>2.093</v>
      </c>
      <c r="K64" s="246">
        <f t="shared" si="3"/>
        <v>44331</v>
      </c>
      <c r="L64" s="148">
        <f t="shared" si="4"/>
        <v>43936</v>
      </c>
      <c r="M64" s="49">
        <f t="shared" si="5"/>
        <v>1.1139240506329124E-4</v>
      </c>
      <c r="N64" s="549">
        <f t="shared" si="9"/>
        <v>395</v>
      </c>
      <c r="O64" s="113">
        <f t="shared" si="6"/>
        <v>9</v>
      </c>
      <c r="P64" s="113">
        <f t="shared" si="7"/>
        <v>386</v>
      </c>
      <c r="Q64" s="549">
        <f>IF(I64="","",I64-(O64*M64))</f>
        <v>2.1359974683544305</v>
      </c>
      <c r="R64" s="113">
        <f t="shared" si="8"/>
        <v>1.7900025316455697</v>
      </c>
      <c r="S64" s="113">
        <f t="shared" si="11"/>
        <v>1.7980128043038057</v>
      </c>
    </row>
    <row r="65" spans="2:19" x14ac:dyDescent="0.35">
      <c r="B65" s="116">
        <v>42500</v>
      </c>
      <c r="C65" s="49">
        <v>3.8919999999999999</v>
      </c>
      <c r="D65" s="187">
        <f t="shared" si="0"/>
        <v>4.9883641341546889</v>
      </c>
      <c r="E65" s="344" t="str">
        <f t="shared" si="1"/>
        <v>6/05/2021</v>
      </c>
      <c r="F65" s="580">
        <f t="shared" si="2"/>
        <v>0</v>
      </c>
      <c r="G65" s="559"/>
      <c r="I65" s="113">
        <v>2.113</v>
      </c>
      <c r="J65" s="197">
        <v>2.0619999999999998</v>
      </c>
      <c r="K65" s="246">
        <f t="shared" si="3"/>
        <v>44331</v>
      </c>
      <c r="L65" s="148">
        <f t="shared" si="4"/>
        <v>43936</v>
      </c>
      <c r="M65" s="49">
        <f t="shared" si="5"/>
        <v>1.291139240506333E-4</v>
      </c>
      <c r="N65" s="549">
        <f t="shared" si="9"/>
        <v>395</v>
      </c>
      <c r="O65" s="113">
        <f t="shared" si="6"/>
        <v>9</v>
      </c>
      <c r="P65" s="113">
        <f t="shared" si="7"/>
        <v>386</v>
      </c>
      <c r="Q65" s="549">
        <f t="shared" si="10"/>
        <v>2.1118379746835445</v>
      </c>
      <c r="R65" s="113">
        <f t="shared" si="8"/>
        <v>1.7801620253164554</v>
      </c>
      <c r="S65" s="113">
        <f t="shared" si="11"/>
        <v>1.7880844674073915</v>
      </c>
    </row>
    <row r="66" spans="2:19" x14ac:dyDescent="0.35">
      <c r="B66" s="116">
        <v>42501</v>
      </c>
      <c r="C66" s="49">
        <v>3.9079999999999999</v>
      </c>
      <c r="D66" s="187">
        <f t="shared" si="0"/>
        <v>4.9856262833675569</v>
      </c>
      <c r="E66" s="344" t="str">
        <f t="shared" si="1"/>
        <v>6/05/2021</v>
      </c>
      <c r="F66" s="580">
        <f t="shared" si="2"/>
        <v>0</v>
      </c>
      <c r="G66" s="559"/>
      <c r="I66" s="113">
        <v>2.1240000000000001</v>
      </c>
      <c r="J66" s="197">
        <v>2.081</v>
      </c>
      <c r="K66" s="246">
        <f t="shared" si="3"/>
        <v>44331</v>
      </c>
      <c r="L66" s="148">
        <f t="shared" si="4"/>
        <v>43936</v>
      </c>
      <c r="M66" s="49">
        <f t="shared" si="5"/>
        <v>1.0886075949367127E-4</v>
      </c>
      <c r="N66" s="549">
        <f t="shared" si="9"/>
        <v>395</v>
      </c>
      <c r="O66" s="113">
        <f t="shared" si="6"/>
        <v>9</v>
      </c>
      <c r="P66" s="113">
        <f t="shared" si="7"/>
        <v>386</v>
      </c>
      <c r="Q66" s="549">
        <f t="shared" si="10"/>
        <v>2.1230202531645572</v>
      </c>
      <c r="R66" s="113">
        <f t="shared" si="8"/>
        <v>1.7849797468354427</v>
      </c>
      <c r="S66" s="113">
        <f t="shared" si="11"/>
        <v>1.7929451285769726</v>
      </c>
    </row>
    <row r="67" spans="2:19" x14ac:dyDescent="0.35">
      <c r="B67" s="116">
        <v>42502</v>
      </c>
      <c r="C67" s="49">
        <v>3.944</v>
      </c>
      <c r="D67" s="187">
        <f t="shared" si="0"/>
        <v>4.9828884325804248</v>
      </c>
      <c r="E67" s="344" t="str">
        <f t="shared" si="1"/>
        <v>6/05/2021</v>
      </c>
      <c r="F67" s="580">
        <f t="shared" si="2"/>
        <v>0</v>
      </c>
      <c r="G67" s="559"/>
      <c r="I67" s="113">
        <v>2.1360000000000001</v>
      </c>
      <c r="J67" s="197">
        <v>2.0939999999999999</v>
      </c>
      <c r="K67" s="246">
        <f t="shared" si="3"/>
        <v>44331</v>
      </c>
      <c r="L67" s="148">
        <f t="shared" si="4"/>
        <v>43936</v>
      </c>
      <c r="M67" s="49">
        <f t="shared" si="5"/>
        <v>1.063291139240513E-4</v>
      </c>
      <c r="N67" s="549">
        <f t="shared" si="9"/>
        <v>395</v>
      </c>
      <c r="O67" s="113">
        <f t="shared" si="6"/>
        <v>9</v>
      </c>
      <c r="P67" s="113">
        <f t="shared" si="7"/>
        <v>386</v>
      </c>
      <c r="Q67" s="549">
        <f t="shared" si="10"/>
        <v>2.1350430379746839</v>
      </c>
      <c r="R67" s="113">
        <f t="shared" si="8"/>
        <v>1.8089569620253161</v>
      </c>
      <c r="S67" s="113">
        <f t="shared" si="11"/>
        <v>1.8171377752514539</v>
      </c>
    </row>
    <row r="68" spans="2:19" x14ac:dyDescent="0.35">
      <c r="B68" s="116">
        <v>42503</v>
      </c>
      <c r="C68" s="49">
        <v>3.9510000000000001</v>
      </c>
      <c r="D68" s="187">
        <f t="shared" si="0"/>
        <v>4.9801505817932918</v>
      </c>
      <c r="E68" s="344" t="str">
        <f t="shared" si="1"/>
        <v>6/05/2021</v>
      </c>
      <c r="F68" s="580">
        <f t="shared" si="2"/>
        <v>0</v>
      </c>
      <c r="G68" s="559"/>
      <c r="I68" s="113">
        <v>2.1619999999999999</v>
      </c>
      <c r="J68" s="197">
        <v>2.1219999999999999</v>
      </c>
      <c r="K68" s="246">
        <f t="shared" si="3"/>
        <v>44331</v>
      </c>
      <c r="L68" s="148">
        <f t="shared" si="4"/>
        <v>43936</v>
      </c>
      <c r="M68" s="49">
        <f t="shared" si="5"/>
        <v>1.0126582278481021E-4</v>
      </c>
      <c r="N68" s="549">
        <f t="shared" si="9"/>
        <v>395</v>
      </c>
      <c r="O68" s="113">
        <f t="shared" si="6"/>
        <v>9</v>
      </c>
      <c r="P68" s="113">
        <f t="shared" si="7"/>
        <v>386</v>
      </c>
      <c r="Q68" s="549">
        <f t="shared" si="10"/>
        <v>2.1610886075949365</v>
      </c>
      <c r="R68" s="113">
        <f t="shared" si="8"/>
        <v>1.7899113924050636</v>
      </c>
      <c r="S68" s="113">
        <f t="shared" si="11"/>
        <v>1.7979208493867027</v>
      </c>
    </row>
    <row r="69" spans="2:19" x14ac:dyDescent="0.35">
      <c r="B69" s="116">
        <v>42506</v>
      </c>
      <c r="C69" s="49">
        <v>3.931</v>
      </c>
      <c r="D69" s="187">
        <f t="shared" si="0"/>
        <v>4.9719370294318956</v>
      </c>
      <c r="E69" s="344" t="str">
        <f t="shared" si="1"/>
        <v>6/05/2021</v>
      </c>
      <c r="F69" s="580">
        <f t="shared" si="2"/>
        <v>0</v>
      </c>
      <c r="G69" s="559"/>
      <c r="I69" s="113">
        <v>2.1390000000000002</v>
      </c>
      <c r="J69" s="197">
        <v>2.105</v>
      </c>
      <c r="K69" s="246">
        <f t="shared" si="3"/>
        <v>44331</v>
      </c>
      <c r="L69" s="148">
        <f t="shared" si="4"/>
        <v>43936</v>
      </c>
      <c r="M69" s="49">
        <f t="shared" si="5"/>
        <v>8.6075949367089247E-5</v>
      </c>
      <c r="N69" s="549">
        <f t="shared" si="9"/>
        <v>395</v>
      </c>
      <c r="O69" s="113">
        <f t="shared" si="6"/>
        <v>9</v>
      </c>
      <c r="P69" s="113">
        <f t="shared" si="7"/>
        <v>386</v>
      </c>
      <c r="Q69" s="549">
        <f t="shared" si="10"/>
        <v>2.1382253164556966</v>
      </c>
      <c r="R69" s="113">
        <f t="shared" si="8"/>
        <v>1.7927746835443035</v>
      </c>
      <c r="S69" s="113">
        <f t="shared" si="11"/>
        <v>1.800809786209201</v>
      </c>
    </row>
    <row r="70" spans="2:19" x14ac:dyDescent="0.35">
      <c r="B70" s="116">
        <v>42507</v>
      </c>
      <c r="C70" s="49">
        <v>3.9459999999999997</v>
      </c>
      <c r="D70" s="187">
        <f t="shared" si="0"/>
        <v>4.9691991786447636</v>
      </c>
      <c r="E70" s="344" t="str">
        <f t="shared" si="1"/>
        <v>6/05/2021</v>
      </c>
      <c r="F70" s="580">
        <f t="shared" si="2"/>
        <v>0</v>
      </c>
      <c r="G70" s="559"/>
      <c r="I70" s="113">
        <v>2.1720000000000002</v>
      </c>
      <c r="J70" s="197">
        <v>2.133</v>
      </c>
      <c r="K70" s="246">
        <f t="shared" si="3"/>
        <v>44331</v>
      </c>
      <c r="L70" s="148">
        <f t="shared" si="4"/>
        <v>43936</v>
      </c>
      <c r="M70" s="49">
        <f t="shared" si="5"/>
        <v>9.8734177215190243E-5</v>
      </c>
      <c r="N70" s="549">
        <f t="shared" si="9"/>
        <v>395</v>
      </c>
      <c r="O70" s="113">
        <f t="shared" si="6"/>
        <v>9</v>
      </c>
      <c r="P70" s="113">
        <f t="shared" si="7"/>
        <v>386</v>
      </c>
      <c r="Q70" s="549">
        <f t="shared" si="10"/>
        <v>2.1711113924050633</v>
      </c>
      <c r="R70" s="113">
        <f t="shared" si="8"/>
        <v>1.7748886075949364</v>
      </c>
      <c r="S70" s="113">
        <f t="shared" si="11"/>
        <v>1.7827641815183481</v>
      </c>
    </row>
    <row r="71" spans="2:19" x14ac:dyDescent="0.35">
      <c r="B71" s="116">
        <v>42508</v>
      </c>
      <c r="C71" s="49">
        <v>3.96</v>
      </c>
      <c r="D71" s="187">
        <f t="shared" si="0"/>
        <v>4.9664613278576315</v>
      </c>
      <c r="E71" s="344" t="str">
        <f t="shared" si="1"/>
        <v>6/05/2021</v>
      </c>
      <c r="F71" s="580">
        <f t="shared" si="2"/>
        <v>0</v>
      </c>
      <c r="G71" s="559"/>
      <c r="I71" s="113">
        <v>2.198</v>
      </c>
      <c r="J71" s="197">
        <v>2.1680000000000001</v>
      </c>
      <c r="K71" s="246">
        <f t="shared" si="3"/>
        <v>44331</v>
      </c>
      <c r="L71" s="148">
        <f t="shared" si="4"/>
        <v>43936</v>
      </c>
      <c r="M71" s="49">
        <f t="shared" si="5"/>
        <v>7.5949367088607098E-5</v>
      </c>
      <c r="N71" s="549">
        <f t="shared" si="9"/>
        <v>395</v>
      </c>
      <c r="O71" s="113">
        <f t="shared" si="6"/>
        <v>9</v>
      </c>
      <c r="P71" s="113">
        <f t="shared" si="7"/>
        <v>386</v>
      </c>
      <c r="Q71" s="549">
        <f t="shared" si="10"/>
        <v>2.1973164556962024</v>
      </c>
      <c r="R71" s="113">
        <f t="shared" si="8"/>
        <v>1.7626835443037976</v>
      </c>
      <c r="S71" s="113">
        <f t="shared" si="11"/>
        <v>1.7704511774971676</v>
      </c>
    </row>
    <row r="72" spans="2:19" x14ac:dyDescent="0.35">
      <c r="B72" s="116">
        <v>42509</v>
      </c>
      <c r="C72" s="49">
        <v>4.016</v>
      </c>
      <c r="D72" s="187">
        <f t="shared" si="0"/>
        <v>4.9637234770704994</v>
      </c>
      <c r="E72" s="344" t="str">
        <f t="shared" si="1"/>
        <v>6/05/2021</v>
      </c>
      <c r="F72" s="580">
        <f t="shared" si="2"/>
        <v>0</v>
      </c>
      <c r="G72" s="559"/>
      <c r="I72" s="113">
        <v>2.2629999999999999</v>
      </c>
      <c r="J72" s="197">
        <v>2.2290000000000001</v>
      </c>
      <c r="K72" s="246">
        <f t="shared" si="3"/>
        <v>44331</v>
      </c>
      <c r="L72" s="148">
        <f t="shared" si="4"/>
        <v>43936</v>
      </c>
      <c r="M72" s="49">
        <f t="shared" si="5"/>
        <v>8.6075949367088122E-5</v>
      </c>
      <c r="N72" s="549">
        <f t="shared" si="9"/>
        <v>395</v>
      </c>
      <c r="O72" s="113">
        <f t="shared" si="6"/>
        <v>9</v>
      </c>
      <c r="P72" s="113">
        <f t="shared" si="7"/>
        <v>386</v>
      </c>
      <c r="Q72" s="549">
        <f t="shared" si="10"/>
        <v>2.2622253164556962</v>
      </c>
      <c r="R72" s="113">
        <f t="shared" si="8"/>
        <v>1.7537746835443038</v>
      </c>
      <c r="S72" s="113">
        <f t="shared" si="11"/>
        <v>1.7614639976459179</v>
      </c>
    </row>
    <row r="73" spans="2:19" x14ac:dyDescent="0.35">
      <c r="B73" s="116">
        <v>42510</v>
      </c>
      <c r="C73" s="49">
        <v>3.9990000000000001</v>
      </c>
      <c r="D73" s="187">
        <f t="shared" si="0"/>
        <v>4.9609856262833674</v>
      </c>
      <c r="E73" s="344" t="str">
        <f t="shared" si="1"/>
        <v>6/05/2021</v>
      </c>
      <c r="F73" s="580">
        <f t="shared" si="2"/>
        <v>0</v>
      </c>
      <c r="G73" s="559"/>
      <c r="I73" s="113">
        <v>2.2519999999999998</v>
      </c>
      <c r="J73" s="197">
        <v>2.2170000000000001</v>
      </c>
      <c r="K73" s="246">
        <f t="shared" si="3"/>
        <v>44331</v>
      </c>
      <c r="L73" s="148">
        <f t="shared" si="4"/>
        <v>43936</v>
      </c>
      <c r="M73" s="49">
        <f t="shared" si="5"/>
        <v>8.8607594936708094E-5</v>
      </c>
      <c r="N73" s="549">
        <f t="shared" si="9"/>
        <v>395</v>
      </c>
      <c r="O73" s="113">
        <f t="shared" si="6"/>
        <v>9</v>
      </c>
      <c r="P73" s="113">
        <f t="shared" si="7"/>
        <v>386</v>
      </c>
      <c r="Q73" s="549">
        <f t="shared" si="10"/>
        <v>2.2512025316455695</v>
      </c>
      <c r="R73" s="113">
        <f t="shared" si="8"/>
        <v>1.7477974683544306</v>
      </c>
      <c r="S73" s="113">
        <f t="shared" si="11"/>
        <v>1.7554344583304182</v>
      </c>
    </row>
    <row r="74" spans="2:19" x14ac:dyDescent="0.35">
      <c r="B74" s="116">
        <v>42513</v>
      </c>
      <c r="C74" s="49">
        <v>4.0049999999999999</v>
      </c>
      <c r="D74" s="187">
        <f t="shared" si="0"/>
        <v>4.9527720739219712</v>
      </c>
      <c r="E74" s="344" t="str">
        <f t="shared" si="1"/>
        <v>6/05/2021</v>
      </c>
      <c r="F74" s="580">
        <f t="shared" si="2"/>
        <v>0</v>
      </c>
      <c r="G74" s="559"/>
      <c r="I74" s="113">
        <v>2.2890000000000001</v>
      </c>
      <c r="J74" s="197">
        <v>2.254</v>
      </c>
      <c r="K74" s="246">
        <f t="shared" si="3"/>
        <v>44331</v>
      </c>
      <c r="L74" s="148">
        <f t="shared" si="4"/>
        <v>43936</v>
      </c>
      <c r="M74" s="49">
        <f t="shared" si="5"/>
        <v>8.8607594936709219E-5</v>
      </c>
      <c r="N74" s="549">
        <f t="shared" si="9"/>
        <v>395</v>
      </c>
      <c r="O74" s="113">
        <f t="shared" si="6"/>
        <v>9</v>
      </c>
      <c r="P74" s="113">
        <f t="shared" si="7"/>
        <v>386</v>
      </c>
      <c r="Q74" s="549">
        <f t="shared" si="10"/>
        <v>2.2882025316455699</v>
      </c>
      <c r="R74" s="113">
        <f t="shared" si="8"/>
        <v>1.71679746835443</v>
      </c>
      <c r="S74" s="113">
        <f t="shared" si="11"/>
        <v>1.7241659522228003</v>
      </c>
    </row>
    <row r="75" spans="2:19" x14ac:dyDescent="0.35">
      <c r="B75" s="116">
        <v>42514</v>
      </c>
      <c r="C75" s="49">
        <v>3.976</v>
      </c>
      <c r="D75" s="187">
        <f t="shared" si="0"/>
        <v>4.9500342231348391</v>
      </c>
      <c r="E75" s="344" t="str">
        <f t="shared" si="1"/>
        <v>6/05/2021</v>
      </c>
      <c r="F75" s="580">
        <f t="shared" si="2"/>
        <v>0</v>
      </c>
      <c r="G75" s="559"/>
      <c r="I75" s="113">
        <v>2.2679999999999998</v>
      </c>
      <c r="J75" s="197">
        <v>2.234</v>
      </c>
      <c r="K75" s="246">
        <f t="shared" si="3"/>
        <v>44331</v>
      </c>
      <c r="L75" s="148">
        <f t="shared" si="4"/>
        <v>43936</v>
      </c>
      <c r="M75" s="49">
        <f t="shared" si="5"/>
        <v>8.6075949367088122E-5</v>
      </c>
      <c r="N75" s="549">
        <f t="shared" si="9"/>
        <v>395</v>
      </c>
      <c r="O75" s="113">
        <f t="shared" si="6"/>
        <v>9</v>
      </c>
      <c r="P75" s="113">
        <f t="shared" si="7"/>
        <v>386</v>
      </c>
      <c r="Q75" s="549">
        <f t="shared" si="10"/>
        <v>2.2672253164556961</v>
      </c>
      <c r="R75" s="113">
        <f t="shared" si="8"/>
        <v>1.7087746835443038</v>
      </c>
      <c r="S75" s="113">
        <f t="shared" si="11"/>
        <v>1.7160744608420986</v>
      </c>
    </row>
    <row r="76" spans="2:19" x14ac:dyDescent="0.35">
      <c r="B76" s="116">
        <v>42515</v>
      </c>
      <c r="C76" s="49">
        <v>3.996</v>
      </c>
      <c r="D76" s="187">
        <f t="shared" si="0"/>
        <v>4.947296372347707</v>
      </c>
      <c r="E76" s="344" t="str">
        <f t="shared" si="1"/>
        <v>6/05/2021</v>
      </c>
      <c r="F76" s="580">
        <f t="shared" si="2"/>
        <v>0</v>
      </c>
      <c r="G76" s="559"/>
      <c r="I76" s="113">
        <v>2.2730000000000001</v>
      </c>
      <c r="J76" s="197">
        <v>2.234</v>
      </c>
      <c r="K76" s="246">
        <f t="shared" si="3"/>
        <v>44331</v>
      </c>
      <c r="L76" s="148">
        <f t="shared" si="4"/>
        <v>43936</v>
      </c>
      <c r="M76" s="49">
        <f t="shared" si="5"/>
        <v>9.8734177215190243E-5</v>
      </c>
      <c r="N76" s="549">
        <f t="shared" si="9"/>
        <v>395</v>
      </c>
      <c r="O76" s="113">
        <f t="shared" si="6"/>
        <v>9</v>
      </c>
      <c r="P76" s="113">
        <f t="shared" si="7"/>
        <v>386</v>
      </c>
      <c r="Q76" s="549">
        <f t="shared" si="10"/>
        <v>2.2721113924050633</v>
      </c>
      <c r="R76" s="113">
        <f t="shared" si="8"/>
        <v>1.7238886075949367</v>
      </c>
      <c r="S76" s="113">
        <f t="shared" si="11"/>
        <v>1.7313180874234169</v>
      </c>
    </row>
    <row r="77" spans="2:19" x14ac:dyDescent="0.35">
      <c r="B77" s="116">
        <v>42516</v>
      </c>
      <c r="C77" s="49">
        <v>3.972</v>
      </c>
      <c r="D77" s="187">
        <f t="shared" si="0"/>
        <v>4.944558521560575</v>
      </c>
      <c r="E77" s="344" t="str">
        <f t="shared" si="1"/>
        <v>6/05/2021</v>
      </c>
      <c r="F77" s="580">
        <f t="shared" si="2"/>
        <v>0</v>
      </c>
      <c r="G77" s="559"/>
      <c r="I77" s="113">
        <v>2.1970000000000001</v>
      </c>
      <c r="J77" s="197">
        <v>2.1549999999999998</v>
      </c>
      <c r="K77" s="246">
        <f t="shared" si="3"/>
        <v>44331</v>
      </c>
      <c r="L77" s="148">
        <f t="shared" si="4"/>
        <v>43936</v>
      </c>
      <c r="M77" s="49">
        <f t="shared" si="5"/>
        <v>1.063291139240513E-4</v>
      </c>
      <c r="N77" s="549">
        <f t="shared" si="9"/>
        <v>395</v>
      </c>
      <c r="O77" s="113">
        <f t="shared" si="6"/>
        <v>9</v>
      </c>
      <c r="P77" s="113">
        <f t="shared" si="7"/>
        <v>386</v>
      </c>
      <c r="Q77" s="549">
        <f t="shared" si="10"/>
        <v>2.1960430379746838</v>
      </c>
      <c r="R77" s="113">
        <f t="shared" si="8"/>
        <v>1.7759569620253162</v>
      </c>
      <c r="S77" s="113">
        <f t="shared" si="11"/>
        <v>1.7838420198527105</v>
      </c>
    </row>
    <row r="78" spans="2:19" x14ac:dyDescent="0.35">
      <c r="B78" s="116">
        <v>42517</v>
      </c>
      <c r="C78" s="49">
        <v>3.95</v>
      </c>
      <c r="D78" s="187">
        <f t="shared" si="0"/>
        <v>4.9418206707734429</v>
      </c>
      <c r="E78" s="344" t="str">
        <f t="shared" si="1"/>
        <v>6/05/2021</v>
      </c>
      <c r="F78" s="580">
        <f t="shared" si="2"/>
        <v>0</v>
      </c>
      <c r="G78" s="559"/>
      <c r="I78" s="113">
        <v>2.153</v>
      </c>
      <c r="J78" s="197">
        <v>2.121</v>
      </c>
      <c r="K78" s="246">
        <f t="shared" si="3"/>
        <v>44331</v>
      </c>
      <c r="L78" s="148">
        <f t="shared" si="4"/>
        <v>43936</v>
      </c>
      <c r="M78" s="49">
        <f t="shared" si="5"/>
        <v>8.1012658227848179E-5</v>
      </c>
      <c r="N78" s="549">
        <f t="shared" si="9"/>
        <v>395</v>
      </c>
      <c r="O78" s="113">
        <f t="shared" si="6"/>
        <v>9</v>
      </c>
      <c r="P78" s="113">
        <f t="shared" si="7"/>
        <v>386</v>
      </c>
      <c r="Q78" s="549">
        <f t="shared" si="10"/>
        <v>2.1522708860759492</v>
      </c>
      <c r="R78" s="113">
        <f t="shared" si="8"/>
        <v>1.797729113924051</v>
      </c>
      <c r="S78" s="113">
        <f t="shared" si="11"/>
        <v>1.8058086888416591</v>
      </c>
    </row>
    <row r="79" spans="2:19" x14ac:dyDescent="0.35">
      <c r="B79" s="116">
        <v>42520</v>
      </c>
      <c r="C79" s="49">
        <v>3.9939999999999998</v>
      </c>
      <c r="D79" s="187">
        <f t="shared" ref="D79:D142" si="12">IF(C79="","",($C$14-B79)/365.25)</f>
        <v>4.9336071184120467</v>
      </c>
      <c r="E79" s="344" t="str">
        <f t="shared" ref="E79:E142" si="13">$C$14</f>
        <v>6/05/2021</v>
      </c>
      <c r="F79" s="580">
        <f t="shared" ref="F79:F142" si="14">C$14-E79</f>
        <v>0</v>
      </c>
      <c r="G79" s="559"/>
      <c r="I79" s="113">
        <v>2.17</v>
      </c>
      <c r="J79" s="197">
        <v>2.1440000000000001</v>
      </c>
      <c r="K79" s="246">
        <f t="shared" ref="K79:K142" si="15">$I$14</f>
        <v>44331</v>
      </c>
      <c r="L79" s="148">
        <f t="shared" ref="L79:L142" si="16">$J$14</f>
        <v>43936</v>
      </c>
      <c r="M79" s="49">
        <f t="shared" ref="M79:M142" si="17">IF(I79="","",(J79-I79)/($J$14-$I$14))</f>
        <v>6.5822784810126074E-5</v>
      </c>
      <c r="N79" s="549">
        <f t="shared" si="9"/>
        <v>395</v>
      </c>
      <c r="O79" s="113">
        <f t="shared" ref="O79:O142" si="18">K79-E79</f>
        <v>9</v>
      </c>
      <c r="P79" s="113">
        <f t="shared" ref="P79:P142" si="19">E79-L79</f>
        <v>386</v>
      </c>
      <c r="Q79" s="549">
        <f t="shared" si="10"/>
        <v>2.1694075949367089</v>
      </c>
      <c r="R79" s="113">
        <f t="shared" ref="R79:R142" si="20">IF(C79="","",C79-Q79)</f>
        <v>1.8245924050632909</v>
      </c>
      <c r="S79" s="113">
        <f t="shared" si="11"/>
        <v>1.8329152486748157</v>
      </c>
    </row>
    <row r="80" spans="2:19" x14ac:dyDescent="0.35">
      <c r="B80" s="116">
        <v>42521</v>
      </c>
      <c r="C80" s="49">
        <v>4.0149999999999997</v>
      </c>
      <c r="D80" s="187">
        <f t="shared" si="12"/>
        <v>4.9308692676249146</v>
      </c>
      <c r="E80" s="344" t="str">
        <f t="shared" si="13"/>
        <v>6/05/2021</v>
      </c>
      <c r="F80" s="580">
        <f t="shared" si="14"/>
        <v>0</v>
      </c>
      <c r="G80" s="559"/>
      <c r="I80" s="113">
        <v>2.1949999999999998</v>
      </c>
      <c r="J80" s="197">
        <v>2.1669999999999998</v>
      </c>
      <c r="K80" s="246">
        <f t="shared" si="15"/>
        <v>44331</v>
      </c>
      <c r="L80" s="148">
        <f t="shared" si="16"/>
        <v>43936</v>
      </c>
      <c r="M80" s="49">
        <f t="shared" si="17"/>
        <v>7.0886075949367155E-5</v>
      </c>
      <c r="N80" s="549">
        <f t="shared" ref="N80:N143" si="21">K80-L80</f>
        <v>395</v>
      </c>
      <c r="O80" s="113">
        <f t="shared" si="18"/>
        <v>9</v>
      </c>
      <c r="P80" s="113">
        <f t="shared" si="19"/>
        <v>386</v>
      </c>
      <c r="Q80" s="549">
        <f t="shared" ref="Q80:Q143" si="22">IF(I80="","",I80-(O80*M80))</f>
        <v>2.1943620253164555</v>
      </c>
      <c r="R80" s="113">
        <f t="shared" si="20"/>
        <v>1.8206379746835442</v>
      </c>
      <c r="S80" s="113">
        <f t="shared" ref="S80:S143" si="23">IF(R80="","",((1+R80/200)^2-1)*100)</f>
        <v>1.8289247812707021</v>
      </c>
    </row>
    <row r="81" spans="2:19" x14ac:dyDescent="0.35">
      <c r="B81" s="116">
        <v>42522</v>
      </c>
      <c r="C81" s="49">
        <v>4.0190000000000001</v>
      </c>
      <c r="D81" s="187">
        <f t="shared" si="12"/>
        <v>4.9281314168377826</v>
      </c>
      <c r="E81" s="344" t="str">
        <f t="shared" si="13"/>
        <v>6/05/2021</v>
      </c>
      <c r="F81" s="580">
        <f t="shared" si="14"/>
        <v>0</v>
      </c>
      <c r="G81" s="559"/>
      <c r="I81" s="113">
        <v>2.2080000000000002</v>
      </c>
      <c r="J81" s="197">
        <v>2.169</v>
      </c>
      <c r="K81" s="246">
        <f t="shared" si="15"/>
        <v>44331</v>
      </c>
      <c r="L81" s="148">
        <f t="shared" si="16"/>
        <v>43936</v>
      </c>
      <c r="M81" s="49">
        <f t="shared" si="17"/>
        <v>9.8734177215190243E-5</v>
      </c>
      <c r="N81" s="549">
        <f t="shared" si="21"/>
        <v>395</v>
      </c>
      <c r="O81" s="113">
        <f t="shared" si="18"/>
        <v>9</v>
      </c>
      <c r="P81" s="113">
        <f t="shared" si="19"/>
        <v>386</v>
      </c>
      <c r="Q81" s="549">
        <f t="shared" si="22"/>
        <v>2.2071113924050634</v>
      </c>
      <c r="R81" s="113">
        <f t="shared" si="20"/>
        <v>1.8118886075949368</v>
      </c>
      <c r="S81" s="113">
        <f t="shared" si="23"/>
        <v>1.8200959584107723</v>
      </c>
    </row>
    <row r="82" spans="2:19" x14ac:dyDescent="0.35">
      <c r="B82" s="116">
        <v>42523</v>
      </c>
      <c r="C82" s="49">
        <v>3.972</v>
      </c>
      <c r="D82" s="187">
        <f t="shared" si="12"/>
        <v>4.9253935660506505</v>
      </c>
      <c r="E82" s="344" t="str">
        <f t="shared" si="13"/>
        <v>6/05/2021</v>
      </c>
      <c r="F82" s="580">
        <f t="shared" si="14"/>
        <v>0</v>
      </c>
      <c r="G82" s="559"/>
      <c r="I82" s="113">
        <v>2.198</v>
      </c>
      <c r="J82" s="197">
        <v>2.1589999999999998</v>
      </c>
      <c r="K82" s="246">
        <f t="shared" si="15"/>
        <v>44331</v>
      </c>
      <c r="L82" s="148">
        <f t="shared" si="16"/>
        <v>43936</v>
      </c>
      <c r="M82" s="49">
        <f t="shared" si="17"/>
        <v>9.8734177215190243E-5</v>
      </c>
      <c r="N82" s="549">
        <f t="shared" si="21"/>
        <v>395</v>
      </c>
      <c r="O82" s="113">
        <f t="shared" si="18"/>
        <v>9</v>
      </c>
      <c r="P82" s="113">
        <f t="shared" si="19"/>
        <v>386</v>
      </c>
      <c r="Q82" s="549">
        <f t="shared" si="22"/>
        <v>2.1971113924050631</v>
      </c>
      <c r="R82" s="113">
        <f t="shared" si="20"/>
        <v>1.7748886075949368</v>
      </c>
      <c r="S82" s="113">
        <f t="shared" si="23"/>
        <v>1.7827641815183481</v>
      </c>
    </row>
    <row r="83" spans="2:19" x14ac:dyDescent="0.35">
      <c r="B83" s="116">
        <v>42524</v>
      </c>
      <c r="C83" s="49">
        <v>3.9379999999999997</v>
      </c>
      <c r="D83" s="187">
        <f t="shared" si="12"/>
        <v>4.9226557152635184</v>
      </c>
      <c r="E83" s="344" t="str">
        <f t="shared" si="13"/>
        <v>6/05/2021</v>
      </c>
      <c r="F83" s="580">
        <f t="shared" si="14"/>
        <v>0</v>
      </c>
      <c r="G83" s="559"/>
      <c r="I83" s="113">
        <v>2.1829999999999998</v>
      </c>
      <c r="J83" s="197">
        <v>2.145</v>
      </c>
      <c r="K83" s="246">
        <f t="shared" si="15"/>
        <v>44331</v>
      </c>
      <c r="L83" s="148">
        <f t="shared" si="16"/>
        <v>43936</v>
      </c>
      <c r="M83" s="49">
        <f t="shared" si="17"/>
        <v>9.6202531645569146E-5</v>
      </c>
      <c r="N83" s="549">
        <f t="shared" si="21"/>
        <v>395</v>
      </c>
      <c r="O83" s="113">
        <f t="shared" si="18"/>
        <v>9</v>
      </c>
      <c r="P83" s="113">
        <f t="shared" si="19"/>
        <v>386</v>
      </c>
      <c r="Q83" s="549">
        <f t="shared" si="22"/>
        <v>2.1821341772151897</v>
      </c>
      <c r="R83" s="113">
        <f t="shared" si="20"/>
        <v>1.7558658227848101</v>
      </c>
      <c r="S83" s="113">
        <f t="shared" si="23"/>
        <v>1.7635734847538664</v>
      </c>
    </row>
    <row r="84" spans="2:19" x14ac:dyDescent="0.35">
      <c r="B84" s="116">
        <v>42527</v>
      </c>
      <c r="C84" s="49" t="s">
        <v>437</v>
      </c>
      <c r="D84" s="187" t="str">
        <f t="shared" si="12"/>
        <v/>
      </c>
      <c r="E84" s="344" t="str">
        <f t="shared" si="13"/>
        <v>6/05/2021</v>
      </c>
      <c r="F84" s="580">
        <f t="shared" si="14"/>
        <v>0</v>
      </c>
      <c r="G84" s="559"/>
      <c r="I84" s="113">
        <v>2.1800000000000002</v>
      </c>
      <c r="J84" s="197">
        <v>2.1339999999999999</v>
      </c>
      <c r="K84" s="246">
        <f t="shared" si="15"/>
        <v>44331</v>
      </c>
      <c r="L84" s="148">
        <f t="shared" si="16"/>
        <v>43936</v>
      </c>
      <c r="M84" s="49">
        <f t="shared" si="17"/>
        <v>1.1645569620253231E-4</v>
      </c>
      <c r="N84" s="549">
        <f t="shared" si="21"/>
        <v>395</v>
      </c>
      <c r="O84" s="113">
        <f t="shared" si="18"/>
        <v>9</v>
      </c>
      <c r="P84" s="113">
        <f t="shared" si="19"/>
        <v>386</v>
      </c>
      <c r="Q84" s="549">
        <f t="shared" si="22"/>
        <v>2.1789518987341774</v>
      </c>
      <c r="R84" s="113" t="str">
        <f t="shared" si="20"/>
        <v/>
      </c>
      <c r="S84" s="113" t="str">
        <f t="shared" si="23"/>
        <v/>
      </c>
    </row>
    <row r="85" spans="2:19" x14ac:dyDescent="0.35">
      <c r="B85" s="116">
        <v>42528</v>
      </c>
      <c r="C85" s="49">
        <v>3.9089999999999998</v>
      </c>
      <c r="D85" s="187">
        <f t="shared" si="12"/>
        <v>4.9117043121149901</v>
      </c>
      <c r="E85" s="344" t="str">
        <f t="shared" si="13"/>
        <v>6/05/2021</v>
      </c>
      <c r="F85" s="580">
        <f t="shared" si="14"/>
        <v>0</v>
      </c>
      <c r="G85" s="559"/>
      <c r="I85" s="113">
        <v>2.153</v>
      </c>
      <c r="J85" s="197">
        <v>2.113</v>
      </c>
      <c r="K85" s="246">
        <f t="shared" si="15"/>
        <v>44331</v>
      </c>
      <c r="L85" s="148">
        <f t="shared" si="16"/>
        <v>43936</v>
      </c>
      <c r="M85" s="49">
        <f t="shared" si="17"/>
        <v>1.0126582278481021E-4</v>
      </c>
      <c r="N85" s="549">
        <f t="shared" si="21"/>
        <v>395</v>
      </c>
      <c r="O85" s="113">
        <f t="shared" si="18"/>
        <v>9</v>
      </c>
      <c r="P85" s="113">
        <f t="shared" si="19"/>
        <v>386</v>
      </c>
      <c r="Q85" s="549">
        <f t="shared" si="22"/>
        <v>2.1520886075949366</v>
      </c>
      <c r="R85" s="113">
        <f t="shared" si="20"/>
        <v>1.7569113924050632</v>
      </c>
      <c r="S85" s="113">
        <f t="shared" si="23"/>
        <v>1.7646282365069599</v>
      </c>
    </row>
    <row r="86" spans="2:19" x14ac:dyDescent="0.35">
      <c r="B86" s="116">
        <v>42529</v>
      </c>
      <c r="C86" s="49">
        <v>3.94</v>
      </c>
      <c r="D86" s="187">
        <f t="shared" si="12"/>
        <v>4.9089664613278572</v>
      </c>
      <c r="E86" s="344" t="str">
        <f t="shared" si="13"/>
        <v>6/05/2021</v>
      </c>
      <c r="F86" s="580">
        <f t="shared" si="14"/>
        <v>0</v>
      </c>
      <c r="G86" s="559"/>
      <c r="I86" s="113">
        <v>2.1709999999999998</v>
      </c>
      <c r="J86" s="197">
        <v>2.137</v>
      </c>
      <c r="K86" s="246">
        <f t="shared" si="15"/>
        <v>44331</v>
      </c>
      <c r="L86" s="148">
        <f t="shared" si="16"/>
        <v>43936</v>
      </c>
      <c r="M86" s="49">
        <f t="shared" si="17"/>
        <v>8.6075949367088122E-5</v>
      </c>
      <c r="N86" s="549">
        <f t="shared" si="21"/>
        <v>395</v>
      </c>
      <c r="O86" s="113">
        <f t="shared" si="18"/>
        <v>9</v>
      </c>
      <c r="P86" s="113">
        <f t="shared" si="19"/>
        <v>386</v>
      </c>
      <c r="Q86" s="549">
        <f t="shared" si="22"/>
        <v>2.1702253164556962</v>
      </c>
      <c r="R86" s="113">
        <f t="shared" si="20"/>
        <v>1.7697746835443038</v>
      </c>
      <c r="S86" s="113">
        <f t="shared" si="23"/>
        <v>1.7776049396205806</v>
      </c>
    </row>
    <row r="87" spans="2:19" x14ac:dyDescent="0.35">
      <c r="B87" s="116">
        <v>42530</v>
      </c>
      <c r="C87" s="49">
        <v>3.9590000000000001</v>
      </c>
      <c r="D87" s="187">
        <f t="shared" si="12"/>
        <v>4.9062286105407251</v>
      </c>
      <c r="E87" s="344" t="str">
        <f t="shared" si="13"/>
        <v>6/05/2021</v>
      </c>
      <c r="F87" s="580">
        <f t="shared" si="14"/>
        <v>0</v>
      </c>
      <c r="G87" s="559"/>
      <c r="I87" s="113">
        <v>2.2050000000000001</v>
      </c>
      <c r="J87" s="197">
        <v>2.1739999999999999</v>
      </c>
      <c r="K87" s="246">
        <f t="shared" si="15"/>
        <v>44331</v>
      </c>
      <c r="L87" s="148">
        <f t="shared" si="16"/>
        <v>43936</v>
      </c>
      <c r="M87" s="49">
        <f t="shared" si="17"/>
        <v>7.8481012658228194E-5</v>
      </c>
      <c r="N87" s="549">
        <f t="shared" si="21"/>
        <v>395</v>
      </c>
      <c r="O87" s="113">
        <f t="shared" si="18"/>
        <v>9</v>
      </c>
      <c r="P87" s="113">
        <f t="shared" si="19"/>
        <v>386</v>
      </c>
      <c r="Q87" s="549">
        <f t="shared" si="22"/>
        <v>2.2042936708860759</v>
      </c>
      <c r="R87" s="113">
        <f t="shared" si="20"/>
        <v>1.7547063291139242</v>
      </c>
      <c r="S87" s="113">
        <f t="shared" si="23"/>
        <v>1.7624038148675192</v>
      </c>
    </row>
    <row r="88" spans="2:19" x14ac:dyDescent="0.35">
      <c r="B88" s="116">
        <v>42531</v>
      </c>
      <c r="C88" s="49">
        <v>3.9529999999999998</v>
      </c>
      <c r="D88" s="187">
        <f t="shared" si="12"/>
        <v>4.9034907597535931</v>
      </c>
      <c r="E88" s="344" t="str">
        <f t="shared" si="13"/>
        <v>6/05/2021</v>
      </c>
      <c r="F88" s="580">
        <f t="shared" si="14"/>
        <v>0</v>
      </c>
      <c r="G88" s="559"/>
      <c r="I88" s="113">
        <v>2.1800000000000002</v>
      </c>
      <c r="J88" s="197">
        <v>2.1539999999999999</v>
      </c>
      <c r="K88" s="246">
        <f t="shared" si="15"/>
        <v>44331</v>
      </c>
      <c r="L88" s="148">
        <f t="shared" si="16"/>
        <v>43936</v>
      </c>
      <c r="M88" s="49">
        <f t="shared" si="17"/>
        <v>6.5822784810127199E-5</v>
      </c>
      <c r="N88" s="549">
        <f t="shared" si="21"/>
        <v>395</v>
      </c>
      <c r="O88" s="113">
        <f t="shared" si="18"/>
        <v>9</v>
      </c>
      <c r="P88" s="113">
        <f t="shared" si="19"/>
        <v>386</v>
      </c>
      <c r="Q88" s="549">
        <f t="shared" si="22"/>
        <v>2.1794075949367091</v>
      </c>
      <c r="R88" s="113">
        <f t="shared" si="20"/>
        <v>1.7735924050632907</v>
      </c>
      <c r="S88" s="113">
        <f t="shared" si="23"/>
        <v>1.7814564801115429</v>
      </c>
    </row>
    <row r="89" spans="2:19" x14ac:dyDescent="0.35">
      <c r="B89" s="116">
        <v>42534</v>
      </c>
      <c r="C89" s="49">
        <v>3.9009999999999998</v>
      </c>
      <c r="D89" s="187">
        <f t="shared" si="12"/>
        <v>4.8952772073921968</v>
      </c>
      <c r="E89" s="344" t="str">
        <f t="shared" si="13"/>
        <v>6/05/2021</v>
      </c>
      <c r="F89" s="580">
        <f t="shared" si="14"/>
        <v>0</v>
      </c>
      <c r="G89" s="559"/>
      <c r="I89" s="113">
        <v>2.1349999999999998</v>
      </c>
      <c r="J89" s="197">
        <v>2.1230000000000002</v>
      </c>
      <c r="K89" s="246">
        <f t="shared" si="15"/>
        <v>44331</v>
      </c>
      <c r="L89" s="148">
        <f t="shared" si="16"/>
        <v>43936</v>
      </c>
      <c r="M89" s="49">
        <f t="shared" si="17"/>
        <v>3.0379746835441941E-5</v>
      </c>
      <c r="N89" s="549">
        <f t="shared" si="21"/>
        <v>395</v>
      </c>
      <c r="O89" s="113">
        <f t="shared" si="18"/>
        <v>9</v>
      </c>
      <c r="P89" s="113">
        <f t="shared" si="19"/>
        <v>386</v>
      </c>
      <c r="Q89" s="549">
        <f t="shared" si="22"/>
        <v>2.1347265822784807</v>
      </c>
      <c r="R89" s="113">
        <f t="shared" si="20"/>
        <v>1.7662734177215191</v>
      </c>
      <c r="S89" s="113">
        <f t="shared" si="23"/>
        <v>1.7740727221868813</v>
      </c>
    </row>
    <row r="90" spans="2:19" x14ac:dyDescent="0.35">
      <c r="B90" s="116">
        <v>42535</v>
      </c>
      <c r="C90" s="49">
        <v>3.9009999999999998</v>
      </c>
      <c r="D90" s="187">
        <f t="shared" si="12"/>
        <v>4.8925393566050648</v>
      </c>
      <c r="E90" s="344" t="str">
        <f t="shared" si="13"/>
        <v>6/05/2021</v>
      </c>
      <c r="F90" s="580">
        <f t="shared" si="14"/>
        <v>0</v>
      </c>
      <c r="G90" s="559"/>
      <c r="I90" s="113">
        <v>2.125</v>
      </c>
      <c r="J90" s="197">
        <v>2.1059999999999999</v>
      </c>
      <c r="K90" s="246">
        <f t="shared" si="15"/>
        <v>44331</v>
      </c>
      <c r="L90" s="148">
        <f t="shared" si="16"/>
        <v>43936</v>
      </c>
      <c r="M90" s="49">
        <f t="shared" si="17"/>
        <v>4.8101265822785136E-5</v>
      </c>
      <c r="N90" s="549">
        <f t="shared" si="21"/>
        <v>395</v>
      </c>
      <c r="O90" s="113">
        <f t="shared" si="18"/>
        <v>9</v>
      </c>
      <c r="P90" s="113">
        <f t="shared" si="19"/>
        <v>386</v>
      </c>
      <c r="Q90" s="549">
        <f t="shared" si="22"/>
        <v>2.1245670886075949</v>
      </c>
      <c r="R90" s="113">
        <f t="shared" si="20"/>
        <v>1.7764329113924049</v>
      </c>
      <c r="S90" s="113">
        <f t="shared" si="23"/>
        <v>1.7843221961141076</v>
      </c>
    </row>
    <row r="91" spans="2:19" x14ac:dyDescent="0.35">
      <c r="B91" s="116">
        <v>42536</v>
      </c>
      <c r="C91" s="49">
        <v>3.9159999999999999</v>
      </c>
      <c r="D91" s="187">
        <f t="shared" si="12"/>
        <v>4.8898015058179327</v>
      </c>
      <c r="E91" s="344" t="str">
        <f t="shared" si="13"/>
        <v>6/05/2021</v>
      </c>
      <c r="F91" s="580">
        <f t="shared" si="14"/>
        <v>0</v>
      </c>
      <c r="G91" s="559"/>
      <c r="I91" s="113">
        <v>2.14</v>
      </c>
      <c r="J91" s="197">
        <v>2.1179999999999999</v>
      </c>
      <c r="K91" s="246">
        <f t="shared" si="15"/>
        <v>44331</v>
      </c>
      <c r="L91" s="148">
        <f t="shared" si="16"/>
        <v>43936</v>
      </c>
      <c r="M91" s="49">
        <f t="shared" si="17"/>
        <v>5.5696202531646182E-5</v>
      </c>
      <c r="N91" s="549">
        <f t="shared" si="21"/>
        <v>395</v>
      </c>
      <c r="O91" s="113">
        <f t="shared" si="18"/>
        <v>9</v>
      </c>
      <c r="P91" s="113">
        <f t="shared" si="19"/>
        <v>386</v>
      </c>
      <c r="Q91" s="549">
        <f t="shared" si="22"/>
        <v>2.1394987341772151</v>
      </c>
      <c r="R91" s="113">
        <f t="shared" si="20"/>
        <v>1.7765012658227848</v>
      </c>
      <c r="S91" s="113">
        <f t="shared" si="23"/>
        <v>1.7843911576914895</v>
      </c>
    </row>
    <row r="92" spans="2:19" x14ac:dyDescent="0.35">
      <c r="B92" s="116">
        <v>42537</v>
      </c>
      <c r="C92" s="49">
        <v>3.8780000000000001</v>
      </c>
      <c r="D92" s="187">
        <f t="shared" si="12"/>
        <v>4.8870636550308006</v>
      </c>
      <c r="E92" s="344" t="str">
        <f t="shared" si="13"/>
        <v>6/05/2021</v>
      </c>
      <c r="F92" s="580">
        <f t="shared" si="14"/>
        <v>0</v>
      </c>
      <c r="G92" s="559"/>
      <c r="I92" s="113">
        <v>2.1120000000000001</v>
      </c>
      <c r="J92" s="197">
        <v>2.1019999999999999</v>
      </c>
      <c r="K92" s="246">
        <f t="shared" si="15"/>
        <v>44331</v>
      </c>
      <c r="L92" s="148">
        <f t="shared" si="16"/>
        <v>43936</v>
      </c>
      <c r="M92" s="49">
        <f t="shared" si="17"/>
        <v>2.5316455696203116E-5</v>
      </c>
      <c r="N92" s="549">
        <f t="shared" si="21"/>
        <v>395</v>
      </c>
      <c r="O92" s="113">
        <f t="shared" si="18"/>
        <v>9</v>
      </c>
      <c r="P92" s="113">
        <f t="shared" si="19"/>
        <v>386</v>
      </c>
      <c r="Q92" s="549">
        <f t="shared" si="22"/>
        <v>2.1117721518987342</v>
      </c>
      <c r="R92" s="113">
        <f t="shared" si="20"/>
        <v>1.7662278481012659</v>
      </c>
      <c r="S92" s="113">
        <f t="shared" si="23"/>
        <v>1.7740267501297646</v>
      </c>
    </row>
    <row r="93" spans="2:19" x14ac:dyDescent="0.35">
      <c r="B93" s="116">
        <v>42538</v>
      </c>
      <c r="C93" s="49">
        <v>3.8980000000000001</v>
      </c>
      <c r="D93" s="187">
        <f t="shared" si="12"/>
        <v>4.8843258042436686</v>
      </c>
      <c r="E93" s="344" t="str">
        <f t="shared" si="13"/>
        <v>6/05/2021</v>
      </c>
      <c r="F93" s="580">
        <f t="shared" si="14"/>
        <v>0</v>
      </c>
      <c r="G93" s="559"/>
      <c r="I93" s="113">
        <v>2.1269999999999998</v>
      </c>
      <c r="J93" s="197">
        <v>2.117</v>
      </c>
      <c r="K93" s="246">
        <f t="shared" si="15"/>
        <v>44331</v>
      </c>
      <c r="L93" s="148">
        <f t="shared" si="16"/>
        <v>43936</v>
      </c>
      <c r="M93" s="49">
        <f t="shared" si="17"/>
        <v>2.5316455696201991E-5</v>
      </c>
      <c r="N93" s="549">
        <f t="shared" si="21"/>
        <v>395</v>
      </c>
      <c r="O93" s="113">
        <f t="shared" si="18"/>
        <v>9</v>
      </c>
      <c r="P93" s="113">
        <f t="shared" si="19"/>
        <v>386</v>
      </c>
      <c r="Q93" s="549">
        <f t="shared" si="22"/>
        <v>2.1267721518987339</v>
      </c>
      <c r="R93" s="113">
        <f t="shared" si="20"/>
        <v>1.7712278481012662</v>
      </c>
      <c r="S93" s="113">
        <f t="shared" si="23"/>
        <v>1.7790709683260131</v>
      </c>
    </row>
    <row r="94" spans="2:19" x14ac:dyDescent="0.35">
      <c r="B94" s="116">
        <v>42541</v>
      </c>
      <c r="C94" s="49">
        <v>3.8929999999999998</v>
      </c>
      <c r="D94" s="187">
        <f t="shared" si="12"/>
        <v>4.8761122518822724</v>
      </c>
      <c r="E94" s="344" t="str">
        <f t="shared" si="13"/>
        <v>6/05/2021</v>
      </c>
      <c r="F94" s="580">
        <f t="shared" si="14"/>
        <v>0</v>
      </c>
      <c r="G94" s="559"/>
      <c r="I94" s="113">
        <v>2.1640000000000001</v>
      </c>
      <c r="J94" s="197">
        <v>2.1520000000000001</v>
      </c>
      <c r="K94" s="246">
        <f t="shared" si="15"/>
        <v>44331</v>
      </c>
      <c r="L94" s="148">
        <f t="shared" si="16"/>
        <v>43936</v>
      </c>
      <c r="M94" s="49">
        <f t="shared" si="17"/>
        <v>3.0379746835443066E-5</v>
      </c>
      <c r="N94" s="549">
        <f t="shared" si="21"/>
        <v>395</v>
      </c>
      <c r="O94" s="113">
        <f t="shared" si="18"/>
        <v>9</v>
      </c>
      <c r="P94" s="113">
        <f t="shared" si="19"/>
        <v>386</v>
      </c>
      <c r="Q94" s="549">
        <f t="shared" si="22"/>
        <v>2.163726582278481</v>
      </c>
      <c r="R94" s="113">
        <f t="shared" si="20"/>
        <v>1.7292734177215188</v>
      </c>
      <c r="S94" s="113">
        <f t="shared" si="23"/>
        <v>1.7367493841046189</v>
      </c>
    </row>
    <row r="95" spans="2:19" x14ac:dyDescent="0.35">
      <c r="B95" s="116">
        <v>42542</v>
      </c>
      <c r="C95" s="49">
        <v>3.9020000000000001</v>
      </c>
      <c r="D95" s="187">
        <f t="shared" si="12"/>
        <v>4.8733744010951403</v>
      </c>
      <c r="E95" s="344" t="str">
        <f t="shared" si="13"/>
        <v>6/05/2021</v>
      </c>
      <c r="F95" s="580">
        <f t="shared" si="14"/>
        <v>0</v>
      </c>
      <c r="G95" s="559"/>
      <c r="I95" s="113">
        <v>2.194</v>
      </c>
      <c r="J95" s="197">
        <v>2.1800000000000002</v>
      </c>
      <c r="K95" s="246">
        <f t="shared" si="15"/>
        <v>44331</v>
      </c>
      <c r="L95" s="148">
        <f t="shared" si="16"/>
        <v>43936</v>
      </c>
      <c r="M95" s="49">
        <f t="shared" si="17"/>
        <v>3.5443037974683015E-5</v>
      </c>
      <c r="N95" s="549">
        <f t="shared" si="21"/>
        <v>395</v>
      </c>
      <c r="O95" s="113">
        <f t="shared" si="18"/>
        <v>9</v>
      </c>
      <c r="P95" s="113">
        <f t="shared" si="19"/>
        <v>386</v>
      </c>
      <c r="Q95" s="549">
        <f t="shared" si="22"/>
        <v>2.193681012658228</v>
      </c>
      <c r="R95" s="113">
        <f t="shared" si="20"/>
        <v>1.7083189873417721</v>
      </c>
      <c r="S95" s="113">
        <f t="shared" si="23"/>
        <v>1.7156148717480724</v>
      </c>
    </row>
    <row r="96" spans="2:19" x14ac:dyDescent="0.35">
      <c r="B96" s="116">
        <v>42543</v>
      </c>
      <c r="C96" s="49">
        <v>3.9319999999999999</v>
      </c>
      <c r="D96" s="187">
        <f t="shared" si="12"/>
        <v>4.8706365503080082</v>
      </c>
      <c r="E96" s="344" t="str">
        <f t="shared" si="13"/>
        <v>6/05/2021</v>
      </c>
      <c r="F96" s="580">
        <f t="shared" si="14"/>
        <v>0</v>
      </c>
      <c r="G96" s="559"/>
      <c r="I96" s="113">
        <v>2.2200000000000002</v>
      </c>
      <c r="J96" s="197">
        <v>2.2029999999999998</v>
      </c>
      <c r="K96" s="246">
        <f t="shared" si="15"/>
        <v>44331</v>
      </c>
      <c r="L96" s="148">
        <f t="shared" si="16"/>
        <v>43936</v>
      </c>
      <c r="M96" s="49">
        <f t="shared" si="17"/>
        <v>4.3037974683545186E-5</v>
      </c>
      <c r="N96" s="549">
        <f t="shared" si="21"/>
        <v>395</v>
      </c>
      <c r="O96" s="113">
        <f t="shared" si="18"/>
        <v>9</v>
      </c>
      <c r="P96" s="113">
        <f t="shared" si="19"/>
        <v>386</v>
      </c>
      <c r="Q96" s="549">
        <f t="shared" si="22"/>
        <v>2.2196126582278484</v>
      </c>
      <c r="R96" s="113">
        <f t="shared" si="20"/>
        <v>1.7123873417721516</v>
      </c>
      <c r="S96" s="113">
        <f t="shared" si="23"/>
        <v>1.719718017792804</v>
      </c>
    </row>
    <row r="97" spans="2:19" x14ac:dyDescent="0.35">
      <c r="B97" s="116">
        <v>42544</v>
      </c>
      <c r="C97" s="49">
        <v>3.9350000000000001</v>
      </c>
      <c r="D97" s="187">
        <f t="shared" si="12"/>
        <v>4.8678986995208762</v>
      </c>
      <c r="E97" s="344" t="str">
        <f t="shared" si="13"/>
        <v>6/05/2021</v>
      </c>
      <c r="F97" s="580">
        <f t="shared" si="14"/>
        <v>0</v>
      </c>
      <c r="G97" s="559"/>
      <c r="I97" s="113">
        <v>2.2410000000000001</v>
      </c>
      <c r="J97" s="197">
        <v>2.2210000000000001</v>
      </c>
      <c r="K97" s="246">
        <f t="shared" si="15"/>
        <v>44331</v>
      </c>
      <c r="L97" s="148">
        <f t="shared" si="16"/>
        <v>43936</v>
      </c>
      <c r="M97" s="49">
        <f t="shared" si="17"/>
        <v>5.0632911392405107E-5</v>
      </c>
      <c r="N97" s="549">
        <f t="shared" si="21"/>
        <v>395</v>
      </c>
      <c r="O97" s="113">
        <f t="shared" si="18"/>
        <v>9</v>
      </c>
      <c r="P97" s="113">
        <f t="shared" si="19"/>
        <v>386</v>
      </c>
      <c r="Q97" s="549">
        <f t="shared" si="22"/>
        <v>2.2405443037974684</v>
      </c>
      <c r="R97" s="113">
        <f t="shared" si="20"/>
        <v>1.6944556962025317</v>
      </c>
      <c r="S97" s="113">
        <f t="shared" si="23"/>
        <v>1.7016336464685367</v>
      </c>
    </row>
    <row r="98" spans="2:19" x14ac:dyDescent="0.35">
      <c r="B98" s="116">
        <v>42545</v>
      </c>
      <c r="C98" s="49">
        <v>3.758</v>
      </c>
      <c r="D98" s="187">
        <f t="shared" si="12"/>
        <v>4.8651608487337441</v>
      </c>
      <c r="E98" s="344" t="str">
        <f t="shared" si="13"/>
        <v>6/05/2021</v>
      </c>
      <c r="F98" s="580">
        <f t="shared" si="14"/>
        <v>0</v>
      </c>
      <c r="G98" s="559"/>
      <c r="I98" s="113">
        <v>2.052</v>
      </c>
      <c r="J98" s="197">
        <v>2.0499999999999998</v>
      </c>
      <c r="K98" s="246">
        <f t="shared" si="15"/>
        <v>44331</v>
      </c>
      <c r="L98" s="148">
        <f t="shared" si="16"/>
        <v>43936</v>
      </c>
      <c r="M98" s="49">
        <f t="shared" si="17"/>
        <v>5.0632911392410728E-6</v>
      </c>
      <c r="N98" s="549">
        <f t="shared" si="21"/>
        <v>395</v>
      </c>
      <c r="O98" s="113">
        <f t="shared" si="18"/>
        <v>9</v>
      </c>
      <c r="P98" s="113">
        <f t="shared" si="19"/>
        <v>386</v>
      </c>
      <c r="Q98" s="549">
        <f t="shared" si="22"/>
        <v>2.0519544303797468</v>
      </c>
      <c r="R98" s="113">
        <f t="shared" si="20"/>
        <v>1.7060455696202532</v>
      </c>
      <c r="S98" s="113">
        <f t="shared" si="23"/>
        <v>1.7133220483342981</v>
      </c>
    </row>
    <row r="99" spans="2:19" x14ac:dyDescent="0.35">
      <c r="B99" s="116">
        <v>42548</v>
      </c>
      <c r="C99" s="49">
        <v>3.8260000000000001</v>
      </c>
      <c r="D99" s="187">
        <f t="shared" si="12"/>
        <v>4.8569472963723479</v>
      </c>
      <c r="E99" s="344" t="str">
        <f t="shared" si="13"/>
        <v>6/05/2021</v>
      </c>
      <c r="F99" s="580">
        <f t="shared" si="14"/>
        <v>0</v>
      </c>
      <c r="G99" s="559"/>
      <c r="I99" s="113">
        <v>2.06</v>
      </c>
      <c r="J99" s="197">
        <v>2.0619999999999998</v>
      </c>
      <c r="K99" s="246">
        <f t="shared" si="15"/>
        <v>44331</v>
      </c>
      <c r="L99" s="148">
        <f t="shared" si="16"/>
        <v>43936</v>
      </c>
      <c r="M99" s="49">
        <f t="shared" si="17"/>
        <v>-5.0632911392399488E-6</v>
      </c>
      <c r="N99" s="549">
        <f t="shared" si="21"/>
        <v>395</v>
      </c>
      <c r="O99" s="113">
        <f t="shared" si="18"/>
        <v>9</v>
      </c>
      <c r="P99" s="113">
        <f t="shared" si="19"/>
        <v>386</v>
      </c>
      <c r="Q99" s="549">
        <f t="shared" si="22"/>
        <v>2.0600455696202533</v>
      </c>
      <c r="R99" s="113">
        <f t="shared" si="20"/>
        <v>1.7659544303797468</v>
      </c>
      <c r="S99" s="113">
        <f t="shared" si="23"/>
        <v>1.7737509180052236</v>
      </c>
    </row>
    <row r="100" spans="2:19" x14ac:dyDescent="0.35">
      <c r="B100" s="116">
        <v>42549</v>
      </c>
      <c r="C100" s="49">
        <v>3.8369999999999997</v>
      </c>
      <c r="D100" s="187">
        <f t="shared" si="12"/>
        <v>4.8542094455852158</v>
      </c>
      <c r="E100" s="344" t="str">
        <f t="shared" si="13"/>
        <v>6/05/2021</v>
      </c>
      <c r="F100" s="580">
        <f t="shared" si="14"/>
        <v>0</v>
      </c>
      <c r="G100" s="559"/>
      <c r="I100" s="113">
        <v>2.0369999999999999</v>
      </c>
      <c r="J100" s="197">
        <v>2.0430000000000001</v>
      </c>
      <c r="K100" s="246">
        <f t="shared" si="15"/>
        <v>44331</v>
      </c>
      <c r="L100" s="148">
        <f t="shared" si="16"/>
        <v>43936</v>
      </c>
      <c r="M100" s="49">
        <f t="shared" si="17"/>
        <v>-1.5189873417722095E-5</v>
      </c>
      <c r="N100" s="549">
        <f t="shared" si="21"/>
        <v>395</v>
      </c>
      <c r="O100" s="113">
        <f t="shared" si="18"/>
        <v>9</v>
      </c>
      <c r="P100" s="113">
        <f t="shared" si="19"/>
        <v>386</v>
      </c>
      <c r="Q100" s="549">
        <f t="shared" si="22"/>
        <v>2.0371367088607593</v>
      </c>
      <c r="R100" s="113">
        <f t="shared" si="20"/>
        <v>1.7998632911392405</v>
      </c>
      <c r="S100" s="113">
        <f t="shared" si="23"/>
        <v>1.8079620608062452</v>
      </c>
    </row>
    <row r="101" spans="2:19" x14ac:dyDescent="0.35">
      <c r="B101" s="116">
        <v>42550</v>
      </c>
      <c r="C101" s="49">
        <v>3.8660000000000001</v>
      </c>
      <c r="D101" s="187">
        <f t="shared" si="12"/>
        <v>4.8514715947980838</v>
      </c>
      <c r="E101" s="344" t="str">
        <f t="shared" si="13"/>
        <v>6/05/2021</v>
      </c>
      <c r="F101" s="580">
        <f t="shared" si="14"/>
        <v>0</v>
      </c>
      <c r="G101" s="559"/>
      <c r="I101" s="113">
        <v>2.0590000000000002</v>
      </c>
      <c r="J101" s="197">
        <v>2.056</v>
      </c>
      <c r="K101" s="246">
        <f t="shared" si="15"/>
        <v>44331</v>
      </c>
      <c r="L101" s="148">
        <f t="shared" si="16"/>
        <v>43936</v>
      </c>
      <c r="M101" s="49">
        <f t="shared" si="17"/>
        <v>7.5949367088610476E-6</v>
      </c>
      <c r="N101" s="549">
        <f t="shared" si="21"/>
        <v>395</v>
      </c>
      <c r="O101" s="113">
        <f t="shared" si="18"/>
        <v>9</v>
      </c>
      <c r="P101" s="113">
        <f t="shared" si="19"/>
        <v>386</v>
      </c>
      <c r="Q101" s="549">
        <f t="shared" si="22"/>
        <v>2.0589316455696203</v>
      </c>
      <c r="R101" s="113">
        <f t="shared" si="20"/>
        <v>1.8070683544303798</v>
      </c>
      <c r="S101" s="113">
        <f t="shared" si="23"/>
        <v>1.8152320945243217</v>
      </c>
    </row>
    <row r="102" spans="2:19" x14ac:dyDescent="0.35">
      <c r="B102" s="116">
        <v>42551</v>
      </c>
      <c r="C102" s="49">
        <v>3.8609999999999998</v>
      </c>
      <c r="D102" s="187">
        <f t="shared" si="12"/>
        <v>4.8487337440109517</v>
      </c>
      <c r="E102" s="344" t="str">
        <f t="shared" si="13"/>
        <v>6/05/2021</v>
      </c>
      <c r="F102" s="580">
        <f t="shared" si="14"/>
        <v>0</v>
      </c>
      <c r="G102" s="559"/>
      <c r="I102" s="113">
        <v>2.0569999999999999</v>
      </c>
      <c r="J102" s="197">
        <v>2.0569999999999999</v>
      </c>
      <c r="K102" s="246">
        <f t="shared" si="15"/>
        <v>44331</v>
      </c>
      <c r="L102" s="148">
        <f t="shared" si="16"/>
        <v>43936</v>
      </c>
      <c r="M102" s="49">
        <f t="shared" si="17"/>
        <v>0</v>
      </c>
      <c r="N102" s="549">
        <f t="shared" si="21"/>
        <v>395</v>
      </c>
      <c r="O102" s="113">
        <f t="shared" si="18"/>
        <v>9</v>
      </c>
      <c r="P102" s="113">
        <f t="shared" si="19"/>
        <v>386</v>
      </c>
      <c r="Q102" s="549">
        <f t="shared" si="22"/>
        <v>2.0569999999999999</v>
      </c>
      <c r="R102" s="113">
        <f t="shared" si="20"/>
        <v>1.8039999999999998</v>
      </c>
      <c r="S102" s="113">
        <f t="shared" si="23"/>
        <v>1.8121360400000119</v>
      </c>
    </row>
    <row r="103" spans="2:19" x14ac:dyDescent="0.35">
      <c r="B103" s="116">
        <v>42552</v>
      </c>
      <c r="C103" s="49">
        <v>3.831</v>
      </c>
      <c r="D103" s="187">
        <f t="shared" si="12"/>
        <v>4.8459958932238196</v>
      </c>
      <c r="E103" s="344" t="str">
        <f t="shared" si="13"/>
        <v>6/05/2021</v>
      </c>
      <c r="F103" s="580">
        <f t="shared" si="14"/>
        <v>0</v>
      </c>
      <c r="G103" s="559"/>
      <c r="I103" s="113">
        <v>2.0299999999999998</v>
      </c>
      <c r="J103" s="197">
        <v>2.0289999999999999</v>
      </c>
      <c r="K103" s="246">
        <f t="shared" si="15"/>
        <v>44331</v>
      </c>
      <c r="L103" s="148">
        <f t="shared" si="16"/>
        <v>43936</v>
      </c>
      <c r="M103" s="49">
        <f t="shared" si="17"/>
        <v>2.5316455696199744E-6</v>
      </c>
      <c r="N103" s="549">
        <f t="shared" si="21"/>
        <v>395</v>
      </c>
      <c r="O103" s="113">
        <f t="shared" si="18"/>
        <v>9</v>
      </c>
      <c r="P103" s="113">
        <f t="shared" si="19"/>
        <v>386</v>
      </c>
      <c r="Q103" s="549">
        <f t="shared" si="22"/>
        <v>2.0299772151898732</v>
      </c>
      <c r="R103" s="113">
        <f t="shared" si="20"/>
        <v>1.8010227848101268</v>
      </c>
      <c r="S103" s="113">
        <f t="shared" si="23"/>
        <v>1.8091319924886218</v>
      </c>
    </row>
    <row r="104" spans="2:19" x14ac:dyDescent="0.35">
      <c r="B104" s="116">
        <v>42555</v>
      </c>
      <c r="C104" s="49">
        <v>3.8159999999999998</v>
      </c>
      <c r="D104" s="187">
        <f t="shared" si="12"/>
        <v>4.8377823408624234</v>
      </c>
      <c r="E104" s="344" t="str">
        <f t="shared" si="13"/>
        <v>6/05/2021</v>
      </c>
      <c r="F104" s="580">
        <f t="shared" si="14"/>
        <v>0</v>
      </c>
      <c r="G104" s="559"/>
      <c r="I104" s="113">
        <v>2.0150000000000001</v>
      </c>
      <c r="J104" s="197">
        <v>2.0099999999999998</v>
      </c>
      <c r="K104" s="246">
        <f t="shared" si="15"/>
        <v>44331</v>
      </c>
      <c r="L104" s="148">
        <f t="shared" si="16"/>
        <v>43936</v>
      </c>
      <c r="M104" s="49">
        <f t="shared" si="17"/>
        <v>1.265822784810212E-5</v>
      </c>
      <c r="N104" s="549">
        <f t="shared" si="21"/>
        <v>395</v>
      </c>
      <c r="O104" s="113">
        <f t="shared" si="18"/>
        <v>9</v>
      </c>
      <c r="P104" s="113">
        <f t="shared" si="19"/>
        <v>386</v>
      </c>
      <c r="Q104" s="549">
        <f t="shared" si="22"/>
        <v>2.0148860759493674</v>
      </c>
      <c r="R104" s="113">
        <f t="shared" si="20"/>
        <v>1.8011139240506324</v>
      </c>
      <c r="S104" s="113">
        <f t="shared" si="23"/>
        <v>1.8092239524691411</v>
      </c>
    </row>
    <row r="105" spans="2:19" x14ac:dyDescent="0.35">
      <c r="B105" s="116">
        <v>42556</v>
      </c>
      <c r="C105" s="49">
        <v>3.7890000000000001</v>
      </c>
      <c r="D105" s="187">
        <f t="shared" si="12"/>
        <v>4.8350444900752905</v>
      </c>
      <c r="E105" s="344" t="str">
        <f t="shared" si="13"/>
        <v>6/05/2021</v>
      </c>
      <c r="F105" s="580">
        <f t="shared" si="14"/>
        <v>0</v>
      </c>
      <c r="G105" s="559"/>
      <c r="I105" s="113">
        <v>2</v>
      </c>
      <c r="J105" s="197">
        <v>1.9990000000000001</v>
      </c>
      <c r="K105" s="246">
        <f t="shared" si="15"/>
        <v>44331</v>
      </c>
      <c r="L105" s="148">
        <f t="shared" si="16"/>
        <v>43936</v>
      </c>
      <c r="M105" s="49">
        <f t="shared" si="17"/>
        <v>2.5316455696199744E-6</v>
      </c>
      <c r="N105" s="549">
        <f t="shared" si="21"/>
        <v>395</v>
      </c>
      <c r="O105" s="113">
        <f t="shared" si="18"/>
        <v>9</v>
      </c>
      <c r="P105" s="113">
        <f t="shared" si="19"/>
        <v>386</v>
      </c>
      <c r="Q105" s="549">
        <f t="shared" si="22"/>
        <v>1.9999772151898734</v>
      </c>
      <c r="R105" s="113">
        <f t="shared" si="20"/>
        <v>1.7890227848101268</v>
      </c>
      <c r="S105" s="113">
        <f t="shared" si="23"/>
        <v>1.7970242911215406</v>
      </c>
    </row>
    <row r="106" spans="2:19" x14ac:dyDescent="0.35">
      <c r="B106" s="116">
        <v>42557</v>
      </c>
      <c r="C106" s="49">
        <v>3.7669999999999999</v>
      </c>
      <c r="D106" s="187">
        <f t="shared" si="12"/>
        <v>4.8323066392881584</v>
      </c>
      <c r="E106" s="344" t="str">
        <f t="shared" si="13"/>
        <v>6/05/2021</v>
      </c>
      <c r="F106" s="580">
        <f t="shared" si="14"/>
        <v>0</v>
      </c>
      <c r="G106" s="559"/>
      <c r="I106" s="113">
        <v>1.9630000000000001</v>
      </c>
      <c r="J106" s="197">
        <v>1.968</v>
      </c>
      <c r="K106" s="246">
        <f t="shared" si="15"/>
        <v>44331</v>
      </c>
      <c r="L106" s="148">
        <f t="shared" si="16"/>
        <v>43936</v>
      </c>
      <c r="M106" s="49">
        <f t="shared" si="17"/>
        <v>-1.2658227848100996E-5</v>
      </c>
      <c r="N106" s="549">
        <f t="shared" si="21"/>
        <v>395</v>
      </c>
      <c r="O106" s="113">
        <f t="shared" si="18"/>
        <v>9</v>
      </c>
      <c r="P106" s="113">
        <f t="shared" si="19"/>
        <v>386</v>
      </c>
      <c r="Q106" s="549">
        <f t="shared" si="22"/>
        <v>1.963113924050633</v>
      </c>
      <c r="R106" s="113">
        <f t="shared" si="20"/>
        <v>1.8038860759493669</v>
      </c>
      <c r="S106" s="113">
        <f t="shared" si="23"/>
        <v>1.8120210883868726</v>
      </c>
    </row>
    <row r="107" spans="2:19" x14ac:dyDescent="0.35">
      <c r="B107" s="116">
        <v>42558</v>
      </c>
      <c r="C107" s="49">
        <v>3.7759999999999998</v>
      </c>
      <c r="D107" s="187">
        <f t="shared" si="12"/>
        <v>4.8295687885010263</v>
      </c>
      <c r="E107" s="344" t="str">
        <f t="shared" si="13"/>
        <v>6/05/2021</v>
      </c>
      <c r="F107" s="580">
        <f t="shared" si="14"/>
        <v>0</v>
      </c>
      <c r="G107" s="559"/>
      <c r="I107" s="113">
        <v>1.9649999999999999</v>
      </c>
      <c r="J107" s="197">
        <v>1.972</v>
      </c>
      <c r="K107" s="246">
        <f t="shared" si="15"/>
        <v>44331</v>
      </c>
      <c r="L107" s="148">
        <f t="shared" si="16"/>
        <v>43936</v>
      </c>
      <c r="M107" s="49">
        <f t="shared" si="17"/>
        <v>-1.772151898734207E-5</v>
      </c>
      <c r="N107" s="549">
        <f t="shared" si="21"/>
        <v>395</v>
      </c>
      <c r="O107" s="113">
        <f t="shared" si="18"/>
        <v>9</v>
      </c>
      <c r="P107" s="113">
        <f t="shared" si="19"/>
        <v>386</v>
      </c>
      <c r="Q107" s="549">
        <f t="shared" si="22"/>
        <v>1.9651594936708858</v>
      </c>
      <c r="R107" s="113">
        <f t="shared" si="20"/>
        <v>1.810840506329114</v>
      </c>
      <c r="S107" s="113">
        <f t="shared" si="23"/>
        <v>1.8190383646775166</v>
      </c>
    </row>
    <row r="108" spans="2:19" x14ac:dyDescent="0.35">
      <c r="B108" s="116">
        <v>42559</v>
      </c>
      <c r="C108" s="49">
        <v>3.794</v>
      </c>
      <c r="D108" s="187">
        <f t="shared" si="12"/>
        <v>4.8268309377138943</v>
      </c>
      <c r="E108" s="344" t="str">
        <f t="shared" si="13"/>
        <v>6/05/2021</v>
      </c>
      <c r="F108" s="580">
        <f t="shared" si="14"/>
        <v>0</v>
      </c>
      <c r="G108" s="559"/>
      <c r="I108" s="113">
        <v>2.0110000000000001</v>
      </c>
      <c r="J108" s="197">
        <v>2.02</v>
      </c>
      <c r="K108" s="246">
        <f t="shared" si="15"/>
        <v>44331</v>
      </c>
      <c r="L108" s="148">
        <f t="shared" si="16"/>
        <v>43936</v>
      </c>
      <c r="M108" s="49">
        <f t="shared" si="17"/>
        <v>-2.2784810126582016E-5</v>
      </c>
      <c r="N108" s="549">
        <f t="shared" si="21"/>
        <v>395</v>
      </c>
      <c r="O108" s="113">
        <f t="shared" si="18"/>
        <v>9</v>
      </c>
      <c r="P108" s="113">
        <f t="shared" si="19"/>
        <v>386</v>
      </c>
      <c r="Q108" s="549">
        <f t="shared" si="22"/>
        <v>2.0112050632911393</v>
      </c>
      <c r="R108" s="113">
        <f t="shared" si="20"/>
        <v>1.7827949367088607</v>
      </c>
      <c r="S108" s="113">
        <f t="shared" si="23"/>
        <v>1.7907408311747419</v>
      </c>
    </row>
    <row r="109" spans="2:19" x14ac:dyDescent="0.35">
      <c r="B109" s="116">
        <v>42562</v>
      </c>
      <c r="C109" s="49">
        <v>3.7909999999999999</v>
      </c>
      <c r="D109" s="187">
        <f t="shared" si="12"/>
        <v>4.8186173853524981</v>
      </c>
      <c r="E109" s="344" t="str">
        <f t="shared" si="13"/>
        <v>6/05/2021</v>
      </c>
      <c r="F109" s="580">
        <f t="shared" si="14"/>
        <v>0</v>
      </c>
      <c r="G109" s="559"/>
      <c r="I109" s="113">
        <v>2.0169999999999999</v>
      </c>
      <c r="J109" s="197">
        <v>2.0339999999999998</v>
      </c>
      <c r="K109" s="246">
        <f t="shared" si="15"/>
        <v>44331</v>
      </c>
      <c r="L109" s="148">
        <f t="shared" si="16"/>
        <v>43936</v>
      </c>
      <c r="M109" s="49">
        <f t="shared" si="17"/>
        <v>-4.3037974683544061E-5</v>
      </c>
      <c r="N109" s="549">
        <f t="shared" si="21"/>
        <v>395</v>
      </c>
      <c r="O109" s="113">
        <f t="shared" si="18"/>
        <v>9</v>
      </c>
      <c r="P109" s="113">
        <f t="shared" si="19"/>
        <v>386</v>
      </c>
      <c r="Q109" s="549">
        <f t="shared" si="22"/>
        <v>2.0173873417721517</v>
      </c>
      <c r="R109" s="113">
        <f t="shared" si="20"/>
        <v>1.7736126582278482</v>
      </c>
      <c r="S109" s="113">
        <f t="shared" si="23"/>
        <v>1.781476912881419</v>
      </c>
    </row>
    <row r="110" spans="2:19" x14ac:dyDescent="0.35">
      <c r="B110" s="116">
        <v>42563</v>
      </c>
      <c r="C110" s="49">
        <v>3.8239999999999998</v>
      </c>
      <c r="D110" s="187">
        <f t="shared" si="12"/>
        <v>4.815879534565366</v>
      </c>
      <c r="E110" s="344" t="str">
        <f t="shared" si="13"/>
        <v>6/05/2021</v>
      </c>
      <c r="F110" s="580">
        <f t="shared" si="14"/>
        <v>0</v>
      </c>
      <c r="G110" s="559"/>
      <c r="I110" s="113">
        <v>2.0489999999999999</v>
      </c>
      <c r="J110" s="197">
        <v>2.0539999999999998</v>
      </c>
      <c r="K110" s="246">
        <f t="shared" si="15"/>
        <v>44331</v>
      </c>
      <c r="L110" s="148">
        <f t="shared" si="16"/>
        <v>43936</v>
      </c>
      <c r="M110" s="49">
        <f t="shared" si="17"/>
        <v>-1.2658227848100996E-5</v>
      </c>
      <c r="N110" s="549">
        <f t="shared" si="21"/>
        <v>395</v>
      </c>
      <c r="O110" s="113">
        <f t="shared" si="18"/>
        <v>9</v>
      </c>
      <c r="P110" s="113">
        <f t="shared" si="19"/>
        <v>386</v>
      </c>
      <c r="Q110" s="549">
        <f t="shared" si="22"/>
        <v>2.0491139240506326</v>
      </c>
      <c r="R110" s="113">
        <f t="shared" si="20"/>
        <v>1.7748860759493672</v>
      </c>
      <c r="S110" s="113">
        <f t="shared" si="23"/>
        <v>1.7827616274058489</v>
      </c>
    </row>
    <row r="111" spans="2:19" x14ac:dyDescent="0.35">
      <c r="B111" s="116">
        <v>42564</v>
      </c>
      <c r="C111" s="49">
        <v>3.8529999999999998</v>
      </c>
      <c r="D111" s="187">
        <f t="shared" si="12"/>
        <v>4.8131416837782339</v>
      </c>
      <c r="E111" s="344" t="str">
        <f t="shared" si="13"/>
        <v>6/05/2021</v>
      </c>
      <c r="F111" s="580">
        <f t="shared" si="14"/>
        <v>0</v>
      </c>
      <c r="G111" s="559"/>
      <c r="I111" s="113">
        <v>2.081</v>
      </c>
      <c r="J111" s="197">
        <v>2.0819999999999999</v>
      </c>
      <c r="K111" s="246">
        <f t="shared" si="15"/>
        <v>44331</v>
      </c>
      <c r="L111" s="148">
        <f t="shared" si="16"/>
        <v>43936</v>
      </c>
      <c r="M111" s="49">
        <f t="shared" si="17"/>
        <v>-2.5316455696199744E-6</v>
      </c>
      <c r="N111" s="549">
        <f t="shared" si="21"/>
        <v>395</v>
      </c>
      <c r="O111" s="113">
        <f t="shared" si="18"/>
        <v>9</v>
      </c>
      <c r="P111" s="113">
        <f t="shared" si="19"/>
        <v>386</v>
      </c>
      <c r="Q111" s="549">
        <f t="shared" si="22"/>
        <v>2.0810227848101266</v>
      </c>
      <c r="R111" s="113">
        <f t="shared" si="20"/>
        <v>1.7719772151898732</v>
      </c>
      <c r="S111" s="113">
        <f t="shared" si="23"/>
        <v>1.7798269733177774</v>
      </c>
    </row>
    <row r="112" spans="2:19" x14ac:dyDescent="0.35">
      <c r="B112" s="116">
        <v>42565</v>
      </c>
      <c r="C112" s="49">
        <v>3.8</v>
      </c>
      <c r="D112" s="187">
        <f t="shared" si="12"/>
        <v>4.8104038329911019</v>
      </c>
      <c r="E112" s="344" t="str">
        <f t="shared" si="13"/>
        <v>6/05/2021</v>
      </c>
      <c r="F112" s="580">
        <f t="shared" si="14"/>
        <v>0</v>
      </c>
      <c r="G112" s="559"/>
      <c r="I112" s="113">
        <v>2.048</v>
      </c>
      <c r="J112" s="197">
        <v>2.04</v>
      </c>
      <c r="K112" s="246">
        <f t="shared" si="15"/>
        <v>44331</v>
      </c>
      <c r="L112" s="148">
        <f t="shared" si="16"/>
        <v>43936</v>
      </c>
      <c r="M112" s="49">
        <f t="shared" si="17"/>
        <v>2.0253164556962045E-5</v>
      </c>
      <c r="N112" s="549">
        <f t="shared" si="21"/>
        <v>395</v>
      </c>
      <c r="O112" s="113">
        <f t="shared" si="18"/>
        <v>9</v>
      </c>
      <c r="P112" s="113">
        <f t="shared" si="19"/>
        <v>386</v>
      </c>
      <c r="Q112" s="549">
        <f t="shared" si="22"/>
        <v>2.0478177215189874</v>
      </c>
      <c r="R112" s="113">
        <f t="shared" si="20"/>
        <v>1.7521822784810124</v>
      </c>
      <c r="S112" s="113">
        <f t="shared" si="23"/>
        <v>1.7598576353235584</v>
      </c>
    </row>
    <row r="113" spans="2:19" x14ac:dyDescent="0.35">
      <c r="B113" s="116">
        <v>42566</v>
      </c>
      <c r="C113" s="49">
        <v>3.8029999999999999</v>
      </c>
      <c r="D113" s="187">
        <f t="shared" si="12"/>
        <v>4.8076659822039698</v>
      </c>
      <c r="E113" s="344" t="str">
        <f t="shared" si="13"/>
        <v>6/05/2021</v>
      </c>
      <c r="F113" s="580">
        <f t="shared" si="14"/>
        <v>0</v>
      </c>
      <c r="G113" s="559"/>
      <c r="I113" s="113">
        <v>2.069</v>
      </c>
      <c r="J113" s="197">
        <v>2.0459999999999998</v>
      </c>
      <c r="K113" s="246">
        <f t="shared" si="15"/>
        <v>44331</v>
      </c>
      <c r="L113" s="148">
        <f t="shared" si="16"/>
        <v>43936</v>
      </c>
      <c r="M113" s="49">
        <f t="shared" si="17"/>
        <v>5.8227848101266153E-5</v>
      </c>
      <c r="N113" s="549">
        <f t="shared" si="21"/>
        <v>395</v>
      </c>
      <c r="O113" s="113">
        <f t="shared" si="18"/>
        <v>9</v>
      </c>
      <c r="P113" s="113">
        <f t="shared" si="19"/>
        <v>386</v>
      </c>
      <c r="Q113" s="549">
        <f t="shared" si="22"/>
        <v>2.0684759493670883</v>
      </c>
      <c r="R113" s="113">
        <f t="shared" si="20"/>
        <v>1.7345240506329116</v>
      </c>
      <c r="S113" s="113">
        <f t="shared" si="23"/>
        <v>1.7420454848384948</v>
      </c>
    </row>
    <row r="114" spans="2:19" x14ac:dyDescent="0.35">
      <c r="B114" s="116">
        <v>42569</v>
      </c>
      <c r="C114" s="49">
        <v>3.7720000000000002</v>
      </c>
      <c r="D114" s="187">
        <f t="shared" si="12"/>
        <v>4.7994524298425736</v>
      </c>
      <c r="E114" s="344" t="str">
        <f t="shared" si="13"/>
        <v>6/05/2021</v>
      </c>
      <c r="F114" s="580">
        <f t="shared" si="14"/>
        <v>0</v>
      </c>
      <c r="G114" s="559"/>
      <c r="I114" s="113">
        <v>2.052</v>
      </c>
      <c r="J114" s="197">
        <v>2.0209999999999999</v>
      </c>
      <c r="K114" s="246">
        <f t="shared" si="15"/>
        <v>44331</v>
      </c>
      <c r="L114" s="148">
        <f t="shared" si="16"/>
        <v>43936</v>
      </c>
      <c r="M114" s="49">
        <f t="shared" si="17"/>
        <v>7.8481012658228194E-5</v>
      </c>
      <c r="N114" s="549">
        <f t="shared" si="21"/>
        <v>395</v>
      </c>
      <c r="O114" s="113">
        <f t="shared" si="18"/>
        <v>9</v>
      </c>
      <c r="P114" s="113">
        <f t="shared" si="19"/>
        <v>386</v>
      </c>
      <c r="Q114" s="549">
        <f t="shared" si="22"/>
        <v>2.0512936708860758</v>
      </c>
      <c r="R114" s="113">
        <f t="shared" si="20"/>
        <v>1.7207063291139244</v>
      </c>
      <c r="S114" s="113">
        <f t="shared" si="23"/>
        <v>1.728108404791584</v>
      </c>
    </row>
    <row r="115" spans="2:19" x14ac:dyDescent="0.35">
      <c r="B115" s="116">
        <v>42570</v>
      </c>
      <c r="C115" s="49">
        <v>3.7109999999999999</v>
      </c>
      <c r="D115" s="187">
        <f t="shared" si="12"/>
        <v>4.7967145790554415</v>
      </c>
      <c r="E115" s="344" t="str">
        <f t="shared" si="13"/>
        <v>6/05/2021</v>
      </c>
      <c r="F115" s="580">
        <f t="shared" si="14"/>
        <v>0</v>
      </c>
      <c r="G115" s="559"/>
      <c r="I115" s="113">
        <v>1.9969999999999999</v>
      </c>
      <c r="J115" s="197">
        <v>1.966</v>
      </c>
      <c r="K115" s="246">
        <f t="shared" si="15"/>
        <v>44331</v>
      </c>
      <c r="L115" s="148">
        <f t="shared" si="16"/>
        <v>43936</v>
      </c>
      <c r="M115" s="49">
        <f t="shared" si="17"/>
        <v>7.8481012658227639E-5</v>
      </c>
      <c r="N115" s="549">
        <f t="shared" si="21"/>
        <v>395</v>
      </c>
      <c r="O115" s="113">
        <f t="shared" si="18"/>
        <v>9</v>
      </c>
      <c r="P115" s="113">
        <f t="shared" si="19"/>
        <v>386</v>
      </c>
      <c r="Q115" s="549">
        <f t="shared" si="22"/>
        <v>1.9962936708860759</v>
      </c>
      <c r="R115" s="113">
        <f t="shared" si="20"/>
        <v>1.714706329113924</v>
      </c>
      <c r="S115" s="113">
        <f t="shared" si="23"/>
        <v>1.7220568736016517</v>
      </c>
    </row>
    <row r="116" spans="2:19" x14ac:dyDescent="0.35">
      <c r="B116" s="116">
        <v>42571</v>
      </c>
      <c r="C116" s="49">
        <v>3.7279999999999998</v>
      </c>
      <c r="D116" s="187">
        <f t="shared" si="12"/>
        <v>4.7939767282683095</v>
      </c>
      <c r="E116" s="344" t="str">
        <f t="shared" si="13"/>
        <v>6/05/2021</v>
      </c>
      <c r="F116" s="580">
        <f t="shared" si="14"/>
        <v>0</v>
      </c>
      <c r="G116" s="559"/>
      <c r="I116" s="113">
        <v>2.0030000000000001</v>
      </c>
      <c r="J116" s="197">
        <v>1.9710000000000001</v>
      </c>
      <c r="K116" s="246">
        <f t="shared" si="15"/>
        <v>44331</v>
      </c>
      <c r="L116" s="148">
        <f t="shared" si="16"/>
        <v>43936</v>
      </c>
      <c r="M116" s="49">
        <f t="shared" si="17"/>
        <v>8.1012658227848179E-5</v>
      </c>
      <c r="N116" s="549">
        <f t="shared" si="21"/>
        <v>395</v>
      </c>
      <c r="O116" s="113">
        <f t="shared" si="18"/>
        <v>9</v>
      </c>
      <c r="P116" s="113">
        <f t="shared" si="19"/>
        <v>386</v>
      </c>
      <c r="Q116" s="549">
        <f t="shared" si="22"/>
        <v>2.0022708860759493</v>
      </c>
      <c r="R116" s="113">
        <f t="shared" si="20"/>
        <v>1.7257291139240505</v>
      </c>
      <c r="S116" s="113">
        <f t="shared" si="23"/>
        <v>1.7331744663606763</v>
      </c>
    </row>
    <row r="117" spans="2:19" x14ac:dyDescent="0.35">
      <c r="B117" s="116">
        <v>42572</v>
      </c>
      <c r="C117" s="49">
        <v>3.665</v>
      </c>
      <c r="D117" s="187">
        <f t="shared" si="12"/>
        <v>4.7912388774811774</v>
      </c>
      <c r="E117" s="344" t="str">
        <f t="shared" si="13"/>
        <v>6/05/2021</v>
      </c>
      <c r="F117" s="580">
        <f t="shared" si="14"/>
        <v>0</v>
      </c>
      <c r="G117" s="559"/>
      <c r="I117" s="113">
        <v>1.9630000000000001</v>
      </c>
      <c r="J117" s="197">
        <v>1.925</v>
      </c>
      <c r="K117" s="246">
        <f t="shared" si="15"/>
        <v>44331</v>
      </c>
      <c r="L117" s="148">
        <f t="shared" si="16"/>
        <v>43936</v>
      </c>
      <c r="M117" s="49">
        <f t="shared" si="17"/>
        <v>9.6202531645569702E-5</v>
      </c>
      <c r="N117" s="549">
        <f t="shared" si="21"/>
        <v>395</v>
      </c>
      <c r="O117" s="113">
        <f t="shared" si="18"/>
        <v>9</v>
      </c>
      <c r="P117" s="113">
        <f t="shared" si="19"/>
        <v>386</v>
      </c>
      <c r="Q117" s="549">
        <f t="shared" si="22"/>
        <v>1.9621341772151899</v>
      </c>
      <c r="R117" s="113">
        <f t="shared" si="20"/>
        <v>1.7028658227848101</v>
      </c>
      <c r="S117" s="113">
        <f t="shared" si="23"/>
        <v>1.7101152028108357</v>
      </c>
    </row>
    <row r="118" spans="2:19" x14ac:dyDescent="0.35">
      <c r="B118" s="116">
        <v>42573</v>
      </c>
      <c r="C118" s="49">
        <v>3.649</v>
      </c>
      <c r="D118" s="187">
        <f t="shared" si="12"/>
        <v>4.7885010266940453</v>
      </c>
      <c r="E118" s="344" t="str">
        <f t="shared" si="13"/>
        <v>6/05/2021</v>
      </c>
      <c r="F118" s="580">
        <f t="shared" si="14"/>
        <v>0</v>
      </c>
      <c r="G118" s="559"/>
      <c r="I118" s="113">
        <v>1.9340000000000002</v>
      </c>
      <c r="J118" s="197">
        <v>1.9</v>
      </c>
      <c r="K118" s="246">
        <f t="shared" si="15"/>
        <v>44331</v>
      </c>
      <c r="L118" s="148">
        <f t="shared" si="16"/>
        <v>43936</v>
      </c>
      <c r="M118" s="49">
        <f t="shared" si="17"/>
        <v>8.6075949367089247E-5</v>
      </c>
      <c r="N118" s="549">
        <f t="shared" si="21"/>
        <v>395</v>
      </c>
      <c r="O118" s="113">
        <f t="shared" si="18"/>
        <v>9</v>
      </c>
      <c r="P118" s="113">
        <f t="shared" si="19"/>
        <v>386</v>
      </c>
      <c r="Q118" s="549">
        <f t="shared" si="22"/>
        <v>1.9332253164556963</v>
      </c>
      <c r="R118" s="113">
        <f t="shared" si="20"/>
        <v>1.7157746835443037</v>
      </c>
      <c r="S118" s="113">
        <f t="shared" si="23"/>
        <v>1.7231343904560159</v>
      </c>
    </row>
    <row r="119" spans="2:19" x14ac:dyDescent="0.35">
      <c r="B119" s="116">
        <v>42576</v>
      </c>
      <c r="C119" s="49">
        <v>3.661</v>
      </c>
      <c r="D119" s="187">
        <f t="shared" si="12"/>
        <v>4.7802874743326491</v>
      </c>
      <c r="E119" s="344" t="str">
        <f t="shared" si="13"/>
        <v>6/05/2021</v>
      </c>
      <c r="F119" s="580">
        <f t="shared" si="14"/>
        <v>0</v>
      </c>
      <c r="G119" s="559"/>
      <c r="I119" s="113">
        <v>1.9409999999999998</v>
      </c>
      <c r="J119" s="197">
        <v>1.9079999999999999</v>
      </c>
      <c r="K119" s="246">
        <f t="shared" si="15"/>
        <v>44331</v>
      </c>
      <c r="L119" s="148">
        <f t="shared" si="16"/>
        <v>43936</v>
      </c>
      <c r="M119" s="49">
        <f t="shared" si="17"/>
        <v>8.3544303797468151E-5</v>
      </c>
      <c r="N119" s="549">
        <f t="shared" si="21"/>
        <v>395</v>
      </c>
      <c r="O119" s="113">
        <f t="shared" si="18"/>
        <v>9</v>
      </c>
      <c r="P119" s="113">
        <f t="shared" si="19"/>
        <v>386</v>
      </c>
      <c r="Q119" s="549">
        <f t="shared" si="22"/>
        <v>1.9402481012658226</v>
      </c>
      <c r="R119" s="113">
        <f t="shared" si="20"/>
        <v>1.7207518987341774</v>
      </c>
      <c r="S119" s="113">
        <f t="shared" si="23"/>
        <v>1.7281543664766863</v>
      </c>
    </row>
    <row r="120" spans="2:19" x14ac:dyDescent="0.35">
      <c r="B120" s="116">
        <v>42577</v>
      </c>
      <c r="C120" s="49">
        <v>3.657</v>
      </c>
      <c r="D120" s="187">
        <f t="shared" si="12"/>
        <v>4.777549623545517</v>
      </c>
      <c r="E120" s="344" t="str">
        <f t="shared" si="13"/>
        <v>6/05/2021</v>
      </c>
      <c r="F120" s="580">
        <f t="shared" si="14"/>
        <v>0</v>
      </c>
      <c r="G120" s="559"/>
      <c r="I120" s="113">
        <v>1.9350000000000001</v>
      </c>
      <c r="J120" s="197">
        <v>1.9</v>
      </c>
      <c r="K120" s="246">
        <f t="shared" si="15"/>
        <v>44331</v>
      </c>
      <c r="L120" s="148">
        <f t="shared" si="16"/>
        <v>43936</v>
      </c>
      <c r="M120" s="49">
        <f t="shared" si="17"/>
        <v>8.8607594936709219E-5</v>
      </c>
      <c r="N120" s="549">
        <f t="shared" si="21"/>
        <v>395</v>
      </c>
      <c r="O120" s="113">
        <f t="shared" si="18"/>
        <v>9</v>
      </c>
      <c r="P120" s="113">
        <f t="shared" si="19"/>
        <v>386</v>
      </c>
      <c r="Q120" s="549">
        <f t="shared" si="22"/>
        <v>1.9342025316455698</v>
      </c>
      <c r="R120" s="113">
        <f t="shared" si="20"/>
        <v>1.7227974683544303</v>
      </c>
      <c r="S120" s="113">
        <f t="shared" si="23"/>
        <v>1.7302175461468394</v>
      </c>
    </row>
    <row r="121" spans="2:19" x14ac:dyDescent="0.35">
      <c r="B121" s="116">
        <v>42578</v>
      </c>
      <c r="C121" s="49">
        <v>3.698</v>
      </c>
      <c r="D121" s="187">
        <f t="shared" si="12"/>
        <v>4.774811772758385</v>
      </c>
      <c r="E121" s="344" t="str">
        <f t="shared" si="13"/>
        <v>6/05/2021</v>
      </c>
      <c r="F121" s="580">
        <f t="shared" si="14"/>
        <v>0</v>
      </c>
      <c r="G121" s="559"/>
      <c r="I121" s="113">
        <v>1.9750000000000001</v>
      </c>
      <c r="J121" s="197">
        <v>1.9390000000000001</v>
      </c>
      <c r="K121" s="246">
        <f t="shared" si="15"/>
        <v>44331</v>
      </c>
      <c r="L121" s="148">
        <f t="shared" si="16"/>
        <v>43936</v>
      </c>
      <c r="M121" s="49">
        <f t="shared" si="17"/>
        <v>9.113924050632919E-5</v>
      </c>
      <c r="N121" s="549">
        <f t="shared" si="21"/>
        <v>395</v>
      </c>
      <c r="O121" s="113">
        <f t="shared" si="18"/>
        <v>9</v>
      </c>
      <c r="P121" s="113">
        <f t="shared" si="19"/>
        <v>386</v>
      </c>
      <c r="Q121" s="549">
        <f t="shared" si="22"/>
        <v>1.9741797468354432</v>
      </c>
      <c r="R121" s="113">
        <f t="shared" si="20"/>
        <v>1.7238202531645568</v>
      </c>
      <c r="S121" s="113">
        <f t="shared" si="23"/>
        <v>1.7312491438276068</v>
      </c>
    </row>
    <row r="122" spans="2:19" x14ac:dyDescent="0.35">
      <c r="B122" s="116">
        <v>42579</v>
      </c>
      <c r="C122" s="49">
        <v>3.6710000000000003</v>
      </c>
      <c r="D122" s="187">
        <f t="shared" si="12"/>
        <v>4.7720739219712529</v>
      </c>
      <c r="E122" s="344" t="str">
        <f t="shared" si="13"/>
        <v>6/05/2021</v>
      </c>
      <c r="F122" s="580">
        <f t="shared" si="14"/>
        <v>0</v>
      </c>
      <c r="G122" s="559"/>
      <c r="I122" s="113">
        <v>1.9239999999999999</v>
      </c>
      <c r="J122" s="197">
        <v>1.8959999999999999</v>
      </c>
      <c r="K122" s="246">
        <f t="shared" si="15"/>
        <v>44331</v>
      </c>
      <c r="L122" s="148">
        <f t="shared" si="16"/>
        <v>43936</v>
      </c>
      <c r="M122" s="49">
        <f t="shared" si="17"/>
        <v>7.0886075949367155E-5</v>
      </c>
      <c r="N122" s="549">
        <f t="shared" si="21"/>
        <v>395</v>
      </c>
      <c r="O122" s="113">
        <f t="shared" si="18"/>
        <v>9</v>
      </c>
      <c r="P122" s="113">
        <f t="shared" si="19"/>
        <v>386</v>
      </c>
      <c r="Q122" s="549">
        <f t="shared" si="22"/>
        <v>1.9233620253164556</v>
      </c>
      <c r="R122" s="113">
        <f t="shared" si="20"/>
        <v>1.7476379746835446</v>
      </c>
      <c r="S122" s="113">
        <f t="shared" si="23"/>
        <v>1.7552735709099432</v>
      </c>
    </row>
    <row r="123" spans="2:19" x14ac:dyDescent="0.35">
      <c r="B123" s="116">
        <v>42580</v>
      </c>
      <c r="C123" s="49">
        <v>3.6480000000000001</v>
      </c>
      <c r="D123" s="187">
        <f t="shared" si="12"/>
        <v>4.7693360711841208</v>
      </c>
      <c r="E123" s="344" t="str">
        <f t="shared" si="13"/>
        <v>6/05/2021</v>
      </c>
      <c r="F123" s="580">
        <f t="shared" si="14"/>
        <v>0</v>
      </c>
      <c r="G123" s="559"/>
      <c r="I123" s="113">
        <v>1.903</v>
      </c>
      <c r="J123" s="197">
        <v>1.88</v>
      </c>
      <c r="K123" s="246">
        <f t="shared" si="15"/>
        <v>44331</v>
      </c>
      <c r="L123" s="148">
        <f t="shared" si="16"/>
        <v>43936</v>
      </c>
      <c r="M123" s="49">
        <f t="shared" si="17"/>
        <v>5.8227848101266153E-5</v>
      </c>
      <c r="N123" s="549">
        <f t="shared" si="21"/>
        <v>395</v>
      </c>
      <c r="O123" s="113">
        <f t="shared" si="18"/>
        <v>9</v>
      </c>
      <c r="P123" s="113">
        <f t="shared" si="19"/>
        <v>386</v>
      </c>
      <c r="Q123" s="549">
        <f t="shared" si="22"/>
        <v>1.9024759493670886</v>
      </c>
      <c r="R123" s="113">
        <f t="shared" si="20"/>
        <v>1.7455240506329115</v>
      </c>
      <c r="S123" s="113">
        <f t="shared" si="23"/>
        <v>1.7531411861612556</v>
      </c>
    </row>
    <row r="124" spans="2:19" x14ac:dyDescent="0.35">
      <c r="B124" s="116">
        <v>42583</v>
      </c>
      <c r="C124" s="49">
        <v>3.6310000000000002</v>
      </c>
      <c r="D124" s="187">
        <f t="shared" si="12"/>
        <v>4.7611225188227237</v>
      </c>
      <c r="E124" s="344" t="str">
        <f t="shared" si="13"/>
        <v>6/05/2021</v>
      </c>
      <c r="F124" s="580">
        <f t="shared" si="14"/>
        <v>0</v>
      </c>
      <c r="G124" s="559"/>
      <c r="I124" s="113">
        <v>1.857</v>
      </c>
      <c r="J124" s="197">
        <v>1.8380000000000001</v>
      </c>
      <c r="K124" s="246">
        <f t="shared" si="15"/>
        <v>44331</v>
      </c>
      <c r="L124" s="148">
        <f t="shared" si="16"/>
        <v>43936</v>
      </c>
      <c r="M124" s="49">
        <f t="shared" si="17"/>
        <v>4.8101265822784573E-5</v>
      </c>
      <c r="N124" s="549">
        <f t="shared" si="21"/>
        <v>395</v>
      </c>
      <c r="O124" s="113">
        <f t="shared" si="18"/>
        <v>9</v>
      </c>
      <c r="P124" s="113">
        <f t="shared" si="19"/>
        <v>386</v>
      </c>
      <c r="Q124" s="549">
        <f t="shared" si="22"/>
        <v>1.8565670886075949</v>
      </c>
      <c r="R124" s="113">
        <f t="shared" si="20"/>
        <v>1.7744329113924053</v>
      </c>
      <c r="S124" s="113">
        <f t="shared" si="23"/>
        <v>1.7823044417849987</v>
      </c>
    </row>
    <row r="125" spans="2:19" x14ac:dyDescent="0.35">
      <c r="B125" s="116">
        <v>42584</v>
      </c>
      <c r="C125" s="49">
        <v>3.6240000000000001</v>
      </c>
      <c r="D125" s="187">
        <f t="shared" si="12"/>
        <v>4.7583846680355917</v>
      </c>
      <c r="E125" s="344" t="str">
        <f t="shared" si="13"/>
        <v>6/05/2021</v>
      </c>
      <c r="F125" s="580">
        <f t="shared" si="14"/>
        <v>0</v>
      </c>
      <c r="G125" s="559"/>
      <c r="I125" s="113">
        <v>1.855</v>
      </c>
      <c r="J125" s="197">
        <v>1.839</v>
      </c>
      <c r="K125" s="246">
        <f t="shared" si="15"/>
        <v>44331</v>
      </c>
      <c r="L125" s="148">
        <f t="shared" si="16"/>
        <v>43936</v>
      </c>
      <c r="M125" s="49">
        <f t="shared" si="17"/>
        <v>4.050632911392409E-5</v>
      </c>
      <c r="N125" s="549">
        <f t="shared" si="21"/>
        <v>395</v>
      </c>
      <c r="O125" s="113">
        <f t="shared" si="18"/>
        <v>9</v>
      </c>
      <c r="P125" s="113">
        <f t="shared" si="19"/>
        <v>386</v>
      </c>
      <c r="Q125" s="549">
        <f t="shared" si="22"/>
        <v>1.8546354430379746</v>
      </c>
      <c r="R125" s="113">
        <f t="shared" si="20"/>
        <v>1.7693645569620255</v>
      </c>
      <c r="S125" s="113">
        <f t="shared" si="23"/>
        <v>1.7771911843006194</v>
      </c>
    </row>
    <row r="126" spans="2:19" x14ac:dyDescent="0.35">
      <c r="B126" s="116">
        <v>42585</v>
      </c>
      <c r="C126" s="49">
        <v>3.6259999999999999</v>
      </c>
      <c r="D126" s="187">
        <f t="shared" si="12"/>
        <v>4.7556468172484596</v>
      </c>
      <c r="E126" s="344" t="str">
        <f t="shared" si="13"/>
        <v>6/05/2021</v>
      </c>
      <c r="F126" s="580">
        <f t="shared" si="14"/>
        <v>0</v>
      </c>
      <c r="G126" s="559"/>
      <c r="I126" s="113">
        <v>1.875</v>
      </c>
      <c r="J126" s="197">
        <v>1.855</v>
      </c>
      <c r="K126" s="246">
        <f t="shared" si="15"/>
        <v>44331</v>
      </c>
      <c r="L126" s="148">
        <f t="shared" si="16"/>
        <v>43936</v>
      </c>
      <c r="M126" s="49">
        <f t="shared" si="17"/>
        <v>5.0632911392405107E-5</v>
      </c>
      <c r="N126" s="549">
        <f t="shared" si="21"/>
        <v>395</v>
      </c>
      <c r="O126" s="113">
        <f t="shared" si="18"/>
        <v>9</v>
      </c>
      <c r="P126" s="113">
        <f t="shared" si="19"/>
        <v>386</v>
      </c>
      <c r="Q126" s="549">
        <f t="shared" si="22"/>
        <v>1.8745443037974683</v>
      </c>
      <c r="R126" s="113">
        <f t="shared" si="20"/>
        <v>1.7514556962025316</v>
      </c>
      <c r="S126" s="113">
        <f t="shared" si="23"/>
        <v>1.7591246888419176</v>
      </c>
    </row>
    <row r="127" spans="2:19" x14ac:dyDescent="0.35">
      <c r="B127" s="116">
        <v>42586</v>
      </c>
      <c r="C127" s="49">
        <v>3.6040000000000001</v>
      </c>
      <c r="D127" s="187">
        <f t="shared" si="12"/>
        <v>4.7529089664613275</v>
      </c>
      <c r="E127" s="344" t="str">
        <f t="shared" si="13"/>
        <v>6/05/2021</v>
      </c>
      <c r="F127" s="580">
        <f t="shared" si="14"/>
        <v>0</v>
      </c>
      <c r="G127" s="559"/>
      <c r="I127" s="113">
        <v>1.8719999999999999</v>
      </c>
      <c r="J127" s="197">
        <v>1.8460000000000001</v>
      </c>
      <c r="K127" s="246">
        <f t="shared" si="15"/>
        <v>44331</v>
      </c>
      <c r="L127" s="148">
        <f t="shared" si="16"/>
        <v>43936</v>
      </c>
      <c r="M127" s="49">
        <f t="shared" si="17"/>
        <v>6.5822784810126074E-5</v>
      </c>
      <c r="N127" s="549">
        <f t="shared" si="21"/>
        <v>395</v>
      </c>
      <c r="O127" s="113">
        <f t="shared" si="18"/>
        <v>9</v>
      </c>
      <c r="P127" s="113">
        <f t="shared" si="19"/>
        <v>386</v>
      </c>
      <c r="Q127" s="549">
        <f t="shared" si="22"/>
        <v>1.8714075949367088</v>
      </c>
      <c r="R127" s="113">
        <f t="shared" si="20"/>
        <v>1.7325924050632913</v>
      </c>
      <c r="S127" s="113">
        <f t="shared" si="23"/>
        <v>1.7400970961684914</v>
      </c>
    </row>
    <row r="128" spans="2:19" x14ac:dyDescent="0.35">
      <c r="B128" s="116">
        <v>42587</v>
      </c>
      <c r="C128" s="49">
        <v>3.58</v>
      </c>
      <c r="D128" s="187">
        <f t="shared" si="12"/>
        <v>4.7501711156741955</v>
      </c>
      <c r="E128" s="344" t="str">
        <f t="shared" si="13"/>
        <v>6/05/2021</v>
      </c>
      <c r="F128" s="580">
        <f t="shared" si="14"/>
        <v>0</v>
      </c>
      <c r="G128" s="559"/>
      <c r="I128" s="113">
        <v>1.837</v>
      </c>
      <c r="J128" s="197">
        <v>1.8169999999999999</v>
      </c>
      <c r="K128" s="246">
        <f t="shared" si="15"/>
        <v>44331</v>
      </c>
      <c r="L128" s="148">
        <f t="shared" si="16"/>
        <v>43936</v>
      </c>
      <c r="M128" s="49">
        <f t="shared" si="17"/>
        <v>5.0632911392405107E-5</v>
      </c>
      <c r="N128" s="549">
        <f t="shared" si="21"/>
        <v>395</v>
      </c>
      <c r="O128" s="113">
        <f t="shared" si="18"/>
        <v>9</v>
      </c>
      <c r="P128" s="113">
        <f t="shared" si="19"/>
        <v>386</v>
      </c>
      <c r="Q128" s="549">
        <f t="shared" si="22"/>
        <v>1.8365443037974682</v>
      </c>
      <c r="R128" s="113">
        <f t="shared" si="20"/>
        <v>1.7434556962025318</v>
      </c>
      <c r="S128" s="113">
        <f t="shared" si="23"/>
        <v>1.7510547906140594</v>
      </c>
    </row>
    <row r="129" spans="2:19" x14ac:dyDescent="0.35">
      <c r="B129" s="116">
        <v>42590</v>
      </c>
      <c r="C129" s="49">
        <v>3.6120000000000001</v>
      </c>
      <c r="D129" s="187">
        <f t="shared" si="12"/>
        <v>4.7419575633127993</v>
      </c>
      <c r="E129" s="344" t="str">
        <f t="shared" si="13"/>
        <v>6/05/2021</v>
      </c>
      <c r="F129" s="580">
        <f t="shared" si="14"/>
        <v>0</v>
      </c>
      <c r="G129" s="559"/>
      <c r="I129" s="113">
        <v>1.8580000000000001</v>
      </c>
      <c r="J129" s="197">
        <v>1.8319999999999999</v>
      </c>
      <c r="K129" s="246">
        <f t="shared" si="15"/>
        <v>44331</v>
      </c>
      <c r="L129" s="148">
        <f t="shared" si="16"/>
        <v>43936</v>
      </c>
      <c r="M129" s="49">
        <f t="shared" si="17"/>
        <v>6.5822784810127199E-5</v>
      </c>
      <c r="N129" s="549">
        <f t="shared" si="21"/>
        <v>395</v>
      </c>
      <c r="O129" s="113">
        <f t="shared" si="18"/>
        <v>9</v>
      </c>
      <c r="P129" s="113">
        <f t="shared" si="19"/>
        <v>386</v>
      </c>
      <c r="Q129" s="549">
        <f t="shared" si="22"/>
        <v>1.857407594936709</v>
      </c>
      <c r="R129" s="113">
        <f t="shared" si="20"/>
        <v>1.7545924050632911</v>
      </c>
      <c r="S129" s="113">
        <f t="shared" si="23"/>
        <v>1.7622888913330748</v>
      </c>
    </row>
    <row r="130" spans="2:19" x14ac:dyDescent="0.35">
      <c r="B130" s="116">
        <v>42591</v>
      </c>
      <c r="C130" s="49">
        <v>3.5640000000000001</v>
      </c>
      <c r="D130" s="187">
        <f t="shared" si="12"/>
        <v>4.7392197125256672</v>
      </c>
      <c r="E130" s="344" t="str">
        <f t="shared" si="13"/>
        <v>6/05/2021</v>
      </c>
      <c r="F130" s="580">
        <f t="shared" si="14"/>
        <v>0</v>
      </c>
      <c r="G130" s="559"/>
      <c r="I130" s="113">
        <v>1.8149999999999999</v>
      </c>
      <c r="J130" s="197">
        <v>1.794</v>
      </c>
      <c r="K130" s="246">
        <f t="shared" si="15"/>
        <v>44331</v>
      </c>
      <c r="L130" s="148">
        <f t="shared" si="16"/>
        <v>43936</v>
      </c>
      <c r="M130" s="49">
        <f t="shared" si="17"/>
        <v>5.3164556962025085E-5</v>
      </c>
      <c r="N130" s="549">
        <f t="shared" si="21"/>
        <v>395</v>
      </c>
      <c r="O130" s="113">
        <f t="shared" si="18"/>
        <v>9</v>
      </c>
      <c r="P130" s="113">
        <f t="shared" si="19"/>
        <v>386</v>
      </c>
      <c r="Q130" s="549">
        <f t="shared" si="22"/>
        <v>1.8145215189873418</v>
      </c>
      <c r="R130" s="113">
        <f t="shared" si="20"/>
        <v>1.7494784810126582</v>
      </c>
      <c r="S130" s="113">
        <f t="shared" si="23"/>
        <v>1.7571301684014884</v>
      </c>
    </row>
    <row r="131" spans="2:19" x14ac:dyDescent="0.35">
      <c r="B131" s="116">
        <v>42592</v>
      </c>
      <c r="C131" s="49">
        <v>3.5409999999999999</v>
      </c>
      <c r="D131" s="187">
        <f t="shared" si="12"/>
        <v>4.7364818617385351</v>
      </c>
      <c r="E131" s="344" t="str">
        <f t="shared" si="13"/>
        <v>6/05/2021</v>
      </c>
      <c r="F131" s="580">
        <f t="shared" si="14"/>
        <v>0</v>
      </c>
      <c r="G131" s="559"/>
      <c r="I131" s="113">
        <v>1.778</v>
      </c>
      <c r="J131" s="197">
        <v>1.7589999999999999</v>
      </c>
      <c r="K131" s="246">
        <f t="shared" si="15"/>
        <v>44331</v>
      </c>
      <c r="L131" s="148">
        <f t="shared" si="16"/>
        <v>43936</v>
      </c>
      <c r="M131" s="49">
        <f t="shared" si="17"/>
        <v>4.8101265822785136E-5</v>
      </c>
      <c r="N131" s="549">
        <f t="shared" si="21"/>
        <v>395</v>
      </c>
      <c r="O131" s="113">
        <f t="shared" si="18"/>
        <v>9</v>
      </c>
      <c r="P131" s="113">
        <f t="shared" si="19"/>
        <v>386</v>
      </c>
      <c r="Q131" s="549">
        <f t="shared" si="22"/>
        <v>1.7775670886075949</v>
      </c>
      <c r="R131" s="113">
        <f t="shared" si="20"/>
        <v>1.763432911392405</v>
      </c>
      <c r="S131" s="113">
        <f t="shared" si="23"/>
        <v>1.7712071504748739</v>
      </c>
    </row>
    <row r="132" spans="2:19" x14ac:dyDescent="0.35">
      <c r="B132" s="116">
        <v>42593</v>
      </c>
      <c r="C132" s="49">
        <v>3.5460000000000003</v>
      </c>
      <c r="D132" s="187">
        <f t="shared" si="12"/>
        <v>4.7337440109514031</v>
      </c>
      <c r="E132" s="344" t="str">
        <f t="shared" si="13"/>
        <v>6/05/2021</v>
      </c>
      <c r="F132" s="580">
        <f t="shared" si="14"/>
        <v>0</v>
      </c>
      <c r="G132" s="559"/>
      <c r="I132" s="113">
        <v>1.7770000000000001</v>
      </c>
      <c r="J132" s="197">
        <v>1.776</v>
      </c>
      <c r="K132" s="246">
        <f t="shared" si="15"/>
        <v>44331</v>
      </c>
      <c r="L132" s="148">
        <f t="shared" si="16"/>
        <v>43936</v>
      </c>
      <c r="M132" s="49">
        <f t="shared" si="17"/>
        <v>2.5316455696205364E-6</v>
      </c>
      <c r="N132" s="549">
        <f t="shared" si="21"/>
        <v>395</v>
      </c>
      <c r="O132" s="113">
        <f t="shared" si="18"/>
        <v>9</v>
      </c>
      <c r="P132" s="113">
        <f t="shared" si="19"/>
        <v>386</v>
      </c>
      <c r="Q132" s="549">
        <f t="shared" si="22"/>
        <v>1.7769772151898735</v>
      </c>
      <c r="R132" s="113">
        <f t="shared" si="20"/>
        <v>1.7690227848101268</v>
      </c>
      <c r="S132" s="113">
        <f t="shared" si="23"/>
        <v>1.7768463888430786</v>
      </c>
    </row>
    <row r="133" spans="2:19" x14ac:dyDescent="0.35">
      <c r="B133" s="116">
        <v>42594</v>
      </c>
      <c r="C133" s="49">
        <v>3.5579999999999998</v>
      </c>
      <c r="D133" s="187">
        <f t="shared" si="12"/>
        <v>4.731006160164271</v>
      </c>
      <c r="E133" s="344" t="str">
        <f t="shared" si="13"/>
        <v>6/05/2021</v>
      </c>
      <c r="F133" s="580">
        <f t="shared" si="14"/>
        <v>0</v>
      </c>
      <c r="G133" s="559"/>
      <c r="I133" s="113">
        <v>1.78</v>
      </c>
      <c r="J133" s="197">
        <v>1.772</v>
      </c>
      <c r="K133" s="246">
        <f t="shared" si="15"/>
        <v>44331</v>
      </c>
      <c r="L133" s="148">
        <f t="shared" si="16"/>
        <v>43936</v>
      </c>
      <c r="M133" s="49">
        <f t="shared" si="17"/>
        <v>2.0253164556962045E-5</v>
      </c>
      <c r="N133" s="549">
        <f t="shared" si="21"/>
        <v>395</v>
      </c>
      <c r="O133" s="113">
        <f t="shared" si="18"/>
        <v>9</v>
      </c>
      <c r="P133" s="113">
        <f t="shared" si="19"/>
        <v>386</v>
      </c>
      <c r="Q133" s="549">
        <f t="shared" si="22"/>
        <v>1.7798177215189874</v>
      </c>
      <c r="R133" s="113">
        <f t="shared" si="20"/>
        <v>1.7781822784810124</v>
      </c>
      <c r="S133" s="113">
        <f t="shared" si="23"/>
        <v>1.7860871090197961</v>
      </c>
    </row>
    <row r="134" spans="2:19" x14ac:dyDescent="0.35">
      <c r="B134" s="116">
        <v>42597</v>
      </c>
      <c r="C134" s="49">
        <v>3.5230000000000001</v>
      </c>
      <c r="D134" s="187">
        <f t="shared" si="12"/>
        <v>4.7227926078028748</v>
      </c>
      <c r="E134" s="344" t="str">
        <f t="shared" si="13"/>
        <v>6/05/2021</v>
      </c>
      <c r="F134" s="580">
        <f t="shared" si="14"/>
        <v>0</v>
      </c>
      <c r="G134" s="559"/>
      <c r="I134" s="113">
        <v>1.7669999999999999</v>
      </c>
      <c r="J134" s="197">
        <v>1.76</v>
      </c>
      <c r="K134" s="246">
        <f t="shared" si="15"/>
        <v>44331</v>
      </c>
      <c r="L134" s="148">
        <f t="shared" si="16"/>
        <v>43936</v>
      </c>
      <c r="M134" s="49">
        <f t="shared" si="17"/>
        <v>1.7721518987341508E-5</v>
      </c>
      <c r="N134" s="549">
        <f t="shared" si="21"/>
        <v>395</v>
      </c>
      <c r="O134" s="113">
        <f t="shared" si="18"/>
        <v>9</v>
      </c>
      <c r="P134" s="113">
        <f t="shared" si="19"/>
        <v>386</v>
      </c>
      <c r="Q134" s="549">
        <f t="shared" si="22"/>
        <v>1.7668405063291139</v>
      </c>
      <c r="R134" s="113">
        <f t="shared" si="20"/>
        <v>1.7561594936708862</v>
      </c>
      <c r="S134" s="113">
        <f t="shared" si="23"/>
        <v>1.7638697340889298</v>
      </c>
    </row>
    <row r="135" spans="2:19" x14ac:dyDescent="0.35">
      <c r="B135" s="116">
        <v>42598</v>
      </c>
      <c r="C135" s="49">
        <v>3.5129999999999999</v>
      </c>
      <c r="D135" s="187">
        <f t="shared" si="12"/>
        <v>4.7200547570157427</v>
      </c>
      <c r="E135" s="344" t="str">
        <f t="shared" si="13"/>
        <v>6/05/2021</v>
      </c>
      <c r="F135" s="580">
        <f t="shared" si="14"/>
        <v>0</v>
      </c>
      <c r="G135" s="559"/>
      <c r="I135" s="113">
        <v>1.778</v>
      </c>
      <c r="J135" s="197">
        <v>1.7730000000000001</v>
      </c>
      <c r="K135" s="246">
        <f t="shared" si="15"/>
        <v>44331</v>
      </c>
      <c r="L135" s="148">
        <f t="shared" si="16"/>
        <v>43936</v>
      </c>
      <c r="M135" s="49">
        <f t="shared" si="17"/>
        <v>1.2658227848100996E-5</v>
      </c>
      <c r="N135" s="549">
        <f t="shared" si="21"/>
        <v>395</v>
      </c>
      <c r="O135" s="113">
        <f t="shared" si="18"/>
        <v>9</v>
      </c>
      <c r="P135" s="113">
        <f t="shared" si="19"/>
        <v>386</v>
      </c>
      <c r="Q135" s="549">
        <f t="shared" si="22"/>
        <v>1.7778860759493671</v>
      </c>
      <c r="R135" s="113">
        <f t="shared" si="20"/>
        <v>1.7351139240506328</v>
      </c>
      <c r="S135" s="113">
        <f t="shared" si="23"/>
        <v>1.7426404748742241</v>
      </c>
    </row>
    <row r="136" spans="2:19" x14ac:dyDescent="0.35">
      <c r="B136" s="116">
        <v>42599</v>
      </c>
      <c r="C136" s="49">
        <v>3.5220000000000002</v>
      </c>
      <c r="D136" s="187">
        <f t="shared" si="12"/>
        <v>4.7173169062286107</v>
      </c>
      <c r="E136" s="344" t="str">
        <f t="shared" si="13"/>
        <v>6/05/2021</v>
      </c>
      <c r="F136" s="580">
        <f t="shared" si="14"/>
        <v>0</v>
      </c>
      <c r="G136" s="559"/>
      <c r="I136" s="113">
        <v>1.8</v>
      </c>
      <c r="J136" s="197">
        <v>1.788</v>
      </c>
      <c r="K136" s="246">
        <f t="shared" si="15"/>
        <v>44331</v>
      </c>
      <c r="L136" s="148">
        <f t="shared" si="16"/>
        <v>43936</v>
      </c>
      <c r="M136" s="49">
        <f t="shared" si="17"/>
        <v>3.0379746835443066E-5</v>
      </c>
      <c r="N136" s="549">
        <f t="shared" si="21"/>
        <v>395</v>
      </c>
      <c r="O136" s="113">
        <f t="shared" si="18"/>
        <v>9</v>
      </c>
      <c r="P136" s="113">
        <f t="shared" si="19"/>
        <v>386</v>
      </c>
      <c r="Q136" s="549">
        <f t="shared" si="22"/>
        <v>1.7997265822784811</v>
      </c>
      <c r="R136" s="113">
        <f t="shared" si="20"/>
        <v>1.7222734177215191</v>
      </c>
      <c r="S136" s="113">
        <f t="shared" si="23"/>
        <v>1.7296889820350048</v>
      </c>
    </row>
    <row r="137" spans="2:19" x14ac:dyDescent="0.35">
      <c r="B137" s="116">
        <v>42600</v>
      </c>
      <c r="C137" s="49">
        <v>3.5129999999999999</v>
      </c>
      <c r="D137" s="187">
        <f t="shared" si="12"/>
        <v>4.7145790554414786</v>
      </c>
      <c r="E137" s="344" t="str">
        <f t="shared" si="13"/>
        <v>6/05/2021</v>
      </c>
      <c r="F137" s="580">
        <f t="shared" si="14"/>
        <v>0</v>
      </c>
      <c r="G137" s="559"/>
      <c r="I137" s="113">
        <v>1.7829999999999999</v>
      </c>
      <c r="J137" s="197">
        <v>1.772</v>
      </c>
      <c r="K137" s="246">
        <f t="shared" si="15"/>
        <v>44331</v>
      </c>
      <c r="L137" s="148">
        <f t="shared" si="16"/>
        <v>43936</v>
      </c>
      <c r="M137" s="49">
        <f t="shared" si="17"/>
        <v>2.7848101265822528E-5</v>
      </c>
      <c r="N137" s="549">
        <f t="shared" si="21"/>
        <v>395</v>
      </c>
      <c r="O137" s="113">
        <f t="shared" si="18"/>
        <v>9</v>
      </c>
      <c r="P137" s="113">
        <f t="shared" si="19"/>
        <v>386</v>
      </c>
      <c r="Q137" s="549">
        <f t="shared" si="22"/>
        <v>1.7827493670886074</v>
      </c>
      <c r="R137" s="113">
        <f t="shared" si="20"/>
        <v>1.7302506329113925</v>
      </c>
      <c r="S137" s="113">
        <f t="shared" si="23"/>
        <v>1.7377350510431322</v>
      </c>
    </row>
    <row r="138" spans="2:19" x14ac:dyDescent="0.35">
      <c r="B138" s="116">
        <v>42601</v>
      </c>
      <c r="C138" s="49">
        <v>3.5380000000000003</v>
      </c>
      <c r="D138" s="187">
        <f t="shared" si="12"/>
        <v>4.7118412046543465</v>
      </c>
      <c r="E138" s="344" t="str">
        <f t="shared" si="13"/>
        <v>6/05/2021</v>
      </c>
      <c r="F138" s="580">
        <f t="shared" si="14"/>
        <v>0</v>
      </c>
      <c r="G138" s="559"/>
      <c r="I138" s="113">
        <v>1.8010000000000002</v>
      </c>
      <c r="J138" s="197">
        <v>1.7869999999999999</v>
      </c>
      <c r="K138" s="246">
        <f t="shared" si="15"/>
        <v>44331</v>
      </c>
      <c r="L138" s="148">
        <f t="shared" si="16"/>
        <v>43936</v>
      </c>
      <c r="M138" s="49">
        <f t="shared" si="17"/>
        <v>3.544303797468414E-5</v>
      </c>
      <c r="N138" s="549">
        <f t="shared" si="21"/>
        <v>395</v>
      </c>
      <c r="O138" s="113">
        <f t="shared" si="18"/>
        <v>9</v>
      </c>
      <c r="P138" s="113">
        <f t="shared" si="19"/>
        <v>386</v>
      </c>
      <c r="Q138" s="549">
        <f t="shared" si="22"/>
        <v>1.800681012658228</v>
      </c>
      <c r="R138" s="113">
        <f t="shared" si="20"/>
        <v>1.7373189873417723</v>
      </c>
      <c r="S138" s="113">
        <f t="shared" si="23"/>
        <v>1.7448646805011903</v>
      </c>
    </row>
    <row r="139" spans="2:19" x14ac:dyDescent="0.35">
      <c r="B139" s="116">
        <v>42604</v>
      </c>
      <c r="C139" s="49">
        <v>3.5720000000000001</v>
      </c>
      <c r="D139" s="187">
        <f t="shared" si="12"/>
        <v>4.7036276522929503</v>
      </c>
      <c r="E139" s="344" t="str">
        <f t="shared" si="13"/>
        <v>6/05/2021</v>
      </c>
      <c r="F139" s="580">
        <f t="shared" si="14"/>
        <v>0</v>
      </c>
      <c r="G139" s="559"/>
      <c r="I139" s="113">
        <v>1.839</v>
      </c>
      <c r="J139" s="197">
        <v>1.825</v>
      </c>
      <c r="K139" s="246">
        <f t="shared" si="15"/>
        <v>44331</v>
      </c>
      <c r="L139" s="148">
        <f t="shared" si="16"/>
        <v>43936</v>
      </c>
      <c r="M139" s="49">
        <f t="shared" si="17"/>
        <v>3.5443037974683578E-5</v>
      </c>
      <c r="N139" s="549">
        <f t="shared" si="21"/>
        <v>395</v>
      </c>
      <c r="O139" s="113">
        <f t="shared" si="18"/>
        <v>9</v>
      </c>
      <c r="P139" s="113">
        <f t="shared" si="19"/>
        <v>386</v>
      </c>
      <c r="Q139" s="549">
        <f t="shared" si="22"/>
        <v>1.8386810126582278</v>
      </c>
      <c r="R139" s="113">
        <f t="shared" si="20"/>
        <v>1.7333189873417723</v>
      </c>
      <c r="S139" s="113">
        <f t="shared" si="23"/>
        <v>1.7408299741214606</v>
      </c>
    </row>
    <row r="140" spans="2:19" x14ac:dyDescent="0.35">
      <c r="B140" s="116">
        <v>42605</v>
      </c>
      <c r="C140" s="49">
        <v>3.56</v>
      </c>
      <c r="D140" s="187">
        <f t="shared" si="12"/>
        <v>4.7008898015058183</v>
      </c>
      <c r="E140" s="344" t="str">
        <f t="shared" si="13"/>
        <v>6/05/2021</v>
      </c>
      <c r="F140" s="580">
        <f t="shared" si="14"/>
        <v>0</v>
      </c>
      <c r="G140" s="559"/>
      <c r="I140" s="113">
        <v>1.8029999999999999</v>
      </c>
      <c r="J140" s="197">
        <v>1.796</v>
      </c>
      <c r="K140" s="246">
        <f t="shared" si="15"/>
        <v>44331</v>
      </c>
      <c r="L140" s="148">
        <f t="shared" si="16"/>
        <v>43936</v>
      </c>
      <c r="M140" s="49">
        <f t="shared" si="17"/>
        <v>1.7721518987341508E-5</v>
      </c>
      <c r="N140" s="549">
        <f t="shared" si="21"/>
        <v>395</v>
      </c>
      <c r="O140" s="113">
        <f t="shared" si="18"/>
        <v>9</v>
      </c>
      <c r="P140" s="113">
        <f t="shared" si="19"/>
        <v>386</v>
      </c>
      <c r="Q140" s="549">
        <f t="shared" si="22"/>
        <v>1.802840506329114</v>
      </c>
      <c r="R140" s="113">
        <f t="shared" si="20"/>
        <v>1.7571594936708861</v>
      </c>
      <c r="S140" s="113">
        <f t="shared" si="23"/>
        <v>1.7648785173864034</v>
      </c>
    </row>
    <row r="141" spans="2:19" x14ac:dyDescent="0.35">
      <c r="B141" s="116">
        <v>42606</v>
      </c>
      <c r="C141" s="49">
        <v>3.5430000000000001</v>
      </c>
      <c r="D141" s="187">
        <f t="shared" si="12"/>
        <v>4.6981519507186862</v>
      </c>
      <c r="E141" s="344" t="str">
        <f t="shared" si="13"/>
        <v>6/05/2021</v>
      </c>
      <c r="F141" s="580">
        <f t="shared" si="14"/>
        <v>0</v>
      </c>
      <c r="G141" s="559"/>
      <c r="I141" s="113">
        <v>1.8069999999999999</v>
      </c>
      <c r="J141" s="197">
        <v>1.7949999999999999</v>
      </c>
      <c r="K141" s="246">
        <f t="shared" si="15"/>
        <v>44331</v>
      </c>
      <c r="L141" s="148">
        <f t="shared" si="16"/>
        <v>43936</v>
      </c>
      <c r="M141" s="49">
        <f t="shared" si="17"/>
        <v>3.0379746835443066E-5</v>
      </c>
      <c r="N141" s="549">
        <f t="shared" si="21"/>
        <v>395</v>
      </c>
      <c r="O141" s="113">
        <f t="shared" si="18"/>
        <v>9</v>
      </c>
      <c r="P141" s="113">
        <f t="shared" si="19"/>
        <v>386</v>
      </c>
      <c r="Q141" s="549">
        <f t="shared" si="22"/>
        <v>1.806726582278481</v>
      </c>
      <c r="R141" s="113">
        <f t="shared" si="20"/>
        <v>1.7362734177215191</v>
      </c>
      <c r="S141" s="113">
        <f t="shared" si="23"/>
        <v>1.7438100311742533</v>
      </c>
    </row>
    <row r="142" spans="2:19" x14ac:dyDescent="0.35">
      <c r="B142" s="116">
        <v>42607</v>
      </c>
      <c r="C142" s="49">
        <v>3.524</v>
      </c>
      <c r="D142" s="187">
        <f t="shared" si="12"/>
        <v>4.6954140999315541</v>
      </c>
      <c r="E142" s="344" t="str">
        <f t="shared" si="13"/>
        <v>6/05/2021</v>
      </c>
      <c r="F142" s="580">
        <f t="shared" si="14"/>
        <v>0</v>
      </c>
      <c r="G142" s="559"/>
      <c r="I142" s="113">
        <v>1.8239999999999998</v>
      </c>
      <c r="J142" s="197">
        <v>1.8090000000000002</v>
      </c>
      <c r="K142" s="246">
        <f t="shared" si="15"/>
        <v>44331</v>
      </c>
      <c r="L142" s="148">
        <f t="shared" si="16"/>
        <v>43936</v>
      </c>
      <c r="M142" s="49">
        <f t="shared" si="17"/>
        <v>3.7974683544302987E-5</v>
      </c>
      <c r="N142" s="549">
        <f t="shared" si="21"/>
        <v>395</v>
      </c>
      <c r="O142" s="113">
        <f t="shared" si="18"/>
        <v>9</v>
      </c>
      <c r="P142" s="113">
        <f t="shared" si="19"/>
        <v>386</v>
      </c>
      <c r="Q142" s="549">
        <f t="shared" si="22"/>
        <v>1.8236582278481011</v>
      </c>
      <c r="R142" s="113">
        <f t="shared" si="20"/>
        <v>1.700341772151899</v>
      </c>
      <c r="S142" s="113">
        <f t="shared" si="23"/>
        <v>1.7075696775072258</v>
      </c>
    </row>
    <row r="143" spans="2:19" x14ac:dyDescent="0.35">
      <c r="B143" s="116">
        <v>42608</v>
      </c>
      <c r="C143" s="49">
        <v>3.528</v>
      </c>
      <c r="D143" s="187">
        <f t="shared" ref="D143:D206" si="24">IF(C143="","",($C$14-B143)/365.25)</f>
        <v>4.6926762491444221</v>
      </c>
      <c r="E143" s="344" t="str">
        <f t="shared" ref="E143:E206" si="25">$C$14</f>
        <v>6/05/2021</v>
      </c>
      <c r="F143" s="580">
        <f t="shared" ref="F143:F206" si="26">C$14-E143</f>
        <v>0</v>
      </c>
      <c r="G143" s="559"/>
      <c r="I143" s="113">
        <v>1.841</v>
      </c>
      <c r="J143" s="197">
        <v>1.8239999999999998</v>
      </c>
      <c r="K143" s="246">
        <f t="shared" ref="K143:K206" si="27">$I$14</f>
        <v>44331</v>
      </c>
      <c r="L143" s="148">
        <f t="shared" ref="L143:L206" si="28">$J$14</f>
        <v>43936</v>
      </c>
      <c r="M143" s="49">
        <f t="shared" ref="M143:M206" si="29">IF(I143="","",(J143-I143)/($J$14-$I$14))</f>
        <v>4.3037974683544624E-5</v>
      </c>
      <c r="N143" s="549">
        <f t="shared" si="21"/>
        <v>395</v>
      </c>
      <c r="O143" s="113">
        <f t="shared" ref="O143:O206" si="30">K143-E143</f>
        <v>9</v>
      </c>
      <c r="P143" s="113">
        <f t="shared" ref="P143:P206" si="31">E143-L143</f>
        <v>386</v>
      </c>
      <c r="Q143" s="549">
        <f t="shared" si="22"/>
        <v>1.8406126582278481</v>
      </c>
      <c r="R143" s="113">
        <f t="shared" ref="R143:R206" si="32">IF(C143="","",C143-Q143)</f>
        <v>1.6873873417721519</v>
      </c>
      <c r="S143" s="113">
        <f t="shared" si="23"/>
        <v>1.6945055318750901</v>
      </c>
    </row>
    <row r="144" spans="2:19" x14ac:dyDescent="0.35">
      <c r="B144" s="116">
        <v>42611</v>
      </c>
      <c r="C144" s="49">
        <v>3.54</v>
      </c>
      <c r="D144" s="187">
        <f t="shared" si="24"/>
        <v>4.684462696783025</v>
      </c>
      <c r="E144" s="344" t="str">
        <f t="shared" si="25"/>
        <v>6/05/2021</v>
      </c>
      <c r="F144" s="580">
        <f t="shared" si="26"/>
        <v>0</v>
      </c>
      <c r="G144" s="559"/>
      <c r="I144" s="113">
        <v>1.857</v>
      </c>
      <c r="J144" s="197">
        <v>1.8420000000000001</v>
      </c>
      <c r="K144" s="246">
        <f t="shared" si="27"/>
        <v>44331</v>
      </c>
      <c r="L144" s="148">
        <f t="shared" si="28"/>
        <v>43936</v>
      </c>
      <c r="M144" s="49">
        <f t="shared" si="29"/>
        <v>3.7974683544303549E-5</v>
      </c>
      <c r="N144" s="549">
        <f t="shared" ref="N144:N207" si="33">K144-L144</f>
        <v>395</v>
      </c>
      <c r="O144" s="113">
        <f t="shared" si="30"/>
        <v>9</v>
      </c>
      <c r="P144" s="113">
        <f t="shared" si="31"/>
        <v>386</v>
      </c>
      <c r="Q144" s="549">
        <f t="shared" ref="Q144:Q207" si="34">IF(I144="","",I144-(O144*M144))</f>
        <v>1.8566582278481012</v>
      </c>
      <c r="R144" s="113">
        <f t="shared" si="32"/>
        <v>1.6833417721518988</v>
      </c>
      <c r="S144" s="113">
        <f t="shared" ref="S144:S207" si="35">IF(R144="","",((1+R144/200)^2-1)*100)</f>
        <v>1.6904258709565578</v>
      </c>
    </row>
    <row r="145" spans="2:19" x14ac:dyDescent="0.35">
      <c r="B145" s="116">
        <v>42612</v>
      </c>
      <c r="C145" s="49">
        <v>3.5489999999999999</v>
      </c>
      <c r="D145" s="187">
        <f t="shared" si="24"/>
        <v>4.6817248459958929</v>
      </c>
      <c r="E145" s="344" t="str">
        <f t="shared" si="25"/>
        <v>6/05/2021</v>
      </c>
      <c r="F145" s="580">
        <f t="shared" si="26"/>
        <v>0</v>
      </c>
      <c r="G145" s="559"/>
      <c r="I145" s="113">
        <v>1.851</v>
      </c>
      <c r="J145" s="197">
        <v>1.835</v>
      </c>
      <c r="K145" s="246">
        <f t="shared" si="27"/>
        <v>44331</v>
      </c>
      <c r="L145" s="148">
        <f t="shared" si="28"/>
        <v>43936</v>
      </c>
      <c r="M145" s="49">
        <f t="shared" si="29"/>
        <v>4.050632911392409E-5</v>
      </c>
      <c r="N145" s="549">
        <f t="shared" si="33"/>
        <v>395</v>
      </c>
      <c r="O145" s="113">
        <f t="shared" si="30"/>
        <v>9</v>
      </c>
      <c r="P145" s="113">
        <f t="shared" si="31"/>
        <v>386</v>
      </c>
      <c r="Q145" s="549">
        <f t="shared" si="34"/>
        <v>1.8506354430379746</v>
      </c>
      <c r="R145" s="113">
        <f t="shared" si="32"/>
        <v>1.6983645569620254</v>
      </c>
      <c r="S145" s="113">
        <f t="shared" si="35"/>
        <v>1.7055756623828744</v>
      </c>
    </row>
    <row r="146" spans="2:19" x14ac:dyDescent="0.35">
      <c r="B146" s="116">
        <v>42613</v>
      </c>
      <c r="C146" s="49">
        <v>3.5550000000000002</v>
      </c>
      <c r="D146" s="187">
        <f t="shared" si="24"/>
        <v>4.6789869952087608</v>
      </c>
      <c r="E146" s="344" t="str">
        <f t="shared" si="25"/>
        <v>6/05/2021</v>
      </c>
      <c r="F146" s="580">
        <f t="shared" si="26"/>
        <v>0</v>
      </c>
      <c r="G146" s="559"/>
      <c r="I146" s="113">
        <v>1.843</v>
      </c>
      <c r="J146" s="197">
        <v>1.8279999999999998</v>
      </c>
      <c r="K146" s="246">
        <f t="shared" si="27"/>
        <v>44331</v>
      </c>
      <c r="L146" s="148">
        <f t="shared" si="28"/>
        <v>43936</v>
      </c>
      <c r="M146" s="49">
        <f t="shared" si="29"/>
        <v>3.7974683544304112E-5</v>
      </c>
      <c r="N146" s="549">
        <f t="shared" si="33"/>
        <v>395</v>
      </c>
      <c r="O146" s="113">
        <f t="shared" si="30"/>
        <v>9</v>
      </c>
      <c r="P146" s="113">
        <f t="shared" si="31"/>
        <v>386</v>
      </c>
      <c r="Q146" s="549">
        <f t="shared" si="34"/>
        <v>1.8426582278481012</v>
      </c>
      <c r="R146" s="113">
        <f t="shared" si="32"/>
        <v>1.712341772151899</v>
      </c>
      <c r="S146" s="113">
        <f t="shared" si="35"/>
        <v>1.7196720580135327</v>
      </c>
    </row>
    <row r="147" spans="2:19" x14ac:dyDescent="0.35">
      <c r="B147" s="116">
        <v>42614</v>
      </c>
      <c r="C147" s="49">
        <v>3.5659999999999998</v>
      </c>
      <c r="D147" s="187">
        <f t="shared" si="24"/>
        <v>4.6762491444216288</v>
      </c>
      <c r="E147" s="344" t="str">
        <f t="shared" si="25"/>
        <v>6/05/2021</v>
      </c>
      <c r="F147" s="580">
        <f t="shared" si="26"/>
        <v>0</v>
      </c>
      <c r="G147" s="559"/>
      <c r="I147" s="113">
        <v>1.8540000000000001</v>
      </c>
      <c r="J147" s="197">
        <v>1.8380000000000001</v>
      </c>
      <c r="K147" s="246">
        <f t="shared" si="27"/>
        <v>44331</v>
      </c>
      <c r="L147" s="148">
        <f t="shared" si="28"/>
        <v>43936</v>
      </c>
      <c r="M147" s="49">
        <f t="shared" si="29"/>
        <v>4.050632911392409E-5</v>
      </c>
      <c r="N147" s="549">
        <f t="shared" si="33"/>
        <v>395</v>
      </c>
      <c r="O147" s="113">
        <f t="shared" si="30"/>
        <v>9</v>
      </c>
      <c r="P147" s="113">
        <f t="shared" si="31"/>
        <v>386</v>
      </c>
      <c r="Q147" s="549">
        <f t="shared" si="34"/>
        <v>1.8536354430379747</v>
      </c>
      <c r="R147" s="113">
        <f t="shared" si="32"/>
        <v>1.7123645569620252</v>
      </c>
      <c r="S147" s="113">
        <f t="shared" si="35"/>
        <v>1.7196950379018805</v>
      </c>
    </row>
    <row r="148" spans="2:19" x14ac:dyDescent="0.35">
      <c r="B148" s="116">
        <v>42615</v>
      </c>
      <c r="C148" s="49">
        <v>3.56</v>
      </c>
      <c r="D148" s="187">
        <f t="shared" si="24"/>
        <v>4.6735112936344967</v>
      </c>
      <c r="E148" s="344" t="str">
        <f t="shared" si="25"/>
        <v>6/05/2021</v>
      </c>
      <c r="F148" s="580">
        <f t="shared" si="26"/>
        <v>0</v>
      </c>
      <c r="G148" s="559"/>
      <c r="I148" s="113">
        <v>1.8639999999999999</v>
      </c>
      <c r="J148" s="197">
        <v>1.85</v>
      </c>
      <c r="K148" s="246">
        <f t="shared" si="27"/>
        <v>44331</v>
      </c>
      <c r="L148" s="148">
        <f t="shared" si="28"/>
        <v>43936</v>
      </c>
      <c r="M148" s="49">
        <f t="shared" si="29"/>
        <v>3.5443037974683015E-5</v>
      </c>
      <c r="N148" s="549">
        <f t="shared" si="33"/>
        <v>395</v>
      </c>
      <c r="O148" s="113">
        <f t="shared" si="30"/>
        <v>9</v>
      </c>
      <c r="P148" s="113">
        <f t="shared" si="31"/>
        <v>386</v>
      </c>
      <c r="Q148" s="549">
        <f t="shared" si="34"/>
        <v>1.8636810126582277</v>
      </c>
      <c r="R148" s="113">
        <f t="shared" si="32"/>
        <v>1.6963189873417723</v>
      </c>
      <c r="S148" s="113">
        <f t="shared" si="35"/>
        <v>1.7035127326088251</v>
      </c>
    </row>
    <row r="149" spans="2:19" x14ac:dyDescent="0.35">
      <c r="B149" s="116">
        <v>42618</v>
      </c>
      <c r="C149" s="49">
        <v>3.577</v>
      </c>
      <c r="D149" s="187">
        <f t="shared" si="24"/>
        <v>4.6652977412731005</v>
      </c>
      <c r="E149" s="344" t="str">
        <f t="shared" si="25"/>
        <v>6/05/2021</v>
      </c>
      <c r="F149" s="580">
        <f t="shared" si="26"/>
        <v>0</v>
      </c>
      <c r="G149" s="559"/>
      <c r="I149" s="113">
        <v>1.889</v>
      </c>
      <c r="J149" s="197">
        <v>1.8679999999999999</v>
      </c>
      <c r="K149" s="246">
        <f t="shared" si="27"/>
        <v>44331</v>
      </c>
      <c r="L149" s="148">
        <f t="shared" si="28"/>
        <v>43936</v>
      </c>
      <c r="M149" s="49">
        <f t="shared" si="29"/>
        <v>5.3164556962025648E-5</v>
      </c>
      <c r="N149" s="549">
        <f t="shared" si="33"/>
        <v>395</v>
      </c>
      <c r="O149" s="113">
        <f t="shared" si="30"/>
        <v>9</v>
      </c>
      <c r="P149" s="113">
        <f t="shared" si="31"/>
        <v>386</v>
      </c>
      <c r="Q149" s="549">
        <f t="shared" si="34"/>
        <v>1.8885215189873419</v>
      </c>
      <c r="R149" s="113">
        <f t="shared" si="32"/>
        <v>1.6884784810126581</v>
      </c>
      <c r="S149" s="113">
        <f t="shared" si="35"/>
        <v>1.6956058799647789</v>
      </c>
    </row>
    <row r="150" spans="2:19" x14ac:dyDescent="0.35">
      <c r="B150" s="116">
        <v>42619</v>
      </c>
      <c r="C150" s="49">
        <v>3.5830000000000002</v>
      </c>
      <c r="D150" s="187">
        <f t="shared" si="24"/>
        <v>4.6625598904859684</v>
      </c>
      <c r="E150" s="344" t="str">
        <f t="shared" si="25"/>
        <v>6/05/2021</v>
      </c>
      <c r="F150" s="580">
        <f t="shared" si="26"/>
        <v>0</v>
      </c>
      <c r="G150" s="559"/>
      <c r="I150" s="113">
        <v>1.9060000000000001</v>
      </c>
      <c r="J150" s="197">
        <v>1.8780000000000001</v>
      </c>
      <c r="K150" s="246">
        <f t="shared" si="27"/>
        <v>44331</v>
      </c>
      <c r="L150" s="148">
        <f t="shared" si="28"/>
        <v>43936</v>
      </c>
      <c r="M150" s="49">
        <f t="shared" si="29"/>
        <v>7.0886075949367155E-5</v>
      </c>
      <c r="N150" s="549">
        <f t="shared" si="33"/>
        <v>395</v>
      </c>
      <c r="O150" s="113">
        <f t="shared" si="30"/>
        <v>9</v>
      </c>
      <c r="P150" s="113">
        <f t="shared" si="31"/>
        <v>386</v>
      </c>
      <c r="Q150" s="549">
        <f t="shared" si="34"/>
        <v>1.9053620253164558</v>
      </c>
      <c r="R150" s="113">
        <f t="shared" si="32"/>
        <v>1.6776379746835444</v>
      </c>
      <c r="S150" s="113">
        <f t="shared" si="35"/>
        <v>1.6846741476187921</v>
      </c>
    </row>
    <row r="151" spans="2:19" x14ac:dyDescent="0.35">
      <c r="B151" s="116">
        <v>42620</v>
      </c>
      <c r="C151" s="49">
        <v>3.552</v>
      </c>
      <c r="D151" s="187">
        <f t="shared" si="24"/>
        <v>4.6598220396988363</v>
      </c>
      <c r="E151" s="344" t="str">
        <f t="shared" si="25"/>
        <v>6/05/2021</v>
      </c>
      <c r="F151" s="580">
        <f t="shared" si="26"/>
        <v>0</v>
      </c>
      <c r="G151" s="559"/>
      <c r="I151" s="113">
        <v>1.881</v>
      </c>
      <c r="J151" s="197">
        <v>1.8580000000000001</v>
      </c>
      <c r="K151" s="246">
        <f t="shared" si="27"/>
        <v>44331</v>
      </c>
      <c r="L151" s="148">
        <f t="shared" si="28"/>
        <v>43936</v>
      </c>
      <c r="M151" s="49">
        <f t="shared" si="29"/>
        <v>5.8227848101265591E-5</v>
      </c>
      <c r="N151" s="549">
        <f t="shared" si="33"/>
        <v>395</v>
      </c>
      <c r="O151" s="113">
        <f t="shared" si="30"/>
        <v>9</v>
      </c>
      <c r="P151" s="113">
        <f t="shared" si="31"/>
        <v>386</v>
      </c>
      <c r="Q151" s="549">
        <f t="shared" si="34"/>
        <v>1.8804759493670886</v>
      </c>
      <c r="R151" s="113">
        <f t="shared" si="32"/>
        <v>1.6715240506329114</v>
      </c>
      <c r="S151" s="113">
        <f t="shared" si="35"/>
        <v>1.6785090322625207</v>
      </c>
    </row>
    <row r="152" spans="2:19" x14ac:dyDescent="0.35">
      <c r="B152" s="116">
        <v>42621</v>
      </c>
      <c r="C152" s="49">
        <v>3.5609999999999999</v>
      </c>
      <c r="D152" s="187">
        <f t="shared" si="24"/>
        <v>4.6570841889117043</v>
      </c>
      <c r="E152" s="344" t="str">
        <f t="shared" si="25"/>
        <v>6/05/2021</v>
      </c>
      <c r="F152" s="580">
        <f t="shared" si="26"/>
        <v>0</v>
      </c>
      <c r="G152" s="559"/>
      <c r="I152" s="113">
        <v>1.883</v>
      </c>
      <c r="J152" s="197">
        <v>1.863</v>
      </c>
      <c r="K152" s="246">
        <f t="shared" si="27"/>
        <v>44331</v>
      </c>
      <c r="L152" s="148">
        <f t="shared" si="28"/>
        <v>43936</v>
      </c>
      <c r="M152" s="49">
        <f t="shared" si="29"/>
        <v>5.0632911392405107E-5</v>
      </c>
      <c r="N152" s="549">
        <f t="shared" si="33"/>
        <v>395</v>
      </c>
      <c r="O152" s="113">
        <f t="shared" si="30"/>
        <v>9</v>
      </c>
      <c r="P152" s="113">
        <f t="shared" si="31"/>
        <v>386</v>
      </c>
      <c r="Q152" s="549">
        <f t="shared" si="34"/>
        <v>1.8825443037974683</v>
      </c>
      <c r="R152" s="113">
        <f t="shared" si="32"/>
        <v>1.6784556962025317</v>
      </c>
      <c r="S152" s="113">
        <f t="shared" si="35"/>
        <v>1.6854987300128244</v>
      </c>
    </row>
    <row r="153" spans="2:19" x14ac:dyDescent="0.35">
      <c r="B153" s="116">
        <v>42622</v>
      </c>
      <c r="C153" s="49">
        <v>3.5949999999999998</v>
      </c>
      <c r="D153" s="187">
        <f t="shared" si="24"/>
        <v>4.6543463381245722</v>
      </c>
      <c r="E153" s="344" t="str">
        <f t="shared" si="25"/>
        <v>6/05/2021</v>
      </c>
      <c r="F153" s="580">
        <f t="shared" si="26"/>
        <v>0</v>
      </c>
      <c r="G153" s="559"/>
      <c r="I153" s="113">
        <v>1.9319999999999999</v>
      </c>
      <c r="J153" s="197">
        <v>1.903</v>
      </c>
      <c r="K153" s="246">
        <f t="shared" si="27"/>
        <v>44331</v>
      </c>
      <c r="L153" s="148">
        <f t="shared" si="28"/>
        <v>43936</v>
      </c>
      <c r="M153" s="49">
        <f t="shared" si="29"/>
        <v>7.3417721518987127E-5</v>
      </c>
      <c r="N153" s="549">
        <f t="shared" si="33"/>
        <v>395</v>
      </c>
      <c r="O153" s="113">
        <f t="shared" si="30"/>
        <v>9</v>
      </c>
      <c r="P153" s="113">
        <f t="shared" si="31"/>
        <v>386</v>
      </c>
      <c r="Q153" s="549">
        <f t="shared" si="34"/>
        <v>1.931339240506329</v>
      </c>
      <c r="R153" s="113">
        <f t="shared" si="32"/>
        <v>1.6636607594936708</v>
      </c>
      <c r="S153" s="113">
        <f t="shared" si="35"/>
        <v>1.6705801773003737</v>
      </c>
    </row>
    <row r="154" spans="2:19" x14ac:dyDescent="0.35">
      <c r="B154" s="116">
        <v>42625</v>
      </c>
      <c r="C154" s="49">
        <v>3.6480000000000001</v>
      </c>
      <c r="D154" s="187">
        <f t="shared" si="24"/>
        <v>4.646132785763176</v>
      </c>
      <c r="E154" s="344" t="str">
        <f t="shared" si="25"/>
        <v>6/05/2021</v>
      </c>
      <c r="F154" s="580">
        <f t="shared" si="26"/>
        <v>0</v>
      </c>
      <c r="G154" s="559"/>
      <c r="I154" s="113">
        <v>2.0129999999999999</v>
      </c>
      <c r="J154" s="197">
        <v>1.972</v>
      </c>
      <c r="K154" s="246">
        <f t="shared" si="27"/>
        <v>44331</v>
      </c>
      <c r="L154" s="148">
        <f t="shared" si="28"/>
        <v>43936</v>
      </c>
      <c r="M154" s="49">
        <f t="shared" si="29"/>
        <v>1.0379746835443019E-4</v>
      </c>
      <c r="N154" s="549">
        <f t="shared" si="33"/>
        <v>395</v>
      </c>
      <c r="O154" s="113">
        <f t="shared" si="30"/>
        <v>9</v>
      </c>
      <c r="P154" s="113">
        <f t="shared" si="31"/>
        <v>386</v>
      </c>
      <c r="Q154" s="549">
        <f t="shared" si="34"/>
        <v>2.0120658227848098</v>
      </c>
      <c r="R154" s="113">
        <f t="shared" si="32"/>
        <v>1.6359341772151903</v>
      </c>
      <c r="S154" s="113">
        <f t="shared" si="35"/>
        <v>1.642624878795651</v>
      </c>
    </row>
    <row r="155" spans="2:19" x14ac:dyDescent="0.35">
      <c r="B155" s="116">
        <v>42626</v>
      </c>
      <c r="C155" s="49">
        <v>3.6659999999999999</v>
      </c>
      <c r="D155" s="187">
        <f t="shared" si="24"/>
        <v>4.6433949349760439</v>
      </c>
      <c r="E155" s="344" t="str">
        <f t="shared" si="25"/>
        <v>6/05/2021</v>
      </c>
      <c r="F155" s="580">
        <f t="shared" si="26"/>
        <v>0</v>
      </c>
      <c r="G155" s="559"/>
      <c r="I155" s="113">
        <v>2.0409999999999999</v>
      </c>
      <c r="J155" s="197">
        <v>1.996</v>
      </c>
      <c r="K155" s="246">
        <f t="shared" si="27"/>
        <v>44331</v>
      </c>
      <c r="L155" s="148">
        <f t="shared" si="28"/>
        <v>43936</v>
      </c>
      <c r="M155" s="49">
        <f t="shared" si="29"/>
        <v>1.1392405063291121E-4</v>
      </c>
      <c r="N155" s="549">
        <f t="shared" si="33"/>
        <v>395</v>
      </c>
      <c r="O155" s="113">
        <f t="shared" si="30"/>
        <v>9</v>
      </c>
      <c r="P155" s="113">
        <f t="shared" si="31"/>
        <v>386</v>
      </c>
      <c r="Q155" s="549">
        <f t="shared" si="34"/>
        <v>2.0399746835443038</v>
      </c>
      <c r="R155" s="113">
        <f t="shared" si="32"/>
        <v>1.6260253164556961</v>
      </c>
      <c r="S155" s="113">
        <f t="shared" si="35"/>
        <v>1.6326352122800758</v>
      </c>
    </row>
    <row r="156" spans="2:19" x14ac:dyDescent="0.35">
      <c r="B156" s="116">
        <v>42627</v>
      </c>
      <c r="C156" s="49">
        <v>3.6970000000000001</v>
      </c>
      <c r="D156" s="187">
        <f t="shared" si="24"/>
        <v>4.6406570841889119</v>
      </c>
      <c r="E156" s="344" t="str">
        <f t="shared" si="25"/>
        <v>6/05/2021</v>
      </c>
      <c r="F156" s="580">
        <f t="shared" si="26"/>
        <v>0</v>
      </c>
      <c r="G156" s="559"/>
      <c r="I156" s="113">
        <v>2.081</v>
      </c>
      <c r="J156" s="197">
        <v>2.0230000000000001</v>
      </c>
      <c r="K156" s="246">
        <f t="shared" si="27"/>
        <v>44331</v>
      </c>
      <c r="L156" s="148">
        <f t="shared" si="28"/>
        <v>43936</v>
      </c>
      <c r="M156" s="49">
        <f t="shared" si="29"/>
        <v>1.4683544303797425E-4</v>
      </c>
      <c r="N156" s="549">
        <f t="shared" si="33"/>
        <v>395</v>
      </c>
      <c r="O156" s="113">
        <f t="shared" si="30"/>
        <v>9</v>
      </c>
      <c r="P156" s="113">
        <f t="shared" si="31"/>
        <v>386</v>
      </c>
      <c r="Q156" s="549">
        <f t="shared" si="34"/>
        <v>2.0796784810126581</v>
      </c>
      <c r="R156" s="113">
        <f t="shared" si="32"/>
        <v>1.617321518987342</v>
      </c>
      <c r="S156" s="113">
        <f t="shared" si="35"/>
        <v>1.6238608412267652</v>
      </c>
    </row>
    <row r="157" spans="2:19" x14ac:dyDescent="0.35">
      <c r="B157" s="116">
        <v>42628</v>
      </c>
      <c r="C157" s="49">
        <v>3.6870000000000003</v>
      </c>
      <c r="D157" s="187">
        <f t="shared" si="24"/>
        <v>4.6379192334017798</v>
      </c>
      <c r="E157" s="344" t="str">
        <f t="shared" si="25"/>
        <v>6/05/2021</v>
      </c>
      <c r="F157" s="580">
        <f t="shared" si="26"/>
        <v>0</v>
      </c>
      <c r="G157" s="559"/>
      <c r="I157" s="113">
        <v>2.0670000000000002</v>
      </c>
      <c r="J157" s="197">
        <v>2.008</v>
      </c>
      <c r="K157" s="246">
        <f t="shared" si="27"/>
        <v>44331</v>
      </c>
      <c r="L157" s="148">
        <f t="shared" si="28"/>
        <v>43936</v>
      </c>
      <c r="M157" s="49">
        <f t="shared" si="29"/>
        <v>1.4936708860759535E-4</v>
      </c>
      <c r="N157" s="549">
        <f t="shared" si="33"/>
        <v>395</v>
      </c>
      <c r="O157" s="113">
        <f t="shared" si="30"/>
        <v>9</v>
      </c>
      <c r="P157" s="113">
        <f t="shared" si="31"/>
        <v>386</v>
      </c>
      <c r="Q157" s="549">
        <f t="shared" si="34"/>
        <v>2.0656556962025316</v>
      </c>
      <c r="R157" s="113">
        <f t="shared" si="32"/>
        <v>1.6213443037974686</v>
      </c>
      <c r="S157" s="113">
        <f t="shared" si="35"/>
        <v>1.6279161971761269</v>
      </c>
    </row>
    <row r="158" spans="2:19" x14ac:dyDescent="0.35">
      <c r="B158" s="116">
        <v>42629</v>
      </c>
      <c r="C158" s="49">
        <v>3.694</v>
      </c>
      <c r="D158" s="187">
        <f t="shared" si="24"/>
        <v>4.6351813826146477</v>
      </c>
      <c r="E158" s="344" t="str">
        <f t="shared" si="25"/>
        <v>6/05/2021</v>
      </c>
      <c r="F158" s="580">
        <f t="shared" si="26"/>
        <v>0</v>
      </c>
      <c r="G158" s="559"/>
      <c r="I158" s="113">
        <v>2.0939999999999999</v>
      </c>
      <c r="J158" s="197">
        <v>2.0249999999999999</v>
      </c>
      <c r="K158" s="246">
        <f t="shared" si="27"/>
        <v>44331</v>
      </c>
      <c r="L158" s="148">
        <f t="shared" si="28"/>
        <v>43936</v>
      </c>
      <c r="M158" s="49">
        <f t="shared" si="29"/>
        <v>1.7468354430379734E-4</v>
      </c>
      <c r="N158" s="549">
        <f t="shared" si="33"/>
        <v>395</v>
      </c>
      <c r="O158" s="113">
        <f t="shared" si="30"/>
        <v>9</v>
      </c>
      <c r="P158" s="113">
        <f t="shared" si="31"/>
        <v>386</v>
      </c>
      <c r="Q158" s="549">
        <f t="shared" si="34"/>
        <v>2.0924278481012655</v>
      </c>
      <c r="R158" s="113">
        <f t="shared" si="32"/>
        <v>1.6015721518987345</v>
      </c>
      <c r="S158" s="113">
        <f t="shared" si="35"/>
        <v>1.6079847352930887</v>
      </c>
    </row>
    <row r="159" spans="2:19" x14ac:dyDescent="0.35">
      <c r="B159" s="116">
        <v>42632</v>
      </c>
      <c r="C159" s="49">
        <v>3.702</v>
      </c>
      <c r="D159" s="187">
        <f t="shared" si="24"/>
        <v>4.6269678302532515</v>
      </c>
      <c r="E159" s="344" t="str">
        <f t="shared" si="25"/>
        <v>6/05/2021</v>
      </c>
      <c r="F159" s="580">
        <f t="shared" si="26"/>
        <v>0</v>
      </c>
      <c r="G159" s="559"/>
      <c r="I159" s="113">
        <v>2.1139999999999999</v>
      </c>
      <c r="J159" s="197">
        <v>2.0449999999999999</v>
      </c>
      <c r="K159" s="246">
        <f t="shared" si="27"/>
        <v>44331</v>
      </c>
      <c r="L159" s="148">
        <f t="shared" si="28"/>
        <v>43936</v>
      </c>
      <c r="M159" s="49">
        <f t="shared" si="29"/>
        <v>1.7468354430379734E-4</v>
      </c>
      <c r="N159" s="549">
        <f t="shared" si="33"/>
        <v>395</v>
      </c>
      <c r="O159" s="113">
        <f t="shared" si="30"/>
        <v>9</v>
      </c>
      <c r="P159" s="113">
        <f t="shared" si="31"/>
        <v>386</v>
      </c>
      <c r="Q159" s="549">
        <f t="shared" si="34"/>
        <v>2.1124278481012655</v>
      </c>
      <c r="R159" s="113">
        <f t="shared" si="32"/>
        <v>1.5895721518987345</v>
      </c>
      <c r="S159" s="113">
        <f t="shared" si="35"/>
        <v>1.5958890009639459</v>
      </c>
    </row>
    <row r="160" spans="2:19" x14ac:dyDescent="0.35">
      <c r="B160" s="116">
        <v>42633</v>
      </c>
      <c r="C160" s="49">
        <v>3.7210000000000001</v>
      </c>
      <c r="D160" s="187">
        <f t="shared" si="24"/>
        <v>4.6242299794661195</v>
      </c>
      <c r="E160" s="344" t="str">
        <f t="shared" si="25"/>
        <v>6/05/2021</v>
      </c>
      <c r="F160" s="580">
        <f t="shared" si="26"/>
        <v>0</v>
      </c>
      <c r="G160" s="559"/>
      <c r="I160" s="113">
        <v>2.1320000000000001</v>
      </c>
      <c r="J160" s="197">
        <v>2.0590000000000002</v>
      </c>
      <c r="K160" s="246">
        <f t="shared" si="27"/>
        <v>44331</v>
      </c>
      <c r="L160" s="148">
        <f t="shared" si="28"/>
        <v>43936</v>
      </c>
      <c r="M160" s="49">
        <f t="shared" si="29"/>
        <v>1.8481012658227836E-4</v>
      </c>
      <c r="N160" s="549">
        <f t="shared" si="33"/>
        <v>395</v>
      </c>
      <c r="O160" s="113">
        <f t="shared" si="30"/>
        <v>9</v>
      </c>
      <c r="P160" s="113">
        <f t="shared" si="31"/>
        <v>386</v>
      </c>
      <c r="Q160" s="549">
        <f t="shared" si="34"/>
        <v>2.1303367088607597</v>
      </c>
      <c r="R160" s="113">
        <f t="shared" si="32"/>
        <v>1.5906632911392404</v>
      </c>
      <c r="S160" s="113">
        <f t="shared" si="35"/>
        <v>1.5969888154036882</v>
      </c>
    </row>
    <row r="161" spans="2:19" x14ac:dyDescent="0.35">
      <c r="B161" s="116">
        <v>42634</v>
      </c>
      <c r="C161" s="49">
        <v>3.722</v>
      </c>
      <c r="D161" s="187">
        <f t="shared" si="24"/>
        <v>4.6214921286789874</v>
      </c>
      <c r="E161" s="344" t="str">
        <f t="shared" si="25"/>
        <v>6/05/2021</v>
      </c>
      <c r="F161" s="580">
        <f t="shared" si="26"/>
        <v>0</v>
      </c>
      <c r="G161" s="559"/>
      <c r="I161" s="113">
        <v>2.1360000000000001</v>
      </c>
      <c r="J161" s="197">
        <v>2.0630000000000002</v>
      </c>
      <c r="K161" s="246">
        <f t="shared" si="27"/>
        <v>44331</v>
      </c>
      <c r="L161" s="148">
        <f t="shared" si="28"/>
        <v>43936</v>
      </c>
      <c r="M161" s="49">
        <f t="shared" si="29"/>
        <v>1.8481012658227836E-4</v>
      </c>
      <c r="N161" s="549">
        <f t="shared" si="33"/>
        <v>395</v>
      </c>
      <c r="O161" s="113">
        <f t="shared" si="30"/>
        <v>9</v>
      </c>
      <c r="P161" s="113">
        <f t="shared" si="31"/>
        <v>386</v>
      </c>
      <c r="Q161" s="549">
        <f t="shared" si="34"/>
        <v>2.1343367088607597</v>
      </c>
      <c r="R161" s="113">
        <f t="shared" si="32"/>
        <v>1.5876632911392403</v>
      </c>
      <c r="S161" s="113">
        <f t="shared" si="35"/>
        <v>1.5939649779542986</v>
      </c>
    </row>
    <row r="162" spans="2:19" x14ac:dyDescent="0.35">
      <c r="B162" s="116">
        <v>42635</v>
      </c>
      <c r="C162" s="49">
        <v>3.6360000000000001</v>
      </c>
      <c r="D162" s="187">
        <f t="shared" si="24"/>
        <v>4.6187542778918553</v>
      </c>
      <c r="E162" s="344" t="str">
        <f t="shared" si="25"/>
        <v>6/05/2021</v>
      </c>
      <c r="F162" s="580">
        <f t="shared" si="26"/>
        <v>0</v>
      </c>
      <c r="G162" s="559"/>
      <c r="I162" s="113">
        <v>2.056</v>
      </c>
      <c r="J162" s="197">
        <v>1.9910000000000001</v>
      </c>
      <c r="K162" s="246">
        <f t="shared" si="27"/>
        <v>44331</v>
      </c>
      <c r="L162" s="148">
        <f t="shared" si="28"/>
        <v>43936</v>
      </c>
      <c r="M162" s="49">
        <f t="shared" si="29"/>
        <v>1.6455696202531632E-4</v>
      </c>
      <c r="N162" s="549">
        <f t="shared" si="33"/>
        <v>395</v>
      </c>
      <c r="O162" s="113">
        <f t="shared" si="30"/>
        <v>9</v>
      </c>
      <c r="P162" s="113">
        <f t="shared" si="31"/>
        <v>386</v>
      </c>
      <c r="Q162" s="549">
        <f t="shared" si="34"/>
        <v>2.0545189873417722</v>
      </c>
      <c r="R162" s="113">
        <f t="shared" si="32"/>
        <v>1.5814810126582279</v>
      </c>
      <c r="S162" s="113">
        <f t="shared" si="35"/>
        <v>1.5877337181417372</v>
      </c>
    </row>
    <row r="163" spans="2:19" x14ac:dyDescent="0.35">
      <c r="B163" s="116">
        <v>42636</v>
      </c>
      <c r="C163" s="49">
        <v>3.613</v>
      </c>
      <c r="D163" s="187">
        <f t="shared" si="24"/>
        <v>4.6160164271047224</v>
      </c>
      <c r="E163" s="344" t="str">
        <f t="shared" si="25"/>
        <v>6/05/2021</v>
      </c>
      <c r="F163" s="580">
        <f t="shared" si="26"/>
        <v>0</v>
      </c>
      <c r="G163" s="559"/>
      <c r="I163" s="113">
        <v>2.0009999999999999</v>
      </c>
      <c r="J163" s="197">
        <v>1.946</v>
      </c>
      <c r="K163" s="246">
        <f t="shared" si="27"/>
        <v>44331</v>
      </c>
      <c r="L163" s="148">
        <f t="shared" si="28"/>
        <v>43936</v>
      </c>
      <c r="M163" s="49">
        <f t="shared" si="29"/>
        <v>1.3924050632911376E-4</v>
      </c>
      <c r="N163" s="549">
        <f t="shared" si="33"/>
        <v>395</v>
      </c>
      <c r="O163" s="113">
        <f t="shared" si="30"/>
        <v>9</v>
      </c>
      <c r="P163" s="113">
        <f t="shared" si="31"/>
        <v>386</v>
      </c>
      <c r="Q163" s="549">
        <f t="shared" si="34"/>
        <v>1.9997468354430379</v>
      </c>
      <c r="R163" s="113">
        <f t="shared" si="32"/>
        <v>1.6132531645569621</v>
      </c>
      <c r="S163" s="113">
        <f t="shared" si="35"/>
        <v>1.6197596289893479</v>
      </c>
    </row>
    <row r="164" spans="2:19" x14ac:dyDescent="0.35">
      <c r="B164" s="116">
        <v>42639</v>
      </c>
      <c r="C164" s="49">
        <v>3.6</v>
      </c>
      <c r="D164" s="187">
        <f t="shared" si="24"/>
        <v>4.6078028747433262</v>
      </c>
      <c r="E164" s="344" t="str">
        <f t="shared" si="25"/>
        <v>6/05/2021</v>
      </c>
      <c r="F164" s="580">
        <f t="shared" si="26"/>
        <v>0</v>
      </c>
      <c r="G164" s="559"/>
      <c r="I164" s="113">
        <v>1.988</v>
      </c>
      <c r="J164" s="197">
        <v>1.9379999999999999</v>
      </c>
      <c r="K164" s="246">
        <f t="shared" si="27"/>
        <v>44331</v>
      </c>
      <c r="L164" s="148">
        <f t="shared" si="28"/>
        <v>43936</v>
      </c>
      <c r="M164" s="49">
        <f t="shared" si="29"/>
        <v>1.2658227848101277E-4</v>
      </c>
      <c r="N164" s="549">
        <f t="shared" si="33"/>
        <v>395</v>
      </c>
      <c r="O164" s="113">
        <f t="shared" si="30"/>
        <v>9</v>
      </c>
      <c r="P164" s="113">
        <f t="shared" si="31"/>
        <v>386</v>
      </c>
      <c r="Q164" s="549">
        <f t="shared" si="34"/>
        <v>1.9868607594936709</v>
      </c>
      <c r="R164" s="113">
        <f t="shared" si="32"/>
        <v>1.6131392405063292</v>
      </c>
      <c r="S164" s="113">
        <f t="shared" si="35"/>
        <v>1.6196447860294727</v>
      </c>
    </row>
    <row r="165" spans="2:19" x14ac:dyDescent="0.35">
      <c r="B165" s="116">
        <v>42640</v>
      </c>
      <c r="C165" s="49">
        <v>3.61</v>
      </c>
      <c r="D165" s="187">
        <f t="shared" si="24"/>
        <v>4.6050650239561941</v>
      </c>
      <c r="E165" s="344" t="str">
        <f t="shared" si="25"/>
        <v>6/05/2021</v>
      </c>
      <c r="F165" s="580">
        <f t="shared" si="26"/>
        <v>0</v>
      </c>
      <c r="G165" s="559"/>
      <c r="I165" s="113">
        <v>1.988</v>
      </c>
      <c r="J165" s="197">
        <v>1.9419999999999999</v>
      </c>
      <c r="K165" s="246">
        <f t="shared" si="27"/>
        <v>44331</v>
      </c>
      <c r="L165" s="148">
        <f t="shared" si="28"/>
        <v>43936</v>
      </c>
      <c r="M165" s="49">
        <f t="shared" si="29"/>
        <v>1.1645569620253175E-4</v>
      </c>
      <c r="N165" s="549">
        <f t="shared" si="33"/>
        <v>395</v>
      </c>
      <c r="O165" s="113">
        <f t="shared" si="30"/>
        <v>9</v>
      </c>
      <c r="P165" s="113">
        <f t="shared" si="31"/>
        <v>386</v>
      </c>
      <c r="Q165" s="549">
        <f t="shared" si="34"/>
        <v>1.9869518987341772</v>
      </c>
      <c r="R165" s="113">
        <f t="shared" si="32"/>
        <v>1.6230481012658227</v>
      </c>
      <c r="S165" s="113">
        <f t="shared" si="35"/>
        <v>1.6296338141133848</v>
      </c>
    </row>
    <row r="166" spans="2:19" x14ac:dyDescent="0.35">
      <c r="B166" s="116">
        <v>42641</v>
      </c>
      <c r="C166" s="49">
        <v>3.621</v>
      </c>
      <c r="D166" s="187">
        <f t="shared" si="24"/>
        <v>4.602327173169062</v>
      </c>
      <c r="E166" s="344" t="str">
        <f t="shared" si="25"/>
        <v>6/05/2021</v>
      </c>
      <c r="F166" s="580">
        <f t="shared" si="26"/>
        <v>0</v>
      </c>
      <c r="G166" s="559"/>
      <c r="I166" s="113">
        <v>1.9889999999999999</v>
      </c>
      <c r="J166" s="197">
        <v>1.9489999999999998</v>
      </c>
      <c r="K166" s="246">
        <f t="shared" si="27"/>
        <v>44331</v>
      </c>
      <c r="L166" s="148">
        <f t="shared" si="28"/>
        <v>43936</v>
      </c>
      <c r="M166" s="49">
        <f t="shared" si="29"/>
        <v>1.0126582278481021E-4</v>
      </c>
      <c r="N166" s="549">
        <f t="shared" si="33"/>
        <v>395</v>
      </c>
      <c r="O166" s="113">
        <f t="shared" si="30"/>
        <v>9</v>
      </c>
      <c r="P166" s="113">
        <f t="shared" si="31"/>
        <v>386</v>
      </c>
      <c r="Q166" s="549">
        <f t="shared" si="34"/>
        <v>1.9880886075949367</v>
      </c>
      <c r="R166" s="113">
        <f t="shared" si="32"/>
        <v>1.6329113924050633</v>
      </c>
      <c r="S166" s="113">
        <f t="shared" si="35"/>
        <v>1.6395773914436695</v>
      </c>
    </row>
    <row r="167" spans="2:19" x14ac:dyDescent="0.35">
      <c r="B167" s="116">
        <v>42642</v>
      </c>
      <c r="C167" s="49">
        <v>3.66</v>
      </c>
      <c r="D167" s="187">
        <f t="shared" si="24"/>
        <v>4.59958932238193</v>
      </c>
      <c r="E167" s="344" t="str">
        <f t="shared" si="25"/>
        <v>6/05/2021</v>
      </c>
      <c r="F167" s="580">
        <f t="shared" si="26"/>
        <v>0</v>
      </c>
      <c r="G167" s="559"/>
      <c r="I167" s="113">
        <v>2.0099999999999998</v>
      </c>
      <c r="J167" s="197">
        <v>1.964</v>
      </c>
      <c r="K167" s="246">
        <f t="shared" si="27"/>
        <v>44331</v>
      </c>
      <c r="L167" s="148">
        <f t="shared" si="28"/>
        <v>43936</v>
      </c>
      <c r="M167" s="49">
        <f t="shared" si="29"/>
        <v>1.1645569620253118E-4</v>
      </c>
      <c r="N167" s="549">
        <f t="shared" si="33"/>
        <v>395</v>
      </c>
      <c r="O167" s="113">
        <f t="shared" si="30"/>
        <v>9</v>
      </c>
      <c r="P167" s="113">
        <f t="shared" si="31"/>
        <v>386</v>
      </c>
      <c r="Q167" s="549">
        <f t="shared" si="34"/>
        <v>2.008951898734177</v>
      </c>
      <c r="R167" s="113">
        <f t="shared" si="32"/>
        <v>1.6510481012658231</v>
      </c>
      <c r="S167" s="113">
        <f t="shared" si="35"/>
        <v>1.6578630008475814</v>
      </c>
    </row>
    <row r="168" spans="2:19" x14ac:dyDescent="0.35">
      <c r="B168" s="116">
        <v>42643</v>
      </c>
      <c r="C168" s="49">
        <v>3.617</v>
      </c>
      <c r="D168" s="187">
        <f t="shared" si="24"/>
        <v>4.5968514715947979</v>
      </c>
      <c r="E168" s="344" t="str">
        <f t="shared" si="25"/>
        <v>6/05/2021</v>
      </c>
      <c r="F168" s="580">
        <f t="shared" si="26"/>
        <v>0</v>
      </c>
      <c r="G168" s="559"/>
      <c r="I168" s="113">
        <v>1.958</v>
      </c>
      <c r="J168" s="197">
        <v>1.9330000000000001</v>
      </c>
      <c r="K168" s="246">
        <f t="shared" si="27"/>
        <v>44331</v>
      </c>
      <c r="L168" s="148">
        <f t="shared" si="28"/>
        <v>43936</v>
      </c>
      <c r="M168" s="49">
        <f t="shared" si="29"/>
        <v>6.3291139240506103E-5</v>
      </c>
      <c r="N168" s="549">
        <f t="shared" si="33"/>
        <v>395</v>
      </c>
      <c r="O168" s="113">
        <f t="shared" si="30"/>
        <v>9</v>
      </c>
      <c r="P168" s="113">
        <f t="shared" si="31"/>
        <v>386</v>
      </c>
      <c r="Q168" s="549">
        <f t="shared" si="34"/>
        <v>1.9574303797468353</v>
      </c>
      <c r="R168" s="113">
        <f t="shared" si="32"/>
        <v>1.6595696202531647</v>
      </c>
      <c r="S168" s="113">
        <f t="shared" si="35"/>
        <v>1.6664550485643526</v>
      </c>
    </row>
    <row r="169" spans="2:19" x14ac:dyDescent="0.35">
      <c r="B169" s="116">
        <v>42646</v>
      </c>
      <c r="C169" s="49">
        <v>3.6550000000000002</v>
      </c>
      <c r="D169" s="187">
        <f t="shared" si="24"/>
        <v>4.5886379192334017</v>
      </c>
      <c r="E169" s="344" t="str">
        <f t="shared" si="25"/>
        <v>6/05/2021</v>
      </c>
      <c r="F169" s="580">
        <f t="shared" si="26"/>
        <v>0</v>
      </c>
      <c r="G169" s="559"/>
      <c r="I169" s="113">
        <v>1.982</v>
      </c>
      <c r="J169" s="197">
        <v>1.9569999999999999</v>
      </c>
      <c r="K169" s="246">
        <f t="shared" si="27"/>
        <v>44331</v>
      </c>
      <c r="L169" s="148">
        <f t="shared" si="28"/>
        <v>43936</v>
      </c>
      <c r="M169" s="49">
        <f t="shared" si="29"/>
        <v>6.3291139240506672E-5</v>
      </c>
      <c r="N169" s="549">
        <f t="shared" si="33"/>
        <v>395</v>
      </c>
      <c r="O169" s="113">
        <f t="shared" si="30"/>
        <v>9</v>
      </c>
      <c r="P169" s="113">
        <f t="shared" si="31"/>
        <v>386</v>
      </c>
      <c r="Q169" s="549">
        <f t="shared" si="34"/>
        <v>1.9814303797468353</v>
      </c>
      <c r="R169" s="113">
        <f t="shared" si="32"/>
        <v>1.6735696202531649</v>
      </c>
      <c r="S169" s="113">
        <f t="shared" si="35"/>
        <v>1.6805717084377614</v>
      </c>
    </row>
    <row r="170" spans="2:19" x14ac:dyDescent="0.35">
      <c r="B170" s="116">
        <v>42647</v>
      </c>
      <c r="C170" s="49">
        <v>3.7069999999999999</v>
      </c>
      <c r="D170" s="187">
        <f t="shared" si="24"/>
        <v>4.5859000684462696</v>
      </c>
      <c r="E170" s="344" t="str">
        <f t="shared" si="25"/>
        <v>6/05/2021</v>
      </c>
      <c r="F170" s="580">
        <f t="shared" si="26"/>
        <v>0</v>
      </c>
      <c r="G170" s="559"/>
      <c r="I170" s="113">
        <v>2.0339999999999998</v>
      </c>
      <c r="J170" s="197">
        <v>1.992</v>
      </c>
      <c r="K170" s="246">
        <f t="shared" si="27"/>
        <v>44331</v>
      </c>
      <c r="L170" s="148">
        <f t="shared" si="28"/>
        <v>43936</v>
      </c>
      <c r="M170" s="49">
        <f t="shared" si="29"/>
        <v>1.0632911392405017E-4</v>
      </c>
      <c r="N170" s="549">
        <f t="shared" si="33"/>
        <v>395</v>
      </c>
      <c r="O170" s="113">
        <f t="shared" si="30"/>
        <v>9</v>
      </c>
      <c r="P170" s="113">
        <f t="shared" si="31"/>
        <v>386</v>
      </c>
      <c r="Q170" s="549">
        <f t="shared" si="34"/>
        <v>2.0330430379746836</v>
      </c>
      <c r="R170" s="113">
        <f t="shared" si="32"/>
        <v>1.6739569620253163</v>
      </c>
      <c r="S170" s="113">
        <f t="shared" si="35"/>
        <v>1.6809622918020795</v>
      </c>
    </row>
    <row r="171" spans="2:19" x14ac:dyDescent="0.35">
      <c r="B171" s="116">
        <v>42648</v>
      </c>
      <c r="C171" s="49">
        <v>3.7919999999999998</v>
      </c>
      <c r="D171" s="187">
        <f t="shared" si="24"/>
        <v>4.5831622176591376</v>
      </c>
      <c r="E171" s="344" t="str">
        <f t="shared" si="25"/>
        <v>6/05/2021</v>
      </c>
      <c r="F171" s="580">
        <f t="shared" si="26"/>
        <v>0</v>
      </c>
      <c r="G171" s="559"/>
      <c r="I171" s="113">
        <v>2.0760000000000001</v>
      </c>
      <c r="J171" s="197">
        <v>2.024</v>
      </c>
      <c r="K171" s="246">
        <f t="shared" si="27"/>
        <v>44331</v>
      </c>
      <c r="L171" s="148">
        <f t="shared" si="28"/>
        <v>43936</v>
      </c>
      <c r="M171" s="49">
        <f t="shared" si="29"/>
        <v>1.3164556962025329E-4</v>
      </c>
      <c r="N171" s="549">
        <f t="shared" si="33"/>
        <v>395</v>
      </c>
      <c r="O171" s="113">
        <f t="shared" si="30"/>
        <v>9</v>
      </c>
      <c r="P171" s="113">
        <f t="shared" si="31"/>
        <v>386</v>
      </c>
      <c r="Q171" s="549">
        <f t="shared" si="34"/>
        <v>2.074815189873418</v>
      </c>
      <c r="R171" s="113">
        <f t="shared" si="32"/>
        <v>1.7171848101265819</v>
      </c>
      <c r="S171" s="113">
        <f t="shared" si="35"/>
        <v>1.7245566193069273</v>
      </c>
    </row>
    <row r="172" spans="2:19" x14ac:dyDescent="0.35">
      <c r="B172" s="116">
        <v>42649</v>
      </c>
      <c r="C172" s="49">
        <v>3.7989999999999999</v>
      </c>
      <c r="D172" s="187">
        <f t="shared" si="24"/>
        <v>4.5804243668720055</v>
      </c>
      <c r="E172" s="344" t="str">
        <f t="shared" si="25"/>
        <v>6/05/2021</v>
      </c>
      <c r="F172" s="580">
        <f t="shared" si="26"/>
        <v>0</v>
      </c>
      <c r="G172" s="559"/>
      <c r="I172" s="113">
        <v>2.0979999999999999</v>
      </c>
      <c r="J172" s="197">
        <v>2.044</v>
      </c>
      <c r="K172" s="246">
        <f t="shared" si="27"/>
        <v>44331</v>
      </c>
      <c r="L172" s="148">
        <f t="shared" si="28"/>
        <v>43936</v>
      </c>
      <c r="M172" s="49">
        <f t="shared" si="29"/>
        <v>1.3670886075949323E-4</v>
      </c>
      <c r="N172" s="549">
        <f t="shared" si="33"/>
        <v>395</v>
      </c>
      <c r="O172" s="113">
        <f t="shared" si="30"/>
        <v>9</v>
      </c>
      <c r="P172" s="113">
        <f t="shared" si="31"/>
        <v>386</v>
      </c>
      <c r="Q172" s="549">
        <f t="shared" si="34"/>
        <v>2.0967696202531645</v>
      </c>
      <c r="R172" s="113">
        <f t="shared" si="32"/>
        <v>1.7022303797468354</v>
      </c>
      <c r="S172" s="113">
        <f t="shared" si="35"/>
        <v>1.7094743504111776</v>
      </c>
    </row>
    <row r="173" spans="2:19" x14ac:dyDescent="0.35">
      <c r="B173" s="116">
        <v>42650</v>
      </c>
      <c r="C173" s="49">
        <v>3.79</v>
      </c>
      <c r="D173" s="187">
        <f t="shared" si="24"/>
        <v>4.5776865160848734</v>
      </c>
      <c r="E173" s="344" t="str">
        <f t="shared" si="25"/>
        <v>6/05/2021</v>
      </c>
      <c r="F173" s="580">
        <f t="shared" si="26"/>
        <v>0</v>
      </c>
      <c r="G173" s="559"/>
      <c r="I173" s="113">
        <v>2.09</v>
      </c>
      <c r="J173" s="197">
        <v>2.0329999999999999</v>
      </c>
      <c r="K173" s="246">
        <f t="shared" si="27"/>
        <v>44331</v>
      </c>
      <c r="L173" s="148">
        <f t="shared" si="28"/>
        <v>43936</v>
      </c>
      <c r="M173" s="49">
        <f t="shared" si="29"/>
        <v>1.4430379746835427E-4</v>
      </c>
      <c r="N173" s="549">
        <f t="shared" si="33"/>
        <v>395</v>
      </c>
      <c r="O173" s="113">
        <f t="shared" si="30"/>
        <v>9</v>
      </c>
      <c r="P173" s="113">
        <f t="shared" si="31"/>
        <v>386</v>
      </c>
      <c r="Q173" s="549">
        <f t="shared" si="34"/>
        <v>2.0887012658227846</v>
      </c>
      <c r="R173" s="113">
        <f t="shared" si="32"/>
        <v>1.7012987341772154</v>
      </c>
      <c r="S173" s="113">
        <f t="shared" si="35"/>
        <v>1.7085347776345072</v>
      </c>
    </row>
    <row r="174" spans="2:19" x14ac:dyDescent="0.35">
      <c r="B174" s="116">
        <v>42653</v>
      </c>
      <c r="C174" s="49">
        <v>3.8090000000000002</v>
      </c>
      <c r="D174" s="187">
        <f t="shared" si="24"/>
        <v>4.5694729637234772</v>
      </c>
      <c r="E174" s="344" t="str">
        <f t="shared" si="25"/>
        <v>6/05/2021</v>
      </c>
      <c r="F174" s="580">
        <f t="shared" si="26"/>
        <v>0</v>
      </c>
      <c r="G174" s="559"/>
      <c r="I174" s="113">
        <v>2.0790000000000002</v>
      </c>
      <c r="J174" s="197">
        <v>2.0179999999999998</v>
      </c>
      <c r="K174" s="246">
        <f t="shared" si="27"/>
        <v>44331</v>
      </c>
      <c r="L174" s="148">
        <f t="shared" si="28"/>
        <v>43936</v>
      </c>
      <c r="M174" s="49">
        <f t="shared" si="29"/>
        <v>1.5443037974683643E-4</v>
      </c>
      <c r="N174" s="549">
        <f t="shared" si="33"/>
        <v>395</v>
      </c>
      <c r="O174" s="113">
        <f t="shared" si="30"/>
        <v>9</v>
      </c>
      <c r="P174" s="113">
        <f t="shared" si="31"/>
        <v>386</v>
      </c>
      <c r="Q174" s="549">
        <f t="shared" si="34"/>
        <v>2.0776101265822788</v>
      </c>
      <c r="R174" s="113">
        <f t="shared" si="32"/>
        <v>1.7313898734177213</v>
      </c>
      <c r="S174" s="113">
        <f t="shared" si="35"/>
        <v>1.7388841506521757</v>
      </c>
    </row>
    <row r="175" spans="2:19" x14ac:dyDescent="0.35">
      <c r="B175" s="116">
        <v>42654</v>
      </c>
      <c r="C175" s="49">
        <v>3.758</v>
      </c>
      <c r="D175" s="187">
        <f t="shared" si="24"/>
        <v>4.5667351129363452</v>
      </c>
      <c r="E175" s="344" t="str">
        <f t="shared" si="25"/>
        <v>6/05/2021</v>
      </c>
      <c r="F175" s="580">
        <f t="shared" si="26"/>
        <v>0</v>
      </c>
      <c r="G175" s="559"/>
      <c r="I175" s="113">
        <v>2.0739999999999998</v>
      </c>
      <c r="J175" s="197">
        <v>2.0049999999999999</v>
      </c>
      <c r="K175" s="246">
        <f t="shared" si="27"/>
        <v>44331</v>
      </c>
      <c r="L175" s="148">
        <f t="shared" si="28"/>
        <v>43936</v>
      </c>
      <c r="M175" s="49">
        <f t="shared" si="29"/>
        <v>1.7468354430379734E-4</v>
      </c>
      <c r="N175" s="549">
        <f t="shared" si="33"/>
        <v>395</v>
      </c>
      <c r="O175" s="113">
        <f t="shared" si="30"/>
        <v>9</v>
      </c>
      <c r="P175" s="113">
        <f t="shared" si="31"/>
        <v>386</v>
      </c>
      <c r="Q175" s="549">
        <f t="shared" si="34"/>
        <v>2.0724278481012655</v>
      </c>
      <c r="R175" s="113">
        <f t="shared" si="32"/>
        <v>1.6855721518987345</v>
      </c>
      <c r="S175" s="113">
        <f t="shared" si="35"/>
        <v>1.6926750355968689</v>
      </c>
    </row>
    <row r="176" spans="2:19" x14ac:dyDescent="0.35">
      <c r="B176" s="116">
        <v>42655</v>
      </c>
      <c r="C176" s="49">
        <v>3.8159999999999998</v>
      </c>
      <c r="D176" s="187">
        <f t="shared" si="24"/>
        <v>4.5639972621492131</v>
      </c>
      <c r="E176" s="344" t="str">
        <f t="shared" si="25"/>
        <v>6/05/2021</v>
      </c>
      <c r="F176" s="580">
        <f t="shared" si="26"/>
        <v>0</v>
      </c>
      <c r="G176" s="559"/>
      <c r="I176" s="113">
        <v>2.085</v>
      </c>
      <c r="J176" s="197">
        <v>2.0110000000000001</v>
      </c>
      <c r="K176" s="246">
        <f t="shared" si="27"/>
        <v>44331</v>
      </c>
      <c r="L176" s="148">
        <f t="shared" si="28"/>
        <v>43936</v>
      </c>
      <c r="M176" s="49">
        <f t="shared" si="29"/>
        <v>1.8734177215189835E-4</v>
      </c>
      <c r="N176" s="549">
        <f t="shared" si="33"/>
        <v>395</v>
      </c>
      <c r="O176" s="113">
        <f t="shared" si="30"/>
        <v>9</v>
      </c>
      <c r="P176" s="113">
        <f t="shared" si="31"/>
        <v>386</v>
      </c>
      <c r="Q176" s="549">
        <f t="shared" si="34"/>
        <v>2.0833139240506329</v>
      </c>
      <c r="R176" s="113">
        <f t="shared" si="32"/>
        <v>1.732686075949367</v>
      </c>
      <c r="S176" s="113">
        <f t="shared" si="35"/>
        <v>1.7401915785438371</v>
      </c>
    </row>
    <row r="177" spans="2:19" x14ac:dyDescent="0.35">
      <c r="B177" s="116">
        <v>42656</v>
      </c>
      <c r="C177" s="49">
        <v>3.778</v>
      </c>
      <c r="D177" s="187">
        <f t="shared" si="24"/>
        <v>4.561259411362081</v>
      </c>
      <c r="E177" s="344" t="str">
        <f t="shared" si="25"/>
        <v>6/05/2021</v>
      </c>
      <c r="F177" s="580">
        <f t="shared" si="26"/>
        <v>0</v>
      </c>
      <c r="G177" s="559"/>
      <c r="I177" s="113">
        <v>2.048</v>
      </c>
      <c r="J177" s="197">
        <v>1.9790000000000001</v>
      </c>
      <c r="K177" s="246">
        <f t="shared" si="27"/>
        <v>44331</v>
      </c>
      <c r="L177" s="148">
        <f t="shared" si="28"/>
        <v>43936</v>
      </c>
      <c r="M177" s="49">
        <f t="shared" si="29"/>
        <v>1.7468354430379734E-4</v>
      </c>
      <c r="N177" s="549">
        <f t="shared" si="33"/>
        <v>395</v>
      </c>
      <c r="O177" s="113">
        <f t="shared" si="30"/>
        <v>9</v>
      </c>
      <c r="P177" s="113">
        <f t="shared" si="31"/>
        <v>386</v>
      </c>
      <c r="Q177" s="549">
        <f t="shared" si="34"/>
        <v>2.0464278481012657</v>
      </c>
      <c r="R177" s="113">
        <f t="shared" si="32"/>
        <v>1.7315721518987344</v>
      </c>
      <c r="S177" s="113">
        <f t="shared" si="35"/>
        <v>1.7390680071917908</v>
      </c>
    </row>
    <row r="178" spans="2:19" x14ac:dyDescent="0.35">
      <c r="B178" s="116">
        <v>42657</v>
      </c>
      <c r="C178" s="49">
        <v>3.7730000000000001</v>
      </c>
      <c r="D178" s="187">
        <f t="shared" si="24"/>
        <v>4.5585215605749489</v>
      </c>
      <c r="E178" s="344" t="str">
        <f t="shared" si="25"/>
        <v>6/05/2021</v>
      </c>
      <c r="F178" s="580">
        <f t="shared" si="26"/>
        <v>0</v>
      </c>
      <c r="G178" s="559"/>
      <c r="I178" s="113">
        <v>2.0390000000000001</v>
      </c>
      <c r="J178" s="197">
        <v>1.968</v>
      </c>
      <c r="K178" s="246">
        <f t="shared" si="27"/>
        <v>44331</v>
      </c>
      <c r="L178" s="148">
        <f t="shared" si="28"/>
        <v>43936</v>
      </c>
      <c r="M178" s="49">
        <f t="shared" si="29"/>
        <v>1.7974683544303842E-4</v>
      </c>
      <c r="N178" s="549">
        <f t="shared" si="33"/>
        <v>395</v>
      </c>
      <c r="O178" s="113">
        <f t="shared" si="30"/>
        <v>9</v>
      </c>
      <c r="P178" s="113">
        <f t="shared" si="31"/>
        <v>386</v>
      </c>
      <c r="Q178" s="549">
        <f t="shared" si="34"/>
        <v>2.0373822784810129</v>
      </c>
      <c r="R178" s="113">
        <f t="shared" si="32"/>
        <v>1.7356177215189872</v>
      </c>
      <c r="S178" s="113">
        <f t="shared" si="35"/>
        <v>1.7431486437071264</v>
      </c>
    </row>
    <row r="179" spans="2:19" x14ac:dyDescent="0.35">
      <c r="B179" s="116">
        <v>42660</v>
      </c>
      <c r="C179" s="49">
        <v>3.802</v>
      </c>
      <c r="D179" s="187">
        <f t="shared" si="24"/>
        <v>4.5503080082135527</v>
      </c>
      <c r="E179" s="344" t="str">
        <f t="shared" si="25"/>
        <v>6/05/2021</v>
      </c>
      <c r="F179" s="580">
        <f t="shared" si="26"/>
        <v>0</v>
      </c>
      <c r="G179" s="559"/>
      <c r="I179" s="113">
        <v>2.0680000000000001</v>
      </c>
      <c r="J179" s="197">
        <v>1.9870000000000001</v>
      </c>
      <c r="K179" s="246">
        <f t="shared" si="27"/>
        <v>44331</v>
      </c>
      <c r="L179" s="148">
        <f t="shared" si="28"/>
        <v>43936</v>
      </c>
      <c r="M179" s="49">
        <f t="shared" si="29"/>
        <v>2.0506329113924041E-4</v>
      </c>
      <c r="N179" s="549">
        <f t="shared" si="33"/>
        <v>395</v>
      </c>
      <c r="O179" s="113">
        <f t="shared" si="30"/>
        <v>9</v>
      </c>
      <c r="P179" s="113">
        <f t="shared" si="31"/>
        <v>386</v>
      </c>
      <c r="Q179" s="549">
        <f t="shared" si="34"/>
        <v>2.066154430379747</v>
      </c>
      <c r="R179" s="113">
        <f t="shared" si="32"/>
        <v>1.735845569620253</v>
      </c>
      <c r="S179" s="113">
        <f t="shared" si="35"/>
        <v>1.7433784692241661</v>
      </c>
    </row>
    <row r="180" spans="2:19" x14ac:dyDescent="0.35">
      <c r="B180" s="116">
        <v>42661</v>
      </c>
      <c r="C180" s="49">
        <v>3.8580000000000001</v>
      </c>
      <c r="D180" s="187">
        <f t="shared" si="24"/>
        <v>4.5475701574264207</v>
      </c>
      <c r="E180" s="344" t="str">
        <f t="shared" si="25"/>
        <v>6/05/2021</v>
      </c>
      <c r="F180" s="580">
        <f t="shared" si="26"/>
        <v>0</v>
      </c>
      <c r="G180" s="559"/>
      <c r="I180" s="113">
        <v>2.117</v>
      </c>
      <c r="J180" s="197">
        <v>2.0409999999999999</v>
      </c>
      <c r="K180" s="246">
        <f t="shared" si="27"/>
        <v>44331</v>
      </c>
      <c r="L180" s="148">
        <f t="shared" si="28"/>
        <v>43936</v>
      </c>
      <c r="M180" s="49">
        <f t="shared" si="29"/>
        <v>1.924050632911394E-4</v>
      </c>
      <c r="N180" s="549">
        <f t="shared" si="33"/>
        <v>395</v>
      </c>
      <c r="O180" s="113">
        <f t="shared" si="30"/>
        <v>9</v>
      </c>
      <c r="P180" s="113">
        <f t="shared" si="31"/>
        <v>386</v>
      </c>
      <c r="Q180" s="549">
        <f t="shared" si="34"/>
        <v>2.1152683544303796</v>
      </c>
      <c r="R180" s="113">
        <f t="shared" si="32"/>
        <v>1.7427316455696205</v>
      </c>
      <c r="S180" s="113">
        <f t="shared" si="35"/>
        <v>1.7503244295408171</v>
      </c>
    </row>
    <row r="181" spans="2:19" x14ac:dyDescent="0.35">
      <c r="B181" s="116">
        <v>42662</v>
      </c>
      <c r="C181" s="49">
        <v>3.867</v>
      </c>
      <c r="D181" s="187">
        <f t="shared" si="24"/>
        <v>4.5448323066392877</v>
      </c>
      <c r="E181" s="344" t="str">
        <f t="shared" si="25"/>
        <v>6/05/2021</v>
      </c>
      <c r="F181" s="580">
        <f t="shared" si="26"/>
        <v>0</v>
      </c>
      <c r="G181" s="559"/>
      <c r="I181" s="113">
        <v>2.12</v>
      </c>
      <c r="J181" s="197">
        <v>2.044</v>
      </c>
      <c r="K181" s="246">
        <f t="shared" si="27"/>
        <v>44331</v>
      </c>
      <c r="L181" s="148">
        <f t="shared" si="28"/>
        <v>43936</v>
      </c>
      <c r="M181" s="49">
        <f t="shared" si="29"/>
        <v>1.924050632911394E-4</v>
      </c>
      <c r="N181" s="549">
        <f t="shared" si="33"/>
        <v>395</v>
      </c>
      <c r="O181" s="113">
        <f t="shared" si="30"/>
        <v>9</v>
      </c>
      <c r="P181" s="113">
        <f t="shared" si="31"/>
        <v>386</v>
      </c>
      <c r="Q181" s="549">
        <f t="shared" si="34"/>
        <v>2.1182683544303798</v>
      </c>
      <c r="R181" s="113">
        <f t="shared" si="32"/>
        <v>1.7487316455696202</v>
      </c>
      <c r="S181" s="113">
        <f t="shared" si="35"/>
        <v>1.7563768014901671</v>
      </c>
    </row>
    <row r="182" spans="2:19" x14ac:dyDescent="0.35">
      <c r="B182" s="116">
        <v>42663</v>
      </c>
      <c r="C182" s="49">
        <v>3.8449999999999998</v>
      </c>
      <c r="D182" s="187">
        <f t="shared" si="24"/>
        <v>4.5420944558521557</v>
      </c>
      <c r="E182" s="344" t="str">
        <f t="shared" si="25"/>
        <v>6/05/2021</v>
      </c>
      <c r="F182" s="580">
        <f t="shared" si="26"/>
        <v>0</v>
      </c>
      <c r="G182" s="559"/>
      <c r="I182" s="113">
        <v>2.0990000000000002</v>
      </c>
      <c r="J182" s="197">
        <v>2.0259999999999998</v>
      </c>
      <c r="K182" s="246">
        <f t="shared" si="27"/>
        <v>44331</v>
      </c>
      <c r="L182" s="148">
        <f t="shared" si="28"/>
        <v>43936</v>
      </c>
      <c r="M182" s="49">
        <f t="shared" si="29"/>
        <v>1.8481012658227948E-4</v>
      </c>
      <c r="N182" s="549">
        <f t="shared" si="33"/>
        <v>395</v>
      </c>
      <c r="O182" s="113">
        <f t="shared" si="30"/>
        <v>9</v>
      </c>
      <c r="P182" s="113">
        <f t="shared" si="31"/>
        <v>386</v>
      </c>
      <c r="Q182" s="549">
        <f t="shared" si="34"/>
        <v>2.0973367088607597</v>
      </c>
      <c r="R182" s="113">
        <f t="shared" si="32"/>
        <v>1.74766329113924</v>
      </c>
      <c r="S182" s="113">
        <f t="shared" si="35"/>
        <v>1.7552991085872272</v>
      </c>
    </row>
    <row r="183" spans="2:19" x14ac:dyDescent="0.35">
      <c r="B183" s="116">
        <v>42664</v>
      </c>
      <c r="C183" s="49">
        <v>3.8460000000000001</v>
      </c>
      <c r="D183" s="187">
        <f t="shared" si="24"/>
        <v>4.5393566050650236</v>
      </c>
      <c r="E183" s="344" t="str">
        <f t="shared" si="25"/>
        <v>6/05/2021</v>
      </c>
      <c r="F183" s="580">
        <f t="shared" si="26"/>
        <v>0</v>
      </c>
      <c r="G183" s="559"/>
      <c r="I183" s="113">
        <v>2.097</v>
      </c>
      <c r="J183" s="197">
        <v>2.0249999999999999</v>
      </c>
      <c r="K183" s="246">
        <f t="shared" si="27"/>
        <v>44331</v>
      </c>
      <c r="L183" s="148">
        <f t="shared" si="28"/>
        <v>43936</v>
      </c>
      <c r="M183" s="49">
        <f t="shared" si="29"/>
        <v>1.8227848101265838E-4</v>
      </c>
      <c r="N183" s="549">
        <f t="shared" si="33"/>
        <v>395</v>
      </c>
      <c r="O183" s="113">
        <f t="shared" si="30"/>
        <v>9</v>
      </c>
      <c r="P183" s="113">
        <f t="shared" si="31"/>
        <v>386</v>
      </c>
      <c r="Q183" s="549">
        <f t="shared" si="34"/>
        <v>2.0953594936708861</v>
      </c>
      <c r="R183" s="113">
        <f t="shared" si="32"/>
        <v>1.7506405063291139</v>
      </c>
      <c r="S183" s="113">
        <f t="shared" si="35"/>
        <v>1.7583023617850913</v>
      </c>
    </row>
    <row r="184" spans="2:19" x14ac:dyDescent="0.35">
      <c r="B184" s="116">
        <v>42667</v>
      </c>
      <c r="C184" s="49" t="s">
        <v>437</v>
      </c>
      <c r="D184" s="187" t="str">
        <f t="shared" si="24"/>
        <v/>
      </c>
      <c r="E184" s="344" t="str">
        <f t="shared" si="25"/>
        <v>6/05/2021</v>
      </c>
      <c r="F184" s="580">
        <f t="shared" si="26"/>
        <v>0</v>
      </c>
      <c r="G184" s="559"/>
      <c r="I184" s="113">
        <v>2.1070000000000002</v>
      </c>
      <c r="J184" s="197">
        <v>2.0289999999999999</v>
      </c>
      <c r="K184" s="246">
        <f t="shared" si="27"/>
        <v>44331</v>
      </c>
      <c r="L184" s="148">
        <f t="shared" si="28"/>
        <v>43936</v>
      </c>
      <c r="M184" s="49">
        <f t="shared" si="29"/>
        <v>1.9746835443038049E-4</v>
      </c>
      <c r="N184" s="549">
        <f t="shared" si="33"/>
        <v>395</v>
      </c>
      <c r="O184" s="113">
        <f t="shared" si="30"/>
        <v>9</v>
      </c>
      <c r="P184" s="113">
        <f t="shared" si="31"/>
        <v>386</v>
      </c>
      <c r="Q184" s="549">
        <f t="shared" si="34"/>
        <v>2.1052227848101266</v>
      </c>
      <c r="R184" s="113" t="str">
        <f t="shared" si="32"/>
        <v/>
      </c>
      <c r="S184" s="113" t="str">
        <f t="shared" si="35"/>
        <v/>
      </c>
    </row>
    <row r="185" spans="2:19" x14ac:dyDescent="0.35">
      <c r="B185" s="116">
        <v>42668</v>
      </c>
      <c r="C185" s="49">
        <v>3.8730000000000002</v>
      </c>
      <c r="D185" s="187">
        <f t="shared" si="24"/>
        <v>4.5284052019164953</v>
      </c>
      <c r="E185" s="344" t="str">
        <f t="shared" si="25"/>
        <v>6/05/2021</v>
      </c>
      <c r="F185" s="580">
        <f t="shared" si="26"/>
        <v>0</v>
      </c>
      <c r="G185" s="559"/>
      <c r="I185" s="113">
        <v>2.105</v>
      </c>
      <c r="J185" s="197">
        <v>2.0350000000000001</v>
      </c>
      <c r="K185" s="246">
        <f t="shared" si="27"/>
        <v>44331</v>
      </c>
      <c r="L185" s="148">
        <f t="shared" si="28"/>
        <v>43936</v>
      </c>
      <c r="M185" s="49">
        <f t="shared" si="29"/>
        <v>1.7721518987341733E-4</v>
      </c>
      <c r="N185" s="549">
        <f t="shared" si="33"/>
        <v>395</v>
      </c>
      <c r="O185" s="113">
        <f t="shared" si="30"/>
        <v>9</v>
      </c>
      <c r="P185" s="113">
        <f t="shared" si="31"/>
        <v>386</v>
      </c>
      <c r="Q185" s="549">
        <f t="shared" si="34"/>
        <v>2.1034050632911394</v>
      </c>
      <c r="R185" s="113">
        <f t="shared" si="32"/>
        <v>1.7695949367088608</v>
      </c>
      <c r="S185" s="113">
        <f t="shared" si="35"/>
        <v>1.7774236023089474</v>
      </c>
    </row>
    <row r="186" spans="2:19" x14ac:dyDescent="0.35">
      <c r="B186" s="116">
        <v>42669</v>
      </c>
      <c r="C186" s="49">
        <v>3.9020000000000001</v>
      </c>
      <c r="D186" s="187">
        <f t="shared" si="24"/>
        <v>4.5256673511293632</v>
      </c>
      <c r="E186" s="344" t="str">
        <f t="shared" si="25"/>
        <v>6/05/2021</v>
      </c>
      <c r="F186" s="580">
        <f t="shared" si="26"/>
        <v>0</v>
      </c>
      <c r="G186" s="559"/>
      <c r="I186" s="113">
        <v>2.129</v>
      </c>
      <c r="J186" s="197">
        <v>2.0569999999999999</v>
      </c>
      <c r="K186" s="246">
        <f t="shared" si="27"/>
        <v>44331</v>
      </c>
      <c r="L186" s="148">
        <f t="shared" si="28"/>
        <v>43936</v>
      </c>
      <c r="M186" s="49">
        <f t="shared" si="29"/>
        <v>1.8227848101265838E-4</v>
      </c>
      <c r="N186" s="549">
        <f t="shared" si="33"/>
        <v>395</v>
      </c>
      <c r="O186" s="113">
        <f t="shared" si="30"/>
        <v>9</v>
      </c>
      <c r="P186" s="113">
        <f t="shared" si="31"/>
        <v>386</v>
      </c>
      <c r="Q186" s="549">
        <f t="shared" si="34"/>
        <v>2.1273594936708862</v>
      </c>
      <c r="R186" s="113">
        <f t="shared" si="32"/>
        <v>1.774640506329114</v>
      </c>
      <c r="S186" s="113">
        <f t="shared" si="35"/>
        <v>1.782513878645875</v>
      </c>
    </row>
    <row r="187" spans="2:19" x14ac:dyDescent="0.35">
      <c r="B187" s="116">
        <v>42670</v>
      </c>
      <c r="C187" s="49">
        <v>3.9510000000000001</v>
      </c>
      <c r="D187" s="187">
        <f t="shared" si="24"/>
        <v>4.5229295003422312</v>
      </c>
      <c r="E187" s="344" t="str">
        <f t="shared" si="25"/>
        <v>6/05/2021</v>
      </c>
      <c r="F187" s="580">
        <f t="shared" si="26"/>
        <v>0</v>
      </c>
      <c r="G187" s="559"/>
      <c r="I187" s="113">
        <v>2.1589999999999998</v>
      </c>
      <c r="J187" s="197">
        <v>2.0859999999999999</v>
      </c>
      <c r="K187" s="246">
        <f t="shared" si="27"/>
        <v>44331</v>
      </c>
      <c r="L187" s="148">
        <f t="shared" si="28"/>
        <v>43936</v>
      </c>
      <c r="M187" s="49">
        <f t="shared" si="29"/>
        <v>1.8481012658227836E-4</v>
      </c>
      <c r="N187" s="549">
        <f t="shared" si="33"/>
        <v>395</v>
      </c>
      <c r="O187" s="113">
        <f t="shared" si="30"/>
        <v>9</v>
      </c>
      <c r="P187" s="113">
        <f t="shared" si="31"/>
        <v>386</v>
      </c>
      <c r="Q187" s="549">
        <f t="shared" si="34"/>
        <v>2.1573367088607593</v>
      </c>
      <c r="R187" s="113">
        <f t="shared" si="32"/>
        <v>1.7936632911392407</v>
      </c>
      <c r="S187" s="113">
        <f t="shared" si="35"/>
        <v>1.8017063611441841</v>
      </c>
    </row>
    <row r="188" spans="2:19" x14ac:dyDescent="0.35">
      <c r="B188" s="116">
        <v>42671</v>
      </c>
      <c r="C188" s="49">
        <v>3.9619999999999997</v>
      </c>
      <c r="D188" s="187">
        <f t="shared" si="24"/>
        <v>4.5201916495550991</v>
      </c>
      <c r="E188" s="344" t="str">
        <f t="shared" si="25"/>
        <v>6/05/2021</v>
      </c>
      <c r="F188" s="580">
        <f t="shared" si="26"/>
        <v>0</v>
      </c>
      <c r="G188" s="559"/>
      <c r="I188" s="113">
        <v>2.2050000000000001</v>
      </c>
      <c r="J188" s="197">
        <v>2.1230000000000002</v>
      </c>
      <c r="K188" s="246">
        <f t="shared" si="27"/>
        <v>44331</v>
      </c>
      <c r="L188" s="148">
        <f t="shared" si="28"/>
        <v>43936</v>
      </c>
      <c r="M188" s="49">
        <f t="shared" si="29"/>
        <v>2.0759493670886037E-4</v>
      </c>
      <c r="N188" s="549">
        <f t="shared" si="33"/>
        <v>395</v>
      </c>
      <c r="O188" s="113">
        <f t="shared" si="30"/>
        <v>9</v>
      </c>
      <c r="P188" s="113">
        <f t="shared" si="31"/>
        <v>386</v>
      </c>
      <c r="Q188" s="549">
        <f t="shared" si="34"/>
        <v>2.2031316455696204</v>
      </c>
      <c r="R188" s="113">
        <f t="shared" si="32"/>
        <v>1.7588683544303794</v>
      </c>
      <c r="S188" s="113">
        <f t="shared" si="35"/>
        <v>1.7666023991509183</v>
      </c>
    </row>
    <row r="189" spans="2:19" x14ac:dyDescent="0.35">
      <c r="B189" s="116">
        <v>42674</v>
      </c>
      <c r="C189" s="49">
        <v>3.9510000000000001</v>
      </c>
      <c r="D189" s="187">
        <f t="shared" si="24"/>
        <v>4.5119780971937029</v>
      </c>
      <c r="E189" s="344" t="str">
        <f t="shared" si="25"/>
        <v>6/05/2021</v>
      </c>
      <c r="F189" s="580">
        <f t="shared" si="26"/>
        <v>0</v>
      </c>
      <c r="G189" s="559"/>
      <c r="I189" s="113">
        <v>2.2090000000000001</v>
      </c>
      <c r="J189" s="197">
        <v>2.125</v>
      </c>
      <c r="K189" s="246">
        <f t="shared" si="27"/>
        <v>44331</v>
      </c>
      <c r="L189" s="148">
        <f t="shared" si="28"/>
        <v>43936</v>
      </c>
      <c r="M189" s="49">
        <f t="shared" si="29"/>
        <v>2.1265822784810145E-4</v>
      </c>
      <c r="N189" s="549">
        <f t="shared" si="33"/>
        <v>395</v>
      </c>
      <c r="O189" s="113">
        <f t="shared" si="30"/>
        <v>9</v>
      </c>
      <c r="P189" s="113">
        <f t="shared" si="31"/>
        <v>386</v>
      </c>
      <c r="Q189" s="549">
        <f t="shared" si="34"/>
        <v>2.2070860759493671</v>
      </c>
      <c r="R189" s="113">
        <f t="shared" si="32"/>
        <v>1.7439139240506329</v>
      </c>
      <c r="S189" s="113">
        <f t="shared" si="35"/>
        <v>1.7515170134868585</v>
      </c>
    </row>
    <row r="190" spans="2:19" x14ac:dyDescent="0.35">
      <c r="B190" s="116">
        <v>42675</v>
      </c>
      <c r="C190" s="49">
        <v>3.9790000000000001</v>
      </c>
      <c r="D190" s="187">
        <f t="shared" si="24"/>
        <v>4.5092402464065708</v>
      </c>
      <c r="E190" s="344" t="str">
        <f t="shared" si="25"/>
        <v>6/05/2021</v>
      </c>
      <c r="F190" s="580">
        <f t="shared" si="26"/>
        <v>0</v>
      </c>
      <c r="G190" s="559"/>
      <c r="I190" s="113">
        <v>2.2109999999999999</v>
      </c>
      <c r="J190" s="197">
        <v>2.1259999999999999</v>
      </c>
      <c r="K190" s="246">
        <f t="shared" si="27"/>
        <v>44331</v>
      </c>
      <c r="L190" s="148">
        <f t="shared" si="28"/>
        <v>43936</v>
      </c>
      <c r="M190" s="49">
        <f t="shared" si="29"/>
        <v>2.1518987341772144E-4</v>
      </c>
      <c r="N190" s="549">
        <f t="shared" si="33"/>
        <v>395</v>
      </c>
      <c r="O190" s="113">
        <f t="shared" si="30"/>
        <v>9</v>
      </c>
      <c r="P190" s="113">
        <f t="shared" si="31"/>
        <v>386</v>
      </c>
      <c r="Q190" s="549">
        <f t="shared" si="34"/>
        <v>2.2090632911392403</v>
      </c>
      <c r="R190" s="113">
        <f t="shared" si="32"/>
        <v>1.7699367088607598</v>
      </c>
      <c r="S190" s="113">
        <f t="shared" si="35"/>
        <v>1.7777683987441728</v>
      </c>
    </row>
    <row r="191" spans="2:19" x14ac:dyDescent="0.35">
      <c r="B191" s="116">
        <v>42676</v>
      </c>
      <c r="C191" s="49">
        <v>4.0129999999999999</v>
      </c>
      <c r="D191" s="187">
        <f t="shared" si="24"/>
        <v>4.5065023956194388</v>
      </c>
      <c r="E191" s="344" t="str">
        <f t="shared" si="25"/>
        <v>6/05/2021</v>
      </c>
      <c r="F191" s="580">
        <f t="shared" si="26"/>
        <v>0</v>
      </c>
      <c r="G191" s="559"/>
      <c r="I191" s="113">
        <v>2.2560000000000002</v>
      </c>
      <c r="J191" s="197">
        <v>2.1709999999999998</v>
      </c>
      <c r="K191" s="246">
        <f t="shared" si="27"/>
        <v>44331</v>
      </c>
      <c r="L191" s="148">
        <f t="shared" si="28"/>
        <v>43936</v>
      </c>
      <c r="M191" s="49">
        <f t="shared" si="29"/>
        <v>2.1518987341772255E-4</v>
      </c>
      <c r="N191" s="549">
        <f t="shared" si="33"/>
        <v>395</v>
      </c>
      <c r="O191" s="113">
        <f t="shared" si="30"/>
        <v>9</v>
      </c>
      <c r="P191" s="113">
        <f t="shared" si="31"/>
        <v>386</v>
      </c>
      <c r="Q191" s="549">
        <f t="shared" si="34"/>
        <v>2.2540632911392406</v>
      </c>
      <c r="R191" s="113">
        <f t="shared" si="32"/>
        <v>1.7589367088607593</v>
      </c>
      <c r="S191" s="113">
        <f t="shared" si="35"/>
        <v>1.7666713547252133</v>
      </c>
    </row>
    <row r="192" spans="2:19" x14ac:dyDescent="0.35">
      <c r="B192" s="116">
        <v>42677</v>
      </c>
      <c r="C192" s="49">
        <v>4.0359999999999996</v>
      </c>
      <c r="D192" s="187">
        <f t="shared" si="24"/>
        <v>4.5037645448323067</v>
      </c>
      <c r="E192" s="344" t="str">
        <f t="shared" si="25"/>
        <v>6/05/2021</v>
      </c>
      <c r="F192" s="580">
        <f t="shared" si="26"/>
        <v>0</v>
      </c>
      <c r="G192" s="559"/>
      <c r="I192" s="113">
        <v>2.2640000000000002</v>
      </c>
      <c r="J192" s="197">
        <v>2.1789999999999998</v>
      </c>
      <c r="K192" s="246">
        <f t="shared" si="27"/>
        <v>44331</v>
      </c>
      <c r="L192" s="148">
        <f t="shared" si="28"/>
        <v>43936</v>
      </c>
      <c r="M192" s="49">
        <f t="shared" si="29"/>
        <v>2.1518987341772255E-4</v>
      </c>
      <c r="N192" s="549">
        <f t="shared" si="33"/>
        <v>395</v>
      </c>
      <c r="O192" s="113">
        <f t="shared" si="30"/>
        <v>9</v>
      </c>
      <c r="P192" s="113">
        <f t="shared" si="31"/>
        <v>386</v>
      </c>
      <c r="Q192" s="549">
        <f t="shared" si="34"/>
        <v>2.2620632911392407</v>
      </c>
      <c r="R192" s="113">
        <f t="shared" si="32"/>
        <v>1.7739367088607589</v>
      </c>
      <c r="S192" s="113">
        <f t="shared" si="35"/>
        <v>1.7818038374783685</v>
      </c>
    </row>
    <row r="193" spans="2:19" x14ac:dyDescent="0.35">
      <c r="B193" s="116">
        <v>42678</v>
      </c>
      <c r="C193" s="49">
        <v>4.09</v>
      </c>
      <c r="D193" s="187">
        <f t="shared" si="24"/>
        <v>4.5010266940451746</v>
      </c>
      <c r="E193" s="344" t="str">
        <f t="shared" si="25"/>
        <v>6/05/2021</v>
      </c>
      <c r="F193" s="580">
        <f t="shared" si="26"/>
        <v>0</v>
      </c>
      <c r="G193" s="559"/>
      <c r="I193" s="113">
        <v>2.3210000000000002</v>
      </c>
      <c r="J193" s="197">
        <v>2.2290000000000001</v>
      </c>
      <c r="K193" s="246">
        <f t="shared" si="27"/>
        <v>44331</v>
      </c>
      <c r="L193" s="148">
        <f t="shared" si="28"/>
        <v>43936</v>
      </c>
      <c r="M193" s="49">
        <f t="shared" si="29"/>
        <v>2.329113924050635E-4</v>
      </c>
      <c r="N193" s="549">
        <f t="shared" si="33"/>
        <v>395</v>
      </c>
      <c r="O193" s="113">
        <f t="shared" si="30"/>
        <v>9</v>
      </c>
      <c r="P193" s="113">
        <f t="shared" si="31"/>
        <v>386</v>
      </c>
      <c r="Q193" s="549">
        <f t="shared" si="34"/>
        <v>2.3189037974683546</v>
      </c>
      <c r="R193" s="113">
        <f t="shared" si="32"/>
        <v>1.7710962025316452</v>
      </c>
      <c r="S193" s="113">
        <f t="shared" si="35"/>
        <v>1.7789381569282003</v>
      </c>
    </row>
    <row r="194" spans="2:19" x14ac:dyDescent="0.35">
      <c r="B194" s="116">
        <v>42681</v>
      </c>
      <c r="C194" s="49">
        <v>4.149</v>
      </c>
      <c r="D194" s="187">
        <f t="shared" si="24"/>
        <v>4.4928131416837784</v>
      </c>
      <c r="E194" s="344" t="str">
        <f t="shared" si="25"/>
        <v>6/05/2021</v>
      </c>
      <c r="F194" s="580">
        <f t="shared" si="26"/>
        <v>0</v>
      </c>
      <c r="G194" s="559"/>
      <c r="I194" s="113">
        <v>2.343</v>
      </c>
      <c r="J194" s="197">
        <v>2.2450000000000001</v>
      </c>
      <c r="K194" s="246">
        <f t="shared" si="27"/>
        <v>44331</v>
      </c>
      <c r="L194" s="148">
        <f t="shared" si="28"/>
        <v>43936</v>
      </c>
      <c r="M194" s="49">
        <f t="shared" si="29"/>
        <v>2.4810126582278449E-4</v>
      </c>
      <c r="N194" s="549">
        <f t="shared" si="33"/>
        <v>395</v>
      </c>
      <c r="O194" s="113">
        <f t="shared" si="30"/>
        <v>9</v>
      </c>
      <c r="P194" s="113">
        <f t="shared" si="31"/>
        <v>386</v>
      </c>
      <c r="Q194" s="549">
        <f t="shared" si="34"/>
        <v>2.3407670886075951</v>
      </c>
      <c r="R194" s="113">
        <f t="shared" si="32"/>
        <v>1.8082329113924049</v>
      </c>
      <c r="S194" s="113">
        <f t="shared" si="35"/>
        <v>1.8164071770470303</v>
      </c>
    </row>
    <row r="195" spans="2:19" x14ac:dyDescent="0.35">
      <c r="B195" s="116">
        <v>42682</v>
      </c>
      <c r="C195" s="49">
        <v>4.202</v>
      </c>
      <c r="D195" s="187">
        <f t="shared" si="24"/>
        <v>4.4900752908966464</v>
      </c>
      <c r="E195" s="344" t="str">
        <f t="shared" si="25"/>
        <v>6/05/2021</v>
      </c>
      <c r="F195" s="580">
        <f t="shared" si="26"/>
        <v>0</v>
      </c>
      <c r="G195" s="559"/>
      <c r="I195" s="113">
        <v>2.36</v>
      </c>
      <c r="J195" s="197">
        <v>2.2560000000000002</v>
      </c>
      <c r="K195" s="246">
        <f t="shared" si="27"/>
        <v>44331</v>
      </c>
      <c r="L195" s="148">
        <f t="shared" si="28"/>
        <v>43936</v>
      </c>
      <c r="M195" s="49">
        <f t="shared" si="29"/>
        <v>2.6329113924050543E-4</v>
      </c>
      <c r="N195" s="549">
        <f t="shared" si="33"/>
        <v>395</v>
      </c>
      <c r="O195" s="113">
        <f t="shared" si="30"/>
        <v>9</v>
      </c>
      <c r="P195" s="113">
        <f t="shared" si="31"/>
        <v>386</v>
      </c>
      <c r="Q195" s="549">
        <f t="shared" si="34"/>
        <v>2.3576303797468352</v>
      </c>
      <c r="R195" s="113">
        <f t="shared" si="32"/>
        <v>1.8443696202531648</v>
      </c>
      <c r="S195" s="113">
        <f t="shared" si="35"/>
        <v>1.8528738684934432</v>
      </c>
    </row>
    <row r="196" spans="2:19" x14ac:dyDescent="0.35">
      <c r="B196" s="116">
        <v>42683</v>
      </c>
      <c r="C196" s="49">
        <v>4.3129999999999997</v>
      </c>
      <c r="D196" s="187">
        <f t="shared" si="24"/>
        <v>4.4873374401095143</v>
      </c>
      <c r="E196" s="344" t="str">
        <f t="shared" si="25"/>
        <v>6/05/2021</v>
      </c>
      <c r="F196" s="580">
        <f t="shared" si="26"/>
        <v>0</v>
      </c>
      <c r="G196" s="559"/>
      <c r="I196" s="113">
        <v>2.294</v>
      </c>
      <c r="J196" s="197">
        <v>2.1909999999999998</v>
      </c>
      <c r="K196" s="246">
        <f t="shared" si="27"/>
        <v>44331</v>
      </c>
      <c r="L196" s="148">
        <f t="shared" si="28"/>
        <v>43936</v>
      </c>
      <c r="M196" s="49">
        <f t="shared" si="29"/>
        <v>2.6075949367088662E-4</v>
      </c>
      <c r="N196" s="549">
        <f t="shared" si="33"/>
        <v>395</v>
      </c>
      <c r="O196" s="113">
        <f t="shared" si="30"/>
        <v>9</v>
      </c>
      <c r="P196" s="113">
        <f t="shared" si="31"/>
        <v>386</v>
      </c>
      <c r="Q196" s="549">
        <f t="shared" si="34"/>
        <v>2.291653164556962</v>
      </c>
      <c r="R196" s="113">
        <f t="shared" si="32"/>
        <v>2.0213468354430377</v>
      </c>
      <c r="S196" s="113">
        <f t="shared" si="35"/>
        <v>2.0315614430159279</v>
      </c>
    </row>
    <row r="197" spans="2:19" x14ac:dyDescent="0.35">
      <c r="B197" s="116">
        <v>42684</v>
      </c>
      <c r="C197" s="49">
        <v>4.3330000000000002</v>
      </c>
      <c r="D197" s="187">
        <f t="shared" si="24"/>
        <v>4.4845995893223822</v>
      </c>
      <c r="E197" s="344" t="str">
        <f t="shared" si="25"/>
        <v>6/05/2021</v>
      </c>
      <c r="F197" s="580">
        <f t="shared" si="26"/>
        <v>0</v>
      </c>
      <c r="G197" s="559"/>
      <c r="I197" s="113">
        <v>2.41</v>
      </c>
      <c r="J197" s="197">
        <v>2.2730000000000001</v>
      </c>
      <c r="K197" s="246">
        <f t="shared" si="27"/>
        <v>44331</v>
      </c>
      <c r="L197" s="148">
        <f t="shared" si="28"/>
        <v>43936</v>
      </c>
      <c r="M197" s="49">
        <f t="shared" si="29"/>
        <v>3.4683544303797472E-4</v>
      </c>
      <c r="N197" s="549">
        <f t="shared" si="33"/>
        <v>395</v>
      </c>
      <c r="O197" s="113">
        <f t="shared" si="30"/>
        <v>9</v>
      </c>
      <c r="P197" s="113">
        <f t="shared" si="31"/>
        <v>386</v>
      </c>
      <c r="Q197" s="549">
        <f t="shared" si="34"/>
        <v>2.4068784810126584</v>
      </c>
      <c r="R197" s="113">
        <f t="shared" si="32"/>
        <v>1.9261215189873417</v>
      </c>
      <c r="S197" s="113">
        <f t="shared" si="35"/>
        <v>1.9353963792520856</v>
      </c>
    </row>
    <row r="198" spans="2:19" x14ac:dyDescent="0.35">
      <c r="B198" s="116">
        <v>42685</v>
      </c>
      <c r="C198" s="49">
        <v>4.3049999999999997</v>
      </c>
      <c r="D198" s="187">
        <f t="shared" si="24"/>
        <v>4.4818617385352502</v>
      </c>
      <c r="E198" s="344" t="str">
        <f t="shared" si="25"/>
        <v>6/05/2021</v>
      </c>
      <c r="F198" s="580">
        <f t="shared" si="26"/>
        <v>0</v>
      </c>
      <c r="G198" s="559"/>
      <c r="I198" s="113">
        <v>2.4900000000000002</v>
      </c>
      <c r="J198" s="197">
        <v>2.3340000000000001</v>
      </c>
      <c r="K198" s="246">
        <f t="shared" si="27"/>
        <v>44331</v>
      </c>
      <c r="L198" s="148">
        <f t="shared" si="28"/>
        <v>43936</v>
      </c>
      <c r="M198" s="49">
        <f t="shared" si="29"/>
        <v>3.9493670886075983E-4</v>
      </c>
      <c r="N198" s="549">
        <f t="shared" si="33"/>
        <v>395</v>
      </c>
      <c r="O198" s="113">
        <f t="shared" si="30"/>
        <v>9</v>
      </c>
      <c r="P198" s="113">
        <f t="shared" si="31"/>
        <v>386</v>
      </c>
      <c r="Q198" s="549">
        <f t="shared" si="34"/>
        <v>2.4864455696202534</v>
      </c>
      <c r="R198" s="113">
        <f t="shared" si="32"/>
        <v>1.8185544303797463</v>
      </c>
      <c r="S198" s="113">
        <f t="shared" si="35"/>
        <v>1.8268222809203927</v>
      </c>
    </row>
    <row r="199" spans="2:19" x14ac:dyDescent="0.35">
      <c r="B199" s="116">
        <v>42688</v>
      </c>
      <c r="C199" s="49">
        <v>4.3769999999999998</v>
      </c>
      <c r="D199" s="187">
        <f t="shared" si="24"/>
        <v>4.473648186173854</v>
      </c>
      <c r="E199" s="344" t="str">
        <f t="shared" si="25"/>
        <v>6/05/2021</v>
      </c>
      <c r="F199" s="580">
        <f t="shared" si="26"/>
        <v>0</v>
      </c>
      <c r="G199" s="559"/>
      <c r="I199" s="113">
        <v>2.532</v>
      </c>
      <c r="J199" s="197">
        <v>2.3479999999999999</v>
      </c>
      <c r="K199" s="246">
        <f t="shared" si="27"/>
        <v>44331</v>
      </c>
      <c r="L199" s="148">
        <f t="shared" si="28"/>
        <v>43936</v>
      </c>
      <c r="M199" s="49">
        <f t="shared" si="29"/>
        <v>4.65822784810127E-4</v>
      </c>
      <c r="N199" s="549">
        <f t="shared" si="33"/>
        <v>395</v>
      </c>
      <c r="O199" s="113">
        <f t="shared" si="30"/>
        <v>9</v>
      </c>
      <c r="P199" s="113">
        <f t="shared" si="31"/>
        <v>386</v>
      </c>
      <c r="Q199" s="549">
        <f t="shared" si="34"/>
        <v>2.5278075949367089</v>
      </c>
      <c r="R199" s="113">
        <f t="shared" si="32"/>
        <v>1.8491924050632909</v>
      </c>
      <c r="S199" s="113">
        <f t="shared" si="35"/>
        <v>1.8577411864406423</v>
      </c>
    </row>
    <row r="200" spans="2:19" x14ac:dyDescent="0.35">
      <c r="B200" s="116">
        <v>42689</v>
      </c>
      <c r="C200" s="49">
        <v>4.3230000000000004</v>
      </c>
      <c r="D200" s="187">
        <f t="shared" si="24"/>
        <v>4.470910335386721</v>
      </c>
      <c r="E200" s="344" t="str">
        <f t="shared" si="25"/>
        <v>6/05/2021</v>
      </c>
      <c r="F200" s="580">
        <f t="shared" si="26"/>
        <v>0</v>
      </c>
      <c r="G200" s="559"/>
      <c r="I200" s="113">
        <v>2.5049999999999999</v>
      </c>
      <c r="J200" s="197">
        <v>2.3420000000000001</v>
      </c>
      <c r="K200" s="246">
        <f t="shared" si="27"/>
        <v>44331</v>
      </c>
      <c r="L200" s="148">
        <f t="shared" si="28"/>
        <v>43936</v>
      </c>
      <c r="M200" s="49">
        <f t="shared" si="29"/>
        <v>4.1265822784810078E-4</v>
      </c>
      <c r="N200" s="549">
        <f t="shared" si="33"/>
        <v>395</v>
      </c>
      <c r="O200" s="113">
        <f t="shared" si="30"/>
        <v>9</v>
      </c>
      <c r="P200" s="113">
        <f t="shared" si="31"/>
        <v>386</v>
      </c>
      <c r="Q200" s="549">
        <f t="shared" si="34"/>
        <v>2.5012860759493671</v>
      </c>
      <c r="R200" s="113">
        <f t="shared" si="32"/>
        <v>1.8217139240506333</v>
      </c>
      <c r="S200" s="113">
        <f t="shared" si="35"/>
        <v>1.8300105281033208</v>
      </c>
    </row>
    <row r="201" spans="2:19" x14ac:dyDescent="0.35">
      <c r="B201" s="116">
        <v>42690</v>
      </c>
      <c r="C201" s="49">
        <v>4.2939999999999996</v>
      </c>
      <c r="D201" s="187">
        <f t="shared" si="24"/>
        <v>4.4681724845995889</v>
      </c>
      <c r="E201" s="344" t="str">
        <f t="shared" si="25"/>
        <v>6/05/2021</v>
      </c>
      <c r="F201" s="580">
        <f t="shared" si="26"/>
        <v>0</v>
      </c>
      <c r="G201" s="559"/>
      <c r="I201" s="113">
        <v>2.4910000000000001</v>
      </c>
      <c r="J201" s="197">
        <v>2.3239999999999998</v>
      </c>
      <c r="K201" s="246">
        <f t="shared" si="27"/>
        <v>44331</v>
      </c>
      <c r="L201" s="148">
        <f t="shared" si="28"/>
        <v>43936</v>
      </c>
      <c r="M201" s="49">
        <f t="shared" si="29"/>
        <v>4.2278481012658295E-4</v>
      </c>
      <c r="N201" s="549">
        <f t="shared" si="33"/>
        <v>395</v>
      </c>
      <c r="O201" s="113">
        <f t="shared" si="30"/>
        <v>9</v>
      </c>
      <c r="P201" s="113">
        <f t="shared" si="31"/>
        <v>386</v>
      </c>
      <c r="Q201" s="549">
        <f t="shared" si="34"/>
        <v>2.4871949367088608</v>
      </c>
      <c r="R201" s="113">
        <f t="shared" si="32"/>
        <v>1.8068050632911388</v>
      </c>
      <c r="S201" s="113">
        <f t="shared" si="35"/>
        <v>1.8149664246329467</v>
      </c>
    </row>
    <row r="202" spans="2:19" x14ac:dyDescent="0.35">
      <c r="B202" s="116">
        <v>42691</v>
      </c>
      <c r="C202" s="49">
        <v>4.2880000000000003</v>
      </c>
      <c r="D202" s="187">
        <f t="shared" si="24"/>
        <v>4.4654346338124569</v>
      </c>
      <c r="E202" s="344" t="str">
        <f t="shared" si="25"/>
        <v>6/05/2021</v>
      </c>
      <c r="F202" s="580">
        <f t="shared" si="26"/>
        <v>0</v>
      </c>
      <c r="G202" s="559"/>
      <c r="I202" s="113">
        <v>2.4220000000000002</v>
      </c>
      <c r="J202" s="197">
        <v>2.2640000000000002</v>
      </c>
      <c r="K202" s="246">
        <f t="shared" si="27"/>
        <v>44331</v>
      </c>
      <c r="L202" s="148">
        <f t="shared" si="28"/>
        <v>43936</v>
      </c>
      <c r="M202" s="49">
        <f t="shared" si="29"/>
        <v>3.999999999999998E-4</v>
      </c>
      <c r="N202" s="549">
        <f t="shared" si="33"/>
        <v>395</v>
      </c>
      <c r="O202" s="113">
        <f t="shared" si="30"/>
        <v>9</v>
      </c>
      <c r="P202" s="113">
        <f t="shared" si="31"/>
        <v>386</v>
      </c>
      <c r="Q202" s="549">
        <f t="shared" si="34"/>
        <v>2.4184000000000001</v>
      </c>
      <c r="R202" s="113">
        <f t="shared" si="32"/>
        <v>1.8696000000000002</v>
      </c>
      <c r="S202" s="113">
        <f t="shared" si="35"/>
        <v>1.8783385103999795</v>
      </c>
    </row>
    <row r="203" spans="2:19" x14ac:dyDescent="0.35">
      <c r="B203" s="116">
        <v>42692</v>
      </c>
      <c r="C203" s="49">
        <v>4.3239999999999998</v>
      </c>
      <c r="D203" s="187">
        <f t="shared" si="24"/>
        <v>4.4626967830253248</v>
      </c>
      <c r="E203" s="344" t="str">
        <f t="shared" si="25"/>
        <v>6/05/2021</v>
      </c>
      <c r="F203" s="580">
        <f t="shared" si="26"/>
        <v>0</v>
      </c>
      <c r="G203" s="559"/>
      <c r="I203" s="113">
        <v>2.484</v>
      </c>
      <c r="J203" s="197">
        <v>2.3210000000000002</v>
      </c>
      <c r="K203" s="246">
        <f t="shared" si="27"/>
        <v>44331</v>
      </c>
      <c r="L203" s="148">
        <f t="shared" si="28"/>
        <v>43936</v>
      </c>
      <c r="M203" s="49">
        <f t="shared" si="29"/>
        <v>4.1265822784810078E-4</v>
      </c>
      <c r="N203" s="549">
        <f t="shared" si="33"/>
        <v>395</v>
      </c>
      <c r="O203" s="113">
        <f t="shared" si="30"/>
        <v>9</v>
      </c>
      <c r="P203" s="113">
        <f t="shared" si="31"/>
        <v>386</v>
      </c>
      <c r="Q203" s="549">
        <f t="shared" si="34"/>
        <v>2.4802860759493672</v>
      </c>
      <c r="R203" s="113">
        <f t="shared" si="32"/>
        <v>1.8437139240506326</v>
      </c>
      <c r="S203" s="113">
        <f t="shared" si="35"/>
        <v>1.8522121266349778</v>
      </c>
    </row>
    <row r="204" spans="2:19" x14ac:dyDescent="0.35">
      <c r="B204" s="116">
        <v>42695</v>
      </c>
      <c r="C204" s="49">
        <v>4.306</v>
      </c>
      <c r="D204" s="187">
        <f t="shared" si="24"/>
        <v>4.4544832306639286</v>
      </c>
      <c r="E204" s="344" t="str">
        <f t="shared" si="25"/>
        <v>6/05/2021</v>
      </c>
      <c r="F204" s="580">
        <f t="shared" si="26"/>
        <v>0</v>
      </c>
      <c r="G204" s="559"/>
      <c r="I204" s="113">
        <v>2.476</v>
      </c>
      <c r="J204" s="197">
        <v>2.3119999999999998</v>
      </c>
      <c r="K204" s="246">
        <f t="shared" si="27"/>
        <v>44331</v>
      </c>
      <c r="L204" s="148">
        <f t="shared" si="28"/>
        <v>43936</v>
      </c>
      <c r="M204" s="49">
        <f t="shared" si="29"/>
        <v>4.1518987341772188E-4</v>
      </c>
      <c r="N204" s="549">
        <f t="shared" si="33"/>
        <v>395</v>
      </c>
      <c r="O204" s="113">
        <f t="shared" si="30"/>
        <v>9</v>
      </c>
      <c r="P204" s="113">
        <f t="shared" si="31"/>
        <v>386</v>
      </c>
      <c r="Q204" s="549">
        <f t="shared" si="34"/>
        <v>2.4722632911392406</v>
      </c>
      <c r="R204" s="113">
        <f t="shared" si="32"/>
        <v>1.8337367088607595</v>
      </c>
      <c r="S204" s="113">
        <f t="shared" si="35"/>
        <v>1.8421431846543435</v>
      </c>
    </row>
    <row r="205" spans="2:19" x14ac:dyDescent="0.35">
      <c r="B205" s="116">
        <v>42696</v>
      </c>
      <c r="C205" s="49">
        <v>4.282</v>
      </c>
      <c r="D205" s="187">
        <f t="shared" si="24"/>
        <v>4.4517453798767965</v>
      </c>
      <c r="E205" s="344" t="str">
        <f t="shared" si="25"/>
        <v>6/05/2021</v>
      </c>
      <c r="F205" s="580">
        <f t="shared" si="26"/>
        <v>0</v>
      </c>
      <c r="G205" s="559"/>
      <c r="I205" s="113">
        <v>2.448</v>
      </c>
      <c r="J205" s="197">
        <v>2.286</v>
      </c>
      <c r="K205" s="246">
        <f t="shared" si="27"/>
        <v>44331</v>
      </c>
      <c r="L205" s="148">
        <f t="shared" si="28"/>
        <v>43936</v>
      </c>
      <c r="M205" s="49">
        <f t="shared" si="29"/>
        <v>4.1012658227848083E-4</v>
      </c>
      <c r="N205" s="549">
        <f t="shared" si="33"/>
        <v>395</v>
      </c>
      <c r="O205" s="113">
        <f t="shared" si="30"/>
        <v>9</v>
      </c>
      <c r="P205" s="113">
        <f t="shared" si="31"/>
        <v>386</v>
      </c>
      <c r="Q205" s="549">
        <f t="shared" si="34"/>
        <v>2.4443088607594938</v>
      </c>
      <c r="R205" s="113">
        <f t="shared" si="32"/>
        <v>1.8376911392405062</v>
      </c>
      <c r="S205" s="113">
        <f t="shared" si="35"/>
        <v>1.8461339110486197</v>
      </c>
    </row>
    <row r="206" spans="2:19" x14ac:dyDescent="0.35">
      <c r="B206" s="116">
        <v>42697</v>
      </c>
      <c r="C206" s="49">
        <v>4.3079999999999998</v>
      </c>
      <c r="D206" s="187">
        <f t="shared" si="24"/>
        <v>4.4490075290896645</v>
      </c>
      <c r="E206" s="344" t="str">
        <f t="shared" si="25"/>
        <v>6/05/2021</v>
      </c>
      <c r="F206" s="580">
        <f t="shared" si="26"/>
        <v>0</v>
      </c>
      <c r="G206" s="559"/>
      <c r="I206" s="113">
        <v>2.488</v>
      </c>
      <c r="J206" s="197">
        <v>2.3250000000000002</v>
      </c>
      <c r="K206" s="246">
        <f t="shared" si="27"/>
        <v>44331</v>
      </c>
      <c r="L206" s="148">
        <f t="shared" si="28"/>
        <v>43936</v>
      </c>
      <c r="M206" s="49">
        <f t="shared" si="29"/>
        <v>4.1265822784810078E-4</v>
      </c>
      <c r="N206" s="549">
        <f t="shared" si="33"/>
        <v>395</v>
      </c>
      <c r="O206" s="113">
        <f t="shared" si="30"/>
        <v>9</v>
      </c>
      <c r="P206" s="113">
        <f t="shared" si="31"/>
        <v>386</v>
      </c>
      <c r="Q206" s="549">
        <f t="shared" si="34"/>
        <v>2.4842860759493672</v>
      </c>
      <c r="R206" s="113">
        <f t="shared" si="32"/>
        <v>1.8237139240506326</v>
      </c>
      <c r="S206" s="113">
        <f t="shared" si="35"/>
        <v>1.8320287552425762</v>
      </c>
    </row>
    <row r="207" spans="2:19" x14ac:dyDescent="0.35">
      <c r="B207" s="116">
        <v>42698</v>
      </c>
      <c r="C207" s="49">
        <v>4.32</v>
      </c>
      <c r="D207" s="187">
        <f t="shared" ref="D207:D270" si="36">IF(C207="","",($C$14-B207)/365.25)</f>
        <v>4.4462696783025324</v>
      </c>
      <c r="E207" s="344" t="str">
        <f t="shared" ref="E207:E275" si="37">$C$14</f>
        <v>6/05/2021</v>
      </c>
      <c r="F207" s="580">
        <f t="shared" ref="F207:F270" si="38">C$14-E207</f>
        <v>0</v>
      </c>
      <c r="G207" s="559"/>
      <c r="I207" s="113">
        <v>2.536</v>
      </c>
      <c r="J207" s="197">
        <v>2.3660000000000001</v>
      </c>
      <c r="K207" s="246">
        <f t="shared" ref="K207:K275" si="39">$I$14</f>
        <v>44331</v>
      </c>
      <c r="L207" s="148">
        <f t="shared" ref="L207:L275" si="40">$J$14</f>
        <v>43936</v>
      </c>
      <c r="M207" s="49">
        <f t="shared" ref="M207:M275" si="41">IF(I207="","",(J207-I207)/($J$14-$I$14))</f>
        <v>4.3037974683544287E-4</v>
      </c>
      <c r="N207" s="549">
        <f t="shared" si="33"/>
        <v>395</v>
      </c>
      <c r="O207" s="113">
        <f t="shared" ref="O207:O275" si="42">K207-E207</f>
        <v>9</v>
      </c>
      <c r="P207" s="113">
        <f t="shared" ref="P207:P275" si="43">E207-L207</f>
        <v>386</v>
      </c>
      <c r="Q207" s="549">
        <f t="shared" si="34"/>
        <v>2.5321265822784809</v>
      </c>
      <c r="R207" s="113">
        <f t="shared" ref="R207:R270" si="44">IF(C207="","",C207-Q207)</f>
        <v>1.7878734177215194</v>
      </c>
      <c r="S207" s="113">
        <f t="shared" si="35"/>
        <v>1.7958646461159855</v>
      </c>
    </row>
    <row r="208" spans="2:19" x14ac:dyDescent="0.35">
      <c r="B208" s="116">
        <v>42699</v>
      </c>
      <c r="C208" s="49">
        <v>4.3090000000000002</v>
      </c>
      <c r="D208" s="187">
        <f t="shared" si="36"/>
        <v>4.4435318275154003</v>
      </c>
      <c r="E208" s="344" t="str">
        <f t="shared" si="37"/>
        <v>6/05/2021</v>
      </c>
      <c r="F208" s="580">
        <f t="shared" si="38"/>
        <v>0</v>
      </c>
      <c r="G208" s="559"/>
      <c r="I208" s="113">
        <v>2.5339999999999998</v>
      </c>
      <c r="J208" s="197">
        <v>2.363</v>
      </c>
      <c r="K208" s="246">
        <f t="shared" si="39"/>
        <v>44331</v>
      </c>
      <c r="L208" s="148">
        <f t="shared" si="40"/>
        <v>43936</v>
      </c>
      <c r="M208" s="49">
        <f t="shared" si="41"/>
        <v>4.3291139240506283E-4</v>
      </c>
      <c r="N208" s="549">
        <f t="shared" ref="N208:N271" si="45">K208-L208</f>
        <v>395</v>
      </c>
      <c r="O208" s="113">
        <f t="shared" si="42"/>
        <v>9</v>
      </c>
      <c r="P208" s="113">
        <f t="shared" si="43"/>
        <v>386</v>
      </c>
      <c r="Q208" s="549">
        <f t="shared" ref="Q208:Q271" si="46">IF(I208="","",I208-(O208*M208))</f>
        <v>2.5301037974683545</v>
      </c>
      <c r="R208" s="113">
        <f t="shared" si="44"/>
        <v>1.7788962025316457</v>
      </c>
      <c r="S208" s="113">
        <f t="shared" ref="S208:S271" si="47">IF(R208="","",((1+R208/200)^2-1)*100)</f>
        <v>1.78680738178012</v>
      </c>
    </row>
    <row r="209" spans="2:19" x14ac:dyDescent="0.35">
      <c r="B209" s="116">
        <v>42702</v>
      </c>
      <c r="C209" s="49">
        <v>4.25</v>
      </c>
      <c r="D209" s="187">
        <f t="shared" si="36"/>
        <v>4.4353182751540041</v>
      </c>
      <c r="E209" s="344" t="str">
        <f t="shared" si="37"/>
        <v>6/05/2021</v>
      </c>
      <c r="F209" s="580">
        <f t="shared" si="38"/>
        <v>0</v>
      </c>
      <c r="G209" s="559"/>
      <c r="I209" s="113">
        <v>2.4750000000000001</v>
      </c>
      <c r="J209" s="197">
        <v>2.3130000000000002</v>
      </c>
      <c r="K209" s="246">
        <f t="shared" si="39"/>
        <v>44331</v>
      </c>
      <c r="L209" s="148">
        <f t="shared" si="40"/>
        <v>43936</v>
      </c>
      <c r="M209" s="49">
        <f t="shared" si="41"/>
        <v>4.1012658227848083E-4</v>
      </c>
      <c r="N209" s="549">
        <f t="shared" si="45"/>
        <v>395</v>
      </c>
      <c r="O209" s="113">
        <f t="shared" si="42"/>
        <v>9</v>
      </c>
      <c r="P209" s="113">
        <f t="shared" si="43"/>
        <v>386</v>
      </c>
      <c r="Q209" s="549">
        <f t="shared" si="46"/>
        <v>2.471308860759494</v>
      </c>
      <c r="R209" s="113">
        <f t="shared" si="44"/>
        <v>1.778691139240506</v>
      </c>
      <c r="S209" s="113">
        <f t="shared" si="47"/>
        <v>1.7866004946625491</v>
      </c>
    </row>
    <row r="210" spans="2:19" x14ac:dyDescent="0.35">
      <c r="B210" s="116">
        <v>42703</v>
      </c>
      <c r="C210" s="49">
        <v>4.2629999999999999</v>
      </c>
      <c r="D210" s="187">
        <f t="shared" si="36"/>
        <v>4.4325804243668721</v>
      </c>
      <c r="E210" s="344" t="str">
        <f t="shared" si="37"/>
        <v>6/05/2021</v>
      </c>
      <c r="F210" s="580">
        <f t="shared" si="38"/>
        <v>0</v>
      </c>
      <c r="G210" s="559"/>
      <c r="I210" s="113">
        <v>2.4809999999999999</v>
      </c>
      <c r="J210" s="197">
        <v>2.3210000000000002</v>
      </c>
      <c r="K210" s="246">
        <f t="shared" si="39"/>
        <v>44331</v>
      </c>
      <c r="L210" s="148">
        <f t="shared" si="40"/>
        <v>43936</v>
      </c>
      <c r="M210" s="49">
        <f t="shared" si="41"/>
        <v>4.0506329113923972E-4</v>
      </c>
      <c r="N210" s="549">
        <f t="shared" si="45"/>
        <v>395</v>
      </c>
      <c r="O210" s="113">
        <f t="shared" si="42"/>
        <v>9</v>
      </c>
      <c r="P210" s="113">
        <f t="shared" si="43"/>
        <v>386</v>
      </c>
      <c r="Q210" s="549">
        <f t="shared" si="46"/>
        <v>2.4773544303797466</v>
      </c>
      <c r="R210" s="113">
        <f t="shared" si="44"/>
        <v>1.7856455696202533</v>
      </c>
      <c r="S210" s="113">
        <f t="shared" si="47"/>
        <v>1.7936168948710307</v>
      </c>
    </row>
    <row r="211" spans="2:19" x14ac:dyDescent="0.35">
      <c r="B211" s="116">
        <v>42704</v>
      </c>
      <c r="C211" s="49">
        <v>4.2869999999999999</v>
      </c>
      <c r="D211" s="187">
        <f t="shared" si="36"/>
        <v>4.42984257357974</v>
      </c>
      <c r="E211" s="344" t="str">
        <f t="shared" si="37"/>
        <v>6/05/2021</v>
      </c>
      <c r="F211" s="580">
        <f t="shared" si="38"/>
        <v>0</v>
      </c>
      <c r="G211" s="559"/>
      <c r="I211" s="113">
        <v>2.5089999999999999</v>
      </c>
      <c r="J211" s="197">
        <v>2.35</v>
      </c>
      <c r="K211" s="246">
        <f t="shared" si="39"/>
        <v>44331</v>
      </c>
      <c r="L211" s="148">
        <f t="shared" si="40"/>
        <v>43936</v>
      </c>
      <c r="M211" s="49">
        <f t="shared" si="41"/>
        <v>4.0253164556961976E-4</v>
      </c>
      <c r="N211" s="549">
        <f t="shared" si="45"/>
        <v>395</v>
      </c>
      <c r="O211" s="113">
        <f t="shared" si="42"/>
        <v>9</v>
      </c>
      <c r="P211" s="113">
        <f t="shared" si="43"/>
        <v>386</v>
      </c>
      <c r="Q211" s="549">
        <f t="shared" si="46"/>
        <v>2.5053772151898732</v>
      </c>
      <c r="R211" s="113">
        <f t="shared" si="44"/>
        <v>1.7816227848101267</v>
      </c>
      <c r="S211" s="113">
        <f t="shared" si="47"/>
        <v>1.789558234178501</v>
      </c>
    </row>
    <row r="212" spans="2:19" x14ac:dyDescent="0.35">
      <c r="B212" s="116">
        <v>42705</v>
      </c>
      <c r="C212" s="49">
        <v>4.33</v>
      </c>
      <c r="D212" s="187">
        <f t="shared" si="36"/>
        <v>4.4271047227926079</v>
      </c>
      <c r="E212" s="344" t="str">
        <f t="shared" si="37"/>
        <v>6/05/2021</v>
      </c>
      <c r="F212" s="580">
        <f t="shared" si="38"/>
        <v>0</v>
      </c>
      <c r="G212" s="559"/>
      <c r="I212" s="113">
        <v>2.5499999999999998</v>
      </c>
      <c r="J212" s="197">
        <v>2.3839999999999999</v>
      </c>
      <c r="K212" s="246">
        <f t="shared" si="39"/>
        <v>44331</v>
      </c>
      <c r="L212" s="148">
        <f t="shared" si="40"/>
        <v>43936</v>
      </c>
      <c r="M212" s="49">
        <f t="shared" si="41"/>
        <v>4.2025316455696185E-4</v>
      </c>
      <c r="N212" s="549">
        <f t="shared" si="45"/>
        <v>395</v>
      </c>
      <c r="O212" s="113">
        <f t="shared" si="42"/>
        <v>9</v>
      </c>
      <c r="P212" s="113">
        <f t="shared" si="43"/>
        <v>386</v>
      </c>
      <c r="Q212" s="549">
        <f t="shared" si="46"/>
        <v>2.5462177215189872</v>
      </c>
      <c r="R212" s="113">
        <f t="shared" si="44"/>
        <v>1.7837822784810129</v>
      </c>
      <c r="S212" s="113">
        <f t="shared" si="47"/>
        <v>1.7917369765235724</v>
      </c>
    </row>
    <row r="213" spans="2:19" x14ac:dyDescent="0.35">
      <c r="B213" s="116">
        <v>42706</v>
      </c>
      <c r="C213" s="49">
        <v>4.2949999999999999</v>
      </c>
      <c r="D213" s="187">
        <f t="shared" si="36"/>
        <v>4.4243668720054758</v>
      </c>
      <c r="E213" s="344" t="str">
        <f t="shared" si="37"/>
        <v>6/05/2021</v>
      </c>
      <c r="F213" s="580">
        <f t="shared" si="38"/>
        <v>0</v>
      </c>
      <c r="G213" s="559"/>
      <c r="I213" s="113">
        <v>2.5830000000000002</v>
      </c>
      <c r="J213" s="197">
        <v>2.4079999999999999</v>
      </c>
      <c r="K213" s="246">
        <f t="shared" si="39"/>
        <v>44331</v>
      </c>
      <c r="L213" s="148">
        <f t="shared" si="40"/>
        <v>43936</v>
      </c>
      <c r="M213" s="49">
        <f t="shared" si="41"/>
        <v>4.43037974683545E-4</v>
      </c>
      <c r="N213" s="549">
        <f t="shared" si="45"/>
        <v>395</v>
      </c>
      <c r="O213" s="113">
        <f t="shared" si="42"/>
        <v>9</v>
      </c>
      <c r="P213" s="113">
        <f t="shared" si="43"/>
        <v>386</v>
      </c>
      <c r="Q213" s="549">
        <f t="shared" si="46"/>
        <v>2.5790126582278483</v>
      </c>
      <c r="R213" s="113">
        <f t="shared" si="44"/>
        <v>1.7159873417721516</v>
      </c>
      <c r="S213" s="113">
        <f t="shared" si="47"/>
        <v>1.7233488731649649</v>
      </c>
    </row>
    <row r="214" spans="2:19" x14ac:dyDescent="0.35">
      <c r="B214" s="116">
        <v>42709</v>
      </c>
      <c r="C214" s="49">
        <v>4.2759999999999998</v>
      </c>
      <c r="D214" s="187">
        <f t="shared" si="36"/>
        <v>4.4161533196440796</v>
      </c>
      <c r="E214" s="344" t="str">
        <f t="shared" si="37"/>
        <v>6/05/2021</v>
      </c>
      <c r="F214" s="580">
        <f t="shared" si="38"/>
        <v>0</v>
      </c>
      <c r="G214" s="559"/>
      <c r="I214" s="113">
        <v>2.5529999999999999</v>
      </c>
      <c r="J214" s="197">
        <v>2.379</v>
      </c>
      <c r="K214" s="246">
        <f t="shared" si="39"/>
        <v>44331</v>
      </c>
      <c r="L214" s="148">
        <f t="shared" si="40"/>
        <v>43936</v>
      </c>
      <c r="M214" s="49">
        <f t="shared" si="41"/>
        <v>4.405063291139239E-4</v>
      </c>
      <c r="N214" s="549">
        <f t="shared" si="45"/>
        <v>395</v>
      </c>
      <c r="O214" s="113">
        <f t="shared" si="42"/>
        <v>9</v>
      </c>
      <c r="P214" s="113">
        <f t="shared" si="43"/>
        <v>386</v>
      </c>
      <c r="Q214" s="549">
        <f t="shared" si="46"/>
        <v>2.5490354430379747</v>
      </c>
      <c r="R214" s="113">
        <f t="shared" si="44"/>
        <v>1.7269645569620251</v>
      </c>
      <c r="S214" s="113">
        <f t="shared" si="47"/>
        <v>1.7344205734145302</v>
      </c>
    </row>
    <row r="215" spans="2:19" x14ac:dyDescent="0.35">
      <c r="B215" s="116">
        <v>42710</v>
      </c>
      <c r="C215" s="49">
        <v>4.2539999999999996</v>
      </c>
      <c r="D215" s="187">
        <f t="shared" si="36"/>
        <v>4.4134154688569476</v>
      </c>
      <c r="E215" s="344" t="str">
        <f t="shared" si="37"/>
        <v>6/05/2021</v>
      </c>
      <c r="F215" s="580">
        <f t="shared" si="38"/>
        <v>0</v>
      </c>
      <c r="G215" s="559"/>
      <c r="I215" s="113">
        <v>2.5670000000000002</v>
      </c>
      <c r="J215" s="197">
        <v>2.3890000000000002</v>
      </c>
      <c r="K215" s="246">
        <f t="shared" si="39"/>
        <v>44331</v>
      </c>
      <c r="L215" s="148">
        <f t="shared" si="40"/>
        <v>43936</v>
      </c>
      <c r="M215" s="49">
        <f t="shared" si="41"/>
        <v>4.5063291139240492E-4</v>
      </c>
      <c r="N215" s="549">
        <f t="shared" si="45"/>
        <v>395</v>
      </c>
      <c r="O215" s="113">
        <f t="shared" si="42"/>
        <v>9</v>
      </c>
      <c r="P215" s="113">
        <f t="shared" si="43"/>
        <v>386</v>
      </c>
      <c r="Q215" s="549">
        <f t="shared" si="46"/>
        <v>2.5629443037974684</v>
      </c>
      <c r="R215" s="113">
        <f t="shared" si="44"/>
        <v>1.6910556962025312</v>
      </c>
      <c r="S215" s="113">
        <f t="shared" si="47"/>
        <v>1.6982048696216667</v>
      </c>
    </row>
    <row r="216" spans="2:19" x14ac:dyDescent="0.35">
      <c r="B216" s="116">
        <v>42711</v>
      </c>
      <c r="C216" s="49">
        <v>4.2270000000000003</v>
      </c>
      <c r="D216" s="187">
        <f t="shared" si="36"/>
        <v>4.4106776180698155</v>
      </c>
      <c r="E216" s="344" t="str">
        <f t="shared" si="37"/>
        <v>6/05/2021</v>
      </c>
      <c r="F216" s="580">
        <f t="shared" si="38"/>
        <v>0</v>
      </c>
      <c r="G216" s="559"/>
      <c r="I216" s="113">
        <v>2.548</v>
      </c>
      <c r="J216" s="197">
        <v>2.371</v>
      </c>
      <c r="K216" s="246">
        <f t="shared" si="39"/>
        <v>44331</v>
      </c>
      <c r="L216" s="148">
        <f t="shared" si="40"/>
        <v>43936</v>
      </c>
      <c r="M216" s="49">
        <f t="shared" si="41"/>
        <v>4.4810126582278491E-4</v>
      </c>
      <c r="N216" s="549">
        <f t="shared" si="45"/>
        <v>395</v>
      </c>
      <c r="O216" s="113">
        <f t="shared" si="42"/>
        <v>9</v>
      </c>
      <c r="P216" s="113">
        <f t="shared" si="43"/>
        <v>386</v>
      </c>
      <c r="Q216" s="549">
        <f t="shared" si="46"/>
        <v>2.5439670886075949</v>
      </c>
      <c r="R216" s="113">
        <f t="shared" si="44"/>
        <v>1.6830329113924054</v>
      </c>
      <c r="S216" s="113">
        <f t="shared" si="47"/>
        <v>1.690114410844501</v>
      </c>
    </row>
    <row r="217" spans="2:19" x14ac:dyDescent="0.35">
      <c r="B217" s="116">
        <v>42712</v>
      </c>
      <c r="C217" s="49">
        <v>4.2359999999999998</v>
      </c>
      <c r="D217" s="187">
        <f t="shared" si="36"/>
        <v>4.4079397672826834</v>
      </c>
      <c r="E217" s="344" t="str">
        <f t="shared" si="37"/>
        <v>6/05/2021</v>
      </c>
      <c r="F217" s="580">
        <f t="shared" si="38"/>
        <v>0</v>
      </c>
      <c r="G217" s="559"/>
      <c r="I217" s="113">
        <v>2.5129999999999999</v>
      </c>
      <c r="J217" s="197">
        <v>2.3420000000000001</v>
      </c>
      <c r="K217" s="246">
        <f t="shared" si="39"/>
        <v>44331</v>
      </c>
      <c r="L217" s="148">
        <f t="shared" si="40"/>
        <v>43936</v>
      </c>
      <c r="M217" s="49">
        <f t="shared" si="41"/>
        <v>4.3291139240506283E-4</v>
      </c>
      <c r="N217" s="549">
        <f t="shared" si="45"/>
        <v>395</v>
      </c>
      <c r="O217" s="113">
        <f t="shared" si="42"/>
        <v>9</v>
      </c>
      <c r="P217" s="113">
        <f t="shared" si="43"/>
        <v>386</v>
      </c>
      <c r="Q217" s="549">
        <f t="shared" si="46"/>
        <v>2.5091037974683545</v>
      </c>
      <c r="R217" s="113">
        <f t="shared" si="44"/>
        <v>1.7268962025316452</v>
      </c>
      <c r="S217" s="113">
        <f t="shared" si="47"/>
        <v>1.7343516287674277</v>
      </c>
    </row>
    <row r="218" spans="2:19" x14ac:dyDescent="0.35">
      <c r="B218" s="116">
        <v>42713</v>
      </c>
      <c r="C218" s="49">
        <v>4.2780000000000005</v>
      </c>
      <c r="D218" s="187">
        <f t="shared" si="36"/>
        <v>4.4052019164955514</v>
      </c>
      <c r="E218" s="344" t="str">
        <f t="shared" si="37"/>
        <v>6/05/2021</v>
      </c>
      <c r="F218" s="580">
        <f t="shared" si="38"/>
        <v>0</v>
      </c>
      <c r="G218" s="559"/>
      <c r="I218" s="113">
        <v>2.56</v>
      </c>
      <c r="J218" s="197">
        <v>2.3890000000000002</v>
      </c>
      <c r="K218" s="246">
        <f t="shared" si="39"/>
        <v>44331</v>
      </c>
      <c r="L218" s="148">
        <f t="shared" si="40"/>
        <v>43936</v>
      </c>
      <c r="M218" s="49">
        <f t="shared" si="41"/>
        <v>4.3291139240506283E-4</v>
      </c>
      <c r="N218" s="549">
        <f t="shared" si="45"/>
        <v>395</v>
      </c>
      <c r="O218" s="113">
        <f t="shared" si="42"/>
        <v>9</v>
      </c>
      <c r="P218" s="113">
        <f t="shared" si="43"/>
        <v>386</v>
      </c>
      <c r="Q218" s="549">
        <f t="shared" si="46"/>
        <v>2.5561037974683547</v>
      </c>
      <c r="R218" s="113">
        <f t="shared" si="44"/>
        <v>1.7218962025316458</v>
      </c>
      <c r="S218" s="113">
        <f t="shared" si="47"/>
        <v>1.7293085188623714</v>
      </c>
    </row>
    <row r="219" spans="2:19" x14ac:dyDescent="0.35">
      <c r="B219" s="116">
        <v>42716</v>
      </c>
      <c r="C219" s="49">
        <v>4.3380000000000001</v>
      </c>
      <c r="D219" s="187">
        <f t="shared" si="36"/>
        <v>4.3969883641341543</v>
      </c>
      <c r="E219" s="344" t="str">
        <f t="shared" si="37"/>
        <v>6/05/2021</v>
      </c>
      <c r="F219" s="580">
        <f t="shared" si="38"/>
        <v>0</v>
      </c>
      <c r="G219" s="559"/>
      <c r="I219" s="113">
        <v>2.5830000000000002</v>
      </c>
      <c r="J219" s="197">
        <v>2.411</v>
      </c>
      <c r="K219" s="246">
        <f t="shared" si="39"/>
        <v>44331</v>
      </c>
      <c r="L219" s="148">
        <f t="shared" si="40"/>
        <v>43936</v>
      </c>
      <c r="M219" s="49">
        <f t="shared" si="41"/>
        <v>4.3544303797468393E-4</v>
      </c>
      <c r="N219" s="549">
        <f t="shared" si="45"/>
        <v>395</v>
      </c>
      <c r="O219" s="113">
        <f t="shared" si="42"/>
        <v>9</v>
      </c>
      <c r="P219" s="113">
        <f t="shared" si="43"/>
        <v>386</v>
      </c>
      <c r="Q219" s="549">
        <f t="shared" si="46"/>
        <v>2.5790810126582282</v>
      </c>
      <c r="R219" s="113">
        <f t="shared" si="44"/>
        <v>1.7589189873417719</v>
      </c>
      <c r="S219" s="113">
        <f t="shared" si="47"/>
        <v>1.7666534773518316</v>
      </c>
    </row>
    <row r="220" spans="2:19" x14ac:dyDescent="0.35">
      <c r="B220" s="116">
        <v>42717</v>
      </c>
      <c r="C220" s="49">
        <v>4.33</v>
      </c>
      <c r="D220" s="187">
        <f t="shared" si="36"/>
        <v>4.3942505133470222</v>
      </c>
      <c r="E220" s="344" t="str">
        <f t="shared" si="37"/>
        <v>6/05/2021</v>
      </c>
      <c r="F220" s="580">
        <f t="shared" si="38"/>
        <v>0</v>
      </c>
      <c r="G220" s="559"/>
      <c r="I220" s="113">
        <v>2.5709999999999997</v>
      </c>
      <c r="J220" s="197">
        <v>2.4</v>
      </c>
      <c r="K220" s="246">
        <f t="shared" si="39"/>
        <v>44331</v>
      </c>
      <c r="L220" s="148">
        <f t="shared" si="40"/>
        <v>43936</v>
      </c>
      <c r="M220" s="49">
        <f t="shared" si="41"/>
        <v>4.3291139240506283E-4</v>
      </c>
      <c r="N220" s="549">
        <f t="shared" si="45"/>
        <v>395</v>
      </c>
      <c r="O220" s="113">
        <f t="shared" si="42"/>
        <v>9</v>
      </c>
      <c r="P220" s="113">
        <f t="shared" si="43"/>
        <v>386</v>
      </c>
      <c r="Q220" s="549">
        <f t="shared" si="46"/>
        <v>2.5671037974683544</v>
      </c>
      <c r="R220" s="113">
        <f t="shared" si="44"/>
        <v>1.7628962025316457</v>
      </c>
      <c r="S220" s="113">
        <f t="shared" si="47"/>
        <v>1.7706657100839074</v>
      </c>
    </row>
    <row r="221" spans="2:19" x14ac:dyDescent="0.35">
      <c r="B221" s="116">
        <v>42718</v>
      </c>
      <c r="C221" s="49">
        <v>4.399</v>
      </c>
      <c r="D221" s="187">
        <f t="shared" si="36"/>
        <v>4.3915126625598901</v>
      </c>
      <c r="E221" s="344" t="str">
        <f t="shared" si="37"/>
        <v>6/05/2021</v>
      </c>
      <c r="F221" s="580">
        <f t="shared" si="38"/>
        <v>0</v>
      </c>
      <c r="G221" s="559"/>
      <c r="I221" s="113">
        <v>2.5629999999999997</v>
      </c>
      <c r="J221" s="197">
        <v>2.395</v>
      </c>
      <c r="K221" s="246">
        <f t="shared" si="39"/>
        <v>44331</v>
      </c>
      <c r="L221" s="148">
        <f t="shared" si="40"/>
        <v>43936</v>
      </c>
      <c r="M221" s="49">
        <f t="shared" si="41"/>
        <v>4.2531645569620177E-4</v>
      </c>
      <c r="N221" s="549">
        <f t="shared" si="45"/>
        <v>395</v>
      </c>
      <c r="O221" s="113">
        <f t="shared" si="42"/>
        <v>9</v>
      </c>
      <c r="P221" s="113">
        <f t="shared" si="43"/>
        <v>386</v>
      </c>
      <c r="Q221" s="549">
        <f t="shared" si="46"/>
        <v>2.5591721518987338</v>
      </c>
      <c r="R221" s="113">
        <f t="shared" si="44"/>
        <v>1.8398278481012662</v>
      </c>
      <c r="S221" s="113">
        <f t="shared" si="47"/>
        <v>1.8482902643779164</v>
      </c>
    </row>
    <row r="222" spans="2:19" x14ac:dyDescent="0.35">
      <c r="B222" s="116">
        <v>42719</v>
      </c>
      <c r="C222" s="49">
        <v>4.452</v>
      </c>
      <c r="D222" s="187">
        <f t="shared" si="36"/>
        <v>4.3887748117727581</v>
      </c>
      <c r="E222" s="344" t="str">
        <f t="shared" si="37"/>
        <v>6/05/2021</v>
      </c>
      <c r="F222" s="580">
        <f t="shared" si="38"/>
        <v>0</v>
      </c>
      <c r="G222" s="559"/>
      <c r="I222" s="113">
        <v>2.6509999999999998</v>
      </c>
      <c r="J222" s="197">
        <v>2.4790000000000001</v>
      </c>
      <c r="K222" s="246">
        <f t="shared" si="39"/>
        <v>44331</v>
      </c>
      <c r="L222" s="148">
        <f t="shared" si="40"/>
        <v>43936</v>
      </c>
      <c r="M222" s="49">
        <f t="shared" si="41"/>
        <v>4.3544303797468279E-4</v>
      </c>
      <c r="N222" s="549">
        <f t="shared" si="45"/>
        <v>395</v>
      </c>
      <c r="O222" s="113">
        <f t="shared" si="42"/>
        <v>9</v>
      </c>
      <c r="P222" s="113">
        <f t="shared" si="43"/>
        <v>386</v>
      </c>
      <c r="Q222" s="549">
        <f t="shared" si="46"/>
        <v>2.6470810126582278</v>
      </c>
      <c r="R222" s="113">
        <f t="shared" si="44"/>
        <v>1.8049189873417721</v>
      </c>
      <c r="S222" s="113">
        <f t="shared" si="47"/>
        <v>1.8130633187189549</v>
      </c>
    </row>
    <row r="223" spans="2:19" x14ac:dyDescent="0.35">
      <c r="B223" s="116">
        <v>42720</v>
      </c>
      <c r="C223" s="49">
        <v>4.4640000000000004</v>
      </c>
      <c r="D223" s="187">
        <f t="shared" si="36"/>
        <v>4.386036960985626</v>
      </c>
      <c r="E223" s="344" t="str">
        <f t="shared" si="37"/>
        <v>6/05/2021</v>
      </c>
      <c r="F223" s="580">
        <f t="shared" si="38"/>
        <v>0</v>
      </c>
      <c r="G223" s="559"/>
      <c r="I223" s="113">
        <v>2.6669999999999998</v>
      </c>
      <c r="J223" s="197">
        <v>2.488</v>
      </c>
      <c r="K223" s="246">
        <f t="shared" si="39"/>
        <v>44331</v>
      </c>
      <c r="L223" s="148">
        <f t="shared" si="40"/>
        <v>43936</v>
      </c>
      <c r="M223" s="49">
        <f t="shared" si="41"/>
        <v>4.5316455696202488E-4</v>
      </c>
      <c r="N223" s="549">
        <f t="shared" si="45"/>
        <v>395</v>
      </c>
      <c r="O223" s="113">
        <f t="shared" si="42"/>
        <v>9</v>
      </c>
      <c r="P223" s="113">
        <f t="shared" si="43"/>
        <v>386</v>
      </c>
      <c r="Q223" s="549">
        <f t="shared" si="46"/>
        <v>2.6629215189873414</v>
      </c>
      <c r="R223" s="113">
        <f t="shared" si="44"/>
        <v>1.801078481012659</v>
      </c>
      <c r="S223" s="113">
        <f t="shared" si="47"/>
        <v>1.8091881902495777</v>
      </c>
    </row>
    <row r="224" spans="2:19" x14ac:dyDescent="0.35">
      <c r="B224" s="116">
        <v>42723</v>
      </c>
      <c r="C224" s="49">
        <v>4.4480000000000004</v>
      </c>
      <c r="D224" s="187">
        <f t="shared" si="36"/>
        <v>4.3778234086242298</v>
      </c>
      <c r="E224" s="344" t="str">
        <f t="shared" si="37"/>
        <v>6/05/2021</v>
      </c>
      <c r="F224" s="580">
        <f t="shared" si="38"/>
        <v>0</v>
      </c>
      <c r="G224" s="559"/>
      <c r="I224" s="113">
        <v>2.714</v>
      </c>
      <c r="J224" s="197">
        <v>2.5230000000000001</v>
      </c>
      <c r="K224" s="246">
        <f t="shared" si="39"/>
        <v>44331</v>
      </c>
      <c r="L224" s="148">
        <f t="shared" si="40"/>
        <v>43936</v>
      </c>
      <c r="M224" s="49">
        <f t="shared" si="41"/>
        <v>4.8354430379746795E-4</v>
      </c>
      <c r="N224" s="549">
        <f t="shared" si="45"/>
        <v>395</v>
      </c>
      <c r="O224" s="113">
        <f t="shared" si="42"/>
        <v>9</v>
      </c>
      <c r="P224" s="113">
        <f t="shared" si="43"/>
        <v>386</v>
      </c>
      <c r="Q224" s="549">
        <f t="shared" si="46"/>
        <v>2.7096481012658229</v>
      </c>
      <c r="R224" s="113">
        <f t="shared" si="44"/>
        <v>1.7383518987341775</v>
      </c>
      <c r="S224" s="113">
        <f t="shared" si="47"/>
        <v>1.7459065670437424</v>
      </c>
    </row>
    <row r="225" spans="2:19" x14ac:dyDescent="0.35">
      <c r="B225" s="116">
        <v>42724</v>
      </c>
      <c r="C225" s="49">
        <v>4.4589999999999996</v>
      </c>
      <c r="D225" s="187">
        <f t="shared" si="36"/>
        <v>4.3750855578370977</v>
      </c>
      <c r="E225" s="344" t="str">
        <f t="shared" si="37"/>
        <v>6/05/2021</v>
      </c>
      <c r="F225" s="580">
        <f t="shared" si="38"/>
        <v>0</v>
      </c>
      <c r="G225" s="559"/>
      <c r="I225" s="113">
        <v>2.7210000000000001</v>
      </c>
      <c r="J225" s="197">
        <v>2.5249999999999999</v>
      </c>
      <c r="K225" s="246">
        <f t="shared" si="39"/>
        <v>44331</v>
      </c>
      <c r="L225" s="148">
        <f t="shared" si="40"/>
        <v>43936</v>
      </c>
      <c r="M225" s="49">
        <f t="shared" si="41"/>
        <v>4.9620253164557007E-4</v>
      </c>
      <c r="N225" s="549">
        <f t="shared" si="45"/>
        <v>395</v>
      </c>
      <c r="O225" s="113">
        <f t="shared" si="42"/>
        <v>9</v>
      </c>
      <c r="P225" s="113">
        <f t="shared" si="43"/>
        <v>386</v>
      </c>
      <c r="Q225" s="549">
        <f t="shared" si="46"/>
        <v>2.7165341772151899</v>
      </c>
      <c r="R225" s="113">
        <f t="shared" si="44"/>
        <v>1.7424658227848098</v>
      </c>
      <c r="S225" s="113">
        <f t="shared" si="47"/>
        <v>1.7500562906437311</v>
      </c>
    </row>
    <row r="226" spans="2:19" x14ac:dyDescent="0.35">
      <c r="B226" s="116">
        <v>42725</v>
      </c>
      <c r="C226" s="49">
        <v>4.4809999999999999</v>
      </c>
      <c r="D226" s="187">
        <f t="shared" si="36"/>
        <v>4.3723477070499657</v>
      </c>
      <c r="E226" s="344" t="str">
        <f t="shared" si="37"/>
        <v>6/05/2021</v>
      </c>
      <c r="F226" s="580">
        <f t="shared" si="38"/>
        <v>0</v>
      </c>
      <c r="G226" s="559"/>
      <c r="I226" s="113">
        <v>2.7530000000000001</v>
      </c>
      <c r="J226" s="197">
        <v>2.5529999999999999</v>
      </c>
      <c r="K226" s="246">
        <f t="shared" si="39"/>
        <v>44331</v>
      </c>
      <c r="L226" s="148">
        <f t="shared" si="40"/>
        <v>43936</v>
      </c>
      <c r="M226" s="49">
        <f t="shared" si="41"/>
        <v>5.063291139240511E-4</v>
      </c>
      <c r="N226" s="549">
        <f t="shared" si="45"/>
        <v>395</v>
      </c>
      <c r="O226" s="113">
        <f t="shared" si="42"/>
        <v>9</v>
      </c>
      <c r="P226" s="113">
        <f t="shared" si="43"/>
        <v>386</v>
      </c>
      <c r="Q226" s="549">
        <f t="shared" si="46"/>
        <v>2.7484430379746838</v>
      </c>
      <c r="R226" s="113">
        <f t="shared" si="44"/>
        <v>1.7325569620253161</v>
      </c>
      <c r="S226" s="113">
        <f t="shared" si="47"/>
        <v>1.7400613460919701</v>
      </c>
    </row>
    <row r="227" spans="2:19" x14ac:dyDescent="0.35">
      <c r="B227" s="116">
        <v>42726</v>
      </c>
      <c r="C227" s="49">
        <v>4.5670000000000002</v>
      </c>
      <c r="D227" s="187">
        <f t="shared" si="36"/>
        <v>4.3696098562628336</v>
      </c>
      <c r="E227" s="344" t="str">
        <f t="shared" si="37"/>
        <v>6/05/2021</v>
      </c>
      <c r="F227" s="580">
        <f t="shared" si="38"/>
        <v>0</v>
      </c>
      <c r="G227" s="559"/>
      <c r="I227" s="113">
        <v>2.762</v>
      </c>
      <c r="J227" s="197">
        <v>2.5649999999999999</v>
      </c>
      <c r="K227" s="246">
        <f t="shared" si="39"/>
        <v>44331</v>
      </c>
      <c r="L227" s="148">
        <f t="shared" si="40"/>
        <v>43936</v>
      </c>
      <c r="M227" s="49">
        <f t="shared" si="41"/>
        <v>4.9873417721519003E-4</v>
      </c>
      <c r="N227" s="549">
        <f t="shared" si="45"/>
        <v>395</v>
      </c>
      <c r="O227" s="113">
        <f t="shared" si="42"/>
        <v>9</v>
      </c>
      <c r="P227" s="113">
        <f t="shared" si="43"/>
        <v>386</v>
      </c>
      <c r="Q227" s="549">
        <f t="shared" si="46"/>
        <v>2.7575113924050632</v>
      </c>
      <c r="R227" s="113">
        <f t="shared" si="44"/>
        <v>1.809488607594937</v>
      </c>
      <c r="S227" s="113">
        <f t="shared" si="47"/>
        <v>1.8176742301474924</v>
      </c>
    </row>
    <row r="228" spans="2:19" x14ac:dyDescent="0.35">
      <c r="B228" s="116">
        <v>42727</v>
      </c>
      <c r="C228" s="49">
        <v>4.57</v>
      </c>
      <c r="D228" s="187">
        <f t="shared" si="36"/>
        <v>4.3668720054757015</v>
      </c>
      <c r="E228" s="344" t="str">
        <f t="shared" si="37"/>
        <v>6/05/2021</v>
      </c>
      <c r="F228" s="580">
        <f t="shared" si="38"/>
        <v>0</v>
      </c>
      <c r="G228" s="559"/>
      <c r="I228" s="113">
        <v>2.8109999999999999</v>
      </c>
      <c r="J228" s="197">
        <v>2.61</v>
      </c>
      <c r="K228" s="246">
        <f t="shared" si="39"/>
        <v>44331</v>
      </c>
      <c r="L228" s="148">
        <f t="shared" si="40"/>
        <v>43936</v>
      </c>
      <c r="M228" s="49">
        <f t="shared" si="41"/>
        <v>5.0886075949367106E-4</v>
      </c>
      <c r="N228" s="549">
        <f t="shared" si="45"/>
        <v>395</v>
      </c>
      <c r="O228" s="113">
        <f t="shared" si="42"/>
        <v>9</v>
      </c>
      <c r="P228" s="113">
        <f t="shared" si="43"/>
        <v>386</v>
      </c>
      <c r="Q228" s="549">
        <f t="shared" si="46"/>
        <v>2.806420253164557</v>
      </c>
      <c r="R228" s="113">
        <f t="shared" si="44"/>
        <v>1.7635797468354433</v>
      </c>
      <c r="S228" s="113">
        <f t="shared" si="47"/>
        <v>1.7713552806440491</v>
      </c>
    </row>
    <row r="229" spans="2:19" x14ac:dyDescent="0.35">
      <c r="B229" s="116">
        <v>42730</v>
      </c>
      <c r="C229" s="49" t="s">
        <v>437</v>
      </c>
      <c r="D229" s="187" t="str">
        <f t="shared" si="36"/>
        <v/>
      </c>
      <c r="E229" s="344" t="str">
        <f t="shared" si="37"/>
        <v>6/05/2021</v>
      </c>
      <c r="F229" s="580">
        <f t="shared" si="38"/>
        <v>0</v>
      </c>
      <c r="G229" s="559"/>
      <c r="I229" s="113" t="s">
        <v>437</v>
      </c>
      <c r="J229" s="197" t="s">
        <v>437</v>
      </c>
      <c r="K229" s="246">
        <f t="shared" si="39"/>
        <v>44331</v>
      </c>
      <c r="L229" s="148">
        <f t="shared" si="40"/>
        <v>43936</v>
      </c>
      <c r="M229" s="49" t="str">
        <f t="shared" si="41"/>
        <v/>
      </c>
      <c r="N229" s="549">
        <f t="shared" si="45"/>
        <v>395</v>
      </c>
      <c r="O229" s="113">
        <f t="shared" si="42"/>
        <v>9</v>
      </c>
      <c r="P229" s="113">
        <f t="shared" si="43"/>
        <v>386</v>
      </c>
      <c r="Q229" s="549" t="str">
        <f t="shared" si="46"/>
        <v/>
      </c>
      <c r="R229" s="113" t="str">
        <f t="shared" si="44"/>
        <v/>
      </c>
      <c r="S229" s="113" t="str">
        <f t="shared" si="47"/>
        <v/>
      </c>
    </row>
    <row r="230" spans="2:19" x14ac:dyDescent="0.35">
      <c r="B230" s="116">
        <v>42731</v>
      </c>
      <c r="C230" s="49" t="s">
        <v>437</v>
      </c>
      <c r="D230" s="187" t="str">
        <f t="shared" si="36"/>
        <v/>
      </c>
      <c r="E230" s="344" t="str">
        <f t="shared" si="37"/>
        <v>6/05/2021</v>
      </c>
      <c r="F230" s="580">
        <f t="shared" si="38"/>
        <v>0</v>
      </c>
      <c r="G230" s="559"/>
      <c r="I230" s="113" t="s">
        <v>437</v>
      </c>
      <c r="J230" s="197" t="s">
        <v>437</v>
      </c>
      <c r="K230" s="246">
        <f t="shared" si="39"/>
        <v>44331</v>
      </c>
      <c r="L230" s="148">
        <f t="shared" si="40"/>
        <v>43936</v>
      </c>
      <c r="M230" s="49" t="str">
        <f t="shared" si="41"/>
        <v/>
      </c>
      <c r="N230" s="549">
        <f t="shared" si="45"/>
        <v>395</v>
      </c>
      <c r="O230" s="113">
        <f t="shared" si="42"/>
        <v>9</v>
      </c>
      <c r="P230" s="113">
        <f t="shared" si="43"/>
        <v>386</v>
      </c>
      <c r="Q230" s="549" t="str">
        <f t="shared" si="46"/>
        <v/>
      </c>
      <c r="R230" s="113" t="str">
        <f t="shared" si="44"/>
        <v/>
      </c>
      <c r="S230" s="113" t="str">
        <f t="shared" si="47"/>
        <v/>
      </c>
    </row>
    <row r="231" spans="2:19" x14ac:dyDescent="0.35">
      <c r="B231" s="116">
        <v>42732</v>
      </c>
      <c r="C231" s="49">
        <v>4.5730000000000004</v>
      </c>
      <c r="D231" s="187">
        <f t="shared" si="36"/>
        <v>4.3531827515400412</v>
      </c>
      <c r="E231" s="344" t="str">
        <f t="shared" si="37"/>
        <v>6/05/2021</v>
      </c>
      <c r="F231" s="580">
        <f t="shared" si="38"/>
        <v>0</v>
      </c>
      <c r="G231" s="559"/>
      <c r="I231" s="113">
        <v>2.8140000000000001</v>
      </c>
      <c r="J231" s="197">
        <v>2.6219999999999999</v>
      </c>
      <c r="K231" s="246">
        <f t="shared" si="39"/>
        <v>44331</v>
      </c>
      <c r="L231" s="148">
        <f t="shared" si="40"/>
        <v>43936</v>
      </c>
      <c r="M231" s="49">
        <f t="shared" si="41"/>
        <v>4.8607594936708905E-4</v>
      </c>
      <c r="N231" s="549">
        <f t="shared" si="45"/>
        <v>395</v>
      </c>
      <c r="O231" s="113">
        <f t="shared" si="42"/>
        <v>9</v>
      </c>
      <c r="P231" s="113">
        <f t="shared" si="43"/>
        <v>386</v>
      </c>
      <c r="Q231" s="549">
        <f t="shared" si="46"/>
        <v>2.8096253164556964</v>
      </c>
      <c r="R231" s="113">
        <f t="shared" si="44"/>
        <v>1.763374683544304</v>
      </c>
      <c r="S231" s="113">
        <f t="shared" si="47"/>
        <v>1.7711484092306939</v>
      </c>
    </row>
    <row r="232" spans="2:19" x14ac:dyDescent="0.35">
      <c r="B232" s="116">
        <v>42733</v>
      </c>
      <c r="C232" s="49">
        <v>4.5199999999999996</v>
      </c>
      <c r="D232" s="187">
        <f t="shared" si="36"/>
        <v>4.3504449007529091</v>
      </c>
      <c r="E232" s="344" t="str">
        <f t="shared" si="37"/>
        <v>6/05/2021</v>
      </c>
      <c r="F232" s="580">
        <f t="shared" si="38"/>
        <v>0</v>
      </c>
      <c r="G232" s="559"/>
      <c r="I232" s="113">
        <v>2.7359999999999998</v>
      </c>
      <c r="J232" s="197">
        <v>2.5449999999999999</v>
      </c>
      <c r="K232" s="246">
        <f t="shared" si="39"/>
        <v>44331</v>
      </c>
      <c r="L232" s="148">
        <f t="shared" si="40"/>
        <v>43936</v>
      </c>
      <c r="M232" s="49">
        <f t="shared" si="41"/>
        <v>4.8354430379746795E-4</v>
      </c>
      <c r="N232" s="549">
        <f t="shared" si="45"/>
        <v>395</v>
      </c>
      <c r="O232" s="113">
        <f t="shared" si="42"/>
        <v>9</v>
      </c>
      <c r="P232" s="113">
        <f t="shared" si="43"/>
        <v>386</v>
      </c>
      <c r="Q232" s="549">
        <f t="shared" si="46"/>
        <v>2.7316481012658227</v>
      </c>
      <c r="R232" s="113">
        <f t="shared" si="44"/>
        <v>1.7883518987341769</v>
      </c>
      <c r="S232" s="113">
        <f t="shared" si="47"/>
        <v>1.7963474050184614</v>
      </c>
    </row>
    <row r="233" spans="2:19" x14ac:dyDescent="0.35">
      <c r="B233" s="116">
        <v>42734</v>
      </c>
      <c r="C233" s="49">
        <v>4.492</v>
      </c>
      <c r="D233" s="187">
        <f t="shared" si="36"/>
        <v>4.3477070499657771</v>
      </c>
      <c r="E233" s="344" t="str">
        <f t="shared" si="37"/>
        <v>6/05/2021</v>
      </c>
      <c r="F233" s="580">
        <f t="shared" si="38"/>
        <v>0</v>
      </c>
      <c r="G233" s="559"/>
      <c r="I233" s="113">
        <v>2.7</v>
      </c>
      <c r="J233" s="197">
        <v>2.504</v>
      </c>
      <c r="K233" s="246">
        <f t="shared" si="39"/>
        <v>44331</v>
      </c>
      <c r="L233" s="148">
        <f t="shared" si="40"/>
        <v>43936</v>
      </c>
      <c r="M233" s="49">
        <f t="shared" si="41"/>
        <v>4.9620253164557007E-4</v>
      </c>
      <c r="N233" s="549">
        <f t="shared" si="45"/>
        <v>395</v>
      </c>
      <c r="O233" s="113">
        <f t="shared" si="42"/>
        <v>9</v>
      </c>
      <c r="P233" s="113">
        <f t="shared" si="43"/>
        <v>386</v>
      </c>
      <c r="Q233" s="549">
        <f t="shared" si="46"/>
        <v>2.69553417721519</v>
      </c>
      <c r="R233" s="113">
        <f t="shared" si="44"/>
        <v>1.79646582278481</v>
      </c>
      <c r="S233" s="113">
        <f t="shared" si="47"/>
        <v>1.8045340464159176</v>
      </c>
    </row>
    <row r="234" spans="2:19" x14ac:dyDescent="0.35">
      <c r="B234" s="116">
        <v>42737</v>
      </c>
      <c r="C234" s="49" t="s">
        <v>437</v>
      </c>
      <c r="D234" s="187" t="str">
        <f t="shared" si="36"/>
        <v/>
      </c>
      <c r="E234" s="344" t="str">
        <f t="shared" si="37"/>
        <v>6/05/2021</v>
      </c>
      <c r="F234" s="580">
        <f t="shared" si="38"/>
        <v>0</v>
      </c>
      <c r="G234" s="559"/>
      <c r="I234" s="113" t="s">
        <v>437</v>
      </c>
      <c r="J234" s="197" t="s">
        <v>437</v>
      </c>
      <c r="K234" s="246">
        <f t="shared" si="39"/>
        <v>44331</v>
      </c>
      <c r="L234" s="148">
        <f t="shared" si="40"/>
        <v>43936</v>
      </c>
      <c r="M234" s="49" t="str">
        <f t="shared" si="41"/>
        <v/>
      </c>
      <c r="N234" s="549">
        <f t="shared" si="45"/>
        <v>395</v>
      </c>
      <c r="O234" s="113">
        <f t="shared" si="42"/>
        <v>9</v>
      </c>
      <c r="P234" s="113">
        <f t="shared" si="43"/>
        <v>386</v>
      </c>
      <c r="Q234" s="549" t="str">
        <f t="shared" si="46"/>
        <v/>
      </c>
      <c r="R234" s="113" t="str">
        <f t="shared" si="44"/>
        <v/>
      </c>
      <c r="S234" s="113" t="str">
        <f t="shared" si="47"/>
        <v/>
      </c>
    </row>
    <row r="235" spans="2:19" x14ac:dyDescent="0.35">
      <c r="B235" s="116">
        <v>42738</v>
      </c>
      <c r="C235" s="49" t="s">
        <v>437</v>
      </c>
      <c r="D235" s="187" t="str">
        <f t="shared" si="36"/>
        <v/>
      </c>
      <c r="E235" s="344" t="str">
        <f t="shared" si="37"/>
        <v>6/05/2021</v>
      </c>
      <c r="F235" s="580">
        <f t="shared" si="38"/>
        <v>0</v>
      </c>
      <c r="G235" s="559"/>
      <c r="I235" s="113" t="s">
        <v>437</v>
      </c>
      <c r="J235" s="197" t="s">
        <v>437</v>
      </c>
      <c r="K235" s="246">
        <f t="shared" si="39"/>
        <v>44331</v>
      </c>
      <c r="L235" s="148">
        <f t="shared" si="40"/>
        <v>43936</v>
      </c>
      <c r="M235" s="49" t="str">
        <f t="shared" si="41"/>
        <v/>
      </c>
      <c r="N235" s="549">
        <f t="shared" si="45"/>
        <v>395</v>
      </c>
      <c r="O235" s="113">
        <f t="shared" si="42"/>
        <v>9</v>
      </c>
      <c r="P235" s="113">
        <f t="shared" si="43"/>
        <v>386</v>
      </c>
      <c r="Q235" s="549" t="str">
        <f t="shared" si="46"/>
        <v/>
      </c>
      <c r="R235" s="113" t="str">
        <f t="shared" si="44"/>
        <v/>
      </c>
      <c r="S235" s="113" t="str">
        <f t="shared" si="47"/>
        <v/>
      </c>
    </row>
    <row r="236" spans="2:19" x14ac:dyDescent="0.35">
      <c r="B236" s="116">
        <v>42739</v>
      </c>
      <c r="C236" s="49">
        <v>4.4189999999999996</v>
      </c>
      <c r="D236" s="187">
        <f t="shared" si="36"/>
        <v>4.3340177960301167</v>
      </c>
      <c r="E236" s="344" t="str">
        <f t="shared" si="37"/>
        <v>6/05/2021</v>
      </c>
      <c r="F236" s="580">
        <f t="shared" si="38"/>
        <v>0</v>
      </c>
      <c r="G236" s="559"/>
      <c r="I236" s="113">
        <v>2.677</v>
      </c>
      <c r="J236" s="197">
        <v>2.488</v>
      </c>
      <c r="K236" s="246">
        <f t="shared" si="39"/>
        <v>44331</v>
      </c>
      <c r="L236" s="148">
        <f t="shared" si="40"/>
        <v>43936</v>
      </c>
      <c r="M236" s="49">
        <f t="shared" si="41"/>
        <v>4.7848101265822798E-4</v>
      </c>
      <c r="N236" s="549">
        <f t="shared" si="45"/>
        <v>395</v>
      </c>
      <c r="O236" s="113">
        <f t="shared" si="42"/>
        <v>9</v>
      </c>
      <c r="P236" s="113">
        <f t="shared" si="43"/>
        <v>386</v>
      </c>
      <c r="Q236" s="549">
        <f t="shared" si="46"/>
        <v>2.6726936708860758</v>
      </c>
      <c r="R236" s="113">
        <f t="shared" si="44"/>
        <v>1.7463063291139238</v>
      </c>
      <c r="S236" s="113">
        <f t="shared" si="47"/>
        <v>1.7539302936016909</v>
      </c>
    </row>
    <row r="237" spans="2:19" x14ac:dyDescent="0.35">
      <c r="B237" s="116">
        <v>42740</v>
      </c>
      <c r="C237" s="49">
        <v>4.3380000000000001</v>
      </c>
      <c r="D237" s="187">
        <f t="shared" si="36"/>
        <v>4.3312799452429847</v>
      </c>
      <c r="E237" s="344" t="str">
        <f t="shared" si="37"/>
        <v>6/05/2021</v>
      </c>
      <c r="F237" s="580">
        <f t="shared" si="38"/>
        <v>0</v>
      </c>
      <c r="G237" s="559"/>
      <c r="I237" s="113">
        <v>2.61</v>
      </c>
      <c r="J237" s="197">
        <v>2.4220000000000002</v>
      </c>
      <c r="K237" s="246">
        <f t="shared" si="39"/>
        <v>44331</v>
      </c>
      <c r="L237" s="148">
        <f t="shared" si="40"/>
        <v>43936</v>
      </c>
      <c r="M237" s="49">
        <f t="shared" si="41"/>
        <v>4.7594936708860689E-4</v>
      </c>
      <c r="N237" s="549">
        <f t="shared" si="45"/>
        <v>395</v>
      </c>
      <c r="O237" s="113">
        <f t="shared" si="42"/>
        <v>9</v>
      </c>
      <c r="P237" s="113">
        <f t="shared" si="43"/>
        <v>386</v>
      </c>
      <c r="Q237" s="549">
        <f t="shared" si="46"/>
        <v>2.6057164556962022</v>
      </c>
      <c r="R237" s="113">
        <f t="shared" si="44"/>
        <v>1.7322835443037978</v>
      </c>
      <c r="S237" s="113">
        <f t="shared" si="47"/>
        <v>1.7397855599984524</v>
      </c>
    </row>
    <row r="238" spans="2:19" x14ac:dyDescent="0.35">
      <c r="B238" s="116">
        <v>42741</v>
      </c>
      <c r="C238" s="49">
        <v>4.3570000000000002</v>
      </c>
      <c r="D238" s="187">
        <f t="shared" si="36"/>
        <v>4.3285420944558526</v>
      </c>
      <c r="E238" s="344" t="str">
        <f t="shared" si="37"/>
        <v>6/05/2021</v>
      </c>
      <c r="F238" s="580">
        <f t="shared" si="38"/>
        <v>0</v>
      </c>
      <c r="G238" s="559"/>
      <c r="I238" s="113">
        <v>2.5859999999999999</v>
      </c>
      <c r="J238" s="197">
        <v>2.4140000000000001</v>
      </c>
      <c r="K238" s="246">
        <f t="shared" si="39"/>
        <v>44331</v>
      </c>
      <c r="L238" s="148">
        <f t="shared" si="40"/>
        <v>43936</v>
      </c>
      <c r="M238" s="49">
        <f t="shared" si="41"/>
        <v>4.3544303797468279E-4</v>
      </c>
      <c r="N238" s="549">
        <f t="shared" si="45"/>
        <v>395</v>
      </c>
      <c r="O238" s="113">
        <f t="shared" si="42"/>
        <v>9</v>
      </c>
      <c r="P238" s="113">
        <f t="shared" si="43"/>
        <v>386</v>
      </c>
      <c r="Q238" s="549">
        <f t="shared" si="46"/>
        <v>2.5820810126582279</v>
      </c>
      <c r="R238" s="113">
        <f t="shared" si="44"/>
        <v>1.7749189873417723</v>
      </c>
      <c r="S238" s="113">
        <f t="shared" si="47"/>
        <v>1.7827948308708264</v>
      </c>
    </row>
    <row r="239" spans="2:19" x14ac:dyDescent="0.35">
      <c r="B239" s="116">
        <v>42744</v>
      </c>
      <c r="C239" s="49">
        <v>4.3710000000000004</v>
      </c>
      <c r="D239" s="187">
        <f t="shared" si="36"/>
        <v>4.3203285420944555</v>
      </c>
      <c r="E239" s="344" t="str">
        <f t="shared" si="37"/>
        <v>6/05/2021</v>
      </c>
      <c r="F239" s="580">
        <f t="shared" si="38"/>
        <v>0</v>
      </c>
      <c r="G239" s="559"/>
      <c r="I239" s="113">
        <v>2.6470000000000002</v>
      </c>
      <c r="J239" s="197">
        <v>2.4649999999999999</v>
      </c>
      <c r="K239" s="246">
        <f t="shared" si="39"/>
        <v>44331</v>
      </c>
      <c r="L239" s="148">
        <f t="shared" si="40"/>
        <v>43936</v>
      </c>
      <c r="M239" s="49">
        <f t="shared" si="41"/>
        <v>4.6075949367088703E-4</v>
      </c>
      <c r="N239" s="549">
        <f t="shared" si="45"/>
        <v>395</v>
      </c>
      <c r="O239" s="113">
        <f t="shared" si="42"/>
        <v>9</v>
      </c>
      <c r="P239" s="113">
        <f t="shared" si="43"/>
        <v>386</v>
      </c>
      <c r="Q239" s="549">
        <f t="shared" si="46"/>
        <v>2.6428531645569624</v>
      </c>
      <c r="R239" s="113">
        <f t="shared" si="44"/>
        <v>1.728146835443038</v>
      </c>
      <c r="S239" s="113">
        <f t="shared" si="47"/>
        <v>1.7356130641551726</v>
      </c>
    </row>
    <row r="240" spans="2:19" x14ac:dyDescent="0.35">
      <c r="B240" s="116">
        <v>42745</v>
      </c>
      <c r="C240" s="49">
        <v>4.3469999999999995</v>
      </c>
      <c r="D240" s="187">
        <f t="shared" si="36"/>
        <v>4.3175906913073234</v>
      </c>
      <c r="E240" s="344" t="str">
        <f t="shared" si="37"/>
        <v>6/05/2021</v>
      </c>
      <c r="F240" s="580">
        <f t="shared" si="38"/>
        <v>0</v>
      </c>
      <c r="G240" s="559"/>
      <c r="I240" s="113">
        <v>2.5960000000000001</v>
      </c>
      <c r="J240" s="197">
        <v>2.4209999999999998</v>
      </c>
      <c r="K240" s="246">
        <f t="shared" si="39"/>
        <v>44331</v>
      </c>
      <c r="L240" s="148">
        <f t="shared" si="40"/>
        <v>43936</v>
      </c>
      <c r="M240" s="49">
        <f t="shared" si="41"/>
        <v>4.43037974683545E-4</v>
      </c>
      <c r="N240" s="549">
        <f t="shared" si="45"/>
        <v>395</v>
      </c>
      <c r="O240" s="113">
        <f t="shared" si="42"/>
        <v>9</v>
      </c>
      <c r="P240" s="113">
        <f t="shared" si="43"/>
        <v>386</v>
      </c>
      <c r="Q240" s="549">
        <f t="shared" si="46"/>
        <v>2.5920126582278482</v>
      </c>
      <c r="R240" s="113">
        <f t="shared" si="44"/>
        <v>1.7549873417721513</v>
      </c>
      <c r="S240" s="113">
        <f t="shared" si="47"/>
        <v>1.7626872931965964</v>
      </c>
    </row>
    <row r="241" spans="2:19" x14ac:dyDescent="0.35">
      <c r="B241" s="116">
        <v>42746</v>
      </c>
      <c r="C241" s="49">
        <v>4.3380000000000001</v>
      </c>
      <c r="D241" s="187">
        <f t="shared" si="36"/>
        <v>4.3148528405201914</v>
      </c>
      <c r="E241" s="344" t="str">
        <f t="shared" si="37"/>
        <v>6/05/2021</v>
      </c>
      <c r="F241" s="580">
        <f t="shared" si="38"/>
        <v>0</v>
      </c>
      <c r="G241" s="559"/>
      <c r="I241" s="113">
        <v>2.593</v>
      </c>
      <c r="J241" s="197">
        <v>2.4289999999999998</v>
      </c>
      <c r="K241" s="246">
        <f t="shared" si="39"/>
        <v>44331</v>
      </c>
      <c r="L241" s="148">
        <f t="shared" si="40"/>
        <v>43936</v>
      </c>
      <c r="M241" s="49">
        <f t="shared" si="41"/>
        <v>4.1518987341772188E-4</v>
      </c>
      <c r="N241" s="549">
        <f t="shared" si="45"/>
        <v>395</v>
      </c>
      <c r="O241" s="113">
        <f t="shared" si="42"/>
        <v>9</v>
      </c>
      <c r="P241" s="113">
        <f t="shared" si="43"/>
        <v>386</v>
      </c>
      <c r="Q241" s="549">
        <f t="shared" si="46"/>
        <v>2.5892632911392406</v>
      </c>
      <c r="R241" s="113">
        <f t="shared" si="44"/>
        <v>1.7487367088607595</v>
      </c>
      <c r="S241" s="113">
        <f t="shared" si="47"/>
        <v>1.7563819090530508</v>
      </c>
    </row>
    <row r="242" spans="2:19" x14ac:dyDescent="0.35">
      <c r="B242" s="116">
        <v>42747</v>
      </c>
      <c r="C242" s="49">
        <v>4.26</v>
      </c>
      <c r="D242" s="187">
        <f t="shared" si="36"/>
        <v>4.3121149897330593</v>
      </c>
      <c r="E242" s="344" t="str">
        <f t="shared" si="37"/>
        <v>6/05/2021</v>
      </c>
      <c r="F242" s="580">
        <f t="shared" si="38"/>
        <v>0</v>
      </c>
      <c r="G242" s="559"/>
      <c r="I242" s="113">
        <v>2.5380000000000003</v>
      </c>
      <c r="J242" s="197">
        <v>2.3820000000000001</v>
      </c>
      <c r="K242" s="246">
        <f t="shared" si="39"/>
        <v>44331</v>
      </c>
      <c r="L242" s="148">
        <f t="shared" si="40"/>
        <v>43936</v>
      </c>
      <c r="M242" s="49">
        <f t="shared" si="41"/>
        <v>3.9493670886075983E-4</v>
      </c>
      <c r="N242" s="549">
        <f t="shared" si="45"/>
        <v>395</v>
      </c>
      <c r="O242" s="113">
        <f t="shared" si="42"/>
        <v>9</v>
      </c>
      <c r="P242" s="113">
        <f t="shared" si="43"/>
        <v>386</v>
      </c>
      <c r="Q242" s="549">
        <f t="shared" si="46"/>
        <v>2.5344455696202535</v>
      </c>
      <c r="R242" s="113">
        <f t="shared" si="44"/>
        <v>1.7255544303797463</v>
      </c>
      <c r="S242" s="113">
        <f t="shared" si="47"/>
        <v>1.7329982756102646</v>
      </c>
    </row>
    <row r="243" spans="2:19" x14ac:dyDescent="0.35">
      <c r="B243" s="116">
        <v>42748</v>
      </c>
      <c r="C243" s="49">
        <v>4.3070000000000004</v>
      </c>
      <c r="D243" s="187">
        <f t="shared" si="36"/>
        <v>4.3093771389459272</v>
      </c>
      <c r="E243" s="344" t="str">
        <f t="shared" si="37"/>
        <v>6/05/2021</v>
      </c>
      <c r="F243" s="580">
        <f t="shared" si="38"/>
        <v>0</v>
      </c>
      <c r="G243" s="559"/>
      <c r="I243" s="113">
        <v>2.5569999999999999</v>
      </c>
      <c r="J243" s="197">
        <v>2.3980000000000001</v>
      </c>
      <c r="K243" s="246">
        <f t="shared" si="39"/>
        <v>44331</v>
      </c>
      <c r="L243" s="148">
        <f t="shared" si="40"/>
        <v>43936</v>
      </c>
      <c r="M243" s="49">
        <f t="shared" si="41"/>
        <v>4.0253164556961976E-4</v>
      </c>
      <c r="N243" s="549">
        <f t="shared" si="45"/>
        <v>395</v>
      </c>
      <c r="O243" s="113">
        <f t="shared" si="42"/>
        <v>9</v>
      </c>
      <c r="P243" s="113">
        <f t="shared" si="43"/>
        <v>386</v>
      </c>
      <c r="Q243" s="549">
        <f t="shared" si="46"/>
        <v>2.5533772151898733</v>
      </c>
      <c r="R243" s="113">
        <f t="shared" si="44"/>
        <v>1.7536227848101271</v>
      </c>
      <c r="S243" s="113">
        <f t="shared" si="47"/>
        <v>1.7613107669886219</v>
      </c>
    </row>
    <row r="244" spans="2:19" x14ac:dyDescent="0.35">
      <c r="B244" s="116">
        <v>42751</v>
      </c>
      <c r="C244" s="49">
        <v>4.3220000000000001</v>
      </c>
      <c r="D244" s="187">
        <f t="shared" si="36"/>
        <v>4.301163586584531</v>
      </c>
      <c r="E244" s="344" t="str">
        <f t="shared" si="37"/>
        <v>6/05/2021</v>
      </c>
      <c r="F244" s="580">
        <f t="shared" si="38"/>
        <v>0</v>
      </c>
      <c r="G244" s="559"/>
      <c r="I244" s="113">
        <v>2.5670000000000002</v>
      </c>
      <c r="J244" s="197">
        <v>2.407</v>
      </c>
      <c r="K244" s="246">
        <f t="shared" si="39"/>
        <v>44331</v>
      </c>
      <c r="L244" s="148">
        <f t="shared" si="40"/>
        <v>43936</v>
      </c>
      <c r="M244" s="49">
        <f t="shared" si="41"/>
        <v>4.0506329113924086E-4</v>
      </c>
      <c r="N244" s="549">
        <f t="shared" si="45"/>
        <v>395</v>
      </c>
      <c r="O244" s="113">
        <f t="shared" si="42"/>
        <v>9</v>
      </c>
      <c r="P244" s="113">
        <f t="shared" si="43"/>
        <v>386</v>
      </c>
      <c r="Q244" s="549">
        <f t="shared" si="46"/>
        <v>2.5633544303797469</v>
      </c>
      <c r="R244" s="113">
        <f t="shared" si="44"/>
        <v>1.7586455696202532</v>
      </c>
      <c r="S244" s="113">
        <f t="shared" si="47"/>
        <v>1.7663776552191202</v>
      </c>
    </row>
    <row r="245" spans="2:19" x14ac:dyDescent="0.35">
      <c r="B245" s="116">
        <v>42752</v>
      </c>
      <c r="C245" s="49">
        <v>4.3179999999999996</v>
      </c>
      <c r="D245" s="187">
        <f t="shared" si="36"/>
        <v>4.2984257357973989</v>
      </c>
      <c r="E245" s="344" t="str">
        <f t="shared" si="37"/>
        <v>6/05/2021</v>
      </c>
      <c r="F245" s="580">
        <f t="shared" si="38"/>
        <v>0</v>
      </c>
      <c r="G245" s="559"/>
      <c r="I245" s="113">
        <v>2.5590000000000002</v>
      </c>
      <c r="J245" s="197">
        <v>2.4</v>
      </c>
      <c r="K245" s="246">
        <f t="shared" si="39"/>
        <v>44331</v>
      </c>
      <c r="L245" s="148">
        <f t="shared" si="40"/>
        <v>43936</v>
      </c>
      <c r="M245" s="49">
        <f t="shared" si="41"/>
        <v>4.025316455696209E-4</v>
      </c>
      <c r="N245" s="549">
        <f t="shared" si="45"/>
        <v>395</v>
      </c>
      <c r="O245" s="113">
        <f t="shared" si="42"/>
        <v>9</v>
      </c>
      <c r="P245" s="113">
        <f t="shared" si="43"/>
        <v>386</v>
      </c>
      <c r="Q245" s="549">
        <f t="shared" si="46"/>
        <v>2.5553772151898735</v>
      </c>
      <c r="R245" s="113">
        <f t="shared" si="44"/>
        <v>1.7626227848101261</v>
      </c>
      <c r="S245" s="113">
        <f t="shared" si="47"/>
        <v>1.7703898825139452</v>
      </c>
    </row>
    <row r="246" spans="2:19" x14ac:dyDescent="0.35">
      <c r="B246" s="116">
        <v>42753</v>
      </c>
      <c r="C246" s="49">
        <v>4.367</v>
      </c>
      <c r="D246" s="187">
        <f t="shared" si="36"/>
        <v>4.2956878850102669</v>
      </c>
      <c r="E246" s="344" t="str">
        <f t="shared" si="37"/>
        <v>6/05/2021</v>
      </c>
      <c r="F246" s="580">
        <f t="shared" si="38"/>
        <v>0</v>
      </c>
      <c r="G246" s="559"/>
      <c r="I246" s="113">
        <v>2.5609999999999999</v>
      </c>
      <c r="J246" s="197">
        <v>2.4079999999999999</v>
      </c>
      <c r="K246" s="246">
        <f t="shared" si="39"/>
        <v>44331</v>
      </c>
      <c r="L246" s="148">
        <f t="shared" si="40"/>
        <v>43936</v>
      </c>
      <c r="M246" s="49">
        <f t="shared" si="41"/>
        <v>3.8734177215189882E-4</v>
      </c>
      <c r="N246" s="549">
        <f t="shared" si="45"/>
        <v>395</v>
      </c>
      <c r="O246" s="113">
        <f t="shared" si="42"/>
        <v>9</v>
      </c>
      <c r="P246" s="113">
        <f t="shared" si="43"/>
        <v>386</v>
      </c>
      <c r="Q246" s="549">
        <f t="shared" si="46"/>
        <v>2.557513924050633</v>
      </c>
      <c r="R246" s="113">
        <f t="shared" si="44"/>
        <v>1.8094860759493669</v>
      </c>
      <c r="S246" s="113">
        <f t="shared" si="47"/>
        <v>1.8176716755969879</v>
      </c>
    </row>
    <row r="247" spans="2:19" x14ac:dyDescent="0.35">
      <c r="B247" s="116">
        <v>42754</v>
      </c>
      <c r="C247" s="49">
        <v>4.3870000000000005</v>
      </c>
      <c r="D247" s="187">
        <f t="shared" si="36"/>
        <v>4.2929500342231348</v>
      </c>
      <c r="E247" s="344" t="str">
        <f t="shared" si="37"/>
        <v>6/05/2021</v>
      </c>
      <c r="F247" s="580">
        <f t="shared" si="38"/>
        <v>0</v>
      </c>
      <c r="G247" s="559"/>
      <c r="I247" s="113">
        <v>2.63</v>
      </c>
      <c r="J247" s="197">
        <v>2.4699999999999998</v>
      </c>
      <c r="K247" s="246">
        <f t="shared" si="39"/>
        <v>44331</v>
      </c>
      <c r="L247" s="148">
        <f t="shared" si="40"/>
        <v>43936</v>
      </c>
      <c r="M247" s="49">
        <f t="shared" si="41"/>
        <v>4.0506329113924086E-4</v>
      </c>
      <c r="N247" s="549">
        <f t="shared" si="45"/>
        <v>395</v>
      </c>
      <c r="O247" s="113">
        <f t="shared" si="42"/>
        <v>9</v>
      </c>
      <c r="P247" s="113">
        <f t="shared" si="43"/>
        <v>386</v>
      </c>
      <c r="Q247" s="549">
        <f t="shared" si="46"/>
        <v>2.6263544303797466</v>
      </c>
      <c r="R247" s="113">
        <f t="shared" si="44"/>
        <v>1.7606455696202539</v>
      </c>
      <c r="S247" s="113">
        <f t="shared" si="47"/>
        <v>1.7683952516747814</v>
      </c>
    </row>
    <row r="248" spans="2:19" x14ac:dyDescent="0.35">
      <c r="B248" s="116">
        <v>42755</v>
      </c>
      <c r="C248" s="49">
        <v>4.3849999999999998</v>
      </c>
      <c r="D248" s="187">
        <f t="shared" si="36"/>
        <v>4.2902121834360027</v>
      </c>
      <c r="E248" s="344" t="str">
        <f t="shared" si="37"/>
        <v>6/05/2021</v>
      </c>
      <c r="F248" s="580">
        <f t="shared" si="38"/>
        <v>0</v>
      </c>
      <c r="G248" s="559"/>
      <c r="I248" s="113">
        <v>2.6760000000000002</v>
      </c>
      <c r="J248" s="197">
        <v>2.5</v>
      </c>
      <c r="K248" s="246">
        <f t="shared" si="39"/>
        <v>44331</v>
      </c>
      <c r="L248" s="148">
        <f t="shared" si="40"/>
        <v>43936</v>
      </c>
      <c r="M248" s="49">
        <f t="shared" si="41"/>
        <v>4.4556962025316495E-4</v>
      </c>
      <c r="N248" s="549">
        <f t="shared" si="45"/>
        <v>395</v>
      </c>
      <c r="O248" s="113">
        <f t="shared" si="42"/>
        <v>9</v>
      </c>
      <c r="P248" s="113">
        <f t="shared" si="43"/>
        <v>386</v>
      </c>
      <c r="Q248" s="549">
        <f t="shared" si="46"/>
        <v>2.6719898734177217</v>
      </c>
      <c r="R248" s="113">
        <f t="shared" si="44"/>
        <v>1.7130101265822781</v>
      </c>
      <c r="S248" s="113">
        <f t="shared" si="47"/>
        <v>1.7203461358167083</v>
      </c>
    </row>
    <row r="249" spans="2:19" x14ac:dyDescent="0.35">
      <c r="B249" s="116">
        <v>42758</v>
      </c>
      <c r="C249" s="49" t="s">
        <v>437</v>
      </c>
      <c r="D249" s="187" t="str">
        <f t="shared" si="36"/>
        <v/>
      </c>
      <c r="E249" s="344" t="str">
        <f t="shared" si="37"/>
        <v>6/05/2021</v>
      </c>
      <c r="F249" s="580">
        <f t="shared" si="38"/>
        <v>0</v>
      </c>
      <c r="G249" s="559"/>
      <c r="I249" s="113" t="s">
        <v>437</v>
      </c>
      <c r="J249" s="197" t="s">
        <v>437</v>
      </c>
      <c r="K249" s="246">
        <f t="shared" si="39"/>
        <v>44331</v>
      </c>
      <c r="L249" s="148">
        <f t="shared" si="40"/>
        <v>43936</v>
      </c>
      <c r="M249" s="49" t="str">
        <f t="shared" si="41"/>
        <v/>
      </c>
      <c r="N249" s="549">
        <f t="shared" si="45"/>
        <v>395</v>
      </c>
      <c r="O249" s="113">
        <f t="shared" si="42"/>
        <v>9</v>
      </c>
      <c r="P249" s="113">
        <f t="shared" si="43"/>
        <v>386</v>
      </c>
      <c r="Q249" s="549" t="str">
        <f t="shared" si="46"/>
        <v/>
      </c>
      <c r="R249" s="113" t="str">
        <f t="shared" si="44"/>
        <v/>
      </c>
      <c r="S249" s="113" t="str">
        <f t="shared" si="47"/>
        <v/>
      </c>
    </row>
    <row r="250" spans="2:19" x14ac:dyDescent="0.35">
      <c r="B250" s="116">
        <v>42759</v>
      </c>
      <c r="C250" s="49">
        <v>4.4089999999999998</v>
      </c>
      <c r="D250" s="187">
        <f t="shared" si="36"/>
        <v>4.2792607802874745</v>
      </c>
      <c r="E250" s="344" t="str">
        <f t="shared" si="37"/>
        <v>6/05/2021</v>
      </c>
      <c r="F250" s="580">
        <f t="shared" si="38"/>
        <v>0</v>
      </c>
      <c r="G250" s="559"/>
      <c r="I250" s="113">
        <v>2.6429999999999998</v>
      </c>
      <c r="J250" s="197">
        <v>2.484</v>
      </c>
      <c r="K250" s="246">
        <f t="shared" si="39"/>
        <v>44331</v>
      </c>
      <c r="L250" s="148">
        <f t="shared" si="40"/>
        <v>43936</v>
      </c>
      <c r="M250" s="49">
        <f t="shared" si="41"/>
        <v>4.0253164556961976E-4</v>
      </c>
      <c r="N250" s="549">
        <f t="shared" si="45"/>
        <v>395</v>
      </c>
      <c r="O250" s="113">
        <f t="shared" si="42"/>
        <v>9</v>
      </c>
      <c r="P250" s="113">
        <f t="shared" si="43"/>
        <v>386</v>
      </c>
      <c r="Q250" s="549">
        <f t="shared" si="46"/>
        <v>2.6393772151898731</v>
      </c>
      <c r="R250" s="113">
        <f t="shared" si="44"/>
        <v>1.7696227848101267</v>
      </c>
      <c r="S250" s="113">
        <f t="shared" si="47"/>
        <v>1.7774516968114273</v>
      </c>
    </row>
    <row r="251" spans="2:19" x14ac:dyDescent="0.35">
      <c r="B251" s="116">
        <v>42760</v>
      </c>
      <c r="C251" s="49">
        <v>4.3810000000000002</v>
      </c>
      <c r="D251" s="187">
        <f t="shared" si="36"/>
        <v>4.2765229295003424</v>
      </c>
      <c r="E251" s="344" t="str">
        <f t="shared" si="37"/>
        <v>6/05/2021</v>
      </c>
      <c r="F251" s="580">
        <f t="shared" si="38"/>
        <v>0</v>
      </c>
      <c r="G251" s="559"/>
      <c r="I251" s="113">
        <v>2.6790000000000003</v>
      </c>
      <c r="J251" s="197">
        <v>2.504</v>
      </c>
      <c r="K251" s="246">
        <f t="shared" si="39"/>
        <v>44331</v>
      </c>
      <c r="L251" s="148">
        <f t="shared" si="40"/>
        <v>43936</v>
      </c>
      <c r="M251" s="49">
        <f t="shared" si="41"/>
        <v>4.43037974683545E-4</v>
      </c>
      <c r="N251" s="549">
        <f t="shared" si="45"/>
        <v>395</v>
      </c>
      <c r="O251" s="113">
        <f t="shared" si="42"/>
        <v>9</v>
      </c>
      <c r="P251" s="113">
        <f t="shared" si="43"/>
        <v>386</v>
      </c>
      <c r="Q251" s="549">
        <f t="shared" si="46"/>
        <v>2.6750126582278484</v>
      </c>
      <c r="R251" s="113">
        <f t="shared" si="44"/>
        <v>1.7059873417721518</v>
      </c>
      <c r="S251" s="113">
        <f t="shared" si="47"/>
        <v>1.7132633237978645</v>
      </c>
    </row>
    <row r="252" spans="2:19" x14ac:dyDescent="0.35">
      <c r="B252" s="116">
        <v>42761</v>
      </c>
      <c r="C252" s="49">
        <v>4.4370000000000003</v>
      </c>
      <c r="D252" s="187">
        <f t="shared" si="36"/>
        <v>4.2737850787132103</v>
      </c>
      <c r="E252" s="344" t="str">
        <f t="shared" si="37"/>
        <v>6/05/2021</v>
      </c>
      <c r="F252" s="580">
        <f t="shared" si="38"/>
        <v>0</v>
      </c>
      <c r="G252" s="559"/>
      <c r="I252" s="113">
        <v>2.7370000000000001</v>
      </c>
      <c r="J252" s="197">
        <v>2.5609999999999999</v>
      </c>
      <c r="K252" s="246">
        <f t="shared" si="39"/>
        <v>44331</v>
      </c>
      <c r="L252" s="148">
        <f t="shared" si="40"/>
        <v>43936</v>
      </c>
      <c r="M252" s="49">
        <f t="shared" si="41"/>
        <v>4.4556962025316495E-4</v>
      </c>
      <c r="N252" s="549">
        <f t="shared" si="45"/>
        <v>395</v>
      </c>
      <c r="O252" s="113">
        <f t="shared" si="42"/>
        <v>9</v>
      </c>
      <c r="P252" s="113">
        <f t="shared" si="43"/>
        <v>386</v>
      </c>
      <c r="Q252" s="549">
        <f t="shared" si="46"/>
        <v>2.7329898734177216</v>
      </c>
      <c r="R252" s="113">
        <f t="shared" si="44"/>
        <v>1.7040101265822787</v>
      </c>
      <c r="S252" s="113">
        <f t="shared" si="47"/>
        <v>1.7112692528610474</v>
      </c>
    </row>
    <row r="253" spans="2:19" x14ac:dyDescent="0.35">
      <c r="B253" s="116">
        <v>42762</v>
      </c>
      <c r="C253" s="49">
        <v>4.4290000000000003</v>
      </c>
      <c r="D253" s="187">
        <f t="shared" si="36"/>
        <v>4.2710472279260783</v>
      </c>
      <c r="E253" s="344" t="str">
        <f t="shared" si="37"/>
        <v>6/05/2021</v>
      </c>
      <c r="F253" s="580">
        <f t="shared" si="38"/>
        <v>0</v>
      </c>
      <c r="G253" s="559"/>
      <c r="I253" s="113">
        <v>2.7709999999999999</v>
      </c>
      <c r="J253" s="197">
        <v>2.6040000000000001</v>
      </c>
      <c r="K253" s="246">
        <f t="shared" si="39"/>
        <v>44331</v>
      </c>
      <c r="L253" s="148">
        <f t="shared" si="40"/>
        <v>43936</v>
      </c>
      <c r="M253" s="49">
        <f t="shared" si="41"/>
        <v>4.2278481012658181E-4</v>
      </c>
      <c r="N253" s="549">
        <f t="shared" si="45"/>
        <v>395</v>
      </c>
      <c r="O253" s="113">
        <f t="shared" si="42"/>
        <v>9</v>
      </c>
      <c r="P253" s="113">
        <f t="shared" si="43"/>
        <v>386</v>
      </c>
      <c r="Q253" s="549">
        <f t="shared" si="46"/>
        <v>2.7671949367088606</v>
      </c>
      <c r="R253" s="113">
        <f t="shared" si="44"/>
        <v>1.6618050632911396</v>
      </c>
      <c r="S253" s="113">
        <f t="shared" si="47"/>
        <v>1.668709053462103</v>
      </c>
    </row>
    <row r="254" spans="2:19" x14ac:dyDescent="0.35">
      <c r="B254" s="116">
        <v>42765</v>
      </c>
      <c r="C254" s="49" t="s">
        <v>437</v>
      </c>
      <c r="D254" s="187" t="str">
        <f t="shared" si="36"/>
        <v/>
      </c>
      <c r="E254" s="344" t="str">
        <f t="shared" si="37"/>
        <v>6/05/2021</v>
      </c>
      <c r="F254" s="580">
        <f t="shared" si="38"/>
        <v>0</v>
      </c>
      <c r="G254" s="559"/>
      <c r="I254" s="113" t="s">
        <v>437</v>
      </c>
      <c r="J254" s="197" t="s">
        <v>437</v>
      </c>
      <c r="K254" s="246">
        <f t="shared" si="39"/>
        <v>44331</v>
      </c>
      <c r="L254" s="148">
        <f t="shared" si="40"/>
        <v>43936</v>
      </c>
      <c r="M254" s="49" t="str">
        <f t="shared" si="41"/>
        <v/>
      </c>
      <c r="N254" s="549">
        <f t="shared" si="45"/>
        <v>395</v>
      </c>
      <c r="O254" s="113">
        <f t="shared" si="42"/>
        <v>9</v>
      </c>
      <c r="P254" s="113">
        <f t="shared" si="43"/>
        <v>386</v>
      </c>
      <c r="Q254" s="549" t="str">
        <f t="shared" si="46"/>
        <v/>
      </c>
      <c r="R254" s="113" t="str">
        <f t="shared" si="44"/>
        <v/>
      </c>
      <c r="S254" s="113" t="str">
        <f t="shared" si="47"/>
        <v/>
      </c>
    </row>
    <row r="255" spans="2:19" x14ac:dyDescent="0.35">
      <c r="B255" s="116">
        <v>42766</v>
      </c>
      <c r="C255" s="49">
        <v>4.4180000000000001</v>
      </c>
      <c r="D255" s="187">
        <f t="shared" si="36"/>
        <v>4.26009582477755</v>
      </c>
      <c r="E255" s="344" t="str">
        <f t="shared" si="37"/>
        <v>6/05/2021</v>
      </c>
      <c r="F255" s="580">
        <f t="shared" si="38"/>
        <v>0</v>
      </c>
      <c r="G255" s="559"/>
      <c r="I255" s="113">
        <v>2.7320000000000002</v>
      </c>
      <c r="J255" s="197">
        <v>2.5489999999999999</v>
      </c>
      <c r="K255" s="246">
        <f t="shared" si="39"/>
        <v>44331</v>
      </c>
      <c r="L255" s="148">
        <f t="shared" si="40"/>
        <v>43936</v>
      </c>
      <c r="M255" s="49">
        <f t="shared" si="41"/>
        <v>4.6329113924050704E-4</v>
      </c>
      <c r="N255" s="549">
        <f t="shared" si="45"/>
        <v>395</v>
      </c>
      <c r="O255" s="113">
        <f t="shared" si="42"/>
        <v>9</v>
      </c>
      <c r="P255" s="113">
        <f t="shared" si="43"/>
        <v>386</v>
      </c>
      <c r="Q255" s="549">
        <f t="shared" si="46"/>
        <v>2.7278303797468357</v>
      </c>
      <c r="R255" s="113">
        <f t="shared" si="44"/>
        <v>1.6901696202531644</v>
      </c>
      <c r="S255" s="113">
        <f t="shared" si="47"/>
        <v>1.6973113036162113</v>
      </c>
    </row>
    <row r="256" spans="2:19" x14ac:dyDescent="0.35">
      <c r="B256" s="116">
        <v>42767</v>
      </c>
      <c r="C256" s="49">
        <v>4.399</v>
      </c>
      <c r="D256" s="187">
        <f t="shared" si="36"/>
        <v>4.2573579739904179</v>
      </c>
      <c r="E256" s="344" t="str">
        <f t="shared" si="37"/>
        <v>6/05/2021</v>
      </c>
      <c r="F256" s="580">
        <f t="shared" si="38"/>
        <v>0</v>
      </c>
      <c r="G256" s="559"/>
      <c r="I256" s="113">
        <v>2.718</v>
      </c>
      <c r="J256" s="197">
        <v>2.5310000000000001</v>
      </c>
      <c r="K256" s="246">
        <f t="shared" si="39"/>
        <v>44331</v>
      </c>
      <c r="L256" s="148">
        <f t="shared" si="40"/>
        <v>43936</v>
      </c>
      <c r="M256" s="49">
        <f t="shared" si="41"/>
        <v>4.7341772151898693E-4</v>
      </c>
      <c r="N256" s="549">
        <f t="shared" si="45"/>
        <v>395</v>
      </c>
      <c r="O256" s="113">
        <f t="shared" si="42"/>
        <v>9</v>
      </c>
      <c r="P256" s="113">
        <f t="shared" si="43"/>
        <v>386</v>
      </c>
      <c r="Q256" s="549">
        <f t="shared" si="46"/>
        <v>2.713739240506329</v>
      </c>
      <c r="R256" s="113">
        <f t="shared" si="44"/>
        <v>1.685260759493671</v>
      </c>
      <c r="S256" s="113">
        <f t="shared" si="47"/>
        <v>1.6923610190623828</v>
      </c>
    </row>
    <row r="257" spans="2:19" x14ac:dyDescent="0.35">
      <c r="B257" s="116">
        <v>42768</v>
      </c>
      <c r="C257" s="49">
        <v>4.3819999999999997</v>
      </c>
      <c r="D257" s="187">
        <f t="shared" si="36"/>
        <v>4.2546201232032859</v>
      </c>
      <c r="E257" s="344" t="str">
        <f t="shared" si="37"/>
        <v>6/05/2021</v>
      </c>
      <c r="F257" s="580">
        <f t="shared" si="38"/>
        <v>0</v>
      </c>
      <c r="G257" s="559"/>
      <c r="I257" s="113">
        <v>2.7359999999999998</v>
      </c>
      <c r="J257" s="197">
        <v>2.5449999999999999</v>
      </c>
      <c r="K257" s="246">
        <f t="shared" si="39"/>
        <v>44331</v>
      </c>
      <c r="L257" s="148">
        <f t="shared" si="40"/>
        <v>43936</v>
      </c>
      <c r="M257" s="49">
        <f t="shared" si="41"/>
        <v>4.8354430379746795E-4</v>
      </c>
      <c r="N257" s="549">
        <f t="shared" si="45"/>
        <v>395</v>
      </c>
      <c r="O257" s="113">
        <f t="shared" si="42"/>
        <v>9</v>
      </c>
      <c r="P257" s="113">
        <f t="shared" si="43"/>
        <v>386</v>
      </c>
      <c r="Q257" s="549">
        <f t="shared" si="46"/>
        <v>2.7316481012658227</v>
      </c>
      <c r="R257" s="113">
        <f t="shared" si="44"/>
        <v>1.650351898734177</v>
      </c>
      <c r="S257" s="113">
        <f t="shared" si="47"/>
        <v>1.6571610522083002</v>
      </c>
    </row>
    <row r="258" spans="2:19" x14ac:dyDescent="0.35">
      <c r="B258" s="116">
        <v>42769</v>
      </c>
      <c r="C258" s="49">
        <v>4.3789999999999996</v>
      </c>
      <c r="D258" s="187">
        <f t="shared" si="36"/>
        <v>4.2518822724161529</v>
      </c>
      <c r="E258" s="344" t="str">
        <f t="shared" si="37"/>
        <v>6/05/2021</v>
      </c>
      <c r="F258" s="580">
        <f t="shared" si="38"/>
        <v>0</v>
      </c>
      <c r="G258" s="559"/>
      <c r="I258" s="113">
        <v>2.73</v>
      </c>
      <c r="J258" s="197">
        <v>2.536</v>
      </c>
      <c r="K258" s="246">
        <f t="shared" si="39"/>
        <v>44331</v>
      </c>
      <c r="L258" s="148">
        <f t="shared" si="40"/>
        <v>43936</v>
      </c>
      <c r="M258" s="49">
        <f t="shared" si="41"/>
        <v>4.9113924050632897E-4</v>
      </c>
      <c r="N258" s="549">
        <f t="shared" si="45"/>
        <v>395</v>
      </c>
      <c r="O258" s="113">
        <f t="shared" si="42"/>
        <v>9</v>
      </c>
      <c r="P258" s="113">
        <f t="shared" si="43"/>
        <v>386</v>
      </c>
      <c r="Q258" s="549">
        <f t="shared" si="46"/>
        <v>2.725579746835443</v>
      </c>
      <c r="R258" s="113">
        <f t="shared" si="44"/>
        <v>1.6534202531645565</v>
      </c>
      <c r="S258" s="113">
        <f t="shared" si="47"/>
        <v>1.6602547494985131</v>
      </c>
    </row>
    <row r="259" spans="2:19" x14ac:dyDescent="0.35">
      <c r="B259" s="116">
        <v>42772</v>
      </c>
      <c r="C259" s="49" t="s">
        <v>437</v>
      </c>
      <c r="D259" s="187" t="str">
        <f t="shared" si="36"/>
        <v/>
      </c>
      <c r="E259" s="344" t="str">
        <f t="shared" si="37"/>
        <v>6/05/2021</v>
      </c>
      <c r="F259" s="580">
        <f t="shared" si="38"/>
        <v>0</v>
      </c>
      <c r="G259" s="559"/>
      <c r="I259" s="113" t="s">
        <v>437</v>
      </c>
      <c r="J259" s="197" t="s">
        <v>437</v>
      </c>
      <c r="K259" s="246">
        <f t="shared" si="39"/>
        <v>44331</v>
      </c>
      <c r="L259" s="148">
        <f t="shared" si="40"/>
        <v>43936</v>
      </c>
      <c r="M259" s="49" t="str">
        <f t="shared" si="41"/>
        <v/>
      </c>
      <c r="N259" s="549">
        <f t="shared" si="45"/>
        <v>395</v>
      </c>
      <c r="O259" s="113">
        <f t="shared" si="42"/>
        <v>9</v>
      </c>
      <c r="P259" s="113">
        <f t="shared" si="43"/>
        <v>386</v>
      </c>
      <c r="Q259" s="549" t="str">
        <f t="shared" si="46"/>
        <v/>
      </c>
      <c r="R259" s="113" t="str">
        <f t="shared" si="44"/>
        <v/>
      </c>
      <c r="S259" s="113" t="str">
        <f t="shared" si="47"/>
        <v/>
      </c>
    </row>
    <row r="260" spans="2:19" x14ac:dyDescent="0.35">
      <c r="B260" s="116">
        <v>42773</v>
      </c>
      <c r="C260" s="49">
        <v>4.3469999999999995</v>
      </c>
      <c r="D260" s="187">
        <f t="shared" si="36"/>
        <v>4.2409308692676246</v>
      </c>
      <c r="E260" s="344" t="str">
        <f t="shared" si="37"/>
        <v>6/05/2021</v>
      </c>
      <c r="F260" s="580">
        <f t="shared" si="38"/>
        <v>0</v>
      </c>
      <c r="G260" s="559"/>
      <c r="I260" s="113">
        <v>2.6710000000000003</v>
      </c>
      <c r="J260" s="197">
        <v>2.5110000000000001</v>
      </c>
      <c r="K260" s="246">
        <f t="shared" si="39"/>
        <v>44331</v>
      </c>
      <c r="L260" s="148">
        <f t="shared" si="40"/>
        <v>43936</v>
      </c>
      <c r="M260" s="49">
        <f t="shared" si="41"/>
        <v>4.0506329113924086E-4</v>
      </c>
      <c r="N260" s="549">
        <f t="shared" si="45"/>
        <v>395</v>
      </c>
      <c r="O260" s="113">
        <f t="shared" si="42"/>
        <v>9</v>
      </c>
      <c r="P260" s="113">
        <f t="shared" si="43"/>
        <v>386</v>
      </c>
      <c r="Q260" s="549">
        <f t="shared" si="46"/>
        <v>2.667354430379747</v>
      </c>
      <c r="R260" s="113">
        <f t="shared" si="44"/>
        <v>1.6796455696202526</v>
      </c>
      <c r="S260" s="113">
        <f t="shared" si="47"/>
        <v>1.6866985927191047</v>
      </c>
    </row>
    <row r="261" spans="2:19" x14ac:dyDescent="0.35">
      <c r="B261" s="116">
        <v>42774</v>
      </c>
      <c r="C261" s="49">
        <v>4.2729999999999997</v>
      </c>
      <c r="D261" s="187">
        <f t="shared" si="36"/>
        <v>4.2381930184804926</v>
      </c>
      <c r="E261" s="344" t="str">
        <f t="shared" si="37"/>
        <v>6/05/2021</v>
      </c>
      <c r="F261" s="580">
        <f t="shared" si="38"/>
        <v>0</v>
      </c>
      <c r="G261" s="559"/>
      <c r="I261" s="113">
        <v>2.629</v>
      </c>
      <c r="J261" s="197">
        <v>2.4750000000000001</v>
      </c>
      <c r="K261" s="246">
        <f t="shared" si="39"/>
        <v>44331</v>
      </c>
      <c r="L261" s="148">
        <f t="shared" si="40"/>
        <v>43936</v>
      </c>
      <c r="M261" s="49">
        <f t="shared" si="41"/>
        <v>3.8987341772151878E-4</v>
      </c>
      <c r="N261" s="549">
        <f t="shared" si="45"/>
        <v>395</v>
      </c>
      <c r="O261" s="113">
        <f t="shared" si="42"/>
        <v>9</v>
      </c>
      <c r="P261" s="113">
        <f t="shared" si="43"/>
        <v>386</v>
      </c>
      <c r="Q261" s="549">
        <f t="shared" si="46"/>
        <v>2.6254911392405065</v>
      </c>
      <c r="R261" s="113">
        <f t="shared" si="44"/>
        <v>1.6475088607594932</v>
      </c>
      <c r="S261" s="113">
        <f t="shared" si="47"/>
        <v>1.6542945743751813</v>
      </c>
    </row>
    <row r="262" spans="2:19" x14ac:dyDescent="0.35">
      <c r="B262" s="116">
        <v>42775</v>
      </c>
      <c r="C262" s="49">
        <v>4.26</v>
      </c>
      <c r="D262" s="187">
        <f t="shared" si="36"/>
        <v>4.2354551676933605</v>
      </c>
      <c r="E262" s="344" t="str">
        <f t="shared" si="37"/>
        <v>6/05/2021</v>
      </c>
      <c r="F262" s="580">
        <f t="shared" si="38"/>
        <v>0</v>
      </c>
      <c r="G262" s="559"/>
      <c r="I262" s="113">
        <v>2.532</v>
      </c>
      <c r="J262" s="197">
        <v>2.3879999999999999</v>
      </c>
      <c r="K262" s="246">
        <f t="shared" si="39"/>
        <v>44331</v>
      </c>
      <c r="L262" s="148">
        <f t="shared" si="40"/>
        <v>43936</v>
      </c>
      <c r="M262" s="49">
        <f t="shared" si="41"/>
        <v>3.6455696202531676E-4</v>
      </c>
      <c r="N262" s="549">
        <f t="shared" si="45"/>
        <v>395</v>
      </c>
      <c r="O262" s="113">
        <f t="shared" si="42"/>
        <v>9</v>
      </c>
      <c r="P262" s="113">
        <f t="shared" si="43"/>
        <v>386</v>
      </c>
      <c r="Q262" s="549">
        <f t="shared" si="46"/>
        <v>2.5287189873417724</v>
      </c>
      <c r="R262" s="113">
        <f t="shared" si="44"/>
        <v>1.7312810126582274</v>
      </c>
      <c r="S262" s="113">
        <f t="shared" si="47"/>
        <v>1.7387743475202111</v>
      </c>
    </row>
    <row r="263" spans="2:19" x14ac:dyDescent="0.35">
      <c r="B263" s="116">
        <v>42776</v>
      </c>
      <c r="C263" s="49">
        <v>4.2549999999999999</v>
      </c>
      <c r="D263" s="187">
        <f t="shared" si="36"/>
        <v>4.2327173169062284</v>
      </c>
      <c r="E263" s="344" t="str">
        <f t="shared" si="37"/>
        <v>6/05/2021</v>
      </c>
      <c r="F263" s="580">
        <f t="shared" si="38"/>
        <v>0</v>
      </c>
      <c r="G263" s="559"/>
      <c r="I263" s="113">
        <v>2.5609999999999999</v>
      </c>
      <c r="J263" s="197">
        <v>2.415</v>
      </c>
      <c r="K263" s="246">
        <f t="shared" si="39"/>
        <v>44331</v>
      </c>
      <c r="L263" s="148">
        <f t="shared" si="40"/>
        <v>43936</v>
      </c>
      <c r="M263" s="49">
        <f t="shared" si="41"/>
        <v>3.6962025316455673E-4</v>
      </c>
      <c r="N263" s="549">
        <f t="shared" si="45"/>
        <v>395</v>
      </c>
      <c r="O263" s="113">
        <f t="shared" si="42"/>
        <v>9</v>
      </c>
      <c r="P263" s="113">
        <f t="shared" si="43"/>
        <v>386</v>
      </c>
      <c r="Q263" s="549">
        <f t="shared" si="46"/>
        <v>2.557673417721519</v>
      </c>
      <c r="R263" s="113">
        <f t="shared" si="44"/>
        <v>1.6973265822784809</v>
      </c>
      <c r="S263" s="113">
        <f t="shared" si="47"/>
        <v>1.7045288760957567</v>
      </c>
    </row>
    <row r="264" spans="2:19" x14ac:dyDescent="0.35">
      <c r="B264" s="116">
        <v>42779</v>
      </c>
      <c r="C264" s="49">
        <v>4.2519999999999998</v>
      </c>
      <c r="D264" s="187">
        <f t="shared" si="36"/>
        <v>4.2245037645448322</v>
      </c>
      <c r="E264" s="344" t="str">
        <f t="shared" si="37"/>
        <v>6/05/2021</v>
      </c>
      <c r="F264" s="580">
        <f t="shared" si="38"/>
        <v>0</v>
      </c>
      <c r="G264" s="559"/>
      <c r="I264" s="113">
        <v>2.5670000000000002</v>
      </c>
      <c r="J264" s="197">
        <v>2.4209999999999998</v>
      </c>
      <c r="K264" s="246">
        <f t="shared" si="39"/>
        <v>44331</v>
      </c>
      <c r="L264" s="148">
        <f t="shared" si="40"/>
        <v>43936</v>
      </c>
      <c r="M264" s="49">
        <f t="shared" si="41"/>
        <v>3.6962025316455787E-4</v>
      </c>
      <c r="N264" s="549">
        <f t="shared" si="45"/>
        <v>395</v>
      </c>
      <c r="O264" s="113">
        <f t="shared" si="42"/>
        <v>9</v>
      </c>
      <c r="P264" s="113">
        <f t="shared" si="43"/>
        <v>386</v>
      </c>
      <c r="Q264" s="549">
        <f t="shared" si="46"/>
        <v>2.5636734177215192</v>
      </c>
      <c r="R264" s="113">
        <f t="shared" si="44"/>
        <v>1.6883265822784805</v>
      </c>
      <c r="S264" s="113">
        <f t="shared" si="47"/>
        <v>1.6954526988995466</v>
      </c>
    </row>
    <row r="265" spans="2:19" x14ac:dyDescent="0.35">
      <c r="B265" s="116">
        <v>42780</v>
      </c>
      <c r="C265" s="49">
        <v>4.2850000000000001</v>
      </c>
      <c r="D265" s="187">
        <f t="shared" si="36"/>
        <v>4.2217659137577002</v>
      </c>
      <c r="E265" s="344" t="str">
        <f t="shared" si="37"/>
        <v>6/05/2021</v>
      </c>
      <c r="F265" s="580">
        <f t="shared" si="38"/>
        <v>0</v>
      </c>
      <c r="G265" s="559"/>
      <c r="I265" s="113">
        <v>2.5869999999999997</v>
      </c>
      <c r="J265" s="197">
        <v>2.4409999999999998</v>
      </c>
      <c r="K265" s="246">
        <f t="shared" si="39"/>
        <v>44331</v>
      </c>
      <c r="L265" s="148">
        <f t="shared" si="40"/>
        <v>43936</v>
      </c>
      <c r="M265" s="49">
        <f t="shared" si="41"/>
        <v>3.6962025316455673E-4</v>
      </c>
      <c r="N265" s="549">
        <f t="shared" si="45"/>
        <v>395</v>
      </c>
      <c r="O265" s="113">
        <f t="shared" si="42"/>
        <v>9</v>
      </c>
      <c r="P265" s="113">
        <f t="shared" si="43"/>
        <v>386</v>
      </c>
      <c r="Q265" s="549">
        <f t="shared" si="46"/>
        <v>2.5836734177215188</v>
      </c>
      <c r="R265" s="113">
        <f t="shared" si="44"/>
        <v>1.7013265822784813</v>
      </c>
      <c r="S265" s="113">
        <f t="shared" si="47"/>
        <v>1.7085628626273719</v>
      </c>
    </row>
    <row r="266" spans="2:19" x14ac:dyDescent="0.35">
      <c r="B266" s="116">
        <v>42781</v>
      </c>
      <c r="C266" s="49">
        <v>4.3179999999999996</v>
      </c>
      <c r="D266" s="187">
        <f t="shared" si="36"/>
        <v>4.2190280629705681</v>
      </c>
      <c r="E266" s="344" t="str">
        <f t="shared" si="37"/>
        <v>6/05/2021</v>
      </c>
      <c r="F266" s="580">
        <f t="shared" si="38"/>
        <v>0</v>
      </c>
      <c r="G266" s="559"/>
      <c r="I266" s="113">
        <v>2.6259999999999999</v>
      </c>
      <c r="J266" s="197">
        <v>2.472</v>
      </c>
      <c r="K266" s="246">
        <f t="shared" si="39"/>
        <v>44331</v>
      </c>
      <c r="L266" s="148">
        <f t="shared" si="40"/>
        <v>43936</v>
      </c>
      <c r="M266" s="49">
        <f t="shared" si="41"/>
        <v>3.8987341772151878E-4</v>
      </c>
      <c r="N266" s="549">
        <f t="shared" si="45"/>
        <v>395</v>
      </c>
      <c r="O266" s="113">
        <f t="shared" si="42"/>
        <v>9</v>
      </c>
      <c r="P266" s="113">
        <f t="shared" si="43"/>
        <v>386</v>
      </c>
      <c r="Q266" s="549">
        <f t="shared" si="46"/>
        <v>2.6224911392405064</v>
      </c>
      <c r="R266" s="113">
        <f t="shared" si="44"/>
        <v>1.6955088607594933</v>
      </c>
      <c r="S266" s="113">
        <f t="shared" si="47"/>
        <v>1.7026957365017692</v>
      </c>
    </row>
    <row r="267" spans="2:19" x14ac:dyDescent="0.35">
      <c r="B267" s="116">
        <v>42782</v>
      </c>
      <c r="C267" s="49">
        <v>4.3</v>
      </c>
      <c r="D267" s="187">
        <f t="shared" si="36"/>
        <v>4.216290212183436</v>
      </c>
      <c r="E267" s="344" t="str">
        <f t="shared" si="37"/>
        <v>6/05/2021</v>
      </c>
      <c r="F267" s="580">
        <f t="shared" si="38"/>
        <v>0</v>
      </c>
      <c r="G267" s="559"/>
      <c r="I267" s="113">
        <v>2.677</v>
      </c>
      <c r="J267" s="197">
        <v>2.5030000000000001</v>
      </c>
      <c r="K267" s="246">
        <f t="shared" si="39"/>
        <v>44331</v>
      </c>
      <c r="L267" s="148">
        <f t="shared" si="40"/>
        <v>43936</v>
      </c>
      <c r="M267" s="49">
        <f t="shared" si="41"/>
        <v>4.405063291139239E-4</v>
      </c>
      <c r="N267" s="549">
        <f t="shared" si="45"/>
        <v>395</v>
      </c>
      <c r="O267" s="113">
        <f t="shared" si="42"/>
        <v>9</v>
      </c>
      <c r="P267" s="113">
        <f t="shared" si="43"/>
        <v>386</v>
      </c>
      <c r="Q267" s="549">
        <f t="shared" si="46"/>
        <v>2.6730354430379748</v>
      </c>
      <c r="R267" s="113">
        <f t="shared" si="44"/>
        <v>1.626964556962025</v>
      </c>
      <c r="S267" s="113">
        <f t="shared" si="47"/>
        <v>1.6335820911360655</v>
      </c>
    </row>
    <row r="268" spans="2:19" x14ac:dyDescent="0.35">
      <c r="B268" s="116">
        <v>42783</v>
      </c>
      <c r="C268" s="49">
        <v>4.306</v>
      </c>
      <c r="D268" s="187">
        <f t="shared" si="36"/>
        <v>4.213552361396304</v>
      </c>
      <c r="E268" s="344" t="str">
        <f t="shared" si="37"/>
        <v>6/05/2021</v>
      </c>
      <c r="F268" s="580">
        <f t="shared" si="38"/>
        <v>0</v>
      </c>
      <c r="G268" s="559"/>
      <c r="I268" s="113">
        <v>2.6480000000000001</v>
      </c>
      <c r="J268" s="197">
        <v>2.4740000000000002</v>
      </c>
      <c r="K268" s="246">
        <f t="shared" si="39"/>
        <v>44331</v>
      </c>
      <c r="L268" s="148">
        <f t="shared" si="40"/>
        <v>43936</v>
      </c>
      <c r="M268" s="49">
        <f t="shared" si="41"/>
        <v>4.405063291139239E-4</v>
      </c>
      <c r="N268" s="549">
        <f t="shared" si="45"/>
        <v>395</v>
      </c>
      <c r="O268" s="113">
        <f t="shared" si="42"/>
        <v>9</v>
      </c>
      <c r="P268" s="113">
        <f t="shared" si="43"/>
        <v>386</v>
      </c>
      <c r="Q268" s="549">
        <f t="shared" si="46"/>
        <v>2.6440354430379749</v>
      </c>
      <c r="R268" s="113">
        <f t="shared" si="44"/>
        <v>1.6619645569620252</v>
      </c>
      <c r="S268" s="113">
        <f t="shared" si="47"/>
        <v>1.6688698724335316</v>
      </c>
    </row>
    <row r="269" spans="2:19" x14ac:dyDescent="0.35">
      <c r="B269" s="116">
        <v>42786</v>
      </c>
      <c r="C269" s="49">
        <v>4.2670000000000003</v>
      </c>
      <c r="D269" s="187">
        <f t="shared" si="36"/>
        <v>4.2053388090349078</v>
      </c>
      <c r="E269" s="344" t="str">
        <f t="shared" si="37"/>
        <v>6/05/2021</v>
      </c>
      <c r="F269" s="580">
        <f t="shared" si="38"/>
        <v>0</v>
      </c>
      <c r="G269" s="559"/>
      <c r="I269" s="113">
        <v>2.6240000000000001</v>
      </c>
      <c r="J269" s="197">
        <v>2.4489999999999998</v>
      </c>
      <c r="K269" s="246">
        <f t="shared" si="39"/>
        <v>44331</v>
      </c>
      <c r="L269" s="148">
        <f t="shared" si="40"/>
        <v>43936</v>
      </c>
      <c r="M269" s="49">
        <f t="shared" si="41"/>
        <v>4.43037974683545E-4</v>
      </c>
      <c r="N269" s="549">
        <f t="shared" si="45"/>
        <v>395</v>
      </c>
      <c r="O269" s="113">
        <f t="shared" si="42"/>
        <v>9</v>
      </c>
      <c r="P269" s="113">
        <f t="shared" si="43"/>
        <v>386</v>
      </c>
      <c r="Q269" s="549">
        <f t="shared" si="46"/>
        <v>2.6200126582278482</v>
      </c>
      <c r="R269" s="113">
        <f t="shared" si="44"/>
        <v>1.6469873417721521</v>
      </c>
      <c r="S269" s="113">
        <f t="shared" si="47"/>
        <v>1.6537687600320483</v>
      </c>
    </row>
    <row r="270" spans="2:19" x14ac:dyDescent="0.35">
      <c r="B270" s="116">
        <v>42787</v>
      </c>
      <c r="C270" s="49">
        <v>4.2519999999999998</v>
      </c>
      <c r="D270" s="187">
        <f t="shared" si="36"/>
        <v>4.2026009582477757</v>
      </c>
      <c r="E270" s="344" t="str">
        <f t="shared" si="37"/>
        <v>6/05/2021</v>
      </c>
      <c r="F270" s="580">
        <f t="shared" si="38"/>
        <v>0</v>
      </c>
      <c r="G270" s="559"/>
      <c r="I270" s="113">
        <v>2.6240000000000001</v>
      </c>
      <c r="J270" s="197">
        <v>2.4510000000000001</v>
      </c>
      <c r="K270" s="246">
        <f t="shared" si="39"/>
        <v>44331</v>
      </c>
      <c r="L270" s="148">
        <f t="shared" si="40"/>
        <v>43936</v>
      </c>
      <c r="M270" s="49">
        <f t="shared" si="41"/>
        <v>4.3797468354430389E-4</v>
      </c>
      <c r="N270" s="549">
        <f t="shared" si="45"/>
        <v>395</v>
      </c>
      <c r="O270" s="113">
        <f t="shared" si="42"/>
        <v>9</v>
      </c>
      <c r="P270" s="113">
        <f t="shared" si="43"/>
        <v>386</v>
      </c>
      <c r="Q270" s="549">
        <f t="shared" si="46"/>
        <v>2.6200582278481015</v>
      </c>
      <c r="R270" s="113">
        <f t="shared" si="44"/>
        <v>1.6319417721518983</v>
      </c>
      <c r="S270" s="113">
        <f t="shared" si="47"/>
        <v>1.638599857021128</v>
      </c>
    </row>
    <row r="271" spans="2:19" x14ac:dyDescent="0.35">
      <c r="B271" s="116">
        <v>42788</v>
      </c>
      <c r="C271" s="49">
        <v>4.26</v>
      </c>
      <c r="D271" s="187">
        <f t="shared" ref="D271:D275" si="48">IF(C271="","",($C$14-B271)/365.25)</f>
        <v>4.1998631074606436</v>
      </c>
      <c r="E271" s="344" t="str">
        <f t="shared" si="37"/>
        <v>6/05/2021</v>
      </c>
      <c r="F271" s="580">
        <f t="shared" ref="F271:F275" si="49">C$14-E271</f>
        <v>0</v>
      </c>
      <c r="G271" s="559"/>
      <c r="I271" s="113">
        <v>2.6259999999999999</v>
      </c>
      <c r="J271" s="197">
        <v>2.456</v>
      </c>
      <c r="K271" s="246">
        <f t="shared" si="39"/>
        <v>44331</v>
      </c>
      <c r="L271" s="148">
        <f t="shared" si="40"/>
        <v>43936</v>
      </c>
      <c r="M271" s="49">
        <f t="shared" si="41"/>
        <v>4.3037974683544287E-4</v>
      </c>
      <c r="N271" s="549">
        <f t="shared" si="45"/>
        <v>395</v>
      </c>
      <c r="O271" s="113">
        <f t="shared" si="42"/>
        <v>9</v>
      </c>
      <c r="P271" s="113">
        <f t="shared" si="43"/>
        <v>386</v>
      </c>
      <c r="Q271" s="549">
        <f t="shared" si="46"/>
        <v>2.6221265822784807</v>
      </c>
      <c r="R271" s="113">
        <f t="shared" ref="R271:R275" si="50">IF(C271="","",C271-Q271)</f>
        <v>1.6378734177215191</v>
      </c>
      <c r="S271" s="113">
        <f t="shared" si="47"/>
        <v>1.644579991052697</v>
      </c>
    </row>
    <row r="272" spans="2:19" x14ac:dyDescent="0.35">
      <c r="B272" s="116">
        <v>42789</v>
      </c>
      <c r="C272" s="49">
        <v>4.2229999999999999</v>
      </c>
      <c r="D272" s="187">
        <f t="shared" si="48"/>
        <v>4.1971252566735116</v>
      </c>
      <c r="E272" s="344" t="str">
        <f t="shared" si="37"/>
        <v>6/05/2021</v>
      </c>
      <c r="F272" s="580">
        <f t="shared" si="49"/>
        <v>0</v>
      </c>
      <c r="G272" s="559"/>
      <c r="I272" s="113">
        <v>2.609</v>
      </c>
      <c r="J272" s="197">
        <v>2.4390000000000001</v>
      </c>
      <c r="K272" s="246">
        <f t="shared" si="39"/>
        <v>44331</v>
      </c>
      <c r="L272" s="148">
        <f t="shared" si="40"/>
        <v>43936</v>
      </c>
      <c r="M272" s="49">
        <f t="shared" si="41"/>
        <v>4.3037974683544287E-4</v>
      </c>
      <c r="N272" s="549">
        <f t="shared" ref="N272:N275" si="51">K272-L272</f>
        <v>395</v>
      </c>
      <c r="O272" s="113">
        <f t="shared" si="42"/>
        <v>9</v>
      </c>
      <c r="P272" s="113">
        <f t="shared" si="43"/>
        <v>386</v>
      </c>
      <c r="Q272" s="549">
        <f t="shared" ref="Q272:Q275" si="52">IF(I272="","",I272-(O272*M272))</f>
        <v>2.6051265822784808</v>
      </c>
      <c r="R272" s="113">
        <f t="shared" si="50"/>
        <v>1.617873417721519</v>
      </c>
      <c r="S272" s="113">
        <f t="shared" ref="S272:S275" si="53">IF(R272="","",((1+R272/200)^2-1)*100)</f>
        <v>1.6244172037109372</v>
      </c>
    </row>
    <row r="273" spans="2:19" x14ac:dyDescent="0.35">
      <c r="B273" s="116">
        <v>42790</v>
      </c>
      <c r="C273" s="49">
        <v>4.2130000000000001</v>
      </c>
      <c r="D273" s="187">
        <f t="shared" si="48"/>
        <v>4.1943874058863795</v>
      </c>
      <c r="E273" s="344" t="str">
        <f t="shared" si="37"/>
        <v>6/05/2021</v>
      </c>
      <c r="F273" s="580">
        <f t="shared" si="49"/>
        <v>0</v>
      </c>
      <c r="G273" s="559"/>
      <c r="I273" s="113">
        <v>2.597</v>
      </c>
      <c r="J273" s="197">
        <v>2.4329999999999998</v>
      </c>
      <c r="K273" s="246">
        <f t="shared" si="39"/>
        <v>44331</v>
      </c>
      <c r="L273" s="148">
        <f t="shared" si="40"/>
        <v>43936</v>
      </c>
      <c r="M273" s="49">
        <f t="shared" si="41"/>
        <v>4.1518987341772188E-4</v>
      </c>
      <c r="N273" s="549">
        <f t="shared" si="51"/>
        <v>395</v>
      </c>
      <c r="O273" s="113">
        <f t="shared" si="42"/>
        <v>9</v>
      </c>
      <c r="P273" s="113">
        <f t="shared" si="43"/>
        <v>386</v>
      </c>
      <c r="Q273" s="549">
        <f t="shared" si="52"/>
        <v>2.5932632911392406</v>
      </c>
      <c r="R273" s="113">
        <f t="shared" si="50"/>
        <v>1.6197367088607595</v>
      </c>
      <c r="S273" s="113">
        <f t="shared" si="53"/>
        <v>1.6262955763758358</v>
      </c>
    </row>
    <row r="274" spans="2:19" x14ac:dyDescent="0.35">
      <c r="B274" s="116">
        <v>42793</v>
      </c>
      <c r="C274" s="49">
        <v>4.218</v>
      </c>
      <c r="D274" s="187">
        <f t="shared" si="48"/>
        <v>4.1861738535249833</v>
      </c>
      <c r="E274" s="344" t="str">
        <f t="shared" si="37"/>
        <v>6/05/2021</v>
      </c>
      <c r="F274" s="580">
        <f t="shared" si="49"/>
        <v>0</v>
      </c>
      <c r="G274" s="559"/>
      <c r="I274" s="113">
        <v>2.5830000000000002</v>
      </c>
      <c r="J274" s="197">
        <v>2.42</v>
      </c>
      <c r="K274" s="246">
        <f t="shared" si="39"/>
        <v>44331</v>
      </c>
      <c r="L274" s="148">
        <f t="shared" si="40"/>
        <v>43936</v>
      </c>
      <c r="M274" s="49">
        <f t="shared" si="41"/>
        <v>4.1265822784810192E-4</v>
      </c>
      <c r="N274" s="549">
        <f t="shared" si="51"/>
        <v>395</v>
      </c>
      <c r="O274" s="113">
        <f t="shared" si="42"/>
        <v>9</v>
      </c>
      <c r="P274" s="113">
        <f t="shared" si="43"/>
        <v>386</v>
      </c>
      <c r="Q274" s="549">
        <f t="shared" si="52"/>
        <v>2.5792860759493674</v>
      </c>
      <c r="R274" s="113">
        <f t="shared" si="50"/>
        <v>1.6387139240506325</v>
      </c>
      <c r="S274" s="113">
        <f t="shared" si="53"/>
        <v>1.6454273823628185</v>
      </c>
    </row>
    <row r="275" spans="2:19" x14ac:dyDescent="0.35">
      <c r="B275" s="116">
        <v>42794</v>
      </c>
      <c r="C275" s="64">
        <v>4.2169999999999996</v>
      </c>
      <c r="D275" s="188">
        <f t="shared" si="48"/>
        <v>4.1834360027378512</v>
      </c>
      <c r="E275" s="192" t="str">
        <f t="shared" si="37"/>
        <v>6/05/2021</v>
      </c>
      <c r="F275" s="581">
        <f t="shared" si="49"/>
        <v>0</v>
      </c>
      <c r="G275" s="559"/>
      <c r="I275" s="114">
        <v>2.5979999999999999</v>
      </c>
      <c r="J275" s="199">
        <v>2.4329999999999998</v>
      </c>
      <c r="K275" s="541">
        <f t="shared" si="39"/>
        <v>44331</v>
      </c>
      <c r="L275" s="147">
        <f t="shared" si="40"/>
        <v>43936</v>
      </c>
      <c r="M275" s="64">
        <f t="shared" si="41"/>
        <v>4.1772151898734184E-4</v>
      </c>
      <c r="N275" s="552">
        <f t="shared" si="51"/>
        <v>395</v>
      </c>
      <c r="O275" s="114">
        <f t="shared" si="42"/>
        <v>9</v>
      </c>
      <c r="P275" s="114">
        <f t="shared" si="43"/>
        <v>386</v>
      </c>
      <c r="Q275" s="552">
        <f t="shared" si="52"/>
        <v>2.5942405063291138</v>
      </c>
      <c r="R275" s="114">
        <f t="shared" si="50"/>
        <v>1.6227594936708858</v>
      </c>
      <c r="S275" s="114">
        <f t="shared" si="53"/>
        <v>1.6293428646066532</v>
      </c>
    </row>
    <row r="276" spans="2:19" x14ac:dyDescent="0.35">
      <c r="C276" s="262" t="s">
        <v>63</v>
      </c>
      <c r="D276" s="572">
        <f>AVERAGE(D15:D275)</f>
        <v>4.6286180416865896</v>
      </c>
      <c r="S276" s="584">
        <f>AVERAGE(S15:S275)</f>
        <v>1.7527082308878505</v>
      </c>
    </row>
    <row r="278" spans="2:19" x14ac:dyDescent="0.35">
      <c r="H278" s="208"/>
    </row>
    <row r="279" spans="2:19" x14ac:dyDescent="0.35">
      <c r="C279" s="671" t="s">
        <v>61</v>
      </c>
      <c r="D279" s="672"/>
      <c r="E279" s="672"/>
      <c r="F279" s="673"/>
      <c r="I279" s="671" t="s">
        <v>61</v>
      </c>
      <c r="J279" s="672"/>
      <c r="K279" s="672"/>
      <c r="L279" s="672"/>
      <c r="M279" s="672"/>
      <c r="N279" s="672"/>
      <c r="O279" s="672"/>
      <c r="P279" s="672"/>
      <c r="Q279" s="673"/>
      <c r="S279" s="677" t="s">
        <v>780</v>
      </c>
    </row>
    <row r="280" spans="2:19" x14ac:dyDescent="0.35">
      <c r="C280" s="674" t="s">
        <v>330</v>
      </c>
      <c r="D280" s="675"/>
      <c r="E280" s="675"/>
      <c r="F280" s="676"/>
      <c r="I280" s="674" t="s">
        <v>330</v>
      </c>
      <c r="J280" s="675"/>
      <c r="K280" s="675"/>
      <c r="L280" s="675"/>
      <c r="M280" s="675"/>
      <c r="N280" s="675"/>
      <c r="O280" s="675"/>
      <c r="P280" s="675"/>
      <c r="Q280" s="676"/>
      <c r="S280" s="678"/>
    </row>
    <row r="281" spans="2:19" ht="14.5" customHeight="1" x14ac:dyDescent="0.35">
      <c r="B281" s="206" t="s">
        <v>102</v>
      </c>
      <c r="C281" s="214" t="s">
        <v>425</v>
      </c>
      <c r="D281" s="659" t="s">
        <v>775</v>
      </c>
      <c r="E281" s="659" t="s">
        <v>733</v>
      </c>
      <c r="F281" s="662" t="s">
        <v>602</v>
      </c>
      <c r="G281" s="532"/>
      <c r="I281" s="212" t="s">
        <v>297</v>
      </c>
      <c r="J281" s="212" t="s">
        <v>296</v>
      </c>
      <c r="K281" s="659" t="s">
        <v>773</v>
      </c>
      <c r="L281" s="659" t="s">
        <v>772</v>
      </c>
      <c r="M281" s="659" t="s">
        <v>731</v>
      </c>
      <c r="N281" s="662" t="s">
        <v>603</v>
      </c>
      <c r="O281" s="662" t="s">
        <v>602</v>
      </c>
      <c r="P281" s="662" t="s">
        <v>725</v>
      </c>
      <c r="Q281" s="662" t="s">
        <v>604</v>
      </c>
      <c r="S281" s="656" t="s">
        <v>604</v>
      </c>
    </row>
    <row r="282" spans="2:19" x14ac:dyDescent="0.35">
      <c r="B282" s="206" t="s">
        <v>112</v>
      </c>
      <c r="C282" s="191" t="s">
        <v>183</v>
      </c>
      <c r="D282" s="660"/>
      <c r="E282" s="660"/>
      <c r="F282" s="663"/>
      <c r="G282" s="532"/>
      <c r="I282" s="22" t="s">
        <v>45</v>
      </c>
      <c r="J282" s="22" t="s">
        <v>45</v>
      </c>
      <c r="K282" s="660"/>
      <c r="L282" s="660"/>
      <c r="M282" s="660"/>
      <c r="N282" s="663"/>
      <c r="O282" s="663"/>
      <c r="P282" s="663"/>
      <c r="Q282" s="663"/>
      <c r="S282" s="657"/>
    </row>
    <row r="283" spans="2:19" x14ac:dyDescent="0.35">
      <c r="B283" s="206" t="s">
        <v>108</v>
      </c>
      <c r="C283" s="191" t="s">
        <v>189</v>
      </c>
      <c r="D283" s="660"/>
      <c r="E283" s="660"/>
      <c r="F283" s="663"/>
      <c r="G283" s="532"/>
      <c r="I283" s="22" t="s">
        <v>188</v>
      </c>
      <c r="J283" s="22" t="s">
        <v>188</v>
      </c>
      <c r="K283" s="660"/>
      <c r="L283" s="660"/>
      <c r="M283" s="660"/>
      <c r="N283" s="663"/>
      <c r="O283" s="663"/>
      <c r="P283" s="663"/>
      <c r="Q283" s="663"/>
      <c r="S283" s="657"/>
    </row>
    <row r="284" spans="2:19" x14ac:dyDescent="0.35">
      <c r="B284" s="206" t="s">
        <v>318</v>
      </c>
      <c r="C284" s="191" t="s">
        <v>427</v>
      </c>
      <c r="D284" s="661"/>
      <c r="E284" s="661"/>
      <c r="F284" s="664"/>
      <c r="G284" s="532"/>
      <c r="I284" s="148">
        <v>44331</v>
      </c>
      <c r="J284" s="116">
        <v>43936</v>
      </c>
      <c r="K284" s="661"/>
      <c r="L284" s="661"/>
      <c r="M284" s="661"/>
      <c r="N284" s="664"/>
      <c r="O284" s="664"/>
      <c r="P284" s="664"/>
      <c r="Q284" s="664"/>
      <c r="S284" s="658"/>
    </row>
    <row r="285" spans="2:19" x14ac:dyDescent="0.35">
      <c r="B285" s="116">
        <v>42430</v>
      </c>
      <c r="C285" s="50" t="str">
        <f t="shared" ref="C285:C348" si="54">IF(C15="","",((1+C15/400)^4-1)*100)</f>
        <v/>
      </c>
      <c r="D285" s="58">
        <f t="shared" ref="D285:D348" si="55">($C$14-B285)/365.25</f>
        <v>5.1800136892539355</v>
      </c>
      <c r="E285" s="565" t="str">
        <f t="shared" ref="E285:E348" si="56">$C$284</f>
        <v>6/05/2021</v>
      </c>
      <c r="F285" s="50">
        <f t="shared" ref="F285:F348" si="57">C$14-E285</f>
        <v>0</v>
      </c>
      <c r="G285" s="152"/>
      <c r="H285" s="183"/>
      <c r="I285" s="56">
        <f t="shared" ref="I285:J304" si="58">IF(I15="","",((1+I15/200)^2-1)*100)</f>
        <v>2.4670307599999886</v>
      </c>
      <c r="J285" s="56">
        <f t="shared" si="58"/>
        <v>2.3901134399999746</v>
      </c>
      <c r="K285" s="524">
        <f t="shared" ref="K285:K348" si="59">$I$284</f>
        <v>44331</v>
      </c>
      <c r="L285" s="544">
        <f t="shared" ref="L285:L348" si="60">$J$14</f>
        <v>43936</v>
      </c>
      <c r="M285" s="50">
        <f t="shared" ref="M285:M348" si="61">IF(I285="","",(J285-I285)/($J$14-$I$14))</f>
        <v>1.947273924050986E-4</v>
      </c>
      <c r="N285" s="546">
        <f>K285-L285</f>
        <v>395</v>
      </c>
      <c r="O285" s="113">
        <f t="shared" ref="O285:O348" si="62">K285-E285</f>
        <v>9</v>
      </c>
      <c r="P285" s="113">
        <f t="shared" ref="P285:P348" si="63">E285-L285</f>
        <v>386</v>
      </c>
      <c r="Q285" s="546">
        <f>IF(I285="","",I285-(O285*M285))</f>
        <v>2.4652782134683426</v>
      </c>
      <c r="S285" s="582" t="str">
        <f t="shared" ref="S285:S348" si="64">IF(C285="","",C285-Q285)</f>
        <v/>
      </c>
    </row>
    <row r="286" spans="2:19" x14ac:dyDescent="0.35">
      <c r="B286" s="116">
        <v>42431</v>
      </c>
      <c r="C286" s="49" t="str">
        <f t="shared" si="54"/>
        <v/>
      </c>
      <c r="D286" s="186">
        <f t="shared" si="55"/>
        <v>5.1772758384668034</v>
      </c>
      <c r="E286" s="344" t="str">
        <f t="shared" si="56"/>
        <v>6/05/2021</v>
      </c>
      <c r="F286" s="580">
        <f t="shared" si="57"/>
        <v>0</v>
      </c>
      <c r="G286" s="559"/>
      <c r="I286" s="187">
        <f t="shared" si="58"/>
        <v>2.5156249999999991</v>
      </c>
      <c r="J286" s="187">
        <f t="shared" si="58"/>
        <v>2.4346409999999929</v>
      </c>
      <c r="K286" s="246">
        <f t="shared" si="59"/>
        <v>44331</v>
      </c>
      <c r="L286" s="148">
        <f t="shared" si="60"/>
        <v>43936</v>
      </c>
      <c r="M286" s="49">
        <f t="shared" si="61"/>
        <v>2.0502278481014218E-4</v>
      </c>
      <c r="N286" s="549">
        <f t="shared" ref="N286:N295" si="65">K286-L286</f>
        <v>395</v>
      </c>
      <c r="O286" s="113">
        <f t="shared" si="62"/>
        <v>9</v>
      </c>
      <c r="P286" s="113">
        <f t="shared" si="63"/>
        <v>386</v>
      </c>
      <c r="Q286" s="549">
        <f t="shared" ref="Q286:Q289" si="66">IF(I286="","",I286-(O286*M286))</f>
        <v>2.513779794936708</v>
      </c>
      <c r="S286" s="556" t="str">
        <f t="shared" si="64"/>
        <v/>
      </c>
    </row>
    <row r="287" spans="2:19" x14ac:dyDescent="0.35">
      <c r="B287" s="116">
        <v>42432</v>
      </c>
      <c r="C287" s="49" t="str">
        <f t="shared" si="54"/>
        <v/>
      </c>
      <c r="D287" s="186">
        <f t="shared" si="55"/>
        <v>5.1745379876796713</v>
      </c>
      <c r="E287" s="344" t="str">
        <f t="shared" si="56"/>
        <v>6/05/2021</v>
      </c>
      <c r="F287" s="580">
        <f t="shared" si="57"/>
        <v>0</v>
      </c>
      <c r="G287" s="559"/>
      <c r="I287" s="187">
        <f t="shared" si="58"/>
        <v>2.5318256400000072</v>
      </c>
      <c r="J287" s="187">
        <f t="shared" si="58"/>
        <v>2.441725822499996</v>
      </c>
      <c r="K287" s="246">
        <f t="shared" si="59"/>
        <v>44331</v>
      </c>
      <c r="L287" s="148">
        <f t="shared" si="60"/>
        <v>43936</v>
      </c>
      <c r="M287" s="49">
        <f t="shared" si="61"/>
        <v>2.2810080379749662E-4</v>
      </c>
      <c r="N287" s="549">
        <f t="shared" si="65"/>
        <v>395</v>
      </c>
      <c r="O287" s="113">
        <f t="shared" si="62"/>
        <v>9</v>
      </c>
      <c r="P287" s="113">
        <f t="shared" si="63"/>
        <v>386</v>
      </c>
      <c r="Q287" s="549">
        <f t="shared" si="66"/>
        <v>2.5297727327658297</v>
      </c>
      <c r="S287" s="556" t="str">
        <f t="shared" si="64"/>
        <v/>
      </c>
    </row>
    <row r="288" spans="2:19" x14ac:dyDescent="0.35">
      <c r="B288" s="116">
        <v>42433</v>
      </c>
      <c r="C288" s="49" t="str">
        <f t="shared" si="54"/>
        <v/>
      </c>
      <c r="D288" s="186">
        <f t="shared" si="55"/>
        <v>5.1718001368925393</v>
      </c>
      <c r="E288" s="344" t="str">
        <f t="shared" si="56"/>
        <v>6/05/2021</v>
      </c>
      <c r="F288" s="580">
        <f t="shared" si="57"/>
        <v>0</v>
      </c>
      <c r="G288" s="559"/>
      <c r="I288" s="187">
        <f t="shared" si="58"/>
        <v>2.5298004900000004</v>
      </c>
      <c r="J288" s="187">
        <f t="shared" si="58"/>
        <v>2.4366652100000108</v>
      </c>
      <c r="K288" s="246">
        <f t="shared" si="59"/>
        <v>44331</v>
      </c>
      <c r="L288" s="148">
        <f t="shared" si="60"/>
        <v>43936</v>
      </c>
      <c r="M288" s="49">
        <f t="shared" si="61"/>
        <v>2.3578551898731546E-4</v>
      </c>
      <c r="N288" s="549">
        <f t="shared" si="65"/>
        <v>395</v>
      </c>
      <c r="O288" s="113">
        <f t="shared" si="62"/>
        <v>9</v>
      </c>
      <c r="P288" s="113">
        <f t="shared" si="63"/>
        <v>386</v>
      </c>
      <c r="Q288" s="549">
        <f t="shared" si="66"/>
        <v>2.5276784203291145</v>
      </c>
      <c r="S288" s="556" t="str">
        <f t="shared" si="64"/>
        <v/>
      </c>
    </row>
    <row r="289" spans="2:19" x14ac:dyDescent="0.35">
      <c r="B289" s="116">
        <v>42436</v>
      </c>
      <c r="C289" s="49" t="str">
        <f t="shared" si="54"/>
        <v/>
      </c>
      <c r="D289" s="186">
        <f t="shared" si="55"/>
        <v>5.1635865845311431</v>
      </c>
      <c r="E289" s="344" t="str">
        <f t="shared" si="56"/>
        <v>6/05/2021</v>
      </c>
      <c r="F289" s="580">
        <f t="shared" si="57"/>
        <v>0</v>
      </c>
      <c r="G289" s="559"/>
      <c r="I289" s="187">
        <f t="shared" si="58"/>
        <v>2.548027559999988</v>
      </c>
      <c r="J289" s="187">
        <f t="shared" si="58"/>
        <v>2.453871802499985</v>
      </c>
      <c r="K289" s="246">
        <f t="shared" si="59"/>
        <v>44331</v>
      </c>
      <c r="L289" s="148">
        <f t="shared" si="60"/>
        <v>43936</v>
      </c>
      <c r="M289" s="49">
        <f t="shared" si="61"/>
        <v>2.3836900632912136E-4</v>
      </c>
      <c r="N289" s="549">
        <f t="shared" si="65"/>
        <v>395</v>
      </c>
      <c r="O289" s="113">
        <f t="shared" si="62"/>
        <v>9</v>
      </c>
      <c r="P289" s="113">
        <f t="shared" si="63"/>
        <v>386</v>
      </c>
      <c r="Q289" s="549">
        <f t="shared" si="66"/>
        <v>2.545882238943026</v>
      </c>
      <c r="S289" s="556" t="str">
        <f t="shared" si="64"/>
        <v/>
      </c>
    </row>
    <row r="290" spans="2:19" x14ac:dyDescent="0.35">
      <c r="B290" s="116">
        <v>42437</v>
      </c>
      <c r="C290" s="49" t="str">
        <f t="shared" si="54"/>
        <v/>
      </c>
      <c r="D290" s="186">
        <f t="shared" si="55"/>
        <v>5.160848733744011</v>
      </c>
      <c r="E290" s="344" t="str">
        <f t="shared" si="56"/>
        <v>6/05/2021</v>
      </c>
      <c r="F290" s="580">
        <f t="shared" si="57"/>
        <v>0</v>
      </c>
      <c r="G290" s="559"/>
      <c r="I290" s="187">
        <f t="shared" si="58"/>
        <v>2.5247377025000128</v>
      </c>
      <c r="J290" s="187">
        <f t="shared" si="58"/>
        <v>2.4295805625000222</v>
      </c>
      <c r="K290" s="246">
        <f t="shared" si="59"/>
        <v>44331</v>
      </c>
      <c r="L290" s="148">
        <f t="shared" si="60"/>
        <v>43936</v>
      </c>
      <c r="M290" s="49">
        <f t="shared" si="61"/>
        <v>2.409041518987105E-4</v>
      </c>
      <c r="N290" s="549">
        <f t="shared" si="65"/>
        <v>395</v>
      </c>
      <c r="O290" s="113">
        <f t="shared" si="62"/>
        <v>9</v>
      </c>
      <c r="P290" s="113">
        <f t="shared" si="63"/>
        <v>386</v>
      </c>
      <c r="Q290" s="549">
        <f>IF(I290="","",I290-(O290*M290))</f>
        <v>2.5225695651329243</v>
      </c>
      <c r="S290" s="556" t="str">
        <f t="shared" si="64"/>
        <v/>
      </c>
    </row>
    <row r="291" spans="2:19" x14ac:dyDescent="0.35">
      <c r="B291" s="116">
        <v>42438</v>
      </c>
      <c r="C291" s="49" t="str">
        <f t="shared" si="54"/>
        <v/>
      </c>
      <c r="D291" s="186">
        <f t="shared" si="55"/>
        <v>5.1581108829568789</v>
      </c>
      <c r="E291" s="344" t="str">
        <f t="shared" si="56"/>
        <v>6/05/2021</v>
      </c>
      <c r="F291" s="580">
        <f t="shared" si="57"/>
        <v>0</v>
      </c>
      <c r="G291" s="559"/>
      <c r="I291" s="187">
        <f t="shared" si="58"/>
        <v>2.5004380624999767</v>
      </c>
      <c r="J291" s="187">
        <f t="shared" si="58"/>
        <v>2.4083280900000004</v>
      </c>
      <c r="K291" s="246">
        <f t="shared" si="59"/>
        <v>44331</v>
      </c>
      <c r="L291" s="148">
        <f t="shared" si="60"/>
        <v>43936</v>
      </c>
      <c r="M291" s="49">
        <f t="shared" si="61"/>
        <v>2.331898037974084E-4</v>
      </c>
      <c r="N291" s="549">
        <f t="shared" si="65"/>
        <v>395</v>
      </c>
      <c r="O291" s="113">
        <f t="shared" si="62"/>
        <v>9</v>
      </c>
      <c r="P291" s="113">
        <f t="shared" si="63"/>
        <v>386</v>
      </c>
      <c r="Q291" s="549">
        <f t="shared" ref="Q291:Q295" si="67">IF(I291="","",I291-(O291*M291))</f>
        <v>2.4983393542657999</v>
      </c>
      <c r="S291" s="556" t="str">
        <f t="shared" si="64"/>
        <v/>
      </c>
    </row>
    <row r="292" spans="2:19" x14ac:dyDescent="0.35">
      <c r="B292" s="116">
        <v>42439</v>
      </c>
      <c r="C292" s="49" t="str">
        <f t="shared" si="54"/>
        <v/>
      </c>
      <c r="D292" s="186">
        <f t="shared" si="55"/>
        <v>5.1553730321697468</v>
      </c>
      <c r="E292" s="344" t="str">
        <f t="shared" si="56"/>
        <v>6/05/2021</v>
      </c>
      <c r="F292" s="580">
        <f t="shared" si="57"/>
        <v>0</v>
      </c>
      <c r="G292" s="559"/>
      <c r="I292" s="187">
        <f t="shared" si="58"/>
        <v>2.3688650625000252</v>
      </c>
      <c r="J292" s="187">
        <f t="shared" si="58"/>
        <v>2.2454657225000174</v>
      </c>
      <c r="K292" s="246">
        <f t="shared" si="59"/>
        <v>44331</v>
      </c>
      <c r="L292" s="148">
        <f t="shared" si="60"/>
        <v>43936</v>
      </c>
      <c r="M292" s="49">
        <f t="shared" si="61"/>
        <v>3.1240339240508287E-4</v>
      </c>
      <c r="N292" s="549">
        <f t="shared" si="65"/>
        <v>395</v>
      </c>
      <c r="O292" s="113">
        <f t="shared" si="62"/>
        <v>9</v>
      </c>
      <c r="P292" s="113">
        <f t="shared" si="63"/>
        <v>386</v>
      </c>
      <c r="Q292" s="549">
        <f t="shared" si="67"/>
        <v>2.3660534319683793</v>
      </c>
      <c r="S292" s="556" t="str">
        <f t="shared" si="64"/>
        <v/>
      </c>
    </row>
    <row r="293" spans="2:19" x14ac:dyDescent="0.35">
      <c r="B293" s="116">
        <v>42440</v>
      </c>
      <c r="C293" s="49" t="str">
        <f t="shared" si="54"/>
        <v/>
      </c>
      <c r="D293" s="186">
        <f t="shared" si="55"/>
        <v>5.1526351813826148</v>
      </c>
      <c r="E293" s="344" t="str">
        <f t="shared" si="56"/>
        <v>6/05/2021</v>
      </c>
      <c r="F293" s="580">
        <f t="shared" si="57"/>
        <v>0</v>
      </c>
      <c r="G293" s="559"/>
      <c r="I293" s="187">
        <f t="shared" si="58"/>
        <v>2.4295805625000222</v>
      </c>
      <c r="J293" s="187">
        <f t="shared" si="58"/>
        <v>2.2879390624999774</v>
      </c>
      <c r="K293" s="246">
        <f t="shared" si="59"/>
        <v>44331</v>
      </c>
      <c r="L293" s="148">
        <f t="shared" si="60"/>
        <v>43936</v>
      </c>
      <c r="M293" s="49">
        <f t="shared" si="61"/>
        <v>3.5858607594948058E-4</v>
      </c>
      <c r="N293" s="549">
        <f t="shared" si="65"/>
        <v>395</v>
      </c>
      <c r="O293" s="113">
        <f t="shared" si="62"/>
        <v>9</v>
      </c>
      <c r="P293" s="113">
        <f t="shared" si="63"/>
        <v>386</v>
      </c>
      <c r="Q293" s="549">
        <f t="shared" si="67"/>
        <v>2.4263532878164771</v>
      </c>
      <c r="S293" s="556" t="str">
        <f t="shared" si="64"/>
        <v/>
      </c>
    </row>
    <row r="294" spans="2:19" x14ac:dyDescent="0.35">
      <c r="B294" s="116">
        <v>42443</v>
      </c>
      <c r="C294" s="49" t="str">
        <f t="shared" si="54"/>
        <v/>
      </c>
      <c r="D294" s="186">
        <f t="shared" si="55"/>
        <v>5.1444216290212186</v>
      </c>
      <c r="E294" s="344" t="str">
        <f t="shared" si="56"/>
        <v>6/05/2021</v>
      </c>
      <c r="F294" s="580">
        <f t="shared" si="57"/>
        <v>0</v>
      </c>
      <c r="G294" s="559"/>
      <c r="I294" s="187">
        <f t="shared" si="58"/>
        <v>2.4670307599999886</v>
      </c>
      <c r="J294" s="187">
        <f t="shared" si="58"/>
        <v>2.3263749225000074</v>
      </c>
      <c r="K294" s="246">
        <f t="shared" si="59"/>
        <v>44331</v>
      </c>
      <c r="L294" s="148">
        <f t="shared" si="60"/>
        <v>43936</v>
      </c>
      <c r="M294" s="49">
        <f t="shared" si="61"/>
        <v>3.5609072784805346E-4</v>
      </c>
      <c r="N294" s="549">
        <f t="shared" si="65"/>
        <v>395</v>
      </c>
      <c r="O294" s="113">
        <f t="shared" si="62"/>
        <v>9</v>
      </c>
      <c r="P294" s="113">
        <f t="shared" si="63"/>
        <v>386</v>
      </c>
      <c r="Q294" s="549">
        <f t="shared" si="67"/>
        <v>2.4638259434493559</v>
      </c>
      <c r="S294" s="556" t="str">
        <f t="shared" si="64"/>
        <v/>
      </c>
    </row>
    <row r="295" spans="2:19" x14ac:dyDescent="0.35">
      <c r="B295" s="116">
        <v>42444</v>
      </c>
      <c r="C295" s="49" t="str">
        <f t="shared" si="54"/>
        <v/>
      </c>
      <c r="D295" s="186">
        <f t="shared" si="55"/>
        <v>5.1416837782340865</v>
      </c>
      <c r="E295" s="344" t="str">
        <f t="shared" si="56"/>
        <v>6/05/2021</v>
      </c>
      <c r="F295" s="580">
        <f t="shared" si="57"/>
        <v>0</v>
      </c>
      <c r="G295" s="559"/>
      <c r="I295" s="187">
        <f t="shared" si="58"/>
        <v>2.4680430224999883</v>
      </c>
      <c r="J295" s="187">
        <f t="shared" si="58"/>
        <v>2.3273864900000163</v>
      </c>
      <c r="K295" s="246">
        <f t="shared" si="59"/>
        <v>44331</v>
      </c>
      <c r="L295" s="148">
        <f t="shared" si="60"/>
        <v>43936</v>
      </c>
      <c r="M295" s="49">
        <f t="shared" si="61"/>
        <v>3.560924873417013E-4</v>
      </c>
      <c r="N295" s="549">
        <f t="shared" si="65"/>
        <v>395</v>
      </c>
      <c r="O295" s="113">
        <f t="shared" si="62"/>
        <v>9</v>
      </c>
      <c r="P295" s="113">
        <f t="shared" si="63"/>
        <v>386</v>
      </c>
      <c r="Q295" s="549">
        <f t="shared" si="67"/>
        <v>2.4648381901139129</v>
      </c>
      <c r="S295" s="556" t="str">
        <f t="shared" si="64"/>
        <v/>
      </c>
    </row>
    <row r="296" spans="2:19" x14ac:dyDescent="0.35">
      <c r="B296" s="116">
        <v>42445</v>
      </c>
      <c r="C296" s="49" t="str">
        <f t="shared" si="54"/>
        <v/>
      </c>
      <c r="D296" s="186">
        <f t="shared" si="55"/>
        <v>5.1389459274469544</v>
      </c>
      <c r="E296" s="344" t="str">
        <f t="shared" si="56"/>
        <v>6/05/2021</v>
      </c>
      <c r="F296" s="580">
        <f t="shared" si="57"/>
        <v>0</v>
      </c>
      <c r="G296" s="559"/>
      <c r="I296" s="187">
        <f t="shared" si="58"/>
        <v>2.4994256400000303</v>
      </c>
      <c r="J296" s="187">
        <f t="shared" si="58"/>
        <v>2.3587475625000076</v>
      </c>
      <c r="K296" s="246">
        <f t="shared" si="59"/>
        <v>44331</v>
      </c>
      <c r="L296" s="148">
        <f t="shared" si="60"/>
        <v>43936</v>
      </c>
      <c r="M296" s="49">
        <f t="shared" si="61"/>
        <v>3.5614703164562711E-4</v>
      </c>
      <c r="N296" s="549">
        <f>K296-L296</f>
        <v>395</v>
      </c>
      <c r="O296" s="113">
        <f t="shared" si="62"/>
        <v>9</v>
      </c>
      <c r="P296" s="113">
        <f t="shared" si="63"/>
        <v>386</v>
      </c>
      <c r="Q296" s="549">
        <f>IF(I296="","",I296-(O296*M296))</f>
        <v>2.4962203167152195</v>
      </c>
      <c r="S296" s="556" t="str">
        <f t="shared" si="64"/>
        <v/>
      </c>
    </row>
    <row r="297" spans="2:19" x14ac:dyDescent="0.35">
      <c r="B297" s="116">
        <v>42446</v>
      </c>
      <c r="C297" s="49" t="str">
        <f t="shared" si="54"/>
        <v/>
      </c>
      <c r="D297" s="186">
        <f t="shared" si="55"/>
        <v>5.1362080766598224</v>
      </c>
      <c r="E297" s="344" t="str">
        <f t="shared" si="56"/>
        <v>6/05/2021</v>
      </c>
      <c r="F297" s="580">
        <f t="shared" si="57"/>
        <v>0</v>
      </c>
      <c r="G297" s="559"/>
      <c r="I297" s="187">
        <f t="shared" si="58"/>
        <v>2.441725822499996</v>
      </c>
      <c r="J297" s="187">
        <f t="shared" si="58"/>
        <v>2.3091790399999867</v>
      </c>
      <c r="K297" s="246">
        <f t="shared" si="59"/>
        <v>44331</v>
      </c>
      <c r="L297" s="148">
        <f t="shared" si="60"/>
        <v>43936</v>
      </c>
      <c r="M297" s="49">
        <f t="shared" si="61"/>
        <v>3.355614746835678E-4</v>
      </c>
      <c r="N297" s="549">
        <f t="shared" ref="N297:N360" si="68">K297-L297</f>
        <v>395</v>
      </c>
      <c r="O297" s="113">
        <f t="shared" si="62"/>
        <v>9</v>
      </c>
      <c r="P297" s="113">
        <f t="shared" si="63"/>
        <v>386</v>
      </c>
      <c r="Q297" s="549">
        <f t="shared" ref="Q297:Q310" si="69">IF(I297="","",I297-(O297*M297))</f>
        <v>2.4387057692278438</v>
      </c>
      <c r="S297" s="556" t="str">
        <f t="shared" si="64"/>
        <v/>
      </c>
    </row>
    <row r="298" spans="2:19" x14ac:dyDescent="0.35">
      <c r="B298" s="116">
        <v>42447</v>
      </c>
      <c r="C298" s="49" t="str">
        <f t="shared" si="54"/>
        <v/>
      </c>
      <c r="D298" s="186">
        <f t="shared" si="55"/>
        <v>5.1334702258726903</v>
      </c>
      <c r="E298" s="344" t="str">
        <f t="shared" si="56"/>
        <v>6/05/2021</v>
      </c>
      <c r="F298" s="580">
        <f t="shared" si="57"/>
        <v>0</v>
      </c>
      <c r="G298" s="559"/>
      <c r="I298" s="187">
        <f t="shared" si="58"/>
        <v>2.4032683025000168</v>
      </c>
      <c r="J298" s="187">
        <f t="shared" si="58"/>
        <v>2.2808595599999704</v>
      </c>
      <c r="K298" s="246">
        <f t="shared" si="59"/>
        <v>44331</v>
      </c>
      <c r="L298" s="148">
        <f t="shared" si="60"/>
        <v>43936</v>
      </c>
      <c r="M298" s="49">
        <f t="shared" si="61"/>
        <v>3.0989555063302889E-4</v>
      </c>
      <c r="N298" s="549">
        <f t="shared" si="68"/>
        <v>395</v>
      </c>
      <c r="O298" s="113">
        <f t="shared" si="62"/>
        <v>9</v>
      </c>
      <c r="P298" s="113">
        <f t="shared" si="63"/>
        <v>386</v>
      </c>
      <c r="Q298" s="549">
        <f t="shared" si="69"/>
        <v>2.4004792425443195</v>
      </c>
      <c r="S298" s="556" t="str">
        <f t="shared" si="64"/>
        <v/>
      </c>
    </row>
    <row r="299" spans="2:19" x14ac:dyDescent="0.35">
      <c r="B299" s="116">
        <v>42450</v>
      </c>
      <c r="C299" s="49" t="str">
        <f t="shared" si="54"/>
        <v/>
      </c>
      <c r="D299" s="186">
        <f t="shared" si="55"/>
        <v>5.1252566735112932</v>
      </c>
      <c r="E299" s="344" t="str">
        <f t="shared" si="56"/>
        <v>6/05/2021</v>
      </c>
      <c r="F299" s="580">
        <f t="shared" si="57"/>
        <v>0</v>
      </c>
      <c r="G299" s="559"/>
      <c r="I299" s="187">
        <f t="shared" si="58"/>
        <v>2.3941610000000058</v>
      </c>
      <c r="J299" s="187">
        <f t="shared" si="58"/>
        <v>2.2737803024999836</v>
      </c>
      <c r="K299" s="246">
        <f t="shared" si="59"/>
        <v>44331</v>
      </c>
      <c r="L299" s="148">
        <f t="shared" si="60"/>
        <v>43936</v>
      </c>
      <c r="M299" s="49">
        <f t="shared" si="61"/>
        <v>3.0476125949372687E-4</v>
      </c>
      <c r="N299" s="549">
        <f t="shared" si="68"/>
        <v>395</v>
      </c>
      <c r="O299" s="113">
        <f t="shared" si="62"/>
        <v>9</v>
      </c>
      <c r="P299" s="113">
        <f t="shared" si="63"/>
        <v>386</v>
      </c>
      <c r="Q299" s="549">
        <f t="shared" si="69"/>
        <v>2.3914181486645623</v>
      </c>
      <c r="S299" s="556" t="str">
        <f t="shared" si="64"/>
        <v/>
      </c>
    </row>
    <row r="300" spans="2:19" x14ac:dyDescent="0.35">
      <c r="B300" s="116">
        <v>42451</v>
      </c>
      <c r="C300" s="49" t="str">
        <f t="shared" si="54"/>
        <v/>
      </c>
      <c r="D300" s="186">
        <f t="shared" si="55"/>
        <v>5.1225188227241611</v>
      </c>
      <c r="E300" s="344" t="str">
        <f t="shared" si="56"/>
        <v>6/05/2021</v>
      </c>
      <c r="F300" s="580">
        <f t="shared" si="57"/>
        <v>0</v>
      </c>
      <c r="G300" s="559"/>
      <c r="I300" s="187">
        <f t="shared" si="58"/>
        <v>2.4083280900000004</v>
      </c>
      <c r="J300" s="187">
        <f t="shared" si="58"/>
        <v>2.2899618224999863</v>
      </c>
      <c r="K300" s="246">
        <f t="shared" si="59"/>
        <v>44331</v>
      </c>
      <c r="L300" s="148">
        <f t="shared" si="60"/>
        <v>43936</v>
      </c>
      <c r="M300" s="49">
        <f t="shared" si="61"/>
        <v>2.9966143670889648E-4</v>
      </c>
      <c r="N300" s="549">
        <f t="shared" si="68"/>
        <v>395</v>
      </c>
      <c r="O300" s="113">
        <f t="shared" si="62"/>
        <v>9</v>
      </c>
      <c r="P300" s="113">
        <f t="shared" si="63"/>
        <v>386</v>
      </c>
      <c r="Q300" s="549">
        <f t="shared" si="69"/>
        <v>2.4056311370696202</v>
      </c>
      <c r="S300" s="556" t="str">
        <f t="shared" si="64"/>
        <v/>
      </c>
    </row>
    <row r="301" spans="2:19" x14ac:dyDescent="0.35">
      <c r="B301" s="116">
        <v>42452</v>
      </c>
      <c r="C301" s="49" t="str">
        <f t="shared" si="54"/>
        <v/>
      </c>
      <c r="D301" s="186">
        <f t="shared" si="55"/>
        <v>5.1197809719370291</v>
      </c>
      <c r="E301" s="344" t="str">
        <f t="shared" si="56"/>
        <v>6/05/2021</v>
      </c>
      <c r="F301" s="580">
        <f t="shared" si="57"/>
        <v>0</v>
      </c>
      <c r="G301" s="559"/>
      <c r="I301" s="187">
        <f t="shared" si="58"/>
        <v>2.4427379600000076</v>
      </c>
      <c r="J301" s="187">
        <f t="shared" si="58"/>
        <v>2.3304212225000009</v>
      </c>
      <c r="K301" s="246">
        <f t="shared" si="59"/>
        <v>44331</v>
      </c>
      <c r="L301" s="148">
        <f t="shared" si="60"/>
        <v>43936</v>
      </c>
      <c r="M301" s="49">
        <f t="shared" si="61"/>
        <v>2.8434617088609292E-4</v>
      </c>
      <c r="N301" s="549">
        <f t="shared" si="68"/>
        <v>395</v>
      </c>
      <c r="O301" s="113">
        <f t="shared" si="62"/>
        <v>9</v>
      </c>
      <c r="P301" s="113">
        <f t="shared" si="63"/>
        <v>386</v>
      </c>
      <c r="Q301" s="549">
        <f t="shared" si="69"/>
        <v>2.4401788444620327</v>
      </c>
      <c r="S301" s="556" t="str">
        <f t="shared" si="64"/>
        <v/>
      </c>
    </row>
    <row r="302" spans="2:19" x14ac:dyDescent="0.35">
      <c r="B302" s="116">
        <v>42453</v>
      </c>
      <c r="C302" s="49" t="str">
        <f t="shared" si="54"/>
        <v/>
      </c>
      <c r="D302" s="186">
        <f t="shared" si="55"/>
        <v>5.117043121149897</v>
      </c>
      <c r="E302" s="344" t="str">
        <f t="shared" si="56"/>
        <v>6/05/2021</v>
      </c>
      <c r="F302" s="580">
        <f t="shared" si="57"/>
        <v>0</v>
      </c>
      <c r="G302" s="559"/>
      <c r="I302" s="187">
        <f t="shared" si="58"/>
        <v>2.4275564224999879</v>
      </c>
      <c r="J302" s="187">
        <f t="shared" si="58"/>
        <v>2.306144622500006</v>
      </c>
      <c r="K302" s="246">
        <f t="shared" si="59"/>
        <v>44331</v>
      </c>
      <c r="L302" s="148">
        <f t="shared" si="60"/>
        <v>43936</v>
      </c>
      <c r="M302" s="49">
        <f t="shared" si="61"/>
        <v>3.073716455695746E-4</v>
      </c>
      <c r="N302" s="549">
        <f t="shared" si="68"/>
        <v>395</v>
      </c>
      <c r="O302" s="113">
        <f t="shared" si="62"/>
        <v>9</v>
      </c>
      <c r="P302" s="113">
        <f t="shared" si="63"/>
        <v>386</v>
      </c>
      <c r="Q302" s="549">
        <f t="shared" si="69"/>
        <v>2.4247900776898619</v>
      </c>
      <c r="S302" s="556" t="str">
        <f t="shared" si="64"/>
        <v/>
      </c>
    </row>
    <row r="303" spans="2:19" x14ac:dyDescent="0.35">
      <c r="B303" s="116">
        <v>42454</v>
      </c>
      <c r="C303" s="49" t="str">
        <f t="shared" si="54"/>
        <v/>
      </c>
      <c r="D303" s="186">
        <f t="shared" si="55"/>
        <v>5.1143052703627649</v>
      </c>
      <c r="E303" s="344" t="str">
        <f t="shared" si="56"/>
        <v>6/05/2021</v>
      </c>
      <c r="F303" s="580">
        <f t="shared" si="57"/>
        <v>0</v>
      </c>
      <c r="G303" s="559"/>
      <c r="I303" s="187">
        <f t="shared" si="58"/>
        <v>2.4022563600000213</v>
      </c>
      <c r="J303" s="187">
        <f t="shared" si="58"/>
        <v>2.2859163225000145</v>
      </c>
      <c r="K303" s="246">
        <f t="shared" si="59"/>
        <v>44331</v>
      </c>
      <c r="L303" s="148">
        <f t="shared" si="60"/>
        <v>43936</v>
      </c>
      <c r="M303" s="49">
        <f t="shared" si="61"/>
        <v>2.9453174050634624E-4</v>
      </c>
      <c r="N303" s="549">
        <f t="shared" si="68"/>
        <v>395</v>
      </c>
      <c r="O303" s="113">
        <f t="shared" si="62"/>
        <v>9</v>
      </c>
      <c r="P303" s="113">
        <f t="shared" si="63"/>
        <v>386</v>
      </c>
      <c r="Q303" s="549">
        <f t="shared" si="69"/>
        <v>2.3996055743354643</v>
      </c>
      <c r="S303" s="556" t="str">
        <f t="shared" si="64"/>
        <v/>
      </c>
    </row>
    <row r="304" spans="2:19" x14ac:dyDescent="0.35">
      <c r="B304" s="116">
        <v>42457</v>
      </c>
      <c r="C304" s="49" t="str">
        <f t="shared" si="54"/>
        <v/>
      </c>
      <c r="D304" s="186">
        <f t="shared" si="55"/>
        <v>5.1060917180013687</v>
      </c>
      <c r="E304" s="344" t="str">
        <f t="shared" si="56"/>
        <v>6/05/2021</v>
      </c>
      <c r="F304" s="580">
        <f t="shared" si="57"/>
        <v>0</v>
      </c>
      <c r="G304" s="559"/>
      <c r="I304" s="187">
        <f t="shared" si="58"/>
        <v>2.415412002500017</v>
      </c>
      <c r="J304" s="187">
        <f t="shared" si="58"/>
        <v>2.3000759225000111</v>
      </c>
      <c r="K304" s="246">
        <f t="shared" si="59"/>
        <v>44331</v>
      </c>
      <c r="L304" s="148">
        <f t="shared" si="60"/>
        <v>43936</v>
      </c>
      <c r="M304" s="49">
        <f t="shared" si="61"/>
        <v>2.9199007594938188E-4</v>
      </c>
      <c r="N304" s="549">
        <f t="shared" si="68"/>
        <v>395</v>
      </c>
      <c r="O304" s="113">
        <f t="shared" si="62"/>
        <v>9</v>
      </c>
      <c r="P304" s="113">
        <f t="shared" si="63"/>
        <v>386</v>
      </c>
      <c r="Q304" s="549">
        <f t="shared" si="69"/>
        <v>2.4127840918164725</v>
      </c>
      <c r="S304" s="556" t="str">
        <f t="shared" si="64"/>
        <v/>
      </c>
    </row>
    <row r="305" spans="2:19" x14ac:dyDescent="0.35">
      <c r="B305" s="116">
        <v>42458</v>
      </c>
      <c r="C305" s="49" t="str">
        <f t="shared" si="54"/>
        <v/>
      </c>
      <c r="D305" s="186">
        <f t="shared" si="55"/>
        <v>5.1033538672142367</v>
      </c>
      <c r="E305" s="344" t="str">
        <f t="shared" si="56"/>
        <v>6/05/2021</v>
      </c>
      <c r="F305" s="580">
        <f t="shared" si="57"/>
        <v>0</v>
      </c>
      <c r="G305" s="559"/>
      <c r="I305" s="187">
        <f t="shared" ref="I305:J324" si="70">IF(I35="","",((1+I35/200)^2-1)*100)</f>
        <v>2.4265443599999825</v>
      </c>
      <c r="J305" s="187">
        <f t="shared" si="70"/>
        <v>2.304121702500006</v>
      </c>
      <c r="K305" s="246">
        <f t="shared" si="59"/>
        <v>44331</v>
      </c>
      <c r="L305" s="148">
        <f t="shared" si="60"/>
        <v>43936</v>
      </c>
      <c r="M305" s="49">
        <f t="shared" si="61"/>
        <v>3.0993077848095313E-4</v>
      </c>
      <c r="N305" s="549">
        <f t="shared" si="68"/>
        <v>395</v>
      </c>
      <c r="O305" s="113">
        <f t="shared" si="62"/>
        <v>9</v>
      </c>
      <c r="P305" s="113">
        <f t="shared" si="63"/>
        <v>386</v>
      </c>
      <c r="Q305" s="549">
        <f t="shared" si="69"/>
        <v>2.4237549829936538</v>
      </c>
      <c r="S305" s="556" t="str">
        <f t="shared" si="64"/>
        <v/>
      </c>
    </row>
    <row r="306" spans="2:19" x14ac:dyDescent="0.35">
      <c r="B306" s="116">
        <v>42459</v>
      </c>
      <c r="C306" s="49" t="str">
        <f t="shared" si="54"/>
        <v/>
      </c>
      <c r="D306" s="186">
        <f t="shared" si="55"/>
        <v>5.1006160164271046</v>
      </c>
      <c r="E306" s="344" t="str">
        <f t="shared" si="56"/>
        <v>6/05/2021</v>
      </c>
      <c r="F306" s="580">
        <f t="shared" si="57"/>
        <v>0</v>
      </c>
      <c r="G306" s="559"/>
      <c r="I306" s="187">
        <f t="shared" si="70"/>
        <v>2.3597592900000075</v>
      </c>
      <c r="J306" s="187">
        <f t="shared" si="70"/>
        <v>2.2424322500000038</v>
      </c>
      <c r="K306" s="246">
        <f t="shared" si="59"/>
        <v>44331</v>
      </c>
      <c r="L306" s="148">
        <f t="shared" si="60"/>
        <v>43936</v>
      </c>
      <c r="M306" s="49">
        <f t="shared" si="61"/>
        <v>2.9703048101266762E-4</v>
      </c>
      <c r="N306" s="549">
        <f t="shared" si="68"/>
        <v>395</v>
      </c>
      <c r="O306" s="113">
        <f t="shared" si="62"/>
        <v>9</v>
      </c>
      <c r="P306" s="113">
        <f t="shared" si="63"/>
        <v>386</v>
      </c>
      <c r="Q306" s="549">
        <f t="shared" si="69"/>
        <v>2.3570860156708937</v>
      </c>
      <c r="S306" s="556" t="str">
        <f t="shared" si="64"/>
        <v/>
      </c>
    </row>
    <row r="307" spans="2:19" x14ac:dyDescent="0.35">
      <c r="B307" s="116">
        <v>42460</v>
      </c>
      <c r="C307" s="49" t="str">
        <f t="shared" si="54"/>
        <v/>
      </c>
      <c r="D307" s="186">
        <f t="shared" si="55"/>
        <v>5.0978781656399725</v>
      </c>
      <c r="E307" s="344" t="str">
        <f t="shared" si="56"/>
        <v>6/05/2021</v>
      </c>
      <c r="F307" s="580">
        <f t="shared" si="57"/>
        <v>0</v>
      </c>
      <c r="G307" s="559"/>
      <c r="I307" s="187">
        <f t="shared" si="70"/>
        <v>2.3112020099999908</v>
      </c>
      <c r="J307" s="187">
        <f t="shared" si="70"/>
        <v>2.1989574224999808</v>
      </c>
      <c r="K307" s="246">
        <f t="shared" si="59"/>
        <v>44331</v>
      </c>
      <c r="L307" s="148">
        <f t="shared" si="60"/>
        <v>43936</v>
      </c>
      <c r="M307" s="49">
        <f t="shared" si="61"/>
        <v>2.8416351265825313E-4</v>
      </c>
      <c r="N307" s="549">
        <f t="shared" si="68"/>
        <v>395</v>
      </c>
      <c r="O307" s="113">
        <f t="shared" si="62"/>
        <v>9</v>
      </c>
      <c r="P307" s="113">
        <f t="shared" si="63"/>
        <v>386</v>
      </c>
      <c r="Q307" s="549">
        <f t="shared" si="69"/>
        <v>2.3086445383860665</v>
      </c>
      <c r="S307" s="556" t="str">
        <f t="shared" si="64"/>
        <v/>
      </c>
    </row>
    <row r="308" spans="2:19" x14ac:dyDescent="0.35">
      <c r="B308" s="116">
        <v>42461</v>
      </c>
      <c r="C308" s="49" t="str">
        <f t="shared" si="54"/>
        <v/>
      </c>
      <c r="D308" s="186">
        <f t="shared" si="55"/>
        <v>5.0951403148528405</v>
      </c>
      <c r="E308" s="344" t="str">
        <f t="shared" si="56"/>
        <v>6/05/2021</v>
      </c>
      <c r="F308" s="580">
        <f t="shared" si="57"/>
        <v>0</v>
      </c>
      <c r="G308" s="559"/>
      <c r="I308" s="187">
        <f t="shared" si="70"/>
        <v>2.3213171600000138</v>
      </c>
      <c r="J308" s="187">
        <f t="shared" si="70"/>
        <v>2.199968359999982</v>
      </c>
      <c r="K308" s="246">
        <f t="shared" si="59"/>
        <v>44331</v>
      </c>
      <c r="L308" s="148">
        <f t="shared" si="60"/>
        <v>43936</v>
      </c>
      <c r="M308" s="49">
        <f t="shared" si="61"/>
        <v>3.0721215189881467E-4</v>
      </c>
      <c r="N308" s="549">
        <f t="shared" si="68"/>
        <v>395</v>
      </c>
      <c r="O308" s="113">
        <f t="shared" si="62"/>
        <v>9</v>
      </c>
      <c r="P308" s="113">
        <f t="shared" si="63"/>
        <v>386</v>
      </c>
      <c r="Q308" s="549">
        <f t="shared" si="69"/>
        <v>2.3185522506329246</v>
      </c>
      <c r="S308" s="556" t="str">
        <f t="shared" si="64"/>
        <v/>
      </c>
    </row>
    <row r="309" spans="2:19" x14ac:dyDescent="0.35">
      <c r="B309" s="116">
        <v>42464</v>
      </c>
      <c r="C309" s="49" t="str">
        <f t="shared" si="54"/>
        <v/>
      </c>
      <c r="D309" s="186">
        <f t="shared" si="55"/>
        <v>5.0869267624914443</v>
      </c>
      <c r="E309" s="344" t="str">
        <f t="shared" si="56"/>
        <v>6/05/2021</v>
      </c>
      <c r="F309" s="580">
        <f t="shared" si="57"/>
        <v>0</v>
      </c>
      <c r="G309" s="559"/>
      <c r="I309" s="187">
        <f t="shared" si="70"/>
        <v>2.2677125624999794</v>
      </c>
      <c r="J309" s="187">
        <f t="shared" si="70"/>
        <v>2.1655992899999976</v>
      </c>
      <c r="K309" s="246">
        <f t="shared" si="59"/>
        <v>44331</v>
      </c>
      <c r="L309" s="148">
        <f t="shared" si="60"/>
        <v>43936</v>
      </c>
      <c r="M309" s="49">
        <f t="shared" si="61"/>
        <v>2.5851461392400457E-4</v>
      </c>
      <c r="N309" s="549">
        <f t="shared" si="68"/>
        <v>395</v>
      </c>
      <c r="O309" s="113">
        <f t="shared" si="62"/>
        <v>9</v>
      </c>
      <c r="P309" s="113">
        <f t="shared" si="63"/>
        <v>386</v>
      </c>
      <c r="Q309" s="549">
        <f t="shared" si="69"/>
        <v>2.2653859309746633</v>
      </c>
      <c r="S309" s="556" t="str">
        <f t="shared" si="64"/>
        <v/>
      </c>
    </row>
    <row r="310" spans="2:19" x14ac:dyDescent="0.35">
      <c r="B310" s="116">
        <v>42465</v>
      </c>
      <c r="C310" s="49" t="str">
        <f t="shared" si="54"/>
        <v/>
      </c>
      <c r="D310" s="186">
        <f t="shared" si="55"/>
        <v>5.0841889117043122</v>
      </c>
      <c r="E310" s="344" t="str">
        <f t="shared" si="56"/>
        <v>6/05/2021</v>
      </c>
      <c r="F310" s="580">
        <f t="shared" si="57"/>
        <v>0</v>
      </c>
      <c r="G310" s="559"/>
      <c r="I310" s="187">
        <f t="shared" si="70"/>
        <v>2.2555776224999935</v>
      </c>
      <c r="J310" s="187">
        <f t="shared" si="70"/>
        <v>2.1625670025000154</v>
      </c>
      <c r="K310" s="246">
        <f t="shared" si="59"/>
        <v>44331</v>
      </c>
      <c r="L310" s="148">
        <f t="shared" si="60"/>
        <v>43936</v>
      </c>
      <c r="M310" s="49">
        <f t="shared" si="61"/>
        <v>2.3546992405057738E-4</v>
      </c>
      <c r="N310" s="549">
        <f t="shared" si="68"/>
        <v>395</v>
      </c>
      <c r="O310" s="113">
        <f t="shared" si="62"/>
        <v>9</v>
      </c>
      <c r="P310" s="113">
        <f t="shared" si="63"/>
        <v>386</v>
      </c>
      <c r="Q310" s="549">
        <f t="shared" si="69"/>
        <v>2.2534583931835384</v>
      </c>
      <c r="S310" s="556" t="str">
        <f t="shared" si="64"/>
        <v/>
      </c>
    </row>
    <row r="311" spans="2:19" x14ac:dyDescent="0.35">
      <c r="B311" s="116">
        <v>42466</v>
      </c>
      <c r="C311" s="49" t="str">
        <f t="shared" si="54"/>
        <v/>
      </c>
      <c r="D311" s="186">
        <f t="shared" si="55"/>
        <v>5.0814510609171801</v>
      </c>
      <c r="E311" s="344" t="str">
        <f t="shared" si="56"/>
        <v>6/05/2021</v>
      </c>
      <c r="F311" s="580">
        <f t="shared" si="57"/>
        <v>0</v>
      </c>
      <c r="G311" s="559"/>
      <c r="I311" s="187">
        <f t="shared" si="70"/>
        <v>2.2545664099999918</v>
      </c>
      <c r="J311" s="187">
        <f t="shared" si="70"/>
        <v>2.1655992899999976</v>
      </c>
      <c r="K311" s="246">
        <f t="shared" si="59"/>
        <v>44331</v>
      </c>
      <c r="L311" s="148">
        <f t="shared" si="60"/>
        <v>43936</v>
      </c>
      <c r="M311" s="49">
        <f t="shared" si="61"/>
        <v>2.2523321518985869E-4</v>
      </c>
      <c r="N311" s="549">
        <f t="shared" si="68"/>
        <v>395</v>
      </c>
      <c r="O311" s="113">
        <f t="shared" si="62"/>
        <v>9</v>
      </c>
      <c r="P311" s="113">
        <f t="shared" si="63"/>
        <v>386</v>
      </c>
      <c r="Q311" s="549">
        <f>IF(I311="","",I311-(O311*M311))</f>
        <v>2.2525393110632832</v>
      </c>
      <c r="S311" s="556" t="str">
        <f t="shared" si="64"/>
        <v/>
      </c>
    </row>
    <row r="312" spans="2:19" x14ac:dyDescent="0.35">
      <c r="B312" s="116">
        <v>42467</v>
      </c>
      <c r="C312" s="49" t="str">
        <f t="shared" si="54"/>
        <v/>
      </c>
      <c r="D312" s="186">
        <f t="shared" si="55"/>
        <v>5.0787132101300481</v>
      </c>
      <c r="E312" s="344" t="str">
        <f t="shared" si="56"/>
        <v>6/05/2021</v>
      </c>
      <c r="F312" s="580">
        <f t="shared" si="57"/>
        <v>0</v>
      </c>
      <c r="G312" s="559"/>
      <c r="I312" s="187">
        <f t="shared" si="70"/>
        <v>2.2626562499999947</v>
      </c>
      <c r="J312" s="187">
        <f t="shared" si="70"/>
        <v>2.1726748024999853</v>
      </c>
      <c r="K312" s="246">
        <f t="shared" si="59"/>
        <v>44331</v>
      </c>
      <c r="L312" s="148">
        <f t="shared" si="60"/>
        <v>43936</v>
      </c>
      <c r="M312" s="49">
        <f t="shared" si="61"/>
        <v>2.2780113291141611E-4</v>
      </c>
      <c r="N312" s="549">
        <f t="shared" si="68"/>
        <v>395</v>
      </c>
      <c r="O312" s="113">
        <f t="shared" si="62"/>
        <v>9</v>
      </c>
      <c r="P312" s="113">
        <f t="shared" si="63"/>
        <v>386</v>
      </c>
      <c r="Q312" s="549">
        <f t="shared" ref="Q312:Q375" si="71">IF(I312="","",I312-(O312*M312))</f>
        <v>2.2606060398037919</v>
      </c>
      <c r="S312" s="556" t="str">
        <f t="shared" si="64"/>
        <v/>
      </c>
    </row>
    <row r="313" spans="2:19" x14ac:dyDescent="0.35">
      <c r="B313" s="116">
        <v>42468</v>
      </c>
      <c r="C313" s="49" t="str">
        <f t="shared" si="54"/>
        <v/>
      </c>
      <c r="D313" s="186">
        <f t="shared" si="55"/>
        <v>5.075975359342916</v>
      </c>
      <c r="E313" s="344" t="str">
        <f t="shared" si="56"/>
        <v>6/05/2021</v>
      </c>
      <c r="F313" s="580">
        <f t="shared" si="57"/>
        <v>0</v>
      </c>
      <c r="G313" s="559"/>
      <c r="I313" s="187">
        <f t="shared" si="70"/>
        <v>2.2333321024999853</v>
      </c>
      <c r="J313" s="187">
        <f t="shared" si="70"/>
        <v>2.1463955625000031</v>
      </c>
      <c r="K313" s="246">
        <f t="shared" si="59"/>
        <v>44331</v>
      </c>
      <c r="L313" s="148">
        <f t="shared" si="60"/>
        <v>43936</v>
      </c>
      <c r="M313" s="49">
        <f t="shared" si="61"/>
        <v>2.2009250632906883E-4</v>
      </c>
      <c r="N313" s="549">
        <f t="shared" si="68"/>
        <v>395</v>
      </c>
      <c r="O313" s="113">
        <f t="shared" si="62"/>
        <v>9</v>
      </c>
      <c r="P313" s="113">
        <f t="shared" si="63"/>
        <v>386</v>
      </c>
      <c r="Q313" s="549">
        <f t="shared" si="71"/>
        <v>2.2313512699430236</v>
      </c>
      <c r="S313" s="556" t="str">
        <f t="shared" si="64"/>
        <v/>
      </c>
    </row>
    <row r="314" spans="2:19" x14ac:dyDescent="0.35">
      <c r="B314" s="116">
        <v>42471</v>
      </c>
      <c r="C314" s="49" t="str">
        <f t="shared" si="54"/>
        <v/>
      </c>
      <c r="D314" s="186">
        <f t="shared" si="55"/>
        <v>5.0677618069815198</v>
      </c>
      <c r="E314" s="344" t="str">
        <f t="shared" si="56"/>
        <v>6/05/2021</v>
      </c>
      <c r="F314" s="580">
        <f t="shared" si="57"/>
        <v>0</v>
      </c>
      <c r="G314" s="559"/>
      <c r="I314" s="187">
        <f t="shared" si="70"/>
        <v>2.2424322500000038</v>
      </c>
      <c r="J314" s="187">
        <f t="shared" si="70"/>
        <v>2.1595347599999926</v>
      </c>
      <c r="K314" s="246">
        <f t="shared" si="59"/>
        <v>44331</v>
      </c>
      <c r="L314" s="148">
        <f t="shared" si="60"/>
        <v>43936</v>
      </c>
      <c r="M314" s="49">
        <f t="shared" si="61"/>
        <v>2.0986706329116766E-4</v>
      </c>
      <c r="N314" s="549">
        <f t="shared" si="68"/>
        <v>395</v>
      </c>
      <c r="O314" s="113">
        <f t="shared" si="62"/>
        <v>9</v>
      </c>
      <c r="P314" s="113">
        <f t="shared" si="63"/>
        <v>386</v>
      </c>
      <c r="Q314" s="549">
        <f t="shared" si="71"/>
        <v>2.2405434464303835</v>
      </c>
      <c r="S314" s="556" t="str">
        <f t="shared" si="64"/>
        <v/>
      </c>
    </row>
    <row r="315" spans="2:19" x14ac:dyDescent="0.35">
      <c r="B315" s="116">
        <v>42472</v>
      </c>
      <c r="C315" s="49" t="str">
        <f t="shared" si="54"/>
        <v/>
      </c>
      <c r="D315" s="186">
        <f t="shared" si="55"/>
        <v>5.0650239561943877</v>
      </c>
      <c r="E315" s="344" t="str">
        <f t="shared" si="56"/>
        <v>6/05/2021</v>
      </c>
      <c r="F315" s="580">
        <f t="shared" si="57"/>
        <v>0</v>
      </c>
      <c r="G315" s="559"/>
      <c r="I315" s="187">
        <f t="shared" si="70"/>
        <v>2.2667012899999728</v>
      </c>
      <c r="J315" s="187">
        <f t="shared" si="70"/>
        <v>2.1858156899999814</v>
      </c>
      <c r="K315" s="246">
        <f t="shared" si="59"/>
        <v>44331</v>
      </c>
      <c r="L315" s="148">
        <f t="shared" si="60"/>
        <v>43936</v>
      </c>
      <c r="M315" s="49">
        <f t="shared" si="61"/>
        <v>2.0477367088605404E-4</v>
      </c>
      <c r="N315" s="549">
        <f t="shared" si="68"/>
        <v>395</v>
      </c>
      <c r="O315" s="113">
        <f t="shared" si="62"/>
        <v>9</v>
      </c>
      <c r="P315" s="113">
        <f t="shared" si="63"/>
        <v>386</v>
      </c>
      <c r="Q315" s="549">
        <f t="shared" si="71"/>
        <v>2.2648583269619982</v>
      </c>
      <c r="S315" s="556" t="str">
        <f t="shared" si="64"/>
        <v/>
      </c>
    </row>
    <row r="316" spans="2:19" x14ac:dyDescent="0.35">
      <c r="B316" s="116">
        <v>42473</v>
      </c>
      <c r="C316" s="49" t="str">
        <f t="shared" si="54"/>
        <v/>
      </c>
      <c r="D316" s="186">
        <f t="shared" si="55"/>
        <v>5.0622861054072557</v>
      </c>
      <c r="E316" s="344" t="str">
        <f t="shared" si="56"/>
        <v>6/05/2021</v>
      </c>
      <c r="F316" s="580">
        <f t="shared" si="57"/>
        <v>0</v>
      </c>
      <c r="G316" s="559"/>
      <c r="I316" s="187">
        <f t="shared" si="70"/>
        <v>2.3142365025000222</v>
      </c>
      <c r="J316" s="187">
        <f t="shared" si="70"/>
        <v>2.2414211024999853</v>
      </c>
      <c r="K316" s="246">
        <f t="shared" si="59"/>
        <v>44331</v>
      </c>
      <c r="L316" s="148">
        <f t="shared" si="60"/>
        <v>43936</v>
      </c>
      <c r="M316" s="49">
        <f t="shared" si="61"/>
        <v>1.8434278481022011E-4</v>
      </c>
      <c r="N316" s="549">
        <f t="shared" si="68"/>
        <v>395</v>
      </c>
      <c r="O316" s="113">
        <f t="shared" si="62"/>
        <v>9</v>
      </c>
      <c r="P316" s="113">
        <f t="shared" si="63"/>
        <v>386</v>
      </c>
      <c r="Q316" s="549">
        <f t="shared" si="71"/>
        <v>2.3125774174367302</v>
      </c>
      <c r="S316" s="556" t="str">
        <f t="shared" si="64"/>
        <v/>
      </c>
    </row>
    <row r="317" spans="2:19" x14ac:dyDescent="0.35">
      <c r="B317" s="116">
        <v>42474</v>
      </c>
      <c r="C317" s="49">
        <f t="shared" si="54"/>
        <v>4.1552210748897256</v>
      </c>
      <c r="D317" s="186">
        <f t="shared" si="55"/>
        <v>5.0595482546201236</v>
      </c>
      <c r="E317" s="344" t="str">
        <f t="shared" si="56"/>
        <v>6/05/2021</v>
      </c>
      <c r="F317" s="580">
        <f t="shared" si="57"/>
        <v>0</v>
      </c>
      <c r="G317" s="559"/>
      <c r="I317" s="187">
        <f t="shared" si="70"/>
        <v>2.2798482225000249</v>
      </c>
      <c r="J317" s="187">
        <f t="shared" si="70"/>
        <v>2.2181660900000288</v>
      </c>
      <c r="K317" s="246">
        <f t="shared" si="59"/>
        <v>44331</v>
      </c>
      <c r="L317" s="148">
        <f t="shared" si="60"/>
        <v>43936</v>
      </c>
      <c r="M317" s="49">
        <f t="shared" si="61"/>
        <v>1.5615729746834456E-4</v>
      </c>
      <c r="N317" s="549">
        <f t="shared" si="68"/>
        <v>395</v>
      </c>
      <c r="O317" s="113">
        <f t="shared" si="62"/>
        <v>9</v>
      </c>
      <c r="P317" s="113">
        <f t="shared" si="63"/>
        <v>386</v>
      </c>
      <c r="Q317" s="549">
        <f t="shared" si="71"/>
        <v>2.27844280682281</v>
      </c>
      <c r="S317" s="556">
        <f t="shared" si="64"/>
        <v>1.8767782680669156</v>
      </c>
    </row>
    <row r="318" spans="2:19" x14ac:dyDescent="0.35">
      <c r="B318" s="116">
        <v>42475</v>
      </c>
      <c r="C318" s="49">
        <f t="shared" si="54"/>
        <v>4.2098750927555662</v>
      </c>
      <c r="D318" s="186">
        <f t="shared" si="55"/>
        <v>5.0568104038329915</v>
      </c>
      <c r="E318" s="344" t="str">
        <f t="shared" si="56"/>
        <v>6/05/2021</v>
      </c>
      <c r="F318" s="580">
        <f t="shared" si="57"/>
        <v>0</v>
      </c>
      <c r="G318" s="559"/>
      <c r="I318" s="187">
        <f t="shared" si="70"/>
        <v>2.2818709024999828</v>
      </c>
      <c r="J318" s="187">
        <f t="shared" si="70"/>
        <v>2.2232213025000114</v>
      </c>
      <c r="K318" s="246">
        <f t="shared" si="59"/>
        <v>44331</v>
      </c>
      <c r="L318" s="148">
        <f t="shared" si="60"/>
        <v>43936</v>
      </c>
      <c r="M318" s="49">
        <f t="shared" si="61"/>
        <v>1.484799999999277E-4</v>
      </c>
      <c r="N318" s="549">
        <f t="shared" si="68"/>
        <v>395</v>
      </c>
      <c r="O318" s="113">
        <f t="shared" si="62"/>
        <v>9</v>
      </c>
      <c r="P318" s="113">
        <f t="shared" si="63"/>
        <v>386</v>
      </c>
      <c r="Q318" s="549">
        <f t="shared" si="71"/>
        <v>2.2805345824999836</v>
      </c>
      <c r="S318" s="556">
        <f t="shared" si="64"/>
        <v>1.9293405102555825</v>
      </c>
    </row>
    <row r="319" spans="2:19" x14ac:dyDescent="0.35">
      <c r="B319" s="116">
        <v>42478</v>
      </c>
      <c r="C319" s="49">
        <f t="shared" si="54"/>
        <v>4.1779050379264548</v>
      </c>
      <c r="D319" s="186">
        <f t="shared" si="55"/>
        <v>5.0485968514715944</v>
      </c>
      <c r="E319" s="344" t="str">
        <f t="shared" si="56"/>
        <v>6/05/2021</v>
      </c>
      <c r="F319" s="580">
        <f t="shared" si="57"/>
        <v>0</v>
      </c>
      <c r="G319" s="559"/>
      <c r="I319" s="187">
        <f t="shared" si="70"/>
        <v>2.246476889999971</v>
      </c>
      <c r="J319" s="187">
        <f t="shared" si="70"/>
        <v>2.1949137225000026</v>
      </c>
      <c r="K319" s="246">
        <f t="shared" si="59"/>
        <v>44331</v>
      </c>
      <c r="L319" s="148">
        <f t="shared" si="60"/>
        <v>43936</v>
      </c>
      <c r="M319" s="49">
        <f t="shared" si="61"/>
        <v>1.3053966455688193E-4</v>
      </c>
      <c r="N319" s="549">
        <f t="shared" si="68"/>
        <v>395</v>
      </c>
      <c r="O319" s="113">
        <f t="shared" si="62"/>
        <v>9</v>
      </c>
      <c r="P319" s="113">
        <f t="shared" si="63"/>
        <v>386</v>
      </c>
      <c r="Q319" s="549">
        <f t="shared" si="71"/>
        <v>2.2453020330189593</v>
      </c>
      <c r="S319" s="556">
        <f t="shared" si="64"/>
        <v>1.9326030049074956</v>
      </c>
    </row>
    <row r="320" spans="2:19" x14ac:dyDescent="0.35">
      <c r="B320" s="116">
        <v>42479</v>
      </c>
      <c r="C320" s="49">
        <f t="shared" si="54"/>
        <v>4.2057495109772303</v>
      </c>
      <c r="D320" s="186">
        <f t="shared" si="55"/>
        <v>5.0458590006844624</v>
      </c>
      <c r="E320" s="344" t="str">
        <f t="shared" si="56"/>
        <v>6/05/2021</v>
      </c>
      <c r="F320" s="580">
        <f t="shared" si="57"/>
        <v>0</v>
      </c>
      <c r="G320" s="559"/>
      <c r="I320" s="187">
        <f t="shared" si="70"/>
        <v>2.2838936025000089</v>
      </c>
      <c r="J320" s="187">
        <f t="shared" si="70"/>
        <v>2.2313099025000227</v>
      </c>
      <c r="K320" s="246">
        <f t="shared" si="59"/>
        <v>44331</v>
      </c>
      <c r="L320" s="148">
        <f t="shared" si="60"/>
        <v>43936</v>
      </c>
      <c r="M320" s="49">
        <f t="shared" si="61"/>
        <v>1.3312329113920567E-4</v>
      </c>
      <c r="N320" s="549">
        <f t="shared" si="68"/>
        <v>395</v>
      </c>
      <c r="O320" s="113">
        <f t="shared" si="62"/>
        <v>9</v>
      </c>
      <c r="P320" s="113">
        <f t="shared" si="63"/>
        <v>386</v>
      </c>
      <c r="Q320" s="549">
        <f t="shared" si="71"/>
        <v>2.282695492879756</v>
      </c>
      <c r="S320" s="556">
        <f t="shared" si="64"/>
        <v>1.9230540180974742</v>
      </c>
    </row>
    <row r="321" spans="2:19" x14ac:dyDescent="0.35">
      <c r="B321" s="116">
        <v>42480</v>
      </c>
      <c r="C321" s="49">
        <f t="shared" si="54"/>
        <v>4.1593451562412342</v>
      </c>
      <c r="D321" s="186">
        <f t="shared" si="55"/>
        <v>5.0431211498973303</v>
      </c>
      <c r="E321" s="344" t="str">
        <f t="shared" si="56"/>
        <v>6/05/2021</v>
      </c>
      <c r="F321" s="580">
        <f t="shared" si="57"/>
        <v>0</v>
      </c>
      <c r="G321" s="559"/>
      <c r="I321" s="187">
        <f t="shared" si="70"/>
        <v>2.2707464100000019</v>
      </c>
      <c r="J321" s="187">
        <f t="shared" si="70"/>
        <v>2.2191771224999712</v>
      </c>
      <c r="K321" s="246">
        <f t="shared" si="59"/>
        <v>44331</v>
      </c>
      <c r="L321" s="148">
        <f t="shared" si="60"/>
        <v>43936</v>
      </c>
      <c r="M321" s="49">
        <f t="shared" si="61"/>
        <v>1.3055515822792569E-4</v>
      </c>
      <c r="N321" s="549">
        <f t="shared" si="68"/>
        <v>395</v>
      </c>
      <c r="O321" s="113">
        <f t="shared" si="62"/>
        <v>9</v>
      </c>
      <c r="P321" s="113">
        <f t="shared" si="63"/>
        <v>386</v>
      </c>
      <c r="Q321" s="549">
        <f t="shared" si="71"/>
        <v>2.2695714135759504</v>
      </c>
      <c r="S321" s="556">
        <f t="shared" si="64"/>
        <v>1.8897737426652839</v>
      </c>
    </row>
    <row r="322" spans="2:19" x14ac:dyDescent="0.35">
      <c r="B322" s="116">
        <v>42481</v>
      </c>
      <c r="C322" s="49">
        <f t="shared" si="54"/>
        <v>4.1779050379264548</v>
      </c>
      <c r="D322" s="186">
        <f t="shared" si="55"/>
        <v>5.0403832991101982</v>
      </c>
      <c r="E322" s="344" t="str">
        <f t="shared" si="56"/>
        <v>6/05/2021</v>
      </c>
      <c r="F322" s="580">
        <f t="shared" si="57"/>
        <v>0</v>
      </c>
      <c r="G322" s="559"/>
      <c r="I322" s="187">
        <f t="shared" si="70"/>
        <v>2.2838936025000089</v>
      </c>
      <c r="J322" s="187">
        <f t="shared" si="70"/>
        <v>2.2323210000000149</v>
      </c>
      <c r="K322" s="246">
        <f t="shared" si="59"/>
        <v>44331</v>
      </c>
      <c r="L322" s="148">
        <f t="shared" si="60"/>
        <v>43936</v>
      </c>
      <c r="M322" s="49">
        <f t="shared" si="61"/>
        <v>1.3056355063289637E-4</v>
      </c>
      <c r="N322" s="549">
        <f t="shared" si="68"/>
        <v>395</v>
      </c>
      <c r="O322" s="113">
        <f t="shared" si="62"/>
        <v>9</v>
      </c>
      <c r="P322" s="113">
        <f t="shared" si="63"/>
        <v>386</v>
      </c>
      <c r="Q322" s="549">
        <f t="shared" si="71"/>
        <v>2.282718530544313</v>
      </c>
      <c r="S322" s="556">
        <f t="shared" si="64"/>
        <v>1.8951865073821419</v>
      </c>
    </row>
    <row r="323" spans="2:19" x14ac:dyDescent="0.35">
      <c r="B323" s="116">
        <v>42482</v>
      </c>
      <c r="C323" s="49">
        <f t="shared" si="54"/>
        <v>4.1583141244218469</v>
      </c>
      <c r="D323" s="186">
        <f t="shared" si="55"/>
        <v>5.0376454483230662</v>
      </c>
      <c r="E323" s="344" t="str">
        <f t="shared" si="56"/>
        <v>6/05/2021</v>
      </c>
      <c r="F323" s="580">
        <f t="shared" si="57"/>
        <v>0</v>
      </c>
      <c r="G323" s="559"/>
      <c r="I323" s="187">
        <f t="shared" si="70"/>
        <v>2.286927690000029</v>
      </c>
      <c r="J323" s="187">
        <f t="shared" si="70"/>
        <v>2.2343432100000005</v>
      </c>
      <c r="K323" s="246">
        <f t="shared" si="59"/>
        <v>44331</v>
      </c>
      <c r="L323" s="148">
        <f t="shared" si="60"/>
        <v>43936</v>
      </c>
      <c r="M323" s="49">
        <f t="shared" si="61"/>
        <v>1.3312526582285716E-4</v>
      </c>
      <c r="N323" s="549">
        <f t="shared" si="68"/>
        <v>395</v>
      </c>
      <c r="O323" s="113">
        <f t="shared" si="62"/>
        <v>9</v>
      </c>
      <c r="P323" s="113">
        <f t="shared" si="63"/>
        <v>386</v>
      </c>
      <c r="Q323" s="549">
        <f t="shared" si="71"/>
        <v>2.2857295626076235</v>
      </c>
      <c r="S323" s="556">
        <f t="shared" si="64"/>
        <v>1.8725845618142234</v>
      </c>
    </row>
    <row r="324" spans="2:19" x14ac:dyDescent="0.35">
      <c r="B324" s="116">
        <v>42485</v>
      </c>
      <c r="C324" s="49" t="str">
        <f t="shared" si="54"/>
        <v/>
      </c>
      <c r="D324" s="186">
        <f t="shared" si="55"/>
        <v>5.02943189596167</v>
      </c>
      <c r="E324" s="344" t="str">
        <f t="shared" si="56"/>
        <v>6/05/2021</v>
      </c>
      <c r="F324" s="580">
        <f t="shared" si="57"/>
        <v>0</v>
      </c>
      <c r="G324" s="559"/>
      <c r="I324" s="187">
        <f t="shared" si="70"/>
        <v>2.286927690000029</v>
      </c>
      <c r="J324" s="187">
        <f t="shared" si="70"/>
        <v>2.2373765625000042</v>
      </c>
      <c r="K324" s="246">
        <f t="shared" si="59"/>
        <v>44331</v>
      </c>
      <c r="L324" s="148">
        <f t="shared" si="60"/>
        <v>43936</v>
      </c>
      <c r="M324" s="49">
        <f t="shared" si="61"/>
        <v>1.2544589240512629E-4</v>
      </c>
      <c r="N324" s="549">
        <f t="shared" si="68"/>
        <v>395</v>
      </c>
      <c r="O324" s="113">
        <f t="shared" si="62"/>
        <v>9</v>
      </c>
      <c r="P324" s="113">
        <f t="shared" si="63"/>
        <v>386</v>
      </c>
      <c r="Q324" s="549">
        <f t="shared" si="71"/>
        <v>2.2857986769683829</v>
      </c>
      <c r="S324" s="556" t="str">
        <f t="shared" si="64"/>
        <v/>
      </c>
    </row>
    <row r="325" spans="2:19" x14ac:dyDescent="0.35">
      <c r="B325" s="116">
        <v>42486</v>
      </c>
      <c r="C325" s="49">
        <f t="shared" si="54"/>
        <v>4.1882171550025049</v>
      </c>
      <c r="D325" s="186">
        <f t="shared" si="55"/>
        <v>5.0266940451745379</v>
      </c>
      <c r="E325" s="344" t="str">
        <f t="shared" si="56"/>
        <v>6/05/2021</v>
      </c>
      <c r="F325" s="580">
        <f t="shared" si="57"/>
        <v>0</v>
      </c>
      <c r="G325" s="559"/>
      <c r="I325" s="187">
        <f t="shared" ref="I325:J344" si="72">IF(I55="","",((1+I55/200)^2-1)*100)</f>
        <v>2.3314328099999893</v>
      </c>
      <c r="J325" s="187">
        <f t="shared" si="72"/>
        <v>2.2717577025000102</v>
      </c>
      <c r="K325" s="246">
        <f t="shared" si="59"/>
        <v>44331</v>
      </c>
      <c r="L325" s="148">
        <f t="shared" si="60"/>
        <v>43936</v>
      </c>
      <c r="M325" s="49">
        <f t="shared" si="61"/>
        <v>1.5107622151893434E-4</v>
      </c>
      <c r="N325" s="549">
        <f t="shared" si="68"/>
        <v>395</v>
      </c>
      <c r="O325" s="113">
        <f t="shared" si="62"/>
        <v>9</v>
      </c>
      <c r="P325" s="113">
        <f t="shared" si="63"/>
        <v>386</v>
      </c>
      <c r="Q325" s="549">
        <f t="shared" si="71"/>
        <v>2.3300731240063191</v>
      </c>
      <c r="S325" s="556">
        <f t="shared" si="64"/>
        <v>1.8581440309961859</v>
      </c>
    </row>
    <row r="326" spans="2:19" x14ac:dyDescent="0.35">
      <c r="B326" s="116">
        <v>42487</v>
      </c>
      <c r="C326" s="49">
        <f t="shared" si="54"/>
        <v>4.1717181351264676</v>
      </c>
      <c r="D326" s="186">
        <f t="shared" si="55"/>
        <v>5.0239561943874058</v>
      </c>
      <c r="E326" s="344" t="str">
        <f t="shared" si="56"/>
        <v>6/05/2021</v>
      </c>
      <c r="F326" s="580">
        <f t="shared" si="57"/>
        <v>0</v>
      </c>
      <c r="G326" s="559"/>
      <c r="I326" s="187">
        <f t="shared" si="72"/>
        <v>2.3203056225000074</v>
      </c>
      <c r="J326" s="187">
        <f t="shared" si="72"/>
        <v>2.2565888399999956</v>
      </c>
      <c r="K326" s="246">
        <f t="shared" si="59"/>
        <v>44331</v>
      </c>
      <c r="L326" s="148">
        <f t="shared" si="60"/>
        <v>43936</v>
      </c>
      <c r="M326" s="49">
        <f t="shared" si="61"/>
        <v>1.6130831012661212E-4</v>
      </c>
      <c r="N326" s="549">
        <f t="shared" si="68"/>
        <v>395</v>
      </c>
      <c r="O326" s="113">
        <f t="shared" si="62"/>
        <v>9</v>
      </c>
      <c r="P326" s="113">
        <f t="shared" si="63"/>
        <v>386</v>
      </c>
      <c r="Q326" s="549">
        <f t="shared" si="71"/>
        <v>2.3188538477088678</v>
      </c>
      <c r="S326" s="556">
        <f t="shared" si="64"/>
        <v>1.8528642874175998</v>
      </c>
    </row>
    <row r="327" spans="2:19" x14ac:dyDescent="0.35">
      <c r="B327" s="116">
        <v>42488</v>
      </c>
      <c r="C327" s="49">
        <f t="shared" si="54"/>
        <v>4.1706870114520012</v>
      </c>
      <c r="D327" s="186">
        <f t="shared" si="55"/>
        <v>5.0212183436002737</v>
      </c>
      <c r="E327" s="344" t="str">
        <f t="shared" si="56"/>
        <v>6/05/2021</v>
      </c>
      <c r="F327" s="580">
        <f t="shared" si="57"/>
        <v>0</v>
      </c>
      <c r="G327" s="559"/>
      <c r="I327" s="187">
        <f t="shared" si="72"/>
        <v>2.3031102499999845</v>
      </c>
      <c r="J327" s="187">
        <f t="shared" si="72"/>
        <v>2.2515328025000114</v>
      </c>
      <c r="K327" s="246">
        <f t="shared" si="59"/>
        <v>44331</v>
      </c>
      <c r="L327" s="148">
        <f t="shared" si="60"/>
        <v>43936</v>
      </c>
      <c r="M327" s="49">
        <f t="shared" si="61"/>
        <v>1.30575816455628E-4</v>
      </c>
      <c r="N327" s="549">
        <f t="shared" si="68"/>
        <v>395</v>
      </c>
      <c r="O327" s="113">
        <f t="shared" si="62"/>
        <v>9</v>
      </c>
      <c r="P327" s="113">
        <f t="shared" si="63"/>
        <v>386</v>
      </c>
      <c r="Q327" s="549">
        <f t="shared" si="71"/>
        <v>2.3019350676518839</v>
      </c>
      <c r="S327" s="556">
        <f t="shared" si="64"/>
        <v>1.8687519438001172</v>
      </c>
    </row>
    <row r="328" spans="2:19" x14ac:dyDescent="0.35">
      <c r="B328" s="116">
        <v>42489</v>
      </c>
      <c r="C328" s="49">
        <f t="shared" si="54"/>
        <v>4.1799674000998044</v>
      </c>
      <c r="D328" s="186">
        <f t="shared" si="55"/>
        <v>5.0184804928131417</v>
      </c>
      <c r="E328" s="344" t="str">
        <f t="shared" si="56"/>
        <v>6/05/2021</v>
      </c>
      <c r="F328" s="580">
        <f t="shared" si="57"/>
        <v>0</v>
      </c>
      <c r="G328" s="559"/>
      <c r="I328" s="187">
        <f t="shared" si="72"/>
        <v>2.291984602500019</v>
      </c>
      <c r="J328" s="187">
        <f t="shared" si="72"/>
        <v>2.2424322500000038</v>
      </c>
      <c r="K328" s="246">
        <f t="shared" si="59"/>
        <v>44331</v>
      </c>
      <c r="L328" s="148">
        <f t="shared" si="60"/>
        <v>43936</v>
      </c>
      <c r="M328" s="49">
        <f t="shared" si="61"/>
        <v>1.254489936709246E-4</v>
      </c>
      <c r="N328" s="549">
        <f t="shared" si="68"/>
        <v>395</v>
      </c>
      <c r="O328" s="113">
        <f t="shared" si="62"/>
        <v>9</v>
      </c>
      <c r="P328" s="113">
        <f t="shared" si="63"/>
        <v>386</v>
      </c>
      <c r="Q328" s="549">
        <f t="shared" si="71"/>
        <v>2.2908555615569806</v>
      </c>
      <c r="S328" s="556">
        <f t="shared" si="64"/>
        <v>1.8891118385428238</v>
      </c>
    </row>
    <row r="329" spans="2:19" x14ac:dyDescent="0.35">
      <c r="B329" s="116">
        <v>42492</v>
      </c>
      <c r="C329" s="49">
        <f t="shared" si="54"/>
        <v>4.1892484088144055</v>
      </c>
      <c r="D329" s="186">
        <f t="shared" si="55"/>
        <v>5.0102669404517455</v>
      </c>
      <c r="E329" s="344" t="str">
        <f t="shared" si="56"/>
        <v>6/05/2021</v>
      </c>
      <c r="F329" s="580">
        <f t="shared" si="57"/>
        <v>0</v>
      </c>
      <c r="G329" s="559"/>
      <c r="I329" s="187">
        <f t="shared" si="72"/>
        <v>2.2929960000000138</v>
      </c>
      <c r="J329" s="187">
        <f t="shared" si="72"/>
        <v>2.2424322500000038</v>
      </c>
      <c r="K329" s="246">
        <f t="shared" si="59"/>
        <v>44331</v>
      </c>
      <c r="L329" s="148">
        <f t="shared" si="60"/>
        <v>43936</v>
      </c>
      <c r="M329" s="49">
        <f t="shared" si="61"/>
        <v>1.2800949367091141E-4</v>
      </c>
      <c r="N329" s="549">
        <f t="shared" si="68"/>
        <v>395</v>
      </c>
      <c r="O329" s="113">
        <f t="shared" si="62"/>
        <v>9</v>
      </c>
      <c r="P329" s="113">
        <f t="shared" si="63"/>
        <v>386</v>
      </c>
      <c r="Q329" s="549">
        <f t="shared" si="71"/>
        <v>2.2918439145569756</v>
      </c>
      <c r="S329" s="556">
        <f t="shared" si="64"/>
        <v>1.89740449425743</v>
      </c>
    </row>
    <row r="330" spans="2:19" x14ac:dyDescent="0.35">
      <c r="B330" s="116">
        <v>42493</v>
      </c>
      <c r="C330" s="49">
        <f t="shared" si="54"/>
        <v>4.1974987149106413</v>
      </c>
      <c r="D330" s="186">
        <f t="shared" si="55"/>
        <v>5.0075290896646134</v>
      </c>
      <c r="E330" s="344" t="str">
        <f t="shared" si="56"/>
        <v>6/05/2021</v>
      </c>
      <c r="F330" s="580">
        <f t="shared" si="57"/>
        <v>0</v>
      </c>
      <c r="G330" s="559"/>
      <c r="I330" s="187">
        <f t="shared" si="72"/>
        <v>2.3213171600000138</v>
      </c>
      <c r="J330" s="187">
        <f t="shared" si="72"/>
        <v>2.2667012899999728</v>
      </c>
      <c r="K330" s="246">
        <f t="shared" si="59"/>
        <v>44331</v>
      </c>
      <c r="L330" s="148">
        <f t="shared" si="60"/>
        <v>43936</v>
      </c>
      <c r="M330" s="49">
        <f t="shared" si="61"/>
        <v>1.3826802531655943E-4</v>
      </c>
      <c r="N330" s="549">
        <f t="shared" si="68"/>
        <v>395</v>
      </c>
      <c r="O330" s="113">
        <f t="shared" si="62"/>
        <v>9</v>
      </c>
      <c r="P330" s="113">
        <f t="shared" si="63"/>
        <v>386</v>
      </c>
      <c r="Q330" s="549">
        <f t="shared" si="71"/>
        <v>2.3200727477721648</v>
      </c>
      <c r="S330" s="556">
        <f t="shared" si="64"/>
        <v>1.8774259671384765</v>
      </c>
    </row>
    <row r="331" spans="2:19" x14ac:dyDescent="0.35">
      <c r="B331" s="116">
        <v>42494</v>
      </c>
      <c r="C331" s="49">
        <f t="shared" si="54"/>
        <v>4.1449114073022209</v>
      </c>
      <c r="D331" s="186">
        <f t="shared" si="55"/>
        <v>5.0047912388774813</v>
      </c>
      <c r="E331" s="344" t="str">
        <f t="shared" si="56"/>
        <v>6/05/2021</v>
      </c>
      <c r="F331" s="580">
        <f t="shared" si="57"/>
        <v>0</v>
      </c>
      <c r="G331" s="559"/>
      <c r="I331" s="187">
        <f t="shared" si="72"/>
        <v>2.2484992399999904</v>
      </c>
      <c r="J331" s="187">
        <f t="shared" si="72"/>
        <v>2.190870102500031</v>
      </c>
      <c r="K331" s="246">
        <f t="shared" si="59"/>
        <v>44331</v>
      </c>
      <c r="L331" s="148">
        <f t="shared" si="60"/>
        <v>43936</v>
      </c>
      <c r="M331" s="49">
        <f t="shared" si="61"/>
        <v>1.4589655063280849E-4</v>
      </c>
      <c r="N331" s="549">
        <f t="shared" si="68"/>
        <v>395</v>
      </c>
      <c r="O331" s="113">
        <f t="shared" si="62"/>
        <v>9</v>
      </c>
      <c r="P331" s="113">
        <f t="shared" si="63"/>
        <v>386</v>
      </c>
      <c r="Q331" s="549">
        <f t="shared" si="71"/>
        <v>2.2471861710442949</v>
      </c>
      <c r="S331" s="556">
        <f t="shared" si="64"/>
        <v>1.897725236257926</v>
      </c>
    </row>
    <row r="332" spans="2:19" x14ac:dyDescent="0.35">
      <c r="B332" s="116">
        <v>42495</v>
      </c>
      <c r="C332" s="49">
        <f t="shared" si="54"/>
        <v>4.1232635966532261</v>
      </c>
      <c r="D332" s="186">
        <f t="shared" si="55"/>
        <v>5.0020533880903493</v>
      </c>
      <c r="E332" s="344" t="str">
        <f t="shared" si="56"/>
        <v>6/05/2021</v>
      </c>
      <c r="F332" s="580">
        <f t="shared" si="57"/>
        <v>0</v>
      </c>
      <c r="G332" s="559"/>
      <c r="I332" s="187">
        <f t="shared" si="72"/>
        <v>2.21311100249999</v>
      </c>
      <c r="J332" s="187">
        <f t="shared" si="72"/>
        <v>2.1565025625000178</v>
      </c>
      <c r="K332" s="246">
        <f t="shared" si="59"/>
        <v>44331</v>
      </c>
      <c r="L332" s="148">
        <f t="shared" si="60"/>
        <v>43936</v>
      </c>
      <c r="M332" s="49">
        <f t="shared" si="61"/>
        <v>1.4331250632904362E-4</v>
      </c>
      <c r="N332" s="549">
        <f t="shared" si="68"/>
        <v>395</v>
      </c>
      <c r="O332" s="113">
        <f t="shared" si="62"/>
        <v>9</v>
      </c>
      <c r="P332" s="113">
        <f t="shared" si="63"/>
        <v>386</v>
      </c>
      <c r="Q332" s="549">
        <f t="shared" si="71"/>
        <v>2.2118211899430285</v>
      </c>
      <c r="S332" s="556">
        <f t="shared" si="64"/>
        <v>1.9114424067101976</v>
      </c>
    </row>
    <row r="333" spans="2:19" x14ac:dyDescent="0.35">
      <c r="B333" s="116">
        <v>42496</v>
      </c>
      <c r="C333" s="49">
        <f t="shared" si="54"/>
        <v>4.0264052326065336</v>
      </c>
      <c r="D333" s="186">
        <f t="shared" si="55"/>
        <v>4.9993155373032172</v>
      </c>
      <c r="E333" s="344" t="str">
        <f t="shared" si="56"/>
        <v>6/05/2021</v>
      </c>
      <c r="F333" s="580">
        <f t="shared" si="57"/>
        <v>0</v>
      </c>
      <c r="G333" s="559"/>
      <c r="I333" s="187">
        <f t="shared" si="72"/>
        <v>2.1251724899999935</v>
      </c>
      <c r="J333" s="187">
        <f t="shared" si="72"/>
        <v>2.0837433224999868</v>
      </c>
      <c r="K333" s="246">
        <f t="shared" si="59"/>
        <v>44331</v>
      </c>
      <c r="L333" s="148">
        <f t="shared" si="60"/>
        <v>43936</v>
      </c>
      <c r="M333" s="49">
        <f t="shared" si="61"/>
        <v>1.0488396835444732E-4</v>
      </c>
      <c r="N333" s="549">
        <f t="shared" si="68"/>
        <v>395</v>
      </c>
      <c r="O333" s="113">
        <f t="shared" si="62"/>
        <v>9</v>
      </c>
      <c r="P333" s="113">
        <f t="shared" si="63"/>
        <v>386</v>
      </c>
      <c r="Q333" s="549">
        <f t="shared" si="71"/>
        <v>2.1242285342848035</v>
      </c>
      <c r="S333" s="556">
        <f t="shared" si="64"/>
        <v>1.9021766983217301</v>
      </c>
    </row>
    <row r="334" spans="2:19" x14ac:dyDescent="0.35">
      <c r="B334" s="116">
        <v>42499</v>
      </c>
      <c r="C334" s="49">
        <f t="shared" si="54"/>
        <v>3.9841796711955979</v>
      </c>
      <c r="D334" s="186">
        <f t="shared" si="55"/>
        <v>4.991101984941821</v>
      </c>
      <c r="E334" s="344" t="str">
        <f t="shared" si="56"/>
        <v>6/05/2021</v>
      </c>
      <c r="F334" s="580">
        <f t="shared" si="57"/>
        <v>0</v>
      </c>
      <c r="G334" s="559"/>
      <c r="I334" s="187">
        <f t="shared" si="72"/>
        <v>2.1484169225000072</v>
      </c>
      <c r="J334" s="187">
        <f t="shared" si="72"/>
        <v>2.1039516224999888</v>
      </c>
      <c r="K334" s="246">
        <f t="shared" si="59"/>
        <v>44331</v>
      </c>
      <c r="L334" s="148">
        <f t="shared" si="60"/>
        <v>43936</v>
      </c>
      <c r="M334" s="49">
        <f t="shared" si="61"/>
        <v>1.1257037974688192E-4</v>
      </c>
      <c r="N334" s="549">
        <f t="shared" si="68"/>
        <v>395</v>
      </c>
      <c r="O334" s="113">
        <f t="shared" si="62"/>
        <v>9</v>
      </c>
      <c r="P334" s="113">
        <f t="shared" si="63"/>
        <v>386</v>
      </c>
      <c r="Q334" s="549">
        <f t="shared" si="71"/>
        <v>2.147403789082285</v>
      </c>
      <c r="S334" s="556">
        <f t="shared" si="64"/>
        <v>1.8367758821133129</v>
      </c>
    </row>
    <row r="335" spans="2:19" x14ac:dyDescent="0.35">
      <c r="B335" s="116">
        <v>42500</v>
      </c>
      <c r="C335" s="49">
        <f t="shared" si="54"/>
        <v>3.949173103222603</v>
      </c>
      <c r="D335" s="186">
        <f t="shared" si="55"/>
        <v>4.9883641341546889</v>
      </c>
      <c r="E335" s="344" t="str">
        <f t="shared" si="56"/>
        <v>6/05/2021</v>
      </c>
      <c r="F335" s="580">
        <f t="shared" si="57"/>
        <v>0</v>
      </c>
      <c r="G335" s="559"/>
      <c r="I335" s="187">
        <f t="shared" si="72"/>
        <v>2.1241619224999786</v>
      </c>
      <c r="J335" s="187">
        <f t="shared" si="72"/>
        <v>2.0726296100000097</v>
      </c>
      <c r="K335" s="246">
        <f t="shared" si="59"/>
        <v>44331</v>
      </c>
      <c r="L335" s="148">
        <f t="shared" si="60"/>
        <v>43936</v>
      </c>
      <c r="M335" s="49">
        <f t="shared" si="61"/>
        <v>1.3046155063283272E-4</v>
      </c>
      <c r="N335" s="549">
        <f t="shared" si="68"/>
        <v>395</v>
      </c>
      <c r="O335" s="113">
        <f t="shared" si="62"/>
        <v>9</v>
      </c>
      <c r="P335" s="113">
        <f t="shared" si="63"/>
        <v>386</v>
      </c>
      <c r="Q335" s="549">
        <f t="shared" si="71"/>
        <v>2.1229877685442831</v>
      </c>
      <c r="S335" s="556">
        <f t="shared" si="64"/>
        <v>1.8261853346783199</v>
      </c>
    </row>
    <row r="336" spans="2:19" x14ac:dyDescent="0.35">
      <c r="B336" s="116">
        <v>42501</v>
      </c>
      <c r="C336" s="49">
        <f t="shared" si="54"/>
        <v>3.9656456810588159</v>
      </c>
      <c r="D336" s="186">
        <f t="shared" si="55"/>
        <v>4.9856262833675569</v>
      </c>
      <c r="E336" s="344" t="str">
        <f t="shared" si="56"/>
        <v>6/05/2021</v>
      </c>
      <c r="F336" s="580">
        <f t="shared" si="57"/>
        <v>0</v>
      </c>
      <c r="G336" s="559"/>
      <c r="I336" s="187">
        <f t="shared" si="72"/>
        <v>2.1352784400000102</v>
      </c>
      <c r="J336" s="187">
        <f t="shared" si="72"/>
        <v>2.0918264025000077</v>
      </c>
      <c r="K336" s="246">
        <f t="shared" si="59"/>
        <v>44331</v>
      </c>
      <c r="L336" s="148">
        <f t="shared" si="60"/>
        <v>43936</v>
      </c>
      <c r="M336" s="49">
        <f t="shared" si="61"/>
        <v>1.1000515822785439E-4</v>
      </c>
      <c r="N336" s="549">
        <f t="shared" si="68"/>
        <v>395</v>
      </c>
      <c r="O336" s="113">
        <f t="shared" si="62"/>
        <v>9</v>
      </c>
      <c r="P336" s="113">
        <f t="shared" si="63"/>
        <v>386</v>
      </c>
      <c r="Q336" s="549">
        <f t="shared" si="71"/>
        <v>2.1342883935759596</v>
      </c>
      <c r="S336" s="556">
        <f t="shared" si="64"/>
        <v>1.8313572874828563</v>
      </c>
    </row>
    <row r="337" spans="2:19" x14ac:dyDescent="0.35">
      <c r="B337" s="116">
        <v>42502</v>
      </c>
      <c r="C337" s="49">
        <f t="shared" si="54"/>
        <v>4.0027161392674593</v>
      </c>
      <c r="D337" s="186">
        <f t="shared" si="55"/>
        <v>4.9828884325804248</v>
      </c>
      <c r="E337" s="344" t="str">
        <f t="shared" si="56"/>
        <v>6/05/2021</v>
      </c>
      <c r="F337" s="580">
        <f t="shared" si="57"/>
        <v>0</v>
      </c>
      <c r="G337" s="559"/>
      <c r="I337" s="187">
        <f t="shared" si="72"/>
        <v>2.1474062400000049</v>
      </c>
      <c r="J337" s="187">
        <f t="shared" si="72"/>
        <v>2.1049620899999955</v>
      </c>
      <c r="K337" s="246">
        <f t="shared" si="59"/>
        <v>44331</v>
      </c>
      <c r="L337" s="148">
        <f t="shared" si="60"/>
        <v>43936</v>
      </c>
      <c r="M337" s="49">
        <f t="shared" si="61"/>
        <v>1.0745354430382139E-4</v>
      </c>
      <c r="N337" s="549">
        <f t="shared" si="68"/>
        <v>395</v>
      </c>
      <c r="O337" s="113">
        <f t="shared" si="62"/>
        <v>9</v>
      </c>
      <c r="P337" s="113">
        <f t="shared" si="63"/>
        <v>386</v>
      </c>
      <c r="Q337" s="549">
        <f t="shared" si="71"/>
        <v>2.1464391581012707</v>
      </c>
      <c r="S337" s="556">
        <f t="shared" si="64"/>
        <v>1.8562769811661886</v>
      </c>
    </row>
    <row r="338" spans="2:19" x14ac:dyDescent="0.35">
      <c r="B338" s="116">
        <v>42503</v>
      </c>
      <c r="C338" s="49">
        <f t="shared" si="54"/>
        <v>4.0099254349827307</v>
      </c>
      <c r="D338" s="186">
        <f t="shared" si="55"/>
        <v>4.9801505817932918</v>
      </c>
      <c r="E338" s="344" t="str">
        <f t="shared" si="56"/>
        <v>6/05/2021</v>
      </c>
      <c r="F338" s="580">
        <f t="shared" si="57"/>
        <v>0</v>
      </c>
      <c r="G338" s="559"/>
      <c r="I338" s="187">
        <f t="shared" si="72"/>
        <v>2.1736856099999979</v>
      </c>
      <c r="J338" s="187">
        <f t="shared" si="72"/>
        <v>2.1332572099999947</v>
      </c>
      <c r="K338" s="246">
        <f t="shared" si="59"/>
        <v>44331</v>
      </c>
      <c r="L338" s="148">
        <f t="shared" si="60"/>
        <v>43936</v>
      </c>
      <c r="M338" s="49">
        <f t="shared" si="61"/>
        <v>1.0235037974684368E-4</v>
      </c>
      <c r="N338" s="549">
        <f t="shared" si="68"/>
        <v>395</v>
      </c>
      <c r="O338" s="113">
        <f t="shared" si="62"/>
        <v>9</v>
      </c>
      <c r="P338" s="113">
        <f t="shared" si="63"/>
        <v>386</v>
      </c>
      <c r="Q338" s="549">
        <f t="shared" si="71"/>
        <v>2.1727644565822763</v>
      </c>
      <c r="S338" s="556">
        <f t="shared" si="64"/>
        <v>1.8371609784004543</v>
      </c>
    </row>
    <row r="339" spans="2:19" x14ac:dyDescent="0.35">
      <c r="B339" s="116">
        <v>42506</v>
      </c>
      <c r="C339" s="49">
        <f t="shared" si="54"/>
        <v>3.989328441536788</v>
      </c>
      <c r="D339" s="186">
        <f t="shared" si="55"/>
        <v>4.9719370294318956</v>
      </c>
      <c r="E339" s="344" t="str">
        <f t="shared" si="56"/>
        <v>6/05/2021</v>
      </c>
      <c r="F339" s="580">
        <f t="shared" si="57"/>
        <v>0</v>
      </c>
      <c r="G339" s="559"/>
      <c r="I339" s="187">
        <f t="shared" si="72"/>
        <v>2.1504383024999907</v>
      </c>
      <c r="J339" s="187">
        <f t="shared" si="72"/>
        <v>2.116077562499985</v>
      </c>
      <c r="K339" s="246">
        <f t="shared" si="59"/>
        <v>44331</v>
      </c>
      <c r="L339" s="148">
        <f t="shared" si="60"/>
        <v>43936</v>
      </c>
      <c r="M339" s="49">
        <f t="shared" si="61"/>
        <v>8.6989215189887749E-5</v>
      </c>
      <c r="N339" s="549">
        <f t="shared" si="68"/>
        <v>395</v>
      </c>
      <c r="O339" s="113">
        <f t="shared" si="62"/>
        <v>9</v>
      </c>
      <c r="P339" s="113">
        <f t="shared" si="63"/>
        <v>386</v>
      </c>
      <c r="Q339" s="549">
        <f t="shared" si="71"/>
        <v>2.1496553995632817</v>
      </c>
      <c r="S339" s="556">
        <f t="shared" si="64"/>
        <v>1.8396730419735063</v>
      </c>
    </row>
    <row r="340" spans="2:19" x14ac:dyDescent="0.35">
      <c r="B340" s="116">
        <v>42507</v>
      </c>
      <c r="C340" s="49">
        <f t="shared" si="54"/>
        <v>4.0047758997995286</v>
      </c>
      <c r="D340" s="186">
        <f t="shared" si="55"/>
        <v>4.9691991786447636</v>
      </c>
      <c r="E340" s="344" t="str">
        <f t="shared" si="56"/>
        <v>6/05/2021</v>
      </c>
      <c r="F340" s="580">
        <f t="shared" si="57"/>
        <v>0</v>
      </c>
      <c r="G340" s="559"/>
      <c r="I340" s="187">
        <f t="shared" si="72"/>
        <v>2.1837939600000134</v>
      </c>
      <c r="J340" s="187">
        <f t="shared" si="72"/>
        <v>2.1443742224999784</v>
      </c>
      <c r="K340" s="246">
        <f t="shared" si="59"/>
        <v>44331</v>
      </c>
      <c r="L340" s="148">
        <f t="shared" si="60"/>
        <v>43936</v>
      </c>
      <c r="M340" s="49">
        <f t="shared" si="61"/>
        <v>9.9796803797556744E-5</v>
      </c>
      <c r="N340" s="549">
        <f t="shared" si="68"/>
        <v>395</v>
      </c>
      <c r="O340" s="113">
        <f t="shared" si="62"/>
        <v>9</v>
      </c>
      <c r="P340" s="113">
        <f t="shared" si="63"/>
        <v>386</v>
      </c>
      <c r="Q340" s="549">
        <f t="shared" si="71"/>
        <v>2.1828957887658356</v>
      </c>
      <c r="S340" s="556">
        <f t="shared" si="64"/>
        <v>1.8218801110336931</v>
      </c>
    </row>
    <row r="341" spans="2:19" x14ac:dyDescent="0.35">
      <c r="B341" s="116">
        <v>42508</v>
      </c>
      <c r="C341" s="49">
        <f t="shared" si="54"/>
        <v>4.0191950801960363</v>
      </c>
      <c r="D341" s="186">
        <f t="shared" si="55"/>
        <v>4.9664613278576315</v>
      </c>
      <c r="E341" s="344" t="str">
        <f t="shared" si="56"/>
        <v>6/05/2021</v>
      </c>
      <c r="F341" s="580">
        <f t="shared" si="57"/>
        <v>0</v>
      </c>
      <c r="G341" s="559"/>
      <c r="I341" s="187">
        <f t="shared" si="72"/>
        <v>2.2100780100000161</v>
      </c>
      <c r="J341" s="187">
        <f t="shared" si="72"/>
        <v>2.1797505599999933</v>
      </c>
      <c r="K341" s="246">
        <f t="shared" si="59"/>
        <v>44331</v>
      </c>
      <c r="L341" s="148">
        <f t="shared" si="60"/>
        <v>43936</v>
      </c>
      <c r="M341" s="49">
        <f t="shared" si="61"/>
        <v>7.6778354430437449E-5</v>
      </c>
      <c r="N341" s="549">
        <f t="shared" si="68"/>
        <v>395</v>
      </c>
      <c r="O341" s="113">
        <f t="shared" si="62"/>
        <v>9</v>
      </c>
      <c r="P341" s="113">
        <f t="shared" si="63"/>
        <v>386</v>
      </c>
      <c r="Q341" s="549">
        <f t="shared" si="71"/>
        <v>2.2093870048101421</v>
      </c>
      <c r="S341" s="556">
        <f t="shared" si="64"/>
        <v>1.8098080753858943</v>
      </c>
    </row>
    <row r="342" spans="2:19" x14ac:dyDescent="0.35">
      <c r="B342" s="116">
        <v>42509</v>
      </c>
      <c r="C342" s="49">
        <f t="shared" si="54"/>
        <v>4.0768867953218546</v>
      </c>
      <c r="D342" s="186">
        <f t="shared" si="55"/>
        <v>4.9637234770704994</v>
      </c>
      <c r="E342" s="344" t="str">
        <f t="shared" si="56"/>
        <v>6/05/2021</v>
      </c>
      <c r="F342" s="580">
        <f t="shared" si="57"/>
        <v>0</v>
      </c>
      <c r="G342" s="559"/>
      <c r="I342" s="187">
        <f t="shared" si="72"/>
        <v>2.2758029225000032</v>
      </c>
      <c r="J342" s="187">
        <f t="shared" si="72"/>
        <v>2.2414211024999853</v>
      </c>
      <c r="K342" s="246">
        <f t="shared" si="59"/>
        <v>44331</v>
      </c>
      <c r="L342" s="148">
        <f t="shared" si="60"/>
        <v>43936</v>
      </c>
      <c r="M342" s="49">
        <f t="shared" si="61"/>
        <v>8.7042582278526283E-5</v>
      </c>
      <c r="N342" s="549">
        <f t="shared" si="68"/>
        <v>395</v>
      </c>
      <c r="O342" s="113">
        <f t="shared" si="62"/>
        <v>9</v>
      </c>
      <c r="P342" s="113">
        <f t="shared" si="63"/>
        <v>386</v>
      </c>
      <c r="Q342" s="549">
        <f t="shared" si="71"/>
        <v>2.2750195392594965</v>
      </c>
      <c r="S342" s="556">
        <f t="shared" si="64"/>
        <v>1.8018672560623581</v>
      </c>
    </row>
    <row r="343" spans="2:19" x14ac:dyDescent="0.35">
      <c r="B343" s="116">
        <v>42510</v>
      </c>
      <c r="C343" s="49">
        <f t="shared" si="54"/>
        <v>4.0593707028254045</v>
      </c>
      <c r="D343" s="186">
        <f t="shared" si="55"/>
        <v>4.9609856262833674</v>
      </c>
      <c r="E343" s="344" t="str">
        <f t="shared" si="56"/>
        <v>6/05/2021</v>
      </c>
      <c r="F343" s="580">
        <f t="shared" si="57"/>
        <v>0</v>
      </c>
      <c r="G343" s="559"/>
      <c r="I343" s="187">
        <f t="shared" si="72"/>
        <v>2.2646787600000051</v>
      </c>
      <c r="J343" s="187">
        <f t="shared" si="72"/>
        <v>2.2292877224999952</v>
      </c>
      <c r="K343" s="246">
        <f t="shared" si="59"/>
        <v>44331</v>
      </c>
      <c r="L343" s="148">
        <f t="shared" si="60"/>
        <v>43936</v>
      </c>
      <c r="M343" s="49">
        <f t="shared" si="61"/>
        <v>8.9597563291164394E-5</v>
      </c>
      <c r="N343" s="549">
        <f t="shared" si="68"/>
        <v>395</v>
      </c>
      <c r="O343" s="113">
        <f t="shared" si="62"/>
        <v>9</v>
      </c>
      <c r="P343" s="113">
        <f t="shared" si="63"/>
        <v>386</v>
      </c>
      <c r="Q343" s="549">
        <f t="shared" si="71"/>
        <v>2.2638723819303848</v>
      </c>
      <c r="S343" s="556">
        <f t="shared" si="64"/>
        <v>1.7954983208950197</v>
      </c>
    </row>
    <row r="344" spans="2:19" x14ac:dyDescent="0.35">
      <c r="B344" s="116">
        <v>42513</v>
      </c>
      <c r="C344" s="49">
        <f t="shared" si="54"/>
        <v>4.0655526006351472</v>
      </c>
      <c r="D344" s="186">
        <f t="shared" si="55"/>
        <v>4.9527720739219712</v>
      </c>
      <c r="E344" s="344" t="str">
        <f t="shared" si="56"/>
        <v>6/05/2021</v>
      </c>
      <c r="F344" s="580">
        <f t="shared" si="57"/>
        <v>0</v>
      </c>
      <c r="G344" s="559"/>
      <c r="I344" s="187">
        <f t="shared" si="72"/>
        <v>2.3020988024999856</v>
      </c>
      <c r="J344" s="187">
        <f t="shared" si="72"/>
        <v>2.2667012899999728</v>
      </c>
      <c r="K344" s="246">
        <f t="shared" si="59"/>
        <v>44331</v>
      </c>
      <c r="L344" s="148">
        <f t="shared" si="60"/>
        <v>43936</v>
      </c>
      <c r="M344" s="49">
        <f t="shared" si="61"/>
        <v>8.9613955696234875E-5</v>
      </c>
      <c r="N344" s="549">
        <f t="shared" si="68"/>
        <v>395</v>
      </c>
      <c r="O344" s="113">
        <f t="shared" si="62"/>
        <v>9</v>
      </c>
      <c r="P344" s="113">
        <f t="shared" si="63"/>
        <v>386</v>
      </c>
      <c r="Q344" s="549">
        <f t="shared" si="71"/>
        <v>2.3012922768987196</v>
      </c>
      <c r="S344" s="556">
        <f t="shared" si="64"/>
        <v>1.7642603237364276</v>
      </c>
    </row>
    <row r="345" spans="2:19" x14ac:dyDescent="0.35">
      <c r="B345" s="116">
        <v>42514</v>
      </c>
      <c r="C345" s="49">
        <f t="shared" si="54"/>
        <v>4.0356759793287678</v>
      </c>
      <c r="D345" s="186">
        <f t="shared" si="55"/>
        <v>4.9500342231348391</v>
      </c>
      <c r="E345" s="344" t="str">
        <f t="shared" si="56"/>
        <v>6/05/2021</v>
      </c>
      <c r="F345" s="580">
        <f t="shared" si="57"/>
        <v>0</v>
      </c>
      <c r="G345" s="559"/>
      <c r="I345" s="187">
        <f t="shared" ref="I345:J364" si="73">IF(I75="","",((1+I75/200)^2-1)*100)</f>
        <v>2.2808595599999704</v>
      </c>
      <c r="J345" s="187">
        <f t="shared" si="73"/>
        <v>2.246476889999971</v>
      </c>
      <c r="K345" s="246">
        <f t="shared" si="59"/>
        <v>44331</v>
      </c>
      <c r="L345" s="148">
        <f t="shared" si="60"/>
        <v>43936</v>
      </c>
      <c r="M345" s="49">
        <f t="shared" si="61"/>
        <v>8.7044734177213655E-5</v>
      </c>
      <c r="N345" s="549">
        <f t="shared" si="68"/>
        <v>395</v>
      </c>
      <c r="O345" s="113">
        <f t="shared" si="62"/>
        <v>9</v>
      </c>
      <c r="P345" s="113">
        <f t="shared" si="63"/>
        <v>386</v>
      </c>
      <c r="Q345" s="549">
        <f t="shared" si="71"/>
        <v>2.2800761573923753</v>
      </c>
      <c r="S345" s="556">
        <f t="shared" si="64"/>
        <v>1.7555998219363924</v>
      </c>
    </row>
    <row r="346" spans="2:19" x14ac:dyDescent="0.35">
      <c r="B346" s="116">
        <v>42515</v>
      </c>
      <c r="C346" s="49">
        <f t="shared" si="54"/>
        <v>4.0562798572056025</v>
      </c>
      <c r="D346" s="186">
        <f t="shared" si="55"/>
        <v>4.947296372347707</v>
      </c>
      <c r="E346" s="344" t="str">
        <f t="shared" si="56"/>
        <v>6/05/2021</v>
      </c>
      <c r="F346" s="580">
        <f t="shared" si="57"/>
        <v>0</v>
      </c>
      <c r="G346" s="559"/>
      <c r="I346" s="187">
        <f t="shared" si="73"/>
        <v>2.2859163225000145</v>
      </c>
      <c r="J346" s="187">
        <f t="shared" si="73"/>
        <v>2.246476889999971</v>
      </c>
      <c r="K346" s="246">
        <f t="shared" si="59"/>
        <v>44331</v>
      </c>
      <c r="L346" s="148">
        <f t="shared" si="60"/>
        <v>43936</v>
      </c>
      <c r="M346" s="49">
        <f t="shared" si="61"/>
        <v>9.9846664557072301E-5</v>
      </c>
      <c r="N346" s="549">
        <f t="shared" si="68"/>
        <v>395</v>
      </c>
      <c r="O346" s="113">
        <f t="shared" si="62"/>
        <v>9</v>
      </c>
      <c r="P346" s="113">
        <f t="shared" si="63"/>
        <v>386</v>
      </c>
      <c r="Q346" s="549">
        <f t="shared" si="71"/>
        <v>2.285017702519001</v>
      </c>
      <c r="S346" s="556">
        <f t="shared" si="64"/>
        <v>1.7712621546866014</v>
      </c>
    </row>
    <row r="347" spans="2:19" x14ac:dyDescent="0.35">
      <c r="B347" s="116">
        <v>42516</v>
      </c>
      <c r="C347" s="49">
        <f t="shared" si="54"/>
        <v>4.0315555709554252</v>
      </c>
      <c r="D347" s="186">
        <f t="shared" si="55"/>
        <v>4.944558521560575</v>
      </c>
      <c r="E347" s="344" t="str">
        <f t="shared" si="56"/>
        <v>6/05/2021</v>
      </c>
      <c r="F347" s="580">
        <f t="shared" si="57"/>
        <v>0</v>
      </c>
      <c r="G347" s="559"/>
      <c r="I347" s="187">
        <f t="shared" si="73"/>
        <v>2.2090670225000109</v>
      </c>
      <c r="J347" s="187">
        <f t="shared" si="73"/>
        <v>2.1666100624999851</v>
      </c>
      <c r="K347" s="246">
        <f t="shared" si="59"/>
        <v>44331</v>
      </c>
      <c r="L347" s="148">
        <f t="shared" si="60"/>
        <v>43936</v>
      </c>
      <c r="M347" s="49">
        <f t="shared" si="61"/>
        <v>1.0748597468360948E-4</v>
      </c>
      <c r="N347" s="549">
        <f t="shared" si="68"/>
        <v>395</v>
      </c>
      <c r="O347" s="113">
        <f t="shared" si="62"/>
        <v>9</v>
      </c>
      <c r="P347" s="113">
        <f t="shared" si="63"/>
        <v>386</v>
      </c>
      <c r="Q347" s="549">
        <f t="shared" si="71"/>
        <v>2.2080996487278584</v>
      </c>
      <c r="S347" s="556">
        <f t="shared" si="64"/>
        <v>1.8234559222275668</v>
      </c>
    </row>
    <row r="348" spans="2:19" x14ac:dyDescent="0.35">
      <c r="B348" s="116">
        <v>42517</v>
      </c>
      <c r="C348" s="49">
        <f t="shared" si="54"/>
        <v>4.0088955126485137</v>
      </c>
      <c r="D348" s="186">
        <f t="shared" si="55"/>
        <v>4.9418206707734429</v>
      </c>
      <c r="E348" s="344" t="str">
        <f t="shared" si="56"/>
        <v>6/05/2021</v>
      </c>
      <c r="F348" s="580">
        <f t="shared" si="57"/>
        <v>0</v>
      </c>
      <c r="G348" s="559"/>
      <c r="I348" s="187">
        <f t="shared" si="73"/>
        <v>2.1645885224999883</v>
      </c>
      <c r="J348" s="187">
        <f t="shared" si="73"/>
        <v>2.1322466024999986</v>
      </c>
      <c r="K348" s="246">
        <f t="shared" si="59"/>
        <v>44331</v>
      </c>
      <c r="L348" s="148">
        <f t="shared" si="60"/>
        <v>43936</v>
      </c>
      <c r="M348" s="49">
        <f t="shared" si="61"/>
        <v>8.187827848098658E-5</v>
      </c>
      <c r="N348" s="549">
        <f t="shared" si="68"/>
        <v>395</v>
      </c>
      <c r="O348" s="113">
        <f t="shared" si="62"/>
        <v>9</v>
      </c>
      <c r="P348" s="113">
        <f t="shared" si="63"/>
        <v>386</v>
      </c>
      <c r="Q348" s="549">
        <f t="shared" si="71"/>
        <v>2.1638516179936595</v>
      </c>
      <c r="S348" s="556">
        <f t="shared" si="64"/>
        <v>1.8450438946548542</v>
      </c>
    </row>
    <row r="349" spans="2:19" x14ac:dyDescent="0.35">
      <c r="B349" s="116">
        <v>42520</v>
      </c>
      <c r="C349" s="49">
        <f t="shared" ref="C349:C412" si="74">IF(C79="","",((1+C79/400)^4-1)*100)</f>
        <v>4.0542193317121056</v>
      </c>
      <c r="D349" s="186">
        <f t="shared" ref="D349:D412" si="75">($C$14-B349)/365.25</f>
        <v>4.9336071184120467</v>
      </c>
      <c r="E349" s="344" t="str">
        <f t="shared" ref="E349:E412" si="76">$C$284</f>
        <v>6/05/2021</v>
      </c>
      <c r="F349" s="580">
        <f t="shared" ref="F349:F412" si="77">C$14-E349</f>
        <v>0</v>
      </c>
      <c r="G349" s="559"/>
      <c r="I349" s="187">
        <f t="shared" si="73"/>
        <v>2.1817722500000025</v>
      </c>
      <c r="J349" s="187">
        <f t="shared" si="73"/>
        <v>2.1554918400000123</v>
      </c>
      <c r="K349" s="246">
        <f t="shared" ref="K349:K412" si="78">$I$284</f>
        <v>44331</v>
      </c>
      <c r="L349" s="148">
        <f t="shared" ref="L349:L412" si="79">$J$14</f>
        <v>43936</v>
      </c>
      <c r="M349" s="49">
        <f t="shared" ref="M349:M412" si="80">IF(I349="","",(J349-I349)/($J$14-$I$14))</f>
        <v>6.6532683544279141E-5</v>
      </c>
      <c r="N349" s="549">
        <f t="shared" si="68"/>
        <v>395</v>
      </c>
      <c r="O349" s="113">
        <f t="shared" ref="O349:O412" si="81">K349-E349</f>
        <v>9</v>
      </c>
      <c r="P349" s="113">
        <f t="shared" ref="P349:P412" si="82">E349-L349</f>
        <v>386</v>
      </c>
      <c r="Q349" s="549">
        <f t="shared" si="71"/>
        <v>2.181173455848104</v>
      </c>
      <c r="S349" s="556">
        <f t="shared" ref="S349:S412" si="83">IF(C349="","",C349-Q349)</f>
        <v>1.8730458758640016</v>
      </c>
    </row>
    <row r="350" spans="2:19" x14ac:dyDescent="0.35">
      <c r="B350" s="116">
        <v>42521</v>
      </c>
      <c r="C350" s="49">
        <f t="shared" si="74"/>
        <v>4.0758563757306687</v>
      </c>
      <c r="D350" s="186">
        <f t="shared" si="75"/>
        <v>4.9308692676249146</v>
      </c>
      <c r="E350" s="344" t="str">
        <f t="shared" si="76"/>
        <v>6/05/2021</v>
      </c>
      <c r="F350" s="580">
        <f t="shared" si="77"/>
        <v>0</v>
      </c>
      <c r="G350" s="559"/>
      <c r="I350" s="187">
        <f t="shared" si="73"/>
        <v>2.2070450625000015</v>
      </c>
      <c r="J350" s="187">
        <f t="shared" si="73"/>
        <v>2.1787397224999783</v>
      </c>
      <c r="K350" s="246">
        <f t="shared" si="78"/>
        <v>44331</v>
      </c>
      <c r="L350" s="148">
        <f t="shared" si="79"/>
        <v>43936</v>
      </c>
      <c r="M350" s="49">
        <f t="shared" si="80"/>
        <v>7.1659088607653847E-5</v>
      </c>
      <c r="N350" s="549">
        <f t="shared" si="68"/>
        <v>395</v>
      </c>
      <c r="O350" s="113">
        <f t="shared" si="81"/>
        <v>9</v>
      </c>
      <c r="P350" s="113">
        <f t="shared" si="82"/>
        <v>386</v>
      </c>
      <c r="Q350" s="549">
        <f t="shared" si="71"/>
        <v>2.2064001307025327</v>
      </c>
      <c r="S350" s="556">
        <f t="shared" si="83"/>
        <v>1.869456245028136</v>
      </c>
    </row>
    <row r="351" spans="2:19" x14ac:dyDescent="0.35">
      <c r="B351" s="116">
        <v>42522</v>
      </c>
      <c r="C351" s="49">
        <f t="shared" si="74"/>
        <v>4.0799781000036894</v>
      </c>
      <c r="D351" s="186">
        <f t="shared" si="75"/>
        <v>4.9281314168377826</v>
      </c>
      <c r="E351" s="344" t="str">
        <f t="shared" si="76"/>
        <v>6/05/2021</v>
      </c>
      <c r="F351" s="580">
        <f t="shared" si="77"/>
        <v>0</v>
      </c>
      <c r="G351" s="559"/>
      <c r="I351" s="187">
        <f t="shared" si="73"/>
        <v>2.2201881599999806</v>
      </c>
      <c r="J351" s="187">
        <f t="shared" si="73"/>
        <v>2.1807614025000088</v>
      </c>
      <c r="K351" s="246">
        <f t="shared" si="78"/>
        <v>44331</v>
      </c>
      <c r="L351" s="148">
        <f t="shared" si="79"/>
        <v>43936</v>
      </c>
      <c r="M351" s="49">
        <f t="shared" si="80"/>
        <v>9.9814575949295746E-5</v>
      </c>
      <c r="N351" s="549">
        <f t="shared" si="68"/>
        <v>395</v>
      </c>
      <c r="O351" s="113">
        <f t="shared" si="81"/>
        <v>9</v>
      </c>
      <c r="P351" s="113">
        <f t="shared" si="82"/>
        <v>386</v>
      </c>
      <c r="Q351" s="549">
        <f t="shared" si="71"/>
        <v>2.2192898288164371</v>
      </c>
      <c r="S351" s="556">
        <f t="shared" si="83"/>
        <v>1.8606882711872523</v>
      </c>
    </row>
    <row r="352" spans="2:19" x14ac:dyDescent="0.35">
      <c r="B352" s="116">
        <v>42523</v>
      </c>
      <c r="C352" s="49">
        <f t="shared" si="74"/>
        <v>4.0315555709554252</v>
      </c>
      <c r="D352" s="186">
        <f t="shared" si="75"/>
        <v>4.9253935660506505</v>
      </c>
      <c r="E352" s="344" t="str">
        <f t="shared" si="76"/>
        <v>6/05/2021</v>
      </c>
      <c r="F352" s="580">
        <f t="shared" si="77"/>
        <v>0</v>
      </c>
      <c r="G352" s="559"/>
      <c r="I352" s="187">
        <f t="shared" si="73"/>
        <v>2.2100780100000161</v>
      </c>
      <c r="J352" s="187">
        <f t="shared" si="73"/>
        <v>2.1706532024999836</v>
      </c>
      <c r="K352" s="246">
        <f t="shared" si="78"/>
        <v>44331</v>
      </c>
      <c r="L352" s="148">
        <f t="shared" si="79"/>
        <v>43936</v>
      </c>
      <c r="M352" s="49">
        <f t="shared" si="80"/>
        <v>9.9809639240588664E-5</v>
      </c>
      <c r="N352" s="549">
        <f t="shared" si="68"/>
        <v>395</v>
      </c>
      <c r="O352" s="113">
        <f t="shared" si="81"/>
        <v>9</v>
      </c>
      <c r="P352" s="113">
        <f t="shared" si="82"/>
        <v>386</v>
      </c>
      <c r="Q352" s="549">
        <f t="shared" si="71"/>
        <v>2.2091797232468506</v>
      </c>
      <c r="S352" s="556">
        <f t="shared" si="83"/>
        <v>1.8223758477085745</v>
      </c>
    </row>
    <row r="353" spans="2:19" x14ac:dyDescent="0.35">
      <c r="B353" s="116">
        <v>42524</v>
      </c>
      <c r="C353" s="49">
        <f t="shared" si="74"/>
        <v>3.996537041237147</v>
      </c>
      <c r="D353" s="186">
        <f t="shared" si="75"/>
        <v>4.9226557152635184</v>
      </c>
      <c r="E353" s="344" t="str">
        <f t="shared" si="76"/>
        <v>6/05/2021</v>
      </c>
      <c r="F353" s="580">
        <f t="shared" si="77"/>
        <v>0</v>
      </c>
      <c r="G353" s="559"/>
      <c r="I353" s="187">
        <f t="shared" si="73"/>
        <v>2.1949137225000026</v>
      </c>
      <c r="J353" s="187">
        <f t="shared" si="73"/>
        <v>2.1565025625000178</v>
      </c>
      <c r="K353" s="246">
        <f t="shared" si="78"/>
        <v>44331</v>
      </c>
      <c r="L353" s="148">
        <f t="shared" si="79"/>
        <v>43936</v>
      </c>
      <c r="M353" s="49">
        <f t="shared" si="80"/>
        <v>9.7243443037936175E-5</v>
      </c>
      <c r="N353" s="549">
        <f t="shared" si="68"/>
        <v>395</v>
      </c>
      <c r="O353" s="113">
        <f t="shared" si="81"/>
        <v>9</v>
      </c>
      <c r="P353" s="113">
        <f t="shared" si="82"/>
        <v>386</v>
      </c>
      <c r="Q353" s="549">
        <f t="shared" si="71"/>
        <v>2.1940385315126614</v>
      </c>
      <c r="S353" s="556">
        <f t="shared" si="83"/>
        <v>1.8024985097244857</v>
      </c>
    </row>
    <row r="354" spans="2:19" x14ac:dyDescent="0.35">
      <c r="B354" s="116">
        <v>42527</v>
      </c>
      <c r="C354" s="49" t="str">
        <f t="shared" si="74"/>
        <v/>
      </c>
      <c r="D354" s="186">
        <f t="shared" si="75"/>
        <v>4.9144421629021222</v>
      </c>
      <c r="E354" s="344" t="str">
        <f t="shared" si="76"/>
        <v>6/05/2021</v>
      </c>
      <c r="F354" s="580">
        <f t="shared" si="77"/>
        <v>0</v>
      </c>
      <c r="G354" s="559"/>
      <c r="I354" s="187">
        <f t="shared" si="73"/>
        <v>2.1918809999999844</v>
      </c>
      <c r="J354" s="187">
        <f t="shared" si="73"/>
        <v>2.1453848900000017</v>
      </c>
      <c r="K354" s="246">
        <f t="shared" si="78"/>
        <v>44331</v>
      </c>
      <c r="L354" s="148">
        <f t="shared" si="79"/>
        <v>43936</v>
      </c>
      <c r="M354" s="49">
        <f t="shared" si="80"/>
        <v>1.1771167088603233E-4</v>
      </c>
      <c r="N354" s="549">
        <f t="shared" si="68"/>
        <v>395</v>
      </c>
      <c r="O354" s="113">
        <f t="shared" si="81"/>
        <v>9</v>
      </c>
      <c r="P354" s="113">
        <f t="shared" si="82"/>
        <v>386</v>
      </c>
      <c r="Q354" s="549">
        <f t="shared" si="71"/>
        <v>2.19082159496201</v>
      </c>
      <c r="S354" s="556" t="str">
        <f t="shared" si="83"/>
        <v/>
      </c>
    </row>
    <row r="355" spans="2:19" x14ac:dyDescent="0.35">
      <c r="B355" s="116">
        <v>42528</v>
      </c>
      <c r="C355" s="49">
        <f t="shared" si="74"/>
        <v>3.966675282173715</v>
      </c>
      <c r="D355" s="186">
        <f t="shared" si="75"/>
        <v>4.9117043121149901</v>
      </c>
      <c r="E355" s="344" t="str">
        <f t="shared" si="76"/>
        <v>6/05/2021</v>
      </c>
      <c r="F355" s="580">
        <f t="shared" si="77"/>
        <v>0</v>
      </c>
      <c r="G355" s="559"/>
      <c r="I355" s="187">
        <f t="shared" si="73"/>
        <v>2.1645885224999883</v>
      </c>
      <c r="J355" s="187">
        <f t="shared" si="73"/>
        <v>2.1241619224999786</v>
      </c>
      <c r="K355" s="246">
        <f t="shared" si="78"/>
        <v>44331</v>
      </c>
      <c r="L355" s="148">
        <f t="shared" si="79"/>
        <v>43936</v>
      </c>
      <c r="M355" s="49">
        <f t="shared" si="80"/>
        <v>1.0234582278483481E-4</v>
      </c>
      <c r="N355" s="549">
        <f t="shared" si="68"/>
        <v>395</v>
      </c>
      <c r="O355" s="113">
        <f t="shared" si="81"/>
        <v>9</v>
      </c>
      <c r="P355" s="113">
        <f t="shared" si="82"/>
        <v>386</v>
      </c>
      <c r="Q355" s="549">
        <f t="shared" si="71"/>
        <v>2.1636674100949249</v>
      </c>
      <c r="S355" s="556">
        <f t="shared" si="83"/>
        <v>1.8030078720787901</v>
      </c>
    </row>
    <row r="356" spans="2:19" x14ac:dyDescent="0.35">
      <c r="B356" s="116">
        <v>42529</v>
      </c>
      <c r="C356" s="49">
        <f t="shared" si="74"/>
        <v>3.998596709986546</v>
      </c>
      <c r="D356" s="186">
        <f t="shared" si="75"/>
        <v>4.9089664613278572</v>
      </c>
      <c r="E356" s="344" t="str">
        <f t="shared" si="76"/>
        <v>6/05/2021</v>
      </c>
      <c r="F356" s="580">
        <f t="shared" si="77"/>
        <v>0</v>
      </c>
      <c r="G356" s="559"/>
      <c r="I356" s="187">
        <f t="shared" si="73"/>
        <v>2.1827831025000188</v>
      </c>
      <c r="J356" s="187">
        <f t="shared" si="73"/>
        <v>2.1484169225000072</v>
      </c>
      <c r="K356" s="246">
        <f t="shared" si="78"/>
        <v>44331</v>
      </c>
      <c r="L356" s="148">
        <f t="shared" si="79"/>
        <v>43936</v>
      </c>
      <c r="M356" s="49">
        <f t="shared" si="80"/>
        <v>8.7002987341801719E-5</v>
      </c>
      <c r="N356" s="549">
        <f t="shared" si="68"/>
        <v>395</v>
      </c>
      <c r="O356" s="113">
        <f t="shared" si="81"/>
        <v>9</v>
      </c>
      <c r="P356" s="113">
        <f t="shared" si="82"/>
        <v>386</v>
      </c>
      <c r="Q356" s="549">
        <f t="shared" si="71"/>
        <v>2.1820000756139426</v>
      </c>
      <c r="S356" s="556">
        <f t="shared" si="83"/>
        <v>1.8165966343726034</v>
      </c>
    </row>
    <row r="357" spans="2:19" x14ac:dyDescent="0.35">
      <c r="B357" s="116">
        <v>42530</v>
      </c>
      <c r="C357" s="49">
        <f t="shared" si="74"/>
        <v>4.0181650890203091</v>
      </c>
      <c r="D357" s="186">
        <f t="shared" si="75"/>
        <v>4.9062286105407251</v>
      </c>
      <c r="E357" s="344" t="str">
        <f t="shared" si="76"/>
        <v>6/05/2021</v>
      </c>
      <c r="F357" s="580">
        <f t="shared" si="77"/>
        <v>0</v>
      </c>
      <c r="G357" s="559"/>
      <c r="I357" s="187">
        <f t="shared" si="73"/>
        <v>2.2171550625000203</v>
      </c>
      <c r="J357" s="187">
        <f t="shared" si="73"/>
        <v>2.1858156899999814</v>
      </c>
      <c r="K357" s="246">
        <f t="shared" si="78"/>
        <v>44331</v>
      </c>
      <c r="L357" s="148">
        <f t="shared" si="79"/>
        <v>43936</v>
      </c>
      <c r="M357" s="49">
        <f t="shared" si="80"/>
        <v>7.9340183544402071E-5</v>
      </c>
      <c r="N357" s="549">
        <f t="shared" si="68"/>
        <v>395</v>
      </c>
      <c r="O357" s="113">
        <f t="shared" si="81"/>
        <v>9</v>
      </c>
      <c r="P357" s="113">
        <f t="shared" si="82"/>
        <v>386</v>
      </c>
      <c r="Q357" s="549">
        <f t="shared" si="71"/>
        <v>2.2164410008481208</v>
      </c>
      <c r="S357" s="556">
        <f t="shared" si="83"/>
        <v>1.8017240881721883</v>
      </c>
    </row>
    <row r="358" spans="2:19" x14ac:dyDescent="0.35">
      <c r="B358" s="116">
        <v>42531</v>
      </c>
      <c r="C358" s="49">
        <f t="shared" si="74"/>
        <v>4.011985302598009</v>
      </c>
      <c r="D358" s="186">
        <f t="shared" si="75"/>
        <v>4.9034907597535931</v>
      </c>
      <c r="E358" s="344" t="str">
        <f t="shared" si="76"/>
        <v>6/05/2021</v>
      </c>
      <c r="F358" s="580">
        <f t="shared" si="77"/>
        <v>0</v>
      </c>
      <c r="G358" s="559"/>
      <c r="I358" s="187">
        <f t="shared" si="73"/>
        <v>2.1918809999999844</v>
      </c>
      <c r="J358" s="187">
        <f t="shared" si="73"/>
        <v>2.1655992899999976</v>
      </c>
      <c r="K358" s="246">
        <f t="shared" si="78"/>
        <v>44331</v>
      </c>
      <c r="L358" s="148">
        <f t="shared" si="79"/>
        <v>43936</v>
      </c>
      <c r="M358" s="49">
        <f t="shared" si="80"/>
        <v>6.6535974683510889E-5</v>
      </c>
      <c r="N358" s="549">
        <f t="shared" si="68"/>
        <v>395</v>
      </c>
      <c r="O358" s="113">
        <f t="shared" si="81"/>
        <v>9</v>
      </c>
      <c r="P358" s="113">
        <f t="shared" si="82"/>
        <v>386</v>
      </c>
      <c r="Q358" s="549">
        <f t="shared" si="71"/>
        <v>2.1912821762278329</v>
      </c>
      <c r="S358" s="556">
        <f t="shared" si="83"/>
        <v>1.8207031263701761</v>
      </c>
    </row>
    <row r="359" spans="2:19" x14ac:dyDescent="0.35">
      <c r="B359" s="116">
        <v>42534</v>
      </c>
      <c r="C359" s="49">
        <f t="shared" si="74"/>
        <v>3.9584386873757538</v>
      </c>
      <c r="D359" s="186">
        <f t="shared" si="75"/>
        <v>4.8952772073921968</v>
      </c>
      <c r="E359" s="344" t="str">
        <f t="shared" si="76"/>
        <v>6/05/2021</v>
      </c>
      <c r="F359" s="580">
        <f t="shared" si="77"/>
        <v>0</v>
      </c>
      <c r="G359" s="559"/>
      <c r="I359" s="187">
        <f t="shared" si="73"/>
        <v>2.1463955625000031</v>
      </c>
      <c r="J359" s="187">
        <f t="shared" si="73"/>
        <v>2.1342678225000133</v>
      </c>
      <c r="K359" s="246">
        <f t="shared" si="78"/>
        <v>44331</v>
      </c>
      <c r="L359" s="148">
        <f t="shared" si="79"/>
        <v>43936</v>
      </c>
      <c r="M359" s="49">
        <f t="shared" si="80"/>
        <v>3.0703139240480325E-5</v>
      </c>
      <c r="N359" s="549">
        <f t="shared" si="68"/>
        <v>395</v>
      </c>
      <c r="O359" s="113">
        <f t="shared" si="81"/>
        <v>9</v>
      </c>
      <c r="P359" s="113">
        <f t="shared" si="82"/>
        <v>386</v>
      </c>
      <c r="Q359" s="549">
        <f t="shared" si="71"/>
        <v>2.1461192342468389</v>
      </c>
      <c r="S359" s="556">
        <f t="shared" si="83"/>
        <v>1.8123194531289148</v>
      </c>
    </row>
    <row r="360" spans="2:19" x14ac:dyDescent="0.35">
      <c r="B360" s="116">
        <v>42535</v>
      </c>
      <c r="C360" s="49">
        <f t="shared" si="74"/>
        <v>3.9584386873757538</v>
      </c>
      <c r="D360" s="186">
        <f t="shared" si="75"/>
        <v>4.8925393566050648</v>
      </c>
      <c r="E360" s="344" t="str">
        <f t="shared" si="76"/>
        <v>6/05/2021</v>
      </c>
      <c r="F360" s="580">
        <f t="shared" si="77"/>
        <v>0</v>
      </c>
      <c r="G360" s="559"/>
      <c r="I360" s="187">
        <f t="shared" si="73"/>
        <v>2.1362890625000297</v>
      </c>
      <c r="J360" s="187">
        <f t="shared" si="73"/>
        <v>2.1170880899999744</v>
      </c>
      <c r="K360" s="246">
        <f t="shared" si="78"/>
        <v>44331</v>
      </c>
      <c r="L360" s="148">
        <f t="shared" si="79"/>
        <v>43936</v>
      </c>
      <c r="M360" s="49">
        <f t="shared" si="80"/>
        <v>4.8610056962165206E-5</v>
      </c>
      <c r="N360" s="549">
        <f t="shared" si="68"/>
        <v>395</v>
      </c>
      <c r="O360" s="113">
        <f t="shared" si="81"/>
        <v>9</v>
      </c>
      <c r="P360" s="113">
        <f t="shared" si="82"/>
        <v>386</v>
      </c>
      <c r="Q360" s="549">
        <f t="shared" si="71"/>
        <v>2.1358515719873701</v>
      </c>
      <c r="S360" s="556">
        <f t="shared" si="83"/>
        <v>1.8225871153883837</v>
      </c>
    </row>
    <row r="361" spans="2:19" x14ac:dyDescent="0.35">
      <c r="B361" s="116">
        <v>42536</v>
      </c>
      <c r="C361" s="49">
        <f t="shared" si="74"/>
        <v>3.9738827041047475</v>
      </c>
      <c r="D361" s="186">
        <f t="shared" si="75"/>
        <v>4.8898015058179327</v>
      </c>
      <c r="E361" s="344" t="str">
        <f t="shared" si="76"/>
        <v>6/05/2021</v>
      </c>
      <c r="F361" s="580">
        <f t="shared" si="77"/>
        <v>0</v>
      </c>
      <c r="G361" s="559"/>
      <c r="I361" s="187">
        <f t="shared" si="73"/>
        <v>2.1514489999999942</v>
      </c>
      <c r="J361" s="187">
        <f t="shared" si="73"/>
        <v>2.129214810000013</v>
      </c>
      <c r="K361" s="246">
        <f t="shared" si="78"/>
        <v>44331</v>
      </c>
      <c r="L361" s="148">
        <f t="shared" si="79"/>
        <v>43936</v>
      </c>
      <c r="M361" s="49">
        <f t="shared" si="80"/>
        <v>5.628908860754726E-5</v>
      </c>
      <c r="N361" s="549">
        <f t="shared" ref="N361:N424" si="84">K361-L361</f>
        <v>395</v>
      </c>
      <c r="O361" s="113">
        <f t="shared" si="81"/>
        <v>9</v>
      </c>
      <c r="P361" s="113">
        <f t="shared" si="82"/>
        <v>386</v>
      </c>
      <c r="Q361" s="549">
        <f t="shared" si="71"/>
        <v>2.1509423982025262</v>
      </c>
      <c r="S361" s="556">
        <f t="shared" si="83"/>
        <v>1.8229403059022213</v>
      </c>
    </row>
    <row r="362" spans="2:19" x14ac:dyDescent="0.35">
      <c r="B362" s="116">
        <v>42537</v>
      </c>
      <c r="C362" s="49">
        <f t="shared" si="74"/>
        <v>3.934761203419801</v>
      </c>
      <c r="D362" s="186">
        <f t="shared" si="75"/>
        <v>4.8870636550308006</v>
      </c>
      <c r="E362" s="344" t="str">
        <f t="shared" si="76"/>
        <v>6/05/2021</v>
      </c>
      <c r="F362" s="580">
        <f t="shared" si="77"/>
        <v>0</v>
      </c>
      <c r="G362" s="559"/>
      <c r="I362" s="187">
        <f t="shared" si="73"/>
        <v>2.1231513599999863</v>
      </c>
      <c r="J362" s="187">
        <f t="shared" si="73"/>
        <v>2.113046009999997</v>
      </c>
      <c r="K362" s="246">
        <f t="shared" si="78"/>
        <v>44331</v>
      </c>
      <c r="L362" s="148">
        <f t="shared" si="79"/>
        <v>43936</v>
      </c>
      <c r="M362" s="49">
        <f t="shared" si="80"/>
        <v>2.5583164556934796E-5</v>
      </c>
      <c r="N362" s="549">
        <f t="shared" si="84"/>
        <v>395</v>
      </c>
      <c r="O362" s="113">
        <f t="shared" si="81"/>
        <v>9</v>
      </c>
      <c r="P362" s="113">
        <f t="shared" si="82"/>
        <v>386</v>
      </c>
      <c r="Q362" s="549">
        <f t="shared" si="71"/>
        <v>2.1229211115189739</v>
      </c>
      <c r="S362" s="556">
        <f t="shared" si="83"/>
        <v>1.8118400919008271</v>
      </c>
    </row>
    <row r="363" spans="2:19" x14ac:dyDescent="0.35">
      <c r="B363" s="116">
        <v>42538</v>
      </c>
      <c r="C363" s="49">
        <f t="shared" si="74"/>
        <v>3.9553500905029848</v>
      </c>
      <c r="D363" s="186">
        <f t="shared" si="75"/>
        <v>4.8843258042436686</v>
      </c>
      <c r="E363" s="344" t="str">
        <f t="shared" si="76"/>
        <v>6/05/2021</v>
      </c>
      <c r="F363" s="580">
        <f t="shared" si="77"/>
        <v>0</v>
      </c>
      <c r="G363" s="559"/>
      <c r="I363" s="187">
        <f t="shared" si="73"/>
        <v>2.1383103224999811</v>
      </c>
      <c r="J363" s="187">
        <f t="shared" si="73"/>
        <v>2.1282042225000186</v>
      </c>
      <c r="K363" s="246">
        <f t="shared" si="78"/>
        <v>44331</v>
      </c>
      <c r="L363" s="148">
        <f t="shared" si="79"/>
        <v>43936</v>
      </c>
      <c r="M363" s="49">
        <f t="shared" si="80"/>
        <v>2.5585063291044257E-5</v>
      </c>
      <c r="N363" s="549">
        <f t="shared" si="84"/>
        <v>395</v>
      </c>
      <c r="O363" s="113">
        <f t="shared" si="81"/>
        <v>9</v>
      </c>
      <c r="P363" s="113">
        <f t="shared" si="82"/>
        <v>386</v>
      </c>
      <c r="Q363" s="549">
        <f t="shared" si="71"/>
        <v>2.1380800569303617</v>
      </c>
      <c r="S363" s="556">
        <f t="shared" si="83"/>
        <v>1.8172700335726231</v>
      </c>
    </row>
    <row r="364" spans="2:19" x14ac:dyDescent="0.35">
      <c r="B364" s="116">
        <v>42541</v>
      </c>
      <c r="C364" s="49">
        <f t="shared" si="74"/>
        <v>3.9502025819857511</v>
      </c>
      <c r="D364" s="186">
        <f t="shared" si="75"/>
        <v>4.8761122518822724</v>
      </c>
      <c r="E364" s="344" t="str">
        <f t="shared" si="76"/>
        <v>6/05/2021</v>
      </c>
      <c r="F364" s="580">
        <f t="shared" si="77"/>
        <v>0</v>
      </c>
      <c r="G364" s="559"/>
      <c r="I364" s="187">
        <f t="shared" si="73"/>
        <v>2.1757072400000022</v>
      </c>
      <c r="J364" s="187">
        <f t="shared" si="73"/>
        <v>2.1635777600000239</v>
      </c>
      <c r="K364" s="246">
        <f t="shared" si="78"/>
        <v>44331</v>
      </c>
      <c r="L364" s="148">
        <f t="shared" si="79"/>
        <v>43936</v>
      </c>
      <c r="M364" s="49">
        <f t="shared" si="80"/>
        <v>3.0707544303742441E-5</v>
      </c>
      <c r="N364" s="549">
        <f t="shared" si="84"/>
        <v>395</v>
      </c>
      <c r="O364" s="113">
        <f t="shared" si="81"/>
        <v>9</v>
      </c>
      <c r="P364" s="113">
        <f t="shared" si="82"/>
        <v>386</v>
      </c>
      <c r="Q364" s="549">
        <f t="shared" si="71"/>
        <v>2.1754308721012685</v>
      </c>
      <c r="S364" s="556">
        <f t="shared" si="83"/>
        <v>1.7747717098844826</v>
      </c>
    </row>
    <row r="365" spans="2:19" x14ac:dyDescent="0.35">
      <c r="B365" s="116">
        <v>42542</v>
      </c>
      <c r="C365" s="49">
        <f t="shared" si="74"/>
        <v>3.9594682349605836</v>
      </c>
      <c r="D365" s="186">
        <f t="shared" si="75"/>
        <v>4.8733744010951403</v>
      </c>
      <c r="E365" s="344" t="str">
        <f t="shared" si="76"/>
        <v>6/05/2021</v>
      </c>
      <c r="F365" s="580">
        <f t="shared" si="77"/>
        <v>0</v>
      </c>
      <c r="G365" s="559"/>
      <c r="I365" s="187">
        <f t="shared" ref="I365:J384" si="85">IF(I95="","",((1+I95/200)^2-1)*100)</f>
        <v>2.2060340899999753</v>
      </c>
      <c r="J365" s="187">
        <f t="shared" si="85"/>
        <v>2.1918809999999844</v>
      </c>
      <c r="K365" s="246">
        <f t="shared" si="78"/>
        <v>44331</v>
      </c>
      <c r="L365" s="148">
        <f t="shared" si="79"/>
        <v>43936</v>
      </c>
      <c r="M365" s="49">
        <f t="shared" si="80"/>
        <v>3.5830607594913612E-5</v>
      </c>
      <c r="N365" s="549">
        <f t="shared" si="84"/>
        <v>395</v>
      </c>
      <c r="O365" s="113">
        <f t="shared" si="81"/>
        <v>9</v>
      </c>
      <c r="P365" s="113">
        <f t="shared" si="82"/>
        <v>386</v>
      </c>
      <c r="Q365" s="549">
        <f t="shared" si="71"/>
        <v>2.2057116145316211</v>
      </c>
      <c r="S365" s="556">
        <f t="shared" si="83"/>
        <v>1.7537566204289625</v>
      </c>
    </row>
    <row r="366" spans="2:19" x14ac:dyDescent="0.35">
      <c r="B366" s="116">
        <v>42543</v>
      </c>
      <c r="C366" s="49">
        <f t="shared" si="74"/>
        <v>3.9903582185492281</v>
      </c>
      <c r="D366" s="186">
        <f t="shared" si="75"/>
        <v>4.8706365503080082</v>
      </c>
      <c r="E366" s="344" t="str">
        <f t="shared" si="76"/>
        <v>6/05/2021</v>
      </c>
      <c r="F366" s="580">
        <f t="shared" si="77"/>
        <v>0</v>
      </c>
      <c r="G366" s="559"/>
      <c r="I366" s="187">
        <f t="shared" si="85"/>
        <v>2.2323210000000149</v>
      </c>
      <c r="J366" s="187">
        <f t="shared" si="85"/>
        <v>2.2151330225000043</v>
      </c>
      <c r="K366" s="246">
        <f t="shared" si="78"/>
        <v>44331</v>
      </c>
      <c r="L366" s="148">
        <f t="shared" si="79"/>
        <v>43936</v>
      </c>
      <c r="M366" s="49">
        <f t="shared" si="80"/>
        <v>4.3513867088634314E-5</v>
      </c>
      <c r="N366" s="549">
        <f t="shared" si="84"/>
        <v>395</v>
      </c>
      <c r="O366" s="113">
        <f t="shared" si="81"/>
        <v>9</v>
      </c>
      <c r="P366" s="113">
        <f t="shared" si="82"/>
        <v>386</v>
      </c>
      <c r="Q366" s="549">
        <f t="shared" si="71"/>
        <v>2.2319293751962173</v>
      </c>
      <c r="S366" s="556">
        <f t="shared" si="83"/>
        <v>1.7584288433530109</v>
      </c>
    </row>
    <row r="367" spans="2:19" x14ac:dyDescent="0.35">
      <c r="B367" s="116">
        <v>42544</v>
      </c>
      <c r="C367" s="49">
        <f t="shared" si="74"/>
        <v>3.993447595475863</v>
      </c>
      <c r="D367" s="186">
        <f t="shared" si="75"/>
        <v>4.8678986995208762</v>
      </c>
      <c r="E367" s="344" t="str">
        <f t="shared" si="76"/>
        <v>6/05/2021</v>
      </c>
      <c r="F367" s="580">
        <f t="shared" si="77"/>
        <v>0</v>
      </c>
      <c r="G367" s="559"/>
      <c r="I367" s="187">
        <f t="shared" si="85"/>
        <v>2.2535552024999905</v>
      </c>
      <c r="J367" s="187">
        <f t="shared" si="85"/>
        <v>2.2333321024999853</v>
      </c>
      <c r="K367" s="246">
        <f t="shared" si="78"/>
        <v>44331</v>
      </c>
      <c r="L367" s="148">
        <f t="shared" si="79"/>
        <v>43936</v>
      </c>
      <c r="M367" s="49">
        <f t="shared" si="80"/>
        <v>5.1197721519000679E-5</v>
      </c>
      <c r="N367" s="549">
        <f t="shared" si="84"/>
        <v>395</v>
      </c>
      <c r="O367" s="113">
        <f t="shared" si="81"/>
        <v>9</v>
      </c>
      <c r="P367" s="113">
        <f t="shared" si="82"/>
        <v>386</v>
      </c>
      <c r="Q367" s="549">
        <f t="shared" si="71"/>
        <v>2.2530944230063197</v>
      </c>
      <c r="S367" s="556">
        <f t="shared" si="83"/>
        <v>1.7403531724695434</v>
      </c>
    </row>
    <row r="368" spans="2:19" x14ac:dyDescent="0.35">
      <c r="B368" s="116">
        <v>42545</v>
      </c>
      <c r="C368" s="49">
        <f t="shared" si="74"/>
        <v>3.8112920978110587</v>
      </c>
      <c r="D368" s="186">
        <f t="shared" si="75"/>
        <v>4.8651608487337441</v>
      </c>
      <c r="E368" s="344" t="str">
        <f t="shared" si="76"/>
        <v>6/05/2021</v>
      </c>
      <c r="F368" s="580">
        <f t="shared" si="77"/>
        <v>0</v>
      </c>
      <c r="G368" s="559"/>
      <c r="I368" s="187">
        <f t="shared" si="85"/>
        <v>2.062526759999983</v>
      </c>
      <c r="J368" s="187">
        <f t="shared" si="85"/>
        <v>2.0605062500000271</v>
      </c>
      <c r="K368" s="246">
        <f t="shared" si="78"/>
        <v>44331</v>
      </c>
      <c r="L368" s="148">
        <f t="shared" si="79"/>
        <v>43936</v>
      </c>
      <c r="M368" s="49">
        <f t="shared" si="80"/>
        <v>5.1152151897619117E-6</v>
      </c>
      <c r="N368" s="549">
        <f t="shared" si="84"/>
        <v>395</v>
      </c>
      <c r="O368" s="113">
        <f t="shared" si="81"/>
        <v>9</v>
      </c>
      <c r="P368" s="113">
        <f t="shared" si="82"/>
        <v>386</v>
      </c>
      <c r="Q368" s="549">
        <f t="shared" si="71"/>
        <v>2.0624807230632753</v>
      </c>
      <c r="S368" s="556">
        <f t="shared" si="83"/>
        <v>1.7488113747477834</v>
      </c>
    </row>
    <row r="369" spans="2:19" x14ac:dyDescent="0.35">
      <c r="B369" s="116">
        <v>42548</v>
      </c>
      <c r="C369" s="49">
        <f t="shared" si="74"/>
        <v>3.8812444098026866</v>
      </c>
      <c r="D369" s="186">
        <f t="shared" si="75"/>
        <v>4.8569472963723479</v>
      </c>
      <c r="E369" s="344" t="str">
        <f t="shared" si="76"/>
        <v>6/05/2021</v>
      </c>
      <c r="F369" s="580">
        <f t="shared" si="77"/>
        <v>0</v>
      </c>
      <c r="G369" s="559"/>
      <c r="I369" s="187">
        <f t="shared" si="85"/>
        <v>2.070609000000001</v>
      </c>
      <c r="J369" s="187">
        <f t="shared" si="85"/>
        <v>2.0726296100000097</v>
      </c>
      <c r="K369" s="246">
        <f t="shared" si="78"/>
        <v>44331</v>
      </c>
      <c r="L369" s="148">
        <f t="shared" si="79"/>
        <v>43936</v>
      </c>
      <c r="M369" s="49">
        <f t="shared" si="80"/>
        <v>-5.1154683544522484E-6</v>
      </c>
      <c r="N369" s="549">
        <f t="shared" si="84"/>
        <v>395</v>
      </c>
      <c r="O369" s="113">
        <f t="shared" si="81"/>
        <v>9</v>
      </c>
      <c r="P369" s="113">
        <f t="shared" si="82"/>
        <v>386</v>
      </c>
      <c r="Q369" s="549">
        <f t="shared" si="71"/>
        <v>2.070655039215191</v>
      </c>
      <c r="S369" s="556">
        <f t="shared" si="83"/>
        <v>1.8105893705874956</v>
      </c>
    </row>
    <row r="370" spans="2:19" x14ac:dyDescent="0.35">
      <c r="B370" s="116">
        <v>42549</v>
      </c>
      <c r="C370" s="49">
        <f t="shared" si="74"/>
        <v>3.8925635460532737</v>
      </c>
      <c r="D370" s="186">
        <f t="shared" si="75"/>
        <v>4.8542094455852158</v>
      </c>
      <c r="E370" s="344" t="str">
        <f t="shared" si="76"/>
        <v>6/05/2021</v>
      </c>
      <c r="F370" s="580">
        <f t="shared" si="77"/>
        <v>0</v>
      </c>
      <c r="G370" s="559"/>
      <c r="I370" s="187">
        <f t="shared" si="85"/>
        <v>2.0473734224999873</v>
      </c>
      <c r="J370" s="187">
        <f t="shared" si="85"/>
        <v>2.0534346225000277</v>
      </c>
      <c r="K370" s="246">
        <f t="shared" si="78"/>
        <v>44331</v>
      </c>
      <c r="L370" s="148">
        <f t="shared" si="79"/>
        <v>43936</v>
      </c>
      <c r="M370" s="49">
        <f t="shared" si="80"/>
        <v>-1.5344810126684558E-5</v>
      </c>
      <c r="N370" s="549">
        <f t="shared" si="84"/>
        <v>395</v>
      </c>
      <c r="O370" s="113">
        <f t="shared" si="81"/>
        <v>9</v>
      </c>
      <c r="P370" s="113">
        <f t="shared" si="82"/>
        <v>386</v>
      </c>
      <c r="Q370" s="549">
        <f t="shared" si="71"/>
        <v>2.0475115257911276</v>
      </c>
      <c r="S370" s="556">
        <f t="shared" si="83"/>
        <v>1.8450520202621461</v>
      </c>
    </row>
    <row r="371" spans="2:19" x14ac:dyDescent="0.35">
      <c r="B371" s="116">
        <v>42550</v>
      </c>
      <c r="C371" s="49">
        <f t="shared" si="74"/>
        <v>3.9224093392462578</v>
      </c>
      <c r="D371" s="186">
        <f t="shared" si="75"/>
        <v>4.8514715947980838</v>
      </c>
      <c r="E371" s="344" t="str">
        <f t="shared" si="76"/>
        <v>6/05/2021</v>
      </c>
      <c r="F371" s="580">
        <f t="shared" si="77"/>
        <v>0</v>
      </c>
      <c r="G371" s="559"/>
      <c r="I371" s="187">
        <f t="shared" si="85"/>
        <v>2.0695987024999862</v>
      </c>
      <c r="J371" s="187">
        <f t="shared" si="85"/>
        <v>2.0665678400000109</v>
      </c>
      <c r="K371" s="246">
        <f t="shared" si="78"/>
        <v>44331</v>
      </c>
      <c r="L371" s="148">
        <f t="shared" si="79"/>
        <v>43936</v>
      </c>
      <c r="M371" s="49">
        <f t="shared" si="80"/>
        <v>7.6730696201906491E-6</v>
      </c>
      <c r="N371" s="549">
        <f t="shared" si="84"/>
        <v>395</v>
      </c>
      <c r="O371" s="113">
        <f t="shared" si="81"/>
        <v>9</v>
      </c>
      <c r="P371" s="113">
        <f t="shared" si="82"/>
        <v>386</v>
      </c>
      <c r="Q371" s="549">
        <f t="shared" si="71"/>
        <v>2.0695296448734046</v>
      </c>
      <c r="S371" s="556">
        <f t="shared" si="83"/>
        <v>1.8528796943728532</v>
      </c>
    </row>
    <row r="372" spans="2:19" x14ac:dyDescent="0.35">
      <c r="B372" s="116">
        <v>42551</v>
      </c>
      <c r="C372" s="49">
        <f t="shared" si="74"/>
        <v>3.9172630541188802</v>
      </c>
      <c r="D372" s="186">
        <f t="shared" si="75"/>
        <v>4.8487337440109517</v>
      </c>
      <c r="E372" s="344" t="str">
        <f t="shared" si="76"/>
        <v>6/05/2021</v>
      </c>
      <c r="F372" s="580">
        <f t="shared" si="77"/>
        <v>0</v>
      </c>
      <c r="G372" s="559"/>
      <c r="I372" s="187">
        <f t="shared" si="85"/>
        <v>2.0675781225000245</v>
      </c>
      <c r="J372" s="187">
        <f t="shared" si="85"/>
        <v>2.0675781225000245</v>
      </c>
      <c r="K372" s="246">
        <f t="shared" si="78"/>
        <v>44331</v>
      </c>
      <c r="L372" s="148">
        <f t="shared" si="79"/>
        <v>43936</v>
      </c>
      <c r="M372" s="49">
        <f t="shared" si="80"/>
        <v>0</v>
      </c>
      <c r="N372" s="549">
        <f t="shared" si="84"/>
        <v>395</v>
      </c>
      <c r="O372" s="113">
        <f t="shared" si="81"/>
        <v>9</v>
      </c>
      <c r="P372" s="113">
        <f t="shared" si="82"/>
        <v>386</v>
      </c>
      <c r="Q372" s="549">
        <f t="shared" si="71"/>
        <v>2.0675781225000245</v>
      </c>
      <c r="S372" s="556">
        <f t="shared" si="83"/>
        <v>1.8496849316188557</v>
      </c>
    </row>
    <row r="373" spans="2:19" x14ac:dyDescent="0.35">
      <c r="B373" s="116">
        <v>42552</v>
      </c>
      <c r="C373" s="49">
        <f t="shared" si="74"/>
        <v>3.8863893570693531</v>
      </c>
      <c r="D373" s="186">
        <f t="shared" si="75"/>
        <v>4.8459958932238196</v>
      </c>
      <c r="E373" s="344" t="str">
        <f t="shared" si="76"/>
        <v>6/05/2021</v>
      </c>
      <c r="F373" s="580">
        <f t="shared" si="77"/>
        <v>0</v>
      </c>
      <c r="G373" s="559"/>
      <c r="I373" s="187">
        <f t="shared" si="85"/>
        <v>2.0403022500000256</v>
      </c>
      <c r="J373" s="187">
        <f t="shared" si="85"/>
        <v>2.0392921025000232</v>
      </c>
      <c r="K373" s="246">
        <f t="shared" si="78"/>
        <v>44331</v>
      </c>
      <c r="L373" s="148">
        <f t="shared" si="79"/>
        <v>43936</v>
      </c>
      <c r="M373" s="49">
        <f t="shared" si="80"/>
        <v>2.5573354430440245E-6</v>
      </c>
      <c r="N373" s="549">
        <f t="shared" si="84"/>
        <v>395</v>
      </c>
      <c r="O373" s="113">
        <f t="shared" si="81"/>
        <v>9</v>
      </c>
      <c r="P373" s="113">
        <f t="shared" si="82"/>
        <v>386</v>
      </c>
      <c r="Q373" s="549">
        <f t="shared" si="71"/>
        <v>2.0402792339810381</v>
      </c>
      <c r="S373" s="556">
        <f t="shared" si="83"/>
        <v>1.846110123088315</v>
      </c>
    </row>
    <row r="374" spans="2:19" x14ac:dyDescent="0.35">
      <c r="B374" s="116">
        <v>42555</v>
      </c>
      <c r="C374" s="49">
        <f t="shared" si="74"/>
        <v>3.8709550885767552</v>
      </c>
      <c r="D374" s="186">
        <f t="shared" si="75"/>
        <v>4.8377823408624234</v>
      </c>
      <c r="E374" s="344" t="str">
        <f t="shared" si="76"/>
        <v>6/05/2021</v>
      </c>
      <c r="F374" s="580">
        <f t="shared" si="77"/>
        <v>0</v>
      </c>
      <c r="G374" s="559"/>
      <c r="I374" s="187">
        <f t="shared" si="85"/>
        <v>2.025150562500011</v>
      </c>
      <c r="J374" s="187">
        <f t="shared" si="85"/>
        <v>2.0201002499999676</v>
      </c>
      <c r="K374" s="246">
        <f t="shared" si="78"/>
        <v>44331</v>
      </c>
      <c r="L374" s="148">
        <f t="shared" si="79"/>
        <v>43936</v>
      </c>
      <c r="M374" s="49">
        <f t="shared" si="80"/>
        <v>1.2785601265932651E-5</v>
      </c>
      <c r="N374" s="549">
        <f t="shared" si="84"/>
        <v>395</v>
      </c>
      <c r="O374" s="113">
        <f t="shared" si="81"/>
        <v>9</v>
      </c>
      <c r="P374" s="113">
        <f t="shared" si="82"/>
        <v>386</v>
      </c>
      <c r="Q374" s="549">
        <f t="shared" si="71"/>
        <v>2.0250354920886178</v>
      </c>
      <c r="S374" s="556">
        <f t="shared" si="83"/>
        <v>1.8459195964881374</v>
      </c>
    </row>
    <row r="375" spans="2:19" x14ac:dyDescent="0.35">
      <c r="B375" s="116">
        <v>42556</v>
      </c>
      <c r="C375" s="49">
        <f t="shared" si="74"/>
        <v>3.8431777392289312</v>
      </c>
      <c r="D375" s="186">
        <f t="shared" si="75"/>
        <v>4.8350444900752905</v>
      </c>
      <c r="E375" s="344" t="str">
        <f t="shared" si="76"/>
        <v>6/05/2021</v>
      </c>
      <c r="F375" s="580">
        <f t="shared" si="77"/>
        <v>0</v>
      </c>
      <c r="G375" s="559"/>
      <c r="I375" s="187">
        <f t="shared" si="85"/>
        <v>2.0100000000000007</v>
      </c>
      <c r="J375" s="187">
        <f t="shared" si="85"/>
        <v>2.0089900024999885</v>
      </c>
      <c r="K375" s="246">
        <f t="shared" si="78"/>
        <v>44331</v>
      </c>
      <c r="L375" s="148">
        <f t="shared" si="79"/>
        <v>43936</v>
      </c>
      <c r="M375" s="49">
        <f t="shared" si="80"/>
        <v>2.5569556962333746E-6</v>
      </c>
      <c r="N375" s="549">
        <f t="shared" si="84"/>
        <v>395</v>
      </c>
      <c r="O375" s="113">
        <f t="shared" si="81"/>
        <v>9</v>
      </c>
      <c r="P375" s="113">
        <f t="shared" si="82"/>
        <v>386</v>
      </c>
      <c r="Q375" s="549">
        <f t="shared" si="71"/>
        <v>2.0099769873987348</v>
      </c>
      <c r="S375" s="556">
        <f t="shared" si="83"/>
        <v>1.8332007518301965</v>
      </c>
    </row>
    <row r="376" spans="2:19" x14ac:dyDescent="0.35">
      <c r="B376" s="116">
        <v>42557</v>
      </c>
      <c r="C376" s="49">
        <f t="shared" si="74"/>
        <v>3.8205484629459718</v>
      </c>
      <c r="D376" s="186">
        <f t="shared" si="75"/>
        <v>4.8323066392881584</v>
      </c>
      <c r="E376" s="344" t="str">
        <f t="shared" si="76"/>
        <v>6/05/2021</v>
      </c>
      <c r="F376" s="580">
        <f t="shared" si="77"/>
        <v>0</v>
      </c>
      <c r="G376" s="559"/>
      <c r="I376" s="187">
        <f t="shared" si="85"/>
        <v>1.9726334224999809</v>
      </c>
      <c r="J376" s="187">
        <f t="shared" si="85"/>
        <v>1.9776825600000159</v>
      </c>
      <c r="K376" s="246">
        <f t="shared" si="78"/>
        <v>44331</v>
      </c>
      <c r="L376" s="148">
        <f t="shared" si="79"/>
        <v>43936</v>
      </c>
      <c r="M376" s="49">
        <f t="shared" si="80"/>
        <v>-1.2782626582367076E-5</v>
      </c>
      <c r="N376" s="549">
        <f t="shared" si="84"/>
        <v>395</v>
      </c>
      <c r="O376" s="113">
        <f t="shared" si="81"/>
        <v>9</v>
      </c>
      <c r="P376" s="113">
        <f t="shared" si="82"/>
        <v>386</v>
      </c>
      <c r="Q376" s="549">
        <f t="shared" ref="Q376:Q439" si="86">IF(I376="","",I376-(O376*M376))</f>
        <v>1.9727484661392221</v>
      </c>
      <c r="S376" s="556">
        <f t="shared" si="83"/>
        <v>1.8477999968067498</v>
      </c>
    </row>
    <row r="377" spans="2:19" x14ac:dyDescent="0.35">
      <c r="B377" s="116">
        <v>42558</v>
      </c>
      <c r="C377" s="49">
        <f t="shared" si="74"/>
        <v>3.8298054470769394</v>
      </c>
      <c r="D377" s="186">
        <f t="shared" si="75"/>
        <v>4.8295687885010263</v>
      </c>
      <c r="E377" s="344" t="str">
        <f t="shared" si="76"/>
        <v>6/05/2021</v>
      </c>
      <c r="F377" s="580">
        <f t="shared" si="77"/>
        <v>0</v>
      </c>
      <c r="G377" s="559"/>
      <c r="I377" s="187">
        <f t="shared" si="85"/>
        <v>1.9746530624999981</v>
      </c>
      <c r="J377" s="187">
        <f t="shared" si="85"/>
        <v>1.9817219599999936</v>
      </c>
      <c r="K377" s="246">
        <f t="shared" si="78"/>
        <v>44331</v>
      </c>
      <c r="L377" s="148">
        <f t="shared" si="79"/>
        <v>43936</v>
      </c>
      <c r="M377" s="49">
        <f t="shared" si="80"/>
        <v>-1.7895943037963312E-5</v>
      </c>
      <c r="N377" s="549">
        <f t="shared" si="84"/>
        <v>395</v>
      </c>
      <c r="O377" s="113">
        <f t="shared" si="81"/>
        <v>9</v>
      </c>
      <c r="P377" s="113">
        <f t="shared" si="82"/>
        <v>386</v>
      </c>
      <c r="Q377" s="549">
        <f t="shared" si="86"/>
        <v>1.9748141259873397</v>
      </c>
      <c r="S377" s="556">
        <f t="shared" si="83"/>
        <v>1.8549913210895996</v>
      </c>
    </row>
    <row r="378" spans="2:19" x14ac:dyDescent="0.35">
      <c r="B378" s="116">
        <v>42559</v>
      </c>
      <c r="C378" s="49">
        <f t="shared" si="74"/>
        <v>3.8483212724377935</v>
      </c>
      <c r="D378" s="186">
        <f t="shared" si="75"/>
        <v>4.8268309377138943</v>
      </c>
      <c r="E378" s="344" t="str">
        <f t="shared" si="76"/>
        <v>6/05/2021</v>
      </c>
      <c r="F378" s="580">
        <f t="shared" si="77"/>
        <v>0</v>
      </c>
      <c r="G378" s="559"/>
      <c r="I378" s="187">
        <f t="shared" si="85"/>
        <v>2.0211103024999844</v>
      </c>
      <c r="J378" s="187">
        <f t="shared" si="85"/>
        <v>2.0302009999999981</v>
      </c>
      <c r="K378" s="246">
        <f t="shared" si="78"/>
        <v>44331</v>
      </c>
      <c r="L378" s="148">
        <f t="shared" si="79"/>
        <v>43936</v>
      </c>
      <c r="M378" s="49">
        <f t="shared" si="80"/>
        <v>-2.301442405066782E-5</v>
      </c>
      <c r="N378" s="549">
        <f t="shared" si="84"/>
        <v>395</v>
      </c>
      <c r="O378" s="113">
        <f t="shared" si="81"/>
        <v>9</v>
      </c>
      <c r="P378" s="113">
        <f t="shared" si="82"/>
        <v>386</v>
      </c>
      <c r="Q378" s="549">
        <f t="shared" si="86"/>
        <v>2.0213174323164402</v>
      </c>
      <c r="S378" s="556">
        <f t="shared" si="83"/>
        <v>1.8270038401213533</v>
      </c>
    </row>
    <row r="379" spans="2:19" x14ac:dyDescent="0.35">
      <c r="B379" s="116">
        <v>42562</v>
      </c>
      <c r="C379" s="49">
        <f t="shared" si="74"/>
        <v>3.8452351295839682</v>
      </c>
      <c r="D379" s="186">
        <f t="shared" si="75"/>
        <v>4.8186173853524981</v>
      </c>
      <c r="E379" s="344" t="str">
        <f t="shared" si="76"/>
        <v>6/05/2021</v>
      </c>
      <c r="F379" s="580">
        <f t="shared" si="77"/>
        <v>0</v>
      </c>
      <c r="G379" s="559"/>
      <c r="I379" s="187">
        <f t="shared" si="85"/>
        <v>2.0271707224999824</v>
      </c>
      <c r="J379" s="187">
        <f t="shared" si="85"/>
        <v>2.0443428899999949</v>
      </c>
      <c r="K379" s="246">
        <f t="shared" si="78"/>
        <v>44331</v>
      </c>
      <c r="L379" s="148">
        <f t="shared" si="79"/>
        <v>43936</v>
      </c>
      <c r="M379" s="49">
        <f t="shared" si="80"/>
        <v>-4.3473841772183521E-5</v>
      </c>
      <c r="N379" s="549">
        <f t="shared" si="84"/>
        <v>395</v>
      </c>
      <c r="O379" s="113">
        <f t="shared" si="81"/>
        <v>9</v>
      </c>
      <c r="P379" s="113">
        <f t="shared" si="82"/>
        <v>386</v>
      </c>
      <c r="Q379" s="549">
        <f t="shared" si="86"/>
        <v>2.027561987075932</v>
      </c>
      <c r="S379" s="556">
        <f t="shared" si="83"/>
        <v>1.8176731425080361</v>
      </c>
    </row>
    <row r="380" spans="2:19" x14ac:dyDescent="0.35">
      <c r="B380" s="116">
        <v>42563</v>
      </c>
      <c r="C380" s="49">
        <f t="shared" si="74"/>
        <v>3.8791864844054169</v>
      </c>
      <c r="D380" s="186">
        <f t="shared" si="75"/>
        <v>4.815879534565366</v>
      </c>
      <c r="E380" s="344" t="str">
        <f t="shared" si="76"/>
        <v>6/05/2021</v>
      </c>
      <c r="F380" s="580">
        <f t="shared" si="77"/>
        <v>0</v>
      </c>
      <c r="G380" s="559"/>
      <c r="I380" s="187">
        <f t="shared" si="85"/>
        <v>2.0594960025000164</v>
      </c>
      <c r="J380" s="187">
        <f t="shared" si="85"/>
        <v>2.0645472900000073</v>
      </c>
      <c r="K380" s="246">
        <f t="shared" si="78"/>
        <v>44331</v>
      </c>
      <c r="L380" s="148">
        <f t="shared" si="79"/>
        <v>43936</v>
      </c>
      <c r="M380" s="49">
        <f t="shared" si="80"/>
        <v>-1.278806962022998E-5</v>
      </c>
      <c r="N380" s="549">
        <f t="shared" si="84"/>
        <v>395</v>
      </c>
      <c r="O380" s="113">
        <f t="shared" si="81"/>
        <v>9</v>
      </c>
      <c r="P380" s="113">
        <f t="shared" si="82"/>
        <v>386</v>
      </c>
      <c r="Q380" s="549">
        <f t="shared" si="86"/>
        <v>2.0596110951265985</v>
      </c>
      <c r="S380" s="556">
        <f t="shared" si="83"/>
        <v>1.8195753892788185</v>
      </c>
    </row>
    <row r="381" spans="2:19" x14ac:dyDescent="0.35">
      <c r="B381" s="116">
        <v>42564</v>
      </c>
      <c r="C381" s="49">
        <f t="shared" si="74"/>
        <v>3.9090293954783695</v>
      </c>
      <c r="D381" s="186">
        <f t="shared" si="75"/>
        <v>4.8131416837782339</v>
      </c>
      <c r="E381" s="344" t="str">
        <f t="shared" si="76"/>
        <v>6/05/2021</v>
      </c>
      <c r="F381" s="580">
        <f t="shared" si="77"/>
        <v>0</v>
      </c>
      <c r="G381" s="559"/>
      <c r="I381" s="187">
        <f t="shared" si="85"/>
        <v>2.0918264025000077</v>
      </c>
      <c r="J381" s="187">
        <f t="shared" si="85"/>
        <v>2.0928368100000094</v>
      </c>
      <c r="K381" s="246">
        <f t="shared" si="78"/>
        <v>44331</v>
      </c>
      <c r="L381" s="148">
        <f t="shared" si="79"/>
        <v>43936</v>
      </c>
      <c r="M381" s="49">
        <f t="shared" si="80"/>
        <v>-2.557993670890374E-6</v>
      </c>
      <c r="N381" s="549">
        <f t="shared" si="84"/>
        <v>395</v>
      </c>
      <c r="O381" s="113">
        <f t="shared" si="81"/>
        <v>9</v>
      </c>
      <c r="P381" s="113">
        <f t="shared" si="82"/>
        <v>386</v>
      </c>
      <c r="Q381" s="549">
        <f t="shared" si="86"/>
        <v>2.0918494244430459</v>
      </c>
      <c r="S381" s="556">
        <f t="shared" si="83"/>
        <v>1.8171799710353236</v>
      </c>
    </row>
    <row r="382" spans="2:19" x14ac:dyDescent="0.35">
      <c r="B382" s="116">
        <v>42565</v>
      </c>
      <c r="C382" s="49">
        <f t="shared" si="74"/>
        <v>3.8544937645062616</v>
      </c>
      <c r="D382" s="186">
        <f t="shared" si="75"/>
        <v>4.8104038329911019</v>
      </c>
      <c r="E382" s="344" t="str">
        <f t="shared" si="76"/>
        <v>6/05/2021</v>
      </c>
      <c r="F382" s="580">
        <f t="shared" si="77"/>
        <v>0</v>
      </c>
      <c r="G382" s="559"/>
      <c r="I382" s="187">
        <f t="shared" si="85"/>
        <v>2.0584857600000062</v>
      </c>
      <c r="J382" s="187">
        <f t="shared" si="85"/>
        <v>2.0504040000000057</v>
      </c>
      <c r="K382" s="246">
        <f t="shared" si="78"/>
        <v>44331</v>
      </c>
      <c r="L382" s="148">
        <f t="shared" si="79"/>
        <v>43936</v>
      </c>
      <c r="M382" s="49">
        <f t="shared" si="80"/>
        <v>2.0460151898735425E-5</v>
      </c>
      <c r="N382" s="549">
        <f t="shared" si="84"/>
        <v>395</v>
      </c>
      <c r="O382" s="113">
        <f t="shared" si="81"/>
        <v>9</v>
      </c>
      <c r="P382" s="113">
        <f t="shared" si="82"/>
        <v>386</v>
      </c>
      <c r="Q382" s="549">
        <f t="shared" si="86"/>
        <v>2.0583016186329175</v>
      </c>
      <c r="S382" s="556">
        <f t="shared" si="83"/>
        <v>1.7961921458733441</v>
      </c>
    </row>
    <row r="383" spans="2:19" x14ac:dyDescent="0.35">
      <c r="B383" s="116">
        <v>42566</v>
      </c>
      <c r="C383" s="49">
        <f t="shared" si="74"/>
        <v>3.8575801137228583</v>
      </c>
      <c r="D383" s="186">
        <f t="shared" si="75"/>
        <v>4.8076659822039698</v>
      </c>
      <c r="E383" s="344" t="str">
        <f t="shared" si="76"/>
        <v>6/05/2021</v>
      </c>
      <c r="F383" s="580">
        <f t="shared" si="77"/>
        <v>0</v>
      </c>
      <c r="G383" s="559"/>
      <c r="I383" s="187">
        <f t="shared" si="85"/>
        <v>2.0797019025000196</v>
      </c>
      <c r="J383" s="187">
        <f t="shared" si="85"/>
        <v>2.0564652899999869</v>
      </c>
      <c r="K383" s="246">
        <f t="shared" si="78"/>
        <v>44331</v>
      </c>
      <c r="L383" s="148">
        <f t="shared" si="79"/>
        <v>43936</v>
      </c>
      <c r="M383" s="49">
        <f t="shared" si="80"/>
        <v>5.8826867088690449E-5</v>
      </c>
      <c r="N383" s="549">
        <f t="shared" si="84"/>
        <v>395</v>
      </c>
      <c r="O383" s="113">
        <f t="shared" si="81"/>
        <v>9</v>
      </c>
      <c r="P383" s="113">
        <f t="shared" si="82"/>
        <v>386</v>
      </c>
      <c r="Q383" s="549">
        <f t="shared" si="86"/>
        <v>2.0791724606962214</v>
      </c>
      <c r="S383" s="556">
        <f t="shared" si="83"/>
        <v>1.7784076530266368</v>
      </c>
    </row>
    <row r="384" spans="2:19" x14ac:dyDescent="0.35">
      <c r="B384" s="116">
        <v>42569</v>
      </c>
      <c r="C384" s="49">
        <f t="shared" si="74"/>
        <v>3.8256911554866102</v>
      </c>
      <c r="D384" s="186">
        <f t="shared" si="75"/>
        <v>4.7994524298425736</v>
      </c>
      <c r="E384" s="344" t="str">
        <f t="shared" si="76"/>
        <v>6/05/2021</v>
      </c>
      <c r="F384" s="580">
        <f t="shared" si="77"/>
        <v>0</v>
      </c>
      <c r="G384" s="559"/>
      <c r="I384" s="187">
        <f t="shared" si="85"/>
        <v>2.062526759999983</v>
      </c>
      <c r="J384" s="187">
        <f t="shared" si="85"/>
        <v>2.0312111024999968</v>
      </c>
      <c r="K384" s="246">
        <f t="shared" si="78"/>
        <v>44331</v>
      </c>
      <c r="L384" s="148">
        <f t="shared" si="79"/>
        <v>43936</v>
      </c>
      <c r="M384" s="49">
        <f t="shared" si="80"/>
        <v>7.9280145569585357E-5</v>
      </c>
      <c r="N384" s="549">
        <f t="shared" si="84"/>
        <v>395</v>
      </c>
      <c r="O384" s="113">
        <f t="shared" si="81"/>
        <v>9</v>
      </c>
      <c r="P384" s="113">
        <f t="shared" si="82"/>
        <v>386</v>
      </c>
      <c r="Q384" s="549">
        <f t="shared" si="86"/>
        <v>2.0618132386898567</v>
      </c>
      <c r="S384" s="556">
        <f t="shared" si="83"/>
        <v>1.7638779167967535</v>
      </c>
    </row>
    <row r="385" spans="2:19" x14ac:dyDescent="0.35">
      <c r="B385" s="116">
        <v>42570</v>
      </c>
      <c r="C385" s="49">
        <f t="shared" si="74"/>
        <v>3.7629633578042609</v>
      </c>
      <c r="D385" s="186">
        <f t="shared" si="75"/>
        <v>4.7967145790554415</v>
      </c>
      <c r="E385" s="344" t="str">
        <f t="shared" si="76"/>
        <v>6/05/2021</v>
      </c>
      <c r="F385" s="580">
        <f t="shared" si="77"/>
        <v>0</v>
      </c>
      <c r="G385" s="559"/>
      <c r="I385" s="187">
        <f t="shared" ref="I385:J404" si="87">IF(I115="","",((1+I115/200)^2-1)*100)</f>
        <v>2.0069700224999876</v>
      </c>
      <c r="J385" s="187">
        <f t="shared" si="87"/>
        <v>1.9756628899999962</v>
      </c>
      <c r="K385" s="246">
        <f t="shared" si="78"/>
        <v>44331</v>
      </c>
      <c r="L385" s="148">
        <f t="shared" si="79"/>
        <v>43936</v>
      </c>
      <c r="M385" s="49">
        <f t="shared" si="80"/>
        <v>7.9258563291117464E-5</v>
      </c>
      <c r="N385" s="549">
        <f t="shared" si="84"/>
        <v>395</v>
      </c>
      <c r="O385" s="113">
        <f t="shared" si="81"/>
        <v>9</v>
      </c>
      <c r="P385" s="113">
        <f t="shared" si="82"/>
        <v>386</v>
      </c>
      <c r="Q385" s="549">
        <f t="shared" si="86"/>
        <v>2.0062566954303676</v>
      </c>
      <c r="S385" s="556">
        <f t="shared" si="83"/>
        <v>1.7567066623738934</v>
      </c>
    </row>
    <row r="386" spans="2:19" x14ac:dyDescent="0.35">
      <c r="B386" s="116">
        <v>42571</v>
      </c>
      <c r="C386" s="49">
        <f t="shared" si="74"/>
        <v>3.7804420175348685</v>
      </c>
      <c r="D386" s="186">
        <f t="shared" si="75"/>
        <v>4.7939767282683095</v>
      </c>
      <c r="E386" s="344" t="str">
        <f t="shared" si="76"/>
        <v>6/05/2021</v>
      </c>
      <c r="F386" s="580">
        <f t="shared" si="77"/>
        <v>0</v>
      </c>
      <c r="G386" s="559"/>
      <c r="I386" s="187">
        <f t="shared" si="87"/>
        <v>2.0130300225000175</v>
      </c>
      <c r="J386" s="187">
        <f t="shared" si="87"/>
        <v>1.980712102499993</v>
      </c>
      <c r="K386" s="246">
        <f t="shared" si="78"/>
        <v>44331</v>
      </c>
      <c r="L386" s="148">
        <f t="shared" si="79"/>
        <v>43936</v>
      </c>
      <c r="M386" s="49">
        <f t="shared" si="80"/>
        <v>8.1817518987403894E-5</v>
      </c>
      <c r="N386" s="549">
        <f t="shared" si="84"/>
        <v>395</v>
      </c>
      <c r="O386" s="113">
        <f t="shared" si="81"/>
        <v>9</v>
      </c>
      <c r="P386" s="113">
        <f t="shared" si="82"/>
        <v>386</v>
      </c>
      <c r="Q386" s="549">
        <f t="shared" si="86"/>
        <v>2.012293664829131</v>
      </c>
      <c r="S386" s="556">
        <f t="shared" si="83"/>
        <v>1.7681483527057376</v>
      </c>
    </row>
    <row r="387" spans="2:19" x14ac:dyDescent="0.35">
      <c r="B387" s="116">
        <v>42572</v>
      </c>
      <c r="C387" s="49">
        <f t="shared" si="74"/>
        <v>3.7156792304377628</v>
      </c>
      <c r="D387" s="186">
        <f t="shared" si="75"/>
        <v>4.7912388774811774</v>
      </c>
      <c r="E387" s="344" t="str">
        <f t="shared" si="76"/>
        <v>6/05/2021</v>
      </c>
      <c r="F387" s="580">
        <f t="shared" si="77"/>
        <v>0</v>
      </c>
      <c r="G387" s="559"/>
      <c r="I387" s="187">
        <f t="shared" si="87"/>
        <v>1.9726334224999809</v>
      </c>
      <c r="J387" s="187">
        <f t="shared" si="87"/>
        <v>1.9342640624999907</v>
      </c>
      <c r="K387" s="246">
        <f t="shared" si="78"/>
        <v>44331</v>
      </c>
      <c r="L387" s="148">
        <f t="shared" si="79"/>
        <v>43936</v>
      </c>
      <c r="M387" s="49">
        <f t="shared" si="80"/>
        <v>9.7137620253139596E-5</v>
      </c>
      <c r="N387" s="549">
        <f t="shared" si="84"/>
        <v>395</v>
      </c>
      <c r="O387" s="113">
        <f t="shared" si="81"/>
        <v>9</v>
      </c>
      <c r="P387" s="113">
        <f t="shared" si="82"/>
        <v>386</v>
      </c>
      <c r="Q387" s="549">
        <f t="shared" si="86"/>
        <v>1.9717591839177027</v>
      </c>
      <c r="S387" s="556">
        <f t="shared" si="83"/>
        <v>1.7439200465200602</v>
      </c>
    </row>
    <row r="388" spans="2:19" x14ac:dyDescent="0.35">
      <c r="B388" s="116">
        <v>42573</v>
      </c>
      <c r="C388" s="49">
        <f t="shared" si="74"/>
        <v>3.699236366109715</v>
      </c>
      <c r="D388" s="186">
        <f t="shared" si="75"/>
        <v>4.7885010266940453</v>
      </c>
      <c r="E388" s="344" t="str">
        <f t="shared" si="76"/>
        <v>6/05/2021</v>
      </c>
      <c r="F388" s="580">
        <f t="shared" si="77"/>
        <v>0</v>
      </c>
      <c r="G388" s="559"/>
      <c r="I388" s="187">
        <f t="shared" si="87"/>
        <v>1.9433508900000174</v>
      </c>
      <c r="J388" s="187">
        <f t="shared" si="87"/>
        <v>1.9090250000000086</v>
      </c>
      <c r="K388" s="246">
        <f t="shared" si="78"/>
        <v>44331</v>
      </c>
      <c r="L388" s="148">
        <f t="shared" si="79"/>
        <v>43936</v>
      </c>
      <c r="M388" s="49">
        <f t="shared" si="80"/>
        <v>8.6900987341794286E-5</v>
      </c>
      <c r="N388" s="549">
        <f t="shared" si="84"/>
        <v>395</v>
      </c>
      <c r="O388" s="113">
        <f t="shared" si="81"/>
        <v>9</v>
      </c>
      <c r="P388" s="113">
        <f t="shared" si="82"/>
        <v>386</v>
      </c>
      <c r="Q388" s="549">
        <f t="shared" si="86"/>
        <v>1.9425687811139412</v>
      </c>
      <c r="S388" s="556">
        <f t="shared" si="83"/>
        <v>1.7566675849957738</v>
      </c>
    </row>
    <row r="389" spans="2:19" x14ac:dyDescent="0.35">
      <c r="B389" s="116">
        <v>42576</v>
      </c>
      <c r="C389" s="49">
        <f t="shared" si="74"/>
        <v>3.7115683310481762</v>
      </c>
      <c r="D389" s="186">
        <f t="shared" si="75"/>
        <v>4.7802874743326491</v>
      </c>
      <c r="E389" s="344" t="str">
        <f t="shared" si="76"/>
        <v>6/05/2021</v>
      </c>
      <c r="F389" s="580">
        <f t="shared" si="77"/>
        <v>0</v>
      </c>
      <c r="G389" s="559"/>
      <c r="I389" s="187">
        <f t="shared" si="87"/>
        <v>1.9504187025000119</v>
      </c>
      <c r="J389" s="187">
        <f t="shared" si="87"/>
        <v>1.9171011600000121</v>
      </c>
      <c r="K389" s="246">
        <f t="shared" si="78"/>
        <v>44331</v>
      </c>
      <c r="L389" s="148">
        <f t="shared" si="79"/>
        <v>43936</v>
      </c>
      <c r="M389" s="49">
        <f t="shared" si="80"/>
        <v>8.4348208860759118E-5</v>
      </c>
      <c r="N389" s="549">
        <f t="shared" si="84"/>
        <v>395</v>
      </c>
      <c r="O389" s="113">
        <f t="shared" si="81"/>
        <v>9</v>
      </c>
      <c r="P389" s="113">
        <f t="shared" si="82"/>
        <v>386</v>
      </c>
      <c r="Q389" s="549">
        <f t="shared" si="86"/>
        <v>1.9496595686202651</v>
      </c>
      <c r="S389" s="556">
        <f t="shared" si="83"/>
        <v>1.7619087624279111</v>
      </c>
    </row>
    <row r="390" spans="2:19" x14ac:dyDescent="0.35">
      <c r="B390" s="116">
        <v>42577</v>
      </c>
      <c r="C390" s="49">
        <f t="shared" si="74"/>
        <v>3.7074575538653232</v>
      </c>
      <c r="D390" s="186">
        <f t="shared" si="75"/>
        <v>4.777549623545517</v>
      </c>
      <c r="E390" s="344" t="str">
        <f t="shared" si="76"/>
        <v>6/05/2021</v>
      </c>
      <c r="F390" s="580">
        <f t="shared" si="77"/>
        <v>0</v>
      </c>
      <c r="G390" s="559"/>
      <c r="I390" s="187">
        <f t="shared" si="87"/>
        <v>1.9443605625000249</v>
      </c>
      <c r="J390" s="187">
        <f t="shared" si="87"/>
        <v>1.9090250000000086</v>
      </c>
      <c r="K390" s="246">
        <f t="shared" si="78"/>
        <v>44331</v>
      </c>
      <c r="L390" s="148">
        <f t="shared" si="79"/>
        <v>43936</v>
      </c>
      <c r="M390" s="49">
        <f t="shared" si="80"/>
        <v>8.9457120253205662E-5</v>
      </c>
      <c r="N390" s="549">
        <f t="shared" si="84"/>
        <v>395</v>
      </c>
      <c r="O390" s="113">
        <f t="shared" si="81"/>
        <v>9</v>
      </c>
      <c r="P390" s="113">
        <f t="shared" si="82"/>
        <v>386</v>
      </c>
      <c r="Q390" s="549">
        <f t="shared" si="86"/>
        <v>1.943555448417746</v>
      </c>
      <c r="S390" s="556">
        <f t="shared" si="83"/>
        <v>1.7639021054475772</v>
      </c>
    </row>
    <row r="391" spans="2:19" x14ac:dyDescent="0.35">
      <c r="B391" s="116">
        <v>42578</v>
      </c>
      <c r="C391" s="49">
        <f t="shared" si="74"/>
        <v>3.7495988136649228</v>
      </c>
      <c r="D391" s="186">
        <f t="shared" si="75"/>
        <v>4.774811772758385</v>
      </c>
      <c r="E391" s="344" t="str">
        <f t="shared" si="76"/>
        <v>6/05/2021</v>
      </c>
      <c r="F391" s="580">
        <f t="shared" si="77"/>
        <v>0</v>
      </c>
      <c r="G391" s="559"/>
      <c r="I391" s="187">
        <f t="shared" si="87"/>
        <v>1.9847515625000201</v>
      </c>
      <c r="J391" s="187">
        <f t="shared" si="87"/>
        <v>1.9483993024999924</v>
      </c>
      <c r="K391" s="246">
        <f t="shared" si="78"/>
        <v>44331</v>
      </c>
      <c r="L391" s="148">
        <f t="shared" si="79"/>
        <v>43936</v>
      </c>
      <c r="M391" s="49">
        <f t="shared" si="80"/>
        <v>9.2031037974753591E-5</v>
      </c>
      <c r="N391" s="549">
        <f t="shared" si="84"/>
        <v>395</v>
      </c>
      <c r="O391" s="113">
        <f t="shared" si="81"/>
        <v>9</v>
      </c>
      <c r="P391" s="113">
        <f t="shared" si="82"/>
        <v>386</v>
      </c>
      <c r="Q391" s="549">
        <f t="shared" si="86"/>
        <v>1.9839232831582472</v>
      </c>
      <c r="S391" s="556">
        <f t="shared" si="83"/>
        <v>1.7656755305066756</v>
      </c>
    </row>
    <row r="392" spans="2:19" x14ac:dyDescent="0.35">
      <c r="B392" s="116">
        <v>42579</v>
      </c>
      <c r="C392" s="49">
        <f t="shared" si="74"/>
        <v>3.7218458086649031</v>
      </c>
      <c r="D392" s="186">
        <f t="shared" si="75"/>
        <v>4.7720739219712529</v>
      </c>
      <c r="E392" s="344" t="str">
        <f t="shared" si="76"/>
        <v>6/05/2021</v>
      </c>
      <c r="F392" s="580">
        <f t="shared" si="77"/>
        <v>0</v>
      </c>
      <c r="G392" s="559"/>
      <c r="I392" s="187">
        <f t="shared" si="87"/>
        <v>1.9332544399999874</v>
      </c>
      <c r="J392" s="187">
        <f t="shared" si="87"/>
        <v>1.9049870399999946</v>
      </c>
      <c r="K392" s="246">
        <f t="shared" si="78"/>
        <v>44331</v>
      </c>
      <c r="L392" s="148">
        <f t="shared" si="79"/>
        <v>43936</v>
      </c>
      <c r="M392" s="49">
        <f t="shared" si="80"/>
        <v>7.1563037974665126E-5</v>
      </c>
      <c r="N392" s="549">
        <f t="shared" si="84"/>
        <v>395</v>
      </c>
      <c r="O392" s="113">
        <f t="shared" si="81"/>
        <v>9</v>
      </c>
      <c r="P392" s="113">
        <f t="shared" si="82"/>
        <v>386</v>
      </c>
      <c r="Q392" s="549">
        <f t="shared" si="86"/>
        <v>1.9326103726582153</v>
      </c>
      <c r="S392" s="556">
        <f t="shared" si="83"/>
        <v>1.7892354360066878</v>
      </c>
    </row>
    <row r="393" spans="2:19" x14ac:dyDescent="0.35">
      <c r="B393" s="116">
        <v>42580</v>
      </c>
      <c r="C393" s="49">
        <f t="shared" si="74"/>
        <v>3.6982087520093021</v>
      </c>
      <c r="D393" s="186">
        <f t="shared" si="75"/>
        <v>4.7693360711841208</v>
      </c>
      <c r="E393" s="344" t="str">
        <f t="shared" si="76"/>
        <v>6/05/2021</v>
      </c>
      <c r="F393" s="580">
        <f t="shared" si="77"/>
        <v>0</v>
      </c>
      <c r="G393" s="559"/>
      <c r="I393" s="187">
        <f t="shared" si="87"/>
        <v>1.9120535224999902</v>
      </c>
      <c r="J393" s="187">
        <f t="shared" si="87"/>
        <v>1.8888360000000048</v>
      </c>
      <c r="K393" s="246">
        <f t="shared" si="78"/>
        <v>44331</v>
      </c>
      <c r="L393" s="148">
        <f t="shared" si="79"/>
        <v>43936</v>
      </c>
      <c r="M393" s="49">
        <f t="shared" si="80"/>
        <v>5.8778537974646383E-5</v>
      </c>
      <c r="N393" s="549">
        <f t="shared" si="84"/>
        <v>395</v>
      </c>
      <c r="O393" s="113">
        <f t="shared" si="81"/>
        <v>9</v>
      </c>
      <c r="P393" s="113">
        <f t="shared" si="82"/>
        <v>386</v>
      </c>
      <c r="Q393" s="549">
        <f t="shared" si="86"/>
        <v>1.9115245156582183</v>
      </c>
      <c r="S393" s="556">
        <f t="shared" si="83"/>
        <v>1.7866842363510838</v>
      </c>
    </row>
    <row r="394" spans="2:19" x14ac:dyDescent="0.35">
      <c r="B394" s="116">
        <v>42583</v>
      </c>
      <c r="C394" s="49">
        <f t="shared" si="74"/>
        <v>3.6807404807962962</v>
      </c>
      <c r="D394" s="186">
        <f t="shared" si="75"/>
        <v>4.7611225188227237</v>
      </c>
      <c r="E394" s="344" t="str">
        <f t="shared" si="76"/>
        <v>6/05/2021</v>
      </c>
      <c r="F394" s="580">
        <f t="shared" si="77"/>
        <v>0</v>
      </c>
      <c r="G394" s="559"/>
      <c r="I394" s="187">
        <f t="shared" si="87"/>
        <v>1.8656211224999941</v>
      </c>
      <c r="J394" s="187">
        <f t="shared" si="87"/>
        <v>1.8464456100000026</v>
      </c>
      <c r="K394" s="246">
        <f t="shared" si="78"/>
        <v>44331</v>
      </c>
      <c r="L394" s="148">
        <f t="shared" si="79"/>
        <v>43936</v>
      </c>
      <c r="M394" s="49">
        <f t="shared" si="80"/>
        <v>4.8545601265801264E-5</v>
      </c>
      <c r="N394" s="549">
        <f t="shared" si="84"/>
        <v>395</v>
      </c>
      <c r="O394" s="113">
        <f t="shared" si="81"/>
        <v>9</v>
      </c>
      <c r="P394" s="113">
        <f t="shared" si="82"/>
        <v>386</v>
      </c>
      <c r="Q394" s="549">
        <f t="shared" si="86"/>
        <v>1.865184212088602</v>
      </c>
      <c r="S394" s="556">
        <f t="shared" si="83"/>
        <v>1.8155562687076943</v>
      </c>
    </row>
    <row r="395" spans="2:19" x14ac:dyDescent="0.35">
      <c r="B395" s="116">
        <v>42584</v>
      </c>
      <c r="C395" s="49">
        <f t="shared" si="74"/>
        <v>3.6735483047381612</v>
      </c>
      <c r="D395" s="186">
        <f t="shared" si="75"/>
        <v>4.7583846680355917</v>
      </c>
      <c r="E395" s="344" t="str">
        <f t="shared" si="76"/>
        <v>6/05/2021</v>
      </c>
      <c r="F395" s="580">
        <f t="shared" si="77"/>
        <v>0</v>
      </c>
      <c r="G395" s="559"/>
      <c r="I395" s="187">
        <f t="shared" si="87"/>
        <v>1.8636025624999775</v>
      </c>
      <c r="J395" s="187">
        <f t="shared" si="87"/>
        <v>1.8474548025000148</v>
      </c>
      <c r="K395" s="246">
        <f t="shared" si="78"/>
        <v>44331</v>
      </c>
      <c r="L395" s="148">
        <f t="shared" si="79"/>
        <v>43936</v>
      </c>
      <c r="M395" s="49">
        <f t="shared" si="80"/>
        <v>4.0880405063196589E-5</v>
      </c>
      <c r="N395" s="549">
        <f t="shared" si="84"/>
        <v>395</v>
      </c>
      <c r="O395" s="113">
        <f t="shared" si="81"/>
        <v>9</v>
      </c>
      <c r="P395" s="113">
        <f t="shared" si="82"/>
        <v>386</v>
      </c>
      <c r="Q395" s="549">
        <f t="shared" si="86"/>
        <v>1.8632346388544088</v>
      </c>
      <c r="S395" s="556">
        <f t="shared" si="83"/>
        <v>1.8103136658837524</v>
      </c>
    </row>
    <row r="396" spans="2:19" x14ac:dyDescent="0.35">
      <c r="B396" s="116">
        <v>42585</v>
      </c>
      <c r="C396" s="49">
        <f t="shared" si="74"/>
        <v>3.6756031740001971</v>
      </c>
      <c r="D396" s="186">
        <f t="shared" si="75"/>
        <v>4.7556468172484596</v>
      </c>
      <c r="E396" s="344" t="str">
        <f t="shared" si="76"/>
        <v>6/05/2021</v>
      </c>
      <c r="F396" s="580">
        <f t="shared" si="77"/>
        <v>0</v>
      </c>
      <c r="G396" s="559"/>
      <c r="I396" s="187">
        <f t="shared" si="87"/>
        <v>1.8837890624999742</v>
      </c>
      <c r="J396" s="187">
        <f t="shared" si="87"/>
        <v>1.8636025624999775</v>
      </c>
      <c r="K396" s="246">
        <f t="shared" si="78"/>
        <v>44331</v>
      </c>
      <c r="L396" s="148">
        <f t="shared" si="79"/>
        <v>43936</v>
      </c>
      <c r="M396" s="49">
        <f t="shared" si="80"/>
        <v>5.1105063291131077E-5</v>
      </c>
      <c r="N396" s="549">
        <f t="shared" si="84"/>
        <v>395</v>
      </c>
      <c r="O396" s="113">
        <f t="shared" si="81"/>
        <v>9</v>
      </c>
      <c r="P396" s="113">
        <f t="shared" si="82"/>
        <v>386</v>
      </c>
      <c r="Q396" s="549">
        <f t="shared" si="86"/>
        <v>1.8833291169303541</v>
      </c>
      <c r="S396" s="556">
        <f t="shared" si="83"/>
        <v>1.792274057069843</v>
      </c>
    </row>
    <row r="397" spans="2:19" x14ac:dyDescent="0.35">
      <c r="B397" s="116">
        <v>42586</v>
      </c>
      <c r="C397" s="49">
        <f t="shared" si="74"/>
        <v>3.6530012921012434</v>
      </c>
      <c r="D397" s="186">
        <f t="shared" si="75"/>
        <v>4.7529089664613275</v>
      </c>
      <c r="E397" s="344" t="str">
        <f t="shared" si="76"/>
        <v>6/05/2021</v>
      </c>
      <c r="F397" s="580">
        <f t="shared" si="77"/>
        <v>0</v>
      </c>
      <c r="G397" s="559"/>
      <c r="I397" s="187">
        <f t="shared" si="87"/>
        <v>1.8807609600000053</v>
      </c>
      <c r="J397" s="187">
        <f t="shared" si="87"/>
        <v>1.8545192900000229</v>
      </c>
      <c r="K397" s="246">
        <f t="shared" si="78"/>
        <v>44331</v>
      </c>
      <c r="L397" s="148">
        <f t="shared" si="79"/>
        <v>43936</v>
      </c>
      <c r="M397" s="49">
        <f t="shared" si="80"/>
        <v>6.643460759489201E-5</v>
      </c>
      <c r="N397" s="549">
        <f t="shared" si="84"/>
        <v>395</v>
      </c>
      <c r="O397" s="113">
        <f t="shared" si="81"/>
        <v>9</v>
      </c>
      <c r="P397" s="113">
        <f t="shared" si="82"/>
        <v>386</v>
      </c>
      <c r="Q397" s="549">
        <f t="shared" si="86"/>
        <v>1.8801630485316512</v>
      </c>
      <c r="S397" s="556">
        <f t="shared" si="83"/>
        <v>1.7728382435695922</v>
      </c>
    </row>
    <row r="398" spans="2:19" x14ac:dyDescent="0.35">
      <c r="B398" s="116">
        <v>42587</v>
      </c>
      <c r="C398" s="49">
        <f t="shared" si="74"/>
        <v>3.6283489085910281</v>
      </c>
      <c r="D398" s="186">
        <f t="shared" si="75"/>
        <v>4.7501711156741955</v>
      </c>
      <c r="E398" s="344" t="str">
        <f t="shared" si="76"/>
        <v>6/05/2021</v>
      </c>
      <c r="F398" s="580">
        <f t="shared" si="77"/>
        <v>0</v>
      </c>
      <c r="G398" s="559"/>
      <c r="I398" s="187">
        <f t="shared" si="87"/>
        <v>1.8454364224999908</v>
      </c>
      <c r="J398" s="187">
        <f t="shared" si="87"/>
        <v>1.8252537224999976</v>
      </c>
      <c r="K398" s="246">
        <f t="shared" si="78"/>
        <v>44331</v>
      </c>
      <c r="L398" s="148">
        <f t="shared" si="79"/>
        <v>43936</v>
      </c>
      <c r="M398" s="49">
        <f t="shared" si="80"/>
        <v>5.1095443037957535E-5</v>
      </c>
      <c r="N398" s="549">
        <f t="shared" si="84"/>
        <v>395</v>
      </c>
      <c r="O398" s="113">
        <f t="shared" si="81"/>
        <v>9</v>
      </c>
      <c r="P398" s="113">
        <f t="shared" si="82"/>
        <v>386</v>
      </c>
      <c r="Q398" s="549">
        <f t="shared" si="86"/>
        <v>1.8449765635126492</v>
      </c>
      <c r="S398" s="556">
        <f t="shared" si="83"/>
        <v>1.7833723450783789</v>
      </c>
    </row>
    <row r="399" spans="2:19" x14ac:dyDescent="0.35">
      <c r="B399" s="116">
        <v>42590</v>
      </c>
      <c r="C399" s="49">
        <f t="shared" si="74"/>
        <v>3.6612197306226557</v>
      </c>
      <c r="D399" s="186">
        <f t="shared" si="75"/>
        <v>4.7419575633127993</v>
      </c>
      <c r="E399" s="344" t="str">
        <f t="shared" si="76"/>
        <v>6/05/2021</v>
      </c>
      <c r="F399" s="580">
        <f t="shared" si="77"/>
        <v>0</v>
      </c>
      <c r="G399" s="559"/>
      <c r="I399" s="187">
        <f t="shared" si="87"/>
        <v>1.8666304100000142</v>
      </c>
      <c r="J399" s="187">
        <f t="shared" si="87"/>
        <v>1.8403905600000048</v>
      </c>
      <c r="K399" s="246">
        <f t="shared" si="78"/>
        <v>44331</v>
      </c>
      <c r="L399" s="148">
        <f t="shared" si="79"/>
        <v>43936</v>
      </c>
      <c r="M399" s="49">
        <f t="shared" si="80"/>
        <v>6.643000000002377E-5</v>
      </c>
      <c r="N399" s="549">
        <f t="shared" si="84"/>
        <v>395</v>
      </c>
      <c r="O399" s="113">
        <f t="shared" si="81"/>
        <v>9</v>
      </c>
      <c r="P399" s="113">
        <f t="shared" si="82"/>
        <v>386</v>
      </c>
      <c r="Q399" s="549">
        <f t="shared" si="86"/>
        <v>1.866032540000014</v>
      </c>
      <c r="S399" s="556">
        <f t="shared" si="83"/>
        <v>1.7951871906226418</v>
      </c>
    </row>
    <row r="400" spans="2:19" x14ac:dyDescent="0.35">
      <c r="B400" s="116">
        <v>42591</v>
      </c>
      <c r="C400" s="49">
        <f t="shared" si="74"/>
        <v>3.6119164294354578</v>
      </c>
      <c r="D400" s="186">
        <f t="shared" si="75"/>
        <v>4.7392197125256672</v>
      </c>
      <c r="E400" s="344" t="str">
        <f t="shared" si="76"/>
        <v>6/05/2021</v>
      </c>
      <c r="F400" s="580">
        <f t="shared" si="77"/>
        <v>0</v>
      </c>
      <c r="G400" s="559"/>
      <c r="I400" s="187">
        <f t="shared" si="87"/>
        <v>1.8232355624999919</v>
      </c>
      <c r="J400" s="187">
        <f t="shared" si="87"/>
        <v>1.8020460899999868</v>
      </c>
      <c r="K400" s="246">
        <f t="shared" si="78"/>
        <v>44331</v>
      </c>
      <c r="L400" s="148">
        <f t="shared" si="79"/>
        <v>43936</v>
      </c>
      <c r="M400" s="49">
        <f t="shared" si="80"/>
        <v>5.3644234177227912E-5</v>
      </c>
      <c r="N400" s="549">
        <f t="shared" si="84"/>
        <v>395</v>
      </c>
      <c r="O400" s="113">
        <f t="shared" si="81"/>
        <v>9</v>
      </c>
      <c r="P400" s="113">
        <f t="shared" si="82"/>
        <v>386</v>
      </c>
      <c r="Q400" s="549">
        <f t="shared" si="86"/>
        <v>1.8227527643923969</v>
      </c>
      <c r="S400" s="556">
        <f t="shared" si="83"/>
        <v>1.7891636650430609</v>
      </c>
    </row>
    <row r="401" spans="2:19" x14ac:dyDescent="0.35">
      <c r="B401" s="116">
        <v>42592</v>
      </c>
      <c r="C401" s="49">
        <f t="shared" si="74"/>
        <v>3.5882981645687151</v>
      </c>
      <c r="D401" s="186">
        <f t="shared" si="75"/>
        <v>4.7364818617385351</v>
      </c>
      <c r="E401" s="344" t="str">
        <f t="shared" si="76"/>
        <v>6/05/2021</v>
      </c>
      <c r="F401" s="580">
        <f t="shared" si="77"/>
        <v>0</v>
      </c>
      <c r="G401" s="559"/>
      <c r="I401" s="187">
        <f t="shared" si="87"/>
        <v>1.7859032100000061</v>
      </c>
      <c r="J401" s="187">
        <f t="shared" si="87"/>
        <v>1.7667352025000138</v>
      </c>
      <c r="K401" s="246">
        <f t="shared" si="78"/>
        <v>44331</v>
      </c>
      <c r="L401" s="148">
        <f t="shared" si="79"/>
        <v>43936</v>
      </c>
      <c r="M401" s="49">
        <f t="shared" si="80"/>
        <v>4.8526601265803181E-5</v>
      </c>
      <c r="N401" s="549">
        <f t="shared" si="84"/>
        <v>395</v>
      </c>
      <c r="O401" s="113">
        <f t="shared" si="81"/>
        <v>9</v>
      </c>
      <c r="P401" s="113">
        <f t="shared" si="82"/>
        <v>386</v>
      </c>
      <c r="Q401" s="549">
        <f t="shared" si="86"/>
        <v>1.7854664705886139</v>
      </c>
      <c r="S401" s="556">
        <f t="shared" si="83"/>
        <v>1.8028316939801012</v>
      </c>
    </row>
    <row r="402" spans="2:19" x14ac:dyDescent="0.35">
      <c r="B402" s="116">
        <v>42593</v>
      </c>
      <c r="C402" s="49">
        <f t="shared" si="74"/>
        <v>3.5934322264567387</v>
      </c>
      <c r="D402" s="186">
        <f t="shared" si="75"/>
        <v>4.7337440109514031</v>
      </c>
      <c r="E402" s="344" t="str">
        <f t="shared" si="76"/>
        <v>6/05/2021</v>
      </c>
      <c r="F402" s="580">
        <f t="shared" si="77"/>
        <v>0</v>
      </c>
      <c r="G402" s="559"/>
      <c r="I402" s="187">
        <f t="shared" si="87"/>
        <v>1.7848943224999969</v>
      </c>
      <c r="J402" s="187">
        <f t="shared" si="87"/>
        <v>1.7838854400000104</v>
      </c>
      <c r="K402" s="246">
        <f t="shared" si="78"/>
        <v>44331</v>
      </c>
      <c r="L402" s="148">
        <f t="shared" si="79"/>
        <v>43936</v>
      </c>
      <c r="M402" s="49">
        <f t="shared" si="80"/>
        <v>2.5541329113583312E-6</v>
      </c>
      <c r="N402" s="549">
        <f t="shared" si="84"/>
        <v>395</v>
      </c>
      <c r="O402" s="113">
        <f t="shared" si="81"/>
        <v>9</v>
      </c>
      <c r="P402" s="113">
        <f t="shared" si="82"/>
        <v>386</v>
      </c>
      <c r="Q402" s="549">
        <f t="shared" si="86"/>
        <v>1.7848713353037946</v>
      </c>
      <c r="S402" s="556">
        <f t="shared" si="83"/>
        <v>1.8085608911529441</v>
      </c>
    </row>
    <row r="403" spans="2:19" x14ac:dyDescent="0.35">
      <c r="B403" s="116">
        <v>42594</v>
      </c>
      <c r="C403" s="49">
        <f t="shared" si="74"/>
        <v>3.605754753620638</v>
      </c>
      <c r="D403" s="186">
        <f t="shared" si="75"/>
        <v>4.731006160164271</v>
      </c>
      <c r="E403" s="344" t="str">
        <f t="shared" si="76"/>
        <v>6/05/2021</v>
      </c>
      <c r="F403" s="580">
        <f t="shared" si="77"/>
        <v>0</v>
      </c>
      <c r="G403" s="559"/>
      <c r="I403" s="187">
        <f t="shared" si="87"/>
        <v>1.7879209999999812</v>
      </c>
      <c r="J403" s="187">
        <f t="shared" si="87"/>
        <v>1.7798499600000239</v>
      </c>
      <c r="K403" s="246">
        <f t="shared" si="78"/>
        <v>44331</v>
      </c>
      <c r="L403" s="148">
        <f t="shared" si="79"/>
        <v>43936</v>
      </c>
      <c r="M403" s="49">
        <f t="shared" si="80"/>
        <v>2.0433012658119709E-5</v>
      </c>
      <c r="N403" s="549">
        <f t="shared" si="84"/>
        <v>395</v>
      </c>
      <c r="O403" s="113">
        <f t="shared" si="81"/>
        <v>9</v>
      </c>
      <c r="P403" s="113">
        <f t="shared" si="82"/>
        <v>386</v>
      </c>
      <c r="Q403" s="549">
        <f t="shared" si="86"/>
        <v>1.7877371028860582</v>
      </c>
      <c r="S403" s="556">
        <f t="shared" si="83"/>
        <v>1.8180176507345798</v>
      </c>
    </row>
    <row r="404" spans="2:19" x14ac:dyDescent="0.35">
      <c r="B404" s="116">
        <v>42597</v>
      </c>
      <c r="C404" s="49">
        <f t="shared" si="74"/>
        <v>3.5698171218466079</v>
      </c>
      <c r="D404" s="186">
        <f t="shared" si="75"/>
        <v>4.7227926078028748</v>
      </c>
      <c r="E404" s="344" t="str">
        <f t="shared" si="76"/>
        <v>6/05/2021</v>
      </c>
      <c r="F404" s="580">
        <f t="shared" si="77"/>
        <v>0</v>
      </c>
      <c r="G404" s="559"/>
      <c r="I404" s="187">
        <f t="shared" si="87"/>
        <v>1.7748057224999947</v>
      </c>
      <c r="J404" s="187">
        <f t="shared" si="87"/>
        <v>1.7677439999999933</v>
      </c>
      <c r="K404" s="246">
        <f t="shared" si="78"/>
        <v>44331</v>
      </c>
      <c r="L404" s="148">
        <f t="shared" si="79"/>
        <v>43936</v>
      </c>
      <c r="M404" s="49">
        <f t="shared" si="80"/>
        <v>1.7877778481016116E-5</v>
      </c>
      <c r="N404" s="549">
        <f t="shared" si="84"/>
        <v>395</v>
      </c>
      <c r="O404" s="113">
        <f t="shared" si="81"/>
        <v>9</v>
      </c>
      <c r="P404" s="113">
        <f t="shared" si="82"/>
        <v>386</v>
      </c>
      <c r="Q404" s="549">
        <f t="shared" si="86"/>
        <v>1.7746448224936655</v>
      </c>
      <c r="S404" s="556">
        <f t="shared" si="83"/>
        <v>1.7951722993529424</v>
      </c>
    </row>
    <row r="405" spans="2:19" x14ac:dyDescent="0.35">
      <c r="B405" s="116">
        <v>42598</v>
      </c>
      <c r="C405" s="49">
        <f t="shared" si="74"/>
        <v>3.5595509444811047</v>
      </c>
      <c r="D405" s="186">
        <f t="shared" si="75"/>
        <v>4.7200547570157427</v>
      </c>
      <c r="E405" s="344" t="str">
        <f t="shared" si="76"/>
        <v>6/05/2021</v>
      </c>
      <c r="F405" s="580">
        <f t="shared" si="77"/>
        <v>0</v>
      </c>
      <c r="G405" s="559"/>
      <c r="I405" s="187">
        <f t="shared" ref="I405:J424" si="88">IF(I135="","",((1+I135/200)^2-1)*100)</f>
        <v>1.7859032100000061</v>
      </c>
      <c r="J405" s="187">
        <f t="shared" si="88"/>
        <v>1.7808588224999866</v>
      </c>
      <c r="K405" s="246">
        <f t="shared" si="78"/>
        <v>44331</v>
      </c>
      <c r="L405" s="148">
        <f t="shared" si="79"/>
        <v>43936</v>
      </c>
      <c r="M405" s="49">
        <f t="shared" si="80"/>
        <v>1.2770601265872035E-5</v>
      </c>
      <c r="N405" s="549">
        <f t="shared" si="84"/>
        <v>395</v>
      </c>
      <c r="O405" s="113">
        <f t="shared" si="81"/>
        <v>9</v>
      </c>
      <c r="P405" s="113">
        <f t="shared" si="82"/>
        <v>386</v>
      </c>
      <c r="Q405" s="549">
        <f t="shared" si="86"/>
        <v>1.7857882745886131</v>
      </c>
      <c r="S405" s="556">
        <f t="shared" si="83"/>
        <v>1.7737626698924915</v>
      </c>
    </row>
    <row r="406" spans="2:19" x14ac:dyDescent="0.35">
      <c r="B406" s="116">
        <v>42599</v>
      </c>
      <c r="C406" s="49">
        <f t="shared" si="74"/>
        <v>3.5687904697635053</v>
      </c>
      <c r="D406" s="186">
        <f t="shared" si="75"/>
        <v>4.7173169062286107</v>
      </c>
      <c r="E406" s="344" t="str">
        <f t="shared" si="76"/>
        <v>6/05/2021</v>
      </c>
      <c r="F406" s="580">
        <f t="shared" si="77"/>
        <v>0</v>
      </c>
      <c r="G406" s="559"/>
      <c r="I406" s="187">
        <f t="shared" si="88"/>
        <v>1.8080999999999792</v>
      </c>
      <c r="J406" s="187">
        <f t="shared" si="88"/>
        <v>1.7959923599999872</v>
      </c>
      <c r="K406" s="246">
        <f t="shared" si="78"/>
        <v>44331</v>
      </c>
      <c r="L406" s="148">
        <f t="shared" si="79"/>
        <v>43936</v>
      </c>
      <c r="M406" s="49">
        <f t="shared" si="80"/>
        <v>3.0652253164536661E-5</v>
      </c>
      <c r="N406" s="549">
        <f t="shared" si="84"/>
        <v>395</v>
      </c>
      <c r="O406" s="113">
        <f t="shared" si="81"/>
        <v>9</v>
      </c>
      <c r="P406" s="113">
        <f t="shared" si="82"/>
        <v>386</v>
      </c>
      <c r="Q406" s="549">
        <f t="shared" si="86"/>
        <v>1.8078241297214983</v>
      </c>
      <c r="S406" s="556">
        <f t="shared" si="83"/>
        <v>1.760966340042007</v>
      </c>
    </row>
    <row r="407" spans="2:19" x14ac:dyDescent="0.35">
      <c r="B407" s="116">
        <v>42600</v>
      </c>
      <c r="C407" s="49">
        <f t="shared" si="74"/>
        <v>3.5595509444811047</v>
      </c>
      <c r="D407" s="186">
        <f t="shared" si="75"/>
        <v>4.7145790554414786</v>
      </c>
      <c r="E407" s="344" t="str">
        <f t="shared" si="76"/>
        <v>6/05/2021</v>
      </c>
      <c r="F407" s="580">
        <f t="shared" si="77"/>
        <v>0</v>
      </c>
      <c r="G407" s="559"/>
      <c r="I407" s="187">
        <f t="shared" si="88"/>
        <v>1.7909477224999915</v>
      </c>
      <c r="J407" s="187">
        <f t="shared" si="88"/>
        <v>1.7798499600000239</v>
      </c>
      <c r="K407" s="246">
        <f t="shared" si="78"/>
        <v>44331</v>
      </c>
      <c r="L407" s="148">
        <f t="shared" si="79"/>
        <v>43936</v>
      </c>
      <c r="M407" s="49">
        <f t="shared" si="80"/>
        <v>2.8095601265740563E-5</v>
      </c>
      <c r="N407" s="549">
        <f t="shared" si="84"/>
        <v>395</v>
      </c>
      <c r="O407" s="113">
        <f t="shared" si="81"/>
        <v>9</v>
      </c>
      <c r="P407" s="113">
        <f t="shared" si="82"/>
        <v>386</v>
      </c>
      <c r="Q407" s="549">
        <f t="shared" si="86"/>
        <v>1.7906948620885998</v>
      </c>
      <c r="S407" s="556">
        <f t="shared" si="83"/>
        <v>1.7688560823925048</v>
      </c>
    </row>
    <row r="408" spans="2:19" x14ac:dyDescent="0.35">
      <c r="B408" s="116">
        <v>42601</v>
      </c>
      <c r="C408" s="49">
        <f t="shared" si="74"/>
        <v>3.5852178190367345</v>
      </c>
      <c r="D408" s="186">
        <f t="shared" si="75"/>
        <v>4.7118412046543465</v>
      </c>
      <c r="E408" s="344" t="str">
        <f t="shared" si="76"/>
        <v>6/05/2021</v>
      </c>
      <c r="F408" s="580">
        <f t="shared" si="77"/>
        <v>0</v>
      </c>
      <c r="G408" s="559"/>
      <c r="I408" s="187">
        <f t="shared" si="88"/>
        <v>1.8091090024999756</v>
      </c>
      <c r="J408" s="187">
        <f t="shared" si="88"/>
        <v>1.7949834224999739</v>
      </c>
      <c r="K408" s="246">
        <f t="shared" si="78"/>
        <v>44331</v>
      </c>
      <c r="L408" s="148">
        <f t="shared" si="79"/>
        <v>43936</v>
      </c>
      <c r="M408" s="49">
        <f t="shared" si="80"/>
        <v>3.5760962025320879E-5</v>
      </c>
      <c r="N408" s="549">
        <f t="shared" si="84"/>
        <v>395</v>
      </c>
      <c r="O408" s="113">
        <f t="shared" si="81"/>
        <v>9</v>
      </c>
      <c r="P408" s="113">
        <f t="shared" si="82"/>
        <v>386</v>
      </c>
      <c r="Q408" s="549">
        <f t="shared" si="86"/>
        <v>1.8087871538417477</v>
      </c>
      <c r="S408" s="556">
        <f t="shared" si="83"/>
        <v>1.7764306651949868</v>
      </c>
    </row>
    <row r="409" spans="2:19" x14ac:dyDescent="0.35">
      <c r="B409" s="116">
        <v>42604</v>
      </c>
      <c r="C409" s="49">
        <f t="shared" si="74"/>
        <v>3.620132424707756</v>
      </c>
      <c r="D409" s="186">
        <f t="shared" si="75"/>
        <v>4.7036276522929503</v>
      </c>
      <c r="E409" s="344" t="str">
        <f t="shared" si="76"/>
        <v>6/05/2021</v>
      </c>
      <c r="F409" s="580">
        <f t="shared" si="77"/>
        <v>0</v>
      </c>
      <c r="G409" s="559"/>
      <c r="I409" s="187">
        <f t="shared" si="88"/>
        <v>1.8474548025000148</v>
      </c>
      <c r="J409" s="187">
        <f t="shared" si="88"/>
        <v>1.833326562500015</v>
      </c>
      <c r="K409" s="246">
        <f t="shared" si="78"/>
        <v>44331</v>
      </c>
      <c r="L409" s="148">
        <f t="shared" si="79"/>
        <v>43936</v>
      </c>
      <c r="M409" s="49">
        <f t="shared" si="80"/>
        <v>3.5767696202531116E-5</v>
      </c>
      <c r="N409" s="549">
        <f t="shared" si="84"/>
        <v>395</v>
      </c>
      <c r="O409" s="113">
        <f t="shared" si="81"/>
        <v>9</v>
      </c>
      <c r="P409" s="113">
        <f t="shared" si="82"/>
        <v>386</v>
      </c>
      <c r="Q409" s="549">
        <f t="shared" si="86"/>
        <v>1.8471328932341919</v>
      </c>
      <c r="S409" s="556">
        <f t="shared" si="83"/>
        <v>1.772999531473564</v>
      </c>
    </row>
    <row r="410" spans="2:19" x14ac:dyDescent="0.35">
      <c r="B410" s="116">
        <v>42605</v>
      </c>
      <c r="C410" s="49">
        <f t="shared" si="74"/>
        <v>3.6078086150223676</v>
      </c>
      <c r="D410" s="186">
        <f t="shared" si="75"/>
        <v>4.7008898015058183</v>
      </c>
      <c r="E410" s="344" t="str">
        <f t="shared" si="76"/>
        <v>6/05/2021</v>
      </c>
      <c r="F410" s="580">
        <f t="shared" si="77"/>
        <v>0</v>
      </c>
      <c r="G410" s="559"/>
      <c r="I410" s="187">
        <f t="shared" si="88"/>
        <v>1.811127022499992</v>
      </c>
      <c r="J410" s="187">
        <f t="shared" si="88"/>
        <v>1.8040640399999974</v>
      </c>
      <c r="K410" s="246">
        <f t="shared" si="78"/>
        <v>44331</v>
      </c>
      <c r="L410" s="148">
        <f t="shared" si="79"/>
        <v>43936</v>
      </c>
      <c r="M410" s="49">
        <f t="shared" si="80"/>
        <v>1.7880968354416701E-5</v>
      </c>
      <c r="N410" s="549">
        <f t="shared" si="84"/>
        <v>395</v>
      </c>
      <c r="O410" s="113">
        <f t="shared" si="81"/>
        <v>9</v>
      </c>
      <c r="P410" s="113">
        <f t="shared" si="82"/>
        <v>386</v>
      </c>
      <c r="Q410" s="549">
        <f t="shared" si="86"/>
        <v>1.8109660937848022</v>
      </c>
      <c r="S410" s="556">
        <f t="shared" si="83"/>
        <v>1.7968425212375654</v>
      </c>
    </row>
    <row r="411" spans="2:19" x14ac:dyDescent="0.35">
      <c r="B411" s="116">
        <v>42606</v>
      </c>
      <c r="C411" s="49">
        <f t="shared" si="74"/>
        <v>3.5903517664235496</v>
      </c>
      <c r="D411" s="186">
        <f t="shared" si="75"/>
        <v>4.6981519507186862</v>
      </c>
      <c r="E411" s="344" t="str">
        <f t="shared" si="76"/>
        <v>6/05/2021</v>
      </c>
      <c r="F411" s="580">
        <f t="shared" si="77"/>
        <v>0</v>
      </c>
      <c r="G411" s="559"/>
      <c r="I411" s="187">
        <f t="shared" si="88"/>
        <v>1.8151631224999853</v>
      </c>
      <c r="J411" s="187">
        <f t="shared" si="88"/>
        <v>1.8030550624999808</v>
      </c>
      <c r="K411" s="246">
        <f t="shared" si="78"/>
        <v>44331</v>
      </c>
      <c r="L411" s="148">
        <f t="shared" si="79"/>
        <v>43936</v>
      </c>
      <c r="M411" s="49">
        <f t="shared" si="80"/>
        <v>3.0653316455707667E-5</v>
      </c>
      <c r="N411" s="549">
        <f t="shared" si="84"/>
        <v>395</v>
      </c>
      <c r="O411" s="113">
        <f t="shared" si="81"/>
        <v>9</v>
      </c>
      <c r="P411" s="113">
        <f t="shared" si="82"/>
        <v>386</v>
      </c>
      <c r="Q411" s="549">
        <f t="shared" si="86"/>
        <v>1.8148872426518841</v>
      </c>
      <c r="S411" s="556">
        <f t="shared" si="83"/>
        <v>1.7754645237716655</v>
      </c>
    </row>
    <row r="412" spans="2:19" x14ac:dyDescent="0.35">
      <c r="B412" s="116">
        <v>42607</v>
      </c>
      <c r="C412" s="49">
        <f t="shared" si="74"/>
        <v>3.570843781562294</v>
      </c>
      <c r="D412" s="186">
        <f t="shared" si="75"/>
        <v>4.6954140999315541</v>
      </c>
      <c r="E412" s="344" t="str">
        <f t="shared" si="76"/>
        <v>6/05/2021</v>
      </c>
      <c r="F412" s="580">
        <f t="shared" si="77"/>
        <v>0</v>
      </c>
      <c r="G412" s="559"/>
      <c r="I412" s="187">
        <f t="shared" si="88"/>
        <v>1.8323174400000086</v>
      </c>
      <c r="J412" s="187">
        <f t="shared" si="88"/>
        <v>1.8171812024999845</v>
      </c>
      <c r="K412" s="246">
        <f t="shared" si="78"/>
        <v>44331</v>
      </c>
      <c r="L412" s="148">
        <f t="shared" si="79"/>
        <v>43936</v>
      </c>
      <c r="M412" s="49">
        <f t="shared" si="80"/>
        <v>3.8319588607656028E-5</v>
      </c>
      <c r="N412" s="549">
        <f t="shared" si="84"/>
        <v>395</v>
      </c>
      <c r="O412" s="113">
        <f t="shared" si="81"/>
        <v>9</v>
      </c>
      <c r="P412" s="113">
        <f t="shared" si="82"/>
        <v>386</v>
      </c>
      <c r="Q412" s="549">
        <f t="shared" si="86"/>
        <v>1.8319725637025397</v>
      </c>
      <c r="S412" s="556">
        <f t="shared" si="83"/>
        <v>1.7388712178597543</v>
      </c>
    </row>
    <row r="413" spans="2:19" x14ac:dyDescent="0.35">
      <c r="B413" s="116">
        <v>42608</v>
      </c>
      <c r="C413" s="49">
        <f t="shared" ref="C413:C476" si="89">IF(C143="","",((1+C143/400)^4-1)*100)</f>
        <v>3.5749504967529599</v>
      </c>
      <c r="D413" s="186">
        <f t="shared" ref="D413:D476" si="90">($C$14-B413)/365.25</f>
        <v>4.6926762491444221</v>
      </c>
      <c r="E413" s="344" t="str">
        <f t="shared" ref="E413:E476" si="91">$C$284</f>
        <v>6/05/2021</v>
      </c>
      <c r="F413" s="580">
        <f t="shared" ref="F413:F476" si="92">C$14-E413</f>
        <v>0</v>
      </c>
      <c r="G413" s="559"/>
      <c r="I413" s="187">
        <f t="shared" si="88"/>
        <v>1.8494732024999738</v>
      </c>
      <c r="J413" s="187">
        <f t="shared" si="88"/>
        <v>1.8323174400000086</v>
      </c>
      <c r="K413" s="246">
        <f t="shared" ref="K413:K476" si="93">$I$284</f>
        <v>44331</v>
      </c>
      <c r="L413" s="148">
        <f t="shared" ref="L413:L476" si="94">$J$14</f>
        <v>43936</v>
      </c>
      <c r="M413" s="49">
        <f t="shared" ref="M413:M476" si="95">IF(I413="","",(J413-I413)/($J$14-$I$14))</f>
        <v>4.3432310126494174E-5</v>
      </c>
      <c r="N413" s="549">
        <f t="shared" si="84"/>
        <v>395</v>
      </c>
      <c r="O413" s="113">
        <f t="shared" ref="O413:O476" si="96">K413-E413</f>
        <v>9</v>
      </c>
      <c r="P413" s="113">
        <f t="shared" ref="P413:P476" si="97">E413-L413</f>
        <v>386</v>
      </c>
      <c r="Q413" s="549">
        <f t="shared" si="86"/>
        <v>1.8490823117088353</v>
      </c>
      <c r="S413" s="556">
        <f t="shared" ref="S413:S476" si="98">IF(C413="","",C413-Q413)</f>
        <v>1.7258681850441246</v>
      </c>
    </row>
    <row r="414" spans="2:19" x14ac:dyDescent="0.35">
      <c r="B414" s="116">
        <v>42611</v>
      </c>
      <c r="C414" s="49">
        <f t="shared" si="89"/>
        <v>3.5872713750914276</v>
      </c>
      <c r="D414" s="186">
        <f t="shared" si="90"/>
        <v>4.684462696783025</v>
      </c>
      <c r="E414" s="344" t="str">
        <f t="shared" si="91"/>
        <v>6/05/2021</v>
      </c>
      <c r="F414" s="580">
        <f t="shared" si="92"/>
        <v>0</v>
      </c>
      <c r="G414" s="559"/>
      <c r="I414" s="187">
        <f t="shared" si="88"/>
        <v>1.8656211224999941</v>
      </c>
      <c r="J414" s="187">
        <f t="shared" si="88"/>
        <v>1.8504824099999873</v>
      </c>
      <c r="K414" s="246">
        <f t="shared" si="93"/>
        <v>44331</v>
      </c>
      <c r="L414" s="148">
        <f t="shared" si="94"/>
        <v>43936</v>
      </c>
      <c r="M414" s="49">
        <f t="shared" si="95"/>
        <v>3.8325854430397132E-5</v>
      </c>
      <c r="N414" s="549">
        <f t="shared" si="84"/>
        <v>395</v>
      </c>
      <c r="O414" s="113">
        <f t="shared" si="96"/>
        <v>9</v>
      </c>
      <c r="P414" s="113">
        <f t="shared" si="97"/>
        <v>386</v>
      </c>
      <c r="Q414" s="549">
        <f t="shared" si="86"/>
        <v>1.8652761898101204</v>
      </c>
      <c r="S414" s="556">
        <f t="shared" si="98"/>
        <v>1.7219951852813071</v>
      </c>
    </row>
    <row r="415" spans="2:19" x14ac:dyDescent="0.35">
      <c r="B415" s="116">
        <v>42612</v>
      </c>
      <c r="C415" s="49">
        <f t="shared" si="89"/>
        <v>3.5965127551920828</v>
      </c>
      <c r="D415" s="186">
        <f t="shared" si="90"/>
        <v>4.6817248459958929</v>
      </c>
      <c r="E415" s="344" t="str">
        <f t="shared" si="91"/>
        <v>6/05/2021</v>
      </c>
      <c r="F415" s="580">
        <f t="shared" si="92"/>
        <v>0</v>
      </c>
      <c r="G415" s="559"/>
      <c r="I415" s="187">
        <f t="shared" si="88"/>
        <v>1.8595655024999935</v>
      </c>
      <c r="J415" s="187">
        <f t="shared" si="88"/>
        <v>1.8434180624999907</v>
      </c>
      <c r="K415" s="246">
        <f t="shared" si="93"/>
        <v>44331</v>
      </c>
      <c r="L415" s="148">
        <f t="shared" si="94"/>
        <v>43936</v>
      </c>
      <c r="M415" s="49">
        <f t="shared" si="95"/>
        <v>4.0879594936715919E-5</v>
      </c>
      <c r="N415" s="549">
        <f t="shared" si="84"/>
        <v>395</v>
      </c>
      <c r="O415" s="113">
        <f t="shared" si="96"/>
        <v>9</v>
      </c>
      <c r="P415" s="113">
        <f t="shared" si="97"/>
        <v>386</v>
      </c>
      <c r="Q415" s="549">
        <f t="shared" si="86"/>
        <v>1.8591975861455632</v>
      </c>
      <c r="S415" s="556">
        <f t="shared" si="98"/>
        <v>1.7373151690465196</v>
      </c>
    </row>
    <row r="416" spans="2:19" x14ac:dyDescent="0.35">
      <c r="B416" s="116">
        <v>42613</v>
      </c>
      <c r="C416" s="49">
        <f t="shared" si="89"/>
        <v>3.6026740187729001</v>
      </c>
      <c r="D416" s="186">
        <f t="shared" si="90"/>
        <v>4.6789869952087608</v>
      </c>
      <c r="E416" s="344" t="str">
        <f t="shared" si="91"/>
        <v>6/05/2021</v>
      </c>
      <c r="F416" s="580">
        <f t="shared" si="92"/>
        <v>0</v>
      </c>
      <c r="G416" s="559"/>
      <c r="I416" s="187">
        <f t="shared" si="88"/>
        <v>1.8514916225000011</v>
      </c>
      <c r="J416" s="187">
        <f t="shared" si="88"/>
        <v>1.8363539599999923</v>
      </c>
      <c r="K416" s="246">
        <f t="shared" si="93"/>
        <v>44331</v>
      </c>
      <c r="L416" s="148">
        <f t="shared" si="94"/>
        <v>43936</v>
      </c>
      <c r="M416" s="49">
        <f t="shared" si="95"/>
        <v>3.8323196202553945E-5</v>
      </c>
      <c r="N416" s="549">
        <f t="shared" si="84"/>
        <v>395</v>
      </c>
      <c r="O416" s="113">
        <f t="shared" si="96"/>
        <v>9</v>
      </c>
      <c r="P416" s="113">
        <f t="shared" si="97"/>
        <v>386</v>
      </c>
      <c r="Q416" s="549">
        <f t="shared" si="86"/>
        <v>1.8511467137341782</v>
      </c>
      <c r="S416" s="556">
        <f t="shared" si="98"/>
        <v>1.7515273050387219</v>
      </c>
    </row>
    <row r="417" spans="2:19" x14ac:dyDescent="0.35">
      <c r="B417" s="116">
        <v>42614</v>
      </c>
      <c r="C417" s="49">
        <f t="shared" si="89"/>
        <v>3.6139703824472624</v>
      </c>
      <c r="D417" s="186">
        <f t="shared" si="90"/>
        <v>4.6762491444216288</v>
      </c>
      <c r="E417" s="344" t="str">
        <f t="shared" si="91"/>
        <v>6/05/2021</v>
      </c>
      <c r="F417" s="580">
        <f t="shared" si="92"/>
        <v>0</v>
      </c>
      <c r="G417" s="559"/>
      <c r="I417" s="187">
        <f t="shared" si="88"/>
        <v>1.8625932899999809</v>
      </c>
      <c r="J417" s="187">
        <f t="shared" si="88"/>
        <v>1.8464456100000026</v>
      </c>
      <c r="K417" s="246">
        <f t="shared" si="93"/>
        <v>44331</v>
      </c>
      <c r="L417" s="148">
        <f t="shared" si="94"/>
        <v>43936</v>
      </c>
      <c r="M417" s="49">
        <f t="shared" si="95"/>
        <v>4.0880202531590472E-5</v>
      </c>
      <c r="N417" s="549">
        <f t="shared" si="84"/>
        <v>395</v>
      </c>
      <c r="O417" s="113">
        <f t="shared" si="96"/>
        <v>9</v>
      </c>
      <c r="P417" s="113">
        <f t="shared" si="97"/>
        <v>386</v>
      </c>
      <c r="Q417" s="549">
        <f t="shared" si="86"/>
        <v>1.8622253681771965</v>
      </c>
      <c r="S417" s="556">
        <f t="shared" si="98"/>
        <v>1.7517450142700659</v>
      </c>
    </row>
    <row r="418" spans="2:19" x14ac:dyDescent="0.35">
      <c r="B418" s="116">
        <v>42615</v>
      </c>
      <c r="C418" s="49">
        <f t="shared" si="89"/>
        <v>3.6078086150223676</v>
      </c>
      <c r="D418" s="186">
        <f t="shared" si="90"/>
        <v>4.6735112936344967</v>
      </c>
      <c r="E418" s="344" t="str">
        <f t="shared" si="91"/>
        <v>6/05/2021</v>
      </c>
      <c r="F418" s="580">
        <f t="shared" si="92"/>
        <v>0</v>
      </c>
      <c r="G418" s="559"/>
      <c r="I418" s="187">
        <f t="shared" si="88"/>
        <v>1.8726862400000099</v>
      </c>
      <c r="J418" s="187">
        <f t="shared" si="88"/>
        <v>1.8585562499999986</v>
      </c>
      <c r="K418" s="246">
        <f t="shared" si="93"/>
        <v>44331</v>
      </c>
      <c r="L418" s="148">
        <f t="shared" si="94"/>
        <v>43936</v>
      </c>
      <c r="M418" s="49">
        <f t="shared" si="95"/>
        <v>3.577212658230724E-5</v>
      </c>
      <c r="N418" s="549">
        <f t="shared" si="84"/>
        <v>395</v>
      </c>
      <c r="O418" s="113">
        <f t="shared" si="96"/>
        <v>9</v>
      </c>
      <c r="P418" s="113">
        <f t="shared" si="97"/>
        <v>386</v>
      </c>
      <c r="Q418" s="549">
        <f t="shared" si="86"/>
        <v>1.8723642908607692</v>
      </c>
      <c r="S418" s="556">
        <f t="shared" si="98"/>
        <v>1.7354443241615984</v>
      </c>
    </row>
    <row r="419" spans="2:19" x14ac:dyDescent="0.35">
      <c r="B419" s="116">
        <v>42618</v>
      </c>
      <c r="C419" s="49">
        <f t="shared" si="89"/>
        <v>3.625267669874499</v>
      </c>
      <c r="D419" s="186">
        <f t="shared" si="90"/>
        <v>4.6652977412731005</v>
      </c>
      <c r="E419" s="344" t="str">
        <f t="shared" si="91"/>
        <v>6/05/2021</v>
      </c>
      <c r="F419" s="580">
        <f t="shared" si="92"/>
        <v>0</v>
      </c>
      <c r="G419" s="559"/>
      <c r="I419" s="187">
        <f t="shared" si="88"/>
        <v>1.897920802499975</v>
      </c>
      <c r="J419" s="187">
        <f t="shared" si="88"/>
        <v>1.876723559999971</v>
      </c>
      <c r="K419" s="246">
        <f t="shared" si="93"/>
        <v>44331</v>
      </c>
      <c r="L419" s="148">
        <f t="shared" si="94"/>
        <v>43936</v>
      </c>
      <c r="M419" s="49">
        <f t="shared" si="95"/>
        <v>5.3663905063301232E-5</v>
      </c>
      <c r="N419" s="549">
        <f t="shared" si="84"/>
        <v>395</v>
      </c>
      <c r="O419" s="113">
        <f t="shared" si="96"/>
        <v>9</v>
      </c>
      <c r="P419" s="113">
        <f t="shared" si="97"/>
        <v>386</v>
      </c>
      <c r="Q419" s="549">
        <f t="shared" si="86"/>
        <v>1.8974378273544052</v>
      </c>
      <c r="S419" s="556">
        <f t="shared" si="98"/>
        <v>1.7278298425200938</v>
      </c>
    </row>
    <row r="420" spans="2:19" x14ac:dyDescent="0.35">
      <c r="B420" s="116">
        <v>42619</v>
      </c>
      <c r="C420" s="49">
        <f t="shared" si="89"/>
        <v>3.6314302160212808</v>
      </c>
      <c r="D420" s="186">
        <f t="shared" si="90"/>
        <v>4.6625598904859684</v>
      </c>
      <c r="E420" s="344" t="str">
        <f t="shared" si="91"/>
        <v>6/05/2021</v>
      </c>
      <c r="F420" s="580">
        <f t="shared" si="92"/>
        <v>0</v>
      </c>
      <c r="G420" s="559"/>
      <c r="I420" s="187">
        <f t="shared" si="88"/>
        <v>1.9150820899999976</v>
      </c>
      <c r="J420" s="187">
        <f t="shared" si="88"/>
        <v>1.8868172099999914</v>
      </c>
      <c r="K420" s="246">
        <f t="shared" si="93"/>
        <v>44331</v>
      </c>
      <c r="L420" s="148">
        <f t="shared" si="94"/>
        <v>43936</v>
      </c>
      <c r="M420" s="49">
        <f t="shared" si="95"/>
        <v>7.1556658227863956E-5</v>
      </c>
      <c r="N420" s="549">
        <f t="shared" si="84"/>
        <v>395</v>
      </c>
      <c r="O420" s="113">
        <f t="shared" si="96"/>
        <v>9</v>
      </c>
      <c r="P420" s="113">
        <f t="shared" si="97"/>
        <v>386</v>
      </c>
      <c r="Q420" s="549">
        <f t="shared" si="86"/>
        <v>1.9144380800759468</v>
      </c>
      <c r="S420" s="556">
        <f t="shared" si="98"/>
        <v>1.716992135945334</v>
      </c>
    </row>
    <row r="421" spans="2:19" x14ac:dyDescent="0.35">
      <c r="B421" s="116">
        <v>42620</v>
      </c>
      <c r="C421" s="49">
        <f t="shared" si="89"/>
        <v>3.5995933526304702</v>
      </c>
      <c r="D421" s="186">
        <f t="shared" si="90"/>
        <v>4.6598220396988363</v>
      </c>
      <c r="E421" s="344" t="str">
        <f t="shared" si="91"/>
        <v>6/05/2021</v>
      </c>
      <c r="F421" s="580">
        <f t="shared" si="92"/>
        <v>0</v>
      </c>
      <c r="G421" s="559"/>
      <c r="I421" s="187">
        <f t="shared" si="88"/>
        <v>1.8898454025000122</v>
      </c>
      <c r="J421" s="187">
        <f t="shared" si="88"/>
        <v>1.8666304100000142</v>
      </c>
      <c r="K421" s="246">
        <f t="shared" si="93"/>
        <v>44331</v>
      </c>
      <c r="L421" s="148">
        <f t="shared" si="94"/>
        <v>43936</v>
      </c>
      <c r="M421" s="49">
        <f t="shared" si="95"/>
        <v>5.8772132911387428E-5</v>
      </c>
      <c r="N421" s="549">
        <f t="shared" si="84"/>
        <v>395</v>
      </c>
      <c r="O421" s="113">
        <f t="shared" si="96"/>
        <v>9</v>
      </c>
      <c r="P421" s="113">
        <f t="shared" si="97"/>
        <v>386</v>
      </c>
      <c r="Q421" s="549">
        <f t="shared" si="86"/>
        <v>1.8893164533038098</v>
      </c>
      <c r="S421" s="556">
        <f t="shared" si="98"/>
        <v>1.7102768993266604</v>
      </c>
    </row>
    <row r="422" spans="2:19" x14ac:dyDescent="0.35">
      <c r="B422" s="116">
        <v>42621</v>
      </c>
      <c r="C422" s="49">
        <f t="shared" si="89"/>
        <v>3.608835557174439</v>
      </c>
      <c r="D422" s="186">
        <f t="shared" si="90"/>
        <v>4.6570841889117043</v>
      </c>
      <c r="E422" s="344" t="str">
        <f t="shared" si="91"/>
        <v>6/05/2021</v>
      </c>
      <c r="F422" s="580">
        <f t="shared" si="92"/>
        <v>0</v>
      </c>
      <c r="G422" s="559"/>
      <c r="I422" s="187">
        <f t="shared" si="88"/>
        <v>1.8918642224999838</v>
      </c>
      <c r="J422" s="187">
        <f t="shared" si="88"/>
        <v>1.8716769224999874</v>
      </c>
      <c r="K422" s="246">
        <f t="shared" si="93"/>
        <v>44331</v>
      </c>
      <c r="L422" s="148">
        <f t="shared" si="94"/>
        <v>43936</v>
      </c>
      <c r="M422" s="49">
        <f t="shared" si="95"/>
        <v>5.1107088607585709E-5</v>
      </c>
      <c r="N422" s="549">
        <f t="shared" si="84"/>
        <v>395</v>
      </c>
      <c r="O422" s="113">
        <f t="shared" si="96"/>
        <v>9</v>
      </c>
      <c r="P422" s="113">
        <f t="shared" si="97"/>
        <v>386</v>
      </c>
      <c r="Q422" s="549">
        <f t="shared" si="86"/>
        <v>1.8914042587025155</v>
      </c>
      <c r="S422" s="556">
        <f t="shared" si="98"/>
        <v>1.7174312984719236</v>
      </c>
    </row>
    <row r="423" spans="2:19" x14ac:dyDescent="0.35">
      <c r="B423" s="116">
        <v>42622</v>
      </c>
      <c r="C423" s="49">
        <f t="shared" si="89"/>
        <v>3.6437561328992674</v>
      </c>
      <c r="D423" s="186">
        <f t="shared" si="90"/>
        <v>4.6543463381245722</v>
      </c>
      <c r="E423" s="344" t="str">
        <f t="shared" si="91"/>
        <v>6/05/2021</v>
      </c>
      <c r="F423" s="580">
        <f t="shared" si="92"/>
        <v>0</v>
      </c>
      <c r="G423" s="559"/>
      <c r="I423" s="187">
        <f t="shared" si="88"/>
        <v>1.9413315600000036</v>
      </c>
      <c r="J423" s="187">
        <f t="shared" si="88"/>
        <v>1.9120535224999902</v>
      </c>
      <c r="K423" s="246">
        <f t="shared" si="93"/>
        <v>44331</v>
      </c>
      <c r="L423" s="148">
        <f t="shared" si="94"/>
        <v>43936</v>
      </c>
      <c r="M423" s="49">
        <f t="shared" si="95"/>
        <v>7.4121613924084696E-5</v>
      </c>
      <c r="N423" s="549">
        <f t="shared" si="84"/>
        <v>395</v>
      </c>
      <c r="O423" s="113">
        <f t="shared" si="96"/>
        <v>9</v>
      </c>
      <c r="P423" s="113">
        <f t="shared" si="97"/>
        <v>386</v>
      </c>
      <c r="Q423" s="549">
        <f t="shared" si="86"/>
        <v>1.940664465474687</v>
      </c>
      <c r="S423" s="556">
        <f t="shared" si="98"/>
        <v>1.7030916674245804</v>
      </c>
    </row>
    <row r="424" spans="2:19" x14ac:dyDescent="0.35">
      <c r="B424" s="116">
        <v>42625</v>
      </c>
      <c r="C424" s="49">
        <f t="shared" si="89"/>
        <v>3.6982087520093021</v>
      </c>
      <c r="D424" s="186">
        <f t="shared" si="90"/>
        <v>4.646132785763176</v>
      </c>
      <c r="E424" s="344" t="str">
        <f t="shared" si="91"/>
        <v>6/05/2021</v>
      </c>
      <c r="F424" s="580">
        <f t="shared" si="92"/>
        <v>0</v>
      </c>
      <c r="G424" s="559"/>
      <c r="I424" s="187">
        <f t="shared" si="88"/>
        <v>2.0231304224999969</v>
      </c>
      <c r="J424" s="187">
        <f t="shared" si="88"/>
        <v>1.9817219599999936</v>
      </c>
      <c r="K424" s="246">
        <f t="shared" si="93"/>
        <v>44331</v>
      </c>
      <c r="L424" s="148">
        <f t="shared" si="94"/>
        <v>43936</v>
      </c>
      <c r="M424" s="49">
        <f t="shared" si="95"/>
        <v>1.0483155063291974E-4</v>
      </c>
      <c r="N424" s="549">
        <f t="shared" si="84"/>
        <v>395</v>
      </c>
      <c r="O424" s="113">
        <f t="shared" si="96"/>
        <v>9</v>
      </c>
      <c r="P424" s="113">
        <f t="shared" si="97"/>
        <v>386</v>
      </c>
      <c r="Q424" s="549">
        <f t="shared" si="86"/>
        <v>2.0221869385443005</v>
      </c>
      <c r="S424" s="556">
        <f t="shared" si="98"/>
        <v>1.6760218134650016</v>
      </c>
    </row>
    <row r="425" spans="2:19" x14ac:dyDescent="0.35">
      <c r="B425" s="116">
        <v>42626</v>
      </c>
      <c r="C425" s="49">
        <f t="shared" si="89"/>
        <v>3.7167069743802683</v>
      </c>
      <c r="D425" s="186">
        <f t="shared" si="90"/>
        <v>4.6433949349760439</v>
      </c>
      <c r="E425" s="344" t="str">
        <f t="shared" si="91"/>
        <v>6/05/2021</v>
      </c>
      <c r="F425" s="580">
        <f t="shared" si="92"/>
        <v>0</v>
      </c>
      <c r="G425" s="559"/>
      <c r="I425" s="187">
        <f t="shared" ref="I425:J444" si="99">IF(I155="","",((1+I155/200)^2-1)*100)</f>
        <v>2.0514142025000126</v>
      </c>
      <c r="J425" s="187">
        <f t="shared" si="99"/>
        <v>2.005960040000021</v>
      </c>
      <c r="K425" s="246">
        <f t="shared" si="93"/>
        <v>44331</v>
      </c>
      <c r="L425" s="148">
        <f t="shared" si="94"/>
        <v>43936</v>
      </c>
      <c r="M425" s="49">
        <f t="shared" si="95"/>
        <v>1.1507382911390271E-4</v>
      </c>
      <c r="N425" s="549">
        <f t="shared" ref="N425:N488" si="100">K425-L425</f>
        <v>395</v>
      </c>
      <c r="O425" s="113">
        <f t="shared" si="96"/>
        <v>9</v>
      </c>
      <c r="P425" s="113">
        <f t="shared" si="97"/>
        <v>386</v>
      </c>
      <c r="Q425" s="549">
        <f t="shared" si="86"/>
        <v>2.0503785380379873</v>
      </c>
      <c r="S425" s="556">
        <f t="shared" si="98"/>
        <v>1.666328436342281</v>
      </c>
    </row>
    <row r="426" spans="2:19" x14ac:dyDescent="0.35">
      <c r="B426" s="116">
        <v>42627</v>
      </c>
      <c r="C426" s="49">
        <f t="shared" si="89"/>
        <v>3.7485708252843919</v>
      </c>
      <c r="D426" s="186">
        <f t="shared" si="90"/>
        <v>4.6406570841889119</v>
      </c>
      <c r="E426" s="344" t="str">
        <f t="shared" si="91"/>
        <v>6/05/2021</v>
      </c>
      <c r="F426" s="580">
        <f t="shared" si="92"/>
        <v>0</v>
      </c>
      <c r="G426" s="559"/>
      <c r="I426" s="187">
        <f t="shared" si="99"/>
        <v>2.0918264025000077</v>
      </c>
      <c r="J426" s="187">
        <f t="shared" si="99"/>
        <v>2.0332313225000176</v>
      </c>
      <c r="K426" s="246">
        <f t="shared" si="93"/>
        <v>44331</v>
      </c>
      <c r="L426" s="148">
        <f t="shared" si="94"/>
        <v>43936</v>
      </c>
      <c r="M426" s="49">
        <f t="shared" si="95"/>
        <v>1.4834197468351935E-4</v>
      </c>
      <c r="N426" s="549">
        <f t="shared" si="100"/>
        <v>395</v>
      </c>
      <c r="O426" s="113">
        <f t="shared" si="96"/>
        <v>9</v>
      </c>
      <c r="P426" s="113">
        <f t="shared" si="97"/>
        <v>386</v>
      </c>
      <c r="Q426" s="549">
        <f t="shared" si="86"/>
        <v>2.0904913247278563</v>
      </c>
      <c r="S426" s="556">
        <f t="shared" si="98"/>
        <v>1.6580795005565356</v>
      </c>
    </row>
    <row r="427" spans="2:19" x14ac:dyDescent="0.35">
      <c r="B427" s="116">
        <v>42628</v>
      </c>
      <c r="C427" s="49">
        <f t="shared" si="89"/>
        <v>3.7382913616325286</v>
      </c>
      <c r="D427" s="186">
        <f t="shared" si="90"/>
        <v>4.6379192334017798</v>
      </c>
      <c r="E427" s="344" t="str">
        <f t="shared" si="91"/>
        <v>6/05/2021</v>
      </c>
      <c r="F427" s="580">
        <f t="shared" si="92"/>
        <v>0</v>
      </c>
      <c r="G427" s="559"/>
      <c r="I427" s="187">
        <f t="shared" si="99"/>
        <v>2.0776812225000052</v>
      </c>
      <c r="J427" s="187">
        <f t="shared" si="99"/>
        <v>2.018080160000002</v>
      </c>
      <c r="K427" s="246">
        <f t="shared" si="93"/>
        <v>44331</v>
      </c>
      <c r="L427" s="148">
        <f t="shared" si="94"/>
        <v>43936</v>
      </c>
      <c r="M427" s="49">
        <f t="shared" si="95"/>
        <v>1.5088876582279289E-4</v>
      </c>
      <c r="N427" s="549">
        <f t="shared" si="100"/>
        <v>395</v>
      </c>
      <c r="O427" s="113">
        <f t="shared" si="96"/>
        <v>9</v>
      </c>
      <c r="P427" s="113">
        <f t="shared" si="97"/>
        <v>386</v>
      </c>
      <c r="Q427" s="549">
        <f t="shared" si="86"/>
        <v>2.0763232236075999</v>
      </c>
      <c r="S427" s="556">
        <f t="shared" si="98"/>
        <v>1.6619681380249287</v>
      </c>
    </row>
    <row r="428" spans="2:19" x14ac:dyDescent="0.35">
      <c r="B428" s="116">
        <v>42629</v>
      </c>
      <c r="C428" s="49">
        <f t="shared" si="89"/>
        <v>3.7454869059781348</v>
      </c>
      <c r="D428" s="186">
        <f t="shared" si="90"/>
        <v>4.6351813826146477</v>
      </c>
      <c r="E428" s="344" t="str">
        <f t="shared" si="91"/>
        <v>6/05/2021</v>
      </c>
      <c r="F428" s="580">
        <f t="shared" si="92"/>
        <v>0</v>
      </c>
      <c r="G428" s="559"/>
      <c r="I428" s="187">
        <f t="shared" si="99"/>
        <v>2.1049620899999955</v>
      </c>
      <c r="J428" s="187">
        <f t="shared" si="99"/>
        <v>2.0352515624999956</v>
      </c>
      <c r="K428" s="246">
        <f t="shared" si="93"/>
        <v>44331</v>
      </c>
      <c r="L428" s="148">
        <f t="shared" si="94"/>
        <v>43936</v>
      </c>
      <c r="M428" s="49">
        <f t="shared" si="95"/>
        <v>1.7648234810126542E-4</v>
      </c>
      <c r="N428" s="549">
        <f t="shared" si="100"/>
        <v>395</v>
      </c>
      <c r="O428" s="113">
        <f t="shared" si="96"/>
        <v>9</v>
      </c>
      <c r="P428" s="113">
        <f t="shared" si="97"/>
        <v>386</v>
      </c>
      <c r="Q428" s="549">
        <f t="shared" si="86"/>
        <v>2.1033737488670843</v>
      </c>
      <c r="S428" s="556">
        <f t="shared" si="98"/>
        <v>1.6421131571110505</v>
      </c>
    </row>
    <row r="429" spans="2:19" x14ac:dyDescent="0.35">
      <c r="B429" s="116">
        <v>42632</v>
      </c>
      <c r="C429" s="49">
        <f t="shared" si="89"/>
        <v>3.7537108435808708</v>
      </c>
      <c r="D429" s="186">
        <f t="shared" si="90"/>
        <v>4.6269678302532515</v>
      </c>
      <c r="E429" s="344" t="str">
        <f t="shared" si="91"/>
        <v>6/05/2021</v>
      </c>
      <c r="F429" s="580">
        <f t="shared" si="92"/>
        <v>0</v>
      </c>
      <c r="G429" s="559"/>
      <c r="I429" s="187">
        <f t="shared" si="99"/>
        <v>2.1251724899999935</v>
      </c>
      <c r="J429" s="187">
        <f t="shared" si="99"/>
        <v>2.0554550624999779</v>
      </c>
      <c r="K429" s="246">
        <f t="shared" si="93"/>
        <v>44331</v>
      </c>
      <c r="L429" s="148">
        <f t="shared" si="94"/>
        <v>43936</v>
      </c>
      <c r="M429" s="49">
        <f t="shared" si="95"/>
        <v>1.764998164557358E-4</v>
      </c>
      <c r="N429" s="549">
        <f t="shared" si="100"/>
        <v>395</v>
      </c>
      <c r="O429" s="113">
        <f t="shared" si="96"/>
        <v>9</v>
      </c>
      <c r="P429" s="113">
        <f t="shared" si="97"/>
        <v>386</v>
      </c>
      <c r="Q429" s="549">
        <f t="shared" si="86"/>
        <v>2.1235839916518917</v>
      </c>
      <c r="S429" s="556">
        <f t="shared" si="98"/>
        <v>1.6301268519289791</v>
      </c>
    </row>
    <row r="430" spans="2:19" x14ac:dyDescent="0.35">
      <c r="B430" s="116">
        <v>42633</v>
      </c>
      <c r="C430" s="49">
        <f t="shared" si="89"/>
        <v>3.7732446549464171</v>
      </c>
      <c r="D430" s="186">
        <f t="shared" si="90"/>
        <v>4.6242299794661195</v>
      </c>
      <c r="E430" s="344" t="str">
        <f t="shared" si="91"/>
        <v>6/05/2021</v>
      </c>
      <c r="F430" s="580">
        <f t="shared" si="92"/>
        <v>0</v>
      </c>
      <c r="G430" s="559"/>
      <c r="I430" s="187">
        <f t="shared" si="99"/>
        <v>2.1433635599999779</v>
      </c>
      <c r="J430" s="187">
        <f t="shared" si="99"/>
        <v>2.0695987024999862</v>
      </c>
      <c r="K430" s="246">
        <f t="shared" si="93"/>
        <v>44331</v>
      </c>
      <c r="L430" s="148">
        <f t="shared" si="94"/>
        <v>43936</v>
      </c>
      <c r="M430" s="49">
        <f t="shared" si="95"/>
        <v>1.867464746835231E-4</v>
      </c>
      <c r="N430" s="549">
        <f t="shared" si="100"/>
        <v>395</v>
      </c>
      <c r="O430" s="113">
        <f t="shared" si="96"/>
        <v>9</v>
      </c>
      <c r="P430" s="113">
        <f t="shared" si="97"/>
        <v>386</v>
      </c>
      <c r="Q430" s="549">
        <f t="shared" si="86"/>
        <v>2.141682841727826</v>
      </c>
      <c r="S430" s="556">
        <f t="shared" si="98"/>
        <v>1.6315618132185912</v>
      </c>
    </row>
    <row r="431" spans="2:19" x14ac:dyDescent="0.35">
      <c r="B431" s="116">
        <v>42634</v>
      </c>
      <c r="C431" s="49">
        <f t="shared" si="89"/>
        <v>3.7742728266810577</v>
      </c>
      <c r="D431" s="186">
        <f t="shared" si="90"/>
        <v>4.6214921286789874</v>
      </c>
      <c r="E431" s="344" t="str">
        <f t="shared" si="91"/>
        <v>6/05/2021</v>
      </c>
      <c r="F431" s="580">
        <f t="shared" si="92"/>
        <v>0</v>
      </c>
      <c r="G431" s="559"/>
      <c r="I431" s="187">
        <f t="shared" si="99"/>
        <v>2.1474062400000049</v>
      </c>
      <c r="J431" s="187">
        <f t="shared" si="99"/>
        <v>2.0736399225000257</v>
      </c>
      <c r="K431" s="246">
        <f t="shared" si="93"/>
        <v>44331</v>
      </c>
      <c r="L431" s="148">
        <f t="shared" si="94"/>
        <v>43936</v>
      </c>
      <c r="M431" s="49">
        <f t="shared" si="95"/>
        <v>1.8675017088602328E-4</v>
      </c>
      <c r="N431" s="549">
        <f t="shared" si="100"/>
        <v>395</v>
      </c>
      <c r="O431" s="113">
        <f t="shared" si="96"/>
        <v>9</v>
      </c>
      <c r="P431" s="113">
        <f t="shared" si="97"/>
        <v>386</v>
      </c>
      <c r="Q431" s="549">
        <f t="shared" si="86"/>
        <v>2.1457254884620305</v>
      </c>
      <c r="S431" s="556">
        <f t="shared" si="98"/>
        <v>1.6285473382190272</v>
      </c>
    </row>
    <row r="432" spans="2:19" x14ac:dyDescent="0.35">
      <c r="B432" s="116">
        <v>42635</v>
      </c>
      <c r="C432" s="49">
        <f t="shared" si="89"/>
        <v>3.6858779785118978</v>
      </c>
      <c r="D432" s="186">
        <f t="shared" si="90"/>
        <v>4.6187542778918553</v>
      </c>
      <c r="E432" s="344" t="str">
        <f t="shared" si="91"/>
        <v>6/05/2021</v>
      </c>
      <c r="F432" s="580">
        <f t="shared" si="92"/>
        <v>0</v>
      </c>
      <c r="G432" s="559"/>
      <c r="I432" s="187">
        <f t="shared" si="99"/>
        <v>2.0665678400000109</v>
      </c>
      <c r="J432" s="187">
        <f t="shared" si="99"/>
        <v>2.0009102024999947</v>
      </c>
      <c r="K432" s="246">
        <f t="shared" si="93"/>
        <v>44331</v>
      </c>
      <c r="L432" s="148">
        <f t="shared" si="94"/>
        <v>43936</v>
      </c>
      <c r="M432" s="49">
        <f t="shared" si="95"/>
        <v>1.6622186708864858E-4</v>
      </c>
      <c r="N432" s="549">
        <f t="shared" si="100"/>
        <v>395</v>
      </c>
      <c r="O432" s="113">
        <f t="shared" si="96"/>
        <v>9</v>
      </c>
      <c r="P432" s="113">
        <f t="shared" si="97"/>
        <v>386</v>
      </c>
      <c r="Q432" s="549">
        <f t="shared" si="86"/>
        <v>2.065071843196213</v>
      </c>
      <c r="S432" s="556">
        <f t="shared" si="98"/>
        <v>1.6208061353156848</v>
      </c>
    </row>
    <row r="433" spans="2:19" x14ac:dyDescent="0.35">
      <c r="B433" s="116">
        <v>42636</v>
      </c>
      <c r="C433" s="49">
        <f t="shared" si="89"/>
        <v>3.6622470697996734</v>
      </c>
      <c r="D433" s="186">
        <f t="shared" si="90"/>
        <v>4.6160164271047224</v>
      </c>
      <c r="E433" s="344" t="str">
        <f t="shared" si="91"/>
        <v>6/05/2021</v>
      </c>
      <c r="F433" s="580">
        <f t="shared" si="92"/>
        <v>0</v>
      </c>
      <c r="G433" s="559"/>
      <c r="I433" s="187">
        <f t="shared" si="99"/>
        <v>2.0110100025000133</v>
      </c>
      <c r="J433" s="187">
        <f t="shared" si="99"/>
        <v>1.9554672900000014</v>
      </c>
      <c r="K433" s="246">
        <f t="shared" si="93"/>
        <v>44331</v>
      </c>
      <c r="L433" s="148">
        <f t="shared" si="94"/>
        <v>43936</v>
      </c>
      <c r="M433" s="49">
        <f t="shared" si="95"/>
        <v>1.4061446202534648E-4</v>
      </c>
      <c r="N433" s="549">
        <f t="shared" si="100"/>
        <v>395</v>
      </c>
      <c r="O433" s="113">
        <f t="shared" si="96"/>
        <v>9</v>
      </c>
      <c r="P433" s="113">
        <f t="shared" si="97"/>
        <v>386</v>
      </c>
      <c r="Q433" s="549">
        <f t="shared" si="86"/>
        <v>2.0097444723417852</v>
      </c>
      <c r="S433" s="556">
        <f t="shared" si="98"/>
        <v>1.6525025974578882</v>
      </c>
    </row>
    <row r="434" spans="2:19" x14ac:dyDescent="0.35">
      <c r="B434" s="116">
        <v>42639</v>
      </c>
      <c r="C434" s="49">
        <f t="shared" si="89"/>
        <v>3.648892256099967</v>
      </c>
      <c r="D434" s="186">
        <f t="shared" si="90"/>
        <v>4.6078028747433262</v>
      </c>
      <c r="E434" s="344" t="str">
        <f t="shared" si="91"/>
        <v>6/05/2021</v>
      </c>
      <c r="F434" s="580">
        <f t="shared" si="92"/>
        <v>0</v>
      </c>
      <c r="G434" s="559"/>
      <c r="I434" s="187">
        <f t="shared" si="99"/>
        <v>1.997880360000015</v>
      </c>
      <c r="J434" s="187">
        <f t="shared" si="99"/>
        <v>1.9473896100000054</v>
      </c>
      <c r="K434" s="246">
        <f t="shared" si="93"/>
        <v>44331</v>
      </c>
      <c r="L434" s="148">
        <f t="shared" si="94"/>
        <v>43936</v>
      </c>
      <c r="M434" s="49">
        <f t="shared" si="95"/>
        <v>1.2782468354432803E-4</v>
      </c>
      <c r="N434" s="549">
        <f t="shared" si="100"/>
        <v>395</v>
      </c>
      <c r="O434" s="113">
        <f t="shared" si="96"/>
        <v>9</v>
      </c>
      <c r="P434" s="113">
        <f t="shared" si="97"/>
        <v>386</v>
      </c>
      <c r="Q434" s="549">
        <f t="shared" si="86"/>
        <v>1.996729937848116</v>
      </c>
      <c r="S434" s="556">
        <f t="shared" si="98"/>
        <v>1.652162318251851</v>
      </c>
    </row>
    <row r="435" spans="2:19" x14ac:dyDescent="0.35">
      <c r="B435" s="116">
        <v>42640</v>
      </c>
      <c r="C435" s="49">
        <f t="shared" si="89"/>
        <v>3.6591650751766958</v>
      </c>
      <c r="D435" s="186">
        <f t="shared" si="90"/>
        <v>4.6050650239561941</v>
      </c>
      <c r="E435" s="344" t="str">
        <f t="shared" si="91"/>
        <v>6/05/2021</v>
      </c>
      <c r="F435" s="580">
        <f t="shared" si="92"/>
        <v>0</v>
      </c>
      <c r="G435" s="559"/>
      <c r="I435" s="187">
        <f t="shared" si="99"/>
        <v>1.997880360000015</v>
      </c>
      <c r="J435" s="187">
        <f t="shared" si="99"/>
        <v>1.9514284100000223</v>
      </c>
      <c r="K435" s="246">
        <f t="shared" si="93"/>
        <v>44331</v>
      </c>
      <c r="L435" s="148">
        <f t="shared" si="94"/>
        <v>43936</v>
      </c>
      <c r="M435" s="49">
        <f t="shared" si="95"/>
        <v>1.1759987341770301E-4</v>
      </c>
      <c r="N435" s="549">
        <f t="shared" si="100"/>
        <v>395</v>
      </c>
      <c r="O435" s="113">
        <f t="shared" si="96"/>
        <v>9</v>
      </c>
      <c r="P435" s="113">
        <f t="shared" si="97"/>
        <v>386</v>
      </c>
      <c r="Q435" s="549">
        <f t="shared" si="86"/>
        <v>1.9968219611392557</v>
      </c>
      <c r="S435" s="556">
        <f t="shared" si="98"/>
        <v>1.6623431140374401</v>
      </c>
    </row>
    <row r="436" spans="2:19" x14ac:dyDescent="0.35">
      <c r="B436" s="116">
        <v>42641</v>
      </c>
      <c r="C436" s="49">
        <f t="shared" si="89"/>
        <v>3.6704660581188042</v>
      </c>
      <c r="D436" s="186">
        <f t="shared" si="90"/>
        <v>4.602327173169062</v>
      </c>
      <c r="E436" s="344" t="str">
        <f t="shared" si="91"/>
        <v>6/05/2021</v>
      </c>
      <c r="F436" s="580">
        <f t="shared" si="92"/>
        <v>0</v>
      </c>
      <c r="G436" s="559"/>
      <c r="I436" s="187">
        <f t="shared" si="99"/>
        <v>1.9988903025000226</v>
      </c>
      <c r="J436" s="187">
        <f t="shared" si="99"/>
        <v>1.9584965024999734</v>
      </c>
      <c r="K436" s="246">
        <f t="shared" si="93"/>
        <v>44331</v>
      </c>
      <c r="L436" s="148">
        <f t="shared" si="94"/>
        <v>43936</v>
      </c>
      <c r="M436" s="49">
        <f t="shared" si="95"/>
        <v>1.0226278481025119E-4</v>
      </c>
      <c r="N436" s="549">
        <f t="shared" si="100"/>
        <v>395</v>
      </c>
      <c r="O436" s="113">
        <f t="shared" si="96"/>
        <v>9</v>
      </c>
      <c r="P436" s="113">
        <f t="shared" si="97"/>
        <v>386</v>
      </c>
      <c r="Q436" s="549">
        <f t="shared" si="86"/>
        <v>1.9979699374367303</v>
      </c>
      <c r="S436" s="556">
        <f t="shared" si="98"/>
        <v>1.6724961206820739</v>
      </c>
    </row>
    <row r="437" spans="2:19" x14ac:dyDescent="0.35">
      <c r="B437" s="116">
        <v>42642</v>
      </c>
      <c r="C437" s="49">
        <f t="shared" si="89"/>
        <v>3.7105406252957218</v>
      </c>
      <c r="D437" s="186">
        <f t="shared" si="90"/>
        <v>4.59958932238193</v>
      </c>
      <c r="E437" s="344" t="str">
        <f t="shared" si="91"/>
        <v>6/05/2021</v>
      </c>
      <c r="F437" s="580">
        <f t="shared" si="92"/>
        <v>0</v>
      </c>
      <c r="G437" s="559"/>
      <c r="I437" s="187">
        <f t="shared" si="99"/>
        <v>2.0201002499999676</v>
      </c>
      <c r="J437" s="187">
        <f t="shared" si="99"/>
        <v>1.9736432399999781</v>
      </c>
      <c r="K437" s="246">
        <f t="shared" si="93"/>
        <v>44331</v>
      </c>
      <c r="L437" s="148">
        <f t="shared" si="94"/>
        <v>43936</v>
      </c>
      <c r="M437" s="49">
        <f t="shared" si="95"/>
        <v>1.1761268354427715E-4</v>
      </c>
      <c r="N437" s="549">
        <f t="shared" si="100"/>
        <v>395</v>
      </c>
      <c r="O437" s="113">
        <f t="shared" si="96"/>
        <v>9</v>
      </c>
      <c r="P437" s="113">
        <f t="shared" si="97"/>
        <v>386</v>
      </c>
      <c r="Q437" s="549">
        <f t="shared" si="86"/>
        <v>2.0190417358480692</v>
      </c>
      <c r="S437" s="556">
        <f t="shared" si="98"/>
        <v>1.6914988894476526</v>
      </c>
    </row>
    <row r="438" spans="2:19" x14ac:dyDescent="0.35">
      <c r="B438" s="116">
        <v>42643</v>
      </c>
      <c r="C438" s="49">
        <f t="shared" si="89"/>
        <v>3.6663565028693057</v>
      </c>
      <c r="D438" s="186">
        <f t="shared" si="90"/>
        <v>4.5968514715947979</v>
      </c>
      <c r="E438" s="344" t="str">
        <f t="shared" si="91"/>
        <v>6/05/2021</v>
      </c>
      <c r="F438" s="580">
        <f t="shared" si="92"/>
        <v>0</v>
      </c>
      <c r="G438" s="559"/>
      <c r="I438" s="187">
        <f t="shared" si="99"/>
        <v>1.9675844100000006</v>
      </c>
      <c r="J438" s="187">
        <f t="shared" si="99"/>
        <v>1.9423412225000103</v>
      </c>
      <c r="K438" s="246">
        <f t="shared" si="93"/>
        <v>44331</v>
      </c>
      <c r="L438" s="148">
        <f t="shared" si="94"/>
        <v>43936</v>
      </c>
      <c r="M438" s="49">
        <f t="shared" si="95"/>
        <v>6.3906803797443869E-5</v>
      </c>
      <c r="N438" s="549">
        <f t="shared" si="100"/>
        <v>395</v>
      </c>
      <c r="O438" s="113">
        <f t="shared" si="96"/>
        <v>9</v>
      </c>
      <c r="P438" s="113">
        <f t="shared" si="97"/>
        <v>386</v>
      </c>
      <c r="Q438" s="549">
        <f t="shared" si="86"/>
        <v>1.9670092487658237</v>
      </c>
      <c r="S438" s="556">
        <f t="shared" si="98"/>
        <v>1.699347254103482</v>
      </c>
    </row>
    <row r="439" spans="2:19" x14ac:dyDescent="0.35">
      <c r="B439" s="116">
        <v>42646</v>
      </c>
      <c r="C439" s="49">
        <f t="shared" si="89"/>
        <v>3.7054022111005835</v>
      </c>
      <c r="D439" s="186">
        <f t="shared" si="90"/>
        <v>4.5886379192334017</v>
      </c>
      <c r="E439" s="344" t="str">
        <f t="shared" si="91"/>
        <v>6/05/2021</v>
      </c>
      <c r="F439" s="580">
        <f t="shared" si="92"/>
        <v>0</v>
      </c>
      <c r="G439" s="559"/>
      <c r="I439" s="187">
        <f t="shared" si="99"/>
        <v>1.9918208100000223</v>
      </c>
      <c r="J439" s="187">
        <f t="shared" si="99"/>
        <v>1.9665746224999836</v>
      </c>
      <c r="K439" s="246">
        <f t="shared" si="93"/>
        <v>44331</v>
      </c>
      <c r="L439" s="148">
        <f t="shared" si="94"/>
        <v>43936</v>
      </c>
      <c r="M439" s="49">
        <f t="shared" si="95"/>
        <v>6.391439873427521E-5</v>
      </c>
      <c r="N439" s="549">
        <f t="shared" si="100"/>
        <v>395</v>
      </c>
      <c r="O439" s="113">
        <f t="shared" si="96"/>
        <v>9</v>
      </c>
      <c r="P439" s="113">
        <f t="shared" si="97"/>
        <v>386</v>
      </c>
      <c r="Q439" s="549">
        <f t="shared" si="86"/>
        <v>1.9912455804114138</v>
      </c>
      <c r="S439" s="556">
        <f t="shared" si="98"/>
        <v>1.7141566306891698</v>
      </c>
    </row>
    <row r="440" spans="2:19" x14ac:dyDescent="0.35">
      <c r="B440" s="116">
        <v>42647</v>
      </c>
      <c r="C440" s="49">
        <f t="shared" si="89"/>
        <v>3.7588510528640873</v>
      </c>
      <c r="D440" s="186">
        <f t="shared" si="90"/>
        <v>4.5859000684462696</v>
      </c>
      <c r="E440" s="344" t="str">
        <f t="shared" si="91"/>
        <v>6/05/2021</v>
      </c>
      <c r="F440" s="580">
        <f t="shared" si="92"/>
        <v>0</v>
      </c>
      <c r="G440" s="559"/>
      <c r="I440" s="187">
        <f t="shared" si="99"/>
        <v>2.0443428899999949</v>
      </c>
      <c r="J440" s="187">
        <f t="shared" si="99"/>
        <v>2.0019201600000036</v>
      </c>
      <c r="K440" s="246">
        <f t="shared" si="93"/>
        <v>44331</v>
      </c>
      <c r="L440" s="148">
        <f t="shared" si="94"/>
        <v>43936</v>
      </c>
      <c r="M440" s="49">
        <f t="shared" si="95"/>
        <v>1.0739931645567419E-4</v>
      </c>
      <c r="N440" s="549">
        <f t="shared" si="100"/>
        <v>395</v>
      </c>
      <c r="O440" s="113">
        <f t="shared" si="96"/>
        <v>9</v>
      </c>
      <c r="P440" s="113">
        <f t="shared" si="97"/>
        <v>386</v>
      </c>
      <c r="Q440" s="549">
        <f t="shared" ref="Q440:Q503" si="101">IF(I440="","",I440-(O440*M440))</f>
        <v>2.043376296151894</v>
      </c>
      <c r="S440" s="556">
        <f t="shared" si="98"/>
        <v>1.7154747567121933</v>
      </c>
    </row>
    <row r="441" spans="2:19" x14ac:dyDescent="0.35">
      <c r="B441" s="116">
        <v>42648</v>
      </c>
      <c r="C441" s="49">
        <f t="shared" si="89"/>
        <v>3.8462638362256607</v>
      </c>
      <c r="D441" s="186">
        <f t="shared" si="90"/>
        <v>4.5831622176591376</v>
      </c>
      <c r="E441" s="344" t="str">
        <f t="shared" si="91"/>
        <v>6/05/2021</v>
      </c>
      <c r="F441" s="580">
        <f t="shared" si="92"/>
        <v>0</v>
      </c>
      <c r="G441" s="559"/>
      <c r="I441" s="187">
        <f t="shared" si="99"/>
        <v>2.0867744400000054</v>
      </c>
      <c r="J441" s="187">
        <f t="shared" si="99"/>
        <v>2.0342414399999731</v>
      </c>
      <c r="K441" s="246">
        <f t="shared" si="93"/>
        <v>44331</v>
      </c>
      <c r="L441" s="148">
        <f t="shared" si="94"/>
        <v>43936</v>
      </c>
      <c r="M441" s="49">
        <f t="shared" si="95"/>
        <v>1.3299493670894269E-4</v>
      </c>
      <c r="N441" s="549">
        <f t="shared" si="100"/>
        <v>395</v>
      </c>
      <c r="O441" s="113">
        <f t="shared" si="96"/>
        <v>9</v>
      </c>
      <c r="P441" s="113">
        <f t="shared" si="97"/>
        <v>386</v>
      </c>
      <c r="Q441" s="549">
        <f t="shared" si="101"/>
        <v>2.0855774855696247</v>
      </c>
      <c r="S441" s="556">
        <f t="shared" si="98"/>
        <v>1.760686350656036</v>
      </c>
    </row>
    <row r="442" spans="2:19" x14ac:dyDescent="0.35">
      <c r="B442" s="116">
        <v>42649</v>
      </c>
      <c r="C442" s="49">
        <f t="shared" si="89"/>
        <v>3.8534649967204126</v>
      </c>
      <c r="D442" s="186">
        <f t="shared" si="90"/>
        <v>4.5804243668720055</v>
      </c>
      <c r="E442" s="344" t="str">
        <f t="shared" si="91"/>
        <v>6/05/2021</v>
      </c>
      <c r="F442" s="580">
        <f t="shared" si="92"/>
        <v>0</v>
      </c>
      <c r="G442" s="559"/>
      <c r="I442" s="187">
        <f t="shared" si="99"/>
        <v>2.1090040099999818</v>
      </c>
      <c r="J442" s="187">
        <f t="shared" si="99"/>
        <v>2.0544448399999693</v>
      </c>
      <c r="K442" s="246">
        <f t="shared" si="93"/>
        <v>44331</v>
      </c>
      <c r="L442" s="148">
        <f t="shared" si="94"/>
        <v>43936</v>
      </c>
      <c r="M442" s="49">
        <f t="shared" si="95"/>
        <v>1.3812448101268996E-4</v>
      </c>
      <c r="N442" s="549">
        <f t="shared" si="100"/>
        <v>395</v>
      </c>
      <c r="O442" s="113">
        <f t="shared" si="96"/>
        <v>9</v>
      </c>
      <c r="P442" s="113">
        <f t="shared" si="97"/>
        <v>386</v>
      </c>
      <c r="Q442" s="549">
        <f t="shared" si="101"/>
        <v>2.1077608896708675</v>
      </c>
      <c r="S442" s="556">
        <f t="shared" si="98"/>
        <v>1.7457041070495452</v>
      </c>
    </row>
    <row r="443" spans="2:19" x14ac:dyDescent="0.35">
      <c r="B443" s="116">
        <v>42650</v>
      </c>
      <c r="C443" s="49">
        <f t="shared" si="89"/>
        <v>3.8442064305850066</v>
      </c>
      <c r="D443" s="186">
        <f t="shared" si="90"/>
        <v>4.5776865160848734</v>
      </c>
      <c r="E443" s="344" t="str">
        <f t="shared" si="91"/>
        <v>6/05/2021</v>
      </c>
      <c r="F443" s="580">
        <f t="shared" si="92"/>
        <v>0</v>
      </c>
      <c r="G443" s="559"/>
      <c r="I443" s="187">
        <f t="shared" si="99"/>
        <v>2.1009202500000157</v>
      </c>
      <c r="J443" s="187">
        <f t="shared" si="99"/>
        <v>2.0433327224999909</v>
      </c>
      <c r="K443" s="246">
        <f t="shared" si="93"/>
        <v>44331</v>
      </c>
      <c r="L443" s="148">
        <f t="shared" si="94"/>
        <v>43936</v>
      </c>
      <c r="M443" s="49">
        <f t="shared" si="95"/>
        <v>1.4579120886082234E-4</v>
      </c>
      <c r="N443" s="549">
        <f t="shared" si="100"/>
        <v>395</v>
      </c>
      <c r="O443" s="113">
        <f t="shared" si="96"/>
        <v>9</v>
      </c>
      <c r="P443" s="113">
        <f t="shared" si="97"/>
        <v>386</v>
      </c>
      <c r="Q443" s="549">
        <f t="shared" si="101"/>
        <v>2.0996081291202682</v>
      </c>
      <c r="S443" s="556">
        <f t="shared" si="98"/>
        <v>1.7445983014647384</v>
      </c>
    </row>
    <row r="444" spans="2:19" x14ac:dyDescent="0.35">
      <c r="B444" s="116">
        <v>42653</v>
      </c>
      <c r="C444" s="49">
        <f t="shared" si="89"/>
        <v>3.8637530185259283</v>
      </c>
      <c r="D444" s="186">
        <f t="shared" si="90"/>
        <v>4.5694729637234772</v>
      </c>
      <c r="E444" s="344" t="str">
        <f t="shared" si="91"/>
        <v>6/05/2021</v>
      </c>
      <c r="F444" s="580">
        <f t="shared" si="92"/>
        <v>0</v>
      </c>
      <c r="G444" s="559"/>
      <c r="I444" s="187">
        <f t="shared" si="99"/>
        <v>2.0898056024999834</v>
      </c>
      <c r="J444" s="187">
        <f t="shared" si="99"/>
        <v>2.0281808099999799</v>
      </c>
      <c r="K444" s="246">
        <f t="shared" si="93"/>
        <v>44331</v>
      </c>
      <c r="L444" s="148">
        <f t="shared" si="94"/>
        <v>43936</v>
      </c>
      <c r="M444" s="49">
        <f t="shared" si="95"/>
        <v>1.5601213291140131E-4</v>
      </c>
      <c r="N444" s="549">
        <f t="shared" si="100"/>
        <v>395</v>
      </c>
      <c r="O444" s="113">
        <f t="shared" si="96"/>
        <v>9</v>
      </c>
      <c r="P444" s="113">
        <f t="shared" si="97"/>
        <v>386</v>
      </c>
      <c r="Q444" s="549">
        <f t="shared" si="101"/>
        <v>2.0884014933037807</v>
      </c>
      <c r="S444" s="556">
        <f t="shared" si="98"/>
        <v>1.7753515252221477</v>
      </c>
    </row>
    <row r="445" spans="2:19" x14ac:dyDescent="0.35">
      <c r="B445" s="116">
        <v>42654</v>
      </c>
      <c r="C445" s="49">
        <f t="shared" si="89"/>
        <v>3.8112920978110587</v>
      </c>
      <c r="D445" s="186">
        <f t="shared" si="90"/>
        <v>4.5667351129363452</v>
      </c>
      <c r="E445" s="344" t="str">
        <f t="shared" si="91"/>
        <v>6/05/2021</v>
      </c>
      <c r="F445" s="580">
        <f t="shared" si="92"/>
        <v>0</v>
      </c>
      <c r="G445" s="559"/>
      <c r="I445" s="187">
        <f t="shared" ref="I445:J464" si="102">IF(I175="","",((1+I175/200)^2-1)*100)</f>
        <v>2.0847536900000074</v>
      </c>
      <c r="J445" s="187">
        <f t="shared" si="102"/>
        <v>2.015050062499979</v>
      </c>
      <c r="K445" s="246">
        <f t="shared" si="93"/>
        <v>44331</v>
      </c>
      <c r="L445" s="148">
        <f t="shared" si="94"/>
        <v>43936</v>
      </c>
      <c r="M445" s="49">
        <f t="shared" si="95"/>
        <v>1.7646487974690747E-4</v>
      </c>
      <c r="N445" s="549">
        <f t="shared" si="100"/>
        <v>395</v>
      </c>
      <c r="O445" s="113">
        <f t="shared" si="96"/>
        <v>9</v>
      </c>
      <c r="P445" s="113">
        <f t="shared" si="97"/>
        <v>386</v>
      </c>
      <c r="Q445" s="549">
        <f t="shared" si="101"/>
        <v>2.0831655060822851</v>
      </c>
      <c r="S445" s="556">
        <f t="shared" si="98"/>
        <v>1.7281265917287736</v>
      </c>
    </row>
    <row r="446" spans="2:19" x14ac:dyDescent="0.35">
      <c r="B446" s="116">
        <v>42655</v>
      </c>
      <c r="C446" s="49">
        <f t="shared" si="89"/>
        <v>3.8709550885767552</v>
      </c>
      <c r="D446" s="186">
        <f t="shared" si="90"/>
        <v>4.5639972621492131</v>
      </c>
      <c r="E446" s="344" t="str">
        <f t="shared" si="91"/>
        <v>6/05/2021</v>
      </c>
      <c r="F446" s="580">
        <f t="shared" si="92"/>
        <v>0</v>
      </c>
      <c r="G446" s="559"/>
      <c r="I446" s="187">
        <f t="shared" si="102"/>
        <v>2.0958680624999726</v>
      </c>
      <c r="J446" s="187">
        <f t="shared" si="102"/>
        <v>2.0211103024999844</v>
      </c>
      <c r="K446" s="246">
        <f t="shared" si="93"/>
        <v>44331</v>
      </c>
      <c r="L446" s="148">
        <f t="shared" si="94"/>
        <v>43936</v>
      </c>
      <c r="M446" s="49">
        <f t="shared" si="95"/>
        <v>1.892601518987044E-4</v>
      </c>
      <c r="N446" s="549">
        <f t="shared" si="100"/>
        <v>395</v>
      </c>
      <c r="O446" s="113">
        <f t="shared" si="96"/>
        <v>9</v>
      </c>
      <c r="P446" s="113">
        <f t="shared" si="97"/>
        <v>386</v>
      </c>
      <c r="Q446" s="549">
        <f t="shared" si="101"/>
        <v>2.0941647211328842</v>
      </c>
      <c r="S446" s="556">
        <f t="shared" si="98"/>
        <v>1.776790367443871</v>
      </c>
    </row>
    <row r="447" spans="2:19" x14ac:dyDescent="0.35">
      <c r="B447" s="116">
        <v>42656</v>
      </c>
      <c r="C447" s="49">
        <f t="shared" si="89"/>
        <v>3.8318626387255694</v>
      </c>
      <c r="D447" s="186">
        <f t="shared" si="90"/>
        <v>4.561259411362081</v>
      </c>
      <c r="E447" s="344" t="str">
        <f t="shared" si="91"/>
        <v>6/05/2021</v>
      </c>
      <c r="F447" s="580">
        <f t="shared" si="92"/>
        <v>0</v>
      </c>
      <c r="G447" s="559"/>
      <c r="I447" s="187">
        <f t="shared" si="102"/>
        <v>2.0584857600000062</v>
      </c>
      <c r="J447" s="187">
        <f t="shared" si="102"/>
        <v>1.9887911024999871</v>
      </c>
      <c r="K447" s="246">
        <f t="shared" si="93"/>
        <v>44331</v>
      </c>
      <c r="L447" s="148">
        <f t="shared" si="94"/>
        <v>43936</v>
      </c>
      <c r="M447" s="49">
        <f t="shared" si="95"/>
        <v>1.7644217088612409E-4</v>
      </c>
      <c r="N447" s="549">
        <f t="shared" si="100"/>
        <v>395</v>
      </c>
      <c r="O447" s="113">
        <f t="shared" si="96"/>
        <v>9</v>
      </c>
      <c r="P447" s="113">
        <f t="shared" si="97"/>
        <v>386</v>
      </c>
      <c r="Q447" s="549">
        <f t="shared" si="101"/>
        <v>2.0568977804620312</v>
      </c>
      <c r="S447" s="556">
        <f t="shared" si="98"/>
        <v>1.7749648582635382</v>
      </c>
    </row>
    <row r="448" spans="2:19" x14ac:dyDescent="0.35">
      <c r="B448" s="116">
        <v>42657</v>
      </c>
      <c r="C448" s="49">
        <f t="shared" si="89"/>
        <v>3.8267197169209011</v>
      </c>
      <c r="D448" s="186">
        <f t="shared" si="90"/>
        <v>4.5585215605749489</v>
      </c>
      <c r="E448" s="344" t="str">
        <f t="shared" si="91"/>
        <v>6/05/2021</v>
      </c>
      <c r="F448" s="580">
        <f t="shared" si="92"/>
        <v>0</v>
      </c>
      <c r="G448" s="559"/>
      <c r="I448" s="187">
        <f t="shared" si="102"/>
        <v>2.0493938024999991</v>
      </c>
      <c r="J448" s="187">
        <f t="shared" si="102"/>
        <v>1.9776825600000159</v>
      </c>
      <c r="K448" s="246">
        <f t="shared" si="93"/>
        <v>44331</v>
      </c>
      <c r="L448" s="148">
        <f t="shared" si="94"/>
        <v>43936</v>
      </c>
      <c r="M448" s="49">
        <f t="shared" si="95"/>
        <v>1.8154744936704629E-4</v>
      </c>
      <c r="N448" s="549">
        <f t="shared" si="100"/>
        <v>395</v>
      </c>
      <c r="O448" s="113">
        <f t="shared" si="96"/>
        <v>9</v>
      </c>
      <c r="P448" s="113">
        <f t="shared" si="97"/>
        <v>386</v>
      </c>
      <c r="Q448" s="549">
        <f t="shared" si="101"/>
        <v>2.0477598754556956</v>
      </c>
      <c r="S448" s="556">
        <f t="shared" si="98"/>
        <v>1.7789598414652055</v>
      </c>
    </row>
    <row r="449" spans="2:19" x14ac:dyDescent="0.35">
      <c r="B449" s="116">
        <v>42660</v>
      </c>
      <c r="C449" s="49">
        <f t="shared" si="89"/>
        <v>3.8565513230074622</v>
      </c>
      <c r="D449" s="186">
        <f t="shared" si="90"/>
        <v>4.5503080082135527</v>
      </c>
      <c r="E449" s="344" t="str">
        <f t="shared" si="91"/>
        <v>6/05/2021</v>
      </c>
      <c r="F449" s="580">
        <f t="shared" si="92"/>
        <v>0</v>
      </c>
      <c r="G449" s="559"/>
      <c r="I449" s="187">
        <f t="shared" si="102"/>
        <v>2.0786915600000011</v>
      </c>
      <c r="J449" s="187">
        <f t="shared" si="102"/>
        <v>1.9968704225000078</v>
      </c>
      <c r="K449" s="246">
        <f t="shared" si="93"/>
        <v>44331</v>
      </c>
      <c r="L449" s="148">
        <f t="shared" si="94"/>
        <v>43936</v>
      </c>
      <c r="M449" s="49">
        <f t="shared" si="95"/>
        <v>2.0714212025314764E-4</v>
      </c>
      <c r="N449" s="549">
        <f t="shared" si="100"/>
        <v>395</v>
      </c>
      <c r="O449" s="113">
        <f t="shared" si="96"/>
        <v>9</v>
      </c>
      <c r="P449" s="113">
        <f t="shared" si="97"/>
        <v>386</v>
      </c>
      <c r="Q449" s="549">
        <f t="shared" si="101"/>
        <v>2.0768272809177226</v>
      </c>
      <c r="S449" s="556">
        <f t="shared" si="98"/>
        <v>1.7797240420897396</v>
      </c>
    </row>
    <row r="450" spans="2:19" x14ac:dyDescent="0.35">
      <c r="B450" s="116">
        <v>42661</v>
      </c>
      <c r="C450" s="49">
        <f t="shared" si="89"/>
        <v>3.9141753747885533</v>
      </c>
      <c r="D450" s="186">
        <f t="shared" si="90"/>
        <v>4.5475701574264207</v>
      </c>
      <c r="E450" s="344" t="str">
        <f t="shared" si="91"/>
        <v>6/05/2021</v>
      </c>
      <c r="F450" s="580">
        <f t="shared" si="92"/>
        <v>0</v>
      </c>
      <c r="G450" s="559"/>
      <c r="I450" s="187">
        <f t="shared" si="102"/>
        <v>2.1282042225000186</v>
      </c>
      <c r="J450" s="187">
        <f t="shared" si="102"/>
        <v>2.0514142025000126</v>
      </c>
      <c r="K450" s="246">
        <f t="shared" si="93"/>
        <v>44331</v>
      </c>
      <c r="L450" s="148">
        <f t="shared" si="94"/>
        <v>43936</v>
      </c>
      <c r="M450" s="49">
        <f t="shared" si="95"/>
        <v>1.9440511392406585E-4</v>
      </c>
      <c r="N450" s="549">
        <f t="shared" si="100"/>
        <v>395</v>
      </c>
      <c r="O450" s="113">
        <f t="shared" si="96"/>
        <v>9</v>
      </c>
      <c r="P450" s="113">
        <f t="shared" si="97"/>
        <v>386</v>
      </c>
      <c r="Q450" s="549">
        <f t="shared" si="101"/>
        <v>2.126454576474702</v>
      </c>
      <c r="S450" s="556">
        <f t="shared" si="98"/>
        <v>1.7877207983138512</v>
      </c>
    </row>
    <row r="451" spans="2:19" x14ac:dyDescent="0.35">
      <c r="B451" s="116">
        <v>42662</v>
      </c>
      <c r="C451" s="49">
        <f t="shared" si="89"/>
        <v>3.9234386192085413</v>
      </c>
      <c r="D451" s="186">
        <f t="shared" si="90"/>
        <v>4.5448323066392877</v>
      </c>
      <c r="E451" s="344" t="str">
        <f t="shared" si="91"/>
        <v>6/05/2021</v>
      </c>
      <c r="F451" s="580">
        <f t="shared" si="92"/>
        <v>0</v>
      </c>
      <c r="G451" s="559"/>
      <c r="I451" s="187">
        <f t="shared" si="102"/>
        <v>2.1312359999999808</v>
      </c>
      <c r="J451" s="187">
        <f t="shared" si="102"/>
        <v>2.0544448399999693</v>
      </c>
      <c r="K451" s="246">
        <f t="shared" si="93"/>
        <v>44331</v>
      </c>
      <c r="L451" s="148">
        <f t="shared" si="94"/>
        <v>43936</v>
      </c>
      <c r="M451" s="49">
        <f t="shared" si="95"/>
        <v>1.9440800000002916E-4</v>
      </c>
      <c r="N451" s="549">
        <f t="shared" si="100"/>
        <v>395</v>
      </c>
      <c r="O451" s="113">
        <f t="shared" si="96"/>
        <v>9</v>
      </c>
      <c r="P451" s="113">
        <f t="shared" si="97"/>
        <v>386</v>
      </c>
      <c r="Q451" s="549">
        <f t="shared" si="101"/>
        <v>2.1294863279999805</v>
      </c>
      <c r="S451" s="556">
        <f t="shared" si="98"/>
        <v>1.7939522912085608</v>
      </c>
    </row>
    <row r="452" spans="2:19" x14ac:dyDescent="0.35">
      <c r="B452" s="116">
        <v>42663</v>
      </c>
      <c r="C452" s="49">
        <f t="shared" si="89"/>
        <v>3.9007962261296658</v>
      </c>
      <c r="D452" s="186">
        <f t="shared" si="90"/>
        <v>4.5420944558521557</v>
      </c>
      <c r="E452" s="344" t="str">
        <f t="shared" si="91"/>
        <v>6/05/2021</v>
      </c>
      <c r="F452" s="580">
        <f t="shared" si="92"/>
        <v>0</v>
      </c>
      <c r="G452" s="559"/>
      <c r="I452" s="187">
        <f t="shared" si="102"/>
        <v>2.1100145024999906</v>
      </c>
      <c r="J452" s="187">
        <f t="shared" si="102"/>
        <v>2.0362616899999963</v>
      </c>
      <c r="K452" s="246">
        <f t="shared" si="93"/>
        <v>44331</v>
      </c>
      <c r="L452" s="148">
        <f t="shared" si="94"/>
        <v>43936</v>
      </c>
      <c r="M452" s="49">
        <f t="shared" si="95"/>
        <v>1.8671598101264357E-4</v>
      </c>
      <c r="N452" s="549">
        <f t="shared" si="100"/>
        <v>395</v>
      </c>
      <c r="O452" s="113">
        <f t="shared" si="96"/>
        <v>9</v>
      </c>
      <c r="P452" s="113">
        <f t="shared" si="97"/>
        <v>386</v>
      </c>
      <c r="Q452" s="549">
        <f t="shared" si="101"/>
        <v>2.1083340586708768</v>
      </c>
      <c r="S452" s="556">
        <f t="shared" si="98"/>
        <v>1.7924621674587891</v>
      </c>
    </row>
    <row r="453" spans="2:19" x14ac:dyDescent="0.35">
      <c r="B453" s="116">
        <v>42664</v>
      </c>
      <c r="C453" s="49">
        <f t="shared" si="89"/>
        <v>3.9018253455407548</v>
      </c>
      <c r="D453" s="186">
        <f t="shared" si="90"/>
        <v>4.5393566050650236</v>
      </c>
      <c r="E453" s="344" t="str">
        <f t="shared" si="91"/>
        <v>6/05/2021</v>
      </c>
      <c r="F453" s="580">
        <f t="shared" si="92"/>
        <v>0</v>
      </c>
      <c r="G453" s="559"/>
      <c r="I453" s="187">
        <f t="shared" si="102"/>
        <v>2.1079935225000179</v>
      </c>
      <c r="J453" s="187">
        <f t="shared" si="102"/>
        <v>2.0352515624999956</v>
      </c>
      <c r="K453" s="246">
        <f t="shared" si="93"/>
        <v>44331</v>
      </c>
      <c r="L453" s="148">
        <f t="shared" si="94"/>
        <v>43936</v>
      </c>
      <c r="M453" s="49">
        <f t="shared" si="95"/>
        <v>1.8415686075955016E-4</v>
      </c>
      <c r="N453" s="549">
        <f t="shared" si="100"/>
        <v>395</v>
      </c>
      <c r="O453" s="113">
        <f t="shared" si="96"/>
        <v>9</v>
      </c>
      <c r="P453" s="113">
        <f t="shared" si="97"/>
        <v>386</v>
      </c>
      <c r="Q453" s="549">
        <f t="shared" si="101"/>
        <v>2.1063361107531819</v>
      </c>
      <c r="S453" s="556">
        <f t="shared" si="98"/>
        <v>1.7954892347875728</v>
      </c>
    </row>
    <row r="454" spans="2:19" x14ac:dyDescent="0.35">
      <c r="B454" s="116">
        <v>42667</v>
      </c>
      <c r="C454" s="49" t="str">
        <f t="shared" si="89"/>
        <v/>
      </c>
      <c r="D454" s="186">
        <f t="shared" si="90"/>
        <v>4.5311430527036274</v>
      </c>
      <c r="E454" s="344" t="str">
        <f t="shared" si="91"/>
        <v>6/05/2021</v>
      </c>
      <c r="F454" s="580">
        <f t="shared" si="92"/>
        <v>0</v>
      </c>
      <c r="G454" s="559"/>
      <c r="I454" s="187">
        <f t="shared" si="102"/>
        <v>2.1180986224999865</v>
      </c>
      <c r="J454" s="187">
        <f t="shared" si="102"/>
        <v>2.0392921025000232</v>
      </c>
      <c r="K454" s="246">
        <f t="shared" si="93"/>
        <v>44331</v>
      </c>
      <c r="L454" s="148">
        <f t="shared" si="94"/>
        <v>43936</v>
      </c>
      <c r="M454" s="49">
        <f t="shared" si="95"/>
        <v>1.9951017721509681E-4</v>
      </c>
      <c r="N454" s="549">
        <f t="shared" si="100"/>
        <v>395</v>
      </c>
      <c r="O454" s="113">
        <f t="shared" si="96"/>
        <v>9</v>
      </c>
      <c r="P454" s="113">
        <f t="shared" si="97"/>
        <v>386</v>
      </c>
      <c r="Q454" s="549">
        <f t="shared" si="101"/>
        <v>2.1163030309050508</v>
      </c>
      <c r="S454" s="556" t="str">
        <f t="shared" si="98"/>
        <v/>
      </c>
    </row>
    <row r="455" spans="2:19" x14ac:dyDescent="0.35">
      <c r="B455" s="116">
        <v>42668</v>
      </c>
      <c r="C455" s="49">
        <f t="shared" si="89"/>
        <v>3.9296144595439841</v>
      </c>
      <c r="D455" s="186">
        <f t="shared" si="90"/>
        <v>4.5284052019164953</v>
      </c>
      <c r="E455" s="344" t="str">
        <f t="shared" si="91"/>
        <v>6/05/2021</v>
      </c>
      <c r="F455" s="580">
        <f t="shared" si="92"/>
        <v>0</v>
      </c>
      <c r="G455" s="559"/>
      <c r="I455" s="187">
        <f t="shared" si="102"/>
        <v>2.116077562499985</v>
      </c>
      <c r="J455" s="187">
        <f t="shared" si="102"/>
        <v>2.0453530624999994</v>
      </c>
      <c r="K455" s="246">
        <f t="shared" si="93"/>
        <v>44331</v>
      </c>
      <c r="L455" s="148">
        <f t="shared" si="94"/>
        <v>43936</v>
      </c>
      <c r="M455" s="49">
        <f t="shared" si="95"/>
        <v>1.7904936708857126E-4</v>
      </c>
      <c r="N455" s="549">
        <f t="shared" si="100"/>
        <v>395</v>
      </c>
      <c r="O455" s="113">
        <f t="shared" si="96"/>
        <v>9</v>
      </c>
      <c r="P455" s="113">
        <f t="shared" si="97"/>
        <v>386</v>
      </c>
      <c r="Q455" s="549">
        <f t="shared" si="101"/>
        <v>2.1144661181961877</v>
      </c>
      <c r="S455" s="556">
        <f t="shared" si="98"/>
        <v>1.8151483413477965</v>
      </c>
    </row>
    <row r="456" spans="2:19" x14ac:dyDescent="0.35">
      <c r="B456" s="116">
        <v>42669</v>
      </c>
      <c r="C456" s="49">
        <f t="shared" si="89"/>
        <v>3.9594682349605836</v>
      </c>
      <c r="D456" s="186">
        <f t="shared" si="90"/>
        <v>4.5256673511293632</v>
      </c>
      <c r="E456" s="344" t="str">
        <f t="shared" si="91"/>
        <v>6/05/2021</v>
      </c>
      <c r="F456" s="580">
        <f t="shared" si="92"/>
        <v>0</v>
      </c>
      <c r="G456" s="559"/>
      <c r="I456" s="187">
        <f t="shared" si="102"/>
        <v>2.1403316025000008</v>
      </c>
      <c r="J456" s="187">
        <f t="shared" si="102"/>
        <v>2.0675781225000245</v>
      </c>
      <c r="K456" s="246">
        <f t="shared" si="93"/>
        <v>44331</v>
      </c>
      <c r="L456" s="148">
        <f t="shared" si="94"/>
        <v>43936</v>
      </c>
      <c r="M456" s="49">
        <f t="shared" si="95"/>
        <v>1.8418602531639563E-4</v>
      </c>
      <c r="N456" s="549">
        <f t="shared" si="100"/>
        <v>395</v>
      </c>
      <c r="O456" s="113">
        <f t="shared" si="96"/>
        <v>9</v>
      </c>
      <c r="P456" s="113">
        <f t="shared" si="97"/>
        <v>386</v>
      </c>
      <c r="Q456" s="549">
        <f t="shared" si="101"/>
        <v>2.1386739282721532</v>
      </c>
      <c r="S456" s="556">
        <f t="shared" si="98"/>
        <v>1.8207943066884305</v>
      </c>
    </row>
    <row r="457" spans="2:19" x14ac:dyDescent="0.35">
      <c r="B457" s="116">
        <v>42670</v>
      </c>
      <c r="C457" s="49">
        <f t="shared" si="89"/>
        <v>4.0099254349827307</v>
      </c>
      <c r="D457" s="186">
        <f t="shared" si="90"/>
        <v>4.5229295003422312</v>
      </c>
      <c r="E457" s="344" t="str">
        <f t="shared" si="91"/>
        <v>6/05/2021</v>
      </c>
      <c r="F457" s="580">
        <f t="shared" si="92"/>
        <v>0</v>
      </c>
      <c r="G457" s="559"/>
      <c r="I457" s="187">
        <f t="shared" si="102"/>
        <v>2.1706532024999836</v>
      </c>
      <c r="J457" s="187">
        <f t="shared" si="102"/>
        <v>2.0968784899999982</v>
      </c>
      <c r="K457" s="246">
        <f t="shared" si="93"/>
        <v>44331</v>
      </c>
      <c r="L457" s="148">
        <f t="shared" si="94"/>
        <v>43936</v>
      </c>
      <c r="M457" s="49">
        <f t="shared" si="95"/>
        <v>1.8677142405059611E-4</v>
      </c>
      <c r="N457" s="549">
        <f t="shared" si="100"/>
        <v>395</v>
      </c>
      <c r="O457" s="113">
        <f t="shared" si="96"/>
        <v>9</v>
      </c>
      <c r="P457" s="113">
        <f t="shared" si="97"/>
        <v>386</v>
      </c>
      <c r="Q457" s="549">
        <f t="shared" si="101"/>
        <v>2.1689722596835281</v>
      </c>
      <c r="S457" s="556">
        <f t="shared" si="98"/>
        <v>1.8409531752992025</v>
      </c>
    </row>
    <row r="458" spans="2:19" x14ac:dyDescent="0.35">
      <c r="B458" s="116">
        <v>42671</v>
      </c>
      <c r="C458" s="49">
        <f t="shared" si="89"/>
        <v>4.0212550854951568</v>
      </c>
      <c r="D458" s="186">
        <f t="shared" si="90"/>
        <v>4.5201916495550991</v>
      </c>
      <c r="E458" s="344" t="str">
        <f t="shared" si="91"/>
        <v>6/05/2021</v>
      </c>
      <c r="F458" s="580">
        <f t="shared" si="92"/>
        <v>0</v>
      </c>
      <c r="G458" s="559"/>
      <c r="I458" s="187">
        <f t="shared" si="102"/>
        <v>2.2171550625000203</v>
      </c>
      <c r="J458" s="187">
        <f t="shared" si="102"/>
        <v>2.1342678225000133</v>
      </c>
      <c r="K458" s="246">
        <f t="shared" si="93"/>
        <v>44331</v>
      </c>
      <c r="L458" s="148">
        <f t="shared" si="94"/>
        <v>43936</v>
      </c>
      <c r="M458" s="49">
        <f t="shared" si="95"/>
        <v>2.0984111392406812E-4</v>
      </c>
      <c r="N458" s="549">
        <f t="shared" si="100"/>
        <v>395</v>
      </c>
      <c r="O458" s="113">
        <f t="shared" si="96"/>
        <v>9</v>
      </c>
      <c r="P458" s="113">
        <f t="shared" si="97"/>
        <v>386</v>
      </c>
      <c r="Q458" s="549">
        <f t="shared" si="101"/>
        <v>2.2152664924747039</v>
      </c>
      <c r="S458" s="556">
        <f t="shared" si="98"/>
        <v>1.8059885930204529</v>
      </c>
    </row>
    <row r="459" spans="2:19" x14ac:dyDescent="0.35">
      <c r="B459" s="116">
        <v>42674</v>
      </c>
      <c r="C459" s="49">
        <f t="shared" si="89"/>
        <v>4.0099254349827307</v>
      </c>
      <c r="D459" s="186">
        <f t="shared" si="90"/>
        <v>4.5119780971937029</v>
      </c>
      <c r="E459" s="344" t="str">
        <f t="shared" si="91"/>
        <v>6/05/2021</v>
      </c>
      <c r="F459" s="580">
        <f t="shared" si="92"/>
        <v>0</v>
      </c>
      <c r="G459" s="559"/>
      <c r="I459" s="187">
        <f t="shared" si="102"/>
        <v>2.2211992024999905</v>
      </c>
      <c r="J459" s="187">
        <f t="shared" si="102"/>
        <v>2.1362890625000297</v>
      </c>
      <c r="K459" s="246">
        <f t="shared" si="93"/>
        <v>44331</v>
      </c>
      <c r="L459" s="148">
        <f t="shared" si="94"/>
        <v>43936</v>
      </c>
      <c r="M459" s="49">
        <f t="shared" si="95"/>
        <v>2.1496237974673614E-4</v>
      </c>
      <c r="N459" s="549">
        <f t="shared" si="100"/>
        <v>395</v>
      </c>
      <c r="O459" s="113">
        <f t="shared" si="96"/>
        <v>9</v>
      </c>
      <c r="P459" s="113">
        <f t="shared" si="97"/>
        <v>386</v>
      </c>
      <c r="Q459" s="549">
        <f t="shared" si="101"/>
        <v>2.21926454108227</v>
      </c>
      <c r="S459" s="556">
        <f t="shared" si="98"/>
        <v>1.7906608939004607</v>
      </c>
    </row>
    <row r="460" spans="2:19" x14ac:dyDescent="0.35">
      <c r="B460" s="116">
        <v>42675</v>
      </c>
      <c r="C460" s="49">
        <f t="shared" si="89"/>
        <v>4.0387663659319228</v>
      </c>
      <c r="D460" s="186">
        <f t="shared" si="90"/>
        <v>4.5092402464065708</v>
      </c>
      <c r="E460" s="344" t="str">
        <f t="shared" si="91"/>
        <v>6/05/2021</v>
      </c>
      <c r="F460" s="580">
        <f t="shared" si="92"/>
        <v>0</v>
      </c>
      <c r="G460" s="559"/>
      <c r="I460" s="187">
        <f t="shared" si="102"/>
        <v>2.2232213025000114</v>
      </c>
      <c r="J460" s="187">
        <f t="shared" si="102"/>
        <v>2.137299689999983</v>
      </c>
      <c r="K460" s="246">
        <f t="shared" si="93"/>
        <v>44331</v>
      </c>
      <c r="L460" s="148">
        <f t="shared" si="94"/>
        <v>43936</v>
      </c>
      <c r="M460" s="49">
        <f t="shared" si="95"/>
        <v>2.1752306962032503E-4</v>
      </c>
      <c r="N460" s="549">
        <f t="shared" si="100"/>
        <v>395</v>
      </c>
      <c r="O460" s="113">
        <f t="shared" si="96"/>
        <v>9</v>
      </c>
      <c r="P460" s="113">
        <f t="shared" si="97"/>
        <v>386</v>
      </c>
      <c r="Q460" s="549">
        <f t="shared" si="101"/>
        <v>2.2212635948734283</v>
      </c>
      <c r="S460" s="556">
        <f t="shared" si="98"/>
        <v>1.8175027710584946</v>
      </c>
    </row>
    <row r="461" spans="2:19" x14ac:dyDescent="0.35">
      <c r="B461" s="116">
        <v>42676</v>
      </c>
      <c r="C461" s="49">
        <f t="shared" si="89"/>
        <v>4.0737955595022024</v>
      </c>
      <c r="D461" s="186">
        <f t="shared" si="90"/>
        <v>4.5065023956194388</v>
      </c>
      <c r="E461" s="344" t="str">
        <f t="shared" si="91"/>
        <v>6/05/2021</v>
      </c>
      <c r="F461" s="580">
        <f t="shared" si="92"/>
        <v>0</v>
      </c>
      <c r="G461" s="559"/>
      <c r="I461" s="187">
        <f t="shared" si="102"/>
        <v>2.2687238399999865</v>
      </c>
      <c r="J461" s="187">
        <f t="shared" si="102"/>
        <v>2.1827831025000188</v>
      </c>
      <c r="K461" s="246">
        <f t="shared" si="93"/>
        <v>44331</v>
      </c>
      <c r="L461" s="148">
        <f t="shared" si="94"/>
        <v>43936</v>
      </c>
      <c r="M461" s="49">
        <f t="shared" si="95"/>
        <v>2.1757148734169029E-4</v>
      </c>
      <c r="N461" s="549">
        <f t="shared" si="100"/>
        <v>395</v>
      </c>
      <c r="O461" s="113">
        <f t="shared" si="96"/>
        <v>9</v>
      </c>
      <c r="P461" s="113">
        <f t="shared" si="97"/>
        <v>386</v>
      </c>
      <c r="Q461" s="549">
        <f t="shared" si="101"/>
        <v>2.2667656966139114</v>
      </c>
      <c r="S461" s="556">
        <f t="shared" si="98"/>
        <v>1.807029862888291</v>
      </c>
    </row>
    <row r="462" spans="2:19" x14ac:dyDescent="0.35">
      <c r="B462" s="116">
        <v>42677</v>
      </c>
      <c r="C462" s="49">
        <f t="shared" si="89"/>
        <v>4.0974967939804818</v>
      </c>
      <c r="D462" s="186">
        <f t="shared" si="90"/>
        <v>4.5037645448323067</v>
      </c>
      <c r="E462" s="344" t="str">
        <f t="shared" si="91"/>
        <v>6/05/2021</v>
      </c>
      <c r="F462" s="580">
        <f t="shared" si="92"/>
        <v>0</v>
      </c>
      <c r="G462" s="559"/>
      <c r="I462" s="187">
        <f t="shared" si="102"/>
        <v>2.2768142399999913</v>
      </c>
      <c r="J462" s="187">
        <f t="shared" si="102"/>
        <v>2.190870102500031</v>
      </c>
      <c r="K462" s="246">
        <f t="shared" si="93"/>
        <v>44331</v>
      </c>
      <c r="L462" s="148">
        <f t="shared" si="94"/>
        <v>43936</v>
      </c>
      <c r="M462" s="49">
        <f t="shared" si="95"/>
        <v>2.1758009493660842E-4</v>
      </c>
      <c r="N462" s="549">
        <f t="shared" si="100"/>
        <v>395</v>
      </c>
      <c r="O462" s="113">
        <f t="shared" si="96"/>
        <v>9</v>
      </c>
      <c r="P462" s="113">
        <f t="shared" si="97"/>
        <v>386</v>
      </c>
      <c r="Q462" s="549">
        <f t="shared" si="101"/>
        <v>2.2748560191455618</v>
      </c>
      <c r="S462" s="556">
        <f t="shared" si="98"/>
        <v>1.82264077483492</v>
      </c>
    </row>
    <row r="463" spans="2:19" x14ac:dyDescent="0.35">
      <c r="B463" s="116">
        <v>42678</v>
      </c>
      <c r="C463" s="49">
        <f t="shared" si="89"/>
        <v>4.1531590801395346</v>
      </c>
      <c r="D463" s="186">
        <f t="shared" si="90"/>
        <v>4.5010266940451746</v>
      </c>
      <c r="E463" s="344" t="str">
        <f t="shared" si="91"/>
        <v>6/05/2021</v>
      </c>
      <c r="F463" s="580">
        <f t="shared" si="92"/>
        <v>0</v>
      </c>
      <c r="G463" s="559"/>
      <c r="I463" s="187">
        <f t="shared" si="102"/>
        <v>2.3344676025000233</v>
      </c>
      <c r="J463" s="187">
        <f t="shared" si="102"/>
        <v>2.2414211024999853</v>
      </c>
      <c r="K463" s="246">
        <f t="shared" si="93"/>
        <v>44331</v>
      </c>
      <c r="L463" s="148">
        <f t="shared" si="94"/>
        <v>43936</v>
      </c>
      <c r="M463" s="49">
        <f t="shared" si="95"/>
        <v>2.3556075949376709E-4</v>
      </c>
      <c r="N463" s="549">
        <f t="shared" si="100"/>
        <v>395</v>
      </c>
      <c r="O463" s="113">
        <f t="shared" si="96"/>
        <v>9</v>
      </c>
      <c r="P463" s="113">
        <f t="shared" si="97"/>
        <v>386</v>
      </c>
      <c r="Q463" s="549">
        <f t="shared" si="101"/>
        <v>2.3323475556645792</v>
      </c>
      <c r="S463" s="556">
        <f t="shared" si="98"/>
        <v>1.8208115244749554</v>
      </c>
    </row>
    <row r="464" spans="2:19" x14ac:dyDescent="0.35">
      <c r="B464" s="116">
        <v>42681</v>
      </c>
      <c r="C464" s="49">
        <f t="shared" si="89"/>
        <v>4.2140007970336901</v>
      </c>
      <c r="D464" s="186">
        <f t="shared" si="90"/>
        <v>4.4928131416837784</v>
      </c>
      <c r="E464" s="344" t="str">
        <f t="shared" si="91"/>
        <v>6/05/2021</v>
      </c>
      <c r="F464" s="580">
        <f t="shared" si="92"/>
        <v>0</v>
      </c>
      <c r="G464" s="559"/>
      <c r="I464" s="187">
        <f t="shared" si="102"/>
        <v>2.3567241224999869</v>
      </c>
      <c r="J464" s="187">
        <f t="shared" si="102"/>
        <v>2.2576000624999981</v>
      </c>
      <c r="K464" s="246">
        <f t="shared" si="93"/>
        <v>44331</v>
      </c>
      <c r="L464" s="148">
        <f t="shared" si="94"/>
        <v>43936</v>
      </c>
      <c r="M464" s="49">
        <f t="shared" si="95"/>
        <v>2.5094698734174367E-4</v>
      </c>
      <c r="N464" s="549">
        <f t="shared" si="100"/>
        <v>395</v>
      </c>
      <c r="O464" s="113">
        <f t="shared" si="96"/>
        <v>9</v>
      </c>
      <c r="P464" s="113">
        <f t="shared" si="97"/>
        <v>386</v>
      </c>
      <c r="Q464" s="549">
        <f t="shared" si="101"/>
        <v>2.3544655996139112</v>
      </c>
      <c r="S464" s="556">
        <f t="shared" si="98"/>
        <v>1.8595351974197789</v>
      </c>
    </row>
    <row r="465" spans="2:19" x14ac:dyDescent="0.35">
      <c r="B465" s="116">
        <v>42682</v>
      </c>
      <c r="C465" s="49">
        <f t="shared" si="89"/>
        <v>4.2686779446381884</v>
      </c>
      <c r="D465" s="186">
        <f t="shared" si="90"/>
        <v>4.4900752908966464</v>
      </c>
      <c r="E465" s="344" t="str">
        <f t="shared" si="91"/>
        <v>6/05/2021</v>
      </c>
      <c r="F465" s="580">
        <f t="shared" si="92"/>
        <v>0</v>
      </c>
      <c r="G465" s="559"/>
      <c r="I465" s="187">
        <f t="shared" ref="I465:J484" si="103">IF(I195="","",((1+I195/200)^2-1)*100)</f>
        <v>2.373924000000005</v>
      </c>
      <c r="J465" s="187">
        <f t="shared" si="103"/>
        <v>2.2687238399999865</v>
      </c>
      <c r="K465" s="246">
        <f t="shared" si="93"/>
        <v>44331</v>
      </c>
      <c r="L465" s="148">
        <f t="shared" si="94"/>
        <v>43936</v>
      </c>
      <c r="M465" s="49">
        <f t="shared" si="95"/>
        <v>2.663295189873887E-4</v>
      </c>
      <c r="N465" s="549">
        <f t="shared" si="100"/>
        <v>395</v>
      </c>
      <c r="O465" s="113">
        <f t="shared" si="96"/>
        <v>9</v>
      </c>
      <c r="P465" s="113">
        <f t="shared" si="97"/>
        <v>386</v>
      </c>
      <c r="Q465" s="549">
        <f t="shared" si="101"/>
        <v>2.3715270343291186</v>
      </c>
      <c r="S465" s="556">
        <f t="shared" si="98"/>
        <v>1.8971509103090698</v>
      </c>
    </row>
    <row r="466" spans="2:19" x14ac:dyDescent="0.35">
      <c r="B466" s="116">
        <v>42683</v>
      </c>
      <c r="C466" s="49">
        <f t="shared" si="89"/>
        <v>4.3832601747692213</v>
      </c>
      <c r="D466" s="186">
        <f t="shared" si="90"/>
        <v>4.4873374401095143</v>
      </c>
      <c r="E466" s="344" t="str">
        <f t="shared" si="91"/>
        <v>6/05/2021</v>
      </c>
      <c r="F466" s="580">
        <f t="shared" si="92"/>
        <v>0</v>
      </c>
      <c r="G466" s="559"/>
      <c r="I466" s="187">
        <f t="shared" si="103"/>
        <v>2.3071560900000287</v>
      </c>
      <c r="J466" s="187">
        <f t="shared" si="103"/>
        <v>2.2030012025000101</v>
      </c>
      <c r="K466" s="246">
        <f t="shared" si="93"/>
        <v>44331</v>
      </c>
      <c r="L466" s="148">
        <f t="shared" si="94"/>
        <v>43936</v>
      </c>
      <c r="M466" s="49">
        <f t="shared" si="95"/>
        <v>2.6368325949371814E-4</v>
      </c>
      <c r="N466" s="549">
        <f t="shared" si="100"/>
        <v>395</v>
      </c>
      <c r="O466" s="113">
        <f t="shared" si="96"/>
        <v>9</v>
      </c>
      <c r="P466" s="113">
        <f t="shared" si="97"/>
        <v>386</v>
      </c>
      <c r="Q466" s="549">
        <f t="shared" si="101"/>
        <v>2.3047829406645852</v>
      </c>
      <c r="S466" s="556">
        <f t="shared" si="98"/>
        <v>2.078477234104636</v>
      </c>
    </row>
    <row r="467" spans="2:19" x14ac:dyDescent="0.35">
      <c r="B467" s="116">
        <v>42684</v>
      </c>
      <c r="C467" s="49">
        <f t="shared" si="89"/>
        <v>4.4039156581520356</v>
      </c>
      <c r="D467" s="186">
        <f t="shared" si="90"/>
        <v>4.4845995893223822</v>
      </c>
      <c r="E467" s="344" t="str">
        <f t="shared" si="91"/>
        <v>6/05/2021</v>
      </c>
      <c r="F467" s="580">
        <f t="shared" si="92"/>
        <v>0</v>
      </c>
      <c r="G467" s="559"/>
      <c r="I467" s="187">
        <f t="shared" si="103"/>
        <v>2.424520249999973</v>
      </c>
      <c r="J467" s="187">
        <f t="shared" si="103"/>
        <v>2.2859163225000145</v>
      </c>
      <c r="K467" s="246">
        <f t="shared" si="93"/>
        <v>44331</v>
      </c>
      <c r="L467" s="148">
        <f t="shared" si="94"/>
        <v>43936</v>
      </c>
      <c r="M467" s="49">
        <f t="shared" si="95"/>
        <v>3.5089601898723649E-4</v>
      </c>
      <c r="N467" s="549">
        <f t="shared" si="100"/>
        <v>395</v>
      </c>
      <c r="O467" s="113">
        <f t="shared" si="96"/>
        <v>9</v>
      </c>
      <c r="P467" s="113">
        <f t="shared" si="97"/>
        <v>386</v>
      </c>
      <c r="Q467" s="549">
        <f t="shared" si="101"/>
        <v>2.4213621858290879</v>
      </c>
      <c r="S467" s="556">
        <f t="shared" si="98"/>
        <v>1.9825534723229477</v>
      </c>
    </row>
    <row r="468" spans="2:19" x14ac:dyDescent="0.35">
      <c r="B468" s="116">
        <v>42685</v>
      </c>
      <c r="C468" s="49">
        <f t="shared" si="89"/>
        <v>4.374998839645361</v>
      </c>
      <c r="D468" s="186">
        <f t="shared" si="90"/>
        <v>4.4818617385352502</v>
      </c>
      <c r="E468" s="344" t="str">
        <f t="shared" si="91"/>
        <v>6/05/2021</v>
      </c>
      <c r="F468" s="580">
        <f t="shared" si="92"/>
        <v>0</v>
      </c>
      <c r="G468" s="559"/>
      <c r="I468" s="187">
        <f t="shared" si="103"/>
        <v>2.5055002500000256</v>
      </c>
      <c r="J468" s="187">
        <f t="shared" si="103"/>
        <v>2.3476188900000139</v>
      </c>
      <c r="K468" s="246">
        <f t="shared" si="93"/>
        <v>44331</v>
      </c>
      <c r="L468" s="148">
        <f t="shared" si="94"/>
        <v>43936</v>
      </c>
      <c r="M468" s="49">
        <f t="shared" si="95"/>
        <v>3.9969964556964998E-4</v>
      </c>
      <c r="N468" s="549">
        <f t="shared" si="100"/>
        <v>395</v>
      </c>
      <c r="O468" s="113">
        <f t="shared" si="96"/>
        <v>9</v>
      </c>
      <c r="P468" s="113">
        <f t="shared" si="97"/>
        <v>386</v>
      </c>
      <c r="Q468" s="549">
        <f t="shared" si="101"/>
        <v>2.5019029531898989</v>
      </c>
      <c r="S468" s="556">
        <f t="shared" si="98"/>
        <v>1.8730958864554621</v>
      </c>
    </row>
    <row r="469" spans="2:19" x14ac:dyDescent="0.35">
      <c r="B469" s="116">
        <v>42688</v>
      </c>
      <c r="C469" s="49">
        <f t="shared" si="89"/>
        <v>4.4493685120426729</v>
      </c>
      <c r="D469" s="186">
        <f t="shared" si="90"/>
        <v>4.473648186173854</v>
      </c>
      <c r="E469" s="344" t="str">
        <f t="shared" si="91"/>
        <v>6/05/2021</v>
      </c>
      <c r="F469" s="580">
        <f t="shared" si="92"/>
        <v>0</v>
      </c>
      <c r="G469" s="559"/>
      <c r="I469" s="187">
        <f t="shared" si="103"/>
        <v>2.548027559999988</v>
      </c>
      <c r="J469" s="187">
        <f t="shared" si="103"/>
        <v>2.3617827600000085</v>
      </c>
      <c r="K469" s="246">
        <f t="shared" si="93"/>
        <v>44331</v>
      </c>
      <c r="L469" s="148">
        <f t="shared" si="94"/>
        <v>43936</v>
      </c>
      <c r="M469" s="49">
        <f t="shared" si="95"/>
        <v>4.7150582278475812E-4</v>
      </c>
      <c r="N469" s="549">
        <f t="shared" si="100"/>
        <v>395</v>
      </c>
      <c r="O469" s="113">
        <f t="shared" si="96"/>
        <v>9</v>
      </c>
      <c r="P469" s="113">
        <f t="shared" si="97"/>
        <v>386</v>
      </c>
      <c r="Q469" s="549">
        <f t="shared" si="101"/>
        <v>2.5437840075949252</v>
      </c>
      <c r="S469" s="556">
        <f t="shared" si="98"/>
        <v>1.9055845044477477</v>
      </c>
    </row>
    <row r="470" spans="2:19" x14ac:dyDescent="0.35">
      <c r="B470" s="116">
        <v>42689</v>
      </c>
      <c r="C470" s="49">
        <f t="shared" si="89"/>
        <v>4.3935875333112495</v>
      </c>
      <c r="D470" s="186">
        <f t="shared" si="90"/>
        <v>4.470910335386721</v>
      </c>
      <c r="E470" s="344" t="str">
        <f t="shared" si="91"/>
        <v>6/05/2021</v>
      </c>
      <c r="F470" s="580">
        <f t="shared" si="92"/>
        <v>0</v>
      </c>
      <c r="G470" s="559"/>
      <c r="I470" s="187">
        <f t="shared" si="103"/>
        <v>2.5206875624999903</v>
      </c>
      <c r="J470" s="187">
        <f t="shared" si="103"/>
        <v>2.3557124100000326</v>
      </c>
      <c r="K470" s="246">
        <f t="shared" si="93"/>
        <v>44331</v>
      </c>
      <c r="L470" s="148">
        <f t="shared" si="94"/>
        <v>43936</v>
      </c>
      <c r="M470" s="49">
        <f t="shared" si="95"/>
        <v>4.1765861392394343E-4</v>
      </c>
      <c r="N470" s="549">
        <f t="shared" si="100"/>
        <v>395</v>
      </c>
      <c r="O470" s="113">
        <f t="shared" si="96"/>
        <v>9</v>
      </c>
      <c r="P470" s="113">
        <f t="shared" si="97"/>
        <v>386</v>
      </c>
      <c r="Q470" s="549">
        <f t="shared" si="101"/>
        <v>2.5169286349746747</v>
      </c>
      <c r="S470" s="556">
        <f t="shared" si="98"/>
        <v>1.8766588983365748</v>
      </c>
    </row>
    <row r="471" spans="2:19" x14ac:dyDescent="0.35">
      <c r="B471" s="116">
        <v>42690</v>
      </c>
      <c r="C471" s="49">
        <f t="shared" si="89"/>
        <v>4.3636403045570704</v>
      </c>
      <c r="D471" s="186">
        <f t="shared" si="90"/>
        <v>4.4681724845995889</v>
      </c>
      <c r="E471" s="344" t="str">
        <f t="shared" si="91"/>
        <v>6/05/2021</v>
      </c>
      <c r="F471" s="580">
        <f t="shared" si="92"/>
        <v>0</v>
      </c>
      <c r="G471" s="559"/>
      <c r="I471" s="187">
        <f t="shared" si="103"/>
        <v>2.5065127025000189</v>
      </c>
      <c r="J471" s="187">
        <f t="shared" si="103"/>
        <v>2.3375024399999944</v>
      </c>
      <c r="K471" s="246">
        <f t="shared" si="93"/>
        <v>44331</v>
      </c>
      <c r="L471" s="148">
        <f t="shared" si="94"/>
        <v>43936</v>
      </c>
      <c r="M471" s="49">
        <f t="shared" si="95"/>
        <v>4.2787408227854299E-4</v>
      </c>
      <c r="N471" s="549">
        <f t="shared" si="100"/>
        <v>395</v>
      </c>
      <c r="O471" s="113">
        <f t="shared" si="96"/>
        <v>9</v>
      </c>
      <c r="P471" s="113">
        <f t="shared" si="97"/>
        <v>386</v>
      </c>
      <c r="Q471" s="549">
        <f t="shared" si="101"/>
        <v>2.5026618357595121</v>
      </c>
      <c r="S471" s="556">
        <f t="shared" si="98"/>
        <v>1.8609784687975583</v>
      </c>
    </row>
    <row r="472" spans="2:19" x14ac:dyDescent="0.35">
      <c r="B472" s="116">
        <v>42691</v>
      </c>
      <c r="C472" s="49">
        <f t="shared" si="89"/>
        <v>4.3574451307230921</v>
      </c>
      <c r="D472" s="186">
        <f t="shared" si="90"/>
        <v>4.4654346338124569</v>
      </c>
      <c r="E472" s="344" t="str">
        <f t="shared" si="91"/>
        <v>6/05/2021</v>
      </c>
      <c r="F472" s="580">
        <f t="shared" si="92"/>
        <v>0</v>
      </c>
      <c r="G472" s="559"/>
      <c r="I472" s="187">
        <f t="shared" si="103"/>
        <v>2.4366652100000108</v>
      </c>
      <c r="J472" s="187">
        <f t="shared" si="103"/>
        <v>2.2768142399999913</v>
      </c>
      <c r="K472" s="246">
        <f t="shared" si="93"/>
        <v>44331</v>
      </c>
      <c r="L472" s="148">
        <f t="shared" si="94"/>
        <v>43936</v>
      </c>
      <c r="M472" s="49">
        <f t="shared" si="95"/>
        <v>4.046860000000493E-4</v>
      </c>
      <c r="N472" s="549">
        <f t="shared" si="100"/>
        <v>395</v>
      </c>
      <c r="O472" s="113">
        <f t="shared" si="96"/>
        <v>9</v>
      </c>
      <c r="P472" s="113">
        <f t="shared" si="97"/>
        <v>386</v>
      </c>
      <c r="Q472" s="549">
        <f t="shared" si="101"/>
        <v>2.4330230360000105</v>
      </c>
      <c r="S472" s="556">
        <f t="shared" si="98"/>
        <v>1.9244220947230817</v>
      </c>
    </row>
    <row r="473" spans="2:19" x14ac:dyDescent="0.35">
      <c r="B473" s="116">
        <v>42692</v>
      </c>
      <c r="C473" s="49">
        <f t="shared" si="89"/>
        <v>4.3946203113112148</v>
      </c>
      <c r="D473" s="186">
        <f t="shared" si="90"/>
        <v>4.4626967830253248</v>
      </c>
      <c r="E473" s="344" t="str">
        <f t="shared" si="91"/>
        <v>6/05/2021</v>
      </c>
      <c r="F473" s="580">
        <f t="shared" si="92"/>
        <v>0</v>
      </c>
      <c r="G473" s="559"/>
      <c r="I473" s="187">
        <f t="shared" si="103"/>
        <v>2.4994256400000303</v>
      </c>
      <c r="J473" s="187">
        <f t="shared" si="103"/>
        <v>2.3344676025000233</v>
      </c>
      <c r="K473" s="246">
        <f t="shared" si="93"/>
        <v>44331</v>
      </c>
      <c r="L473" s="148">
        <f t="shared" si="94"/>
        <v>43936</v>
      </c>
      <c r="M473" s="49">
        <f t="shared" si="95"/>
        <v>4.1761528481014441E-4</v>
      </c>
      <c r="N473" s="549">
        <f t="shared" si="100"/>
        <v>395</v>
      </c>
      <c r="O473" s="113">
        <f t="shared" si="96"/>
        <v>9</v>
      </c>
      <c r="P473" s="113">
        <f t="shared" si="97"/>
        <v>386</v>
      </c>
      <c r="Q473" s="549">
        <f t="shared" si="101"/>
        <v>2.4956671024367392</v>
      </c>
      <c r="S473" s="556">
        <f t="shared" si="98"/>
        <v>1.8989532088744756</v>
      </c>
    </row>
    <row r="474" spans="2:19" x14ac:dyDescent="0.35">
      <c r="B474" s="116">
        <v>42695</v>
      </c>
      <c r="C474" s="49">
        <f t="shared" si="89"/>
        <v>4.3760314797173683</v>
      </c>
      <c r="D474" s="186">
        <f t="shared" si="90"/>
        <v>4.4544832306639286</v>
      </c>
      <c r="E474" s="344" t="str">
        <f t="shared" si="91"/>
        <v>6/05/2021</v>
      </c>
      <c r="F474" s="580">
        <f t="shared" si="92"/>
        <v>0</v>
      </c>
      <c r="G474" s="559"/>
      <c r="I474" s="187">
        <f t="shared" si="103"/>
        <v>2.4913264400000079</v>
      </c>
      <c r="J474" s="187">
        <f t="shared" si="103"/>
        <v>2.325363359999999</v>
      </c>
      <c r="K474" s="246">
        <f t="shared" si="93"/>
        <v>44331</v>
      </c>
      <c r="L474" s="148">
        <f t="shared" si="94"/>
        <v>43936</v>
      </c>
      <c r="M474" s="49">
        <f t="shared" si="95"/>
        <v>4.2015969620255424E-4</v>
      </c>
      <c r="N474" s="549">
        <f t="shared" si="100"/>
        <v>395</v>
      </c>
      <c r="O474" s="113">
        <f t="shared" si="96"/>
        <v>9</v>
      </c>
      <c r="P474" s="113">
        <f t="shared" si="97"/>
        <v>386</v>
      </c>
      <c r="Q474" s="549">
        <f t="shared" si="101"/>
        <v>2.4875450027341848</v>
      </c>
      <c r="S474" s="556">
        <f t="shared" si="98"/>
        <v>1.8884864769831835</v>
      </c>
    </row>
    <row r="475" spans="2:19" x14ac:dyDescent="0.35">
      <c r="B475" s="116">
        <v>42696</v>
      </c>
      <c r="C475" s="49">
        <f t="shared" si="89"/>
        <v>4.3512502327088587</v>
      </c>
      <c r="D475" s="186">
        <f t="shared" si="90"/>
        <v>4.4517453798767965</v>
      </c>
      <c r="E475" s="344" t="str">
        <f t="shared" si="91"/>
        <v>6/05/2021</v>
      </c>
      <c r="F475" s="580">
        <f t="shared" si="92"/>
        <v>0</v>
      </c>
      <c r="G475" s="559"/>
      <c r="I475" s="187">
        <f t="shared" si="103"/>
        <v>2.4629817600000159</v>
      </c>
      <c r="J475" s="187">
        <f t="shared" si="103"/>
        <v>2.2990644900000134</v>
      </c>
      <c r="K475" s="246">
        <f t="shared" si="93"/>
        <v>44331</v>
      </c>
      <c r="L475" s="148">
        <f t="shared" si="94"/>
        <v>43936</v>
      </c>
      <c r="M475" s="49">
        <f t="shared" si="95"/>
        <v>4.1498043037975301E-4</v>
      </c>
      <c r="N475" s="549">
        <f t="shared" si="100"/>
        <v>395</v>
      </c>
      <c r="O475" s="113">
        <f t="shared" si="96"/>
        <v>9</v>
      </c>
      <c r="P475" s="113">
        <f t="shared" si="97"/>
        <v>386</v>
      </c>
      <c r="Q475" s="549">
        <f t="shared" si="101"/>
        <v>2.4592469361265983</v>
      </c>
      <c r="S475" s="556">
        <f t="shared" si="98"/>
        <v>1.8920032965822604</v>
      </c>
    </row>
    <row r="476" spans="2:19" x14ac:dyDescent="0.35">
      <c r="B476" s="116">
        <v>42697</v>
      </c>
      <c r="C476" s="49">
        <f t="shared" si="89"/>
        <v>4.378096782848484</v>
      </c>
      <c r="D476" s="186">
        <f t="shared" si="90"/>
        <v>4.4490075290896645</v>
      </c>
      <c r="E476" s="344" t="str">
        <f t="shared" si="91"/>
        <v>6/05/2021</v>
      </c>
      <c r="F476" s="580">
        <f t="shared" si="92"/>
        <v>0</v>
      </c>
      <c r="G476" s="559"/>
      <c r="I476" s="187">
        <f t="shared" si="103"/>
        <v>2.5034753599999959</v>
      </c>
      <c r="J476" s="187">
        <f t="shared" si="103"/>
        <v>2.3385140625000078</v>
      </c>
      <c r="K476" s="246">
        <f t="shared" si="93"/>
        <v>44331</v>
      </c>
      <c r="L476" s="148">
        <f t="shared" si="94"/>
        <v>43936</v>
      </c>
      <c r="M476" s="49">
        <f t="shared" si="95"/>
        <v>4.1762353797465343E-4</v>
      </c>
      <c r="N476" s="549">
        <f t="shared" si="100"/>
        <v>395</v>
      </c>
      <c r="O476" s="113">
        <f t="shared" si="96"/>
        <v>9</v>
      </c>
      <c r="P476" s="113">
        <f t="shared" si="97"/>
        <v>386</v>
      </c>
      <c r="Q476" s="549">
        <f t="shared" si="101"/>
        <v>2.4997167481582241</v>
      </c>
      <c r="S476" s="556">
        <f t="shared" si="98"/>
        <v>1.8783800346902599</v>
      </c>
    </row>
    <row r="477" spans="2:19" x14ac:dyDescent="0.35">
      <c r="B477" s="116">
        <v>42698</v>
      </c>
      <c r="C477" s="49">
        <f t="shared" ref="C477:C540" si="104">IF(C207="","",((1+C207/400)^4-1)*100)</f>
        <v>4.3904892452889088</v>
      </c>
      <c r="D477" s="186">
        <f t="shared" ref="D477:D545" si="105">($C$14-B477)/365.25</f>
        <v>4.4462696783025324</v>
      </c>
      <c r="E477" s="344" t="str">
        <f t="shared" ref="E477:E545" si="106">$C$284</f>
        <v>6/05/2021</v>
      </c>
      <c r="F477" s="580">
        <f t="shared" ref="F477:F540" si="107">C$14-E477</f>
        <v>0</v>
      </c>
      <c r="G477" s="559"/>
      <c r="I477" s="187">
        <f t="shared" si="103"/>
        <v>2.5520782400000108</v>
      </c>
      <c r="J477" s="187">
        <f t="shared" si="103"/>
        <v>2.3799948900000034</v>
      </c>
      <c r="K477" s="246">
        <f t="shared" ref="K477:K545" si="108">$I$284</f>
        <v>44331</v>
      </c>
      <c r="L477" s="148">
        <f t="shared" ref="L477:L545" si="109">$J$14</f>
        <v>43936</v>
      </c>
      <c r="M477" s="49">
        <f t="shared" ref="M477:M545" si="110">IF(I477="","",(J477-I477)/($J$14-$I$14))</f>
        <v>4.3565405063293014E-4</v>
      </c>
      <c r="N477" s="549">
        <f t="shared" si="100"/>
        <v>395</v>
      </c>
      <c r="O477" s="113">
        <f t="shared" ref="O477:O545" si="111">K477-E477</f>
        <v>9</v>
      </c>
      <c r="P477" s="113">
        <f t="shared" ref="P477:P545" si="112">E477-L477</f>
        <v>386</v>
      </c>
      <c r="Q477" s="549">
        <f t="shared" si="101"/>
        <v>2.5481573535443145</v>
      </c>
      <c r="S477" s="556">
        <f t="shared" ref="S477:S545" si="113">IF(C477="","",C477-Q477)</f>
        <v>1.8423318917445943</v>
      </c>
    </row>
    <row r="478" spans="2:19" x14ac:dyDescent="0.35">
      <c r="B478" s="116">
        <v>42699</v>
      </c>
      <c r="C478" s="49">
        <f t="shared" si="104"/>
        <v>4.3791294459076813</v>
      </c>
      <c r="D478" s="186">
        <f t="shared" si="105"/>
        <v>4.4435318275154003</v>
      </c>
      <c r="E478" s="344" t="str">
        <f t="shared" si="106"/>
        <v>6/05/2021</v>
      </c>
      <c r="F478" s="580">
        <f t="shared" si="107"/>
        <v>0</v>
      </c>
      <c r="G478" s="559"/>
      <c r="I478" s="187">
        <f t="shared" si="103"/>
        <v>2.5500528899999875</v>
      </c>
      <c r="J478" s="187">
        <f t="shared" si="103"/>
        <v>2.3769594224999802</v>
      </c>
      <c r="K478" s="246">
        <f t="shared" si="108"/>
        <v>44331</v>
      </c>
      <c r="L478" s="148">
        <f t="shared" si="109"/>
        <v>43936</v>
      </c>
      <c r="M478" s="49">
        <f t="shared" si="110"/>
        <v>4.3821131012660081E-4</v>
      </c>
      <c r="N478" s="549">
        <f t="shared" si="100"/>
        <v>395</v>
      </c>
      <c r="O478" s="113">
        <f t="shared" si="111"/>
        <v>9</v>
      </c>
      <c r="P478" s="113">
        <f t="shared" si="112"/>
        <v>386</v>
      </c>
      <c r="Q478" s="549">
        <f t="shared" si="101"/>
        <v>2.5461089882088479</v>
      </c>
      <c r="S478" s="556">
        <f t="shared" si="113"/>
        <v>1.8330204576988334</v>
      </c>
    </row>
    <row r="479" spans="2:19" x14ac:dyDescent="0.35">
      <c r="B479" s="116">
        <v>42702</v>
      </c>
      <c r="C479" s="49">
        <f t="shared" si="104"/>
        <v>4.3182154345856372</v>
      </c>
      <c r="D479" s="186">
        <f t="shared" si="105"/>
        <v>4.4353182751540041</v>
      </c>
      <c r="E479" s="344" t="str">
        <f t="shared" si="106"/>
        <v>6/05/2021</v>
      </c>
      <c r="F479" s="580">
        <f t="shared" si="107"/>
        <v>0</v>
      </c>
      <c r="G479" s="559"/>
      <c r="I479" s="187">
        <f t="shared" si="103"/>
        <v>2.4903140624999986</v>
      </c>
      <c r="J479" s="187">
        <f t="shared" si="103"/>
        <v>2.3263749225000074</v>
      </c>
      <c r="K479" s="246">
        <f t="shared" si="108"/>
        <v>44331</v>
      </c>
      <c r="L479" s="148">
        <f t="shared" si="109"/>
        <v>43936</v>
      </c>
      <c r="M479" s="49">
        <f t="shared" si="110"/>
        <v>4.1503579746833216E-4</v>
      </c>
      <c r="N479" s="549">
        <f t="shared" si="100"/>
        <v>395</v>
      </c>
      <c r="O479" s="113">
        <f t="shared" si="111"/>
        <v>9</v>
      </c>
      <c r="P479" s="113">
        <f t="shared" si="112"/>
        <v>386</v>
      </c>
      <c r="Q479" s="549">
        <f t="shared" si="101"/>
        <v>2.4865787403227837</v>
      </c>
      <c r="S479" s="556">
        <f t="shared" si="113"/>
        <v>1.8316366942628535</v>
      </c>
    </row>
    <row r="480" spans="2:19" x14ac:dyDescent="0.35">
      <c r="B480" s="116">
        <v>42703</v>
      </c>
      <c r="C480" s="49">
        <f t="shared" si="104"/>
        <v>4.3316348752155509</v>
      </c>
      <c r="D480" s="186">
        <f t="shared" si="105"/>
        <v>4.4325804243668721</v>
      </c>
      <c r="E480" s="344" t="str">
        <f t="shared" si="106"/>
        <v>6/05/2021</v>
      </c>
      <c r="F480" s="580">
        <f t="shared" si="107"/>
        <v>0</v>
      </c>
      <c r="G480" s="559"/>
      <c r="I480" s="187">
        <f t="shared" si="103"/>
        <v>2.4963884024999938</v>
      </c>
      <c r="J480" s="187">
        <f t="shared" si="103"/>
        <v>2.3344676025000233</v>
      </c>
      <c r="K480" s="246">
        <f t="shared" si="108"/>
        <v>44331</v>
      </c>
      <c r="L480" s="148">
        <f t="shared" si="109"/>
        <v>43936</v>
      </c>
      <c r="M480" s="49">
        <f t="shared" si="110"/>
        <v>4.0992607594929256E-4</v>
      </c>
      <c r="N480" s="549">
        <f t="shared" si="100"/>
        <v>395</v>
      </c>
      <c r="O480" s="113">
        <f t="shared" si="111"/>
        <v>9</v>
      </c>
      <c r="P480" s="113">
        <f t="shared" si="112"/>
        <v>386</v>
      </c>
      <c r="Q480" s="549">
        <f t="shared" si="101"/>
        <v>2.4926990678164502</v>
      </c>
      <c r="S480" s="556">
        <f t="shared" si="113"/>
        <v>1.8389358073991007</v>
      </c>
    </row>
    <row r="481" spans="2:19" x14ac:dyDescent="0.35">
      <c r="B481" s="116">
        <v>42704</v>
      </c>
      <c r="C481" s="49">
        <f t="shared" si="104"/>
        <v>4.3564126285667193</v>
      </c>
      <c r="D481" s="186">
        <f t="shared" si="105"/>
        <v>4.42984257357974</v>
      </c>
      <c r="E481" s="344" t="str">
        <f t="shared" si="106"/>
        <v>6/05/2021</v>
      </c>
      <c r="F481" s="580">
        <f t="shared" si="107"/>
        <v>0</v>
      </c>
      <c r="G481" s="559"/>
      <c r="I481" s="187">
        <f t="shared" si="103"/>
        <v>2.5247377025000128</v>
      </c>
      <c r="J481" s="187">
        <f t="shared" si="103"/>
        <v>2.363806249999989</v>
      </c>
      <c r="K481" s="246">
        <f t="shared" si="108"/>
        <v>44331</v>
      </c>
      <c r="L481" s="148">
        <f t="shared" si="109"/>
        <v>43936</v>
      </c>
      <c r="M481" s="49">
        <f t="shared" si="110"/>
        <v>4.0742139873423756E-4</v>
      </c>
      <c r="N481" s="549">
        <f t="shared" si="100"/>
        <v>395</v>
      </c>
      <c r="O481" s="113">
        <f t="shared" si="111"/>
        <v>9</v>
      </c>
      <c r="P481" s="113">
        <f t="shared" si="112"/>
        <v>386</v>
      </c>
      <c r="Q481" s="549">
        <f t="shared" si="101"/>
        <v>2.5210709099114048</v>
      </c>
      <c r="S481" s="556">
        <f t="shared" si="113"/>
        <v>1.8353417186553145</v>
      </c>
    </row>
    <row r="482" spans="2:19" x14ac:dyDescent="0.35">
      <c r="B482" s="116">
        <v>42705</v>
      </c>
      <c r="C482" s="49">
        <f t="shared" si="104"/>
        <v>4.4008171402361684</v>
      </c>
      <c r="D482" s="186">
        <f t="shared" si="105"/>
        <v>4.4271047227926079</v>
      </c>
      <c r="E482" s="344" t="str">
        <f t="shared" si="106"/>
        <v>6/05/2021</v>
      </c>
      <c r="F482" s="580">
        <f t="shared" si="107"/>
        <v>0</v>
      </c>
      <c r="G482" s="559"/>
      <c r="I482" s="187">
        <f t="shared" si="103"/>
        <v>2.5662562499999986</v>
      </c>
      <c r="J482" s="187">
        <f t="shared" si="103"/>
        <v>2.3982086399999769</v>
      </c>
      <c r="K482" s="246">
        <f t="shared" si="108"/>
        <v>44331</v>
      </c>
      <c r="L482" s="148">
        <f t="shared" si="109"/>
        <v>43936</v>
      </c>
      <c r="M482" s="49">
        <f t="shared" si="110"/>
        <v>4.2543698734182701E-4</v>
      </c>
      <c r="N482" s="549">
        <f t="shared" si="100"/>
        <v>395</v>
      </c>
      <c r="O482" s="113">
        <f t="shared" si="111"/>
        <v>9</v>
      </c>
      <c r="P482" s="113">
        <f t="shared" si="112"/>
        <v>386</v>
      </c>
      <c r="Q482" s="549">
        <f t="shared" si="101"/>
        <v>2.5624273171139222</v>
      </c>
      <c r="S482" s="556">
        <f t="shared" si="113"/>
        <v>1.8383898231222462</v>
      </c>
    </row>
    <row r="483" spans="2:19" x14ac:dyDescent="0.35">
      <c r="B483" s="116">
        <v>42706</v>
      </c>
      <c r="C483" s="49">
        <f t="shared" si="104"/>
        <v>4.3646728603458751</v>
      </c>
      <c r="D483" s="186">
        <f t="shared" si="105"/>
        <v>4.4243668720054758</v>
      </c>
      <c r="E483" s="344" t="str">
        <f t="shared" si="106"/>
        <v>6/05/2021</v>
      </c>
      <c r="F483" s="580">
        <f t="shared" si="107"/>
        <v>0</v>
      </c>
      <c r="G483" s="559"/>
      <c r="I483" s="187">
        <f t="shared" si="103"/>
        <v>2.5996797224999924</v>
      </c>
      <c r="J483" s="187">
        <f t="shared" si="103"/>
        <v>2.4224961600000094</v>
      </c>
      <c r="K483" s="246">
        <f t="shared" si="108"/>
        <v>44331</v>
      </c>
      <c r="L483" s="148">
        <f t="shared" si="109"/>
        <v>43936</v>
      </c>
      <c r="M483" s="49">
        <f t="shared" si="110"/>
        <v>4.4856598101261495E-4</v>
      </c>
      <c r="N483" s="549">
        <f t="shared" si="100"/>
        <v>395</v>
      </c>
      <c r="O483" s="113">
        <f t="shared" si="111"/>
        <v>9</v>
      </c>
      <c r="P483" s="113">
        <f t="shared" si="112"/>
        <v>386</v>
      </c>
      <c r="Q483" s="549">
        <f t="shared" si="101"/>
        <v>2.5956426286708787</v>
      </c>
      <c r="S483" s="556">
        <f t="shared" si="113"/>
        <v>1.7690302316749964</v>
      </c>
    </row>
    <row r="484" spans="2:19" x14ac:dyDescent="0.35">
      <c r="B484" s="116">
        <v>42709</v>
      </c>
      <c r="C484" s="49">
        <f t="shared" si="104"/>
        <v>4.345055610506332</v>
      </c>
      <c r="D484" s="186">
        <f t="shared" si="105"/>
        <v>4.4161533196440796</v>
      </c>
      <c r="E484" s="344" t="str">
        <f t="shared" si="106"/>
        <v>6/05/2021</v>
      </c>
      <c r="F484" s="580">
        <f t="shared" si="107"/>
        <v>0</v>
      </c>
      <c r="G484" s="559"/>
      <c r="I484" s="187">
        <f t="shared" si="103"/>
        <v>2.5692945224999875</v>
      </c>
      <c r="J484" s="187">
        <f t="shared" si="103"/>
        <v>2.3931491024999918</v>
      </c>
      <c r="K484" s="246">
        <f t="shared" si="108"/>
        <v>44331</v>
      </c>
      <c r="L484" s="148">
        <f t="shared" si="109"/>
        <v>43936</v>
      </c>
      <c r="M484" s="49">
        <f t="shared" si="110"/>
        <v>4.4593777215188777E-4</v>
      </c>
      <c r="N484" s="549">
        <f t="shared" si="100"/>
        <v>395</v>
      </c>
      <c r="O484" s="113">
        <f t="shared" si="111"/>
        <v>9</v>
      </c>
      <c r="P484" s="113">
        <f t="shared" si="112"/>
        <v>386</v>
      </c>
      <c r="Q484" s="549">
        <f t="shared" si="101"/>
        <v>2.5652810825506203</v>
      </c>
      <c r="S484" s="556">
        <f t="shared" si="113"/>
        <v>1.7797745279557118</v>
      </c>
    </row>
    <row r="485" spans="2:19" x14ac:dyDescent="0.35">
      <c r="B485" s="116">
        <v>42710</v>
      </c>
      <c r="C485" s="49">
        <f t="shared" si="104"/>
        <v>4.3223443553530583</v>
      </c>
      <c r="D485" s="186">
        <f t="shared" si="105"/>
        <v>4.4134154688569476</v>
      </c>
      <c r="E485" s="344" t="str">
        <f t="shared" si="106"/>
        <v>6/05/2021</v>
      </c>
      <c r="F485" s="580">
        <f t="shared" si="107"/>
        <v>0</v>
      </c>
      <c r="G485" s="559"/>
      <c r="I485" s="187">
        <f t="shared" ref="I485:J504" si="114">IF(I215="","",((1+I215/200)^2-1)*100)</f>
        <v>2.5834737224999849</v>
      </c>
      <c r="J485" s="187">
        <f t="shared" si="114"/>
        <v>2.4032683025000168</v>
      </c>
      <c r="K485" s="246">
        <f t="shared" si="108"/>
        <v>44331</v>
      </c>
      <c r="L485" s="148">
        <f t="shared" si="109"/>
        <v>43936</v>
      </c>
      <c r="M485" s="49">
        <f t="shared" si="110"/>
        <v>4.5621625316447616E-4</v>
      </c>
      <c r="N485" s="549">
        <f t="shared" si="100"/>
        <v>395</v>
      </c>
      <c r="O485" s="113">
        <f t="shared" si="111"/>
        <v>9</v>
      </c>
      <c r="P485" s="113">
        <f t="shared" si="112"/>
        <v>386</v>
      </c>
      <c r="Q485" s="549">
        <f t="shared" si="101"/>
        <v>2.5793677762215044</v>
      </c>
      <c r="S485" s="556">
        <f t="shared" si="113"/>
        <v>1.7429765791315539</v>
      </c>
    </row>
    <row r="486" spans="2:19" x14ac:dyDescent="0.35">
      <c r="B486" s="116">
        <v>42711</v>
      </c>
      <c r="C486" s="49">
        <f t="shared" si="104"/>
        <v>4.2944765185966016</v>
      </c>
      <c r="D486" s="186">
        <f t="shared" si="105"/>
        <v>4.4106776180698155</v>
      </c>
      <c r="E486" s="344" t="str">
        <f t="shared" si="106"/>
        <v>6/05/2021</v>
      </c>
      <c r="F486" s="580">
        <f t="shared" si="107"/>
        <v>0</v>
      </c>
      <c r="G486" s="559"/>
      <c r="I486" s="187">
        <f t="shared" si="114"/>
        <v>2.5642307599999858</v>
      </c>
      <c r="J486" s="187">
        <f t="shared" si="114"/>
        <v>2.3850541024999838</v>
      </c>
      <c r="K486" s="246">
        <f t="shared" si="108"/>
        <v>44331</v>
      </c>
      <c r="L486" s="148">
        <f t="shared" si="109"/>
        <v>43936</v>
      </c>
      <c r="M486" s="49">
        <f t="shared" si="110"/>
        <v>4.5361179113924556E-4</v>
      </c>
      <c r="N486" s="549">
        <f t="shared" si="100"/>
        <v>395</v>
      </c>
      <c r="O486" s="113">
        <f t="shared" si="111"/>
        <v>9</v>
      </c>
      <c r="P486" s="113">
        <f t="shared" si="112"/>
        <v>386</v>
      </c>
      <c r="Q486" s="549">
        <f t="shared" si="101"/>
        <v>2.5601482538797327</v>
      </c>
      <c r="S486" s="556">
        <f t="shared" si="113"/>
        <v>1.734328264716869</v>
      </c>
    </row>
    <row r="487" spans="2:19" x14ac:dyDescent="0.35">
      <c r="B487" s="116">
        <v>42712</v>
      </c>
      <c r="C487" s="49">
        <f t="shared" si="104"/>
        <v>4.3037651770712504</v>
      </c>
      <c r="D487" s="186">
        <f t="shared" si="105"/>
        <v>4.4079397672826834</v>
      </c>
      <c r="E487" s="344" t="str">
        <f t="shared" si="106"/>
        <v>6/05/2021</v>
      </c>
      <c r="F487" s="580">
        <f t="shared" si="107"/>
        <v>0</v>
      </c>
      <c r="G487" s="559"/>
      <c r="I487" s="187">
        <f t="shared" si="114"/>
        <v>2.5287879224999976</v>
      </c>
      <c r="J487" s="187">
        <f t="shared" si="114"/>
        <v>2.3557124100000326</v>
      </c>
      <c r="K487" s="246">
        <f t="shared" si="108"/>
        <v>44331</v>
      </c>
      <c r="L487" s="148">
        <f t="shared" si="109"/>
        <v>43936</v>
      </c>
      <c r="M487" s="49">
        <f t="shared" si="110"/>
        <v>4.3816585443029113E-4</v>
      </c>
      <c r="N487" s="549">
        <f t="shared" si="100"/>
        <v>395</v>
      </c>
      <c r="O487" s="113">
        <f t="shared" si="111"/>
        <v>9</v>
      </c>
      <c r="P487" s="113">
        <f t="shared" si="112"/>
        <v>386</v>
      </c>
      <c r="Q487" s="549">
        <f t="shared" si="101"/>
        <v>2.5248444298101251</v>
      </c>
      <c r="S487" s="556">
        <f t="shared" si="113"/>
        <v>1.7789207472611253</v>
      </c>
    </row>
    <row r="488" spans="2:19" x14ac:dyDescent="0.35">
      <c r="B488" s="116">
        <v>42713</v>
      </c>
      <c r="C488" s="49">
        <f t="shared" si="104"/>
        <v>4.3471204539285768</v>
      </c>
      <c r="D488" s="186">
        <f t="shared" si="105"/>
        <v>4.4052019164955514</v>
      </c>
      <c r="E488" s="344" t="str">
        <f t="shared" si="106"/>
        <v>6/05/2021</v>
      </c>
      <c r="F488" s="580">
        <f t="shared" si="107"/>
        <v>0</v>
      </c>
      <c r="G488" s="559"/>
      <c r="I488" s="187">
        <f t="shared" si="114"/>
        <v>2.576383999999976</v>
      </c>
      <c r="J488" s="187">
        <f t="shared" si="114"/>
        <v>2.4032683025000168</v>
      </c>
      <c r="K488" s="246">
        <f t="shared" si="108"/>
        <v>44331</v>
      </c>
      <c r="L488" s="148">
        <f t="shared" si="109"/>
        <v>43936</v>
      </c>
      <c r="M488" s="49">
        <f t="shared" si="110"/>
        <v>4.3826758860749179E-4</v>
      </c>
      <c r="N488" s="549">
        <f t="shared" si="100"/>
        <v>395</v>
      </c>
      <c r="O488" s="113">
        <f t="shared" si="111"/>
        <v>9</v>
      </c>
      <c r="P488" s="113">
        <f t="shared" si="112"/>
        <v>386</v>
      </c>
      <c r="Q488" s="549">
        <f t="shared" si="101"/>
        <v>2.5724395917025085</v>
      </c>
      <c r="S488" s="556">
        <f t="shared" si="113"/>
        <v>1.7746808622260684</v>
      </c>
    </row>
    <row r="489" spans="2:19" x14ac:dyDescent="0.35">
      <c r="B489" s="116">
        <v>42716</v>
      </c>
      <c r="C489" s="49">
        <f t="shared" si="104"/>
        <v>4.4090800079463532</v>
      </c>
      <c r="D489" s="186">
        <f t="shared" si="105"/>
        <v>4.3969883641341543</v>
      </c>
      <c r="E489" s="344" t="str">
        <f t="shared" si="106"/>
        <v>6/05/2021</v>
      </c>
      <c r="F489" s="580">
        <f t="shared" si="107"/>
        <v>0</v>
      </c>
      <c r="G489" s="559"/>
      <c r="I489" s="187">
        <f t="shared" si="114"/>
        <v>2.5996797224999924</v>
      </c>
      <c r="J489" s="187">
        <f t="shared" si="114"/>
        <v>2.4255323024999775</v>
      </c>
      <c r="K489" s="246">
        <f t="shared" si="108"/>
        <v>44331</v>
      </c>
      <c r="L489" s="148">
        <f t="shared" si="109"/>
        <v>43936</v>
      </c>
      <c r="M489" s="49">
        <f t="shared" si="110"/>
        <v>4.40879544303835E-4</v>
      </c>
      <c r="N489" s="549">
        <f t="shared" ref="N489:N545" si="115">K489-L489</f>
        <v>395</v>
      </c>
      <c r="O489" s="113">
        <f t="shared" si="111"/>
        <v>9</v>
      </c>
      <c r="P489" s="113">
        <f t="shared" si="112"/>
        <v>386</v>
      </c>
      <c r="Q489" s="549">
        <f t="shared" si="101"/>
        <v>2.5957118066012579</v>
      </c>
      <c r="S489" s="556">
        <f t="shared" si="113"/>
        <v>1.8133682013450954</v>
      </c>
    </row>
    <row r="490" spans="2:19" x14ac:dyDescent="0.35">
      <c r="B490" s="116">
        <v>42717</v>
      </c>
      <c r="C490" s="49">
        <f t="shared" si="104"/>
        <v>4.4008171402361684</v>
      </c>
      <c r="D490" s="186">
        <f t="shared" si="105"/>
        <v>4.3942505133470222</v>
      </c>
      <c r="E490" s="344" t="str">
        <f t="shared" si="106"/>
        <v>6/05/2021</v>
      </c>
      <c r="F490" s="580">
        <f t="shared" si="107"/>
        <v>0</v>
      </c>
      <c r="G490" s="559"/>
      <c r="I490" s="187">
        <f t="shared" si="114"/>
        <v>2.5875251025000212</v>
      </c>
      <c r="J490" s="187">
        <f t="shared" si="114"/>
        <v>2.4143999999999943</v>
      </c>
      <c r="K490" s="246">
        <f t="shared" si="108"/>
        <v>44331</v>
      </c>
      <c r="L490" s="148">
        <f t="shared" si="109"/>
        <v>43936</v>
      </c>
      <c r="M490" s="49">
        <f t="shared" si="110"/>
        <v>4.3829139873424527E-4</v>
      </c>
      <c r="N490" s="549">
        <f t="shared" si="115"/>
        <v>395</v>
      </c>
      <c r="O490" s="113">
        <f t="shared" si="111"/>
        <v>9</v>
      </c>
      <c r="P490" s="113">
        <f t="shared" si="112"/>
        <v>386</v>
      </c>
      <c r="Q490" s="549">
        <f t="shared" si="101"/>
        <v>2.5835804799114128</v>
      </c>
      <c r="S490" s="556">
        <f t="shared" si="113"/>
        <v>1.8172366603247556</v>
      </c>
    </row>
    <row r="491" spans="2:19" x14ac:dyDescent="0.35">
      <c r="B491" s="116">
        <v>42718</v>
      </c>
      <c r="C491" s="49">
        <f t="shared" si="104"/>
        <v>4.4721005036019612</v>
      </c>
      <c r="D491" s="186">
        <f t="shared" si="105"/>
        <v>4.3915126625598901</v>
      </c>
      <c r="E491" s="344" t="str">
        <f t="shared" si="106"/>
        <v>6/05/2021</v>
      </c>
      <c r="F491" s="580">
        <f t="shared" si="107"/>
        <v>0</v>
      </c>
      <c r="G491" s="559"/>
      <c r="I491" s="187">
        <f t="shared" si="114"/>
        <v>2.5794224224999995</v>
      </c>
      <c r="J491" s="187">
        <f t="shared" si="114"/>
        <v>2.4093400625000205</v>
      </c>
      <c r="K491" s="246">
        <f t="shared" si="108"/>
        <v>44331</v>
      </c>
      <c r="L491" s="148">
        <f t="shared" si="109"/>
        <v>43936</v>
      </c>
      <c r="M491" s="49">
        <f t="shared" si="110"/>
        <v>4.3058825316450382E-4</v>
      </c>
      <c r="N491" s="549">
        <f t="shared" si="115"/>
        <v>395</v>
      </c>
      <c r="O491" s="113">
        <f t="shared" si="111"/>
        <v>9</v>
      </c>
      <c r="P491" s="113">
        <f t="shared" si="112"/>
        <v>386</v>
      </c>
      <c r="Q491" s="549">
        <f t="shared" si="101"/>
        <v>2.575547128221519</v>
      </c>
      <c r="S491" s="556">
        <f t="shared" si="113"/>
        <v>1.8965533753804422</v>
      </c>
    </row>
    <row r="492" spans="2:19" x14ac:dyDescent="0.35">
      <c r="B492" s="116">
        <v>42719</v>
      </c>
      <c r="C492" s="49">
        <f t="shared" si="104"/>
        <v>4.5268791745074699</v>
      </c>
      <c r="D492" s="186">
        <f t="shared" si="105"/>
        <v>4.3887748117727581</v>
      </c>
      <c r="E492" s="344" t="str">
        <f t="shared" si="106"/>
        <v>6/05/2021</v>
      </c>
      <c r="F492" s="580">
        <f t="shared" si="107"/>
        <v>0</v>
      </c>
      <c r="G492" s="559"/>
      <c r="I492" s="187">
        <f t="shared" si="114"/>
        <v>2.6685695025000067</v>
      </c>
      <c r="J492" s="187">
        <f t="shared" si="114"/>
        <v>2.4943636024999938</v>
      </c>
      <c r="K492" s="246">
        <f t="shared" si="108"/>
        <v>44331</v>
      </c>
      <c r="L492" s="148">
        <f t="shared" si="109"/>
        <v>43936</v>
      </c>
      <c r="M492" s="49">
        <f t="shared" si="110"/>
        <v>4.410275949367415E-4</v>
      </c>
      <c r="N492" s="549">
        <f t="shared" si="115"/>
        <v>395</v>
      </c>
      <c r="O492" s="113">
        <f t="shared" si="111"/>
        <v>9</v>
      </c>
      <c r="P492" s="113">
        <f t="shared" si="112"/>
        <v>386</v>
      </c>
      <c r="Q492" s="549">
        <f t="shared" si="101"/>
        <v>2.6646002541455762</v>
      </c>
      <c r="S492" s="556">
        <f t="shared" si="113"/>
        <v>1.8622789203618937</v>
      </c>
    </row>
    <row r="493" spans="2:19" x14ac:dyDescent="0.35">
      <c r="B493" s="116">
        <v>42720</v>
      </c>
      <c r="C493" s="49">
        <f t="shared" si="104"/>
        <v>4.5392848827190857</v>
      </c>
      <c r="D493" s="186">
        <f t="shared" si="105"/>
        <v>4.386036960985626</v>
      </c>
      <c r="E493" s="344" t="str">
        <f t="shared" si="106"/>
        <v>6/05/2021</v>
      </c>
      <c r="F493" s="580">
        <f t="shared" si="107"/>
        <v>0</v>
      </c>
      <c r="G493" s="559"/>
      <c r="I493" s="187">
        <f t="shared" si="114"/>
        <v>2.6847822225000151</v>
      </c>
      <c r="J493" s="187">
        <f t="shared" si="114"/>
        <v>2.5034753599999959</v>
      </c>
      <c r="K493" s="246">
        <f t="shared" si="108"/>
        <v>44331</v>
      </c>
      <c r="L493" s="148">
        <f t="shared" si="109"/>
        <v>43936</v>
      </c>
      <c r="M493" s="49">
        <f t="shared" si="110"/>
        <v>4.5900471518992188E-4</v>
      </c>
      <c r="N493" s="549">
        <f t="shared" si="115"/>
        <v>395</v>
      </c>
      <c r="O493" s="113">
        <f t="shared" si="111"/>
        <v>9</v>
      </c>
      <c r="P493" s="113">
        <f t="shared" si="112"/>
        <v>386</v>
      </c>
      <c r="Q493" s="549">
        <f t="shared" si="101"/>
        <v>2.6806511800633057</v>
      </c>
      <c r="S493" s="556">
        <f t="shared" si="113"/>
        <v>1.85863370265578</v>
      </c>
    </row>
    <row r="494" spans="2:19" x14ac:dyDescent="0.35">
      <c r="B494" s="116">
        <v>42723</v>
      </c>
      <c r="C494" s="49">
        <f t="shared" si="104"/>
        <v>4.5227441838122884</v>
      </c>
      <c r="D494" s="186">
        <f t="shared" si="105"/>
        <v>4.3778234086242298</v>
      </c>
      <c r="E494" s="344" t="str">
        <f t="shared" si="106"/>
        <v>6/05/2021</v>
      </c>
      <c r="F494" s="580">
        <f t="shared" si="107"/>
        <v>0</v>
      </c>
      <c r="G494" s="559"/>
      <c r="I494" s="187">
        <f t="shared" si="114"/>
        <v>2.7324144900000125</v>
      </c>
      <c r="J494" s="187">
        <f t="shared" si="114"/>
        <v>2.5389138224999996</v>
      </c>
      <c r="K494" s="246">
        <f t="shared" si="108"/>
        <v>44331</v>
      </c>
      <c r="L494" s="148">
        <f t="shared" si="109"/>
        <v>43936</v>
      </c>
      <c r="M494" s="49">
        <f t="shared" si="110"/>
        <v>4.8987510759496914E-4</v>
      </c>
      <c r="N494" s="549">
        <f t="shared" si="115"/>
        <v>395</v>
      </c>
      <c r="O494" s="113">
        <f t="shared" si="111"/>
        <v>9</v>
      </c>
      <c r="P494" s="113">
        <f t="shared" si="112"/>
        <v>386</v>
      </c>
      <c r="Q494" s="549">
        <f t="shared" si="101"/>
        <v>2.7280056140316575</v>
      </c>
      <c r="S494" s="556">
        <f t="shared" si="113"/>
        <v>1.7947385697806308</v>
      </c>
    </row>
    <row r="495" spans="2:19" x14ac:dyDescent="0.35">
      <c r="B495" s="116">
        <v>42724</v>
      </c>
      <c r="C495" s="49">
        <f t="shared" si="104"/>
        <v>4.5341157034388235</v>
      </c>
      <c r="D495" s="186">
        <f t="shared" si="105"/>
        <v>4.3750855578370977</v>
      </c>
      <c r="E495" s="344" t="str">
        <f t="shared" si="106"/>
        <v>6/05/2021</v>
      </c>
      <c r="F495" s="580">
        <f t="shared" si="107"/>
        <v>0</v>
      </c>
      <c r="G495" s="559"/>
      <c r="I495" s="187">
        <f t="shared" si="114"/>
        <v>2.7395096025000232</v>
      </c>
      <c r="J495" s="187">
        <f t="shared" si="114"/>
        <v>2.5409390625000139</v>
      </c>
      <c r="K495" s="246">
        <f t="shared" si="108"/>
        <v>44331</v>
      </c>
      <c r="L495" s="148">
        <f t="shared" si="109"/>
        <v>43936</v>
      </c>
      <c r="M495" s="49">
        <f t="shared" si="110"/>
        <v>5.0271022784812477E-4</v>
      </c>
      <c r="N495" s="549">
        <f t="shared" si="115"/>
        <v>395</v>
      </c>
      <c r="O495" s="113">
        <f t="shared" si="111"/>
        <v>9</v>
      </c>
      <c r="P495" s="113">
        <f t="shared" si="112"/>
        <v>386</v>
      </c>
      <c r="Q495" s="549">
        <f t="shared" si="101"/>
        <v>2.7349852104493899</v>
      </c>
      <c r="S495" s="556">
        <f t="shared" si="113"/>
        <v>1.7991304929894336</v>
      </c>
    </row>
    <row r="496" spans="2:19" x14ac:dyDescent="0.35">
      <c r="B496" s="116">
        <v>42725</v>
      </c>
      <c r="C496" s="49">
        <f t="shared" si="104"/>
        <v>4.556861526278766</v>
      </c>
      <c r="D496" s="186">
        <f t="shared" si="105"/>
        <v>4.3723477070499657</v>
      </c>
      <c r="E496" s="344" t="str">
        <f t="shared" si="106"/>
        <v>6/05/2021</v>
      </c>
      <c r="F496" s="580">
        <f t="shared" si="107"/>
        <v>0</v>
      </c>
      <c r="G496" s="559"/>
      <c r="I496" s="187">
        <f t="shared" si="114"/>
        <v>2.7719475225000068</v>
      </c>
      <c r="J496" s="187">
        <f t="shared" si="114"/>
        <v>2.5692945224999875</v>
      </c>
      <c r="K496" s="246">
        <f t="shared" si="108"/>
        <v>44331</v>
      </c>
      <c r="L496" s="148">
        <f t="shared" si="109"/>
        <v>43936</v>
      </c>
      <c r="M496" s="49">
        <f t="shared" si="110"/>
        <v>5.1304556962030205E-4</v>
      </c>
      <c r="N496" s="549">
        <f t="shared" si="115"/>
        <v>395</v>
      </c>
      <c r="O496" s="113">
        <f t="shared" si="111"/>
        <v>9</v>
      </c>
      <c r="P496" s="113">
        <f t="shared" si="112"/>
        <v>386</v>
      </c>
      <c r="Q496" s="549">
        <f t="shared" si="101"/>
        <v>2.7673301123734242</v>
      </c>
      <c r="S496" s="556">
        <f t="shared" si="113"/>
        <v>1.7895314139053418</v>
      </c>
    </row>
    <row r="497" spans="2:19" x14ac:dyDescent="0.35">
      <c r="B497" s="116">
        <v>42726</v>
      </c>
      <c r="C497" s="49">
        <f t="shared" si="104"/>
        <v>4.6458126340565675</v>
      </c>
      <c r="D497" s="186">
        <f t="shared" si="105"/>
        <v>4.3696098562628336</v>
      </c>
      <c r="E497" s="344" t="str">
        <f t="shared" si="106"/>
        <v>6/05/2021</v>
      </c>
      <c r="F497" s="580">
        <f t="shared" si="107"/>
        <v>0</v>
      </c>
      <c r="G497" s="559"/>
      <c r="I497" s="187">
        <f t="shared" si="114"/>
        <v>2.7810716100000299</v>
      </c>
      <c r="J497" s="187">
        <f t="shared" si="114"/>
        <v>2.5814480625000247</v>
      </c>
      <c r="K497" s="246">
        <f t="shared" si="108"/>
        <v>44331</v>
      </c>
      <c r="L497" s="148">
        <f t="shared" si="109"/>
        <v>43936</v>
      </c>
      <c r="M497" s="49">
        <f t="shared" si="110"/>
        <v>5.0537606962026635E-4</v>
      </c>
      <c r="N497" s="549">
        <f t="shared" si="115"/>
        <v>395</v>
      </c>
      <c r="O497" s="113">
        <f t="shared" si="111"/>
        <v>9</v>
      </c>
      <c r="P497" s="113">
        <f t="shared" si="112"/>
        <v>386</v>
      </c>
      <c r="Q497" s="549">
        <f t="shared" si="101"/>
        <v>2.7765232253734475</v>
      </c>
      <c r="S497" s="556">
        <f t="shared" si="113"/>
        <v>1.86928940868312</v>
      </c>
    </row>
    <row r="498" spans="2:19" x14ac:dyDescent="0.35">
      <c r="B498" s="116">
        <v>42727</v>
      </c>
      <c r="C498" s="49">
        <f t="shared" si="104"/>
        <v>4.6489166037806395</v>
      </c>
      <c r="D498" s="186">
        <f t="shared" si="105"/>
        <v>4.3668720054757015</v>
      </c>
      <c r="E498" s="344" t="str">
        <f t="shared" si="106"/>
        <v>6/05/2021</v>
      </c>
      <c r="F498" s="580">
        <f t="shared" si="107"/>
        <v>0</v>
      </c>
      <c r="G498" s="559"/>
      <c r="I498" s="187">
        <f t="shared" si="114"/>
        <v>2.8307543024999937</v>
      </c>
      <c r="J498" s="187">
        <f t="shared" si="114"/>
        <v>2.6270302499999953</v>
      </c>
      <c r="K498" s="246">
        <f t="shared" si="108"/>
        <v>44331</v>
      </c>
      <c r="L498" s="148">
        <f t="shared" si="109"/>
        <v>43936</v>
      </c>
      <c r="M498" s="49">
        <f t="shared" si="110"/>
        <v>5.157570949367047E-4</v>
      </c>
      <c r="N498" s="549">
        <f t="shared" si="115"/>
        <v>395</v>
      </c>
      <c r="O498" s="113">
        <f t="shared" si="111"/>
        <v>9</v>
      </c>
      <c r="P498" s="113">
        <f t="shared" si="112"/>
        <v>386</v>
      </c>
      <c r="Q498" s="549">
        <f t="shared" si="101"/>
        <v>2.8261124886455633</v>
      </c>
      <c r="S498" s="556">
        <f t="shared" si="113"/>
        <v>1.8228041151350762</v>
      </c>
    </row>
    <row r="499" spans="2:19" x14ac:dyDescent="0.35">
      <c r="B499" s="116">
        <v>42730</v>
      </c>
      <c r="C499" s="49" t="str">
        <f t="shared" si="104"/>
        <v/>
      </c>
      <c r="D499" s="186">
        <f t="shared" si="105"/>
        <v>4.3586584531143053</v>
      </c>
      <c r="E499" s="344" t="str">
        <f t="shared" si="106"/>
        <v>6/05/2021</v>
      </c>
      <c r="F499" s="580">
        <f t="shared" si="107"/>
        <v>0</v>
      </c>
      <c r="G499" s="559"/>
      <c r="I499" s="187" t="str">
        <f t="shared" si="114"/>
        <v/>
      </c>
      <c r="J499" s="187" t="str">
        <f t="shared" si="114"/>
        <v/>
      </c>
      <c r="K499" s="246">
        <f t="shared" si="108"/>
        <v>44331</v>
      </c>
      <c r="L499" s="148">
        <f t="shared" si="109"/>
        <v>43936</v>
      </c>
      <c r="M499" s="49" t="str">
        <f t="shared" si="110"/>
        <v/>
      </c>
      <c r="N499" s="549">
        <f t="shared" si="115"/>
        <v>395</v>
      </c>
      <c r="O499" s="113">
        <f t="shared" si="111"/>
        <v>9</v>
      </c>
      <c r="P499" s="113">
        <f t="shared" si="112"/>
        <v>386</v>
      </c>
      <c r="Q499" s="549" t="str">
        <f t="shared" si="101"/>
        <v/>
      </c>
      <c r="S499" s="556" t="str">
        <f t="shared" si="113"/>
        <v/>
      </c>
    </row>
    <row r="500" spans="2:19" x14ac:dyDescent="0.35">
      <c r="B500" s="116">
        <v>42731</v>
      </c>
      <c r="C500" s="49" t="str">
        <f t="shared" si="104"/>
        <v/>
      </c>
      <c r="D500" s="186">
        <f t="shared" si="105"/>
        <v>4.3559206023271733</v>
      </c>
      <c r="E500" s="344" t="str">
        <f t="shared" si="106"/>
        <v>6/05/2021</v>
      </c>
      <c r="F500" s="580">
        <f t="shared" si="107"/>
        <v>0</v>
      </c>
      <c r="G500" s="559"/>
      <c r="I500" s="187" t="str">
        <f t="shared" si="114"/>
        <v/>
      </c>
      <c r="J500" s="187" t="str">
        <f t="shared" si="114"/>
        <v/>
      </c>
      <c r="K500" s="246">
        <f t="shared" si="108"/>
        <v>44331</v>
      </c>
      <c r="L500" s="148">
        <f t="shared" si="109"/>
        <v>43936</v>
      </c>
      <c r="M500" s="49" t="str">
        <f t="shared" si="110"/>
        <v/>
      </c>
      <c r="N500" s="549">
        <f t="shared" si="115"/>
        <v>395</v>
      </c>
      <c r="O500" s="113">
        <f t="shared" si="111"/>
        <v>9</v>
      </c>
      <c r="P500" s="113">
        <f t="shared" si="112"/>
        <v>386</v>
      </c>
      <c r="Q500" s="549" t="str">
        <f t="shared" si="101"/>
        <v/>
      </c>
      <c r="S500" s="556" t="str">
        <f t="shared" si="113"/>
        <v/>
      </c>
    </row>
    <row r="501" spans="2:19" x14ac:dyDescent="0.35">
      <c r="B501" s="116">
        <v>42732</v>
      </c>
      <c r="C501" s="49">
        <f t="shared" si="104"/>
        <v>4.6520206425559651</v>
      </c>
      <c r="D501" s="186">
        <f t="shared" si="105"/>
        <v>4.3531827515400412</v>
      </c>
      <c r="E501" s="344" t="str">
        <f t="shared" si="106"/>
        <v>6/05/2021</v>
      </c>
      <c r="F501" s="580">
        <f t="shared" si="107"/>
        <v>0</v>
      </c>
      <c r="G501" s="559"/>
      <c r="I501" s="187">
        <f t="shared" si="114"/>
        <v>2.8337964899999957</v>
      </c>
      <c r="J501" s="187">
        <f t="shared" si="114"/>
        <v>2.6391872099999825</v>
      </c>
      <c r="K501" s="246">
        <f t="shared" si="108"/>
        <v>44331</v>
      </c>
      <c r="L501" s="148">
        <f t="shared" si="109"/>
        <v>43936</v>
      </c>
      <c r="M501" s="49">
        <f t="shared" si="110"/>
        <v>4.9268172151902077E-4</v>
      </c>
      <c r="N501" s="549">
        <f t="shared" si="115"/>
        <v>395</v>
      </c>
      <c r="O501" s="113">
        <f t="shared" si="111"/>
        <v>9</v>
      </c>
      <c r="P501" s="113">
        <f t="shared" si="112"/>
        <v>386</v>
      </c>
      <c r="Q501" s="549">
        <f t="shared" si="101"/>
        <v>2.8293623545063245</v>
      </c>
      <c r="S501" s="556">
        <f t="shared" si="113"/>
        <v>1.8226582880496407</v>
      </c>
    </row>
    <row r="502" spans="2:19" x14ac:dyDescent="0.35">
      <c r="B502" s="116">
        <v>42733</v>
      </c>
      <c r="C502" s="49">
        <f t="shared" si="104"/>
        <v>4.5971927892736408</v>
      </c>
      <c r="D502" s="186">
        <f t="shared" si="105"/>
        <v>4.3504449007529091</v>
      </c>
      <c r="E502" s="344" t="str">
        <f t="shared" si="106"/>
        <v>6/05/2021</v>
      </c>
      <c r="F502" s="580">
        <f t="shared" si="107"/>
        <v>0</v>
      </c>
      <c r="G502" s="559"/>
      <c r="I502" s="187">
        <f t="shared" si="114"/>
        <v>2.754714239999978</v>
      </c>
      <c r="J502" s="187">
        <f t="shared" si="114"/>
        <v>2.5611925625000254</v>
      </c>
      <c r="K502" s="246">
        <f t="shared" si="108"/>
        <v>44331</v>
      </c>
      <c r="L502" s="148">
        <f t="shared" si="109"/>
        <v>43936</v>
      </c>
      <c r="M502" s="49">
        <f t="shared" si="110"/>
        <v>4.8992829746823455E-4</v>
      </c>
      <c r="N502" s="549">
        <f t="shared" si="115"/>
        <v>395</v>
      </c>
      <c r="O502" s="113">
        <f t="shared" si="111"/>
        <v>9</v>
      </c>
      <c r="P502" s="113">
        <f t="shared" si="112"/>
        <v>386</v>
      </c>
      <c r="Q502" s="549">
        <f t="shared" si="101"/>
        <v>2.7503048853227638</v>
      </c>
      <c r="S502" s="556">
        <f t="shared" si="113"/>
        <v>1.846887903950877</v>
      </c>
    </row>
    <row r="503" spans="2:19" x14ac:dyDescent="0.35">
      <c r="B503" s="116">
        <v>42734</v>
      </c>
      <c r="C503" s="49">
        <f t="shared" si="104"/>
        <v>4.5682358295932035</v>
      </c>
      <c r="D503" s="186">
        <f t="shared" si="105"/>
        <v>4.3477070499657771</v>
      </c>
      <c r="E503" s="344" t="str">
        <f t="shared" si="106"/>
        <v>6/05/2021</v>
      </c>
      <c r="F503" s="580">
        <f t="shared" si="107"/>
        <v>0</v>
      </c>
      <c r="G503" s="559"/>
      <c r="I503" s="187">
        <f t="shared" si="114"/>
        <v>2.7182250000000074</v>
      </c>
      <c r="J503" s="187">
        <f t="shared" si="114"/>
        <v>2.5196750400000134</v>
      </c>
      <c r="K503" s="246">
        <f t="shared" si="108"/>
        <v>44331</v>
      </c>
      <c r="L503" s="148">
        <f t="shared" si="109"/>
        <v>43936</v>
      </c>
      <c r="M503" s="49">
        <f t="shared" si="110"/>
        <v>5.0265812658226335E-4</v>
      </c>
      <c r="N503" s="549">
        <f t="shared" si="115"/>
        <v>395</v>
      </c>
      <c r="O503" s="113">
        <f t="shared" si="111"/>
        <v>9</v>
      </c>
      <c r="P503" s="113">
        <f t="shared" si="112"/>
        <v>386</v>
      </c>
      <c r="Q503" s="549">
        <f t="shared" si="101"/>
        <v>2.713701076860767</v>
      </c>
      <c r="S503" s="556">
        <f t="shared" si="113"/>
        <v>1.8545347527324365</v>
      </c>
    </row>
    <row r="504" spans="2:19" x14ac:dyDescent="0.35">
      <c r="B504" s="116">
        <v>42737</v>
      </c>
      <c r="C504" s="49" t="str">
        <f t="shared" si="104"/>
        <v/>
      </c>
      <c r="D504" s="186">
        <f t="shared" si="105"/>
        <v>4.3394934976043809</v>
      </c>
      <c r="E504" s="344" t="str">
        <f t="shared" si="106"/>
        <v>6/05/2021</v>
      </c>
      <c r="F504" s="580">
        <f t="shared" si="107"/>
        <v>0</v>
      </c>
      <c r="G504" s="559"/>
      <c r="I504" s="187" t="str">
        <f t="shared" si="114"/>
        <v/>
      </c>
      <c r="J504" s="187" t="str">
        <f t="shared" si="114"/>
        <v/>
      </c>
      <c r="K504" s="246">
        <f t="shared" si="108"/>
        <v>44331</v>
      </c>
      <c r="L504" s="148">
        <f t="shared" si="109"/>
        <v>43936</v>
      </c>
      <c r="M504" s="49" t="str">
        <f t="shared" si="110"/>
        <v/>
      </c>
      <c r="N504" s="549">
        <f t="shared" si="115"/>
        <v>395</v>
      </c>
      <c r="O504" s="113">
        <f t="shared" si="111"/>
        <v>9</v>
      </c>
      <c r="P504" s="113">
        <f t="shared" si="112"/>
        <v>386</v>
      </c>
      <c r="Q504" s="549" t="str">
        <f t="shared" ref="Q504:Q545" si="116">IF(I504="","",I504-(O504*M504))</f>
        <v/>
      </c>
      <c r="S504" s="556" t="str">
        <f t="shared" si="113"/>
        <v/>
      </c>
    </row>
    <row r="505" spans="2:19" x14ac:dyDescent="0.35">
      <c r="B505" s="116">
        <v>42738</v>
      </c>
      <c r="C505" s="49" t="str">
        <f t="shared" si="104"/>
        <v/>
      </c>
      <c r="D505" s="186">
        <f t="shared" si="105"/>
        <v>4.3367556468172488</v>
      </c>
      <c r="E505" s="344" t="str">
        <f t="shared" si="106"/>
        <v>6/05/2021</v>
      </c>
      <c r="F505" s="580">
        <f t="shared" si="107"/>
        <v>0</v>
      </c>
      <c r="G505" s="559"/>
      <c r="I505" s="187" t="str">
        <f t="shared" ref="I505:J524" si="117">IF(I235="","",((1+I235/200)^2-1)*100)</f>
        <v/>
      </c>
      <c r="J505" s="187" t="str">
        <f t="shared" si="117"/>
        <v/>
      </c>
      <c r="K505" s="246">
        <f t="shared" si="108"/>
        <v>44331</v>
      </c>
      <c r="L505" s="148">
        <f t="shared" si="109"/>
        <v>43936</v>
      </c>
      <c r="M505" s="49" t="str">
        <f t="shared" si="110"/>
        <v/>
      </c>
      <c r="N505" s="549">
        <f t="shared" si="115"/>
        <v>395</v>
      </c>
      <c r="O505" s="113">
        <f t="shared" si="111"/>
        <v>9</v>
      </c>
      <c r="P505" s="113">
        <f t="shared" si="112"/>
        <v>386</v>
      </c>
      <c r="Q505" s="549" t="str">
        <f t="shared" si="116"/>
        <v/>
      </c>
      <c r="S505" s="556" t="str">
        <f t="shared" si="113"/>
        <v/>
      </c>
    </row>
    <row r="506" spans="2:19" x14ac:dyDescent="0.35">
      <c r="B506" s="116">
        <v>42739</v>
      </c>
      <c r="C506" s="49">
        <f t="shared" si="104"/>
        <v>4.4927691701286854</v>
      </c>
      <c r="D506" s="186">
        <f t="shared" si="105"/>
        <v>4.3340177960301167</v>
      </c>
      <c r="E506" s="344" t="str">
        <f t="shared" si="106"/>
        <v>6/05/2021</v>
      </c>
      <c r="F506" s="580">
        <f t="shared" si="107"/>
        <v>0</v>
      </c>
      <c r="G506" s="559"/>
      <c r="I506" s="187">
        <f t="shared" si="117"/>
        <v>2.6949158224999881</v>
      </c>
      <c r="J506" s="187">
        <f t="shared" si="117"/>
        <v>2.5034753599999959</v>
      </c>
      <c r="K506" s="246">
        <f t="shared" si="108"/>
        <v>44331</v>
      </c>
      <c r="L506" s="148">
        <f t="shared" si="109"/>
        <v>43936</v>
      </c>
      <c r="M506" s="49">
        <f t="shared" si="110"/>
        <v>4.8465939873415731E-4</v>
      </c>
      <c r="N506" s="549">
        <f t="shared" si="115"/>
        <v>395</v>
      </c>
      <c r="O506" s="113">
        <f t="shared" si="111"/>
        <v>9</v>
      </c>
      <c r="P506" s="113">
        <f t="shared" si="112"/>
        <v>386</v>
      </c>
      <c r="Q506" s="549">
        <f t="shared" si="116"/>
        <v>2.6905538879113808</v>
      </c>
      <c r="S506" s="556">
        <f t="shared" si="113"/>
        <v>1.8022152822173045</v>
      </c>
    </row>
    <row r="507" spans="2:19" x14ac:dyDescent="0.35">
      <c r="B507" s="116">
        <v>42740</v>
      </c>
      <c r="C507" s="49">
        <f t="shared" si="104"/>
        <v>4.4090800079463532</v>
      </c>
      <c r="D507" s="186">
        <f t="shared" si="105"/>
        <v>4.3312799452429847</v>
      </c>
      <c r="E507" s="344" t="str">
        <f t="shared" si="106"/>
        <v>6/05/2021</v>
      </c>
      <c r="F507" s="580">
        <f t="shared" si="107"/>
        <v>0</v>
      </c>
      <c r="G507" s="559"/>
      <c r="I507" s="187">
        <f t="shared" si="117"/>
        <v>2.6270302499999953</v>
      </c>
      <c r="J507" s="187">
        <f t="shared" si="117"/>
        <v>2.4366652100000108</v>
      </c>
      <c r="K507" s="246">
        <f t="shared" si="108"/>
        <v>44331</v>
      </c>
      <c r="L507" s="148">
        <f t="shared" si="109"/>
        <v>43936</v>
      </c>
      <c r="M507" s="49">
        <f t="shared" si="110"/>
        <v>4.8193681012654319E-4</v>
      </c>
      <c r="N507" s="549">
        <f t="shared" si="115"/>
        <v>395</v>
      </c>
      <c r="O507" s="113">
        <f t="shared" si="111"/>
        <v>9</v>
      </c>
      <c r="P507" s="113">
        <f t="shared" si="112"/>
        <v>386</v>
      </c>
      <c r="Q507" s="549">
        <f t="shared" si="116"/>
        <v>2.6226928187088565</v>
      </c>
      <c r="S507" s="556">
        <f t="shared" si="113"/>
        <v>1.7863871892374967</v>
      </c>
    </row>
    <row r="508" spans="2:19" x14ac:dyDescent="0.35">
      <c r="B508" s="116">
        <v>42741</v>
      </c>
      <c r="C508" s="49">
        <f t="shared" si="104"/>
        <v>4.4287062844960978</v>
      </c>
      <c r="D508" s="186">
        <f t="shared" si="105"/>
        <v>4.3285420944558526</v>
      </c>
      <c r="E508" s="344" t="str">
        <f t="shared" si="106"/>
        <v>6/05/2021</v>
      </c>
      <c r="F508" s="580">
        <f t="shared" si="107"/>
        <v>0</v>
      </c>
      <c r="G508" s="559"/>
      <c r="I508" s="187">
        <f t="shared" si="117"/>
        <v>2.6027184900000222</v>
      </c>
      <c r="J508" s="187">
        <f t="shared" si="117"/>
        <v>2.428568490000016</v>
      </c>
      <c r="K508" s="246">
        <f t="shared" si="108"/>
        <v>44331</v>
      </c>
      <c r="L508" s="148">
        <f t="shared" si="109"/>
        <v>43936</v>
      </c>
      <c r="M508" s="49">
        <f t="shared" si="110"/>
        <v>4.4088607594938288E-4</v>
      </c>
      <c r="N508" s="549">
        <f t="shared" si="115"/>
        <v>395</v>
      </c>
      <c r="O508" s="113">
        <f t="shared" si="111"/>
        <v>9</v>
      </c>
      <c r="P508" s="113">
        <f t="shared" si="112"/>
        <v>386</v>
      </c>
      <c r="Q508" s="549">
        <f t="shared" si="116"/>
        <v>2.5987505153164778</v>
      </c>
      <c r="S508" s="556">
        <f t="shared" si="113"/>
        <v>1.82995576917962</v>
      </c>
    </row>
    <row r="509" spans="2:19" x14ac:dyDescent="0.35">
      <c r="B509" s="116">
        <v>42744</v>
      </c>
      <c r="C509" s="49">
        <f t="shared" si="104"/>
        <v>4.4431695218610123</v>
      </c>
      <c r="D509" s="186">
        <f t="shared" si="105"/>
        <v>4.3203285420944555</v>
      </c>
      <c r="E509" s="344" t="str">
        <f t="shared" si="106"/>
        <v>6/05/2021</v>
      </c>
      <c r="F509" s="580">
        <f t="shared" si="107"/>
        <v>0</v>
      </c>
      <c r="G509" s="559"/>
      <c r="I509" s="187">
        <f t="shared" si="117"/>
        <v>2.6645165225000156</v>
      </c>
      <c r="J509" s="187">
        <f t="shared" si="117"/>
        <v>2.4801905624999732</v>
      </c>
      <c r="K509" s="246">
        <f t="shared" si="108"/>
        <v>44331</v>
      </c>
      <c r="L509" s="148">
        <f t="shared" si="109"/>
        <v>43936</v>
      </c>
      <c r="M509" s="49">
        <f t="shared" si="110"/>
        <v>4.666480000001074E-4</v>
      </c>
      <c r="N509" s="549">
        <f t="shared" si="115"/>
        <v>395</v>
      </c>
      <c r="O509" s="113">
        <f t="shared" si="111"/>
        <v>9</v>
      </c>
      <c r="P509" s="113">
        <f t="shared" si="112"/>
        <v>386</v>
      </c>
      <c r="Q509" s="549">
        <f t="shared" si="116"/>
        <v>2.6603166905000144</v>
      </c>
      <c r="S509" s="556">
        <f t="shared" si="113"/>
        <v>1.7828528313609979</v>
      </c>
    </row>
    <row r="510" spans="2:19" x14ac:dyDescent="0.35">
      <c r="B510" s="116">
        <v>42745</v>
      </c>
      <c r="C510" s="49">
        <f t="shared" si="104"/>
        <v>4.4183763203833992</v>
      </c>
      <c r="D510" s="186">
        <f t="shared" si="105"/>
        <v>4.3175906913073234</v>
      </c>
      <c r="E510" s="344" t="str">
        <f t="shared" si="106"/>
        <v>6/05/2021</v>
      </c>
      <c r="F510" s="580">
        <f t="shared" si="107"/>
        <v>0</v>
      </c>
      <c r="G510" s="559"/>
      <c r="I510" s="187">
        <f t="shared" si="117"/>
        <v>2.6128480399999932</v>
      </c>
      <c r="J510" s="187">
        <f t="shared" si="117"/>
        <v>2.4356531025000017</v>
      </c>
      <c r="K510" s="246">
        <f t="shared" si="108"/>
        <v>44331</v>
      </c>
      <c r="L510" s="148">
        <f t="shared" si="109"/>
        <v>43936</v>
      </c>
      <c r="M510" s="49">
        <f t="shared" si="110"/>
        <v>4.4859477848099112E-4</v>
      </c>
      <c r="N510" s="549">
        <f t="shared" si="115"/>
        <v>395</v>
      </c>
      <c r="O510" s="113">
        <f t="shared" si="111"/>
        <v>9</v>
      </c>
      <c r="P510" s="113">
        <f t="shared" si="112"/>
        <v>386</v>
      </c>
      <c r="Q510" s="549">
        <f t="shared" si="116"/>
        <v>2.6088106869936643</v>
      </c>
      <c r="S510" s="556">
        <f t="shared" si="113"/>
        <v>1.809565633389735</v>
      </c>
    </row>
    <row r="511" spans="2:19" x14ac:dyDescent="0.35">
      <c r="B511" s="116">
        <v>42746</v>
      </c>
      <c r="C511" s="49">
        <f t="shared" si="104"/>
        <v>4.4090800079463532</v>
      </c>
      <c r="D511" s="186">
        <f t="shared" si="105"/>
        <v>4.3148528405201914</v>
      </c>
      <c r="E511" s="344" t="str">
        <f t="shared" si="106"/>
        <v>6/05/2021</v>
      </c>
      <c r="F511" s="580">
        <f t="shared" si="107"/>
        <v>0</v>
      </c>
      <c r="G511" s="559"/>
      <c r="I511" s="187">
        <f t="shared" si="117"/>
        <v>2.6098091224999731</v>
      </c>
      <c r="J511" s="187">
        <f t="shared" si="117"/>
        <v>2.4437501025000197</v>
      </c>
      <c r="K511" s="246">
        <f t="shared" si="108"/>
        <v>44331</v>
      </c>
      <c r="L511" s="148">
        <f t="shared" si="109"/>
        <v>43936</v>
      </c>
      <c r="M511" s="49">
        <f t="shared" si="110"/>
        <v>4.2040258227836312E-4</v>
      </c>
      <c r="N511" s="549">
        <f t="shared" si="115"/>
        <v>395</v>
      </c>
      <c r="O511" s="113">
        <f t="shared" si="111"/>
        <v>9</v>
      </c>
      <c r="P511" s="113">
        <f t="shared" si="112"/>
        <v>386</v>
      </c>
      <c r="Q511" s="549">
        <f t="shared" si="116"/>
        <v>2.6060254992594678</v>
      </c>
      <c r="S511" s="556">
        <f t="shared" si="113"/>
        <v>1.8030545086868854</v>
      </c>
    </row>
    <row r="512" spans="2:19" x14ac:dyDescent="0.35">
      <c r="B512" s="116">
        <v>42747</v>
      </c>
      <c r="C512" s="49">
        <f t="shared" si="104"/>
        <v>4.3285379663163592</v>
      </c>
      <c r="D512" s="186">
        <f t="shared" si="105"/>
        <v>4.3121149897330593</v>
      </c>
      <c r="E512" s="344" t="str">
        <f t="shared" si="106"/>
        <v>6/05/2021</v>
      </c>
      <c r="F512" s="580">
        <f t="shared" si="107"/>
        <v>0</v>
      </c>
      <c r="G512" s="559"/>
      <c r="I512" s="187">
        <f t="shared" si="117"/>
        <v>2.5541036100000136</v>
      </c>
      <c r="J512" s="187">
        <f t="shared" si="117"/>
        <v>2.3961848100000127</v>
      </c>
      <c r="K512" s="246">
        <f t="shared" si="108"/>
        <v>44331</v>
      </c>
      <c r="L512" s="148">
        <f t="shared" si="109"/>
        <v>43936</v>
      </c>
      <c r="M512" s="49">
        <f t="shared" si="110"/>
        <v>3.9979443037974917E-4</v>
      </c>
      <c r="N512" s="549">
        <f t="shared" si="115"/>
        <v>395</v>
      </c>
      <c r="O512" s="113">
        <f t="shared" si="111"/>
        <v>9</v>
      </c>
      <c r="P512" s="113">
        <f t="shared" si="112"/>
        <v>386</v>
      </c>
      <c r="Q512" s="549">
        <f t="shared" si="116"/>
        <v>2.5505054601265957</v>
      </c>
      <c r="S512" s="556">
        <f t="shared" si="113"/>
        <v>1.7780325061897635</v>
      </c>
    </row>
    <row r="513" spans="2:19" x14ac:dyDescent="0.35">
      <c r="B513" s="116">
        <v>42748</v>
      </c>
      <c r="C513" s="49">
        <f t="shared" si="104"/>
        <v>4.3770641274517574</v>
      </c>
      <c r="D513" s="186">
        <f t="shared" si="105"/>
        <v>4.3093771389459272</v>
      </c>
      <c r="E513" s="344" t="str">
        <f t="shared" si="106"/>
        <v>6/05/2021</v>
      </c>
      <c r="F513" s="580">
        <f t="shared" si="107"/>
        <v>0</v>
      </c>
      <c r="G513" s="559"/>
      <c r="I513" s="187">
        <f t="shared" si="117"/>
        <v>2.5733456225000007</v>
      </c>
      <c r="J513" s="187">
        <f t="shared" si="117"/>
        <v>2.4123760099999947</v>
      </c>
      <c r="K513" s="246">
        <f t="shared" si="108"/>
        <v>44331</v>
      </c>
      <c r="L513" s="148">
        <f t="shared" si="109"/>
        <v>43936</v>
      </c>
      <c r="M513" s="49">
        <f t="shared" si="110"/>
        <v>4.07518006329129E-4</v>
      </c>
      <c r="N513" s="549">
        <f t="shared" si="115"/>
        <v>395</v>
      </c>
      <c r="O513" s="113">
        <f t="shared" si="111"/>
        <v>9</v>
      </c>
      <c r="P513" s="113">
        <f t="shared" si="112"/>
        <v>386</v>
      </c>
      <c r="Q513" s="549">
        <f t="shared" si="116"/>
        <v>2.5696779604430384</v>
      </c>
      <c r="S513" s="556">
        <f t="shared" si="113"/>
        <v>1.807386167008719</v>
      </c>
    </row>
    <row r="514" spans="2:19" x14ac:dyDescent="0.35">
      <c r="B514" s="116">
        <v>42751</v>
      </c>
      <c r="C514" s="49">
        <f t="shared" si="104"/>
        <v>4.3925547629741546</v>
      </c>
      <c r="D514" s="186">
        <f t="shared" si="105"/>
        <v>4.301163586584531</v>
      </c>
      <c r="E514" s="344" t="str">
        <f t="shared" si="106"/>
        <v>6/05/2021</v>
      </c>
      <c r="F514" s="580">
        <f t="shared" si="107"/>
        <v>0</v>
      </c>
      <c r="G514" s="559"/>
      <c r="I514" s="187">
        <f t="shared" si="117"/>
        <v>2.5834737224999849</v>
      </c>
      <c r="J514" s="187">
        <f t="shared" si="117"/>
        <v>2.4214841225000061</v>
      </c>
      <c r="K514" s="246">
        <f t="shared" si="108"/>
        <v>44331</v>
      </c>
      <c r="L514" s="148">
        <f t="shared" si="109"/>
        <v>43936</v>
      </c>
      <c r="M514" s="49">
        <f t="shared" si="110"/>
        <v>4.1010025316450319E-4</v>
      </c>
      <c r="N514" s="549">
        <f t="shared" si="115"/>
        <v>395</v>
      </c>
      <c r="O514" s="113">
        <f t="shared" si="111"/>
        <v>9</v>
      </c>
      <c r="P514" s="113">
        <f t="shared" si="112"/>
        <v>386</v>
      </c>
      <c r="Q514" s="549">
        <f t="shared" si="116"/>
        <v>2.5797828202215043</v>
      </c>
      <c r="S514" s="556">
        <f t="shared" si="113"/>
        <v>1.8127719427526503</v>
      </c>
    </row>
    <row r="515" spans="2:19" x14ac:dyDescent="0.35">
      <c r="B515" s="116">
        <v>42752</v>
      </c>
      <c r="C515" s="49">
        <f t="shared" si="104"/>
        <v>4.388423758255211</v>
      </c>
      <c r="D515" s="186">
        <f t="shared" si="105"/>
        <v>4.2984257357973989</v>
      </c>
      <c r="E515" s="344" t="str">
        <f t="shared" si="106"/>
        <v>6/05/2021</v>
      </c>
      <c r="F515" s="580">
        <f t="shared" si="107"/>
        <v>0</v>
      </c>
      <c r="G515" s="559"/>
      <c r="I515" s="187">
        <f t="shared" si="117"/>
        <v>2.5753712025000208</v>
      </c>
      <c r="J515" s="187">
        <f t="shared" si="117"/>
        <v>2.4143999999999943</v>
      </c>
      <c r="K515" s="246">
        <f t="shared" si="108"/>
        <v>44331</v>
      </c>
      <c r="L515" s="148">
        <f t="shared" si="109"/>
        <v>43936</v>
      </c>
      <c r="M515" s="49">
        <f t="shared" si="110"/>
        <v>4.0752203164563669E-4</v>
      </c>
      <c r="N515" s="549">
        <f t="shared" si="115"/>
        <v>395</v>
      </c>
      <c r="O515" s="113">
        <f t="shared" si="111"/>
        <v>9</v>
      </c>
      <c r="P515" s="113">
        <f t="shared" si="112"/>
        <v>386</v>
      </c>
      <c r="Q515" s="549">
        <f t="shared" si="116"/>
        <v>2.5717035042152099</v>
      </c>
      <c r="S515" s="556">
        <f t="shared" si="113"/>
        <v>1.8167202540400011</v>
      </c>
    </row>
    <row r="516" spans="2:19" x14ac:dyDescent="0.35">
      <c r="B516" s="116">
        <v>42753</v>
      </c>
      <c r="C516" s="49">
        <f t="shared" si="104"/>
        <v>4.4390370150365177</v>
      </c>
      <c r="D516" s="186">
        <f t="shared" si="105"/>
        <v>4.2956878850102669</v>
      </c>
      <c r="E516" s="344" t="str">
        <f t="shared" si="106"/>
        <v>6/05/2021</v>
      </c>
      <c r="F516" s="580">
        <f t="shared" si="107"/>
        <v>0</v>
      </c>
      <c r="G516" s="559"/>
      <c r="I516" s="187">
        <f t="shared" si="117"/>
        <v>2.5773968024999983</v>
      </c>
      <c r="J516" s="187">
        <f t="shared" si="117"/>
        <v>2.4224961600000094</v>
      </c>
      <c r="K516" s="246">
        <f t="shared" si="108"/>
        <v>44331</v>
      </c>
      <c r="L516" s="148">
        <f t="shared" si="109"/>
        <v>43936</v>
      </c>
      <c r="M516" s="49">
        <f t="shared" si="110"/>
        <v>3.9215352531642736E-4</v>
      </c>
      <c r="N516" s="549">
        <f t="shared" si="115"/>
        <v>395</v>
      </c>
      <c r="O516" s="113">
        <f t="shared" si="111"/>
        <v>9</v>
      </c>
      <c r="P516" s="113">
        <f t="shared" si="112"/>
        <v>386</v>
      </c>
      <c r="Q516" s="549">
        <f t="shared" si="116"/>
        <v>2.5738674207721504</v>
      </c>
      <c r="S516" s="556">
        <f t="shared" si="113"/>
        <v>1.8651695942643673</v>
      </c>
    </row>
    <row r="517" spans="2:19" x14ac:dyDescent="0.35">
      <c r="B517" s="116">
        <v>42754</v>
      </c>
      <c r="C517" s="49">
        <f t="shared" si="104"/>
        <v>4.4597007755522888</v>
      </c>
      <c r="D517" s="186">
        <f t="shared" si="105"/>
        <v>4.2929500342231348</v>
      </c>
      <c r="E517" s="344" t="str">
        <f t="shared" si="106"/>
        <v>6/05/2021</v>
      </c>
      <c r="F517" s="580">
        <f t="shared" si="107"/>
        <v>0</v>
      </c>
      <c r="G517" s="559"/>
      <c r="I517" s="187">
        <f t="shared" si="117"/>
        <v>2.6472922499999996</v>
      </c>
      <c r="J517" s="187">
        <f t="shared" si="117"/>
        <v>2.4852522500000251</v>
      </c>
      <c r="K517" s="246">
        <f t="shared" si="108"/>
        <v>44331</v>
      </c>
      <c r="L517" s="148">
        <f t="shared" si="109"/>
        <v>43936</v>
      </c>
      <c r="M517" s="49">
        <f t="shared" si="110"/>
        <v>4.1022784810120107E-4</v>
      </c>
      <c r="N517" s="549">
        <f t="shared" si="115"/>
        <v>395</v>
      </c>
      <c r="O517" s="113">
        <f t="shared" si="111"/>
        <v>9</v>
      </c>
      <c r="P517" s="113">
        <f t="shared" si="112"/>
        <v>386</v>
      </c>
      <c r="Q517" s="549">
        <f t="shared" si="116"/>
        <v>2.6436001993670888</v>
      </c>
      <c r="S517" s="556">
        <f t="shared" si="113"/>
        <v>1.8161005761852</v>
      </c>
    </row>
    <row r="518" spans="2:19" x14ac:dyDescent="0.35">
      <c r="B518" s="116">
        <v>42755</v>
      </c>
      <c r="C518" s="49">
        <f t="shared" si="104"/>
        <v>4.4576342615282538</v>
      </c>
      <c r="D518" s="186">
        <f t="shared" si="105"/>
        <v>4.2902121834360027</v>
      </c>
      <c r="E518" s="344" t="str">
        <f t="shared" si="106"/>
        <v>6/05/2021</v>
      </c>
      <c r="F518" s="580">
        <f t="shared" si="107"/>
        <v>0</v>
      </c>
      <c r="G518" s="559"/>
      <c r="I518" s="187">
        <f t="shared" si="117"/>
        <v>2.6939024399999845</v>
      </c>
      <c r="J518" s="187">
        <f t="shared" si="117"/>
        <v>2.5156249999999991</v>
      </c>
      <c r="K518" s="246">
        <f t="shared" si="108"/>
        <v>44331</v>
      </c>
      <c r="L518" s="148">
        <f t="shared" si="109"/>
        <v>43936</v>
      </c>
      <c r="M518" s="49">
        <f t="shared" si="110"/>
        <v>4.5133529113920343E-4</v>
      </c>
      <c r="N518" s="549">
        <f t="shared" si="115"/>
        <v>395</v>
      </c>
      <c r="O518" s="113">
        <f t="shared" si="111"/>
        <v>9</v>
      </c>
      <c r="P518" s="113">
        <f t="shared" si="112"/>
        <v>386</v>
      </c>
      <c r="Q518" s="549">
        <f t="shared" si="116"/>
        <v>2.6898404223797314</v>
      </c>
      <c r="S518" s="556">
        <f t="shared" si="113"/>
        <v>1.7677938391485224</v>
      </c>
    </row>
    <row r="519" spans="2:19" x14ac:dyDescent="0.35">
      <c r="B519" s="116">
        <v>42758</v>
      </c>
      <c r="C519" s="49" t="str">
        <f t="shared" si="104"/>
        <v/>
      </c>
      <c r="D519" s="186">
        <f t="shared" si="105"/>
        <v>4.2819986310746065</v>
      </c>
      <c r="E519" s="344" t="str">
        <f t="shared" si="106"/>
        <v>6/05/2021</v>
      </c>
      <c r="F519" s="580">
        <f t="shared" si="107"/>
        <v>0</v>
      </c>
      <c r="G519" s="559"/>
      <c r="I519" s="187" t="str">
        <f t="shared" si="117"/>
        <v/>
      </c>
      <c r="J519" s="187" t="str">
        <f t="shared" si="117"/>
        <v/>
      </c>
      <c r="K519" s="246">
        <f t="shared" si="108"/>
        <v>44331</v>
      </c>
      <c r="L519" s="148">
        <f t="shared" si="109"/>
        <v>43936</v>
      </c>
      <c r="M519" s="49" t="str">
        <f t="shared" si="110"/>
        <v/>
      </c>
      <c r="N519" s="549">
        <f t="shared" si="115"/>
        <v>395</v>
      </c>
      <c r="O519" s="113">
        <f t="shared" si="111"/>
        <v>9</v>
      </c>
      <c r="P519" s="113">
        <f t="shared" si="112"/>
        <v>386</v>
      </c>
      <c r="Q519" s="549" t="str">
        <f t="shared" si="116"/>
        <v/>
      </c>
      <c r="S519" s="556" t="str">
        <f t="shared" si="113"/>
        <v/>
      </c>
    </row>
    <row r="520" spans="2:19" x14ac:dyDescent="0.35">
      <c r="B520" s="116">
        <v>42759</v>
      </c>
      <c r="C520" s="49">
        <f t="shared" si="104"/>
        <v>4.4824344535528526</v>
      </c>
      <c r="D520" s="186">
        <f t="shared" si="105"/>
        <v>4.2792607802874745</v>
      </c>
      <c r="E520" s="344" t="str">
        <f t="shared" si="106"/>
        <v>6/05/2021</v>
      </c>
      <c r="F520" s="580">
        <f t="shared" si="107"/>
        <v>0</v>
      </c>
      <c r="G520" s="559"/>
      <c r="I520" s="187">
        <f t="shared" si="117"/>
        <v>2.6604636224999867</v>
      </c>
      <c r="J520" s="187">
        <f t="shared" si="117"/>
        <v>2.4994256400000303</v>
      </c>
      <c r="K520" s="246">
        <f t="shared" si="108"/>
        <v>44331</v>
      </c>
      <c r="L520" s="148">
        <f t="shared" si="109"/>
        <v>43936</v>
      </c>
      <c r="M520" s="49">
        <f t="shared" si="110"/>
        <v>4.0769109493659842E-4</v>
      </c>
      <c r="N520" s="549">
        <f t="shared" si="115"/>
        <v>395</v>
      </c>
      <c r="O520" s="113">
        <f t="shared" si="111"/>
        <v>9</v>
      </c>
      <c r="P520" s="113">
        <f t="shared" si="112"/>
        <v>386</v>
      </c>
      <c r="Q520" s="549">
        <f t="shared" si="116"/>
        <v>2.6567944026455574</v>
      </c>
      <c r="S520" s="556">
        <f t="shared" si="113"/>
        <v>1.8256400509072952</v>
      </c>
    </row>
    <row r="521" spans="2:19" x14ac:dyDescent="0.35">
      <c r="B521" s="116">
        <v>42760</v>
      </c>
      <c r="C521" s="49">
        <f t="shared" si="104"/>
        <v>4.4535013254639377</v>
      </c>
      <c r="D521" s="186">
        <f t="shared" si="105"/>
        <v>4.2765229295003424</v>
      </c>
      <c r="E521" s="344" t="str">
        <f t="shared" si="106"/>
        <v>6/05/2021</v>
      </c>
      <c r="F521" s="580">
        <f t="shared" si="107"/>
        <v>0</v>
      </c>
      <c r="G521" s="559"/>
      <c r="I521" s="187">
        <f t="shared" si="117"/>
        <v>2.6969426025000187</v>
      </c>
      <c r="J521" s="187">
        <f t="shared" si="117"/>
        <v>2.5196750400000134</v>
      </c>
      <c r="K521" s="246">
        <f t="shared" si="108"/>
        <v>44331</v>
      </c>
      <c r="L521" s="148">
        <f t="shared" si="109"/>
        <v>43936</v>
      </c>
      <c r="M521" s="49">
        <f t="shared" si="110"/>
        <v>4.4877863924051978E-4</v>
      </c>
      <c r="N521" s="549">
        <f t="shared" si="115"/>
        <v>395</v>
      </c>
      <c r="O521" s="113">
        <f t="shared" si="111"/>
        <v>9</v>
      </c>
      <c r="P521" s="113">
        <f t="shared" si="112"/>
        <v>386</v>
      </c>
      <c r="Q521" s="549">
        <f t="shared" si="116"/>
        <v>2.6929035947468543</v>
      </c>
      <c r="S521" s="556">
        <f t="shared" si="113"/>
        <v>1.7605977307170835</v>
      </c>
    </row>
    <row r="522" spans="2:19" x14ac:dyDescent="0.35">
      <c r="B522" s="116">
        <v>42761</v>
      </c>
      <c r="C522" s="49">
        <f t="shared" si="104"/>
        <v>4.5113735919807496</v>
      </c>
      <c r="D522" s="186">
        <f t="shared" si="105"/>
        <v>4.2737850787132103</v>
      </c>
      <c r="E522" s="344" t="str">
        <f t="shared" si="106"/>
        <v>6/05/2021</v>
      </c>
      <c r="F522" s="580">
        <f t="shared" si="107"/>
        <v>0</v>
      </c>
      <c r="G522" s="559"/>
      <c r="I522" s="187">
        <f t="shared" si="117"/>
        <v>2.7557279224999842</v>
      </c>
      <c r="J522" s="187">
        <f t="shared" si="117"/>
        <v>2.5773968024999983</v>
      </c>
      <c r="K522" s="246">
        <f t="shared" si="108"/>
        <v>44331</v>
      </c>
      <c r="L522" s="148">
        <f t="shared" si="109"/>
        <v>43936</v>
      </c>
      <c r="M522" s="49">
        <f t="shared" si="110"/>
        <v>4.5147118987338221E-4</v>
      </c>
      <c r="N522" s="549">
        <f t="shared" si="115"/>
        <v>395</v>
      </c>
      <c r="O522" s="113">
        <f t="shared" si="111"/>
        <v>9</v>
      </c>
      <c r="P522" s="113">
        <f t="shared" si="112"/>
        <v>386</v>
      </c>
      <c r="Q522" s="549">
        <f t="shared" si="116"/>
        <v>2.7516646817911239</v>
      </c>
      <c r="S522" s="556">
        <f t="shared" si="113"/>
        <v>1.7597089101896257</v>
      </c>
    </row>
    <row r="523" spans="2:19" x14ac:dyDescent="0.35">
      <c r="B523" s="116">
        <v>42762</v>
      </c>
      <c r="C523" s="49">
        <f t="shared" si="104"/>
        <v>4.5031046533672292</v>
      </c>
      <c r="D523" s="186">
        <f t="shared" si="105"/>
        <v>4.2710472279260783</v>
      </c>
      <c r="E523" s="344" t="str">
        <f t="shared" si="106"/>
        <v>6/05/2021</v>
      </c>
      <c r="F523" s="580">
        <f t="shared" si="107"/>
        <v>0</v>
      </c>
      <c r="G523" s="559"/>
      <c r="I523" s="187">
        <f t="shared" si="117"/>
        <v>2.7901961024999977</v>
      </c>
      <c r="J523" s="187">
        <f t="shared" si="117"/>
        <v>2.620952040000013</v>
      </c>
      <c r="K523" s="246">
        <f t="shared" si="108"/>
        <v>44331</v>
      </c>
      <c r="L523" s="148">
        <f t="shared" si="109"/>
        <v>43936</v>
      </c>
      <c r="M523" s="49">
        <f t="shared" si="110"/>
        <v>4.284659810126195E-4</v>
      </c>
      <c r="N523" s="549">
        <f t="shared" si="115"/>
        <v>395</v>
      </c>
      <c r="O523" s="113">
        <f t="shared" si="111"/>
        <v>9</v>
      </c>
      <c r="P523" s="113">
        <f t="shared" si="112"/>
        <v>386</v>
      </c>
      <c r="Q523" s="549">
        <f t="shared" si="116"/>
        <v>2.7863399086708842</v>
      </c>
      <c r="S523" s="556">
        <f t="shared" si="113"/>
        <v>1.716764744696345</v>
      </c>
    </row>
    <row r="524" spans="2:19" x14ac:dyDescent="0.35">
      <c r="B524" s="116">
        <v>42765</v>
      </c>
      <c r="C524" s="49" t="str">
        <f t="shared" si="104"/>
        <v/>
      </c>
      <c r="D524" s="186">
        <f t="shared" si="105"/>
        <v>4.2628336755646821</v>
      </c>
      <c r="E524" s="344" t="str">
        <f t="shared" si="106"/>
        <v>6/05/2021</v>
      </c>
      <c r="F524" s="580">
        <f t="shared" si="107"/>
        <v>0</v>
      </c>
      <c r="G524" s="559"/>
      <c r="I524" s="187" t="str">
        <f t="shared" si="117"/>
        <v/>
      </c>
      <c r="J524" s="187" t="str">
        <f t="shared" si="117"/>
        <v/>
      </c>
      <c r="K524" s="246">
        <f t="shared" si="108"/>
        <v>44331</v>
      </c>
      <c r="L524" s="148">
        <f t="shared" si="109"/>
        <v>43936</v>
      </c>
      <c r="M524" s="49" t="str">
        <f t="shared" si="110"/>
        <v/>
      </c>
      <c r="N524" s="549">
        <f t="shared" si="115"/>
        <v>395</v>
      </c>
      <c r="O524" s="113">
        <f t="shared" si="111"/>
        <v>9</v>
      </c>
      <c r="P524" s="113">
        <f t="shared" si="112"/>
        <v>386</v>
      </c>
      <c r="Q524" s="549" t="str">
        <f t="shared" si="116"/>
        <v/>
      </c>
      <c r="S524" s="556" t="str">
        <f t="shared" si="113"/>
        <v/>
      </c>
    </row>
    <row r="525" spans="2:19" x14ac:dyDescent="0.35">
      <c r="B525" s="116">
        <v>42766</v>
      </c>
      <c r="C525" s="49">
        <f t="shared" si="104"/>
        <v>4.491735663971852</v>
      </c>
      <c r="D525" s="186">
        <f t="shared" si="105"/>
        <v>4.26009582477755</v>
      </c>
      <c r="E525" s="344" t="str">
        <f t="shared" si="106"/>
        <v>6/05/2021</v>
      </c>
      <c r="F525" s="580">
        <f t="shared" si="107"/>
        <v>0</v>
      </c>
      <c r="G525" s="559"/>
      <c r="I525" s="187">
        <f t="shared" ref="I525:J544" si="118">IF(I255="","",((1+I255/200)^2-1)*100)</f>
        <v>2.7506595600000017</v>
      </c>
      <c r="J525" s="187">
        <f t="shared" si="118"/>
        <v>2.5652435025000031</v>
      </c>
      <c r="K525" s="246">
        <f t="shared" si="108"/>
        <v>44331</v>
      </c>
      <c r="L525" s="148">
        <f t="shared" si="109"/>
        <v>43936</v>
      </c>
      <c r="M525" s="49">
        <f t="shared" si="110"/>
        <v>4.694077405063255E-4</v>
      </c>
      <c r="N525" s="549">
        <f t="shared" si="115"/>
        <v>395</v>
      </c>
      <c r="O525" s="113">
        <f t="shared" si="111"/>
        <v>9</v>
      </c>
      <c r="P525" s="113">
        <f t="shared" si="112"/>
        <v>386</v>
      </c>
      <c r="Q525" s="549">
        <f t="shared" si="116"/>
        <v>2.7464348903354447</v>
      </c>
      <c r="S525" s="556">
        <f t="shared" si="113"/>
        <v>1.7453007736364072</v>
      </c>
    </row>
    <row r="526" spans="2:19" x14ac:dyDescent="0.35">
      <c r="B526" s="116">
        <v>42767</v>
      </c>
      <c r="C526" s="49">
        <f t="shared" si="104"/>
        <v>4.4721005036019612</v>
      </c>
      <c r="D526" s="186">
        <f t="shared" si="105"/>
        <v>4.2573579739904179</v>
      </c>
      <c r="E526" s="344" t="str">
        <f t="shared" si="106"/>
        <v>6/05/2021</v>
      </c>
      <c r="F526" s="580">
        <f t="shared" si="107"/>
        <v>0</v>
      </c>
      <c r="G526" s="559"/>
      <c r="I526" s="187">
        <f t="shared" si="118"/>
        <v>2.7364688100000034</v>
      </c>
      <c r="J526" s="187">
        <f t="shared" si="118"/>
        <v>2.5470149025000222</v>
      </c>
      <c r="K526" s="246">
        <f t="shared" si="108"/>
        <v>44331</v>
      </c>
      <c r="L526" s="148">
        <f t="shared" si="109"/>
        <v>43936</v>
      </c>
      <c r="M526" s="49">
        <f t="shared" si="110"/>
        <v>4.7963014556957282E-4</v>
      </c>
      <c r="N526" s="549">
        <f t="shared" si="115"/>
        <v>395</v>
      </c>
      <c r="O526" s="113">
        <f t="shared" si="111"/>
        <v>9</v>
      </c>
      <c r="P526" s="113">
        <f t="shared" si="112"/>
        <v>386</v>
      </c>
      <c r="Q526" s="549">
        <f t="shared" si="116"/>
        <v>2.7321521386898771</v>
      </c>
      <c r="S526" s="556">
        <f t="shared" si="113"/>
        <v>1.7399483649120842</v>
      </c>
    </row>
    <row r="527" spans="2:19" x14ac:dyDescent="0.35">
      <c r="B527" s="116">
        <v>42768</v>
      </c>
      <c r="C527" s="49">
        <f t="shared" si="104"/>
        <v>4.4545345479821918</v>
      </c>
      <c r="D527" s="186">
        <f t="shared" si="105"/>
        <v>4.2546201232032859</v>
      </c>
      <c r="E527" s="344" t="str">
        <f t="shared" si="106"/>
        <v>6/05/2021</v>
      </c>
      <c r="F527" s="580">
        <f t="shared" si="107"/>
        <v>0</v>
      </c>
      <c r="G527" s="559"/>
      <c r="I527" s="187">
        <f t="shared" si="118"/>
        <v>2.754714239999978</v>
      </c>
      <c r="J527" s="187">
        <f t="shared" si="118"/>
        <v>2.5611925625000254</v>
      </c>
      <c r="K527" s="246">
        <f t="shared" si="108"/>
        <v>44331</v>
      </c>
      <c r="L527" s="148">
        <f t="shared" si="109"/>
        <v>43936</v>
      </c>
      <c r="M527" s="49">
        <f t="shared" si="110"/>
        <v>4.8992829746823455E-4</v>
      </c>
      <c r="N527" s="549">
        <f t="shared" si="115"/>
        <v>395</v>
      </c>
      <c r="O527" s="113">
        <f t="shared" si="111"/>
        <v>9</v>
      </c>
      <c r="P527" s="113">
        <f t="shared" si="112"/>
        <v>386</v>
      </c>
      <c r="Q527" s="549">
        <f t="shared" si="116"/>
        <v>2.7503048853227638</v>
      </c>
      <c r="S527" s="556">
        <f t="shared" si="113"/>
        <v>1.704229662659428</v>
      </c>
    </row>
    <row r="528" spans="2:19" x14ac:dyDescent="0.35">
      <c r="B528" s="116">
        <v>42769</v>
      </c>
      <c r="C528" s="49">
        <f t="shared" si="104"/>
        <v>4.4514349034230571</v>
      </c>
      <c r="D528" s="186">
        <f t="shared" si="105"/>
        <v>4.2518822724161529</v>
      </c>
      <c r="E528" s="344" t="str">
        <f t="shared" si="106"/>
        <v>6/05/2021</v>
      </c>
      <c r="F528" s="580">
        <f t="shared" si="107"/>
        <v>0</v>
      </c>
      <c r="G528" s="559"/>
      <c r="I528" s="187">
        <f t="shared" si="118"/>
        <v>2.7486322499999938</v>
      </c>
      <c r="J528" s="187">
        <f t="shared" si="118"/>
        <v>2.5520782400000108</v>
      </c>
      <c r="K528" s="246">
        <f t="shared" si="108"/>
        <v>44331</v>
      </c>
      <c r="L528" s="148">
        <f t="shared" si="109"/>
        <v>43936</v>
      </c>
      <c r="M528" s="49">
        <f t="shared" si="110"/>
        <v>4.9760508860755177E-4</v>
      </c>
      <c r="N528" s="549">
        <f t="shared" si="115"/>
        <v>395</v>
      </c>
      <c r="O528" s="113">
        <f t="shared" si="111"/>
        <v>9</v>
      </c>
      <c r="P528" s="113">
        <f t="shared" si="112"/>
        <v>386</v>
      </c>
      <c r="Q528" s="549">
        <f t="shared" si="116"/>
        <v>2.7441538042025257</v>
      </c>
      <c r="S528" s="556">
        <f t="shared" si="113"/>
        <v>1.7072810992205314</v>
      </c>
    </row>
    <row r="529" spans="2:19" x14ac:dyDescent="0.35">
      <c r="B529" s="116">
        <v>42772</v>
      </c>
      <c r="C529" s="49" t="str">
        <f t="shared" si="104"/>
        <v/>
      </c>
      <c r="D529" s="186">
        <f t="shared" si="105"/>
        <v>4.2436687200547567</v>
      </c>
      <c r="E529" s="344" t="str">
        <f t="shared" si="106"/>
        <v>6/05/2021</v>
      </c>
      <c r="F529" s="580">
        <f t="shared" si="107"/>
        <v>0</v>
      </c>
      <c r="G529" s="559"/>
      <c r="I529" s="187" t="str">
        <f t="shared" si="118"/>
        <v/>
      </c>
      <c r="J529" s="187" t="str">
        <f t="shared" si="118"/>
        <v/>
      </c>
      <c r="K529" s="246">
        <f t="shared" si="108"/>
        <v>44331</v>
      </c>
      <c r="L529" s="148">
        <f t="shared" si="109"/>
        <v>43936</v>
      </c>
      <c r="M529" s="49" t="str">
        <f t="shared" si="110"/>
        <v/>
      </c>
      <c r="N529" s="549">
        <f t="shared" si="115"/>
        <v>395</v>
      </c>
      <c r="O529" s="113">
        <f t="shared" si="111"/>
        <v>9</v>
      </c>
      <c r="P529" s="113">
        <f t="shared" si="112"/>
        <v>386</v>
      </c>
      <c r="Q529" s="549" t="str">
        <f t="shared" si="116"/>
        <v/>
      </c>
      <c r="S529" s="556" t="str">
        <f t="shared" si="113"/>
        <v/>
      </c>
    </row>
    <row r="530" spans="2:19" x14ac:dyDescent="0.35">
      <c r="B530" s="116">
        <v>42773</v>
      </c>
      <c r="C530" s="49">
        <f t="shared" si="104"/>
        <v>4.4183763203833992</v>
      </c>
      <c r="D530" s="186">
        <f t="shared" si="105"/>
        <v>4.2409308692676246</v>
      </c>
      <c r="E530" s="344" t="str">
        <f t="shared" si="106"/>
        <v>6/05/2021</v>
      </c>
      <c r="F530" s="580">
        <f t="shared" si="107"/>
        <v>0</v>
      </c>
      <c r="G530" s="559"/>
      <c r="I530" s="187">
        <f t="shared" si="118"/>
        <v>2.6888356024999949</v>
      </c>
      <c r="J530" s="187">
        <f t="shared" si="118"/>
        <v>2.5267628025000155</v>
      </c>
      <c r="K530" s="246">
        <f t="shared" si="108"/>
        <v>44331</v>
      </c>
      <c r="L530" s="148">
        <f t="shared" si="109"/>
        <v>43936</v>
      </c>
      <c r="M530" s="49">
        <f t="shared" si="110"/>
        <v>4.1031088607589711E-4</v>
      </c>
      <c r="N530" s="549">
        <f t="shared" si="115"/>
        <v>395</v>
      </c>
      <c r="O530" s="113">
        <f t="shared" si="111"/>
        <v>9</v>
      </c>
      <c r="P530" s="113">
        <f t="shared" si="112"/>
        <v>386</v>
      </c>
      <c r="Q530" s="549">
        <f t="shared" si="116"/>
        <v>2.6851428045253116</v>
      </c>
      <c r="S530" s="556">
        <f t="shared" si="113"/>
        <v>1.7332335158580876</v>
      </c>
    </row>
    <row r="531" spans="2:19" x14ac:dyDescent="0.35">
      <c r="B531" s="116">
        <v>42774</v>
      </c>
      <c r="C531" s="49">
        <f t="shared" si="104"/>
        <v>4.3419584028318248</v>
      </c>
      <c r="D531" s="186">
        <f t="shared" si="105"/>
        <v>4.2381930184804926</v>
      </c>
      <c r="E531" s="344" t="str">
        <f t="shared" si="106"/>
        <v>6/05/2021</v>
      </c>
      <c r="F531" s="580">
        <f t="shared" si="107"/>
        <v>0</v>
      </c>
      <c r="G531" s="559"/>
      <c r="I531" s="187">
        <f t="shared" si="118"/>
        <v>2.6462791024999932</v>
      </c>
      <c r="J531" s="187">
        <f t="shared" si="118"/>
        <v>2.4903140624999986</v>
      </c>
      <c r="K531" s="246">
        <f t="shared" si="108"/>
        <v>44331</v>
      </c>
      <c r="L531" s="148">
        <f t="shared" si="109"/>
        <v>43936</v>
      </c>
      <c r="M531" s="49">
        <f t="shared" si="110"/>
        <v>3.9484820253163182E-4</v>
      </c>
      <c r="N531" s="549">
        <f t="shared" si="115"/>
        <v>395</v>
      </c>
      <c r="O531" s="113">
        <f t="shared" si="111"/>
        <v>9</v>
      </c>
      <c r="P531" s="113">
        <f t="shared" si="112"/>
        <v>386</v>
      </c>
      <c r="Q531" s="549">
        <f t="shared" si="116"/>
        <v>2.6427254686772086</v>
      </c>
      <c r="S531" s="556">
        <f t="shared" si="113"/>
        <v>1.6992329341546162</v>
      </c>
    </row>
    <row r="532" spans="2:19" x14ac:dyDescent="0.35">
      <c r="B532" s="116">
        <v>42775</v>
      </c>
      <c r="C532" s="49">
        <f t="shared" si="104"/>
        <v>4.3285379663163592</v>
      </c>
      <c r="D532" s="186">
        <f t="shared" si="105"/>
        <v>4.2354551676933605</v>
      </c>
      <c r="E532" s="344" t="str">
        <f t="shared" si="106"/>
        <v>6/05/2021</v>
      </c>
      <c r="F532" s="580">
        <f t="shared" si="107"/>
        <v>0</v>
      </c>
      <c r="G532" s="559"/>
      <c r="I532" s="187">
        <f t="shared" si="118"/>
        <v>2.548027559999988</v>
      </c>
      <c r="J532" s="187">
        <f t="shared" si="118"/>
        <v>2.4022563600000213</v>
      </c>
      <c r="K532" s="246">
        <f t="shared" si="108"/>
        <v>44331</v>
      </c>
      <c r="L532" s="148">
        <f t="shared" si="109"/>
        <v>43936</v>
      </c>
      <c r="M532" s="49">
        <f t="shared" si="110"/>
        <v>3.6904101265814349E-4</v>
      </c>
      <c r="N532" s="549">
        <f t="shared" si="115"/>
        <v>395</v>
      </c>
      <c r="O532" s="113">
        <f t="shared" si="111"/>
        <v>9</v>
      </c>
      <c r="P532" s="113">
        <f t="shared" si="112"/>
        <v>386</v>
      </c>
      <c r="Q532" s="549">
        <f t="shared" si="116"/>
        <v>2.5447061908860649</v>
      </c>
      <c r="S532" s="556">
        <f t="shared" si="113"/>
        <v>1.7838317754302944</v>
      </c>
    </row>
    <row r="533" spans="2:19" x14ac:dyDescent="0.35">
      <c r="B533" s="116">
        <v>42776</v>
      </c>
      <c r="C533" s="49">
        <f t="shared" si="104"/>
        <v>4.3233766046958388</v>
      </c>
      <c r="D533" s="186">
        <f t="shared" si="105"/>
        <v>4.2327173169062284</v>
      </c>
      <c r="E533" s="344" t="str">
        <f t="shared" si="106"/>
        <v>6/05/2021</v>
      </c>
      <c r="F533" s="580">
        <f t="shared" si="107"/>
        <v>0</v>
      </c>
      <c r="G533" s="559"/>
      <c r="I533" s="187">
        <f t="shared" si="118"/>
        <v>2.5773968024999983</v>
      </c>
      <c r="J533" s="187">
        <f t="shared" si="118"/>
        <v>2.4295805625000222</v>
      </c>
      <c r="K533" s="246">
        <f t="shared" si="108"/>
        <v>44331</v>
      </c>
      <c r="L533" s="148">
        <f t="shared" si="109"/>
        <v>43936</v>
      </c>
      <c r="M533" s="49">
        <f t="shared" si="110"/>
        <v>3.7421832911386344E-4</v>
      </c>
      <c r="N533" s="549">
        <f t="shared" si="115"/>
        <v>395</v>
      </c>
      <c r="O533" s="113">
        <f t="shared" si="111"/>
        <v>9</v>
      </c>
      <c r="P533" s="113">
        <f t="shared" si="112"/>
        <v>386</v>
      </c>
      <c r="Q533" s="549">
        <f t="shared" si="116"/>
        <v>2.5740288375379734</v>
      </c>
      <c r="S533" s="556">
        <f t="shared" si="113"/>
        <v>1.7493477671578654</v>
      </c>
    </row>
    <row r="534" spans="2:19" x14ac:dyDescent="0.35">
      <c r="B534" s="116">
        <v>42779</v>
      </c>
      <c r="C534" s="49">
        <f t="shared" si="104"/>
        <v>4.3202798796487141</v>
      </c>
      <c r="D534" s="186">
        <f t="shared" si="105"/>
        <v>4.2245037645448322</v>
      </c>
      <c r="E534" s="344" t="str">
        <f t="shared" si="106"/>
        <v>6/05/2021</v>
      </c>
      <c r="F534" s="580">
        <f t="shared" si="107"/>
        <v>0</v>
      </c>
      <c r="G534" s="559"/>
      <c r="I534" s="187">
        <f t="shared" si="118"/>
        <v>2.5834737224999849</v>
      </c>
      <c r="J534" s="187">
        <f t="shared" si="118"/>
        <v>2.4356531025000017</v>
      </c>
      <c r="K534" s="246">
        <f t="shared" si="108"/>
        <v>44331</v>
      </c>
      <c r="L534" s="148">
        <f t="shared" si="109"/>
        <v>43936</v>
      </c>
      <c r="M534" s="49">
        <f t="shared" si="110"/>
        <v>3.7422941772147645E-4</v>
      </c>
      <c r="N534" s="549">
        <f t="shared" si="115"/>
        <v>395</v>
      </c>
      <c r="O534" s="113">
        <f t="shared" si="111"/>
        <v>9</v>
      </c>
      <c r="P534" s="113">
        <f t="shared" si="112"/>
        <v>386</v>
      </c>
      <c r="Q534" s="549">
        <f t="shared" si="116"/>
        <v>2.5801056577404915</v>
      </c>
      <c r="S534" s="556">
        <f t="shared" si="113"/>
        <v>1.7401742219082226</v>
      </c>
    </row>
    <row r="535" spans="2:19" x14ac:dyDescent="0.35">
      <c r="B535" s="116">
        <v>42780</v>
      </c>
      <c r="C535" s="49">
        <f t="shared" si="104"/>
        <v>4.3543476472389431</v>
      </c>
      <c r="D535" s="186">
        <f t="shared" si="105"/>
        <v>4.2217659137577002</v>
      </c>
      <c r="E535" s="344" t="str">
        <f t="shared" si="106"/>
        <v>6/05/2021</v>
      </c>
      <c r="F535" s="580">
        <f t="shared" si="107"/>
        <v>0</v>
      </c>
      <c r="G535" s="559"/>
      <c r="I535" s="187">
        <f t="shared" si="118"/>
        <v>2.6037314224999886</v>
      </c>
      <c r="J535" s="187">
        <f t="shared" si="118"/>
        <v>2.4558962024999964</v>
      </c>
      <c r="K535" s="246">
        <f t="shared" si="108"/>
        <v>44331</v>
      </c>
      <c r="L535" s="148">
        <f t="shared" si="109"/>
        <v>43936</v>
      </c>
      <c r="M535" s="49">
        <f t="shared" si="110"/>
        <v>3.7426637974681559E-4</v>
      </c>
      <c r="N535" s="549">
        <f t="shared" si="115"/>
        <v>395</v>
      </c>
      <c r="O535" s="113">
        <f t="shared" si="111"/>
        <v>9</v>
      </c>
      <c r="P535" s="113">
        <f t="shared" si="112"/>
        <v>386</v>
      </c>
      <c r="Q535" s="549">
        <f t="shared" si="116"/>
        <v>2.6003630250822671</v>
      </c>
      <c r="S535" s="556">
        <f t="shared" si="113"/>
        <v>1.7539846221566759</v>
      </c>
    </row>
    <row r="536" spans="2:19" x14ac:dyDescent="0.35">
      <c r="B536" s="116">
        <v>42781</v>
      </c>
      <c r="C536" s="49">
        <f t="shared" si="104"/>
        <v>4.388423758255211</v>
      </c>
      <c r="D536" s="186">
        <f t="shared" si="105"/>
        <v>4.2190280629705681</v>
      </c>
      <c r="E536" s="344" t="str">
        <f t="shared" si="106"/>
        <v>6/05/2021</v>
      </c>
      <c r="F536" s="580">
        <f t="shared" si="107"/>
        <v>0</v>
      </c>
      <c r="G536" s="559"/>
      <c r="I536" s="187">
        <f t="shared" si="118"/>
        <v>2.643239690000021</v>
      </c>
      <c r="J536" s="187">
        <f t="shared" si="118"/>
        <v>2.4872769599999955</v>
      </c>
      <c r="K536" s="246">
        <f t="shared" si="108"/>
        <v>44331</v>
      </c>
      <c r="L536" s="148">
        <f t="shared" si="109"/>
        <v>43936</v>
      </c>
      <c r="M536" s="49">
        <f t="shared" si="110"/>
        <v>3.9484235443044426E-4</v>
      </c>
      <c r="N536" s="549">
        <f t="shared" si="115"/>
        <v>395</v>
      </c>
      <c r="O536" s="113">
        <f t="shared" si="111"/>
        <v>9</v>
      </c>
      <c r="P536" s="113">
        <f t="shared" si="112"/>
        <v>386</v>
      </c>
      <c r="Q536" s="549">
        <f t="shared" si="116"/>
        <v>2.6396861088101469</v>
      </c>
      <c r="S536" s="556">
        <f t="shared" si="113"/>
        <v>1.7487376494450642</v>
      </c>
    </row>
    <row r="537" spans="2:19" x14ac:dyDescent="0.35">
      <c r="B537" s="116">
        <v>42782</v>
      </c>
      <c r="C537" s="49">
        <f t="shared" si="104"/>
        <v>4.3698357542191646</v>
      </c>
      <c r="D537" s="186">
        <f t="shared" si="105"/>
        <v>4.216290212183436</v>
      </c>
      <c r="E537" s="344" t="str">
        <f t="shared" si="106"/>
        <v>6/05/2021</v>
      </c>
      <c r="F537" s="580">
        <f t="shared" si="107"/>
        <v>0</v>
      </c>
      <c r="G537" s="559"/>
      <c r="I537" s="187">
        <f t="shared" si="118"/>
        <v>2.6949158224999881</v>
      </c>
      <c r="J537" s="187">
        <f t="shared" si="118"/>
        <v>2.5186625225000148</v>
      </c>
      <c r="K537" s="246">
        <f t="shared" si="108"/>
        <v>44331</v>
      </c>
      <c r="L537" s="148">
        <f t="shared" si="109"/>
        <v>43936</v>
      </c>
      <c r="M537" s="49">
        <f t="shared" si="110"/>
        <v>4.4621088607588177E-4</v>
      </c>
      <c r="N537" s="549">
        <f t="shared" si="115"/>
        <v>395</v>
      </c>
      <c r="O537" s="113">
        <f t="shared" si="111"/>
        <v>9</v>
      </c>
      <c r="P537" s="113">
        <f t="shared" si="112"/>
        <v>386</v>
      </c>
      <c r="Q537" s="549">
        <f t="shared" si="116"/>
        <v>2.6908999245253051</v>
      </c>
      <c r="S537" s="556">
        <f t="shared" si="113"/>
        <v>1.6789358296938595</v>
      </c>
    </row>
    <row r="538" spans="2:19" x14ac:dyDescent="0.35">
      <c r="B538" s="116">
        <v>42783</v>
      </c>
      <c r="C538" s="49">
        <f t="shared" si="104"/>
        <v>4.3760314797173683</v>
      </c>
      <c r="D538" s="186">
        <f t="shared" si="105"/>
        <v>4.213552361396304</v>
      </c>
      <c r="E538" s="344" t="str">
        <f t="shared" si="106"/>
        <v>6/05/2021</v>
      </c>
      <c r="F538" s="580">
        <f t="shared" si="107"/>
        <v>0</v>
      </c>
      <c r="G538" s="559"/>
      <c r="I538" s="187">
        <f t="shared" si="118"/>
        <v>2.665529759999985</v>
      </c>
      <c r="J538" s="187">
        <f t="shared" si="118"/>
        <v>2.4893016899999898</v>
      </c>
      <c r="K538" s="246">
        <f t="shared" si="108"/>
        <v>44331</v>
      </c>
      <c r="L538" s="148">
        <f t="shared" si="109"/>
        <v>43936</v>
      </c>
      <c r="M538" s="49">
        <f t="shared" si="110"/>
        <v>4.4614701265821566E-4</v>
      </c>
      <c r="N538" s="549">
        <f t="shared" si="115"/>
        <v>395</v>
      </c>
      <c r="O538" s="113">
        <f t="shared" si="111"/>
        <v>9</v>
      </c>
      <c r="P538" s="113">
        <f t="shared" si="112"/>
        <v>386</v>
      </c>
      <c r="Q538" s="549">
        <f t="shared" si="116"/>
        <v>2.661514436886061</v>
      </c>
      <c r="S538" s="556">
        <f t="shared" si="113"/>
        <v>1.7145170428313072</v>
      </c>
    </row>
    <row r="539" spans="2:19" x14ac:dyDescent="0.35">
      <c r="B539" s="116">
        <v>42786</v>
      </c>
      <c r="C539" s="49">
        <f t="shared" si="104"/>
        <v>4.3357641943314151</v>
      </c>
      <c r="D539" s="186">
        <f t="shared" si="105"/>
        <v>4.2053388090349078</v>
      </c>
      <c r="E539" s="344" t="str">
        <f t="shared" si="106"/>
        <v>6/05/2021</v>
      </c>
      <c r="F539" s="580">
        <f t="shared" si="107"/>
        <v>0</v>
      </c>
      <c r="G539" s="559"/>
      <c r="I539" s="187">
        <f t="shared" si="118"/>
        <v>2.641213440000012</v>
      </c>
      <c r="J539" s="187">
        <f t="shared" si="118"/>
        <v>2.463994002500014</v>
      </c>
      <c r="K539" s="246">
        <f t="shared" si="108"/>
        <v>44331</v>
      </c>
      <c r="L539" s="148">
        <f t="shared" si="109"/>
        <v>43936</v>
      </c>
      <c r="M539" s="49">
        <f t="shared" si="110"/>
        <v>4.4865680379746334E-4</v>
      </c>
      <c r="N539" s="549">
        <f t="shared" si="115"/>
        <v>395</v>
      </c>
      <c r="O539" s="113">
        <f t="shared" si="111"/>
        <v>9</v>
      </c>
      <c r="P539" s="113">
        <f t="shared" si="112"/>
        <v>386</v>
      </c>
      <c r="Q539" s="549">
        <f t="shared" si="116"/>
        <v>2.6371755287658347</v>
      </c>
      <c r="S539" s="556">
        <f t="shared" si="113"/>
        <v>1.6985886655655804</v>
      </c>
    </row>
    <row r="540" spans="2:19" x14ac:dyDescent="0.35">
      <c r="B540" s="116">
        <v>42787</v>
      </c>
      <c r="C540" s="49">
        <f t="shared" si="104"/>
        <v>4.3202798796487141</v>
      </c>
      <c r="D540" s="186">
        <f t="shared" si="105"/>
        <v>4.2026009582477757</v>
      </c>
      <c r="E540" s="344" t="str">
        <f t="shared" si="106"/>
        <v>6/05/2021</v>
      </c>
      <c r="F540" s="580">
        <f t="shared" si="107"/>
        <v>0</v>
      </c>
      <c r="G540" s="559"/>
      <c r="I540" s="187">
        <f t="shared" si="118"/>
        <v>2.641213440000012</v>
      </c>
      <c r="J540" s="187">
        <f t="shared" si="118"/>
        <v>2.4660185024999892</v>
      </c>
      <c r="K540" s="246">
        <f t="shared" si="108"/>
        <v>44331</v>
      </c>
      <c r="L540" s="148">
        <f t="shared" si="109"/>
        <v>43936</v>
      </c>
      <c r="M540" s="49">
        <f t="shared" si="110"/>
        <v>4.4353148734182986E-4</v>
      </c>
      <c r="N540" s="549">
        <f t="shared" si="115"/>
        <v>395</v>
      </c>
      <c r="O540" s="113">
        <f t="shared" si="111"/>
        <v>9</v>
      </c>
      <c r="P540" s="113">
        <f t="shared" si="112"/>
        <v>386</v>
      </c>
      <c r="Q540" s="549">
        <f t="shared" si="116"/>
        <v>2.6372216566139355</v>
      </c>
      <c r="S540" s="556">
        <f t="shared" si="113"/>
        <v>1.6830582230347786</v>
      </c>
    </row>
    <row r="541" spans="2:19" x14ac:dyDescent="0.35">
      <c r="B541" s="116">
        <v>42788</v>
      </c>
      <c r="C541" s="49">
        <f t="shared" ref="C541:C545" si="119">IF(C271="","",((1+C271/400)^4-1)*100)</f>
        <v>4.3285379663163592</v>
      </c>
      <c r="D541" s="186">
        <f t="shared" si="105"/>
        <v>4.1998631074606436</v>
      </c>
      <c r="E541" s="344" t="str">
        <f t="shared" si="106"/>
        <v>6/05/2021</v>
      </c>
      <c r="F541" s="580">
        <f t="shared" ref="F541:F545" si="120">C$14-E541</f>
        <v>0</v>
      </c>
      <c r="G541" s="559"/>
      <c r="I541" s="187">
        <f t="shared" si="118"/>
        <v>2.643239690000021</v>
      </c>
      <c r="J541" s="187">
        <f t="shared" si="118"/>
        <v>2.4710798400000122</v>
      </c>
      <c r="K541" s="246">
        <f t="shared" si="108"/>
        <v>44331</v>
      </c>
      <c r="L541" s="148">
        <f t="shared" si="109"/>
        <v>43936</v>
      </c>
      <c r="M541" s="49">
        <f t="shared" si="110"/>
        <v>4.3584772151900958E-4</v>
      </c>
      <c r="N541" s="549">
        <f t="shared" si="115"/>
        <v>395</v>
      </c>
      <c r="O541" s="113">
        <f t="shared" si="111"/>
        <v>9</v>
      </c>
      <c r="P541" s="113">
        <f t="shared" si="112"/>
        <v>386</v>
      </c>
      <c r="Q541" s="549">
        <f t="shared" si="116"/>
        <v>2.6393170605063498</v>
      </c>
      <c r="S541" s="556">
        <f t="shared" si="113"/>
        <v>1.6892209058100094</v>
      </c>
    </row>
    <row r="542" spans="2:19" x14ac:dyDescent="0.35">
      <c r="B542" s="116">
        <v>42789</v>
      </c>
      <c r="C542" s="49">
        <f t="shared" si="119"/>
        <v>4.2903484250859325</v>
      </c>
      <c r="D542" s="186">
        <f t="shared" si="105"/>
        <v>4.1971252566735116</v>
      </c>
      <c r="E542" s="344" t="str">
        <f t="shared" si="106"/>
        <v>6/05/2021</v>
      </c>
      <c r="F542" s="580">
        <f t="shared" si="120"/>
        <v>0</v>
      </c>
      <c r="G542" s="559"/>
      <c r="I542" s="187">
        <f t="shared" si="118"/>
        <v>2.6260172024999973</v>
      </c>
      <c r="J542" s="187">
        <f t="shared" si="118"/>
        <v>2.453871802499985</v>
      </c>
      <c r="K542" s="246">
        <f t="shared" si="108"/>
        <v>44331</v>
      </c>
      <c r="L542" s="148">
        <f t="shared" si="109"/>
        <v>43936</v>
      </c>
      <c r="M542" s="49">
        <f t="shared" si="110"/>
        <v>4.3581113924053726E-4</v>
      </c>
      <c r="N542" s="549">
        <f t="shared" si="115"/>
        <v>395</v>
      </c>
      <c r="O542" s="113">
        <f t="shared" si="111"/>
        <v>9</v>
      </c>
      <c r="P542" s="113">
        <f t="shared" si="112"/>
        <v>386</v>
      </c>
      <c r="Q542" s="549">
        <f t="shared" si="116"/>
        <v>2.6220949022468325</v>
      </c>
      <c r="S542" s="556">
        <f t="shared" si="113"/>
        <v>1.6682535228391</v>
      </c>
    </row>
    <row r="543" spans="2:19" x14ac:dyDescent="0.35">
      <c r="B543" s="116">
        <v>42790</v>
      </c>
      <c r="C543" s="49">
        <f t="shared" si="119"/>
        <v>4.2800287274478821</v>
      </c>
      <c r="D543" s="186">
        <f t="shared" si="105"/>
        <v>4.1943874058863795</v>
      </c>
      <c r="E543" s="344" t="str">
        <f t="shared" si="106"/>
        <v>6/05/2021</v>
      </c>
      <c r="F543" s="580">
        <f t="shared" si="120"/>
        <v>0</v>
      </c>
      <c r="G543" s="559"/>
      <c r="I543" s="187">
        <f t="shared" si="118"/>
        <v>2.6138610225000081</v>
      </c>
      <c r="J543" s="187">
        <f t="shared" si="118"/>
        <v>2.4477987225000053</v>
      </c>
      <c r="K543" s="246">
        <f t="shared" si="108"/>
        <v>44331</v>
      </c>
      <c r="L543" s="148">
        <f t="shared" si="109"/>
        <v>43936</v>
      </c>
      <c r="M543" s="49">
        <f t="shared" si="110"/>
        <v>4.2041088607595639E-4</v>
      </c>
      <c r="N543" s="549">
        <f t="shared" si="115"/>
        <v>395</v>
      </c>
      <c r="O543" s="113">
        <f t="shared" si="111"/>
        <v>9</v>
      </c>
      <c r="P543" s="113">
        <f t="shared" si="112"/>
        <v>386</v>
      </c>
      <c r="Q543" s="549">
        <f t="shared" si="116"/>
        <v>2.6100773245253244</v>
      </c>
      <c r="S543" s="556">
        <f t="shared" si="113"/>
        <v>1.6699514029225577</v>
      </c>
    </row>
    <row r="544" spans="2:19" x14ac:dyDescent="0.35">
      <c r="B544" s="116">
        <v>42793</v>
      </c>
      <c r="C544" s="49">
        <f t="shared" si="119"/>
        <v>4.2851884805293006</v>
      </c>
      <c r="D544" s="186">
        <f t="shared" si="105"/>
        <v>4.1861738535249833</v>
      </c>
      <c r="E544" s="344" t="str">
        <f t="shared" si="106"/>
        <v>6/05/2021</v>
      </c>
      <c r="F544" s="580">
        <f t="shared" si="120"/>
        <v>0</v>
      </c>
      <c r="G544" s="559"/>
      <c r="I544" s="187">
        <f t="shared" si="118"/>
        <v>2.5996797224999924</v>
      </c>
      <c r="J544" s="187">
        <f t="shared" si="118"/>
        <v>2.4346409999999929</v>
      </c>
      <c r="K544" s="246">
        <f t="shared" si="108"/>
        <v>44331</v>
      </c>
      <c r="L544" s="148">
        <f t="shared" si="109"/>
        <v>43936</v>
      </c>
      <c r="M544" s="49">
        <f t="shared" si="110"/>
        <v>4.1781955063290987E-4</v>
      </c>
      <c r="N544" s="549">
        <f t="shared" si="115"/>
        <v>395</v>
      </c>
      <c r="O544" s="113">
        <f t="shared" si="111"/>
        <v>9</v>
      </c>
      <c r="P544" s="113">
        <f t="shared" si="112"/>
        <v>386</v>
      </c>
      <c r="Q544" s="549">
        <f t="shared" si="116"/>
        <v>2.5959193465442962</v>
      </c>
      <c r="S544" s="556">
        <f t="shared" si="113"/>
        <v>1.6892691339850043</v>
      </c>
    </row>
    <row r="545" spans="2:19" x14ac:dyDescent="0.35">
      <c r="B545" s="116">
        <v>42794</v>
      </c>
      <c r="C545" s="64">
        <f t="shared" si="119"/>
        <v>4.2841565145951055</v>
      </c>
      <c r="D545" s="55">
        <f t="shared" si="105"/>
        <v>4.1834360027378512</v>
      </c>
      <c r="E545" s="192" t="str">
        <f t="shared" si="106"/>
        <v>6/05/2021</v>
      </c>
      <c r="F545" s="581">
        <f t="shared" si="120"/>
        <v>0</v>
      </c>
      <c r="G545" s="559"/>
      <c r="I545" s="188">
        <f t="shared" ref="I545:J545" si="121">IF(I275="","",((1+I275/200)^2-1)*100)</f>
        <v>2.6148740100000012</v>
      </c>
      <c r="J545" s="188">
        <f t="shared" si="121"/>
        <v>2.4477987225000053</v>
      </c>
      <c r="K545" s="541">
        <f t="shared" si="108"/>
        <v>44331</v>
      </c>
      <c r="L545" s="147">
        <f t="shared" si="109"/>
        <v>43936</v>
      </c>
      <c r="M545" s="64">
        <f t="shared" si="110"/>
        <v>4.2297541139239467E-4</v>
      </c>
      <c r="N545" s="552">
        <f t="shared" si="115"/>
        <v>395</v>
      </c>
      <c r="O545" s="114">
        <f t="shared" si="111"/>
        <v>9</v>
      </c>
      <c r="P545" s="114">
        <f t="shared" si="112"/>
        <v>386</v>
      </c>
      <c r="Q545" s="552">
        <f t="shared" si="116"/>
        <v>2.6110672312974694</v>
      </c>
      <c r="S545" s="557">
        <f t="shared" si="113"/>
        <v>1.6730892832976361</v>
      </c>
    </row>
    <row r="546" spans="2:19" ht="15" thickBot="1" x14ac:dyDescent="0.4">
      <c r="C546" s="247" t="s">
        <v>63</v>
      </c>
      <c r="D546" s="572">
        <f>AVERAGE(D285:D545)</f>
        <v>4.6828157903708423</v>
      </c>
      <c r="S546" s="583">
        <f>AVERAGE(S285:S545)</f>
        <v>1.7926731773249769</v>
      </c>
    </row>
    <row r="547" spans="2:19" ht="15" thickTop="1" x14ac:dyDescent="0.35">
      <c r="D547" s="186"/>
    </row>
    <row r="548" spans="2:19" x14ac:dyDescent="0.35">
      <c r="D548" s="186"/>
      <c r="E548" s="433" t="s">
        <v>437</v>
      </c>
    </row>
    <row r="549" spans="2:19" x14ac:dyDescent="0.35">
      <c r="D549" s="186"/>
      <c r="E549" s="433" t="s">
        <v>437</v>
      </c>
    </row>
    <row r="550" spans="2:19" x14ac:dyDescent="0.35">
      <c r="D550" s="186"/>
      <c r="E550" s="433" t="s">
        <v>437</v>
      </c>
    </row>
    <row r="551" spans="2:19" x14ac:dyDescent="0.35">
      <c r="D551" s="186"/>
      <c r="E551" s="433" t="s">
        <v>437</v>
      </c>
    </row>
    <row r="552" spans="2:19" x14ac:dyDescent="0.35">
      <c r="D552" s="186"/>
      <c r="E552" s="433" t="s">
        <v>437</v>
      </c>
    </row>
  </sheetData>
  <mergeCells count="30">
    <mergeCell ref="C280:F280"/>
    <mergeCell ref="I279:Q279"/>
    <mergeCell ref="I280:Q280"/>
    <mergeCell ref="Q281:Q284"/>
    <mergeCell ref="L281:L284"/>
    <mergeCell ref="M281:M284"/>
    <mergeCell ref="N281:N284"/>
    <mergeCell ref="O281:O284"/>
    <mergeCell ref="P281:P284"/>
    <mergeCell ref="N11:N14"/>
    <mergeCell ref="M11:M14"/>
    <mergeCell ref="L11:L14"/>
    <mergeCell ref="K11:K14"/>
    <mergeCell ref="C279:F279"/>
    <mergeCell ref="S11:S14"/>
    <mergeCell ref="F281:F284"/>
    <mergeCell ref="F11:F14"/>
    <mergeCell ref="C10:F10"/>
    <mergeCell ref="I10:S10"/>
    <mergeCell ref="S279:S280"/>
    <mergeCell ref="K281:K284"/>
    <mergeCell ref="S281:S284"/>
    <mergeCell ref="E11:E14"/>
    <mergeCell ref="E281:E284"/>
    <mergeCell ref="D11:D14"/>
    <mergeCell ref="D281:D284"/>
    <mergeCell ref="R11:R14"/>
    <mergeCell ref="Q11:Q14"/>
    <mergeCell ref="P11:P14"/>
    <mergeCell ref="O11:O1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3" tint="-0.499984740745262"/>
  </sheetPr>
  <dimension ref="A1:CO553"/>
  <sheetViews>
    <sheetView zoomScale="90" zoomScaleNormal="90" workbookViewId="0">
      <selection activeCell="A3" sqref="A3:XFD5"/>
    </sheetView>
  </sheetViews>
  <sheetFormatPr defaultColWidth="9.1796875" defaultRowHeight="14.5" x14ac:dyDescent="0.35"/>
  <cols>
    <col min="1" max="1" width="5.453125" style="433" customWidth="1"/>
    <col min="2" max="2" width="29.1796875" style="433" customWidth="1"/>
    <col min="3" max="3" width="31.81640625" style="433" customWidth="1"/>
    <col min="4" max="5" width="28.453125" style="433" customWidth="1"/>
    <col min="6" max="6" width="22.7265625" style="433" customWidth="1"/>
    <col min="7" max="7" width="17.1796875" style="433" customWidth="1"/>
    <col min="8" max="8" width="15.26953125" style="433" customWidth="1"/>
    <col min="9" max="9" width="24.81640625" style="433" customWidth="1"/>
    <col min="10" max="11" width="28.453125" style="433" customWidth="1"/>
    <col min="12" max="12" width="21.81640625" style="433" customWidth="1"/>
    <col min="13" max="13" width="17.453125" style="433" customWidth="1"/>
    <col min="14" max="14" width="18.453125" style="433" customWidth="1"/>
    <col min="15" max="15" width="23.7265625" style="433" customWidth="1"/>
    <col min="16" max="16" width="20.54296875" style="433" customWidth="1"/>
    <col min="17" max="17" width="29" style="433" customWidth="1"/>
    <col min="18" max="18" width="24.453125" style="433" customWidth="1"/>
    <col min="19" max="19" width="22" style="433" customWidth="1"/>
    <col min="20" max="20" width="15.453125" style="433" customWidth="1"/>
    <col min="21" max="21" width="19.26953125" style="433" customWidth="1"/>
    <col min="22" max="22" width="11" style="433" customWidth="1"/>
    <col min="23" max="23" width="9.1796875" style="433" customWidth="1"/>
    <col min="24" max="16384" width="9.1796875" style="433"/>
  </cols>
  <sheetData>
    <row r="1" spans="1:93" ht="23.5" x14ac:dyDescent="0.55000000000000004">
      <c r="A1" s="84" t="s">
        <v>767</v>
      </c>
    </row>
    <row r="4" spans="1:93" s="527" customFormat="1" x14ac:dyDescent="0.35">
      <c r="B4" s="526" t="s">
        <v>778</v>
      </c>
      <c r="M4" s="526"/>
    </row>
    <row r="5" spans="1:93" x14ac:dyDescent="0.35">
      <c r="B5" s="189"/>
    </row>
    <row r="6" spans="1:93" s="276" customFormat="1" x14ac:dyDescent="0.35">
      <c r="B6" s="433" t="s">
        <v>513</v>
      </c>
      <c r="C6" s="194">
        <f>Inputs!C17</f>
        <v>42795</v>
      </c>
      <c r="J6" s="555"/>
      <c r="K6" s="555"/>
    </row>
    <row r="7" spans="1:93" s="276" customFormat="1" x14ac:dyDescent="0.35">
      <c r="B7" s="433" t="s">
        <v>514</v>
      </c>
      <c r="C7" s="203">
        <v>5</v>
      </c>
      <c r="J7" s="555"/>
      <c r="K7" s="555"/>
    </row>
    <row r="8" spans="1:93" s="276" customFormat="1" x14ac:dyDescent="0.35">
      <c r="B8" s="433" t="s">
        <v>515</v>
      </c>
      <c r="C8" s="204">
        <f>C6+(365.25*C7)</f>
        <v>44621.25</v>
      </c>
    </row>
    <row r="9" spans="1:93" x14ac:dyDescent="0.35">
      <c r="F9" s="186"/>
    </row>
    <row r="10" spans="1:93" x14ac:dyDescent="0.35">
      <c r="C10" s="668" t="s">
        <v>779</v>
      </c>
      <c r="D10" s="669"/>
      <c r="E10" s="669"/>
      <c r="F10" s="670"/>
      <c r="I10" s="668" t="s">
        <v>59</v>
      </c>
      <c r="J10" s="669"/>
      <c r="K10" s="669"/>
      <c r="L10" s="669"/>
      <c r="M10" s="669"/>
      <c r="N10" s="669"/>
      <c r="O10" s="669"/>
      <c r="P10" s="669"/>
      <c r="Q10" s="669"/>
      <c r="R10" s="669"/>
      <c r="S10" s="669"/>
      <c r="T10" s="670"/>
    </row>
    <row r="11" spans="1:93" ht="15" customHeight="1" x14ac:dyDescent="0.35">
      <c r="B11" s="206" t="s">
        <v>102</v>
      </c>
      <c r="C11" s="214" t="s">
        <v>377</v>
      </c>
      <c r="D11" s="659" t="s">
        <v>775</v>
      </c>
      <c r="E11" s="659" t="s">
        <v>734</v>
      </c>
      <c r="F11" s="662" t="s">
        <v>602</v>
      </c>
      <c r="G11" s="532"/>
      <c r="I11" s="212" t="s">
        <v>298</v>
      </c>
      <c r="J11" s="212" t="s">
        <v>297</v>
      </c>
      <c r="K11" s="212" t="s">
        <v>296</v>
      </c>
      <c r="L11" s="665" t="s">
        <v>773</v>
      </c>
      <c r="M11" s="659" t="s">
        <v>772</v>
      </c>
      <c r="N11" s="659" t="s">
        <v>731</v>
      </c>
      <c r="O11" s="662" t="s">
        <v>603</v>
      </c>
      <c r="P11" s="662" t="s">
        <v>602</v>
      </c>
      <c r="Q11" s="662" t="s">
        <v>725</v>
      </c>
      <c r="R11" s="662" t="s">
        <v>604</v>
      </c>
      <c r="S11" s="662" t="s">
        <v>604</v>
      </c>
      <c r="T11" s="662" t="s">
        <v>726</v>
      </c>
      <c r="X11" s="498"/>
      <c r="Y11" s="498"/>
      <c r="Z11" s="498"/>
      <c r="AA11" s="498"/>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row>
    <row r="12" spans="1:93" ht="15" customHeight="1" x14ac:dyDescent="0.35">
      <c r="B12" s="206" t="s">
        <v>112</v>
      </c>
      <c r="C12" s="191" t="s">
        <v>183</v>
      </c>
      <c r="D12" s="660"/>
      <c r="E12" s="660"/>
      <c r="F12" s="663"/>
      <c r="G12" s="532"/>
      <c r="I12" s="22" t="s">
        <v>45</v>
      </c>
      <c r="J12" s="22" t="s">
        <v>45</v>
      </c>
      <c r="K12" s="22" t="s">
        <v>45</v>
      </c>
      <c r="L12" s="666"/>
      <c r="M12" s="660"/>
      <c r="N12" s="660"/>
      <c r="O12" s="663"/>
      <c r="P12" s="663"/>
      <c r="Q12" s="663"/>
      <c r="R12" s="663"/>
      <c r="S12" s="663"/>
      <c r="T12" s="663"/>
    </row>
    <row r="13" spans="1:93" x14ac:dyDescent="0.35">
      <c r="B13" s="206" t="s">
        <v>108</v>
      </c>
      <c r="C13" s="191" t="s">
        <v>189</v>
      </c>
      <c r="D13" s="660"/>
      <c r="E13" s="660"/>
      <c r="F13" s="663"/>
      <c r="G13" s="532"/>
      <c r="I13" s="22" t="s">
        <v>188</v>
      </c>
      <c r="J13" s="22" t="s">
        <v>188</v>
      </c>
      <c r="K13" s="22" t="s">
        <v>188</v>
      </c>
      <c r="L13" s="666"/>
      <c r="M13" s="660"/>
      <c r="N13" s="660"/>
      <c r="O13" s="663"/>
      <c r="P13" s="663"/>
      <c r="Q13" s="663"/>
      <c r="R13" s="663"/>
      <c r="S13" s="663"/>
      <c r="T13" s="663"/>
    </row>
    <row r="14" spans="1:93" x14ac:dyDescent="0.35">
      <c r="B14" s="206" t="s">
        <v>318</v>
      </c>
      <c r="C14" s="217" t="s">
        <v>393</v>
      </c>
      <c r="D14" s="661"/>
      <c r="E14" s="660"/>
      <c r="F14" s="664"/>
      <c r="G14" s="532"/>
      <c r="I14" s="147">
        <v>45031</v>
      </c>
      <c r="J14" s="151">
        <v>44331</v>
      </c>
      <c r="K14" s="151">
        <v>43936</v>
      </c>
      <c r="L14" s="667"/>
      <c r="M14" s="660"/>
      <c r="N14" s="660"/>
      <c r="O14" s="664"/>
      <c r="P14" s="664"/>
      <c r="Q14" s="664"/>
      <c r="R14" s="664"/>
      <c r="S14" s="664"/>
      <c r="T14" s="664"/>
    </row>
    <row r="15" spans="1:93" x14ac:dyDescent="0.35">
      <c r="B15" s="116">
        <v>42430</v>
      </c>
      <c r="C15" s="49">
        <v>4.5170000000000003</v>
      </c>
      <c r="D15" s="92">
        <f t="shared" ref="D15:D78" si="0">IF(C15="","",($C$14-B15)/365.25)</f>
        <v>5.7084188911704308</v>
      </c>
      <c r="E15" s="565" t="str">
        <f t="shared" ref="E15:E78" si="1">$C$14</f>
        <v>15/11/2021</v>
      </c>
      <c r="F15" s="50">
        <f t="shared" ref="F15:F78" si="2">C$14-E15</f>
        <v>0</v>
      </c>
      <c r="G15" s="152"/>
      <c r="H15" s="183"/>
      <c r="I15" s="187">
        <v>2.609</v>
      </c>
      <c r="J15" s="113">
        <v>2.452</v>
      </c>
      <c r="K15" s="198">
        <v>2.3759999999999999</v>
      </c>
      <c r="L15" s="524">
        <f t="shared" ref="L15:L78" si="3">IF($E15&lt;$K$14,$K$14,IF($E15&lt;$J$14,$J$14,$I$14))</f>
        <v>45031</v>
      </c>
      <c r="M15" s="524">
        <f t="shared" ref="M15:M78" si="4">$J$14</f>
        <v>44331</v>
      </c>
      <c r="N15" s="92">
        <f t="shared" ref="N15:N78" si="5">IF(I15="","",(J15-I15)/($J$14-$I$14))</f>
        <v>2.2428571428571433E-4</v>
      </c>
      <c r="O15" s="585">
        <f>L15-M15</f>
        <v>700</v>
      </c>
      <c r="P15" s="113">
        <f t="shared" ref="P15:P78" si="6">L15-E15</f>
        <v>516</v>
      </c>
      <c r="Q15" s="113">
        <f t="shared" ref="Q15:Q78" si="7">E15-M15</f>
        <v>184</v>
      </c>
      <c r="R15" s="549">
        <f t="shared" ref="R15:R57" si="8">IF(I15="","",I15-(P15*N15))</f>
        <v>2.4932685714285716</v>
      </c>
      <c r="S15" s="92">
        <f t="shared" ref="S15:S78" si="9">IFERROR(C15-R15,"")</f>
        <v>2.0237314285714287</v>
      </c>
      <c r="T15" s="92">
        <f>IF(S15="","",((1+S15/200)^2-1)*100)</f>
        <v>2.0339701508088837</v>
      </c>
    </row>
    <row r="16" spans="1:93" x14ac:dyDescent="0.35">
      <c r="B16" s="116">
        <v>42431</v>
      </c>
      <c r="C16" s="49">
        <v>4.5440000000000005</v>
      </c>
      <c r="D16" s="113">
        <f t="shared" si="0"/>
        <v>5.7056810403832987</v>
      </c>
      <c r="E16" s="344" t="str">
        <f t="shared" si="1"/>
        <v>15/11/2021</v>
      </c>
      <c r="F16" s="580">
        <f t="shared" si="2"/>
        <v>0</v>
      </c>
      <c r="G16" s="559"/>
      <c r="I16" s="187">
        <v>2.6790000000000003</v>
      </c>
      <c r="J16" s="113">
        <v>2.5</v>
      </c>
      <c r="K16" s="198">
        <v>2.42</v>
      </c>
      <c r="L16" s="246">
        <f t="shared" si="3"/>
        <v>45031</v>
      </c>
      <c r="M16" s="246">
        <f t="shared" si="4"/>
        <v>44331</v>
      </c>
      <c r="N16" s="113">
        <f t="shared" si="5"/>
        <v>2.5571428571428609E-4</v>
      </c>
      <c r="O16" s="580">
        <f t="shared" ref="O16:O79" si="10">L16-M16</f>
        <v>700</v>
      </c>
      <c r="P16" s="113">
        <f t="shared" si="6"/>
        <v>516</v>
      </c>
      <c r="Q16" s="113">
        <f t="shared" si="7"/>
        <v>184</v>
      </c>
      <c r="R16" s="549">
        <f t="shared" si="8"/>
        <v>2.5470514285714287</v>
      </c>
      <c r="S16" s="113">
        <f t="shared" si="9"/>
        <v>1.9969485714285717</v>
      </c>
      <c r="T16" s="113">
        <f t="shared" ref="T16:T79" si="11">IF(S16="","",((1+S16/200)^2-1)*100)</f>
        <v>2.0069180804209052</v>
      </c>
    </row>
    <row r="17" spans="2:20" x14ac:dyDescent="0.35">
      <c r="B17" s="116">
        <v>42432</v>
      </c>
      <c r="C17" s="49">
        <v>4.5209999999999999</v>
      </c>
      <c r="D17" s="113">
        <f t="shared" si="0"/>
        <v>5.7029431895961666</v>
      </c>
      <c r="E17" s="344" t="str">
        <f t="shared" si="1"/>
        <v>15/11/2021</v>
      </c>
      <c r="F17" s="580">
        <f t="shared" si="2"/>
        <v>0</v>
      </c>
      <c r="G17" s="559"/>
      <c r="I17" s="187">
        <v>2.7090000000000001</v>
      </c>
      <c r="J17" s="113">
        <v>2.516</v>
      </c>
      <c r="K17" s="198">
        <v>2.427</v>
      </c>
      <c r="L17" s="246">
        <f t="shared" si="3"/>
        <v>45031</v>
      </c>
      <c r="M17" s="246">
        <f t="shared" si="4"/>
        <v>44331</v>
      </c>
      <c r="N17" s="113">
        <f t="shared" si="5"/>
        <v>2.7571428571428582E-4</v>
      </c>
      <c r="O17" s="580">
        <f t="shared" si="10"/>
        <v>700</v>
      </c>
      <c r="P17" s="113">
        <f t="shared" si="6"/>
        <v>516</v>
      </c>
      <c r="Q17" s="113">
        <f t="shared" si="7"/>
        <v>184</v>
      </c>
      <c r="R17" s="549">
        <f t="shared" si="8"/>
        <v>2.5667314285714284</v>
      </c>
      <c r="S17" s="113">
        <f t="shared" si="9"/>
        <v>1.9542685714285715</v>
      </c>
      <c r="T17" s="113">
        <f t="shared" si="11"/>
        <v>1.9638164855517504</v>
      </c>
    </row>
    <row r="18" spans="2:20" x14ac:dyDescent="0.35">
      <c r="B18" s="116">
        <v>42433</v>
      </c>
      <c r="C18" s="49">
        <v>4.5389999999999997</v>
      </c>
      <c r="D18" s="113">
        <f t="shared" si="0"/>
        <v>5.7002053388090346</v>
      </c>
      <c r="E18" s="344" t="str">
        <f t="shared" si="1"/>
        <v>15/11/2021</v>
      </c>
      <c r="F18" s="580">
        <f t="shared" si="2"/>
        <v>0</v>
      </c>
      <c r="G18" s="559"/>
      <c r="I18" s="187">
        <v>2.7050000000000001</v>
      </c>
      <c r="J18" s="113">
        <v>2.5140000000000002</v>
      </c>
      <c r="K18" s="198">
        <v>2.4220000000000002</v>
      </c>
      <c r="L18" s="246">
        <f t="shared" si="3"/>
        <v>45031</v>
      </c>
      <c r="M18" s="246">
        <f t="shared" si="4"/>
        <v>44331</v>
      </c>
      <c r="N18" s="113">
        <f t="shared" si="5"/>
        <v>2.7285714285714261E-4</v>
      </c>
      <c r="O18" s="580">
        <f t="shared" si="10"/>
        <v>700</v>
      </c>
      <c r="P18" s="113">
        <f t="shared" si="6"/>
        <v>516</v>
      </c>
      <c r="Q18" s="113">
        <f t="shared" si="7"/>
        <v>184</v>
      </c>
      <c r="R18" s="549">
        <f t="shared" si="8"/>
        <v>2.5642057142857144</v>
      </c>
      <c r="S18" s="113">
        <f t="shared" si="9"/>
        <v>1.9747942857142853</v>
      </c>
      <c r="T18" s="113">
        <f t="shared" si="11"/>
        <v>1.9845438168915042</v>
      </c>
    </row>
    <row r="19" spans="2:20" x14ac:dyDescent="0.35">
      <c r="B19" s="116">
        <v>42436</v>
      </c>
      <c r="C19" s="49">
        <v>4.5510000000000002</v>
      </c>
      <c r="D19" s="113">
        <f t="shared" si="0"/>
        <v>5.6919917864476384</v>
      </c>
      <c r="E19" s="344" t="str">
        <f t="shared" si="1"/>
        <v>15/11/2021</v>
      </c>
      <c r="F19" s="580">
        <f t="shared" si="2"/>
        <v>0</v>
      </c>
      <c r="G19" s="559"/>
      <c r="I19" s="187">
        <v>2.7309999999999999</v>
      </c>
      <c r="J19" s="113">
        <v>2.532</v>
      </c>
      <c r="K19" s="198">
        <v>2.4390000000000001</v>
      </c>
      <c r="L19" s="246">
        <f t="shared" si="3"/>
        <v>45031</v>
      </c>
      <c r="M19" s="246">
        <f t="shared" si="4"/>
        <v>44331</v>
      </c>
      <c r="N19" s="113">
        <f t="shared" si="5"/>
        <v>2.8428571428571408E-4</v>
      </c>
      <c r="O19" s="580">
        <f>L19-M19</f>
        <v>700</v>
      </c>
      <c r="P19" s="113">
        <f t="shared" si="6"/>
        <v>516</v>
      </c>
      <c r="Q19" s="113">
        <f t="shared" si="7"/>
        <v>184</v>
      </c>
      <c r="R19" s="549">
        <f t="shared" si="8"/>
        <v>2.5843085714285712</v>
      </c>
      <c r="S19" s="113">
        <f t="shared" si="9"/>
        <v>1.966691428571429</v>
      </c>
      <c r="T19" s="113">
        <f t="shared" si="11"/>
        <v>1.9763611165094508</v>
      </c>
    </row>
    <row r="20" spans="2:20" x14ac:dyDescent="0.35">
      <c r="B20" s="116">
        <v>42437</v>
      </c>
      <c r="C20" s="49">
        <v>4.5010000000000003</v>
      </c>
      <c r="D20" s="113">
        <f t="shared" si="0"/>
        <v>5.6892539356605063</v>
      </c>
      <c r="E20" s="344" t="str">
        <f t="shared" si="1"/>
        <v>15/11/2021</v>
      </c>
      <c r="F20" s="580">
        <f t="shared" si="2"/>
        <v>0</v>
      </c>
      <c r="G20" s="559"/>
      <c r="I20" s="187">
        <v>2.7069999999999999</v>
      </c>
      <c r="J20" s="113">
        <v>2.5089999999999999</v>
      </c>
      <c r="K20" s="198">
        <v>2.415</v>
      </c>
      <c r="L20" s="246">
        <f t="shared" si="3"/>
        <v>45031</v>
      </c>
      <c r="M20" s="246">
        <f t="shared" si="4"/>
        <v>44331</v>
      </c>
      <c r="N20" s="113">
        <f t="shared" si="5"/>
        <v>2.828571428571428E-4</v>
      </c>
      <c r="O20" s="580">
        <f t="shared" si="10"/>
        <v>700</v>
      </c>
      <c r="P20" s="113">
        <f t="shared" si="6"/>
        <v>516</v>
      </c>
      <c r="Q20" s="113">
        <f t="shared" si="7"/>
        <v>184</v>
      </c>
      <c r="R20" s="549">
        <f t="shared" si="8"/>
        <v>2.5610457142857141</v>
      </c>
      <c r="S20" s="113">
        <f t="shared" si="9"/>
        <v>1.9399542857142862</v>
      </c>
      <c r="T20" s="113">
        <f t="shared" si="11"/>
        <v>1.9493628422909248</v>
      </c>
    </row>
    <row r="21" spans="2:20" x14ac:dyDescent="0.35">
      <c r="B21" s="116">
        <v>42438</v>
      </c>
      <c r="C21" s="49">
        <v>4.3070000000000004</v>
      </c>
      <c r="D21" s="113">
        <f t="shared" si="0"/>
        <v>5.6865160848733742</v>
      </c>
      <c r="E21" s="344" t="str">
        <f t="shared" si="1"/>
        <v>15/11/2021</v>
      </c>
      <c r="F21" s="580">
        <f t="shared" si="2"/>
        <v>0</v>
      </c>
      <c r="G21" s="559"/>
      <c r="I21" s="187">
        <v>2.6790000000000003</v>
      </c>
      <c r="J21" s="113">
        <v>2.4849999999999999</v>
      </c>
      <c r="K21" s="198">
        <v>2.3940000000000001</v>
      </c>
      <c r="L21" s="246">
        <f t="shared" si="3"/>
        <v>45031</v>
      </c>
      <c r="M21" s="246">
        <f t="shared" si="4"/>
        <v>44331</v>
      </c>
      <c r="N21" s="113">
        <f t="shared" si="5"/>
        <v>2.7714285714285769E-4</v>
      </c>
      <c r="O21" s="580">
        <f t="shared" si="10"/>
        <v>700</v>
      </c>
      <c r="P21" s="113">
        <f t="shared" si="6"/>
        <v>516</v>
      </c>
      <c r="Q21" s="113">
        <f t="shared" si="7"/>
        <v>184</v>
      </c>
      <c r="R21" s="549">
        <f t="shared" si="8"/>
        <v>2.5359942857142856</v>
      </c>
      <c r="S21" s="113">
        <f t="shared" si="9"/>
        <v>1.7710057142857147</v>
      </c>
      <c r="T21" s="113">
        <f t="shared" si="11"/>
        <v>1.7788468673858082</v>
      </c>
    </row>
    <row r="22" spans="2:20" x14ac:dyDescent="0.35">
      <c r="B22" s="116">
        <v>42439</v>
      </c>
      <c r="C22" s="49">
        <v>4.3029999999999999</v>
      </c>
      <c r="D22" s="113">
        <f t="shared" si="0"/>
        <v>5.6837782340862422</v>
      </c>
      <c r="E22" s="344" t="str">
        <f t="shared" si="1"/>
        <v>15/11/2021</v>
      </c>
      <c r="F22" s="580">
        <f t="shared" si="2"/>
        <v>0</v>
      </c>
      <c r="G22" s="559"/>
      <c r="I22" s="187">
        <v>2.5659999999999998</v>
      </c>
      <c r="J22" s="113">
        <v>2.355</v>
      </c>
      <c r="K22" s="198">
        <v>2.2330000000000001</v>
      </c>
      <c r="L22" s="246">
        <f t="shared" si="3"/>
        <v>45031</v>
      </c>
      <c r="M22" s="246">
        <f t="shared" si="4"/>
        <v>44331</v>
      </c>
      <c r="N22" s="113">
        <f t="shared" si="5"/>
        <v>3.014285714285712E-4</v>
      </c>
      <c r="O22" s="580">
        <f t="shared" si="10"/>
        <v>700</v>
      </c>
      <c r="P22" s="113">
        <f t="shared" si="6"/>
        <v>516</v>
      </c>
      <c r="Q22" s="113">
        <f t="shared" si="7"/>
        <v>184</v>
      </c>
      <c r="R22" s="549">
        <f t="shared" si="8"/>
        <v>2.410462857142857</v>
      </c>
      <c r="S22" s="113">
        <f t="shared" si="9"/>
        <v>1.8925371428571429</v>
      </c>
      <c r="T22" s="113">
        <f t="shared" si="11"/>
        <v>1.9014913849498605</v>
      </c>
    </row>
    <row r="23" spans="2:20" x14ac:dyDescent="0.35">
      <c r="B23" s="116">
        <v>42440</v>
      </c>
      <c r="C23" s="49">
        <v>4.3369999999999997</v>
      </c>
      <c r="D23" s="113">
        <f t="shared" si="0"/>
        <v>5.6810403832991101</v>
      </c>
      <c r="E23" s="344" t="str">
        <f t="shared" si="1"/>
        <v>15/11/2021</v>
      </c>
      <c r="F23" s="580">
        <f t="shared" si="2"/>
        <v>0</v>
      </c>
      <c r="G23" s="559"/>
      <c r="I23" s="187">
        <v>2.6339999999999999</v>
      </c>
      <c r="J23" s="113">
        <v>2.415</v>
      </c>
      <c r="K23" s="198">
        <v>2.2749999999999999</v>
      </c>
      <c r="L23" s="246">
        <f t="shared" si="3"/>
        <v>45031</v>
      </c>
      <c r="M23" s="246">
        <f t="shared" si="4"/>
        <v>44331</v>
      </c>
      <c r="N23" s="113">
        <f t="shared" si="5"/>
        <v>3.1285714285714266E-4</v>
      </c>
      <c r="O23" s="580">
        <f t="shared" si="10"/>
        <v>700</v>
      </c>
      <c r="P23" s="113">
        <f t="shared" si="6"/>
        <v>516</v>
      </c>
      <c r="Q23" s="113">
        <f t="shared" si="7"/>
        <v>184</v>
      </c>
      <c r="R23" s="549">
        <f t="shared" si="8"/>
        <v>2.4725657142857145</v>
      </c>
      <c r="S23" s="113">
        <f t="shared" si="9"/>
        <v>1.8644342857142853</v>
      </c>
      <c r="T23" s="113">
        <f t="shared" si="11"/>
        <v>1.8731245737286351</v>
      </c>
    </row>
    <row r="24" spans="2:20" x14ac:dyDescent="0.35">
      <c r="B24" s="116">
        <v>42443</v>
      </c>
      <c r="C24" s="49">
        <v>4.367</v>
      </c>
      <c r="D24" s="113">
        <f t="shared" si="0"/>
        <v>5.6728268309377139</v>
      </c>
      <c r="E24" s="344" t="str">
        <f t="shared" si="1"/>
        <v>15/11/2021</v>
      </c>
      <c r="F24" s="580">
        <f t="shared" si="2"/>
        <v>0</v>
      </c>
      <c r="G24" s="559"/>
      <c r="I24" s="187">
        <v>2.6779999999999999</v>
      </c>
      <c r="J24" s="113">
        <v>2.452</v>
      </c>
      <c r="K24" s="198">
        <v>2.3130000000000002</v>
      </c>
      <c r="L24" s="246">
        <f t="shared" si="3"/>
        <v>45031</v>
      </c>
      <c r="M24" s="246">
        <f t="shared" si="4"/>
        <v>44331</v>
      </c>
      <c r="N24" s="113">
        <f t="shared" si="5"/>
        <v>3.2285714285714285E-4</v>
      </c>
      <c r="O24" s="580">
        <f t="shared" si="10"/>
        <v>700</v>
      </c>
      <c r="P24" s="113">
        <f t="shared" si="6"/>
        <v>516</v>
      </c>
      <c r="Q24" s="113">
        <f t="shared" si="7"/>
        <v>184</v>
      </c>
      <c r="R24" s="549">
        <f t="shared" si="8"/>
        <v>2.511405714285714</v>
      </c>
      <c r="S24" s="113">
        <f t="shared" si="9"/>
        <v>1.855594285714286</v>
      </c>
      <c r="T24" s="113">
        <f t="shared" si="11"/>
        <v>1.8642023610972114</v>
      </c>
    </row>
    <row r="25" spans="2:20" x14ac:dyDescent="0.35">
      <c r="B25" s="116">
        <v>42444</v>
      </c>
      <c r="C25" s="49">
        <v>4.3</v>
      </c>
      <c r="D25" s="113">
        <f t="shared" si="0"/>
        <v>5.6700889801505818</v>
      </c>
      <c r="E25" s="344" t="str">
        <f t="shared" si="1"/>
        <v>15/11/2021</v>
      </c>
      <c r="F25" s="580">
        <f t="shared" si="2"/>
        <v>0</v>
      </c>
      <c r="G25" s="559"/>
      <c r="I25" s="187">
        <v>2.6879999999999997</v>
      </c>
      <c r="J25" s="113">
        <v>2.4529999999999998</v>
      </c>
      <c r="K25" s="198">
        <v>2.3140000000000001</v>
      </c>
      <c r="L25" s="246">
        <f t="shared" si="3"/>
        <v>45031</v>
      </c>
      <c r="M25" s="246">
        <f t="shared" si="4"/>
        <v>44331</v>
      </c>
      <c r="N25" s="113">
        <f t="shared" si="5"/>
        <v>3.3571428571428554E-4</v>
      </c>
      <c r="O25" s="580">
        <f t="shared" si="10"/>
        <v>700</v>
      </c>
      <c r="P25" s="113">
        <f t="shared" si="6"/>
        <v>516</v>
      </c>
      <c r="Q25" s="113">
        <f t="shared" si="7"/>
        <v>184</v>
      </c>
      <c r="R25" s="549">
        <f t="shared" si="8"/>
        <v>2.5147714285714282</v>
      </c>
      <c r="S25" s="113">
        <f t="shared" si="9"/>
        <v>1.7852285714285716</v>
      </c>
      <c r="T25" s="113">
        <f t="shared" si="11"/>
        <v>1.7931961740591751</v>
      </c>
    </row>
    <row r="26" spans="2:20" x14ac:dyDescent="0.35">
      <c r="B26" s="116">
        <v>42445</v>
      </c>
      <c r="C26" s="49">
        <v>4.2089999999999996</v>
      </c>
      <c r="D26" s="113">
        <f t="shared" si="0"/>
        <v>5.6673511293634498</v>
      </c>
      <c r="E26" s="344" t="str">
        <f t="shared" si="1"/>
        <v>15/11/2021</v>
      </c>
      <c r="F26" s="580">
        <f t="shared" si="2"/>
        <v>0</v>
      </c>
      <c r="G26" s="559"/>
      <c r="I26" s="187">
        <v>2.7240000000000002</v>
      </c>
      <c r="J26" s="113">
        <v>2.484</v>
      </c>
      <c r="K26" s="198">
        <v>2.3449999999999998</v>
      </c>
      <c r="L26" s="246">
        <f t="shared" si="3"/>
        <v>45031</v>
      </c>
      <c r="M26" s="246">
        <f t="shared" si="4"/>
        <v>44331</v>
      </c>
      <c r="N26" s="113">
        <f t="shared" si="5"/>
        <v>3.4285714285714318E-4</v>
      </c>
      <c r="O26" s="580">
        <f t="shared" si="10"/>
        <v>700</v>
      </c>
      <c r="P26" s="113">
        <f t="shared" si="6"/>
        <v>516</v>
      </c>
      <c r="Q26" s="113">
        <f t="shared" si="7"/>
        <v>184</v>
      </c>
      <c r="R26" s="549">
        <f t="shared" si="8"/>
        <v>2.5470857142857142</v>
      </c>
      <c r="S26" s="113">
        <f t="shared" si="9"/>
        <v>1.6619142857142855</v>
      </c>
      <c r="T26" s="113">
        <f t="shared" si="11"/>
        <v>1.6688191834469457</v>
      </c>
    </row>
    <row r="27" spans="2:20" x14ac:dyDescent="0.35">
      <c r="B27" s="116">
        <v>42446</v>
      </c>
      <c r="C27" s="49">
        <v>4.2210000000000001</v>
      </c>
      <c r="D27" s="113">
        <f t="shared" si="0"/>
        <v>5.6646132785763177</v>
      </c>
      <c r="E27" s="344" t="str">
        <f t="shared" si="1"/>
        <v>15/11/2021</v>
      </c>
      <c r="F27" s="580">
        <f t="shared" si="2"/>
        <v>0</v>
      </c>
      <c r="G27" s="559"/>
      <c r="I27" s="187">
        <v>2.6640000000000001</v>
      </c>
      <c r="J27" s="113">
        <v>2.427</v>
      </c>
      <c r="K27" s="198">
        <v>2.2959999999999998</v>
      </c>
      <c r="L27" s="246">
        <f t="shared" si="3"/>
        <v>45031</v>
      </c>
      <c r="M27" s="246">
        <f t="shared" si="4"/>
        <v>44331</v>
      </c>
      <c r="N27" s="113">
        <f t="shared" si="5"/>
        <v>3.3857142857142869E-4</v>
      </c>
      <c r="O27" s="580">
        <f t="shared" si="10"/>
        <v>700</v>
      </c>
      <c r="P27" s="113">
        <f t="shared" si="6"/>
        <v>516</v>
      </c>
      <c r="Q27" s="113">
        <f t="shared" si="7"/>
        <v>184</v>
      </c>
      <c r="R27" s="549">
        <f t="shared" si="8"/>
        <v>2.4892971428571431</v>
      </c>
      <c r="S27" s="113">
        <f t="shared" si="9"/>
        <v>1.731702857142857</v>
      </c>
      <c r="T27" s="113">
        <f>IF(S27="","",((1+S27/200)^2-1)*100)</f>
        <v>1.7391998441064427</v>
      </c>
    </row>
    <row r="28" spans="2:20" x14ac:dyDescent="0.35">
      <c r="B28" s="116">
        <v>42447</v>
      </c>
      <c r="C28" s="49">
        <v>4.1769999999999996</v>
      </c>
      <c r="D28" s="113">
        <f t="shared" si="0"/>
        <v>5.6618754277891856</v>
      </c>
      <c r="E28" s="344" t="str">
        <f t="shared" si="1"/>
        <v>15/11/2021</v>
      </c>
      <c r="F28" s="580">
        <f t="shared" si="2"/>
        <v>0</v>
      </c>
      <c r="G28" s="559"/>
      <c r="I28" s="187">
        <v>2.6179999999999999</v>
      </c>
      <c r="J28" s="113">
        <v>2.3890000000000002</v>
      </c>
      <c r="K28" s="198">
        <v>2.2679999999999998</v>
      </c>
      <c r="L28" s="246">
        <f t="shared" si="3"/>
        <v>45031</v>
      </c>
      <c r="M28" s="246">
        <f t="shared" si="4"/>
        <v>44331</v>
      </c>
      <c r="N28" s="113">
        <f t="shared" si="5"/>
        <v>3.2714285714285663E-4</v>
      </c>
      <c r="O28" s="580">
        <f t="shared" si="10"/>
        <v>700</v>
      </c>
      <c r="P28" s="113">
        <f t="shared" si="6"/>
        <v>516</v>
      </c>
      <c r="Q28" s="113">
        <f t="shared" si="7"/>
        <v>184</v>
      </c>
      <c r="R28" s="549">
        <f t="shared" si="8"/>
        <v>2.4491942857142859</v>
      </c>
      <c r="S28" s="113">
        <f t="shared" si="9"/>
        <v>1.7278057142857137</v>
      </c>
      <c r="T28" s="113">
        <f t="shared" si="11"/>
        <v>1.7352689957515155</v>
      </c>
    </row>
    <row r="29" spans="2:20" x14ac:dyDescent="0.35">
      <c r="B29" s="116">
        <v>42450</v>
      </c>
      <c r="C29" s="49">
        <v>4.1820000000000004</v>
      </c>
      <c r="D29" s="113">
        <f t="shared" si="0"/>
        <v>5.6536618754277894</v>
      </c>
      <c r="E29" s="344" t="str">
        <f t="shared" si="1"/>
        <v>15/11/2021</v>
      </c>
      <c r="F29" s="580">
        <f t="shared" si="2"/>
        <v>0</v>
      </c>
      <c r="G29" s="559"/>
      <c r="I29" s="187">
        <v>2.6109999999999998</v>
      </c>
      <c r="J29" s="113">
        <v>2.38</v>
      </c>
      <c r="K29" s="198">
        <v>2.2610000000000001</v>
      </c>
      <c r="L29" s="246">
        <f t="shared" si="3"/>
        <v>45031</v>
      </c>
      <c r="M29" s="246">
        <f t="shared" si="4"/>
        <v>44331</v>
      </c>
      <c r="N29" s="113">
        <f t="shared" si="5"/>
        <v>3.2999999999999984E-4</v>
      </c>
      <c r="O29" s="580">
        <f t="shared" si="10"/>
        <v>700</v>
      </c>
      <c r="P29" s="113">
        <f t="shared" si="6"/>
        <v>516</v>
      </c>
      <c r="Q29" s="113">
        <f t="shared" si="7"/>
        <v>184</v>
      </c>
      <c r="R29" s="549">
        <f t="shared" si="8"/>
        <v>2.4407199999999998</v>
      </c>
      <c r="S29" s="113">
        <f t="shared" si="9"/>
        <v>1.7412800000000006</v>
      </c>
      <c r="T29" s="113">
        <f t="shared" si="11"/>
        <v>1.7488601400959869</v>
      </c>
    </row>
    <row r="30" spans="2:20" x14ac:dyDescent="0.35">
      <c r="B30" s="116">
        <v>42451</v>
      </c>
      <c r="C30" s="49">
        <v>4.1989999999999998</v>
      </c>
      <c r="D30" s="113">
        <f t="shared" si="0"/>
        <v>5.6509240246406574</v>
      </c>
      <c r="E30" s="344" t="str">
        <f t="shared" si="1"/>
        <v>15/11/2021</v>
      </c>
      <c r="F30" s="580">
        <f t="shared" si="2"/>
        <v>0</v>
      </c>
      <c r="G30" s="559"/>
      <c r="I30" s="187">
        <v>2.6269999999999998</v>
      </c>
      <c r="J30" s="113">
        <v>2.3940000000000001</v>
      </c>
      <c r="K30" s="198">
        <v>2.2770000000000001</v>
      </c>
      <c r="L30" s="246">
        <f t="shared" si="3"/>
        <v>45031</v>
      </c>
      <c r="M30" s="246">
        <f t="shared" si="4"/>
        <v>44331</v>
      </c>
      <c r="N30" s="113">
        <f t="shared" si="5"/>
        <v>3.3285714285714234E-4</v>
      </c>
      <c r="O30" s="580">
        <f t="shared" si="10"/>
        <v>700</v>
      </c>
      <c r="P30" s="113">
        <f t="shared" si="6"/>
        <v>516</v>
      </c>
      <c r="Q30" s="113">
        <f t="shared" si="7"/>
        <v>184</v>
      </c>
      <c r="R30" s="549">
        <f t="shared" si="8"/>
        <v>2.4552457142857143</v>
      </c>
      <c r="S30" s="113">
        <f t="shared" si="9"/>
        <v>1.7437542857142856</v>
      </c>
      <c r="T30" s="113">
        <f t="shared" si="11"/>
        <v>1.7513559832366576</v>
      </c>
    </row>
    <row r="31" spans="2:20" x14ac:dyDescent="0.35">
      <c r="B31" s="116">
        <v>42452</v>
      </c>
      <c r="C31" s="49">
        <v>4.1890000000000001</v>
      </c>
      <c r="D31" s="113">
        <f t="shared" si="0"/>
        <v>5.6481861738535253</v>
      </c>
      <c r="E31" s="344" t="str">
        <f t="shared" si="1"/>
        <v>15/11/2021</v>
      </c>
      <c r="F31" s="580">
        <f t="shared" si="2"/>
        <v>0</v>
      </c>
      <c r="G31" s="559"/>
      <c r="I31" s="187">
        <v>2.6790000000000003</v>
      </c>
      <c r="J31" s="113">
        <v>2.4279999999999999</v>
      </c>
      <c r="K31" s="198">
        <v>2.3170000000000002</v>
      </c>
      <c r="L31" s="246">
        <f t="shared" si="3"/>
        <v>45031</v>
      </c>
      <c r="M31" s="246">
        <f t="shared" si="4"/>
        <v>44331</v>
      </c>
      <c r="N31" s="113">
        <f t="shared" si="5"/>
        <v>3.5857142857142907E-4</v>
      </c>
      <c r="O31" s="580">
        <f t="shared" si="10"/>
        <v>700</v>
      </c>
      <c r="P31" s="113">
        <f t="shared" si="6"/>
        <v>516</v>
      </c>
      <c r="Q31" s="113">
        <f t="shared" si="7"/>
        <v>184</v>
      </c>
      <c r="R31" s="549">
        <f t="shared" si="8"/>
        <v>2.4939771428571427</v>
      </c>
      <c r="S31" s="113">
        <f t="shared" si="9"/>
        <v>1.6950228571428574</v>
      </c>
      <c r="T31" s="113">
        <f t="shared" si="11"/>
        <v>1.7022056133584318</v>
      </c>
    </row>
    <row r="32" spans="2:20" x14ac:dyDescent="0.35">
      <c r="B32" s="116">
        <v>42453</v>
      </c>
      <c r="C32" s="49">
        <v>4.1980000000000004</v>
      </c>
      <c r="D32" s="113">
        <f t="shared" si="0"/>
        <v>5.6454483230663932</v>
      </c>
      <c r="E32" s="344" t="str">
        <f t="shared" si="1"/>
        <v>15/11/2021</v>
      </c>
      <c r="F32" s="580">
        <f t="shared" si="2"/>
        <v>0</v>
      </c>
      <c r="G32" s="559"/>
      <c r="I32" s="187">
        <v>2.6550000000000002</v>
      </c>
      <c r="J32" s="113">
        <v>2.4129999999999998</v>
      </c>
      <c r="K32" s="198">
        <v>2.2930000000000001</v>
      </c>
      <c r="L32" s="246">
        <f t="shared" si="3"/>
        <v>45031</v>
      </c>
      <c r="M32" s="246">
        <f t="shared" si="4"/>
        <v>44331</v>
      </c>
      <c r="N32" s="113">
        <f t="shared" si="5"/>
        <v>3.4571428571428633E-4</v>
      </c>
      <c r="O32" s="580">
        <f t="shared" si="10"/>
        <v>700</v>
      </c>
      <c r="P32" s="113">
        <f t="shared" si="6"/>
        <v>516</v>
      </c>
      <c r="Q32" s="113">
        <f t="shared" si="7"/>
        <v>184</v>
      </c>
      <c r="R32" s="549">
        <f t="shared" si="8"/>
        <v>2.4766114285714287</v>
      </c>
      <c r="S32" s="113">
        <f t="shared" si="9"/>
        <v>1.7213885714285717</v>
      </c>
      <c r="T32" s="113">
        <f t="shared" si="11"/>
        <v>1.7287965179632048</v>
      </c>
    </row>
    <row r="33" spans="2:20" x14ac:dyDescent="0.35">
      <c r="B33" s="116">
        <v>42454</v>
      </c>
      <c r="C33" s="49" t="s">
        <v>437</v>
      </c>
      <c r="D33" s="113" t="str">
        <f t="shared" si="0"/>
        <v/>
      </c>
      <c r="E33" s="344" t="str">
        <f t="shared" si="1"/>
        <v>15/11/2021</v>
      </c>
      <c r="F33" s="580">
        <f t="shared" si="2"/>
        <v>0</v>
      </c>
      <c r="G33" s="559"/>
      <c r="I33" s="187">
        <v>2.6339999999999999</v>
      </c>
      <c r="J33" s="113">
        <v>2.3879999999999999</v>
      </c>
      <c r="K33" s="198">
        <v>2.2730000000000001</v>
      </c>
      <c r="L33" s="246">
        <f t="shared" si="3"/>
        <v>45031</v>
      </c>
      <c r="M33" s="246">
        <f t="shared" si="4"/>
        <v>44331</v>
      </c>
      <c r="N33" s="113">
        <f t="shared" si="5"/>
        <v>3.5142857142857144E-4</v>
      </c>
      <c r="O33" s="580">
        <f t="shared" si="10"/>
        <v>700</v>
      </c>
      <c r="P33" s="113">
        <f t="shared" si="6"/>
        <v>516</v>
      </c>
      <c r="Q33" s="113">
        <f t="shared" si="7"/>
        <v>184</v>
      </c>
      <c r="R33" s="549">
        <f t="shared" si="8"/>
        <v>2.4526628571428573</v>
      </c>
      <c r="S33" s="113" t="str">
        <f t="shared" si="9"/>
        <v/>
      </c>
      <c r="T33" s="113" t="str">
        <f t="shared" si="11"/>
        <v/>
      </c>
    </row>
    <row r="34" spans="2:20" x14ac:dyDescent="0.35">
      <c r="B34" s="116">
        <v>42457</v>
      </c>
      <c r="C34" s="49" t="s">
        <v>437</v>
      </c>
      <c r="D34" s="113" t="str">
        <f t="shared" si="0"/>
        <v/>
      </c>
      <c r="E34" s="344" t="str">
        <f t="shared" si="1"/>
        <v>15/11/2021</v>
      </c>
      <c r="F34" s="580">
        <f t="shared" si="2"/>
        <v>0</v>
      </c>
      <c r="G34" s="559"/>
      <c r="I34" s="187">
        <v>2.6429999999999998</v>
      </c>
      <c r="J34" s="113">
        <v>2.4009999999999998</v>
      </c>
      <c r="K34" s="198">
        <v>2.2869999999999999</v>
      </c>
      <c r="L34" s="246">
        <f t="shared" si="3"/>
        <v>45031</v>
      </c>
      <c r="M34" s="246">
        <f t="shared" si="4"/>
        <v>44331</v>
      </c>
      <c r="N34" s="113">
        <f t="shared" si="5"/>
        <v>3.4571428571428573E-4</v>
      </c>
      <c r="O34" s="580">
        <f t="shared" si="10"/>
        <v>700</v>
      </c>
      <c r="P34" s="113">
        <f t="shared" si="6"/>
        <v>516</v>
      </c>
      <c r="Q34" s="113">
        <f t="shared" si="7"/>
        <v>184</v>
      </c>
      <c r="R34" s="549">
        <f t="shared" si="8"/>
        <v>2.4646114285714282</v>
      </c>
      <c r="S34" s="113" t="str">
        <f t="shared" si="9"/>
        <v/>
      </c>
      <c r="T34" s="113" t="str">
        <f t="shared" si="11"/>
        <v/>
      </c>
    </row>
    <row r="35" spans="2:20" x14ac:dyDescent="0.35">
      <c r="B35" s="116">
        <v>42458</v>
      </c>
      <c r="C35" s="49">
        <v>4.2060000000000004</v>
      </c>
      <c r="D35" s="113">
        <f t="shared" si="0"/>
        <v>5.631759069130732</v>
      </c>
      <c r="E35" s="344" t="str">
        <f t="shared" si="1"/>
        <v>15/11/2021</v>
      </c>
      <c r="F35" s="580">
        <f t="shared" si="2"/>
        <v>0</v>
      </c>
      <c r="G35" s="559"/>
      <c r="I35" s="187">
        <v>2.6539999999999999</v>
      </c>
      <c r="J35" s="113">
        <v>2.4119999999999999</v>
      </c>
      <c r="K35" s="198">
        <v>2.2909999999999999</v>
      </c>
      <c r="L35" s="246">
        <f t="shared" si="3"/>
        <v>45031</v>
      </c>
      <c r="M35" s="246">
        <f t="shared" si="4"/>
        <v>44331</v>
      </c>
      <c r="N35" s="113">
        <f t="shared" si="5"/>
        <v>3.4571428571428573E-4</v>
      </c>
      <c r="O35" s="580">
        <f t="shared" si="10"/>
        <v>700</v>
      </c>
      <c r="P35" s="113">
        <f t="shared" si="6"/>
        <v>516</v>
      </c>
      <c r="Q35" s="113">
        <f t="shared" si="7"/>
        <v>184</v>
      </c>
      <c r="R35" s="549">
        <f t="shared" si="8"/>
        <v>2.4756114285714284</v>
      </c>
      <c r="S35" s="113">
        <f t="shared" si="9"/>
        <v>1.7303885714285721</v>
      </c>
      <c r="T35" s="113">
        <f t="shared" si="11"/>
        <v>1.7378741829488842</v>
      </c>
    </row>
    <row r="36" spans="2:20" x14ac:dyDescent="0.35">
      <c r="B36" s="116">
        <v>42459</v>
      </c>
      <c r="C36" s="49">
        <v>4.1370000000000005</v>
      </c>
      <c r="D36" s="113">
        <f t="shared" si="0"/>
        <v>5.6290212183435999</v>
      </c>
      <c r="E36" s="344" t="str">
        <f t="shared" si="1"/>
        <v>15/11/2021</v>
      </c>
      <c r="F36" s="580">
        <f t="shared" si="2"/>
        <v>0</v>
      </c>
      <c r="G36" s="559"/>
      <c r="I36" s="187">
        <v>2.589</v>
      </c>
      <c r="J36" s="113">
        <v>2.3460000000000001</v>
      </c>
      <c r="K36" s="198">
        <v>2.23</v>
      </c>
      <c r="L36" s="246">
        <f t="shared" si="3"/>
        <v>45031</v>
      </c>
      <c r="M36" s="246">
        <f t="shared" si="4"/>
        <v>44331</v>
      </c>
      <c r="N36" s="113">
        <f t="shared" si="5"/>
        <v>3.4714285714285695E-4</v>
      </c>
      <c r="O36" s="580">
        <f t="shared" si="10"/>
        <v>700</v>
      </c>
      <c r="P36" s="113">
        <f t="shared" si="6"/>
        <v>516</v>
      </c>
      <c r="Q36" s="113">
        <f t="shared" si="7"/>
        <v>184</v>
      </c>
      <c r="R36" s="549">
        <f t="shared" si="8"/>
        <v>2.4098742857142859</v>
      </c>
      <c r="S36" s="113">
        <f t="shared" si="9"/>
        <v>1.7271257142857146</v>
      </c>
      <c r="T36" s="113">
        <f t="shared" si="11"/>
        <v>1.7345831223680941</v>
      </c>
    </row>
    <row r="37" spans="2:20" x14ac:dyDescent="0.35">
      <c r="B37" s="116">
        <v>42460</v>
      </c>
      <c r="C37" s="49">
        <v>4.109</v>
      </c>
      <c r="D37" s="113">
        <f t="shared" si="0"/>
        <v>5.6262833675564679</v>
      </c>
      <c r="E37" s="344" t="str">
        <f t="shared" si="1"/>
        <v>15/11/2021</v>
      </c>
      <c r="F37" s="580">
        <f t="shared" si="2"/>
        <v>0</v>
      </c>
      <c r="G37" s="559"/>
      <c r="I37" s="187">
        <v>2.5409999999999999</v>
      </c>
      <c r="J37" s="113">
        <v>2.298</v>
      </c>
      <c r="K37" s="198">
        <v>2.1869999999999998</v>
      </c>
      <c r="L37" s="246">
        <f t="shared" si="3"/>
        <v>45031</v>
      </c>
      <c r="M37" s="246">
        <f t="shared" si="4"/>
        <v>44331</v>
      </c>
      <c r="N37" s="113">
        <f t="shared" si="5"/>
        <v>3.4714285714285695E-4</v>
      </c>
      <c r="O37" s="580">
        <f t="shared" si="10"/>
        <v>700</v>
      </c>
      <c r="P37" s="113">
        <f t="shared" si="6"/>
        <v>516</v>
      </c>
      <c r="Q37" s="113">
        <f t="shared" si="7"/>
        <v>184</v>
      </c>
      <c r="R37" s="549">
        <f t="shared" si="8"/>
        <v>2.3618742857142858</v>
      </c>
      <c r="S37" s="113">
        <f t="shared" si="9"/>
        <v>1.7471257142857142</v>
      </c>
      <c r="T37" s="113">
        <f t="shared" si="11"/>
        <v>1.7547568349395304</v>
      </c>
    </row>
    <row r="38" spans="2:20" x14ac:dyDescent="0.35">
      <c r="B38" s="116">
        <v>42461</v>
      </c>
      <c r="C38" s="49">
        <v>4.1280000000000001</v>
      </c>
      <c r="D38" s="113">
        <f t="shared" si="0"/>
        <v>5.6235455167693358</v>
      </c>
      <c r="E38" s="344" t="str">
        <f t="shared" si="1"/>
        <v>15/11/2021</v>
      </c>
      <c r="F38" s="580">
        <f t="shared" si="2"/>
        <v>0</v>
      </c>
      <c r="G38" s="559"/>
      <c r="I38" s="187">
        <v>2.5390000000000001</v>
      </c>
      <c r="J38" s="113">
        <v>2.3079999999999998</v>
      </c>
      <c r="K38" s="198">
        <v>2.1880000000000002</v>
      </c>
      <c r="L38" s="246">
        <f t="shared" si="3"/>
        <v>45031</v>
      </c>
      <c r="M38" s="246">
        <f t="shared" si="4"/>
        <v>44331</v>
      </c>
      <c r="N38" s="113">
        <f t="shared" si="5"/>
        <v>3.3000000000000043E-4</v>
      </c>
      <c r="O38" s="580">
        <f t="shared" si="10"/>
        <v>700</v>
      </c>
      <c r="P38" s="113">
        <f t="shared" si="6"/>
        <v>516</v>
      </c>
      <c r="Q38" s="113">
        <f t="shared" si="7"/>
        <v>184</v>
      </c>
      <c r="R38" s="549">
        <f t="shared" si="8"/>
        <v>2.3687199999999997</v>
      </c>
      <c r="S38" s="113">
        <f t="shared" si="9"/>
        <v>1.7592800000000004</v>
      </c>
      <c r="T38" s="113">
        <f t="shared" si="11"/>
        <v>1.7670176652960112</v>
      </c>
    </row>
    <row r="39" spans="2:20" x14ac:dyDescent="0.35">
      <c r="B39" s="116">
        <v>42464</v>
      </c>
      <c r="C39" s="49">
        <v>4.0490000000000004</v>
      </c>
      <c r="D39" s="113">
        <f t="shared" si="0"/>
        <v>5.6153319644079396</v>
      </c>
      <c r="E39" s="344" t="str">
        <f t="shared" si="1"/>
        <v>15/11/2021</v>
      </c>
      <c r="F39" s="580">
        <f t="shared" si="2"/>
        <v>0</v>
      </c>
      <c r="G39" s="559"/>
      <c r="I39" s="187">
        <v>2.4649999999999999</v>
      </c>
      <c r="J39" s="113">
        <v>2.2549999999999999</v>
      </c>
      <c r="K39" s="198">
        <v>2.1539999999999999</v>
      </c>
      <c r="L39" s="246">
        <f t="shared" si="3"/>
        <v>45031</v>
      </c>
      <c r="M39" s="246">
        <f t="shared" si="4"/>
        <v>44331</v>
      </c>
      <c r="N39" s="113">
        <f t="shared" si="5"/>
        <v>2.9999999999999997E-4</v>
      </c>
      <c r="O39" s="580">
        <f t="shared" si="10"/>
        <v>700</v>
      </c>
      <c r="P39" s="113">
        <f t="shared" si="6"/>
        <v>516</v>
      </c>
      <c r="Q39" s="113">
        <f t="shared" si="7"/>
        <v>184</v>
      </c>
      <c r="R39" s="549">
        <f t="shared" si="8"/>
        <v>2.3102</v>
      </c>
      <c r="S39" s="113">
        <f t="shared" si="9"/>
        <v>1.7388000000000003</v>
      </c>
      <c r="T39" s="113">
        <f t="shared" si="11"/>
        <v>1.7463585635999923</v>
      </c>
    </row>
    <row r="40" spans="2:20" x14ac:dyDescent="0.35">
      <c r="B40" s="116">
        <v>42465</v>
      </c>
      <c r="C40" s="49">
        <v>4.0510000000000002</v>
      </c>
      <c r="D40" s="113">
        <f t="shared" si="0"/>
        <v>5.6125941136208075</v>
      </c>
      <c r="E40" s="344" t="str">
        <f t="shared" si="1"/>
        <v>15/11/2021</v>
      </c>
      <c r="F40" s="580">
        <f t="shared" si="2"/>
        <v>0</v>
      </c>
      <c r="G40" s="559"/>
      <c r="I40" s="187">
        <v>2.4569999999999999</v>
      </c>
      <c r="J40" s="113">
        <v>2.2429999999999999</v>
      </c>
      <c r="K40" s="198">
        <v>2.1509999999999998</v>
      </c>
      <c r="L40" s="246">
        <f t="shared" si="3"/>
        <v>45031</v>
      </c>
      <c r="M40" s="246">
        <f t="shared" si="4"/>
        <v>44331</v>
      </c>
      <c r="N40" s="113">
        <f t="shared" si="5"/>
        <v>3.0571428571428568E-4</v>
      </c>
      <c r="O40" s="580">
        <f t="shared" si="10"/>
        <v>700</v>
      </c>
      <c r="P40" s="113">
        <f t="shared" si="6"/>
        <v>516</v>
      </c>
      <c r="Q40" s="113">
        <f t="shared" si="7"/>
        <v>184</v>
      </c>
      <c r="R40" s="549">
        <f t="shared" si="8"/>
        <v>2.2992514285714285</v>
      </c>
      <c r="S40" s="113">
        <f t="shared" si="9"/>
        <v>1.7517485714285717</v>
      </c>
      <c r="T40" s="113">
        <f t="shared" si="11"/>
        <v>1.7594201290723532</v>
      </c>
    </row>
    <row r="41" spans="2:20" x14ac:dyDescent="0.35">
      <c r="B41" s="116">
        <v>42466</v>
      </c>
      <c r="C41" s="49">
        <v>4.0460000000000003</v>
      </c>
      <c r="D41" s="113">
        <f t="shared" si="0"/>
        <v>5.6098562628336754</v>
      </c>
      <c r="E41" s="344" t="str">
        <f t="shared" si="1"/>
        <v>15/11/2021</v>
      </c>
      <c r="F41" s="580">
        <f t="shared" si="2"/>
        <v>0</v>
      </c>
      <c r="G41" s="559"/>
      <c r="I41" s="187">
        <v>2.4489999999999998</v>
      </c>
      <c r="J41" s="113">
        <v>2.242</v>
      </c>
      <c r="K41" s="198">
        <v>2.1539999999999999</v>
      </c>
      <c r="L41" s="246">
        <f t="shared" si="3"/>
        <v>45031</v>
      </c>
      <c r="M41" s="246">
        <f t="shared" si="4"/>
        <v>44331</v>
      </c>
      <c r="N41" s="113">
        <f t="shared" si="5"/>
        <v>2.9571428571428549E-4</v>
      </c>
      <c r="O41" s="580">
        <f t="shared" si="10"/>
        <v>700</v>
      </c>
      <c r="P41" s="113">
        <f t="shared" si="6"/>
        <v>516</v>
      </c>
      <c r="Q41" s="113">
        <f t="shared" si="7"/>
        <v>184</v>
      </c>
      <c r="R41" s="549">
        <f t="shared" si="8"/>
        <v>2.2964114285714285</v>
      </c>
      <c r="S41" s="113">
        <f t="shared" si="9"/>
        <v>1.7495885714285717</v>
      </c>
      <c r="T41" s="113">
        <f t="shared" si="11"/>
        <v>1.7572412218517464</v>
      </c>
    </row>
    <row r="42" spans="2:20" x14ac:dyDescent="0.35">
      <c r="B42" s="116">
        <v>42467</v>
      </c>
      <c r="C42" s="49">
        <v>4.0519999999999996</v>
      </c>
      <c r="D42" s="113">
        <f t="shared" si="0"/>
        <v>5.6071184120465434</v>
      </c>
      <c r="E42" s="344" t="str">
        <f t="shared" si="1"/>
        <v>15/11/2021</v>
      </c>
      <c r="F42" s="580">
        <f t="shared" si="2"/>
        <v>0</v>
      </c>
      <c r="G42" s="559"/>
      <c r="I42" s="187">
        <v>2.4550000000000001</v>
      </c>
      <c r="J42" s="113">
        <v>2.25</v>
      </c>
      <c r="K42" s="198">
        <v>2.161</v>
      </c>
      <c r="L42" s="246">
        <f t="shared" si="3"/>
        <v>45031</v>
      </c>
      <c r="M42" s="246">
        <f t="shared" si="4"/>
        <v>44331</v>
      </c>
      <c r="N42" s="113">
        <f t="shared" si="5"/>
        <v>2.9285714285714294E-4</v>
      </c>
      <c r="O42" s="580">
        <f t="shared" si="10"/>
        <v>700</v>
      </c>
      <c r="P42" s="113">
        <f t="shared" si="6"/>
        <v>516</v>
      </c>
      <c r="Q42" s="113">
        <f t="shared" si="7"/>
        <v>184</v>
      </c>
      <c r="R42" s="549">
        <f t="shared" si="8"/>
        <v>2.3038857142857143</v>
      </c>
      <c r="S42" s="113">
        <f t="shared" si="9"/>
        <v>1.7481142857142853</v>
      </c>
      <c r="T42" s="113">
        <f t="shared" si="11"/>
        <v>1.7557540446040631</v>
      </c>
    </row>
    <row r="43" spans="2:20" x14ac:dyDescent="0.35">
      <c r="B43" s="116">
        <v>42468</v>
      </c>
      <c r="C43" s="49">
        <v>4.03</v>
      </c>
      <c r="D43" s="113">
        <f t="shared" si="0"/>
        <v>5.6043805612594113</v>
      </c>
      <c r="E43" s="344" t="str">
        <f t="shared" si="1"/>
        <v>15/11/2021</v>
      </c>
      <c r="F43" s="580">
        <f t="shared" si="2"/>
        <v>0</v>
      </c>
      <c r="G43" s="559"/>
      <c r="I43" s="187">
        <v>2.4209999999999998</v>
      </c>
      <c r="J43" s="113">
        <v>2.2210000000000001</v>
      </c>
      <c r="K43" s="198">
        <v>2.1349999999999998</v>
      </c>
      <c r="L43" s="246">
        <f t="shared" si="3"/>
        <v>45031</v>
      </c>
      <c r="M43" s="246">
        <f t="shared" si="4"/>
        <v>44331</v>
      </c>
      <c r="N43" s="113">
        <f t="shared" si="5"/>
        <v>2.8571428571428536E-4</v>
      </c>
      <c r="O43" s="580">
        <f t="shared" si="10"/>
        <v>700</v>
      </c>
      <c r="P43" s="113">
        <f t="shared" si="6"/>
        <v>516</v>
      </c>
      <c r="Q43" s="113">
        <f t="shared" si="7"/>
        <v>184</v>
      </c>
      <c r="R43" s="549">
        <f t="shared" si="8"/>
        <v>2.2735714285714286</v>
      </c>
      <c r="S43" s="113">
        <f t="shared" si="9"/>
        <v>1.7564285714285717</v>
      </c>
      <c r="T43" s="113">
        <f t="shared" si="11"/>
        <v>1.7641411747449043</v>
      </c>
    </row>
    <row r="44" spans="2:20" x14ac:dyDescent="0.35">
      <c r="B44" s="116">
        <v>42471</v>
      </c>
      <c r="C44" s="49">
        <v>4.0439999999999996</v>
      </c>
      <c r="D44" s="113">
        <f t="shared" si="0"/>
        <v>5.5961670088980151</v>
      </c>
      <c r="E44" s="344" t="str">
        <f t="shared" si="1"/>
        <v>15/11/2021</v>
      </c>
      <c r="F44" s="580">
        <f t="shared" si="2"/>
        <v>0</v>
      </c>
      <c r="G44" s="559"/>
      <c r="I44" s="187">
        <v>2.423</v>
      </c>
      <c r="J44" s="113">
        <v>2.23</v>
      </c>
      <c r="K44" s="198">
        <v>2.1480000000000001</v>
      </c>
      <c r="L44" s="246">
        <f t="shared" si="3"/>
        <v>45031</v>
      </c>
      <c r="M44" s="246">
        <f t="shared" si="4"/>
        <v>44331</v>
      </c>
      <c r="N44" s="113">
        <f t="shared" si="5"/>
        <v>2.7571428571428582E-4</v>
      </c>
      <c r="O44" s="580">
        <f t="shared" si="10"/>
        <v>700</v>
      </c>
      <c r="P44" s="113">
        <f t="shared" si="6"/>
        <v>516</v>
      </c>
      <c r="Q44" s="113">
        <f t="shared" si="7"/>
        <v>184</v>
      </c>
      <c r="R44" s="549">
        <f t="shared" si="8"/>
        <v>2.2807314285714284</v>
      </c>
      <c r="S44" s="113">
        <f t="shared" si="9"/>
        <v>1.7632685714285712</v>
      </c>
      <c r="T44" s="113">
        <f t="shared" si="11"/>
        <v>1.7710413615660281</v>
      </c>
    </row>
    <row r="45" spans="2:20" x14ac:dyDescent="0.35">
      <c r="B45" s="116">
        <v>42472</v>
      </c>
      <c r="C45" s="49">
        <v>4.0679999999999996</v>
      </c>
      <c r="D45" s="113">
        <f t="shared" si="0"/>
        <v>5.593429158110883</v>
      </c>
      <c r="E45" s="344" t="str">
        <f t="shared" si="1"/>
        <v>15/11/2021</v>
      </c>
      <c r="F45" s="580">
        <f t="shared" si="2"/>
        <v>0</v>
      </c>
      <c r="G45" s="559"/>
      <c r="I45" s="187">
        <v>2.4460000000000002</v>
      </c>
      <c r="J45" s="113">
        <v>2.254</v>
      </c>
      <c r="K45" s="198">
        <v>2.1739999999999999</v>
      </c>
      <c r="L45" s="246">
        <f t="shared" si="3"/>
        <v>45031</v>
      </c>
      <c r="M45" s="246">
        <f t="shared" si="4"/>
        <v>44331</v>
      </c>
      <c r="N45" s="113">
        <f t="shared" si="5"/>
        <v>2.7428571428571454E-4</v>
      </c>
      <c r="O45" s="580">
        <f t="shared" si="10"/>
        <v>700</v>
      </c>
      <c r="P45" s="113">
        <f t="shared" si="6"/>
        <v>516</v>
      </c>
      <c r="Q45" s="113">
        <f t="shared" si="7"/>
        <v>184</v>
      </c>
      <c r="R45" s="549">
        <f t="shared" si="8"/>
        <v>2.3044685714285715</v>
      </c>
      <c r="S45" s="113">
        <f t="shared" si="9"/>
        <v>1.7635314285714281</v>
      </c>
      <c r="T45" s="113">
        <f t="shared" si="11"/>
        <v>1.7713065363203162</v>
      </c>
    </row>
    <row r="46" spans="2:20" x14ac:dyDescent="0.35">
      <c r="B46" s="116">
        <v>42473</v>
      </c>
      <c r="C46" s="49">
        <v>4.1079999999999997</v>
      </c>
      <c r="D46" s="113">
        <f t="shared" si="0"/>
        <v>5.590691307323751</v>
      </c>
      <c r="E46" s="344" t="str">
        <f t="shared" si="1"/>
        <v>15/11/2021</v>
      </c>
      <c r="F46" s="580">
        <f t="shared" si="2"/>
        <v>0</v>
      </c>
      <c r="G46" s="559"/>
      <c r="I46" s="187">
        <v>2.5030000000000001</v>
      </c>
      <c r="J46" s="113">
        <v>2.3010000000000002</v>
      </c>
      <c r="K46" s="198">
        <v>2.2290000000000001</v>
      </c>
      <c r="L46" s="246">
        <f t="shared" si="3"/>
        <v>45031</v>
      </c>
      <c r="M46" s="246">
        <f t="shared" si="4"/>
        <v>44331</v>
      </c>
      <c r="N46" s="113">
        <f t="shared" si="5"/>
        <v>2.8857142857142851E-4</v>
      </c>
      <c r="O46" s="580">
        <f t="shared" si="10"/>
        <v>700</v>
      </c>
      <c r="P46" s="113">
        <f t="shared" si="6"/>
        <v>516</v>
      </c>
      <c r="Q46" s="113">
        <f t="shared" si="7"/>
        <v>184</v>
      </c>
      <c r="R46" s="549">
        <f t="shared" si="8"/>
        <v>2.3540971428571429</v>
      </c>
      <c r="S46" s="113">
        <f t="shared" si="9"/>
        <v>1.7539028571428568</v>
      </c>
      <c r="T46" s="113">
        <f t="shared" si="11"/>
        <v>1.7615932952235847</v>
      </c>
    </row>
    <row r="47" spans="2:20" x14ac:dyDescent="0.35">
      <c r="B47" s="116">
        <v>42474</v>
      </c>
      <c r="C47" s="49">
        <v>4.0659999999999998</v>
      </c>
      <c r="D47" s="113">
        <f t="shared" si="0"/>
        <v>5.5879534565366189</v>
      </c>
      <c r="E47" s="344" t="str">
        <f t="shared" si="1"/>
        <v>15/11/2021</v>
      </c>
      <c r="F47" s="580">
        <f t="shared" si="2"/>
        <v>0</v>
      </c>
      <c r="G47" s="559"/>
      <c r="I47" s="187">
        <v>2.4590000000000001</v>
      </c>
      <c r="J47" s="113">
        <v>2.2669999999999999</v>
      </c>
      <c r="K47" s="198">
        <v>2.206</v>
      </c>
      <c r="L47" s="246">
        <f t="shared" si="3"/>
        <v>45031</v>
      </c>
      <c r="M47" s="246">
        <f t="shared" si="4"/>
        <v>44331</v>
      </c>
      <c r="N47" s="113">
        <f t="shared" si="5"/>
        <v>2.7428571428571454E-4</v>
      </c>
      <c r="O47" s="580">
        <f t="shared" si="10"/>
        <v>700</v>
      </c>
      <c r="P47" s="113">
        <f t="shared" si="6"/>
        <v>516</v>
      </c>
      <c r="Q47" s="113">
        <f t="shared" si="7"/>
        <v>184</v>
      </c>
      <c r="R47" s="549">
        <f t="shared" si="8"/>
        <v>2.3174685714285714</v>
      </c>
      <c r="S47" s="113">
        <f t="shared" si="9"/>
        <v>1.7485314285714284</v>
      </c>
      <c r="T47" s="113">
        <f t="shared" si="11"/>
        <v>1.7561748339631533</v>
      </c>
    </row>
    <row r="48" spans="2:20" x14ac:dyDescent="0.35">
      <c r="B48" s="116">
        <v>42475</v>
      </c>
      <c r="C48" s="49">
        <v>4.0839999999999996</v>
      </c>
      <c r="D48" s="113">
        <f t="shared" si="0"/>
        <v>5.5852156057494868</v>
      </c>
      <c r="E48" s="344" t="str">
        <f t="shared" si="1"/>
        <v>15/11/2021</v>
      </c>
      <c r="F48" s="580">
        <f t="shared" si="2"/>
        <v>0</v>
      </c>
      <c r="G48" s="559"/>
      <c r="I48" s="187">
        <v>2.464</v>
      </c>
      <c r="J48" s="113">
        <v>2.2690000000000001</v>
      </c>
      <c r="K48" s="198">
        <v>2.2109999999999999</v>
      </c>
      <c r="L48" s="246">
        <f t="shared" si="3"/>
        <v>45031</v>
      </c>
      <c r="M48" s="246">
        <f t="shared" si="4"/>
        <v>44331</v>
      </c>
      <c r="N48" s="113">
        <f t="shared" si="5"/>
        <v>2.7857142857142832E-4</v>
      </c>
      <c r="O48" s="580">
        <f t="shared" si="10"/>
        <v>700</v>
      </c>
      <c r="P48" s="113">
        <f t="shared" si="6"/>
        <v>516</v>
      </c>
      <c r="Q48" s="113">
        <f t="shared" si="7"/>
        <v>184</v>
      </c>
      <c r="R48" s="549">
        <f t="shared" si="8"/>
        <v>2.3202571428571428</v>
      </c>
      <c r="S48" s="113">
        <f t="shared" si="9"/>
        <v>1.7637428571428568</v>
      </c>
      <c r="T48" s="113">
        <f t="shared" si="11"/>
        <v>1.7715198293081658</v>
      </c>
    </row>
    <row r="49" spans="2:20" x14ac:dyDescent="0.35">
      <c r="B49" s="116">
        <v>42478</v>
      </c>
      <c r="C49" s="49">
        <v>4.0389999999999997</v>
      </c>
      <c r="D49" s="113">
        <f t="shared" si="0"/>
        <v>5.5770020533880906</v>
      </c>
      <c r="E49" s="344" t="str">
        <f t="shared" si="1"/>
        <v>15/11/2021</v>
      </c>
      <c r="F49" s="580">
        <f t="shared" si="2"/>
        <v>0</v>
      </c>
      <c r="G49" s="559"/>
      <c r="I49" s="187">
        <v>2.4209999999999998</v>
      </c>
      <c r="J49" s="113">
        <v>2.234</v>
      </c>
      <c r="K49" s="198">
        <v>2.1829999999999998</v>
      </c>
      <c r="L49" s="246">
        <f t="shared" si="3"/>
        <v>45031</v>
      </c>
      <c r="M49" s="246">
        <f t="shared" si="4"/>
        <v>44331</v>
      </c>
      <c r="N49" s="113">
        <f t="shared" si="5"/>
        <v>2.6714285714285691E-4</v>
      </c>
      <c r="O49" s="580">
        <f t="shared" si="10"/>
        <v>700</v>
      </c>
      <c r="P49" s="113">
        <f t="shared" si="6"/>
        <v>516</v>
      </c>
      <c r="Q49" s="113">
        <f t="shared" si="7"/>
        <v>184</v>
      </c>
      <c r="R49" s="549">
        <f t="shared" si="8"/>
        <v>2.2831542857142857</v>
      </c>
      <c r="S49" s="113">
        <f t="shared" si="9"/>
        <v>1.755845714285714</v>
      </c>
      <c r="T49" s="113">
        <f t="shared" si="11"/>
        <v>1.7635531997166387</v>
      </c>
    </row>
    <row r="50" spans="2:20" x14ac:dyDescent="0.35">
      <c r="B50" s="116">
        <v>42479</v>
      </c>
      <c r="C50" s="49">
        <v>4.0819999999999999</v>
      </c>
      <c r="D50" s="113">
        <f t="shared" si="0"/>
        <v>5.5742642026009586</v>
      </c>
      <c r="E50" s="344" t="str">
        <f t="shared" si="1"/>
        <v>15/11/2021</v>
      </c>
      <c r="F50" s="580">
        <f t="shared" si="2"/>
        <v>0</v>
      </c>
      <c r="G50" s="559"/>
      <c r="I50" s="187">
        <v>2.46</v>
      </c>
      <c r="J50" s="113">
        <v>2.2709999999999999</v>
      </c>
      <c r="K50" s="198">
        <v>2.2189999999999999</v>
      </c>
      <c r="L50" s="246">
        <f t="shared" si="3"/>
        <v>45031</v>
      </c>
      <c r="M50" s="246">
        <f t="shared" si="4"/>
        <v>44331</v>
      </c>
      <c r="N50" s="113">
        <f t="shared" si="5"/>
        <v>2.7000000000000006E-4</v>
      </c>
      <c r="O50" s="580">
        <f t="shared" si="10"/>
        <v>700</v>
      </c>
      <c r="P50" s="113">
        <f t="shared" si="6"/>
        <v>516</v>
      </c>
      <c r="Q50" s="113">
        <f t="shared" si="7"/>
        <v>184</v>
      </c>
      <c r="R50" s="549">
        <f t="shared" si="8"/>
        <v>2.3206799999999999</v>
      </c>
      <c r="S50" s="113">
        <f t="shared" si="9"/>
        <v>1.76132</v>
      </c>
      <c r="T50" s="113">
        <f t="shared" si="11"/>
        <v>1.7690756203559976</v>
      </c>
    </row>
    <row r="51" spans="2:20" x14ac:dyDescent="0.35">
      <c r="B51" s="116">
        <v>42480</v>
      </c>
      <c r="C51" s="49">
        <v>4.0460000000000003</v>
      </c>
      <c r="D51" s="113">
        <f t="shared" si="0"/>
        <v>5.5715263518138265</v>
      </c>
      <c r="E51" s="344" t="str">
        <f t="shared" si="1"/>
        <v>15/11/2021</v>
      </c>
      <c r="F51" s="580">
        <f t="shared" si="2"/>
        <v>0</v>
      </c>
      <c r="G51" s="559"/>
      <c r="I51" s="187">
        <v>2.4420000000000002</v>
      </c>
      <c r="J51" s="113">
        <v>2.258</v>
      </c>
      <c r="K51" s="198">
        <v>2.2069999999999999</v>
      </c>
      <c r="L51" s="246">
        <f t="shared" si="3"/>
        <v>45031</v>
      </c>
      <c r="M51" s="246">
        <f t="shared" si="4"/>
        <v>44331</v>
      </c>
      <c r="N51" s="113">
        <f t="shared" si="5"/>
        <v>2.6285714285714307E-4</v>
      </c>
      <c r="O51" s="580">
        <f t="shared" si="10"/>
        <v>700</v>
      </c>
      <c r="P51" s="113">
        <f t="shared" si="6"/>
        <v>516</v>
      </c>
      <c r="Q51" s="113">
        <f t="shared" si="7"/>
        <v>184</v>
      </c>
      <c r="R51" s="549">
        <f t="shared" si="8"/>
        <v>2.3063657142857146</v>
      </c>
      <c r="S51" s="113">
        <f t="shared" si="9"/>
        <v>1.7396342857142857</v>
      </c>
      <c r="T51" s="113">
        <f t="shared" si="11"/>
        <v>1.7472001043343788</v>
      </c>
    </row>
    <row r="52" spans="2:20" x14ac:dyDescent="0.35">
      <c r="B52" s="116">
        <v>42481</v>
      </c>
      <c r="C52" s="49">
        <v>4.0670000000000002</v>
      </c>
      <c r="D52" s="113">
        <f t="shared" si="0"/>
        <v>5.5687885010266944</v>
      </c>
      <c r="E52" s="344" t="str">
        <f t="shared" si="1"/>
        <v>15/11/2021</v>
      </c>
      <c r="F52" s="580">
        <f t="shared" si="2"/>
        <v>0</v>
      </c>
      <c r="G52" s="559"/>
      <c r="I52" s="187">
        <v>2.4620000000000002</v>
      </c>
      <c r="J52" s="113">
        <v>2.2709999999999999</v>
      </c>
      <c r="K52" s="198">
        <v>2.2200000000000002</v>
      </c>
      <c r="L52" s="246">
        <f t="shared" si="3"/>
        <v>45031</v>
      </c>
      <c r="M52" s="246">
        <f t="shared" si="4"/>
        <v>44331</v>
      </c>
      <c r="N52" s="113">
        <f t="shared" si="5"/>
        <v>2.7285714285714326E-4</v>
      </c>
      <c r="O52" s="580">
        <f t="shared" si="10"/>
        <v>700</v>
      </c>
      <c r="P52" s="113">
        <f t="shared" si="6"/>
        <v>516</v>
      </c>
      <c r="Q52" s="113">
        <f t="shared" si="7"/>
        <v>184</v>
      </c>
      <c r="R52" s="549">
        <f t="shared" si="8"/>
        <v>2.3212057142857141</v>
      </c>
      <c r="S52" s="113">
        <f t="shared" si="9"/>
        <v>1.7457942857142861</v>
      </c>
      <c r="T52" s="113">
        <f t="shared" si="11"/>
        <v>1.7534137799343652</v>
      </c>
    </row>
    <row r="53" spans="2:20" x14ac:dyDescent="0.35">
      <c r="B53" s="116">
        <v>42482</v>
      </c>
      <c r="C53" s="49">
        <v>4.0469999999999997</v>
      </c>
      <c r="D53" s="113">
        <f t="shared" si="0"/>
        <v>5.5660506502395624</v>
      </c>
      <c r="E53" s="344" t="str">
        <f t="shared" si="1"/>
        <v>15/11/2021</v>
      </c>
      <c r="F53" s="580">
        <f t="shared" si="2"/>
        <v>0</v>
      </c>
      <c r="G53" s="559"/>
      <c r="I53" s="187">
        <v>2.468</v>
      </c>
      <c r="J53" s="113">
        <v>2.274</v>
      </c>
      <c r="K53" s="198">
        <v>2.222</v>
      </c>
      <c r="L53" s="246">
        <f t="shared" si="3"/>
        <v>45031</v>
      </c>
      <c r="M53" s="246">
        <f t="shared" si="4"/>
        <v>44331</v>
      </c>
      <c r="N53" s="113">
        <f t="shared" si="5"/>
        <v>2.771428571428571E-4</v>
      </c>
      <c r="O53" s="580">
        <f t="shared" si="10"/>
        <v>700</v>
      </c>
      <c r="P53" s="113">
        <f t="shared" si="6"/>
        <v>516</v>
      </c>
      <c r="Q53" s="113">
        <f t="shared" si="7"/>
        <v>184</v>
      </c>
      <c r="R53" s="549">
        <f t="shared" si="8"/>
        <v>2.3249942857142858</v>
      </c>
      <c r="S53" s="113">
        <f t="shared" si="9"/>
        <v>1.7220057142857139</v>
      </c>
      <c r="T53" s="113">
        <f t="shared" si="11"/>
        <v>1.7294189734857968</v>
      </c>
    </row>
    <row r="54" spans="2:20" x14ac:dyDescent="0.35">
      <c r="B54" s="116">
        <v>42485</v>
      </c>
      <c r="C54" s="49" t="s">
        <v>437</v>
      </c>
      <c r="D54" s="113" t="str">
        <f t="shared" si="0"/>
        <v/>
      </c>
      <c r="E54" s="344" t="str">
        <f t="shared" si="1"/>
        <v>15/11/2021</v>
      </c>
      <c r="F54" s="580">
        <f t="shared" si="2"/>
        <v>0</v>
      </c>
      <c r="G54" s="559"/>
      <c r="I54" s="187">
        <v>2.4670000000000001</v>
      </c>
      <c r="J54" s="113">
        <v>2.274</v>
      </c>
      <c r="K54" s="198">
        <v>2.2250000000000001</v>
      </c>
      <c r="L54" s="246">
        <f t="shared" si="3"/>
        <v>45031</v>
      </c>
      <c r="M54" s="246">
        <f t="shared" si="4"/>
        <v>44331</v>
      </c>
      <c r="N54" s="113">
        <f t="shared" si="5"/>
        <v>2.7571428571428582E-4</v>
      </c>
      <c r="O54" s="580">
        <f t="shared" si="10"/>
        <v>700</v>
      </c>
      <c r="P54" s="113">
        <f t="shared" si="6"/>
        <v>516</v>
      </c>
      <c r="Q54" s="113">
        <f t="shared" si="7"/>
        <v>184</v>
      </c>
      <c r="R54" s="549">
        <f t="shared" si="8"/>
        <v>2.3247314285714284</v>
      </c>
      <c r="S54" s="113" t="str">
        <f t="shared" si="9"/>
        <v/>
      </c>
      <c r="T54" s="113" t="str">
        <f t="shared" si="11"/>
        <v/>
      </c>
    </row>
    <row r="55" spans="2:20" x14ac:dyDescent="0.35">
      <c r="B55" s="116">
        <v>42486</v>
      </c>
      <c r="C55" s="49">
        <v>4.0880000000000001</v>
      </c>
      <c r="D55" s="113">
        <f t="shared" si="0"/>
        <v>5.5550992470910332</v>
      </c>
      <c r="E55" s="344" t="str">
        <f t="shared" si="1"/>
        <v>15/11/2021</v>
      </c>
      <c r="F55" s="580">
        <f t="shared" si="2"/>
        <v>0</v>
      </c>
      <c r="G55" s="559"/>
      <c r="I55" s="187">
        <v>2.512</v>
      </c>
      <c r="J55" s="113">
        <v>2.3180000000000001</v>
      </c>
      <c r="K55" s="198">
        <v>2.2589999999999999</v>
      </c>
      <c r="L55" s="246">
        <f t="shared" si="3"/>
        <v>45031</v>
      </c>
      <c r="M55" s="246">
        <f t="shared" si="4"/>
        <v>44331</v>
      </c>
      <c r="N55" s="113">
        <f t="shared" si="5"/>
        <v>2.771428571428571E-4</v>
      </c>
      <c r="O55" s="580">
        <f t="shared" si="10"/>
        <v>700</v>
      </c>
      <c r="P55" s="113">
        <f t="shared" si="6"/>
        <v>516</v>
      </c>
      <c r="Q55" s="113">
        <f t="shared" si="7"/>
        <v>184</v>
      </c>
      <c r="R55" s="549">
        <f t="shared" si="8"/>
        <v>2.3689942857142858</v>
      </c>
      <c r="S55" s="113">
        <f t="shared" si="9"/>
        <v>1.7190057142857142</v>
      </c>
      <c r="T55" s="113">
        <f t="shared" si="11"/>
        <v>1.7263931659000642</v>
      </c>
    </row>
    <row r="56" spans="2:20" x14ac:dyDescent="0.35">
      <c r="B56" s="116">
        <v>42487</v>
      </c>
      <c r="C56" s="49">
        <v>4.0629999999999997</v>
      </c>
      <c r="D56" s="113">
        <f t="shared" si="0"/>
        <v>5.5523613963039011</v>
      </c>
      <c r="E56" s="344" t="str">
        <f t="shared" si="1"/>
        <v>15/11/2021</v>
      </c>
      <c r="F56" s="580">
        <f t="shared" si="2"/>
        <v>0</v>
      </c>
      <c r="G56" s="559"/>
      <c r="I56" s="187">
        <v>2.5019999999999998</v>
      </c>
      <c r="J56" s="113">
        <v>2.3069999999999999</v>
      </c>
      <c r="K56" s="198">
        <v>2.2439999999999998</v>
      </c>
      <c r="L56" s="246">
        <f t="shared" si="3"/>
        <v>45031</v>
      </c>
      <c r="M56" s="246">
        <f t="shared" si="4"/>
        <v>44331</v>
      </c>
      <c r="N56" s="113">
        <f t="shared" si="5"/>
        <v>2.7857142857142832E-4</v>
      </c>
      <c r="O56" s="580">
        <f t="shared" si="10"/>
        <v>700</v>
      </c>
      <c r="P56" s="113">
        <f t="shared" si="6"/>
        <v>516</v>
      </c>
      <c r="Q56" s="113">
        <f t="shared" si="7"/>
        <v>184</v>
      </c>
      <c r="R56" s="549">
        <f t="shared" si="8"/>
        <v>2.3582571428571426</v>
      </c>
      <c r="S56" s="113">
        <f t="shared" si="9"/>
        <v>1.7047428571428571</v>
      </c>
      <c r="T56" s="113">
        <f t="shared" si="11"/>
        <v>1.7120082276652848</v>
      </c>
    </row>
    <row r="57" spans="2:20" x14ac:dyDescent="0.35">
      <c r="B57" s="116">
        <v>42488</v>
      </c>
      <c r="C57" s="49">
        <v>4.0590000000000002</v>
      </c>
      <c r="D57" s="113">
        <f t="shared" si="0"/>
        <v>5.5496235455167691</v>
      </c>
      <c r="E57" s="344" t="str">
        <f t="shared" si="1"/>
        <v>15/11/2021</v>
      </c>
      <c r="F57" s="580">
        <f t="shared" si="2"/>
        <v>0</v>
      </c>
      <c r="G57" s="559"/>
      <c r="I57" s="187">
        <v>2.4670000000000001</v>
      </c>
      <c r="J57" s="113">
        <v>2.29</v>
      </c>
      <c r="K57" s="198">
        <v>2.2389999999999999</v>
      </c>
      <c r="L57" s="246">
        <f t="shared" si="3"/>
        <v>45031</v>
      </c>
      <c r="M57" s="246">
        <f t="shared" si="4"/>
        <v>44331</v>
      </c>
      <c r="N57" s="113">
        <f t="shared" si="5"/>
        <v>2.5285714285714294E-4</v>
      </c>
      <c r="O57" s="580">
        <f t="shared" si="10"/>
        <v>700</v>
      </c>
      <c r="P57" s="113">
        <f t="shared" si="6"/>
        <v>516</v>
      </c>
      <c r="Q57" s="113">
        <f t="shared" si="7"/>
        <v>184</v>
      </c>
      <c r="R57" s="549">
        <f t="shared" si="8"/>
        <v>2.3365257142857141</v>
      </c>
      <c r="S57" s="113">
        <f t="shared" si="9"/>
        <v>1.7224742857142861</v>
      </c>
      <c r="T57" s="113">
        <f t="shared" si="11"/>
        <v>1.7298915798766634</v>
      </c>
    </row>
    <row r="58" spans="2:20" x14ac:dyDescent="0.35">
      <c r="B58" s="116">
        <v>42489</v>
      </c>
      <c r="C58" s="49">
        <v>4.0650000000000004</v>
      </c>
      <c r="D58" s="113">
        <f t="shared" si="0"/>
        <v>5.546885694729637</v>
      </c>
      <c r="E58" s="344" t="str">
        <f t="shared" si="1"/>
        <v>15/11/2021</v>
      </c>
      <c r="F58" s="580">
        <f t="shared" si="2"/>
        <v>0</v>
      </c>
      <c r="G58" s="559"/>
      <c r="I58" s="187">
        <v>2.4540000000000002</v>
      </c>
      <c r="J58" s="113">
        <v>2.2789999999999999</v>
      </c>
      <c r="K58" s="198">
        <v>2.23</v>
      </c>
      <c r="L58" s="246">
        <f t="shared" si="3"/>
        <v>45031</v>
      </c>
      <c r="M58" s="246">
        <f t="shared" si="4"/>
        <v>44331</v>
      </c>
      <c r="N58" s="113">
        <f t="shared" si="5"/>
        <v>2.5000000000000038E-4</v>
      </c>
      <c r="O58" s="580">
        <f t="shared" si="10"/>
        <v>700</v>
      </c>
      <c r="P58" s="113">
        <f t="shared" si="6"/>
        <v>516</v>
      </c>
      <c r="Q58" s="113">
        <f t="shared" si="7"/>
        <v>184</v>
      </c>
      <c r="R58" s="549">
        <f t="shared" ref="R58:R87" si="12">IF(I58="","",I58-(P58*N58))</f>
        <v>2.3250000000000002</v>
      </c>
      <c r="S58" s="113">
        <f t="shared" si="9"/>
        <v>1.7400000000000002</v>
      </c>
      <c r="T58" s="113">
        <f t="shared" si="11"/>
        <v>1.7475689999999933</v>
      </c>
    </row>
    <row r="59" spans="2:20" x14ac:dyDescent="0.35">
      <c r="B59" s="116">
        <v>42492</v>
      </c>
      <c r="C59" s="49">
        <v>4.0730000000000004</v>
      </c>
      <c r="D59" s="113">
        <f t="shared" si="0"/>
        <v>5.5386721423682408</v>
      </c>
      <c r="E59" s="344" t="str">
        <f t="shared" si="1"/>
        <v>15/11/2021</v>
      </c>
      <c r="F59" s="580">
        <f t="shared" si="2"/>
        <v>0</v>
      </c>
      <c r="G59" s="559"/>
      <c r="I59" s="187">
        <v>2.4550000000000001</v>
      </c>
      <c r="J59" s="113">
        <v>2.2800000000000002</v>
      </c>
      <c r="K59" s="198">
        <v>2.23</v>
      </c>
      <c r="L59" s="246">
        <f t="shared" si="3"/>
        <v>45031</v>
      </c>
      <c r="M59" s="246">
        <f t="shared" si="4"/>
        <v>44331</v>
      </c>
      <c r="N59" s="113">
        <f t="shared" si="5"/>
        <v>2.4999999999999973E-4</v>
      </c>
      <c r="O59" s="580">
        <f t="shared" si="10"/>
        <v>700</v>
      </c>
      <c r="P59" s="113">
        <f t="shared" si="6"/>
        <v>516</v>
      </c>
      <c r="Q59" s="113">
        <f t="shared" si="7"/>
        <v>184</v>
      </c>
      <c r="R59" s="549">
        <f t="shared" si="12"/>
        <v>2.3260000000000001</v>
      </c>
      <c r="S59" s="113">
        <f t="shared" si="9"/>
        <v>1.7470000000000003</v>
      </c>
      <c r="T59" s="113">
        <f t="shared" si="11"/>
        <v>1.7546300224999811</v>
      </c>
    </row>
    <row r="60" spans="2:20" x14ac:dyDescent="0.35">
      <c r="B60" s="116">
        <v>42493</v>
      </c>
      <c r="C60" s="49">
        <v>4.1159999999999997</v>
      </c>
      <c r="D60" s="113">
        <f t="shared" si="0"/>
        <v>5.5359342915811087</v>
      </c>
      <c r="E60" s="344" t="str">
        <f t="shared" si="1"/>
        <v>15/11/2021</v>
      </c>
      <c r="F60" s="580">
        <f t="shared" si="2"/>
        <v>0</v>
      </c>
      <c r="G60" s="559"/>
      <c r="I60" s="187">
        <v>2.4859999999999998</v>
      </c>
      <c r="J60" s="113">
        <v>2.3079999999999998</v>
      </c>
      <c r="K60" s="198">
        <v>2.254</v>
      </c>
      <c r="L60" s="246">
        <f t="shared" si="3"/>
        <v>45031</v>
      </c>
      <c r="M60" s="246">
        <f t="shared" si="4"/>
        <v>44331</v>
      </c>
      <c r="N60" s="113">
        <f t="shared" si="5"/>
        <v>2.5428571428571422E-4</v>
      </c>
      <c r="O60" s="580">
        <f t="shared" si="10"/>
        <v>700</v>
      </c>
      <c r="P60" s="113">
        <f t="shared" si="6"/>
        <v>516</v>
      </c>
      <c r="Q60" s="113">
        <f t="shared" si="7"/>
        <v>184</v>
      </c>
      <c r="R60" s="549">
        <f t="shared" si="12"/>
        <v>2.3547885714285712</v>
      </c>
      <c r="S60" s="113">
        <f t="shared" si="9"/>
        <v>1.7612114285714284</v>
      </c>
      <c r="T60" s="113">
        <f t="shared" si="11"/>
        <v>1.7689660928117634</v>
      </c>
    </row>
    <row r="61" spans="2:20" x14ac:dyDescent="0.35">
      <c r="B61" s="116">
        <v>42494</v>
      </c>
      <c r="C61" s="49">
        <v>4.056</v>
      </c>
      <c r="D61" s="113">
        <f t="shared" si="0"/>
        <v>5.5331964407939767</v>
      </c>
      <c r="E61" s="344" t="str">
        <f t="shared" si="1"/>
        <v>15/11/2021</v>
      </c>
      <c r="F61" s="580">
        <f t="shared" si="2"/>
        <v>0</v>
      </c>
      <c r="G61" s="559"/>
      <c r="I61" s="187">
        <v>2.4</v>
      </c>
      <c r="J61" s="113">
        <v>2.2359999999999998</v>
      </c>
      <c r="K61" s="198">
        <v>2.1789999999999998</v>
      </c>
      <c r="L61" s="246">
        <f t="shared" si="3"/>
        <v>45031</v>
      </c>
      <c r="M61" s="246">
        <f t="shared" si="4"/>
        <v>44331</v>
      </c>
      <c r="N61" s="113">
        <f t="shared" si="5"/>
        <v>2.3428571428571449E-4</v>
      </c>
      <c r="O61" s="580">
        <f t="shared" si="10"/>
        <v>700</v>
      </c>
      <c r="P61" s="113">
        <f t="shared" si="6"/>
        <v>516</v>
      </c>
      <c r="Q61" s="113">
        <f t="shared" si="7"/>
        <v>184</v>
      </c>
      <c r="R61" s="549">
        <f t="shared" si="12"/>
        <v>2.279108571428571</v>
      </c>
      <c r="S61" s="113">
        <f t="shared" si="9"/>
        <v>1.776891428571429</v>
      </c>
      <c r="T61" s="113">
        <f t="shared" si="11"/>
        <v>1.7847847864437716</v>
      </c>
    </row>
    <row r="62" spans="2:20" x14ac:dyDescent="0.35">
      <c r="B62" s="116">
        <v>42495</v>
      </c>
      <c r="C62" s="49">
        <v>4.0209999999999999</v>
      </c>
      <c r="D62" s="113">
        <f t="shared" si="0"/>
        <v>5.5304585900068446</v>
      </c>
      <c r="E62" s="344" t="str">
        <f t="shared" si="1"/>
        <v>15/11/2021</v>
      </c>
      <c r="F62" s="580">
        <f t="shared" si="2"/>
        <v>0</v>
      </c>
      <c r="G62" s="559"/>
      <c r="I62" s="187">
        <v>2.3540000000000001</v>
      </c>
      <c r="J62" s="113">
        <v>2.2010000000000001</v>
      </c>
      <c r="K62" s="198">
        <v>2.145</v>
      </c>
      <c r="L62" s="246">
        <f t="shared" si="3"/>
        <v>45031</v>
      </c>
      <c r="M62" s="246">
        <f t="shared" si="4"/>
        <v>44331</v>
      </c>
      <c r="N62" s="113">
        <f t="shared" si="5"/>
        <v>2.1857142857142859E-4</v>
      </c>
      <c r="O62" s="580">
        <f t="shared" si="10"/>
        <v>700</v>
      </c>
      <c r="P62" s="113">
        <f t="shared" si="6"/>
        <v>516</v>
      </c>
      <c r="Q62" s="113">
        <f t="shared" si="7"/>
        <v>184</v>
      </c>
      <c r="R62" s="549">
        <f t="shared" si="12"/>
        <v>2.2412171428571428</v>
      </c>
      <c r="S62" s="113">
        <f t="shared" si="9"/>
        <v>1.7797828571428571</v>
      </c>
      <c r="T62" s="113">
        <f t="shared" si="11"/>
        <v>1.7877019246893111</v>
      </c>
    </row>
    <row r="63" spans="2:20" x14ac:dyDescent="0.35">
      <c r="B63" s="116">
        <v>42496</v>
      </c>
      <c r="C63" s="49">
        <v>3.9260000000000002</v>
      </c>
      <c r="D63" s="113">
        <f t="shared" si="0"/>
        <v>5.5277207392197125</v>
      </c>
      <c r="E63" s="344" t="str">
        <f t="shared" si="1"/>
        <v>15/11/2021</v>
      </c>
      <c r="F63" s="580">
        <f t="shared" si="2"/>
        <v>0</v>
      </c>
      <c r="G63" s="559"/>
      <c r="I63" s="187">
        <v>2.2640000000000002</v>
      </c>
      <c r="J63" s="113">
        <v>2.1139999999999999</v>
      </c>
      <c r="K63" s="198">
        <v>2.073</v>
      </c>
      <c r="L63" s="246">
        <f t="shared" si="3"/>
        <v>45031</v>
      </c>
      <c r="M63" s="246">
        <f t="shared" si="4"/>
        <v>44331</v>
      </c>
      <c r="N63" s="113">
        <f t="shared" si="5"/>
        <v>2.1428571428571479E-4</v>
      </c>
      <c r="O63" s="580">
        <f t="shared" si="10"/>
        <v>700</v>
      </c>
      <c r="P63" s="113">
        <f t="shared" si="6"/>
        <v>516</v>
      </c>
      <c r="Q63" s="113">
        <f t="shared" si="7"/>
        <v>184</v>
      </c>
      <c r="R63" s="549">
        <f t="shared" si="12"/>
        <v>2.1534285714285715</v>
      </c>
      <c r="S63" s="113">
        <f t="shared" si="9"/>
        <v>1.7725714285714287</v>
      </c>
      <c r="T63" s="113">
        <f t="shared" si="11"/>
        <v>1.7804264522448765</v>
      </c>
    </row>
    <row r="64" spans="2:20" x14ac:dyDescent="0.35">
      <c r="B64" s="116">
        <v>42499</v>
      </c>
      <c r="C64" s="49">
        <v>3.9430000000000001</v>
      </c>
      <c r="D64" s="113">
        <f t="shared" si="0"/>
        <v>5.5195071868583163</v>
      </c>
      <c r="E64" s="344" t="str">
        <f t="shared" si="1"/>
        <v>15/11/2021</v>
      </c>
      <c r="F64" s="580">
        <f t="shared" si="2"/>
        <v>0</v>
      </c>
      <c r="G64" s="559"/>
      <c r="I64" s="187">
        <v>2.278</v>
      </c>
      <c r="J64" s="113">
        <v>2.137</v>
      </c>
      <c r="K64" s="198">
        <v>2.093</v>
      </c>
      <c r="L64" s="246">
        <f t="shared" si="3"/>
        <v>45031</v>
      </c>
      <c r="M64" s="246">
        <f t="shared" si="4"/>
        <v>44331</v>
      </c>
      <c r="N64" s="113">
        <f t="shared" si="5"/>
        <v>2.0142857142857145E-4</v>
      </c>
      <c r="O64" s="580">
        <f t="shared" si="10"/>
        <v>700</v>
      </c>
      <c r="P64" s="113">
        <f t="shared" si="6"/>
        <v>516</v>
      </c>
      <c r="Q64" s="113">
        <f t="shared" si="7"/>
        <v>184</v>
      </c>
      <c r="R64" s="549">
        <f t="shared" si="12"/>
        <v>2.1740628571428573</v>
      </c>
      <c r="S64" s="113">
        <f t="shared" si="9"/>
        <v>1.7689371428571428</v>
      </c>
      <c r="T64" s="113">
        <f t="shared" si="11"/>
        <v>1.776759989395571</v>
      </c>
    </row>
    <row r="65" spans="2:20" x14ac:dyDescent="0.35">
      <c r="B65" s="116">
        <v>42500</v>
      </c>
      <c r="C65" s="49">
        <v>3.9020000000000001</v>
      </c>
      <c r="D65" s="113">
        <f t="shared" si="0"/>
        <v>5.5167693360711842</v>
      </c>
      <c r="E65" s="344" t="str">
        <f t="shared" si="1"/>
        <v>15/11/2021</v>
      </c>
      <c r="F65" s="580">
        <f t="shared" si="2"/>
        <v>0</v>
      </c>
      <c r="G65" s="559"/>
      <c r="I65" s="187">
        <v>2.242</v>
      </c>
      <c r="J65" s="113">
        <v>2.113</v>
      </c>
      <c r="K65" s="198">
        <v>2.0619999999999998</v>
      </c>
      <c r="L65" s="246">
        <f t="shared" si="3"/>
        <v>45031</v>
      </c>
      <c r="M65" s="246">
        <f t="shared" si="4"/>
        <v>44331</v>
      </c>
      <c r="N65" s="113">
        <f t="shared" si="5"/>
        <v>1.8428571428571428E-4</v>
      </c>
      <c r="O65" s="580">
        <f t="shared" si="10"/>
        <v>700</v>
      </c>
      <c r="P65" s="113">
        <f t="shared" si="6"/>
        <v>516</v>
      </c>
      <c r="Q65" s="113">
        <f t="shared" si="7"/>
        <v>184</v>
      </c>
      <c r="R65" s="549">
        <f t="shared" si="12"/>
        <v>2.1469085714285714</v>
      </c>
      <c r="S65" s="113">
        <f t="shared" si="9"/>
        <v>1.7550914285714287</v>
      </c>
      <c r="T65" s="113">
        <f t="shared" si="11"/>
        <v>1.7627922933780349</v>
      </c>
    </row>
    <row r="66" spans="2:20" x14ac:dyDescent="0.35">
      <c r="B66" s="116">
        <v>42501</v>
      </c>
      <c r="C66" s="49">
        <v>3.9260000000000002</v>
      </c>
      <c r="D66" s="113">
        <f t="shared" si="0"/>
        <v>5.5140314852840522</v>
      </c>
      <c r="E66" s="344" t="str">
        <f t="shared" si="1"/>
        <v>15/11/2021</v>
      </c>
      <c r="F66" s="580">
        <f t="shared" si="2"/>
        <v>0</v>
      </c>
      <c r="G66" s="559"/>
      <c r="I66" s="187">
        <v>2.25</v>
      </c>
      <c r="J66" s="113">
        <v>2.1240000000000001</v>
      </c>
      <c r="K66" s="198">
        <v>2.081</v>
      </c>
      <c r="L66" s="246">
        <f t="shared" si="3"/>
        <v>45031</v>
      </c>
      <c r="M66" s="246">
        <f t="shared" si="4"/>
        <v>44331</v>
      </c>
      <c r="N66" s="113">
        <f t="shared" si="5"/>
        <v>1.7999999999999985E-4</v>
      </c>
      <c r="O66" s="580">
        <f t="shared" si="10"/>
        <v>700</v>
      </c>
      <c r="P66" s="113">
        <f t="shared" si="6"/>
        <v>516</v>
      </c>
      <c r="Q66" s="113">
        <f t="shared" si="7"/>
        <v>184</v>
      </c>
      <c r="R66" s="549">
        <f t="shared" si="12"/>
        <v>2.1571199999999999</v>
      </c>
      <c r="S66" s="113">
        <f t="shared" si="9"/>
        <v>1.7688800000000002</v>
      </c>
      <c r="T66" s="113">
        <f t="shared" si="11"/>
        <v>1.7767023411360272</v>
      </c>
    </row>
    <row r="67" spans="2:20" x14ac:dyDescent="0.35">
      <c r="B67" s="116">
        <v>42502</v>
      </c>
      <c r="C67" s="49">
        <v>3.96</v>
      </c>
      <c r="D67" s="113">
        <f t="shared" si="0"/>
        <v>5.5112936344969201</v>
      </c>
      <c r="E67" s="344" t="str">
        <f t="shared" si="1"/>
        <v>15/11/2021</v>
      </c>
      <c r="F67" s="580">
        <f t="shared" si="2"/>
        <v>0</v>
      </c>
      <c r="G67" s="559"/>
      <c r="I67" s="187">
        <v>2.2549999999999999</v>
      </c>
      <c r="J67" s="113">
        <v>2.1360000000000001</v>
      </c>
      <c r="K67" s="198">
        <v>2.0939999999999999</v>
      </c>
      <c r="L67" s="246">
        <f t="shared" si="3"/>
        <v>45031</v>
      </c>
      <c r="M67" s="246">
        <f t="shared" si="4"/>
        <v>44331</v>
      </c>
      <c r="N67" s="113">
        <f t="shared" si="5"/>
        <v>1.6999999999999969E-4</v>
      </c>
      <c r="O67" s="580">
        <f t="shared" si="10"/>
        <v>700</v>
      </c>
      <c r="P67" s="113">
        <f t="shared" si="6"/>
        <v>516</v>
      </c>
      <c r="Q67" s="113">
        <f t="shared" si="7"/>
        <v>184</v>
      </c>
      <c r="R67" s="549">
        <f t="shared" si="12"/>
        <v>2.1672799999999999</v>
      </c>
      <c r="S67" s="113">
        <f t="shared" si="9"/>
        <v>1.7927200000000001</v>
      </c>
      <c r="T67" s="113">
        <f t="shared" si="11"/>
        <v>1.8007546124960028</v>
      </c>
    </row>
    <row r="68" spans="2:20" x14ac:dyDescent="0.35">
      <c r="B68" s="116">
        <v>42503</v>
      </c>
      <c r="C68" s="49">
        <v>3.9750000000000001</v>
      </c>
      <c r="D68" s="113">
        <f t="shared" si="0"/>
        <v>5.508555783709788</v>
      </c>
      <c r="E68" s="344" t="str">
        <f t="shared" si="1"/>
        <v>15/11/2021</v>
      </c>
      <c r="F68" s="580">
        <f t="shared" si="2"/>
        <v>0</v>
      </c>
      <c r="G68" s="559"/>
      <c r="I68" s="187">
        <v>2.27</v>
      </c>
      <c r="J68" s="113">
        <v>2.1619999999999999</v>
      </c>
      <c r="K68" s="198">
        <v>2.1219999999999999</v>
      </c>
      <c r="L68" s="246">
        <f t="shared" si="3"/>
        <v>45031</v>
      </c>
      <c r="M68" s="246">
        <f t="shared" si="4"/>
        <v>44331</v>
      </c>
      <c r="N68" s="113">
        <f t="shared" si="5"/>
        <v>1.5428571428571442E-4</v>
      </c>
      <c r="O68" s="580">
        <f t="shared" si="10"/>
        <v>700</v>
      </c>
      <c r="P68" s="113">
        <f t="shared" si="6"/>
        <v>516</v>
      </c>
      <c r="Q68" s="113">
        <f t="shared" si="7"/>
        <v>184</v>
      </c>
      <c r="R68" s="549">
        <f t="shared" si="12"/>
        <v>2.1903885714285716</v>
      </c>
      <c r="S68" s="113">
        <f t="shared" si="9"/>
        <v>1.7846114285714285</v>
      </c>
      <c r="T68" s="113">
        <f t="shared" si="11"/>
        <v>1.7925735234489037</v>
      </c>
    </row>
    <row r="69" spans="2:20" x14ac:dyDescent="0.35">
      <c r="B69" s="116">
        <v>42506</v>
      </c>
      <c r="C69" s="49">
        <v>3.956</v>
      </c>
      <c r="D69" s="113">
        <f t="shared" si="0"/>
        <v>5.5003422313483918</v>
      </c>
      <c r="E69" s="344" t="str">
        <f t="shared" si="1"/>
        <v>15/11/2021</v>
      </c>
      <c r="F69" s="580">
        <f t="shared" si="2"/>
        <v>0</v>
      </c>
      <c r="G69" s="559"/>
      <c r="I69" s="187">
        <v>2.2400000000000002</v>
      </c>
      <c r="J69" s="113">
        <v>2.1390000000000002</v>
      </c>
      <c r="K69" s="198">
        <v>2.105</v>
      </c>
      <c r="L69" s="246">
        <f t="shared" si="3"/>
        <v>45031</v>
      </c>
      <c r="M69" s="246">
        <f t="shared" si="4"/>
        <v>44331</v>
      </c>
      <c r="N69" s="113">
        <f t="shared" si="5"/>
        <v>1.4428571428571425E-4</v>
      </c>
      <c r="O69" s="580">
        <f t="shared" si="10"/>
        <v>700</v>
      </c>
      <c r="P69" s="113">
        <f t="shared" si="6"/>
        <v>516</v>
      </c>
      <c r="Q69" s="113">
        <f t="shared" si="7"/>
        <v>184</v>
      </c>
      <c r="R69" s="549">
        <f t="shared" si="12"/>
        <v>2.1655485714285718</v>
      </c>
      <c r="S69" s="113">
        <f t="shared" si="9"/>
        <v>1.7904514285714281</v>
      </c>
      <c r="T69" s="113">
        <f t="shared" si="11"/>
        <v>1.7984657193665932</v>
      </c>
    </row>
    <row r="70" spans="2:20" x14ac:dyDescent="0.35">
      <c r="B70" s="116">
        <v>42507</v>
      </c>
      <c r="C70" s="49">
        <v>3.9889999999999999</v>
      </c>
      <c r="D70" s="113">
        <f t="shared" si="0"/>
        <v>5.4976043805612598</v>
      </c>
      <c r="E70" s="344" t="str">
        <f t="shared" si="1"/>
        <v>15/11/2021</v>
      </c>
      <c r="F70" s="580">
        <f t="shared" si="2"/>
        <v>0</v>
      </c>
      <c r="G70" s="559"/>
      <c r="I70" s="187">
        <v>2.274</v>
      </c>
      <c r="J70" s="113">
        <v>2.1720000000000002</v>
      </c>
      <c r="K70" s="198">
        <v>2.133</v>
      </c>
      <c r="L70" s="246">
        <f t="shared" si="3"/>
        <v>45031</v>
      </c>
      <c r="M70" s="246">
        <f t="shared" si="4"/>
        <v>44331</v>
      </c>
      <c r="N70" s="113">
        <f t="shared" si="5"/>
        <v>1.4571428571428553E-4</v>
      </c>
      <c r="O70" s="580">
        <f t="shared" si="10"/>
        <v>700</v>
      </c>
      <c r="P70" s="113">
        <f t="shared" si="6"/>
        <v>516</v>
      </c>
      <c r="Q70" s="113">
        <f t="shared" si="7"/>
        <v>184</v>
      </c>
      <c r="R70" s="549">
        <f t="shared" si="12"/>
        <v>2.1988114285714286</v>
      </c>
      <c r="S70" s="113">
        <f t="shared" si="9"/>
        <v>1.7901885714285712</v>
      </c>
      <c r="T70" s="113">
        <f t="shared" si="11"/>
        <v>1.7982005092317399</v>
      </c>
    </row>
    <row r="71" spans="2:20" x14ac:dyDescent="0.35">
      <c r="B71" s="116">
        <v>42508</v>
      </c>
      <c r="C71" s="49">
        <v>4.0110000000000001</v>
      </c>
      <c r="D71" s="113">
        <f t="shared" si="0"/>
        <v>5.4948665297741277</v>
      </c>
      <c r="E71" s="344" t="str">
        <f t="shared" si="1"/>
        <v>15/11/2021</v>
      </c>
      <c r="F71" s="580">
        <f t="shared" si="2"/>
        <v>0</v>
      </c>
      <c r="G71" s="559"/>
      <c r="I71" s="187">
        <v>2.2909999999999999</v>
      </c>
      <c r="J71" s="113">
        <v>2.198</v>
      </c>
      <c r="K71" s="198">
        <v>2.1680000000000001</v>
      </c>
      <c r="L71" s="246">
        <f t="shared" si="3"/>
        <v>45031</v>
      </c>
      <c r="M71" s="246">
        <f t="shared" si="4"/>
        <v>44331</v>
      </c>
      <c r="N71" s="113">
        <f t="shared" si="5"/>
        <v>1.3285714285714281E-4</v>
      </c>
      <c r="O71" s="580">
        <f t="shared" si="10"/>
        <v>700</v>
      </c>
      <c r="P71" s="113">
        <f t="shared" si="6"/>
        <v>516</v>
      </c>
      <c r="Q71" s="113">
        <f t="shared" si="7"/>
        <v>184</v>
      </c>
      <c r="R71" s="549">
        <f t="shared" si="12"/>
        <v>2.2224457142857141</v>
      </c>
      <c r="S71" s="113">
        <f t="shared" si="9"/>
        <v>1.788554285714286</v>
      </c>
      <c r="T71" s="113">
        <f t="shared" si="11"/>
        <v>1.7965516017966587</v>
      </c>
    </row>
    <row r="72" spans="2:20" x14ac:dyDescent="0.35">
      <c r="B72" s="116">
        <v>42509</v>
      </c>
      <c r="C72" s="49">
        <v>4.0720000000000001</v>
      </c>
      <c r="D72" s="113">
        <f t="shared" si="0"/>
        <v>5.4921286789869956</v>
      </c>
      <c r="E72" s="344" t="str">
        <f t="shared" si="1"/>
        <v>15/11/2021</v>
      </c>
      <c r="F72" s="580">
        <f t="shared" si="2"/>
        <v>0</v>
      </c>
      <c r="G72" s="559"/>
      <c r="I72" s="187">
        <v>2.3559999999999999</v>
      </c>
      <c r="J72" s="113">
        <v>2.2629999999999999</v>
      </c>
      <c r="K72" s="198">
        <v>2.2290000000000001</v>
      </c>
      <c r="L72" s="246">
        <f t="shared" si="3"/>
        <v>45031</v>
      </c>
      <c r="M72" s="246">
        <f t="shared" si="4"/>
        <v>44331</v>
      </c>
      <c r="N72" s="113">
        <f t="shared" si="5"/>
        <v>1.3285714285714281E-4</v>
      </c>
      <c r="O72" s="580">
        <f t="shared" si="10"/>
        <v>700</v>
      </c>
      <c r="P72" s="113">
        <f t="shared" si="6"/>
        <v>516</v>
      </c>
      <c r="Q72" s="113">
        <f t="shared" si="7"/>
        <v>184</v>
      </c>
      <c r="R72" s="549">
        <f t="shared" si="12"/>
        <v>2.2874457142857141</v>
      </c>
      <c r="S72" s="113">
        <f t="shared" si="9"/>
        <v>1.784554285714286</v>
      </c>
      <c r="T72" s="113">
        <f t="shared" si="11"/>
        <v>1.7925158707109201</v>
      </c>
    </row>
    <row r="73" spans="2:20" x14ac:dyDescent="0.35">
      <c r="B73" s="116">
        <v>42510</v>
      </c>
      <c r="C73" s="49">
        <v>4.0549999999999997</v>
      </c>
      <c r="D73" s="113">
        <f t="shared" si="0"/>
        <v>5.4893908281998627</v>
      </c>
      <c r="E73" s="344" t="str">
        <f t="shared" si="1"/>
        <v>15/11/2021</v>
      </c>
      <c r="F73" s="580">
        <f t="shared" si="2"/>
        <v>0</v>
      </c>
      <c r="G73" s="559"/>
      <c r="I73" s="187">
        <v>2.3380000000000001</v>
      </c>
      <c r="J73" s="113">
        <v>2.2519999999999998</v>
      </c>
      <c r="K73" s="198">
        <v>2.2170000000000001</v>
      </c>
      <c r="L73" s="246">
        <f t="shared" si="3"/>
        <v>45031</v>
      </c>
      <c r="M73" s="246">
        <f t="shared" si="4"/>
        <v>44331</v>
      </c>
      <c r="N73" s="113">
        <f t="shared" si="5"/>
        <v>1.2285714285714328E-4</v>
      </c>
      <c r="O73" s="580">
        <f t="shared" si="10"/>
        <v>700</v>
      </c>
      <c r="P73" s="113">
        <f t="shared" si="6"/>
        <v>516</v>
      </c>
      <c r="Q73" s="113">
        <f t="shared" si="7"/>
        <v>184</v>
      </c>
      <c r="R73" s="549">
        <f t="shared" si="12"/>
        <v>2.2746057142857143</v>
      </c>
      <c r="S73" s="113">
        <f t="shared" si="9"/>
        <v>1.7803942857142854</v>
      </c>
      <c r="T73" s="113">
        <f t="shared" si="11"/>
        <v>1.7883187952457913</v>
      </c>
    </row>
    <row r="74" spans="2:20" x14ac:dyDescent="0.35">
      <c r="B74" s="116">
        <v>42513</v>
      </c>
      <c r="C74" s="49">
        <v>4.0830000000000002</v>
      </c>
      <c r="D74" s="113">
        <f t="shared" si="0"/>
        <v>5.4811772758384665</v>
      </c>
      <c r="E74" s="344" t="str">
        <f t="shared" si="1"/>
        <v>15/11/2021</v>
      </c>
      <c r="F74" s="580">
        <f t="shared" si="2"/>
        <v>0</v>
      </c>
      <c r="G74" s="559"/>
      <c r="I74" s="187">
        <v>2.3650000000000002</v>
      </c>
      <c r="J74" s="113">
        <v>2.2890000000000001</v>
      </c>
      <c r="K74" s="198">
        <v>2.254</v>
      </c>
      <c r="L74" s="246">
        <f t="shared" si="3"/>
        <v>45031</v>
      </c>
      <c r="M74" s="246">
        <f t="shared" si="4"/>
        <v>44331</v>
      </c>
      <c r="N74" s="113">
        <f t="shared" si="5"/>
        <v>1.0857142857142867E-4</v>
      </c>
      <c r="O74" s="580">
        <f t="shared" si="10"/>
        <v>700</v>
      </c>
      <c r="P74" s="113">
        <f t="shared" si="6"/>
        <v>516</v>
      </c>
      <c r="Q74" s="113">
        <f t="shared" si="7"/>
        <v>184</v>
      </c>
      <c r="R74" s="549">
        <f t="shared" si="12"/>
        <v>2.3089771428571431</v>
      </c>
      <c r="S74" s="113">
        <f t="shared" si="9"/>
        <v>1.7740228571428571</v>
      </c>
      <c r="T74" s="113">
        <f t="shared" si="11"/>
        <v>1.7818907498870384</v>
      </c>
    </row>
    <row r="75" spans="2:20" x14ac:dyDescent="0.35">
      <c r="B75" s="116">
        <v>42514</v>
      </c>
      <c r="C75" s="49">
        <v>4.0549999999999997</v>
      </c>
      <c r="D75" s="113">
        <f t="shared" si="0"/>
        <v>5.4784394250513344</v>
      </c>
      <c r="E75" s="344" t="str">
        <f t="shared" si="1"/>
        <v>15/11/2021</v>
      </c>
      <c r="F75" s="580">
        <f t="shared" si="2"/>
        <v>0</v>
      </c>
      <c r="G75" s="559"/>
      <c r="I75" s="187">
        <v>2.339</v>
      </c>
      <c r="J75" s="113">
        <v>2.2679999999999998</v>
      </c>
      <c r="K75" s="198">
        <v>2.234</v>
      </c>
      <c r="L75" s="246">
        <f t="shared" si="3"/>
        <v>45031</v>
      </c>
      <c r="M75" s="246">
        <f t="shared" si="4"/>
        <v>44331</v>
      </c>
      <c r="N75" s="113">
        <f t="shared" si="5"/>
        <v>1.0142857142857168E-4</v>
      </c>
      <c r="O75" s="580">
        <f t="shared" si="10"/>
        <v>700</v>
      </c>
      <c r="P75" s="113">
        <f t="shared" si="6"/>
        <v>516</v>
      </c>
      <c r="Q75" s="113">
        <f t="shared" si="7"/>
        <v>184</v>
      </c>
      <c r="R75" s="549">
        <f t="shared" si="12"/>
        <v>2.2866628571428569</v>
      </c>
      <c r="S75" s="113">
        <f t="shared" si="9"/>
        <v>1.7683371428571428</v>
      </c>
      <c r="T75" s="113">
        <f t="shared" si="11"/>
        <v>1.7761546834841546</v>
      </c>
    </row>
    <row r="76" spans="2:20" x14ac:dyDescent="0.35">
      <c r="B76" s="116">
        <v>42515</v>
      </c>
      <c r="C76" s="49">
        <v>4.0679999999999996</v>
      </c>
      <c r="D76" s="113">
        <f t="shared" si="0"/>
        <v>5.4757015742642023</v>
      </c>
      <c r="E76" s="344" t="str">
        <f t="shared" si="1"/>
        <v>15/11/2021</v>
      </c>
      <c r="F76" s="580">
        <f t="shared" si="2"/>
        <v>0</v>
      </c>
      <c r="G76" s="559"/>
      <c r="I76" s="187">
        <v>2.3380000000000001</v>
      </c>
      <c r="J76" s="113">
        <v>2.2730000000000001</v>
      </c>
      <c r="K76" s="198">
        <v>2.234</v>
      </c>
      <c r="L76" s="246">
        <f t="shared" si="3"/>
        <v>45031</v>
      </c>
      <c r="M76" s="246">
        <f t="shared" si="4"/>
        <v>44331</v>
      </c>
      <c r="N76" s="113">
        <f t="shared" si="5"/>
        <v>9.2857142857142777E-5</v>
      </c>
      <c r="O76" s="580">
        <f t="shared" si="10"/>
        <v>700</v>
      </c>
      <c r="P76" s="113">
        <f t="shared" si="6"/>
        <v>516</v>
      </c>
      <c r="Q76" s="113">
        <f t="shared" si="7"/>
        <v>184</v>
      </c>
      <c r="R76" s="549">
        <f t="shared" si="12"/>
        <v>2.2900857142857145</v>
      </c>
      <c r="S76" s="113">
        <f t="shared" si="9"/>
        <v>1.7779142857142851</v>
      </c>
      <c r="T76" s="113">
        <f t="shared" si="11"/>
        <v>1.7858167337326591</v>
      </c>
    </row>
    <row r="77" spans="2:20" x14ac:dyDescent="0.35">
      <c r="B77" s="116">
        <v>42516</v>
      </c>
      <c r="C77" s="49">
        <v>4.0149999999999997</v>
      </c>
      <c r="D77" s="113">
        <f t="shared" si="0"/>
        <v>5.4729637234770703</v>
      </c>
      <c r="E77" s="344" t="str">
        <f t="shared" si="1"/>
        <v>15/11/2021</v>
      </c>
      <c r="F77" s="580">
        <f t="shared" si="2"/>
        <v>0</v>
      </c>
      <c r="G77" s="559"/>
      <c r="I77" s="187">
        <v>2.2690000000000001</v>
      </c>
      <c r="J77" s="113">
        <v>2.1970000000000001</v>
      </c>
      <c r="K77" s="198">
        <v>2.1549999999999998</v>
      </c>
      <c r="L77" s="246">
        <f t="shared" si="3"/>
        <v>45031</v>
      </c>
      <c r="M77" s="246">
        <f t="shared" si="4"/>
        <v>44331</v>
      </c>
      <c r="N77" s="113">
        <f t="shared" si="5"/>
        <v>1.0285714285714295E-4</v>
      </c>
      <c r="O77" s="580">
        <f t="shared" si="10"/>
        <v>700</v>
      </c>
      <c r="P77" s="113">
        <f t="shared" si="6"/>
        <v>516</v>
      </c>
      <c r="Q77" s="113">
        <f t="shared" si="7"/>
        <v>184</v>
      </c>
      <c r="R77" s="549">
        <f t="shared" si="12"/>
        <v>2.2159257142857145</v>
      </c>
      <c r="S77" s="113">
        <f t="shared" si="9"/>
        <v>1.7990742857142852</v>
      </c>
      <c r="T77" s="113">
        <f t="shared" si="11"/>
        <v>1.8071659564280695</v>
      </c>
    </row>
    <row r="78" spans="2:20" x14ac:dyDescent="0.35">
      <c r="B78" s="116">
        <v>42517</v>
      </c>
      <c r="C78" s="49">
        <v>3.9969999999999999</v>
      </c>
      <c r="D78" s="113">
        <f t="shared" si="0"/>
        <v>5.4702258726899382</v>
      </c>
      <c r="E78" s="344" t="str">
        <f t="shared" si="1"/>
        <v>15/11/2021</v>
      </c>
      <c r="F78" s="580">
        <f t="shared" si="2"/>
        <v>0</v>
      </c>
      <c r="G78" s="559"/>
      <c r="I78" s="187">
        <v>2.2200000000000002</v>
      </c>
      <c r="J78" s="113">
        <v>2.153</v>
      </c>
      <c r="K78" s="198">
        <v>2.121</v>
      </c>
      <c r="L78" s="246">
        <f t="shared" si="3"/>
        <v>45031</v>
      </c>
      <c r="M78" s="246">
        <f t="shared" si="4"/>
        <v>44331</v>
      </c>
      <c r="N78" s="113">
        <f t="shared" si="5"/>
        <v>9.5714285714285956E-5</v>
      </c>
      <c r="O78" s="580">
        <f t="shared" si="10"/>
        <v>700</v>
      </c>
      <c r="P78" s="113">
        <f t="shared" si="6"/>
        <v>516</v>
      </c>
      <c r="Q78" s="113">
        <f t="shared" si="7"/>
        <v>184</v>
      </c>
      <c r="R78" s="549">
        <f t="shared" si="12"/>
        <v>2.1706114285714286</v>
      </c>
      <c r="S78" s="113">
        <f t="shared" si="9"/>
        <v>1.8263885714285713</v>
      </c>
      <c r="T78" s="113">
        <f t="shared" si="11"/>
        <v>1.8347278094631658</v>
      </c>
    </row>
    <row r="79" spans="2:20" x14ac:dyDescent="0.35">
      <c r="B79" s="116">
        <v>42520</v>
      </c>
      <c r="C79" s="49">
        <v>4.0250000000000004</v>
      </c>
      <c r="D79" s="113">
        <f t="shared" ref="D79:D142" si="13">IF(C79="","",($C$14-B79)/365.25)</f>
        <v>5.462012320328542</v>
      </c>
      <c r="E79" s="344" t="str">
        <f t="shared" ref="E79:E142" si="14">$C$14</f>
        <v>15/11/2021</v>
      </c>
      <c r="F79" s="580">
        <f t="shared" ref="F79:F142" si="15">C$14-E79</f>
        <v>0</v>
      </c>
      <c r="G79" s="559"/>
      <c r="I79" s="187">
        <v>2.2359999999999998</v>
      </c>
      <c r="J79" s="113">
        <v>2.17</v>
      </c>
      <c r="K79" s="198">
        <v>2.1440000000000001</v>
      </c>
      <c r="L79" s="246">
        <f t="shared" ref="L79:L142" si="16">IF($E79&lt;$K$14,$K$14,IF($E79&lt;$J$14,$J$14,$I$14))</f>
        <v>45031</v>
      </c>
      <c r="M79" s="246">
        <f t="shared" ref="M79:M142" si="17">$J$14</f>
        <v>44331</v>
      </c>
      <c r="N79" s="113">
        <f t="shared" ref="N79:N142" si="18">IF(I79="","",(J79-I79)/($J$14-$I$14))</f>
        <v>9.4285714285714055E-5</v>
      </c>
      <c r="O79" s="580">
        <f t="shared" si="10"/>
        <v>700</v>
      </c>
      <c r="P79" s="113">
        <f t="shared" ref="P79:P142" si="19">L79-E79</f>
        <v>516</v>
      </c>
      <c r="Q79" s="113">
        <f t="shared" ref="Q79:Q142" si="20">E79-M79</f>
        <v>184</v>
      </c>
      <c r="R79" s="549">
        <f t="shared" si="12"/>
        <v>2.1873485714285712</v>
      </c>
      <c r="S79" s="113">
        <f t="shared" ref="S79:S142" si="21">IFERROR(C79-R79,"")</f>
        <v>1.8376514285714292</v>
      </c>
      <c r="T79" s="113">
        <f t="shared" si="11"/>
        <v>1.8460938355037593</v>
      </c>
    </row>
    <row r="80" spans="2:20" x14ac:dyDescent="0.35">
      <c r="B80" s="116">
        <v>42521</v>
      </c>
      <c r="C80" s="49">
        <v>4.0579999999999998</v>
      </c>
      <c r="D80" s="113">
        <f t="shared" si="13"/>
        <v>5.4592744695414099</v>
      </c>
      <c r="E80" s="344" t="str">
        <f t="shared" si="14"/>
        <v>15/11/2021</v>
      </c>
      <c r="F80" s="580">
        <f t="shared" si="15"/>
        <v>0</v>
      </c>
      <c r="G80" s="559"/>
      <c r="I80" s="187">
        <v>2.2640000000000002</v>
      </c>
      <c r="J80" s="113">
        <v>2.1949999999999998</v>
      </c>
      <c r="K80" s="198">
        <v>2.1669999999999998</v>
      </c>
      <c r="L80" s="246">
        <f t="shared" si="16"/>
        <v>45031</v>
      </c>
      <c r="M80" s="246">
        <f t="shared" si="17"/>
        <v>44331</v>
      </c>
      <c r="N80" s="113">
        <f t="shared" si="18"/>
        <v>9.8571428571429134E-5</v>
      </c>
      <c r="O80" s="580">
        <f t="shared" ref="O80:O143" si="22">L80-M80</f>
        <v>700</v>
      </c>
      <c r="P80" s="113">
        <f t="shared" si="19"/>
        <v>516</v>
      </c>
      <c r="Q80" s="113">
        <f t="shared" si="20"/>
        <v>184</v>
      </c>
      <c r="R80" s="549">
        <f t="shared" si="12"/>
        <v>2.2131371428571427</v>
      </c>
      <c r="S80" s="113">
        <f t="shared" si="21"/>
        <v>1.8448628571428571</v>
      </c>
      <c r="T80" s="113">
        <f t="shared" ref="T80:T143" si="23">IF(S80="","",((1+S80/200)^2-1)*100)</f>
        <v>1.8533716545470202</v>
      </c>
    </row>
    <row r="81" spans="2:20" x14ac:dyDescent="0.35">
      <c r="B81" s="116">
        <v>42522</v>
      </c>
      <c r="C81" s="49">
        <v>4.0449999999999999</v>
      </c>
      <c r="D81" s="113">
        <f t="shared" si="13"/>
        <v>5.4565366187542779</v>
      </c>
      <c r="E81" s="344" t="str">
        <f t="shared" si="14"/>
        <v>15/11/2021</v>
      </c>
      <c r="F81" s="580">
        <f t="shared" si="15"/>
        <v>0</v>
      </c>
      <c r="G81" s="559"/>
      <c r="I81" s="187">
        <v>2.286</v>
      </c>
      <c r="J81" s="113">
        <v>2.2080000000000002</v>
      </c>
      <c r="K81" s="198">
        <v>2.169</v>
      </c>
      <c r="L81" s="246">
        <f t="shared" si="16"/>
        <v>45031</v>
      </c>
      <c r="M81" s="246">
        <f t="shared" si="17"/>
        <v>44331</v>
      </c>
      <c r="N81" s="113">
        <f t="shared" si="18"/>
        <v>1.1142857142857121E-4</v>
      </c>
      <c r="O81" s="580">
        <f t="shared" si="22"/>
        <v>700</v>
      </c>
      <c r="P81" s="113">
        <f t="shared" si="19"/>
        <v>516</v>
      </c>
      <c r="Q81" s="113">
        <f t="shared" si="20"/>
        <v>184</v>
      </c>
      <c r="R81" s="549">
        <f t="shared" si="12"/>
        <v>2.2285028571428573</v>
      </c>
      <c r="S81" s="113">
        <f t="shared" si="21"/>
        <v>1.8164971428571426</v>
      </c>
      <c r="T81" s="113">
        <f t="shared" si="23"/>
        <v>1.8247462975321538</v>
      </c>
    </row>
    <row r="82" spans="2:20" x14ac:dyDescent="0.35">
      <c r="B82" s="116">
        <v>42523</v>
      </c>
      <c r="C82" s="49">
        <v>4.0229999999999997</v>
      </c>
      <c r="D82" s="113">
        <f t="shared" si="13"/>
        <v>5.4537987679671458</v>
      </c>
      <c r="E82" s="344" t="str">
        <f t="shared" si="14"/>
        <v>15/11/2021</v>
      </c>
      <c r="F82" s="580">
        <f t="shared" si="15"/>
        <v>0</v>
      </c>
      <c r="G82" s="559"/>
      <c r="I82" s="187">
        <v>2.2759999999999998</v>
      </c>
      <c r="J82" s="113">
        <v>2.198</v>
      </c>
      <c r="K82" s="198">
        <v>2.1589999999999998</v>
      </c>
      <c r="L82" s="246">
        <f t="shared" si="16"/>
        <v>45031</v>
      </c>
      <c r="M82" s="246">
        <f t="shared" si="17"/>
        <v>44331</v>
      </c>
      <c r="N82" s="113">
        <f t="shared" si="18"/>
        <v>1.1142857142857121E-4</v>
      </c>
      <c r="O82" s="580">
        <f t="shared" si="22"/>
        <v>700</v>
      </c>
      <c r="P82" s="113">
        <f t="shared" si="19"/>
        <v>516</v>
      </c>
      <c r="Q82" s="113">
        <f t="shared" si="20"/>
        <v>184</v>
      </c>
      <c r="R82" s="549">
        <f t="shared" si="12"/>
        <v>2.2185028571428571</v>
      </c>
      <c r="S82" s="113">
        <f t="shared" si="21"/>
        <v>1.8044971428571426</v>
      </c>
      <c r="T82" s="113">
        <f t="shared" si="23"/>
        <v>1.8126376677036093</v>
      </c>
    </row>
    <row r="83" spans="2:20" x14ac:dyDescent="0.35">
      <c r="B83" s="116">
        <v>42524</v>
      </c>
      <c r="C83" s="49">
        <v>3.9859999999999998</v>
      </c>
      <c r="D83" s="113">
        <f t="shared" si="13"/>
        <v>5.4510609171800137</v>
      </c>
      <c r="E83" s="344" t="str">
        <f t="shared" si="14"/>
        <v>15/11/2021</v>
      </c>
      <c r="F83" s="580">
        <f t="shared" si="15"/>
        <v>0</v>
      </c>
      <c r="G83" s="559"/>
      <c r="I83" s="187">
        <v>2.2629999999999999</v>
      </c>
      <c r="J83" s="113">
        <v>2.1829999999999998</v>
      </c>
      <c r="K83" s="198">
        <v>2.145</v>
      </c>
      <c r="L83" s="246">
        <f t="shared" si="16"/>
        <v>45031</v>
      </c>
      <c r="M83" s="246">
        <f t="shared" si="17"/>
        <v>44331</v>
      </c>
      <c r="N83" s="113">
        <f t="shared" si="18"/>
        <v>1.1428571428571439E-4</v>
      </c>
      <c r="O83" s="580">
        <f t="shared" si="22"/>
        <v>700</v>
      </c>
      <c r="P83" s="113">
        <f t="shared" si="19"/>
        <v>516</v>
      </c>
      <c r="Q83" s="113">
        <f t="shared" si="20"/>
        <v>184</v>
      </c>
      <c r="R83" s="549">
        <f t="shared" si="12"/>
        <v>2.2040285714285712</v>
      </c>
      <c r="S83" s="113">
        <f t="shared" si="21"/>
        <v>1.7819714285714285</v>
      </c>
      <c r="T83" s="113">
        <f t="shared" si="23"/>
        <v>1.7899099840020583</v>
      </c>
    </row>
    <row r="84" spans="2:20" x14ac:dyDescent="0.35">
      <c r="B84" s="116">
        <v>42527</v>
      </c>
      <c r="C84" s="49" t="s">
        <v>437</v>
      </c>
      <c r="D84" s="113" t="str">
        <f t="shared" si="13"/>
        <v/>
      </c>
      <c r="E84" s="344" t="str">
        <f t="shared" si="14"/>
        <v>15/11/2021</v>
      </c>
      <c r="F84" s="580">
        <f t="shared" si="15"/>
        <v>0</v>
      </c>
      <c r="G84" s="559"/>
      <c r="I84" s="187">
        <v>2.2570000000000001</v>
      </c>
      <c r="J84" s="113">
        <v>2.1800000000000002</v>
      </c>
      <c r="K84" s="198">
        <v>2.1339999999999999</v>
      </c>
      <c r="L84" s="246">
        <f t="shared" si="16"/>
        <v>45031</v>
      </c>
      <c r="M84" s="246">
        <f t="shared" si="17"/>
        <v>44331</v>
      </c>
      <c r="N84" s="113">
        <f t="shared" si="18"/>
        <v>1.0999999999999994E-4</v>
      </c>
      <c r="O84" s="580">
        <f t="shared" si="22"/>
        <v>700</v>
      </c>
      <c r="P84" s="113">
        <f t="shared" si="19"/>
        <v>516</v>
      </c>
      <c r="Q84" s="113">
        <f t="shared" si="20"/>
        <v>184</v>
      </c>
      <c r="R84" s="549">
        <f t="shared" si="12"/>
        <v>2.20024</v>
      </c>
      <c r="S84" s="113" t="str">
        <f t="shared" si="21"/>
        <v/>
      </c>
      <c r="T84" s="113" t="str">
        <f t="shared" si="23"/>
        <v/>
      </c>
    </row>
    <row r="85" spans="2:20" x14ac:dyDescent="0.35">
      <c r="B85" s="116">
        <v>42528</v>
      </c>
      <c r="C85" s="49">
        <v>3.956</v>
      </c>
      <c r="D85" s="113">
        <f t="shared" si="13"/>
        <v>5.4401095140314855</v>
      </c>
      <c r="E85" s="344" t="str">
        <f t="shared" si="14"/>
        <v>15/11/2021</v>
      </c>
      <c r="F85" s="580">
        <f t="shared" si="15"/>
        <v>0</v>
      </c>
      <c r="G85" s="559"/>
      <c r="I85" s="187">
        <v>2.242</v>
      </c>
      <c r="J85" s="113">
        <v>2.153</v>
      </c>
      <c r="K85" s="198">
        <v>2.113</v>
      </c>
      <c r="L85" s="246">
        <f t="shared" si="16"/>
        <v>45031</v>
      </c>
      <c r="M85" s="246">
        <f t="shared" si="17"/>
        <v>44331</v>
      </c>
      <c r="N85" s="113">
        <f t="shared" si="18"/>
        <v>1.2714285714285711E-4</v>
      </c>
      <c r="O85" s="580">
        <f t="shared" si="22"/>
        <v>700</v>
      </c>
      <c r="P85" s="113">
        <f t="shared" si="19"/>
        <v>516</v>
      </c>
      <c r="Q85" s="113">
        <f t="shared" si="20"/>
        <v>184</v>
      </c>
      <c r="R85" s="549">
        <f t="shared" si="12"/>
        <v>2.1763942857142857</v>
      </c>
      <c r="S85" s="113">
        <f t="shared" si="21"/>
        <v>1.7796057142857142</v>
      </c>
      <c r="T85" s="113">
        <f t="shared" si="23"/>
        <v>1.7875232055315271</v>
      </c>
    </row>
    <row r="86" spans="2:20" x14ac:dyDescent="0.35">
      <c r="B86" s="116">
        <v>42529</v>
      </c>
      <c r="C86" s="49">
        <v>3.9769999999999999</v>
      </c>
      <c r="D86" s="113">
        <f t="shared" si="13"/>
        <v>5.4373716632443534</v>
      </c>
      <c r="E86" s="344" t="str">
        <f t="shared" si="14"/>
        <v>15/11/2021</v>
      </c>
      <c r="F86" s="580">
        <f t="shared" si="15"/>
        <v>0</v>
      </c>
      <c r="G86" s="559"/>
      <c r="I86" s="187">
        <v>2.2560000000000002</v>
      </c>
      <c r="J86" s="113">
        <v>2.1709999999999998</v>
      </c>
      <c r="K86" s="198">
        <v>2.137</v>
      </c>
      <c r="L86" s="246">
        <f t="shared" si="16"/>
        <v>45031</v>
      </c>
      <c r="M86" s="246">
        <f t="shared" si="17"/>
        <v>44331</v>
      </c>
      <c r="N86" s="113">
        <f t="shared" si="18"/>
        <v>1.2142857142857201E-4</v>
      </c>
      <c r="O86" s="580">
        <f t="shared" si="22"/>
        <v>700</v>
      </c>
      <c r="P86" s="113">
        <f t="shared" si="19"/>
        <v>516</v>
      </c>
      <c r="Q86" s="113">
        <f t="shared" si="20"/>
        <v>184</v>
      </c>
      <c r="R86" s="549">
        <f t="shared" si="12"/>
        <v>2.193342857142857</v>
      </c>
      <c r="S86" s="113">
        <f t="shared" si="21"/>
        <v>1.7836571428571428</v>
      </c>
      <c r="T86" s="113">
        <f t="shared" si="23"/>
        <v>1.7916107248653113</v>
      </c>
    </row>
    <row r="87" spans="2:20" x14ac:dyDescent="0.35">
      <c r="B87" s="116">
        <v>42530</v>
      </c>
      <c r="C87" s="49">
        <v>4.0049999999999999</v>
      </c>
      <c r="D87" s="113">
        <f t="shared" si="13"/>
        <v>5.4346338124572213</v>
      </c>
      <c r="E87" s="344" t="str">
        <f t="shared" si="14"/>
        <v>15/11/2021</v>
      </c>
      <c r="F87" s="580">
        <f t="shared" si="15"/>
        <v>0</v>
      </c>
      <c r="G87" s="559"/>
      <c r="I87" s="187">
        <v>2.278</v>
      </c>
      <c r="J87" s="113">
        <v>2.2050000000000001</v>
      </c>
      <c r="K87" s="198">
        <v>2.1739999999999999</v>
      </c>
      <c r="L87" s="246">
        <f t="shared" si="16"/>
        <v>45031</v>
      </c>
      <c r="M87" s="246">
        <f t="shared" si="17"/>
        <v>44331</v>
      </c>
      <c r="N87" s="113">
        <f t="shared" si="18"/>
        <v>1.0428571428571422E-4</v>
      </c>
      <c r="O87" s="580">
        <f t="shared" si="22"/>
        <v>700</v>
      </c>
      <c r="P87" s="113">
        <f t="shared" si="19"/>
        <v>516</v>
      </c>
      <c r="Q87" s="113">
        <f t="shared" si="20"/>
        <v>184</v>
      </c>
      <c r="R87" s="549">
        <f t="shared" si="12"/>
        <v>2.2241885714285714</v>
      </c>
      <c r="S87" s="113">
        <f t="shared" si="21"/>
        <v>1.7808114285714285</v>
      </c>
      <c r="T87" s="113">
        <f t="shared" si="23"/>
        <v>1.7887396519317589</v>
      </c>
    </row>
    <row r="88" spans="2:20" x14ac:dyDescent="0.35">
      <c r="B88" s="116">
        <v>42531</v>
      </c>
      <c r="C88" s="49">
        <v>3.9660000000000002</v>
      </c>
      <c r="D88" s="113">
        <f t="shared" si="13"/>
        <v>5.4318959616700893</v>
      </c>
      <c r="E88" s="344" t="str">
        <f t="shared" si="14"/>
        <v>15/11/2021</v>
      </c>
      <c r="F88" s="580">
        <f t="shared" si="15"/>
        <v>0</v>
      </c>
      <c r="G88" s="559"/>
      <c r="I88" s="187">
        <v>2.2469999999999999</v>
      </c>
      <c r="J88" s="113">
        <v>2.1800000000000002</v>
      </c>
      <c r="K88" s="198">
        <v>2.1539999999999999</v>
      </c>
      <c r="L88" s="246">
        <f t="shared" si="16"/>
        <v>45031</v>
      </c>
      <c r="M88" s="246">
        <f t="shared" si="17"/>
        <v>44331</v>
      </c>
      <c r="N88" s="113">
        <f t="shared" si="18"/>
        <v>9.5714285714285319E-5</v>
      </c>
      <c r="O88" s="580">
        <f t="shared" si="22"/>
        <v>700</v>
      </c>
      <c r="P88" s="113">
        <f t="shared" si="19"/>
        <v>516</v>
      </c>
      <c r="Q88" s="113">
        <f t="shared" si="20"/>
        <v>184</v>
      </c>
      <c r="R88" s="549">
        <f>IF(I88="","",I88-(P88*N88))</f>
        <v>2.1976114285714288</v>
      </c>
      <c r="S88" s="113">
        <f t="shared" si="21"/>
        <v>1.7683885714285714</v>
      </c>
      <c r="T88" s="113">
        <f t="shared" si="23"/>
        <v>1.7762065667774829</v>
      </c>
    </row>
    <row r="89" spans="2:20" x14ac:dyDescent="0.35">
      <c r="B89" s="116">
        <v>42534</v>
      </c>
      <c r="C89" s="49">
        <v>3.9630000000000001</v>
      </c>
      <c r="D89" s="113">
        <f t="shared" si="13"/>
        <v>5.4236824093086931</v>
      </c>
      <c r="E89" s="344" t="str">
        <f t="shared" si="14"/>
        <v>15/11/2021</v>
      </c>
      <c r="F89" s="580">
        <f t="shared" si="15"/>
        <v>0</v>
      </c>
      <c r="G89" s="559"/>
      <c r="I89" s="187">
        <v>2.198</v>
      </c>
      <c r="J89" s="113">
        <v>2.1349999999999998</v>
      </c>
      <c r="K89" s="198">
        <v>2.1230000000000002</v>
      </c>
      <c r="L89" s="246">
        <f t="shared" si="16"/>
        <v>45031</v>
      </c>
      <c r="M89" s="246">
        <f t="shared" si="17"/>
        <v>44331</v>
      </c>
      <c r="N89" s="113">
        <f t="shared" si="18"/>
        <v>9.0000000000000236E-5</v>
      </c>
      <c r="O89" s="580">
        <f t="shared" si="22"/>
        <v>700</v>
      </c>
      <c r="P89" s="113">
        <f t="shared" si="19"/>
        <v>516</v>
      </c>
      <c r="Q89" s="113">
        <f t="shared" si="20"/>
        <v>184</v>
      </c>
      <c r="R89" s="549">
        <f t="shared" ref="R89:R133" si="24">IF(I89="","",I89-(P89*N89))</f>
        <v>2.1515599999999999</v>
      </c>
      <c r="S89" s="113">
        <f t="shared" si="21"/>
        <v>1.8114400000000002</v>
      </c>
      <c r="T89" s="113">
        <f t="shared" si="23"/>
        <v>1.8196432871840029</v>
      </c>
    </row>
    <row r="90" spans="2:20" x14ac:dyDescent="0.35">
      <c r="B90" s="116">
        <v>42535</v>
      </c>
      <c r="C90" s="49">
        <v>3.8740000000000001</v>
      </c>
      <c r="D90" s="113">
        <f t="shared" si="13"/>
        <v>5.420944558521561</v>
      </c>
      <c r="E90" s="344" t="str">
        <f t="shared" si="14"/>
        <v>15/11/2021</v>
      </c>
      <c r="F90" s="580">
        <f t="shared" si="15"/>
        <v>0</v>
      </c>
      <c r="G90" s="559"/>
      <c r="I90" s="187">
        <v>2.1760000000000002</v>
      </c>
      <c r="J90" s="113">
        <v>2.125</v>
      </c>
      <c r="K90" s="198">
        <v>2.1059999999999999</v>
      </c>
      <c r="L90" s="246">
        <f t="shared" si="16"/>
        <v>45031</v>
      </c>
      <c r="M90" s="246">
        <f t="shared" si="17"/>
        <v>44331</v>
      </c>
      <c r="N90" s="113">
        <f t="shared" si="18"/>
        <v>7.2857142857143077E-5</v>
      </c>
      <c r="O90" s="580">
        <f t="shared" si="22"/>
        <v>700</v>
      </c>
      <c r="P90" s="113">
        <f t="shared" si="19"/>
        <v>516</v>
      </c>
      <c r="Q90" s="113">
        <f t="shared" si="20"/>
        <v>184</v>
      </c>
      <c r="R90" s="549">
        <f t="shared" si="24"/>
        <v>2.1384057142857142</v>
      </c>
      <c r="S90" s="113">
        <f t="shared" si="21"/>
        <v>1.7355942857142859</v>
      </c>
      <c r="T90" s="113">
        <f t="shared" si="23"/>
        <v>1.7431250045257807</v>
      </c>
    </row>
    <row r="91" spans="2:20" x14ac:dyDescent="0.35">
      <c r="B91" s="116">
        <v>42536</v>
      </c>
      <c r="C91" s="49">
        <v>3.8970000000000002</v>
      </c>
      <c r="D91" s="113">
        <f t="shared" si="13"/>
        <v>5.4182067077344289</v>
      </c>
      <c r="E91" s="344" t="str">
        <f t="shared" si="14"/>
        <v>15/11/2021</v>
      </c>
      <c r="F91" s="580">
        <f t="shared" si="15"/>
        <v>0</v>
      </c>
      <c r="G91" s="559"/>
      <c r="I91" s="187">
        <v>2.19</v>
      </c>
      <c r="J91" s="113">
        <v>2.14</v>
      </c>
      <c r="K91" s="198">
        <v>2.1179999999999999</v>
      </c>
      <c r="L91" s="246">
        <f t="shared" si="16"/>
        <v>45031</v>
      </c>
      <c r="M91" s="246">
        <f t="shared" si="17"/>
        <v>44331</v>
      </c>
      <c r="N91" s="113">
        <f t="shared" si="18"/>
        <v>7.1428571428571176E-5</v>
      </c>
      <c r="O91" s="580">
        <f t="shared" si="22"/>
        <v>700</v>
      </c>
      <c r="P91" s="113">
        <f t="shared" si="19"/>
        <v>516</v>
      </c>
      <c r="Q91" s="113">
        <f t="shared" si="20"/>
        <v>184</v>
      </c>
      <c r="R91" s="549">
        <f t="shared" si="24"/>
        <v>2.153142857142857</v>
      </c>
      <c r="S91" s="113">
        <f t="shared" si="21"/>
        <v>1.7438571428571432</v>
      </c>
      <c r="T91" s="113">
        <f t="shared" si="23"/>
        <v>1.7514597371938834</v>
      </c>
    </row>
    <row r="92" spans="2:20" x14ac:dyDescent="0.35">
      <c r="B92" s="116">
        <v>42537</v>
      </c>
      <c r="C92" s="49">
        <v>3.86</v>
      </c>
      <c r="D92" s="113">
        <f t="shared" si="13"/>
        <v>5.415468856947296</v>
      </c>
      <c r="E92" s="344" t="str">
        <f t="shared" si="14"/>
        <v>15/11/2021</v>
      </c>
      <c r="F92" s="580">
        <f t="shared" si="15"/>
        <v>0</v>
      </c>
      <c r="G92" s="559"/>
      <c r="I92" s="187">
        <v>2.1560000000000001</v>
      </c>
      <c r="J92" s="113">
        <v>2.1120000000000001</v>
      </c>
      <c r="K92" s="198">
        <v>2.1019999999999999</v>
      </c>
      <c r="L92" s="246">
        <f t="shared" si="16"/>
        <v>45031</v>
      </c>
      <c r="M92" s="246">
        <f t="shared" si="17"/>
        <v>44331</v>
      </c>
      <c r="N92" s="113">
        <f t="shared" si="18"/>
        <v>6.2857142857142916E-5</v>
      </c>
      <c r="O92" s="580">
        <f t="shared" si="22"/>
        <v>700</v>
      </c>
      <c r="P92" s="113">
        <f t="shared" si="19"/>
        <v>516</v>
      </c>
      <c r="Q92" s="113">
        <f t="shared" si="20"/>
        <v>184</v>
      </c>
      <c r="R92" s="549">
        <f t="shared" si="24"/>
        <v>2.1235657142857143</v>
      </c>
      <c r="S92" s="113">
        <f t="shared" si="21"/>
        <v>1.7364342857142856</v>
      </c>
      <c r="T92" s="113">
        <f t="shared" si="23"/>
        <v>1.7439722957858006</v>
      </c>
    </row>
    <row r="93" spans="2:20" x14ac:dyDescent="0.35">
      <c r="B93" s="116">
        <v>42538</v>
      </c>
      <c r="C93" s="49">
        <v>3.8769999999999998</v>
      </c>
      <c r="D93" s="113">
        <f t="shared" si="13"/>
        <v>5.4127310061601639</v>
      </c>
      <c r="E93" s="344" t="str">
        <f t="shared" si="14"/>
        <v>15/11/2021</v>
      </c>
      <c r="F93" s="580">
        <f t="shared" si="15"/>
        <v>0</v>
      </c>
      <c r="G93" s="559"/>
      <c r="I93" s="187">
        <v>2.1640000000000001</v>
      </c>
      <c r="J93" s="113">
        <v>2.1269999999999998</v>
      </c>
      <c r="K93" s="198">
        <v>2.117</v>
      </c>
      <c r="L93" s="246">
        <f t="shared" si="16"/>
        <v>45031</v>
      </c>
      <c r="M93" s="246">
        <f t="shared" si="17"/>
        <v>44331</v>
      </c>
      <c r="N93" s="113">
        <f t="shared" si="18"/>
        <v>5.2857142857143377E-5</v>
      </c>
      <c r="O93" s="580">
        <f t="shared" si="22"/>
        <v>700</v>
      </c>
      <c r="P93" s="113">
        <f t="shared" si="19"/>
        <v>516</v>
      </c>
      <c r="Q93" s="113">
        <f t="shared" si="20"/>
        <v>184</v>
      </c>
      <c r="R93" s="549">
        <f t="shared" si="24"/>
        <v>2.1367257142857143</v>
      </c>
      <c r="S93" s="113">
        <f t="shared" si="21"/>
        <v>1.7402742857142854</v>
      </c>
      <c r="T93" s="113">
        <f t="shared" si="23"/>
        <v>1.7478456721881086</v>
      </c>
    </row>
    <row r="94" spans="2:20" x14ac:dyDescent="0.35">
      <c r="B94" s="116">
        <v>42541</v>
      </c>
      <c r="C94" s="49">
        <v>3.9159999999999999</v>
      </c>
      <c r="D94" s="113">
        <f t="shared" si="13"/>
        <v>5.4045174537987677</v>
      </c>
      <c r="E94" s="344" t="str">
        <f t="shared" si="14"/>
        <v>15/11/2021</v>
      </c>
      <c r="F94" s="580">
        <f t="shared" si="15"/>
        <v>0</v>
      </c>
      <c r="G94" s="559"/>
      <c r="I94" s="187">
        <v>2.21</v>
      </c>
      <c r="J94" s="113">
        <v>2.1640000000000001</v>
      </c>
      <c r="K94" s="198">
        <v>2.1520000000000001</v>
      </c>
      <c r="L94" s="246">
        <f t="shared" si="16"/>
        <v>45031</v>
      </c>
      <c r="M94" s="246">
        <f t="shared" si="17"/>
        <v>44331</v>
      </c>
      <c r="N94" s="113">
        <f t="shared" si="18"/>
        <v>6.5714285714285457E-5</v>
      </c>
      <c r="O94" s="580">
        <f t="shared" si="22"/>
        <v>700</v>
      </c>
      <c r="P94" s="113">
        <f t="shared" si="19"/>
        <v>516</v>
      </c>
      <c r="Q94" s="113">
        <f t="shared" si="20"/>
        <v>184</v>
      </c>
      <c r="R94" s="549">
        <f t="shared" si="24"/>
        <v>2.1760914285714286</v>
      </c>
      <c r="S94" s="113">
        <f t="shared" si="21"/>
        <v>1.7399085714285714</v>
      </c>
      <c r="T94" s="113">
        <f t="shared" si="23"/>
        <v>1.7474767760208954</v>
      </c>
    </row>
    <row r="95" spans="2:20" x14ac:dyDescent="0.35">
      <c r="B95" s="116">
        <v>42542</v>
      </c>
      <c r="C95" s="49">
        <v>3.923</v>
      </c>
      <c r="D95" s="113">
        <f t="shared" si="13"/>
        <v>5.4017796030116356</v>
      </c>
      <c r="E95" s="344" t="str">
        <f t="shared" si="14"/>
        <v>15/11/2021</v>
      </c>
      <c r="F95" s="580">
        <f t="shared" si="15"/>
        <v>0</v>
      </c>
      <c r="G95" s="559"/>
      <c r="I95" s="187">
        <v>2.2450000000000001</v>
      </c>
      <c r="J95" s="113">
        <v>2.194</v>
      </c>
      <c r="K95" s="198">
        <v>2.1800000000000002</v>
      </c>
      <c r="L95" s="246">
        <f t="shared" si="16"/>
        <v>45031</v>
      </c>
      <c r="M95" s="246">
        <f t="shared" si="17"/>
        <v>44331</v>
      </c>
      <c r="N95" s="113">
        <f t="shared" si="18"/>
        <v>7.2857142857143077E-5</v>
      </c>
      <c r="O95" s="580">
        <f t="shared" si="22"/>
        <v>700</v>
      </c>
      <c r="P95" s="113">
        <f t="shared" si="19"/>
        <v>516</v>
      </c>
      <c r="Q95" s="113">
        <f t="shared" si="20"/>
        <v>184</v>
      </c>
      <c r="R95" s="549">
        <f t="shared" si="24"/>
        <v>2.2074057142857142</v>
      </c>
      <c r="S95" s="113">
        <f t="shared" si="21"/>
        <v>1.7155942857142858</v>
      </c>
      <c r="T95" s="113">
        <f t="shared" si="23"/>
        <v>1.7229524450972145</v>
      </c>
    </row>
    <row r="96" spans="2:20" x14ac:dyDescent="0.35">
      <c r="B96" s="116">
        <v>42543</v>
      </c>
      <c r="C96" s="49">
        <v>3.9849999999999999</v>
      </c>
      <c r="D96" s="113">
        <f t="shared" si="13"/>
        <v>5.3990417522245036</v>
      </c>
      <c r="E96" s="344" t="str">
        <f t="shared" si="14"/>
        <v>15/11/2021</v>
      </c>
      <c r="F96" s="580">
        <f t="shared" si="15"/>
        <v>0</v>
      </c>
      <c r="G96" s="559"/>
      <c r="I96" s="187">
        <v>2.2730000000000001</v>
      </c>
      <c r="J96" s="113">
        <v>2.2200000000000002</v>
      </c>
      <c r="K96" s="198">
        <v>2.2029999999999998</v>
      </c>
      <c r="L96" s="246">
        <f t="shared" si="16"/>
        <v>45031</v>
      </c>
      <c r="M96" s="246">
        <f t="shared" si="17"/>
        <v>44331</v>
      </c>
      <c r="N96" s="113">
        <f t="shared" si="18"/>
        <v>7.5714285714285619E-5</v>
      </c>
      <c r="O96" s="580">
        <f t="shared" si="22"/>
        <v>700</v>
      </c>
      <c r="P96" s="113">
        <f t="shared" si="19"/>
        <v>516</v>
      </c>
      <c r="Q96" s="113">
        <f t="shared" si="20"/>
        <v>184</v>
      </c>
      <c r="R96" s="549">
        <f t="shared" si="24"/>
        <v>2.2339314285714287</v>
      </c>
      <c r="S96" s="113">
        <f t="shared" si="21"/>
        <v>1.7510685714285712</v>
      </c>
      <c r="T96" s="113">
        <f t="shared" si="23"/>
        <v>1.7587341742832052</v>
      </c>
    </row>
    <row r="97" spans="2:20" x14ac:dyDescent="0.35">
      <c r="B97" s="116">
        <v>42544</v>
      </c>
      <c r="C97" s="49">
        <v>3.9870000000000001</v>
      </c>
      <c r="D97" s="113">
        <f t="shared" si="13"/>
        <v>5.3963039014373715</v>
      </c>
      <c r="E97" s="344" t="str">
        <f t="shared" si="14"/>
        <v>15/11/2021</v>
      </c>
      <c r="F97" s="580">
        <f t="shared" si="15"/>
        <v>0</v>
      </c>
      <c r="G97" s="559"/>
      <c r="I97" s="187">
        <v>2.2989999999999999</v>
      </c>
      <c r="J97" s="113">
        <v>2.2410000000000001</v>
      </c>
      <c r="K97" s="198">
        <v>2.2210000000000001</v>
      </c>
      <c r="L97" s="246">
        <f t="shared" si="16"/>
        <v>45031</v>
      </c>
      <c r="M97" s="246">
        <f t="shared" si="17"/>
        <v>44331</v>
      </c>
      <c r="N97" s="113">
        <f t="shared" si="18"/>
        <v>8.2857142857142616E-5</v>
      </c>
      <c r="O97" s="580">
        <f t="shared" si="22"/>
        <v>700</v>
      </c>
      <c r="P97" s="113">
        <f t="shared" si="19"/>
        <v>516</v>
      </c>
      <c r="Q97" s="113">
        <f t="shared" si="20"/>
        <v>184</v>
      </c>
      <c r="R97" s="549">
        <f t="shared" si="24"/>
        <v>2.2562457142857144</v>
      </c>
      <c r="S97" s="113">
        <f t="shared" si="21"/>
        <v>1.7307542857142857</v>
      </c>
      <c r="T97" s="113">
        <f t="shared" si="23"/>
        <v>1.7382430617080891</v>
      </c>
    </row>
    <row r="98" spans="2:20" x14ac:dyDescent="0.35">
      <c r="B98" s="116">
        <v>42545</v>
      </c>
      <c r="C98" s="49">
        <v>3.8620000000000001</v>
      </c>
      <c r="D98" s="113">
        <f t="shared" si="13"/>
        <v>5.3935660506502394</v>
      </c>
      <c r="E98" s="344" t="str">
        <f t="shared" si="14"/>
        <v>15/11/2021</v>
      </c>
      <c r="F98" s="580">
        <f t="shared" si="15"/>
        <v>0</v>
      </c>
      <c r="G98" s="559"/>
      <c r="I98" s="187">
        <v>2.0939999999999999</v>
      </c>
      <c r="J98" s="113">
        <v>2.052</v>
      </c>
      <c r="K98" s="198">
        <v>2.0499999999999998</v>
      </c>
      <c r="L98" s="246">
        <f t="shared" si="16"/>
        <v>45031</v>
      </c>
      <c r="M98" s="246">
        <f t="shared" si="17"/>
        <v>44331</v>
      </c>
      <c r="N98" s="113">
        <f t="shared" si="18"/>
        <v>5.9999999999999737E-5</v>
      </c>
      <c r="O98" s="580">
        <f t="shared" si="22"/>
        <v>700</v>
      </c>
      <c r="P98" s="113">
        <f t="shared" si="19"/>
        <v>516</v>
      </c>
      <c r="Q98" s="113">
        <f t="shared" si="20"/>
        <v>184</v>
      </c>
      <c r="R98" s="549">
        <f t="shared" si="24"/>
        <v>2.06304</v>
      </c>
      <c r="S98" s="113">
        <f t="shared" si="21"/>
        <v>1.7989600000000001</v>
      </c>
      <c r="T98" s="113">
        <f t="shared" si="23"/>
        <v>1.807050642703989</v>
      </c>
    </row>
    <row r="99" spans="2:20" x14ac:dyDescent="0.35">
      <c r="B99" s="116">
        <v>42548</v>
      </c>
      <c r="C99" s="49">
        <v>3.8650000000000002</v>
      </c>
      <c r="D99" s="113">
        <f t="shared" si="13"/>
        <v>5.3853524982888432</v>
      </c>
      <c r="E99" s="344" t="str">
        <f t="shared" si="14"/>
        <v>15/11/2021</v>
      </c>
      <c r="F99" s="580">
        <f t="shared" si="15"/>
        <v>0</v>
      </c>
      <c r="G99" s="559"/>
      <c r="I99" s="187">
        <v>2.101</v>
      </c>
      <c r="J99" s="113">
        <v>2.06</v>
      </c>
      <c r="K99" s="198">
        <v>2.0619999999999998</v>
      </c>
      <c r="L99" s="246">
        <f t="shared" si="16"/>
        <v>45031</v>
      </c>
      <c r="M99" s="246">
        <f t="shared" si="17"/>
        <v>44331</v>
      </c>
      <c r="N99" s="113">
        <f t="shared" si="18"/>
        <v>5.8571428571428467E-5</v>
      </c>
      <c r="O99" s="580">
        <f t="shared" si="22"/>
        <v>700</v>
      </c>
      <c r="P99" s="113">
        <f t="shared" si="19"/>
        <v>516</v>
      </c>
      <c r="Q99" s="113">
        <f t="shared" si="20"/>
        <v>184</v>
      </c>
      <c r="R99" s="549">
        <f t="shared" si="24"/>
        <v>2.0707771428571431</v>
      </c>
      <c r="S99" s="113">
        <f t="shared" si="21"/>
        <v>1.7942228571428571</v>
      </c>
      <c r="T99" s="113">
        <f t="shared" si="23"/>
        <v>1.8022709462955921</v>
      </c>
    </row>
    <row r="100" spans="2:20" x14ac:dyDescent="0.35">
      <c r="B100" s="116">
        <v>42549</v>
      </c>
      <c r="C100" s="49">
        <v>3.851</v>
      </c>
      <c r="D100" s="113">
        <f t="shared" si="13"/>
        <v>5.3826146475017111</v>
      </c>
      <c r="E100" s="344" t="str">
        <f t="shared" si="14"/>
        <v>15/11/2021</v>
      </c>
      <c r="F100" s="580">
        <f t="shared" si="15"/>
        <v>0</v>
      </c>
      <c r="G100" s="559"/>
      <c r="I100" s="187">
        <v>2.0649999999999999</v>
      </c>
      <c r="J100" s="113">
        <v>2.0369999999999999</v>
      </c>
      <c r="K100" s="198">
        <v>2.0430000000000001</v>
      </c>
      <c r="L100" s="246">
        <f t="shared" si="16"/>
        <v>45031</v>
      </c>
      <c r="M100" s="246">
        <f t="shared" si="17"/>
        <v>44331</v>
      </c>
      <c r="N100" s="113">
        <f t="shared" si="18"/>
        <v>4.0000000000000037E-5</v>
      </c>
      <c r="O100" s="580">
        <f t="shared" si="22"/>
        <v>700</v>
      </c>
      <c r="P100" s="113">
        <f t="shared" si="19"/>
        <v>516</v>
      </c>
      <c r="Q100" s="113">
        <f t="shared" si="20"/>
        <v>184</v>
      </c>
      <c r="R100" s="549">
        <f t="shared" si="24"/>
        <v>2.0443599999999997</v>
      </c>
      <c r="S100" s="113">
        <f t="shared" si="21"/>
        <v>1.8066400000000002</v>
      </c>
      <c r="T100" s="113">
        <f t="shared" si="23"/>
        <v>1.8147998702239931</v>
      </c>
    </row>
    <row r="101" spans="2:20" x14ac:dyDescent="0.35">
      <c r="B101" s="116">
        <v>42550</v>
      </c>
      <c r="C101" s="49">
        <v>3.8490000000000002</v>
      </c>
      <c r="D101" s="113">
        <f t="shared" si="13"/>
        <v>5.3798767967145791</v>
      </c>
      <c r="E101" s="344" t="str">
        <f t="shared" si="14"/>
        <v>15/11/2021</v>
      </c>
      <c r="F101" s="580">
        <f t="shared" si="15"/>
        <v>0</v>
      </c>
      <c r="G101" s="559"/>
      <c r="I101" s="187">
        <v>2.0870000000000002</v>
      </c>
      <c r="J101" s="113">
        <v>2.0590000000000002</v>
      </c>
      <c r="K101" s="198">
        <v>2.056</v>
      </c>
      <c r="L101" s="246">
        <f t="shared" si="16"/>
        <v>45031</v>
      </c>
      <c r="M101" s="246">
        <f t="shared" si="17"/>
        <v>44331</v>
      </c>
      <c r="N101" s="113">
        <f t="shared" si="18"/>
        <v>4.0000000000000037E-5</v>
      </c>
      <c r="O101" s="580">
        <f t="shared" si="22"/>
        <v>700</v>
      </c>
      <c r="P101" s="113">
        <f t="shared" si="19"/>
        <v>516</v>
      </c>
      <c r="Q101" s="113">
        <f t="shared" si="20"/>
        <v>184</v>
      </c>
      <c r="R101" s="549">
        <f t="shared" si="24"/>
        <v>2.06636</v>
      </c>
      <c r="S101" s="113">
        <f t="shared" si="21"/>
        <v>1.7826400000000002</v>
      </c>
      <c r="T101" s="113">
        <f t="shared" si="23"/>
        <v>1.7905845134240206</v>
      </c>
    </row>
    <row r="102" spans="2:20" x14ac:dyDescent="0.35">
      <c r="B102" s="116">
        <v>42551</v>
      </c>
      <c r="C102" s="49">
        <v>3.85</v>
      </c>
      <c r="D102" s="113">
        <f t="shared" si="13"/>
        <v>5.377138945927447</v>
      </c>
      <c r="E102" s="344" t="str">
        <f t="shared" si="14"/>
        <v>15/11/2021</v>
      </c>
      <c r="F102" s="580">
        <f t="shared" si="15"/>
        <v>0</v>
      </c>
      <c r="G102" s="559"/>
      <c r="I102" s="187">
        <v>2.0870000000000002</v>
      </c>
      <c r="J102" s="113">
        <v>2.0569999999999999</v>
      </c>
      <c r="K102" s="198">
        <v>2.0569999999999999</v>
      </c>
      <c r="L102" s="246">
        <f t="shared" si="16"/>
        <v>45031</v>
      </c>
      <c r="M102" s="246">
        <f t="shared" si="17"/>
        <v>44331</v>
      </c>
      <c r="N102" s="113">
        <f t="shared" si="18"/>
        <v>4.2857142857143215E-5</v>
      </c>
      <c r="O102" s="580">
        <f t="shared" si="22"/>
        <v>700</v>
      </c>
      <c r="P102" s="113">
        <f t="shared" si="19"/>
        <v>516</v>
      </c>
      <c r="Q102" s="113">
        <f t="shared" si="20"/>
        <v>184</v>
      </c>
      <c r="R102" s="549">
        <f t="shared" si="24"/>
        <v>2.0648857142857144</v>
      </c>
      <c r="S102" s="113">
        <f t="shared" si="21"/>
        <v>1.7851142857142857</v>
      </c>
      <c r="T102" s="113">
        <f t="shared" si="23"/>
        <v>1.7930808682469435</v>
      </c>
    </row>
    <row r="103" spans="2:20" x14ac:dyDescent="0.35">
      <c r="B103" s="116">
        <v>42552</v>
      </c>
      <c r="C103" s="49">
        <v>3.8129999999999997</v>
      </c>
      <c r="D103" s="113">
        <f t="shared" si="13"/>
        <v>5.3744010951403149</v>
      </c>
      <c r="E103" s="344" t="str">
        <f t="shared" si="14"/>
        <v>15/11/2021</v>
      </c>
      <c r="F103" s="580">
        <f t="shared" si="15"/>
        <v>0</v>
      </c>
      <c r="G103" s="559"/>
      <c r="I103" s="187">
        <v>2.06</v>
      </c>
      <c r="J103" s="113">
        <v>2.0299999999999998</v>
      </c>
      <c r="K103" s="198">
        <v>2.0289999999999999</v>
      </c>
      <c r="L103" s="246">
        <f t="shared" si="16"/>
        <v>45031</v>
      </c>
      <c r="M103" s="246">
        <f t="shared" si="17"/>
        <v>44331</v>
      </c>
      <c r="N103" s="113">
        <f t="shared" si="18"/>
        <v>4.2857142857143215E-5</v>
      </c>
      <c r="O103" s="580">
        <f t="shared" si="22"/>
        <v>700</v>
      </c>
      <c r="P103" s="113">
        <f t="shared" si="19"/>
        <v>516</v>
      </c>
      <c r="Q103" s="113">
        <f t="shared" si="20"/>
        <v>184</v>
      </c>
      <c r="R103" s="549">
        <f t="shared" si="24"/>
        <v>2.0378857142857143</v>
      </c>
      <c r="S103" s="113">
        <f t="shared" si="21"/>
        <v>1.7751142857142854</v>
      </c>
      <c r="T103" s="113">
        <f t="shared" si="23"/>
        <v>1.7829918625326346</v>
      </c>
    </row>
    <row r="104" spans="2:20" x14ac:dyDescent="0.35">
      <c r="B104" s="116">
        <v>42555</v>
      </c>
      <c r="C104" s="49">
        <v>3.7930000000000001</v>
      </c>
      <c r="D104" s="113">
        <f t="shared" si="13"/>
        <v>5.3661875427789187</v>
      </c>
      <c r="E104" s="344" t="str">
        <f t="shared" si="14"/>
        <v>15/11/2021</v>
      </c>
      <c r="F104" s="580">
        <f t="shared" si="15"/>
        <v>0</v>
      </c>
      <c r="G104" s="559"/>
      <c r="I104" s="187">
        <v>2.0430000000000001</v>
      </c>
      <c r="J104" s="113">
        <v>2.0150000000000001</v>
      </c>
      <c r="K104" s="198">
        <v>2.0099999999999998</v>
      </c>
      <c r="L104" s="246">
        <f t="shared" si="16"/>
        <v>45031</v>
      </c>
      <c r="M104" s="246">
        <f t="shared" si="17"/>
        <v>44331</v>
      </c>
      <c r="N104" s="113">
        <f t="shared" si="18"/>
        <v>4.0000000000000037E-5</v>
      </c>
      <c r="O104" s="580">
        <f t="shared" si="22"/>
        <v>700</v>
      </c>
      <c r="P104" s="113">
        <f t="shared" si="19"/>
        <v>516</v>
      </c>
      <c r="Q104" s="113">
        <f t="shared" si="20"/>
        <v>184</v>
      </c>
      <c r="R104" s="549">
        <f t="shared" si="24"/>
        <v>2.0223599999999999</v>
      </c>
      <c r="S104" s="113">
        <f t="shared" si="21"/>
        <v>1.7706400000000002</v>
      </c>
      <c r="T104" s="113">
        <f t="shared" si="23"/>
        <v>1.7784779150239682</v>
      </c>
    </row>
    <row r="105" spans="2:20" x14ac:dyDescent="0.35">
      <c r="B105" s="116">
        <v>42556</v>
      </c>
      <c r="C105" s="49">
        <v>3.7640000000000002</v>
      </c>
      <c r="D105" s="113">
        <f t="shared" si="13"/>
        <v>5.3634496919917867</v>
      </c>
      <c r="E105" s="344" t="str">
        <f t="shared" si="14"/>
        <v>15/11/2021</v>
      </c>
      <c r="F105" s="580">
        <f t="shared" si="15"/>
        <v>0</v>
      </c>
      <c r="G105" s="559"/>
      <c r="I105" s="187">
        <v>2.0299999999999998</v>
      </c>
      <c r="J105" s="113">
        <v>2</v>
      </c>
      <c r="K105" s="198">
        <v>1.9990000000000001</v>
      </c>
      <c r="L105" s="246">
        <f t="shared" si="16"/>
        <v>45031</v>
      </c>
      <c r="M105" s="246">
        <f t="shared" si="17"/>
        <v>44331</v>
      </c>
      <c r="N105" s="113">
        <f t="shared" si="18"/>
        <v>4.2857142857142578E-5</v>
      </c>
      <c r="O105" s="580">
        <f t="shared" si="22"/>
        <v>700</v>
      </c>
      <c r="P105" s="113">
        <f t="shared" si="19"/>
        <v>516</v>
      </c>
      <c r="Q105" s="113">
        <f t="shared" si="20"/>
        <v>184</v>
      </c>
      <c r="R105" s="549">
        <f t="shared" si="24"/>
        <v>2.0078857142857141</v>
      </c>
      <c r="S105" s="113">
        <f t="shared" si="21"/>
        <v>1.7561142857142862</v>
      </c>
      <c r="T105" s="113">
        <f t="shared" si="23"/>
        <v>1.7638241291755064</v>
      </c>
    </row>
    <row r="106" spans="2:20" x14ac:dyDescent="0.35">
      <c r="B106" s="116">
        <v>42557</v>
      </c>
      <c r="C106" s="49">
        <v>3.7189999999999999</v>
      </c>
      <c r="D106" s="113">
        <f t="shared" si="13"/>
        <v>5.3607118412046546</v>
      </c>
      <c r="E106" s="344" t="str">
        <f t="shared" si="14"/>
        <v>15/11/2021</v>
      </c>
      <c r="F106" s="580">
        <f t="shared" si="15"/>
        <v>0</v>
      </c>
      <c r="G106" s="559"/>
      <c r="I106" s="187">
        <v>1.988</v>
      </c>
      <c r="J106" s="113">
        <v>1.9630000000000001</v>
      </c>
      <c r="K106" s="198">
        <v>1.968</v>
      </c>
      <c r="L106" s="246">
        <f t="shared" si="16"/>
        <v>45031</v>
      </c>
      <c r="M106" s="246">
        <f t="shared" si="17"/>
        <v>44331</v>
      </c>
      <c r="N106" s="113">
        <f t="shared" si="18"/>
        <v>3.5714285714285588E-5</v>
      </c>
      <c r="O106" s="580">
        <f t="shared" si="22"/>
        <v>700</v>
      </c>
      <c r="P106" s="113">
        <f t="shared" si="19"/>
        <v>516</v>
      </c>
      <c r="Q106" s="113">
        <f t="shared" si="20"/>
        <v>184</v>
      </c>
      <c r="R106" s="549">
        <f t="shared" si="24"/>
        <v>1.9695714285714285</v>
      </c>
      <c r="S106" s="113">
        <f t="shared" si="21"/>
        <v>1.7494285714285713</v>
      </c>
      <c r="T106" s="113">
        <f t="shared" si="23"/>
        <v>1.7570798222448891</v>
      </c>
    </row>
    <row r="107" spans="2:20" x14ac:dyDescent="0.35">
      <c r="B107" s="116">
        <v>42558</v>
      </c>
      <c r="C107" s="49">
        <v>3.7199999999999998</v>
      </c>
      <c r="D107" s="113">
        <f t="shared" si="13"/>
        <v>5.3579739904175225</v>
      </c>
      <c r="E107" s="344" t="str">
        <f t="shared" si="14"/>
        <v>15/11/2021</v>
      </c>
      <c r="F107" s="580">
        <f t="shared" si="15"/>
        <v>0</v>
      </c>
      <c r="G107" s="559"/>
      <c r="I107" s="187">
        <v>1.99</v>
      </c>
      <c r="J107" s="113">
        <v>1.9649999999999999</v>
      </c>
      <c r="K107" s="198">
        <v>1.972</v>
      </c>
      <c r="L107" s="246">
        <f t="shared" si="16"/>
        <v>45031</v>
      </c>
      <c r="M107" s="246">
        <f t="shared" si="17"/>
        <v>44331</v>
      </c>
      <c r="N107" s="113">
        <f t="shared" si="18"/>
        <v>3.5714285714285907E-5</v>
      </c>
      <c r="O107" s="580">
        <f t="shared" si="22"/>
        <v>700</v>
      </c>
      <c r="P107" s="113">
        <f t="shared" si="19"/>
        <v>516</v>
      </c>
      <c r="Q107" s="113">
        <f t="shared" si="20"/>
        <v>184</v>
      </c>
      <c r="R107" s="549">
        <f t="shared" si="24"/>
        <v>1.9715714285714285</v>
      </c>
      <c r="S107" s="113">
        <f t="shared" si="21"/>
        <v>1.7484285714285712</v>
      </c>
      <c r="T107" s="113">
        <f t="shared" si="23"/>
        <v>1.7560710776020283</v>
      </c>
    </row>
    <row r="108" spans="2:20" x14ac:dyDescent="0.35">
      <c r="B108" s="116">
        <v>42559</v>
      </c>
      <c r="C108" s="49">
        <v>3.7450000000000001</v>
      </c>
      <c r="D108" s="113">
        <f t="shared" si="13"/>
        <v>5.3552361396303905</v>
      </c>
      <c r="E108" s="344" t="str">
        <f t="shared" si="14"/>
        <v>15/11/2021</v>
      </c>
      <c r="F108" s="580">
        <f t="shared" si="15"/>
        <v>0</v>
      </c>
      <c r="G108" s="559"/>
      <c r="I108" s="187">
        <v>2.0249999999999999</v>
      </c>
      <c r="J108" s="113">
        <v>2.0110000000000001</v>
      </c>
      <c r="K108" s="198">
        <v>2.02</v>
      </c>
      <c r="L108" s="246">
        <f t="shared" si="16"/>
        <v>45031</v>
      </c>
      <c r="M108" s="246">
        <f t="shared" si="17"/>
        <v>44331</v>
      </c>
      <c r="N108" s="113">
        <f t="shared" si="18"/>
        <v>1.99999999999997E-5</v>
      </c>
      <c r="O108" s="580">
        <f t="shared" si="22"/>
        <v>700</v>
      </c>
      <c r="P108" s="113">
        <f t="shared" si="19"/>
        <v>516</v>
      </c>
      <c r="Q108" s="113">
        <f t="shared" si="20"/>
        <v>184</v>
      </c>
      <c r="R108" s="549">
        <f t="shared" si="24"/>
        <v>2.0146800000000002</v>
      </c>
      <c r="S108" s="113">
        <f t="shared" si="21"/>
        <v>1.7303199999999999</v>
      </c>
      <c r="T108" s="113">
        <f t="shared" si="23"/>
        <v>1.7378050182560223</v>
      </c>
    </row>
    <row r="109" spans="2:20" x14ac:dyDescent="0.35">
      <c r="B109" s="116">
        <v>42562</v>
      </c>
      <c r="C109" s="49">
        <v>3.7469999999999999</v>
      </c>
      <c r="D109" s="113">
        <f t="shared" si="13"/>
        <v>5.3470225872689943</v>
      </c>
      <c r="E109" s="344" t="str">
        <f t="shared" si="14"/>
        <v>15/11/2021</v>
      </c>
      <c r="F109" s="580">
        <f t="shared" si="15"/>
        <v>0</v>
      </c>
      <c r="G109" s="559"/>
      <c r="I109" s="187">
        <v>2.032</v>
      </c>
      <c r="J109" s="113">
        <v>2.0169999999999999</v>
      </c>
      <c r="K109" s="198">
        <v>2.0339999999999998</v>
      </c>
      <c r="L109" s="246">
        <f t="shared" si="16"/>
        <v>45031</v>
      </c>
      <c r="M109" s="246">
        <f t="shared" si="17"/>
        <v>44331</v>
      </c>
      <c r="N109" s="113">
        <f t="shared" si="18"/>
        <v>2.1428571428571608E-5</v>
      </c>
      <c r="O109" s="580">
        <f t="shared" si="22"/>
        <v>700</v>
      </c>
      <c r="P109" s="113">
        <f t="shared" si="19"/>
        <v>516</v>
      </c>
      <c r="Q109" s="113">
        <f t="shared" si="20"/>
        <v>184</v>
      </c>
      <c r="R109" s="549">
        <f t="shared" si="24"/>
        <v>2.0209428571428569</v>
      </c>
      <c r="S109" s="113">
        <f t="shared" si="21"/>
        <v>1.726057142857143</v>
      </c>
      <c r="T109" s="113">
        <f t="shared" si="23"/>
        <v>1.7335053260081557</v>
      </c>
    </row>
    <row r="110" spans="2:20" x14ac:dyDescent="0.35">
      <c r="B110" s="116">
        <v>42563</v>
      </c>
      <c r="C110" s="49">
        <v>3.782</v>
      </c>
      <c r="D110" s="113">
        <f t="shared" si="13"/>
        <v>5.3442847364818613</v>
      </c>
      <c r="E110" s="344" t="str">
        <f t="shared" si="14"/>
        <v>15/11/2021</v>
      </c>
      <c r="F110" s="580">
        <f t="shared" si="15"/>
        <v>0</v>
      </c>
      <c r="G110" s="559"/>
      <c r="I110" s="187">
        <v>2.0659999999999998</v>
      </c>
      <c r="J110" s="113">
        <v>2.0489999999999999</v>
      </c>
      <c r="K110" s="198">
        <v>2.0539999999999998</v>
      </c>
      <c r="L110" s="246">
        <f t="shared" si="16"/>
        <v>45031</v>
      </c>
      <c r="M110" s="246">
        <f t="shared" si="17"/>
        <v>44331</v>
      </c>
      <c r="N110" s="113">
        <f t="shared" si="18"/>
        <v>2.4285714285714149E-5</v>
      </c>
      <c r="O110" s="580">
        <f t="shared" si="22"/>
        <v>700</v>
      </c>
      <c r="P110" s="113">
        <f t="shared" si="19"/>
        <v>516</v>
      </c>
      <c r="Q110" s="113">
        <f t="shared" si="20"/>
        <v>184</v>
      </c>
      <c r="R110" s="549">
        <f t="shared" si="24"/>
        <v>2.0534685714285712</v>
      </c>
      <c r="S110" s="113">
        <f t="shared" si="21"/>
        <v>1.7285314285714288</v>
      </c>
      <c r="T110" s="113">
        <f t="shared" si="23"/>
        <v>1.7360009808203181</v>
      </c>
    </row>
    <row r="111" spans="2:20" x14ac:dyDescent="0.35">
      <c r="B111" s="116">
        <v>42564</v>
      </c>
      <c r="C111" s="49">
        <v>3.8149999999999999</v>
      </c>
      <c r="D111" s="113">
        <f t="shared" si="13"/>
        <v>5.3415468856947292</v>
      </c>
      <c r="E111" s="344" t="str">
        <f t="shared" si="14"/>
        <v>15/11/2021</v>
      </c>
      <c r="F111" s="580">
        <f t="shared" si="15"/>
        <v>0</v>
      </c>
      <c r="G111" s="559"/>
      <c r="I111" s="187">
        <v>2.1019999999999999</v>
      </c>
      <c r="J111" s="113">
        <v>2.081</v>
      </c>
      <c r="K111" s="198">
        <v>2.0819999999999999</v>
      </c>
      <c r="L111" s="246">
        <f t="shared" si="16"/>
        <v>45031</v>
      </c>
      <c r="M111" s="246">
        <f t="shared" si="17"/>
        <v>44331</v>
      </c>
      <c r="N111" s="113">
        <f t="shared" si="18"/>
        <v>2.9999999999999869E-5</v>
      </c>
      <c r="O111" s="580">
        <f t="shared" si="22"/>
        <v>700</v>
      </c>
      <c r="P111" s="113">
        <f t="shared" si="19"/>
        <v>516</v>
      </c>
      <c r="Q111" s="113">
        <f t="shared" si="20"/>
        <v>184</v>
      </c>
      <c r="R111" s="549">
        <f t="shared" si="24"/>
        <v>2.0865200000000002</v>
      </c>
      <c r="S111" s="113">
        <f t="shared" si="21"/>
        <v>1.7284799999999998</v>
      </c>
      <c r="T111" s="113">
        <f t="shared" si="23"/>
        <v>1.7359491077760136</v>
      </c>
    </row>
    <row r="112" spans="2:20" x14ac:dyDescent="0.35">
      <c r="B112" s="116">
        <v>42565</v>
      </c>
      <c r="C112" s="49">
        <v>3.74</v>
      </c>
      <c r="D112" s="113">
        <f t="shared" si="13"/>
        <v>5.3388090349075972</v>
      </c>
      <c r="E112" s="344" t="str">
        <f t="shared" si="14"/>
        <v>15/11/2021</v>
      </c>
      <c r="F112" s="580">
        <f t="shared" si="15"/>
        <v>0</v>
      </c>
      <c r="G112" s="559"/>
      <c r="I112" s="187">
        <v>2.0720000000000001</v>
      </c>
      <c r="J112" s="113">
        <v>2.048</v>
      </c>
      <c r="K112" s="198">
        <v>2.04</v>
      </c>
      <c r="L112" s="246">
        <f t="shared" si="16"/>
        <v>45031</v>
      </c>
      <c r="M112" s="246">
        <f t="shared" si="17"/>
        <v>44331</v>
      </c>
      <c r="N112" s="113">
        <f t="shared" si="18"/>
        <v>3.4285714285714318E-5</v>
      </c>
      <c r="O112" s="580">
        <f t="shared" si="22"/>
        <v>700</v>
      </c>
      <c r="P112" s="113">
        <f t="shared" si="19"/>
        <v>516</v>
      </c>
      <c r="Q112" s="113">
        <f t="shared" si="20"/>
        <v>184</v>
      </c>
      <c r="R112" s="549">
        <f t="shared" si="24"/>
        <v>2.0543085714285714</v>
      </c>
      <c r="S112" s="113">
        <f t="shared" si="21"/>
        <v>1.6856914285714288</v>
      </c>
      <c r="T112" s="113">
        <f t="shared" si="23"/>
        <v>1.6927953175523536</v>
      </c>
    </row>
    <row r="113" spans="2:20" x14ac:dyDescent="0.35">
      <c r="B113" s="116">
        <v>42566</v>
      </c>
      <c r="C113" s="49">
        <v>3.798</v>
      </c>
      <c r="D113" s="113">
        <f t="shared" si="13"/>
        <v>5.3360711841204651</v>
      </c>
      <c r="E113" s="344" t="str">
        <f t="shared" si="14"/>
        <v>15/11/2021</v>
      </c>
      <c r="F113" s="580">
        <f t="shared" si="15"/>
        <v>0</v>
      </c>
      <c r="G113" s="559"/>
      <c r="I113" s="187">
        <v>2.11</v>
      </c>
      <c r="J113" s="113">
        <v>2.069</v>
      </c>
      <c r="K113" s="198">
        <v>2.0459999999999998</v>
      </c>
      <c r="L113" s="246">
        <f t="shared" si="16"/>
        <v>45031</v>
      </c>
      <c r="M113" s="246">
        <f t="shared" si="17"/>
        <v>44331</v>
      </c>
      <c r="N113" s="113">
        <f t="shared" si="18"/>
        <v>5.8571428571428467E-5</v>
      </c>
      <c r="O113" s="580">
        <f t="shared" si="22"/>
        <v>700</v>
      </c>
      <c r="P113" s="113">
        <f t="shared" si="19"/>
        <v>516</v>
      </c>
      <c r="Q113" s="113">
        <f t="shared" si="20"/>
        <v>184</v>
      </c>
      <c r="R113" s="549">
        <f t="shared" si="24"/>
        <v>2.079777142857143</v>
      </c>
      <c r="S113" s="113">
        <f t="shared" si="21"/>
        <v>1.7182228571428571</v>
      </c>
      <c r="T113" s="113">
        <f t="shared" si="23"/>
        <v>1.7256035816098692</v>
      </c>
    </row>
    <row r="114" spans="2:20" x14ac:dyDescent="0.35">
      <c r="B114" s="116">
        <v>42569</v>
      </c>
      <c r="C114" s="49">
        <v>3.7690000000000001</v>
      </c>
      <c r="D114" s="113">
        <f t="shared" si="13"/>
        <v>5.3278576317590689</v>
      </c>
      <c r="E114" s="344" t="str">
        <f t="shared" si="14"/>
        <v>15/11/2021</v>
      </c>
      <c r="F114" s="580">
        <f t="shared" si="15"/>
        <v>0</v>
      </c>
      <c r="G114" s="559"/>
      <c r="I114" s="187">
        <v>2.0960000000000001</v>
      </c>
      <c r="J114" s="113">
        <v>2.052</v>
      </c>
      <c r="K114" s="198">
        <v>2.0209999999999999</v>
      </c>
      <c r="L114" s="246">
        <f t="shared" si="16"/>
        <v>45031</v>
      </c>
      <c r="M114" s="246">
        <f t="shared" si="17"/>
        <v>44331</v>
      </c>
      <c r="N114" s="113">
        <f t="shared" si="18"/>
        <v>6.2857142857142916E-5</v>
      </c>
      <c r="O114" s="580">
        <f t="shared" si="22"/>
        <v>700</v>
      </c>
      <c r="P114" s="113">
        <f t="shared" si="19"/>
        <v>516</v>
      </c>
      <c r="Q114" s="113">
        <f t="shared" si="20"/>
        <v>184</v>
      </c>
      <c r="R114" s="549">
        <f t="shared" si="24"/>
        <v>2.0635657142857142</v>
      </c>
      <c r="S114" s="113">
        <f t="shared" si="21"/>
        <v>1.7054342857142859</v>
      </c>
      <c r="T114" s="113">
        <f t="shared" si="23"/>
        <v>1.7127055509715161</v>
      </c>
    </row>
    <row r="115" spans="2:20" x14ac:dyDescent="0.35">
      <c r="B115" s="116">
        <v>42570</v>
      </c>
      <c r="C115" s="49">
        <v>3.7069999999999999</v>
      </c>
      <c r="D115" s="113">
        <f t="shared" si="13"/>
        <v>5.3251197809719368</v>
      </c>
      <c r="E115" s="344" t="str">
        <f t="shared" si="14"/>
        <v>15/11/2021</v>
      </c>
      <c r="F115" s="580">
        <f t="shared" si="15"/>
        <v>0</v>
      </c>
      <c r="G115" s="559"/>
      <c r="I115" s="187">
        <v>2.0489999999999999</v>
      </c>
      <c r="J115" s="113">
        <v>1.9969999999999999</v>
      </c>
      <c r="K115" s="198">
        <v>1.966</v>
      </c>
      <c r="L115" s="246">
        <f t="shared" si="16"/>
        <v>45031</v>
      </c>
      <c r="M115" s="246">
        <f t="shared" si="17"/>
        <v>44331</v>
      </c>
      <c r="N115" s="113">
        <f t="shared" si="18"/>
        <v>7.4285714285714355E-5</v>
      </c>
      <c r="O115" s="580">
        <f t="shared" si="22"/>
        <v>700</v>
      </c>
      <c r="P115" s="113">
        <f t="shared" si="19"/>
        <v>516</v>
      </c>
      <c r="Q115" s="113">
        <f t="shared" si="20"/>
        <v>184</v>
      </c>
      <c r="R115" s="549">
        <f t="shared" si="24"/>
        <v>2.0106685714285715</v>
      </c>
      <c r="S115" s="113">
        <f t="shared" si="21"/>
        <v>1.6963314285714284</v>
      </c>
      <c r="T115" s="113">
        <f t="shared" si="23"/>
        <v>1.7035252793603295</v>
      </c>
    </row>
    <row r="116" spans="2:20" x14ac:dyDescent="0.35">
      <c r="B116" s="116">
        <v>42571</v>
      </c>
      <c r="C116" s="49">
        <v>3.722</v>
      </c>
      <c r="D116" s="113">
        <f t="shared" si="13"/>
        <v>5.3223819301848048</v>
      </c>
      <c r="E116" s="344" t="str">
        <f t="shared" si="14"/>
        <v>15/11/2021</v>
      </c>
      <c r="F116" s="580">
        <f t="shared" si="15"/>
        <v>0</v>
      </c>
      <c r="G116" s="559"/>
      <c r="I116" s="187">
        <v>2.048</v>
      </c>
      <c r="J116" s="113">
        <v>2.0030000000000001</v>
      </c>
      <c r="K116" s="198">
        <v>1.9710000000000001</v>
      </c>
      <c r="L116" s="246">
        <f t="shared" si="16"/>
        <v>45031</v>
      </c>
      <c r="M116" s="246">
        <f t="shared" si="17"/>
        <v>44331</v>
      </c>
      <c r="N116" s="113">
        <f t="shared" si="18"/>
        <v>6.4285714285714179E-5</v>
      </c>
      <c r="O116" s="580">
        <f t="shared" si="22"/>
        <v>700</v>
      </c>
      <c r="P116" s="113">
        <f t="shared" si="19"/>
        <v>516</v>
      </c>
      <c r="Q116" s="113">
        <f t="shared" si="20"/>
        <v>184</v>
      </c>
      <c r="R116" s="549">
        <f t="shared" si="24"/>
        <v>2.0148285714285716</v>
      </c>
      <c r="S116" s="113">
        <f t="shared" si="21"/>
        <v>1.7071714285714283</v>
      </c>
      <c r="T116" s="113">
        <f t="shared" si="23"/>
        <v>1.7144575142877372</v>
      </c>
    </row>
    <row r="117" spans="2:20" x14ac:dyDescent="0.35">
      <c r="B117" s="116">
        <v>42572</v>
      </c>
      <c r="C117" s="49">
        <v>3.66</v>
      </c>
      <c r="D117" s="113">
        <f t="shared" si="13"/>
        <v>5.3196440793976727</v>
      </c>
      <c r="E117" s="344" t="str">
        <f t="shared" si="14"/>
        <v>15/11/2021</v>
      </c>
      <c r="F117" s="580">
        <f t="shared" si="15"/>
        <v>0</v>
      </c>
      <c r="G117" s="559"/>
      <c r="I117" s="187">
        <v>2.0099999999999998</v>
      </c>
      <c r="J117" s="113">
        <v>1.9630000000000001</v>
      </c>
      <c r="K117" s="198">
        <v>1.925</v>
      </c>
      <c r="L117" s="246">
        <f t="shared" si="16"/>
        <v>45031</v>
      </c>
      <c r="M117" s="246">
        <f t="shared" si="17"/>
        <v>44331</v>
      </c>
      <c r="N117" s="113">
        <f t="shared" si="18"/>
        <v>6.7142857142856721E-5</v>
      </c>
      <c r="O117" s="580">
        <f t="shared" si="22"/>
        <v>700</v>
      </c>
      <c r="P117" s="113">
        <f t="shared" si="19"/>
        <v>516</v>
      </c>
      <c r="Q117" s="113">
        <f t="shared" si="20"/>
        <v>184</v>
      </c>
      <c r="R117" s="549">
        <f t="shared" si="24"/>
        <v>1.9753542857142856</v>
      </c>
      <c r="S117" s="113">
        <f t="shared" si="21"/>
        <v>1.6846457142857145</v>
      </c>
      <c r="T117" s="113">
        <f t="shared" si="23"/>
        <v>1.6917407922423466</v>
      </c>
    </row>
    <row r="118" spans="2:20" x14ac:dyDescent="0.35">
      <c r="B118" s="116">
        <v>42573</v>
      </c>
      <c r="C118" s="49">
        <v>3.6419999999999999</v>
      </c>
      <c r="D118" s="113">
        <f t="shared" si="13"/>
        <v>5.3169062286105406</v>
      </c>
      <c r="E118" s="344" t="str">
        <f t="shared" si="14"/>
        <v>15/11/2021</v>
      </c>
      <c r="F118" s="580">
        <f t="shared" si="15"/>
        <v>0</v>
      </c>
      <c r="G118" s="559"/>
      <c r="I118" s="187">
        <v>1.9830000000000001</v>
      </c>
      <c r="J118" s="113">
        <v>1.9340000000000002</v>
      </c>
      <c r="K118" s="198">
        <v>1.9</v>
      </c>
      <c r="L118" s="246">
        <f t="shared" si="16"/>
        <v>45031</v>
      </c>
      <c r="M118" s="246">
        <f t="shared" si="17"/>
        <v>44331</v>
      </c>
      <c r="N118" s="113">
        <f t="shared" si="18"/>
        <v>6.9999999999999899E-5</v>
      </c>
      <c r="O118" s="580">
        <f t="shared" si="22"/>
        <v>700</v>
      </c>
      <c r="P118" s="113">
        <f t="shared" si="19"/>
        <v>516</v>
      </c>
      <c r="Q118" s="113">
        <f t="shared" si="20"/>
        <v>184</v>
      </c>
      <c r="R118" s="549">
        <f t="shared" si="24"/>
        <v>1.9468800000000002</v>
      </c>
      <c r="S118" s="113">
        <f t="shared" si="21"/>
        <v>1.6951199999999997</v>
      </c>
      <c r="T118" s="113">
        <f t="shared" si="23"/>
        <v>1.7023035795359798</v>
      </c>
    </row>
    <row r="119" spans="2:20" x14ac:dyDescent="0.35">
      <c r="B119" s="116">
        <v>42576</v>
      </c>
      <c r="C119" s="49">
        <v>3.6890000000000001</v>
      </c>
      <c r="D119" s="113">
        <f t="shared" si="13"/>
        <v>5.3086926762491444</v>
      </c>
      <c r="E119" s="344" t="str">
        <f t="shared" si="14"/>
        <v>15/11/2021</v>
      </c>
      <c r="F119" s="580">
        <f t="shared" si="15"/>
        <v>0</v>
      </c>
      <c r="G119" s="559"/>
      <c r="I119" s="187">
        <v>1.992</v>
      </c>
      <c r="J119" s="113">
        <v>1.9409999999999998</v>
      </c>
      <c r="K119" s="198">
        <v>1.9079999999999999</v>
      </c>
      <c r="L119" s="246">
        <f t="shared" si="16"/>
        <v>45031</v>
      </c>
      <c r="M119" s="246">
        <f t="shared" si="17"/>
        <v>44331</v>
      </c>
      <c r="N119" s="113">
        <f t="shared" si="18"/>
        <v>7.2857142857143077E-5</v>
      </c>
      <c r="O119" s="580">
        <f t="shared" si="22"/>
        <v>700</v>
      </c>
      <c r="P119" s="113">
        <f t="shared" si="19"/>
        <v>516</v>
      </c>
      <c r="Q119" s="113">
        <f t="shared" si="20"/>
        <v>184</v>
      </c>
      <c r="R119" s="549">
        <f t="shared" si="24"/>
        <v>1.9544057142857141</v>
      </c>
      <c r="S119" s="113">
        <f t="shared" si="21"/>
        <v>1.734594285714286</v>
      </c>
      <c r="T119" s="113">
        <f t="shared" si="23"/>
        <v>1.7421163290543662</v>
      </c>
    </row>
    <row r="120" spans="2:20" x14ac:dyDescent="0.35">
      <c r="B120" s="116">
        <v>42577</v>
      </c>
      <c r="C120" s="49">
        <v>3.6429999999999998</v>
      </c>
      <c r="D120" s="113">
        <f t="shared" si="13"/>
        <v>5.3059548254620124</v>
      </c>
      <c r="E120" s="344" t="str">
        <f t="shared" si="14"/>
        <v>15/11/2021</v>
      </c>
      <c r="F120" s="580">
        <f t="shared" si="15"/>
        <v>0</v>
      </c>
      <c r="G120" s="559"/>
      <c r="I120" s="187">
        <v>1.988</v>
      </c>
      <c r="J120" s="113">
        <v>1.9350000000000001</v>
      </c>
      <c r="K120" s="198">
        <v>1.9</v>
      </c>
      <c r="L120" s="246">
        <f t="shared" si="16"/>
        <v>45031</v>
      </c>
      <c r="M120" s="246">
        <f t="shared" si="17"/>
        <v>44331</v>
      </c>
      <c r="N120" s="113">
        <f t="shared" si="18"/>
        <v>7.5714285714285619E-5</v>
      </c>
      <c r="O120" s="580">
        <f t="shared" si="22"/>
        <v>700</v>
      </c>
      <c r="P120" s="113">
        <f t="shared" si="19"/>
        <v>516</v>
      </c>
      <c r="Q120" s="113">
        <f t="shared" si="20"/>
        <v>184</v>
      </c>
      <c r="R120" s="549">
        <f t="shared" si="24"/>
        <v>1.9489314285714285</v>
      </c>
      <c r="S120" s="113">
        <f t="shared" si="21"/>
        <v>1.6940685714285713</v>
      </c>
      <c r="T120" s="113">
        <f t="shared" si="23"/>
        <v>1.7012432422403245</v>
      </c>
    </row>
    <row r="121" spans="2:20" x14ac:dyDescent="0.35">
      <c r="B121" s="116">
        <v>42578</v>
      </c>
      <c r="C121" s="49">
        <v>3.7410000000000001</v>
      </c>
      <c r="D121" s="113">
        <f t="shared" si="13"/>
        <v>5.3032169746748803</v>
      </c>
      <c r="E121" s="344" t="str">
        <f t="shared" si="14"/>
        <v>15/11/2021</v>
      </c>
      <c r="F121" s="580">
        <f t="shared" si="15"/>
        <v>0</v>
      </c>
      <c r="G121" s="559"/>
      <c r="I121" s="187">
        <v>2.0249999999999999</v>
      </c>
      <c r="J121" s="113">
        <v>1.9750000000000001</v>
      </c>
      <c r="K121" s="198">
        <v>1.9390000000000001</v>
      </c>
      <c r="L121" s="246">
        <f t="shared" si="16"/>
        <v>45031</v>
      </c>
      <c r="M121" s="246">
        <f t="shared" si="17"/>
        <v>44331</v>
      </c>
      <c r="N121" s="113">
        <f t="shared" si="18"/>
        <v>7.1428571428571176E-5</v>
      </c>
      <c r="O121" s="580">
        <f t="shared" si="22"/>
        <v>700</v>
      </c>
      <c r="P121" s="113">
        <f t="shared" si="19"/>
        <v>516</v>
      </c>
      <c r="Q121" s="113">
        <f t="shared" si="20"/>
        <v>184</v>
      </c>
      <c r="R121" s="549">
        <f t="shared" si="24"/>
        <v>1.9881428571428572</v>
      </c>
      <c r="S121" s="113">
        <f t="shared" si="21"/>
        <v>1.7528571428571429</v>
      </c>
      <c r="T121" s="113">
        <f t="shared" si="23"/>
        <v>1.7605384132653112</v>
      </c>
    </row>
    <row r="122" spans="2:20" x14ac:dyDescent="0.35">
      <c r="B122" s="116">
        <v>42579</v>
      </c>
      <c r="C122" s="49">
        <v>3.7170000000000001</v>
      </c>
      <c r="D122" s="113">
        <f t="shared" si="13"/>
        <v>5.3004791238877482</v>
      </c>
      <c r="E122" s="344" t="str">
        <f t="shared" si="14"/>
        <v>15/11/2021</v>
      </c>
      <c r="F122" s="580">
        <f t="shared" si="15"/>
        <v>0</v>
      </c>
      <c r="G122" s="559"/>
      <c r="I122" s="187">
        <v>2.004</v>
      </c>
      <c r="J122" s="113">
        <v>1.9239999999999999</v>
      </c>
      <c r="K122" s="198">
        <v>1.8959999999999999</v>
      </c>
      <c r="L122" s="246">
        <f t="shared" si="16"/>
        <v>45031</v>
      </c>
      <c r="M122" s="246">
        <f t="shared" si="17"/>
        <v>44331</v>
      </c>
      <c r="N122" s="113">
        <f t="shared" si="18"/>
        <v>1.1428571428571439E-4</v>
      </c>
      <c r="O122" s="580">
        <f t="shared" si="22"/>
        <v>700</v>
      </c>
      <c r="P122" s="113">
        <f t="shared" si="19"/>
        <v>516</v>
      </c>
      <c r="Q122" s="113">
        <f t="shared" si="20"/>
        <v>184</v>
      </c>
      <c r="R122" s="549">
        <f t="shared" si="24"/>
        <v>1.9450285714285713</v>
      </c>
      <c r="S122" s="113">
        <f t="shared" si="21"/>
        <v>1.7719714285714288</v>
      </c>
      <c r="T122" s="113">
        <f t="shared" si="23"/>
        <v>1.7798211354306037</v>
      </c>
    </row>
    <row r="123" spans="2:20" x14ac:dyDescent="0.35">
      <c r="B123" s="116">
        <v>42580</v>
      </c>
      <c r="C123" s="49">
        <v>3.7</v>
      </c>
      <c r="D123" s="113">
        <f t="shared" si="13"/>
        <v>5.2977412731006162</v>
      </c>
      <c r="E123" s="344" t="str">
        <f t="shared" si="14"/>
        <v>15/11/2021</v>
      </c>
      <c r="F123" s="580">
        <f t="shared" si="15"/>
        <v>0</v>
      </c>
      <c r="G123" s="559"/>
      <c r="I123" s="187">
        <v>1.9790000000000001</v>
      </c>
      <c r="J123" s="113">
        <v>1.903</v>
      </c>
      <c r="K123" s="198">
        <v>1.88</v>
      </c>
      <c r="L123" s="246">
        <f t="shared" si="16"/>
        <v>45031</v>
      </c>
      <c r="M123" s="246">
        <f t="shared" si="17"/>
        <v>44331</v>
      </c>
      <c r="N123" s="113">
        <f t="shared" si="18"/>
        <v>1.0857142857142867E-4</v>
      </c>
      <c r="O123" s="580">
        <f t="shared" si="22"/>
        <v>700</v>
      </c>
      <c r="P123" s="113">
        <f t="shared" si="19"/>
        <v>516</v>
      </c>
      <c r="Q123" s="113">
        <f t="shared" si="20"/>
        <v>184</v>
      </c>
      <c r="R123" s="549">
        <f t="shared" si="24"/>
        <v>1.9229771428571429</v>
      </c>
      <c r="S123" s="113">
        <f t="shared" si="21"/>
        <v>1.7770228571428572</v>
      </c>
      <c r="T123" s="113">
        <f t="shared" si="23"/>
        <v>1.7849173827298781</v>
      </c>
    </row>
    <row r="124" spans="2:20" x14ac:dyDescent="0.35">
      <c r="B124" s="116">
        <v>42583</v>
      </c>
      <c r="C124" s="49">
        <v>3.6840000000000002</v>
      </c>
      <c r="D124" s="113">
        <f t="shared" si="13"/>
        <v>5.28952772073922</v>
      </c>
      <c r="E124" s="344" t="str">
        <f t="shared" si="14"/>
        <v>15/11/2021</v>
      </c>
      <c r="F124" s="580">
        <f t="shared" si="15"/>
        <v>0</v>
      </c>
      <c r="G124" s="559"/>
      <c r="I124" s="187">
        <v>1.9319999999999999</v>
      </c>
      <c r="J124" s="113">
        <v>1.857</v>
      </c>
      <c r="K124" s="198">
        <v>1.8380000000000001</v>
      </c>
      <c r="L124" s="246">
        <f t="shared" si="16"/>
        <v>45031</v>
      </c>
      <c r="M124" s="246">
        <f t="shared" si="17"/>
        <v>44331</v>
      </c>
      <c r="N124" s="113">
        <f t="shared" si="18"/>
        <v>1.0714285714285708E-4</v>
      </c>
      <c r="O124" s="580">
        <f t="shared" si="22"/>
        <v>700</v>
      </c>
      <c r="P124" s="113">
        <f t="shared" si="19"/>
        <v>516</v>
      </c>
      <c r="Q124" s="113">
        <f t="shared" si="20"/>
        <v>184</v>
      </c>
      <c r="R124" s="549">
        <f t="shared" si="24"/>
        <v>1.8767142857142858</v>
      </c>
      <c r="S124" s="113">
        <f t="shared" si="21"/>
        <v>1.8072857142857144</v>
      </c>
      <c r="T124" s="113">
        <f t="shared" si="23"/>
        <v>1.8154514184183679</v>
      </c>
    </row>
    <row r="125" spans="2:20" x14ac:dyDescent="0.35">
      <c r="B125" s="116">
        <v>42584</v>
      </c>
      <c r="C125" s="49">
        <v>3.6749999999999998</v>
      </c>
      <c r="D125" s="113">
        <f t="shared" si="13"/>
        <v>5.2867898699520879</v>
      </c>
      <c r="E125" s="344" t="str">
        <f t="shared" si="14"/>
        <v>15/11/2021</v>
      </c>
      <c r="F125" s="580">
        <f t="shared" si="15"/>
        <v>0</v>
      </c>
      <c r="G125" s="559"/>
      <c r="I125" s="187">
        <v>1.9319999999999999</v>
      </c>
      <c r="J125" s="113">
        <v>1.855</v>
      </c>
      <c r="K125" s="198">
        <v>1.839</v>
      </c>
      <c r="L125" s="246">
        <f t="shared" si="16"/>
        <v>45031</v>
      </c>
      <c r="M125" s="246">
        <f t="shared" si="17"/>
        <v>44331</v>
      </c>
      <c r="N125" s="113">
        <f t="shared" si="18"/>
        <v>1.0999999999999994E-4</v>
      </c>
      <c r="O125" s="580">
        <f t="shared" si="22"/>
        <v>700</v>
      </c>
      <c r="P125" s="113">
        <f t="shared" si="19"/>
        <v>516</v>
      </c>
      <c r="Q125" s="113">
        <f t="shared" si="20"/>
        <v>184</v>
      </c>
      <c r="R125" s="549">
        <f t="shared" si="24"/>
        <v>1.87524</v>
      </c>
      <c r="S125" s="113">
        <f t="shared" si="21"/>
        <v>1.7997599999999998</v>
      </c>
      <c r="T125" s="113">
        <f t="shared" si="23"/>
        <v>1.8078578401440115</v>
      </c>
    </row>
    <row r="126" spans="2:20" x14ac:dyDescent="0.35">
      <c r="B126" s="116">
        <v>42585</v>
      </c>
      <c r="C126" s="49">
        <v>3.6779999999999999</v>
      </c>
      <c r="D126" s="113">
        <f t="shared" si="13"/>
        <v>5.2840520191649558</v>
      </c>
      <c r="E126" s="344" t="str">
        <f t="shared" si="14"/>
        <v>15/11/2021</v>
      </c>
      <c r="F126" s="580">
        <f t="shared" si="15"/>
        <v>0</v>
      </c>
      <c r="G126" s="559"/>
      <c r="I126" s="187">
        <v>1.96</v>
      </c>
      <c r="J126" s="113">
        <v>1.875</v>
      </c>
      <c r="K126" s="198">
        <v>1.855</v>
      </c>
      <c r="L126" s="246">
        <f t="shared" si="16"/>
        <v>45031</v>
      </c>
      <c r="M126" s="246">
        <f t="shared" si="17"/>
        <v>44331</v>
      </c>
      <c r="N126" s="113">
        <f t="shared" si="18"/>
        <v>1.2142857142857138E-4</v>
      </c>
      <c r="O126" s="580">
        <f t="shared" si="22"/>
        <v>700</v>
      </c>
      <c r="P126" s="113">
        <f t="shared" si="19"/>
        <v>516</v>
      </c>
      <c r="Q126" s="113">
        <f t="shared" si="20"/>
        <v>184</v>
      </c>
      <c r="R126" s="549">
        <f t="shared" si="24"/>
        <v>1.8973428571428572</v>
      </c>
      <c r="S126" s="113">
        <f t="shared" si="21"/>
        <v>1.7806571428571427</v>
      </c>
      <c r="T126" s="113">
        <f t="shared" si="23"/>
        <v>1.7885839925081637</v>
      </c>
    </row>
    <row r="127" spans="2:20" x14ac:dyDescent="0.35">
      <c r="B127" s="116">
        <v>42586</v>
      </c>
      <c r="C127" s="49">
        <v>3.65</v>
      </c>
      <c r="D127" s="113">
        <f t="shared" si="13"/>
        <v>5.2813141683778237</v>
      </c>
      <c r="E127" s="344" t="str">
        <f t="shared" si="14"/>
        <v>15/11/2021</v>
      </c>
      <c r="F127" s="580">
        <f t="shared" si="15"/>
        <v>0</v>
      </c>
      <c r="G127" s="559"/>
      <c r="I127" s="187">
        <v>1.9609999999999999</v>
      </c>
      <c r="J127" s="113">
        <v>1.8719999999999999</v>
      </c>
      <c r="K127" s="198">
        <v>1.8460000000000001</v>
      </c>
      <c r="L127" s="246">
        <f t="shared" si="16"/>
        <v>45031</v>
      </c>
      <c r="M127" s="246">
        <f t="shared" si="17"/>
        <v>44331</v>
      </c>
      <c r="N127" s="113">
        <f t="shared" si="18"/>
        <v>1.2714285714285711E-4</v>
      </c>
      <c r="O127" s="580">
        <f t="shared" si="22"/>
        <v>700</v>
      </c>
      <c r="P127" s="113">
        <f t="shared" si="19"/>
        <v>516</v>
      </c>
      <c r="Q127" s="113">
        <f t="shared" si="20"/>
        <v>184</v>
      </c>
      <c r="R127" s="549">
        <f t="shared" si="24"/>
        <v>1.8953942857142856</v>
      </c>
      <c r="S127" s="113">
        <f t="shared" si="21"/>
        <v>1.7546057142857143</v>
      </c>
      <c r="T127" s="113">
        <f t="shared" si="23"/>
        <v>1.7623023173171992</v>
      </c>
    </row>
    <row r="128" spans="2:20" x14ac:dyDescent="0.35">
      <c r="B128" s="116">
        <v>42587</v>
      </c>
      <c r="C128" s="49">
        <v>3.6480000000000001</v>
      </c>
      <c r="D128" s="113">
        <f t="shared" si="13"/>
        <v>5.2785763175906917</v>
      </c>
      <c r="E128" s="344" t="str">
        <f t="shared" si="14"/>
        <v>15/11/2021</v>
      </c>
      <c r="F128" s="580">
        <f t="shared" si="15"/>
        <v>0</v>
      </c>
      <c r="G128" s="559"/>
      <c r="I128" s="187">
        <v>1.923</v>
      </c>
      <c r="J128" s="113">
        <v>1.837</v>
      </c>
      <c r="K128" s="198">
        <v>1.8169999999999999</v>
      </c>
      <c r="L128" s="246">
        <f t="shared" si="16"/>
        <v>45031</v>
      </c>
      <c r="M128" s="246">
        <f t="shared" si="17"/>
        <v>44331</v>
      </c>
      <c r="N128" s="113">
        <f t="shared" si="18"/>
        <v>1.2285714285714298E-4</v>
      </c>
      <c r="O128" s="580">
        <f t="shared" si="22"/>
        <v>700</v>
      </c>
      <c r="P128" s="113">
        <f t="shared" si="19"/>
        <v>516</v>
      </c>
      <c r="Q128" s="113">
        <f t="shared" si="20"/>
        <v>184</v>
      </c>
      <c r="R128" s="549">
        <f t="shared" si="24"/>
        <v>1.8596057142857143</v>
      </c>
      <c r="S128" s="113">
        <f t="shared" si="21"/>
        <v>1.7883942857142858</v>
      </c>
      <c r="T128" s="113">
        <f t="shared" si="23"/>
        <v>1.7963901710172259</v>
      </c>
    </row>
    <row r="129" spans="2:20" x14ac:dyDescent="0.35">
      <c r="B129" s="116">
        <v>42590</v>
      </c>
      <c r="C129" s="49">
        <v>3.6790000000000003</v>
      </c>
      <c r="D129" s="113">
        <f t="shared" si="13"/>
        <v>5.2703627652292946</v>
      </c>
      <c r="E129" s="344" t="str">
        <f t="shared" si="14"/>
        <v>15/11/2021</v>
      </c>
      <c r="F129" s="580">
        <f t="shared" si="15"/>
        <v>0</v>
      </c>
      <c r="G129" s="559"/>
      <c r="I129" s="187">
        <v>1.9510000000000001</v>
      </c>
      <c r="J129" s="113">
        <v>1.8580000000000001</v>
      </c>
      <c r="K129" s="198">
        <v>1.8319999999999999</v>
      </c>
      <c r="L129" s="246">
        <f t="shared" si="16"/>
        <v>45031</v>
      </c>
      <c r="M129" s="246">
        <f t="shared" si="17"/>
        <v>44331</v>
      </c>
      <c r="N129" s="113">
        <f t="shared" si="18"/>
        <v>1.3285714285714281E-4</v>
      </c>
      <c r="O129" s="580">
        <f t="shared" si="22"/>
        <v>700</v>
      </c>
      <c r="P129" s="113">
        <f t="shared" si="19"/>
        <v>516</v>
      </c>
      <c r="Q129" s="113">
        <f t="shared" si="20"/>
        <v>184</v>
      </c>
      <c r="R129" s="549">
        <f t="shared" si="24"/>
        <v>1.8824457142857143</v>
      </c>
      <c r="S129" s="113">
        <f t="shared" si="21"/>
        <v>1.796554285714286</v>
      </c>
      <c r="T129" s="113">
        <f t="shared" si="23"/>
        <v>1.8046233039680892</v>
      </c>
    </row>
    <row r="130" spans="2:20" x14ac:dyDescent="0.35">
      <c r="B130" s="116">
        <v>42591</v>
      </c>
      <c r="C130" s="49">
        <v>3.6440000000000001</v>
      </c>
      <c r="D130" s="113">
        <f t="shared" si="13"/>
        <v>5.2676249144421625</v>
      </c>
      <c r="E130" s="344" t="str">
        <f t="shared" si="14"/>
        <v>15/11/2021</v>
      </c>
      <c r="F130" s="580">
        <f t="shared" si="15"/>
        <v>0</v>
      </c>
      <c r="G130" s="559"/>
      <c r="I130" s="187">
        <v>1.9260000000000002</v>
      </c>
      <c r="J130" s="113">
        <v>1.8149999999999999</v>
      </c>
      <c r="K130" s="198">
        <v>1.794</v>
      </c>
      <c r="L130" s="246">
        <f t="shared" si="16"/>
        <v>45031</v>
      </c>
      <c r="M130" s="246">
        <f t="shared" si="17"/>
        <v>44331</v>
      </c>
      <c r="N130" s="113">
        <f t="shared" si="18"/>
        <v>1.5857142857142887E-4</v>
      </c>
      <c r="O130" s="580">
        <f t="shared" si="22"/>
        <v>700</v>
      </c>
      <c r="P130" s="113">
        <f t="shared" si="19"/>
        <v>516</v>
      </c>
      <c r="Q130" s="113">
        <f t="shared" si="20"/>
        <v>184</v>
      </c>
      <c r="R130" s="549">
        <f t="shared" si="24"/>
        <v>1.844177142857143</v>
      </c>
      <c r="S130" s="113">
        <f t="shared" si="21"/>
        <v>1.7998228571428572</v>
      </c>
      <c r="T130" s="113">
        <f t="shared" si="23"/>
        <v>1.8079212629355856</v>
      </c>
    </row>
    <row r="131" spans="2:20" x14ac:dyDescent="0.35">
      <c r="B131" s="116">
        <v>42592</v>
      </c>
      <c r="C131" s="49">
        <v>3.464</v>
      </c>
      <c r="D131" s="113">
        <f t="shared" si="13"/>
        <v>5.2648870636550305</v>
      </c>
      <c r="E131" s="344" t="str">
        <f t="shared" si="14"/>
        <v>15/11/2021</v>
      </c>
      <c r="F131" s="580">
        <f t="shared" si="15"/>
        <v>0</v>
      </c>
      <c r="G131" s="559"/>
      <c r="I131" s="187">
        <v>1.8759999999999999</v>
      </c>
      <c r="J131" s="113">
        <v>1.778</v>
      </c>
      <c r="K131" s="198">
        <v>1.7589999999999999</v>
      </c>
      <c r="L131" s="246">
        <f t="shared" si="16"/>
        <v>45031</v>
      </c>
      <c r="M131" s="246">
        <f t="shared" si="17"/>
        <v>44331</v>
      </c>
      <c r="N131" s="113">
        <f t="shared" si="18"/>
        <v>1.399999999999998E-4</v>
      </c>
      <c r="O131" s="580">
        <f t="shared" si="22"/>
        <v>700</v>
      </c>
      <c r="P131" s="113">
        <f t="shared" si="19"/>
        <v>516</v>
      </c>
      <c r="Q131" s="113">
        <f t="shared" si="20"/>
        <v>184</v>
      </c>
      <c r="R131" s="549">
        <f t="shared" si="24"/>
        <v>1.80376</v>
      </c>
      <c r="S131" s="113">
        <f t="shared" si="21"/>
        <v>1.6602399999999999</v>
      </c>
      <c r="T131" s="113">
        <f t="shared" si="23"/>
        <v>1.6671309921439947</v>
      </c>
    </row>
    <row r="132" spans="2:20" x14ac:dyDescent="0.35">
      <c r="B132" s="116">
        <v>42593</v>
      </c>
      <c r="C132" s="49">
        <v>3.46</v>
      </c>
      <c r="D132" s="113">
        <f t="shared" si="13"/>
        <v>5.2621492128678984</v>
      </c>
      <c r="E132" s="344" t="str">
        <f t="shared" si="14"/>
        <v>15/11/2021</v>
      </c>
      <c r="F132" s="580">
        <f t="shared" si="15"/>
        <v>0</v>
      </c>
      <c r="G132" s="559"/>
      <c r="I132" s="187">
        <v>1.8639999999999999</v>
      </c>
      <c r="J132" s="113">
        <v>1.7770000000000001</v>
      </c>
      <c r="K132" s="198">
        <v>1.776</v>
      </c>
      <c r="L132" s="246">
        <f t="shared" si="16"/>
        <v>45031</v>
      </c>
      <c r="M132" s="246">
        <f t="shared" si="17"/>
        <v>44331</v>
      </c>
      <c r="N132" s="113">
        <f t="shared" si="18"/>
        <v>1.2428571428571393E-4</v>
      </c>
      <c r="O132" s="580">
        <f t="shared" si="22"/>
        <v>700</v>
      </c>
      <c r="P132" s="113">
        <f t="shared" si="19"/>
        <v>516</v>
      </c>
      <c r="Q132" s="113">
        <f t="shared" si="20"/>
        <v>184</v>
      </c>
      <c r="R132" s="549">
        <f t="shared" si="24"/>
        <v>1.7998685714285716</v>
      </c>
      <c r="S132" s="113">
        <f t="shared" si="21"/>
        <v>1.6601314285714284</v>
      </c>
      <c r="T132" s="113">
        <f t="shared" si="23"/>
        <v>1.6670215194717786</v>
      </c>
    </row>
    <row r="133" spans="2:20" x14ac:dyDescent="0.35">
      <c r="B133" s="116">
        <v>42594</v>
      </c>
      <c r="C133" s="49">
        <v>3.456</v>
      </c>
      <c r="D133" s="113">
        <f t="shared" si="13"/>
        <v>5.2594113620807663</v>
      </c>
      <c r="E133" s="344" t="str">
        <f t="shared" si="14"/>
        <v>15/11/2021</v>
      </c>
      <c r="F133" s="580">
        <f t="shared" si="15"/>
        <v>0</v>
      </c>
      <c r="G133" s="559"/>
      <c r="I133" s="187">
        <v>1.875</v>
      </c>
      <c r="J133" s="113">
        <v>1.78</v>
      </c>
      <c r="K133" s="198">
        <v>1.772</v>
      </c>
      <c r="L133" s="246">
        <f t="shared" si="16"/>
        <v>45031</v>
      </c>
      <c r="M133" s="246">
        <f t="shared" si="17"/>
        <v>44331</v>
      </c>
      <c r="N133" s="113">
        <f t="shared" si="18"/>
        <v>1.3571428571428567E-4</v>
      </c>
      <c r="O133" s="580">
        <f t="shared" si="22"/>
        <v>700</v>
      </c>
      <c r="P133" s="113">
        <f t="shared" si="19"/>
        <v>516</v>
      </c>
      <c r="Q133" s="113">
        <f t="shared" si="20"/>
        <v>184</v>
      </c>
      <c r="R133" s="549">
        <f t="shared" si="24"/>
        <v>1.8049714285714287</v>
      </c>
      <c r="S133" s="113">
        <f t="shared" si="21"/>
        <v>1.6510285714285713</v>
      </c>
      <c r="T133" s="113">
        <f t="shared" si="23"/>
        <v>1.6578433097877543</v>
      </c>
    </row>
    <row r="134" spans="2:20" x14ac:dyDescent="0.35">
      <c r="B134" s="116">
        <v>42597</v>
      </c>
      <c r="C134" s="49">
        <v>3.4319999999999999</v>
      </c>
      <c r="D134" s="113">
        <f t="shared" si="13"/>
        <v>5.2511978097193701</v>
      </c>
      <c r="E134" s="344" t="str">
        <f t="shared" si="14"/>
        <v>15/11/2021</v>
      </c>
      <c r="F134" s="580">
        <f t="shared" si="15"/>
        <v>0</v>
      </c>
      <c r="G134" s="559"/>
      <c r="I134" s="187">
        <v>1.8620000000000001</v>
      </c>
      <c r="J134" s="113">
        <v>1.7669999999999999</v>
      </c>
      <c r="K134" s="198">
        <v>1.76</v>
      </c>
      <c r="L134" s="246">
        <f t="shared" si="16"/>
        <v>45031</v>
      </c>
      <c r="M134" s="246">
        <f t="shared" si="17"/>
        <v>44331</v>
      </c>
      <c r="N134" s="113">
        <f t="shared" si="18"/>
        <v>1.3571428571428599E-4</v>
      </c>
      <c r="O134" s="580">
        <f t="shared" si="22"/>
        <v>700</v>
      </c>
      <c r="P134" s="113">
        <f t="shared" si="19"/>
        <v>516</v>
      </c>
      <c r="Q134" s="113">
        <f t="shared" si="20"/>
        <v>184</v>
      </c>
      <c r="R134" s="549">
        <f t="shared" ref="R134:R197" si="25">IF(I134="","",I134-(P134*N134))</f>
        <v>1.7919714285714285</v>
      </c>
      <c r="S134" s="113">
        <f t="shared" si="21"/>
        <v>1.6400285714285714</v>
      </c>
      <c r="T134" s="113">
        <f t="shared" si="23"/>
        <v>1.6467528057163117</v>
      </c>
    </row>
    <row r="135" spans="2:20" x14ac:dyDescent="0.35">
      <c r="B135" s="116">
        <v>42598</v>
      </c>
      <c r="C135" s="49">
        <v>3.4540000000000002</v>
      </c>
      <c r="D135" s="113">
        <f t="shared" si="13"/>
        <v>5.248459958932238</v>
      </c>
      <c r="E135" s="344" t="str">
        <f t="shared" si="14"/>
        <v>15/11/2021</v>
      </c>
      <c r="F135" s="580">
        <f t="shared" si="15"/>
        <v>0</v>
      </c>
      <c r="G135" s="559"/>
      <c r="I135" s="187">
        <v>1.8740000000000001</v>
      </c>
      <c r="J135" s="113">
        <v>1.778</v>
      </c>
      <c r="K135" s="198">
        <v>1.7730000000000001</v>
      </c>
      <c r="L135" s="246">
        <f t="shared" si="16"/>
        <v>45031</v>
      </c>
      <c r="M135" s="246">
        <f t="shared" si="17"/>
        <v>44331</v>
      </c>
      <c r="N135" s="113">
        <f t="shared" si="18"/>
        <v>1.3714285714285727E-4</v>
      </c>
      <c r="O135" s="580">
        <f t="shared" si="22"/>
        <v>700</v>
      </c>
      <c r="P135" s="113">
        <f t="shared" si="19"/>
        <v>516</v>
      </c>
      <c r="Q135" s="113">
        <f t="shared" si="20"/>
        <v>184</v>
      </c>
      <c r="R135" s="549">
        <f t="shared" si="25"/>
        <v>1.8032342857142858</v>
      </c>
      <c r="S135" s="113">
        <f t="shared" si="21"/>
        <v>1.6507657142857144</v>
      </c>
      <c r="T135" s="113">
        <f t="shared" si="23"/>
        <v>1.6575782828943897</v>
      </c>
    </row>
    <row r="136" spans="2:20" x14ac:dyDescent="0.35">
      <c r="B136" s="116">
        <v>42599</v>
      </c>
      <c r="C136" s="49">
        <v>3.4609999999999999</v>
      </c>
      <c r="D136" s="113">
        <f t="shared" si="13"/>
        <v>5.245722108145106</v>
      </c>
      <c r="E136" s="344" t="str">
        <f t="shared" si="14"/>
        <v>15/11/2021</v>
      </c>
      <c r="F136" s="580">
        <f t="shared" si="15"/>
        <v>0</v>
      </c>
      <c r="G136" s="559"/>
      <c r="I136" s="187">
        <v>1.899</v>
      </c>
      <c r="J136" s="113">
        <v>1.8</v>
      </c>
      <c r="K136" s="198">
        <v>1.788</v>
      </c>
      <c r="L136" s="246">
        <f t="shared" si="16"/>
        <v>45031</v>
      </c>
      <c r="M136" s="246">
        <f t="shared" si="17"/>
        <v>44331</v>
      </c>
      <c r="N136" s="113">
        <f t="shared" si="18"/>
        <v>1.414285714285714E-4</v>
      </c>
      <c r="O136" s="580">
        <f t="shared" si="22"/>
        <v>700</v>
      </c>
      <c r="P136" s="113">
        <f t="shared" si="19"/>
        <v>516</v>
      </c>
      <c r="Q136" s="113">
        <f t="shared" si="20"/>
        <v>184</v>
      </c>
      <c r="R136" s="549">
        <f t="shared" si="25"/>
        <v>1.8260228571428572</v>
      </c>
      <c r="S136" s="113">
        <f t="shared" si="21"/>
        <v>1.6349771428571427</v>
      </c>
      <c r="T136" s="113">
        <f t="shared" si="23"/>
        <v>1.641660018501323</v>
      </c>
    </row>
    <row r="137" spans="2:20" x14ac:dyDescent="0.35">
      <c r="B137" s="116">
        <v>42600</v>
      </c>
      <c r="C137" s="49">
        <v>3.4510000000000001</v>
      </c>
      <c r="D137" s="113">
        <f t="shared" si="13"/>
        <v>5.2429842573579739</v>
      </c>
      <c r="E137" s="344" t="str">
        <f t="shared" si="14"/>
        <v>15/11/2021</v>
      </c>
      <c r="F137" s="580">
        <f t="shared" si="15"/>
        <v>0</v>
      </c>
      <c r="G137" s="559"/>
      <c r="I137" s="187">
        <v>1.8959999999999999</v>
      </c>
      <c r="J137" s="113">
        <v>1.7829999999999999</v>
      </c>
      <c r="K137" s="198">
        <v>1.772</v>
      </c>
      <c r="L137" s="246">
        <f t="shared" si="16"/>
        <v>45031</v>
      </c>
      <c r="M137" s="246">
        <f t="shared" si="17"/>
        <v>44331</v>
      </c>
      <c r="N137" s="113">
        <f t="shared" si="18"/>
        <v>1.6142857142857143E-4</v>
      </c>
      <c r="O137" s="580">
        <f t="shared" si="22"/>
        <v>700</v>
      </c>
      <c r="P137" s="113">
        <f t="shared" si="19"/>
        <v>516</v>
      </c>
      <c r="Q137" s="113">
        <f t="shared" si="20"/>
        <v>184</v>
      </c>
      <c r="R137" s="549">
        <f t="shared" si="25"/>
        <v>1.8127028571428569</v>
      </c>
      <c r="S137" s="113">
        <f t="shared" si="21"/>
        <v>1.6382971428571431</v>
      </c>
      <c r="T137" s="113">
        <f t="shared" si="23"/>
        <v>1.6450071866778826</v>
      </c>
    </row>
    <row r="138" spans="2:20" x14ac:dyDescent="0.35">
      <c r="B138" s="116">
        <v>42601</v>
      </c>
      <c r="C138" s="49">
        <v>3.4769999999999999</v>
      </c>
      <c r="D138" s="113">
        <f t="shared" si="13"/>
        <v>5.2402464065708418</v>
      </c>
      <c r="E138" s="344" t="str">
        <f t="shared" si="14"/>
        <v>15/11/2021</v>
      </c>
      <c r="F138" s="580">
        <f t="shared" si="15"/>
        <v>0</v>
      </c>
      <c r="G138" s="559"/>
      <c r="I138" s="187">
        <v>1.9319999999999999</v>
      </c>
      <c r="J138" s="113">
        <v>1.8010000000000002</v>
      </c>
      <c r="K138" s="198">
        <v>1.7869999999999999</v>
      </c>
      <c r="L138" s="246">
        <f t="shared" si="16"/>
        <v>45031</v>
      </c>
      <c r="M138" s="246">
        <f t="shared" si="17"/>
        <v>44331</v>
      </c>
      <c r="N138" s="113">
        <f t="shared" si="18"/>
        <v>1.8714285714285683E-4</v>
      </c>
      <c r="O138" s="580">
        <f t="shared" si="22"/>
        <v>700</v>
      </c>
      <c r="P138" s="113">
        <f t="shared" si="19"/>
        <v>516</v>
      </c>
      <c r="Q138" s="113">
        <f t="shared" si="20"/>
        <v>184</v>
      </c>
      <c r="R138" s="549">
        <f t="shared" si="25"/>
        <v>1.8354342857142858</v>
      </c>
      <c r="S138" s="113">
        <f t="shared" si="21"/>
        <v>1.6415657142857141</v>
      </c>
      <c r="T138" s="113">
        <f t="shared" si="23"/>
        <v>1.6483025592715306</v>
      </c>
    </row>
    <row r="139" spans="2:20" x14ac:dyDescent="0.35">
      <c r="B139" s="116">
        <v>42604</v>
      </c>
      <c r="C139" s="49">
        <v>3.5179999999999998</v>
      </c>
      <c r="D139" s="113">
        <f t="shared" si="13"/>
        <v>5.2320328542094456</v>
      </c>
      <c r="E139" s="344" t="str">
        <f t="shared" si="14"/>
        <v>15/11/2021</v>
      </c>
      <c r="F139" s="580">
        <f t="shared" si="15"/>
        <v>0</v>
      </c>
      <c r="G139" s="559"/>
      <c r="I139" s="187">
        <v>1.994</v>
      </c>
      <c r="J139" s="113">
        <v>1.839</v>
      </c>
      <c r="K139" s="198">
        <v>1.825</v>
      </c>
      <c r="L139" s="246">
        <f t="shared" si="16"/>
        <v>45031</v>
      </c>
      <c r="M139" s="246">
        <f t="shared" si="17"/>
        <v>44331</v>
      </c>
      <c r="N139" s="113">
        <f t="shared" si="18"/>
        <v>2.2142857142857148E-4</v>
      </c>
      <c r="O139" s="580">
        <f t="shared" si="22"/>
        <v>700</v>
      </c>
      <c r="P139" s="113">
        <f t="shared" si="19"/>
        <v>516</v>
      </c>
      <c r="Q139" s="113">
        <f t="shared" si="20"/>
        <v>184</v>
      </c>
      <c r="R139" s="549">
        <f t="shared" si="25"/>
        <v>1.8797428571428572</v>
      </c>
      <c r="S139" s="113">
        <f t="shared" si="21"/>
        <v>1.6382571428571426</v>
      </c>
      <c r="T139" s="113">
        <f t="shared" si="23"/>
        <v>1.6449668590224231</v>
      </c>
    </row>
    <row r="140" spans="2:20" x14ac:dyDescent="0.35">
      <c r="B140" s="116">
        <v>42605</v>
      </c>
      <c r="C140" s="49">
        <v>3.49</v>
      </c>
      <c r="D140" s="113">
        <f t="shared" si="13"/>
        <v>5.2292950034223136</v>
      </c>
      <c r="E140" s="344" t="str">
        <f t="shared" si="14"/>
        <v>15/11/2021</v>
      </c>
      <c r="F140" s="580">
        <f t="shared" si="15"/>
        <v>0</v>
      </c>
      <c r="G140" s="559"/>
      <c r="I140" s="187">
        <v>1.9630000000000001</v>
      </c>
      <c r="J140" s="113">
        <v>1.8029999999999999</v>
      </c>
      <c r="K140" s="198">
        <v>1.796</v>
      </c>
      <c r="L140" s="246">
        <f t="shared" si="16"/>
        <v>45031</v>
      </c>
      <c r="M140" s="246">
        <f t="shared" si="17"/>
        <v>44331</v>
      </c>
      <c r="N140" s="113">
        <f t="shared" si="18"/>
        <v>2.2857142857142878E-4</v>
      </c>
      <c r="O140" s="580">
        <f t="shared" si="22"/>
        <v>700</v>
      </c>
      <c r="P140" s="113">
        <f t="shared" si="19"/>
        <v>516</v>
      </c>
      <c r="Q140" s="113">
        <f t="shared" si="20"/>
        <v>184</v>
      </c>
      <c r="R140" s="549">
        <f t="shared" si="25"/>
        <v>1.8450571428571427</v>
      </c>
      <c r="S140" s="113">
        <f t="shared" si="21"/>
        <v>1.6449428571428575</v>
      </c>
      <c r="T140" s="113">
        <f t="shared" si="23"/>
        <v>1.6517074496510409</v>
      </c>
    </row>
    <row r="141" spans="2:20" x14ac:dyDescent="0.35">
      <c r="B141" s="116">
        <v>42606</v>
      </c>
      <c r="C141" s="49">
        <v>3.472</v>
      </c>
      <c r="D141" s="113">
        <f t="shared" si="13"/>
        <v>5.2265571526351815</v>
      </c>
      <c r="E141" s="344" t="str">
        <f t="shared" si="14"/>
        <v>15/11/2021</v>
      </c>
      <c r="F141" s="580">
        <f t="shared" si="15"/>
        <v>0</v>
      </c>
      <c r="G141" s="559"/>
      <c r="I141" s="187">
        <v>1.9670000000000001</v>
      </c>
      <c r="J141" s="113">
        <v>1.8069999999999999</v>
      </c>
      <c r="K141" s="198">
        <v>1.7949999999999999</v>
      </c>
      <c r="L141" s="246">
        <f t="shared" si="16"/>
        <v>45031</v>
      </c>
      <c r="M141" s="246">
        <f t="shared" si="17"/>
        <v>44331</v>
      </c>
      <c r="N141" s="113">
        <f t="shared" si="18"/>
        <v>2.2857142857142878E-4</v>
      </c>
      <c r="O141" s="580">
        <f t="shared" si="22"/>
        <v>700</v>
      </c>
      <c r="P141" s="113">
        <f t="shared" si="19"/>
        <v>516</v>
      </c>
      <c r="Q141" s="113">
        <f t="shared" si="20"/>
        <v>184</v>
      </c>
      <c r="R141" s="549">
        <f t="shared" si="25"/>
        <v>1.8490571428571427</v>
      </c>
      <c r="S141" s="113">
        <f t="shared" si="21"/>
        <v>1.6229428571428572</v>
      </c>
      <c r="T141" s="113">
        <f t="shared" si="23"/>
        <v>1.6295277159367405</v>
      </c>
    </row>
    <row r="142" spans="2:20" x14ac:dyDescent="0.35">
      <c r="B142" s="116">
        <v>42607</v>
      </c>
      <c r="C142" s="49">
        <v>3.448</v>
      </c>
      <c r="D142" s="113">
        <f t="shared" si="13"/>
        <v>5.2238193018480494</v>
      </c>
      <c r="E142" s="344" t="str">
        <f t="shared" si="14"/>
        <v>15/11/2021</v>
      </c>
      <c r="F142" s="580">
        <f t="shared" si="15"/>
        <v>0</v>
      </c>
      <c r="G142" s="559"/>
      <c r="I142" s="187">
        <v>1.9689999999999999</v>
      </c>
      <c r="J142" s="113">
        <v>1.8239999999999998</v>
      </c>
      <c r="K142" s="198">
        <v>1.8090000000000002</v>
      </c>
      <c r="L142" s="246">
        <f t="shared" si="16"/>
        <v>45031</v>
      </c>
      <c r="M142" s="246">
        <f t="shared" si="17"/>
        <v>44331</v>
      </c>
      <c r="N142" s="113">
        <f t="shared" si="18"/>
        <v>2.0714285714285716E-4</v>
      </c>
      <c r="O142" s="580">
        <f t="shared" si="22"/>
        <v>700</v>
      </c>
      <c r="P142" s="113">
        <f t="shared" si="19"/>
        <v>516</v>
      </c>
      <c r="Q142" s="113">
        <f t="shared" si="20"/>
        <v>184</v>
      </c>
      <c r="R142" s="549">
        <f t="shared" si="25"/>
        <v>1.8621142857142856</v>
      </c>
      <c r="S142" s="113">
        <f t="shared" si="21"/>
        <v>1.5858857142857143</v>
      </c>
      <c r="T142" s="113">
        <f t="shared" si="23"/>
        <v>1.592173298032673</v>
      </c>
    </row>
    <row r="143" spans="2:20" x14ac:dyDescent="0.35">
      <c r="B143" s="116">
        <v>42608</v>
      </c>
      <c r="C143" s="49">
        <v>3.4550000000000001</v>
      </c>
      <c r="D143" s="113">
        <f t="shared" ref="D143:D206" si="26">IF(C143="","",($C$14-B143)/365.25)</f>
        <v>5.2210814510609174</v>
      </c>
      <c r="E143" s="344" t="str">
        <f t="shared" ref="E143:E206" si="27">$C$14</f>
        <v>15/11/2021</v>
      </c>
      <c r="F143" s="580">
        <f t="shared" ref="F143:F206" si="28">C$14-E143</f>
        <v>0</v>
      </c>
      <c r="G143" s="559"/>
      <c r="I143" s="187">
        <v>1.9769999999999999</v>
      </c>
      <c r="J143" s="113">
        <v>1.841</v>
      </c>
      <c r="K143" s="198">
        <v>1.8239999999999998</v>
      </c>
      <c r="L143" s="246">
        <f t="shared" ref="L143:L206" si="29">IF($E143&lt;$K$14,$K$14,IF($E143&lt;$J$14,$J$14,$I$14))</f>
        <v>45031</v>
      </c>
      <c r="M143" s="246">
        <f t="shared" ref="M143:M206" si="30">$J$14</f>
        <v>44331</v>
      </c>
      <c r="N143" s="113">
        <f t="shared" ref="N143:N206" si="31">IF(I143="","",(J143-I143)/($J$14-$I$14))</f>
        <v>1.9428571428571414E-4</v>
      </c>
      <c r="O143" s="580">
        <f t="shared" si="22"/>
        <v>700</v>
      </c>
      <c r="P143" s="113">
        <f t="shared" ref="P143:P206" si="32">L143-E143</f>
        <v>516</v>
      </c>
      <c r="Q143" s="113">
        <f t="shared" ref="Q143:Q206" si="33">E143-M143</f>
        <v>184</v>
      </c>
      <c r="R143" s="549">
        <f t="shared" si="25"/>
        <v>1.8767485714285714</v>
      </c>
      <c r="S143" s="113">
        <f t="shared" ref="S143:S206" si="34">IFERROR(C143-R143,"")</f>
        <v>1.5782514285714286</v>
      </c>
      <c r="T143" s="113">
        <f t="shared" si="23"/>
        <v>1.5844786225008844</v>
      </c>
    </row>
    <row r="144" spans="2:20" x14ac:dyDescent="0.35">
      <c r="B144" s="116">
        <v>42611</v>
      </c>
      <c r="C144" s="49">
        <v>3.4699999999999998</v>
      </c>
      <c r="D144" s="113">
        <f t="shared" si="26"/>
        <v>5.2128678986995212</v>
      </c>
      <c r="E144" s="344" t="str">
        <f t="shared" si="27"/>
        <v>15/11/2021</v>
      </c>
      <c r="F144" s="580">
        <f t="shared" si="28"/>
        <v>0</v>
      </c>
      <c r="G144" s="559"/>
      <c r="I144" s="187">
        <v>1.9889999999999999</v>
      </c>
      <c r="J144" s="113">
        <v>1.857</v>
      </c>
      <c r="K144" s="198">
        <v>1.8420000000000001</v>
      </c>
      <c r="L144" s="246">
        <f t="shared" si="29"/>
        <v>45031</v>
      </c>
      <c r="M144" s="246">
        <f t="shared" si="30"/>
        <v>44331</v>
      </c>
      <c r="N144" s="113">
        <f t="shared" si="31"/>
        <v>1.8857142857142843E-4</v>
      </c>
      <c r="O144" s="580">
        <f t="shared" ref="O144:O207" si="35">L144-M144</f>
        <v>700</v>
      </c>
      <c r="P144" s="113">
        <f t="shared" si="32"/>
        <v>516</v>
      </c>
      <c r="Q144" s="113">
        <f t="shared" si="33"/>
        <v>184</v>
      </c>
      <c r="R144" s="549">
        <f t="shared" si="25"/>
        <v>1.8916971428571427</v>
      </c>
      <c r="S144" s="113">
        <f t="shared" si="34"/>
        <v>1.578302857142857</v>
      </c>
      <c r="T144" s="113">
        <f t="shared" ref="T144:T207" si="36">IF(S144="","",((1+S144/200)^2-1)*100)</f>
        <v>1.5845304569150231</v>
      </c>
    </row>
    <row r="145" spans="2:20" x14ac:dyDescent="0.35">
      <c r="B145" s="116">
        <v>42612</v>
      </c>
      <c r="C145" s="49">
        <v>3.4580000000000002</v>
      </c>
      <c r="D145" s="113">
        <f t="shared" si="26"/>
        <v>5.2101300479123891</v>
      </c>
      <c r="E145" s="344" t="str">
        <f t="shared" si="27"/>
        <v>15/11/2021</v>
      </c>
      <c r="F145" s="580">
        <f t="shared" si="28"/>
        <v>0</v>
      </c>
      <c r="G145" s="559"/>
      <c r="I145" s="187">
        <v>1.97</v>
      </c>
      <c r="J145" s="113">
        <v>1.851</v>
      </c>
      <c r="K145" s="198">
        <v>1.835</v>
      </c>
      <c r="L145" s="246">
        <f t="shared" si="29"/>
        <v>45031</v>
      </c>
      <c r="M145" s="246">
        <f t="shared" si="30"/>
        <v>44331</v>
      </c>
      <c r="N145" s="113">
        <f t="shared" si="31"/>
        <v>1.6999999999999999E-4</v>
      </c>
      <c r="O145" s="580">
        <f t="shared" si="35"/>
        <v>700</v>
      </c>
      <c r="P145" s="113">
        <f t="shared" si="32"/>
        <v>516</v>
      </c>
      <c r="Q145" s="113">
        <f t="shared" si="33"/>
        <v>184</v>
      </c>
      <c r="R145" s="549">
        <f t="shared" si="25"/>
        <v>1.88228</v>
      </c>
      <c r="S145" s="113">
        <f t="shared" si="34"/>
        <v>1.5757200000000002</v>
      </c>
      <c r="T145" s="113">
        <f t="shared" si="36"/>
        <v>1.5819272337959989</v>
      </c>
    </row>
    <row r="146" spans="2:20" x14ac:dyDescent="0.35">
      <c r="B146" s="116">
        <v>42613</v>
      </c>
      <c r="C146" s="49">
        <v>3.4630000000000001</v>
      </c>
      <c r="D146" s="113">
        <f t="shared" si="26"/>
        <v>5.207392197125257</v>
      </c>
      <c r="E146" s="344" t="str">
        <f t="shared" si="27"/>
        <v>15/11/2021</v>
      </c>
      <c r="F146" s="580">
        <f t="shared" si="28"/>
        <v>0</v>
      </c>
      <c r="G146" s="559"/>
      <c r="I146" s="187">
        <v>1.9630000000000001</v>
      </c>
      <c r="J146" s="113">
        <v>1.843</v>
      </c>
      <c r="K146" s="198">
        <v>1.8279999999999998</v>
      </c>
      <c r="L146" s="246">
        <f t="shared" si="29"/>
        <v>45031</v>
      </c>
      <c r="M146" s="246">
        <f t="shared" si="30"/>
        <v>44331</v>
      </c>
      <c r="N146" s="113">
        <f t="shared" si="31"/>
        <v>1.7142857142857159E-4</v>
      </c>
      <c r="O146" s="580">
        <f t="shared" si="35"/>
        <v>700</v>
      </c>
      <c r="P146" s="113">
        <f t="shared" si="32"/>
        <v>516</v>
      </c>
      <c r="Q146" s="113">
        <f t="shared" si="33"/>
        <v>184</v>
      </c>
      <c r="R146" s="549">
        <f t="shared" si="25"/>
        <v>1.8745428571428571</v>
      </c>
      <c r="S146" s="113">
        <f t="shared" si="34"/>
        <v>1.588457142857143</v>
      </c>
      <c r="T146" s="113">
        <f t="shared" si="36"/>
        <v>1.5947651330938672</v>
      </c>
    </row>
    <row r="147" spans="2:20" x14ac:dyDescent="0.35">
      <c r="B147" s="116">
        <v>42614</v>
      </c>
      <c r="C147" s="49">
        <v>3.4750000000000001</v>
      </c>
      <c r="D147" s="113">
        <f t="shared" si="26"/>
        <v>5.204654346338125</v>
      </c>
      <c r="E147" s="344" t="str">
        <f t="shared" si="27"/>
        <v>15/11/2021</v>
      </c>
      <c r="F147" s="580">
        <f t="shared" si="28"/>
        <v>0</v>
      </c>
      <c r="G147" s="559"/>
      <c r="I147" s="187">
        <v>1.9729999999999999</v>
      </c>
      <c r="J147" s="113">
        <v>1.8540000000000001</v>
      </c>
      <c r="K147" s="198">
        <v>1.8380000000000001</v>
      </c>
      <c r="L147" s="246">
        <f t="shared" si="29"/>
        <v>45031</v>
      </c>
      <c r="M147" s="246">
        <f t="shared" si="30"/>
        <v>44331</v>
      </c>
      <c r="N147" s="113">
        <f t="shared" si="31"/>
        <v>1.6999999999999969E-4</v>
      </c>
      <c r="O147" s="580">
        <f t="shared" si="35"/>
        <v>700</v>
      </c>
      <c r="P147" s="113">
        <f t="shared" si="32"/>
        <v>516</v>
      </c>
      <c r="Q147" s="113">
        <f t="shared" si="33"/>
        <v>184</v>
      </c>
      <c r="R147" s="549">
        <f t="shared" si="25"/>
        <v>1.8852800000000001</v>
      </c>
      <c r="S147" s="113">
        <f t="shared" si="34"/>
        <v>1.58972</v>
      </c>
      <c r="T147" s="113">
        <f t="shared" si="36"/>
        <v>1.5960380241959893</v>
      </c>
    </row>
    <row r="148" spans="2:20" x14ac:dyDescent="0.35">
      <c r="B148" s="116">
        <v>42615</v>
      </c>
      <c r="C148" s="49">
        <v>3.4889999999999999</v>
      </c>
      <c r="D148" s="113">
        <f t="shared" si="26"/>
        <v>5.2019164955509929</v>
      </c>
      <c r="E148" s="344" t="str">
        <f t="shared" si="27"/>
        <v>15/11/2021</v>
      </c>
      <c r="F148" s="580">
        <f t="shared" si="28"/>
        <v>0</v>
      </c>
      <c r="G148" s="559"/>
      <c r="I148" s="187">
        <v>1.984</v>
      </c>
      <c r="J148" s="113">
        <v>1.8639999999999999</v>
      </c>
      <c r="K148" s="198">
        <v>1.85</v>
      </c>
      <c r="L148" s="246">
        <f t="shared" si="29"/>
        <v>45031</v>
      </c>
      <c r="M148" s="246">
        <f t="shared" si="30"/>
        <v>44331</v>
      </c>
      <c r="N148" s="113">
        <f t="shared" si="31"/>
        <v>1.7142857142857159E-4</v>
      </c>
      <c r="O148" s="580">
        <f t="shared" si="35"/>
        <v>700</v>
      </c>
      <c r="P148" s="113">
        <f t="shared" si="32"/>
        <v>516</v>
      </c>
      <c r="Q148" s="113">
        <f t="shared" si="33"/>
        <v>184</v>
      </c>
      <c r="R148" s="549">
        <f t="shared" si="25"/>
        <v>1.895542857142857</v>
      </c>
      <c r="S148" s="113">
        <f t="shared" si="34"/>
        <v>1.5934571428571429</v>
      </c>
      <c r="T148" s="113">
        <f t="shared" si="36"/>
        <v>1.5998049070224285</v>
      </c>
    </row>
    <row r="149" spans="2:20" x14ac:dyDescent="0.35">
      <c r="B149" s="116">
        <v>42618</v>
      </c>
      <c r="C149" s="49">
        <v>3.5089999999999999</v>
      </c>
      <c r="D149" s="113">
        <f t="shared" si="26"/>
        <v>5.1937029431895958</v>
      </c>
      <c r="E149" s="344" t="str">
        <f t="shared" si="27"/>
        <v>15/11/2021</v>
      </c>
      <c r="F149" s="580">
        <f t="shared" si="28"/>
        <v>0</v>
      </c>
      <c r="G149" s="559"/>
      <c r="I149" s="187">
        <v>2.012</v>
      </c>
      <c r="J149" s="113">
        <v>1.889</v>
      </c>
      <c r="K149" s="198">
        <v>1.8679999999999999</v>
      </c>
      <c r="L149" s="246">
        <f t="shared" si="29"/>
        <v>45031</v>
      </c>
      <c r="M149" s="246">
        <f t="shared" si="30"/>
        <v>44331</v>
      </c>
      <c r="N149" s="113">
        <f t="shared" si="31"/>
        <v>1.7571428571428572E-4</v>
      </c>
      <c r="O149" s="580">
        <f t="shared" si="35"/>
        <v>700</v>
      </c>
      <c r="P149" s="113">
        <f t="shared" si="32"/>
        <v>516</v>
      </c>
      <c r="Q149" s="113">
        <f t="shared" si="33"/>
        <v>184</v>
      </c>
      <c r="R149" s="549">
        <f t="shared" si="25"/>
        <v>1.9213314285714285</v>
      </c>
      <c r="S149" s="113">
        <f t="shared" si="34"/>
        <v>1.5876685714285714</v>
      </c>
      <c r="T149" s="113">
        <f t="shared" si="36"/>
        <v>1.59397030016033</v>
      </c>
    </row>
    <row r="150" spans="2:20" x14ac:dyDescent="0.35">
      <c r="B150" s="116">
        <v>42619</v>
      </c>
      <c r="C150" s="49">
        <v>3.5169999999999999</v>
      </c>
      <c r="D150" s="113">
        <f t="shared" si="26"/>
        <v>5.1909650924024637</v>
      </c>
      <c r="E150" s="344" t="str">
        <f t="shared" si="27"/>
        <v>15/11/2021</v>
      </c>
      <c r="F150" s="580">
        <f t="shared" si="28"/>
        <v>0</v>
      </c>
      <c r="G150" s="559"/>
      <c r="I150" s="187">
        <v>2.0289999999999999</v>
      </c>
      <c r="J150" s="113">
        <v>1.9060000000000001</v>
      </c>
      <c r="K150" s="198">
        <v>1.8780000000000001</v>
      </c>
      <c r="L150" s="246">
        <f t="shared" si="29"/>
        <v>45031</v>
      </c>
      <c r="M150" s="246">
        <f t="shared" si="30"/>
        <v>44331</v>
      </c>
      <c r="N150" s="113">
        <f t="shared" si="31"/>
        <v>1.7571428571428539E-4</v>
      </c>
      <c r="O150" s="580">
        <f t="shared" si="35"/>
        <v>700</v>
      </c>
      <c r="P150" s="113">
        <f t="shared" si="32"/>
        <v>516</v>
      </c>
      <c r="Q150" s="113">
        <f t="shared" si="33"/>
        <v>184</v>
      </c>
      <c r="R150" s="549">
        <f t="shared" si="25"/>
        <v>1.9383314285714286</v>
      </c>
      <c r="S150" s="113">
        <f t="shared" si="34"/>
        <v>1.5786685714285713</v>
      </c>
      <c r="T150" s="113">
        <f t="shared" si="36"/>
        <v>1.5848990575745958</v>
      </c>
    </row>
    <row r="151" spans="2:20" x14ac:dyDescent="0.35">
      <c r="B151" s="116">
        <v>42620</v>
      </c>
      <c r="C151" s="49">
        <v>3.4830000000000001</v>
      </c>
      <c r="D151" s="113">
        <f t="shared" si="26"/>
        <v>5.1882272416153317</v>
      </c>
      <c r="E151" s="344" t="str">
        <f t="shared" si="27"/>
        <v>15/11/2021</v>
      </c>
      <c r="F151" s="580">
        <f t="shared" si="28"/>
        <v>0</v>
      </c>
      <c r="G151" s="559"/>
      <c r="I151" s="187">
        <v>1.988</v>
      </c>
      <c r="J151" s="113">
        <v>1.881</v>
      </c>
      <c r="K151" s="198">
        <v>1.8580000000000001</v>
      </c>
      <c r="L151" s="246">
        <f t="shared" si="29"/>
        <v>45031</v>
      </c>
      <c r="M151" s="246">
        <f t="shared" si="30"/>
        <v>44331</v>
      </c>
      <c r="N151" s="113">
        <f t="shared" si="31"/>
        <v>1.5285714285714284E-4</v>
      </c>
      <c r="O151" s="580">
        <f t="shared" si="35"/>
        <v>700</v>
      </c>
      <c r="P151" s="113">
        <f t="shared" si="32"/>
        <v>516</v>
      </c>
      <c r="Q151" s="113">
        <f t="shared" si="33"/>
        <v>184</v>
      </c>
      <c r="R151" s="549">
        <f t="shared" si="25"/>
        <v>1.9091257142857143</v>
      </c>
      <c r="S151" s="113">
        <f t="shared" si="34"/>
        <v>1.5738742857142858</v>
      </c>
      <c r="T151" s="113">
        <f t="shared" si="36"/>
        <v>1.5800669863823558</v>
      </c>
    </row>
    <row r="152" spans="2:20" x14ac:dyDescent="0.35">
      <c r="B152" s="116">
        <v>42621</v>
      </c>
      <c r="C152" s="49">
        <v>3.4870000000000001</v>
      </c>
      <c r="D152" s="113">
        <f t="shared" si="26"/>
        <v>5.1854893908281996</v>
      </c>
      <c r="E152" s="344" t="str">
        <f t="shared" si="27"/>
        <v>15/11/2021</v>
      </c>
      <c r="F152" s="580">
        <f t="shared" si="28"/>
        <v>0</v>
      </c>
      <c r="G152" s="559"/>
      <c r="I152" s="187">
        <v>1.9889999999999999</v>
      </c>
      <c r="J152" s="113">
        <v>1.883</v>
      </c>
      <c r="K152" s="198">
        <v>1.863</v>
      </c>
      <c r="L152" s="246">
        <f t="shared" si="29"/>
        <v>45031</v>
      </c>
      <c r="M152" s="246">
        <f t="shared" si="30"/>
        <v>44331</v>
      </c>
      <c r="N152" s="113">
        <f t="shared" si="31"/>
        <v>1.5142857142857124E-4</v>
      </c>
      <c r="O152" s="580">
        <f t="shared" si="35"/>
        <v>700</v>
      </c>
      <c r="P152" s="113">
        <f t="shared" si="32"/>
        <v>516</v>
      </c>
      <c r="Q152" s="113">
        <f t="shared" si="33"/>
        <v>184</v>
      </c>
      <c r="R152" s="549">
        <f t="shared" si="25"/>
        <v>1.9108628571428572</v>
      </c>
      <c r="S152" s="113">
        <f t="shared" si="34"/>
        <v>1.5761371428571429</v>
      </c>
      <c r="T152" s="113">
        <f t="shared" si="36"/>
        <v>1.582347663589867</v>
      </c>
    </row>
    <row r="153" spans="2:20" x14ac:dyDescent="0.35">
      <c r="B153" s="116">
        <v>42622</v>
      </c>
      <c r="C153" s="49">
        <v>3.5329999999999999</v>
      </c>
      <c r="D153" s="113">
        <f t="shared" si="26"/>
        <v>5.1827515400410675</v>
      </c>
      <c r="E153" s="344" t="str">
        <f t="shared" si="27"/>
        <v>15/11/2021</v>
      </c>
      <c r="F153" s="580">
        <f t="shared" si="28"/>
        <v>0</v>
      </c>
      <c r="G153" s="559"/>
      <c r="I153" s="187">
        <v>2.0459999999999998</v>
      </c>
      <c r="J153" s="113">
        <v>1.9319999999999999</v>
      </c>
      <c r="K153" s="198">
        <v>1.903</v>
      </c>
      <c r="L153" s="246">
        <f t="shared" si="29"/>
        <v>45031</v>
      </c>
      <c r="M153" s="246">
        <f t="shared" si="30"/>
        <v>44331</v>
      </c>
      <c r="N153" s="113">
        <f t="shared" si="31"/>
        <v>1.6285714285714268E-4</v>
      </c>
      <c r="O153" s="580">
        <f t="shared" si="35"/>
        <v>700</v>
      </c>
      <c r="P153" s="113">
        <f t="shared" si="32"/>
        <v>516</v>
      </c>
      <c r="Q153" s="113">
        <f t="shared" si="33"/>
        <v>184</v>
      </c>
      <c r="R153" s="549">
        <f t="shared" si="25"/>
        <v>1.9619657142857143</v>
      </c>
      <c r="S153" s="113">
        <f t="shared" si="34"/>
        <v>1.5710342857142856</v>
      </c>
      <c r="T153" s="113">
        <f t="shared" si="36"/>
        <v>1.5772046575315279</v>
      </c>
    </row>
    <row r="154" spans="2:20" x14ac:dyDescent="0.35">
      <c r="B154" s="116">
        <v>42625</v>
      </c>
      <c r="C154" s="49">
        <v>3.5869999999999997</v>
      </c>
      <c r="D154" s="113">
        <f t="shared" si="26"/>
        <v>5.1745379876796713</v>
      </c>
      <c r="E154" s="344" t="str">
        <f t="shared" si="27"/>
        <v>15/11/2021</v>
      </c>
      <c r="F154" s="580">
        <f t="shared" si="28"/>
        <v>0</v>
      </c>
      <c r="G154" s="559"/>
      <c r="I154" s="187">
        <v>2.1339999999999999</v>
      </c>
      <c r="J154" s="113">
        <v>2.0129999999999999</v>
      </c>
      <c r="K154" s="198">
        <v>1.972</v>
      </c>
      <c r="L154" s="246">
        <f t="shared" si="29"/>
        <v>45031</v>
      </c>
      <c r="M154" s="246">
        <f t="shared" si="30"/>
        <v>44331</v>
      </c>
      <c r="N154" s="113">
        <f t="shared" si="31"/>
        <v>1.7285714285714287E-4</v>
      </c>
      <c r="O154" s="580">
        <f t="shared" si="35"/>
        <v>700</v>
      </c>
      <c r="P154" s="113">
        <f t="shared" si="32"/>
        <v>516</v>
      </c>
      <c r="Q154" s="113">
        <f t="shared" si="33"/>
        <v>184</v>
      </c>
      <c r="R154" s="549">
        <f t="shared" si="25"/>
        <v>2.0448057142857143</v>
      </c>
      <c r="S154" s="113">
        <f t="shared" si="34"/>
        <v>1.5421942857142854</v>
      </c>
      <c r="T154" s="113">
        <f t="shared" si="36"/>
        <v>1.5481401937515127</v>
      </c>
    </row>
    <row r="155" spans="2:20" x14ac:dyDescent="0.35">
      <c r="B155" s="116">
        <v>42626</v>
      </c>
      <c r="C155" s="49">
        <v>3.5830000000000002</v>
      </c>
      <c r="D155" s="113">
        <f t="shared" si="26"/>
        <v>5.1718001368925393</v>
      </c>
      <c r="E155" s="344" t="str">
        <f t="shared" si="27"/>
        <v>15/11/2021</v>
      </c>
      <c r="F155" s="580">
        <f t="shared" si="28"/>
        <v>0</v>
      </c>
      <c r="G155" s="559"/>
      <c r="I155" s="187">
        <v>2.1589999999999998</v>
      </c>
      <c r="J155" s="113">
        <v>2.0409999999999999</v>
      </c>
      <c r="K155" s="198">
        <v>1.996</v>
      </c>
      <c r="L155" s="246">
        <f t="shared" si="29"/>
        <v>45031</v>
      </c>
      <c r="M155" s="246">
        <f t="shared" si="30"/>
        <v>44331</v>
      </c>
      <c r="N155" s="113">
        <f t="shared" si="31"/>
        <v>1.6857142857142841E-4</v>
      </c>
      <c r="O155" s="580">
        <f t="shared" si="35"/>
        <v>700</v>
      </c>
      <c r="P155" s="113">
        <f t="shared" si="32"/>
        <v>516</v>
      </c>
      <c r="Q155" s="113">
        <f t="shared" si="33"/>
        <v>184</v>
      </c>
      <c r="R155" s="549">
        <f t="shared" si="25"/>
        <v>2.0720171428571428</v>
      </c>
      <c r="S155" s="113">
        <f t="shared" si="34"/>
        <v>1.5109828571428574</v>
      </c>
      <c r="T155" s="113">
        <f t="shared" si="36"/>
        <v>1.5166905301293054</v>
      </c>
    </row>
    <row r="156" spans="2:20" x14ac:dyDescent="0.35">
      <c r="B156" s="116">
        <v>42627</v>
      </c>
      <c r="C156" s="49">
        <v>3.6189999999999998</v>
      </c>
      <c r="D156" s="113">
        <f t="shared" si="26"/>
        <v>5.1690622861054072</v>
      </c>
      <c r="E156" s="344" t="str">
        <f t="shared" si="27"/>
        <v>15/11/2021</v>
      </c>
      <c r="F156" s="580">
        <f t="shared" si="28"/>
        <v>0</v>
      </c>
      <c r="G156" s="559"/>
      <c r="I156" s="187">
        <v>2.2120000000000002</v>
      </c>
      <c r="J156" s="113">
        <v>2.081</v>
      </c>
      <c r="K156" s="198">
        <v>2.0230000000000001</v>
      </c>
      <c r="L156" s="246">
        <f t="shared" si="29"/>
        <v>45031</v>
      </c>
      <c r="M156" s="246">
        <f t="shared" si="30"/>
        <v>44331</v>
      </c>
      <c r="N156" s="113">
        <f t="shared" si="31"/>
        <v>1.8714285714285746E-4</v>
      </c>
      <c r="O156" s="580">
        <f t="shared" si="35"/>
        <v>700</v>
      </c>
      <c r="P156" s="113">
        <f t="shared" si="32"/>
        <v>516</v>
      </c>
      <c r="Q156" s="113">
        <f t="shared" si="33"/>
        <v>184</v>
      </c>
      <c r="R156" s="549">
        <f t="shared" si="25"/>
        <v>2.1154342857142856</v>
      </c>
      <c r="S156" s="113">
        <f t="shared" si="34"/>
        <v>1.5035657142857142</v>
      </c>
      <c r="T156" s="113">
        <f t="shared" si="36"/>
        <v>1.5092174889286492</v>
      </c>
    </row>
    <row r="157" spans="2:20" x14ac:dyDescent="0.35">
      <c r="B157" s="116">
        <v>42628</v>
      </c>
      <c r="C157" s="49">
        <v>3.61</v>
      </c>
      <c r="D157" s="113">
        <f t="shared" si="26"/>
        <v>5.1663244353182751</v>
      </c>
      <c r="E157" s="344" t="str">
        <f t="shared" si="27"/>
        <v>15/11/2021</v>
      </c>
      <c r="F157" s="580">
        <f t="shared" si="28"/>
        <v>0</v>
      </c>
      <c r="G157" s="559"/>
      <c r="I157" s="187">
        <v>2.2050000000000001</v>
      </c>
      <c r="J157" s="113">
        <v>2.0670000000000002</v>
      </c>
      <c r="K157" s="198">
        <v>2.008</v>
      </c>
      <c r="L157" s="246">
        <f t="shared" si="29"/>
        <v>45031</v>
      </c>
      <c r="M157" s="246">
        <f t="shared" si="30"/>
        <v>44331</v>
      </c>
      <c r="N157" s="113">
        <f t="shared" si="31"/>
        <v>1.9714285714285699E-4</v>
      </c>
      <c r="O157" s="580">
        <f t="shared" si="35"/>
        <v>700</v>
      </c>
      <c r="P157" s="113">
        <f t="shared" si="32"/>
        <v>516</v>
      </c>
      <c r="Q157" s="113">
        <f t="shared" si="33"/>
        <v>184</v>
      </c>
      <c r="R157" s="549">
        <f t="shared" si="25"/>
        <v>2.1032742857142859</v>
      </c>
      <c r="S157" s="113">
        <f t="shared" si="34"/>
        <v>1.506725714285714</v>
      </c>
      <c r="T157" s="113">
        <f t="shared" si="36"/>
        <v>1.512401270230912</v>
      </c>
    </row>
    <row r="158" spans="2:20" x14ac:dyDescent="0.35">
      <c r="B158" s="116">
        <v>42629</v>
      </c>
      <c r="C158" s="49">
        <v>3.62</v>
      </c>
      <c r="D158" s="113">
        <f t="shared" si="26"/>
        <v>5.1635865845311431</v>
      </c>
      <c r="E158" s="344" t="str">
        <f t="shared" si="27"/>
        <v>15/11/2021</v>
      </c>
      <c r="F158" s="580">
        <f t="shared" si="28"/>
        <v>0</v>
      </c>
      <c r="G158" s="559"/>
      <c r="I158" s="187">
        <v>2.2400000000000002</v>
      </c>
      <c r="J158" s="113">
        <v>2.0939999999999999</v>
      </c>
      <c r="K158" s="198">
        <v>2.0249999999999999</v>
      </c>
      <c r="L158" s="246">
        <f t="shared" si="29"/>
        <v>45031</v>
      </c>
      <c r="M158" s="246">
        <f t="shared" si="30"/>
        <v>44331</v>
      </c>
      <c r="N158" s="113">
        <f t="shared" si="31"/>
        <v>2.0857142857142908E-4</v>
      </c>
      <c r="O158" s="580">
        <f t="shared" si="35"/>
        <v>700</v>
      </c>
      <c r="P158" s="113">
        <f t="shared" si="32"/>
        <v>516</v>
      </c>
      <c r="Q158" s="113">
        <f t="shared" si="33"/>
        <v>184</v>
      </c>
      <c r="R158" s="549">
        <f t="shared" si="25"/>
        <v>2.132377142857143</v>
      </c>
      <c r="S158" s="113">
        <f t="shared" si="34"/>
        <v>1.4876228571428571</v>
      </c>
      <c r="T158" s="113">
        <f t="shared" si="36"/>
        <v>1.4931554115555912</v>
      </c>
    </row>
    <row r="159" spans="2:20" x14ac:dyDescent="0.35">
      <c r="B159" s="116">
        <v>42632</v>
      </c>
      <c r="C159" s="49">
        <v>3.629</v>
      </c>
      <c r="D159" s="113">
        <f t="shared" si="26"/>
        <v>5.1553730321697468</v>
      </c>
      <c r="E159" s="344" t="str">
        <f t="shared" si="27"/>
        <v>15/11/2021</v>
      </c>
      <c r="F159" s="580">
        <f t="shared" si="28"/>
        <v>0</v>
      </c>
      <c r="G159" s="559"/>
      <c r="I159" s="187">
        <v>2.262</v>
      </c>
      <c r="J159" s="113">
        <v>2.1139999999999999</v>
      </c>
      <c r="K159" s="198">
        <v>2.0449999999999999</v>
      </c>
      <c r="L159" s="246">
        <f t="shared" si="29"/>
        <v>45031</v>
      </c>
      <c r="M159" s="246">
        <f t="shared" si="30"/>
        <v>44331</v>
      </c>
      <c r="N159" s="113">
        <f t="shared" si="31"/>
        <v>2.1142857142857161E-4</v>
      </c>
      <c r="O159" s="580">
        <f t="shared" si="35"/>
        <v>700</v>
      </c>
      <c r="P159" s="113">
        <f t="shared" si="32"/>
        <v>516</v>
      </c>
      <c r="Q159" s="113">
        <f t="shared" si="33"/>
        <v>184</v>
      </c>
      <c r="R159" s="549">
        <f t="shared" si="25"/>
        <v>2.1529028571428572</v>
      </c>
      <c r="S159" s="113">
        <f t="shared" si="34"/>
        <v>1.4760971428571428</v>
      </c>
      <c r="T159" s="113">
        <f t="shared" si="36"/>
        <v>1.4815442997950123</v>
      </c>
    </row>
    <row r="160" spans="2:20" x14ac:dyDescent="0.35">
      <c r="B160" s="116">
        <v>42633</v>
      </c>
      <c r="C160" s="49">
        <v>3.641</v>
      </c>
      <c r="D160" s="113">
        <f t="shared" si="26"/>
        <v>5.1526351813826148</v>
      </c>
      <c r="E160" s="344" t="str">
        <f t="shared" si="27"/>
        <v>15/11/2021</v>
      </c>
      <c r="F160" s="580">
        <f t="shared" si="28"/>
        <v>0</v>
      </c>
      <c r="G160" s="559"/>
      <c r="I160" s="187">
        <v>2.2839999999999998</v>
      </c>
      <c r="J160" s="113">
        <v>2.1320000000000001</v>
      </c>
      <c r="K160" s="198">
        <v>2.0590000000000002</v>
      </c>
      <c r="L160" s="246">
        <f t="shared" si="29"/>
        <v>45031</v>
      </c>
      <c r="M160" s="246">
        <f t="shared" si="30"/>
        <v>44331</v>
      </c>
      <c r="N160" s="113">
        <f t="shared" si="31"/>
        <v>2.1714285714285669E-4</v>
      </c>
      <c r="O160" s="580">
        <f t="shared" si="35"/>
        <v>700</v>
      </c>
      <c r="P160" s="113">
        <f t="shared" si="32"/>
        <v>516</v>
      </c>
      <c r="Q160" s="113">
        <f t="shared" si="33"/>
        <v>184</v>
      </c>
      <c r="R160" s="549">
        <f t="shared" si="25"/>
        <v>2.1719542857142859</v>
      </c>
      <c r="S160" s="113">
        <f t="shared" si="34"/>
        <v>1.4690457142857141</v>
      </c>
      <c r="T160" s="113">
        <f t="shared" si="36"/>
        <v>1.4744409525623725</v>
      </c>
    </row>
    <row r="161" spans="2:20" x14ac:dyDescent="0.35">
      <c r="B161" s="116">
        <v>42634</v>
      </c>
      <c r="C161" s="49">
        <v>3.6470000000000002</v>
      </c>
      <c r="D161" s="113">
        <f t="shared" si="26"/>
        <v>5.1498973305954827</v>
      </c>
      <c r="E161" s="344" t="str">
        <f t="shared" si="27"/>
        <v>15/11/2021</v>
      </c>
      <c r="F161" s="580">
        <f t="shared" si="28"/>
        <v>0</v>
      </c>
      <c r="G161" s="559"/>
      <c r="I161" s="187">
        <v>2.2909999999999999</v>
      </c>
      <c r="J161" s="113">
        <v>2.1360000000000001</v>
      </c>
      <c r="K161" s="198">
        <v>2.0630000000000002</v>
      </c>
      <c r="L161" s="246">
        <f t="shared" si="29"/>
        <v>45031</v>
      </c>
      <c r="M161" s="246">
        <f t="shared" si="30"/>
        <v>44331</v>
      </c>
      <c r="N161" s="113">
        <f t="shared" si="31"/>
        <v>2.2142857142857115E-4</v>
      </c>
      <c r="O161" s="580">
        <f t="shared" si="35"/>
        <v>700</v>
      </c>
      <c r="P161" s="113">
        <f t="shared" si="32"/>
        <v>516</v>
      </c>
      <c r="Q161" s="113">
        <f t="shared" si="33"/>
        <v>184</v>
      </c>
      <c r="R161" s="549">
        <f t="shared" si="25"/>
        <v>2.1767428571428571</v>
      </c>
      <c r="S161" s="113">
        <f t="shared" si="34"/>
        <v>1.4702571428571432</v>
      </c>
      <c r="T161" s="113">
        <f t="shared" si="36"/>
        <v>1.4756612830224336</v>
      </c>
    </row>
    <row r="162" spans="2:20" x14ac:dyDescent="0.35">
      <c r="B162" s="116">
        <v>42635</v>
      </c>
      <c r="C162" s="49">
        <v>3.5590000000000002</v>
      </c>
      <c r="D162" s="113">
        <f t="shared" si="26"/>
        <v>5.1471594798083506</v>
      </c>
      <c r="E162" s="344" t="str">
        <f t="shared" si="27"/>
        <v>15/11/2021</v>
      </c>
      <c r="F162" s="580">
        <f t="shared" si="28"/>
        <v>0</v>
      </c>
      <c r="G162" s="559"/>
      <c r="I162" s="187">
        <v>2.2050000000000001</v>
      </c>
      <c r="J162" s="113">
        <v>2.056</v>
      </c>
      <c r="K162" s="198">
        <v>1.9910000000000001</v>
      </c>
      <c r="L162" s="246">
        <f t="shared" si="29"/>
        <v>45031</v>
      </c>
      <c r="M162" s="246">
        <f t="shared" si="30"/>
        <v>44331</v>
      </c>
      <c r="N162" s="113">
        <f t="shared" si="31"/>
        <v>2.1285714285714289E-4</v>
      </c>
      <c r="O162" s="580">
        <f t="shared" si="35"/>
        <v>700</v>
      </c>
      <c r="P162" s="113">
        <f t="shared" si="32"/>
        <v>516</v>
      </c>
      <c r="Q162" s="113">
        <f t="shared" si="33"/>
        <v>184</v>
      </c>
      <c r="R162" s="549">
        <f t="shared" si="25"/>
        <v>2.0951657142857143</v>
      </c>
      <c r="S162" s="113">
        <f t="shared" si="34"/>
        <v>1.4638342857142859</v>
      </c>
      <c r="T162" s="113">
        <f t="shared" si="36"/>
        <v>1.4691913127543588</v>
      </c>
    </row>
    <row r="163" spans="2:20" x14ac:dyDescent="0.35">
      <c r="B163" s="116">
        <v>42636</v>
      </c>
      <c r="C163" s="49">
        <v>3.532</v>
      </c>
      <c r="D163" s="113">
        <f t="shared" si="26"/>
        <v>5.1444216290212186</v>
      </c>
      <c r="E163" s="344" t="str">
        <f t="shared" si="27"/>
        <v>15/11/2021</v>
      </c>
      <c r="F163" s="580">
        <f t="shared" si="28"/>
        <v>0</v>
      </c>
      <c r="G163" s="559"/>
      <c r="I163" s="187">
        <v>2.1419999999999999</v>
      </c>
      <c r="J163" s="113">
        <v>2.0009999999999999</v>
      </c>
      <c r="K163" s="198">
        <v>1.946</v>
      </c>
      <c r="L163" s="246">
        <f t="shared" si="29"/>
        <v>45031</v>
      </c>
      <c r="M163" s="246">
        <f t="shared" si="30"/>
        <v>44331</v>
      </c>
      <c r="N163" s="113">
        <f t="shared" si="31"/>
        <v>2.0142857142857145E-4</v>
      </c>
      <c r="O163" s="580">
        <f t="shared" si="35"/>
        <v>700</v>
      </c>
      <c r="P163" s="113">
        <f t="shared" si="32"/>
        <v>516</v>
      </c>
      <c r="Q163" s="113">
        <f t="shared" si="33"/>
        <v>184</v>
      </c>
      <c r="R163" s="549">
        <f t="shared" si="25"/>
        <v>2.0380628571428572</v>
      </c>
      <c r="S163" s="113">
        <f t="shared" si="34"/>
        <v>1.4939371428571429</v>
      </c>
      <c r="T163" s="113">
        <f t="shared" si="36"/>
        <v>1.4995167633241602</v>
      </c>
    </row>
    <row r="164" spans="2:20" x14ac:dyDescent="0.35">
      <c r="B164" s="116">
        <v>42639</v>
      </c>
      <c r="C164" s="49">
        <v>3.52</v>
      </c>
      <c r="D164" s="113">
        <f t="shared" si="26"/>
        <v>5.1362080766598224</v>
      </c>
      <c r="E164" s="344" t="str">
        <f t="shared" si="27"/>
        <v>15/11/2021</v>
      </c>
      <c r="F164" s="580">
        <f t="shared" si="28"/>
        <v>0</v>
      </c>
      <c r="G164" s="559"/>
      <c r="I164" s="187">
        <v>2.12</v>
      </c>
      <c r="J164" s="113">
        <v>1.988</v>
      </c>
      <c r="K164" s="198">
        <v>1.9379999999999999</v>
      </c>
      <c r="L164" s="246">
        <f t="shared" si="29"/>
        <v>45031</v>
      </c>
      <c r="M164" s="246">
        <f t="shared" si="30"/>
        <v>44331</v>
      </c>
      <c r="N164" s="113">
        <f t="shared" si="31"/>
        <v>1.8857142857142873E-4</v>
      </c>
      <c r="O164" s="580">
        <f t="shared" si="35"/>
        <v>700</v>
      </c>
      <c r="P164" s="113">
        <f t="shared" si="32"/>
        <v>516</v>
      </c>
      <c r="Q164" s="113">
        <f t="shared" si="33"/>
        <v>184</v>
      </c>
      <c r="R164" s="549">
        <f t="shared" si="25"/>
        <v>2.022697142857143</v>
      </c>
      <c r="S164" s="113">
        <f t="shared" si="34"/>
        <v>1.497302857142857</v>
      </c>
      <c r="T164" s="113">
        <f t="shared" si="36"/>
        <v>1.5029076467578895</v>
      </c>
    </row>
    <row r="165" spans="2:20" x14ac:dyDescent="0.35">
      <c r="B165" s="116">
        <v>42640</v>
      </c>
      <c r="C165" s="49">
        <v>3.51</v>
      </c>
      <c r="D165" s="113">
        <f t="shared" si="26"/>
        <v>5.1334702258726903</v>
      </c>
      <c r="E165" s="344" t="str">
        <f t="shared" si="27"/>
        <v>15/11/2021</v>
      </c>
      <c r="F165" s="580">
        <f t="shared" si="28"/>
        <v>0</v>
      </c>
      <c r="G165" s="559"/>
      <c r="I165" s="187">
        <v>2.1160000000000001</v>
      </c>
      <c r="J165" s="113">
        <v>1.988</v>
      </c>
      <c r="K165" s="198">
        <v>1.9419999999999999</v>
      </c>
      <c r="L165" s="246">
        <f t="shared" si="29"/>
        <v>45031</v>
      </c>
      <c r="M165" s="246">
        <f t="shared" si="30"/>
        <v>44331</v>
      </c>
      <c r="N165" s="113">
        <f t="shared" si="31"/>
        <v>1.8285714285714303E-4</v>
      </c>
      <c r="O165" s="580">
        <f t="shared" si="35"/>
        <v>700</v>
      </c>
      <c r="P165" s="113">
        <f t="shared" si="32"/>
        <v>516</v>
      </c>
      <c r="Q165" s="113">
        <f t="shared" si="33"/>
        <v>184</v>
      </c>
      <c r="R165" s="549">
        <f t="shared" si="25"/>
        <v>2.0216457142857145</v>
      </c>
      <c r="S165" s="113">
        <f t="shared" si="34"/>
        <v>1.4883542857142853</v>
      </c>
      <c r="T165" s="113">
        <f t="shared" si="36"/>
        <v>1.4938922819138112</v>
      </c>
    </row>
    <row r="166" spans="2:20" x14ac:dyDescent="0.35">
      <c r="B166" s="116">
        <v>42641</v>
      </c>
      <c r="C166" s="49">
        <v>3.51</v>
      </c>
      <c r="D166" s="113">
        <f t="shared" si="26"/>
        <v>5.1307323750855582</v>
      </c>
      <c r="E166" s="344" t="str">
        <f t="shared" si="27"/>
        <v>15/11/2021</v>
      </c>
      <c r="F166" s="580">
        <f t="shared" si="28"/>
        <v>0</v>
      </c>
      <c r="G166" s="559"/>
      <c r="I166" s="187">
        <v>2.1</v>
      </c>
      <c r="J166" s="113">
        <v>1.9889999999999999</v>
      </c>
      <c r="K166" s="198">
        <v>1.9489999999999998</v>
      </c>
      <c r="L166" s="246">
        <f t="shared" si="29"/>
        <v>45031</v>
      </c>
      <c r="M166" s="246">
        <f t="shared" si="30"/>
        <v>44331</v>
      </c>
      <c r="N166" s="113">
        <f t="shared" si="31"/>
        <v>1.5857142857142887E-4</v>
      </c>
      <c r="O166" s="580">
        <f t="shared" si="35"/>
        <v>700</v>
      </c>
      <c r="P166" s="113">
        <f t="shared" si="32"/>
        <v>516</v>
      </c>
      <c r="Q166" s="113">
        <f t="shared" si="33"/>
        <v>184</v>
      </c>
      <c r="R166" s="549">
        <f t="shared" si="25"/>
        <v>2.0181771428571427</v>
      </c>
      <c r="S166" s="113">
        <f t="shared" si="34"/>
        <v>1.4918228571428571</v>
      </c>
      <c r="T166" s="113">
        <f t="shared" si="36"/>
        <v>1.497386695735603</v>
      </c>
    </row>
    <row r="167" spans="2:20" x14ac:dyDescent="0.35">
      <c r="B167" s="116">
        <v>42642</v>
      </c>
      <c r="C167" s="49">
        <v>3.5289999999999999</v>
      </c>
      <c r="D167" s="113">
        <f t="shared" si="26"/>
        <v>5.1279945242984262</v>
      </c>
      <c r="E167" s="344" t="str">
        <f t="shared" si="27"/>
        <v>15/11/2021</v>
      </c>
      <c r="F167" s="580">
        <f t="shared" si="28"/>
        <v>0</v>
      </c>
      <c r="G167" s="559"/>
      <c r="I167" s="187">
        <v>2.1120000000000001</v>
      </c>
      <c r="J167" s="113">
        <v>2.0099999999999998</v>
      </c>
      <c r="K167" s="198">
        <v>1.964</v>
      </c>
      <c r="L167" s="246">
        <f t="shared" si="29"/>
        <v>45031</v>
      </c>
      <c r="M167" s="246">
        <f t="shared" si="30"/>
        <v>44331</v>
      </c>
      <c r="N167" s="113">
        <f t="shared" si="31"/>
        <v>1.4571428571428615E-4</v>
      </c>
      <c r="O167" s="580">
        <f t="shared" si="35"/>
        <v>700</v>
      </c>
      <c r="P167" s="113">
        <f t="shared" si="32"/>
        <v>516</v>
      </c>
      <c r="Q167" s="113">
        <f t="shared" si="33"/>
        <v>184</v>
      </c>
      <c r="R167" s="549">
        <f t="shared" si="25"/>
        <v>2.0368114285714283</v>
      </c>
      <c r="S167" s="113">
        <f t="shared" si="34"/>
        <v>1.4921885714285716</v>
      </c>
      <c r="T167" s="113">
        <f t="shared" si="36"/>
        <v>1.4977551382603149</v>
      </c>
    </row>
    <row r="168" spans="2:20" x14ac:dyDescent="0.35">
      <c r="B168" s="116">
        <v>42643</v>
      </c>
      <c r="C168" s="49">
        <v>3.49</v>
      </c>
      <c r="D168" s="113">
        <f t="shared" si="26"/>
        <v>5.1252566735112932</v>
      </c>
      <c r="E168" s="344" t="str">
        <f t="shared" si="27"/>
        <v>15/11/2021</v>
      </c>
      <c r="F168" s="580">
        <f t="shared" si="28"/>
        <v>0</v>
      </c>
      <c r="G168" s="559"/>
      <c r="I168" s="187">
        <v>2.0590000000000002</v>
      </c>
      <c r="J168" s="113">
        <v>1.958</v>
      </c>
      <c r="K168" s="198">
        <v>1.9330000000000001</v>
      </c>
      <c r="L168" s="246">
        <f t="shared" si="29"/>
        <v>45031</v>
      </c>
      <c r="M168" s="246">
        <f t="shared" si="30"/>
        <v>44331</v>
      </c>
      <c r="N168" s="113">
        <f t="shared" si="31"/>
        <v>1.4428571428571458E-4</v>
      </c>
      <c r="O168" s="580">
        <f t="shared" si="35"/>
        <v>700</v>
      </c>
      <c r="P168" s="113">
        <f t="shared" si="32"/>
        <v>516</v>
      </c>
      <c r="Q168" s="113">
        <f t="shared" si="33"/>
        <v>184</v>
      </c>
      <c r="R168" s="549">
        <f t="shared" si="25"/>
        <v>1.9845485714285713</v>
      </c>
      <c r="S168" s="113">
        <f t="shared" si="34"/>
        <v>1.5054514285714289</v>
      </c>
      <c r="T168" s="113">
        <f t="shared" si="36"/>
        <v>1.5111173885808737</v>
      </c>
    </row>
    <row r="169" spans="2:20" x14ac:dyDescent="0.35">
      <c r="B169" s="116">
        <v>42646</v>
      </c>
      <c r="C169" s="49">
        <v>3.54</v>
      </c>
      <c r="D169" s="113">
        <f t="shared" si="26"/>
        <v>5.117043121149897</v>
      </c>
      <c r="E169" s="344" t="str">
        <f t="shared" si="27"/>
        <v>15/11/2021</v>
      </c>
      <c r="F169" s="580">
        <f t="shared" si="28"/>
        <v>0</v>
      </c>
      <c r="G169" s="559"/>
      <c r="I169" s="187">
        <v>2.0880000000000001</v>
      </c>
      <c r="J169" s="113">
        <v>1.982</v>
      </c>
      <c r="K169" s="198">
        <v>1.9569999999999999</v>
      </c>
      <c r="L169" s="246">
        <f t="shared" si="29"/>
        <v>45031</v>
      </c>
      <c r="M169" s="246">
        <f t="shared" si="30"/>
        <v>44331</v>
      </c>
      <c r="N169" s="113">
        <f t="shared" si="31"/>
        <v>1.5142857142857156E-4</v>
      </c>
      <c r="O169" s="580">
        <f t="shared" si="35"/>
        <v>700</v>
      </c>
      <c r="P169" s="113">
        <f t="shared" si="32"/>
        <v>516</v>
      </c>
      <c r="Q169" s="113">
        <f t="shared" si="33"/>
        <v>184</v>
      </c>
      <c r="R169" s="549">
        <f t="shared" si="25"/>
        <v>2.0098628571428572</v>
      </c>
      <c r="S169" s="113">
        <f t="shared" si="34"/>
        <v>1.5301371428571429</v>
      </c>
      <c r="T169" s="113">
        <f t="shared" si="36"/>
        <v>1.5359904420470194</v>
      </c>
    </row>
    <row r="170" spans="2:20" x14ac:dyDescent="0.35">
      <c r="B170" s="116">
        <v>42647</v>
      </c>
      <c r="C170" s="49">
        <v>3.577</v>
      </c>
      <c r="D170" s="113">
        <f t="shared" si="26"/>
        <v>5.1143052703627649</v>
      </c>
      <c r="E170" s="344" t="str">
        <f t="shared" si="27"/>
        <v>15/11/2021</v>
      </c>
      <c r="F170" s="580">
        <f t="shared" si="28"/>
        <v>0</v>
      </c>
      <c r="G170" s="559"/>
      <c r="I170" s="187">
        <v>2.1560000000000001</v>
      </c>
      <c r="J170" s="113">
        <v>2.0339999999999998</v>
      </c>
      <c r="K170" s="198">
        <v>1.992</v>
      </c>
      <c r="L170" s="246">
        <f t="shared" si="29"/>
        <v>45031</v>
      </c>
      <c r="M170" s="246">
        <f t="shared" si="30"/>
        <v>44331</v>
      </c>
      <c r="N170" s="113">
        <f t="shared" si="31"/>
        <v>1.7428571428571477E-4</v>
      </c>
      <c r="O170" s="580">
        <f t="shared" si="35"/>
        <v>700</v>
      </c>
      <c r="P170" s="113">
        <f t="shared" si="32"/>
        <v>516</v>
      </c>
      <c r="Q170" s="113">
        <f t="shared" si="33"/>
        <v>184</v>
      </c>
      <c r="R170" s="549">
        <f t="shared" si="25"/>
        <v>2.0660685714285711</v>
      </c>
      <c r="S170" s="113">
        <f t="shared" si="34"/>
        <v>1.5109314285714288</v>
      </c>
      <c r="T170" s="113">
        <f t="shared" si="36"/>
        <v>1.5166387130260306</v>
      </c>
    </row>
    <row r="171" spans="2:20" x14ac:dyDescent="0.35">
      <c r="B171" s="116">
        <v>42648</v>
      </c>
      <c r="C171" s="49">
        <v>3.6230000000000002</v>
      </c>
      <c r="D171" s="113">
        <f t="shared" si="26"/>
        <v>5.1115674195756329</v>
      </c>
      <c r="E171" s="344" t="str">
        <f t="shared" si="27"/>
        <v>15/11/2021</v>
      </c>
      <c r="F171" s="580">
        <f t="shared" si="28"/>
        <v>0</v>
      </c>
      <c r="G171" s="559"/>
      <c r="I171" s="187">
        <v>2.2069999999999999</v>
      </c>
      <c r="J171" s="113">
        <v>2.0760000000000001</v>
      </c>
      <c r="K171" s="198">
        <v>2.024</v>
      </c>
      <c r="L171" s="246">
        <f t="shared" si="29"/>
        <v>45031</v>
      </c>
      <c r="M171" s="246">
        <f t="shared" si="30"/>
        <v>44331</v>
      </c>
      <c r="N171" s="113">
        <f t="shared" si="31"/>
        <v>1.8714285714285683E-4</v>
      </c>
      <c r="O171" s="580">
        <f t="shared" si="35"/>
        <v>700</v>
      </c>
      <c r="P171" s="113">
        <f t="shared" si="32"/>
        <v>516</v>
      </c>
      <c r="Q171" s="113">
        <f t="shared" si="33"/>
        <v>184</v>
      </c>
      <c r="R171" s="549">
        <f t="shared" si="25"/>
        <v>2.1104342857142857</v>
      </c>
      <c r="S171" s="113">
        <f t="shared" si="34"/>
        <v>1.5125657142857145</v>
      </c>
      <c r="T171" s="113">
        <f t="shared" si="36"/>
        <v>1.5182853518858064</v>
      </c>
    </row>
    <row r="172" spans="2:20" x14ac:dyDescent="0.35">
      <c r="B172" s="116">
        <v>42649</v>
      </c>
      <c r="C172" s="49">
        <v>3.6390000000000002</v>
      </c>
      <c r="D172" s="113">
        <f t="shared" si="26"/>
        <v>5.1088295687885008</v>
      </c>
      <c r="E172" s="344" t="str">
        <f t="shared" si="27"/>
        <v>15/11/2021</v>
      </c>
      <c r="F172" s="580">
        <f t="shared" si="28"/>
        <v>0</v>
      </c>
      <c r="G172" s="559"/>
      <c r="I172" s="187">
        <v>2.25</v>
      </c>
      <c r="J172" s="113">
        <v>2.0979999999999999</v>
      </c>
      <c r="K172" s="198">
        <v>2.044</v>
      </c>
      <c r="L172" s="246">
        <f t="shared" si="29"/>
        <v>45031</v>
      </c>
      <c r="M172" s="246">
        <f t="shared" si="30"/>
        <v>44331</v>
      </c>
      <c r="N172" s="113">
        <f t="shared" si="31"/>
        <v>2.1714285714285734E-4</v>
      </c>
      <c r="O172" s="580">
        <f t="shared" si="35"/>
        <v>700</v>
      </c>
      <c r="P172" s="113">
        <f t="shared" si="32"/>
        <v>516</v>
      </c>
      <c r="Q172" s="113">
        <f t="shared" si="33"/>
        <v>184</v>
      </c>
      <c r="R172" s="549">
        <f t="shared" si="25"/>
        <v>2.1379542857142857</v>
      </c>
      <c r="S172" s="113">
        <f t="shared" si="34"/>
        <v>1.5010457142857145</v>
      </c>
      <c r="T172" s="113">
        <f t="shared" si="36"/>
        <v>1.5066785598766508</v>
      </c>
    </row>
    <row r="173" spans="2:20" x14ac:dyDescent="0.35">
      <c r="B173" s="116">
        <v>42650</v>
      </c>
      <c r="C173" s="49">
        <v>3.6269999999999998</v>
      </c>
      <c r="D173" s="113">
        <f t="shared" si="26"/>
        <v>5.1060917180013687</v>
      </c>
      <c r="E173" s="344" t="str">
        <f t="shared" si="27"/>
        <v>15/11/2021</v>
      </c>
      <c r="F173" s="580">
        <f t="shared" si="28"/>
        <v>0</v>
      </c>
      <c r="G173" s="559"/>
      <c r="I173" s="187">
        <v>2.2490000000000001</v>
      </c>
      <c r="J173" s="113">
        <v>2.09</v>
      </c>
      <c r="K173" s="198">
        <v>2.0329999999999999</v>
      </c>
      <c r="L173" s="246">
        <f t="shared" si="29"/>
        <v>45031</v>
      </c>
      <c r="M173" s="246">
        <f t="shared" si="30"/>
        <v>44331</v>
      </c>
      <c r="N173" s="113">
        <f t="shared" si="31"/>
        <v>2.2714285714285751E-4</v>
      </c>
      <c r="O173" s="580">
        <f t="shared" si="35"/>
        <v>700</v>
      </c>
      <c r="P173" s="113">
        <f t="shared" si="32"/>
        <v>516</v>
      </c>
      <c r="Q173" s="113">
        <f t="shared" si="33"/>
        <v>184</v>
      </c>
      <c r="R173" s="549">
        <f t="shared" si="25"/>
        <v>2.1317942857142858</v>
      </c>
      <c r="S173" s="113">
        <f t="shared" si="34"/>
        <v>1.495205714285714</v>
      </c>
      <c r="T173" s="113">
        <f t="shared" si="36"/>
        <v>1.5007948146058103</v>
      </c>
    </row>
    <row r="174" spans="2:20" x14ac:dyDescent="0.35">
      <c r="B174" s="116">
        <v>42653</v>
      </c>
      <c r="C174" s="49">
        <v>3.65</v>
      </c>
      <c r="D174" s="113">
        <f t="shared" si="26"/>
        <v>5.0978781656399725</v>
      </c>
      <c r="E174" s="344" t="str">
        <f t="shared" si="27"/>
        <v>15/11/2021</v>
      </c>
      <c r="F174" s="580">
        <f t="shared" si="28"/>
        <v>0</v>
      </c>
      <c r="G174" s="559"/>
      <c r="I174" s="187">
        <v>2.238</v>
      </c>
      <c r="J174" s="113">
        <v>2.0790000000000002</v>
      </c>
      <c r="K174" s="198">
        <v>2.0179999999999998</v>
      </c>
      <c r="L174" s="246">
        <f t="shared" si="29"/>
        <v>45031</v>
      </c>
      <c r="M174" s="246">
        <f t="shared" si="30"/>
        <v>44331</v>
      </c>
      <c r="N174" s="113">
        <f t="shared" si="31"/>
        <v>2.2714285714285686E-4</v>
      </c>
      <c r="O174" s="580">
        <f t="shared" si="35"/>
        <v>700</v>
      </c>
      <c r="P174" s="113">
        <f t="shared" si="32"/>
        <v>516</v>
      </c>
      <c r="Q174" s="113">
        <f t="shared" si="33"/>
        <v>184</v>
      </c>
      <c r="R174" s="549">
        <f t="shared" si="25"/>
        <v>2.1207942857142861</v>
      </c>
      <c r="S174" s="113">
        <f t="shared" si="34"/>
        <v>1.5292057142857138</v>
      </c>
      <c r="T174" s="113">
        <f t="shared" si="36"/>
        <v>1.5350518895772325</v>
      </c>
    </row>
    <row r="175" spans="2:20" x14ac:dyDescent="0.35">
      <c r="B175" s="116">
        <v>42654</v>
      </c>
      <c r="C175" s="49">
        <v>3.6349999999999998</v>
      </c>
      <c r="D175" s="113">
        <f t="shared" si="26"/>
        <v>5.0951403148528405</v>
      </c>
      <c r="E175" s="344" t="str">
        <f t="shared" si="27"/>
        <v>15/11/2021</v>
      </c>
      <c r="F175" s="580">
        <f t="shared" si="28"/>
        <v>0</v>
      </c>
      <c r="G175" s="559"/>
      <c r="I175" s="187">
        <v>2.2400000000000002</v>
      </c>
      <c r="J175" s="113">
        <v>2.0739999999999998</v>
      </c>
      <c r="K175" s="198">
        <v>2.0049999999999999</v>
      </c>
      <c r="L175" s="246">
        <f t="shared" si="29"/>
        <v>45031</v>
      </c>
      <c r="M175" s="246">
        <f t="shared" si="30"/>
        <v>44331</v>
      </c>
      <c r="N175" s="113">
        <f t="shared" si="31"/>
        <v>2.3714285714285767E-4</v>
      </c>
      <c r="O175" s="580">
        <f t="shared" si="35"/>
        <v>700</v>
      </c>
      <c r="P175" s="113">
        <f t="shared" si="32"/>
        <v>516</v>
      </c>
      <c r="Q175" s="113">
        <f t="shared" si="33"/>
        <v>184</v>
      </c>
      <c r="R175" s="549">
        <f t="shared" si="25"/>
        <v>2.1176342857142858</v>
      </c>
      <c r="S175" s="113">
        <f t="shared" si="34"/>
        <v>1.517365714285714</v>
      </c>
      <c r="T175" s="113">
        <f t="shared" si="36"/>
        <v>1.5231217110629691</v>
      </c>
    </row>
    <row r="176" spans="2:20" x14ac:dyDescent="0.35">
      <c r="B176" s="116">
        <v>42655</v>
      </c>
      <c r="C176" s="49">
        <v>3.702</v>
      </c>
      <c r="D176" s="113">
        <f t="shared" si="26"/>
        <v>5.0924024640657084</v>
      </c>
      <c r="E176" s="344" t="str">
        <f t="shared" si="27"/>
        <v>15/11/2021</v>
      </c>
      <c r="F176" s="580">
        <f t="shared" si="28"/>
        <v>0</v>
      </c>
      <c r="G176" s="559"/>
      <c r="I176" s="187">
        <v>2.2589999999999999</v>
      </c>
      <c r="J176" s="113">
        <v>2.085</v>
      </c>
      <c r="K176" s="198">
        <v>2.0110000000000001</v>
      </c>
      <c r="L176" s="246">
        <f t="shared" si="29"/>
        <v>45031</v>
      </c>
      <c r="M176" s="246">
        <f t="shared" si="30"/>
        <v>44331</v>
      </c>
      <c r="N176" s="113">
        <f t="shared" si="31"/>
        <v>2.4857142857142846E-4</v>
      </c>
      <c r="O176" s="580">
        <f t="shared" si="35"/>
        <v>700</v>
      </c>
      <c r="P176" s="113">
        <f t="shared" si="32"/>
        <v>516</v>
      </c>
      <c r="Q176" s="113">
        <f t="shared" si="33"/>
        <v>184</v>
      </c>
      <c r="R176" s="549">
        <f t="shared" si="25"/>
        <v>2.1307371428571429</v>
      </c>
      <c r="S176" s="113">
        <f t="shared" si="34"/>
        <v>1.5712628571428571</v>
      </c>
      <c r="T176" s="113">
        <f t="shared" si="36"/>
        <v>1.5774350245584268</v>
      </c>
    </row>
    <row r="177" spans="2:20" x14ac:dyDescent="0.35">
      <c r="B177" s="116">
        <v>42656</v>
      </c>
      <c r="C177" s="49">
        <v>3.7330000000000001</v>
      </c>
      <c r="D177" s="113">
        <f t="shared" si="26"/>
        <v>5.0896646132785763</v>
      </c>
      <c r="E177" s="344" t="str">
        <f t="shared" si="27"/>
        <v>15/11/2021</v>
      </c>
      <c r="F177" s="580">
        <f t="shared" si="28"/>
        <v>0</v>
      </c>
      <c r="G177" s="559"/>
      <c r="I177" s="187">
        <v>2.2189999999999999</v>
      </c>
      <c r="J177" s="113">
        <v>2.048</v>
      </c>
      <c r="K177" s="198">
        <v>1.9790000000000001</v>
      </c>
      <c r="L177" s="246">
        <f t="shared" si="29"/>
        <v>45031</v>
      </c>
      <c r="M177" s="246">
        <f t="shared" si="30"/>
        <v>44331</v>
      </c>
      <c r="N177" s="113">
        <f t="shared" si="31"/>
        <v>2.4428571428571403E-4</v>
      </c>
      <c r="O177" s="580">
        <f t="shared" si="35"/>
        <v>700</v>
      </c>
      <c r="P177" s="113">
        <f t="shared" si="32"/>
        <v>516</v>
      </c>
      <c r="Q177" s="113">
        <f t="shared" si="33"/>
        <v>184</v>
      </c>
      <c r="R177" s="549">
        <f t="shared" si="25"/>
        <v>2.0929485714285714</v>
      </c>
      <c r="S177" s="113">
        <f t="shared" si="34"/>
        <v>1.6400514285714287</v>
      </c>
      <c r="T177" s="113">
        <f t="shared" si="36"/>
        <v>1.6467758502923369</v>
      </c>
    </row>
    <row r="178" spans="2:20" x14ac:dyDescent="0.35">
      <c r="B178" s="116">
        <v>42657</v>
      </c>
      <c r="C178" s="49">
        <v>3.68</v>
      </c>
      <c r="D178" s="113">
        <f t="shared" si="26"/>
        <v>5.0869267624914443</v>
      </c>
      <c r="E178" s="344" t="str">
        <f t="shared" si="27"/>
        <v>15/11/2021</v>
      </c>
      <c r="F178" s="580">
        <f t="shared" si="28"/>
        <v>0</v>
      </c>
      <c r="G178" s="559"/>
      <c r="I178" s="187">
        <v>2.2170000000000001</v>
      </c>
      <c r="J178" s="113">
        <v>2.0390000000000001</v>
      </c>
      <c r="K178" s="198">
        <v>1.968</v>
      </c>
      <c r="L178" s="246">
        <f t="shared" si="29"/>
        <v>45031</v>
      </c>
      <c r="M178" s="246">
        <f t="shared" si="30"/>
        <v>44331</v>
      </c>
      <c r="N178" s="113">
        <f t="shared" si="31"/>
        <v>2.5428571428571422E-4</v>
      </c>
      <c r="O178" s="580">
        <f t="shared" si="35"/>
        <v>700</v>
      </c>
      <c r="P178" s="113">
        <f t="shared" si="32"/>
        <v>516</v>
      </c>
      <c r="Q178" s="113">
        <f t="shared" si="33"/>
        <v>184</v>
      </c>
      <c r="R178" s="549">
        <f t="shared" si="25"/>
        <v>2.0857885714285715</v>
      </c>
      <c r="S178" s="113">
        <f t="shared" si="34"/>
        <v>1.5942114285714286</v>
      </c>
      <c r="T178" s="113">
        <f t="shared" si="36"/>
        <v>1.6005652037688778</v>
      </c>
    </row>
    <row r="179" spans="2:20" x14ac:dyDescent="0.35">
      <c r="B179" s="116">
        <v>42660</v>
      </c>
      <c r="C179" s="49">
        <v>3.7050000000000001</v>
      </c>
      <c r="D179" s="113">
        <f t="shared" si="26"/>
        <v>5.0787132101300481</v>
      </c>
      <c r="E179" s="344" t="str">
        <f t="shared" si="27"/>
        <v>15/11/2021</v>
      </c>
      <c r="F179" s="580">
        <f t="shared" si="28"/>
        <v>0</v>
      </c>
      <c r="G179" s="559"/>
      <c r="I179" s="187">
        <v>2.2480000000000002</v>
      </c>
      <c r="J179" s="113">
        <v>2.0680000000000001</v>
      </c>
      <c r="K179" s="198">
        <v>1.9870000000000001</v>
      </c>
      <c r="L179" s="246">
        <f t="shared" si="29"/>
        <v>45031</v>
      </c>
      <c r="M179" s="246">
        <f t="shared" si="30"/>
        <v>44331</v>
      </c>
      <c r="N179" s="113">
        <f t="shared" si="31"/>
        <v>2.5714285714285737E-4</v>
      </c>
      <c r="O179" s="580">
        <f t="shared" si="35"/>
        <v>700</v>
      </c>
      <c r="P179" s="113">
        <f t="shared" si="32"/>
        <v>516</v>
      </c>
      <c r="Q179" s="113">
        <f t="shared" si="33"/>
        <v>184</v>
      </c>
      <c r="R179" s="549">
        <f t="shared" si="25"/>
        <v>2.1153142857142857</v>
      </c>
      <c r="S179" s="113">
        <f t="shared" si="34"/>
        <v>1.5896857142857144</v>
      </c>
      <c r="T179" s="113">
        <f t="shared" si="36"/>
        <v>1.5960034659612266</v>
      </c>
    </row>
    <row r="180" spans="2:20" x14ac:dyDescent="0.35">
      <c r="B180" s="116">
        <v>42661</v>
      </c>
      <c r="C180" s="49">
        <v>3.7560000000000002</v>
      </c>
      <c r="D180" s="113">
        <f t="shared" si="26"/>
        <v>5.075975359342916</v>
      </c>
      <c r="E180" s="344" t="str">
        <f t="shared" si="27"/>
        <v>15/11/2021</v>
      </c>
      <c r="F180" s="580">
        <f t="shared" si="28"/>
        <v>0</v>
      </c>
      <c r="G180" s="559"/>
      <c r="I180" s="187">
        <v>2.3029999999999999</v>
      </c>
      <c r="J180" s="113">
        <v>2.117</v>
      </c>
      <c r="K180" s="198">
        <v>2.0409999999999999</v>
      </c>
      <c r="L180" s="246">
        <f t="shared" si="29"/>
        <v>45031</v>
      </c>
      <c r="M180" s="246">
        <f t="shared" si="30"/>
        <v>44331</v>
      </c>
      <c r="N180" s="113">
        <f t="shared" si="31"/>
        <v>2.6571428571428563E-4</v>
      </c>
      <c r="O180" s="580">
        <f t="shared" si="35"/>
        <v>700</v>
      </c>
      <c r="P180" s="113">
        <f t="shared" si="32"/>
        <v>516</v>
      </c>
      <c r="Q180" s="113">
        <f t="shared" si="33"/>
        <v>184</v>
      </c>
      <c r="R180" s="549">
        <f t="shared" si="25"/>
        <v>2.1658914285714284</v>
      </c>
      <c r="S180" s="113">
        <f t="shared" si="34"/>
        <v>1.5901085714285719</v>
      </c>
      <c r="T180" s="113">
        <f t="shared" si="36"/>
        <v>1.5964296846009196</v>
      </c>
    </row>
    <row r="181" spans="2:20" x14ac:dyDescent="0.35">
      <c r="B181" s="116">
        <v>42662</v>
      </c>
      <c r="C181" s="49">
        <v>3.8369999999999997</v>
      </c>
      <c r="D181" s="113">
        <f t="shared" si="26"/>
        <v>5.0732375085557839</v>
      </c>
      <c r="E181" s="344" t="str">
        <f t="shared" si="27"/>
        <v>15/11/2021</v>
      </c>
      <c r="F181" s="580">
        <f t="shared" si="28"/>
        <v>0</v>
      </c>
      <c r="G181" s="559"/>
      <c r="I181" s="187">
        <v>2.3079999999999998</v>
      </c>
      <c r="J181" s="113">
        <v>2.12</v>
      </c>
      <c r="K181" s="198">
        <v>2.044</v>
      </c>
      <c r="L181" s="246">
        <f t="shared" si="29"/>
        <v>45031</v>
      </c>
      <c r="M181" s="246">
        <f t="shared" si="30"/>
        <v>44331</v>
      </c>
      <c r="N181" s="113">
        <f t="shared" si="31"/>
        <v>2.6857142857142818E-4</v>
      </c>
      <c r="O181" s="580">
        <f t="shared" si="35"/>
        <v>700</v>
      </c>
      <c r="P181" s="113">
        <f t="shared" si="32"/>
        <v>516</v>
      </c>
      <c r="Q181" s="113">
        <f t="shared" si="33"/>
        <v>184</v>
      </c>
      <c r="R181" s="549">
        <f t="shared" si="25"/>
        <v>2.1694171428571427</v>
      </c>
      <c r="S181" s="113">
        <f t="shared" si="34"/>
        <v>1.667582857142857</v>
      </c>
      <c r="T181" s="113">
        <f t="shared" si="36"/>
        <v>1.6745349386064534</v>
      </c>
    </row>
    <row r="182" spans="2:20" x14ac:dyDescent="0.35">
      <c r="B182" s="116">
        <v>42663</v>
      </c>
      <c r="C182" s="49">
        <v>3.806</v>
      </c>
      <c r="D182" s="113">
        <f t="shared" si="26"/>
        <v>5.0704996577686519</v>
      </c>
      <c r="E182" s="344" t="str">
        <f t="shared" si="27"/>
        <v>15/11/2021</v>
      </c>
      <c r="F182" s="580">
        <f t="shared" si="28"/>
        <v>0</v>
      </c>
      <c r="G182" s="559"/>
      <c r="I182" s="187">
        <v>2.2890000000000001</v>
      </c>
      <c r="J182" s="113">
        <v>2.0990000000000002</v>
      </c>
      <c r="K182" s="198">
        <v>2.0259999999999998</v>
      </c>
      <c r="L182" s="246">
        <f t="shared" si="29"/>
        <v>45031</v>
      </c>
      <c r="M182" s="246">
        <f t="shared" si="30"/>
        <v>44331</v>
      </c>
      <c r="N182" s="113">
        <f t="shared" si="31"/>
        <v>2.7142857142857134E-4</v>
      </c>
      <c r="O182" s="580">
        <f t="shared" si="35"/>
        <v>700</v>
      </c>
      <c r="P182" s="113">
        <f t="shared" si="32"/>
        <v>516</v>
      </c>
      <c r="Q182" s="113">
        <f t="shared" si="33"/>
        <v>184</v>
      </c>
      <c r="R182" s="549">
        <f t="shared" si="25"/>
        <v>2.1489428571428575</v>
      </c>
      <c r="S182" s="113">
        <f t="shared" si="34"/>
        <v>1.6570571428571426</v>
      </c>
      <c r="T182" s="113">
        <f t="shared" si="36"/>
        <v>1.663921738793861</v>
      </c>
    </row>
    <row r="183" spans="2:20" x14ac:dyDescent="0.35">
      <c r="B183" s="116">
        <v>42664</v>
      </c>
      <c r="C183" s="49">
        <v>3.794</v>
      </c>
      <c r="D183" s="113">
        <f t="shared" si="26"/>
        <v>5.0677618069815198</v>
      </c>
      <c r="E183" s="344" t="str">
        <f t="shared" si="27"/>
        <v>15/11/2021</v>
      </c>
      <c r="F183" s="580">
        <f t="shared" si="28"/>
        <v>0</v>
      </c>
      <c r="G183" s="559"/>
      <c r="I183" s="187">
        <v>2.2829999999999999</v>
      </c>
      <c r="J183" s="113">
        <v>2.097</v>
      </c>
      <c r="K183" s="198">
        <v>2.0249999999999999</v>
      </c>
      <c r="L183" s="246">
        <f t="shared" si="29"/>
        <v>45031</v>
      </c>
      <c r="M183" s="246">
        <f t="shared" si="30"/>
        <v>44331</v>
      </c>
      <c r="N183" s="113">
        <f t="shared" si="31"/>
        <v>2.6571428571428563E-4</v>
      </c>
      <c r="O183" s="580">
        <f t="shared" si="35"/>
        <v>700</v>
      </c>
      <c r="P183" s="113">
        <f t="shared" si="32"/>
        <v>516</v>
      </c>
      <c r="Q183" s="113">
        <f t="shared" si="33"/>
        <v>184</v>
      </c>
      <c r="R183" s="549">
        <f t="shared" si="25"/>
        <v>2.1458914285714283</v>
      </c>
      <c r="S183" s="113">
        <f t="shared" si="34"/>
        <v>1.6481085714285717</v>
      </c>
      <c r="T183" s="113">
        <f t="shared" si="36"/>
        <v>1.6548992260866147</v>
      </c>
    </row>
    <row r="184" spans="2:20" x14ac:dyDescent="0.35">
      <c r="B184" s="116">
        <v>42667</v>
      </c>
      <c r="C184" s="49" t="s">
        <v>437</v>
      </c>
      <c r="D184" s="113" t="str">
        <f t="shared" si="26"/>
        <v/>
      </c>
      <c r="E184" s="344" t="str">
        <f t="shared" si="27"/>
        <v>15/11/2021</v>
      </c>
      <c r="F184" s="580">
        <f t="shared" si="28"/>
        <v>0</v>
      </c>
      <c r="G184" s="559"/>
      <c r="I184" s="187">
        <v>2.2909999999999999</v>
      </c>
      <c r="J184" s="113">
        <v>2.1070000000000002</v>
      </c>
      <c r="K184" s="198">
        <v>2.0289999999999999</v>
      </c>
      <c r="L184" s="246">
        <f t="shared" si="29"/>
        <v>45031</v>
      </c>
      <c r="M184" s="246">
        <f t="shared" si="30"/>
        <v>44331</v>
      </c>
      <c r="N184" s="113">
        <f t="shared" si="31"/>
        <v>2.6285714285714248E-4</v>
      </c>
      <c r="O184" s="580">
        <f t="shared" si="35"/>
        <v>700</v>
      </c>
      <c r="P184" s="113">
        <f t="shared" si="32"/>
        <v>516</v>
      </c>
      <c r="Q184" s="113">
        <f t="shared" si="33"/>
        <v>184</v>
      </c>
      <c r="R184" s="549">
        <f t="shared" si="25"/>
        <v>2.1553657142857143</v>
      </c>
      <c r="S184" s="113" t="str">
        <f t="shared" si="34"/>
        <v/>
      </c>
      <c r="T184" s="113" t="str">
        <f t="shared" si="36"/>
        <v/>
      </c>
    </row>
    <row r="185" spans="2:20" x14ac:dyDescent="0.35">
      <c r="B185" s="116">
        <v>42668</v>
      </c>
      <c r="C185" s="49">
        <v>3.802</v>
      </c>
      <c r="D185" s="113">
        <f t="shared" si="26"/>
        <v>5.0568104038329915</v>
      </c>
      <c r="E185" s="344" t="str">
        <f t="shared" si="27"/>
        <v>15/11/2021</v>
      </c>
      <c r="F185" s="580">
        <f t="shared" si="28"/>
        <v>0</v>
      </c>
      <c r="G185" s="559"/>
      <c r="I185" s="187">
        <v>2.29</v>
      </c>
      <c r="J185" s="113">
        <v>2.105</v>
      </c>
      <c r="K185" s="198">
        <v>2.0350000000000001</v>
      </c>
      <c r="L185" s="246">
        <f t="shared" si="29"/>
        <v>45031</v>
      </c>
      <c r="M185" s="246">
        <f t="shared" si="30"/>
        <v>44331</v>
      </c>
      <c r="N185" s="113">
        <f t="shared" si="31"/>
        <v>2.6428571428571435E-4</v>
      </c>
      <c r="O185" s="580">
        <f t="shared" si="35"/>
        <v>700</v>
      </c>
      <c r="P185" s="113">
        <f t="shared" si="32"/>
        <v>516</v>
      </c>
      <c r="Q185" s="113">
        <f t="shared" si="33"/>
        <v>184</v>
      </c>
      <c r="R185" s="549">
        <f t="shared" si="25"/>
        <v>2.1536285714285714</v>
      </c>
      <c r="S185" s="113">
        <f t="shared" si="34"/>
        <v>1.6483714285714286</v>
      </c>
      <c r="T185" s="113">
        <f t="shared" si="36"/>
        <v>1.6551642494877505</v>
      </c>
    </row>
    <row r="186" spans="2:20" x14ac:dyDescent="0.35">
      <c r="B186" s="116">
        <v>42669</v>
      </c>
      <c r="C186" s="49">
        <v>3.839</v>
      </c>
      <c r="D186" s="113">
        <f t="shared" si="26"/>
        <v>5.0540725530458586</v>
      </c>
      <c r="E186" s="344" t="str">
        <f t="shared" si="27"/>
        <v>15/11/2021</v>
      </c>
      <c r="F186" s="580">
        <f t="shared" si="28"/>
        <v>0</v>
      </c>
      <c r="G186" s="559"/>
      <c r="I186" s="187">
        <v>2.3149999999999999</v>
      </c>
      <c r="J186" s="113">
        <v>2.129</v>
      </c>
      <c r="K186" s="198">
        <v>2.0569999999999999</v>
      </c>
      <c r="L186" s="246">
        <f t="shared" si="29"/>
        <v>45031</v>
      </c>
      <c r="M186" s="246">
        <f t="shared" si="30"/>
        <v>44331</v>
      </c>
      <c r="N186" s="113">
        <f t="shared" si="31"/>
        <v>2.6571428571428563E-4</v>
      </c>
      <c r="O186" s="580">
        <f t="shared" si="35"/>
        <v>700</v>
      </c>
      <c r="P186" s="113">
        <f t="shared" si="32"/>
        <v>516</v>
      </c>
      <c r="Q186" s="113">
        <f t="shared" si="33"/>
        <v>184</v>
      </c>
      <c r="R186" s="549">
        <f t="shared" si="25"/>
        <v>2.1778914285714284</v>
      </c>
      <c r="S186" s="113">
        <f t="shared" si="34"/>
        <v>1.6611085714285716</v>
      </c>
      <c r="T186" s="113">
        <f t="shared" si="36"/>
        <v>1.6680067756437378</v>
      </c>
    </row>
    <row r="187" spans="2:20" x14ac:dyDescent="0.35">
      <c r="B187" s="116">
        <v>42670</v>
      </c>
      <c r="C187" s="49">
        <v>3.89</v>
      </c>
      <c r="D187" s="113">
        <f t="shared" si="26"/>
        <v>5.0513347022587265</v>
      </c>
      <c r="E187" s="344" t="str">
        <f t="shared" si="27"/>
        <v>15/11/2021</v>
      </c>
      <c r="F187" s="580">
        <f t="shared" si="28"/>
        <v>0</v>
      </c>
      <c r="G187" s="559"/>
      <c r="I187" s="187">
        <v>2.3519999999999999</v>
      </c>
      <c r="J187" s="113">
        <v>2.1589999999999998</v>
      </c>
      <c r="K187" s="198">
        <v>2.0859999999999999</v>
      </c>
      <c r="L187" s="246">
        <f t="shared" si="29"/>
        <v>45031</v>
      </c>
      <c r="M187" s="246">
        <f t="shared" si="30"/>
        <v>44331</v>
      </c>
      <c r="N187" s="113">
        <f t="shared" si="31"/>
        <v>2.7571428571428582E-4</v>
      </c>
      <c r="O187" s="580">
        <f t="shared" si="35"/>
        <v>700</v>
      </c>
      <c r="P187" s="113">
        <f t="shared" si="32"/>
        <v>516</v>
      </c>
      <c r="Q187" s="113">
        <f t="shared" si="33"/>
        <v>184</v>
      </c>
      <c r="R187" s="549">
        <f t="shared" si="25"/>
        <v>2.2097314285714282</v>
      </c>
      <c r="S187" s="113">
        <f t="shared" si="34"/>
        <v>1.6802685714285719</v>
      </c>
      <c r="T187" s="113">
        <f t="shared" si="36"/>
        <v>1.6873268276088815</v>
      </c>
    </row>
    <row r="188" spans="2:20" x14ac:dyDescent="0.35">
      <c r="B188" s="116">
        <v>42671</v>
      </c>
      <c r="C188" s="49">
        <v>3.9050000000000002</v>
      </c>
      <c r="D188" s="113">
        <f t="shared" si="26"/>
        <v>5.0485968514715944</v>
      </c>
      <c r="E188" s="344" t="str">
        <f t="shared" si="27"/>
        <v>15/11/2021</v>
      </c>
      <c r="F188" s="580">
        <f t="shared" si="28"/>
        <v>0</v>
      </c>
      <c r="G188" s="559"/>
      <c r="I188" s="187">
        <v>2.41</v>
      </c>
      <c r="J188" s="113">
        <v>2.2050000000000001</v>
      </c>
      <c r="K188" s="198">
        <v>2.1230000000000002</v>
      </c>
      <c r="L188" s="246">
        <f t="shared" si="29"/>
        <v>45031</v>
      </c>
      <c r="M188" s="246">
        <f t="shared" si="30"/>
        <v>44331</v>
      </c>
      <c r="N188" s="113">
        <f t="shared" si="31"/>
        <v>2.9285714285714294E-4</v>
      </c>
      <c r="O188" s="580">
        <f t="shared" si="35"/>
        <v>700</v>
      </c>
      <c r="P188" s="113">
        <f t="shared" si="32"/>
        <v>516</v>
      </c>
      <c r="Q188" s="113">
        <f t="shared" si="33"/>
        <v>184</v>
      </c>
      <c r="R188" s="549">
        <f t="shared" si="25"/>
        <v>2.2588857142857144</v>
      </c>
      <c r="S188" s="113">
        <f t="shared" si="34"/>
        <v>1.6461142857142859</v>
      </c>
      <c r="T188" s="113">
        <f t="shared" si="36"/>
        <v>1.652888516318396</v>
      </c>
    </row>
    <row r="189" spans="2:20" x14ac:dyDescent="0.35">
      <c r="B189" s="116">
        <v>42674</v>
      </c>
      <c r="C189" s="49">
        <v>3.8740000000000001</v>
      </c>
      <c r="D189" s="113">
        <f t="shared" si="26"/>
        <v>5.0403832991101982</v>
      </c>
      <c r="E189" s="344" t="str">
        <f t="shared" si="27"/>
        <v>15/11/2021</v>
      </c>
      <c r="F189" s="580">
        <f t="shared" si="28"/>
        <v>0</v>
      </c>
      <c r="G189" s="559"/>
      <c r="I189" s="187">
        <v>2.41</v>
      </c>
      <c r="J189" s="113">
        <v>2.2090000000000001</v>
      </c>
      <c r="K189" s="198">
        <v>2.125</v>
      </c>
      <c r="L189" s="246">
        <f t="shared" si="29"/>
        <v>45031</v>
      </c>
      <c r="M189" s="246">
        <f t="shared" si="30"/>
        <v>44331</v>
      </c>
      <c r="N189" s="113">
        <f t="shared" si="31"/>
        <v>2.8714285714285723E-4</v>
      </c>
      <c r="O189" s="580">
        <f t="shared" si="35"/>
        <v>700</v>
      </c>
      <c r="P189" s="113">
        <f t="shared" si="32"/>
        <v>516</v>
      </c>
      <c r="Q189" s="113">
        <f t="shared" si="33"/>
        <v>184</v>
      </c>
      <c r="R189" s="549">
        <f t="shared" si="25"/>
        <v>2.2618342857142859</v>
      </c>
      <c r="S189" s="113">
        <f t="shared" si="34"/>
        <v>1.6121657142857142</v>
      </c>
      <c r="T189" s="113">
        <f t="shared" si="36"/>
        <v>1.6186634100115116</v>
      </c>
    </row>
    <row r="190" spans="2:20" x14ac:dyDescent="0.35">
      <c r="B190" s="116">
        <v>42675</v>
      </c>
      <c r="C190" s="49">
        <v>3.89</v>
      </c>
      <c r="D190" s="113">
        <f t="shared" si="26"/>
        <v>5.0376454483230662</v>
      </c>
      <c r="E190" s="344" t="str">
        <f t="shared" si="27"/>
        <v>15/11/2021</v>
      </c>
      <c r="F190" s="580">
        <f t="shared" si="28"/>
        <v>0</v>
      </c>
      <c r="G190" s="559"/>
      <c r="I190" s="187">
        <v>2.419</v>
      </c>
      <c r="J190" s="113">
        <v>2.2109999999999999</v>
      </c>
      <c r="K190" s="198">
        <v>2.1259999999999999</v>
      </c>
      <c r="L190" s="246">
        <f t="shared" si="29"/>
        <v>45031</v>
      </c>
      <c r="M190" s="246">
        <f t="shared" si="30"/>
        <v>44331</v>
      </c>
      <c r="N190" s="113">
        <f t="shared" si="31"/>
        <v>2.9714285714285742E-4</v>
      </c>
      <c r="O190" s="580">
        <f t="shared" si="35"/>
        <v>700</v>
      </c>
      <c r="P190" s="113">
        <f t="shared" si="32"/>
        <v>516</v>
      </c>
      <c r="Q190" s="113">
        <f t="shared" si="33"/>
        <v>184</v>
      </c>
      <c r="R190" s="549">
        <f t="shared" si="25"/>
        <v>2.2656742857142858</v>
      </c>
      <c r="S190" s="113">
        <f t="shared" si="34"/>
        <v>1.6243257142857144</v>
      </c>
      <c r="T190" s="113">
        <f t="shared" si="36"/>
        <v>1.6309217993509151</v>
      </c>
    </row>
    <row r="191" spans="2:20" x14ac:dyDescent="0.35">
      <c r="B191" s="116">
        <v>42676</v>
      </c>
      <c r="C191" s="49">
        <v>3.9370000000000003</v>
      </c>
      <c r="D191" s="113">
        <f t="shared" si="26"/>
        <v>5.0349075975359341</v>
      </c>
      <c r="E191" s="344" t="str">
        <f t="shared" si="27"/>
        <v>15/11/2021</v>
      </c>
      <c r="F191" s="580">
        <f t="shared" si="28"/>
        <v>0</v>
      </c>
      <c r="G191" s="559"/>
      <c r="I191" s="187">
        <v>2.4609999999999999</v>
      </c>
      <c r="J191" s="113">
        <v>2.2560000000000002</v>
      </c>
      <c r="K191" s="198">
        <v>2.1709999999999998</v>
      </c>
      <c r="L191" s="246">
        <f t="shared" si="29"/>
        <v>45031</v>
      </c>
      <c r="M191" s="246">
        <f t="shared" si="30"/>
        <v>44331</v>
      </c>
      <c r="N191" s="113">
        <f t="shared" si="31"/>
        <v>2.9285714285714234E-4</v>
      </c>
      <c r="O191" s="580">
        <f t="shared" si="35"/>
        <v>700</v>
      </c>
      <c r="P191" s="113">
        <f t="shared" si="32"/>
        <v>516</v>
      </c>
      <c r="Q191" s="113">
        <f t="shared" si="33"/>
        <v>184</v>
      </c>
      <c r="R191" s="549">
        <f t="shared" si="25"/>
        <v>2.3098857142857145</v>
      </c>
      <c r="S191" s="113">
        <f t="shared" si="34"/>
        <v>1.6271142857142857</v>
      </c>
      <c r="T191" s="113">
        <f t="shared" si="36"/>
        <v>1.6337330379612158</v>
      </c>
    </row>
    <row r="192" spans="2:20" x14ac:dyDescent="0.35">
      <c r="B192" s="116">
        <v>42677</v>
      </c>
      <c r="C192" s="49">
        <v>3.99</v>
      </c>
      <c r="D192" s="113">
        <f t="shared" si="26"/>
        <v>5.032169746748802</v>
      </c>
      <c r="E192" s="344" t="str">
        <f t="shared" si="27"/>
        <v>15/11/2021</v>
      </c>
      <c r="F192" s="580">
        <f t="shared" si="28"/>
        <v>0</v>
      </c>
      <c r="G192" s="559"/>
      <c r="I192" s="187">
        <v>2.4649999999999999</v>
      </c>
      <c r="J192" s="113">
        <v>2.2640000000000002</v>
      </c>
      <c r="K192" s="198">
        <v>2.1789999999999998</v>
      </c>
      <c r="L192" s="246">
        <f t="shared" si="29"/>
        <v>45031</v>
      </c>
      <c r="M192" s="246">
        <f t="shared" si="30"/>
        <v>44331</v>
      </c>
      <c r="N192" s="113">
        <f t="shared" si="31"/>
        <v>2.8714285714285658E-4</v>
      </c>
      <c r="O192" s="580">
        <f t="shared" si="35"/>
        <v>700</v>
      </c>
      <c r="P192" s="113">
        <f t="shared" si="32"/>
        <v>516</v>
      </c>
      <c r="Q192" s="113">
        <f t="shared" si="33"/>
        <v>184</v>
      </c>
      <c r="R192" s="549">
        <f t="shared" si="25"/>
        <v>2.3168342857142861</v>
      </c>
      <c r="S192" s="113">
        <f t="shared" si="34"/>
        <v>1.6731657142857141</v>
      </c>
      <c r="T192" s="113">
        <f t="shared" si="36"/>
        <v>1.6801644230543644</v>
      </c>
    </row>
    <row r="193" spans="2:20" x14ac:dyDescent="0.35">
      <c r="B193" s="116">
        <v>42678</v>
      </c>
      <c r="C193" s="49">
        <v>4.0209999999999999</v>
      </c>
      <c r="D193" s="113">
        <f t="shared" si="26"/>
        <v>5.02943189596167</v>
      </c>
      <c r="E193" s="344" t="str">
        <f t="shared" si="27"/>
        <v>15/11/2021</v>
      </c>
      <c r="F193" s="580">
        <f t="shared" si="28"/>
        <v>0</v>
      </c>
      <c r="G193" s="559"/>
      <c r="I193" s="187">
        <v>2.5209999999999999</v>
      </c>
      <c r="J193" s="113">
        <v>2.3210000000000002</v>
      </c>
      <c r="K193" s="198">
        <v>2.2290000000000001</v>
      </c>
      <c r="L193" s="246">
        <f t="shared" si="29"/>
        <v>45031</v>
      </c>
      <c r="M193" s="246">
        <f t="shared" si="30"/>
        <v>44331</v>
      </c>
      <c r="N193" s="113">
        <f t="shared" si="31"/>
        <v>2.8571428571428536E-4</v>
      </c>
      <c r="O193" s="580">
        <f t="shared" si="35"/>
        <v>700</v>
      </c>
      <c r="P193" s="113">
        <f t="shared" si="32"/>
        <v>516</v>
      </c>
      <c r="Q193" s="113">
        <f t="shared" si="33"/>
        <v>184</v>
      </c>
      <c r="R193" s="549">
        <f t="shared" si="25"/>
        <v>2.3735714285714287</v>
      </c>
      <c r="S193" s="113">
        <f t="shared" si="34"/>
        <v>1.6474285714285712</v>
      </c>
      <c r="T193" s="113">
        <f t="shared" si="36"/>
        <v>1.6542136236734617</v>
      </c>
    </row>
    <row r="194" spans="2:20" x14ac:dyDescent="0.35">
      <c r="B194" s="116">
        <v>42681</v>
      </c>
      <c r="C194" s="49">
        <v>4.0780000000000003</v>
      </c>
      <c r="D194" s="113">
        <f t="shared" si="26"/>
        <v>5.0212183436002737</v>
      </c>
      <c r="E194" s="344" t="str">
        <f t="shared" si="27"/>
        <v>15/11/2021</v>
      </c>
      <c r="F194" s="580">
        <f t="shared" si="28"/>
        <v>0</v>
      </c>
      <c r="G194" s="559"/>
      <c r="I194" s="187">
        <v>2.544</v>
      </c>
      <c r="J194" s="113">
        <v>2.343</v>
      </c>
      <c r="K194" s="198">
        <v>2.2450000000000001</v>
      </c>
      <c r="L194" s="246">
        <f t="shared" si="29"/>
        <v>45031</v>
      </c>
      <c r="M194" s="246">
        <f t="shared" si="30"/>
        <v>44331</v>
      </c>
      <c r="N194" s="113">
        <f t="shared" si="31"/>
        <v>2.8714285714285723E-4</v>
      </c>
      <c r="O194" s="580">
        <f t="shared" si="35"/>
        <v>700</v>
      </c>
      <c r="P194" s="113">
        <f t="shared" si="32"/>
        <v>516</v>
      </c>
      <c r="Q194" s="113">
        <f t="shared" si="33"/>
        <v>184</v>
      </c>
      <c r="R194" s="549">
        <f t="shared" si="25"/>
        <v>2.3958342857142858</v>
      </c>
      <c r="S194" s="113">
        <f t="shared" si="34"/>
        <v>1.6821657142857145</v>
      </c>
      <c r="T194" s="113">
        <f t="shared" si="36"/>
        <v>1.6892399180115092</v>
      </c>
    </row>
    <row r="195" spans="2:20" x14ac:dyDescent="0.35">
      <c r="B195" s="116">
        <v>42682</v>
      </c>
      <c r="C195" s="49">
        <v>4.1210000000000004</v>
      </c>
      <c r="D195" s="113">
        <f t="shared" si="26"/>
        <v>5.0184804928131417</v>
      </c>
      <c r="E195" s="344" t="str">
        <f t="shared" si="27"/>
        <v>15/11/2021</v>
      </c>
      <c r="F195" s="580">
        <f t="shared" si="28"/>
        <v>0</v>
      </c>
      <c r="G195" s="559"/>
      <c r="I195" s="187">
        <v>2.5629999999999997</v>
      </c>
      <c r="J195" s="113">
        <v>2.36</v>
      </c>
      <c r="K195" s="198">
        <v>2.2560000000000002</v>
      </c>
      <c r="L195" s="246">
        <f t="shared" si="29"/>
        <v>45031</v>
      </c>
      <c r="M195" s="246">
        <f t="shared" si="30"/>
        <v>44331</v>
      </c>
      <c r="N195" s="113">
        <f t="shared" si="31"/>
        <v>2.8999999999999978E-4</v>
      </c>
      <c r="O195" s="580">
        <f t="shared" si="35"/>
        <v>700</v>
      </c>
      <c r="P195" s="113">
        <f t="shared" si="32"/>
        <v>516</v>
      </c>
      <c r="Q195" s="113">
        <f t="shared" si="33"/>
        <v>184</v>
      </c>
      <c r="R195" s="549">
        <f t="shared" si="25"/>
        <v>2.4133599999999999</v>
      </c>
      <c r="S195" s="113">
        <f t="shared" si="34"/>
        <v>1.7076400000000005</v>
      </c>
      <c r="T195" s="113">
        <f t="shared" si="36"/>
        <v>1.7149300859240046</v>
      </c>
    </row>
    <row r="196" spans="2:20" x14ac:dyDescent="0.35">
      <c r="B196" s="116">
        <v>42683</v>
      </c>
      <c r="C196" s="49">
        <v>4.2370000000000001</v>
      </c>
      <c r="D196" s="113">
        <f t="shared" si="26"/>
        <v>5.0157426420260096</v>
      </c>
      <c r="E196" s="344" t="str">
        <f t="shared" si="27"/>
        <v>15/11/2021</v>
      </c>
      <c r="F196" s="580">
        <f t="shared" si="28"/>
        <v>0</v>
      </c>
      <c r="G196" s="559"/>
      <c r="I196" s="187">
        <v>2.4900000000000002</v>
      </c>
      <c r="J196" s="113">
        <v>2.294</v>
      </c>
      <c r="K196" s="198">
        <v>2.1909999999999998</v>
      </c>
      <c r="L196" s="246">
        <f t="shared" si="29"/>
        <v>45031</v>
      </c>
      <c r="M196" s="246">
        <f t="shared" si="30"/>
        <v>44331</v>
      </c>
      <c r="N196" s="113">
        <f t="shared" si="31"/>
        <v>2.8000000000000025E-4</v>
      </c>
      <c r="O196" s="580">
        <f t="shared" si="35"/>
        <v>700</v>
      </c>
      <c r="P196" s="113">
        <f t="shared" si="32"/>
        <v>516</v>
      </c>
      <c r="Q196" s="113">
        <f t="shared" si="33"/>
        <v>184</v>
      </c>
      <c r="R196" s="549">
        <f t="shared" si="25"/>
        <v>2.34552</v>
      </c>
      <c r="S196" s="113">
        <f t="shared" si="34"/>
        <v>1.8914800000000001</v>
      </c>
      <c r="T196" s="113">
        <f t="shared" si="36"/>
        <v>1.9004242414760064</v>
      </c>
    </row>
    <row r="197" spans="2:20" x14ac:dyDescent="0.35">
      <c r="B197" s="116">
        <v>42684</v>
      </c>
      <c r="C197" s="49">
        <v>4.2869999999999999</v>
      </c>
      <c r="D197" s="113">
        <f t="shared" si="26"/>
        <v>5.0130047912388775</v>
      </c>
      <c r="E197" s="344" t="str">
        <f t="shared" si="27"/>
        <v>15/11/2021</v>
      </c>
      <c r="F197" s="580">
        <f t="shared" si="28"/>
        <v>0</v>
      </c>
      <c r="G197" s="559"/>
      <c r="I197" s="187">
        <v>2.6539999999999999</v>
      </c>
      <c r="J197" s="113">
        <v>2.41</v>
      </c>
      <c r="K197" s="198">
        <v>2.2730000000000001</v>
      </c>
      <c r="L197" s="246">
        <f t="shared" si="29"/>
        <v>45031</v>
      </c>
      <c r="M197" s="246">
        <f t="shared" si="30"/>
        <v>44331</v>
      </c>
      <c r="N197" s="113">
        <f t="shared" si="31"/>
        <v>3.4857142857142823E-4</v>
      </c>
      <c r="O197" s="580">
        <f t="shared" si="35"/>
        <v>700</v>
      </c>
      <c r="P197" s="113">
        <f t="shared" si="32"/>
        <v>516</v>
      </c>
      <c r="Q197" s="113">
        <f t="shared" si="33"/>
        <v>184</v>
      </c>
      <c r="R197" s="549">
        <f t="shared" si="25"/>
        <v>2.4741371428571428</v>
      </c>
      <c r="S197" s="113">
        <f t="shared" si="34"/>
        <v>1.8128628571428571</v>
      </c>
      <c r="T197" s="113">
        <f t="shared" si="36"/>
        <v>1.8210790364898921</v>
      </c>
    </row>
    <row r="198" spans="2:20" x14ac:dyDescent="0.35">
      <c r="B198" s="116">
        <v>42685</v>
      </c>
      <c r="C198" s="49">
        <v>4.258</v>
      </c>
      <c r="D198" s="113">
        <f t="shared" si="26"/>
        <v>5.0102669404517455</v>
      </c>
      <c r="E198" s="344" t="str">
        <f t="shared" si="27"/>
        <v>15/11/2021</v>
      </c>
      <c r="F198" s="580">
        <f t="shared" si="28"/>
        <v>0</v>
      </c>
      <c r="G198" s="559"/>
      <c r="I198" s="187">
        <v>2.7240000000000002</v>
      </c>
      <c r="J198" s="113">
        <v>2.4900000000000002</v>
      </c>
      <c r="K198" s="198">
        <v>2.3340000000000001</v>
      </c>
      <c r="L198" s="246">
        <f t="shared" si="29"/>
        <v>45031</v>
      </c>
      <c r="M198" s="246">
        <f t="shared" si="30"/>
        <v>44331</v>
      </c>
      <c r="N198" s="113">
        <f t="shared" si="31"/>
        <v>3.3428571428571426E-4</v>
      </c>
      <c r="O198" s="580">
        <f t="shared" si="35"/>
        <v>700</v>
      </c>
      <c r="P198" s="113">
        <f t="shared" si="32"/>
        <v>516</v>
      </c>
      <c r="Q198" s="113">
        <f t="shared" si="33"/>
        <v>184</v>
      </c>
      <c r="R198" s="549">
        <f t="shared" ref="R198:R261" si="37">IF(I198="","",I198-(P198*N198))</f>
        <v>2.5515085714285717</v>
      </c>
      <c r="S198" s="113">
        <f t="shared" si="34"/>
        <v>1.7064914285714283</v>
      </c>
      <c r="T198" s="113">
        <f t="shared" si="36"/>
        <v>1.7137717110608852</v>
      </c>
    </row>
    <row r="199" spans="2:20" x14ac:dyDescent="0.35">
      <c r="B199" s="116">
        <v>42688</v>
      </c>
      <c r="C199" s="49">
        <v>4.343</v>
      </c>
      <c r="D199" s="113">
        <f t="shared" si="26"/>
        <v>5.0020533880903493</v>
      </c>
      <c r="E199" s="344" t="str">
        <f t="shared" si="27"/>
        <v>15/11/2021</v>
      </c>
      <c r="F199" s="580">
        <f t="shared" si="28"/>
        <v>0</v>
      </c>
      <c r="G199" s="559"/>
      <c r="I199" s="187">
        <v>2.786</v>
      </c>
      <c r="J199" s="113">
        <v>2.532</v>
      </c>
      <c r="K199" s="198">
        <v>2.3479999999999999</v>
      </c>
      <c r="L199" s="246">
        <f t="shared" si="29"/>
        <v>45031</v>
      </c>
      <c r="M199" s="246">
        <f t="shared" si="30"/>
        <v>44331</v>
      </c>
      <c r="N199" s="113">
        <f t="shared" si="31"/>
        <v>3.6285714285714285E-4</v>
      </c>
      <c r="O199" s="580">
        <f t="shared" si="35"/>
        <v>700</v>
      </c>
      <c r="P199" s="113">
        <f t="shared" si="32"/>
        <v>516</v>
      </c>
      <c r="Q199" s="113">
        <f t="shared" si="33"/>
        <v>184</v>
      </c>
      <c r="R199" s="549">
        <f t="shared" si="37"/>
        <v>2.5987657142857143</v>
      </c>
      <c r="S199" s="113">
        <f t="shared" si="34"/>
        <v>1.7442342857142856</v>
      </c>
      <c r="T199" s="113">
        <f t="shared" si="36"/>
        <v>1.7518401688229268</v>
      </c>
    </row>
    <row r="200" spans="2:20" x14ac:dyDescent="0.35">
      <c r="B200" s="116">
        <v>42689</v>
      </c>
      <c r="C200" s="49">
        <v>4.2690000000000001</v>
      </c>
      <c r="D200" s="113">
        <f t="shared" si="26"/>
        <v>4.9993155373032172</v>
      </c>
      <c r="E200" s="344" t="str">
        <f t="shared" si="27"/>
        <v>15/11/2021</v>
      </c>
      <c r="F200" s="580">
        <f t="shared" si="28"/>
        <v>0</v>
      </c>
      <c r="G200" s="559"/>
      <c r="I200" s="187">
        <v>2.7759999999999998</v>
      </c>
      <c r="J200" s="113">
        <v>2.5049999999999999</v>
      </c>
      <c r="K200" s="198">
        <v>2.3420000000000001</v>
      </c>
      <c r="L200" s="246">
        <f t="shared" si="29"/>
        <v>45031</v>
      </c>
      <c r="M200" s="246">
        <f t="shared" si="30"/>
        <v>44331</v>
      </c>
      <c r="N200" s="113">
        <f t="shared" si="31"/>
        <v>3.87142857142857E-4</v>
      </c>
      <c r="O200" s="580">
        <f t="shared" si="35"/>
        <v>700</v>
      </c>
      <c r="P200" s="113">
        <f t="shared" si="32"/>
        <v>516</v>
      </c>
      <c r="Q200" s="113">
        <f t="shared" si="33"/>
        <v>184</v>
      </c>
      <c r="R200" s="549">
        <f t="shared" si="37"/>
        <v>2.5762342857142855</v>
      </c>
      <c r="S200" s="113">
        <f t="shared" si="34"/>
        <v>1.6927657142857147</v>
      </c>
      <c r="T200" s="113">
        <f t="shared" si="36"/>
        <v>1.6999293536943405</v>
      </c>
    </row>
    <row r="201" spans="2:20" x14ac:dyDescent="0.35">
      <c r="B201" s="116">
        <v>42690</v>
      </c>
      <c r="C201" s="49">
        <v>4.2460000000000004</v>
      </c>
      <c r="D201" s="113">
        <f t="shared" si="26"/>
        <v>4.9965776865160851</v>
      </c>
      <c r="E201" s="344" t="str">
        <f t="shared" si="27"/>
        <v>15/11/2021</v>
      </c>
      <c r="F201" s="580">
        <f t="shared" si="28"/>
        <v>0</v>
      </c>
      <c r="G201" s="559"/>
      <c r="I201" s="187">
        <v>2.758</v>
      </c>
      <c r="J201" s="113">
        <v>2.4910000000000001</v>
      </c>
      <c r="K201" s="198">
        <v>2.3239999999999998</v>
      </c>
      <c r="L201" s="246">
        <f t="shared" si="29"/>
        <v>45031</v>
      </c>
      <c r="M201" s="246">
        <f t="shared" si="30"/>
        <v>44331</v>
      </c>
      <c r="N201" s="113">
        <f t="shared" si="31"/>
        <v>3.814285714285713E-4</v>
      </c>
      <c r="O201" s="580">
        <f t="shared" si="35"/>
        <v>700</v>
      </c>
      <c r="P201" s="113">
        <f t="shared" si="32"/>
        <v>516</v>
      </c>
      <c r="Q201" s="113">
        <f t="shared" si="33"/>
        <v>184</v>
      </c>
      <c r="R201" s="549">
        <f t="shared" si="37"/>
        <v>2.5611828571428572</v>
      </c>
      <c r="S201" s="113">
        <f t="shared" si="34"/>
        <v>1.6848171428571432</v>
      </c>
      <c r="T201" s="113">
        <f t="shared" si="36"/>
        <v>1.6919136648692934</v>
      </c>
    </row>
    <row r="202" spans="2:20" x14ac:dyDescent="0.35">
      <c r="B202" s="116">
        <v>42691</v>
      </c>
      <c r="C202" s="49">
        <v>4.2610000000000001</v>
      </c>
      <c r="D202" s="113">
        <f t="shared" si="26"/>
        <v>4.9938398357289531</v>
      </c>
      <c r="E202" s="344" t="str">
        <f t="shared" si="27"/>
        <v>15/11/2021</v>
      </c>
      <c r="F202" s="580">
        <f t="shared" si="28"/>
        <v>0</v>
      </c>
      <c r="G202" s="559"/>
      <c r="I202" s="187">
        <v>2.6859999999999999</v>
      </c>
      <c r="J202" s="113">
        <v>2.4220000000000002</v>
      </c>
      <c r="K202" s="198">
        <v>2.2640000000000002</v>
      </c>
      <c r="L202" s="246">
        <f t="shared" si="29"/>
        <v>45031</v>
      </c>
      <c r="M202" s="246">
        <f t="shared" si="30"/>
        <v>44331</v>
      </c>
      <c r="N202" s="113">
        <f t="shared" si="31"/>
        <v>3.7714285714285687E-4</v>
      </c>
      <c r="O202" s="580">
        <f t="shared" si="35"/>
        <v>700</v>
      </c>
      <c r="P202" s="113">
        <f t="shared" si="32"/>
        <v>516</v>
      </c>
      <c r="Q202" s="113">
        <f t="shared" si="33"/>
        <v>184</v>
      </c>
      <c r="R202" s="549">
        <f t="shared" si="37"/>
        <v>2.4913942857142857</v>
      </c>
      <c r="S202" s="113">
        <f t="shared" si="34"/>
        <v>1.7696057142857144</v>
      </c>
      <c r="T202" s="113">
        <f t="shared" si="36"/>
        <v>1.7774344752457871</v>
      </c>
    </row>
    <row r="203" spans="2:20" x14ac:dyDescent="0.35">
      <c r="B203" s="116">
        <v>42692</v>
      </c>
      <c r="C203" s="49">
        <v>4.2960000000000003</v>
      </c>
      <c r="D203" s="113">
        <f t="shared" si="26"/>
        <v>4.991101984941821</v>
      </c>
      <c r="E203" s="344" t="str">
        <f t="shared" si="27"/>
        <v>15/11/2021</v>
      </c>
      <c r="F203" s="580">
        <f t="shared" si="28"/>
        <v>0</v>
      </c>
      <c r="G203" s="559"/>
      <c r="I203" s="187">
        <v>2.7650000000000001</v>
      </c>
      <c r="J203" s="113">
        <v>2.484</v>
      </c>
      <c r="K203" s="198">
        <v>2.3210000000000002</v>
      </c>
      <c r="L203" s="246">
        <f t="shared" si="29"/>
        <v>45031</v>
      </c>
      <c r="M203" s="246">
        <f t="shared" si="30"/>
        <v>44331</v>
      </c>
      <c r="N203" s="113">
        <f t="shared" si="31"/>
        <v>4.0142857142857162E-4</v>
      </c>
      <c r="O203" s="580">
        <f t="shared" si="35"/>
        <v>700</v>
      </c>
      <c r="P203" s="113">
        <f t="shared" si="32"/>
        <v>516</v>
      </c>
      <c r="Q203" s="113">
        <f t="shared" si="33"/>
        <v>184</v>
      </c>
      <c r="R203" s="549">
        <f t="shared" si="37"/>
        <v>2.5578628571428572</v>
      </c>
      <c r="S203" s="113">
        <f t="shared" si="34"/>
        <v>1.738137142857143</v>
      </c>
      <c r="T203" s="113">
        <f t="shared" si="36"/>
        <v>1.745689944675588</v>
      </c>
    </row>
    <row r="204" spans="2:20" x14ac:dyDescent="0.35">
      <c r="B204" s="116">
        <v>42695</v>
      </c>
      <c r="C204" s="49">
        <v>4.2759999999999998</v>
      </c>
      <c r="D204" s="113">
        <f t="shared" si="26"/>
        <v>4.9828884325804248</v>
      </c>
      <c r="E204" s="344" t="str">
        <f t="shared" si="27"/>
        <v>15/11/2021</v>
      </c>
      <c r="F204" s="580">
        <f t="shared" si="28"/>
        <v>0</v>
      </c>
      <c r="G204" s="559"/>
      <c r="I204" s="187">
        <v>2.766</v>
      </c>
      <c r="J204" s="113">
        <v>2.476</v>
      </c>
      <c r="K204" s="198">
        <v>2.3119999999999998</v>
      </c>
      <c r="L204" s="246">
        <f t="shared" si="29"/>
        <v>45031</v>
      </c>
      <c r="M204" s="246">
        <f t="shared" si="30"/>
        <v>44331</v>
      </c>
      <c r="N204" s="113">
        <f t="shared" si="31"/>
        <v>4.1428571428571431E-4</v>
      </c>
      <c r="O204" s="580">
        <f t="shared" si="35"/>
        <v>700</v>
      </c>
      <c r="P204" s="113">
        <f t="shared" si="32"/>
        <v>516</v>
      </c>
      <c r="Q204" s="113">
        <f t="shared" si="33"/>
        <v>184</v>
      </c>
      <c r="R204" s="549">
        <f t="shared" si="37"/>
        <v>2.5522285714285715</v>
      </c>
      <c r="S204" s="113">
        <f t="shared" si="34"/>
        <v>1.7237714285714283</v>
      </c>
      <c r="T204" s="113">
        <f t="shared" si="36"/>
        <v>1.7311998984163246</v>
      </c>
    </row>
    <row r="205" spans="2:20" x14ac:dyDescent="0.35">
      <c r="B205" s="116">
        <v>42696</v>
      </c>
      <c r="C205" s="49">
        <v>4.2510000000000003</v>
      </c>
      <c r="D205" s="113">
        <f t="shared" si="26"/>
        <v>4.9801505817932918</v>
      </c>
      <c r="E205" s="344" t="str">
        <f t="shared" si="27"/>
        <v>15/11/2021</v>
      </c>
      <c r="F205" s="580">
        <f t="shared" si="28"/>
        <v>0</v>
      </c>
      <c r="G205" s="559"/>
      <c r="I205" s="187">
        <v>2.7359999999999998</v>
      </c>
      <c r="J205" s="113">
        <v>2.448</v>
      </c>
      <c r="K205" s="198">
        <v>2.286</v>
      </c>
      <c r="L205" s="246">
        <f t="shared" si="29"/>
        <v>45031</v>
      </c>
      <c r="M205" s="246">
        <f t="shared" si="30"/>
        <v>44331</v>
      </c>
      <c r="N205" s="113">
        <f t="shared" si="31"/>
        <v>4.1142857142857116E-4</v>
      </c>
      <c r="O205" s="580">
        <f t="shared" si="35"/>
        <v>700</v>
      </c>
      <c r="P205" s="113">
        <f t="shared" si="32"/>
        <v>516</v>
      </c>
      <c r="Q205" s="113">
        <f t="shared" si="33"/>
        <v>184</v>
      </c>
      <c r="R205" s="549">
        <f t="shared" si="37"/>
        <v>2.5237028571428572</v>
      </c>
      <c r="S205" s="113">
        <f t="shared" si="34"/>
        <v>1.7272971428571431</v>
      </c>
      <c r="T205" s="113">
        <f t="shared" si="36"/>
        <v>1.7347560314064703</v>
      </c>
    </row>
    <row r="206" spans="2:20" x14ac:dyDescent="0.35">
      <c r="B206" s="116">
        <v>42697</v>
      </c>
      <c r="C206" s="49">
        <v>4.2830000000000004</v>
      </c>
      <c r="D206" s="113">
        <f t="shared" si="26"/>
        <v>4.9774127310061598</v>
      </c>
      <c r="E206" s="344" t="str">
        <f t="shared" si="27"/>
        <v>15/11/2021</v>
      </c>
      <c r="F206" s="580">
        <f t="shared" si="28"/>
        <v>0</v>
      </c>
      <c r="G206" s="559"/>
      <c r="I206" s="187">
        <v>2.7800000000000002</v>
      </c>
      <c r="J206" s="113">
        <v>2.488</v>
      </c>
      <c r="K206" s="198">
        <v>2.3250000000000002</v>
      </c>
      <c r="L206" s="246">
        <f t="shared" si="29"/>
        <v>45031</v>
      </c>
      <c r="M206" s="246">
        <f t="shared" si="30"/>
        <v>44331</v>
      </c>
      <c r="N206" s="113">
        <f t="shared" si="31"/>
        <v>4.1714285714285752E-4</v>
      </c>
      <c r="O206" s="580">
        <f t="shared" si="35"/>
        <v>700</v>
      </c>
      <c r="P206" s="113">
        <f t="shared" si="32"/>
        <v>516</v>
      </c>
      <c r="Q206" s="113">
        <f t="shared" si="33"/>
        <v>184</v>
      </c>
      <c r="R206" s="549">
        <f t="shared" si="37"/>
        <v>2.5647542857142858</v>
      </c>
      <c r="S206" s="113">
        <f t="shared" si="34"/>
        <v>1.7182457142857146</v>
      </c>
      <c r="T206" s="113">
        <f t="shared" si="36"/>
        <v>1.7256266351223459</v>
      </c>
    </row>
    <row r="207" spans="2:20" x14ac:dyDescent="0.35">
      <c r="B207" s="116">
        <v>42698</v>
      </c>
      <c r="C207" s="49">
        <v>4.2789999999999999</v>
      </c>
      <c r="D207" s="113">
        <f t="shared" ref="D207:D270" si="38">IF(C207="","",($C$14-B207)/365.25)</f>
        <v>4.9746748802190277</v>
      </c>
      <c r="E207" s="344" t="str">
        <f t="shared" ref="E207:E275" si="39">$C$14</f>
        <v>15/11/2021</v>
      </c>
      <c r="F207" s="580">
        <f t="shared" ref="F207:F270" si="40">C$14-E207</f>
        <v>0</v>
      </c>
      <c r="G207" s="559"/>
      <c r="I207" s="187">
        <v>2.8289999999999997</v>
      </c>
      <c r="J207" s="113">
        <v>2.536</v>
      </c>
      <c r="K207" s="198">
        <v>2.3660000000000001</v>
      </c>
      <c r="L207" s="246">
        <f t="shared" ref="L207:L275" si="41">IF($E207&lt;$K$14,$K$14,IF($E207&lt;$J$14,$J$14,$I$14))</f>
        <v>45031</v>
      </c>
      <c r="M207" s="246">
        <f t="shared" ref="M207:M275" si="42">$J$14</f>
        <v>44331</v>
      </c>
      <c r="N207" s="113">
        <f t="shared" ref="N207:N275" si="43">IF(I207="","",(J207-I207)/($J$14-$I$14))</f>
        <v>4.1857142857142814E-4</v>
      </c>
      <c r="O207" s="580">
        <f t="shared" si="35"/>
        <v>700</v>
      </c>
      <c r="P207" s="113">
        <f t="shared" ref="P207:P275" si="44">L207-E207</f>
        <v>516</v>
      </c>
      <c r="Q207" s="113">
        <f t="shared" ref="Q207:Q275" si="45">E207-M207</f>
        <v>184</v>
      </c>
      <c r="R207" s="549">
        <f t="shared" si="37"/>
        <v>2.6130171428571427</v>
      </c>
      <c r="S207" s="113">
        <f t="shared" ref="S207:S270" si="46">IFERROR(C207-R207,"")</f>
        <v>1.6659828571428572</v>
      </c>
      <c r="T207" s="113">
        <f t="shared" si="36"/>
        <v>1.6729216043435802</v>
      </c>
    </row>
    <row r="208" spans="2:20" x14ac:dyDescent="0.35">
      <c r="B208" s="116">
        <v>42699</v>
      </c>
      <c r="C208" s="49">
        <v>4.32</v>
      </c>
      <c r="D208" s="113">
        <f t="shared" si="38"/>
        <v>4.9719370294318956</v>
      </c>
      <c r="E208" s="344" t="str">
        <f t="shared" si="39"/>
        <v>15/11/2021</v>
      </c>
      <c r="F208" s="580">
        <f t="shared" si="40"/>
        <v>0</v>
      </c>
      <c r="G208" s="559"/>
      <c r="I208" s="187">
        <v>2.8260000000000001</v>
      </c>
      <c r="J208" s="113">
        <v>2.5339999999999998</v>
      </c>
      <c r="K208" s="198">
        <v>2.363</v>
      </c>
      <c r="L208" s="246">
        <f t="shared" si="41"/>
        <v>45031</v>
      </c>
      <c r="M208" s="246">
        <f t="shared" si="42"/>
        <v>44331</v>
      </c>
      <c r="N208" s="113">
        <f t="shared" si="43"/>
        <v>4.1714285714285752E-4</v>
      </c>
      <c r="O208" s="580">
        <f t="shared" ref="O208:O271" si="47">L208-M208</f>
        <v>700</v>
      </c>
      <c r="P208" s="113">
        <f t="shared" si="44"/>
        <v>516</v>
      </c>
      <c r="Q208" s="113">
        <f t="shared" si="45"/>
        <v>184</v>
      </c>
      <c r="R208" s="549">
        <f t="shared" si="37"/>
        <v>2.6107542857142856</v>
      </c>
      <c r="S208" s="113">
        <f t="shared" si="46"/>
        <v>1.7092457142857147</v>
      </c>
      <c r="T208" s="113">
        <f t="shared" ref="T208:T271" si="48">IF(S208="","",((1+S208/200)^2-1)*100)</f>
        <v>1.7165495165652356</v>
      </c>
    </row>
    <row r="209" spans="2:20" x14ac:dyDescent="0.35">
      <c r="B209" s="116">
        <v>42702</v>
      </c>
      <c r="C209" s="49">
        <v>4.2320000000000002</v>
      </c>
      <c r="D209" s="113">
        <f t="shared" si="38"/>
        <v>4.9637234770704994</v>
      </c>
      <c r="E209" s="344" t="str">
        <f t="shared" si="39"/>
        <v>15/11/2021</v>
      </c>
      <c r="F209" s="580">
        <f t="shared" si="40"/>
        <v>0</v>
      </c>
      <c r="G209" s="559"/>
      <c r="I209" s="187">
        <v>2.7570000000000001</v>
      </c>
      <c r="J209" s="113">
        <v>2.4750000000000001</v>
      </c>
      <c r="K209" s="198">
        <v>2.3130000000000002</v>
      </c>
      <c r="L209" s="246">
        <f t="shared" si="41"/>
        <v>45031</v>
      </c>
      <c r="M209" s="246">
        <f t="shared" si="42"/>
        <v>44331</v>
      </c>
      <c r="N209" s="113">
        <f t="shared" si="43"/>
        <v>4.028571428571429E-4</v>
      </c>
      <c r="O209" s="580">
        <f t="shared" si="47"/>
        <v>700</v>
      </c>
      <c r="P209" s="113">
        <f t="shared" si="44"/>
        <v>516</v>
      </c>
      <c r="Q209" s="113">
        <f t="shared" si="45"/>
        <v>184</v>
      </c>
      <c r="R209" s="549">
        <f t="shared" si="37"/>
        <v>2.5491257142857142</v>
      </c>
      <c r="S209" s="113">
        <f t="shared" si="46"/>
        <v>1.682874285714286</v>
      </c>
      <c r="T209" s="113">
        <f t="shared" si="48"/>
        <v>1.6899544503680808</v>
      </c>
    </row>
    <row r="210" spans="2:20" x14ac:dyDescent="0.35">
      <c r="B210" s="116">
        <v>42703</v>
      </c>
      <c r="C210" s="49">
        <v>4.2720000000000002</v>
      </c>
      <c r="D210" s="113">
        <f t="shared" si="38"/>
        <v>4.9609856262833674</v>
      </c>
      <c r="E210" s="344" t="str">
        <f t="shared" si="39"/>
        <v>15/11/2021</v>
      </c>
      <c r="F210" s="580">
        <f t="shared" si="40"/>
        <v>0</v>
      </c>
      <c r="G210" s="559"/>
      <c r="I210" s="187">
        <v>2.7509999999999999</v>
      </c>
      <c r="J210" s="113">
        <v>2.4809999999999999</v>
      </c>
      <c r="K210" s="198">
        <v>2.3210000000000002</v>
      </c>
      <c r="L210" s="246">
        <f t="shared" si="41"/>
        <v>45031</v>
      </c>
      <c r="M210" s="246">
        <f t="shared" si="42"/>
        <v>44331</v>
      </c>
      <c r="N210" s="113">
        <f t="shared" si="43"/>
        <v>3.8571428571428573E-4</v>
      </c>
      <c r="O210" s="580">
        <f t="shared" si="47"/>
        <v>700</v>
      </c>
      <c r="P210" s="113">
        <f t="shared" si="44"/>
        <v>516</v>
      </c>
      <c r="Q210" s="113">
        <f t="shared" si="45"/>
        <v>184</v>
      </c>
      <c r="R210" s="549">
        <f t="shared" si="37"/>
        <v>2.5519714285714286</v>
      </c>
      <c r="S210" s="113">
        <f t="shared" si="46"/>
        <v>1.7200285714285717</v>
      </c>
      <c r="T210" s="113">
        <f t="shared" si="48"/>
        <v>1.727424817144918</v>
      </c>
    </row>
    <row r="211" spans="2:20" x14ac:dyDescent="0.35">
      <c r="B211" s="116">
        <v>42704</v>
      </c>
      <c r="C211" s="49">
        <v>4.2930000000000001</v>
      </c>
      <c r="D211" s="113">
        <f t="shared" si="38"/>
        <v>4.9582477754962353</v>
      </c>
      <c r="E211" s="344" t="str">
        <f t="shared" si="39"/>
        <v>15/11/2021</v>
      </c>
      <c r="F211" s="580">
        <f t="shared" si="40"/>
        <v>0</v>
      </c>
      <c r="G211" s="559"/>
      <c r="I211" s="187">
        <v>2.7789999999999999</v>
      </c>
      <c r="J211" s="113">
        <v>2.5089999999999999</v>
      </c>
      <c r="K211" s="198">
        <v>2.35</v>
      </c>
      <c r="L211" s="246">
        <f t="shared" si="41"/>
        <v>45031</v>
      </c>
      <c r="M211" s="246">
        <f t="shared" si="42"/>
        <v>44331</v>
      </c>
      <c r="N211" s="113">
        <f t="shared" si="43"/>
        <v>3.8571428571428573E-4</v>
      </c>
      <c r="O211" s="580">
        <f t="shared" si="47"/>
        <v>700</v>
      </c>
      <c r="P211" s="113">
        <f t="shared" si="44"/>
        <v>516</v>
      </c>
      <c r="Q211" s="113">
        <f t="shared" si="45"/>
        <v>184</v>
      </c>
      <c r="R211" s="549">
        <f t="shared" si="37"/>
        <v>2.5799714285714286</v>
      </c>
      <c r="S211" s="113">
        <f t="shared" si="46"/>
        <v>1.7130285714285716</v>
      </c>
      <c r="T211" s="113">
        <f t="shared" si="48"/>
        <v>1.7203647386449195</v>
      </c>
    </row>
    <row r="212" spans="2:20" x14ac:dyDescent="0.35">
      <c r="B212" s="116">
        <v>42705</v>
      </c>
      <c r="C212" s="49">
        <v>4.3239999999999998</v>
      </c>
      <c r="D212" s="113">
        <f t="shared" si="38"/>
        <v>4.9555099247091032</v>
      </c>
      <c r="E212" s="344" t="str">
        <f t="shared" si="39"/>
        <v>15/11/2021</v>
      </c>
      <c r="F212" s="580">
        <f t="shared" si="40"/>
        <v>0</v>
      </c>
      <c r="G212" s="559"/>
      <c r="I212" s="187">
        <v>2.8239999999999998</v>
      </c>
      <c r="J212" s="113">
        <v>2.5499999999999998</v>
      </c>
      <c r="K212" s="198">
        <v>2.3839999999999999</v>
      </c>
      <c r="L212" s="246">
        <f t="shared" si="41"/>
        <v>45031</v>
      </c>
      <c r="M212" s="246">
        <f t="shared" si="42"/>
        <v>44331</v>
      </c>
      <c r="N212" s="113">
        <f t="shared" si="43"/>
        <v>3.9142857142857143E-4</v>
      </c>
      <c r="O212" s="580">
        <f t="shared" si="47"/>
        <v>700</v>
      </c>
      <c r="P212" s="113">
        <f t="shared" si="44"/>
        <v>516</v>
      </c>
      <c r="Q212" s="113">
        <f t="shared" si="45"/>
        <v>184</v>
      </c>
      <c r="R212" s="549">
        <f t="shared" si="37"/>
        <v>2.622022857142857</v>
      </c>
      <c r="S212" s="113">
        <f t="shared" si="46"/>
        <v>1.7019771428571429</v>
      </c>
      <c r="T212" s="113">
        <f t="shared" si="48"/>
        <v>1.7092189583441719</v>
      </c>
    </row>
    <row r="213" spans="2:20" x14ac:dyDescent="0.35">
      <c r="B213" s="116">
        <v>42706</v>
      </c>
      <c r="C213" s="49">
        <v>4.37</v>
      </c>
      <c r="D213" s="113">
        <f t="shared" si="38"/>
        <v>4.9527720739219712</v>
      </c>
      <c r="E213" s="344" t="str">
        <f t="shared" si="39"/>
        <v>15/11/2021</v>
      </c>
      <c r="F213" s="580">
        <f t="shared" si="40"/>
        <v>0</v>
      </c>
      <c r="G213" s="559"/>
      <c r="I213" s="187">
        <v>2.86</v>
      </c>
      <c r="J213" s="113">
        <v>2.5830000000000002</v>
      </c>
      <c r="K213" s="198">
        <v>2.4079999999999999</v>
      </c>
      <c r="L213" s="246">
        <f t="shared" si="41"/>
        <v>45031</v>
      </c>
      <c r="M213" s="246">
        <f t="shared" si="42"/>
        <v>44331</v>
      </c>
      <c r="N213" s="113">
        <f t="shared" si="43"/>
        <v>3.9571428571428527E-4</v>
      </c>
      <c r="O213" s="580">
        <f t="shared" si="47"/>
        <v>700</v>
      </c>
      <c r="P213" s="113">
        <f t="shared" si="44"/>
        <v>516</v>
      </c>
      <c r="Q213" s="113">
        <f t="shared" si="45"/>
        <v>184</v>
      </c>
      <c r="R213" s="549">
        <f t="shared" si="37"/>
        <v>2.6558114285714285</v>
      </c>
      <c r="S213" s="113">
        <f t="shared" si="46"/>
        <v>1.7141885714285716</v>
      </c>
      <c r="T213" s="113">
        <f t="shared" si="48"/>
        <v>1.7215346775745877</v>
      </c>
    </row>
    <row r="214" spans="2:20" x14ac:dyDescent="0.35">
      <c r="B214" s="116">
        <v>42709</v>
      </c>
      <c r="C214" s="49">
        <v>4.3380000000000001</v>
      </c>
      <c r="D214" s="113">
        <f t="shared" si="38"/>
        <v>4.944558521560575</v>
      </c>
      <c r="E214" s="344" t="str">
        <f t="shared" si="39"/>
        <v>15/11/2021</v>
      </c>
      <c r="F214" s="580">
        <f t="shared" si="40"/>
        <v>0</v>
      </c>
      <c r="G214" s="559"/>
      <c r="I214" s="187">
        <v>2.8289999999999997</v>
      </c>
      <c r="J214" s="113">
        <v>2.5529999999999999</v>
      </c>
      <c r="K214" s="198">
        <v>2.379</v>
      </c>
      <c r="L214" s="246">
        <f t="shared" si="41"/>
        <v>45031</v>
      </c>
      <c r="M214" s="246">
        <f t="shared" si="42"/>
        <v>44331</v>
      </c>
      <c r="N214" s="113">
        <f t="shared" si="43"/>
        <v>3.9428571428571399E-4</v>
      </c>
      <c r="O214" s="580">
        <f t="shared" si="47"/>
        <v>700</v>
      </c>
      <c r="P214" s="113">
        <f t="shared" si="44"/>
        <v>516</v>
      </c>
      <c r="Q214" s="113">
        <f t="shared" si="45"/>
        <v>184</v>
      </c>
      <c r="R214" s="549">
        <f t="shared" si="37"/>
        <v>2.6255485714285713</v>
      </c>
      <c r="S214" s="113">
        <f t="shared" si="46"/>
        <v>1.7124514285714287</v>
      </c>
      <c r="T214" s="113">
        <f t="shared" si="48"/>
        <v>1.7197826533094762</v>
      </c>
    </row>
    <row r="215" spans="2:20" x14ac:dyDescent="0.35">
      <c r="B215" s="116">
        <v>42710</v>
      </c>
      <c r="C215" s="49">
        <v>4.306</v>
      </c>
      <c r="D215" s="113">
        <f t="shared" si="38"/>
        <v>4.9418206707734429</v>
      </c>
      <c r="E215" s="344" t="str">
        <f t="shared" si="39"/>
        <v>15/11/2021</v>
      </c>
      <c r="F215" s="580">
        <f t="shared" si="40"/>
        <v>0</v>
      </c>
      <c r="G215" s="559"/>
      <c r="I215" s="187">
        <v>2.8479999999999999</v>
      </c>
      <c r="J215" s="113">
        <v>2.5670000000000002</v>
      </c>
      <c r="K215" s="198">
        <v>2.3890000000000002</v>
      </c>
      <c r="L215" s="246">
        <f t="shared" si="41"/>
        <v>45031</v>
      </c>
      <c r="M215" s="246">
        <f t="shared" si="42"/>
        <v>44331</v>
      </c>
      <c r="N215" s="113">
        <f t="shared" si="43"/>
        <v>4.0142857142857097E-4</v>
      </c>
      <c r="O215" s="580">
        <f t="shared" si="47"/>
        <v>700</v>
      </c>
      <c r="P215" s="113">
        <f t="shared" si="44"/>
        <v>516</v>
      </c>
      <c r="Q215" s="113">
        <f t="shared" si="45"/>
        <v>184</v>
      </c>
      <c r="R215" s="549">
        <f t="shared" si="37"/>
        <v>2.6408628571428574</v>
      </c>
      <c r="S215" s="113">
        <f t="shared" si="46"/>
        <v>1.6651371428571426</v>
      </c>
      <c r="T215" s="113">
        <f t="shared" si="48"/>
        <v>1.6720688471184575</v>
      </c>
    </row>
    <row r="216" spans="2:20" x14ac:dyDescent="0.35">
      <c r="B216" s="116">
        <v>42711</v>
      </c>
      <c r="C216" s="49">
        <v>4.2869999999999999</v>
      </c>
      <c r="D216" s="113">
        <f t="shared" si="38"/>
        <v>4.9390828199863108</v>
      </c>
      <c r="E216" s="344" t="str">
        <f t="shared" si="39"/>
        <v>15/11/2021</v>
      </c>
      <c r="F216" s="580">
        <f t="shared" si="40"/>
        <v>0</v>
      </c>
      <c r="G216" s="559"/>
      <c r="I216" s="187">
        <v>2.8279999999999998</v>
      </c>
      <c r="J216" s="113">
        <v>2.548</v>
      </c>
      <c r="K216" s="198">
        <v>2.371</v>
      </c>
      <c r="L216" s="246">
        <f t="shared" si="41"/>
        <v>45031</v>
      </c>
      <c r="M216" s="246">
        <f t="shared" si="42"/>
        <v>44331</v>
      </c>
      <c r="N216" s="113">
        <f t="shared" si="43"/>
        <v>3.9999999999999969E-4</v>
      </c>
      <c r="O216" s="580">
        <f t="shared" si="47"/>
        <v>700</v>
      </c>
      <c r="P216" s="113">
        <f t="shared" si="44"/>
        <v>516</v>
      </c>
      <c r="Q216" s="113">
        <f t="shared" si="45"/>
        <v>184</v>
      </c>
      <c r="R216" s="549">
        <f t="shared" si="37"/>
        <v>2.6215999999999999</v>
      </c>
      <c r="S216" s="113">
        <f t="shared" si="46"/>
        <v>1.6654</v>
      </c>
      <c r="T216" s="113">
        <f t="shared" si="48"/>
        <v>1.672333892900002</v>
      </c>
    </row>
    <row r="217" spans="2:20" x14ac:dyDescent="0.35">
      <c r="B217" s="116">
        <v>42712</v>
      </c>
      <c r="C217" s="49">
        <v>4.32</v>
      </c>
      <c r="D217" s="113">
        <f t="shared" si="38"/>
        <v>4.9363449691991788</v>
      </c>
      <c r="E217" s="344" t="str">
        <f t="shared" si="39"/>
        <v>15/11/2021</v>
      </c>
      <c r="F217" s="580">
        <f t="shared" si="40"/>
        <v>0</v>
      </c>
      <c r="G217" s="559"/>
      <c r="I217" s="187">
        <v>2.7949999999999999</v>
      </c>
      <c r="J217" s="113">
        <v>2.5129999999999999</v>
      </c>
      <c r="K217" s="198">
        <v>2.3420000000000001</v>
      </c>
      <c r="L217" s="246">
        <f t="shared" si="41"/>
        <v>45031</v>
      </c>
      <c r="M217" s="246">
        <f t="shared" si="42"/>
        <v>44331</v>
      </c>
      <c r="N217" s="113">
        <f t="shared" si="43"/>
        <v>4.028571428571429E-4</v>
      </c>
      <c r="O217" s="580">
        <f t="shared" si="47"/>
        <v>700</v>
      </c>
      <c r="P217" s="113">
        <f t="shared" si="44"/>
        <v>516</v>
      </c>
      <c r="Q217" s="113">
        <f t="shared" si="45"/>
        <v>184</v>
      </c>
      <c r="R217" s="549">
        <f t="shared" si="37"/>
        <v>2.587125714285714</v>
      </c>
      <c r="S217" s="113">
        <f t="shared" si="46"/>
        <v>1.7328742857142863</v>
      </c>
      <c r="T217" s="113">
        <f t="shared" si="48"/>
        <v>1.7403814189395073</v>
      </c>
    </row>
    <row r="218" spans="2:20" x14ac:dyDescent="0.35">
      <c r="B218" s="116">
        <v>42713</v>
      </c>
      <c r="C218" s="49">
        <v>4.3710000000000004</v>
      </c>
      <c r="D218" s="113">
        <f t="shared" si="38"/>
        <v>4.9336071184120467</v>
      </c>
      <c r="E218" s="344" t="str">
        <f t="shared" si="39"/>
        <v>15/11/2021</v>
      </c>
      <c r="F218" s="580">
        <f t="shared" si="40"/>
        <v>0</v>
      </c>
      <c r="G218" s="559"/>
      <c r="I218" s="187">
        <v>2.8580000000000001</v>
      </c>
      <c r="J218" s="113">
        <v>2.56</v>
      </c>
      <c r="K218" s="198">
        <v>2.3890000000000002</v>
      </c>
      <c r="L218" s="246">
        <f t="shared" si="41"/>
        <v>45031</v>
      </c>
      <c r="M218" s="246">
        <f t="shared" si="42"/>
        <v>44331</v>
      </c>
      <c r="N218" s="113">
        <f t="shared" si="43"/>
        <v>4.2571428571428578E-4</v>
      </c>
      <c r="O218" s="580">
        <f t="shared" si="47"/>
        <v>700</v>
      </c>
      <c r="P218" s="113">
        <f t="shared" si="44"/>
        <v>516</v>
      </c>
      <c r="Q218" s="113">
        <f t="shared" si="45"/>
        <v>184</v>
      </c>
      <c r="R218" s="549">
        <f t="shared" si="37"/>
        <v>2.6383314285714285</v>
      </c>
      <c r="S218" s="113">
        <f t="shared" si="46"/>
        <v>1.7326685714285719</v>
      </c>
      <c r="T218" s="113">
        <f t="shared" si="48"/>
        <v>1.7401739223745993</v>
      </c>
    </row>
    <row r="219" spans="2:20" x14ac:dyDescent="0.35">
      <c r="B219" s="116">
        <v>42716</v>
      </c>
      <c r="C219" s="49">
        <v>4.3899999999999997</v>
      </c>
      <c r="D219" s="113">
        <f t="shared" si="38"/>
        <v>4.9253935660506505</v>
      </c>
      <c r="E219" s="344" t="str">
        <f t="shared" si="39"/>
        <v>15/11/2021</v>
      </c>
      <c r="F219" s="580">
        <f t="shared" si="40"/>
        <v>0</v>
      </c>
      <c r="G219" s="559"/>
      <c r="I219" s="187">
        <v>2.895</v>
      </c>
      <c r="J219" s="113">
        <v>2.5830000000000002</v>
      </c>
      <c r="K219" s="198">
        <v>2.411</v>
      </c>
      <c r="L219" s="246">
        <f t="shared" si="41"/>
        <v>45031</v>
      </c>
      <c r="M219" s="246">
        <f t="shared" si="42"/>
        <v>44331</v>
      </c>
      <c r="N219" s="113">
        <f t="shared" si="43"/>
        <v>4.4571428571428545E-4</v>
      </c>
      <c r="O219" s="580">
        <f t="shared" si="47"/>
        <v>700</v>
      </c>
      <c r="P219" s="113">
        <f t="shared" si="44"/>
        <v>516</v>
      </c>
      <c r="Q219" s="113">
        <f t="shared" si="45"/>
        <v>184</v>
      </c>
      <c r="R219" s="549">
        <f t="shared" si="37"/>
        <v>2.6650114285714288</v>
      </c>
      <c r="S219" s="113">
        <f t="shared" si="46"/>
        <v>1.7249885714285709</v>
      </c>
      <c r="T219" s="113">
        <f t="shared" si="48"/>
        <v>1.7324275353574503</v>
      </c>
    </row>
    <row r="220" spans="2:20" x14ac:dyDescent="0.35">
      <c r="B220" s="116">
        <v>42717</v>
      </c>
      <c r="C220" s="49">
        <v>4.38</v>
      </c>
      <c r="D220" s="113">
        <f t="shared" si="38"/>
        <v>4.9226557152635184</v>
      </c>
      <c r="E220" s="344" t="str">
        <f t="shared" si="39"/>
        <v>15/11/2021</v>
      </c>
      <c r="F220" s="580">
        <f t="shared" si="40"/>
        <v>0</v>
      </c>
      <c r="G220" s="559"/>
      <c r="I220" s="187">
        <v>2.8689999999999998</v>
      </c>
      <c r="J220" s="113">
        <v>2.5709999999999997</v>
      </c>
      <c r="K220" s="198">
        <v>2.4</v>
      </c>
      <c r="L220" s="246">
        <f t="shared" si="41"/>
        <v>45031</v>
      </c>
      <c r="M220" s="246">
        <f t="shared" si="42"/>
        <v>44331</v>
      </c>
      <c r="N220" s="113">
        <f t="shared" si="43"/>
        <v>4.2571428571428578E-4</v>
      </c>
      <c r="O220" s="580">
        <f t="shared" si="47"/>
        <v>700</v>
      </c>
      <c r="P220" s="113">
        <f t="shared" si="44"/>
        <v>516</v>
      </c>
      <c r="Q220" s="113">
        <f t="shared" si="45"/>
        <v>184</v>
      </c>
      <c r="R220" s="549">
        <f t="shared" si="37"/>
        <v>2.6493314285714282</v>
      </c>
      <c r="S220" s="113">
        <f t="shared" si="46"/>
        <v>1.7306685714285717</v>
      </c>
      <c r="T220" s="113">
        <f t="shared" si="48"/>
        <v>1.7381566056889008</v>
      </c>
    </row>
    <row r="221" spans="2:20" x14ac:dyDescent="0.35">
      <c r="B221" s="116">
        <v>42718</v>
      </c>
      <c r="C221" s="49">
        <v>4.4420000000000002</v>
      </c>
      <c r="D221" s="113">
        <f t="shared" si="38"/>
        <v>4.9199178644763863</v>
      </c>
      <c r="E221" s="344" t="str">
        <f t="shared" si="39"/>
        <v>15/11/2021</v>
      </c>
      <c r="F221" s="580">
        <f t="shared" si="40"/>
        <v>0</v>
      </c>
      <c r="G221" s="559"/>
      <c r="I221" s="187">
        <v>2.8660000000000001</v>
      </c>
      <c r="J221" s="113">
        <v>2.5629999999999997</v>
      </c>
      <c r="K221" s="198">
        <v>2.395</v>
      </c>
      <c r="L221" s="246">
        <f t="shared" si="41"/>
        <v>45031</v>
      </c>
      <c r="M221" s="246">
        <f t="shared" si="42"/>
        <v>44331</v>
      </c>
      <c r="N221" s="113">
        <f t="shared" si="43"/>
        <v>4.3285714285714341E-4</v>
      </c>
      <c r="O221" s="580">
        <f t="shared" si="47"/>
        <v>700</v>
      </c>
      <c r="P221" s="113">
        <f t="shared" si="44"/>
        <v>516</v>
      </c>
      <c r="Q221" s="113">
        <f t="shared" si="45"/>
        <v>184</v>
      </c>
      <c r="R221" s="549">
        <f t="shared" si="37"/>
        <v>2.642645714285714</v>
      </c>
      <c r="S221" s="113">
        <f t="shared" si="46"/>
        <v>1.7993542857142861</v>
      </c>
      <c r="T221" s="113">
        <f t="shared" si="48"/>
        <v>1.8074484753280995</v>
      </c>
    </row>
    <row r="222" spans="2:20" x14ac:dyDescent="0.35">
      <c r="B222" s="116">
        <v>42719</v>
      </c>
      <c r="C222" s="49">
        <v>4.4930000000000003</v>
      </c>
      <c r="D222" s="113">
        <f t="shared" si="38"/>
        <v>4.9171800136892543</v>
      </c>
      <c r="E222" s="344" t="str">
        <f t="shared" si="39"/>
        <v>15/11/2021</v>
      </c>
      <c r="F222" s="580">
        <f t="shared" si="40"/>
        <v>0</v>
      </c>
      <c r="G222" s="559"/>
      <c r="I222" s="187">
        <v>2.9459999999999997</v>
      </c>
      <c r="J222" s="113">
        <v>2.6509999999999998</v>
      </c>
      <c r="K222" s="198">
        <v>2.4790000000000001</v>
      </c>
      <c r="L222" s="246">
        <f t="shared" si="41"/>
        <v>45031</v>
      </c>
      <c r="M222" s="246">
        <f t="shared" si="42"/>
        <v>44331</v>
      </c>
      <c r="N222" s="113">
        <f t="shared" si="43"/>
        <v>4.2142857142857135E-4</v>
      </c>
      <c r="O222" s="580">
        <f t="shared" si="47"/>
        <v>700</v>
      </c>
      <c r="P222" s="113">
        <f t="shared" si="44"/>
        <v>516</v>
      </c>
      <c r="Q222" s="113">
        <f t="shared" si="45"/>
        <v>184</v>
      </c>
      <c r="R222" s="549">
        <f t="shared" si="37"/>
        <v>2.7285428571428567</v>
      </c>
      <c r="S222" s="113">
        <f t="shared" si="46"/>
        <v>1.7644571428571436</v>
      </c>
      <c r="T222" s="113">
        <f t="shared" si="48"/>
        <v>1.7722404153795779</v>
      </c>
    </row>
    <row r="223" spans="2:20" x14ac:dyDescent="0.35">
      <c r="B223" s="116">
        <v>42720</v>
      </c>
      <c r="C223" s="49">
        <v>4.5229999999999997</v>
      </c>
      <c r="D223" s="113">
        <f t="shared" si="38"/>
        <v>4.9144421629021222</v>
      </c>
      <c r="E223" s="344" t="str">
        <f t="shared" si="39"/>
        <v>15/11/2021</v>
      </c>
      <c r="F223" s="580">
        <f t="shared" si="40"/>
        <v>0</v>
      </c>
      <c r="G223" s="559"/>
      <c r="I223" s="187">
        <v>2.9769999999999999</v>
      </c>
      <c r="J223" s="113">
        <v>2.6669999999999998</v>
      </c>
      <c r="K223" s="198">
        <v>2.488</v>
      </c>
      <c r="L223" s="246">
        <f t="shared" si="41"/>
        <v>45031</v>
      </c>
      <c r="M223" s="246">
        <f t="shared" si="42"/>
        <v>44331</v>
      </c>
      <c r="N223" s="113">
        <f t="shared" si="43"/>
        <v>4.4285714285714295E-4</v>
      </c>
      <c r="O223" s="580">
        <f t="shared" si="47"/>
        <v>700</v>
      </c>
      <c r="P223" s="113">
        <f t="shared" si="44"/>
        <v>516</v>
      </c>
      <c r="Q223" s="113">
        <f t="shared" si="45"/>
        <v>184</v>
      </c>
      <c r="R223" s="549">
        <f t="shared" si="37"/>
        <v>2.7484857142857142</v>
      </c>
      <c r="S223" s="113">
        <f t="shared" si="46"/>
        <v>1.7745142857142855</v>
      </c>
      <c r="T223" s="113">
        <f t="shared" si="48"/>
        <v>1.7823865380897752</v>
      </c>
    </row>
    <row r="224" spans="2:20" x14ac:dyDescent="0.35">
      <c r="B224" s="116">
        <v>42723</v>
      </c>
      <c r="C224" s="49">
        <v>4.5339999999999998</v>
      </c>
      <c r="D224" s="113">
        <f t="shared" si="38"/>
        <v>4.9062286105407251</v>
      </c>
      <c r="E224" s="344" t="str">
        <f t="shared" si="39"/>
        <v>15/11/2021</v>
      </c>
      <c r="F224" s="580">
        <f t="shared" si="40"/>
        <v>0</v>
      </c>
      <c r="G224" s="559"/>
      <c r="I224" s="187">
        <v>3.02</v>
      </c>
      <c r="J224" s="113">
        <v>2.714</v>
      </c>
      <c r="K224" s="198">
        <v>2.5230000000000001</v>
      </c>
      <c r="L224" s="246">
        <f t="shared" si="41"/>
        <v>45031</v>
      </c>
      <c r="M224" s="246">
        <f t="shared" si="42"/>
        <v>44331</v>
      </c>
      <c r="N224" s="113">
        <f t="shared" si="43"/>
        <v>4.3714285714285719E-4</v>
      </c>
      <c r="O224" s="580">
        <f t="shared" si="47"/>
        <v>700</v>
      </c>
      <c r="P224" s="113">
        <f t="shared" si="44"/>
        <v>516</v>
      </c>
      <c r="Q224" s="113">
        <f t="shared" si="45"/>
        <v>184</v>
      </c>
      <c r="R224" s="549">
        <f t="shared" si="37"/>
        <v>2.7944342857142859</v>
      </c>
      <c r="S224" s="113">
        <f t="shared" si="46"/>
        <v>1.7395657142857139</v>
      </c>
      <c r="T224" s="113">
        <f t="shared" si="48"/>
        <v>1.7471309364714971</v>
      </c>
    </row>
    <row r="225" spans="2:20" x14ac:dyDescent="0.35">
      <c r="B225" s="116">
        <v>42724</v>
      </c>
      <c r="C225" s="49">
        <v>4.5209999999999999</v>
      </c>
      <c r="D225" s="113">
        <f t="shared" si="38"/>
        <v>4.9034907597535931</v>
      </c>
      <c r="E225" s="344" t="str">
        <f t="shared" si="39"/>
        <v>15/11/2021</v>
      </c>
      <c r="F225" s="580">
        <f t="shared" si="40"/>
        <v>0</v>
      </c>
      <c r="G225" s="559"/>
      <c r="I225" s="187">
        <v>3.0190000000000001</v>
      </c>
      <c r="J225" s="113">
        <v>2.7210000000000001</v>
      </c>
      <c r="K225" s="198">
        <v>2.5249999999999999</v>
      </c>
      <c r="L225" s="246">
        <f t="shared" si="41"/>
        <v>45031</v>
      </c>
      <c r="M225" s="246">
        <f t="shared" si="42"/>
        <v>44331</v>
      </c>
      <c r="N225" s="113">
        <f t="shared" si="43"/>
        <v>4.2571428571428578E-4</v>
      </c>
      <c r="O225" s="580">
        <f t="shared" si="47"/>
        <v>700</v>
      </c>
      <c r="P225" s="113">
        <f t="shared" si="44"/>
        <v>516</v>
      </c>
      <c r="Q225" s="113">
        <f t="shared" si="45"/>
        <v>184</v>
      </c>
      <c r="R225" s="549">
        <f t="shared" si="37"/>
        <v>2.7993314285714286</v>
      </c>
      <c r="S225" s="113">
        <f t="shared" si="46"/>
        <v>1.7216685714285713</v>
      </c>
      <c r="T225" s="113">
        <f t="shared" si="48"/>
        <v>1.7290789281031893</v>
      </c>
    </row>
    <row r="226" spans="2:20" x14ac:dyDescent="0.35">
      <c r="B226" s="116">
        <v>42725</v>
      </c>
      <c r="C226" s="49">
        <v>4.5419999999999998</v>
      </c>
      <c r="D226" s="113">
        <f t="shared" si="38"/>
        <v>4.900752908966461</v>
      </c>
      <c r="E226" s="344" t="str">
        <f t="shared" si="39"/>
        <v>15/11/2021</v>
      </c>
      <c r="F226" s="580">
        <f t="shared" si="40"/>
        <v>0</v>
      </c>
      <c r="G226" s="559"/>
      <c r="I226" s="187">
        <v>3.0430000000000001</v>
      </c>
      <c r="J226" s="113">
        <v>2.7530000000000001</v>
      </c>
      <c r="K226" s="198">
        <v>2.5529999999999999</v>
      </c>
      <c r="L226" s="246">
        <f t="shared" si="41"/>
        <v>45031</v>
      </c>
      <c r="M226" s="246">
        <f t="shared" si="42"/>
        <v>44331</v>
      </c>
      <c r="N226" s="113">
        <f t="shared" si="43"/>
        <v>4.1428571428571431E-4</v>
      </c>
      <c r="O226" s="580">
        <f t="shared" si="47"/>
        <v>700</v>
      </c>
      <c r="P226" s="113">
        <f t="shared" si="44"/>
        <v>516</v>
      </c>
      <c r="Q226" s="113">
        <f t="shared" si="45"/>
        <v>184</v>
      </c>
      <c r="R226" s="549">
        <f t="shared" si="37"/>
        <v>2.8292285714285716</v>
      </c>
      <c r="S226" s="113">
        <f t="shared" si="46"/>
        <v>1.7127714285714282</v>
      </c>
      <c r="T226" s="113">
        <f t="shared" si="48"/>
        <v>1.7201053934877697</v>
      </c>
    </row>
    <row r="227" spans="2:20" x14ac:dyDescent="0.35">
      <c r="B227" s="116">
        <v>42726</v>
      </c>
      <c r="C227" s="49">
        <v>4.5739999999999998</v>
      </c>
      <c r="D227" s="113">
        <f t="shared" si="38"/>
        <v>4.8980150581793289</v>
      </c>
      <c r="E227" s="344" t="str">
        <f t="shared" si="39"/>
        <v>15/11/2021</v>
      </c>
      <c r="F227" s="580">
        <f t="shared" si="40"/>
        <v>0</v>
      </c>
      <c r="G227" s="559"/>
      <c r="I227" s="187">
        <v>3.0529999999999999</v>
      </c>
      <c r="J227" s="113">
        <v>2.762</v>
      </c>
      <c r="K227" s="198">
        <v>2.5649999999999999</v>
      </c>
      <c r="L227" s="246">
        <f t="shared" si="41"/>
        <v>45031</v>
      </c>
      <c r="M227" s="246">
        <f t="shared" si="42"/>
        <v>44331</v>
      </c>
      <c r="N227" s="113">
        <f t="shared" si="43"/>
        <v>4.1571428571428559E-4</v>
      </c>
      <c r="O227" s="580">
        <f t="shared" si="47"/>
        <v>700</v>
      </c>
      <c r="P227" s="113">
        <f t="shared" si="44"/>
        <v>516</v>
      </c>
      <c r="Q227" s="113">
        <f t="shared" si="45"/>
        <v>184</v>
      </c>
      <c r="R227" s="549">
        <f t="shared" si="37"/>
        <v>2.8384914285714284</v>
      </c>
      <c r="S227" s="113">
        <f t="shared" si="46"/>
        <v>1.7355085714285714</v>
      </c>
      <c r="T227" s="113">
        <f t="shared" si="48"/>
        <v>1.7430385464323184</v>
      </c>
    </row>
    <row r="228" spans="2:20" x14ac:dyDescent="0.35">
      <c r="B228" s="116">
        <v>42727</v>
      </c>
      <c r="C228" s="49">
        <v>4.5809999999999995</v>
      </c>
      <c r="D228" s="113">
        <f t="shared" si="38"/>
        <v>4.8952772073921968</v>
      </c>
      <c r="E228" s="344" t="str">
        <f t="shared" si="39"/>
        <v>15/11/2021</v>
      </c>
      <c r="F228" s="580">
        <f t="shared" si="40"/>
        <v>0</v>
      </c>
      <c r="G228" s="559"/>
      <c r="I228" s="187">
        <v>3.0979999999999999</v>
      </c>
      <c r="J228" s="113">
        <v>2.8109999999999999</v>
      </c>
      <c r="K228" s="198">
        <v>2.61</v>
      </c>
      <c r="L228" s="246">
        <f t="shared" si="41"/>
        <v>45031</v>
      </c>
      <c r="M228" s="246">
        <f t="shared" si="42"/>
        <v>44331</v>
      </c>
      <c r="N228" s="113">
        <f t="shared" si="43"/>
        <v>4.0999999999999988E-4</v>
      </c>
      <c r="O228" s="580">
        <f t="shared" si="47"/>
        <v>700</v>
      </c>
      <c r="P228" s="113">
        <f t="shared" si="44"/>
        <v>516</v>
      </c>
      <c r="Q228" s="113">
        <f t="shared" si="45"/>
        <v>184</v>
      </c>
      <c r="R228" s="549">
        <f t="shared" si="37"/>
        <v>2.8864399999999999</v>
      </c>
      <c r="S228" s="113">
        <f t="shared" si="46"/>
        <v>1.6945599999999996</v>
      </c>
      <c r="T228" s="113">
        <f t="shared" si="48"/>
        <v>1.7017388339840123</v>
      </c>
    </row>
    <row r="229" spans="2:20" x14ac:dyDescent="0.35">
      <c r="B229" s="116">
        <v>42730</v>
      </c>
      <c r="C229" s="49" t="s">
        <v>437</v>
      </c>
      <c r="D229" s="113" t="str">
        <f t="shared" si="38"/>
        <v/>
      </c>
      <c r="E229" s="344" t="str">
        <f t="shared" si="39"/>
        <v>15/11/2021</v>
      </c>
      <c r="F229" s="580">
        <f t="shared" si="40"/>
        <v>0</v>
      </c>
      <c r="G229" s="559"/>
      <c r="I229" s="187" t="s">
        <v>437</v>
      </c>
      <c r="J229" s="113" t="s">
        <v>437</v>
      </c>
      <c r="K229" s="198" t="s">
        <v>437</v>
      </c>
      <c r="L229" s="246">
        <f t="shared" si="41"/>
        <v>45031</v>
      </c>
      <c r="M229" s="246">
        <f t="shared" si="42"/>
        <v>44331</v>
      </c>
      <c r="N229" s="113" t="str">
        <f t="shared" si="43"/>
        <v/>
      </c>
      <c r="O229" s="580">
        <f t="shared" si="47"/>
        <v>700</v>
      </c>
      <c r="P229" s="113">
        <f t="shared" si="44"/>
        <v>516</v>
      </c>
      <c r="Q229" s="113">
        <f t="shared" si="45"/>
        <v>184</v>
      </c>
      <c r="R229" s="549" t="str">
        <f t="shared" si="37"/>
        <v/>
      </c>
      <c r="S229" s="113" t="str">
        <f t="shared" si="46"/>
        <v/>
      </c>
      <c r="T229" s="113" t="str">
        <f t="shared" si="48"/>
        <v/>
      </c>
    </row>
    <row r="230" spans="2:20" x14ac:dyDescent="0.35">
      <c r="B230" s="116">
        <v>42731</v>
      </c>
      <c r="C230" s="49" t="s">
        <v>437</v>
      </c>
      <c r="D230" s="113" t="str">
        <f t="shared" si="38"/>
        <v/>
      </c>
      <c r="E230" s="344" t="str">
        <f t="shared" si="39"/>
        <v>15/11/2021</v>
      </c>
      <c r="F230" s="580">
        <f t="shared" si="40"/>
        <v>0</v>
      </c>
      <c r="G230" s="559"/>
      <c r="I230" s="187" t="s">
        <v>437</v>
      </c>
      <c r="J230" s="113" t="s">
        <v>437</v>
      </c>
      <c r="K230" s="198" t="s">
        <v>437</v>
      </c>
      <c r="L230" s="246">
        <f t="shared" si="41"/>
        <v>45031</v>
      </c>
      <c r="M230" s="246">
        <f t="shared" si="42"/>
        <v>44331</v>
      </c>
      <c r="N230" s="113" t="str">
        <f t="shared" si="43"/>
        <v/>
      </c>
      <c r="O230" s="580">
        <f t="shared" si="47"/>
        <v>700</v>
      </c>
      <c r="P230" s="113">
        <f t="shared" si="44"/>
        <v>516</v>
      </c>
      <c r="Q230" s="113">
        <f t="shared" si="45"/>
        <v>184</v>
      </c>
      <c r="R230" s="549" t="str">
        <f t="shared" si="37"/>
        <v/>
      </c>
      <c r="S230" s="113" t="str">
        <f t="shared" si="46"/>
        <v/>
      </c>
      <c r="T230" s="113" t="str">
        <f t="shared" si="48"/>
        <v/>
      </c>
    </row>
    <row r="231" spans="2:20" x14ac:dyDescent="0.35">
      <c r="B231" s="116">
        <v>42732</v>
      </c>
      <c r="C231" s="49">
        <v>4.5969999999999995</v>
      </c>
      <c r="D231" s="113">
        <f t="shared" si="38"/>
        <v>4.8815879534565365</v>
      </c>
      <c r="E231" s="344" t="str">
        <f t="shared" si="39"/>
        <v>15/11/2021</v>
      </c>
      <c r="F231" s="580">
        <f t="shared" si="40"/>
        <v>0</v>
      </c>
      <c r="G231" s="559"/>
      <c r="I231" s="187">
        <v>3.0990000000000002</v>
      </c>
      <c r="J231" s="113">
        <v>2.8140000000000001</v>
      </c>
      <c r="K231" s="198">
        <v>2.6219999999999999</v>
      </c>
      <c r="L231" s="246">
        <f t="shared" si="41"/>
        <v>45031</v>
      </c>
      <c r="M231" s="246">
        <f t="shared" si="42"/>
        <v>44331</v>
      </c>
      <c r="N231" s="113">
        <f t="shared" si="43"/>
        <v>4.0714285714285733E-4</v>
      </c>
      <c r="O231" s="580">
        <f t="shared" si="47"/>
        <v>700</v>
      </c>
      <c r="P231" s="113">
        <f t="shared" si="44"/>
        <v>516</v>
      </c>
      <c r="Q231" s="113">
        <f t="shared" si="45"/>
        <v>184</v>
      </c>
      <c r="R231" s="549">
        <f t="shared" si="37"/>
        <v>2.8889142857142858</v>
      </c>
      <c r="S231" s="113">
        <f t="shared" si="46"/>
        <v>1.7080857142857138</v>
      </c>
      <c r="T231" s="113">
        <f t="shared" si="48"/>
        <v>1.7153796063040794</v>
      </c>
    </row>
    <row r="232" spans="2:20" x14ac:dyDescent="0.35">
      <c r="B232" s="116">
        <v>42733</v>
      </c>
      <c r="C232" s="49">
        <v>4.5350000000000001</v>
      </c>
      <c r="D232" s="113">
        <f t="shared" si="38"/>
        <v>4.8788501026694044</v>
      </c>
      <c r="E232" s="344" t="str">
        <f t="shared" si="39"/>
        <v>15/11/2021</v>
      </c>
      <c r="F232" s="580">
        <f t="shared" si="40"/>
        <v>0</v>
      </c>
      <c r="G232" s="559"/>
      <c r="I232" s="187">
        <v>3.016</v>
      </c>
      <c r="J232" s="113">
        <v>2.7359999999999998</v>
      </c>
      <c r="K232" s="198">
        <v>2.5449999999999999</v>
      </c>
      <c r="L232" s="246">
        <f t="shared" si="41"/>
        <v>45031</v>
      </c>
      <c r="M232" s="246">
        <f t="shared" si="42"/>
        <v>44331</v>
      </c>
      <c r="N232" s="113">
        <f t="shared" si="43"/>
        <v>4.0000000000000034E-4</v>
      </c>
      <c r="O232" s="580">
        <f t="shared" si="47"/>
        <v>700</v>
      </c>
      <c r="P232" s="113">
        <f t="shared" si="44"/>
        <v>516</v>
      </c>
      <c r="Q232" s="113">
        <f t="shared" si="45"/>
        <v>184</v>
      </c>
      <c r="R232" s="549">
        <f t="shared" si="37"/>
        <v>2.8095999999999997</v>
      </c>
      <c r="S232" s="113">
        <f t="shared" si="46"/>
        <v>1.7254000000000005</v>
      </c>
      <c r="T232" s="113">
        <f t="shared" si="48"/>
        <v>1.7328425128999791</v>
      </c>
    </row>
    <row r="233" spans="2:20" x14ac:dyDescent="0.35">
      <c r="B233" s="116">
        <v>42734</v>
      </c>
      <c r="C233" s="49">
        <v>4.4850000000000003</v>
      </c>
      <c r="D233" s="113">
        <f t="shared" si="38"/>
        <v>4.8761122518822724</v>
      </c>
      <c r="E233" s="344" t="str">
        <f t="shared" si="39"/>
        <v>15/11/2021</v>
      </c>
      <c r="F233" s="580">
        <f t="shared" si="40"/>
        <v>0</v>
      </c>
      <c r="G233" s="559"/>
      <c r="I233" s="187">
        <v>2.9790000000000001</v>
      </c>
      <c r="J233" s="113">
        <v>2.7</v>
      </c>
      <c r="K233" s="198">
        <v>2.504</v>
      </c>
      <c r="L233" s="246">
        <f t="shared" si="41"/>
        <v>45031</v>
      </c>
      <c r="M233" s="246">
        <f t="shared" si="42"/>
        <v>44331</v>
      </c>
      <c r="N233" s="113">
        <f t="shared" si="43"/>
        <v>3.9857142857142847E-4</v>
      </c>
      <c r="O233" s="580">
        <f t="shared" si="47"/>
        <v>700</v>
      </c>
      <c r="P233" s="113">
        <f t="shared" si="44"/>
        <v>516</v>
      </c>
      <c r="Q233" s="113">
        <f t="shared" si="45"/>
        <v>184</v>
      </c>
      <c r="R233" s="549">
        <f t="shared" si="37"/>
        <v>2.7733371428571432</v>
      </c>
      <c r="S233" s="113">
        <f t="shared" si="46"/>
        <v>1.7116628571428572</v>
      </c>
      <c r="T233" s="113">
        <f t="shared" si="48"/>
        <v>1.7189873314841453</v>
      </c>
    </row>
    <row r="234" spans="2:20" x14ac:dyDescent="0.35">
      <c r="B234" s="116">
        <v>42737</v>
      </c>
      <c r="C234" s="49" t="s">
        <v>437</v>
      </c>
      <c r="D234" s="113" t="str">
        <f t="shared" si="38"/>
        <v/>
      </c>
      <c r="E234" s="344" t="str">
        <f t="shared" si="39"/>
        <v>15/11/2021</v>
      </c>
      <c r="F234" s="580">
        <f t="shared" si="40"/>
        <v>0</v>
      </c>
      <c r="G234" s="559"/>
      <c r="I234" s="187" t="s">
        <v>437</v>
      </c>
      <c r="J234" s="113" t="s">
        <v>437</v>
      </c>
      <c r="K234" s="198" t="s">
        <v>437</v>
      </c>
      <c r="L234" s="246">
        <f t="shared" si="41"/>
        <v>45031</v>
      </c>
      <c r="M234" s="246">
        <f t="shared" si="42"/>
        <v>44331</v>
      </c>
      <c r="N234" s="113" t="str">
        <f t="shared" si="43"/>
        <v/>
      </c>
      <c r="O234" s="580">
        <f t="shared" si="47"/>
        <v>700</v>
      </c>
      <c r="P234" s="113">
        <f t="shared" si="44"/>
        <v>516</v>
      </c>
      <c r="Q234" s="113">
        <f t="shared" si="45"/>
        <v>184</v>
      </c>
      <c r="R234" s="549" t="str">
        <f t="shared" si="37"/>
        <v/>
      </c>
      <c r="S234" s="113" t="str">
        <f t="shared" si="46"/>
        <v/>
      </c>
      <c r="T234" s="113" t="str">
        <f t="shared" si="48"/>
        <v/>
      </c>
    </row>
    <row r="235" spans="2:20" x14ac:dyDescent="0.35">
      <c r="B235" s="116">
        <v>42738</v>
      </c>
      <c r="C235" s="49" t="s">
        <v>437</v>
      </c>
      <c r="D235" s="113" t="str">
        <f t="shared" si="38"/>
        <v/>
      </c>
      <c r="E235" s="344" t="str">
        <f t="shared" si="39"/>
        <v>15/11/2021</v>
      </c>
      <c r="F235" s="580">
        <f t="shared" si="40"/>
        <v>0</v>
      </c>
      <c r="G235" s="559"/>
      <c r="I235" s="187" t="s">
        <v>437</v>
      </c>
      <c r="J235" s="113" t="s">
        <v>437</v>
      </c>
      <c r="K235" s="198" t="s">
        <v>437</v>
      </c>
      <c r="L235" s="246">
        <f t="shared" si="41"/>
        <v>45031</v>
      </c>
      <c r="M235" s="246">
        <f t="shared" si="42"/>
        <v>44331</v>
      </c>
      <c r="N235" s="113" t="str">
        <f t="shared" si="43"/>
        <v/>
      </c>
      <c r="O235" s="580">
        <f t="shared" si="47"/>
        <v>700</v>
      </c>
      <c r="P235" s="113">
        <f t="shared" si="44"/>
        <v>516</v>
      </c>
      <c r="Q235" s="113">
        <f t="shared" si="45"/>
        <v>184</v>
      </c>
      <c r="R235" s="549" t="str">
        <f t="shared" si="37"/>
        <v/>
      </c>
      <c r="S235" s="113" t="str">
        <f t="shared" si="46"/>
        <v/>
      </c>
      <c r="T235" s="113" t="str">
        <f t="shared" si="48"/>
        <v/>
      </c>
    </row>
    <row r="236" spans="2:20" x14ac:dyDescent="0.35">
      <c r="B236" s="116">
        <v>42739</v>
      </c>
      <c r="C236" s="49">
        <v>4.4530000000000003</v>
      </c>
      <c r="D236" s="113">
        <f t="shared" si="38"/>
        <v>4.862422997946612</v>
      </c>
      <c r="E236" s="344" t="str">
        <f t="shared" si="39"/>
        <v>15/11/2021</v>
      </c>
      <c r="F236" s="580">
        <f t="shared" si="40"/>
        <v>0</v>
      </c>
      <c r="G236" s="559"/>
      <c r="I236" s="187">
        <v>2.95</v>
      </c>
      <c r="J236" s="113">
        <v>2.677</v>
      </c>
      <c r="K236" s="198">
        <v>2.488</v>
      </c>
      <c r="L236" s="246">
        <f t="shared" si="41"/>
        <v>45031</v>
      </c>
      <c r="M236" s="246">
        <f t="shared" si="42"/>
        <v>44331</v>
      </c>
      <c r="N236" s="113">
        <f t="shared" si="43"/>
        <v>3.9000000000000021E-4</v>
      </c>
      <c r="O236" s="580">
        <f t="shared" si="47"/>
        <v>700</v>
      </c>
      <c r="P236" s="113">
        <f t="shared" si="44"/>
        <v>516</v>
      </c>
      <c r="Q236" s="113">
        <f t="shared" si="45"/>
        <v>184</v>
      </c>
      <c r="R236" s="549">
        <f t="shared" si="37"/>
        <v>2.7487599999999999</v>
      </c>
      <c r="S236" s="113">
        <f t="shared" si="46"/>
        <v>1.7042400000000004</v>
      </c>
      <c r="T236" s="113">
        <f t="shared" si="48"/>
        <v>1.7115010849439782</v>
      </c>
    </row>
    <row r="237" spans="2:20" x14ac:dyDescent="0.35">
      <c r="B237" s="116">
        <v>42740</v>
      </c>
      <c r="C237" s="49">
        <v>4.3710000000000004</v>
      </c>
      <c r="D237" s="113">
        <f t="shared" si="38"/>
        <v>4.85968514715948</v>
      </c>
      <c r="E237" s="344" t="str">
        <f t="shared" si="39"/>
        <v>15/11/2021</v>
      </c>
      <c r="F237" s="580">
        <f t="shared" si="40"/>
        <v>0</v>
      </c>
      <c r="G237" s="559"/>
      <c r="I237" s="187">
        <v>2.8810000000000002</v>
      </c>
      <c r="J237" s="113">
        <v>2.61</v>
      </c>
      <c r="K237" s="198">
        <v>2.4220000000000002</v>
      </c>
      <c r="L237" s="246">
        <f t="shared" si="41"/>
        <v>45031</v>
      </c>
      <c r="M237" s="246">
        <f t="shared" si="42"/>
        <v>44331</v>
      </c>
      <c r="N237" s="113">
        <f t="shared" si="43"/>
        <v>3.8714285714285765E-4</v>
      </c>
      <c r="O237" s="580">
        <f t="shared" si="47"/>
        <v>700</v>
      </c>
      <c r="P237" s="113">
        <f t="shared" si="44"/>
        <v>516</v>
      </c>
      <c r="Q237" s="113">
        <f t="shared" si="45"/>
        <v>184</v>
      </c>
      <c r="R237" s="549">
        <f t="shared" si="37"/>
        <v>2.6812342857142859</v>
      </c>
      <c r="S237" s="113">
        <f t="shared" si="46"/>
        <v>1.6897657142857145</v>
      </c>
      <c r="T237" s="113">
        <f t="shared" si="48"/>
        <v>1.6969039847086531</v>
      </c>
    </row>
    <row r="238" spans="2:20" x14ac:dyDescent="0.35">
      <c r="B238" s="116">
        <v>42741</v>
      </c>
      <c r="C238" s="49">
        <v>4.3940000000000001</v>
      </c>
      <c r="D238" s="113">
        <f t="shared" si="38"/>
        <v>4.8569472963723479</v>
      </c>
      <c r="E238" s="344" t="str">
        <f t="shared" si="39"/>
        <v>15/11/2021</v>
      </c>
      <c r="F238" s="580">
        <f t="shared" si="40"/>
        <v>0</v>
      </c>
      <c r="G238" s="559"/>
      <c r="I238" s="187">
        <v>2.847</v>
      </c>
      <c r="J238" s="113">
        <v>2.5859999999999999</v>
      </c>
      <c r="K238" s="198">
        <v>2.4140000000000001</v>
      </c>
      <c r="L238" s="246">
        <f t="shared" si="41"/>
        <v>45031</v>
      </c>
      <c r="M238" s="246">
        <f t="shared" si="42"/>
        <v>44331</v>
      </c>
      <c r="N238" s="113">
        <f t="shared" si="43"/>
        <v>3.7285714285714304E-4</v>
      </c>
      <c r="O238" s="580">
        <f t="shared" si="47"/>
        <v>700</v>
      </c>
      <c r="P238" s="113">
        <f t="shared" si="44"/>
        <v>516</v>
      </c>
      <c r="Q238" s="113">
        <f t="shared" si="45"/>
        <v>184</v>
      </c>
      <c r="R238" s="549">
        <f t="shared" si="37"/>
        <v>2.6546057142857142</v>
      </c>
      <c r="S238" s="113">
        <f t="shared" si="46"/>
        <v>1.7393942857142859</v>
      </c>
      <c r="T238" s="113">
        <f t="shared" si="48"/>
        <v>1.7469580169172216</v>
      </c>
    </row>
    <row r="239" spans="2:20" x14ac:dyDescent="0.35">
      <c r="B239" s="116">
        <v>42744</v>
      </c>
      <c r="C239" s="49">
        <v>4.431</v>
      </c>
      <c r="D239" s="113">
        <f t="shared" si="38"/>
        <v>4.8487337440109517</v>
      </c>
      <c r="E239" s="344" t="str">
        <f t="shared" si="39"/>
        <v>15/11/2021</v>
      </c>
      <c r="F239" s="580">
        <f t="shared" si="40"/>
        <v>0</v>
      </c>
      <c r="G239" s="559"/>
      <c r="I239" s="187">
        <v>2.911</v>
      </c>
      <c r="J239" s="113">
        <v>2.6470000000000002</v>
      </c>
      <c r="K239" s="198">
        <v>2.4649999999999999</v>
      </c>
      <c r="L239" s="246">
        <f t="shared" si="41"/>
        <v>45031</v>
      </c>
      <c r="M239" s="246">
        <f t="shared" si="42"/>
        <v>44331</v>
      </c>
      <c r="N239" s="113">
        <f t="shared" si="43"/>
        <v>3.7714285714285687E-4</v>
      </c>
      <c r="O239" s="580">
        <f t="shared" si="47"/>
        <v>700</v>
      </c>
      <c r="P239" s="113">
        <f t="shared" si="44"/>
        <v>516</v>
      </c>
      <c r="Q239" s="113">
        <f t="shared" si="45"/>
        <v>184</v>
      </c>
      <c r="R239" s="549">
        <f t="shared" si="37"/>
        <v>2.7163942857142858</v>
      </c>
      <c r="S239" s="113">
        <f t="shared" si="46"/>
        <v>1.7146057142857143</v>
      </c>
      <c r="T239" s="113">
        <f t="shared" si="48"/>
        <v>1.7219553961743461</v>
      </c>
    </row>
    <row r="240" spans="2:20" x14ac:dyDescent="0.35">
      <c r="B240" s="116">
        <v>42745</v>
      </c>
      <c r="C240" s="49">
        <v>4.4059999999999997</v>
      </c>
      <c r="D240" s="113">
        <f t="shared" si="38"/>
        <v>4.8459958932238196</v>
      </c>
      <c r="E240" s="344" t="str">
        <f t="shared" si="39"/>
        <v>15/11/2021</v>
      </c>
      <c r="F240" s="580">
        <f t="shared" si="40"/>
        <v>0</v>
      </c>
      <c r="G240" s="559"/>
      <c r="I240" s="187">
        <v>2.8529999999999998</v>
      </c>
      <c r="J240" s="113">
        <v>2.5960000000000001</v>
      </c>
      <c r="K240" s="198">
        <v>2.4209999999999998</v>
      </c>
      <c r="L240" s="246">
        <f t="shared" si="41"/>
        <v>45031</v>
      </c>
      <c r="M240" s="246">
        <f t="shared" si="42"/>
        <v>44331</v>
      </c>
      <c r="N240" s="113">
        <f t="shared" si="43"/>
        <v>3.6714285714285668E-4</v>
      </c>
      <c r="O240" s="580">
        <f t="shared" si="47"/>
        <v>700</v>
      </c>
      <c r="P240" s="113">
        <f t="shared" si="44"/>
        <v>516</v>
      </c>
      <c r="Q240" s="113">
        <f t="shared" si="45"/>
        <v>184</v>
      </c>
      <c r="R240" s="549">
        <f t="shared" si="37"/>
        <v>2.6635542857142855</v>
      </c>
      <c r="S240" s="113">
        <f t="shared" si="46"/>
        <v>1.7424457142857142</v>
      </c>
      <c r="T240" s="113">
        <f t="shared" si="48"/>
        <v>1.7500360069537813</v>
      </c>
    </row>
    <row r="241" spans="2:20" x14ac:dyDescent="0.35">
      <c r="B241" s="116">
        <v>42746</v>
      </c>
      <c r="C241" s="49">
        <v>4.4089999999999998</v>
      </c>
      <c r="D241" s="113">
        <f t="shared" si="38"/>
        <v>4.8432580424366876</v>
      </c>
      <c r="E241" s="344" t="str">
        <f t="shared" si="39"/>
        <v>15/11/2021</v>
      </c>
      <c r="F241" s="580">
        <f t="shared" si="40"/>
        <v>0</v>
      </c>
      <c r="G241" s="559"/>
      <c r="I241" s="187">
        <v>2.85</v>
      </c>
      <c r="J241" s="113">
        <v>2.593</v>
      </c>
      <c r="K241" s="198">
        <v>2.4289999999999998</v>
      </c>
      <c r="L241" s="246">
        <f t="shared" si="41"/>
        <v>45031</v>
      </c>
      <c r="M241" s="246">
        <f t="shared" si="42"/>
        <v>44331</v>
      </c>
      <c r="N241" s="113">
        <f t="shared" si="43"/>
        <v>3.6714285714285733E-4</v>
      </c>
      <c r="O241" s="580">
        <f t="shared" si="47"/>
        <v>700</v>
      </c>
      <c r="P241" s="113">
        <f t="shared" si="44"/>
        <v>516</v>
      </c>
      <c r="Q241" s="113">
        <f t="shared" si="45"/>
        <v>184</v>
      </c>
      <c r="R241" s="549">
        <f t="shared" si="37"/>
        <v>2.6605542857142859</v>
      </c>
      <c r="S241" s="113">
        <f t="shared" si="46"/>
        <v>1.7484457142857139</v>
      </c>
      <c r="T241" s="113">
        <f t="shared" si="48"/>
        <v>1.756088370325215</v>
      </c>
    </row>
    <row r="242" spans="2:20" x14ac:dyDescent="0.35">
      <c r="B242" s="116">
        <v>42747</v>
      </c>
      <c r="C242" s="49">
        <v>4.3620000000000001</v>
      </c>
      <c r="D242" s="113">
        <f t="shared" si="38"/>
        <v>4.8405201916495555</v>
      </c>
      <c r="E242" s="344" t="str">
        <f t="shared" si="39"/>
        <v>15/11/2021</v>
      </c>
      <c r="F242" s="580">
        <f t="shared" si="40"/>
        <v>0</v>
      </c>
      <c r="G242" s="559"/>
      <c r="I242" s="187">
        <v>2.7880000000000003</v>
      </c>
      <c r="J242" s="113">
        <v>2.5380000000000003</v>
      </c>
      <c r="K242" s="198">
        <v>2.3820000000000001</v>
      </c>
      <c r="L242" s="246">
        <f t="shared" si="41"/>
        <v>45031</v>
      </c>
      <c r="M242" s="246">
        <f t="shared" si="42"/>
        <v>44331</v>
      </c>
      <c r="N242" s="113">
        <f t="shared" si="43"/>
        <v>3.5714285714285714E-4</v>
      </c>
      <c r="O242" s="580">
        <f t="shared" si="47"/>
        <v>700</v>
      </c>
      <c r="P242" s="113">
        <f t="shared" si="44"/>
        <v>516</v>
      </c>
      <c r="Q242" s="113">
        <f t="shared" si="45"/>
        <v>184</v>
      </c>
      <c r="R242" s="549">
        <f t="shared" si="37"/>
        <v>2.6037142857142861</v>
      </c>
      <c r="S242" s="113">
        <f t="shared" si="46"/>
        <v>1.758285714285714</v>
      </c>
      <c r="T242" s="113">
        <f t="shared" si="48"/>
        <v>1.766014635918367</v>
      </c>
    </row>
    <row r="243" spans="2:20" x14ac:dyDescent="0.35">
      <c r="B243" s="116">
        <v>42748</v>
      </c>
      <c r="C243" s="49">
        <v>4.3680000000000003</v>
      </c>
      <c r="D243" s="113">
        <f t="shared" si="38"/>
        <v>4.8377823408624234</v>
      </c>
      <c r="E243" s="344" t="str">
        <f t="shared" si="39"/>
        <v>15/11/2021</v>
      </c>
      <c r="F243" s="580">
        <f t="shared" si="40"/>
        <v>0</v>
      </c>
      <c r="G243" s="559"/>
      <c r="I243" s="187">
        <v>2.8120000000000003</v>
      </c>
      <c r="J243" s="113">
        <v>2.5569999999999999</v>
      </c>
      <c r="K243" s="198">
        <v>2.3980000000000001</v>
      </c>
      <c r="L243" s="246">
        <f t="shared" si="41"/>
        <v>45031</v>
      </c>
      <c r="M243" s="246">
        <f t="shared" si="42"/>
        <v>44331</v>
      </c>
      <c r="N243" s="113">
        <f t="shared" si="43"/>
        <v>3.6428571428571478E-4</v>
      </c>
      <c r="O243" s="580">
        <f t="shared" si="47"/>
        <v>700</v>
      </c>
      <c r="P243" s="113">
        <f t="shared" si="44"/>
        <v>516</v>
      </c>
      <c r="Q243" s="113">
        <f t="shared" si="45"/>
        <v>184</v>
      </c>
      <c r="R243" s="549">
        <f t="shared" si="37"/>
        <v>2.6240285714285716</v>
      </c>
      <c r="S243" s="113">
        <f t="shared" si="46"/>
        <v>1.7439714285714287</v>
      </c>
      <c r="T243" s="113">
        <f t="shared" si="48"/>
        <v>1.7515750194305957</v>
      </c>
    </row>
    <row r="244" spans="2:20" x14ac:dyDescent="0.35">
      <c r="B244" s="116">
        <v>42751</v>
      </c>
      <c r="C244" s="49">
        <v>4.3929999999999998</v>
      </c>
      <c r="D244" s="113">
        <f t="shared" si="38"/>
        <v>4.8295687885010263</v>
      </c>
      <c r="E244" s="344" t="str">
        <f t="shared" si="39"/>
        <v>15/11/2021</v>
      </c>
      <c r="F244" s="580">
        <f t="shared" si="40"/>
        <v>0</v>
      </c>
      <c r="G244" s="559"/>
      <c r="I244" s="187">
        <v>2.8220000000000001</v>
      </c>
      <c r="J244" s="113">
        <v>2.5670000000000002</v>
      </c>
      <c r="K244" s="198">
        <v>2.407</v>
      </c>
      <c r="L244" s="246">
        <f t="shared" si="41"/>
        <v>45031</v>
      </c>
      <c r="M244" s="246">
        <f t="shared" si="42"/>
        <v>44331</v>
      </c>
      <c r="N244" s="113">
        <f t="shared" si="43"/>
        <v>3.6428571428571413E-4</v>
      </c>
      <c r="O244" s="580">
        <f t="shared" si="47"/>
        <v>700</v>
      </c>
      <c r="P244" s="113">
        <f t="shared" si="44"/>
        <v>516</v>
      </c>
      <c r="Q244" s="113">
        <f t="shared" si="45"/>
        <v>184</v>
      </c>
      <c r="R244" s="549">
        <f t="shared" si="37"/>
        <v>2.6340285714285714</v>
      </c>
      <c r="S244" s="113">
        <f t="shared" si="46"/>
        <v>1.7589714285714284</v>
      </c>
      <c r="T244" s="113">
        <f t="shared" si="48"/>
        <v>1.7667063797877525</v>
      </c>
    </row>
    <row r="245" spans="2:20" x14ac:dyDescent="0.35">
      <c r="B245" s="116">
        <v>42752</v>
      </c>
      <c r="C245" s="49">
        <v>4.3739999999999997</v>
      </c>
      <c r="D245" s="113">
        <f t="shared" si="38"/>
        <v>4.8268309377138943</v>
      </c>
      <c r="E245" s="344" t="str">
        <f t="shared" si="39"/>
        <v>15/11/2021</v>
      </c>
      <c r="F245" s="580">
        <f t="shared" si="40"/>
        <v>0</v>
      </c>
      <c r="G245" s="559"/>
      <c r="I245" s="187">
        <v>2.8129999999999997</v>
      </c>
      <c r="J245" s="113">
        <v>2.5590000000000002</v>
      </c>
      <c r="K245" s="198">
        <v>2.4</v>
      </c>
      <c r="L245" s="246">
        <f t="shared" si="41"/>
        <v>45031</v>
      </c>
      <c r="M245" s="246">
        <f t="shared" si="42"/>
        <v>44331</v>
      </c>
      <c r="N245" s="113">
        <f t="shared" si="43"/>
        <v>3.6285714285714225E-4</v>
      </c>
      <c r="O245" s="580">
        <f t="shared" si="47"/>
        <v>700</v>
      </c>
      <c r="P245" s="113">
        <f t="shared" si="44"/>
        <v>516</v>
      </c>
      <c r="Q245" s="113">
        <f t="shared" si="45"/>
        <v>184</v>
      </c>
      <c r="R245" s="549">
        <f t="shared" si="37"/>
        <v>2.6257657142857145</v>
      </c>
      <c r="S245" s="113">
        <f t="shared" si="46"/>
        <v>1.7482342857142852</v>
      </c>
      <c r="T245" s="113">
        <f t="shared" si="48"/>
        <v>1.755875093508652</v>
      </c>
    </row>
    <row r="246" spans="2:20" x14ac:dyDescent="0.35">
      <c r="B246" s="116">
        <v>42753</v>
      </c>
      <c r="C246" s="49">
        <v>4.43</v>
      </c>
      <c r="D246" s="113">
        <f t="shared" si="38"/>
        <v>4.8240930869267622</v>
      </c>
      <c r="E246" s="344" t="str">
        <f t="shared" si="39"/>
        <v>15/11/2021</v>
      </c>
      <c r="F246" s="580">
        <f t="shared" si="40"/>
        <v>0</v>
      </c>
      <c r="G246" s="559"/>
      <c r="I246" s="187">
        <v>2.8109999999999999</v>
      </c>
      <c r="J246" s="113">
        <v>2.5609999999999999</v>
      </c>
      <c r="K246" s="198">
        <v>2.4079999999999999</v>
      </c>
      <c r="L246" s="246">
        <f t="shared" si="41"/>
        <v>45031</v>
      </c>
      <c r="M246" s="246">
        <f t="shared" si="42"/>
        <v>44331</v>
      </c>
      <c r="N246" s="113">
        <f t="shared" si="43"/>
        <v>3.5714285714285714E-4</v>
      </c>
      <c r="O246" s="580">
        <f t="shared" si="47"/>
        <v>700</v>
      </c>
      <c r="P246" s="113">
        <f t="shared" si="44"/>
        <v>516</v>
      </c>
      <c r="Q246" s="113">
        <f t="shared" si="45"/>
        <v>184</v>
      </c>
      <c r="R246" s="549">
        <f t="shared" si="37"/>
        <v>2.6267142857142858</v>
      </c>
      <c r="S246" s="113">
        <f t="shared" si="46"/>
        <v>1.8032857142857139</v>
      </c>
      <c r="T246" s="113">
        <f t="shared" si="48"/>
        <v>1.8114153127040566</v>
      </c>
    </row>
    <row r="247" spans="2:20" x14ac:dyDescent="0.35">
      <c r="B247" s="116">
        <v>42754</v>
      </c>
      <c r="C247" s="49">
        <v>4.4459999999999997</v>
      </c>
      <c r="D247" s="113">
        <f t="shared" si="38"/>
        <v>4.8213552361396301</v>
      </c>
      <c r="E247" s="344" t="str">
        <f t="shared" si="39"/>
        <v>15/11/2021</v>
      </c>
      <c r="F247" s="580">
        <f t="shared" si="40"/>
        <v>0</v>
      </c>
      <c r="G247" s="559"/>
      <c r="I247" s="187">
        <v>2.8879999999999999</v>
      </c>
      <c r="J247" s="113">
        <v>2.63</v>
      </c>
      <c r="K247" s="198">
        <v>2.4699999999999998</v>
      </c>
      <c r="L247" s="246">
        <f t="shared" si="41"/>
        <v>45031</v>
      </c>
      <c r="M247" s="246">
        <f t="shared" si="42"/>
        <v>44331</v>
      </c>
      <c r="N247" s="113">
        <f t="shared" si="43"/>
        <v>3.6857142857142855E-4</v>
      </c>
      <c r="O247" s="580">
        <f t="shared" si="47"/>
        <v>700</v>
      </c>
      <c r="P247" s="113">
        <f t="shared" si="44"/>
        <v>516</v>
      </c>
      <c r="Q247" s="113">
        <f t="shared" si="45"/>
        <v>184</v>
      </c>
      <c r="R247" s="549">
        <f t="shared" si="37"/>
        <v>2.6978171428571427</v>
      </c>
      <c r="S247" s="113">
        <f t="shared" si="46"/>
        <v>1.748182857142857</v>
      </c>
      <c r="T247" s="113">
        <f t="shared" si="48"/>
        <v>1.755823215397867</v>
      </c>
    </row>
    <row r="248" spans="2:20" x14ac:dyDescent="0.35">
      <c r="B248" s="116">
        <v>42755</v>
      </c>
      <c r="C248" s="49">
        <v>4.4459999999999997</v>
      </c>
      <c r="D248" s="113">
        <f t="shared" si="38"/>
        <v>4.8186173853524981</v>
      </c>
      <c r="E248" s="344" t="str">
        <f t="shared" si="39"/>
        <v>15/11/2021</v>
      </c>
      <c r="F248" s="580">
        <f t="shared" si="40"/>
        <v>0</v>
      </c>
      <c r="G248" s="559"/>
      <c r="I248" s="187">
        <v>2.94</v>
      </c>
      <c r="J248" s="113">
        <v>2.6760000000000002</v>
      </c>
      <c r="K248" s="198">
        <v>2.5</v>
      </c>
      <c r="L248" s="246">
        <f t="shared" si="41"/>
        <v>45031</v>
      </c>
      <c r="M248" s="246">
        <f t="shared" si="42"/>
        <v>44331</v>
      </c>
      <c r="N248" s="113">
        <f t="shared" si="43"/>
        <v>3.7714285714285687E-4</v>
      </c>
      <c r="O248" s="580">
        <f t="shared" si="47"/>
        <v>700</v>
      </c>
      <c r="P248" s="113">
        <f t="shared" si="44"/>
        <v>516</v>
      </c>
      <c r="Q248" s="113">
        <f t="shared" si="45"/>
        <v>184</v>
      </c>
      <c r="R248" s="549">
        <f t="shared" si="37"/>
        <v>2.7453942857142857</v>
      </c>
      <c r="S248" s="113">
        <f t="shared" si="46"/>
        <v>1.7006057142857141</v>
      </c>
      <c r="T248" s="113">
        <f t="shared" si="48"/>
        <v>1.7078358637743429</v>
      </c>
    </row>
    <row r="249" spans="2:20" x14ac:dyDescent="0.35">
      <c r="B249" s="116">
        <v>42758</v>
      </c>
      <c r="C249" s="49" t="s">
        <v>437</v>
      </c>
      <c r="D249" s="113" t="str">
        <f t="shared" si="38"/>
        <v/>
      </c>
      <c r="E249" s="344" t="str">
        <f t="shared" si="39"/>
        <v>15/11/2021</v>
      </c>
      <c r="F249" s="580">
        <f t="shared" si="40"/>
        <v>0</v>
      </c>
      <c r="G249" s="559"/>
      <c r="I249" s="187" t="s">
        <v>437</v>
      </c>
      <c r="J249" s="113" t="s">
        <v>437</v>
      </c>
      <c r="K249" s="198" t="s">
        <v>437</v>
      </c>
      <c r="L249" s="246">
        <f t="shared" si="41"/>
        <v>45031</v>
      </c>
      <c r="M249" s="246">
        <f t="shared" si="42"/>
        <v>44331</v>
      </c>
      <c r="N249" s="113" t="str">
        <f t="shared" si="43"/>
        <v/>
      </c>
      <c r="O249" s="580">
        <f t="shared" si="47"/>
        <v>700</v>
      </c>
      <c r="P249" s="113">
        <f t="shared" si="44"/>
        <v>516</v>
      </c>
      <c r="Q249" s="113">
        <f t="shared" si="45"/>
        <v>184</v>
      </c>
      <c r="R249" s="549" t="str">
        <f t="shared" si="37"/>
        <v/>
      </c>
      <c r="S249" s="113" t="str">
        <f t="shared" si="46"/>
        <v/>
      </c>
      <c r="T249" s="113" t="str">
        <f t="shared" si="48"/>
        <v/>
      </c>
    </row>
    <row r="250" spans="2:20" x14ac:dyDescent="0.35">
      <c r="B250" s="116">
        <v>42759</v>
      </c>
      <c r="C250" s="49">
        <v>4.4279999999999999</v>
      </c>
      <c r="D250" s="113">
        <f t="shared" si="38"/>
        <v>4.8076659822039698</v>
      </c>
      <c r="E250" s="344" t="str">
        <f t="shared" si="39"/>
        <v>15/11/2021</v>
      </c>
      <c r="F250" s="580">
        <f t="shared" si="40"/>
        <v>0</v>
      </c>
      <c r="G250" s="559"/>
      <c r="I250" s="187">
        <v>2.9060000000000001</v>
      </c>
      <c r="J250" s="113">
        <v>2.6429999999999998</v>
      </c>
      <c r="K250" s="198">
        <v>2.484</v>
      </c>
      <c r="L250" s="246">
        <f t="shared" si="41"/>
        <v>45031</v>
      </c>
      <c r="M250" s="246">
        <f t="shared" si="42"/>
        <v>44331</v>
      </c>
      <c r="N250" s="113">
        <f t="shared" si="43"/>
        <v>3.7571428571428619E-4</v>
      </c>
      <c r="O250" s="580">
        <f t="shared" si="47"/>
        <v>700</v>
      </c>
      <c r="P250" s="113">
        <f t="shared" si="44"/>
        <v>516</v>
      </c>
      <c r="Q250" s="113">
        <f t="shared" si="45"/>
        <v>184</v>
      </c>
      <c r="R250" s="549">
        <f t="shared" si="37"/>
        <v>2.7121314285714284</v>
      </c>
      <c r="S250" s="113">
        <f t="shared" si="46"/>
        <v>1.7158685714285715</v>
      </c>
      <c r="T250" s="113">
        <f t="shared" si="48"/>
        <v>1.7232290838145925</v>
      </c>
    </row>
    <row r="251" spans="2:20" x14ac:dyDescent="0.35">
      <c r="B251" s="116">
        <v>42760</v>
      </c>
      <c r="C251" s="49">
        <v>4.41</v>
      </c>
      <c r="D251" s="113">
        <f t="shared" si="38"/>
        <v>4.8049281314168377</v>
      </c>
      <c r="E251" s="344" t="str">
        <f t="shared" si="39"/>
        <v>15/11/2021</v>
      </c>
      <c r="F251" s="580">
        <f t="shared" si="40"/>
        <v>0</v>
      </c>
      <c r="G251" s="559"/>
      <c r="I251" s="187">
        <v>2.9539999999999997</v>
      </c>
      <c r="J251" s="113">
        <v>2.6790000000000003</v>
      </c>
      <c r="K251" s="198">
        <v>2.504</v>
      </c>
      <c r="L251" s="246">
        <f t="shared" si="41"/>
        <v>45031</v>
      </c>
      <c r="M251" s="246">
        <f t="shared" si="42"/>
        <v>44331</v>
      </c>
      <c r="N251" s="113">
        <f t="shared" si="43"/>
        <v>3.9285714285714211E-4</v>
      </c>
      <c r="O251" s="580">
        <f t="shared" si="47"/>
        <v>700</v>
      </c>
      <c r="P251" s="113">
        <f t="shared" si="44"/>
        <v>516</v>
      </c>
      <c r="Q251" s="113">
        <f t="shared" si="45"/>
        <v>184</v>
      </c>
      <c r="R251" s="549">
        <f t="shared" si="37"/>
        <v>2.7512857142857143</v>
      </c>
      <c r="S251" s="113">
        <f t="shared" si="46"/>
        <v>1.6587142857142858</v>
      </c>
      <c r="T251" s="113">
        <f t="shared" si="48"/>
        <v>1.6655926184183656</v>
      </c>
    </row>
    <row r="252" spans="2:20" x14ac:dyDescent="0.35">
      <c r="B252" s="116">
        <v>42761</v>
      </c>
      <c r="C252" s="49">
        <v>4.4269999999999996</v>
      </c>
      <c r="D252" s="113">
        <f t="shared" si="38"/>
        <v>4.8021902806297057</v>
      </c>
      <c r="E252" s="344" t="str">
        <f t="shared" si="39"/>
        <v>15/11/2021</v>
      </c>
      <c r="F252" s="580">
        <f t="shared" si="40"/>
        <v>0</v>
      </c>
      <c r="G252" s="559"/>
      <c r="I252" s="187">
        <v>3.0219999999999998</v>
      </c>
      <c r="J252" s="113">
        <v>2.7370000000000001</v>
      </c>
      <c r="K252" s="198">
        <v>2.5609999999999999</v>
      </c>
      <c r="L252" s="246">
        <f t="shared" si="41"/>
        <v>45031</v>
      </c>
      <c r="M252" s="246">
        <f t="shared" si="42"/>
        <v>44331</v>
      </c>
      <c r="N252" s="113">
        <f t="shared" si="43"/>
        <v>4.0714285714285673E-4</v>
      </c>
      <c r="O252" s="580">
        <f t="shared" si="47"/>
        <v>700</v>
      </c>
      <c r="P252" s="113">
        <f t="shared" si="44"/>
        <v>516</v>
      </c>
      <c r="Q252" s="113">
        <f t="shared" si="45"/>
        <v>184</v>
      </c>
      <c r="R252" s="549">
        <f t="shared" si="37"/>
        <v>2.8119142857142858</v>
      </c>
      <c r="S252" s="113">
        <f t="shared" si="46"/>
        <v>1.6150857142857138</v>
      </c>
      <c r="T252" s="113">
        <f t="shared" si="48"/>
        <v>1.6216069689469537</v>
      </c>
    </row>
    <row r="253" spans="2:20" x14ac:dyDescent="0.35">
      <c r="B253" s="116">
        <v>42762</v>
      </c>
      <c r="C253" s="49">
        <v>4.4610000000000003</v>
      </c>
      <c r="D253" s="113">
        <f t="shared" si="38"/>
        <v>4.7994524298425736</v>
      </c>
      <c r="E253" s="344" t="str">
        <f t="shared" si="39"/>
        <v>15/11/2021</v>
      </c>
      <c r="F253" s="580">
        <f t="shared" si="40"/>
        <v>0</v>
      </c>
      <c r="G253" s="559"/>
      <c r="I253" s="187">
        <v>3.0619999999999998</v>
      </c>
      <c r="J253" s="113">
        <v>2.7709999999999999</v>
      </c>
      <c r="K253" s="198">
        <v>2.6040000000000001</v>
      </c>
      <c r="L253" s="246">
        <f t="shared" si="41"/>
        <v>45031</v>
      </c>
      <c r="M253" s="246">
        <f t="shared" si="42"/>
        <v>44331</v>
      </c>
      <c r="N253" s="113">
        <f t="shared" si="43"/>
        <v>4.1571428571428559E-4</v>
      </c>
      <c r="O253" s="580">
        <f t="shared" si="47"/>
        <v>700</v>
      </c>
      <c r="P253" s="113">
        <f t="shared" si="44"/>
        <v>516</v>
      </c>
      <c r="Q253" s="113">
        <f t="shared" si="45"/>
        <v>184</v>
      </c>
      <c r="R253" s="549">
        <f t="shared" si="37"/>
        <v>2.8474914285714283</v>
      </c>
      <c r="S253" s="113">
        <f t="shared" si="46"/>
        <v>1.613508571428572</v>
      </c>
      <c r="T253" s="113">
        <f t="shared" si="48"/>
        <v>1.6200170962037408</v>
      </c>
    </row>
    <row r="254" spans="2:20" x14ac:dyDescent="0.35">
      <c r="B254" s="116">
        <v>42765</v>
      </c>
      <c r="C254" s="49" t="s">
        <v>437</v>
      </c>
      <c r="D254" s="113" t="str">
        <f t="shared" si="38"/>
        <v/>
      </c>
      <c r="E254" s="344" t="str">
        <f t="shared" si="39"/>
        <v>15/11/2021</v>
      </c>
      <c r="F254" s="580">
        <f t="shared" si="40"/>
        <v>0</v>
      </c>
      <c r="G254" s="559"/>
      <c r="I254" s="187" t="s">
        <v>437</v>
      </c>
      <c r="J254" s="113" t="s">
        <v>437</v>
      </c>
      <c r="K254" s="198" t="s">
        <v>437</v>
      </c>
      <c r="L254" s="246">
        <f t="shared" si="41"/>
        <v>45031</v>
      </c>
      <c r="M254" s="246">
        <f t="shared" si="42"/>
        <v>44331</v>
      </c>
      <c r="N254" s="113" t="str">
        <f t="shared" si="43"/>
        <v/>
      </c>
      <c r="O254" s="580">
        <f t="shared" si="47"/>
        <v>700</v>
      </c>
      <c r="P254" s="113">
        <f t="shared" si="44"/>
        <v>516</v>
      </c>
      <c r="Q254" s="113">
        <f t="shared" si="45"/>
        <v>184</v>
      </c>
      <c r="R254" s="549" t="str">
        <f t="shared" si="37"/>
        <v/>
      </c>
      <c r="S254" s="113" t="str">
        <f t="shared" si="46"/>
        <v/>
      </c>
      <c r="T254" s="113" t="str">
        <f t="shared" si="48"/>
        <v/>
      </c>
    </row>
    <row r="255" spans="2:20" x14ac:dyDescent="0.35">
      <c r="B255" s="116">
        <v>42766</v>
      </c>
      <c r="C255" s="49">
        <v>4.4569999999999999</v>
      </c>
      <c r="D255" s="113">
        <f t="shared" si="38"/>
        <v>4.7885010266940453</v>
      </c>
      <c r="E255" s="344" t="str">
        <f t="shared" si="39"/>
        <v>15/11/2021</v>
      </c>
      <c r="F255" s="580">
        <f t="shared" si="40"/>
        <v>0</v>
      </c>
      <c r="G255" s="559"/>
      <c r="I255" s="187">
        <v>3.0179999999999998</v>
      </c>
      <c r="J255" s="113">
        <v>2.7320000000000002</v>
      </c>
      <c r="K255" s="198">
        <v>2.5489999999999999</v>
      </c>
      <c r="L255" s="246">
        <f t="shared" si="41"/>
        <v>45031</v>
      </c>
      <c r="M255" s="246">
        <f t="shared" si="42"/>
        <v>44331</v>
      </c>
      <c r="N255" s="113">
        <f t="shared" si="43"/>
        <v>4.0857142857142801E-4</v>
      </c>
      <c r="O255" s="580">
        <f t="shared" si="47"/>
        <v>700</v>
      </c>
      <c r="P255" s="113">
        <f t="shared" si="44"/>
        <v>516</v>
      </c>
      <c r="Q255" s="113">
        <f t="shared" si="45"/>
        <v>184</v>
      </c>
      <c r="R255" s="549">
        <f t="shared" si="37"/>
        <v>2.8071771428571428</v>
      </c>
      <c r="S255" s="113">
        <f t="shared" si="46"/>
        <v>1.649822857142857</v>
      </c>
      <c r="T255" s="113">
        <f t="shared" si="48"/>
        <v>1.6566276457927076</v>
      </c>
    </row>
    <row r="256" spans="2:20" x14ac:dyDescent="0.35">
      <c r="B256" s="116">
        <v>42767</v>
      </c>
      <c r="C256" s="49">
        <v>4.4379999999999997</v>
      </c>
      <c r="D256" s="113">
        <f t="shared" si="38"/>
        <v>4.7857631759069132</v>
      </c>
      <c r="E256" s="344" t="str">
        <f t="shared" si="39"/>
        <v>15/11/2021</v>
      </c>
      <c r="F256" s="580">
        <f t="shared" si="40"/>
        <v>0</v>
      </c>
      <c r="G256" s="559"/>
      <c r="I256" s="187">
        <v>3.0030000000000001</v>
      </c>
      <c r="J256" s="113">
        <v>2.718</v>
      </c>
      <c r="K256" s="198">
        <v>2.5310000000000001</v>
      </c>
      <c r="L256" s="246">
        <f t="shared" si="41"/>
        <v>45031</v>
      </c>
      <c r="M256" s="246">
        <f t="shared" si="42"/>
        <v>44331</v>
      </c>
      <c r="N256" s="113">
        <f t="shared" si="43"/>
        <v>4.0714285714285733E-4</v>
      </c>
      <c r="O256" s="580">
        <f t="shared" si="47"/>
        <v>700</v>
      </c>
      <c r="P256" s="113">
        <f t="shared" si="44"/>
        <v>516</v>
      </c>
      <c r="Q256" s="113">
        <f t="shared" si="45"/>
        <v>184</v>
      </c>
      <c r="R256" s="549">
        <f t="shared" si="37"/>
        <v>2.7929142857142857</v>
      </c>
      <c r="S256" s="113">
        <f t="shared" si="46"/>
        <v>1.645085714285714</v>
      </c>
      <c r="T256" s="113">
        <f t="shared" si="48"/>
        <v>1.6518514818040675</v>
      </c>
    </row>
    <row r="257" spans="2:20" x14ac:dyDescent="0.35">
      <c r="B257" s="116">
        <v>42768</v>
      </c>
      <c r="C257" s="49">
        <v>4.4349999999999996</v>
      </c>
      <c r="D257" s="113">
        <f t="shared" si="38"/>
        <v>4.7830253251197812</v>
      </c>
      <c r="E257" s="344" t="str">
        <f t="shared" si="39"/>
        <v>15/11/2021</v>
      </c>
      <c r="F257" s="580">
        <f t="shared" si="40"/>
        <v>0</v>
      </c>
      <c r="G257" s="559"/>
      <c r="I257" s="187">
        <v>3.03</v>
      </c>
      <c r="J257" s="113">
        <v>2.7359999999999998</v>
      </c>
      <c r="K257" s="198">
        <v>2.5449999999999999</v>
      </c>
      <c r="L257" s="246">
        <f t="shared" si="41"/>
        <v>45031</v>
      </c>
      <c r="M257" s="246">
        <f t="shared" si="42"/>
        <v>44331</v>
      </c>
      <c r="N257" s="113">
        <f t="shared" si="43"/>
        <v>4.2000000000000007E-4</v>
      </c>
      <c r="O257" s="580">
        <f t="shared" si="47"/>
        <v>700</v>
      </c>
      <c r="P257" s="113">
        <f t="shared" si="44"/>
        <v>516</v>
      </c>
      <c r="Q257" s="113">
        <f t="shared" si="45"/>
        <v>184</v>
      </c>
      <c r="R257" s="549">
        <f t="shared" si="37"/>
        <v>2.8132799999999998</v>
      </c>
      <c r="S257" s="113">
        <f t="shared" si="46"/>
        <v>1.6217199999999998</v>
      </c>
      <c r="T257" s="113">
        <f t="shared" si="48"/>
        <v>1.62829493939598</v>
      </c>
    </row>
    <row r="258" spans="2:20" x14ac:dyDescent="0.35">
      <c r="B258" s="116">
        <v>42769</v>
      </c>
      <c r="C258" s="49">
        <v>4.3979999999999997</v>
      </c>
      <c r="D258" s="113">
        <f t="shared" si="38"/>
        <v>4.7802874743326491</v>
      </c>
      <c r="E258" s="344" t="str">
        <f t="shared" si="39"/>
        <v>15/11/2021</v>
      </c>
      <c r="F258" s="580">
        <f t="shared" si="40"/>
        <v>0</v>
      </c>
      <c r="G258" s="559"/>
      <c r="I258" s="187">
        <v>3.0230000000000001</v>
      </c>
      <c r="J258" s="113">
        <v>2.73</v>
      </c>
      <c r="K258" s="198">
        <v>2.536</v>
      </c>
      <c r="L258" s="246">
        <f t="shared" si="41"/>
        <v>45031</v>
      </c>
      <c r="M258" s="246">
        <f t="shared" si="42"/>
        <v>44331</v>
      </c>
      <c r="N258" s="113">
        <f t="shared" si="43"/>
        <v>4.1857142857142879E-4</v>
      </c>
      <c r="O258" s="580">
        <f t="shared" si="47"/>
        <v>700</v>
      </c>
      <c r="P258" s="113">
        <f t="shared" si="44"/>
        <v>516</v>
      </c>
      <c r="Q258" s="113">
        <f t="shared" si="45"/>
        <v>184</v>
      </c>
      <c r="R258" s="549">
        <f t="shared" si="37"/>
        <v>2.8070171428571431</v>
      </c>
      <c r="S258" s="113">
        <f t="shared" si="46"/>
        <v>1.5909828571428566</v>
      </c>
      <c r="T258" s="113">
        <f t="shared" si="48"/>
        <v>1.597310923272155</v>
      </c>
    </row>
    <row r="259" spans="2:20" x14ac:dyDescent="0.35">
      <c r="B259" s="116">
        <v>42772</v>
      </c>
      <c r="C259" s="49" t="s">
        <v>437</v>
      </c>
      <c r="D259" s="113" t="str">
        <f t="shared" si="38"/>
        <v/>
      </c>
      <c r="E259" s="344" t="str">
        <f t="shared" si="39"/>
        <v>15/11/2021</v>
      </c>
      <c r="F259" s="580">
        <f t="shared" si="40"/>
        <v>0</v>
      </c>
      <c r="G259" s="559"/>
      <c r="I259" s="187" t="s">
        <v>437</v>
      </c>
      <c r="J259" s="113" t="s">
        <v>437</v>
      </c>
      <c r="K259" s="198" t="s">
        <v>437</v>
      </c>
      <c r="L259" s="246">
        <f t="shared" si="41"/>
        <v>45031</v>
      </c>
      <c r="M259" s="246">
        <f t="shared" si="42"/>
        <v>44331</v>
      </c>
      <c r="N259" s="113" t="str">
        <f t="shared" si="43"/>
        <v/>
      </c>
      <c r="O259" s="580">
        <f t="shared" si="47"/>
        <v>700</v>
      </c>
      <c r="P259" s="113">
        <f t="shared" si="44"/>
        <v>516</v>
      </c>
      <c r="Q259" s="113">
        <f t="shared" si="45"/>
        <v>184</v>
      </c>
      <c r="R259" s="549" t="str">
        <f t="shared" si="37"/>
        <v/>
      </c>
      <c r="S259" s="113" t="str">
        <f t="shared" si="46"/>
        <v/>
      </c>
      <c r="T259" s="113" t="str">
        <f t="shared" si="48"/>
        <v/>
      </c>
    </row>
    <row r="260" spans="2:20" x14ac:dyDescent="0.35">
      <c r="B260" s="116">
        <v>42773</v>
      </c>
      <c r="C260" s="49">
        <v>4.3849999999999998</v>
      </c>
      <c r="D260" s="113">
        <f t="shared" si="38"/>
        <v>4.7693360711841208</v>
      </c>
      <c r="E260" s="344" t="str">
        <f t="shared" si="39"/>
        <v>15/11/2021</v>
      </c>
      <c r="F260" s="580">
        <f t="shared" si="40"/>
        <v>0</v>
      </c>
      <c r="G260" s="559"/>
      <c r="I260" s="187">
        <v>2.9550000000000001</v>
      </c>
      <c r="J260" s="113">
        <v>2.6710000000000003</v>
      </c>
      <c r="K260" s="198">
        <v>2.5110000000000001</v>
      </c>
      <c r="L260" s="246">
        <f t="shared" si="41"/>
        <v>45031</v>
      </c>
      <c r="M260" s="246">
        <f t="shared" si="42"/>
        <v>44331</v>
      </c>
      <c r="N260" s="113">
        <f t="shared" si="43"/>
        <v>4.0571428571428545E-4</v>
      </c>
      <c r="O260" s="580">
        <f t="shared" si="47"/>
        <v>700</v>
      </c>
      <c r="P260" s="113">
        <f t="shared" si="44"/>
        <v>516</v>
      </c>
      <c r="Q260" s="113">
        <f t="shared" si="45"/>
        <v>184</v>
      </c>
      <c r="R260" s="549">
        <f t="shared" si="37"/>
        <v>2.7456514285714286</v>
      </c>
      <c r="S260" s="113">
        <f t="shared" si="46"/>
        <v>1.6393485714285712</v>
      </c>
      <c r="T260" s="113">
        <f t="shared" si="48"/>
        <v>1.6460672307751611</v>
      </c>
    </row>
    <row r="261" spans="2:20" x14ac:dyDescent="0.35">
      <c r="B261" s="116">
        <v>42774</v>
      </c>
      <c r="C261" s="49">
        <v>4.343</v>
      </c>
      <c r="D261" s="113">
        <f t="shared" si="38"/>
        <v>4.7665982203969888</v>
      </c>
      <c r="E261" s="344" t="str">
        <f t="shared" si="39"/>
        <v>15/11/2021</v>
      </c>
      <c r="F261" s="580">
        <f t="shared" si="40"/>
        <v>0</v>
      </c>
      <c r="G261" s="559"/>
      <c r="I261" s="187">
        <v>2.9079999999999999</v>
      </c>
      <c r="J261" s="113">
        <v>2.629</v>
      </c>
      <c r="K261" s="198">
        <v>2.4750000000000001</v>
      </c>
      <c r="L261" s="246">
        <f t="shared" si="41"/>
        <v>45031</v>
      </c>
      <c r="M261" s="246">
        <f t="shared" si="42"/>
        <v>44331</v>
      </c>
      <c r="N261" s="113">
        <f t="shared" si="43"/>
        <v>3.9857142857142847E-4</v>
      </c>
      <c r="O261" s="580">
        <f t="shared" si="47"/>
        <v>700</v>
      </c>
      <c r="P261" s="113">
        <f t="shared" si="44"/>
        <v>516</v>
      </c>
      <c r="Q261" s="113">
        <f t="shared" si="45"/>
        <v>184</v>
      </c>
      <c r="R261" s="549">
        <f t="shared" si="37"/>
        <v>2.702337142857143</v>
      </c>
      <c r="S261" s="113">
        <f t="shared" si="46"/>
        <v>1.640662857142857</v>
      </c>
      <c r="T261" s="113">
        <f t="shared" si="48"/>
        <v>1.6473922936698804</v>
      </c>
    </row>
    <row r="262" spans="2:20" x14ac:dyDescent="0.35">
      <c r="B262" s="116">
        <v>42775</v>
      </c>
      <c r="C262" s="49">
        <v>4.3209999999999997</v>
      </c>
      <c r="D262" s="113">
        <f t="shared" si="38"/>
        <v>4.7638603696098567</v>
      </c>
      <c r="E262" s="344" t="str">
        <f t="shared" si="39"/>
        <v>15/11/2021</v>
      </c>
      <c r="F262" s="580">
        <f t="shared" si="40"/>
        <v>0</v>
      </c>
      <c r="G262" s="559"/>
      <c r="I262" s="187">
        <v>2.8050000000000002</v>
      </c>
      <c r="J262" s="113">
        <v>2.532</v>
      </c>
      <c r="K262" s="198">
        <v>2.3879999999999999</v>
      </c>
      <c r="L262" s="246">
        <f t="shared" si="41"/>
        <v>45031</v>
      </c>
      <c r="M262" s="246">
        <f t="shared" si="42"/>
        <v>44331</v>
      </c>
      <c r="N262" s="113">
        <f t="shared" si="43"/>
        <v>3.9000000000000021E-4</v>
      </c>
      <c r="O262" s="580">
        <f t="shared" si="47"/>
        <v>700</v>
      </c>
      <c r="P262" s="113">
        <f t="shared" si="44"/>
        <v>516</v>
      </c>
      <c r="Q262" s="113">
        <f t="shared" si="45"/>
        <v>184</v>
      </c>
      <c r="R262" s="549">
        <f t="shared" ref="R262:R275" si="49">IF(I262="","",I262-(P262*N262))</f>
        <v>2.6037599999999999</v>
      </c>
      <c r="S262" s="113">
        <f t="shared" si="46"/>
        <v>1.7172399999999999</v>
      </c>
      <c r="T262" s="113">
        <f t="shared" si="48"/>
        <v>1.7246122830440136</v>
      </c>
    </row>
    <row r="263" spans="2:20" x14ac:dyDescent="0.35">
      <c r="B263" s="116">
        <v>42776</v>
      </c>
      <c r="C263" s="49">
        <v>4.3170000000000002</v>
      </c>
      <c r="D263" s="113">
        <f t="shared" si="38"/>
        <v>4.7611225188227237</v>
      </c>
      <c r="E263" s="344" t="str">
        <f t="shared" si="39"/>
        <v>15/11/2021</v>
      </c>
      <c r="F263" s="580">
        <f t="shared" si="40"/>
        <v>0</v>
      </c>
      <c r="G263" s="559"/>
      <c r="I263" s="187">
        <v>2.8319999999999999</v>
      </c>
      <c r="J263" s="113">
        <v>2.5609999999999999</v>
      </c>
      <c r="K263" s="198">
        <v>2.415</v>
      </c>
      <c r="L263" s="246">
        <f t="shared" si="41"/>
        <v>45031</v>
      </c>
      <c r="M263" s="246">
        <f t="shared" si="42"/>
        <v>44331</v>
      </c>
      <c r="N263" s="113">
        <f t="shared" si="43"/>
        <v>3.87142857142857E-4</v>
      </c>
      <c r="O263" s="580">
        <f t="shared" si="47"/>
        <v>700</v>
      </c>
      <c r="P263" s="113">
        <f t="shared" si="44"/>
        <v>516</v>
      </c>
      <c r="Q263" s="113">
        <f t="shared" si="45"/>
        <v>184</v>
      </c>
      <c r="R263" s="549">
        <f t="shared" si="49"/>
        <v>2.6322342857142855</v>
      </c>
      <c r="S263" s="113">
        <f t="shared" si="46"/>
        <v>1.6847657142857146</v>
      </c>
      <c r="T263" s="113">
        <f t="shared" si="48"/>
        <v>1.6918618030658195</v>
      </c>
    </row>
    <row r="264" spans="2:20" x14ac:dyDescent="0.35">
      <c r="B264" s="116">
        <v>42779</v>
      </c>
      <c r="C264" s="49">
        <v>4.3170000000000002</v>
      </c>
      <c r="D264" s="113">
        <f t="shared" si="38"/>
        <v>4.7529089664613275</v>
      </c>
      <c r="E264" s="344" t="str">
        <f t="shared" si="39"/>
        <v>15/11/2021</v>
      </c>
      <c r="F264" s="580">
        <f t="shared" si="40"/>
        <v>0</v>
      </c>
      <c r="G264" s="559"/>
      <c r="I264" s="187">
        <v>2.8369999999999997</v>
      </c>
      <c r="J264" s="113">
        <v>2.5670000000000002</v>
      </c>
      <c r="K264" s="198">
        <v>2.4209999999999998</v>
      </c>
      <c r="L264" s="246">
        <f t="shared" si="41"/>
        <v>45031</v>
      </c>
      <c r="M264" s="246">
        <f t="shared" si="42"/>
        <v>44331</v>
      </c>
      <c r="N264" s="113">
        <f t="shared" si="43"/>
        <v>3.8571428571428513E-4</v>
      </c>
      <c r="O264" s="580">
        <f t="shared" si="47"/>
        <v>700</v>
      </c>
      <c r="P264" s="113">
        <f t="shared" si="44"/>
        <v>516</v>
      </c>
      <c r="Q264" s="113">
        <f t="shared" si="45"/>
        <v>184</v>
      </c>
      <c r="R264" s="549">
        <f t="shared" si="49"/>
        <v>2.6379714285714284</v>
      </c>
      <c r="S264" s="113">
        <f t="shared" si="46"/>
        <v>1.6790285714285718</v>
      </c>
      <c r="T264" s="113">
        <f t="shared" si="48"/>
        <v>1.6860764137877737</v>
      </c>
    </row>
    <row r="265" spans="2:20" x14ac:dyDescent="0.35">
      <c r="B265" s="116">
        <v>42780</v>
      </c>
      <c r="C265" s="49">
        <v>4.3499999999999996</v>
      </c>
      <c r="D265" s="113">
        <f t="shared" si="38"/>
        <v>4.7501711156741955</v>
      </c>
      <c r="E265" s="344" t="str">
        <f t="shared" si="39"/>
        <v>15/11/2021</v>
      </c>
      <c r="F265" s="580">
        <f t="shared" si="40"/>
        <v>0</v>
      </c>
      <c r="G265" s="559"/>
      <c r="I265" s="187">
        <v>2.8580000000000001</v>
      </c>
      <c r="J265" s="113">
        <v>2.5869999999999997</v>
      </c>
      <c r="K265" s="198">
        <v>2.4409999999999998</v>
      </c>
      <c r="L265" s="246">
        <f t="shared" si="41"/>
        <v>45031</v>
      </c>
      <c r="M265" s="246">
        <f t="shared" si="42"/>
        <v>44331</v>
      </c>
      <c r="N265" s="113">
        <f t="shared" si="43"/>
        <v>3.8714285714285765E-4</v>
      </c>
      <c r="O265" s="580">
        <f t="shared" si="47"/>
        <v>700</v>
      </c>
      <c r="P265" s="113">
        <f t="shared" si="44"/>
        <v>516</v>
      </c>
      <c r="Q265" s="113">
        <f t="shared" si="45"/>
        <v>184</v>
      </c>
      <c r="R265" s="549">
        <f t="shared" si="49"/>
        <v>2.6582342857142853</v>
      </c>
      <c r="S265" s="113">
        <f t="shared" si="46"/>
        <v>1.6917657142857143</v>
      </c>
      <c r="T265" s="113">
        <f t="shared" si="48"/>
        <v>1.6989208923658072</v>
      </c>
    </row>
    <row r="266" spans="2:20" x14ac:dyDescent="0.35">
      <c r="B266" s="116">
        <v>42781</v>
      </c>
      <c r="C266" s="49">
        <v>4.383</v>
      </c>
      <c r="D266" s="113">
        <f t="shared" si="38"/>
        <v>4.7474332648870634</v>
      </c>
      <c r="E266" s="344" t="str">
        <f t="shared" si="39"/>
        <v>15/11/2021</v>
      </c>
      <c r="F266" s="580">
        <f t="shared" si="40"/>
        <v>0</v>
      </c>
      <c r="G266" s="559"/>
      <c r="I266" s="187">
        <v>2.8970000000000002</v>
      </c>
      <c r="J266" s="113">
        <v>2.6259999999999999</v>
      </c>
      <c r="K266" s="198">
        <v>2.472</v>
      </c>
      <c r="L266" s="246">
        <f t="shared" si="41"/>
        <v>45031</v>
      </c>
      <c r="M266" s="246">
        <f t="shared" si="42"/>
        <v>44331</v>
      </c>
      <c r="N266" s="113">
        <f t="shared" si="43"/>
        <v>3.8714285714285765E-4</v>
      </c>
      <c r="O266" s="580">
        <f t="shared" si="47"/>
        <v>700</v>
      </c>
      <c r="P266" s="113">
        <f t="shared" si="44"/>
        <v>516</v>
      </c>
      <c r="Q266" s="113">
        <f t="shared" si="45"/>
        <v>184</v>
      </c>
      <c r="R266" s="549">
        <f t="shared" si="49"/>
        <v>2.6972342857142859</v>
      </c>
      <c r="S266" s="113">
        <f t="shared" si="46"/>
        <v>1.6857657142857141</v>
      </c>
      <c r="T266" s="113">
        <f t="shared" si="48"/>
        <v>1.6928702293943942</v>
      </c>
    </row>
    <row r="267" spans="2:20" x14ac:dyDescent="0.35">
      <c r="B267" s="116">
        <v>42782</v>
      </c>
      <c r="C267" s="49">
        <v>4.3659999999999997</v>
      </c>
      <c r="D267" s="113">
        <f t="shared" si="38"/>
        <v>4.7446954140999313</v>
      </c>
      <c r="E267" s="344" t="str">
        <f t="shared" si="39"/>
        <v>15/11/2021</v>
      </c>
      <c r="F267" s="580">
        <f t="shared" si="40"/>
        <v>0</v>
      </c>
      <c r="G267" s="559"/>
      <c r="I267" s="187">
        <v>2.9459999999999997</v>
      </c>
      <c r="J267" s="113">
        <v>2.677</v>
      </c>
      <c r="K267" s="198">
        <v>2.5030000000000001</v>
      </c>
      <c r="L267" s="246">
        <f t="shared" si="41"/>
        <v>45031</v>
      </c>
      <c r="M267" s="246">
        <f t="shared" si="42"/>
        <v>44331</v>
      </c>
      <c r="N267" s="113">
        <f t="shared" si="43"/>
        <v>3.8428571428571385E-4</v>
      </c>
      <c r="O267" s="580">
        <f t="shared" si="47"/>
        <v>700</v>
      </c>
      <c r="P267" s="113">
        <f t="shared" si="44"/>
        <v>516</v>
      </c>
      <c r="Q267" s="113">
        <f t="shared" si="45"/>
        <v>184</v>
      </c>
      <c r="R267" s="549">
        <f t="shared" si="49"/>
        <v>2.7477085714285714</v>
      </c>
      <c r="S267" s="113">
        <f t="shared" si="46"/>
        <v>1.6182914285714283</v>
      </c>
      <c r="T267" s="113">
        <f t="shared" si="48"/>
        <v>1.624838596440914</v>
      </c>
    </row>
    <row r="268" spans="2:20" x14ac:dyDescent="0.35">
      <c r="B268" s="116">
        <v>42783</v>
      </c>
      <c r="C268" s="49">
        <v>4.3739999999999997</v>
      </c>
      <c r="D268" s="113">
        <f t="shared" si="38"/>
        <v>4.7419575633127993</v>
      </c>
      <c r="E268" s="344" t="str">
        <f t="shared" si="39"/>
        <v>15/11/2021</v>
      </c>
      <c r="F268" s="580">
        <f t="shared" si="40"/>
        <v>0</v>
      </c>
      <c r="G268" s="559"/>
      <c r="I268" s="187">
        <v>2.9220000000000002</v>
      </c>
      <c r="J268" s="113">
        <v>2.6480000000000001</v>
      </c>
      <c r="K268" s="198">
        <v>2.4740000000000002</v>
      </c>
      <c r="L268" s="246">
        <f t="shared" si="41"/>
        <v>45031</v>
      </c>
      <c r="M268" s="246">
        <f t="shared" si="42"/>
        <v>44331</v>
      </c>
      <c r="N268" s="113">
        <f t="shared" si="43"/>
        <v>3.9142857142857143E-4</v>
      </c>
      <c r="O268" s="580">
        <f t="shared" si="47"/>
        <v>700</v>
      </c>
      <c r="P268" s="113">
        <f t="shared" si="44"/>
        <v>516</v>
      </c>
      <c r="Q268" s="113">
        <f t="shared" si="45"/>
        <v>184</v>
      </c>
      <c r="R268" s="549">
        <f t="shared" si="49"/>
        <v>2.7200228571428573</v>
      </c>
      <c r="S268" s="113">
        <f t="shared" si="46"/>
        <v>1.6539771428571424</v>
      </c>
      <c r="T268" s="113">
        <f t="shared" si="48"/>
        <v>1.660816243829899</v>
      </c>
    </row>
    <row r="269" spans="2:20" x14ac:dyDescent="0.35">
      <c r="B269" s="116">
        <v>42786</v>
      </c>
      <c r="C269" s="49">
        <v>4.3870000000000005</v>
      </c>
      <c r="D269" s="113">
        <f t="shared" si="38"/>
        <v>4.7337440109514031</v>
      </c>
      <c r="E269" s="344" t="str">
        <f t="shared" si="39"/>
        <v>15/11/2021</v>
      </c>
      <c r="F269" s="580">
        <f t="shared" si="40"/>
        <v>0</v>
      </c>
      <c r="G269" s="559"/>
      <c r="I269" s="187">
        <v>2.899</v>
      </c>
      <c r="J269" s="113">
        <v>2.6240000000000001</v>
      </c>
      <c r="K269" s="198">
        <v>2.4489999999999998</v>
      </c>
      <c r="L269" s="246">
        <f t="shared" si="41"/>
        <v>45031</v>
      </c>
      <c r="M269" s="246">
        <f t="shared" si="42"/>
        <v>44331</v>
      </c>
      <c r="N269" s="113">
        <f t="shared" si="43"/>
        <v>3.9285714285714271E-4</v>
      </c>
      <c r="O269" s="580">
        <f t="shared" si="47"/>
        <v>700</v>
      </c>
      <c r="P269" s="113">
        <f t="shared" si="44"/>
        <v>516</v>
      </c>
      <c r="Q269" s="113">
        <f t="shared" si="45"/>
        <v>184</v>
      </c>
      <c r="R269" s="549">
        <f t="shared" si="49"/>
        <v>2.6962857142857146</v>
      </c>
      <c r="S269" s="113">
        <f t="shared" si="46"/>
        <v>1.6907142857142858</v>
      </c>
      <c r="T269" s="113">
        <f t="shared" si="48"/>
        <v>1.6978605727040685</v>
      </c>
    </row>
    <row r="270" spans="2:20" x14ac:dyDescent="0.35">
      <c r="B270" s="116">
        <v>42787</v>
      </c>
      <c r="C270" s="49">
        <v>4.3760000000000003</v>
      </c>
      <c r="D270" s="113">
        <f t="shared" si="38"/>
        <v>4.731006160164271</v>
      </c>
      <c r="E270" s="344" t="str">
        <f t="shared" si="39"/>
        <v>15/11/2021</v>
      </c>
      <c r="F270" s="580">
        <f t="shared" si="40"/>
        <v>0</v>
      </c>
      <c r="G270" s="559"/>
      <c r="I270" s="187">
        <v>2.899</v>
      </c>
      <c r="J270" s="113">
        <v>2.6240000000000001</v>
      </c>
      <c r="K270" s="198">
        <v>2.4510000000000001</v>
      </c>
      <c r="L270" s="246">
        <f t="shared" si="41"/>
        <v>45031</v>
      </c>
      <c r="M270" s="246">
        <f t="shared" si="42"/>
        <v>44331</v>
      </c>
      <c r="N270" s="113">
        <f t="shared" si="43"/>
        <v>3.9285714285714271E-4</v>
      </c>
      <c r="O270" s="580">
        <f t="shared" si="47"/>
        <v>700</v>
      </c>
      <c r="P270" s="113">
        <f t="shared" si="44"/>
        <v>516</v>
      </c>
      <c r="Q270" s="113">
        <f t="shared" si="45"/>
        <v>184</v>
      </c>
      <c r="R270" s="549">
        <f t="shared" si="49"/>
        <v>2.6962857142857146</v>
      </c>
      <c r="S270" s="113">
        <f t="shared" si="46"/>
        <v>1.6797142857142857</v>
      </c>
      <c r="T270" s="113">
        <f t="shared" si="48"/>
        <v>1.6867678859183721</v>
      </c>
    </row>
    <row r="271" spans="2:20" x14ac:dyDescent="0.35">
      <c r="B271" s="116">
        <v>42788</v>
      </c>
      <c r="C271" s="49">
        <v>4.3840000000000003</v>
      </c>
      <c r="D271" s="113">
        <f t="shared" ref="D271:D275" si="50">IF(C271="","",($C$14-B271)/365.25)</f>
        <v>4.7282683093771389</v>
      </c>
      <c r="E271" s="344" t="str">
        <f t="shared" si="39"/>
        <v>15/11/2021</v>
      </c>
      <c r="F271" s="580">
        <f t="shared" ref="F271:F275" si="51">C$14-E271</f>
        <v>0</v>
      </c>
      <c r="G271" s="559"/>
      <c r="I271" s="187">
        <v>2.899</v>
      </c>
      <c r="J271" s="113">
        <v>2.6259999999999999</v>
      </c>
      <c r="K271" s="198">
        <v>2.456</v>
      </c>
      <c r="L271" s="246">
        <f t="shared" si="41"/>
        <v>45031</v>
      </c>
      <c r="M271" s="246">
        <f t="shared" si="42"/>
        <v>44331</v>
      </c>
      <c r="N271" s="113">
        <f t="shared" si="43"/>
        <v>3.9000000000000021E-4</v>
      </c>
      <c r="O271" s="580">
        <f t="shared" si="47"/>
        <v>700</v>
      </c>
      <c r="P271" s="113">
        <f t="shared" si="44"/>
        <v>516</v>
      </c>
      <c r="Q271" s="113">
        <f t="shared" si="45"/>
        <v>184</v>
      </c>
      <c r="R271" s="549">
        <f t="shared" si="49"/>
        <v>2.6977599999999997</v>
      </c>
      <c r="S271" s="113">
        <f t="shared" ref="S271:S275" si="52">IFERROR(C271-R271,"")</f>
        <v>1.6862400000000006</v>
      </c>
      <c r="T271" s="113">
        <f t="shared" si="48"/>
        <v>1.6933485133439952</v>
      </c>
    </row>
    <row r="272" spans="2:20" x14ac:dyDescent="0.35">
      <c r="B272" s="116">
        <v>42789</v>
      </c>
      <c r="C272" s="49">
        <v>4.3419999999999996</v>
      </c>
      <c r="D272" s="113">
        <f t="shared" si="50"/>
        <v>4.7255304585900069</v>
      </c>
      <c r="E272" s="344" t="str">
        <f t="shared" si="39"/>
        <v>15/11/2021</v>
      </c>
      <c r="F272" s="580">
        <f t="shared" si="51"/>
        <v>0</v>
      </c>
      <c r="G272" s="559"/>
      <c r="I272" s="187">
        <v>2.8740000000000001</v>
      </c>
      <c r="J272" s="113">
        <v>2.609</v>
      </c>
      <c r="K272" s="198">
        <v>2.4390000000000001</v>
      </c>
      <c r="L272" s="246">
        <f t="shared" si="41"/>
        <v>45031</v>
      </c>
      <c r="M272" s="246">
        <f t="shared" si="42"/>
        <v>44331</v>
      </c>
      <c r="N272" s="113">
        <f t="shared" si="43"/>
        <v>3.7857142857142874E-4</v>
      </c>
      <c r="O272" s="580">
        <f t="shared" ref="O272:O275" si="53">L272-M272</f>
        <v>700</v>
      </c>
      <c r="P272" s="113">
        <f t="shared" si="44"/>
        <v>516</v>
      </c>
      <c r="Q272" s="113">
        <f t="shared" si="45"/>
        <v>184</v>
      </c>
      <c r="R272" s="549">
        <f t="shared" si="49"/>
        <v>2.6786571428571428</v>
      </c>
      <c r="S272" s="113">
        <f t="shared" si="52"/>
        <v>1.6633428571428568</v>
      </c>
      <c r="T272" s="113">
        <f t="shared" ref="T272:T275" si="54">IF(S272="","",((1+S272/200)^2-1)*100)</f>
        <v>1.67025963079388</v>
      </c>
    </row>
    <row r="273" spans="2:20" x14ac:dyDescent="0.35">
      <c r="B273" s="116">
        <v>42790</v>
      </c>
      <c r="C273" s="49">
        <v>4.3259999999999996</v>
      </c>
      <c r="D273" s="113">
        <f t="shared" si="50"/>
        <v>4.7227926078028748</v>
      </c>
      <c r="E273" s="344" t="str">
        <f t="shared" si="39"/>
        <v>15/11/2021</v>
      </c>
      <c r="F273" s="580">
        <f t="shared" si="51"/>
        <v>0</v>
      </c>
      <c r="G273" s="559"/>
      <c r="I273" s="187">
        <v>2.8479999999999999</v>
      </c>
      <c r="J273" s="113">
        <v>2.597</v>
      </c>
      <c r="K273" s="198">
        <v>2.4329999999999998</v>
      </c>
      <c r="L273" s="246">
        <f t="shared" si="41"/>
        <v>45031</v>
      </c>
      <c r="M273" s="246">
        <f t="shared" si="42"/>
        <v>44331</v>
      </c>
      <c r="N273" s="113">
        <f t="shared" si="43"/>
        <v>3.5857142857142842E-4</v>
      </c>
      <c r="O273" s="580">
        <f t="shared" si="53"/>
        <v>700</v>
      </c>
      <c r="P273" s="113">
        <f t="shared" si="44"/>
        <v>516</v>
      </c>
      <c r="Q273" s="113">
        <f t="shared" si="45"/>
        <v>184</v>
      </c>
      <c r="R273" s="549">
        <f t="shared" si="49"/>
        <v>2.6629771428571427</v>
      </c>
      <c r="S273" s="113">
        <f t="shared" si="52"/>
        <v>1.6630228571428569</v>
      </c>
      <c r="T273" s="113">
        <f t="shared" si="54"/>
        <v>1.6699369697013022</v>
      </c>
    </row>
    <row r="274" spans="2:20" x14ac:dyDescent="0.35">
      <c r="B274" s="116">
        <v>42793</v>
      </c>
      <c r="C274" s="49">
        <v>4.3209999999999997</v>
      </c>
      <c r="D274" s="113">
        <f t="shared" si="50"/>
        <v>4.7145790554414786</v>
      </c>
      <c r="E274" s="344" t="str">
        <f t="shared" si="39"/>
        <v>15/11/2021</v>
      </c>
      <c r="F274" s="580">
        <f t="shared" si="51"/>
        <v>0</v>
      </c>
      <c r="G274" s="559"/>
      <c r="I274" s="187">
        <v>2.8319999999999999</v>
      </c>
      <c r="J274" s="113">
        <v>2.5830000000000002</v>
      </c>
      <c r="K274" s="198">
        <v>2.42</v>
      </c>
      <c r="L274" s="246">
        <f t="shared" si="41"/>
        <v>45031</v>
      </c>
      <c r="M274" s="246">
        <f t="shared" si="42"/>
        <v>44331</v>
      </c>
      <c r="N274" s="113">
        <f t="shared" si="43"/>
        <v>3.5571428571428521E-4</v>
      </c>
      <c r="O274" s="580">
        <f t="shared" si="53"/>
        <v>700</v>
      </c>
      <c r="P274" s="113">
        <f t="shared" si="44"/>
        <v>516</v>
      </c>
      <c r="Q274" s="113">
        <f t="shared" si="45"/>
        <v>184</v>
      </c>
      <c r="R274" s="549">
        <f t="shared" si="49"/>
        <v>2.6484514285714287</v>
      </c>
      <c r="S274" s="113">
        <f t="shared" si="52"/>
        <v>1.6725485714285711</v>
      </c>
      <c r="T274" s="113">
        <f t="shared" si="54"/>
        <v>1.6795421182380421</v>
      </c>
    </row>
    <row r="275" spans="2:20" x14ac:dyDescent="0.35">
      <c r="B275" s="116">
        <v>42794</v>
      </c>
      <c r="C275" s="64">
        <v>4.3289999999999997</v>
      </c>
      <c r="D275" s="114">
        <f t="shared" si="50"/>
        <v>4.7118412046543465</v>
      </c>
      <c r="E275" s="192" t="str">
        <f t="shared" si="39"/>
        <v>15/11/2021</v>
      </c>
      <c r="F275" s="581">
        <f t="shared" si="51"/>
        <v>0</v>
      </c>
      <c r="G275" s="559"/>
      <c r="I275" s="188">
        <v>2.8460000000000001</v>
      </c>
      <c r="J275" s="114">
        <v>2.5979999999999999</v>
      </c>
      <c r="K275" s="200">
        <v>2.4329999999999998</v>
      </c>
      <c r="L275" s="541">
        <f t="shared" si="41"/>
        <v>45031</v>
      </c>
      <c r="M275" s="541">
        <f t="shared" si="42"/>
        <v>44331</v>
      </c>
      <c r="N275" s="114">
        <f t="shared" si="43"/>
        <v>3.5428571428571459E-4</v>
      </c>
      <c r="O275" s="581">
        <f t="shared" si="53"/>
        <v>700</v>
      </c>
      <c r="P275" s="114">
        <f t="shared" si="44"/>
        <v>516</v>
      </c>
      <c r="Q275" s="114">
        <f t="shared" si="45"/>
        <v>184</v>
      </c>
      <c r="R275" s="552">
        <f t="shared" si="49"/>
        <v>2.6631885714285715</v>
      </c>
      <c r="S275" s="114">
        <f t="shared" si="52"/>
        <v>1.6658114285714283</v>
      </c>
      <c r="T275" s="114">
        <f t="shared" si="54"/>
        <v>1.6727487478603198</v>
      </c>
    </row>
    <row r="276" spans="2:20" ht="15" thickBot="1" x14ac:dyDescent="0.4">
      <c r="C276" s="262" t="s">
        <v>63</v>
      </c>
      <c r="D276" s="572">
        <f>AVERAGE(D15:D275)</f>
        <v>5.2165183664156975</v>
      </c>
      <c r="T276" s="567">
        <f>AVERAGE(T15:T275)</f>
        <v>1.7113727247146193</v>
      </c>
    </row>
    <row r="277" spans="2:20" ht="15" thickTop="1" x14ac:dyDescent="0.35">
      <c r="D277" s="433" t="s">
        <v>437</v>
      </c>
    </row>
    <row r="279" spans="2:20" x14ac:dyDescent="0.35">
      <c r="H279" s="208"/>
    </row>
    <row r="280" spans="2:20" x14ac:dyDescent="0.35">
      <c r="C280" s="671" t="s">
        <v>61</v>
      </c>
      <c r="D280" s="672"/>
      <c r="E280" s="672"/>
      <c r="F280" s="673"/>
      <c r="I280" s="671" t="s">
        <v>61</v>
      </c>
      <c r="J280" s="672"/>
      <c r="K280" s="672"/>
      <c r="L280" s="672"/>
      <c r="M280" s="672"/>
      <c r="N280" s="672"/>
      <c r="O280" s="672"/>
      <c r="P280" s="672"/>
      <c r="Q280" s="672"/>
      <c r="R280" s="673"/>
      <c r="T280" s="677" t="s">
        <v>780</v>
      </c>
    </row>
    <row r="281" spans="2:20" x14ac:dyDescent="0.35">
      <c r="C281" s="674" t="s">
        <v>330</v>
      </c>
      <c r="D281" s="675"/>
      <c r="E281" s="675"/>
      <c r="F281" s="676"/>
      <c r="I281" s="674" t="s">
        <v>330</v>
      </c>
      <c r="J281" s="675"/>
      <c r="K281" s="675"/>
      <c r="L281" s="675"/>
      <c r="M281" s="675"/>
      <c r="N281" s="675"/>
      <c r="O281" s="675"/>
      <c r="P281" s="675"/>
      <c r="Q281" s="675"/>
      <c r="R281" s="676"/>
      <c r="T281" s="678"/>
    </row>
    <row r="282" spans="2:20" ht="14.5" customHeight="1" x14ac:dyDescent="0.35">
      <c r="B282" s="206" t="s">
        <v>102</v>
      </c>
      <c r="C282" s="214" t="s">
        <v>377</v>
      </c>
      <c r="D282" s="659" t="s">
        <v>775</v>
      </c>
      <c r="E282" s="659" t="s">
        <v>734</v>
      </c>
      <c r="F282" s="662" t="s">
        <v>602</v>
      </c>
      <c r="G282" s="532"/>
      <c r="I282" s="212" t="s">
        <v>298</v>
      </c>
      <c r="J282" s="212" t="s">
        <v>297</v>
      </c>
      <c r="K282" s="212" t="s">
        <v>296</v>
      </c>
      <c r="L282" s="659" t="s">
        <v>773</v>
      </c>
      <c r="M282" s="659" t="s">
        <v>772</v>
      </c>
      <c r="N282" s="659" t="s">
        <v>731</v>
      </c>
      <c r="O282" s="662" t="s">
        <v>603</v>
      </c>
      <c r="P282" s="662" t="s">
        <v>602</v>
      </c>
      <c r="Q282" s="662" t="s">
        <v>725</v>
      </c>
      <c r="R282" s="662" t="s">
        <v>604</v>
      </c>
      <c r="T282" s="656" t="s">
        <v>604</v>
      </c>
    </row>
    <row r="283" spans="2:20" x14ac:dyDescent="0.35">
      <c r="B283" s="206" t="s">
        <v>112</v>
      </c>
      <c r="C283" s="191" t="s">
        <v>183</v>
      </c>
      <c r="D283" s="660"/>
      <c r="E283" s="660"/>
      <c r="F283" s="663"/>
      <c r="G283" s="532"/>
      <c r="I283" s="22" t="s">
        <v>45</v>
      </c>
      <c r="J283" s="22" t="s">
        <v>45</v>
      </c>
      <c r="K283" s="22" t="s">
        <v>45</v>
      </c>
      <c r="L283" s="660"/>
      <c r="M283" s="660"/>
      <c r="N283" s="660"/>
      <c r="O283" s="663"/>
      <c r="P283" s="663"/>
      <c r="Q283" s="663"/>
      <c r="R283" s="663"/>
      <c r="T283" s="657"/>
    </row>
    <row r="284" spans="2:20" x14ac:dyDescent="0.35">
      <c r="B284" s="206" t="s">
        <v>108</v>
      </c>
      <c r="C284" s="191" t="s">
        <v>189</v>
      </c>
      <c r="D284" s="660"/>
      <c r="E284" s="660"/>
      <c r="F284" s="663"/>
      <c r="G284" s="532"/>
      <c r="I284" s="22" t="s">
        <v>188</v>
      </c>
      <c r="J284" s="22" t="s">
        <v>188</v>
      </c>
      <c r="K284" s="22" t="s">
        <v>188</v>
      </c>
      <c r="L284" s="660"/>
      <c r="M284" s="660"/>
      <c r="N284" s="660"/>
      <c r="O284" s="663"/>
      <c r="P284" s="663"/>
      <c r="Q284" s="663"/>
      <c r="R284" s="663"/>
      <c r="T284" s="657"/>
    </row>
    <row r="285" spans="2:20" x14ac:dyDescent="0.35">
      <c r="B285" s="206" t="s">
        <v>318</v>
      </c>
      <c r="C285" s="191" t="s">
        <v>393</v>
      </c>
      <c r="D285" s="661"/>
      <c r="E285" s="661"/>
      <c r="F285" s="664"/>
      <c r="G285" s="532"/>
      <c r="I285" s="148">
        <v>45031</v>
      </c>
      <c r="J285" s="116">
        <v>44331</v>
      </c>
      <c r="K285" s="116">
        <v>43936</v>
      </c>
      <c r="L285" s="661"/>
      <c r="M285" s="660"/>
      <c r="N285" s="660"/>
      <c r="O285" s="664"/>
      <c r="P285" s="664"/>
      <c r="Q285" s="664"/>
      <c r="R285" s="664"/>
      <c r="T285" s="658"/>
    </row>
    <row r="286" spans="2:20" x14ac:dyDescent="0.35">
      <c r="B286" s="152">
        <v>42430</v>
      </c>
      <c r="C286" s="92">
        <f t="shared" ref="C286:C349" si="55">IF(C15="","",((1+C15/400)^4-1)*100)</f>
        <v>4.5940899702517912</v>
      </c>
      <c r="D286" s="56">
        <f t="shared" ref="D286:D349" si="56">($C$14-B286)/365.25</f>
        <v>5.7084188911704308</v>
      </c>
      <c r="E286" s="565" t="str">
        <f t="shared" ref="E286:E349" si="57">$C$285</f>
        <v>15/11/2021</v>
      </c>
      <c r="F286" s="92">
        <f t="shared" ref="F286:F349" si="58">C$14-E286</f>
        <v>0</v>
      </c>
      <c r="G286" s="152"/>
      <c r="H286" s="183"/>
      <c r="I286" s="56">
        <f t="shared" ref="I286:K305" si="59">IF(I15="","",((1+I15/200)^2-1)*100)</f>
        <v>2.6260172024999973</v>
      </c>
      <c r="J286" s="56">
        <f t="shared" si="59"/>
        <v>2.4670307599999886</v>
      </c>
      <c r="K286" s="92">
        <f t="shared" si="59"/>
        <v>2.3901134399999746</v>
      </c>
      <c r="L286" s="579">
        <f t="shared" ref="L286:L349" si="60">IF($E286&lt;$K$14,$K$14,IF($E286&lt;$J$14,$J$14,$I$14))</f>
        <v>45031</v>
      </c>
      <c r="M286" s="524">
        <f t="shared" ref="M286:M349" si="61">$J$285</f>
        <v>44331</v>
      </c>
      <c r="N286" s="92">
        <f t="shared" ref="N286:N349" si="62">IF(I286="","",(J286-I286)/($J$14-$I$14))</f>
        <v>2.2712348928572674E-4</v>
      </c>
      <c r="O286" s="585">
        <f>L286-M286</f>
        <v>700</v>
      </c>
      <c r="P286" s="113">
        <f t="shared" ref="P286:P349" si="63">L286-E286</f>
        <v>516</v>
      </c>
      <c r="Q286" s="113">
        <f t="shared" ref="Q286:Q349" si="64">E286-M286</f>
        <v>184</v>
      </c>
      <c r="R286" s="549">
        <f t="shared" ref="R286:R347" si="65">IF(I286="","",I286-(P286*N286))</f>
        <v>2.5088214820285621</v>
      </c>
      <c r="T286" s="582">
        <f t="shared" ref="T286:T349" si="66">IFERROR(C286-R286,"")</f>
        <v>2.0852684882232291</v>
      </c>
    </row>
    <row r="287" spans="2:20" x14ac:dyDescent="0.35">
      <c r="B287" s="152">
        <v>42431</v>
      </c>
      <c r="C287" s="113">
        <f t="shared" si="55"/>
        <v>4.6220178267623258</v>
      </c>
      <c r="D287" s="187">
        <f t="shared" si="56"/>
        <v>5.7056810403832987</v>
      </c>
      <c r="E287" s="344" t="str">
        <f t="shared" si="57"/>
        <v>15/11/2021</v>
      </c>
      <c r="F287" s="549">
        <f t="shared" si="58"/>
        <v>0</v>
      </c>
      <c r="G287" s="559"/>
      <c r="I287" s="187">
        <f t="shared" si="59"/>
        <v>2.6969426025000187</v>
      </c>
      <c r="J287" s="187">
        <f t="shared" si="59"/>
        <v>2.5156249999999991</v>
      </c>
      <c r="K287" s="113">
        <f t="shared" si="59"/>
        <v>2.4346409999999929</v>
      </c>
      <c r="L287" s="152">
        <f t="shared" si="60"/>
        <v>45031</v>
      </c>
      <c r="M287" s="246">
        <f t="shared" si="61"/>
        <v>44331</v>
      </c>
      <c r="N287" s="113">
        <f t="shared" si="62"/>
        <v>2.5902514642859941E-4</v>
      </c>
      <c r="O287" s="580">
        <f t="shared" ref="O287:O289" si="67">L287-M287</f>
        <v>700</v>
      </c>
      <c r="P287" s="113">
        <f t="shared" si="63"/>
        <v>516</v>
      </c>
      <c r="Q287" s="113">
        <f t="shared" si="64"/>
        <v>184</v>
      </c>
      <c r="R287" s="549">
        <f t="shared" si="65"/>
        <v>2.5632856269428612</v>
      </c>
      <c r="T287" s="556">
        <f t="shared" si="66"/>
        <v>2.0587321998194645</v>
      </c>
    </row>
    <row r="288" spans="2:20" x14ac:dyDescent="0.35">
      <c r="B288" s="152">
        <v>42432</v>
      </c>
      <c r="C288" s="113">
        <f t="shared" si="55"/>
        <v>4.5982270776217193</v>
      </c>
      <c r="D288" s="187">
        <f t="shared" si="56"/>
        <v>5.7029431895961666</v>
      </c>
      <c r="E288" s="344" t="str">
        <f t="shared" si="57"/>
        <v>15/11/2021</v>
      </c>
      <c r="F288" s="549">
        <f t="shared" si="58"/>
        <v>0</v>
      </c>
      <c r="G288" s="559"/>
      <c r="I288" s="187">
        <f t="shared" si="59"/>
        <v>2.7273467024999887</v>
      </c>
      <c r="J288" s="187">
        <f t="shared" si="59"/>
        <v>2.5318256400000072</v>
      </c>
      <c r="K288" s="113">
        <f t="shared" si="59"/>
        <v>2.441725822499996</v>
      </c>
      <c r="L288" s="152">
        <f t="shared" si="60"/>
        <v>45031</v>
      </c>
      <c r="M288" s="246">
        <f t="shared" si="61"/>
        <v>44331</v>
      </c>
      <c r="N288" s="113">
        <f t="shared" si="62"/>
        <v>2.7931580357140211E-4</v>
      </c>
      <c r="O288" s="580">
        <f t="shared" si="67"/>
        <v>700</v>
      </c>
      <c r="P288" s="113">
        <f t="shared" si="63"/>
        <v>516</v>
      </c>
      <c r="Q288" s="113">
        <f t="shared" si="64"/>
        <v>184</v>
      </c>
      <c r="R288" s="549">
        <f t="shared" si="65"/>
        <v>2.5832197478571453</v>
      </c>
      <c r="T288" s="556">
        <f t="shared" si="66"/>
        <v>2.0150073297645741</v>
      </c>
    </row>
    <row r="289" spans="2:20" x14ac:dyDescent="0.35">
      <c r="B289" s="152">
        <v>42433</v>
      </c>
      <c r="C289" s="113">
        <f t="shared" si="55"/>
        <v>4.6168455795796648</v>
      </c>
      <c r="D289" s="187">
        <f t="shared" si="56"/>
        <v>5.7002053388090346</v>
      </c>
      <c r="E289" s="344" t="str">
        <f t="shared" si="57"/>
        <v>15/11/2021</v>
      </c>
      <c r="F289" s="549">
        <f t="shared" si="58"/>
        <v>0</v>
      </c>
      <c r="G289" s="559"/>
      <c r="I289" s="187">
        <f t="shared" si="59"/>
        <v>2.7232925625000126</v>
      </c>
      <c r="J289" s="187">
        <f t="shared" si="59"/>
        <v>2.5298004900000004</v>
      </c>
      <c r="K289" s="113">
        <f t="shared" si="59"/>
        <v>2.4366652100000108</v>
      </c>
      <c r="L289" s="152">
        <f t="shared" si="60"/>
        <v>45031</v>
      </c>
      <c r="M289" s="246">
        <f t="shared" si="61"/>
        <v>44331</v>
      </c>
      <c r="N289" s="113">
        <f t="shared" si="62"/>
        <v>2.764172464285889E-4</v>
      </c>
      <c r="O289" s="580">
        <f t="shared" si="67"/>
        <v>700</v>
      </c>
      <c r="P289" s="113">
        <f t="shared" si="63"/>
        <v>516</v>
      </c>
      <c r="Q289" s="113">
        <f t="shared" si="64"/>
        <v>184</v>
      </c>
      <c r="R289" s="549">
        <f t="shared" si="65"/>
        <v>2.5806612633428609</v>
      </c>
      <c r="T289" s="556">
        <f t="shared" si="66"/>
        <v>2.0361843162368038</v>
      </c>
    </row>
    <row r="290" spans="2:20" x14ac:dyDescent="0.35">
      <c r="B290" s="152">
        <v>42436</v>
      </c>
      <c r="C290" s="113">
        <f t="shared" si="55"/>
        <v>4.6292592950166744</v>
      </c>
      <c r="D290" s="187">
        <f t="shared" si="56"/>
        <v>5.6919917864476384</v>
      </c>
      <c r="E290" s="344" t="str">
        <f t="shared" si="57"/>
        <v>15/11/2021</v>
      </c>
      <c r="F290" s="549">
        <f t="shared" si="58"/>
        <v>0</v>
      </c>
      <c r="G290" s="559"/>
      <c r="I290" s="187">
        <f t="shared" si="59"/>
        <v>2.7496459024999975</v>
      </c>
      <c r="J290" s="187">
        <f t="shared" si="59"/>
        <v>2.548027559999988</v>
      </c>
      <c r="K290" s="113">
        <f t="shared" si="59"/>
        <v>2.453871802499985</v>
      </c>
      <c r="L290" s="152">
        <f t="shared" si="60"/>
        <v>45031</v>
      </c>
      <c r="M290" s="246">
        <f t="shared" si="61"/>
        <v>44331</v>
      </c>
      <c r="N290" s="113">
        <f t="shared" si="62"/>
        <v>2.8802620357144218E-4</v>
      </c>
      <c r="O290" s="580">
        <f>L290-M290</f>
        <v>700</v>
      </c>
      <c r="P290" s="113">
        <f t="shared" si="63"/>
        <v>516</v>
      </c>
      <c r="Q290" s="113">
        <f t="shared" si="64"/>
        <v>184</v>
      </c>
      <c r="R290" s="549">
        <f t="shared" si="65"/>
        <v>2.6010243814571332</v>
      </c>
      <c r="T290" s="556">
        <f t="shared" si="66"/>
        <v>2.0282349135595412</v>
      </c>
    </row>
    <row r="291" spans="2:20" x14ac:dyDescent="0.35">
      <c r="B291" s="152">
        <v>42437</v>
      </c>
      <c r="C291" s="113">
        <f t="shared" si="55"/>
        <v>4.5775427680028846</v>
      </c>
      <c r="D291" s="187">
        <f t="shared" si="56"/>
        <v>5.6892539356605063</v>
      </c>
      <c r="E291" s="344" t="str">
        <f t="shared" si="57"/>
        <v>15/11/2021</v>
      </c>
      <c r="F291" s="549">
        <f t="shared" si="58"/>
        <v>0</v>
      </c>
      <c r="G291" s="559"/>
      <c r="I291" s="187">
        <f t="shared" si="59"/>
        <v>2.725319622500022</v>
      </c>
      <c r="J291" s="187">
        <f t="shared" si="59"/>
        <v>2.5247377025000128</v>
      </c>
      <c r="K291" s="113">
        <f t="shared" si="59"/>
        <v>2.4295805625000222</v>
      </c>
      <c r="L291" s="152">
        <f t="shared" si="60"/>
        <v>45031</v>
      </c>
      <c r="M291" s="246">
        <f t="shared" si="61"/>
        <v>44331</v>
      </c>
      <c r="N291" s="113">
        <f t="shared" si="62"/>
        <v>2.8654560000001314E-4</v>
      </c>
      <c r="O291" s="580">
        <f t="shared" ref="O291:O354" si="68">L291-M291</f>
        <v>700</v>
      </c>
      <c r="P291" s="113">
        <f t="shared" si="63"/>
        <v>516</v>
      </c>
      <c r="Q291" s="113">
        <f t="shared" si="64"/>
        <v>184</v>
      </c>
      <c r="R291" s="549">
        <f t="shared" si="65"/>
        <v>2.5774620929000154</v>
      </c>
      <c r="T291" s="556">
        <f t="shared" si="66"/>
        <v>2.0000806751028692</v>
      </c>
    </row>
    <row r="292" spans="2:20" x14ac:dyDescent="0.35">
      <c r="B292" s="152">
        <v>42438</v>
      </c>
      <c r="C292" s="113">
        <f t="shared" si="55"/>
        <v>4.3770641274517574</v>
      </c>
      <c r="D292" s="187">
        <f t="shared" si="56"/>
        <v>5.6865160848733742</v>
      </c>
      <c r="E292" s="344" t="str">
        <f t="shared" si="57"/>
        <v>15/11/2021</v>
      </c>
      <c r="F292" s="549">
        <f t="shared" si="58"/>
        <v>0</v>
      </c>
      <c r="G292" s="559"/>
      <c r="I292" s="187">
        <f t="shared" si="59"/>
        <v>2.6969426025000187</v>
      </c>
      <c r="J292" s="187">
        <f t="shared" si="59"/>
        <v>2.5004380624999767</v>
      </c>
      <c r="K292" s="113">
        <f t="shared" si="59"/>
        <v>2.4083280900000004</v>
      </c>
      <c r="L292" s="152">
        <f t="shared" si="60"/>
        <v>45031</v>
      </c>
      <c r="M292" s="246">
        <f t="shared" si="61"/>
        <v>44331</v>
      </c>
      <c r="N292" s="113">
        <f t="shared" si="62"/>
        <v>2.8072077142863146E-4</v>
      </c>
      <c r="O292" s="580">
        <f t="shared" si="68"/>
        <v>700</v>
      </c>
      <c r="P292" s="113">
        <f t="shared" si="63"/>
        <v>516</v>
      </c>
      <c r="Q292" s="113">
        <f t="shared" si="64"/>
        <v>184</v>
      </c>
      <c r="R292" s="549">
        <f t="shared" si="65"/>
        <v>2.5520906844428448</v>
      </c>
      <c r="T292" s="556">
        <f t="shared" si="66"/>
        <v>1.8249734430089126</v>
      </c>
    </row>
    <row r="293" spans="2:20" x14ac:dyDescent="0.35">
      <c r="B293" s="152">
        <v>42439</v>
      </c>
      <c r="C293" s="113">
        <f t="shared" si="55"/>
        <v>4.3729335824882032</v>
      </c>
      <c r="D293" s="187">
        <f t="shared" si="56"/>
        <v>5.6837782340862422</v>
      </c>
      <c r="E293" s="344" t="str">
        <f t="shared" si="57"/>
        <v>15/11/2021</v>
      </c>
      <c r="F293" s="549">
        <f t="shared" si="58"/>
        <v>0</v>
      </c>
      <c r="G293" s="559"/>
      <c r="I293" s="187">
        <f t="shared" si="59"/>
        <v>2.5824608899999824</v>
      </c>
      <c r="J293" s="187">
        <f t="shared" si="59"/>
        <v>2.3688650625000252</v>
      </c>
      <c r="K293" s="113">
        <f t="shared" si="59"/>
        <v>2.2454657225000174</v>
      </c>
      <c r="L293" s="152">
        <f t="shared" si="60"/>
        <v>45031</v>
      </c>
      <c r="M293" s="246">
        <f t="shared" si="61"/>
        <v>44331</v>
      </c>
      <c r="N293" s="113">
        <f t="shared" si="62"/>
        <v>3.0513689642851027E-4</v>
      </c>
      <c r="O293" s="580">
        <f t="shared" si="68"/>
        <v>700</v>
      </c>
      <c r="P293" s="113">
        <f t="shared" si="63"/>
        <v>516</v>
      </c>
      <c r="Q293" s="113">
        <f t="shared" si="64"/>
        <v>184</v>
      </c>
      <c r="R293" s="549">
        <f t="shared" si="65"/>
        <v>2.4250102514428709</v>
      </c>
      <c r="T293" s="556">
        <f t="shared" si="66"/>
        <v>1.9479233310453323</v>
      </c>
    </row>
    <row r="294" spans="2:20" x14ac:dyDescent="0.35">
      <c r="B294" s="152">
        <v>42440</v>
      </c>
      <c r="C294" s="113">
        <f t="shared" si="55"/>
        <v>4.4080471226605411</v>
      </c>
      <c r="D294" s="187">
        <f t="shared" si="56"/>
        <v>5.6810403832991101</v>
      </c>
      <c r="E294" s="344" t="str">
        <f t="shared" si="57"/>
        <v>15/11/2021</v>
      </c>
      <c r="F294" s="549">
        <f t="shared" si="58"/>
        <v>0</v>
      </c>
      <c r="G294" s="559"/>
      <c r="I294" s="187">
        <f t="shared" si="59"/>
        <v>2.6513448899999847</v>
      </c>
      <c r="J294" s="187">
        <f t="shared" si="59"/>
        <v>2.4295805625000222</v>
      </c>
      <c r="K294" s="113">
        <f t="shared" si="59"/>
        <v>2.2879390624999774</v>
      </c>
      <c r="L294" s="152">
        <f t="shared" si="60"/>
        <v>45031</v>
      </c>
      <c r="M294" s="246">
        <f t="shared" si="61"/>
        <v>44331</v>
      </c>
      <c r="N294" s="113">
        <f t="shared" si="62"/>
        <v>3.1680618214280365E-4</v>
      </c>
      <c r="O294" s="580">
        <f t="shared" si="68"/>
        <v>700</v>
      </c>
      <c r="P294" s="113">
        <f t="shared" si="63"/>
        <v>516</v>
      </c>
      <c r="Q294" s="113">
        <f t="shared" si="64"/>
        <v>184</v>
      </c>
      <c r="R294" s="549">
        <f t="shared" si="65"/>
        <v>2.4878729000142981</v>
      </c>
      <c r="T294" s="556">
        <f t="shared" si="66"/>
        <v>1.920174222646243</v>
      </c>
    </row>
    <row r="295" spans="2:20" x14ac:dyDescent="0.35">
      <c r="B295" s="152">
        <v>42443</v>
      </c>
      <c r="C295" s="113">
        <f t="shared" si="55"/>
        <v>4.4390370150365177</v>
      </c>
      <c r="D295" s="187">
        <f t="shared" si="56"/>
        <v>5.6728268309377139</v>
      </c>
      <c r="E295" s="344" t="str">
        <f t="shared" si="57"/>
        <v>15/11/2021</v>
      </c>
      <c r="F295" s="549">
        <f t="shared" si="58"/>
        <v>0</v>
      </c>
      <c r="G295" s="559"/>
      <c r="I295" s="187">
        <f t="shared" si="59"/>
        <v>2.6959292099999921</v>
      </c>
      <c r="J295" s="187">
        <f t="shared" si="59"/>
        <v>2.4670307599999886</v>
      </c>
      <c r="K295" s="113">
        <f t="shared" si="59"/>
        <v>2.3263749225000074</v>
      </c>
      <c r="L295" s="152">
        <f t="shared" si="60"/>
        <v>45031</v>
      </c>
      <c r="M295" s="246">
        <f t="shared" si="61"/>
        <v>44331</v>
      </c>
      <c r="N295" s="113">
        <f t="shared" si="62"/>
        <v>3.2699778571429076E-4</v>
      </c>
      <c r="O295" s="580">
        <f t="shared" si="68"/>
        <v>700</v>
      </c>
      <c r="P295" s="113">
        <f t="shared" si="63"/>
        <v>516</v>
      </c>
      <c r="Q295" s="113">
        <f t="shared" si="64"/>
        <v>184</v>
      </c>
      <c r="R295" s="549">
        <f t="shared" si="65"/>
        <v>2.5271983525714181</v>
      </c>
      <c r="T295" s="556">
        <f t="shared" si="66"/>
        <v>1.9118386624650996</v>
      </c>
    </row>
    <row r="296" spans="2:20" x14ac:dyDescent="0.35">
      <c r="B296" s="152">
        <v>42444</v>
      </c>
      <c r="C296" s="113">
        <f t="shared" si="55"/>
        <v>4.3698357542191646</v>
      </c>
      <c r="D296" s="187">
        <f t="shared" si="56"/>
        <v>5.6700889801505818</v>
      </c>
      <c r="E296" s="344" t="str">
        <f t="shared" si="57"/>
        <v>15/11/2021</v>
      </c>
      <c r="F296" s="549">
        <f t="shared" si="58"/>
        <v>0</v>
      </c>
      <c r="G296" s="559"/>
      <c r="I296" s="187">
        <f t="shared" si="59"/>
        <v>2.7060633599999884</v>
      </c>
      <c r="J296" s="187">
        <f t="shared" si="59"/>
        <v>2.4680430224999883</v>
      </c>
      <c r="K296" s="113">
        <f t="shared" si="59"/>
        <v>2.3273864900000163</v>
      </c>
      <c r="L296" s="152">
        <f t="shared" si="60"/>
        <v>45031</v>
      </c>
      <c r="M296" s="246">
        <f t="shared" si="61"/>
        <v>44331</v>
      </c>
      <c r="N296" s="113">
        <f t="shared" si="62"/>
        <v>3.4002905357142864E-4</v>
      </c>
      <c r="O296" s="580">
        <f t="shared" si="68"/>
        <v>700</v>
      </c>
      <c r="P296" s="113">
        <f t="shared" si="63"/>
        <v>516</v>
      </c>
      <c r="Q296" s="113">
        <f t="shared" si="64"/>
        <v>184</v>
      </c>
      <c r="R296" s="549">
        <f t="shared" si="65"/>
        <v>2.530608368357131</v>
      </c>
      <c r="T296" s="556">
        <f t="shared" si="66"/>
        <v>1.8392273858620336</v>
      </c>
    </row>
    <row r="297" spans="2:20" x14ac:dyDescent="0.35">
      <c r="B297" s="152">
        <v>42445</v>
      </c>
      <c r="C297" s="113">
        <f t="shared" si="55"/>
        <v>4.2759010628417249</v>
      </c>
      <c r="D297" s="187">
        <f t="shared" si="56"/>
        <v>5.6673511293634498</v>
      </c>
      <c r="E297" s="344" t="str">
        <f t="shared" si="57"/>
        <v>15/11/2021</v>
      </c>
      <c r="F297" s="549">
        <f t="shared" si="58"/>
        <v>0</v>
      </c>
      <c r="G297" s="559"/>
      <c r="I297" s="187">
        <f t="shared" si="59"/>
        <v>2.7425504400000023</v>
      </c>
      <c r="J297" s="187">
        <f t="shared" si="59"/>
        <v>2.4994256400000303</v>
      </c>
      <c r="K297" s="113">
        <f t="shared" si="59"/>
        <v>2.3587475625000076</v>
      </c>
      <c r="L297" s="152">
        <f t="shared" si="60"/>
        <v>45031</v>
      </c>
      <c r="M297" s="246">
        <f t="shared" si="61"/>
        <v>44331</v>
      </c>
      <c r="N297" s="113">
        <f t="shared" si="62"/>
        <v>3.4732114285710277E-4</v>
      </c>
      <c r="O297" s="580">
        <f t="shared" si="68"/>
        <v>700</v>
      </c>
      <c r="P297" s="113">
        <f t="shared" si="63"/>
        <v>516</v>
      </c>
      <c r="Q297" s="113">
        <f t="shared" si="64"/>
        <v>184</v>
      </c>
      <c r="R297" s="549">
        <f t="shared" si="65"/>
        <v>2.5633327302857372</v>
      </c>
      <c r="T297" s="556">
        <f t="shared" si="66"/>
        <v>1.7125683325559877</v>
      </c>
    </row>
    <row r="298" spans="2:20" x14ac:dyDescent="0.35">
      <c r="B298" s="152">
        <v>42446</v>
      </c>
      <c r="C298" s="113">
        <f t="shared" si="55"/>
        <v>4.2882844242859042</v>
      </c>
      <c r="D298" s="187">
        <f t="shared" si="56"/>
        <v>5.6646132785763177</v>
      </c>
      <c r="E298" s="344" t="str">
        <f t="shared" si="57"/>
        <v>15/11/2021</v>
      </c>
      <c r="F298" s="549">
        <f t="shared" si="58"/>
        <v>0</v>
      </c>
      <c r="G298" s="559"/>
      <c r="I298" s="187">
        <f t="shared" si="59"/>
        <v>2.6817422399999957</v>
      </c>
      <c r="J298" s="187">
        <f t="shared" si="59"/>
        <v>2.441725822499996</v>
      </c>
      <c r="K298" s="113">
        <f t="shared" si="59"/>
        <v>2.3091790399999867</v>
      </c>
      <c r="L298" s="152">
        <f t="shared" si="60"/>
        <v>45031</v>
      </c>
      <c r="M298" s="246">
        <f t="shared" si="61"/>
        <v>44331</v>
      </c>
      <c r="N298" s="113">
        <f t="shared" si="62"/>
        <v>3.4288059642857097E-4</v>
      </c>
      <c r="O298" s="580">
        <f t="shared" si="68"/>
        <v>700</v>
      </c>
      <c r="P298" s="113">
        <f t="shared" si="63"/>
        <v>516</v>
      </c>
      <c r="Q298" s="113">
        <f t="shared" si="64"/>
        <v>184</v>
      </c>
      <c r="R298" s="549">
        <f t="shared" si="65"/>
        <v>2.504815852242853</v>
      </c>
      <c r="T298" s="556">
        <f t="shared" si="66"/>
        <v>1.7834685720430512</v>
      </c>
    </row>
    <row r="299" spans="2:20" x14ac:dyDescent="0.35">
      <c r="B299" s="152">
        <v>42447</v>
      </c>
      <c r="C299" s="113">
        <f t="shared" si="55"/>
        <v>4.2428841571814591</v>
      </c>
      <c r="D299" s="187">
        <f t="shared" si="56"/>
        <v>5.6618754277891856</v>
      </c>
      <c r="E299" s="344" t="str">
        <f t="shared" si="57"/>
        <v>15/11/2021</v>
      </c>
      <c r="F299" s="549">
        <f t="shared" si="58"/>
        <v>0</v>
      </c>
      <c r="G299" s="559"/>
      <c r="I299" s="187">
        <f t="shared" si="59"/>
        <v>2.6351348100000171</v>
      </c>
      <c r="J299" s="187">
        <f t="shared" si="59"/>
        <v>2.4032683025000168</v>
      </c>
      <c r="K299" s="113">
        <f t="shared" si="59"/>
        <v>2.2808595599999704</v>
      </c>
      <c r="L299" s="152">
        <f t="shared" si="60"/>
        <v>45031</v>
      </c>
      <c r="M299" s="246">
        <f t="shared" si="61"/>
        <v>44331</v>
      </c>
      <c r="N299" s="113">
        <f t="shared" si="62"/>
        <v>3.3123786785714337E-4</v>
      </c>
      <c r="O299" s="580">
        <f t="shared" si="68"/>
        <v>700</v>
      </c>
      <c r="P299" s="113">
        <f t="shared" si="63"/>
        <v>516</v>
      </c>
      <c r="Q299" s="113">
        <f t="shared" si="64"/>
        <v>184</v>
      </c>
      <c r="R299" s="549">
        <f t="shared" si="65"/>
        <v>2.464216070185731</v>
      </c>
      <c r="T299" s="556">
        <f t="shared" si="66"/>
        <v>1.7786680869957281</v>
      </c>
    </row>
    <row r="300" spans="2:20" x14ac:dyDescent="0.35">
      <c r="B300" s="152">
        <v>42450</v>
      </c>
      <c r="C300" s="113">
        <f t="shared" si="55"/>
        <v>4.248042531781171</v>
      </c>
      <c r="D300" s="187">
        <f t="shared" si="56"/>
        <v>5.6536618754277894</v>
      </c>
      <c r="E300" s="344" t="str">
        <f t="shared" si="57"/>
        <v>15/11/2021</v>
      </c>
      <c r="F300" s="549">
        <f t="shared" si="58"/>
        <v>0</v>
      </c>
      <c r="G300" s="559"/>
      <c r="I300" s="187">
        <f t="shared" si="59"/>
        <v>2.6280433025000161</v>
      </c>
      <c r="J300" s="187">
        <f t="shared" si="59"/>
        <v>2.3941610000000058</v>
      </c>
      <c r="K300" s="113">
        <f t="shared" si="59"/>
        <v>2.2737803024999836</v>
      </c>
      <c r="L300" s="152">
        <f t="shared" si="60"/>
        <v>45031</v>
      </c>
      <c r="M300" s="246">
        <f t="shared" si="61"/>
        <v>44331</v>
      </c>
      <c r="N300" s="113">
        <f t="shared" si="62"/>
        <v>3.3411757500001471E-4</v>
      </c>
      <c r="O300" s="580">
        <f t="shared" si="68"/>
        <v>700</v>
      </c>
      <c r="P300" s="113">
        <f t="shared" si="63"/>
        <v>516</v>
      </c>
      <c r="Q300" s="113">
        <f t="shared" si="64"/>
        <v>184</v>
      </c>
      <c r="R300" s="549">
        <f t="shared" si="65"/>
        <v>2.4556386338000085</v>
      </c>
      <c r="T300" s="556">
        <f t="shared" si="66"/>
        <v>1.7924038979811625</v>
      </c>
    </row>
    <row r="301" spans="2:20" x14ac:dyDescent="0.35">
      <c r="B301" s="152">
        <v>42451</v>
      </c>
      <c r="C301" s="113">
        <f t="shared" si="55"/>
        <v>4.2655824374278284</v>
      </c>
      <c r="D301" s="187">
        <f t="shared" si="56"/>
        <v>5.6509240246406574</v>
      </c>
      <c r="E301" s="344" t="str">
        <f t="shared" si="57"/>
        <v>15/11/2021</v>
      </c>
      <c r="F301" s="549">
        <f t="shared" si="58"/>
        <v>0</v>
      </c>
      <c r="G301" s="559"/>
      <c r="I301" s="187">
        <f t="shared" si="59"/>
        <v>2.6442528224999817</v>
      </c>
      <c r="J301" s="187">
        <f t="shared" si="59"/>
        <v>2.4083280900000004</v>
      </c>
      <c r="K301" s="113">
        <f t="shared" si="59"/>
        <v>2.2899618224999863</v>
      </c>
      <c r="L301" s="152">
        <f t="shared" si="60"/>
        <v>45031</v>
      </c>
      <c r="M301" s="246">
        <f t="shared" si="61"/>
        <v>44331</v>
      </c>
      <c r="N301" s="113">
        <f t="shared" si="62"/>
        <v>3.3703533214283051E-4</v>
      </c>
      <c r="O301" s="580">
        <f t="shared" si="68"/>
        <v>700</v>
      </c>
      <c r="P301" s="113">
        <f t="shared" si="63"/>
        <v>516</v>
      </c>
      <c r="Q301" s="113">
        <f t="shared" si="64"/>
        <v>184</v>
      </c>
      <c r="R301" s="549">
        <f t="shared" si="65"/>
        <v>2.4703425911142811</v>
      </c>
      <c r="T301" s="556">
        <f t="shared" si="66"/>
        <v>1.7952398463135473</v>
      </c>
    </row>
    <row r="302" spans="2:20" x14ac:dyDescent="0.35">
      <c r="B302" s="152">
        <v>42452</v>
      </c>
      <c r="C302" s="113">
        <f t="shared" si="55"/>
        <v>4.2552645778427989</v>
      </c>
      <c r="D302" s="187">
        <f t="shared" si="56"/>
        <v>5.6481861738535253</v>
      </c>
      <c r="E302" s="344" t="str">
        <f t="shared" si="57"/>
        <v>15/11/2021</v>
      </c>
      <c r="F302" s="549">
        <f t="shared" si="58"/>
        <v>0</v>
      </c>
      <c r="G302" s="559"/>
      <c r="I302" s="187">
        <f t="shared" si="59"/>
        <v>2.6969426025000187</v>
      </c>
      <c r="J302" s="187">
        <f t="shared" si="59"/>
        <v>2.4427379600000076</v>
      </c>
      <c r="K302" s="113">
        <f t="shared" si="59"/>
        <v>2.3304212225000009</v>
      </c>
      <c r="L302" s="152">
        <f t="shared" si="60"/>
        <v>45031</v>
      </c>
      <c r="M302" s="246">
        <f t="shared" si="61"/>
        <v>44331</v>
      </c>
      <c r="N302" s="113">
        <f t="shared" si="62"/>
        <v>3.631494892857301E-4</v>
      </c>
      <c r="O302" s="580">
        <f t="shared" si="68"/>
        <v>700</v>
      </c>
      <c r="P302" s="113">
        <f t="shared" si="63"/>
        <v>516</v>
      </c>
      <c r="Q302" s="113">
        <f t="shared" si="64"/>
        <v>184</v>
      </c>
      <c r="R302" s="549">
        <f t="shared" si="65"/>
        <v>2.509557466028582</v>
      </c>
      <c r="T302" s="556">
        <f t="shared" si="66"/>
        <v>1.7457071118142169</v>
      </c>
    </row>
    <row r="303" spans="2:20" x14ac:dyDescent="0.35">
      <c r="B303" s="152">
        <v>42453</v>
      </c>
      <c r="C303" s="113">
        <f t="shared" si="55"/>
        <v>4.2645506170075898</v>
      </c>
      <c r="D303" s="187">
        <f t="shared" si="56"/>
        <v>5.6454483230663932</v>
      </c>
      <c r="E303" s="344" t="str">
        <f t="shared" si="57"/>
        <v>15/11/2021</v>
      </c>
      <c r="F303" s="549">
        <f t="shared" si="58"/>
        <v>0</v>
      </c>
      <c r="G303" s="559"/>
      <c r="I303" s="187">
        <f t="shared" si="59"/>
        <v>2.6726225624999822</v>
      </c>
      <c r="J303" s="187">
        <f t="shared" si="59"/>
        <v>2.4275564224999879</v>
      </c>
      <c r="K303" s="113">
        <f t="shared" si="59"/>
        <v>2.306144622500006</v>
      </c>
      <c r="L303" s="152">
        <f t="shared" si="60"/>
        <v>45031</v>
      </c>
      <c r="M303" s="246">
        <f t="shared" si="61"/>
        <v>44331</v>
      </c>
      <c r="N303" s="113">
        <f t="shared" si="62"/>
        <v>3.5009448571427751E-4</v>
      </c>
      <c r="O303" s="580">
        <f t="shared" si="68"/>
        <v>700</v>
      </c>
      <c r="P303" s="113">
        <f t="shared" si="63"/>
        <v>516</v>
      </c>
      <c r="Q303" s="113">
        <f t="shared" si="64"/>
        <v>184</v>
      </c>
      <c r="R303" s="549">
        <f t="shared" si="65"/>
        <v>2.4919738078714149</v>
      </c>
      <c r="T303" s="556">
        <f t="shared" si="66"/>
        <v>1.7725768091361749</v>
      </c>
    </row>
    <row r="304" spans="2:20" x14ac:dyDescent="0.35">
      <c r="B304" s="152">
        <v>42454</v>
      </c>
      <c r="C304" s="113" t="str">
        <f t="shared" si="55"/>
        <v/>
      </c>
      <c r="D304" s="187">
        <f t="shared" si="56"/>
        <v>5.6427104722792611</v>
      </c>
      <c r="E304" s="344" t="str">
        <f t="shared" si="57"/>
        <v>15/11/2021</v>
      </c>
      <c r="F304" s="549">
        <f t="shared" si="58"/>
        <v>0</v>
      </c>
      <c r="G304" s="559"/>
      <c r="I304" s="187">
        <f t="shared" si="59"/>
        <v>2.6513448899999847</v>
      </c>
      <c r="J304" s="187">
        <f t="shared" si="59"/>
        <v>2.4022563600000213</v>
      </c>
      <c r="K304" s="113">
        <f t="shared" si="59"/>
        <v>2.2859163225000145</v>
      </c>
      <c r="L304" s="152">
        <f t="shared" si="60"/>
        <v>45031</v>
      </c>
      <c r="M304" s="246">
        <f t="shared" si="61"/>
        <v>44331</v>
      </c>
      <c r="N304" s="113">
        <f t="shared" si="62"/>
        <v>3.5584075714280495E-4</v>
      </c>
      <c r="O304" s="580">
        <f t="shared" si="68"/>
        <v>700</v>
      </c>
      <c r="P304" s="113">
        <f t="shared" si="63"/>
        <v>516</v>
      </c>
      <c r="Q304" s="113">
        <f t="shared" si="64"/>
        <v>184</v>
      </c>
      <c r="R304" s="549">
        <f t="shared" si="65"/>
        <v>2.4677310593142976</v>
      </c>
      <c r="T304" s="556" t="str">
        <f t="shared" si="66"/>
        <v/>
      </c>
    </row>
    <row r="305" spans="2:20" x14ac:dyDescent="0.35">
      <c r="B305" s="152">
        <v>42457</v>
      </c>
      <c r="C305" s="113" t="str">
        <f t="shared" si="55"/>
        <v/>
      </c>
      <c r="D305" s="187">
        <f t="shared" si="56"/>
        <v>5.6344969199178641</v>
      </c>
      <c r="E305" s="344" t="str">
        <f t="shared" si="57"/>
        <v>15/11/2021</v>
      </c>
      <c r="F305" s="549">
        <f t="shared" si="58"/>
        <v>0</v>
      </c>
      <c r="G305" s="559"/>
      <c r="I305" s="187">
        <f t="shared" si="59"/>
        <v>2.6604636224999867</v>
      </c>
      <c r="J305" s="187">
        <f t="shared" si="59"/>
        <v>2.415412002500017</v>
      </c>
      <c r="K305" s="113">
        <f t="shared" si="59"/>
        <v>2.3000759225000111</v>
      </c>
      <c r="L305" s="152">
        <f t="shared" si="60"/>
        <v>45031</v>
      </c>
      <c r="M305" s="246">
        <f t="shared" si="61"/>
        <v>44331</v>
      </c>
      <c r="N305" s="113">
        <f t="shared" si="62"/>
        <v>3.5007374285709957E-4</v>
      </c>
      <c r="O305" s="580">
        <f t="shared" si="68"/>
        <v>700</v>
      </c>
      <c r="P305" s="113">
        <f t="shared" si="63"/>
        <v>516</v>
      </c>
      <c r="Q305" s="113">
        <f t="shared" si="64"/>
        <v>184</v>
      </c>
      <c r="R305" s="549">
        <f t="shared" si="65"/>
        <v>2.4798255711857231</v>
      </c>
      <c r="T305" s="556" t="str">
        <f t="shared" si="66"/>
        <v/>
      </c>
    </row>
    <row r="306" spans="2:20" x14ac:dyDescent="0.35">
      <c r="B306" s="152">
        <v>42458</v>
      </c>
      <c r="C306" s="113">
        <f t="shared" si="55"/>
        <v>4.2728053948032585</v>
      </c>
      <c r="D306" s="187">
        <f t="shared" si="56"/>
        <v>5.631759069130732</v>
      </c>
      <c r="E306" s="344" t="str">
        <f t="shared" si="57"/>
        <v>15/11/2021</v>
      </c>
      <c r="F306" s="549">
        <f t="shared" si="58"/>
        <v>0</v>
      </c>
      <c r="G306" s="559"/>
      <c r="I306" s="187">
        <f t="shared" ref="I306:K325" si="69">IF(I35="","",((1+I35/200)^2-1)*100)</f>
        <v>2.6716092899999877</v>
      </c>
      <c r="J306" s="187">
        <f t="shared" si="69"/>
        <v>2.4265443599999825</v>
      </c>
      <c r="K306" s="113">
        <f t="shared" si="69"/>
        <v>2.304121702500006</v>
      </c>
      <c r="L306" s="152">
        <f t="shared" si="60"/>
        <v>45031</v>
      </c>
      <c r="M306" s="246">
        <f t="shared" si="61"/>
        <v>44331</v>
      </c>
      <c r="N306" s="113">
        <f t="shared" si="62"/>
        <v>3.5009275714286455E-4</v>
      </c>
      <c r="O306" s="580">
        <f t="shared" si="68"/>
        <v>700</v>
      </c>
      <c r="P306" s="113">
        <f t="shared" si="63"/>
        <v>516</v>
      </c>
      <c r="Q306" s="113">
        <f t="shared" si="64"/>
        <v>184</v>
      </c>
      <c r="R306" s="549">
        <f t="shared" si="65"/>
        <v>2.4909614273142697</v>
      </c>
      <c r="T306" s="556">
        <f t="shared" si="66"/>
        <v>1.7818439674889888</v>
      </c>
    </row>
    <row r="307" spans="2:20" x14ac:dyDescent="0.35">
      <c r="B307" s="152">
        <v>42459</v>
      </c>
      <c r="C307" s="113">
        <f t="shared" si="55"/>
        <v>4.2016240516963732</v>
      </c>
      <c r="D307" s="187">
        <f t="shared" si="56"/>
        <v>5.6290212183435999</v>
      </c>
      <c r="E307" s="344" t="str">
        <f t="shared" si="57"/>
        <v>15/11/2021</v>
      </c>
      <c r="F307" s="549">
        <f t="shared" si="58"/>
        <v>0</v>
      </c>
      <c r="G307" s="559"/>
      <c r="I307" s="187">
        <f t="shared" si="69"/>
        <v>2.6057573024999892</v>
      </c>
      <c r="J307" s="187">
        <f t="shared" si="69"/>
        <v>2.3597592900000075</v>
      </c>
      <c r="K307" s="113">
        <f t="shared" si="69"/>
        <v>2.2424322500000038</v>
      </c>
      <c r="L307" s="152">
        <f t="shared" si="60"/>
        <v>45031</v>
      </c>
      <c r="M307" s="246">
        <f t="shared" si="61"/>
        <v>44331</v>
      </c>
      <c r="N307" s="113">
        <f t="shared" si="62"/>
        <v>3.5142573214283094E-4</v>
      </c>
      <c r="O307" s="580">
        <f t="shared" si="68"/>
        <v>700</v>
      </c>
      <c r="P307" s="113">
        <f t="shared" si="63"/>
        <v>516</v>
      </c>
      <c r="Q307" s="113">
        <f t="shared" si="64"/>
        <v>184</v>
      </c>
      <c r="R307" s="549">
        <f t="shared" si="65"/>
        <v>2.4244216247142885</v>
      </c>
      <c r="T307" s="556">
        <f t="shared" si="66"/>
        <v>1.7772024269820847</v>
      </c>
    </row>
    <row r="308" spans="2:20" x14ac:dyDescent="0.35">
      <c r="B308" s="152">
        <v>42460</v>
      </c>
      <c r="C308" s="113">
        <f t="shared" si="55"/>
        <v>4.1727492664557664</v>
      </c>
      <c r="D308" s="187">
        <f t="shared" si="56"/>
        <v>5.6262833675564679</v>
      </c>
      <c r="E308" s="344" t="str">
        <f t="shared" si="57"/>
        <v>15/11/2021</v>
      </c>
      <c r="F308" s="549">
        <f t="shared" si="58"/>
        <v>0</v>
      </c>
      <c r="G308" s="559"/>
      <c r="I308" s="187">
        <f t="shared" si="69"/>
        <v>2.5571417024999876</v>
      </c>
      <c r="J308" s="187">
        <f t="shared" si="69"/>
        <v>2.3112020099999908</v>
      </c>
      <c r="K308" s="113">
        <f t="shared" si="69"/>
        <v>2.1989574224999808</v>
      </c>
      <c r="L308" s="152">
        <f t="shared" si="60"/>
        <v>45031</v>
      </c>
      <c r="M308" s="246">
        <f t="shared" si="61"/>
        <v>44331</v>
      </c>
      <c r="N308" s="113">
        <f t="shared" si="62"/>
        <v>3.5134241785713831E-4</v>
      </c>
      <c r="O308" s="580">
        <f t="shared" si="68"/>
        <v>700</v>
      </c>
      <c r="P308" s="113">
        <f t="shared" si="63"/>
        <v>516</v>
      </c>
      <c r="Q308" s="113">
        <f t="shared" si="64"/>
        <v>184</v>
      </c>
      <c r="R308" s="549">
        <f t="shared" si="65"/>
        <v>2.3758490148857043</v>
      </c>
      <c r="T308" s="556">
        <f t="shared" si="66"/>
        <v>1.7969002515700621</v>
      </c>
    </row>
    <row r="309" spans="2:20" x14ac:dyDescent="0.35">
      <c r="B309" s="152">
        <v>42461</v>
      </c>
      <c r="C309" s="113">
        <f t="shared" si="55"/>
        <v>4.1923422161833646</v>
      </c>
      <c r="D309" s="187">
        <f t="shared" si="56"/>
        <v>5.6235455167693358</v>
      </c>
      <c r="E309" s="344" t="str">
        <f t="shared" si="57"/>
        <v>15/11/2021</v>
      </c>
      <c r="F309" s="549">
        <f t="shared" si="58"/>
        <v>0</v>
      </c>
      <c r="G309" s="559"/>
      <c r="I309" s="187">
        <f t="shared" si="69"/>
        <v>2.5551163024999823</v>
      </c>
      <c r="J309" s="187">
        <f t="shared" si="69"/>
        <v>2.3213171600000138</v>
      </c>
      <c r="K309" s="113">
        <f t="shared" si="69"/>
        <v>2.199968359999982</v>
      </c>
      <c r="L309" s="152">
        <f t="shared" si="60"/>
        <v>45031</v>
      </c>
      <c r="M309" s="246">
        <f t="shared" si="61"/>
        <v>44331</v>
      </c>
      <c r="N309" s="113">
        <f t="shared" si="62"/>
        <v>3.3399877499995512E-4</v>
      </c>
      <c r="O309" s="580">
        <f t="shared" si="68"/>
        <v>700</v>
      </c>
      <c r="P309" s="113">
        <f t="shared" si="63"/>
        <v>516</v>
      </c>
      <c r="Q309" s="113">
        <f t="shared" si="64"/>
        <v>184</v>
      </c>
      <c r="R309" s="549">
        <f t="shared" si="65"/>
        <v>2.3827729346000055</v>
      </c>
      <c r="T309" s="556">
        <f t="shared" si="66"/>
        <v>1.8095692815833591</v>
      </c>
    </row>
    <row r="310" spans="2:20" x14ac:dyDescent="0.35">
      <c r="B310" s="152">
        <v>42464</v>
      </c>
      <c r="C310" s="113">
        <f t="shared" si="55"/>
        <v>4.110894934468079</v>
      </c>
      <c r="D310" s="187">
        <f t="shared" si="56"/>
        <v>5.6153319644079396</v>
      </c>
      <c r="E310" s="344" t="str">
        <f t="shared" si="57"/>
        <v>15/11/2021</v>
      </c>
      <c r="F310" s="549">
        <f t="shared" si="58"/>
        <v>0</v>
      </c>
      <c r="G310" s="559"/>
      <c r="I310" s="187">
        <f t="shared" si="69"/>
        <v>2.4801905624999732</v>
      </c>
      <c r="J310" s="187">
        <f t="shared" si="69"/>
        <v>2.2677125624999794</v>
      </c>
      <c r="K310" s="113">
        <f t="shared" si="69"/>
        <v>2.1655992899999976</v>
      </c>
      <c r="L310" s="152">
        <f t="shared" si="60"/>
        <v>45031</v>
      </c>
      <c r="M310" s="246">
        <f t="shared" si="61"/>
        <v>44331</v>
      </c>
      <c r="N310" s="113">
        <f t="shared" si="62"/>
        <v>3.0353999999999104E-4</v>
      </c>
      <c r="O310" s="580">
        <f t="shared" si="68"/>
        <v>700</v>
      </c>
      <c r="P310" s="113">
        <f t="shared" si="63"/>
        <v>516</v>
      </c>
      <c r="Q310" s="113">
        <f t="shared" si="64"/>
        <v>184</v>
      </c>
      <c r="R310" s="549">
        <f t="shared" si="65"/>
        <v>2.3235639224999778</v>
      </c>
      <c r="T310" s="556">
        <f t="shared" si="66"/>
        <v>1.7873310119681012</v>
      </c>
    </row>
    <row r="311" spans="2:20" x14ac:dyDescent="0.35">
      <c r="B311" s="152">
        <v>42465</v>
      </c>
      <c r="C311" s="113">
        <f t="shared" si="55"/>
        <v>4.1129563016377713</v>
      </c>
      <c r="D311" s="187">
        <f t="shared" si="56"/>
        <v>5.6125941136208075</v>
      </c>
      <c r="E311" s="344" t="str">
        <f t="shared" si="57"/>
        <v>15/11/2021</v>
      </c>
      <c r="F311" s="549">
        <f t="shared" si="58"/>
        <v>0</v>
      </c>
      <c r="G311" s="559"/>
      <c r="I311" s="187">
        <f t="shared" si="69"/>
        <v>2.4720921225000136</v>
      </c>
      <c r="J311" s="187">
        <f t="shared" si="69"/>
        <v>2.2555776224999935</v>
      </c>
      <c r="K311" s="113">
        <f t="shared" si="69"/>
        <v>2.1625670025000154</v>
      </c>
      <c r="L311" s="152">
        <f t="shared" si="60"/>
        <v>45031</v>
      </c>
      <c r="M311" s="246">
        <f t="shared" si="61"/>
        <v>44331</v>
      </c>
      <c r="N311" s="113">
        <f t="shared" si="62"/>
        <v>3.0930642857145737E-4</v>
      </c>
      <c r="O311" s="580">
        <f t="shared" si="68"/>
        <v>700</v>
      </c>
      <c r="P311" s="113">
        <f t="shared" si="63"/>
        <v>516</v>
      </c>
      <c r="Q311" s="113">
        <f t="shared" si="64"/>
        <v>184</v>
      </c>
      <c r="R311" s="549">
        <f t="shared" si="65"/>
        <v>2.3124900053571418</v>
      </c>
      <c r="T311" s="556">
        <f t="shared" si="66"/>
        <v>1.8004662962806295</v>
      </c>
    </row>
    <row r="312" spans="2:20" x14ac:dyDescent="0.35">
      <c r="B312" s="152">
        <v>42466</v>
      </c>
      <c r="C312" s="113">
        <f t="shared" si="55"/>
        <v>4.1078029411079964</v>
      </c>
      <c r="D312" s="187">
        <f t="shared" si="56"/>
        <v>5.6098562628336754</v>
      </c>
      <c r="E312" s="344" t="str">
        <f t="shared" si="57"/>
        <v>15/11/2021</v>
      </c>
      <c r="F312" s="549">
        <f t="shared" si="58"/>
        <v>0</v>
      </c>
      <c r="G312" s="559"/>
      <c r="I312" s="187">
        <f t="shared" si="69"/>
        <v>2.463994002500014</v>
      </c>
      <c r="J312" s="187">
        <f t="shared" si="69"/>
        <v>2.2545664099999918</v>
      </c>
      <c r="K312" s="113">
        <f t="shared" si="69"/>
        <v>2.1655992899999976</v>
      </c>
      <c r="L312" s="152">
        <f t="shared" si="60"/>
        <v>45031</v>
      </c>
      <c r="M312" s="246">
        <f t="shared" si="61"/>
        <v>44331</v>
      </c>
      <c r="N312" s="113">
        <f t="shared" si="62"/>
        <v>2.9918227500003169E-4</v>
      </c>
      <c r="O312" s="580">
        <f t="shared" si="68"/>
        <v>700</v>
      </c>
      <c r="P312" s="113">
        <f t="shared" si="63"/>
        <v>516</v>
      </c>
      <c r="Q312" s="113">
        <f t="shared" si="64"/>
        <v>184</v>
      </c>
      <c r="R312" s="549">
        <f t="shared" si="65"/>
        <v>2.3096159485999976</v>
      </c>
      <c r="T312" s="556">
        <f t="shared" si="66"/>
        <v>1.7981869925079987</v>
      </c>
    </row>
    <row r="313" spans="2:20" x14ac:dyDescent="0.35">
      <c r="B313" s="152">
        <v>42467</v>
      </c>
      <c r="C313" s="113">
        <f t="shared" si="55"/>
        <v>4.1139869967016018</v>
      </c>
      <c r="D313" s="187">
        <f t="shared" si="56"/>
        <v>5.6071184120465434</v>
      </c>
      <c r="E313" s="344" t="str">
        <f t="shared" si="57"/>
        <v>15/11/2021</v>
      </c>
      <c r="F313" s="549">
        <f t="shared" si="58"/>
        <v>0</v>
      </c>
      <c r="G313" s="559"/>
      <c r="I313" s="187">
        <f t="shared" si="69"/>
        <v>2.4700675625000112</v>
      </c>
      <c r="J313" s="187">
        <f t="shared" si="69"/>
        <v>2.2626562499999947</v>
      </c>
      <c r="K313" s="113">
        <f t="shared" si="69"/>
        <v>2.1726748024999853</v>
      </c>
      <c r="L313" s="152">
        <f t="shared" si="60"/>
        <v>45031</v>
      </c>
      <c r="M313" s="246">
        <f t="shared" si="61"/>
        <v>44331</v>
      </c>
      <c r="N313" s="113">
        <f t="shared" si="62"/>
        <v>2.9630187500002362E-4</v>
      </c>
      <c r="O313" s="580">
        <f t="shared" si="68"/>
        <v>700</v>
      </c>
      <c r="P313" s="113">
        <f t="shared" si="63"/>
        <v>516</v>
      </c>
      <c r="Q313" s="113">
        <f t="shared" si="64"/>
        <v>184</v>
      </c>
      <c r="R313" s="549">
        <f t="shared" si="65"/>
        <v>2.3171757949999989</v>
      </c>
      <c r="T313" s="556">
        <f t="shared" si="66"/>
        <v>1.7968112017016029</v>
      </c>
    </row>
    <row r="314" spans="2:20" x14ac:dyDescent="0.35">
      <c r="B314" s="152">
        <v>42468</v>
      </c>
      <c r="C314" s="113">
        <f t="shared" si="55"/>
        <v>4.0913134730079737</v>
      </c>
      <c r="D314" s="187">
        <f t="shared" si="56"/>
        <v>5.6043805612594113</v>
      </c>
      <c r="E314" s="344" t="str">
        <f t="shared" si="57"/>
        <v>15/11/2021</v>
      </c>
      <c r="F314" s="549">
        <f t="shared" si="58"/>
        <v>0</v>
      </c>
      <c r="G314" s="559"/>
      <c r="I314" s="187">
        <f t="shared" si="69"/>
        <v>2.4356531025000017</v>
      </c>
      <c r="J314" s="187">
        <f t="shared" si="69"/>
        <v>2.2333321024999853</v>
      </c>
      <c r="K314" s="113">
        <f t="shared" si="69"/>
        <v>2.1463955625000031</v>
      </c>
      <c r="L314" s="152">
        <f t="shared" si="60"/>
        <v>45031</v>
      </c>
      <c r="M314" s="246">
        <f t="shared" si="61"/>
        <v>44331</v>
      </c>
      <c r="N314" s="113">
        <f t="shared" si="62"/>
        <v>2.8903000000002343E-4</v>
      </c>
      <c r="O314" s="580">
        <f t="shared" si="68"/>
        <v>700</v>
      </c>
      <c r="P314" s="113">
        <f t="shared" si="63"/>
        <v>516</v>
      </c>
      <c r="Q314" s="113">
        <f t="shared" si="64"/>
        <v>184</v>
      </c>
      <c r="R314" s="549">
        <f t="shared" si="65"/>
        <v>2.2865136224999896</v>
      </c>
      <c r="T314" s="556">
        <f t="shared" si="66"/>
        <v>1.8047998505079841</v>
      </c>
    </row>
    <row r="315" spans="2:20" x14ac:dyDescent="0.35">
      <c r="B315" s="152">
        <v>42471</v>
      </c>
      <c r="C315" s="113">
        <f t="shared" si="55"/>
        <v>4.1057416504637789</v>
      </c>
      <c r="D315" s="187">
        <f t="shared" si="56"/>
        <v>5.5961670088980151</v>
      </c>
      <c r="E315" s="344" t="str">
        <f t="shared" si="57"/>
        <v>15/11/2021</v>
      </c>
      <c r="F315" s="549">
        <f t="shared" si="58"/>
        <v>0</v>
      </c>
      <c r="G315" s="559"/>
      <c r="I315" s="187">
        <f t="shared" si="69"/>
        <v>2.4376773225000203</v>
      </c>
      <c r="J315" s="187">
        <f t="shared" si="69"/>
        <v>2.2424322500000038</v>
      </c>
      <c r="K315" s="113">
        <f t="shared" si="69"/>
        <v>2.1595347599999926</v>
      </c>
      <c r="L315" s="152">
        <f t="shared" si="60"/>
        <v>45031</v>
      </c>
      <c r="M315" s="246">
        <f t="shared" si="61"/>
        <v>44331</v>
      </c>
      <c r="N315" s="113">
        <f t="shared" si="62"/>
        <v>2.7892153214288077E-4</v>
      </c>
      <c r="O315" s="580">
        <f t="shared" si="68"/>
        <v>700</v>
      </c>
      <c r="P315" s="113">
        <f t="shared" si="63"/>
        <v>516</v>
      </c>
      <c r="Q315" s="113">
        <f t="shared" si="64"/>
        <v>184</v>
      </c>
      <c r="R315" s="549">
        <f t="shared" si="65"/>
        <v>2.2937538119142937</v>
      </c>
      <c r="T315" s="556">
        <f t="shared" si="66"/>
        <v>1.8119878385494852</v>
      </c>
    </row>
    <row r="316" spans="2:20" x14ac:dyDescent="0.35">
      <c r="B316" s="152">
        <v>42472</v>
      </c>
      <c r="C316" s="113">
        <f t="shared" si="55"/>
        <v>4.1304791585189182</v>
      </c>
      <c r="D316" s="187">
        <f t="shared" si="56"/>
        <v>5.593429158110883</v>
      </c>
      <c r="E316" s="344" t="str">
        <f t="shared" si="57"/>
        <v>15/11/2021</v>
      </c>
      <c r="F316" s="549">
        <f t="shared" si="58"/>
        <v>0</v>
      </c>
      <c r="G316" s="559"/>
      <c r="I316" s="187">
        <f t="shared" si="69"/>
        <v>2.4609572899999987</v>
      </c>
      <c r="J316" s="187">
        <f t="shared" si="69"/>
        <v>2.2667012899999728</v>
      </c>
      <c r="K316" s="113">
        <f t="shared" si="69"/>
        <v>2.1858156899999814</v>
      </c>
      <c r="L316" s="152">
        <f t="shared" si="60"/>
        <v>45031</v>
      </c>
      <c r="M316" s="246">
        <f t="shared" si="61"/>
        <v>44331</v>
      </c>
      <c r="N316" s="113">
        <f t="shared" si="62"/>
        <v>2.7750857142860852E-4</v>
      </c>
      <c r="O316" s="580">
        <f t="shared" si="68"/>
        <v>700</v>
      </c>
      <c r="P316" s="113">
        <f t="shared" si="63"/>
        <v>516</v>
      </c>
      <c r="Q316" s="113">
        <f t="shared" si="64"/>
        <v>184</v>
      </c>
      <c r="R316" s="549">
        <f t="shared" si="65"/>
        <v>2.3177628671428367</v>
      </c>
      <c r="T316" s="556">
        <f t="shared" si="66"/>
        <v>1.8127162913760815</v>
      </c>
    </row>
    <row r="317" spans="2:20" x14ac:dyDescent="0.35">
      <c r="B317" s="152">
        <v>42473</v>
      </c>
      <c r="C317" s="113">
        <f t="shared" si="55"/>
        <v>4.1717181351264676</v>
      </c>
      <c r="D317" s="187">
        <f t="shared" si="56"/>
        <v>5.590691307323751</v>
      </c>
      <c r="E317" s="344" t="str">
        <f t="shared" si="57"/>
        <v>15/11/2021</v>
      </c>
      <c r="F317" s="549">
        <f t="shared" si="58"/>
        <v>0</v>
      </c>
      <c r="G317" s="559"/>
      <c r="I317" s="187">
        <f t="shared" si="69"/>
        <v>2.5186625225000148</v>
      </c>
      <c r="J317" s="187">
        <f t="shared" si="69"/>
        <v>2.3142365025000222</v>
      </c>
      <c r="K317" s="113">
        <f t="shared" si="69"/>
        <v>2.2414211024999853</v>
      </c>
      <c r="L317" s="152">
        <f t="shared" si="60"/>
        <v>45031</v>
      </c>
      <c r="M317" s="246">
        <f t="shared" si="61"/>
        <v>44331</v>
      </c>
      <c r="N317" s="113">
        <f t="shared" si="62"/>
        <v>2.9203717142856078E-4</v>
      </c>
      <c r="O317" s="580">
        <f t="shared" si="68"/>
        <v>700</v>
      </c>
      <c r="P317" s="113">
        <f t="shared" si="63"/>
        <v>516</v>
      </c>
      <c r="Q317" s="113">
        <f t="shared" si="64"/>
        <v>184</v>
      </c>
      <c r="R317" s="549">
        <f t="shared" si="65"/>
        <v>2.3679713420428774</v>
      </c>
      <c r="T317" s="556">
        <f t="shared" si="66"/>
        <v>1.8037467930835902</v>
      </c>
    </row>
    <row r="318" spans="2:20" x14ac:dyDescent="0.35">
      <c r="B318" s="152">
        <v>42474</v>
      </c>
      <c r="C318" s="113">
        <f t="shared" si="55"/>
        <v>4.1284175311483651</v>
      </c>
      <c r="D318" s="187">
        <f t="shared" si="56"/>
        <v>5.5879534565366189</v>
      </c>
      <c r="E318" s="344" t="str">
        <f t="shared" si="57"/>
        <v>15/11/2021</v>
      </c>
      <c r="F318" s="549">
        <f t="shared" si="58"/>
        <v>0</v>
      </c>
      <c r="G318" s="559"/>
      <c r="I318" s="187">
        <f t="shared" si="69"/>
        <v>2.4741167024999955</v>
      </c>
      <c r="J318" s="187">
        <f t="shared" si="69"/>
        <v>2.2798482225000249</v>
      </c>
      <c r="K318" s="113">
        <f t="shared" si="69"/>
        <v>2.2181660900000288</v>
      </c>
      <c r="L318" s="152">
        <f t="shared" si="60"/>
        <v>45031</v>
      </c>
      <c r="M318" s="246">
        <f t="shared" si="61"/>
        <v>44331</v>
      </c>
      <c r="N318" s="113">
        <f t="shared" si="62"/>
        <v>2.7752639999995791E-4</v>
      </c>
      <c r="O318" s="580">
        <f t="shared" si="68"/>
        <v>700</v>
      </c>
      <c r="P318" s="113">
        <f t="shared" si="63"/>
        <v>516</v>
      </c>
      <c r="Q318" s="113">
        <f t="shared" si="64"/>
        <v>184</v>
      </c>
      <c r="R318" s="549">
        <f t="shared" si="65"/>
        <v>2.3309130801000171</v>
      </c>
      <c r="T318" s="556">
        <f t="shared" si="66"/>
        <v>1.797504451048348</v>
      </c>
    </row>
    <row r="319" spans="2:20" x14ac:dyDescent="0.35">
      <c r="B319" s="152">
        <v>42475</v>
      </c>
      <c r="C319" s="113">
        <f t="shared" si="55"/>
        <v>4.1469732795876846</v>
      </c>
      <c r="D319" s="187">
        <f t="shared" si="56"/>
        <v>5.5852156057494868</v>
      </c>
      <c r="E319" s="344" t="str">
        <f t="shared" si="57"/>
        <v>15/11/2021</v>
      </c>
      <c r="F319" s="549">
        <f t="shared" si="58"/>
        <v>0</v>
      </c>
      <c r="G319" s="559"/>
      <c r="I319" s="187">
        <f t="shared" si="69"/>
        <v>2.4791782400000129</v>
      </c>
      <c r="J319" s="187">
        <f t="shared" si="69"/>
        <v>2.2818709024999828</v>
      </c>
      <c r="K319" s="113">
        <f t="shared" si="69"/>
        <v>2.2232213025000114</v>
      </c>
      <c r="L319" s="152">
        <f t="shared" si="60"/>
        <v>45031</v>
      </c>
      <c r="M319" s="246">
        <f t="shared" si="61"/>
        <v>44331</v>
      </c>
      <c r="N319" s="113">
        <f t="shared" si="62"/>
        <v>2.8186762500004292E-4</v>
      </c>
      <c r="O319" s="580">
        <f t="shared" si="68"/>
        <v>700</v>
      </c>
      <c r="P319" s="113">
        <f t="shared" si="63"/>
        <v>516</v>
      </c>
      <c r="Q319" s="113">
        <f t="shared" si="64"/>
        <v>184</v>
      </c>
      <c r="R319" s="549">
        <f t="shared" si="65"/>
        <v>2.3337345454999907</v>
      </c>
      <c r="T319" s="556">
        <f t="shared" si="66"/>
        <v>1.8132387340876939</v>
      </c>
    </row>
    <row r="320" spans="2:20" x14ac:dyDescent="0.35">
      <c r="B320" s="152">
        <v>42478</v>
      </c>
      <c r="C320" s="113">
        <f t="shared" si="55"/>
        <v>4.1005885577698464</v>
      </c>
      <c r="D320" s="187">
        <f t="shared" si="56"/>
        <v>5.5770020533880906</v>
      </c>
      <c r="E320" s="344" t="str">
        <f t="shared" si="57"/>
        <v>15/11/2021</v>
      </c>
      <c r="F320" s="549">
        <f t="shared" si="58"/>
        <v>0</v>
      </c>
      <c r="G320" s="559"/>
      <c r="I320" s="187">
        <f t="shared" si="69"/>
        <v>2.4356531025000017</v>
      </c>
      <c r="J320" s="187">
        <f t="shared" si="69"/>
        <v>2.246476889999971</v>
      </c>
      <c r="K320" s="113">
        <f t="shared" si="69"/>
        <v>2.1949137225000026</v>
      </c>
      <c r="L320" s="152">
        <f t="shared" si="60"/>
        <v>45031</v>
      </c>
      <c r="M320" s="246">
        <f t="shared" si="61"/>
        <v>44331</v>
      </c>
      <c r="N320" s="113">
        <f t="shared" si="62"/>
        <v>2.7025173214290099E-4</v>
      </c>
      <c r="O320" s="580">
        <f t="shared" si="68"/>
        <v>700</v>
      </c>
      <c r="P320" s="113">
        <f t="shared" si="63"/>
        <v>516</v>
      </c>
      <c r="Q320" s="113">
        <f t="shared" si="64"/>
        <v>184</v>
      </c>
      <c r="R320" s="549">
        <f t="shared" si="65"/>
        <v>2.2962032087142648</v>
      </c>
      <c r="T320" s="556">
        <f t="shared" si="66"/>
        <v>1.8043853490555817</v>
      </c>
    </row>
    <row r="321" spans="2:20" x14ac:dyDescent="0.35">
      <c r="B321" s="152">
        <v>42479</v>
      </c>
      <c r="C321" s="113">
        <f t="shared" si="55"/>
        <v>4.1449114073022209</v>
      </c>
      <c r="D321" s="187">
        <f t="shared" si="56"/>
        <v>5.5742642026009586</v>
      </c>
      <c r="E321" s="344" t="str">
        <f t="shared" si="57"/>
        <v>15/11/2021</v>
      </c>
      <c r="F321" s="549">
        <f t="shared" si="58"/>
        <v>0</v>
      </c>
      <c r="G321" s="559"/>
      <c r="I321" s="187">
        <f t="shared" si="69"/>
        <v>2.4751289999999981</v>
      </c>
      <c r="J321" s="187">
        <f t="shared" si="69"/>
        <v>2.2838936025000089</v>
      </c>
      <c r="K321" s="113">
        <f t="shared" si="69"/>
        <v>2.2313099025000227</v>
      </c>
      <c r="L321" s="152">
        <f t="shared" si="60"/>
        <v>45031</v>
      </c>
      <c r="M321" s="246">
        <f t="shared" si="61"/>
        <v>44331</v>
      </c>
      <c r="N321" s="113">
        <f t="shared" si="62"/>
        <v>2.7319342499998456E-4</v>
      </c>
      <c r="O321" s="580">
        <f t="shared" si="68"/>
        <v>700</v>
      </c>
      <c r="P321" s="113">
        <f t="shared" si="63"/>
        <v>516</v>
      </c>
      <c r="Q321" s="113">
        <f t="shared" si="64"/>
        <v>184</v>
      </c>
      <c r="R321" s="549">
        <f t="shared" si="65"/>
        <v>2.3341611927000061</v>
      </c>
      <c r="T321" s="556">
        <f t="shared" si="66"/>
        <v>1.8107502146022147</v>
      </c>
    </row>
    <row r="322" spans="2:20" x14ac:dyDescent="0.35">
      <c r="B322" s="152">
        <v>42480</v>
      </c>
      <c r="C322" s="113">
        <f t="shared" si="55"/>
        <v>4.1078029411079964</v>
      </c>
      <c r="D322" s="187">
        <f t="shared" si="56"/>
        <v>5.5715263518138265</v>
      </c>
      <c r="E322" s="344" t="str">
        <f t="shared" si="57"/>
        <v>15/11/2021</v>
      </c>
      <c r="F322" s="549">
        <f t="shared" si="58"/>
        <v>0</v>
      </c>
      <c r="G322" s="559"/>
      <c r="I322" s="187">
        <f t="shared" si="69"/>
        <v>2.4569084100000138</v>
      </c>
      <c r="J322" s="187">
        <f t="shared" si="69"/>
        <v>2.2707464100000019</v>
      </c>
      <c r="K322" s="113">
        <f t="shared" si="69"/>
        <v>2.2191771224999712</v>
      </c>
      <c r="L322" s="152">
        <f t="shared" si="60"/>
        <v>45031</v>
      </c>
      <c r="M322" s="246">
        <f t="shared" si="61"/>
        <v>44331</v>
      </c>
      <c r="N322" s="113">
        <f t="shared" si="62"/>
        <v>2.6594571428573133E-4</v>
      </c>
      <c r="O322" s="580">
        <f t="shared" si="68"/>
        <v>700</v>
      </c>
      <c r="P322" s="113">
        <f t="shared" si="63"/>
        <v>516</v>
      </c>
      <c r="Q322" s="113">
        <f t="shared" si="64"/>
        <v>184</v>
      </c>
      <c r="R322" s="549">
        <f t="shared" si="65"/>
        <v>2.3196804214285764</v>
      </c>
      <c r="T322" s="556">
        <f t="shared" si="66"/>
        <v>1.7881225196794199</v>
      </c>
    </row>
    <row r="323" spans="2:20" x14ac:dyDescent="0.35">
      <c r="B323" s="152">
        <v>42481</v>
      </c>
      <c r="C323" s="113">
        <f t="shared" si="55"/>
        <v>4.1294483410070804</v>
      </c>
      <c r="D323" s="187">
        <f t="shared" si="56"/>
        <v>5.5687885010266944</v>
      </c>
      <c r="E323" s="344" t="str">
        <f t="shared" si="57"/>
        <v>15/11/2021</v>
      </c>
      <c r="F323" s="549">
        <f t="shared" si="58"/>
        <v>0</v>
      </c>
      <c r="G323" s="559"/>
      <c r="I323" s="187">
        <f t="shared" si="69"/>
        <v>2.4771536100000047</v>
      </c>
      <c r="J323" s="187">
        <f t="shared" si="69"/>
        <v>2.2838936025000089</v>
      </c>
      <c r="K323" s="113">
        <f t="shared" si="69"/>
        <v>2.2323210000000149</v>
      </c>
      <c r="L323" s="152">
        <f t="shared" si="60"/>
        <v>45031</v>
      </c>
      <c r="M323" s="246">
        <f t="shared" si="61"/>
        <v>44331</v>
      </c>
      <c r="N323" s="113">
        <f t="shared" si="62"/>
        <v>2.7608572499999387E-4</v>
      </c>
      <c r="O323" s="580">
        <f t="shared" si="68"/>
        <v>700</v>
      </c>
      <c r="P323" s="113">
        <f t="shared" si="63"/>
        <v>516</v>
      </c>
      <c r="Q323" s="113">
        <f t="shared" si="64"/>
        <v>184</v>
      </c>
      <c r="R323" s="549">
        <f t="shared" si="65"/>
        <v>2.3346933759000077</v>
      </c>
      <c r="T323" s="556">
        <f t="shared" si="66"/>
        <v>1.7947549651070727</v>
      </c>
    </row>
    <row r="324" spans="2:20" x14ac:dyDescent="0.35">
      <c r="B324" s="152">
        <v>42482</v>
      </c>
      <c r="C324" s="113">
        <f t="shared" si="55"/>
        <v>4.1088335979087898</v>
      </c>
      <c r="D324" s="187">
        <f t="shared" si="56"/>
        <v>5.5660506502395624</v>
      </c>
      <c r="E324" s="344" t="str">
        <f t="shared" si="57"/>
        <v>15/11/2021</v>
      </c>
      <c r="F324" s="549">
        <f t="shared" si="58"/>
        <v>0</v>
      </c>
      <c r="G324" s="559"/>
      <c r="I324" s="187">
        <f t="shared" si="69"/>
        <v>2.483227560000012</v>
      </c>
      <c r="J324" s="187">
        <f t="shared" si="69"/>
        <v>2.286927690000029</v>
      </c>
      <c r="K324" s="113">
        <f t="shared" si="69"/>
        <v>2.2343432100000005</v>
      </c>
      <c r="L324" s="152">
        <f t="shared" si="60"/>
        <v>45031</v>
      </c>
      <c r="M324" s="246">
        <f t="shared" si="61"/>
        <v>44331</v>
      </c>
      <c r="N324" s="113">
        <f t="shared" si="62"/>
        <v>2.8042838571426136E-4</v>
      </c>
      <c r="O324" s="580">
        <f t="shared" si="68"/>
        <v>700</v>
      </c>
      <c r="P324" s="113">
        <f t="shared" si="63"/>
        <v>516</v>
      </c>
      <c r="Q324" s="113">
        <f t="shared" si="64"/>
        <v>184</v>
      </c>
      <c r="R324" s="549">
        <f t="shared" si="65"/>
        <v>2.3385265129714532</v>
      </c>
      <c r="T324" s="556">
        <f t="shared" si="66"/>
        <v>1.7703070849373366</v>
      </c>
    </row>
    <row r="325" spans="2:20" x14ac:dyDescent="0.35">
      <c r="B325" s="152">
        <v>42485</v>
      </c>
      <c r="C325" s="113" t="str">
        <f t="shared" si="55"/>
        <v/>
      </c>
      <c r="D325" s="187">
        <f t="shared" si="56"/>
        <v>5.5578370978781653</v>
      </c>
      <c r="E325" s="344" t="str">
        <f t="shared" si="57"/>
        <v>15/11/2021</v>
      </c>
      <c r="F325" s="549">
        <f t="shared" si="58"/>
        <v>0</v>
      </c>
      <c r="G325" s="559"/>
      <c r="I325" s="187">
        <f t="shared" si="69"/>
        <v>2.482215222500006</v>
      </c>
      <c r="J325" s="187">
        <f t="shared" si="69"/>
        <v>2.286927690000029</v>
      </c>
      <c r="K325" s="113">
        <f t="shared" si="69"/>
        <v>2.2373765625000042</v>
      </c>
      <c r="L325" s="152">
        <f t="shared" si="60"/>
        <v>45031</v>
      </c>
      <c r="M325" s="246">
        <f t="shared" si="61"/>
        <v>44331</v>
      </c>
      <c r="N325" s="113">
        <f t="shared" si="62"/>
        <v>2.7898218928568141E-4</v>
      </c>
      <c r="O325" s="580">
        <f t="shared" si="68"/>
        <v>700</v>
      </c>
      <c r="P325" s="113">
        <f t="shared" si="63"/>
        <v>516</v>
      </c>
      <c r="Q325" s="113">
        <f t="shared" si="64"/>
        <v>184</v>
      </c>
      <c r="R325" s="549">
        <f t="shared" si="65"/>
        <v>2.3382604128285944</v>
      </c>
      <c r="T325" s="556" t="str">
        <f t="shared" si="66"/>
        <v/>
      </c>
    </row>
    <row r="326" spans="2:20" x14ac:dyDescent="0.35">
      <c r="B326" s="152">
        <v>42486</v>
      </c>
      <c r="C326" s="113">
        <f t="shared" si="55"/>
        <v>4.151097116005964</v>
      </c>
      <c r="D326" s="187">
        <f t="shared" si="56"/>
        <v>5.5550992470910332</v>
      </c>
      <c r="E326" s="344" t="str">
        <f t="shared" si="57"/>
        <v>15/11/2021</v>
      </c>
      <c r="F326" s="549">
        <f t="shared" si="58"/>
        <v>0</v>
      </c>
      <c r="G326" s="559"/>
      <c r="I326" s="187">
        <f t="shared" ref="I326:K345" si="70">IF(I55="","",((1+I55/200)^2-1)*100)</f>
        <v>2.527775359999973</v>
      </c>
      <c r="J326" s="187">
        <f t="shared" si="70"/>
        <v>2.3314328099999893</v>
      </c>
      <c r="K326" s="113">
        <f t="shared" si="70"/>
        <v>2.2717577025000102</v>
      </c>
      <c r="L326" s="152">
        <f t="shared" si="60"/>
        <v>45031</v>
      </c>
      <c r="M326" s="246">
        <f t="shared" si="61"/>
        <v>44331</v>
      </c>
      <c r="N326" s="113">
        <f t="shared" si="62"/>
        <v>2.80489357142834E-4</v>
      </c>
      <c r="O326" s="580">
        <f t="shared" si="68"/>
        <v>700</v>
      </c>
      <c r="P326" s="113">
        <f t="shared" si="63"/>
        <v>516</v>
      </c>
      <c r="Q326" s="113">
        <f t="shared" si="64"/>
        <v>184</v>
      </c>
      <c r="R326" s="549">
        <f t="shared" si="65"/>
        <v>2.3830428517142708</v>
      </c>
      <c r="T326" s="556">
        <f t="shared" si="66"/>
        <v>1.7680542642916932</v>
      </c>
    </row>
    <row r="327" spans="2:20" x14ac:dyDescent="0.35">
      <c r="B327" s="152">
        <v>42487</v>
      </c>
      <c r="C327" s="113">
        <f t="shared" si="55"/>
        <v>4.1253251474918873</v>
      </c>
      <c r="D327" s="187">
        <f t="shared" si="56"/>
        <v>5.5523613963039011</v>
      </c>
      <c r="E327" s="344" t="str">
        <f t="shared" si="57"/>
        <v>15/11/2021</v>
      </c>
      <c r="F327" s="549">
        <f t="shared" si="58"/>
        <v>0</v>
      </c>
      <c r="G327" s="559"/>
      <c r="I327" s="187">
        <f t="shared" si="70"/>
        <v>2.5176500099999943</v>
      </c>
      <c r="J327" s="187">
        <f t="shared" si="70"/>
        <v>2.3203056225000074</v>
      </c>
      <c r="K327" s="113">
        <f t="shared" si="70"/>
        <v>2.2565888399999956</v>
      </c>
      <c r="L327" s="152">
        <f t="shared" si="60"/>
        <v>45031</v>
      </c>
      <c r="M327" s="246">
        <f t="shared" si="61"/>
        <v>44331</v>
      </c>
      <c r="N327" s="113">
        <f t="shared" si="62"/>
        <v>2.8192055357140991E-4</v>
      </c>
      <c r="O327" s="580">
        <f t="shared" si="68"/>
        <v>700</v>
      </c>
      <c r="P327" s="113">
        <f t="shared" si="63"/>
        <v>516</v>
      </c>
      <c r="Q327" s="113">
        <f t="shared" si="64"/>
        <v>184</v>
      </c>
      <c r="R327" s="549">
        <f t="shared" si="65"/>
        <v>2.3721790043571467</v>
      </c>
      <c r="T327" s="556">
        <f t="shared" si="66"/>
        <v>1.7531461431347406</v>
      </c>
    </row>
    <row r="328" spans="2:20" x14ac:dyDescent="0.35">
      <c r="B328" s="152">
        <v>42488</v>
      </c>
      <c r="C328" s="113">
        <f t="shared" si="55"/>
        <v>4.1212020764268553</v>
      </c>
      <c r="D328" s="187">
        <f t="shared" si="56"/>
        <v>5.5496235455167691</v>
      </c>
      <c r="E328" s="344" t="str">
        <f t="shared" si="57"/>
        <v>15/11/2021</v>
      </c>
      <c r="F328" s="549">
        <f t="shared" si="58"/>
        <v>0</v>
      </c>
      <c r="G328" s="559"/>
      <c r="I328" s="187">
        <f t="shared" si="70"/>
        <v>2.482215222500006</v>
      </c>
      <c r="J328" s="187">
        <f t="shared" si="70"/>
        <v>2.3031102499999845</v>
      </c>
      <c r="K328" s="113">
        <f t="shared" si="70"/>
        <v>2.2515328025000114</v>
      </c>
      <c r="L328" s="152">
        <f t="shared" si="60"/>
        <v>45031</v>
      </c>
      <c r="M328" s="246">
        <f t="shared" si="61"/>
        <v>44331</v>
      </c>
      <c r="N328" s="113">
        <f t="shared" si="62"/>
        <v>2.558642464286022E-4</v>
      </c>
      <c r="O328" s="580">
        <f t="shared" si="68"/>
        <v>700</v>
      </c>
      <c r="P328" s="113">
        <f t="shared" si="63"/>
        <v>516</v>
      </c>
      <c r="Q328" s="113">
        <f t="shared" si="64"/>
        <v>184</v>
      </c>
      <c r="R328" s="549">
        <f t="shared" si="65"/>
        <v>2.3501892713428472</v>
      </c>
      <c r="T328" s="556">
        <f t="shared" si="66"/>
        <v>1.7710128050840082</v>
      </c>
    </row>
    <row r="329" spans="2:20" x14ac:dyDescent="0.35">
      <c r="B329" s="152">
        <v>42489</v>
      </c>
      <c r="C329" s="113">
        <f t="shared" si="55"/>
        <v>4.127386728943061</v>
      </c>
      <c r="D329" s="187">
        <f t="shared" si="56"/>
        <v>5.546885694729637</v>
      </c>
      <c r="E329" s="344" t="str">
        <f t="shared" si="57"/>
        <v>15/11/2021</v>
      </c>
      <c r="F329" s="549">
        <f t="shared" si="58"/>
        <v>0</v>
      </c>
      <c r="G329" s="559"/>
      <c r="I329" s="187">
        <f t="shared" si="70"/>
        <v>2.4690552900000107</v>
      </c>
      <c r="J329" s="187">
        <f t="shared" si="70"/>
        <v>2.291984602500019</v>
      </c>
      <c r="K329" s="113">
        <f t="shared" si="70"/>
        <v>2.2424322500000038</v>
      </c>
      <c r="L329" s="152">
        <f t="shared" si="60"/>
        <v>45031</v>
      </c>
      <c r="M329" s="246">
        <f t="shared" si="61"/>
        <v>44331</v>
      </c>
      <c r="N329" s="113">
        <f t="shared" si="62"/>
        <v>2.5295812499998808E-4</v>
      </c>
      <c r="O329" s="580">
        <f t="shared" si="68"/>
        <v>700</v>
      </c>
      <c r="P329" s="113">
        <f t="shared" si="63"/>
        <v>516</v>
      </c>
      <c r="Q329" s="113">
        <f t="shared" si="64"/>
        <v>184</v>
      </c>
      <c r="R329" s="549">
        <f t="shared" si="65"/>
        <v>2.3385288975000167</v>
      </c>
      <c r="T329" s="556">
        <f t="shared" si="66"/>
        <v>1.7888578314430443</v>
      </c>
    </row>
    <row r="330" spans="2:20" x14ac:dyDescent="0.35">
      <c r="B330" s="152">
        <v>42492</v>
      </c>
      <c r="C330" s="113">
        <f t="shared" si="55"/>
        <v>4.1356333608791429</v>
      </c>
      <c r="D330" s="187">
        <f t="shared" si="56"/>
        <v>5.5386721423682408</v>
      </c>
      <c r="E330" s="344" t="str">
        <f t="shared" si="57"/>
        <v>15/11/2021</v>
      </c>
      <c r="F330" s="549">
        <f t="shared" si="58"/>
        <v>0</v>
      </c>
      <c r="G330" s="559"/>
      <c r="I330" s="187">
        <f t="shared" si="70"/>
        <v>2.4700675625000112</v>
      </c>
      <c r="J330" s="187">
        <f t="shared" si="70"/>
        <v>2.2929960000000138</v>
      </c>
      <c r="K330" s="113">
        <f t="shared" si="70"/>
        <v>2.2424322500000038</v>
      </c>
      <c r="L330" s="152">
        <f t="shared" si="60"/>
        <v>45031</v>
      </c>
      <c r="M330" s="246">
        <f t="shared" si="61"/>
        <v>44331</v>
      </c>
      <c r="N330" s="113">
        <f t="shared" si="62"/>
        <v>2.5295937499999636E-4</v>
      </c>
      <c r="O330" s="580">
        <f t="shared" si="68"/>
        <v>700</v>
      </c>
      <c r="P330" s="113">
        <f t="shared" si="63"/>
        <v>516</v>
      </c>
      <c r="Q330" s="113">
        <f t="shared" si="64"/>
        <v>184</v>
      </c>
      <c r="R330" s="549">
        <f t="shared" si="65"/>
        <v>2.3395405250000132</v>
      </c>
      <c r="T330" s="556">
        <f t="shared" si="66"/>
        <v>1.7960928358791297</v>
      </c>
    </row>
    <row r="331" spans="2:20" x14ac:dyDescent="0.35">
      <c r="B331" s="152">
        <v>42493</v>
      </c>
      <c r="C331" s="113">
        <f t="shared" si="55"/>
        <v>4.1799674000998044</v>
      </c>
      <c r="D331" s="187">
        <f t="shared" si="56"/>
        <v>5.5359342915811087</v>
      </c>
      <c r="E331" s="344" t="str">
        <f t="shared" si="57"/>
        <v>15/11/2021</v>
      </c>
      <c r="F331" s="549">
        <f t="shared" si="58"/>
        <v>0</v>
      </c>
      <c r="G331" s="559"/>
      <c r="I331" s="187">
        <f t="shared" si="70"/>
        <v>2.5014504899999901</v>
      </c>
      <c r="J331" s="187">
        <f t="shared" si="70"/>
        <v>2.3213171600000138</v>
      </c>
      <c r="K331" s="113">
        <f t="shared" si="70"/>
        <v>2.2667012899999728</v>
      </c>
      <c r="L331" s="152">
        <f t="shared" si="60"/>
        <v>45031</v>
      </c>
      <c r="M331" s="246">
        <f t="shared" si="61"/>
        <v>44331</v>
      </c>
      <c r="N331" s="113">
        <f t="shared" si="62"/>
        <v>2.5733332857139475E-4</v>
      </c>
      <c r="O331" s="580">
        <f t="shared" si="68"/>
        <v>700</v>
      </c>
      <c r="P331" s="113">
        <f t="shared" si="63"/>
        <v>516</v>
      </c>
      <c r="Q331" s="113">
        <f t="shared" si="64"/>
        <v>184</v>
      </c>
      <c r="R331" s="549">
        <f t="shared" si="65"/>
        <v>2.3686664924571503</v>
      </c>
      <c r="T331" s="556">
        <f t="shared" si="66"/>
        <v>1.8113009076426541</v>
      </c>
    </row>
    <row r="332" spans="2:20" x14ac:dyDescent="0.35">
      <c r="B332" s="152">
        <v>42494</v>
      </c>
      <c r="C332" s="113">
        <f t="shared" si="55"/>
        <v>4.1181098534846194</v>
      </c>
      <c r="D332" s="187">
        <f t="shared" si="56"/>
        <v>5.5331964407939767</v>
      </c>
      <c r="E332" s="344" t="str">
        <f t="shared" si="57"/>
        <v>15/11/2021</v>
      </c>
      <c r="F332" s="549">
        <f t="shared" si="58"/>
        <v>0</v>
      </c>
      <c r="G332" s="559"/>
      <c r="I332" s="187">
        <f t="shared" si="70"/>
        <v>2.4143999999999943</v>
      </c>
      <c r="J332" s="187">
        <f t="shared" si="70"/>
        <v>2.2484992399999904</v>
      </c>
      <c r="K332" s="113">
        <f t="shared" si="70"/>
        <v>2.190870102500031</v>
      </c>
      <c r="L332" s="152">
        <f t="shared" si="60"/>
        <v>45031</v>
      </c>
      <c r="M332" s="246">
        <f t="shared" si="61"/>
        <v>44331</v>
      </c>
      <c r="N332" s="113">
        <f t="shared" si="62"/>
        <v>2.3700108571429141E-4</v>
      </c>
      <c r="O332" s="580">
        <f t="shared" si="68"/>
        <v>700</v>
      </c>
      <c r="P332" s="113">
        <f t="shared" si="63"/>
        <v>516</v>
      </c>
      <c r="Q332" s="113">
        <f t="shared" si="64"/>
        <v>184</v>
      </c>
      <c r="R332" s="549">
        <f t="shared" si="65"/>
        <v>2.2921074397714198</v>
      </c>
      <c r="T332" s="556">
        <f t="shared" si="66"/>
        <v>1.8260024137131996</v>
      </c>
    </row>
    <row r="333" spans="2:20" x14ac:dyDescent="0.35">
      <c r="B333" s="152">
        <v>42495</v>
      </c>
      <c r="C333" s="113">
        <f t="shared" si="55"/>
        <v>4.0820390080488211</v>
      </c>
      <c r="D333" s="187">
        <f t="shared" si="56"/>
        <v>5.5304585900068446</v>
      </c>
      <c r="E333" s="344" t="str">
        <f t="shared" si="57"/>
        <v>15/11/2021</v>
      </c>
      <c r="F333" s="549">
        <f t="shared" si="58"/>
        <v>0</v>
      </c>
      <c r="G333" s="559"/>
      <c r="I333" s="187">
        <f t="shared" si="70"/>
        <v>2.3678532900000215</v>
      </c>
      <c r="J333" s="187">
        <f t="shared" si="70"/>
        <v>2.21311100249999</v>
      </c>
      <c r="K333" s="113">
        <f t="shared" si="70"/>
        <v>2.1565025625000178</v>
      </c>
      <c r="L333" s="152">
        <f t="shared" si="60"/>
        <v>45031</v>
      </c>
      <c r="M333" s="246">
        <f t="shared" si="61"/>
        <v>44331</v>
      </c>
      <c r="N333" s="113">
        <f t="shared" si="62"/>
        <v>2.2106041071433071E-4</v>
      </c>
      <c r="O333" s="580">
        <f t="shared" si="68"/>
        <v>700</v>
      </c>
      <c r="P333" s="113">
        <f t="shared" si="63"/>
        <v>516</v>
      </c>
      <c r="Q333" s="113">
        <f t="shared" si="64"/>
        <v>184</v>
      </c>
      <c r="R333" s="549">
        <f t="shared" si="65"/>
        <v>2.2537861180714267</v>
      </c>
      <c r="T333" s="556">
        <f t="shared" si="66"/>
        <v>1.8282528899773944</v>
      </c>
    </row>
    <row r="334" spans="2:20" x14ac:dyDescent="0.35">
      <c r="B334" s="152">
        <v>42496</v>
      </c>
      <c r="C334" s="113">
        <f t="shared" si="55"/>
        <v>3.9841796711955979</v>
      </c>
      <c r="D334" s="187">
        <f t="shared" si="56"/>
        <v>5.5277207392197125</v>
      </c>
      <c r="E334" s="344" t="str">
        <f t="shared" si="57"/>
        <v>15/11/2021</v>
      </c>
      <c r="F334" s="549">
        <f t="shared" si="58"/>
        <v>0</v>
      </c>
      <c r="G334" s="559"/>
      <c r="I334" s="187">
        <f t="shared" si="70"/>
        <v>2.2768142399999913</v>
      </c>
      <c r="J334" s="187">
        <f t="shared" si="70"/>
        <v>2.1251724899999935</v>
      </c>
      <c r="K334" s="113">
        <f t="shared" si="70"/>
        <v>2.0837433224999868</v>
      </c>
      <c r="L334" s="152">
        <f t="shared" si="60"/>
        <v>45031</v>
      </c>
      <c r="M334" s="246">
        <f t="shared" si="61"/>
        <v>44331</v>
      </c>
      <c r="N334" s="113">
        <f t="shared" si="62"/>
        <v>2.1663107142856828E-4</v>
      </c>
      <c r="O334" s="580">
        <f t="shared" si="68"/>
        <v>700</v>
      </c>
      <c r="P334" s="113">
        <f t="shared" si="63"/>
        <v>516</v>
      </c>
      <c r="Q334" s="113">
        <f t="shared" si="64"/>
        <v>184</v>
      </c>
      <c r="R334" s="549">
        <f t="shared" si="65"/>
        <v>2.1650326071428503</v>
      </c>
      <c r="T334" s="556">
        <f t="shared" si="66"/>
        <v>1.8191470640527476</v>
      </c>
    </row>
    <row r="335" spans="2:20" x14ac:dyDescent="0.35">
      <c r="B335" s="152">
        <v>42499</v>
      </c>
      <c r="C335" s="113">
        <f t="shared" si="55"/>
        <v>4.0016862704744138</v>
      </c>
      <c r="D335" s="187">
        <f t="shared" si="56"/>
        <v>5.5195071868583163</v>
      </c>
      <c r="E335" s="344" t="str">
        <f t="shared" si="57"/>
        <v>15/11/2021</v>
      </c>
      <c r="F335" s="549">
        <f t="shared" si="58"/>
        <v>0</v>
      </c>
      <c r="G335" s="559"/>
      <c r="I335" s="187">
        <f t="shared" si="70"/>
        <v>2.2909732100000024</v>
      </c>
      <c r="J335" s="187">
        <f t="shared" si="70"/>
        <v>2.1484169225000072</v>
      </c>
      <c r="K335" s="113">
        <f t="shared" si="70"/>
        <v>2.1039516224999888</v>
      </c>
      <c r="L335" s="152">
        <f t="shared" si="60"/>
        <v>45031</v>
      </c>
      <c r="M335" s="246">
        <f t="shared" si="61"/>
        <v>44331</v>
      </c>
      <c r="N335" s="113">
        <f t="shared" si="62"/>
        <v>2.0365183928570753E-4</v>
      </c>
      <c r="O335" s="580">
        <f t="shared" si="68"/>
        <v>700</v>
      </c>
      <c r="P335" s="113">
        <f t="shared" si="63"/>
        <v>516</v>
      </c>
      <c r="Q335" s="113">
        <f t="shared" si="64"/>
        <v>184</v>
      </c>
      <c r="R335" s="549">
        <f t="shared" si="65"/>
        <v>2.1858888609285771</v>
      </c>
      <c r="T335" s="556">
        <f t="shared" si="66"/>
        <v>1.8157974095458367</v>
      </c>
    </row>
    <row r="336" spans="2:20" x14ac:dyDescent="0.35">
      <c r="B336" s="152">
        <v>42500</v>
      </c>
      <c r="C336" s="113">
        <f t="shared" si="55"/>
        <v>3.9594682349605836</v>
      </c>
      <c r="D336" s="187">
        <f t="shared" si="56"/>
        <v>5.5167693360711842</v>
      </c>
      <c r="E336" s="344" t="str">
        <f t="shared" si="57"/>
        <v>15/11/2021</v>
      </c>
      <c r="F336" s="549">
        <f t="shared" si="58"/>
        <v>0</v>
      </c>
      <c r="G336" s="559"/>
      <c r="I336" s="187">
        <f t="shared" si="70"/>
        <v>2.2545664099999918</v>
      </c>
      <c r="J336" s="187">
        <f t="shared" si="70"/>
        <v>2.1241619224999786</v>
      </c>
      <c r="K336" s="113">
        <f t="shared" si="70"/>
        <v>2.0726296100000097</v>
      </c>
      <c r="L336" s="152">
        <f t="shared" si="60"/>
        <v>45031</v>
      </c>
      <c r="M336" s="246">
        <f t="shared" si="61"/>
        <v>44331</v>
      </c>
      <c r="N336" s="113">
        <f t="shared" si="62"/>
        <v>1.8629212500001886E-4</v>
      </c>
      <c r="O336" s="580">
        <f t="shared" si="68"/>
        <v>700</v>
      </c>
      <c r="P336" s="113">
        <f t="shared" si="63"/>
        <v>516</v>
      </c>
      <c r="Q336" s="113">
        <f t="shared" si="64"/>
        <v>184</v>
      </c>
      <c r="R336" s="549">
        <f t="shared" si="65"/>
        <v>2.158439673499982</v>
      </c>
      <c r="T336" s="556">
        <f t="shared" si="66"/>
        <v>1.8010285614606016</v>
      </c>
    </row>
    <row r="337" spans="2:20" x14ac:dyDescent="0.35">
      <c r="B337" s="152">
        <v>42501</v>
      </c>
      <c r="C337" s="113">
        <f t="shared" si="55"/>
        <v>3.9841796711955979</v>
      </c>
      <c r="D337" s="187">
        <f t="shared" si="56"/>
        <v>5.5140314852840522</v>
      </c>
      <c r="E337" s="344" t="str">
        <f t="shared" si="57"/>
        <v>15/11/2021</v>
      </c>
      <c r="F337" s="549">
        <f t="shared" si="58"/>
        <v>0</v>
      </c>
      <c r="G337" s="559"/>
      <c r="I337" s="187">
        <f t="shared" si="70"/>
        <v>2.2626562499999947</v>
      </c>
      <c r="J337" s="187">
        <f t="shared" si="70"/>
        <v>2.1352784400000102</v>
      </c>
      <c r="K337" s="113">
        <f t="shared" si="70"/>
        <v>2.0918264025000077</v>
      </c>
      <c r="L337" s="152">
        <f t="shared" si="60"/>
        <v>45031</v>
      </c>
      <c r="M337" s="246">
        <f t="shared" si="61"/>
        <v>44331</v>
      </c>
      <c r="N337" s="113">
        <f t="shared" si="62"/>
        <v>1.8196829999997784E-4</v>
      </c>
      <c r="O337" s="580">
        <f t="shared" si="68"/>
        <v>700</v>
      </c>
      <c r="P337" s="113">
        <f t="shared" si="63"/>
        <v>516</v>
      </c>
      <c r="Q337" s="113">
        <f t="shared" si="64"/>
        <v>184</v>
      </c>
      <c r="R337" s="549">
        <f t="shared" si="65"/>
        <v>2.1687606072000061</v>
      </c>
      <c r="T337" s="556">
        <f t="shared" si="66"/>
        <v>1.8154190639955918</v>
      </c>
    </row>
    <row r="338" spans="2:20" x14ac:dyDescent="0.35">
      <c r="B338" s="152">
        <v>42502</v>
      </c>
      <c r="C338" s="113">
        <f t="shared" si="55"/>
        <v>4.0191950801960363</v>
      </c>
      <c r="D338" s="187">
        <f t="shared" si="56"/>
        <v>5.5112936344969201</v>
      </c>
      <c r="E338" s="344" t="str">
        <f t="shared" si="57"/>
        <v>15/11/2021</v>
      </c>
      <c r="F338" s="549">
        <f t="shared" si="58"/>
        <v>0</v>
      </c>
      <c r="G338" s="559"/>
      <c r="I338" s="187">
        <f t="shared" si="70"/>
        <v>2.2677125624999794</v>
      </c>
      <c r="J338" s="187">
        <f t="shared" si="70"/>
        <v>2.1474062400000049</v>
      </c>
      <c r="K338" s="113">
        <f t="shared" si="70"/>
        <v>2.1049620899999955</v>
      </c>
      <c r="L338" s="152">
        <f t="shared" si="60"/>
        <v>45031</v>
      </c>
      <c r="M338" s="246">
        <f t="shared" si="61"/>
        <v>44331</v>
      </c>
      <c r="N338" s="113">
        <f t="shared" si="62"/>
        <v>1.7186617499996361E-4</v>
      </c>
      <c r="O338" s="580">
        <f t="shared" si="68"/>
        <v>700</v>
      </c>
      <c r="P338" s="113">
        <f t="shared" si="63"/>
        <v>516</v>
      </c>
      <c r="Q338" s="113">
        <f t="shared" si="64"/>
        <v>184</v>
      </c>
      <c r="R338" s="549">
        <f t="shared" si="65"/>
        <v>2.179029616199998</v>
      </c>
      <c r="T338" s="556">
        <f t="shared" si="66"/>
        <v>1.8401654639960383</v>
      </c>
    </row>
    <row r="339" spans="2:20" x14ac:dyDescent="0.35">
      <c r="B339" s="152">
        <v>42503</v>
      </c>
      <c r="C339" s="113">
        <f t="shared" si="55"/>
        <v>4.034645865760722</v>
      </c>
      <c r="D339" s="187">
        <f t="shared" si="56"/>
        <v>5.508555783709788</v>
      </c>
      <c r="E339" s="344" t="str">
        <f t="shared" si="57"/>
        <v>15/11/2021</v>
      </c>
      <c r="F339" s="549">
        <f t="shared" si="58"/>
        <v>0</v>
      </c>
      <c r="G339" s="559"/>
      <c r="I339" s="187">
        <f t="shared" si="70"/>
        <v>2.2828822499999957</v>
      </c>
      <c r="J339" s="187">
        <f t="shared" si="70"/>
        <v>2.1736856099999979</v>
      </c>
      <c r="K339" s="113">
        <f t="shared" si="70"/>
        <v>2.1332572099999947</v>
      </c>
      <c r="L339" s="152">
        <f t="shared" si="60"/>
        <v>45031</v>
      </c>
      <c r="M339" s="246">
        <f t="shared" si="61"/>
        <v>44331</v>
      </c>
      <c r="N339" s="113">
        <f t="shared" si="62"/>
        <v>1.5599519999999676E-4</v>
      </c>
      <c r="O339" s="580">
        <f t="shared" si="68"/>
        <v>700</v>
      </c>
      <c r="P339" s="113">
        <f t="shared" si="63"/>
        <v>516</v>
      </c>
      <c r="Q339" s="113">
        <f t="shared" si="64"/>
        <v>184</v>
      </c>
      <c r="R339" s="549">
        <f t="shared" si="65"/>
        <v>2.2023887267999975</v>
      </c>
      <c r="T339" s="556">
        <f t="shared" si="66"/>
        <v>1.8322571389607245</v>
      </c>
    </row>
    <row r="340" spans="2:20" x14ac:dyDescent="0.35">
      <c r="B340" s="152">
        <v>42506</v>
      </c>
      <c r="C340" s="113">
        <f t="shared" si="55"/>
        <v>4.0150751613882596</v>
      </c>
      <c r="D340" s="187">
        <f t="shared" si="56"/>
        <v>5.5003422313483918</v>
      </c>
      <c r="E340" s="344" t="str">
        <f t="shared" si="57"/>
        <v>15/11/2021</v>
      </c>
      <c r="F340" s="549">
        <f t="shared" si="58"/>
        <v>0</v>
      </c>
      <c r="G340" s="559"/>
      <c r="I340" s="187">
        <f t="shared" si="70"/>
        <v>2.2525440000000119</v>
      </c>
      <c r="J340" s="187">
        <f t="shared" si="70"/>
        <v>2.1504383024999907</v>
      </c>
      <c r="K340" s="113">
        <f t="shared" si="70"/>
        <v>2.116077562499985</v>
      </c>
      <c r="L340" s="152">
        <f t="shared" si="60"/>
        <v>45031</v>
      </c>
      <c r="M340" s="246">
        <f t="shared" si="61"/>
        <v>44331</v>
      </c>
      <c r="N340" s="113">
        <f t="shared" si="62"/>
        <v>1.4586528214288741E-4</v>
      </c>
      <c r="O340" s="580">
        <f t="shared" si="68"/>
        <v>700</v>
      </c>
      <c r="P340" s="113">
        <f t="shared" si="63"/>
        <v>516</v>
      </c>
      <c r="Q340" s="113">
        <f t="shared" si="64"/>
        <v>184</v>
      </c>
      <c r="R340" s="549">
        <f t="shared" si="65"/>
        <v>2.177277514414282</v>
      </c>
      <c r="T340" s="556">
        <f t="shared" si="66"/>
        <v>1.8377976469739776</v>
      </c>
    </row>
    <row r="341" spans="2:20" x14ac:dyDescent="0.35">
      <c r="B341" s="152">
        <v>42507</v>
      </c>
      <c r="C341" s="113">
        <f t="shared" si="55"/>
        <v>4.0490681518619454</v>
      </c>
      <c r="D341" s="187">
        <f t="shared" si="56"/>
        <v>5.4976043805612598</v>
      </c>
      <c r="E341" s="344" t="str">
        <f t="shared" si="57"/>
        <v>15/11/2021</v>
      </c>
      <c r="F341" s="549">
        <f t="shared" si="58"/>
        <v>0</v>
      </c>
      <c r="G341" s="559"/>
      <c r="I341" s="187">
        <f t="shared" si="70"/>
        <v>2.286927690000029</v>
      </c>
      <c r="J341" s="187">
        <f t="shared" si="70"/>
        <v>2.1837939600000134</v>
      </c>
      <c r="K341" s="113">
        <f t="shared" si="70"/>
        <v>2.1443742224999784</v>
      </c>
      <c r="L341" s="152">
        <f t="shared" si="60"/>
        <v>45031</v>
      </c>
      <c r="M341" s="246">
        <f t="shared" si="61"/>
        <v>44331</v>
      </c>
      <c r="N341" s="113">
        <f t="shared" si="62"/>
        <v>1.473339000000224E-4</v>
      </c>
      <c r="O341" s="580">
        <f t="shared" si="68"/>
        <v>700</v>
      </c>
      <c r="P341" s="113">
        <f t="shared" si="63"/>
        <v>516</v>
      </c>
      <c r="Q341" s="113">
        <f t="shared" si="64"/>
        <v>184</v>
      </c>
      <c r="R341" s="549">
        <f t="shared" si="65"/>
        <v>2.2109033976000174</v>
      </c>
      <c r="T341" s="556">
        <f t="shared" si="66"/>
        <v>1.8381647542619279</v>
      </c>
    </row>
    <row r="342" spans="2:20" x14ac:dyDescent="0.35">
      <c r="B342" s="152">
        <v>42508</v>
      </c>
      <c r="C342" s="113">
        <f t="shared" si="55"/>
        <v>4.0717347738787879</v>
      </c>
      <c r="D342" s="187">
        <f t="shared" si="56"/>
        <v>5.4948665297741277</v>
      </c>
      <c r="E342" s="344" t="str">
        <f t="shared" si="57"/>
        <v>15/11/2021</v>
      </c>
      <c r="F342" s="549">
        <f t="shared" si="58"/>
        <v>0</v>
      </c>
      <c r="G342" s="559"/>
      <c r="I342" s="187">
        <f t="shared" si="70"/>
        <v>2.304121702500006</v>
      </c>
      <c r="J342" s="187">
        <f t="shared" si="70"/>
        <v>2.2100780100000161</v>
      </c>
      <c r="K342" s="113">
        <f t="shared" si="70"/>
        <v>2.1797505599999933</v>
      </c>
      <c r="L342" s="152">
        <f t="shared" si="60"/>
        <v>45031</v>
      </c>
      <c r="M342" s="246">
        <f t="shared" si="61"/>
        <v>44331</v>
      </c>
      <c r="N342" s="113">
        <f t="shared" si="62"/>
        <v>1.3434813214284271E-4</v>
      </c>
      <c r="O342" s="580">
        <f t="shared" si="68"/>
        <v>700</v>
      </c>
      <c r="P342" s="113">
        <f t="shared" si="63"/>
        <v>516</v>
      </c>
      <c r="Q342" s="113">
        <f t="shared" si="64"/>
        <v>184</v>
      </c>
      <c r="R342" s="549">
        <f t="shared" si="65"/>
        <v>2.234798066314299</v>
      </c>
      <c r="T342" s="556">
        <f t="shared" si="66"/>
        <v>1.8369367075644889</v>
      </c>
    </row>
    <row r="343" spans="2:20" x14ac:dyDescent="0.35">
      <c r="B343" s="152">
        <v>42509</v>
      </c>
      <c r="C343" s="113">
        <f t="shared" si="55"/>
        <v>4.1346025051002933</v>
      </c>
      <c r="D343" s="187">
        <f t="shared" si="56"/>
        <v>5.4921286789869956</v>
      </c>
      <c r="E343" s="344" t="str">
        <f t="shared" si="57"/>
        <v>15/11/2021</v>
      </c>
      <c r="F343" s="549">
        <f t="shared" si="58"/>
        <v>0</v>
      </c>
      <c r="G343" s="559"/>
      <c r="I343" s="187">
        <f t="shared" si="70"/>
        <v>2.3698768399999848</v>
      </c>
      <c r="J343" s="187">
        <f t="shared" si="70"/>
        <v>2.2758029225000032</v>
      </c>
      <c r="K343" s="113">
        <f t="shared" si="70"/>
        <v>2.2414211024999853</v>
      </c>
      <c r="L343" s="152">
        <f t="shared" si="60"/>
        <v>45031</v>
      </c>
      <c r="M343" s="246">
        <f t="shared" si="61"/>
        <v>44331</v>
      </c>
      <c r="N343" s="113">
        <f t="shared" si="62"/>
        <v>1.3439131071425945E-4</v>
      </c>
      <c r="O343" s="580">
        <f t="shared" si="68"/>
        <v>700</v>
      </c>
      <c r="P343" s="113">
        <f t="shared" si="63"/>
        <v>516</v>
      </c>
      <c r="Q343" s="113">
        <f t="shared" si="64"/>
        <v>184</v>
      </c>
      <c r="R343" s="549">
        <f t="shared" si="65"/>
        <v>2.3005309236714271</v>
      </c>
      <c r="T343" s="556">
        <f t="shared" si="66"/>
        <v>1.8340715814288662</v>
      </c>
    </row>
    <row r="344" spans="2:20" x14ac:dyDescent="0.35">
      <c r="B344" s="152">
        <v>42510</v>
      </c>
      <c r="C344" s="113">
        <f t="shared" si="55"/>
        <v>4.1170791278096308</v>
      </c>
      <c r="D344" s="187">
        <f t="shared" si="56"/>
        <v>5.4893908281998627</v>
      </c>
      <c r="E344" s="344" t="str">
        <f t="shared" si="57"/>
        <v>15/11/2021</v>
      </c>
      <c r="F344" s="549">
        <f t="shared" si="58"/>
        <v>0</v>
      </c>
      <c r="G344" s="559"/>
      <c r="I344" s="187">
        <f t="shared" si="70"/>
        <v>2.3516656099999977</v>
      </c>
      <c r="J344" s="187">
        <f t="shared" si="70"/>
        <v>2.2646787600000051</v>
      </c>
      <c r="K344" s="113">
        <f t="shared" si="70"/>
        <v>2.2292877224999952</v>
      </c>
      <c r="L344" s="152">
        <f t="shared" si="60"/>
        <v>45031</v>
      </c>
      <c r="M344" s="246">
        <f t="shared" si="61"/>
        <v>44331</v>
      </c>
      <c r="N344" s="113">
        <f t="shared" si="62"/>
        <v>1.2426692857141802E-4</v>
      </c>
      <c r="O344" s="580">
        <f t="shared" si="68"/>
        <v>700</v>
      </c>
      <c r="P344" s="113">
        <f t="shared" si="63"/>
        <v>516</v>
      </c>
      <c r="Q344" s="113">
        <f t="shared" si="64"/>
        <v>184</v>
      </c>
      <c r="R344" s="549">
        <f t="shared" si="65"/>
        <v>2.2875438748571462</v>
      </c>
      <c r="T344" s="556">
        <f t="shared" si="66"/>
        <v>1.8295352529524846</v>
      </c>
    </row>
    <row r="345" spans="2:20" x14ac:dyDescent="0.35">
      <c r="B345" s="152">
        <v>42513</v>
      </c>
      <c r="C345" s="113">
        <f t="shared" si="55"/>
        <v>4.1459423396179362</v>
      </c>
      <c r="D345" s="187">
        <f t="shared" si="56"/>
        <v>5.4811772758384665</v>
      </c>
      <c r="E345" s="344" t="str">
        <f t="shared" si="57"/>
        <v>15/11/2021</v>
      </c>
      <c r="F345" s="549">
        <f t="shared" si="58"/>
        <v>0</v>
      </c>
      <c r="G345" s="559"/>
      <c r="I345" s="187">
        <f t="shared" si="70"/>
        <v>2.3789830624999952</v>
      </c>
      <c r="J345" s="187">
        <f t="shared" si="70"/>
        <v>2.3020988024999856</v>
      </c>
      <c r="K345" s="113">
        <f t="shared" si="70"/>
        <v>2.2667012899999728</v>
      </c>
      <c r="L345" s="152">
        <f t="shared" si="60"/>
        <v>45031</v>
      </c>
      <c r="M345" s="246">
        <f t="shared" si="61"/>
        <v>44331</v>
      </c>
      <c r="N345" s="113">
        <f t="shared" si="62"/>
        <v>1.09834657142871E-4</v>
      </c>
      <c r="O345" s="580">
        <f t="shared" si="68"/>
        <v>700</v>
      </c>
      <c r="P345" s="113">
        <f t="shared" si="63"/>
        <v>516</v>
      </c>
      <c r="Q345" s="113">
        <f t="shared" si="64"/>
        <v>184</v>
      </c>
      <c r="R345" s="549">
        <f t="shared" si="65"/>
        <v>2.3223083794142738</v>
      </c>
      <c r="T345" s="556">
        <f t="shared" si="66"/>
        <v>1.8236339602036624</v>
      </c>
    </row>
    <row r="346" spans="2:20" x14ac:dyDescent="0.35">
      <c r="B346" s="152">
        <v>42514</v>
      </c>
      <c r="C346" s="113">
        <f t="shared" si="55"/>
        <v>4.1170791278096308</v>
      </c>
      <c r="D346" s="187">
        <f t="shared" si="56"/>
        <v>5.4784394250513344</v>
      </c>
      <c r="E346" s="344" t="str">
        <f t="shared" si="57"/>
        <v>15/11/2021</v>
      </c>
      <c r="F346" s="549">
        <f t="shared" si="58"/>
        <v>0</v>
      </c>
      <c r="G346" s="559"/>
      <c r="I346" s="187">
        <f t="shared" ref="I346:K365" si="71">IF(I75="","",((1+I75/200)^2-1)*100)</f>
        <v>2.3526773024999947</v>
      </c>
      <c r="J346" s="187">
        <f t="shared" si="71"/>
        <v>2.2808595599999704</v>
      </c>
      <c r="K346" s="113">
        <f t="shared" si="71"/>
        <v>2.246476889999971</v>
      </c>
      <c r="L346" s="152">
        <f t="shared" si="60"/>
        <v>45031</v>
      </c>
      <c r="M346" s="246">
        <f t="shared" si="61"/>
        <v>44331</v>
      </c>
      <c r="N346" s="113">
        <f t="shared" si="62"/>
        <v>1.0259677500003481E-4</v>
      </c>
      <c r="O346" s="580">
        <f t="shared" si="68"/>
        <v>700</v>
      </c>
      <c r="P346" s="113">
        <f t="shared" si="63"/>
        <v>516</v>
      </c>
      <c r="Q346" s="113">
        <f t="shared" si="64"/>
        <v>184</v>
      </c>
      <c r="R346" s="549">
        <f t="shared" si="65"/>
        <v>2.299737366599977</v>
      </c>
      <c r="T346" s="556">
        <f t="shared" si="66"/>
        <v>1.8173417612096538</v>
      </c>
    </row>
    <row r="347" spans="2:20" x14ac:dyDescent="0.35">
      <c r="B347" s="152">
        <v>42515</v>
      </c>
      <c r="C347" s="113">
        <f t="shared" si="55"/>
        <v>4.1304791585189182</v>
      </c>
      <c r="D347" s="187">
        <f t="shared" si="56"/>
        <v>5.4757015742642023</v>
      </c>
      <c r="E347" s="344" t="str">
        <f t="shared" si="57"/>
        <v>15/11/2021</v>
      </c>
      <c r="F347" s="549">
        <f t="shared" si="58"/>
        <v>0</v>
      </c>
      <c r="G347" s="559"/>
      <c r="I347" s="187">
        <f t="shared" si="71"/>
        <v>2.3516656099999977</v>
      </c>
      <c r="J347" s="187">
        <f t="shared" si="71"/>
        <v>2.2859163225000145</v>
      </c>
      <c r="K347" s="113">
        <f t="shared" si="71"/>
        <v>2.246476889999971</v>
      </c>
      <c r="L347" s="152">
        <f t="shared" si="60"/>
        <v>45031</v>
      </c>
      <c r="M347" s="246">
        <f t="shared" si="61"/>
        <v>44331</v>
      </c>
      <c r="N347" s="113">
        <f t="shared" si="62"/>
        <v>9.3927553571404587E-5</v>
      </c>
      <c r="O347" s="580">
        <f t="shared" si="68"/>
        <v>700</v>
      </c>
      <c r="P347" s="113">
        <f t="shared" si="63"/>
        <v>516</v>
      </c>
      <c r="Q347" s="113">
        <f t="shared" si="64"/>
        <v>184</v>
      </c>
      <c r="R347" s="549">
        <f t="shared" si="65"/>
        <v>2.303198992357153</v>
      </c>
      <c r="T347" s="556">
        <f t="shared" si="66"/>
        <v>1.8272801661617653</v>
      </c>
    </row>
    <row r="348" spans="2:20" x14ac:dyDescent="0.35">
      <c r="B348" s="152">
        <v>42516</v>
      </c>
      <c r="C348" s="113">
        <f t="shared" si="55"/>
        <v>4.0758563757306687</v>
      </c>
      <c r="D348" s="187">
        <f t="shared" si="56"/>
        <v>5.4729637234770703</v>
      </c>
      <c r="E348" s="344" t="str">
        <f t="shared" si="57"/>
        <v>15/11/2021</v>
      </c>
      <c r="F348" s="549">
        <f t="shared" si="58"/>
        <v>0</v>
      </c>
      <c r="G348" s="559"/>
      <c r="I348" s="187">
        <f t="shared" si="71"/>
        <v>2.2818709024999828</v>
      </c>
      <c r="J348" s="187">
        <f t="shared" si="71"/>
        <v>2.2090670225000109</v>
      </c>
      <c r="K348" s="113">
        <f t="shared" si="71"/>
        <v>2.1666100624999851</v>
      </c>
      <c r="L348" s="152">
        <f t="shared" si="60"/>
        <v>45031</v>
      </c>
      <c r="M348" s="246">
        <f t="shared" si="61"/>
        <v>44331</v>
      </c>
      <c r="N348" s="113">
        <f t="shared" si="62"/>
        <v>1.0400554285710279E-4</v>
      </c>
      <c r="O348" s="580">
        <f t="shared" si="68"/>
        <v>700</v>
      </c>
      <c r="P348" s="113">
        <f t="shared" si="63"/>
        <v>516</v>
      </c>
      <c r="Q348" s="113">
        <f t="shared" si="64"/>
        <v>184</v>
      </c>
      <c r="R348" s="549">
        <f t="shared" ref="R348:R404" si="72">IF(I348="","",I348-(P348*N348))</f>
        <v>2.2282040423857179</v>
      </c>
      <c r="T348" s="556">
        <f t="shared" si="66"/>
        <v>1.8476523333449508</v>
      </c>
    </row>
    <row r="349" spans="2:20" x14ac:dyDescent="0.35">
      <c r="B349" s="152">
        <v>42517</v>
      </c>
      <c r="C349" s="113">
        <f t="shared" si="55"/>
        <v>4.0573101314282045</v>
      </c>
      <c r="D349" s="187">
        <f t="shared" si="56"/>
        <v>5.4702258726899382</v>
      </c>
      <c r="E349" s="344" t="str">
        <f t="shared" si="57"/>
        <v>15/11/2021</v>
      </c>
      <c r="F349" s="549">
        <f t="shared" si="58"/>
        <v>0</v>
      </c>
      <c r="G349" s="559"/>
      <c r="I349" s="187">
        <f t="shared" si="71"/>
        <v>2.2323210000000149</v>
      </c>
      <c r="J349" s="187">
        <f t="shared" si="71"/>
        <v>2.1645885224999883</v>
      </c>
      <c r="K349" s="113">
        <f t="shared" si="71"/>
        <v>2.1322466024999986</v>
      </c>
      <c r="L349" s="152">
        <f t="shared" si="60"/>
        <v>45031</v>
      </c>
      <c r="M349" s="246">
        <f t="shared" si="61"/>
        <v>44331</v>
      </c>
      <c r="N349" s="113">
        <f t="shared" si="62"/>
        <v>9.6760682142895042E-5</v>
      </c>
      <c r="O349" s="580">
        <f t="shared" si="68"/>
        <v>700</v>
      </c>
      <c r="P349" s="113">
        <f t="shared" si="63"/>
        <v>516</v>
      </c>
      <c r="Q349" s="113">
        <f t="shared" si="64"/>
        <v>184</v>
      </c>
      <c r="R349" s="549">
        <f t="shared" si="72"/>
        <v>2.1823924880142811</v>
      </c>
      <c r="T349" s="556">
        <f t="shared" si="66"/>
        <v>1.8749176434139234</v>
      </c>
    </row>
    <row r="350" spans="2:20" x14ac:dyDescent="0.35">
      <c r="B350" s="152">
        <v>42520</v>
      </c>
      <c r="C350" s="113">
        <f t="shared" ref="C350:C413" si="73">IF(C79="","",((1+C79/400)^4-1)*100)</f>
        <v>4.086160915958037</v>
      </c>
      <c r="D350" s="187">
        <f t="shared" ref="D350:D413" si="74">($C$14-B350)/365.25</f>
        <v>5.462012320328542</v>
      </c>
      <c r="E350" s="344" t="str">
        <f t="shared" ref="E350:E413" si="75">$C$285</f>
        <v>15/11/2021</v>
      </c>
      <c r="F350" s="549">
        <f t="shared" ref="F350:F413" si="76">C$14-E350</f>
        <v>0</v>
      </c>
      <c r="G350" s="559"/>
      <c r="I350" s="187">
        <f t="shared" si="71"/>
        <v>2.2484992399999904</v>
      </c>
      <c r="J350" s="187">
        <f t="shared" si="71"/>
        <v>2.1817722500000025</v>
      </c>
      <c r="K350" s="113">
        <f t="shared" si="71"/>
        <v>2.1554918400000123</v>
      </c>
      <c r="L350" s="152">
        <f t="shared" ref="L350:L413" si="77">IF($E350&lt;$K$14,$K$14,IF($E350&lt;$J$14,$J$14,$I$14))</f>
        <v>45031</v>
      </c>
      <c r="M350" s="246">
        <f t="shared" ref="M350:M413" si="78">$J$285</f>
        <v>44331</v>
      </c>
      <c r="N350" s="113">
        <f t="shared" ref="N350:N413" si="79">IF(I350="","",(J350-I350)/($J$14-$I$14))</f>
        <v>9.5324271428554042E-5</v>
      </c>
      <c r="O350" s="580">
        <f t="shared" si="68"/>
        <v>700</v>
      </c>
      <c r="P350" s="113">
        <f t="shared" ref="P350:P413" si="80">L350-E350</f>
        <v>516</v>
      </c>
      <c r="Q350" s="113">
        <f t="shared" ref="Q350:Q413" si="81">E350-M350</f>
        <v>184</v>
      </c>
      <c r="R350" s="549">
        <f t="shared" si="72"/>
        <v>2.1993119159428565</v>
      </c>
      <c r="T350" s="556">
        <f t="shared" ref="T350:T413" si="82">IFERROR(C350-R350,"")</f>
        <v>1.8868490000151805</v>
      </c>
    </row>
    <row r="351" spans="2:20" x14ac:dyDescent="0.35">
      <c r="B351" s="152">
        <v>42521</v>
      </c>
      <c r="C351" s="113">
        <f t="shared" si="73"/>
        <v>4.1201713277932317</v>
      </c>
      <c r="D351" s="187">
        <f t="shared" si="74"/>
        <v>5.4592744695414099</v>
      </c>
      <c r="E351" s="344" t="str">
        <f t="shared" si="75"/>
        <v>15/11/2021</v>
      </c>
      <c r="F351" s="549">
        <f t="shared" si="76"/>
        <v>0</v>
      </c>
      <c r="G351" s="559"/>
      <c r="I351" s="187">
        <f t="shared" si="71"/>
        <v>2.2768142399999913</v>
      </c>
      <c r="J351" s="187">
        <f t="shared" si="71"/>
        <v>2.2070450625000015</v>
      </c>
      <c r="K351" s="113">
        <f t="shared" si="71"/>
        <v>2.1787397224999783</v>
      </c>
      <c r="L351" s="152">
        <f t="shared" si="77"/>
        <v>45031</v>
      </c>
      <c r="M351" s="246">
        <f t="shared" si="78"/>
        <v>44331</v>
      </c>
      <c r="N351" s="113">
        <f t="shared" si="79"/>
        <v>9.9670253571413988E-5</v>
      </c>
      <c r="O351" s="580">
        <f t="shared" si="68"/>
        <v>700</v>
      </c>
      <c r="P351" s="113">
        <f t="shared" si="80"/>
        <v>516</v>
      </c>
      <c r="Q351" s="113">
        <f t="shared" si="81"/>
        <v>184</v>
      </c>
      <c r="R351" s="549">
        <f t="shared" si="72"/>
        <v>2.2253843891571417</v>
      </c>
      <c r="T351" s="556">
        <f t="shared" si="82"/>
        <v>1.89478693863609</v>
      </c>
    </row>
    <row r="352" spans="2:20" x14ac:dyDescent="0.35">
      <c r="B352" s="152">
        <v>42522</v>
      </c>
      <c r="C352" s="113">
        <f t="shared" si="73"/>
        <v>4.1067722919595928</v>
      </c>
      <c r="D352" s="187">
        <f t="shared" si="74"/>
        <v>5.4565366187542779</v>
      </c>
      <c r="E352" s="344" t="str">
        <f t="shared" si="75"/>
        <v>15/11/2021</v>
      </c>
      <c r="F352" s="549">
        <f t="shared" si="76"/>
        <v>0</v>
      </c>
      <c r="G352" s="559"/>
      <c r="I352" s="187">
        <f t="shared" si="71"/>
        <v>2.2990644900000134</v>
      </c>
      <c r="J352" s="187">
        <f t="shared" si="71"/>
        <v>2.2201881599999806</v>
      </c>
      <c r="K352" s="113">
        <f t="shared" si="71"/>
        <v>2.1807614025000088</v>
      </c>
      <c r="L352" s="152">
        <f t="shared" si="77"/>
        <v>45031</v>
      </c>
      <c r="M352" s="246">
        <f t="shared" si="78"/>
        <v>44331</v>
      </c>
      <c r="N352" s="113">
        <f t="shared" si="79"/>
        <v>1.1268047142861828E-4</v>
      </c>
      <c r="O352" s="580">
        <f t="shared" si="68"/>
        <v>700</v>
      </c>
      <c r="P352" s="113">
        <f t="shared" si="80"/>
        <v>516</v>
      </c>
      <c r="Q352" s="113">
        <f t="shared" si="81"/>
        <v>184</v>
      </c>
      <c r="R352" s="549">
        <f t="shared" si="72"/>
        <v>2.2409213667428465</v>
      </c>
      <c r="T352" s="556">
        <f t="shared" si="82"/>
        <v>1.8658509252167463</v>
      </c>
    </row>
    <row r="353" spans="2:20" x14ac:dyDescent="0.35">
      <c r="B353" s="152">
        <v>42523</v>
      </c>
      <c r="C353" s="113">
        <f t="shared" si="73"/>
        <v>4.0840999467002037</v>
      </c>
      <c r="D353" s="187">
        <f t="shared" si="74"/>
        <v>5.4537987679671458</v>
      </c>
      <c r="E353" s="344" t="str">
        <f t="shared" si="75"/>
        <v>15/11/2021</v>
      </c>
      <c r="F353" s="549">
        <f t="shared" si="76"/>
        <v>0</v>
      </c>
      <c r="G353" s="559"/>
      <c r="I353" s="187">
        <f t="shared" si="71"/>
        <v>2.2889504399999927</v>
      </c>
      <c r="J353" s="187">
        <f t="shared" si="71"/>
        <v>2.2100780100000161</v>
      </c>
      <c r="K353" s="113">
        <f t="shared" si="71"/>
        <v>2.1706532024999836</v>
      </c>
      <c r="L353" s="152">
        <f t="shared" si="77"/>
        <v>45031</v>
      </c>
      <c r="M353" s="246">
        <f t="shared" si="78"/>
        <v>44331</v>
      </c>
      <c r="N353" s="113">
        <f t="shared" si="79"/>
        <v>1.1267489999996652E-4</v>
      </c>
      <c r="O353" s="580">
        <f t="shared" si="68"/>
        <v>700</v>
      </c>
      <c r="P353" s="113">
        <f t="shared" si="80"/>
        <v>516</v>
      </c>
      <c r="Q353" s="113">
        <f t="shared" si="81"/>
        <v>184</v>
      </c>
      <c r="R353" s="549">
        <f t="shared" si="72"/>
        <v>2.23081019160001</v>
      </c>
      <c r="T353" s="556">
        <f t="shared" si="82"/>
        <v>1.8532897551001937</v>
      </c>
    </row>
    <row r="354" spans="2:20" x14ac:dyDescent="0.35">
      <c r="B354" s="152">
        <v>42524</v>
      </c>
      <c r="C354" s="113">
        <f t="shared" si="73"/>
        <v>4.0459775357561512</v>
      </c>
      <c r="D354" s="187">
        <f t="shared" si="74"/>
        <v>5.4510609171800137</v>
      </c>
      <c r="E354" s="344" t="str">
        <f t="shared" si="75"/>
        <v>15/11/2021</v>
      </c>
      <c r="F354" s="549">
        <f t="shared" si="76"/>
        <v>0</v>
      </c>
      <c r="G354" s="559"/>
      <c r="I354" s="187">
        <f t="shared" si="71"/>
        <v>2.2758029225000032</v>
      </c>
      <c r="J354" s="187">
        <f t="shared" si="71"/>
        <v>2.1949137225000026</v>
      </c>
      <c r="K354" s="113">
        <f t="shared" si="71"/>
        <v>2.1565025625000178</v>
      </c>
      <c r="L354" s="152">
        <f t="shared" si="77"/>
        <v>45031</v>
      </c>
      <c r="M354" s="246">
        <f t="shared" si="78"/>
        <v>44331</v>
      </c>
      <c r="N354" s="113">
        <f t="shared" si="79"/>
        <v>1.1555600000000079E-4</v>
      </c>
      <c r="O354" s="580">
        <f t="shared" si="68"/>
        <v>700</v>
      </c>
      <c r="P354" s="113">
        <f t="shared" si="80"/>
        <v>516</v>
      </c>
      <c r="Q354" s="113">
        <f t="shared" si="81"/>
        <v>184</v>
      </c>
      <c r="R354" s="549">
        <f t="shared" si="72"/>
        <v>2.2161760265000026</v>
      </c>
      <c r="T354" s="556">
        <f t="shared" si="82"/>
        <v>1.8298015092561486</v>
      </c>
    </row>
    <row r="355" spans="2:20" x14ac:dyDescent="0.35">
      <c r="B355" s="152">
        <v>42527</v>
      </c>
      <c r="C355" s="113" t="str">
        <f t="shared" si="73"/>
        <v/>
      </c>
      <c r="D355" s="187">
        <f t="shared" si="74"/>
        <v>5.4428473648186175</v>
      </c>
      <c r="E355" s="344" t="str">
        <f t="shared" si="75"/>
        <v>15/11/2021</v>
      </c>
      <c r="F355" s="549">
        <f t="shared" si="76"/>
        <v>0</v>
      </c>
      <c r="G355" s="559"/>
      <c r="I355" s="187">
        <f t="shared" si="71"/>
        <v>2.269735122499994</v>
      </c>
      <c r="J355" s="187">
        <f t="shared" si="71"/>
        <v>2.1918809999999844</v>
      </c>
      <c r="K355" s="113">
        <f t="shared" si="71"/>
        <v>2.1453848900000017</v>
      </c>
      <c r="L355" s="152">
        <f t="shared" si="77"/>
        <v>45031</v>
      </c>
      <c r="M355" s="246">
        <f t="shared" si="78"/>
        <v>44331</v>
      </c>
      <c r="N355" s="113">
        <f t="shared" si="79"/>
        <v>1.1122017500001366E-4</v>
      </c>
      <c r="O355" s="580">
        <f t="shared" ref="O355:O418" si="83">L355-M355</f>
        <v>700</v>
      </c>
      <c r="P355" s="113">
        <f t="shared" si="80"/>
        <v>516</v>
      </c>
      <c r="Q355" s="113">
        <f t="shared" si="81"/>
        <v>184</v>
      </c>
      <c r="R355" s="549">
        <f t="shared" si="72"/>
        <v>2.2123455121999869</v>
      </c>
      <c r="T355" s="556" t="str">
        <f t="shared" si="82"/>
        <v/>
      </c>
    </row>
    <row r="356" spans="2:20" x14ac:dyDescent="0.35">
      <c r="B356" s="152">
        <v>42528</v>
      </c>
      <c r="C356" s="113">
        <f t="shared" si="73"/>
        <v>4.0150751613882596</v>
      </c>
      <c r="D356" s="187">
        <f t="shared" si="74"/>
        <v>5.4401095140314855</v>
      </c>
      <c r="E356" s="344" t="str">
        <f t="shared" si="75"/>
        <v>15/11/2021</v>
      </c>
      <c r="F356" s="549">
        <f t="shared" si="76"/>
        <v>0</v>
      </c>
      <c r="G356" s="559"/>
      <c r="I356" s="187">
        <f t="shared" si="71"/>
        <v>2.2545664099999918</v>
      </c>
      <c r="J356" s="187">
        <f t="shared" si="71"/>
        <v>2.1645885224999883</v>
      </c>
      <c r="K356" s="113">
        <f t="shared" si="71"/>
        <v>2.1241619224999786</v>
      </c>
      <c r="L356" s="152">
        <f t="shared" si="77"/>
        <v>45031</v>
      </c>
      <c r="M356" s="246">
        <f t="shared" si="78"/>
        <v>44331</v>
      </c>
      <c r="N356" s="113">
        <f t="shared" si="79"/>
        <v>1.2853983928571923E-4</v>
      </c>
      <c r="O356" s="580">
        <f t="shared" si="83"/>
        <v>700</v>
      </c>
      <c r="P356" s="113">
        <f t="shared" si="80"/>
        <v>516</v>
      </c>
      <c r="Q356" s="113">
        <f t="shared" si="81"/>
        <v>184</v>
      </c>
      <c r="R356" s="549">
        <f t="shared" si="72"/>
        <v>2.1882398529285605</v>
      </c>
      <c r="T356" s="556">
        <f t="shared" si="82"/>
        <v>1.8268353084596991</v>
      </c>
    </row>
    <row r="357" spans="2:20" x14ac:dyDescent="0.35">
      <c r="B357" s="152">
        <v>42529</v>
      </c>
      <c r="C357" s="113">
        <f t="shared" si="73"/>
        <v>4.036706100546561</v>
      </c>
      <c r="D357" s="187">
        <f t="shared" si="74"/>
        <v>5.4373716632443534</v>
      </c>
      <c r="E357" s="344" t="str">
        <f t="shared" si="75"/>
        <v>15/11/2021</v>
      </c>
      <c r="F357" s="549">
        <f t="shared" si="76"/>
        <v>0</v>
      </c>
      <c r="G357" s="559"/>
      <c r="I357" s="187">
        <f t="shared" si="71"/>
        <v>2.2687238399999865</v>
      </c>
      <c r="J357" s="187">
        <f t="shared" si="71"/>
        <v>2.1827831025000188</v>
      </c>
      <c r="K357" s="113">
        <f t="shared" si="71"/>
        <v>2.1484169225000072</v>
      </c>
      <c r="L357" s="152">
        <f t="shared" si="77"/>
        <v>45031</v>
      </c>
      <c r="M357" s="246">
        <f t="shared" si="78"/>
        <v>44331</v>
      </c>
      <c r="N357" s="113">
        <f t="shared" si="79"/>
        <v>1.2277248214281094E-4</v>
      </c>
      <c r="O357" s="580">
        <f t="shared" si="83"/>
        <v>700</v>
      </c>
      <c r="P357" s="113">
        <f t="shared" si="80"/>
        <v>516</v>
      </c>
      <c r="Q357" s="113">
        <f t="shared" si="81"/>
        <v>184</v>
      </c>
      <c r="R357" s="549">
        <f t="shared" si="72"/>
        <v>2.2053732392142962</v>
      </c>
      <c r="T357" s="556">
        <f t="shared" si="82"/>
        <v>1.8313328613322648</v>
      </c>
    </row>
    <row r="358" spans="2:20" x14ac:dyDescent="0.35">
      <c r="B358" s="152">
        <v>42530</v>
      </c>
      <c r="C358" s="113">
        <f t="shared" si="73"/>
        <v>4.0655526006351472</v>
      </c>
      <c r="D358" s="187">
        <f t="shared" si="74"/>
        <v>5.4346338124572213</v>
      </c>
      <c r="E358" s="344" t="str">
        <f t="shared" si="75"/>
        <v>15/11/2021</v>
      </c>
      <c r="F358" s="549">
        <f t="shared" si="76"/>
        <v>0</v>
      </c>
      <c r="G358" s="559"/>
      <c r="I358" s="187">
        <f t="shared" si="71"/>
        <v>2.2909732100000024</v>
      </c>
      <c r="J358" s="187">
        <f t="shared" si="71"/>
        <v>2.2171550625000203</v>
      </c>
      <c r="K358" s="113">
        <f t="shared" si="71"/>
        <v>2.1858156899999814</v>
      </c>
      <c r="L358" s="152">
        <f t="shared" si="77"/>
        <v>45031</v>
      </c>
      <c r="M358" s="246">
        <f t="shared" si="78"/>
        <v>44331</v>
      </c>
      <c r="N358" s="113">
        <f t="shared" si="79"/>
        <v>1.0545449642854596E-4</v>
      </c>
      <c r="O358" s="580">
        <f t="shared" si="83"/>
        <v>700</v>
      </c>
      <c r="P358" s="113">
        <f t="shared" si="80"/>
        <v>516</v>
      </c>
      <c r="Q358" s="113">
        <f t="shared" si="81"/>
        <v>184</v>
      </c>
      <c r="R358" s="549">
        <f t="shared" si="72"/>
        <v>2.2365586898428726</v>
      </c>
      <c r="T358" s="556">
        <f t="shared" si="82"/>
        <v>1.8289939107922746</v>
      </c>
    </row>
    <row r="359" spans="2:20" x14ac:dyDescent="0.35">
      <c r="B359" s="152">
        <v>42531</v>
      </c>
      <c r="C359" s="113">
        <f t="shared" si="73"/>
        <v>4.0253751878853716</v>
      </c>
      <c r="D359" s="187">
        <f t="shared" si="74"/>
        <v>5.4318959616700893</v>
      </c>
      <c r="E359" s="344" t="str">
        <f t="shared" si="75"/>
        <v>15/11/2021</v>
      </c>
      <c r="F359" s="549">
        <f t="shared" si="76"/>
        <v>0</v>
      </c>
      <c r="G359" s="559"/>
      <c r="I359" s="187">
        <f t="shared" si="71"/>
        <v>2.2596225225000266</v>
      </c>
      <c r="J359" s="187">
        <f t="shared" si="71"/>
        <v>2.1918809999999844</v>
      </c>
      <c r="K359" s="113">
        <f t="shared" si="71"/>
        <v>2.1655992899999976</v>
      </c>
      <c r="L359" s="152">
        <f t="shared" si="77"/>
        <v>45031</v>
      </c>
      <c r="M359" s="246">
        <f t="shared" si="78"/>
        <v>44331</v>
      </c>
      <c r="N359" s="113">
        <f t="shared" si="79"/>
        <v>9.6773603571488812E-5</v>
      </c>
      <c r="O359" s="580">
        <f t="shared" si="83"/>
        <v>700</v>
      </c>
      <c r="P359" s="113">
        <f t="shared" si="80"/>
        <v>516</v>
      </c>
      <c r="Q359" s="113">
        <f t="shared" si="81"/>
        <v>184</v>
      </c>
      <c r="R359" s="549">
        <f t="shared" si="72"/>
        <v>2.2096873430571384</v>
      </c>
      <c r="T359" s="556">
        <f t="shared" si="82"/>
        <v>1.8156878448282332</v>
      </c>
    </row>
    <row r="360" spans="2:20" x14ac:dyDescent="0.35">
      <c r="B360" s="152">
        <v>42534</v>
      </c>
      <c r="C360" s="113">
        <f t="shared" si="73"/>
        <v>4.0222850996186388</v>
      </c>
      <c r="D360" s="187">
        <f t="shared" si="74"/>
        <v>5.4236824093086931</v>
      </c>
      <c r="E360" s="344" t="str">
        <f t="shared" si="75"/>
        <v>15/11/2021</v>
      </c>
      <c r="F360" s="549">
        <f t="shared" si="76"/>
        <v>0</v>
      </c>
      <c r="G360" s="559"/>
      <c r="I360" s="187">
        <f t="shared" si="71"/>
        <v>2.2100780100000161</v>
      </c>
      <c r="J360" s="187">
        <f t="shared" si="71"/>
        <v>2.1463955625000031</v>
      </c>
      <c r="K360" s="113">
        <f t="shared" si="71"/>
        <v>2.1342678225000133</v>
      </c>
      <c r="L360" s="152">
        <f t="shared" si="77"/>
        <v>45031</v>
      </c>
      <c r="M360" s="246">
        <f t="shared" si="78"/>
        <v>44331</v>
      </c>
      <c r="N360" s="113">
        <f t="shared" si="79"/>
        <v>9.0974925000018666E-5</v>
      </c>
      <c r="O360" s="580">
        <f t="shared" si="83"/>
        <v>700</v>
      </c>
      <c r="P360" s="113">
        <f t="shared" si="80"/>
        <v>516</v>
      </c>
      <c r="Q360" s="113">
        <f t="shared" si="81"/>
        <v>184</v>
      </c>
      <c r="R360" s="549">
        <f t="shared" si="72"/>
        <v>2.1631349487000064</v>
      </c>
      <c r="T360" s="556">
        <f t="shared" si="82"/>
        <v>1.8591501509186323</v>
      </c>
    </row>
    <row r="361" spans="2:20" x14ac:dyDescent="0.35">
      <c r="B361" s="152">
        <v>42535</v>
      </c>
      <c r="C361" s="113">
        <f t="shared" si="73"/>
        <v>3.9306437930270999</v>
      </c>
      <c r="D361" s="187">
        <f t="shared" si="74"/>
        <v>5.420944558521561</v>
      </c>
      <c r="E361" s="344" t="str">
        <f t="shared" si="75"/>
        <v>15/11/2021</v>
      </c>
      <c r="F361" s="549">
        <f t="shared" si="76"/>
        <v>0</v>
      </c>
      <c r="G361" s="559"/>
      <c r="I361" s="187">
        <f t="shared" si="71"/>
        <v>2.1878374399999956</v>
      </c>
      <c r="J361" s="187">
        <f t="shared" si="71"/>
        <v>2.1362890625000297</v>
      </c>
      <c r="K361" s="113">
        <f t="shared" si="71"/>
        <v>2.1170880899999744</v>
      </c>
      <c r="L361" s="152">
        <f t="shared" si="77"/>
        <v>45031</v>
      </c>
      <c r="M361" s="246">
        <f t="shared" si="78"/>
        <v>44331</v>
      </c>
      <c r="N361" s="113">
        <f t="shared" si="79"/>
        <v>7.3640539285665542E-5</v>
      </c>
      <c r="O361" s="580">
        <f t="shared" si="83"/>
        <v>700</v>
      </c>
      <c r="P361" s="113">
        <f t="shared" si="80"/>
        <v>516</v>
      </c>
      <c r="Q361" s="113">
        <f t="shared" si="81"/>
        <v>184</v>
      </c>
      <c r="R361" s="549">
        <f t="shared" si="72"/>
        <v>2.149838921728592</v>
      </c>
      <c r="T361" s="556">
        <f t="shared" si="82"/>
        <v>1.7808048712985078</v>
      </c>
    </row>
    <row r="362" spans="2:20" x14ac:dyDescent="0.35">
      <c r="B362" s="152">
        <v>42536</v>
      </c>
      <c r="C362" s="113">
        <f t="shared" si="73"/>
        <v>3.9543205735059761</v>
      </c>
      <c r="D362" s="187">
        <f t="shared" si="74"/>
        <v>5.4182067077344289</v>
      </c>
      <c r="E362" s="344" t="str">
        <f t="shared" si="75"/>
        <v>15/11/2021</v>
      </c>
      <c r="F362" s="549">
        <f t="shared" si="76"/>
        <v>0</v>
      </c>
      <c r="G362" s="559"/>
      <c r="I362" s="187">
        <f t="shared" si="71"/>
        <v>2.2019902500000077</v>
      </c>
      <c r="J362" s="187">
        <f t="shared" si="71"/>
        <v>2.1514489999999942</v>
      </c>
      <c r="K362" s="113">
        <f t="shared" si="71"/>
        <v>2.129214810000013</v>
      </c>
      <c r="L362" s="152">
        <f t="shared" si="77"/>
        <v>45031</v>
      </c>
      <c r="M362" s="246">
        <f t="shared" si="78"/>
        <v>44331</v>
      </c>
      <c r="N362" s="113">
        <f t="shared" si="79"/>
        <v>7.2201785714305042E-5</v>
      </c>
      <c r="O362" s="580">
        <f t="shared" si="83"/>
        <v>700</v>
      </c>
      <c r="P362" s="113">
        <f t="shared" si="80"/>
        <v>516</v>
      </c>
      <c r="Q362" s="113">
        <f t="shared" si="81"/>
        <v>184</v>
      </c>
      <c r="R362" s="549">
        <f t="shared" si="72"/>
        <v>2.1647341285714261</v>
      </c>
      <c r="T362" s="556">
        <f t="shared" si="82"/>
        <v>1.78958644493455</v>
      </c>
    </row>
    <row r="363" spans="2:20" x14ac:dyDescent="0.35">
      <c r="B363" s="152">
        <v>42537</v>
      </c>
      <c r="C363" s="113">
        <f t="shared" si="73"/>
        <v>3.9162338200299907</v>
      </c>
      <c r="D363" s="187">
        <f t="shared" si="74"/>
        <v>5.415468856947296</v>
      </c>
      <c r="E363" s="344" t="str">
        <f t="shared" si="75"/>
        <v>15/11/2021</v>
      </c>
      <c r="F363" s="549">
        <f t="shared" si="76"/>
        <v>0</v>
      </c>
      <c r="G363" s="559"/>
      <c r="I363" s="187">
        <f t="shared" si="71"/>
        <v>2.1676208399999952</v>
      </c>
      <c r="J363" s="187">
        <f t="shared" si="71"/>
        <v>2.1231513599999863</v>
      </c>
      <c r="K363" s="113">
        <f t="shared" si="71"/>
        <v>2.113046009999997</v>
      </c>
      <c r="L363" s="152">
        <f t="shared" si="77"/>
        <v>45031</v>
      </c>
      <c r="M363" s="246">
        <f t="shared" si="78"/>
        <v>44331</v>
      </c>
      <c r="N363" s="113">
        <f t="shared" si="79"/>
        <v>6.3527828571441347E-5</v>
      </c>
      <c r="O363" s="580">
        <f t="shared" si="83"/>
        <v>700</v>
      </c>
      <c r="P363" s="113">
        <f t="shared" si="80"/>
        <v>516</v>
      </c>
      <c r="Q363" s="113">
        <f t="shared" si="81"/>
        <v>184</v>
      </c>
      <c r="R363" s="549">
        <f t="shared" si="72"/>
        <v>2.1348404804571315</v>
      </c>
      <c r="T363" s="556">
        <f t="shared" si="82"/>
        <v>1.7813933395728592</v>
      </c>
    </row>
    <row r="364" spans="2:20" x14ac:dyDescent="0.35">
      <c r="B364" s="152">
        <v>42538</v>
      </c>
      <c r="C364" s="113">
        <f t="shared" si="73"/>
        <v>3.9337318393525944</v>
      </c>
      <c r="D364" s="187">
        <f t="shared" si="74"/>
        <v>5.4127310061601639</v>
      </c>
      <c r="E364" s="344" t="str">
        <f t="shared" si="75"/>
        <v>15/11/2021</v>
      </c>
      <c r="F364" s="549">
        <f t="shared" si="76"/>
        <v>0</v>
      </c>
      <c r="G364" s="559"/>
      <c r="I364" s="187">
        <f t="shared" si="71"/>
        <v>2.1757072400000022</v>
      </c>
      <c r="J364" s="187">
        <f t="shared" si="71"/>
        <v>2.1383103224999811</v>
      </c>
      <c r="K364" s="113">
        <f t="shared" si="71"/>
        <v>2.1282042225000186</v>
      </c>
      <c r="L364" s="152">
        <f t="shared" si="77"/>
        <v>45031</v>
      </c>
      <c r="M364" s="246">
        <f t="shared" si="78"/>
        <v>44331</v>
      </c>
      <c r="N364" s="113">
        <f t="shared" si="79"/>
        <v>5.3424167857172933E-5</v>
      </c>
      <c r="O364" s="580">
        <f t="shared" si="83"/>
        <v>700</v>
      </c>
      <c r="P364" s="113">
        <f t="shared" si="80"/>
        <v>516</v>
      </c>
      <c r="Q364" s="113">
        <f t="shared" si="81"/>
        <v>184</v>
      </c>
      <c r="R364" s="549">
        <f t="shared" si="72"/>
        <v>2.1481403693857009</v>
      </c>
      <c r="T364" s="556">
        <f t="shared" si="82"/>
        <v>1.7855914699668936</v>
      </c>
    </row>
    <row r="365" spans="2:20" x14ac:dyDescent="0.35">
      <c r="B365" s="152">
        <v>42541</v>
      </c>
      <c r="C365" s="113">
        <f t="shared" si="73"/>
        <v>3.9738827041047475</v>
      </c>
      <c r="D365" s="187">
        <f t="shared" si="74"/>
        <v>5.4045174537987677</v>
      </c>
      <c r="E365" s="344" t="str">
        <f t="shared" si="75"/>
        <v>15/11/2021</v>
      </c>
      <c r="F365" s="549">
        <f t="shared" si="76"/>
        <v>0</v>
      </c>
      <c r="G365" s="559"/>
      <c r="I365" s="187">
        <f t="shared" si="71"/>
        <v>2.2222102500000007</v>
      </c>
      <c r="J365" s="187">
        <f t="shared" si="71"/>
        <v>2.1757072400000022</v>
      </c>
      <c r="K365" s="113">
        <f t="shared" si="71"/>
        <v>2.1635777600000239</v>
      </c>
      <c r="L365" s="152">
        <f t="shared" si="77"/>
        <v>45031</v>
      </c>
      <c r="M365" s="246">
        <f t="shared" si="78"/>
        <v>44331</v>
      </c>
      <c r="N365" s="113">
        <f t="shared" si="79"/>
        <v>6.6432871428569377E-5</v>
      </c>
      <c r="O365" s="580">
        <f t="shared" si="83"/>
        <v>700</v>
      </c>
      <c r="P365" s="113">
        <f t="shared" si="80"/>
        <v>516</v>
      </c>
      <c r="Q365" s="113">
        <f t="shared" si="81"/>
        <v>184</v>
      </c>
      <c r="R365" s="549">
        <f t="shared" si="72"/>
        <v>2.187930888342859</v>
      </c>
      <c r="T365" s="556">
        <f t="shared" si="82"/>
        <v>1.7859518157618886</v>
      </c>
    </row>
    <row r="366" spans="2:20" x14ac:dyDescent="0.35">
      <c r="B366" s="152">
        <v>42542</v>
      </c>
      <c r="C366" s="113">
        <f t="shared" si="73"/>
        <v>3.9810905007666264</v>
      </c>
      <c r="D366" s="187">
        <f t="shared" si="74"/>
        <v>5.4017796030116356</v>
      </c>
      <c r="E366" s="344" t="str">
        <f t="shared" si="75"/>
        <v>15/11/2021</v>
      </c>
      <c r="F366" s="549">
        <f t="shared" si="76"/>
        <v>0</v>
      </c>
      <c r="G366" s="559"/>
      <c r="I366" s="187">
        <f t="shared" ref="I366:K385" si="84">IF(I95="","",((1+I95/200)^2-1)*100)</f>
        <v>2.2576000624999981</v>
      </c>
      <c r="J366" s="187">
        <f t="shared" si="84"/>
        <v>2.2060340899999753</v>
      </c>
      <c r="K366" s="113">
        <f t="shared" si="84"/>
        <v>2.1918809999999844</v>
      </c>
      <c r="L366" s="152">
        <f t="shared" si="77"/>
        <v>45031</v>
      </c>
      <c r="M366" s="246">
        <f t="shared" si="78"/>
        <v>44331</v>
      </c>
      <c r="N366" s="113">
        <f t="shared" si="79"/>
        <v>7.3665675000032601E-5</v>
      </c>
      <c r="O366" s="580">
        <f t="shared" si="83"/>
        <v>700</v>
      </c>
      <c r="P366" s="113">
        <f t="shared" si="80"/>
        <v>516</v>
      </c>
      <c r="Q366" s="113">
        <f t="shared" si="81"/>
        <v>184</v>
      </c>
      <c r="R366" s="549">
        <f t="shared" si="72"/>
        <v>2.2195885741999812</v>
      </c>
      <c r="T366" s="556">
        <f t="shared" si="82"/>
        <v>1.7615019265666452</v>
      </c>
    </row>
    <row r="367" spans="2:20" x14ac:dyDescent="0.35">
      <c r="B367" s="152">
        <v>42543</v>
      </c>
      <c r="C367" s="113">
        <f t="shared" si="73"/>
        <v>4.0449473456881435</v>
      </c>
      <c r="D367" s="187">
        <f t="shared" si="74"/>
        <v>5.3990417522245036</v>
      </c>
      <c r="E367" s="344" t="str">
        <f t="shared" si="75"/>
        <v>15/11/2021</v>
      </c>
      <c r="F367" s="549">
        <f t="shared" si="76"/>
        <v>0</v>
      </c>
      <c r="G367" s="559"/>
      <c r="I367" s="187">
        <f t="shared" si="84"/>
        <v>2.2859163225000145</v>
      </c>
      <c r="J367" s="187">
        <f t="shared" si="84"/>
        <v>2.2323210000000149</v>
      </c>
      <c r="K367" s="113">
        <f t="shared" si="84"/>
        <v>2.2151330225000043</v>
      </c>
      <c r="L367" s="152">
        <f t="shared" si="77"/>
        <v>45031</v>
      </c>
      <c r="M367" s="246">
        <f t="shared" si="78"/>
        <v>44331</v>
      </c>
      <c r="N367" s="113">
        <f t="shared" si="79"/>
        <v>7.6564746428570938E-5</v>
      </c>
      <c r="O367" s="580">
        <f t="shared" si="83"/>
        <v>700</v>
      </c>
      <c r="P367" s="113">
        <f t="shared" si="80"/>
        <v>516</v>
      </c>
      <c r="Q367" s="113">
        <f t="shared" si="81"/>
        <v>184</v>
      </c>
      <c r="R367" s="549">
        <f t="shared" si="72"/>
        <v>2.2464089133428717</v>
      </c>
      <c r="T367" s="556">
        <f t="shared" si="82"/>
        <v>1.7985384323452718</v>
      </c>
    </row>
    <row r="368" spans="2:20" x14ac:dyDescent="0.35">
      <c r="B368" s="152">
        <v>42544</v>
      </c>
      <c r="C368" s="113">
        <f t="shared" si="73"/>
        <v>4.0470077334744614</v>
      </c>
      <c r="D368" s="187">
        <f t="shared" si="74"/>
        <v>5.3963039014373715</v>
      </c>
      <c r="E368" s="344" t="str">
        <f t="shared" si="75"/>
        <v>15/11/2021</v>
      </c>
      <c r="F368" s="549">
        <f t="shared" si="76"/>
        <v>0</v>
      </c>
      <c r="G368" s="559"/>
      <c r="I368" s="187">
        <f t="shared" si="84"/>
        <v>2.3122135025000157</v>
      </c>
      <c r="J368" s="187">
        <f t="shared" si="84"/>
        <v>2.2535552024999905</v>
      </c>
      <c r="K368" s="113">
        <f t="shared" si="84"/>
        <v>2.2333321024999853</v>
      </c>
      <c r="L368" s="152">
        <f t="shared" si="77"/>
        <v>45031</v>
      </c>
      <c r="M368" s="246">
        <f t="shared" si="78"/>
        <v>44331</v>
      </c>
      <c r="N368" s="113">
        <f t="shared" si="79"/>
        <v>8.3797571428607351E-5</v>
      </c>
      <c r="O368" s="580">
        <f t="shared" si="83"/>
        <v>700</v>
      </c>
      <c r="P368" s="113">
        <f t="shared" si="80"/>
        <v>516</v>
      </c>
      <c r="Q368" s="113">
        <f t="shared" si="81"/>
        <v>184</v>
      </c>
      <c r="R368" s="549">
        <f t="shared" si="72"/>
        <v>2.2689739556428541</v>
      </c>
      <c r="T368" s="556">
        <f t="shared" si="82"/>
        <v>1.7780337778316073</v>
      </c>
    </row>
    <row r="369" spans="2:20" x14ac:dyDescent="0.35">
      <c r="B369" s="152">
        <v>42545</v>
      </c>
      <c r="C369" s="113">
        <f t="shared" si="73"/>
        <v>3.9182922958532096</v>
      </c>
      <c r="D369" s="187">
        <f t="shared" si="74"/>
        <v>5.3935660506502394</v>
      </c>
      <c r="E369" s="344" t="str">
        <f t="shared" si="75"/>
        <v>15/11/2021</v>
      </c>
      <c r="F369" s="549">
        <f t="shared" si="76"/>
        <v>0</v>
      </c>
      <c r="G369" s="559"/>
      <c r="I369" s="187">
        <f t="shared" si="84"/>
        <v>2.1049620899999955</v>
      </c>
      <c r="J369" s="187">
        <f t="shared" si="84"/>
        <v>2.062526759999983</v>
      </c>
      <c r="K369" s="113">
        <f t="shared" si="84"/>
        <v>2.0605062500000271</v>
      </c>
      <c r="L369" s="152">
        <f t="shared" si="77"/>
        <v>45031</v>
      </c>
      <c r="M369" s="246">
        <f t="shared" si="78"/>
        <v>44331</v>
      </c>
      <c r="N369" s="113">
        <f t="shared" si="79"/>
        <v>6.0621900000017757E-5</v>
      </c>
      <c r="O369" s="580">
        <f t="shared" si="83"/>
        <v>700</v>
      </c>
      <c r="P369" s="113">
        <f t="shared" si="80"/>
        <v>516</v>
      </c>
      <c r="Q369" s="113">
        <f t="shared" si="81"/>
        <v>184</v>
      </c>
      <c r="R369" s="549">
        <f t="shared" si="72"/>
        <v>2.0736811895999865</v>
      </c>
      <c r="T369" s="556">
        <f t="shared" si="82"/>
        <v>1.8446111062532231</v>
      </c>
    </row>
    <row r="370" spans="2:20" x14ac:dyDescent="0.35">
      <c r="B370" s="152">
        <v>42548</v>
      </c>
      <c r="C370" s="113">
        <f t="shared" si="73"/>
        <v>3.9213800669295029</v>
      </c>
      <c r="D370" s="187">
        <f t="shared" si="74"/>
        <v>5.3853524982888432</v>
      </c>
      <c r="E370" s="344" t="str">
        <f t="shared" si="75"/>
        <v>15/11/2021</v>
      </c>
      <c r="F370" s="549">
        <f t="shared" si="76"/>
        <v>0</v>
      </c>
      <c r="G370" s="559"/>
      <c r="I370" s="187">
        <f t="shared" si="84"/>
        <v>2.1120355024999871</v>
      </c>
      <c r="J370" s="187">
        <f t="shared" si="84"/>
        <v>2.070609000000001</v>
      </c>
      <c r="K370" s="113">
        <f t="shared" si="84"/>
        <v>2.0726296100000097</v>
      </c>
      <c r="L370" s="152">
        <f t="shared" si="77"/>
        <v>45031</v>
      </c>
      <c r="M370" s="246">
        <f t="shared" si="78"/>
        <v>44331</v>
      </c>
      <c r="N370" s="113">
        <f t="shared" si="79"/>
        <v>5.9180717857122899E-5</v>
      </c>
      <c r="O370" s="580">
        <f t="shared" si="83"/>
        <v>700</v>
      </c>
      <c r="P370" s="113">
        <f t="shared" si="80"/>
        <v>516</v>
      </c>
      <c r="Q370" s="113">
        <f t="shared" si="81"/>
        <v>184</v>
      </c>
      <c r="R370" s="549">
        <f t="shared" si="72"/>
        <v>2.0814982520857117</v>
      </c>
      <c r="T370" s="556">
        <f t="shared" si="82"/>
        <v>1.8398818148437912</v>
      </c>
    </row>
    <row r="371" spans="2:20" x14ac:dyDescent="0.35">
      <c r="B371" s="152">
        <v>42549</v>
      </c>
      <c r="C371" s="113">
        <f t="shared" si="73"/>
        <v>3.9069710572708249</v>
      </c>
      <c r="D371" s="187">
        <f t="shared" si="74"/>
        <v>5.3826146475017111</v>
      </c>
      <c r="E371" s="344" t="str">
        <f t="shared" si="75"/>
        <v>15/11/2021</v>
      </c>
      <c r="F371" s="549">
        <f t="shared" si="76"/>
        <v>0</v>
      </c>
      <c r="G371" s="559"/>
      <c r="I371" s="187">
        <f t="shared" si="84"/>
        <v>2.0756605624999924</v>
      </c>
      <c r="J371" s="187">
        <f t="shared" si="84"/>
        <v>2.0473734224999873</v>
      </c>
      <c r="K371" s="113">
        <f t="shared" si="84"/>
        <v>2.0534346225000277</v>
      </c>
      <c r="L371" s="152">
        <f t="shared" si="77"/>
        <v>45031</v>
      </c>
      <c r="M371" s="246">
        <f t="shared" si="78"/>
        <v>44331</v>
      </c>
      <c r="N371" s="113">
        <f t="shared" si="79"/>
        <v>4.0410200000007279E-5</v>
      </c>
      <c r="O371" s="580">
        <f t="shared" si="83"/>
        <v>700</v>
      </c>
      <c r="P371" s="113">
        <f t="shared" si="80"/>
        <v>516</v>
      </c>
      <c r="Q371" s="113">
        <f t="shared" si="81"/>
        <v>184</v>
      </c>
      <c r="R371" s="549">
        <f t="shared" si="72"/>
        <v>2.0548088992999887</v>
      </c>
      <c r="T371" s="556">
        <f t="shared" si="82"/>
        <v>1.8521621579708363</v>
      </c>
    </row>
    <row r="372" spans="2:20" x14ac:dyDescent="0.35">
      <c r="B372" s="152">
        <v>42550</v>
      </c>
      <c r="C372" s="113">
        <f t="shared" si="73"/>
        <v>3.9049127496438185</v>
      </c>
      <c r="D372" s="187">
        <f t="shared" si="74"/>
        <v>5.3798767967145791</v>
      </c>
      <c r="E372" s="344" t="str">
        <f t="shared" si="75"/>
        <v>15/11/2021</v>
      </c>
      <c r="F372" s="549">
        <f t="shared" si="76"/>
        <v>0</v>
      </c>
      <c r="G372" s="559"/>
      <c r="I372" s="187">
        <f t="shared" si="84"/>
        <v>2.0978889225000019</v>
      </c>
      <c r="J372" s="187">
        <f t="shared" si="84"/>
        <v>2.0695987024999862</v>
      </c>
      <c r="K372" s="113">
        <f t="shared" si="84"/>
        <v>2.0665678400000109</v>
      </c>
      <c r="L372" s="152">
        <f t="shared" si="77"/>
        <v>45031</v>
      </c>
      <c r="M372" s="246">
        <f t="shared" si="78"/>
        <v>44331</v>
      </c>
      <c r="N372" s="113">
        <f t="shared" si="79"/>
        <v>4.0414600000022407E-5</v>
      </c>
      <c r="O372" s="580">
        <f t="shared" si="83"/>
        <v>700</v>
      </c>
      <c r="P372" s="113">
        <f t="shared" si="80"/>
        <v>516</v>
      </c>
      <c r="Q372" s="113">
        <f t="shared" si="81"/>
        <v>184</v>
      </c>
      <c r="R372" s="549">
        <f t="shared" si="72"/>
        <v>2.0770349888999902</v>
      </c>
      <c r="T372" s="556">
        <f t="shared" si="82"/>
        <v>1.8278777607438284</v>
      </c>
    </row>
    <row r="373" spans="2:20" x14ac:dyDescent="0.35">
      <c r="B373" s="152">
        <v>42551</v>
      </c>
      <c r="C373" s="113">
        <f t="shared" si="73"/>
        <v>3.9059418996347794</v>
      </c>
      <c r="D373" s="187">
        <f t="shared" si="74"/>
        <v>5.377138945927447</v>
      </c>
      <c r="E373" s="344" t="str">
        <f t="shared" si="75"/>
        <v>15/11/2021</v>
      </c>
      <c r="F373" s="549">
        <f t="shared" si="76"/>
        <v>0</v>
      </c>
      <c r="G373" s="559"/>
      <c r="I373" s="187">
        <f t="shared" si="84"/>
        <v>2.0978889225000019</v>
      </c>
      <c r="J373" s="187">
        <f t="shared" si="84"/>
        <v>2.0675781225000245</v>
      </c>
      <c r="K373" s="113">
        <f t="shared" si="84"/>
        <v>2.0675781225000245</v>
      </c>
      <c r="L373" s="152">
        <f t="shared" si="77"/>
        <v>45031</v>
      </c>
      <c r="M373" s="246">
        <f t="shared" si="78"/>
        <v>44331</v>
      </c>
      <c r="N373" s="113">
        <f t="shared" si="79"/>
        <v>4.3301142857110619E-5</v>
      </c>
      <c r="O373" s="580">
        <f t="shared" si="83"/>
        <v>700</v>
      </c>
      <c r="P373" s="113">
        <f t="shared" si="80"/>
        <v>516</v>
      </c>
      <c r="Q373" s="113">
        <f t="shared" si="81"/>
        <v>184</v>
      </c>
      <c r="R373" s="549">
        <f t="shared" si="72"/>
        <v>2.0755455327857328</v>
      </c>
      <c r="T373" s="556">
        <f t="shared" si="82"/>
        <v>1.8303963668490466</v>
      </c>
    </row>
    <row r="374" spans="2:20" x14ac:dyDescent="0.35">
      <c r="B374" s="152">
        <v>42552</v>
      </c>
      <c r="C374" s="113">
        <f t="shared" si="73"/>
        <v>3.8678684412644104</v>
      </c>
      <c r="D374" s="187">
        <f t="shared" si="74"/>
        <v>5.3744010951403149</v>
      </c>
      <c r="E374" s="344" t="str">
        <f t="shared" si="75"/>
        <v>15/11/2021</v>
      </c>
      <c r="F374" s="549">
        <f t="shared" si="76"/>
        <v>0</v>
      </c>
      <c r="G374" s="559"/>
      <c r="I374" s="187">
        <f t="shared" si="84"/>
        <v>2.070609000000001</v>
      </c>
      <c r="J374" s="187">
        <f t="shared" si="84"/>
        <v>2.0403022500000256</v>
      </c>
      <c r="K374" s="113">
        <f t="shared" si="84"/>
        <v>2.0392921025000232</v>
      </c>
      <c r="L374" s="152">
        <f t="shared" si="77"/>
        <v>45031</v>
      </c>
      <c r="M374" s="246">
        <f t="shared" si="78"/>
        <v>44331</v>
      </c>
      <c r="N374" s="113">
        <f t="shared" si="79"/>
        <v>4.3295357142822001E-5</v>
      </c>
      <c r="O374" s="580">
        <f t="shared" si="83"/>
        <v>700</v>
      </c>
      <c r="P374" s="113">
        <f t="shared" si="80"/>
        <v>516</v>
      </c>
      <c r="Q374" s="113">
        <f t="shared" si="81"/>
        <v>184</v>
      </c>
      <c r="R374" s="549">
        <f t="shared" si="72"/>
        <v>2.0482685957143048</v>
      </c>
      <c r="T374" s="556">
        <f t="shared" si="82"/>
        <v>1.8195998455501057</v>
      </c>
    </row>
    <row r="375" spans="2:20" x14ac:dyDescent="0.35">
      <c r="B375" s="152">
        <v>42555</v>
      </c>
      <c r="C375" s="113">
        <f t="shared" si="73"/>
        <v>3.8472925505103062</v>
      </c>
      <c r="D375" s="187">
        <f t="shared" si="74"/>
        <v>5.3661875427789187</v>
      </c>
      <c r="E375" s="344" t="str">
        <f t="shared" si="75"/>
        <v>15/11/2021</v>
      </c>
      <c r="F375" s="549">
        <f t="shared" si="76"/>
        <v>0</v>
      </c>
      <c r="G375" s="559"/>
      <c r="I375" s="187">
        <f t="shared" si="84"/>
        <v>2.0534346225000277</v>
      </c>
      <c r="J375" s="187">
        <f t="shared" si="84"/>
        <v>2.025150562500011</v>
      </c>
      <c r="K375" s="113">
        <f t="shared" si="84"/>
        <v>2.0201002499999676</v>
      </c>
      <c r="L375" s="152">
        <f t="shared" si="77"/>
        <v>45031</v>
      </c>
      <c r="M375" s="246">
        <f t="shared" si="78"/>
        <v>44331</v>
      </c>
      <c r="N375" s="113">
        <f t="shared" si="79"/>
        <v>4.0405800000023871E-5</v>
      </c>
      <c r="O375" s="580">
        <f t="shared" si="83"/>
        <v>700</v>
      </c>
      <c r="P375" s="113">
        <f t="shared" si="80"/>
        <v>516</v>
      </c>
      <c r="Q375" s="113">
        <f t="shared" si="81"/>
        <v>184</v>
      </c>
      <c r="R375" s="549">
        <f t="shared" si="72"/>
        <v>2.0325852297000155</v>
      </c>
      <c r="T375" s="556">
        <f t="shared" si="82"/>
        <v>1.8147073208102906</v>
      </c>
    </row>
    <row r="376" spans="2:20" x14ac:dyDescent="0.35">
      <c r="B376" s="152">
        <v>42556</v>
      </c>
      <c r="C376" s="113">
        <f t="shared" si="73"/>
        <v>3.8174629391249493</v>
      </c>
      <c r="D376" s="187">
        <f t="shared" si="74"/>
        <v>5.3634496919917867</v>
      </c>
      <c r="E376" s="344" t="str">
        <f t="shared" si="75"/>
        <v>15/11/2021</v>
      </c>
      <c r="F376" s="549">
        <f t="shared" si="76"/>
        <v>0</v>
      </c>
      <c r="G376" s="559"/>
      <c r="I376" s="187">
        <f t="shared" si="84"/>
        <v>2.0403022500000256</v>
      </c>
      <c r="J376" s="187">
        <f t="shared" si="84"/>
        <v>2.0100000000000007</v>
      </c>
      <c r="K376" s="113">
        <f t="shared" si="84"/>
        <v>2.0089900024999885</v>
      </c>
      <c r="L376" s="152">
        <f t="shared" si="77"/>
        <v>45031</v>
      </c>
      <c r="M376" s="246">
        <f t="shared" si="78"/>
        <v>44331</v>
      </c>
      <c r="N376" s="113">
        <f t="shared" si="79"/>
        <v>4.3288928571464223E-5</v>
      </c>
      <c r="O376" s="580">
        <f t="shared" si="83"/>
        <v>700</v>
      </c>
      <c r="P376" s="113">
        <f t="shared" si="80"/>
        <v>516</v>
      </c>
      <c r="Q376" s="113">
        <f t="shared" si="81"/>
        <v>184</v>
      </c>
      <c r="R376" s="549">
        <f t="shared" si="72"/>
        <v>2.0179651628571502</v>
      </c>
      <c r="T376" s="556">
        <f t="shared" si="82"/>
        <v>1.7994977762677991</v>
      </c>
    </row>
    <row r="377" spans="2:20" x14ac:dyDescent="0.35">
      <c r="B377" s="152">
        <v>42557</v>
      </c>
      <c r="C377" s="113">
        <f t="shared" si="73"/>
        <v>3.7711883343976904</v>
      </c>
      <c r="D377" s="187">
        <f t="shared" si="74"/>
        <v>5.3607118412046546</v>
      </c>
      <c r="E377" s="344" t="str">
        <f t="shared" si="75"/>
        <v>15/11/2021</v>
      </c>
      <c r="F377" s="549">
        <f t="shared" si="76"/>
        <v>0</v>
      </c>
      <c r="G377" s="559"/>
      <c r="I377" s="187">
        <f t="shared" si="84"/>
        <v>1.997880360000015</v>
      </c>
      <c r="J377" s="187">
        <f t="shared" si="84"/>
        <v>1.9726334224999809</v>
      </c>
      <c r="K377" s="113">
        <f t="shared" si="84"/>
        <v>1.9776825600000159</v>
      </c>
      <c r="L377" s="152">
        <f t="shared" si="77"/>
        <v>45031</v>
      </c>
      <c r="M377" s="246">
        <f t="shared" si="78"/>
        <v>44331</v>
      </c>
      <c r="N377" s="113">
        <f t="shared" si="79"/>
        <v>3.6067053571477358E-5</v>
      </c>
      <c r="O377" s="580">
        <f t="shared" si="83"/>
        <v>700</v>
      </c>
      <c r="P377" s="113">
        <f t="shared" si="80"/>
        <v>516</v>
      </c>
      <c r="Q377" s="113">
        <f t="shared" si="81"/>
        <v>184</v>
      </c>
      <c r="R377" s="549">
        <f t="shared" si="72"/>
        <v>1.9792697603571328</v>
      </c>
      <c r="T377" s="556">
        <f t="shared" si="82"/>
        <v>1.7919185740405577</v>
      </c>
    </row>
    <row r="378" spans="2:20" x14ac:dyDescent="0.35">
      <c r="B378" s="152">
        <v>42558</v>
      </c>
      <c r="C378" s="113">
        <f t="shared" si="73"/>
        <v>3.7722164908520428</v>
      </c>
      <c r="D378" s="187">
        <f t="shared" si="74"/>
        <v>5.3579739904175225</v>
      </c>
      <c r="E378" s="344" t="str">
        <f t="shared" si="75"/>
        <v>15/11/2021</v>
      </c>
      <c r="F378" s="549">
        <f t="shared" si="76"/>
        <v>0</v>
      </c>
      <c r="G378" s="559"/>
      <c r="I378" s="187">
        <f t="shared" si="84"/>
        <v>1.9999002499999863</v>
      </c>
      <c r="J378" s="187">
        <f t="shared" si="84"/>
        <v>1.9746530624999981</v>
      </c>
      <c r="K378" s="113">
        <f t="shared" si="84"/>
        <v>1.9817219599999936</v>
      </c>
      <c r="L378" s="152">
        <f t="shared" si="77"/>
        <v>45031</v>
      </c>
      <c r="M378" s="246">
        <f t="shared" si="78"/>
        <v>44331</v>
      </c>
      <c r="N378" s="113">
        <f t="shared" si="79"/>
        <v>3.6067410714268888E-5</v>
      </c>
      <c r="O378" s="580">
        <f t="shared" si="83"/>
        <v>700</v>
      </c>
      <c r="P378" s="113">
        <f t="shared" si="80"/>
        <v>516</v>
      </c>
      <c r="Q378" s="113">
        <f t="shared" si="81"/>
        <v>184</v>
      </c>
      <c r="R378" s="549">
        <f t="shared" si="72"/>
        <v>1.9812894660714235</v>
      </c>
      <c r="T378" s="556">
        <f t="shared" si="82"/>
        <v>1.7909270247806193</v>
      </c>
    </row>
    <row r="379" spans="2:20" x14ac:dyDescent="0.35">
      <c r="B379" s="152">
        <v>42559</v>
      </c>
      <c r="C379" s="113">
        <f t="shared" si="73"/>
        <v>3.7979228853559421</v>
      </c>
      <c r="D379" s="187">
        <f t="shared" si="74"/>
        <v>5.3552361396303905</v>
      </c>
      <c r="E379" s="344" t="str">
        <f t="shared" si="75"/>
        <v>15/11/2021</v>
      </c>
      <c r="F379" s="549">
        <f t="shared" si="76"/>
        <v>0</v>
      </c>
      <c r="G379" s="559"/>
      <c r="I379" s="187">
        <f t="shared" si="84"/>
        <v>2.0352515624999956</v>
      </c>
      <c r="J379" s="187">
        <f t="shared" si="84"/>
        <v>2.0211103024999844</v>
      </c>
      <c r="K379" s="113">
        <f t="shared" si="84"/>
        <v>2.0302009999999981</v>
      </c>
      <c r="L379" s="152">
        <f t="shared" si="77"/>
        <v>45031</v>
      </c>
      <c r="M379" s="246">
        <f t="shared" si="78"/>
        <v>44331</v>
      </c>
      <c r="N379" s="113">
        <f t="shared" si="79"/>
        <v>2.0201800000016084E-5</v>
      </c>
      <c r="O379" s="580">
        <f t="shared" si="83"/>
        <v>700</v>
      </c>
      <c r="P379" s="113">
        <f t="shared" si="80"/>
        <v>516</v>
      </c>
      <c r="Q379" s="113">
        <f t="shared" si="81"/>
        <v>184</v>
      </c>
      <c r="R379" s="549">
        <f t="shared" si="72"/>
        <v>2.0248274336999872</v>
      </c>
      <c r="T379" s="556">
        <f t="shared" si="82"/>
        <v>1.7730954516559549</v>
      </c>
    </row>
    <row r="380" spans="2:20" x14ac:dyDescent="0.35">
      <c r="B380" s="152">
        <v>42562</v>
      </c>
      <c r="C380" s="113">
        <f t="shared" si="73"/>
        <v>3.7999796032179844</v>
      </c>
      <c r="D380" s="187">
        <f t="shared" si="74"/>
        <v>5.3470225872689943</v>
      </c>
      <c r="E380" s="344" t="str">
        <f t="shared" si="75"/>
        <v>15/11/2021</v>
      </c>
      <c r="F380" s="549">
        <f t="shared" si="76"/>
        <v>0</v>
      </c>
      <c r="G380" s="559"/>
      <c r="I380" s="187">
        <f t="shared" si="84"/>
        <v>2.0423225599999872</v>
      </c>
      <c r="J380" s="187">
        <f t="shared" si="84"/>
        <v>2.0271707224999824</v>
      </c>
      <c r="K380" s="113">
        <f t="shared" si="84"/>
        <v>2.0443428899999949</v>
      </c>
      <c r="L380" s="152">
        <f t="shared" si="77"/>
        <v>45031</v>
      </c>
      <c r="M380" s="246">
        <f t="shared" si="78"/>
        <v>44331</v>
      </c>
      <c r="N380" s="113">
        <f t="shared" si="79"/>
        <v>2.1645482142864025E-5</v>
      </c>
      <c r="O380" s="580">
        <f t="shared" si="83"/>
        <v>700</v>
      </c>
      <c r="P380" s="113">
        <f t="shared" si="80"/>
        <v>516</v>
      </c>
      <c r="Q380" s="113">
        <f t="shared" si="81"/>
        <v>184</v>
      </c>
      <c r="R380" s="549">
        <f t="shared" si="72"/>
        <v>2.0311534912142695</v>
      </c>
      <c r="T380" s="556">
        <f t="shared" si="82"/>
        <v>1.768826112003715</v>
      </c>
    </row>
    <row r="381" spans="2:20" x14ac:dyDescent="0.35">
      <c r="B381" s="152">
        <v>42563</v>
      </c>
      <c r="C381" s="113">
        <f t="shared" si="73"/>
        <v>3.8359771137313592</v>
      </c>
      <c r="D381" s="187">
        <f t="shared" si="74"/>
        <v>5.3442847364818613</v>
      </c>
      <c r="E381" s="344" t="str">
        <f t="shared" si="75"/>
        <v>15/11/2021</v>
      </c>
      <c r="F381" s="549">
        <f t="shared" si="76"/>
        <v>0</v>
      </c>
      <c r="G381" s="559"/>
      <c r="I381" s="187">
        <f t="shared" si="84"/>
        <v>2.0766708899999875</v>
      </c>
      <c r="J381" s="187">
        <f t="shared" si="84"/>
        <v>2.0594960025000164</v>
      </c>
      <c r="K381" s="113">
        <f t="shared" si="84"/>
        <v>2.0645472900000073</v>
      </c>
      <c r="L381" s="152">
        <f t="shared" si="77"/>
        <v>45031</v>
      </c>
      <c r="M381" s="246">
        <f t="shared" si="78"/>
        <v>44331</v>
      </c>
      <c r="N381" s="113">
        <f t="shared" si="79"/>
        <v>2.4535553571387275E-5</v>
      </c>
      <c r="O381" s="580">
        <f t="shared" si="83"/>
        <v>700</v>
      </c>
      <c r="P381" s="113">
        <f t="shared" si="80"/>
        <v>516</v>
      </c>
      <c r="Q381" s="113">
        <f t="shared" si="81"/>
        <v>184</v>
      </c>
      <c r="R381" s="549">
        <f t="shared" si="72"/>
        <v>2.0640105443571515</v>
      </c>
      <c r="T381" s="556">
        <f t="shared" si="82"/>
        <v>1.7719665693742077</v>
      </c>
    </row>
    <row r="382" spans="2:20" x14ac:dyDescent="0.35">
      <c r="B382" s="152">
        <v>42564</v>
      </c>
      <c r="C382" s="113">
        <f t="shared" si="73"/>
        <v>3.8699261984955768</v>
      </c>
      <c r="D382" s="187">
        <f t="shared" si="74"/>
        <v>5.3415468856947292</v>
      </c>
      <c r="E382" s="344" t="str">
        <f t="shared" si="75"/>
        <v>15/11/2021</v>
      </c>
      <c r="F382" s="549">
        <f t="shared" si="76"/>
        <v>0</v>
      </c>
      <c r="G382" s="559"/>
      <c r="I382" s="187">
        <f t="shared" si="84"/>
        <v>2.113046009999997</v>
      </c>
      <c r="J382" s="187">
        <f t="shared" si="84"/>
        <v>2.0918264025000077</v>
      </c>
      <c r="K382" s="113">
        <f t="shared" si="84"/>
        <v>2.0928368100000094</v>
      </c>
      <c r="L382" s="152">
        <f t="shared" si="77"/>
        <v>45031</v>
      </c>
      <c r="M382" s="246">
        <f t="shared" si="78"/>
        <v>44331</v>
      </c>
      <c r="N382" s="113">
        <f t="shared" si="79"/>
        <v>3.0313724999984715E-5</v>
      </c>
      <c r="O382" s="580">
        <f t="shared" si="83"/>
        <v>700</v>
      </c>
      <c r="P382" s="113">
        <f t="shared" si="80"/>
        <v>516</v>
      </c>
      <c r="Q382" s="113">
        <f t="shared" si="81"/>
        <v>184</v>
      </c>
      <c r="R382" s="549">
        <f t="shared" si="72"/>
        <v>2.0974041279000049</v>
      </c>
      <c r="T382" s="556">
        <f t="shared" si="82"/>
        <v>1.772522070595572</v>
      </c>
    </row>
    <row r="383" spans="2:20" x14ac:dyDescent="0.35">
      <c r="B383" s="152">
        <v>42565</v>
      </c>
      <c r="C383" s="113">
        <f t="shared" si="73"/>
        <v>3.7927812244193504</v>
      </c>
      <c r="D383" s="187">
        <f t="shared" si="74"/>
        <v>5.3388090349075972</v>
      </c>
      <c r="E383" s="344" t="str">
        <f t="shared" si="75"/>
        <v>15/11/2021</v>
      </c>
      <c r="F383" s="549">
        <f t="shared" si="76"/>
        <v>0</v>
      </c>
      <c r="G383" s="559"/>
      <c r="I383" s="187">
        <f t="shared" si="84"/>
        <v>2.0827329599999889</v>
      </c>
      <c r="J383" s="187">
        <f t="shared" si="84"/>
        <v>2.0584857600000062</v>
      </c>
      <c r="K383" s="113">
        <f t="shared" si="84"/>
        <v>2.0504040000000057</v>
      </c>
      <c r="L383" s="152">
        <f t="shared" si="77"/>
        <v>45031</v>
      </c>
      <c r="M383" s="246">
        <f t="shared" si="78"/>
        <v>44331</v>
      </c>
      <c r="N383" s="113">
        <f t="shared" si="79"/>
        <v>3.4638857142832435E-5</v>
      </c>
      <c r="O383" s="580">
        <f t="shared" si="83"/>
        <v>700</v>
      </c>
      <c r="P383" s="113">
        <f t="shared" si="80"/>
        <v>516</v>
      </c>
      <c r="Q383" s="113">
        <f t="shared" si="81"/>
        <v>184</v>
      </c>
      <c r="R383" s="549">
        <f t="shared" si="72"/>
        <v>2.0648593097142873</v>
      </c>
      <c r="T383" s="556">
        <f t="shared" si="82"/>
        <v>1.7279219147050631</v>
      </c>
    </row>
    <row r="384" spans="2:20" x14ac:dyDescent="0.35">
      <c r="B384" s="152">
        <v>42566</v>
      </c>
      <c r="C384" s="113">
        <f t="shared" si="73"/>
        <v>3.8524362365778275</v>
      </c>
      <c r="D384" s="187">
        <f t="shared" si="74"/>
        <v>5.3360711841204651</v>
      </c>
      <c r="E384" s="344" t="str">
        <f t="shared" si="75"/>
        <v>15/11/2021</v>
      </c>
      <c r="F384" s="549">
        <f t="shared" si="76"/>
        <v>0</v>
      </c>
      <c r="G384" s="559"/>
      <c r="I384" s="187">
        <f t="shared" si="84"/>
        <v>2.1211302500000029</v>
      </c>
      <c r="J384" s="187">
        <f t="shared" si="84"/>
        <v>2.0797019025000196</v>
      </c>
      <c r="K384" s="113">
        <f t="shared" si="84"/>
        <v>2.0564652899999869</v>
      </c>
      <c r="L384" s="152">
        <f t="shared" si="77"/>
        <v>45031</v>
      </c>
      <c r="M384" s="246">
        <f t="shared" si="78"/>
        <v>44331</v>
      </c>
      <c r="N384" s="113">
        <f t="shared" si="79"/>
        <v>5.918335357140465E-5</v>
      </c>
      <c r="O384" s="580">
        <f t="shared" si="83"/>
        <v>700</v>
      </c>
      <c r="P384" s="113">
        <f t="shared" si="80"/>
        <v>516</v>
      </c>
      <c r="Q384" s="113">
        <f t="shared" si="81"/>
        <v>184</v>
      </c>
      <c r="R384" s="549">
        <f t="shared" si="72"/>
        <v>2.0905916395571582</v>
      </c>
      <c r="T384" s="556">
        <f t="shared" si="82"/>
        <v>1.7618445970206693</v>
      </c>
    </row>
    <row r="385" spans="2:20" x14ac:dyDescent="0.35">
      <c r="B385" s="152">
        <v>42569</v>
      </c>
      <c r="C385" s="113">
        <f t="shared" si="73"/>
        <v>3.822605517036104</v>
      </c>
      <c r="D385" s="187">
        <f t="shared" si="74"/>
        <v>5.3278576317590689</v>
      </c>
      <c r="E385" s="344" t="str">
        <f t="shared" si="75"/>
        <v>15/11/2021</v>
      </c>
      <c r="F385" s="549">
        <f t="shared" si="76"/>
        <v>0</v>
      </c>
      <c r="G385" s="559"/>
      <c r="I385" s="187">
        <f t="shared" si="84"/>
        <v>2.10698304000001</v>
      </c>
      <c r="J385" s="187">
        <f t="shared" si="84"/>
        <v>2.062526759999983</v>
      </c>
      <c r="K385" s="113">
        <f t="shared" si="84"/>
        <v>2.0312111024999968</v>
      </c>
      <c r="L385" s="152">
        <f t="shared" si="77"/>
        <v>45031</v>
      </c>
      <c r="M385" s="246">
        <f t="shared" si="78"/>
        <v>44331</v>
      </c>
      <c r="N385" s="113">
        <f t="shared" si="79"/>
        <v>6.3508971428609986E-5</v>
      </c>
      <c r="O385" s="580">
        <f t="shared" si="83"/>
        <v>700</v>
      </c>
      <c r="P385" s="113">
        <f t="shared" si="80"/>
        <v>516</v>
      </c>
      <c r="Q385" s="113">
        <f t="shared" si="81"/>
        <v>184</v>
      </c>
      <c r="R385" s="549">
        <f t="shared" si="72"/>
        <v>2.0742124107428475</v>
      </c>
      <c r="T385" s="556">
        <f t="shared" si="82"/>
        <v>1.7483931062932565</v>
      </c>
    </row>
    <row r="386" spans="2:20" x14ac:dyDescent="0.35">
      <c r="B386" s="152">
        <v>42570</v>
      </c>
      <c r="C386" s="113">
        <f t="shared" si="73"/>
        <v>3.7588510528640873</v>
      </c>
      <c r="D386" s="187">
        <f t="shared" si="74"/>
        <v>5.3251197809719368</v>
      </c>
      <c r="E386" s="344" t="str">
        <f t="shared" si="75"/>
        <v>15/11/2021</v>
      </c>
      <c r="F386" s="549">
        <f t="shared" si="76"/>
        <v>0</v>
      </c>
      <c r="G386" s="559"/>
      <c r="I386" s="187">
        <f t="shared" ref="I386:K405" si="85">IF(I115="","",((1+I115/200)^2-1)*100)</f>
        <v>2.0594960025000164</v>
      </c>
      <c r="J386" s="187">
        <f t="shared" si="85"/>
        <v>2.0069700224999876</v>
      </c>
      <c r="K386" s="113">
        <f t="shared" si="85"/>
        <v>1.9756628899999962</v>
      </c>
      <c r="L386" s="152">
        <f t="shared" si="77"/>
        <v>45031</v>
      </c>
      <c r="M386" s="246">
        <f t="shared" si="78"/>
        <v>44331</v>
      </c>
      <c r="N386" s="113">
        <f t="shared" si="79"/>
        <v>7.5037114285755481E-5</v>
      </c>
      <c r="O386" s="580">
        <f t="shared" si="83"/>
        <v>700</v>
      </c>
      <c r="P386" s="113">
        <f t="shared" si="80"/>
        <v>516</v>
      </c>
      <c r="Q386" s="113">
        <f t="shared" si="81"/>
        <v>184</v>
      </c>
      <c r="R386" s="549">
        <f t="shared" si="72"/>
        <v>2.0207768515285665</v>
      </c>
      <c r="T386" s="556">
        <f t="shared" si="82"/>
        <v>1.7380742013355208</v>
      </c>
    </row>
    <row r="387" spans="2:20" x14ac:dyDescent="0.35">
      <c r="B387" s="152">
        <v>42571</v>
      </c>
      <c r="C387" s="113">
        <f t="shared" si="73"/>
        <v>3.7742728266810577</v>
      </c>
      <c r="D387" s="187">
        <f t="shared" si="74"/>
        <v>5.3223819301848048</v>
      </c>
      <c r="E387" s="344" t="str">
        <f t="shared" si="75"/>
        <v>15/11/2021</v>
      </c>
      <c r="F387" s="549">
        <f t="shared" si="76"/>
        <v>0</v>
      </c>
      <c r="G387" s="559"/>
      <c r="I387" s="187">
        <f t="shared" si="85"/>
        <v>2.0584857600000062</v>
      </c>
      <c r="J387" s="187">
        <f t="shared" si="85"/>
        <v>2.0130300225000175</v>
      </c>
      <c r="K387" s="113">
        <f t="shared" si="85"/>
        <v>1.980712102499993</v>
      </c>
      <c r="L387" s="152">
        <f t="shared" si="77"/>
        <v>45031</v>
      </c>
      <c r="M387" s="246">
        <f t="shared" si="78"/>
        <v>44331</v>
      </c>
      <c r="N387" s="113">
        <f t="shared" si="79"/>
        <v>6.4936767857126654E-5</v>
      </c>
      <c r="O387" s="580">
        <f t="shared" si="83"/>
        <v>700</v>
      </c>
      <c r="P387" s="113">
        <f t="shared" si="80"/>
        <v>516</v>
      </c>
      <c r="Q387" s="113">
        <f t="shared" si="81"/>
        <v>184</v>
      </c>
      <c r="R387" s="549">
        <f t="shared" si="72"/>
        <v>2.0249783877857288</v>
      </c>
      <c r="T387" s="556">
        <f t="shared" si="82"/>
        <v>1.7492944388953289</v>
      </c>
    </row>
    <row r="388" spans="2:20" x14ac:dyDescent="0.35">
      <c r="B388" s="152">
        <v>42572</v>
      </c>
      <c r="C388" s="113">
        <f t="shared" si="73"/>
        <v>3.7105406252957218</v>
      </c>
      <c r="D388" s="187">
        <f t="shared" si="74"/>
        <v>5.3196440793976727</v>
      </c>
      <c r="E388" s="344" t="str">
        <f t="shared" si="75"/>
        <v>15/11/2021</v>
      </c>
      <c r="F388" s="549">
        <f t="shared" si="76"/>
        <v>0</v>
      </c>
      <c r="G388" s="559"/>
      <c r="I388" s="187">
        <f t="shared" si="85"/>
        <v>2.0201002499999676</v>
      </c>
      <c r="J388" s="187">
        <f t="shared" si="85"/>
        <v>1.9726334224999809</v>
      </c>
      <c r="K388" s="113">
        <f t="shared" si="85"/>
        <v>1.9342640624999907</v>
      </c>
      <c r="L388" s="152">
        <f t="shared" si="77"/>
        <v>45031</v>
      </c>
      <c r="M388" s="246">
        <f t="shared" si="78"/>
        <v>44331</v>
      </c>
      <c r="N388" s="113">
        <f t="shared" si="79"/>
        <v>6.780975357140966E-5</v>
      </c>
      <c r="O388" s="580">
        <f t="shared" si="83"/>
        <v>700</v>
      </c>
      <c r="P388" s="113">
        <f t="shared" si="80"/>
        <v>516</v>
      </c>
      <c r="Q388" s="113">
        <f t="shared" si="81"/>
        <v>184</v>
      </c>
      <c r="R388" s="549">
        <f t="shared" si="72"/>
        <v>1.9851104171571203</v>
      </c>
      <c r="T388" s="556">
        <f t="shared" si="82"/>
        <v>1.7254302081386015</v>
      </c>
    </row>
    <row r="389" spans="2:20" x14ac:dyDescent="0.35">
      <c r="B389" s="152">
        <v>42573</v>
      </c>
      <c r="C389" s="113">
        <f t="shared" si="73"/>
        <v>3.6920432277910198</v>
      </c>
      <c r="D389" s="187">
        <f t="shared" si="74"/>
        <v>5.3169062286105406</v>
      </c>
      <c r="E389" s="344" t="str">
        <f t="shared" si="75"/>
        <v>15/11/2021</v>
      </c>
      <c r="F389" s="549">
        <f t="shared" si="76"/>
        <v>0</v>
      </c>
      <c r="G389" s="559"/>
      <c r="I389" s="187">
        <f t="shared" si="85"/>
        <v>1.9928307224999831</v>
      </c>
      <c r="J389" s="187">
        <f t="shared" si="85"/>
        <v>1.9433508900000174</v>
      </c>
      <c r="K389" s="113">
        <f t="shared" si="85"/>
        <v>1.9090250000000086</v>
      </c>
      <c r="L389" s="152">
        <f t="shared" si="77"/>
        <v>45031</v>
      </c>
      <c r="M389" s="246">
        <f t="shared" si="78"/>
        <v>44331</v>
      </c>
      <c r="N389" s="113">
        <f t="shared" si="79"/>
        <v>7.0685474999950971E-5</v>
      </c>
      <c r="O389" s="580">
        <f t="shared" si="83"/>
        <v>700</v>
      </c>
      <c r="P389" s="113">
        <f t="shared" si="80"/>
        <v>516</v>
      </c>
      <c r="Q389" s="113">
        <f t="shared" si="81"/>
        <v>184</v>
      </c>
      <c r="R389" s="549">
        <f t="shared" si="72"/>
        <v>1.9563570174000084</v>
      </c>
      <c r="T389" s="556">
        <f t="shared" si="82"/>
        <v>1.7356862103910113</v>
      </c>
    </row>
    <row r="390" spans="2:20" x14ac:dyDescent="0.35">
      <c r="B390" s="152">
        <v>42576</v>
      </c>
      <c r="C390" s="113">
        <f t="shared" si="73"/>
        <v>3.7403471932504484</v>
      </c>
      <c r="D390" s="187">
        <f t="shared" si="74"/>
        <v>5.3086926762491444</v>
      </c>
      <c r="E390" s="344" t="str">
        <f t="shared" si="75"/>
        <v>15/11/2021</v>
      </c>
      <c r="F390" s="549">
        <f t="shared" si="76"/>
        <v>0</v>
      </c>
      <c r="G390" s="559"/>
      <c r="I390" s="187">
        <f t="shared" si="85"/>
        <v>2.0019201600000036</v>
      </c>
      <c r="J390" s="187">
        <f t="shared" si="85"/>
        <v>1.9504187025000119</v>
      </c>
      <c r="K390" s="113">
        <f t="shared" si="85"/>
        <v>1.9171011600000121</v>
      </c>
      <c r="L390" s="152">
        <f t="shared" si="77"/>
        <v>45031</v>
      </c>
      <c r="M390" s="246">
        <f t="shared" si="78"/>
        <v>44331</v>
      </c>
      <c r="N390" s="113">
        <f t="shared" si="79"/>
        <v>7.3573510714273845E-5</v>
      </c>
      <c r="O390" s="580">
        <f t="shared" si="83"/>
        <v>700</v>
      </c>
      <c r="P390" s="113">
        <f t="shared" si="80"/>
        <v>516</v>
      </c>
      <c r="Q390" s="113">
        <f t="shared" si="81"/>
        <v>184</v>
      </c>
      <c r="R390" s="549">
        <f t="shared" si="72"/>
        <v>1.9639562284714382</v>
      </c>
      <c r="T390" s="556">
        <f t="shared" si="82"/>
        <v>1.7763909647790102</v>
      </c>
    </row>
    <row r="391" spans="2:20" x14ac:dyDescent="0.35">
      <c r="B391" s="152">
        <v>42577</v>
      </c>
      <c r="C391" s="113">
        <f t="shared" si="73"/>
        <v>3.6930707960675546</v>
      </c>
      <c r="D391" s="187">
        <f t="shared" si="74"/>
        <v>5.3059548254620124</v>
      </c>
      <c r="E391" s="344" t="str">
        <f t="shared" si="75"/>
        <v>15/11/2021</v>
      </c>
      <c r="F391" s="549">
        <f t="shared" si="76"/>
        <v>0</v>
      </c>
      <c r="G391" s="559"/>
      <c r="I391" s="187">
        <f t="shared" si="85"/>
        <v>1.997880360000015</v>
      </c>
      <c r="J391" s="187">
        <f t="shared" si="85"/>
        <v>1.9443605625000249</v>
      </c>
      <c r="K391" s="113">
        <f t="shared" si="85"/>
        <v>1.9090250000000086</v>
      </c>
      <c r="L391" s="152">
        <f t="shared" si="77"/>
        <v>45031</v>
      </c>
      <c r="M391" s="246">
        <f t="shared" si="78"/>
        <v>44331</v>
      </c>
      <c r="N391" s="113">
        <f t="shared" si="79"/>
        <v>7.6456853571414492E-5</v>
      </c>
      <c r="O391" s="580">
        <f t="shared" si="83"/>
        <v>700</v>
      </c>
      <c r="P391" s="113">
        <f t="shared" si="80"/>
        <v>516</v>
      </c>
      <c r="Q391" s="113">
        <f t="shared" si="81"/>
        <v>184</v>
      </c>
      <c r="R391" s="549">
        <f t="shared" si="72"/>
        <v>1.9584286235571651</v>
      </c>
      <c r="T391" s="556">
        <f t="shared" si="82"/>
        <v>1.7346421725103895</v>
      </c>
    </row>
    <row r="392" spans="2:20" x14ac:dyDescent="0.35">
      <c r="B392" s="152">
        <v>42578</v>
      </c>
      <c r="C392" s="113">
        <f t="shared" si="73"/>
        <v>3.7938095413247552</v>
      </c>
      <c r="D392" s="187">
        <f t="shared" si="74"/>
        <v>5.3032169746748803</v>
      </c>
      <c r="E392" s="344" t="str">
        <f t="shared" si="75"/>
        <v>15/11/2021</v>
      </c>
      <c r="F392" s="549">
        <f t="shared" si="76"/>
        <v>0</v>
      </c>
      <c r="G392" s="559"/>
      <c r="I392" s="187">
        <f t="shared" si="85"/>
        <v>2.0352515624999956</v>
      </c>
      <c r="J392" s="187">
        <f t="shared" si="85"/>
        <v>1.9847515625000201</v>
      </c>
      <c r="K392" s="113">
        <f t="shared" si="85"/>
        <v>1.9483993024999924</v>
      </c>
      <c r="L392" s="152">
        <f t="shared" si="77"/>
        <v>45031</v>
      </c>
      <c r="M392" s="246">
        <f t="shared" si="78"/>
        <v>44331</v>
      </c>
      <c r="N392" s="113">
        <f t="shared" si="79"/>
        <v>7.2142857142822229E-5</v>
      </c>
      <c r="O392" s="580">
        <f t="shared" si="83"/>
        <v>700</v>
      </c>
      <c r="P392" s="113">
        <f t="shared" si="80"/>
        <v>516</v>
      </c>
      <c r="Q392" s="113">
        <f t="shared" si="81"/>
        <v>184</v>
      </c>
      <c r="R392" s="549">
        <f t="shared" si="72"/>
        <v>1.9980258482142994</v>
      </c>
      <c r="T392" s="556">
        <f t="shared" si="82"/>
        <v>1.7957836931104558</v>
      </c>
    </row>
    <row r="393" spans="2:20" x14ac:dyDescent="0.35">
      <c r="B393" s="152">
        <v>42579</v>
      </c>
      <c r="C393" s="113">
        <f t="shared" si="73"/>
        <v>3.7691320444094289</v>
      </c>
      <c r="D393" s="187">
        <f t="shared" si="74"/>
        <v>5.3004791238877482</v>
      </c>
      <c r="E393" s="344" t="str">
        <f t="shared" si="75"/>
        <v>15/11/2021</v>
      </c>
      <c r="F393" s="549">
        <f t="shared" si="76"/>
        <v>0</v>
      </c>
      <c r="G393" s="559"/>
      <c r="I393" s="187">
        <f t="shared" si="85"/>
        <v>2.0140400399999869</v>
      </c>
      <c r="J393" s="187">
        <f t="shared" si="85"/>
        <v>1.9332544399999874</v>
      </c>
      <c r="K393" s="113">
        <f t="shared" si="85"/>
        <v>1.9049870399999946</v>
      </c>
      <c r="L393" s="152">
        <f t="shared" si="77"/>
        <v>45031</v>
      </c>
      <c r="M393" s="246">
        <f t="shared" si="78"/>
        <v>44331</v>
      </c>
      <c r="N393" s="113">
        <f t="shared" si="79"/>
        <v>1.1540799999999938E-4</v>
      </c>
      <c r="O393" s="580">
        <f t="shared" si="83"/>
        <v>700</v>
      </c>
      <c r="P393" s="113">
        <f t="shared" si="80"/>
        <v>516</v>
      </c>
      <c r="Q393" s="113">
        <f t="shared" si="81"/>
        <v>184</v>
      </c>
      <c r="R393" s="549">
        <f t="shared" si="72"/>
        <v>1.9544895119999872</v>
      </c>
      <c r="T393" s="556">
        <f t="shared" si="82"/>
        <v>1.8146425324094417</v>
      </c>
    </row>
    <row r="394" spans="2:20" x14ac:dyDescent="0.35">
      <c r="B394" s="152">
        <v>42580</v>
      </c>
      <c r="C394" s="113">
        <f t="shared" si="73"/>
        <v>3.7516548133441407</v>
      </c>
      <c r="D394" s="187">
        <f t="shared" si="74"/>
        <v>5.2977412731006162</v>
      </c>
      <c r="E394" s="344" t="str">
        <f t="shared" si="75"/>
        <v>15/11/2021</v>
      </c>
      <c r="F394" s="549">
        <f t="shared" si="76"/>
        <v>0</v>
      </c>
      <c r="G394" s="559"/>
      <c r="I394" s="187">
        <f t="shared" si="85"/>
        <v>1.9887911024999871</v>
      </c>
      <c r="J394" s="187">
        <f t="shared" si="85"/>
        <v>1.9120535224999902</v>
      </c>
      <c r="K394" s="113">
        <f t="shared" si="85"/>
        <v>1.8888360000000048</v>
      </c>
      <c r="L394" s="152">
        <f t="shared" si="77"/>
        <v>45031</v>
      </c>
      <c r="M394" s="246">
        <f t="shared" si="78"/>
        <v>44331</v>
      </c>
      <c r="N394" s="113">
        <f t="shared" si="79"/>
        <v>1.0962511428570996E-4</v>
      </c>
      <c r="O394" s="580">
        <f t="shared" si="83"/>
        <v>700</v>
      </c>
      <c r="P394" s="113">
        <f t="shared" si="80"/>
        <v>516</v>
      </c>
      <c r="Q394" s="113">
        <f t="shared" si="81"/>
        <v>184</v>
      </c>
      <c r="R394" s="549">
        <f t="shared" si="72"/>
        <v>1.9322245435285608</v>
      </c>
      <c r="T394" s="556">
        <f t="shared" si="82"/>
        <v>1.81943026981558</v>
      </c>
    </row>
    <row r="395" spans="2:20" x14ac:dyDescent="0.35">
      <c r="B395" s="152">
        <v>42583</v>
      </c>
      <c r="C395" s="113">
        <f t="shared" si="73"/>
        <v>3.735207671497176</v>
      </c>
      <c r="D395" s="187">
        <f t="shared" si="74"/>
        <v>5.28952772073922</v>
      </c>
      <c r="E395" s="344" t="str">
        <f t="shared" si="75"/>
        <v>15/11/2021</v>
      </c>
      <c r="F395" s="549">
        <f t="shared" si="76"/>
        <v>0</v>
      </c>
      <c r="G395" s="559"/>
      <c r="I395" s="187">
        <f t="shared" si="85"/>
        <v>1.9413315600000036</v>
      </c>
      <c r="J395" s="187">
        <f t="shared" si="85"/>
        <v>1.8656211224999941</v>
      </c>
      <c r="K395" s="113">
        <f t="shared" si="85"/>
        <v>1.8464456100000026</v>
      </c>
      <c r="L395" s="152">
        <f t="shared" si="77"/>
        <v>45031</v>
      </c>
      <c r="M395" s="246">
        <f t="shared" si="78"/>
        <v>44331</v>
      </c>
      <c r="N395" s="113">
        <f t="shared" si="79"/>
        <v>1.0815776785715643E-4</v>
      </c>
      <c r="O395" s="580">
        <f t="shared" si="83"/>
        <v>700</v>
      </c>
      <c r="P395" s="113">
        <f t="shared" si="80"/>
        <v>516</v>
      </c>
      <c r="Q395" s="113">
        <f t="shared" si="81"/>
        <v>184</v>
      </c>
      <c r="R395" s="549">
        <f t="shared" si="72"/>
        <v>1.8855221517857108</v>
      </c>
      <c r="T395" s="556">
        <f t="shared" si="82"/>
        <v>1.8496855197114652</v>
      </c>
    </row>
    <row r="396" spans="2:20" x14ac:dyDescent="0.35">
      <c r="B396" s="152">
        <v>42584</v>
      </c>
      <c r="C396" s="113">
        <f t="shared" si="73"/>
        <v>3.7259570135816267</v>
      </c>
      <c r="D396" s="187">
        <f t="shared" si="74"/>
        <v>5.2867898699520879</v>
      </c>
      <c r="E396" s="344" t="str">
        <f t="shared" si="75"/>
        <v>15/11/2021</v>
      </c>
      <c r="F396" s="549">
        <f t="shared" si="76"/>
        <v>0</v>
      </c>
      <c r="G396" s="559"/>
      <c r="I396" s="187">
        <f t="shared" si="85"/>
        <v>1.9413315600000036</v>
      </c>
      <c r="J396" s="187">
        <f t="shared" si="85"/>
        <v>1.8636025624999775</v>
      </c>
      <c r="K396" s="113">
        <f t="shared" si="85"/>
        <v>1.8474548025000148</v>
      </c>
      <c r="L396" s="152">
        <f t="shared" si="77"/>
        <v>45031</v>
      </c>
      <c r="M396" s="246">
        <f t="shared" si="78"/>
        <v>44331</v>
      </c>
      <c r="N396" s="113">
        <f t="shared" si="79"/>
        <v>1.1104142500003736E-4</v>
      </c>
      <c r="O396" s="580">
        <f t="shared" si="83"/>
        <v>700</v>
      </c>
      <c r="P396" s="113">
        <f t="shared" si="80"/>
        <v>516</v>
      </c>
      <c r="Q396" s="113">
        <f t="shared" si="81"/>
        <v>184</v>
      </c>
      <c r="R396" s="549">
        <f t="shared" si="72"/>
        <v>1.8840341846999844</v>
      </c>
      <c r="T396" s="556">
        <f t="shared" si="82"/>
        <v>1.8419228288816423</v>
      </c>
    </row>
    <row r="397" spans="2:20" x14ac:dyDescent="0.35">
      <c r="B397" s="152">
        <v>42585</v>
      </c>
      <c r="C397" s="113">
        <f t="shared" si="73"/>
        <v>3.7290404974728242</v>
      </c>
      <c r="D397" s="187">
        <f t="shared" si="74"/>
        <v>5.2840520191649558</v>
      </c>
      <c r="E397" s="344" t="str">
        <f t="shared" si="75"/>
        <v>15/11/2021</v>
      </c>
      <c r="F397" s="549">
        <f t="shared" si="76"/>
        <v>0</v>
      </c>
      <c r="G397" s="559"/>
      <c r="I397" s="187">
        <f t="shared" si="85"/>
        <v>1.9696040000000137</v>
      </c>
      <c r="J397" s="187">
        <f t="shared" si="85"/>
        <v>1.8837890624999742</v>
      </c>
      <c r="K397" s="113">
        <f t="shared" si="85"/>
        <v>1.8636025624999775</v>
      </c>
      <c r="L397" s="152">
        <f t="shared" si="77"/>
        <v>45031</v>
      </c>
      <c r="M397" s="246">
        <f t="shared" si="78"/>
        <v>44331</v>
      </c>
      <c r="N397" s="113">
        <f t="shared" si="79"/>
        <v>1.2259276785719919E-4</v>
      </c>
      <c r="O397" s="580">
        <f t="shared" si="83"/>
        <v>700</v>
      </c>
      <c r="P397" s="113">
        <f t="shared" si="80"/>
        <v>516</v>
      </c>
      <c r="Q397" s="113">
        <f t="shared" si="81"/>
        <v>184</v>
      </c>
      <c r="R397" s="549">
        <f t="shared" si="72"/>
        <v>1.9063461317856989</v>
      </c>
      <c r="T397" s="556">
        <f t="shared" si="82"/>
        <v>1.8226943656871253</v>
      </c>
    </row>
    <row r="398" spans="2:20" x14ac:dyDescent="0.35">
      <c r="B398" s="152">
        <v>42586</v>
      </c>
      <c r="C398" s="113">
        <f t="shared" si="73"/>
        <v>3.7002639878477073</v>
      </c>
      <c r="D398" s="187">
        <f t="shared" si="74"/>
        <v>5.2813141683778237</v>
      </c>
      <c r="E398" s="344" t="str">
        <f t="shared" si="75"/>
        <v>15/11/2021</v>
      </c>
      <c r="F398" s="549">
        <f t="shared" si="76"/>
        <v>0</v>
      </c>
      <c r="G398" s="559"/>
      <c r="I398" s="187">
        <f t="shared" si="85"/>
        <v>1.9706138025000097</v>
      </c>
      <c r="J398" s="187">
        <f t="shared" si="85"/>
        <v>1.8807609600000053</v>
      </c>
      <c r="K398" s="113">
        <f t="shared" si="85"/>
        <v>1.8545192900000229</v>
      </c>
      <c r="L398" s="152">
        <f t="shared" si="77"/>
        <v>45031</v>
      </c>
      <c r="M398" s="246">
        <f t="shared" si="78"/>
        <v>44331</v>
      </c>
      <c r="N398" s="113">
        <f t="shared" si="79"/>
        <v>1.2836120357143495E-4</v>
      </c>
      <c r="O398" s="580">
        <f t="shared" si="83"/>
        <v>700</v>
      </c>
      <c r="P398" s="113">
        <f t="shared" si="80"/>
        <v>516</v>
      </c>
      <c r="Q398" s="113">
        <f t="shared" si="81"/>
        <v>184</v>
      </c>
      <c r="R398" s="549">
        <f t="shared" si="72"/>
        <v>1.9043794214571492</v>
      </c>
      <c r="T398" s="556">
        <f t="shared" si="82"/>
        <v>1.795884566390558</v>
      </c>
    </row>
    <row r="399" spans="2:20" x14ac:dyDescent="0.35">
      <c r="B399" s="152">
        <v>42587</v>
      </c>
      <c r="C399" s="113">
        <f t="shared" si="73"/>
        <v>3.6982087520093021</v>
      </c>
      <c r="D399" s="187">
        <f t="shared" si="74"/>
        <v>5.2785763175906917</v>
      </c>
      <c r="E399" s="344" t="str">
        <f t="shared" si="75"/>
        <v>15/11/2021</v>
      </c>
      <c r="F399" s="549">
        <f t="shared" si="76"/>
        <v>0</v>
      </c>
      <c r="G399" s="559"/>
      <c r="I399" s="187">
        <f t="shared" si="85"/>
        <v>1.9322448224999844</v>
      </c>
      <c r="J399" s="187">
        <f t="shared" si="85"/>
        <v>1.8454364224999908</v>
      </c>
      <c r="K399" s="113">
        <f t="shared" si="85"/>
        <v>1.8252537224999976</v>
      </c>
      <c r="L399" s="152">
        <f t="shared" si="77"/>
        <v>45031</v>
      </c>
      <c r="M399" s="246">
        <f t="shared" si="78"/>
        <v>44331</v>
      </c>
      <c r="N399" s="113">
        <f t="shared" si="79"/>
        <v>1.2401199999999082E-4</v>
      </c>
      <c r="O399" s="580">
        <f t="shared" si="83"/>
        <v>700</v>
      </c>
      <c r="P399" s="113">
        <f t="shared" si="80"/>
        <v>516</v>
      </c>
      <c r="Q399" s="113">
        <f t="shared" si="81"/>
        <v>184</v>
      </c>
      <c r="R399" s="549">
        <f t="shared" si="72"/>
        <v>1.8682546304999892</v>
      </c>
      <c r="T399" s="556">
        <f t="shared" si="82"/>
        <v>1.8299541215093129</v>
      </c>
    </row>
    <row r="400" spans="2:20" x14ac:dyDescent="0.35">
      <c r="B400" s="152">
        <v>42590</v>
      </c>
      <c r="C400" s="113">
        <f t="shared" si="73"/>
        <v>3.730068340713566</v>
      </c>
      <c r="D400" s="187">
        <f t="shared" si="74"/>
        <v>5.2703627652292946</v>
      </c>
      <c r="E400" s="344" t="str">
        <f t="shared" si="75"/>
        <v>15/11/2021</v>
      </c>
      <c r="F400" s="549">
        <f t="shared" si="76"/>
        <v>0</v>
      </c>
      <c r="G400" s="559"/>
      <c r="I400" s="187">
        <f t="shared" si="85"/>
        <v>1.9605160025000012</v>
      </c>
      <c r="J400" s="187">
        <f t="shared" si="85"/>
        <v>1.8666304100000142</v>
      </c>
      <c r="K400" s="113">
        <f t="shared" si="85"/>
        <v>1.8403905600000048</v>
      </c>
      <c r="L400" s="152">
        <f t="shared" si="77"/>
        <v>45031</v>
      </c>
      <c r="M400" s="246">
        <f t="shared" si="78"/>
        <v>44331</v>
      </c>
      <c r="N400" s="113">
        <f t="shared" si="79"/>
        <v>1.3412227499998153E-4</v>
      </c>
      <c r="O400" s="580">
        <f t="shared" si="83"/>
        <v>700</v>
      </c>
      <c r="P400" s="113">
        <f t="shared" si="80"/>
        <v>516</v>
      </c>
      <c r="Q400" s="113">
        <f t="shared" si="81"/>
        <v>184</v>
      </c>
      <c r="R400" s="549">
        <f t="shared" si="72"/>
        <v>1.8913089086000108</v>
      </c>
      <c r="T400" s="556">
        <f t="shared" si="82"/>
        <v>1.8387594321135552</v>
      </c>
    </row>
    <row r="401" spans="2:20" x14ac:dyDescent="0.35">
      <c r="B401" s="152">
        <v>42591</v>
      </c>
      <c r="C401" s="113">
        <f t="shared" si="73"/>
        <v>3.6940983719812692</v>
      </c>
      <c r="D401" s="187">
        <f t="shared" si="74"/>
        <v>5.2676249144421625</v>
      </c>
      <c r="E401" s="344" t="str">
        <f t="shared" si="75"/>
        <v>15/11/2021</v>
      </c>
      <c r="F401" s="549">
        <f t="shared" si="76"/>
        <v>0</v>
      </c>
      <c r="G401" s="559"/>
      <c r="I401" s="187">
        <f t="shared" si="85"/>
        <v>1.9352736899999945</v>
      </c>
      <c r="J401" s="187">
        <f t="shared" si="85"/>
        <v>1.8232355624999919</v>
      </c>
      <c r="K401" s="113">
        <f t="shared" si="85"/>
        <v>1.8020460899999868</v>
      </c>
      <c r="L401" s="152">
        <f t="shared" si="77"/>
        <v>45031</v>
      </c>
      <c r="M401" s="246">
        <f t="shared" si="78"/>
        <v>44331</v>
      </c>
      <c r="N401" s="113">
        <f t="shared" si="79"/>
        <v>1.6005446785714663E-4</v>
      </c>
      <c r="O401" s="580">
        <f t="shared" si="83"/>
        <v>700</v>
      </c>
      <c r="P401" s="113">
        <f t="shared" si="80"/>
        <v>516</v>
      </c>
      <c r="Q401" s="113">
        <f t="shared" si="81"/>
        <v>184</v>
      </c>
      <c r="R401" s="549">
        <f t="shared" si="72"/>
        <v>1.8526855845857069</v>
      </c>
      <c r="T401" s="556">
        <f t="shared" si="82"/>
        <v>1.8414127873955624</v>
      </c>
    </row>
    <row r="402" spans="2:20" x14ac:dyDescent="0.35">
      <c r="B402" s="152">
        <v>42592</v>
      </c>
      <c r="C402" s="113">
        <f t="shared" si="73"/>
        <v>3.5092577071923481</v>
      </c>
      <c r="D402" s="187">
        <f t="shared" si="74"/>
        <v>5.2648870636550305</v>
      </c>
      <c r="E402" s="344" t="str">
        <f t="shared" si="75"/>
        <v>15/11/2021</v>
      </c>
      <c r="F402" s="549">
        <f t="shared" si="76"/>
        <v>0</v>
      </c>
      <c r="G402" s="559"/>
      <c r="I402" s="187">
        <f t="shared" si="85"/>
        <v>1.8847984399999795</v>
      </c>
      <c r="J402" s="187">
        <f t="shared" si="85"/>
        <v>1.7859032100000061</v>
      </c>
      <c r="K402" s="113">
        <f t="shared" si="85"/>
        <v>1.7667352025000138</v>
      </c>
      <c r="L402" s="152">
        <f t="shared" si="77"/>
        <v>45031</v>
      </c>
      <c r="M402" s="246">
        <f t="shared" si="78"/>
        <v>44331</v>
      </c>
      <c r="N402" s="113">
        <f t="shared" si="79"/>
        <v>1.4127889999996209E-4</v>
      </c>
      <c r="O402" s="580">
        <f t="shared" si="83"/>
        <v>700</v>
      </c>
      <c r="P402" s="113">
        <f t="shared" si="80"/>
        <v>516</v>
      </c>
      <c r="Q402" s="113">
        <f t="shared" si="81"/>
        <v>184</v>
      </c>
      <c r="R402" s="549">
        <f t="shared" si="72"/>
        <v>1.811898527599999</v>
      </c>
      <c r="T402" s="556">
        <f t="shared" si="82"/>
        <v>1.6973591795923491</v>
      </c>
    </row>
    <row r="403" spans="2:20" x14ac:dyDescent="0.35">
      <c r="B403" s="152">
        <v>42593</v>
      </c>
      <c r="C403" s="113">
        <f t="shared" si="73"/>
        <v>3.5051529456906705</v>
      </c>
      <c r="D403" s="187">
        <f t="shared" si="74"/>
        <v>5.2621492128678984</v>
      </c>
      <c r="E403" s="344" t="str">
        <f t="shared" si="75"/>
        <v>15/11/2021</v>
      </c>
      <c r="F403" s="549">
        <f t="shared" si="76"/>
        <v>0</v>
      </c>
      <c r="G403" s="559"/>
      <c r="I403" s="187">
        <f t="shared" si="85"/>
        <v>1.8726862400000099</v>
      </c>
      <c r="J403" s="187">
        <f t="shared" si="85"/>
        <v>1.7848943224999969</v>
      </c>
      <c r="K403" s="113">
        <f t="shared" si="85"/>
        <v>1.7838854400000104</v>
      </c>
      <c r="L403" s="152">
        <f t="shared" si="77"/>
        <v>45031</v>
      </c>
      <c r="M403" s="246">
        <f t="shared" si="78"/>
        <v>44331</v>
      </c>
      <c r="N403" s="113">
        <f t="shared" si="79"/>
        <v>1.2541702500001861E-4</v>
      </c>
      <c r="O403" s="580">
        <f t="shared" si="83"/>
        <v>700</v>
      </c>
      <c r="P403" s="113">
        <f t="shared" si="80"/>
        <v>516</v>
      </c>
      <c r="Q403" s="113">
        <f t="shared" si="81"/>
        <v>184</v>
      </c>
      <c r="R403" s="549">
        <f t="shared" si="72"/>
        <v>1.8079710551000003</v>
      </c>
      <c r="T403" s="556">
        <f t="shared" si="82"/>
        <v>1.6971818905906702</v>
      </c>
    </row>
    <row r="404" spans="2:20" x14ac:dyDescent="0.35">
      <c r="B404" s="152">
        <v>42594</v>
      </c>
      <c r="C404" s="113">
        <f t="shared" si="73"/>
        <v>3.5010483062738462</v>
      </c>
      <c r="D404" s="187">
        <f t="shared" si="74"/>
        <v>5.2594113620807663</v>
      </c>
      <c r="E404" s="344" t="str">
        <f t="shared" si="75"/>
        <v>15/11/2021</v>
      </c>
      <c r="F404" s="549">
        <f t="shared" si="76"/>
        <v>0</v>
      </c>
      <c r="G404" s="559"/>
      <c r="I404" s="187">
        <f t="shared" si="85"/>
        <v>1.8837890624999742</v>
      </c>
      <c r="J404" s="187">
        <f t="shared" si="85"/>
        <v>1.7879209999999812</v>
      </c>
      <c r="K404" s="113">
        <f t="shared" si="85"/>
        <v>1.7798499600000239</v>
      </c>
      <c r="L404" s="152">
        <f t="shared" si="77"/>
        <v>45031</v>
      </c>
      <c r="M404" s="246">
        <f t="shared" si="78"/>
        <v>44331</v>
      </c>
      <c r="N404" s="113">
        <f t="shared" si="79"/>
        <v>1.3695437499999002E-4</v>
      </c>
      <c r="O404" s="580">
        <f t="shared" si="83"/>
        <v>700</v>
      </c>
      <c r="P404" s="113">
        <f t="shared" si="80"/>
        <v>516</v>
      </c>
      <c r="Q404" s="113">
        <f t="shared" si="81"/>
        <v>184</v>
      </c>
      <c r="R404" s="549">
        <f t="shared" si="72"/>
        <v>1.8131206049999793</v>
      </c>
      <c r="T404" s="556">
        <f t="shared" si="82"/>
        <v>1.6879277012738669</v>
      </c>
    </row>
    <row r="405" spans="2:20" x14ac:dyDescent="0.35">
      <c r="B405" s="152">
        <v>42597</v>
      </c>
      <c r="C405" s="113">
        <f t="shared" si="73"/>
        <v>3.4764230334222379</v>
      </c>
      <c r="D405" s="187">
        <f t="shared" si="74"/>
        <v>5.2511978097193701</v>
      </c>
      <c r="E405" s="344" t="str">
        <f t="shared" si="75"/>
        <v>15/11/2021</v>
      </c>
      <c r="F405" s="549">
        <f t="shared" si="76"/>
        <v>0</v>
      </c>
      <c r="G405" s="559"/>
      <c r="I405" s="187">
        <f t="shared" si="85"/>
        <v>1.8706676099999875</v>
      </c>
      <c r="J405" s="187">
        <f t="shared" si="85"/>
        <v>1.7748057224999947</v>
      </c>
      <c r="K405" s="113">
        <f t="shared" si="85"/>
        <v>1.7677439999999933</v>
      </c>
      <c r="L405" s="152">
        <f t="shared" si="77"/>
        <v>45031</v>
      </c>
      <c r="M405" s="246">
        <f t="shared" si="78"/>
        <v>44331</v>
      </c>
      <c r="N405" s="113">
        <f t="shared" si="79"/>
        <v>1.369455535714183E-4</v>
      </c>
      <c r="O405" s="580">
        <f t="shared" si="83"/>
        <v>700</v>
      </c>
      <c r="P405" s="113">
        <f t="shared" si="80"/>
        <v>516</v>
      </c>
      <c r="Q405" s="113">
        <f t="shared" si="81"/>
        <v>184</v>
      </c>
      <c r="R405" s="549">
        <f t="shared" ref="R405:R468" si="86">IF(I405="","",I405-(P405*N405))</f>
        <v>1.8000037043571357</v>
      </c>
      <c r="T405" s="556">
        <f t="shared" si="82"/>
        <v>1.6764193290651022</v>
      </c>
    </row>
    <row r="406" spans="2:20" x14ac:dyDescent="0.35">
      <c r="B406" s="152">
        <v>42598</v>
      </c>
      <c r="C406" s="113">
        <f t="shared" si="73"/>
        <v>3.4989960323466018</v>
      </c>
      <c r="D406" s="187">
        <f t="shared" si="74"/>
        <v>5.248459958932238</v>
      </c>
      <c r="E406" s="344" t="str">
        <f t="shared" si="75"/>
        <v>15/11/2021</v>
      </c>
      <c r="F406" s="549">
        <f t="shared" si="76"/>
        <v>0</v>
      </c>
      <c r="G406" s="559"/>
      <c r="I406" s="187">
        <f t="shared" ref="I406:K425" si="87">IF(I135="","",((1+I135/200)^2-1)*100)</f>
        <v>1.8827796900000138</v>
      </c>
      <c r="J406" s="187">
        <f t="shared" si="87"/>
        <v>1.7859032100000061</v>
      </c>
      <c r="K406" s="113">
        <f t="shared" si="87"/>
        <v>1.7808588224999866</v>
      </c>
      <c r="L406" s="152">
        <f t="shared" si="77"/>
        <v>45031</v>
      </c>
      <c r="M406" s="246">
        <f t="shared" si="78"/>
        <v>44331</v>
      </c>
      <c r="N406" s="113">
        <f t="shared" si="79"/>
        <v>1.3839497142858242E-4</v>
      </c>
      <c r="O406" s="580">
        <f t="shared" si="83"/>
        <v>700</v>
      </c>
      <c r="P406" s="113">
        <f t="shared" si="80"/>
        <v>516</v>
      </c>
      <c r="Q406" s="113">
        <f t="shared" si="81"/>
        <v>184</v>
      </c>
      <c r="R406" s="549">
        <f t="shared" si="86"/>
        <v>1.8113678847428651</v>
      </c>
      <c r="T406" s="556">
        <f t="shared" si="82"/>
        <v>1.6876281476037367</v>
      </c>
    </row>
    <row r="407" spans="2:20" x14ac:dyDescent="0.35">
      <c r="B407" s="152">
        <v>42599</v>
      </c>
      <c r="C407" s="113">
        <f t="shared" si="73"/>
        <v>3.506179124620501</v>
      </c>
      <c r="D407" s="187">
        <f t="shared" si="74"/>
        <v>5.245722108145106</v>
      </c>
      <c r="E407" s="344" t="str">
        <f t="shared" si="75"/>
        <v>15/11/2021</v>
      </c>
      <c r="F407" s="549">
        <f t="shared" si="76"/>
        <v>0</v>
      </c>
      <c r="G407" s="559"/>
      <c r="I407" s="187">
        <f t="shared" si="87"/>
        <v>1.9080155025000156</v>
      </c>
      <c r="J407" s="187">
        <f t="shared" si="87"/>
        <v>1.8080999999999792</v>
      </c>
      <c r="K407" s="113">
        <f t="shared" si="87"/>
        <v>1.7959923599999872</v>
      </c>
      <c r="L407" s="152">
        <f t="shared" si="77"/>
        <v>45031</v>
      </c>
      <c r="M407" s="246">
        <f t="shared" si="78"/>
        <v>44331</v>
      </c>
      <c r="N407" s="113">
        <f t="shared" si="79"/>
        <v>1.4273643214290921E-4</v>
      </c>
      <c r="O407" s="580">
        <f t="shared" si="83"/>
        <v>700</v>
      </c>
      <c r="P407" s="113">
        <f t="shared" si="80"/>
        <v>516</v>
      </c>
      <c r="Q407" s="113">
        <f t="shared" si="81"/>
        <v>184</v>
      </c>
      <c r="R407" s="549">
        <f t="shared" si="86"/>
        <v>1.8343635035142745</v>
      </c>
      <c r="T407" s="556">
        <f t="shared" si="82"/>
        <v>1.6718156211062265</v>
      </c>
    </row>
    <row r="408" spans="2:20" x14ac:dyDescent="0.35">
      <c r="B408" s="152">
        <v>42600</v>
      </c>
      <c r="C408" s="113">
        <f t="shared" si="73"/>
        <v>3.4959176786812263</v>
      </c>
      <c r="D408" s="187">
        <f t="shared" si="74"/>
        <v>5.2429842573579739</v>
      </c>
      <c r="E408" s="344" t="str">
        <f t="shared" si="75"/>
        <v>15/11/2021</v>
      </c>
      <c r="F408" s="549">
        <f t="shared" si="76"/>
        <v>0</v>
      </c>
      <c r="G408" s="559"/>
      <c r="I408" s="187">
        <f t="shared" si="87"/>
        <v>1.9049870399999946</v>
      </c>
      <c r="J408" s="187">
        <f t="shared" si="87"/>
        <v>1.7909477224999915</v>
      </c>
      <c r="K408" s="113">
        <f t="shared" si="87"/>
        <v>1.7798499600000239</v>
      </c>
      <c r="L408" s="152">
        <f t="shared" si="77"/>
        <v>45031</v>
      </c>
      <c r="M408" s="246">
        <f t="shared" si="78"/>
        <v>44331</v>
      </c>
      <c r="N408" s="113">
        <f t="shared" si="79"/>
        <v>1.6291331071429025E-4</v>
      </c>
      <c r="O408" s="580">
        <f t="shared" si="83"/>
        <v>700</v>
      </c>
      <c r="P408" s="113">
        <f t="shared" si="80"/>
        <v>516</v>
      </c>
      <c r="Q408" s="113">
        <f t="shared" si="81"/>
        <v>184</v>
      </c>
      <c r="R408" s="549">
        <f t="shared" si="86"/>
        <v>1.8209237716714208</v>
      </c>
      <c r="T408" s="556">
        <f t="shared" si="82"/>
        <v>1.6749939070098054</v>
      </c>
    </row>
    <row r="409" spans="2:20" x14ac:dyDescent="0.35">
      <c r="B409" s="152">
        <v>42601</v>
      </c>
      <c r="C409" s="113">
        <f t="shared" si="73"/>
        <v>3.5225990252517381</v>
      </c>
      <c r="D409" s="187">
        <f t="shared" si="74"/>
        <v>5.2402464065708418</v>
      </c>
      <c r="E409" s="344" t="str">
        <f t="shared" si="75"/>
        <v>15/11/2021</v>
      </c>
      <c r="F409" s="549">
        <f t="shared" si="76"/>
        <v>0</v>
      </c>
      <c r="G409" s="559"/>
      <c r="I409" s="187">
        <f t="shared" si="87"/>
        <v>1.9413315600000036</v>
      </c>
      <c r="J409" s="187">
        <f t="shared" si="87"/>
        <v>1.8091090024999756</v>
      </c>
      <c r="K409" s="113">
        <f t="shared" si="87"/>
        <v>1.7949834224999739</v>
      </c>
      <c r="L409" s="152">
        <f t="shared" si="77"/>
        <v>45031</v>
      </c>
      <c r="M409" s="246">
        <f t="shared" si="78"/>
        <v>44331</v>
      </c>
      <c r="N409" s="113">
        <f t="shared" si="79"/>
        <v>1.8888936785718284E-4</v>
      </c>
      <c r="O409" s="580">
        <f t="shared" si="83"/>
        <v>700</v>
      </c>
      <c r="P409" s="113">
        <f t="shared" si="80"/>
        <v>516</v>
      </c>
      <c r="Q409" s="113">
        <f t="shared" si="81"/>
        <v>184</v>
      </c>
      <c r="R409" s="549">
        <f t="shared" si="86"/>
        <v>1.8438646461856973</v>
      </c>
      <c r="T409" s="556">
        <f t="shared" si="82"/>
        <v>1.6787343790660407</v>
      </c>
    </row>
    <row r="410" spans="2:20" x14ac:dyDescent="0.35">
      <c r="B410" s="152">
        <v>42604</v>
      </c>
      <c r="C410" s="113">
        <f t="shared" si="73"/>
        <v>3.5646839377575512</v>
      </c>
      <c r="D410" s="187">
        <f t="shared" si="74"/>
        <v>5.2320328542094456</v>
      </c>
      <c r="E410" s="344" t="str">
        <f t="shared" si="75"/>
        <v>15/11/2021</v>
      </c>
      <c r="F410" s="549">
        <f t="shared" si="76"/>
        <v>0</v>
      </c>
      <c r="G410" s="559"/>
      <c r="I410" s="187">
        <f t="shared" si="87"/>
        <v>2.0039400900000004</v>
      </c>
      <c r="J410" s="187">
        <f t="shared" si="87"/>
        <v>1.8474548025000148</v>
      </c>
      <c r="K410" s="113">
        <f t="shared" si="87"/>
        <v>1.833326562500015</v>
      </c>
      <c r="L410" s="152">
        <f t="shared" si="77"/>
        <v>45031</v>
      </c>
      <c r="M410" s="246">
        <f t="shared" si="78"/>
        <v>44331</v>
      </c>
      <c r="N410" s="113">
        <f t="shared" si="79"/>
        <v>2.2355041071426513E-4</v>
      </c>
      <c r="O410" s="580">
        <f t="shared" si="83"/>
        <v>700</v>
      </c>
      <c r="P410" s="113">
        <f t="shared" si="80"/>
        <v>516</v>
      </c>
      <c r="Q410" s="113">
        <f t="shared" si="81"/>
        <v>184</v>
      </c>
      <c r="R410" s="549">
        <f t="shared" si="86"/>
        <v>1.8885880780714397</v>
      </c>
      <c r="T410" s="556">
        <f t="shared" si="82"/>
        <v>1.6760958596861115</v>
      </c>
    </row>
    <row r="411" spans="2:20" x14ac:dyDescent="0.35">
      <c r="B411" s="152">
        <v>42605</v>
      </c>
      <c r="C411" s="113">
        <f t="shared" si="73"/>
        <v>3.5359416329423521</v>
      </c>
      <c r="D411" s="187">
        <f t="shared" si="74"/>
        <v>5.2292950034223136</v>
      </c>
      <c r="E411" s="344" t="str">
        <f t="shared" si="75"/>
        <v>15/11/2021</v>
      </c>
      <c r="F411" s="549">
        <f t="shared" si="76"/>
        <v>0</v>
      </c>
      <c r="G411" s="559"/>
      <c r="I411" s="187">
        <f t="shared" si="87"/>
        <v>1.9726334224999809</v>
      </c>
      <c r="J411" s="187">
        <f t="shared" si="87"/>
        <v>1.811127022499992</v>
      </c>
      <c r="K411" s="113">
        <f t="shared" si="87"/>
        <v>1.8040640399999974</v>
      </c>
      <c r="L411" s="152">
        <f t="shared" si="77"/>
        <v>45031</v>
      </c>
      <c r="M411" s="246">
        <f t="shared" si="78"/>
        <v>44331</v>
      </c>
      <c r="N411" s="113">
        <f t="shared" si="79"/>
        <v>2.3072342857141263E-4</v>
      </c>
      <c r="O411" s="580">
        <f t="shared" si="83"/>
        <v>700</v>
      </c>
      <c r="P411" s="113">
        <f t="shared" si="80"/>
        <v>516</v>
      </c>
      <c r="Q411" s="113">
        <f t="shared" si="81"/>
        <v>184</v>
      </c>
      <c r="R411" s="549">
        <f t="shared" si="86"/>
        <v>1.853580133357132</v>
      </c>
      <c r="T411" s="556">
        <f t="shared" si="82"/>
        <v>1.6823614995852201</v>
      </c>
    </row>
    <row r="412" spans="2:20" x14ac:dyDescent="0.35">
      <c r="B412" s="152">
        <v>42606</v>
      </c>
      <c r="C412" s="113">
        <f t="shared" si="73"/>
        <v>3.5174675964605218</v>
      </c>
      <c r="D412" s="187">
        <f t="shared" si="74"/>
        <v>5.2265571526351815</v>
      </c>
      <c r="E412" s="344" t="str">
        <f t="shared" si="75"/>
        <v>15/11/2021</v>
      </c>
      <c r="F412" s="549">
        <f t="shared" si="76"/>
        <v>0</v>
      </c>
      <c r="G412" s="559"/>
      <c r="I412" s="187">
        <f t="shared" si="87"/>
        <v>1.9766727225000169</v>
      </c>
      <c r="J412" s="187">
        <f t="shared" si="87"/>
        <v>1.8151631224999853</v>
      </c>
      <c r="K412" s="113">
        <f t="shared" si="87"/>
        <v>1.8030550624999808</v>
      </c>
      <c r="L412" s="152">
        <f t="shared" si="77"/>
        <v>45031</v>
      </c>
      <c r="M412" s="246">
        <f t="shared" si="78"/>
        <v>44331</v>
      </c>
      <c r="N412" s="113">
        <f t="shared" si="79"/>
        <v>2.3072800000004508E-4</v>
      </c>
      <c r="O412" s="580">
        <f t="shared" si="83"/>
        <v>700</v>
      </c>
      <c r="P412" s="113">
        <f t="shared" si="80"/>
        <v>516</v>
      </c>
      <c r="Q412" s="113">
        <f t="shared" si="81"/>
        <v>184</v>
      </c>
      <c r="R412" s="549">
        <f t="shared" si="86"/>
        <v>1.8576170744999936</v>
      </c>
      <c r="T412" s="556">
        <f t="shared" si="82"/>
        <v>1.6598505219605282</v>
      </c>
    </row>
    <row r="413" spans="2:20" x14ac:dyDescent="0.35">
      <c r="B413" s="152">
        <v>42607</v>
      </c>
      <c r="C413" s="113">
        <f t="shared" si="73"/>
        <v>3.4928393936856095</v>
      </c>
      <c r="D413" s="187">
        <f t="shared" si="74"/>
        <v>5.2238193018480494</v>
      </c>
      <c r="E413" s="344" t="str">
        <f t="shared" si="75"/>
        <v>15/11/2021</v>
      </c>
      <c r="F413" s="549">
        <f t="shared" si="76"/>
        <v>0</v>
      </c>
      <c r="G413" s="559"/>
      <c r="I413" s="187">
        <f t="shared" si="87"/>
        <v>1.9786924025000152</v>
      </c>
      <c r="J413" s="187">
        <f t="shared" si="87"/>
        <v>1.8323174400000086</v>
      </c>
      <c r="K413" s="113">
        <f t="shared" si="87"/>
        <v>1.8171812024999845</v>
      </c>
      <c r="L413" s="152">
        <f t="shared" si="77"/>
        <v>45031</v>
      </c>
      <c r="M413" s="246">
        <f t="shared" si="78"/>
        <v>44331</v>
      </c>
      <c r="N413" s="113">
        <f t="shared" si="79"/>
        <v>2.0910708928572369E-4</v>
      </c>
      <c r="O413" s="580">
        <f t="shared" si="83"/>
        <v>700</v>
      </c>
      <c r="P413" s="113">
        <f t="shared" si="80"/>
        <v>516</v>
      </c>
      <c r="Q413" s="113">
        <f t="shared" si="81"/>
        <v>184</v>
      </c>
      <c r="R413" s="549">
        <f t="shared" si="86"/>
        <v>1.8707931444285817</v>
      </c>
      <c r="T413" s="556">
        <f t="shared" si="82"/>
        <v>1.6220462492570278</v>
      </c>
    </row>
    <row r="414" spans="2:20" x14ac:dyDescent="0.35">
      <c r="B414" s="152">
        <v>42608</v>
      </c>
      <c r="C414" s="113">
        <f t="shared" ref="C414:C477" si="88">IF(C143="","",((1+C143/400)^4-1)*100)</f>
        <v>3.5000221654952091</v>
      </c>
      <c r="D414" s="187">
        <f t="shared" ref="D414:D477" si="89">($C$14-B414)/365.25</f>
        <v>5.2210814510609174</v>
      </c>
      <c r="E414" s="344" t="str">
        <f t="shared" ref="E414:E477" si="90">$C$285</f>
        <v>15/11/2021</v>
      </c>
      <c r="F414" s="549">
        <f t="shared" ref="F414:F477" si="91">C$14-E414</f>
        <v>0</v>
      </c>
      <c r="G414" s="559"/>
      <c r="I414" s="187">
        <f t="shared" si="87"/>
        <v>1.9867713224999806</v>
      </c>
      <c r="J414" s="187">
        <f t="shared" si="87"/>
        <v>1.8494732024999738</v>
      </c>
      <c r="K414" s="113">
        <f t="shared" si="87"/>
        <v>1.8323174400000086</v>
      </c>
      <c r="L414" s="152">
        <f t="shared" ref="L414:L477" si="92">IF($E414&lt;$K$14,$K$14,IF($E414&lt;$J$14,$J$14,$I$14))</f>
        <v>45031</v>
      </c>
      <c r="M414" s="246">
        <f t="shared" ref="M414:M477" si="93">$J$285</f>
        <v>44331</v>
      </c>
      <c r="N414" s="113">
        <f t="shared" ref="N414:N477" si="94">IF(I414="","",(J414-I414)/($J$14-$I$14))</f>
        <v>1.9614017142858105E-4</v>
      </c>
      <c r="O414" s="580">
        <f t="shared" si="83"/>
        <v>700</v>
      </c>
      <c r="P414" s="113">
        <f t="shared" ref="P414:P477" si="95">L414-E414</f>
        <v>516</v>
      </c>
      <c r="Q414" s="113">
        <f t="shared" ref="Q414:Q477" si="96">E414-M414</f>
        <v>184</v>
      </c>
      <c r="R414" s="549">
        <f t="shared" si="86"/>
        <v>1.8855629940428327</v>
      </c>
      <c r="T414" s="556">
        <f t="shared" ref="T414:T477" si="97">IFERROR(C414-R414,"")</f>
        <v>1.6144591714523764</v>
      </c>
    </row>
    <row r="415" spans="2:20" x14ac:dyDescent="0.35">
      <c r="B415" s="152">
        <v>42611</v>
      </c>
      <c r="C415" s="113">
        <f t="shared" si="88"/>
        <v>3.5154150783596849</v>
      </c>
      <c r="D415" s="187">
        <f t="shared" si="89"/>
        <v>5.2128678986995212</v>
      </c>
      <c r="E415" s="344" t="str">
        <f t="shared" si="90"/>
        <v>15/11/2021</v>
      </c>
      <c r="F415" s="549">
        <f t="shared" si="91"/>
        <v>0</v>
      </c>
      <c r="G415" s="559"/>
      <c r="I415" s="187">
        <f t="shared" si="87"/>
        <v>1.9988903025000226</v>
      </c>
      <c r="J415" s="187">
        <f t="shared" si="87"/>
        <v>1.8656211224999941</v>
      </c>
      <c r="K415" s="113">
        <f t="shared" si="87"/>
        <v>1.8504824099999873</v>
      </c>
      <c r="L415" s="152">
        <f t="shared" si="92"/>
        <v>45031</v>
      </c>
      <c r="M415" s="246">
        <f t="shared" si="93"/>
        <v>44331</v>
      </c>
      <c r="N415" s="113">
        <f t="shared" si="94"/>
        <v>1.9038454285718359E-4</v>
      </c>
      <c r="O415" s="580">
        <f t="shared" si="83"/>
        <v>700</v>
      </c>
      <c r="P415" s="113">
        <f t="shared" si="95"/>
        <v>516</v>
      </c>
      <c r="Q415" s="113">
        <f t="shared" si="96"/>
        <v>184</v>
      </c>
      <c r="R415" s="549">
        <f t="shared" si="86"/>
        <v>1.9006518783857158</v>
      </c>
      <c r="T415" s="556">
        <f t="shared" si="97"/>
        <v>1.6147631999739691</v>
      </c>
    </row>
    <row r="416" spans="2:20" x14ac:dyDescent="0.35">
      <c r="B416" s="152">
        <v>42612</v>
      </c>
      <c r="C416" s="113">
        <f t="shared" si="88"/>
        <v>3.5031006107217877</v>
      </c>
      <c r="D416" s="187">
        <f t="shared" si="89"/>
        <v>5.2101300479123891</v>
      </c>
      <c r="E416" s="344" t="str">
        <f t="shared" si="90"/>
        <v>15/11/2021</v>
      </c>
      <c r="F416" s="549">
        <f t="shared" si="91"/>
        <v>0</v>
      </c>
      <c r="G416" s="559"/>
      <c r="I416" s="187">
        <f t="shared" si="87"/>
        <v>1.9797022499999928</v>
      </c>
      <c r="J416" s="187">
        <f t="shared" si="87"/>
        <v>1.8595655024999935</v>
      </c>
      <c r="K416" s="113">
        <f t="shared" si="87"/>
        <v>1.8434180624999907</v>
      </c>
      <c r="L416" s="152">
        <f t="shared" si="92"/>
        <v>45031</v>
      </c>
      <c r="M416" s="246">
        <f t="shared" si="93"/>
        <v>44331</v>
      </c>
      <c r="N416" s="113">
        <f t="shared" si="94"/>
        <v>1.7162392499999894E-4</v>
      </c>
      <c r="O416" s="580">
        <f t="shared" si="83"/>
        <v>700</v>
      </c>
      <c r="P416" s="113">
        <f t="shared" si="95"/>
        <v>516</v>
      </c>
      <c r="Q416" s="113">
        <f t="shared" si="96"/>
        <v>184</v>
      </c>
      <c r="R416" s="549">
        <f t="shared" si="86"/>
        <v>1.8911443046999934</v>
      </c>
      <c r="T416" s="556">
        <f t="shared" si="97"/>
        <v>1.6119563060217943</v>
      </c>
    </row>
    <row r="417" spans="2:20" x14ac:dyDescent="0.35">
      <c r="B417" s="152">
        <v>42613</v>
      </c>
      <c r="C417" s="113">
        <f t="shared" si="88"/>
        <v>3.508231505371362</v>
      </c>
      <c r="D417" s="187">
        <f t="shared" si="89"/>
        <v>5.207392197125257</v>
      </c>
      <c r="E417" s="344" t="str">
        <f t="shared" si="90"/>
        <v>15/11/2021</v>
      </c>
      <c r="F417" s="549">
        <f t="shared" si="91"/>
        <v>0</v>
      </c>
      <c r="G417" s="559"/>
      <c r="I417" s="187">
        <f t="shared" si="87"/>
        <v>1.9726334224999809</v>
      </c>
      <c r="J417" s="187">
        <f t="shared" si="87"/>
        <v>1.8514916225000011</v>
      </c>
      <c r="K417" s="113">
        <f t="shared" si="87"/>
        <v>1.8363539599999923</v>
      </c>
      <c r="L417" s="152">
        <f t="shared" si="92"/>
        <v>45031</v>
      </c>
      <c r="M417" s="246">
        <f t="shared" si="93"/>
        <v>44331</v>
      </c>
      <c r="N417" s="113">
        <f t="shared" si="94"/>
        <v>1.7305971428568538E-4</v>
      </c>
      <c r="O417" s="580">
        <f t="shared" si="83"/>
        <v>700</v>
      </c>
      <c r="P417" s="113">
        <f t="shared" si="95"/>
        <v>516</v>
      </c>
      <c r="Q417" s="113">
        <f t="shared" si="96"/>
        <v>184</v>
      </c>
      <c r="R417" s="549">
        <f t="shared" si="86"/>
        <v>1.8833346099285673</v>
      </c>
      <c r="T417" s="556">
        <f t="shared" si="97"/>
        <v>1.6248968954427947</v>
      </c>
    </row>
    <row r="418" spans="2:20" x14ac:dyDescent="0.35">
      <c r="B418" s="152">
        <v>42614</v>
      </c>
      <c r="C418" s="113">
        <f t="shared" si="88"/>
        <v>3.5205464308426304</v>
      </c>
      <c r="D418" s="187">
        <f t="shared" si="89"/>
        <v>5.204654346338125</v>
      </c>
      <c r="E418" s="344" t="str">
        <f t="shared" si="90"/>
        <v>15/11/2021</v>
      </c>
      <c r="F418" s="549">
        <f t="shared" si="91"/>
        <v>0</v>
      </c>
      <c r="G418" s="559"/>
      <c r="I418" s="187">
        <f t="shared" si="87"/>
        <v>1.9827318224999946</v>
      </c>
      <c r="J418" s="187">
        <f t="shared" si="87"/>
        <v>1.8625932899999809</v>
      </c>
      <c r="K418" s="113">
        <f t="shared" si="87"/>
        <v>1.8464456100000026</v>
      </c>
      <c r="L418" s="152">
        <f t="shared" si="92"/>
        <v>45031</v>
      </c>
      <c r="M418" s="246">
        <f t="shared" si="93"/>
        <v>44331</v>
      </c>
      <c r="N418" s="113">
        <f t="shared" si="94"/>
        <v>1.716264750000196E-4</v>
      </c>
      <c r="O418" s="580">
        <f t="shared" si="83"/>
        <v>700</v>
      </c>
      <c r="P418" s="113">
        <f t="shared" si="95"/>
        <v>516</v>
      </c>
      <c r="Q418" s="113">
        <f t="shared" si="96"/>
        <v>184</v>
      </c>
      <c r="R418" s="549">
        <f t="shared" si="86"/>
        <v>1.8941725613999845</v>
      </c>
      <c r="T418" s="556">
        <f t="shared" si="97"/>
        <v>1.6263738694426459</v>
      </c>
    </row>
    <row r="419" spans="2:20" x14ac:dyDescent="0.35">
      <c r="B419" s="152">
        <v>42615</v>
      </c>
      <c r="C419" s="113">
        <f t="shared" si="88"/>
        <v>3.534915232716962</v>
      </c>
      <c r="D419" s="187">
        <f t="shared" si="89"/>
        <v>5.2019164955509929</v>
      </c>
      <c r="E419" s="344" t="str">
        <f t="shared" si="90"/>
        <v>15/11/2021</v>
      </c>
      <c r="F419" s="549">
        <f t="shared" si="91"/>
        <v>0</v>
      </c>
      <c r="G419" s="559"/>
      <c r="I419" s="187">
        <f t="shared" si="87"/>
        <v>1.9938406399999886</v>
      </c>
      <c r="J419" s="187">
        <f t="shared" si="87"/>
        <v>1.8726862400000099</v>
      </c>
      <c r="K419" s="113">
        <f t="shared" si="87"/>
        <v>1.8585562499999986</v>
      </c>
      <c r="L419" s="152">
        <f t="shared" si="92"/>
        <v>45031</v>
      </c>
      <c r="M419" s="246">
        <f t="shared" si="93"/>
        <v>44331</v>
      </c>
      <c r="N419" s="113">
        <f t="shared" si="94"/>
        <v>1.7307771428568382E-4</v>
      </c>
      <c r="O419" s="580">
        <f t="shared" ref="O419:O482" si="98">L419-M419</f>
        <v>700</v>
      </c>
      <c r="P419" s="113">
        <f t="shared" si="95"/>
        <v>516</v>
      </c>
      <c r="Q419" s="113">
        <f t="shared" si="96"/>
        <v>184</v>
      </c>
      <c r="R419" s="549">
        <f t="shared" si="86"/>
        <v>1.9045325394285757</v>
      </c>
      <c r="T419" s="556">
        <f t="shared" si="97"/>
        <v>1.6303826932883863</v>
      </c>
    </row>
    <row r="420" spans="2:20" x14ac:dyDescent="0.35">
      <c r="B420" s="152">
        <v>42618</v>
      </c>
      <c r="C420" s="113">
        <f t="shared" si="88"/>
        <v>3.5554446872419376</v>
      </c>
      <c r="D420" s="187">
        <f t="shared" si="89"/>
        <v>5.1937029431895958</v>
      </c>
      <c r="E420" s="344" t="str">
        <f t="shared" si="90"/>
        <v>15/11/2021</v>
      </c>
      <c r="F420" s="549">
        <f t="shared" si="91"/>
        <v>0</v>
      </c>
      <c r="G420" s="559"/>
      <c r="I420" s="187">
        <f t="shared" si="87"/>
        <v>2.0221203600000015</v>
      </c>
      <c r="J420" s="187">
        <f t="shared" si="87"/>
        <v>1.897920802499975</v>
      </c>
      <c r="K420" s="113">
        <f t="shared" si="87"/>
        <v>1.876723559999971</v>
      </c>
      <c r="L420" s="152">
        <f t="shared" si="92"/>
        <v>45031</v>
      </c>
      <c r="M420" s="246">
        <f t="shared" si="93"/>
        <v>44331</v>
      </c>
      <c r="N420" s="113">
        <f t="shared" si="94"/>
        <v>1.774279392857522E-4</v>
      </c>
      <c r="O420" s="580">
        <f t="shared" si="98"/>
        <v>700</v>
      </c>
      <c r="P420" s="113">
        <f t="shared" si="95"/>
        <v>516</v>
      </c>
      <c r="Q420" s="113">
        <f t="shared" si="96"/>
        <v>184</v>
      </c>
      <c r="R420" s="549">
        <f t="shared" si="86"/>
        <v>1.9305675433285534</v>
      </c>
      <c r="T420" s="556">
        <f t="shared" si="97"/>
        <v>1.6248771439133842</v>
      </c>
    </row>
    <row r="421" spans="2:20" x14ac:dyDescent="0.35">
      <c r="B421" s="152">
        <v>42619</v>
      </c>
      <c r="C421" s="113">
        <f t="shared" si="88"/>
        <v>3.5636573238373659</v>
      </c>
      <c r="D421" s="187">
        <f t="shared" si="89"/>
        <v>5.1909650924024637</v>
      </c>
      <c r="E421" s="344" t="str">
        <f t="shared" si="90"/>
        <v>15/11/2021</v>
      </c>
      <c r="F421" s="549">
        <f t="shared" si="91"/>
        <v>0</v>
      </c>
      <c r="G421" s="559"/>
      <c r="I421" s="187">
        <f t="shared" si="87"/>
        <v>2.0392921025000232</v>
      </c>
      <c r="J421" s="187">
        <f t="shared" si="87"/>
        <v>1.9150820899999976</v>
      </c>
      <c r="K421" s="113">
        <f t="shared" si="87"/>
        <v>1.8868172099999914</v>
      </c>
      <c r="L421" s="152">
        <f t="shared" si="92"/>
        <v>45031</v>
      </c>
      <c r="M421" s="246">
        <f t="shared" si="93"/>
        <v>44331</v>
      </c>
      <c r="N421" s="113">
        <f t="shared" si="94"/>
        <v>1.7744287500003658E-4</v>
      </c>
      <c r="O421" s="580">
        <f t="shared" si="98"/>
        <v>700</v>
      </c>
      <c r="P421" s="113">
        <f t="shared" si="95"/>
        <v>516</v>
      </c>
      <c r="Q421" s="113">
        <f t="shared" si="96"/>
        <v>184</v>
      </c>
      <c r="R421" s="549">
        <f t="shared" si="86"/>
        <v>1.9477315790000043</v>
      </c>
      <c r="T421" s="556">
        <f t="shared" si="97"/>
        <v>1.6159257448373616</v>
      </c>
    </row>
    <row r="422" spans="2:20" x14ac:dyDescent="0.35">
      <c r="B422" s="152">
        <v>42620</v>
      </c>
      <c r="C422" s="113">
        <f t="shared" si="88"/>
        <v>3.5287569916231609</v>
      </c>
      <c r="D422" s="187">
        <f t="shared" si="89"/>
        <v>5.1882272416153317</v>
      </c>
      <c r="E422" s="344" t="str">
        <f t="shared" si="90"/>
        <v>15/11/2021</v>
      </c>
      <c r="F422" s="549">
        <f t="shared" si="91"/>
        <v>0</v>
      </c>
      <c r="G422" s="559"/>
      <c r="I422" s="187">
        <f t="shared" si="87"/>
        <v>1.997880360000015</v>
      </c>
      <c r="J422" s="187">
        <f t="shared" si="87"/>
        <v>1.8898454025000122</v>
      </c>
      <c r="K422" s="113">
        <f t="shared" si="87"/>
        <v>1.8666304100000142</v>
      </c>
      <c r="L422" s="152">
        <f t="shared" si="92"/>
        <v>45031</v>
      </c>
      <c r="M422" s="246">
        <f t="shared" si="93"/>
        <v>44331</v>
      </c>
      <c r="N422" s="113">
        <f t="shared" si="94"/>
        <v>1.5433565357143259E-4</v>
      </c>
      <c r="O422" s="580">
        <f t="shared" si="98"/>
        <v>700</v>
      </c>
      <c r="P422" s="113">
        <f t="shared" si="95"/>
        <v>516</v>
      </c>
      <c r="Q422" s="113">
        <f t="shared" si="96"/>
        <v>184</v>
      </c>
      <c r="R422" s="549">
        <f t="shared" si="86"/>
        <v>1.9182431627571559</v>
      </c>
      <c r="T422" s="556">
        <f t="shared" si="97"/>
        <v>1.610513828866005</v>
      </c>
    </row>
    <row r="423" spans="2:20" x14ac:dyDescent="0.35">
      <c r="B423" s="152">
        <v>42621</v>
      </c>
      <c r="C423" s="113">
        <f t="shared" si="88"/>
        <v>3.5328624551604459</v>
      </c>
      <c r="D423" s="187">
        <f t="shared" si="89"/>
        <v>5.1854893908281996</v>
      </c>
      <c r="E423" s="344" t="str">
        <f t="shared" si="90"/>
        <v>15/11/2021</v>
      </c>
      <c r="F423" s="549">
        <f t="shared" si="91"/>
        <v>0</v>
      </c>
      <c r="G423" s="559"/>
      <c r="I423" s="187">
        <f t="shared" si="87"/>
        <v>1.9988903025000226</v>
      </c>
      <c r="J423" s="187">
        <f t="shared" si="87"/>
        <v>1.8918642224999838</v>
      </c>
      <c r="K423" s="113">
        <f t="shared" si="87"/>
        <v>1.8716769224999874</v>
      </c>
      <c r="L423" s="152">
        <f t="shared" si="92"/>
        <v>45031</v>
      </c>
      <c r="M423" s="246">
        <f t="shared" si="93"/>
        <v>44331</v>
      </c>
      <c r="N423" s="113">
        <f t="shared" si="94"/>
        <v>1.5289440000005556E-4</v>
      </c>
      <c r="O423" s="580">
        <f t="shared" si="98"/>
        <v>700</v>
      </c>
      <c r="P423" s="113">
        <f t="shared" si="95"/>
        <v>516</v>
      </c>
      <c r="Q423" s="113">
        <f t="shared" si="96"/>
        <v>184</v>
      </c>
      <c r="R423" s="549">
        <f t="shared" si="86"/>
        <v>1.9199967920999941</v>
      </c>
      <c r="T423" s="556">
        <f t="shared" si="97"/>
        <v>1.6128656630604519</v>
      </c>
    </row>
    <row r="424" spans="2:20" x14ac:dyDescent="0.35">
      <c r="B424" s="152">
        <v>42622</v>
      </c>
      <c r="C424" s="113">
        <f t="shared" si="88"/>
        <v>3.5800840624814478</v>
      </c>
      <c r="D424" s="187">
        <f t="shared" si="89"/>
        <v>5.1827515400410675</v>
      </c>
      <c r="E424" s="344" t="str">
        <f t="shared" si="90"/>
        <v>15/11/2021</v>
      </c>
      <c r="F424" s="549">
        <f t="shared" si="91"/>
        <v>0</v>
      </c>
      <c r="G424" s="559"/>
      <c r="I424" s="187">
        <f t="shared" si="87"/>
        <v>2.0564652899999869</v>
      </c>
      <c r="J424" s="187">
        <f t="shared" si="87"/>
        <v>1.9413315600000036</v>
      </c>
      <c r="K424" s="113">
        <f t="shared" si="87"/>
        <v>1.9120535224999902</v>
      </c>
      <c r="L424" s="152">
        <f t="shared" si="92"/>
        <v>45031</v>
      </c>
      <c r="M424" s="246">
        <f t="shared" si="93"/>
        <v>44331</v>
      </c>
      <c r="N424" s="113">
        <f t="shared" si="94"/>
        <v>1.6447675714283325E-4</v>
      </c>
      <c r="O424" s="580">
        <f t="shared" si="98"/>
        <v>700</v>
      </c>
      <c r="P424" s="113">
        <f t="shared" si="95"/>
        <v>516</v>
      </c>
      <c r="Q424" s="113">
        <f t="shared" si="96"/>
        <v>184</v>
      </c>
      <c r="R424" s="549">
        <f t="shared" si="86"/>
        <v>1.9715952833142849</v>
      </c>
      <c r="T424" s="556">
        <f t="shared" si="97"/>
        <v>1.6084887791671629</v>
      </c>
    </row>
    <row r="425" spans="2:20" x14ac:dyDescent="0.35">
      <c r="B425" s="152">
        <v>42625</v>
      </c>
      <c r="C425" s="113">
        <f t="shared" si="88"/>
        <v>3.6355387328179889</v>
      </c>
      <c r="D425" s="187">
        <f t="shared" si="89"/>
        <v>5.1745379876796713</v>
      </c>
      <c r="E425" s="344" t="str">
        <f t="shared" si="90"/>
        <v>15/11/2021</v>
      </c>
      <c r="F425" s="549">
        <f t="shared" si="91"/>
        <v>0</v>
      </c>
      <c r="G425" s="559"/>
      <c r="I425" s="187">
        <f t="shared" si="87"/>
        <v>2.1453848900000017</v>
      </c>
      <c r="J425" s="187">
        <f t="shared" si="87"/>
        <v>2.0231304224999969</v>
      </c>
      <c r="K425" s="113">
        <f t="shared" si="87"/>
        <v>1.9817219599999936</v>
      </c>
      <c r="L425" s="152">
        <f t="shared" si="92"/>
        <v>45031</v>
      </c>
      <c r="M425" s="246">
        <f t="shared" si="93"/>
        <v>44331</v>
      </c>
      <c r="N425" s="113">
        <f t="shared" si="94"/>
        <v>1.7464923928572112E-4</v>
      </c>
      <c r="O425" s="580">
        <f t="shared" si="98"/>
        <v>700</v>
      </c>
      <c r="P425" s="113">
        <f t="shared" si="95"/>
        <v>516</v>
      </c>
      <c r="Q425" s="113">
        <f t="shared" si="96"/>
        <v>184</v>
      </c>
      <c r="R425" s="549">
        <f t="shared" si="86"/>
        <v>2.0552658825285697</v>
      </c>
      <c r="T425" s="556">
        <f t="shared" si="97"/>
        <v>1.5802728502894192</v>
      </c>
    </row>
    <row r="426" spans="2:20" x14ac:dyDescent="0.35">
      <c r="B426" s="152">
        <v>42626</v>
      </c>
      <c r="C426" s="113">
        <f t="shared" si="88"/>
        <v>3.6314302160212808</v>
      </c>
      <c r="D426" s="187">
        <f t="shared" si="89"/>
        <v>5.1718001368925393</v>
      </c>
      <c r="E426" s="344" t="str">
        <f t="shared" si="90"/>
        <v>15/11/2021</v>
      </c>
      <c r="F426" s="549">
        <f t="shared" si="91"/>
        <v>0</v>
      </c>
      <c r="G426" s="559"/>
      <c r="I426" s="187">
        <f t="shared" ref="I426:K445" si="99">IF(I155="","",((1+I155/200)^2-1)*100)</f>
        <v>2.1706532024999836</v>
      </c>
      <c r="J426" s="187">
        <f t="shared" si="99"/>
        <v>2.0514142025000126</v>
      </c>
      <c r="K426" s="113">
        <f t="shared" si="99"/>
        <v>2.005960040000021</v>
      </c>
      <c r="L426" s="152">
        <f t="shared" si="92"/>
        <v>45031</v>
      </c>
      <c r="M426" s="246">
        <f t="shared" si="93"/>
        <v>44331</v>
      </c>
      <c r="N426" s="113">
        <f t="shared" si="94"/>
        <v>1.7034142857138716E-4</v>
      </c>
      <c r="O426" s="580">
        <f t="shared" si="98"/>
        <v>700</v>
      </c>
      <c r="P426" s="113">
        <f t="shared" si="95"/>
        <v>516</v>
      </c>
      <c r="Q426" s="113">
        <f t="shared" si="96"/>
        <v>184</v>
      </c>
      <c r="R426" s="549">
        <f t="shared" si="86"/>
        <v>2.0827570253571479</v>
      </c>
      <c r="T426" s="556">
        <f t="shared" si="97"/>
        <v>1.5486731906641329</v>
      </c>
    </row>
    <row r="427" spans="2:20" x14ac:dyDescent="0.35">
      <c r="B427" s="152">
        <v>42627</v>
      </c>
      <c r="C427" s="113">
        <f t="shared" si="88"/>
        <v>3.6684112652214385</v>
      </c>
      <c r="D427" s="187">
        <f t="shared" si="89"/>
        <v>5.1690622861054072</v>
      </c>
      <c r="E427" s="344" t="str">
        <f t="shared" si="90"/>
        <v>15/11/2021</v>
      </c>
      <c r="F427" s="549">
        <f t="shared" si="91"/>
        <v>0</v>
      </c>
      <c r="G427" s="559"/>
      <c r="I427" s="187">
        <f t="shared" si="99"/>
        <v>2.2242323600000224</v>
      </c>
      <c r="J427" s="187">
        <f t="shared" si="99"/>
        <v>2.0918264025000077</v>
      </c>
      <c r="K427" s="113">
        <f t="shared" si="99"/>
        <v>2.0332313225000176</v>
      </c>
      <c r="L427" s="152">
        <f t="shared" si="92"/>
        <v>45031</v>
      </c>
      <c r="M427" s="246">
        <f t="shared" si="93"/>
        <v>44331</v>
      </c>
      <c r="N427" s="113">
        <f t="shared" si="94"/>
        <v>1.8915136785716387E-4</v>
      </c>
      <c r="O427" s="580">
        <f t="shared" si="98"/>
        <v>700</v>
      </c>
      <c r="P427" s="113">
        <f t="shared" si="95"/>
        <v>516</v>
      </c>
      <c r="Q427" s="113">
        <f t="shared" si="96"/>
        <v>184</v>
      </c>
      <c r="R427" s="549">
        <f t="shared" si="86"/>
        <v>2.1266302541857258</v>
      </c>
      <c r="T427" s="556">
        <f t="shared" si="97"/>
        <v>1.5417810110357126</v>
      </c>
    </row>
    <row r="428" spans="2:20" x14ac:dyDescent="0.35">
      <c r="B428" s="152">
        <v>42628</v>
      </c>
      <c r="C428" s="113">
        <f t="shared" si="88"/>
        <v>3.6591650751766958</v>
      </c>
      <c r="D428" s="187">
        <f t="shared" si="89"/>
        <v>5.1663244353182751</v>
      </c>
      <c r="E428" s="344" t="str">
        <f t="shared" si="90"/>
        <v>15/11/2021</v>
      </c>
      <c r="F428" s="549">
        <f t="shared" si="91"/>
        <v>0</v>
      </c>
      <c r="G428" s="559"/>
      <c r="I428" s="187">
        <f t="shared" si="99"/>
        <v>2.2171550625000203</v>
      </c>
      <c r="J428" s="187">
        <f t="shared" si="99"/>
        <v>2.0776812225000052</v>
      </c>
      <c r="K428" s="113">
        <f t="shared" si="99"/>
        <v>2.018080160000002</v>
      </c>
      <c r="L428" s="152">
        <f t="shared" si="92"/>
        <v>45031</v>
      </c>
      <c r="M428" s="246">
        <f t="shared" si="93"/>
        <v>44331</v>
      </c>
      <c r="N428" s="113">
        <f t="shared" si="94"/>
        <v>1.9924834285716436E-4</v>
      </c>
      <c r="O428" s="580">
        <f t="shared" si="98"/>
        <v>700</v>
      </c>
      <c r="P428" s="113">
        <f t="shared" si="95"/>
        <v>516</v>
      </c>
      <c r="Q428" s="113">
        <f t="shared" si="96"/>
        <v>184</v>
      </c>
      <c r="R428" s="549">
        <f t="shared" si="86"/>
        <v>2.1143429175857236</v>
      </c>
      <c r="T428" s="556">
        <f t="shared" si="97"/>
        <v>1.5448221575909722</v>
      </c>
    </row>
    <row r="429" spans="2:20" x14ac:dyDescent="0.35">
      <c r="B429" s="152">
        <v>42629</v>
      </c>
      <c r="C429" s="113">
        <f t="shared" si="88"/>
        <v>3.6694386578519644</v>
      </c>
      <c r="D429" s="187">
        <f t="shared" si="89"/>
        <v>5.1635865845311431</v>
      </c>
      <c r="E429" s="344" t="str">
        <f t="shared" si="90"/>
        <v>15/11/2021</v>
      </c>
      <c r="F429" s="549">
        <f t="shared" si="91"/>
        <v>0</v>
      </c>
      <c r="G429" s="559"/>
      <c r="I429" s="187">
        <f t="shared" si="99"/>
        <v>2.2525440000000119</v>
      </c>
      <c r="J429" s="187">
        <f t="shared" si="99"/>
        <v>2.1049620899999955</v>
      </c>
      <c r="K429" s="113">
        <f t="shared" si="99"/>
        <v>2.0352515624999956</v>
      </c>
      <c r="L429" s="152">
        <f t="shared" si="92"/>
        <v>45031</v>
      </c>
      <c r="M429" s="246">
        <f t="shared" si="93"/>
        <v>44331</v>
      </c>
      <c r="N429" s="113">
        <f t="shared" si="94"/>
        <v>2.1083130000002344E-4</v>
      </c>
      <c r="O429" s="580">
        <f t="shared" si="98"/>
        <v>700</v>
      </c>
      <c r="P429" s="113">
        <f t="shared" si="95"/>
        <v>516</v>
      </c>
      <c r="Q429" s="113">
        <f t="shared" si="96"/>
        <v>184</v>
      </c>
      <c r="R429" s="549">
        <f t="shared" si="86"/>
        <v>2.1437550491999997</v>
      </c>
      <c r="T429" s="556">
        <f t="shared" si="97"/>
        <v>1.5256836086519647</v>
      </c>
    </row>
    <row r="430" spans="2:20" x14ac:dyDescent="0.35">
      <c r="B430" s="152">
        <v>42632</v>
      </c>
      <c r="C430" s="113">
        <f t="shared" si="88"/>
        <v>3.6786855351677694</v>
      </c>
      <c r="D430" s="187">
        <f t="shared" si="89"/>
        <v>5.1553730321697468</v>
      </c>
      <c r="E430" s="344" t="str">
        <f t="shared" si="90"/>
        <v>15/11/2021</v>
      </c>
      <c r="F430" s="549">
        <f t="shared" si="91"/>
        <v>0</v>
      </c>
      <c r="G430" s="559"/>
      <c r="I430" s="187">
        <f t="shared" si="99"/>
        <v>2.2747916099999932</v>
      </c>
      <c r="J430" s="187">
        <f t="shared" si="99"/>
        <v>2.1251724899999935</v>
      </c>
      <c r="K430" s="113">
        <f t="shared" si="99"/>
        <v>2.0554550624999779</v>
      </c>
      <c r="L430" s="152">
        <f t="shared" si="92"/>
        <v>45031</v>
      </c>
      <c r="M430" s="246">
        <f t="shared" si="93"/>
        <v>44331</v>
      </c>
      <c r="N430" s="113">
        <f t="shared" si="94"/>
        <v>2.1374159999999951E-4</v>
      </c>
      <c r="O430" s="580">
        <f t="shared" si="98"/>
        <v>700</v>
      </c>
      <c r="P430" s="113">
        <f t="shared" si="95"/>
        <v>516</v>
      </c>
      <c r="Q430" s="113">
        <f t="shared" si="96"/>
        <v>184</v>
      </c>
      <c r="R430" s="549">
        <f t="shared" si="86"/>
        <v>2.1645009443999936</v>
      </c>
      <c r="T430" s="556">
        <f t="shared" si="97"/>
        <v>1.5141845907677758</v>
      </c>
    </row>
    <row r="431" spans="2:20" x14ac:dyDescent="0.35">
      <c r="B431" s="152">
        <v>42633</v>
      </c>
      <c r="C431" s="113">
        <f t="shared" si="88"/>
        <v>3.6910156671517536</v>
      </c>
      <c r="D431" s="187">
        <f t="shared" si="89"/>
        <v>5.1526351813826148</v>
      </c>
      <c r="E431" s="344" t="str">
        <f t="shared" si="90"/>
        <v>15/11/2021</v>
      </c>
      <c r="F431" s="549">
        <f t="shared" si="91"/>
        <v>0</v>
      </c>
      <c r="G431" s="559"/>
      <c r="I431" s="187">
        <f t="shared" si="99"/>
        <v>2.2970416399999971</v>
      </c>
      <c r="J431" s="187">
        <f t="shared" si="99"/>
        <v>2.1433635599999779</v>
      </c>
      <c r="K431" s="113">
        <f t="shared" si="99"/>
        <v>2.0695987024999862</v>
      </c>
      <c r="L431" s="152">
        <f t="shared" si="92"/>
        <v>45031</v>
      </c>
      <c r="M431" s="246">
        <f t="shared" si="93"/>
        <v>44331</v>
      </c>
      <c r="N431" s="113">
        <f t="shared" si="94"/>
        <v>2.1954011428574179E-4</v>
      </c>
      <c r="O431" s="580">
        <f t="shared" si="98"/>
        <v>700</v>
      </c>
      <c r="P431" s="113">
        <f t="shared" si="95"/>
        <v>516</v>
      </c>
      <c r="Q431" s="113">
        <f t="shared" si="96"/>
        <v>184</v>
      </c>
      <c r="R431" s="549">
        <f t="shared" si="86"/>
        <v>2.1837589410285543</v>
      </c>
      <c r="T431" s="556">
        <f t="shared" si="97"/>
        <v>1.5072567261231993</v>
      </c>
    </row>
    <row r="432" spans="2:20" x14ac:dyDescent="0.35">
      <c r="B432" s="152">
        <v>42634</v>
      </c>
      <c r="C432" s="113">
        <f t="shared" si="88"/>
        <v>3.69718114554618</v>
      </c>
      <c r="D432" s="187">
        <f t="shared" si="89"/>
        <v>5.1498973305954827</v>
      </c>
      <c r="E432" s="344" t="str">
        <f t="shared" si="90"/>
        <v>15/11/2021</v>
      </c>
      <c r="F432" s="549">
        <f t="shared" si="91"/>
        <v>0</v>
      </c>
      <c r="G432" s="559"/>
      <c r="I432" s="187">
        <f t="shared" si="99"/>
        <v>2.304121702500006</v>
      </c>
      <c r="J432" s="187">
        <f t="shared" si="99"/>
        <v>2.1474062400000049</v>
      </c>
      <c r="K432" s="113">
        <f t="shared" si="99"/>
        <v>2.0736399225000257</v>
      </c>
      <c r="L432" s="152">
        <f t="shared" si="92"/>
        <v>45031</v>
      </c>
      <c r="M432" s="246">
        <f t="shared" si="93"/>
        <v>44331</v>
      </c>
      <c r="N432" s="113">
        <f t="shared" si="94"/>
        <v>2.2387923214285874E-4</v>
      </c>
      <c r="O432" s="580">
        <f t="shared" si="98"/>
        <v>700</v>
      </c>
      <c r="P432" s="113">
        <f t="shared" si="95"/>
        <v>516</v>
      </c>
      <c r="Q432" s="113">
        <f t="shared" si="96"/>
        <v>184</v>
      </c>
      <c r="R432" s="549">
        <f t="shared" si="86"/>
        <v>2.1886000187142911</v>
      </c>
      <c r="T432" s="556">
        <f t="shared" si="97"/>
        <v>1.5085811268318889</v>
      </c>
    </row>
    <row r="433" spans="2:20" x14ac:dyDescent="0.35">
      <c r="B433" s="152">
        <v>42635</v>
      </c>
      <c r="C433" s="113">
        <f t="shared" si="88"/>
        <v>3.6067816805044783</v>
      </c>
      <c r="D433" s="187">
        <f t="shared" si="89"/>
        <v>5.1471594798083506</v>
      </c>
      <c r="E433" s="344" t="str">
        <f t="shared" si="90"/>
        <v>15/11/2021</v>
      </c>
      <c r="F433" s="549">
        <f t="shared" si="91"/>
        <v>0</v>
      </c>
      <c r="G433" s="559"/>
      <c r="I433" s="187">
        <f t="shared" si="99"/>
        <v>2.2171550625000203</v>
      </c>
      <c r="J433" s="187">
        <f t="shared" si="99"/>
        <v>2.0665678400000109</v>
      </c>
      <c r="K433" s="113">
        <f t="shared" si="99"/>
        <v>2.0009102024999947</v>
      </c>
      <c r="L433" s="152">
        <f t="shared" si="92"/>
        <v>45031</v>
      </c>
      <c r="M433" s="246">
        <f t="shared" si="93"/>
        <v>44331</v>
      </c>
      <c r="N433" s="113">
        <f t="shared" si="94"/>
        <v>2.151246035714419E-4</v>
      </c>
      <c r="O433" s="580">
        <f t="shared" si="98"/>
        <v>700</v>
      </c>
      <c r="P433" s="113">
        <f t="shared" si="95"/>
        <v>516</v>
      </c>
      <c r="Q433" s="113">
        <f t="shared" si="96"/>
        <v>184</v>
      </c>
      <c r="R433" s="549">
        <f t="shared" si="86"/>
        <v>2.1061507670571564</v>
      </c>
      <c r="T433" s="556">
        <f t="shared" si="97"/>
        <v>1.5006309134473219</v>
      </c>
    </row>
    <row r="434" spans="2:20" x14ac:dyDescent="0.35">
      <c r="B434" s="152">
        <v>42636</v>
      </c>
      <c r="C434" s="113">
        <f t="shared" si="88"/>
        <v>3.5790573340696685</v>
      </c>
      <c r="D434" s="187">
        <f t="shared" si="89"/>
        <v>5.1444216290212186</v>
      </c>
      <c r="E434" s="344" t="str">
        <f t="shared" si="90"/>
        <v>15/11/2021</v>
      </c>
      <c r="F434" s="549">
        <f t="shared" si="91"/>
        <v>0</v>
      </c>
      <c r="G434" s="559"/>
      <c r="I434" s="187">
        <f t="shared" si="99"/>
        <v>2.1534704100000024</v>
      </c>
      <c r="J434" s="187">
        <f t="shared" si="99"/>
        <v>2.0110100025000133</v>
      </c>
      <c r="K434" s="113">
        <f t="shared" si="99"/>
        <v>1.9554672900000014</v>
      </c>
      <c r="L434" s="152">
        <f t="shared" si="92"/>
        <v>45031</v>
      </c>
      <c r="M434" s="246">
        <f t="shared" si="93"/>
        <v>44331</v>
      </c>
      <c r="N434" s="113">
        <f t="shared" si="94"/>
        <v>2.035148678571273E-4</v>
      </c>
      <c r="O434" s="580">
        <f t="shared" si="98"/>
        <v>700</v>
      </c>
      <c r="P434" s="113">
        <f t="shared" si="95"/>
        <v>516</v>
      </c>
      <c r="Q434" s="113">
        <f t="shared" si="96"/>
        <v>184</v>
      </c>
      <c r="R434" s="549">
        <f t="shared" si="86"/>
        <v>2.0484567381857248</v>
      </c>
      <c r="T434" s="556">
        <f t="shared" si="97"/>
        <v>1.5306005958839437</v>
      </c>
    </row>
    <row r="435" spans="2:20" x14ac:dyDescent="0.35">
      <c r="B435" s="152">
        <v>42639</v>
      </c>
      <c r="C435" s="113">
        <f t="shared" si="88"/>
        <v>3.5667371884953392</v>
      </c>
      <c r="D435" s="187">
        <f t="shared" si="89"/>
        <v>5.1362080766598224</v>
      </c>
      <c r="E435" s="344" t="str">
        <f t="shared" si="90"/>
        <v>15/11/2021</v>
      </c>
      <c r="F435" s="549">
        <f t="shared" si="91"/>
        <v>0</v>
      </c>
      <c r="G435" s="559"/>
      <c r="I435" s="187">
        <f t="shared" si="99"/>
        <v>2.1312359999999808</v>
      </c>
      <c r="J435" s="187">
        <f t="shared" si="99"/>
        <v>1.997880360000015</v>
      </c>
      <c r="K435" s="113">
        <f t="shared" si="99"/>
        <v>1.9473896100000054</v>
      </c>
      <c r="L435" s="152">
        <f t="shared" si="92"/>
        <v>45031</v>
      </c>
      <c r="M435" s="246">
        <f t="shared" si="93"/>
        <v>44331</v>
      </c>
      <c r="N435" s="113">
        <f t="shared" si="94"/>
        <v>1.9050805714280829E-4</v>
      </c>
      <c r="O435" s="580">
        <f t="shared" si="98"/>
        <v>700</v>
      </c>
      <c r="P435" s="113">
        <f t="shared" si="95"/>
        <v>516</v>
      </c>
      <c r="Q435" s="113">
        <f t="shared" si="96"/>
        <v>184</v>
      </c>
      <c r="R435" s="549">
        <f t="shared" si="86"/>
        <v>2.0329338425142915</v>
      </c>
      <c r="T435" s="556">
        <f t="shared" si="97"/>
        <v>1.5338033459810476</v>
      </c>
    </row>
    <row r="436" spans="2:20" x14ac:dyDescent="0.35">
      <c r="B436" s="152">
        <v>42640</v>
      </c>
      <c r="C436" s="113">
        <f t="shared" si="88"/>
        <v>3.5564712401033427</v>
      </c>
      <c r="D436" s="187">
        <f t="shared" si="89"/>
        <v>5.1334702258726903</v>
      </c>
      <c r="E436" s="344" t="str">
        <f t="shared" si="90"/>
        <v>15/11/2021</v>
      </c>
      <c r="F436" s="549">
        <f t="shared" si="91"/>
        <v>0</v>
      </c>
      <c r="G436" s="559"/>
      <c r="I436" s="187">
        <f t="shared" si="99"/>
        <v>2.1271936400000024</v>
      </c>
      <c r="J436" s="187">
        <f t="shared" si="99"/>
        <v>1.997880360000015</v>
      </c>
      <c r="K436" s="113">
        <f t="shared" si="99"/>
        <v>1.9514284100000223</v>
      </c>
      <c r="L436" s="152">
        <f t="shared" si="92"/>
        <v>45031</v>
      </c>
      <c r="M436" s="246">
        <f t="shared" si="93"/>
        <v>44331</v>
      </c>
      <c r="N436" s="113">
        <f t="shared" si="94"/>
        <v>1.8473325714283919E-4</v>
      </c>
      <c r="O436" s="580">
        <f t="shared" si="98"/>
        <v>700</v>
      </c>
      <c r="P436" s="113">
        <f t="shared" si="95"/>
        <v>516</v>
      </c>
      <c r="Q436" s="113">
        <f t="shared" si="96"/>
        <v>184</v>
      </c>
      <c r="R436" s="549">
        <f t="shared" si="86"/>
        <v>2.0318712793142972</v>
      </c>
      <c r="T436" s="556">
        <f t="shared" si="97"/>
        <v>1.5245999607890455</v>
      </c>
    </row>
    <row r="437" spans="2:20" x14ac:dyDescent="0.35">
      <c r="B437" s="152">
        <v>42641</v>
      </c>
      <c r="C437" s="113">
        <f t="shared" si="88"/>
        <v>3.5564712401033427</v>
      </c>
      <c r="D437" s="187">
        <f t="shared" si="89"/>
        <v>5.1307323750855582</v>
      </c>
      <c r="E437" s="344" t="str">
        <f t="shared" si="90"/>
        <v>15/11/2021</v>
      </c>
      <c r="F437" s="549">
        <f t="shared" si="91"/>
        <v>0</v>
      </c>
      <c r="G437" s="559"/>
      <c r="I437" s="187">
        <f t="shared" si="99"/>
        <v>2.1110249999999997</v>
      </c>
      <c r="J437" s="187">
        <f t="shared" si="99"/>
        <v>1.9988903025000226</v>
      </c>
      <c r="K437" s="113">
        <f t="shared" si="99"/>
        <v>1.9584965024999734</v>
      </c>
      <c r="L437" s="152">
        <f t="shared" si="92"/>
        <v>45031</v>
      </c>
      <c r="M437" s="246">
        <f t="shared" si="93"/>
        <v>44331</v>
      </c>
      <c r="N437" s="113">
        <f t="shared" si="94"/>
        <v>1.6019242499996724E-4</v>
      </c>
      <c r="O437" s="580">
        <f t="shared" si="98"/>
        <v>700</v>
      </c>
      <c r="P437" s="113">
        <f t="shared" si="95"/>
        <v>516</v>
      </c>
      <c r="Q437" s="113">
        <f t="shared" si="96"/>
        <v>184</v>
      </c>
      <c r="R437" s="549">
        <f t="shared" si="86"/>
        <v>2.0283657087000164</v>
      </c>
      <c r="T437" s="556">
        <f t="shared" si="97"/>
        <v>1.5281055314033263</v>
      </c>
    </row>
    <row r="438" spans="2:20" x14ac:dyDescent="0.35">
      <c r="B438" s="152">
        <v>42642</v>
      </c>
      <c r="C438" s="113">
        <f t="shared" si="88"/>
        <v>3.5759771946326957</v>
      </c>
      <c r="D438" s="187">
        <f t="shared" si="89"/>
        <v>5.1279945242984262</v>
      </c>
      <c r="E438" s="344" t="str">
        <f t="shared" si="90"/>
        <v>15/11/2021</v>
      </c>
      <c r="F438" s="549">
        <f t="shared" si="91"/>
        <v>0</v>
      </c>
      <c r="G438" s="559"/>
      <c r="I438" s="187">
        <f t="shared" si="99"/>
        <v>2.1231513599999863</v>
      </c>
      <c r="J438" s="187">
        <f t="shared" si="99"/>
        <v>2.0201002499999676</v>
      </c>
      <c r="K438" s="113">
        <f t="shared" si="99"/>
        <v>1.9736432399999781</v>
      </c>
      <c r="L438" s="152">
        <f t="shared" si="92"/>
        <v>45031</v>
      </c>
      <c r="M438" s="246">
        <f t="shared" si="93"/>
        <v>44331</v>
      </c>
      <c r="N438" s="113">
        <f t="shared" si="94"/>
        <v>1.4721587142859808E-4</v>
      </c>
      <c r="O438" s="580">
        <f t="shared" si="98"/>
        <v>700</v>
      </c>
      <c r="P438" s="113">
        <f t="shared" si="95"/>
        <v>516</v>
      </c>
      <c r="Q438" s="113">
        <f t="shared" si="96"/>
        <v>184</v>
      </c>
      <c r="R438" s="549">
        <f t="shared" si="86"/>
        <v>2.0471879703428297</v>
      </c>
      <c r="T438" s="556">
        <f t="shared" si="97"/>
        <v>1.528789224289866</v>
      </c>
    </row>
    <row r="439" spans="2:20" x14ac:dyDescent="0.35">
      <c r="B439" s="152">
        <v>42643</v>
      </c>
      <c r="C439" s="113">
        <f t="shared" si="88"/>
        <v>3.5359416329423521</v>
      </c>
      <c r="D439" s="187">
        <f t="shared" si="89"/>
        <v>5.1252566735112932</v>
      </c>
      <c r="E439" s="344" t="str">
        <f t="shared" si="90"/>
        <v>15/11/2021</v>
      </c>
      <c r="F439" s="549">
        <f t="shared" si="91"/>
        <v>0</v>
      </c>
      <c r="G439" s="559"/>
      <c r="I439" s="187">
        <f t="shared" si="99"/>
        <v>2.0695987024999862</v>
      </c>
      <c r="J439" s="187">
        <f t="shared" si="99"/>
        <v>1.9675844100000006</v>
      </c>
      <c r="K439" s="113">
        <f t="shared" si="99"/>
        <v>1.9423412225000103</v>
      </c>
      <c r="L439" s="152">
        <f t="shared" si="92"/>
        <v>45031</v>
      </c>
      <c r="M439" s="246">
        <f t="shared" si="93"/>
        <v>44331</v>
      </c>
      <c r="N439" s="113">
        <f t="shared" si="94"/>
        <v>1.4573470357140801E-4</v>
      </c>
      <c r="O439" s="580">
        <f t="shared" si="98"/>
        <v>700</v>
      </c>
      <c r="P439" s="113">
        <f t="shared" si="95"/>
        <v>516</v>
      </c>
      <c r="Q439" s="113">
        <f t="shared" si="96"/>
        <v>184</v>
      </c>
      <c r="R439" s="549">
        <f t="shared" si="86"/>
        <v>1.9943995954571396</v>
      </c>
      <c r="T439" s="556">
        <f t="shared" si="97"/>
        <v>1.5415420374852125</v>
      </c>
    </row>
    <row r="440" spans="2:20" x14ac:dyDescent="0.35">
      <c r="B440" s="152">
        <v>42646</v>
      </c>
      <c r="C440" s="113">
        <f t="shared" si="88"/>
        <v>3.5872713750914276</v>
      </c>
      <c r="D440" s="187">
        <f t="shared" si="89"/>
        <v>5.117043121149897</v>
      </c>
      <c r="E440" s="344" t="str">
        <f t="shared" si="90"/>
        <v>15/11/2021</v>
      </c>
      <c r="F440" s="549">
        <f t="shared" si="91"/>
        <v>0</v>
      </c>
      <c r="G440" s="559"/>
      <c r="I440" s="187">
        <f t="shared" si="99"/>
        <v>2.0988993600000061</v>
      </c>
      <c r="J440" s="187">
        <f t="shared" si="99"/>
        <v>1.9918208100000223</v>
      </c>
      <c r="K440" s="113">
        <f t="shared" si="99"/>
        <v>1.9665746224999836</v>
      </c>
      <c r="L440" s="152">
        <f t="shared" si="92"/>
        <v>45031</v>
      </c>
      <c r="M440" s="246">
        <f t="shared" si="93"/>
        <v>44331</v>
      </c>
      <c r="N440" s="113">
        <f t="shared" si="94"/>
        <v>1.5296935714283398E-4</v>
      </c>
      <c r="O440" s="580">
        <f t="shared" si="98"/>
        <v>700</v>
      </c>
      <c r="P440" s="113">
        <f t="shared" si="95"/>
        <v>516</v>
      </c>
      <c r="Q440" s="113">
        <f t="shared" si="96"/>
        <v>184</v>
      </c>
      <c r="R440" s="549">
        <f t="shared" si="86"/>
        <v>2.019967171714304</v>
      </c>
      <c r="T440" s="556">
        <f t="shared" si="97"/>
        <v>1.5673042033771236</v>
      </c>
    </row>
    <row r="441" spans="2:20" x14ac:dyDescent="0.35">
      <c r="B441" s="152">
        <v>42647</v>
      </c>
      <c r="C441" s="113">
        <f t="shared" si="88"/>
        <v>3.625267669874499</v>
      </c>
      <c r="D441" s="187">
        <f t="shared" si="89"/>
        <v>5.1143052703627649</v>
      </c>
      <c r="E441" s="344" t="str">
        <f t="shared" si="90"/>
        <v>15/11/2021</v>
      </c>
      <c r="F441" s="549">
        <f t="shared" si="91"/>
        <v>0</v>
      </c>
      <c r="G441" s="559"/>
      <c r="I441" s="187">
        <f t="shared" si="99"/>
        <v>2.1676208399999952</v>
      </c>
      <c r="J441" s="187">
        <f t="shared" si="99"/>
        <v>2.0443428899999949</v>
      </c>
      <c r="K441" s="113">
        <f t="shared" si="99"/>
        <v>2.0019201600000036</v>
      </c>
      <c r="L441" s="152">
        <f t="shared" si="92"/>
        <v>45031</v>
      </c>
      <c r="M441" s="246">
        <f t="shared" si="93"/>
        <v>44331</v>
      </c>
      <c r="N441" s="113">
        <f t="shared" si="94"/>
        <v>1.7611135714285759E-4</v>
      </c>
      <c r="O441" s="580">
        <f t="shared" si="98"/>
        <v>700</v>
      </c>
      <c r="P441" s="113">
        <f t="shared" si="95"/>
        <v>516</v>
      </c>
      <c r="Q441" s="113">
        <f t="shared" si="96"/>
        <v>184</v>
      </c>
      <c r="R441" s="549">
        <f t="shared" si="86"/>
        <v>2.0767473797142806</v>
      </c>
      <c r="T441" s="556">
        <f t="shared" si="97"/>
        <v>1.5485202901602184</v>
      </c>
    </row>
    <row r="442" spans="2:20" x14ac:dyDescent="0.35">
      <c r="B442" s="152">
        <v>42648</v>
      </c>
      <c r="C442" s="113">
        <f t="shared" si="88"/>
        <v>3.6725208815619137</v>
      </c>
      <c r="D442" s="187">
        <f t="shared" si="89"/>
        <v>5.1115674195756329</v>
      </c>
      <c r="E442" s="344" t="str">
        <f t="shared" si="90"/>
        <v>15/11/2021</v>
      </c>
      <c r="F442" s="549">
        <f t="shared" si="91"/>
        <v>0</v>
      </c>
      <c r="G442" s="559"/>
      <c r="I442" s="187">
        <f t="shared" si="99"/>
        <v>2.2191771224999712</v>
      </c>
      <c r="J442" s="187">
        <f t="shared" si="99"/>
        <v>2.0867744400000054</v>
      </c>
      <c r="K442" s="113">
        <f t="shared" si="99"/>
        <v>2.0342414399999731</v>
      </c>
      <c r="L442" s="152">
        <f t="shared" si="92"/>
        <v>45031</v>
      </c>
      <c r="M442" s="246">
        <f t="shared" si="93"/>
        <v>44331</v>
      </c>
      <c r="N442" s="113">
        <f t="shared" si="94"/>
        <v>1.8914668928566542E-4</v>
      </c>
      <c r="O442" s="580">
        <f t="shared" si="98"/>
        <v>700</v>
      </c>
      <c r="P442" s="113">
        <f t="shared" si="95"/>
        <v>516</v>
      </c>
      <c r="Q442" s="113">
        <f t="shared" si="96"/>
        <v>184</v>
      </c>
      <c r="R442" s="549">
        <f t="shared" si="86"/>
        <v>2.1215774308285678</v>
      </c>
      <c r="T442" s="556">
        <f t="shared" si="97"/>
        <v>1.5509434507333459</v>
      </c>
    </row>
    <row r="443" spans="2:20" x14ac:dyDescent="0.35">
      <c r="B443" s="152">
        <v>42649</v>
      </c>
      <c r="C443" s="113">
        <f t="shared" si="88"/>
        <v>3.6889605687845828</v>
      </c>
      <c r="D443" s="187">
        <f t="shared" si="89"/>
        <v>5.1088295687885008</v>
      </c>
      <c r="E443" s="344" t="str">
        <f t="shared" si="90"/>
        <v>15/11/2021</v>
      </c>
      <c r="F443" s="549">
        <f t="shared" si="91"/>
        <v>0</v>
      </c>
      <c r="G443" s="559"/>
      <c r="I443" s="187">
        <f t="shared" si="99"/>
        <v>2.2626562499999947</v>
      </c>
      <c r="J443" s="187">
        <f t="shared" si="99"/>
        <v>2.1090040099999818</v>
      </c>
      <c r="K443" s="113">
        <f t="shared" si="99"/>
        <v>2.0544448399999693</v>
      </c>
      <c r="L443" s="152">
        <f t="shared" si="92"/>
        <v>45031</v>
      </c>
      <c r="M443" s="246">
        <f t="shared" si="93"/>
        <v>44331</v>
      </c>
      <c r="N443" s="113">
        <f t="shared" si="94"/>
        <v>2.1950320000001838E-4</v>
      </c>
      <c r="O443" s="580">
        <f t="shared" si="98"/>
        <v>700</v>
      </c>
      <c r="P443" s="113">
        <f t="shared" si="95"/>
        <v>516</v>
      </c>
      <c r="Q443" s="113">
        <f t="shared" si="96"/>
        <v>184</v>
      </c>
      <c r="R443" s="549">
        <f t="shared" si="86"/>
        <v>2.1493925987999853</v>
      </c>
      <c r="T443" s="556">
        <f t="shared" si="97"/>
        <v>1.5395679699845974</v>
      </c>
    </row>
    <row r="444" spans="2:20" x14ac:dyDescent="0.35">
      <c r="B444" s="152">
        <v>42650</v>
      </c>
      <c r="C444" s="113">
        <f t="shared" si="88"/>
        <v>3.6766306200860521</v>
      </c>
      <c r="D444" s="187">
        <f t="shared" si="89"/>
        <v>5.1060917180013687</v>
      </c>
      <c r="E444" s="344" t="str">
        <f t="shared" si="90"/>
        <v>15/11/2021</v>
      </c>
      <c r="F444" s="549">
        <f t="shared" si="91"/>
        <v>0</v>
      </c>
      <c r="G444" s="559"/>
      <c r="I444" s="187">
        <f t="shared" si="99"/>
        <v>2.2616450024999901</v>
      </c>
      <c r="J444" s="187">
        <f t="shared" si="99"/>
        <v>2.1009202500000157</v>
      </c>
      <c r="K444" s="113">
        <f t="shared" si="99"/>
        <v>2.0433327224999909</v>
      </c>
      <c r="L444" s="152">
        <f t="shared" si="92"/>
        <v>45031</v>
      </c>
      <c r="M444" s="246">
        <f t="shared" si="93"/>
        <v>44331</v>
      </c>
      <c r="N444" s="113">
        <f t="shared" si="94"/>
        <v>2.2960678928567773E-4</v>
      </c>
      <c r="O444" s="580">
        <f t="shared" si="98"/>
        <v>700</v>
      </c>
      <c r="P444" s="113">
        <f t="shared" si="95"/>
        <v>516</v>
      </c>
      <c r="Q444" s="113">
        <f t="shared" si="96"/>
        <v>184</v>
      </c>
      <c r="R444" s="549">
        <f t="shared" si="86"/>
        <v>2.1431678992285805</v>
      </c>
      <c r="T444" s="556">
        <f t="shared" si="97"/>
        <v>1.5334627208574716</v>
      </c>
    </row>
    <row r="445" spans="2:20" x14ac:dyDescent="0.35">
      <c r="B445" s="152">
        <v>42653</v>
      </c>
      <c r="C445" s="113">
        <f t="shared" si="88"/>
        <v>3.7002639878477073</v>
      </c>
      <c r="D445" s="187">
        <f t="shared" si="89"/>
        <v>5.0978781656399725</v>
      </c>
      <c r="E445" s="344" t="str">
        <f t="shared" si="90"/>
        <v>15/11/2021</v>
      </c>
      <c r="F445" s="549">
        <f t="shared" si="91"/>
        <v>0</v>
      </c>
      <c r="G445" s="559"/>
      <c r="I445" s="187">
        <f t="shared" si="99"/>
        <v>2.2505216100000114</v>
      </c>
      <c r="J445" s="187">
        <f t="shared" si="99"/>
        <v>2.0898056024999834</v>
      </c>
      <c r="K445" s="113">
        <f t="shared" si="99"/>
        <v>2.0281808099999799</v>
      </c>
      <c r="L445" s="152">
        <f t="shared" si="92"/>
        <v>45031</v>
      </c>
      <c r="M445" s="246">
        <f t="shared" si="93"/>
        <v>44331</v>
      </c>
      <c r="N445" s="113">
        <f t="shared" si="94"/>
        <v>2.2959429642861146E-4</v>
      </c>
      <c r="O445" s="580">
        <f t="shared" si="98"/>
        <v>700</v>
      </c>
      <c r="P445" s="113">
        <f t="shared" si="95"/>
        <v>516</v>
      </c>
      <c r="Q445" s="113">
        <f t="shared" si="96"/>
        <v>184</v>
      </c>
      <c r="R445" s="549">
        <f t="shared" si="86"/>
        <v>2.1320509530428478</v>
      </c>
      <c r="T445" s="556">
        <f t="shared" si="97"/>
        <v>1.5682130348048595</v>
      </c>
    </row>
    <row r="446" spans="2:20" x14ac:dyDescent="0.35">
      <c r="B446" s="152">
        <v>42654</v>
      </c>
      <c r="C446" s="113">
        <f t="shared" si="88"/>
        <v>3.6848504636949553</v>
      </c>
      <c r="D446" s="187">
        <f t="shared" si="89"/>
        <v>5.0951403148528405</v>
      </c>
      <c r="E446" s="344" t="str">
        <f t="shared" si="90"/>
        <v>15/11/2021</v>
      </c>
      <c r="F446" s="549">
        <f t="shared" si="91"/>
        <v>0</v>
      </c>
      <c r="G446" s="559"/>
      <c r="I446" s="187">
        <f t="shared" ref="I446:K465" si="100">IF(I175="","",((1+I175/200)^2-1)*100)</f>
        <v>2.2525440000000119</v>
      </c>
      <c r="J446" s="187">
        <f t="shared" si="100"/>
        <v>2.0847536900000074</v>
      </c>
      <c r="K446" s="113">
        <f t="shared" si="100"/>
        <v>2.015050062499979</v>
      </c>
      <c r="L446" s="152">
        <f t="shared" si="92"/>
        <v>45031</v>
      </c>
      <c r="M446" s="246">
        <f t="shared" si="93"/>
        <v>44331</v>
      </c>
      <c r="N446" s="113">
        <f t="shared" si="94"/>
        <v>2.397004428571492E-4</v>
      </c>
      <c r="O446" s="580">
        <f t="shared" si="98"/>
        <v>700</v>
      </c>
      <c r="P446" s="113">
        <f t="shared" si="95"/>
        <v>516</v>
      </c>
      <c r="Q446" s="113">
        <f t="shared" si="96"/>
        <v>184</v>
      </c>
      <c r="R446" s="549">
        <f t="shared" si="86"/>
        <v>2.1288585714857229</v>
      </c>
      <c r="T446" s="556">
        <f t="shared" si="97"/>
        <v>1.5559918922092324</v>
      </c>
    </row>
    <row r="447" spans="2:20" x14ac:dyDescent="0.35">
      <c r="B447" s="152">
        <v>42655</v>
      </c>
      <c r="C447" s="113">
        <f t="shared" si="88"/>
        <v>3.7537108435808708</v>
      </c>
      <c r="D447" s="187">
        <f t="shared" si="89"/>
        <v>5.0924024640657084</v>
      </c>
      <c r="E447" s="344" t="str">
        <f t="shared" si="90"/>
        <v>15/11/2021</v>
      </c>
      <c r="F447" s="549">
        <f t="shared" si="91"/>
        <v>0</v>
      </c>
      <c r="G447" s="559"/>
      <c r="I447" s="187">
        <f t="shared" si="100"/>
        <v>2.2717577025000102</v>
      </c>
      <c r="J447" s="187">
        <f t="shared" si="100"/>
        <v>2.0958680624999726</v>
      </c>
      <c r="K447" s="113">
        <f t="shared" si="100"/>
        <v>2.0211103024999844</v>
      </c>
      <c r="L447" s="152">
        <f t="shared" si="92"/>
        <v>45031</v>
      </c>
      <c r="M447" s="246">
        <f t="shared" si="93"/>
        <v>44331</v>
      </c>
      <c r="N447" s="113">
        <f t="shared" si="94"/>
        <v>2.5127091428576797E-4</v>
      </c>
      <c r="O447" s="580">
        <f t="shared" si="98"/>
        <v>700</v>
      </c>
      <c r="P447" s="113">
        <f t="shared" si="95"/>
        <v>516</v>
      </c>
      <c r="Q447" s="113">
        <f t="shared" si="96"/>
        <v>184</v>
      </c>
      <c r="R447" s="549">
        <f t="shared" si="86"/>
        <v>2.1421019107285537</v>
      </c>
      <c r="T447" s="556">
        <f t="shared" si="97"/>
        <v>1.6116089328523171</v>
      </c>
    </row>
    <row r="448" spans="2:20" x14ac:dyDescent="0.35">
      <c r="B448" s="152">
        <v>42656</v>
      </c>
      <c r="C448" s="113">
        <f t="shared" si="88"/>
        <v>3.7855832200250461</v>
      </c>
      <c r="D448" s="187">
        <f t="shared" si="89"/>
        <v>5.0896646132785763</v>
      </c>
      <c r="E448" s="344" t="str">
        <f t="shared" si="90"/>
        <v>15/11/2021</v>
      </c>
      <c r="F448" s="549">
        <f t="shared" si="91"/>
        <v>0</v>
      </c>
      <c r="G448" s="559"/>
      <c r="I448" s="187">
        <f t="shared" si="100"/>
        <v>2.2313099025000227</v>
      </c>
      <c r="J448" s="187">
        <f t="shared" si="100"/>
        <v>2.0584857600000062</v>
      </c>
      <c r="K448" s="113">
        <f t="shared" si="100"/>
        <v>1.9887911024999871</v>
      </c>
      <c r="L448" s="152">
        <f t="shared" si="92"/>
        <v>45031</v>
      </c>
      <c r="M448" s="246">
        <f t="shared" si="93"/>
        <v>44331</v>
      </c>
      <c r="N448" s="113">
        <f t="shared" si="94"/>
        <v>2.468916321428808E-4</v>
      </c>
      <c r="O448" s="580">
        <f t="shared" si="98"/>
        <v>700</v>
      </c>
      <c r="P448" s="113">
        <f t="shared" si="95"/>
        <v>516</v>
      </c>
      <c r="Q448" s="113">
        <f t="shared" si="96"/>
        <v>184</v>
      </c>
      <c r="R448" s="549">
        <f t="shared" si="86"/>
        <v>2.1039138203142964</v>
      </c>
      <c r="T448" s="556">
        <f t="shared" si="97"/>
        <v>1.6816693997107497</v>
      </c>
    </row>
    <row r="449" spans="2:20" x14ac:dyDescent="0.35">
      <c r="B449" s="152">
        <v>42657</v>
      </c>
      <c r="C449" s="113">
        <f t="shared" si="88"/>
        <v>3.7310961915930196</v>
      </c>
      <c r="D449" s="187">
        <f t="shared" si="89"/>
        <v>5.0869267624914443</v>
      </c>
      <c r="E449" s="344" t="str">
        <f t="shared" si="90"/>
        <v>15/11/2021</v>
      </c>
      <c r="F449" s="549">
        <f t="shared" si="91"/>
        <v>0</v>
      </c>
      <c r="G449" s="559"/>
      <c r="I449" s="187">
        <f t="shared" si="100"/>
        <v>2.2292877224999952</v>
      </c>
      <c r="J449" s="187">
        <f t="shared" si="100"/>
        <v>2.0493938024999991</v>
      </c>
      <c r="K449" s="113">
        <f t="shared" si="100"/>
        <v>1.9776825600000159</v>
      </c>
      <c r="L449" s="152">
        <f t="shared" si="92"/>
        <v>45031</v>
      </c>
      <c r="M449" s="246">
        <f t="shared" si="93"/>
        <v>44331</v>
      </c>
      <c r="N449" s="113">
        <f t="shared" si="94"/>
        <v>2.5699131428570866E-4</v>
      </c>
      <c r="O449" s="580">
        <f t="shared" si="98"/>
        <v>700</v>
      </c>
      <c r="P449" s="113">
        <f t="shared" si="95"/>
        <v>516</v>
      </c>
      <c r="Q449" s="113">
        <f t="shared" si="96"/>
        <v>184</v>
      </c>
      <c r="R449" s="549">
        <f t="shared" si="86"/>
        <v>2.0966802043285697</v>
      </c>
      <c r="T449" s="556">
        <f t="shared" si="97"/>
        <v>1.6344159872644499</v>
      </c>
    </row>
    <row r="450" spans="2:20" x14ac:dyDescent="0.35">
      <c r="B450" s="152">
        <v>42660</v>
      </c>
      <c r="C450" s="113">
        <f t="shared" si="88"/>
        <v>3.7567949462320671</v>
      </c>
      <c r="D450" s="187">
        <f t="shared" si="89"/>
        <v>5.0787132101300481</v>
      </c>
      <c r="E450" s="344" t="str">
        <f t="shared" si="90"/>
        <v>15/11/2021</v>
      </c>
      <c r="F450" s="549">
        <f t="shared" si="91"/>
        <v>0</v>
      </c>
      <c r="G450" s="559"/>
      <c r="I450" s="187">
        <f t="shared" si="100"/>
        <v>2.2606337599999859</v>
      </c>
      <c r="J450" s="187">
        <f t="shared" si="100"/>
        <v>2.0786915600000011</v>
      </c>
      <c r="K450" s="113">
        <f t="shared" si="100"/>
        <v>1.9968704225000078</v>
      </c>
      <c r="L450" s="152">
        <f t="shared" si="92"/>
        <v>45031</v>
      </c>
      <c r="M450" s="246">
        <f t="shared" si="93"/>
        <v>44331</v>
      </c>
      <c r="N450" s="113">
        <f t="shared" si="94"/>
        <v>2.599174285714069E-4</v>
      </c>
      <c r="O450" s="580">
        <f t="shared" si="98"/>
        <v>700</v>
      </c>
      <c r="P450" s="113">
        <f t="shared" si="95"/>
        <v>516</v>
      </c>
      <c r="Q450" s="113">
        <f t="shared" si="96"/>
        <v>184</v>
      </c>
      <c r="R450" s="549">
        <f t="shared" si="86"/>
        <v>2.1265163668571399</v>
      </c>
      <c r="T450" s="556">
        <f t="shared" si="97"/>
        <v>1.6302785793749273</v>
      </c>
    </row>
    <row r="451" spans="2:20" x14ac:dyDescent="0.35">
      <c r="B451" s="152">
        <v>42661</v>
      </c>
      <c r="C451" s="113">
        <f t="shared" si="88"/>
        <v>3.8092352118395123</v>
      </c>
      <c r="D451" s="187">
        <f t="shared" si="89"/>
        <v>5.075975359342916</v>
      </c>
      <c r="E451" s="344" t="str">
        <f t="shared" si="90"/>
        <v>15/11/2021</v>
      </c>
      <c r="F451" s="549">
        <f t="shared" si="91"/>
        <v>0</v>
      </c>
      <c r="G451" s="559"/>
      <c r="I451" s="187">
        <f t="shared" si="100"/>
        <v>2.316259522499986</v>
      </c>
      <c r="J451" s="187">
        <f t="shared" si="100"/>
        <v>2.1282042225000186</v>
      </c>
      <c r="K451" s="113">
        <f t="shared" si="100"/>
        <v>2.0514142025000126</v>
      </c>
      <c r="L451" s="152">
        <f t="shared" si="92"/>
        <v>45031</v>
      </c>
      <c r="M451" s="246">
        <f t="shared" si="93"/>
        <v>44331</v>
      </c>
      <c r="N451" s="113">
        <f t="shared" si="94"/>
        <v>2.6865042857138199E-4</v>
      </c>
      <c r="O451" s="580">
        <f t="shared" si="98"/>
        <v>700</v>
      </c>
      <c r="P451" s="113">
        <f t="shared" si="95"/>
        <v>516</v>
      </c>
      <c r="Q451" s="113">
        <f t="shared" si="96"/>
        <v>184</v>
      </c>
      <c r="R451" s="549">
        <f t="shared" si="86"/>
        <v>2.1776359013571529</v>
      </c>
      <c r="T451" s="556">
        <f t="shared" si="97"/>
        <v>1.6315993104823594</v>
      </c>
    </row>
    <row r="452" spans="2:20" x14ac:dyDescent="0.35">
      <c r="B452" s="152">
        <v>42662</v>
      </c>
      <c r="C452" s="113">
        <f t="shared" si="88"/>
        <v>3.8925635460532737</v>
      </c>
      <c r="D452" s="187">
        <f t="shared" si="89"/>
        <v>5.0732375085557839</v>
      </c>
      <c r="E452" s="344" t="str">
        <f t="shared" si="90"/>
        <v>15/11/2021</v>
      </c>
      <c r="F452" s="549">
        <f t="shared" si="91"/>
        <v>0</v>
      </c>
      <c r="G452" s="559"/>
      <c r="I452" s="187">
        <f t="shared" si="100"/>
        <v>2.3213171600000138</v>
      </c>
      <c r="J452" s="187">
        <f t="shared" si="100"/>
        <v>2.1312359999999808</v>
      </c>
      <c r="K452" s="113">
        <f t="shared" si="100"/>
        <v>2.0544448399999693</v>
      </c>
      <c r="L452" s="152">
        <f t="shared" si="92"/>
        <v>45031</v>
      </c>
      <c r="M452" s="246">
        <f t="shared" si="93"/>
        <v>44331</v>
      </c>
      <c r="N452" s="113">
        <f t="shared" si="94"/>
        <v>2.7154451428576136E-4</v>
      </c>
      <c r="O452" s="580">
        <f t="shared" si="98"/>
        <v>700</v>
      </c>
      <c r="P452" s="113">
        <f t="shared" si="95"/>
        <v>516</v>
      </c>
      <c r="Q452" s="113">
        <f t="shared" si="96"/>
        <v>184</v>
      </c>
      <c r="R452" s="549">
        <f t="shared" si="86"/>
        <v>2.181200190628561</v>
      </c>
      <c r="T452" s="556">
        <f t="shared" si="97"/>
        <v>1.7113633554247127</v>
      </c>
    </row>
    <row r="453" spans="2:20" x14ac:dyDescent="0.35">
      <c r="B453" s="152">
        <v>42663</v>
      </c>
      <c r="C453" s="113">
        <f t="shared" si="88"/>
        <v>3.860666531729029</v>
      </c>
      <c r="D453" s="187">
        <f t="shared" si="89"/>
        <v>5.0704996577686519</v>
      </c>
      <c r="E453" s="344" t="str">
        <f t="shared" si="90"/>
        <v>15/11/2021</v>
      </c>
      <c r="F453" s="549">
        <f t="shared" si="91"/>
        <v>0</v>
      </c>
      <c r="G453" s="559"/>
      <c r="I453" s="187">
        <f t="shared" si="100"/>
        <v>2.3020988024999856</v>
      </c>
      <c r="J453" s="187">
        <f t="shared" si="100"/>
        <v>2.1100145024999906</v>
      </c>
      <c r="K453" s="113">
        <f t="shared" si="100"/>
        <v>2.0362616899999963</v>
      </c>
      <c r="L453" s="152">
        <f t="shared" si="92"/>
        <v>45031</v>
      </c>
      <c r="M453" s="246">
        <f t="shared" si="93"/>
        <v>44331</v>
      </c>
      <c r="N453" s="113">
        <f t="shared" si="94"/>
        <v>2.7440614285713572E-4</v>
      </c>
      <c r="O453" s="580">
        <f t="shared" si="98"/>
        <v>700</v>
      </c>
      <c r="P453" s="113">
        <f t="shared" si="95"/>
        <v>516</v>
      </c>
      <c r="Q453" s="113">
        <f t="shared" si="96"/>
        <v>184</v>
      </c>
      <c r="R453" s="549">
        <f t="shared" si="86"/>
        <v>2.1605052327857037</v>
      </c>
      <c r="T453" s="556">
        <f t="shared" si="97"/>
        <v>1.7001612989433252</v>
      </c>
    </row>
    <row r="454" spans="2:20" x14ac:dyDescent="0.35">
      <c r="B454" s="152">
        <v>42664</v>
      </c>
      <c r="C454" s="113">
        <f t="shared" si="88"/>
        <v>3.8483212724377935</v>
      </c>
      <c r="D454" s="187">
        <f t="shared" si="89"/>
        <v>5.0677618069815198</v>
      </c>
      <c r="E454" s="344" t="str">
        <f t="shared" si="90"/>
        <v>15/11/2021</v>
      </c>
      <c r="F454" s="549">
        <f t="shared" si="91"/>
        <v>0</v>
      </c>
      <c r="G454" s="559"/>
      <c r="I454" s="187">
        <f t="shared" si="100"/>
        <v>2.2960302225000007</v>
      </c>
      <c r="J454" s="187">
        <f t="shared" si="100"/>
        <v>2.1079935225000179</v>
      </c>
      <c r="K454" s="113">
        <f t="shared" si="100"/>
        <v>2.0352515624999956</v>
      </c>
      <c r="L454" s="152">
        <f t="shared" si="92"/>
        <v>45031</v>
      </c>
      <c r="M454" s="246">
        <f t="shared" si="93"/>
        <v>44331</v>
      </c>
      <c r="N454" s="113">
        <f t="shared" si="94"/>
        <v>2.6862385714283247E-4</v>
      </c>
      <c r="O454" s="580">
        <f t="shared" si="98"/>
        <v>700</v>
      </c>
      <c r="P454" s="113">
        <f t="shared" si="95"/>
        <v>516</v>
      </c>
      <c r="Q454" s="113">
        <f t="shared" si="96"/>
        <v>184</v>
      </c>
      <c r="R454" s="549">
        <f t="shared" si="86"/>
        <v>2.157420312214299</v>
      </c>
      <c r="T454" s="556">
        <f t="shared" si="97"/>
        <v>1.6909009602234946</v>
      </c>
    </row>
    <row r="455" spans="2:20" x14ac:dyDescent="0.35">
      <c r="B455" s="152">
        <v>42667</v>
      </c>
      <c r="C455" s="113" t="str">
        <f t="shared" si="88"/>
        <v/>
      </c>
      <c r="D455" s="187">
        <f t="shared" si="89"/>
        <v>5.0595482546201236</v>
      </c>
      <c r="E455" s="344" t="str">
        <f t="shared" si="90"/>
        <v>15/11/2021</v>
      </c>
      <c r="F455" s="549">
        <f t="shared" si="91"/>
        <v>0</v>
      </c>
      <c r="G455" s="559"/>
      <c r="I455" s="187">
        <f t="shared" si="100"/>
        <v>2.304121702500006</v>
      </c>
      <c r="J455" s="187">
        <f t="shared" si="100"/>
        <v>2.1180986224999865</v>
      </c>
      <c r="K455" s="113">
        <f t="shared" si="100"/>
        <v>2.0392921025000232</v>
      </c>
      <c r="L455" s="152">
        <f t="shared" si="92"/>
        <v>45031</v>
      </c>
      <c r="M455" s="246">
        <f t="shared" si="93"/>
        <v>44331</v>
      </c>
      <c r="N455" s="113">
        <f t="shared" si="94"/>
        <v>2.6574725714288504E-4</v>
      </c>
      <c r="O455" s="580">
        <f t="shared" si="98"/>
        <v>700</v>
      </c>
      <c r="P455" s="113">
        <f t="shared" si="95"/>
        <v>516</v>
      </c>
      <c r="Q455" s="113">
        <f t="shared" si="96"/>
        <v>184</v>
      </c>
      <c r="R455" s="549">
        <f t="shared" si="86"/>
        <v>2.1669961178142771</v>
      </c>
      <c r="T455" s="556" t="str">
        <f t="shared" si="97"/>
        <v/>
      </c>
    </row>
    <row r="456" spans="2:20" x14ac:dyDescent="0.35">
      <c r="B456" s="152">
        <v>42668</v>
      </c>
      <c r="C456" s="113">
        <f t="shared" si="88"/>
        <v>3.8565513230074622</v>
      </c>
      <c r="D456" s="187">
        <f t="shared" si="89"/>
        <v>5.0568104038329915</v>
      </c>
      <c r="E456" s="344" t="str">
        <f t="shared" si="90"/>
        <v>15/11/2021</v>
      </c>
      <c r="F456" s="549">
        <f t="shared" si="91"/>
        <v>0</v>
      </c>
      <c r="G456" s="559"/>
      <c r="I456" s="187">
        <f t="shared" si="100"/>
        <v>2.3031102499999845</v>
      </c>
      <c r="J456" s="187">
        <f t="shared" si="100"/>
        <v>2.116077562499985</v>
      </c>
      <c r="K456" s="113">
        <f t="shared" si="100"/>
        <v>2.0453530624999994</v>
      </c>
      <c r="L456" s="152">
        <f t="shared" si="92"/>
        <v>45031</v>
      </c>
      <c r="M456" s="246">
        <f t="shared" si="93"/>
        <v>44331</v>
      </c>
      <c r="N456" s="113">
        <f t="shared" si="94"/>
        <v>2.6718955357142783E-4</v>
      </c>
      <c r="O456" s="580">
        <f t="shared" si="98"/>
        <v>700</v>
      </c>
      <c r="P456" s="113">
        <f t="shared" si="95"/>
        <v>516</v>
      </c>
      <c r="Q456" s="113">
        <f t="shared" si="96"/>
        <v>184</v>
      </c>
      <c r="R456" s="549">
        <f t="shared" si="86"/>
        <v>2.1652404403571279</v>
      </c>
      <c r="T456" s="556">
        <f t="shared" si="97"/>
        <v>1.6913108826503342</v>
      </c>
    </row>
    <row r="457" spans="2:20" x14ac:dyDescent="0.35">
      <c r="B457" s="152">
        <v>42669</v>
      </c>
      <c r="C457" s="113">
        <f t="shared" si="88"/>
        <v>3.8946216702041347</v>
      </c>
      <c r="D457" s="187">
        <f t="shared" si="89"/>
        <v>5.0540725530458586</v>
      </c>
      <c r="E457" s="344" t="str">
        <f t="shared" si="90"/>
        <v>15/11/2021</v>
      </c>
      <c r="F457" s="549">
        <f t="shared" si="91"/>
        <v>0</v>
      </c>
      <c r="G457" s="559"/>
      <c r="I457" s="187">
        <f t="shared" si="100"/>
        <v>2.3283980624999812</v>
      </c>
      <c r="J457" s="187">
        <f t="shared" si="100"/>
        <v>2.1403316025000008</v>
      </c>
      <c r="K457" s="113">
        <f t="shared" si="100"/>
        <v>2.0675781225000245</v>
      </c>
      <c r="L457" s="152">
        <f t="shared" si="92"/>
        <v>45031</v>
      </c>
      <c r="M457" s="246">
        <f t="shared" si="93"/>
        <v>44331</v>
      </c>
      <c r="N457" s="113">
        <f t="shared" si="94"/>
        <v>2.6866637142854345E-4</v>
      </c>
      <c r="O457" s="580">
        <f t="shared" si="98"/>
        <v>700</v>
      </c>
      <c r="P457" s="113">
        <f t="shared" si="95"/>
        <v>516</v>
      </c>
      <c r="Q457" s="113">
        <f t="shared" si="96"/>
        <v>184</v>
      </c>
      <c r="R457" s="549">
        <f t="shared" si="86"/>
        <v>2.1897662148428529</v>
      </c>
      <c r="T457" s="556">
        <f t="shared" si="97"/>
        <v>1.7048554553612818</v>
      </c>
    </row>
    <row r="458" spans="2:20" x14ac:dyDescent="0.35">
      <c r="B458" s="152">
        <v>42670</v>
      </c>
      <c r="C458" s="113">
        <f t="shared" si="88"/>
        <v>3.9471141686361122</v>
      </c>
      <c r="D458" s="187">
        <f t="shared" si="89"/>
        <v>5.0513347022587265</v>
      </c>
      <c r="E458" s="344" t="str">
        <f t="shared" si="90"/>
        <v>15/11/2021</v>
      </c>
      <c r="F458" s="549">
        <f t="shared" si="91"/>
        <v>0</v>
      </c>
      <c r="G458" s="559"/>
      <c r="I458" s="187">
        <f t="shared" si="100"/>
        <v>2.3658297599999933</v>
      </c>
      <c r="J458" s="187">
        <f t="shared" si="100"/>
        <v>2.1706532024999836</v>
      </c>
      <c r="K458" s="113">
        <f t="shared" si="100"/>
        <v>2.0968784899999982</v>
      </c>
      <c r="L458" s="152">
        <f t="shared" si="92"/>
        <v>45031</v>
      </c>
      <c r="M458" s="246">
        <f t="shared" si="93"/>
        <v>44331</v>
      </c>
      <c r="N458" s="113">
        <f t="shared" si="94"/>
        <v>2.7882365357144245E-4</v>
      </c>
      <c r="O458" s="580">
        <f t="shared" si="98"/>
        <v>700</v>
      </c>
      <c r="P458" s="113">
        <f t="shared" si="95"/>
        <v>516</v>
      </c>
      <c r="Q458" s="113">
        <f t="shared" si="96"/>
        <v>184</v>
      </c>
      <c r="R458" s="549">
        <f t="shared" si="86"/>
        <v>2.2219567547571288</v>
      </c>
      <c r="T458" s="556">
        <f t="shared" si="97"/>
        <v>1.7251574138789834</v>
      </c>
    </row>
    <row r="459" spans="2:20" x14ac:dyDescent="0.35">
      <c r="B459" s="152">
        <v>42671</v>
      </c>
      <c r="C459" s="113">
        <f t="shared" si="88"/>
        <v>3.9625569235974822</v>
      </c>
      <c r="D459" s="187">
        <f t="shared" si="89"/>
        <v>5.0485968514715944</v>
      </c>
      <c r="E459" s="344" t="str">
        <f t="shared" si="90"/>
        <v>15/11/2021</v>
      </c>
      <c r="F459" s="549">
        <f t="shared" si="91"/>
        <v>0</v>
      </c>
      <c r="G459" s="559"/>
      <c r="I459" s="187">
        <f t="shared" si="100"/>
        <v>2.424520249999973</v>
      </c>
      <c r="J459" s="187">
        <f t="shared" si="100"/>
        <v>2.2171550625000203</v>
      </c>
      <c r="K459" s="113">
        <f t="shared" si="100"/>
        <v>2.1342678225000133</v>
      </c>
      <c r="L459" s="152">
        <f t="shared" si="92"/>
        <v>45031</v>
      </c>
      <c r="M459" s="246">
        <f t="shared" si="93"/>
        <v>44331</v>
      </c>
      <c r="N459" s="113">
        <f t="shared" si="94"/>
        <v>2.9623598214278957E-4</v>
      </c>
      <c r="O459" s="580">
        <f t="shared" si="98"/>
        <v>700</v>
      </c>
      <c r="P459" s="113">
        <f t="shared" si="95"/>
        <v>516</v>
      </c>
      <c r="Q459" s="113">
        <f t="shared" si="96"/>
        <v>184</v>
      </c>
      <c r="R459" s="549">
        <f t="shared" si="86"/>
        <v>2.2716624832142935</v>
      </c>
      <c r="T459" s="556">
        <f t="shared" si="97"/>
        <v>1.6908944403831887</v>
      </c>
    </row>
    <row r="460" spans="2:20" x14ac:dyDescent="0.35">
      <c r="B460" s="152">
        <v>42674</v>
      </c>
      <c r="C460" s="113">
        <f t="shared" si="88"/>
        <v>3.9306437930270999</v>
      </c>
      <c r="D460" s="187">
        <f t="shared" si="89"/>
        <v>5.0403832991101982</v>
      </c>
      <c r="E460" s="344" t="str">
        <f t="shared" si="90"/>
        <v>15/11/2021</v>
      </c>
      <c r="F460" s="549">
        <f t="shared" si="91"/>
        <v>0</v>
      </c>
      <c r="G460" s="559"/>
      <c r="I460" s="187">
        <f t="shared" si="100"/>
        <v>2.424520249999973</v>
      </c>
      <c r="J460" s="187">
        <f t="shared" si="100"/>
        <v>2.2211992024999905</v>
      </c>
      <c r="K460" s="113">
        <f t="shared" si="100"/>
        <v>2.1362890625000297</v>
      </c>
      <c r="L460" s="152">
        <f t="shared" si="92"/>
        <v>45031</v>
      </c>
      <c r="M460" s="246">
        <f t="shared" si="93"/>
        <v>44331</v>
      </c>
      <c r="N460" s="113">
        <f t="shared" si="94"/>
        <v>2.9045863928568928E-4</v>
      </c>
      <c r="O460" s="580">
        <f t="shared" si="98"/>
        <v>700</v>
      </c>
      <c r="P460" s="113">
        <f t="shared" si="95"/>
        <v>516</v>
      </c>
      <c r="Q460" s="113">
        <f t="shared" si="96"/>
        <v>184</v>
      </c>
      <c r="R460" s="549">
        <f t="shared" si="86"/>
        <v>2.2746435921285575</v>
      </c>
      <c r="T460" s="556">
        <f t="shared" si="97"/>
        <v>1.6560002008985424</v>
      </c>
    </row>
    <row r="461" spans="2:20" x14ac:dyDescent="0.35">
      <c r="B461" s="152">
        <v>42675</v>
      </c>
      <c r="C461" s="113">
        <f t="shared" si="88"/>
        <v>3.9471141686361122</v>
      </c>
      <c r="D461" s="187">
        <f t="shared" si="89"/>
        <v>5.0376454483230662</v>
      </c>
      <c r="E461" s="344" t="str">
        <f t="shared" si="90"/>
        <v>15/11/2021</v>
      </c>
      <c r="F461" s="549">
        <f t="shared" si="91"/>
        <v>0</v>
      </c>
      <c r="G461" s="559"/>
      <c r="I461" s="187">
        <f t="shared" si="100"/>
        <v>2.4336289024999846</v>
      </c>
      <c r="J461" s="187">
        <f t="shared" si="100"/>
        <v>2.2232213025000114</v>
      </c>
      <c r="K461" s="113">
        <f t="shared" si="100"/>
        <v>2.137299689999983</v>
      </c>
      <c r="L461" s="152">
        <f t="shared" si="92"/>
        <v>45031</v>
      </c>
      <c r="M461" s="246">
        <f t="shared" si="93"/>
        <v>44331</v>
      </c>
      <c r="N461" s="113">
        <f t="shared" si="94"/>
        <v>3.0058228571424754E-4</v>
      </c>
      <c r="O461" s="580">
        <f t="shared" si="98"/>
        <v>700</v>
      </c>
      <c r="P461" s="113">
        <f t="shared" si="95"/>
        <v>516</v>
      </c>
      <c r="Q461" s="113">
        <f t="shared" si="96"/>
        <v>184</v>
      </c>
      <c r="R461" s="549">
        <f t="shared" si="86"/>
        <v>2.278528443071433</v>
      </c>
      <c r="T461" s="556">
        <f t="shared" si="97"/>
        <v>1.6685857255646792</v>
      </c>
    </row>
    <row r="462" spans="2:20" x14ac:dyDescent="0.35">
      <c r="B462" s="152">
        <v>42676</v>
      </c>
      <c r="C462" s="113">
        <f t="shared" si="88"/>
        <v>3.9955072183349927</v>
      </c>
      <c r="D462" s="187">
        <f t="shared" si="89"/>
        <v>5.0349075975359341</v>
      </c>
      <c r="E462" s="344" t="str">
        <f t="shared" si="90"/>
        <v>15/11/2021</v>
      </c>
      <c r="F462" s="549">
        <f t="shared" si="91"/>
        <v>0</v>
      </c>
      <c r="G462" s="559"/>
      <c r="I462" s="187">
        <f t="shared" si="100"/>
        <v>2.4761413025000012</v>
      </c>
      <c r="J462" s="187">
        <f t="shared" si="100"/>
        <v>2.2687238399999865</v>
      </c>
      <c r="K462" s="113">
        <f t="shared" si="100"/>
        <v>2.1827831025000188</v>
      </c>
      <c r="L462" s="152">
        <f t="shared" si="92"/>
        <v>45031</v>
      </c>
      <c r="M462" s="246">
        <f t="shared" si="93"/>
        <v>44331</v>
      </c>
      <c r="N462" s="113">
        <f t="shared" si="94"/>
        <v>2.9631066071430671E-4</v>
      </c>
      <c r="O462" s="580">
        <f t="shared" si="98"/>
        <v>700</v>
      </c>
      <c r="P462" s="113">
        <f t="shared" si="95"/>
        <v>516</v>
      </c>
      <c r="Q462" s="113">
        <f t="shared" si="96"/>
        <v>184</v>
      </c>
      <c r="R462" s="549">
        <f t="shared" si="86"/>
        <v>2.323245001571419</v>
      </c>
      <c r="T462" s="556">
        <f t="shared" si="97"/>
        <v>1.6722622167635737</v>
      </c>
    </row>
    <row r="463" spans="2:20" x14ac:dyDescent="0.35">
      <c r="B463" s="152">
        <v>42677</v>
      </c>
      <c r="C463" s="113">
        <f t="shared" si="88"/>
        <v>4.0500983725312079</v>
      </c>
      <c r="D463" s="187">
        <f t="shared" si="89"/>
        <v>5.032169746748802</v>
      </c>
      <c r="E463" s="344" t="str">
        <f t="shared" si="90"/>
        <v>15/11/2021</v>
      </c>
      <c r="F463" s="549">
        <f t="shared" si="91"/>
        <v>0</v>
      </c>
      <c r="G463" s="559"/>
      <c r="I463" s="187">
        <f t="shared" si="100"/>
        <v>2.4801905624999732</v>
      </c>
      <c r="J463" s="187">
        <f t="shared" si="100"/>
        <v>2.2768142399999913</v>
      </c>
      <c r="K463" s="113">
        <f t="shared" si="100"/>
        <v>2.190870102500031</v>
      </c>
      <c r="L463" s="152">
        <f t="shared" si="92"/>
        <v>45031</v>
      </c>
      <c r="M463" s="246">
        <f t="shared" si="93"/>
        <v>44331</v>
      </c>
      <c r="N463" s="113">
        <f t="shared" si="94"/>
        <v>2.905376035714026E-4</v>
      </c>
      <c r="O463" s="580">
        <f t="shared" si="98"/>
        <v>700</v>
      </c>
      <c r="P463" s="113">
        <f t="shared" si="95"/>
        <v>516</v>
      </c>
      <c r="Q463" s="113">
        <f t="shared" si="96"/>
        <v>184</v>
      </c>
      <c r="R463" s="549">
        <f t="shared" si="86"/>
        <v>2.3302731590571293</v>
      </c>
      <c r="T463" s="556">
        <f t="shared" si="97"/>
        <v>1.7198252134740786</v>
      </c>
    </row>
    <row r="464" spans="2:20" x14ac:dyDescent="0.35">
      <c r="B464" s="152">
        <v>42678</v>
      </c>
      <c r="C464" s="113">
        <f t="shared" si="88"/>
        <v>4.0820390080488211</v>
      </c>
      <c r="D464" s="187">
        <f t="shared" si="89"/>
        <v>5.02943189596167</v>
      </c>
      <c r="E464" s="344" t="str">
        <f t="shared" si="90"/>
        <v>15/11/2021</v>
      </c>
      <c r="F464" s="549">
        <f t="shared" si="91"/>
        <v>0</v>
      </c>
      <c r="G464" s="559"/>
      <c r="I464" s="187">
        <f t="shared" si="100"/>
        <v>2.536888602499987</v>
      </c>
      <c r="J464" s="187">
        <f t="shared" si="100"/>
        <v>2.3344676025000233</v>
      </c>
      <c r="K464" s="113">
        <f t="shared" si="100"/>
        <v>2.2414211024999853</v>
      </c>
      <c r="L464" s="152">
        <f t="shared" si="92"/>
        <v>45031</v>
      </c>
      <c r="M464" s="246">
        <f t="shared" si="93"/>
        <v>44331</v>
      </c>
      <c r="N464" s="113">
        <f t="shared" si="94"/>
        <v>2.8917285714280538E-4</v>
      </c>
      <c r="O464" s="580">
        <f t="shared" si="98"/>
        <v>700</v>
      </c>
      <c r="P464" s="113">
        <f t="shared" si="95"/>
        <v>516</v>
      </c>
      <c r="Q464" s="113">
        <f t="shared" si="96"/>
        <v>184</v>
      </c>
      <c r="R464" s="549">
        <f t="shared" si="86"/>
        <v>2.3876754082142995</v>
      </c>
      <c r="T464" s="556">
        <f t="shared" si="97"/>
        <v>1.6943635998345217</v>
      </c>
    </row>
    <row r="465" spans="2:20" x14ac:dyDescent="0.35">
      <c r="B465" s="152">
        <v>42681</v>
      </c>
      <c r="C465" s="113">
        <f t="shared" si="88"/>
        <v>4.1407877545772465</v>
      </c>
      <c r="D465" s="187">
        <f t="shared" si="89"/>
        <v>5.0212183436002737</v>
      </c>
      <c r="E465" s="344" t="str">
        <f t="shared" si="90"/>
        <v>15/11/2021</v>
      </c>
      <c r="F465" s="549">
        <f t="shared" si="91"/>
        <v>0</v>
      </c>
      <c r="G465" s="559"/>
      <c r="I465" s="187">
        <f t="shared" si="100"/>
        <v>2.5601798400000098</v>
      </c>
      <c r="J465" s="187">
        <f t="shared" si="100"/>
        <v>2.3567241224999869</v>
      </c>
      <c r="K465" s="113">
        <f t="shared" si="100"/>
        <v>2.2576000624999981</v>
      </c>
      <c r="L465" s="152">
        <f t="shared" si="92"/>
        <v>45031</v>
      </c>
      <c r="M465" s="246">
        <f t="shared" si="93"/>
        <v>44331</v>
      </c>
      <c r="N465" s="113">
        <f t="shared" si="94"/>
        <v>2.906510250000327E-4</v>
      </c>
      <c r="O465" s="580">
        <f t="shared" si="98"/>
        <v>700</v>
      </c>
      <c r="P465" s="113">
        <f t="shared" si="95"/>
        <v>516</v>
      </c>
      <c r="Q465" s="113">
        <f t="shared" si="96"/>
        <v>184</v>
      </c>
      <c r="R465" s="549">
        <f t="shared" si="86"/>
        <v>2.4102039110999929</v>
      </c>
      <c r="T465" s="556">
        <f t="shared" si="97"/>
        <v>1.7305838434772536</v>
      </c>
    </row>
    <row r="466" spans="2:20" x14ac:dyDescent="0.35">
      <c r="B466" s="152">
        <v>42682</v>
      </c>
      <c r="C466" s="113">
        <f t="shared" si="88"/>
        <v>4.1851234394992387</v>
      </c>
      <c r="D466" s="187">
        <f t="shared" si="89"/>
        <v>5.0184804928131417</v>
      </c>
      <c r="E466" s="344" t="str">
        <f t="shared" si="90"/>
        <v>15/11/2021</v>
      </c>
      <c r="F466" s="549">
        <f t="shared" si="91"/>
        <v>0</v>
      </c>
      <c r="G466" s="559"/>
      <c r="I466" s="187">
        <f t="shared" ref="I466:K485" si="101">IF(I195="","",((1+I195/200)^2-1)*100)</f>
        <v>2.5794224224999995</v>
      </c>
      <c r="J466" s="187">
        <f t="shared" si="101"/>
        <v>2.373924000000005</v>
      </c>
      <c r="K466" s="113">
        <f t="shared" si="101"/>
        <v>2.2687238399999865</v>
      </c>
      <c r="L466" s="152">
        <f t="shared" si="92"/>
        <v>45031</v>
      </c>
      <c r="M466" s="246">
        <f t="shared" si="93"/>
        <v>44331</v>
      </c>
      <c r="N466" s="113">
        <f t="shared" si="94"/>
        <v>2.9356917499999213E-4</v>
      </c>
      <c r="O466" s="580">
        <f t="shared" si="98"/>
        <v>700</v>
      </c>
      <c r="P466" s="113">
        <f t="shared" si="95"/>
        <v>516</v>
      </c>
      <c r="Q466" s="113">
        <f t="shared" si="96"/>
        <v>184</v>
      </c>
      <c r="R466" s="549">
        <f t="shared" si="86"/>
        <v>2.4279407282000034</v>
      </c>
      <c r="T466" s="556">
        <f t="shared" si="97"/>
        <v>1.7571827112992353</v>
      </c>
    </row>
    <row r="467" spans="2:20" x14ac:dyDescent="0.35">
      <c r="B467" s="152">
        <v>42683</v>
      </c>
      <c r="C467" s="113">
        <f t="shared" si="88"/>
        <v>4.3047972885330354</v>
      </c>
      <c r="D467" s="187">
        <f t="shared" si="89"/>
        <v>5.0157426420260096</v>
      </c>
      <c r="E467" s="344" t="str">
        <f t="shared" si="90"/>
        <v>15/11/2021</v>
      </c>
      <c r="F467" s="549">
        <f t="shared" si="91"/>
        <v>0</v>
      </c>
      <c r="G467" s="559"/>
      <c r="I467" s="187">
        <f t="shared" si="101"/>
        <v>2.5055002500000256</v>
      </c>
      <c r="J467" s="187">
        <f t="shared" si="101"/>
        <v>2.3071560900000287</v>
      </c>
      <c r="K467" s="113">
        <f t="shared" si="101"/>
        <v>2.2030012025000101</v>
      </c>
      <c r="L467" s="152">
        <f t="shared" si="92"/>
        <v>45031</v>
      </c>
      <c r="M467" s="246">
        <f t="shared" si="93"/>
        <v>44331</v>
      </c>
      <c r="N467" s="113">
        <f t="shared" si="94"/>
        <v>2.8334879999999555E-4</v>
      </c>
      <c r="O467" s="580">
        <f t="shared" si="98"/>
        <v>700</v>
      </c>
      <c r="P467" s="113">
        <f t="shared" si="95"/>
        <v>516</v>
      </c>
      <c r="Q467" s="113">
        <f t="shared" si="96"/>
        <v>184</v>
      </c>
      <c r="R467" s="549">
        <f t="shared" si="86"/>
        <v>2.359292269200028</v>
      </c>
      <c r="T467" s="556">
        <f t="shared" si="97"/>
        <v>1.9455050193330075</v>
      </c>
    </row>
    <row r="468" spans="2:20" x14ac:dyDescent="0.35">
      <c r="B468" s="152">
        <v>42684</v>
      </c>
      <c r="C468" s="113">
        <f t="shared" si="88"/>
        <v>4.3564126285667193</v>
      </c>
      <c r="D468" s="187">
        <f t="shared" si="89"/>
        <v>5.0130047912388775</v>
      </c>
      <c r="E468" s="344" t="str">
        <f t="shared" si="90"/>
        <v>15/11/2021</v>
      </c>
      <c r="F468" s="549">
        <f t="shared" si="91"/>
        <v>0</v>
      </c>
      <c r="G468" s="559"/>
      <c r="I468" s="187">
        <f t="shared" si="101"/>
        <v>2.6716092899999877</v>
      </c>
      <c r="J468" s="187">
        <f t="shared" si="101"/>
        <v>2.424520249999973</v>
      </c>
      <c r="K468" s="113">
        <f t="shared" si="101"/>
        <v>2.2859163225000145</v>
      </c>
      <c r="L468" s="152">
        <f t="shared" si="92"/>
        <v>45031</v>
      </c>
      <c r="M468" s="246">
        <f t="shared" si="93"/>
        <v>44331</v>
      </c>
      <c r="N468" s="113">
        <f t="shared" si="94"/>
        <v>3.5298434285716392E-4</v>
      </c>
      <c r="O468" s="580">
        <f t="shared" si="98"/>
        <v>700</v>
      </c>
      <c r="P468" s="113">
        <f t="shared" si="95"/>
        <v>516</v>
      </c>
      <c r="Q468" s="113">
        <f t="shared" si="96"/>
        <v>184</v>
      </c>
      <c r="R468" s="549">
        <f t="shared" si="86"/>
        <v>2.4894693690856911</v>
      </c>
      <c r="T468" s="556">
        <f t="shared" si="97"/>
        <v>1.8669432594810282</v>
      </c>
    </row>
    <row r="469" spans="2:20" x14ac:dyDescent="0.35">
      <c r="B469" s="152">
        <v>42685</v>
      </c>
      <c r="C469" s="113">
        <f t="shared" si="88"/>
        <v>4.3264733986866144</v>
      </c>
      <c r="D469" s="187">
        <f t="shared" si="89"/>
        <v>5.0102669404517455</v>
      </c>
      <c r="E469" s="344" t="str">
        <f t="shared" si="90"/>
        <v>15/11/2021</v>
      </c>
      <c r="F469" s="549">
        <f t="shared" si="91"/>
        <v>0</v>
      </c>
      <c r="G469" s="559"/>
      <c r="I469" s="187">
        <f t="shared" si="101"/>
        <v>2.7425504400000023</v>
      </c>
      <c r="J469" s="187">
        <f t="shared" si="101"/>
        <v>2.5055002500000256</v>
      </c>
      <c r="K469" s="113">
        <f t="shared" si="101"/>
        <v>2.3476188900000139</v>
      </c>
      <c r="L469" s="152">
        <f t="shared" si="92"/>
        <v>45031</v>
      </c>
      <c r="M469" s="246">
        <f t="shared" si="93"/>
        <v>44331</v>
      </c>
      <c r="N469" s="113">
        <f t="shared" si="94"/>
        <v>3.3864312857139519E-4</v>
      </c>
      <c r="O469" s="580">
        <f t="shared" si="98"/>
        <v>700</v>
      </c>
      <c r="P469" s="113">
        <f t="shared" si="95"/>
        <v>516</v>
      </c>
      <c r="Q469" s="113">
        <f t="shared" si="96"/>
        <v>184</v>
      </c>
      <c r="R469" s="549">
        <f t="shared" ref="R469:R532" si="102">IF(I469="","",I469-(P469*N469))</f>
        <v>2.5678105856571625</v>
      </c>
      <c r="T469" s="556">
        <f t="shared" si="97"/>
        <v>1.7586628130294519</v>
      </c>
    </row>
    <row r="470" spans="2:20" x14ac:dyDescent="0.35">
      <c r="B470" s="152">
        <v>42688</v>
      </c>
      <c r="C470" s="113">
        <f t="shared" si="88"/>
        <v>4.4142445493295712</v>
      </c>
      <c r="D470" s="187">
        <f t="shared" si="89"/>
        <v>5.0020533880903493</v>
      </c>
      <c r="E470" s="344" t="str">
        <f t="shared" si="90"/>
        <v>15/11/2021</v>
      </c>
      <c r="F470" s="549">
        <f t="shared" si="91"/>
        <v>0</v>
      </c>
      <c r="G470" s="559"/>
      <c r="I470" s="187">
        <f t="shared" si="101"/>
        <v>2.8054044899999964</v>
      </c>
      <c r="J470" s="187">
        <f t="shared" si="101"/>
        <v>2.548027559999988</v>
      </c>
      <c r="K470" s="113">
        <f t="shared" si="101"/>
        <v>2.3617827600000085</v>
      </c>
      <c r="L470" s="152">
        <f t="shared" si="92"/>
        <v>45031</v>
      </c>
      <c r="M470" s="246">
        <f t="shared" si="93"/>
        <v>44331</v>
      </c>
      <c r="N470" s="113">
        <f t="shared" si="94"/>
        <v>3.6768132857144053E-4</v>
      </c>
      <c r="O470" s="580">
        <f t="shared" si="98"/>
        <v>700</v>
      </c>
      <c r="P470" s="113">
        <f t="shared" si="95"/>
        <v>516</v>
      </c>
      <c r="Q470" s="113">
        <f t="shared" si="96"/>
        <v>184</v>
      </c>
      <c r="R470" s="549">
        <f t="shared" si="102"/>
        <v>2.6156809244571328</v>
      </c>
      <c r="T470" s="556">
        <f t="shared" si="97"/>
        <v>1.7985636248724384</v>
      </c>
    </row>
    <row r="471" spans="2:20" x14ac:dyDescent="0.35">
      <c r="B471" s="152">
        <v>42689</v>
      </c>
      <c r="C471" s="113">
        <f t="shared" si="88"/>
        <v>4.3378288998543457</v>
      </c>
      <c r="D471" s="187">
        <f t="shared" si="89"/>
        <v>4.9993155373032172</v>
      </c>
      <c r="E471" s="344" t="str">
        <f t="shared" si="90"/>
        <v>15/11/2021</v>
      </c>
      <c r="F471" s="549">
        <f t="shared" si="91"/>
        <v>0</v>
      </c>
      <c r="G471" s="559"/>
      <c r="I471" s="187">
        <f t="shared" si="101"/>
        <v>2.7952654399999721</v>
      </c>
      <c r="J471" s="187">
        <f t="shared" si="101"/>
        <v>2.5206875624999903</v>
      </c>
      <c r="K471" s="113">
        <f t="shared" si="101"/>
        <v>2.3557124100000326</v>
      </c>
      <c r="L471" s="152">
        <f t="shared" si="92"/>
        <v>45031</v>
      </c>
      <c r="M471" s="246">
        <f t="shared" si="93"/>
        <v>44331</v>
      </c>
      <c r="N471" s="113">
        <f t="shared" si="94"/>
        <v>3.9225411071425978E-4</v>
      </c>
      <c r="O471" s="580">
        <f t="shared" si="98"/>
        <v>700</v>
      </c>
      <c r="P471" s="113">
        <f t="shared" si="95"/>
        <v>516</v>
      </c>
      <c r="Q471" s="113">
        <f t="shared" si="96"/>
        <v>184</v>
      </c>
      <c r="R471" s="549">
        <f t="shared" si="102"/>
        <v>2.5928623188714139</v>
      </c>
      <c r="T471" s="556">
        <f t="shared" si="97"/>
        <v>1.7449665809829318</v>
      </c>
    </row>
    <row r="472" spans="2:20" x14ac:dyDescent="0.35">
      <c r="B472" s="152">
        <v>42690</v>
      </c>
      <c r="C472" s="113">
        <f t="shared" si="88"/>
        <v>4.3140866363816199</v>
      </c>
      <c r="D472" s="187">
        <f t="shared" si="89"/>
        <v>4.9965776865160851</v>
      </c>
      <c r="E472" s="344" t="str">
        <f t="shared" si="90"/>
        <v>15/11/2021</v>
      </c>
      <c r="F472" s="549">
        <f t="shared" si="91"/>
        <v>0</v>
      </c>
      <c r="G472" s="559"/>
      <c r="I472" s="187">
        <f t="shared" si="101"/>
        <v>2.7770164099999883</v>
      </c>
      <c r="J472" s="187">
        <f t="shared" si="101"/>
        <v>2.5065127025000189</v>
      </c>
      <c r="K472" s="113">
        <f t="shared" si="101"/>
        <v>2.3375024399999944</v>
      </c>
      <c r="L472" s="152">
        <f t="shared" si="92"/>
        <v>45031</v>
      </c>
      <c r="M472" s="246">
        <f t="shared" si="93"/>
        <v>44331</v>
      </c>
      <c r="N472" s="113">
        <f t="shared" si="94"/>
        <v>3.8643386785709922E-4</v>
      </c>
      <c r="O472" s="580">
        <f t="shared" si="98"/>
        <v>700</v>
      </c>
      <c r="P472" s="113">
        <f t="shared" si="95"/>
        <v>516</v>
      </c>
      <c r="Q472" s="113">
        <f t="shared" si="96"/>
        <v>184</v>
      </c>
      <c r="R472" s="549">
        <f t="shared" si="102"/>
        <v>2.5776165341857253</v>
      </c>
      <c r="T472" s="556">
        <f t="shared" si="97"/>
        <v>1.7364701021958946</v>
      </c>
    </row>
    <row r="473" spans="2:20" x14ac:dyDescent="0.35">
      <c r="B473" s="152">
        <v>42691</v>
      </c>
      <c r="C473" s="113">
        <f t="shared" si="88"/>
        <v>4.3295702616220844</v>
      </c>
      <c r="D473" s="187">
        <f t="shared" si="89"/>
        <v>4.9938398357289531</v>
      </c>
      <c r="E473" s="344" t="str">
        <f t="shared" si="90"/>
        <v>15/11/2021</v>
      </c>
      <c r="F473" s="549">
        <f t="shared" si="91"/>
        <v>0</v>
      </c>
      <c r="G473" s="559"/>
      <c r="I473" s="187">
        <f t="shared" si="101"/>
        <v>2.7040364900000169</v>
      </c>
      <c r="J473" s="187">
        <f t="shared" si="101"/>
        <v>2.4366652100000108</v>
      </c>
      <c r="K473" s="113">
        <f t="shared" si="101"/>
        <v>2.2768142399999913</v>
      </c>
      <c r="L473" s="152">
        <f t="shared" si="92"/>
        <v>45031</v>
      </c>
      <c r="M473" s="246">
        <f t="shared" si="93"/>
        <v>44331</v>
      </c>
      <c r="N473" s="113">
        <f t="shared" si="94"/>
        <v>3.8195897142858016E-4</v>
      </c>
      <c r="O473" s="580">
        <f t="shared" si="98"/>
        <v>700</v>
      </c>
      <c r="P473" s="113">
        <f t="shared" si="95"/>
        <v>516</v>
      </c>
      <c r="Q473" s="113">
        <f t="shared" si="96"/>
        <v>184</v>
      </c>
      <c r="R473" s="549">
        <f t="shared" si="102"/>
        <v>2.5069456607428697</v>
      </c>
      <c r="T473" s="556">
        <f t="shared" si="97"/>
        <v>1.8226246008792146</v>
      </c>
    </row>
    <row r="474" spans="2:20" x14ac:dyDescent="0.35">
      <c r="B474" s="152">
        <v>42692</v>
      </c>
      <c r="C474" s="113">
        <f t="shared" si="88"/>
        <v>4.3657054237964621</v>
      </c>
      <c r="D474" s="187">
        <f t="shared" si="89"/>
        <v>4.991101984941821</v>
      </c>
      <c r="E474" s="344" t="str">
        <f t="shared" si="90"/>
        <v>15/11/2021</v>
      </c>
      <c r="F474" s="549">
        <f t="shared" si="91"/>
        <v>0</v>
      </c>
      <c r="G474" s="559"/>
      <c r="I474" s="187">
        <f t="shared" si="101"/>
        <v>2.7841130624999932</v>
      </c>
      <c r="J474" s="187">
        <f t="shared" si="101"/>
        <v>2.4994256400000303</v>
      </c>
      <c r="K474" s="113">
        <f t="shared" si="101"/>
        <v>2.3344676025000233</v>
      </c>
      <c r="L474" s="152">
        <f t="shared" si="92"/>
        <v>45031</v>
      </c>
      <c r="M474" s="246">
        <f t="shared" si="93"/>
        <v>44331</v>
      </c>
      <c r="N474" s="113">
        <f t="shared" si="94"/>
        <v>4.0669631785708989E-4</v>
      </c>
      <c r="O474" s="580">
        <f t="shared" si="98"/>
        <v>700</v>
      </c>
      <c r="P474" s="113">
        <f t="shared" si="95"/>
        <v>516</v>
      </c>
      <c r="Q474" s="113">
        <f t="shared" si="96"/>
        <v>184</v>
      </c>
      <c r="R474" s="549">
        <f t="shared" si="102"/>
        <v>2.5742577624857348</v>
      </c>
      <c r="T474" s="556">
        <f t="shared" si="97"/>
        <v>1.7914476613107273</v>
      </c>
    </row>
    <row r="475" spans="2:20" x14ac:dyDescent="0.35">
      <c r="B475" s="152">
        <v>42695</v>
      </c>
      <c r="C475" s="113">
        <f t="shared" si="88"/>
        <v>4.345055610506332</v>
      </c>
      <c r="D475" s="187">
        <f t="shared" si="89"/>
        <v>4.9828884325804248</v>
      </c>
      <c r="E475" s="344" t="str">
        <f t="shared" si="90"/>
        <v>15/11/2021</v>
      </c>
      <c r="F475" s="549">
        <f t="shared" si="91"/>
        <v>0</v>
      </c>
      <c r="G475" s="559"/>
      <c r="I475" s="187">
        <f t="shared" si="101"/>
        <v>2.7851268900000115</v>
      </c>
      <c r="J475" s="187">
        <f t="shared" si="101"/>
        <v>2.4913264400000079</v>
      </c>
      <c r="K475" s="113">
        <f t="shared" si="101"/>
        <v>2.325363359999999</v>
      </c>
      <c r="L475" s="152">
        <f t="shared" si="92"/>
        <v>45031</v>
      </c>
      <c r="M475" s="246">
        <f t="shared" si="93"/>
        <v>44331</v>
      </c>
      <c r="N475" s="113">
        <f t="shared" si="94"/>
        <v>4.1971492857143363E-4</v>
      </c>
      <c r="O475" s="580">
        <f t="shared" si="98"/>
        <v>700</v>
      </c>
      <c r="P475" s="113">
        <f t="shared" si="95"/>
        <v>516</v>
      </c>
      <c r="Q475" s="113">
        <f t="shared" si="96"/>
        <v>184</v>
      </c>
      <c r="R475" s="549">
        <f t="shared" si="102"/>
        <v>2.5685539868571516</v>
      </c>
      <c r="T475" s="556">
        <f t="shared" si="97"/>
        <v>1.7765016236491804</v>
      </c>
    </row>
    <row r="476" spans="2:20" x14ac:dyDescent="0.35">
      <c r="B476" s="152">
        <v>42696</v>
      </c>
      <c r="C476" s="113">
        <f t="shared" si="88"/>
        <v>4.3192476532870172</v>
      </c>
      <c r="D476" s="187">
        <f t="shared" si="89"/>
        <v>4.9801505817932918</v>
      </c>
      <c r="E476" s="344" t="str">
        <f t="shared" si="90"/>
        <v>15/11/2021</v>
      </c>
      <c r="F476" s="549">
        <f t="shared" si="91"/>
        <v>0</v>
      </c>
      <c r="G476" s="559"/>
      <c r="I476" s="187">
        <f t="shared" si="101"/>
        <v>2.754714239999978</v>
      </c>
      <c r="J476" s="187">
        <f t="shared" si="101"/>
        <v>2.4629817600000159</v>
      </c>
      <c r="K476" s="113">
        <f t="shared" si="101"/>
        <v>2.2990644900000134</v>
      </c>
      <c r="L476" s="152">
        <f t="shared" si="92"/>
        <v>45031</v>
      </c>
      <c r="M476" s="246">
        <f t="shared" si="93"/>
        <v>44331</v>
      </c>
      <c r="N476" s="113">
        <f t="shared" si="94"/>
        <v>4.1676068571423156E-4</v>
      </c>
      <c r="O476" s="580">
        <f t="shared" si="98"/>
        <v>700</v>
      </c>
      <c r="P476" s="113">
        <f t="shared" si="95"/>
        <v>516</v>
      </c>
      <c r="Q476" s="113">
        <f t="shared" si="96"/>
        <v>184</v>
      </c>
      <c r="R476" s="549">
        <f t="shared" si="102"/>
        <v>2.5396657261714344</v>
      </c>
      <c r="T476" s="556">
        <f t="shared" si="97"/>
        <v>1.7795819271155828</v>
      </c>
    </row>
    <row r="477" spans="2:20" x14ac:dyDescent="0.35">
      <c r="B477" s="152">
        <v>42697</v>
      </c>
      <c r="C477" s="113">
        <f t="shared" si="88"/>
        <v>4.3522826965574524</v>
      </c>
      <c r="D477" s="187">
        <f t="shared" si="89"/>
        <v>4.9774127310061598</v>
      </c>
      <c r="E477" s="344" t="str">
        <f t="shared" si="90"/>
        <v>15/11/2021</v>
      </c>
      <c r="F477" s="549">
        <f t="shared" si="91"/>
        <v>0</v>
      </c>
      <c r="G477" s="559"/>
      <c r="I477" s="187">
        <f t="shared" si="101"/>
        <v>2.7993209999999991</v>
      </c>
      <c r="J477" s="187">
        <f t="shared" si="101"/>
        <v>2.5034753599999959</v>
      </c>
      <c r="K477" s="113">
        <f t="shared" si="101"/>
        <v>2.3385140625000078</v>
      </c>
      <c r="L477" s="152">
        <f t="shared" si="92"/>
        <v>45031</v>
      </c>
      <c r="M477" s="246">
        <f t="shared" si="93"/>
        <v>44331</v>
      </c>
      <c r="N477" s="113">
        <f t="shared" si="94"/>
        <v>4.2263662857143302E-4</v>
      </c>
      <c r="O477" s="580">
        <f t="shared" si="98"/>
        <v>700</v>
      </c>
      <c r="P477" s="113">
        <f t="shared" si="95"/>
        <v>516</v>
      </c>
      <c r="Q477" s="113">
        <f t="shared" si="96"/>
        <v>184</v>
      </c>
      <c r="R477" s="549">
        <f t="shared" si="102"/>
        <v>2.5812404996571394</v>
      </c>
      <c r="T477" s="556">
        <f t="shared" si="97"/>
        <v>1.7710421969003129</v>
      </c>
    </row>
    <row r="478" spans="2:20" x14ac:dyDescent="0.35">
      <c r="B478" s="152">
        <v>42698</v>
      </c>
      <c r="C478" s="113">
        <f t="shared" ref="C478:C541" si="103">IF(C207="","",((1+C207/400)^4-1)*100)</f>
        <v>4.3481528871316399</v>
      </c>
      <c r="D478" s="187">
        <f t="shared" ref="D478:D546" si="104">($C$14-B478)/365.25</f>
        <v>4.9746748802190277</v>
      </c>
      <c r="E478" s="344" t="str">
        <f t="shared" ref="E478:E546" si="105">$C$285</f>
        <v>15/11/2021</v>
      </c>
      <c r="F478" s="549">
        <f t="shared" ref="F478:F541" si="106">C$14-E478</f>
        <v>0</v>
      </c>
      <c r="G478" s="559"/>
      <c r="I478" s="187">
        <f t="shared" si="101"/>
        <v>2.8490081025000169</v>
      </c>
      <c r="J478" s="187">
        <f t="shared" si="101"/>
        <v>2.5520782400000108</v>
      </c>
      <c r="K478" s="113">
        <f t="shared" si="101"/>
        <v>2.3799948900000034</v>
      </c>
      <c r="L478" s="152">
        <f t="shared" ref="L478:L546" si="107">IF($E478&lt;$K$14,$K$14,IF($E478&lt;$J$14,$J$14,$I$14))</f>
        <v>45031</v>
      </c>
      <c r="M478" s="246">
        <f t="shared" ref="M478:M546" si="108">$J$285</f>
        <v>44331</v>
      </c>
      <c r="N478" s="113">
        <f t="shared" ref="N478:N546" si="109">IF(I478="","",(J478-I478)/($J$14-$I$14))</f>
        <v>4.2418551785715152E-4</v>
      </c>
      <c r="O478" s="580">
        <f t="shared" si="98"/>
        <v>700</v>
      </c>
      <c r="P478" s="113">
        <f t="shared" ref="P478:P546" si="110">L478-E478</f>
        <v>516</v>
      </c>
      <c r="Q478" s="113">
        <f t="shared" ref="Q478:Q546" si="111">E478-M478</f>
        <v>184</v>
      </c>
      <c r="R478" s="549">
        <f t="shared" si="102"/>
        <v>2.6301283752857265</v>
      </c>
      <c r="T478" s="556">
        <f t="shared" ref="T478:T546" si="112">IFERROR(C478-R478,"")</f>
        <v>1.7180245118459134</v>
      </c>
    </row>
    <row r="479" spans="2:20" x14ac:dyDescent="0.35">
      <c r="B479" s="152">
        <v>42699</v>
      </c>
      <c r="C479" s="113">
        <f t="shared" si="103"/>
        <v>4.3904892452889088</v>
      </c>
      <c r="D479" s="187">
        <f t="shared" si="104"/>
        <v>4.9719370294318956</v>
      </c>
      <c r="E479" s="344" t="str">
        <f t="shared" si="105"/>
        <v>15/11/2021</v>
      </c>
      <c r="F479" s="549">
        <f t="shared" si="106"/>
        <v>0</v>
      </c>
      <c r="G479" s="559"/>
      <c r="I479" s="187">
        <f t="shared" si="101"/>
        <v>2.8459656899999963</v>
      </c>
      <c r="J479" s="187">
        <f t="shared" si="101"/>
        <v>2.5500528899999875</v>
      </c>
      <c r="K479" s="113">
        <f t="shared" si="101"/>
        <v>2.3769594224999802</v>
      </c>
      <c r="L479" s="152">
        <f t="shared" si="107"/>
        <v>45031</v>
      </c>
      <c r="M479" s="246">
        <f t="shared" si="108"/>
        <v>44331</v>
      </c>
      <c r="N479" s="113">
        <f t="shared" si="109"/>
        <v>4.2273257142858407E-4</v>
      </c>
      <c r="O479" s="580">
        <f t="shared" si="98"/>
        <v>700</v>
      </c>
      <c r="P479" s="113">
        <f t="shared" si="110"/>
        <v>516</v>
      </c>
      <c r="Q479" s="113">
        <f t="shared" si="111"/>
        <v>184</v>
      </c>
      <c r="R479" s="549">
        <f t="shared" si="102"/>
        <v>2.6278356831428469</v>
      </c>
      <c r="T479" s="556">
        <f t="shared" si="112"/>
        <v>1.7626535621460619</v>
      </c>
    </row>
    <row r="480" spans="2:20" x14ac:dyDescent="0.35">
      <c r="B480" s="152">
        <v>42702</v>
      </c>
      <c r="C480" s="113">
        <f t="shared" si="103"/>
        <v>4.2996368078205727</v>
      </c>
      <c r="D480" s="187">
        <f t="shared" si="104"/>
        <v>4.9637234770704994</v>
      </c>
      <c r="E480" s="344" t="str">
        <f t="shared" si="105"/>
        <v>15/11/2021</v>
      </c>
      <c r="F480" s="549">
        <f t="shared" si="106"/>
        <v>0</v>
      </c>
      <c r="G480" s="559"/>
      <c r="I480" s="187">
        <f t="shared" si="101"/>
        <v>2.7760026224999956</v>
      </c>
      <c r="J480" s="187">
        <f t="shared" si="101"/>
        <v>2.4903140624999986</v>
      </c>
      <c r="K480" s="113">
        <f t="shared" si="101"/>
        <v>2.3263749225000074</v>
      </c>
      <c r="L480" s="152">
        <f t="shared" si="107"/>
        <v>45031</v>
      </c>
      <c r="M480" s="246">
        <f t="shared" si="108"/>
        <v>44331</v>
      </c>
      <c r="N480" s="113">
        <f t="shared" si="109"/>
        <v>4.0812651428570997E-4</v>
      </c>
      <c r="O480" s="580">
        <f t="shared" si="98"/>
        <v>700</v>
      </c>
      <c r="P480" s="113">
        <f t="shared" si="110"/>
        <v>516</v>
      </c>
      <c r="Q480" s="113">
        <f t="shared" si="111"/>
        <v>184</v>
      </c>
      <c r="R480" s="549">
        <f t="shared" si="102"/>
        <v>2.5654093411285692</v>
      </c>
      <c r="T480" s="556">
        <f t="shared" si="112"/>
        <v>1.7342274666920034</v>
      </c>
    </row>
    <row r="481" spans="2:20" x14ac:dyDescent="0.35">
      <c r="B481" s="152">
        <v>42703</v>
      </c>
      <c r="C481" s="113">
        <f t="shared" si="103"/>
        <v>4.3409260155959251</v>
      </c>
      <c r="D481" s="187">
        <f t="shared" si="104"/>
        <v>4.9609856262833674</v>
      </c>
      <c r="E481" s="344" t="str">
        <f t="shared" si="105"/>
        <v>15/11/2021</v>
      </c>
      <c r="F481" s="549">
        <f t="shared" si="106"/>
        <v>0</v>
      </c>
      <c r="G481" s="559"/>
      <c r="I481" s="187">
        <f t="shared" si="101"/>
        <v>2.7699200024999815</v>
      </c>
      <c r="J481" s="187">
        <f t="shared" si="101"/>
        <v>2.4963884024999938</v>
      </c>
      <c r="K481" s="113">
        <f t="shared" si="101"/>
        <v>2.3344676025000233</v>
      </c>
      <c r="L481" s="152">
        <f t="shared" si="107"/>
        <v>45031</v>
      </c>
      <c r="M481" s="246">
        <f t="shared" si="108"/>
        <v>44331</v>
      </c>
      <c r="N481" s="113">
        <f t="shared" si="109"/>
        <v>3.9075942857141096E-4</v>
      </c>
      <c r="O481" s="580">
        <f t="shared" si="98"/>
        <v>700</v>
      </c>
      <c r="P481" s="113">
        <f t="shared" si="110"/>
        <v>516</v>
      </c>
      <c r="Q481" s="113">
        <f t="shared" si="111"/>
        <v>184</v>
      </c>
      <c r="R481" s="549">
        <f t="shared" si="102"/>
        <v>2.5682881373571336</v>
      </c>
      <c r="T481" s="556">
        <f t="shared" si="112"/>
        <v>1.7726378782387915</v>
      </c>
    </row>
    <row r="482" spans="2:20" x14ac:dyDescent="0.35">
      <c r="B482" s="152">
        <v>42704</v>
      </c>
      <c r="C482" s="113">
        <f t="shared" si="103"/>
        <v>4.3626077564302923</v>
      </c>
      <c r="D482" s="187">
        <f t="shared" si="104"/>
        <v>4.9582477754962353</v>
      </c>
      <c r="E482" s="344" t="str">
        <f t="shared" si="105"/>
        <v>15/11/2021</v>
      </c>
      <c r="F482" s="549">
        <f t="shared" si="106"/>
        <v>0</v>
      </c>
      <c r="G482" s="559"/>
      <c r="I482" s="187">
        <f t="shared" si="101"/>
        <v>2.7983071024999973</v>
      </c>
      <c r="J482" s="187">
        <f t="shared" si="101"/>
        <v>2.5247377025000128</v>
      </c>
      <c r="K482" s="113">
        <f t="shared" si="101"/>
        <v>2.363806249999989</v>
      </c>
      <c r="L482" s="152">
        <f t="shared" si="107"/>
        <v>45031</v>
      </c>
      <c r="M482" s="246">
        <f t="shared" si="108"/>
        <v>44331</v>
      </c>
      <c r="N482" s="113">
        <f t="shared" si="109"/>
        <v>3.9081342857140634E-4</v>
      </c>
      <c r="O482" s="580">
        <f t="shared" si="98"/>
        <v>700</v>
      </c>
      <c r="P482" s="113">
        <f t="shared" si="110"/>
        <v>516</v>
      </c>
      <c r="Q482" s="113">
        <f t="shared" si="111"/>
        <v>184</v>
      </c>
      <c r="R482" s="549">
        <f t="shared" si="102"/>
        <v>2.5966473733571518</v>
      </c>
      <c r="T482" s="556">
        <f t="shared" si="112"/>
        <v>1.7659603830731405</v>
      </c>
    </row>
    <row r="483" spans="2:20" x14ac:dyDescent="0.35">
      <c r="B483" s="152">
        <v>42705</v>
      </c>
      <c r="C483" s="113">
        <f t="shared" si="103"/>
        <v>4.3946203113112148</v>
      </c>
      <c r="D483" s="187">
        <f t="shared" si="104"/>
        <v>4.9555099247091032</v>
      </c>
      <c r="E483" s="344" t="str">
        <f t="shared" si="105"/>
        <v>15/11/2021</v>
      </c>
      <c r="F483" s="549">
        <f t="shared" si="106"/>
        <v>0</v>
      </c>
      <c r="G483" s="559"/>
      <c r="I483" s="187">
        <f t="shared" si="101"/>
        <v>2.8439374399999773</v>
      </c>
      <c r="J483" s="187">
        <f t="shared" si="101"/>
        <v>2.5662562499999986</v>
      </c>
      <c r="K483" s="113">
        <f t="shared" si="101"/>
        <v>2.3982086399999769</v>
      </c>
      <c r="L483" s="152">
        <f t="shared" si="107"/>
        <v>45031</v>
      </c>
      <c r="M483" s="246">
        <f t="shared" si="108"/>
        <v>44331</v>
      </c>
      <c r="N483" s="113">
        <f t="shared" si="109"/>
        <v>3.9668741428568389E-4</v>
      </c>
      <c r="O483" s="580">
        <f t="shared" ref="O483:O546" si="113">L483-M483</f>
        <v>700</v>
      </c>
      <c r="P483" s="113">
        <f t="shared" si="110"/>
        <v>516</v>
      </c>
      <c r="Q483" s="113">
        <f t="shared" si="111"/>
        <v>184</v>
      </c>
      <c r="R483" s="549">
        <f t="shared" si="102"/>
        <v>2.6392467342285646</v>
      </c>
      <c r="T483" s="556">
        <f t="shared" si="112"/>
        <v>1.7553735770826502</v>
      </c>
    </row>
    <row r="484" spans="2:20" x14ac:dyDescent="0.35">
      <c r="B484" s="152">
        <v>42706</v>
      </c>
      <c r="C484" s="113">
        <f t="shared" si="103"/>
        <v>4.4421363836578243</v>
      </c>
      <c r="D484" s="187">
        <f t="shared" si="104"/>
        <v>4.9527720739219712</v>
      </c>
      <c r="E484" s="344" t="str">
        <f t="shared" si="105"/>
        <v>15/11/2021</v>
      </c>
      <c r="F484" s="549">
        <f t="shared" si="106"/>
        <v>0</v>
      </c>
      <c r="G484" s="559"/>
      <c r="I484" s="187">
        <f t="shared" si="101"/>
        <v>2.880448999999996</v>
      </c>
      <c r="J484" s="187">
        <f t="shared" si="101"/>
        <v>2.5996797224999924</v>
      </c>
      <c r="K484" s="113">
        <f t="shared" si="101"/>
        <v>2.4224961600000094</v>
      </c>
      <c r="L484" s="152">
        <f t="shared" si="107"/>
        <v>45031</v>
      </c>
      <c r="M484" s="246">
        <f t="shared" si="108"/>
        <v>44331</v>
      </c>
      <c r="N484" s="113">
        <f t="shared" si="109"/>
        <v>4.0109896785714812E-4</v>
      </c>
      <c r="O484" s="580">
        <f t="shared" si="113"/>
        <v>700</v>
      </c>
      <c r="P484" s="113">
        <f t="shared" si="110"/>
        <v>516</v>
      </c>
      <c r="Q484" s="113">
        <f t="shared" si="111"/>
        <v>184</v>
      </c>
      <c r="R484" s="549">
        <f t="shared" si="102"/>
        <v>2.6734819325857075</v>
      </c>
      <c r="T484" s="556">
        <f t="shared" si="112"/>
        <v>1.7686544510721167</v>
      </c>
    </row>
    <row r="485" spans="2:20" x14ac:dyDescent="0.35">
      <c r="B485" s="152">
        <v>42709</v>
      </c>
      <c r="C485" s="113">
        <f t="shared" si="103"/>
        <v>4.4090800079463532</v>
      </c>
      <c r="D485" s="187">
        <f t="shared" si="104"/>
        <v>4.944558521560575</v>
      </c>
      <c r="E485" s="344" t="str">
        <f t="shared" si="105"/>
        <v>15/11/2021</v>
      </c>
      <c r="F485" s="549">
        <f t="shared" si="106"/>
        <v>0</v>
      </c>
      <c r="G485" s="559"/>
      <c r="I485" s="187">
        <f t="shared" si="101"/>
        <v>2.8490081025000169</v>
      </c>
      <c r="J485" s="187">
        <f t="shared" si="101"/>
        <v>2.5692945224999875</v>
      </c>
      <c r="K485" s="113">
        <f t="shared" si="101"/>
        <v>2.3931491024999918</v>
      </c>
      <c r="L485" s="152">
        <f t="shared" si="107"/>
        <v>45031</v>
      </c>
      <c r="M485" s="246">
        <f t="shared" si="108"/>
        <v>44331</v>
      </c>
      <c r="N485" s="113">
        <f t="shared" si="109"/>
        <v>3.9959082857147062E-4</v>
      </c>
      <c r="O485" s="580">
        <f t="shared" si="113"/>
        <v>700</v>
      </c>
      <c r="P485" s="113">
        <f t="shared" si="110"/>
        <v>516</v>
      </c>
      <c r="Q485" s="113">
        <f t="shared" si="111"/>
        <v>184</v>
      </c>
      <c r="R485" s="549">
        <f t="shared" si="102"/>
        <v>2.642819234957138</v>
      </c>
      <c r="T485" s="556">
        <f t="shared" si="112"/>
        <v>1.7662607729892152</v>
      </c>
    </row>
    <row r="486" spans="2:20" x14ac:dyDescent="0.35">
      <c r="B486" s="152">
        <v>42710</v>
      </c>
      <c r="C486" s="113">
        <f t="shared" si="103"/>
        <v>4.3760314797173683</v>
      </c>
      <c r="D486" s="187">
        <f t="shared" si="104"/>
        <v>4.9418206707734429</v>
      </c>
      <c r="E486" s="344" t="str">
        <f t="shared" si="105"/>
        <v>15/11/2021</v>
      </c>
      <c r="F486" s="549">
        <f t="shared" si="106"/>
        <v>0</v>
      </c>
      <c r="G486" s="559"/>
      <c r="I486" s="187">
        <f t="shared" ref="I486:K505" si="114">IF(I215="","",((1+I215/200)^2-1)*100)</f>
        <v>2.8682777600000042</v>
      </c>
      <c r="J486" s="187">
        <f t="shared" si="114"/>
        <v>2.5834737224999849</v>
      </c>
      <c r="K486" s="113">
        <f t="shared" si="114"/>
        <v>2.4032683025000168</v>
      </c>
      <c r="L486" s="152">
        <f t="shared" si="107"/>
        <v>45031</v>
      </c>
      <c r="M486" s="246">
        <f t="shared" si="108"/>
        <v>44331</v>
      </c>
      <c r="N486" s="113">
        <f t="shared" si="109"/>
        <v>4.0686291071431339E-4</v>
      </c>
      <c r="O486" s="580">
        <f t="shared" si="113"/>
        <v>700</v>
      </c>
      <c r="P486" s="113">
        <f t="shared" si="110"/>
        <v>516</v>
      </c>
      <c r="Q486" s="113">
        <f t="shared" si="111"/>
        <v>184</v>
      </c>
      <c r="R486" s="549">
        <f t="shared" si="102"/>
        <v>2.6583364980714186</v>
      </c>
      <c r="T486" s="556">
        <f t="shared" si="112"/>
        <v>1.7176949816459497</v>
      </c>
    </row>
    <row r="487" spans="2:20" x14ac:dyDescent="0.35">
      <c r="B487" s="152">
        <v>42711</v>
      </c>
      <c r="C487" s="113">
        <f t="shared" si="103"/>
        <v>4.3564126285667193</v>
      </c>
      <c r="D487" s="187">
        <f t="shared" si="104"/>
        <v>4.9390828199863108</v>
      </c>
      <c r="E487" s="344" t="str">
        <f t="shared" si="105"/>
        <v>15/11/2021</v>
      </c>
      <c r="F487" s="549">
        <f t="shared" si="106"/>
        <v>0</v>
      </c>
      <c r="G487" s="559"/>
      <c r="I487" s="187">
        <f t="shared" si="114"/>
        <v>2.847993960000017</v>
      </c>
      <c r="J487" s="187">
        <f t="shared" si="114"/>
        <v>2.5642307599999858</v>
      </c>
      <c r="K487" s="113">
        <f t="shared" si="114"/>
        <v>2.3850541024999838</v>
      </c>
      <c r="L487" s="152">
        <f t="shared" si="107"/>
        <v>45031</v>
      </c>
      <c r="M487" s="246">
        <f t="shared" si="108"/>
        <v>44331</v>
      </c>
      <c r="N487" s="113">
        <f t="shared" si="109"/>
        <v>4.0537600000004455E-4</v>
      </c>
      <c r="O487" s="580">
        <f t="shared" si="113"/>
        <v>700</v>
      </c>
      <c r="P487" s="113">
        <f t="shared" si="110"/>
        <v>516</v>
      </c>
      <c r="Q487" s="113">
        <f t="shared" si="111"/>
        <v>184</v>
      </c>
      <c r="R487" s="549">
        <f t="shared" si="102"/>
        <v>2.638819943999994</v>
      </c>
      <c r="T487" s="556">
        <f t="shared" si="112"/>
        <v>1.7175926845667253</v>
      </c>
    </row>
    <row r="488" spans="2:20" x14ac:dyDescent="0.35">
      <c r="B488" s="152">
        <v>42712</v>
      </c>
      <c r="C488" s="113">
        <f t="shared" si="103"/>
        <v>4.3904892452889088</v>
      </c>
      <c r="D488" s="187">
        <f t="shared" si="104"/>
        <v>4.9363449691991788</v>
      </c>
      <c r="E488" s="344" t="str">
        <f t="shared" si="105"/>
        <v>15/11/2021</v>
      </c>
      <c r="F488" s="549">
        <f t="shared" si="106"/>
        <v>0</v>
      </c>
      <c r="G488" s="559"/>
      <c r="I488" s="187">
        <f t="shared" si="114"/>
        <v>2.8145300625000091</v>
      </c>
      <c r="J488" s="187">
        <f t="shared" si="114"/>
        <v>2.5287879224999976</v>
      </c>
      <c r="K488" s="113">
        <f t="shared" si="114"/>
        <v>2.3557124100000326</v>
      </c>
      <c r="L488" s="152">
        <f t="shared" si="107"/>
        <v>45031</v>
      </c>
      <c r="M488" s="246">
        <f t="shared" si="108"/>
        <v>44331</v>
      </c>
      <c r="N488" s="113">
        <f t="shared" si="109"/>
        <v>4.082030571428736E-4</v>
      </c>
      <c r="O488" s="580">
        <f t="shared" si="113"/>
        <v>700</v>
      </c>
      <c r="P488" s="113">
        <f t="shared" si="110"/>
        <v>516</v>
      </c>
      <c r="Q488" s="113">
        <f t="shared" si="111"/>
        <v>184</v>
      </c>
      <c r="R488" s="549">
        <f t="shared" si="102"/>
        <v>2.6038972850142863</v>
      </c>
      <c r="T488" s="556">
        <f t="shared" si="112"/>
        <v>1.7865919602746225</v>
      </c>
    </row>
    <row r="489" spans="2:20" x14ac:dyDescent="0.35">
      <c r="B489" s="152">
        <v>42713</v>
      </c>
      <c r="C489" s="113">
        <f t="shared" si="103"/>
        <v>4.4431695218610123</v>
      </c>
      <c r="D489" s="187">
        <f t="shared" si="104"/>
        <v>4.9336071184120467</v>
      </c>
      <c r="E489" s="344" t="str">
        <f t="shared" si="105"/>
        <v>15/11/2021</v>
      </c>
      <c r="F489" s="549">
        <f t="shared" si="106"/>
        <v>0</v>
      </c>
      <c r="G489" s="559"/>
      <c r="I489" s="187">
        <f t="shared" si="114"/>
        <v>2.8784204099999933</v>
      </c>
      <c r="J489" s="187">
        <f t="shared" si="114"/>
        <v>2.576383999999976</v>
      </c>
      <c r="K489" s="113">
        <f t="shared" si="114"/>
        <v>2.4032683025000168</v>
      </c>
      <c r="L489" s="152">
        <f t="shared" si="107"/>
        <v>45031</v>
      </c>
      <c r="M489" s="246">
        <f t="shared" si="108"/>
        <v>44331</v>
      </c>
      <c r="N489" s="113">
        <f t="shared" si="109"/>
        <v>4.3148058571431037E-4</v>
      </c>
      <c r="O489" s="580">
        <f t="shared" si="113"/>
        <v>700</v>
      </c>
      <c r="P489" s="113">
        <f t="shared" si="110"/>
        <v>516</v>
      </c>
      <c r="Q489" s="113">
        <f t="shared" si="111"/>
        <v>184</v>
      </c>
      <c r="R489" s="549">
        <f t="shared" si="102"/>
        <v>2.6557764277714093</v>
      </c>
      <c r="T489" s="556">
        <f t="shared" si="112"/>
        <v>1.787393094089603</v>
      </c>
    </row>
    <row r="490" spans="2:20" x14ac:dyDescent="0.35">
      <c r="B490" s="152">
        <v>42716</v>
      </c>
      <c r="C490" s="113">
        <f t="shared" si="103"/>
        <v>4.4628006040790646</v>
      </c>
      <c r="D490" s="187">
        <f t="shared" si="104"/>
        <v>4.9253935660506505</v>
      </c>
      <c r="E490" s="344" t="str">
        <f t="shared" si="105"/>
        <v>15/11/2021</v>
      </c>
      <c r="F490" s="549">
        <f t="shared" si="106"/>
        <v>0</v>
      </c>
      <c r="G490" s="559"/>
      <c r="I490" s="187">
        <f t="shared" si="114"/>
        <v>2.9159525625000127</v>
      </c>
      <c r="J490" s="187">
        <f t="shared" si="114"/>
        <v>2.5996797224999924</v>
      </c>
      <c r="K490" s="113">
        <f t="shared" si="114"/>
        <v>2.4255323024999775</v>
      </c>
      <c r="L490" s="152">
        <f t="shared" si="107"/>
        <v>45031</v>
      </c>
      <c r="M490" s="246">
        <f t="shared" si="108"/>
        <v>44331</v>
      </c>
      <c r="N490" s="113">
        <f t="shared" si="109"/>
        <v>4.518183428571719E-4</v>
      </c>
      <c r="O490" s="580">
        <f t="shared" si="113"/>
        <v>700</v>
      </c>
      <c r="P490" s="113">
        <f t="shared" si="110"/>
        <v>516</v>
      </c>
      <c r="Q490" s="113">
        <f t="shared" si="111"/>
        <v>184</v>
      </c>
      <c r="R490" s="549">
        <f t="shared" si="102"/>
        <v>2.6828142975857121</v>
      </c>
      <c r="T490" s="556">
        <f t="shared" si="112"/>
        <v>1.7799863064933525</v>
      </c>
    </row>
    <row r="491" spans="2:20" x14ac:dyDescent="0.35">
      <c r="B491" s="152">
        <v>42717</v>
      </c>
      <c r="C491" s="113">
        <f t="shared" si="103"/>
        <v>4.4524681106109743</v>
      </c>
      <c r="D491" s="187">
        <f t="shared" si="104"/>
        <v>4.9226557152635184</v>
      </c>
      <c r="E491" s="344" t="str">
        <f t="shared" si="105"/>
        <v>15/11/2021</v>
      </c>
      <c r="F491" s="549">
        <f t="shared" si="106"/>
        <v>0</v>
      </c>
      <c r="G491" s="559"/>
      <c r="I491" s="187">
        <f t="shared" si="114"/>
        <v>2.8895779025000179</v>
      </c>
      <c r="J491" s="187">
        <f t="shared" si="114"/>
        <v>2.5875251025000212</v>
      </c>
      <c r="K491" s="113">
        <f t="shared" si="114"/>
        <v>2.4143999999999943</v>
      </c>
      <c r="L491" s="152">
        <f t="shared" si="107"/>
        <v>45031</v>
      </c>
      <c r="M491" s="246">
        <f t="shared" si="108"/>
        <v>44331</v>
      </c>
      <c r="N491" s="113">
        <f t="shared" si="109"/>
        <v>4.3150399999999526E-4</v>
      </c>
      <c r="O491" s="580">
        <f t="shared" si="113"/>
        <v>700</v>
      </c>
      <c r="P491" s="113">
        <f t="shared" si="110"/>
        <v>516</v>
      </c>
      <c r="Q491" s="113">
        <f t="shared" si="111"/>
        <v>184</v>
      </c>
      <c r="R491" s="549">
        <f t="shared" si="102"/>
        <v>2.6669218385000204</v>
      </c>
      <c r="T491" s="556">
        <f t="shared" si="112"/>
        <v>1.7855462721109538</v>
      </c>
    </row>
    <row r="492" spans="2:20" x14ac:dyDescent="0.35">
      <c r="B492" s="152">
        <v>42718</v>
      </c>
      <c r="C492" s="113">
        <f t="shared" si="103"/>
        <v>4.5165419278005325</v>
      </c>
      <c r="D492" s="187">
        <f t="shared" si="104"/>
        <v>4.9199178644763863</v>
      </c>
      <c r="E492" s="344" t="str">
        <f t="shared" si="105"/>
        <v>15/11/2021</v>
      </c>
      <c r="F492" s="549">
        <f t="shared" si="106"/>
        <v>0</v>
      </c>
      <c r="G492" s="559"/>
      <c r="I492" s="187">
        <f t="shared" si="114"/>
        <v>2.8865348899999921</v>
      </c>
      <c r="J492" s="187">
        <f t="shared" si="114"/>
        <v>2.5794224224999995</v>
      </c>
      <c r="K492" s="113">
        <f t="shared" si="114"/>
        <v>2.4093400625000205</v>
      </c>
      <c r="L492" s="152">
        <f t="shared" si="107"/>
        <v>45031</v>
      </c>
      <c r="M492" s="246">
        <f t="shared" si="108"/>
        <v>44331</v>
      </c>
      <c r="N492" s="113">
        <f t="shared" si="109"/>
        <v>4.3873209642856077E-4</v>
      </c>
      <c r="O492" s="580">
        <f t="shared" si="113"/>
        <v>700</v>
      </c>
      <c r="P492" s="113">
        <f t="shared" si="110"/>
        <v>516</v>
      </c>
      <c r="Q492" s="113">
        <f t="shared" si="111"/>
        <v>184</v>
      </c>
      <c r="R492" s="549">
        <f t="shared" si="102"/>
        <v>2.6601491282428547</v>
      </c>
      <c r="T492" s="556">
        <f t="shared" si="112"/>
        <v>1.8563927995576779</v>
      </c>
    </row>
    <row r="493" spans="2:20" x14ac:dyDescent="0.35">
      <c r="B493" s="152">
        <v>42719</v>
      </c>
      <c r="C493" s="113">
        <f t="shared" si="103"/>
        <v>4.5692699031827821</v>
      </c>
      <c r="D493" s="187">
        <f t="shared" si="104"/>
        <v>4.9171800136892543</v>
      </c>
      <c r="E493" s="344" t="str">
        <f t="shared" si="105"/>
        <v>15/11/2021</v>
      </c>
      <c r="F493" s="549">
        <f t="shared" si="106"/>
        <v>0</v>
      </c>
      <c r="G493" s="559"/>
      <c r="I493" s="187">
        <f t="shared" si="114"/>
        <v>2.967697289999971</v>
      </c>
      <c r="J493" s="187">
        <f t="shared" si="114"/>
        <v>2.6685695025000067</v>
      </c>
      <c r="K493" s="113">
        <f t="shared" si="114"/>
        <v>2.4943636024999938</v>
      </c>
      <c r="L493" s="152">
        <f t="shared" si="107"/>
        <v>45031</v>
      </c>
      <c r="M493" s="246">
        <f t="shared" si="108"/>
        <v>44331</v>
      </c>
      <c r="N493" s="113">
        <f t="shared" si="109"/>
        <v>4.273254107142347E-4</v>
      </c>
      <c r="O493" s="580">
        <f t="shared" si="113"/>
        <v>700</v>
      </c>
      <c r="P493" s="113">
        <f t="shared" si="110"/>
        <v>516</v>
      </c>
      <c r="Q493" s="113">
        <f t="shared" si="111"/>
        <v>184</v>
      </c>
      <c r="R493" s="549">
        <f t="shared" si="102"/>
        <v>2.7471973780714261</v>
      </c>
      <c r="T493" s="556">
        <f t="shared" si="112"/>
        <v>1.8220725251113561</v>
      </c>
    </row>
    <row r="494" spans="2:20" x14ac:dyDescent="0.35">
      <c r="B494" s="152">
        <v>42720</v>
      </c>
      <c r="C494" s="113">
        <f t="shared" si="103"/>
        <v>4.6002956773295356</v>
      </c>
      <c r="D494" s="187">
        <f t="shared" si="104"/>
        <v>4.9144421629021222</v>
      </c>
      <c r="E494" s="344" t="str">
        <f t="shared" si="105"/>
        <v>15/11/2021</v>
      </c>
      <c r="F494" s="549">
        <f t="shared" si="106"/>
        <v>0</v>
      </c>
      <c r="G494" s="559"/>
      <c r="I494" s="187">
        <f t="shared" si="114"/>
        <v>2.9991563225000073</v>
      </c>
      <c r="J494" s="187">
        <f t="shared" si="114"/>
        <v>2.6847822225000151</v>
      </c>
      <c r="K494" s="113">
        <f t="shared" si="114"/>
        <v>2.5034753599999959</v>
      </c>
      <c r="L494" s="152">
        <f t="shared" si="107"/>
        <v>45031</v>
      </c>
      <c r="M494" s="246">
        <f t="shared" si="108"/>
        <v>44331</v>
      </c>
      <c r="N494" s="113">
        <f t="shared" si="109"/>
        <v>4.49105857142846E-4</v>
      </c>
      <c r="O494" s="580">
        <f t="shared" si="113"/>
        <v>700</v>
      </c>
      <c r="P494" s="113">
        <f t="shared" si="110"/>
        <v>516</v>
      </c>
      <c r="Q494" s="113">
        <f t="shared" si="111"/>
        <v>184</v>
      </c>
      <c r="R494" s="549">
        <f t="shared" si="102"/>
        <v>2.7674177002142986</v>
      </c>
      <c r="T494" s="556">
        <f t="shared" si="112"/>
        <v>1.832877977115237</v>
      </c>
    </row>
    <row r="495" spans="2:20" x14ac:dyDescent="0.35">
      <c r="B495" s="152">
        <v>42723</v>
      </c>
      <c r="C495" s="113">
        <f t="shared" si="103"/>
        <v>4.6116735241764184</v>
      </c>
      <c r="D495" s="187">
        <f t="shared" si="104"/>
        <v>4.9062286105407251</v>
      </c>
      <c r="E495" s="344" t="str">
        <f t="shared" si="105"/>
        <v>15/11/2021</v>
      </c>
      <c r="F495" s="549">
        <f t="shared" si="106"/>
        <v>0</v>
      </c>
      <c r="G495" s="559"/>
      <c r="I495" s="187">
        <f t="shared" si="114"/>
        <v>3.0428009999999839</v>
      </c>
      <c r="J495" s="187">
        <f t="shared" si="114"/>
        <v>2.7324144900000125</v>
      </c>
      <c r="K495" s="113">
        <f t="shared" si="114"/>
        <v>2.5389138224999996</v>
      </c>
      <c r="L495" s="152">
        <f t="shared" si="107"/>
        <v>45031</v>
      </c>
      <c r="M495" s="246">
        <f t="shared" si="108"/>
        <v>44331</v>
      </c>
      <c r="N495" s="113">
        <f t="shared" si="109"/>
        <v>4.4340929999995914E-4</v>
      </c>
      <c r="O495" s="580">
        <f t="shared" si="113"/>
        <v>700</v>
      </c>
      <c r="P495" s="113">
        <f t="shared" si="110"/>
        <v>516</v>
      </c>
      <c r="Q495" s="113">
        <f t="shared" si="111"/>
        <v>184</v>
      </c>
      <c r="R495" s="549">
        <f t="shared" si="102"/>
        <v>2.8140018012000048</v>
      </c>
      <c r="T495" s="556">
        <f t="shared" si="112"/>
        <v>1.7976717229764136</v>
      </c>
    </row>
    <row r="496" spans="2:20" x14ac:dyDescent="0.35">
      <c r="B496" s="152">
        <v>42724</v>
      </c>
      <c r="C496" s="113">
        <f t="shared" si="103"/>
        <v>4.5982270776217193</v>
      </c>
      <c r="D496" s="187">
        <f t="shared" si="104"/>
        <v>4.9034907597535931</v>
      </c>
      <c r="E496" s="344" t="str">
        <f t="shared" si="105"/>
        <v>15/11/2021</v>
      </c>
      <c r="F496" s="549">
        <f t="shared" si="106"/>
        <v>0</v>
      </c>
      <c r="G496" s="559"/>
      <c r="I496" s="187">
        <f t="shared" si="114"/>
        <v>3.041785902500016</v>
      </c>
      <c r="J496" s="187">
        <f t="shared" si="114"/>
        <v>2.7395096025000232</v>
      </c>
      <c r="K496" s="113">
        <f t="shared" si="114"/>
        <v>2.5409390625000139</v>
      </c>
      <c r="L496" s="152">
        <f t="shared" si="107"/>
        <v>45031</v>
      </c>
      <c r="M496" s="246">
        <f t="shared" si="108"/>
        <v>44331</v>
      </c>
      <c r="N496" s="113">
        <f t="shared" si="109"/>
        <v>4.318232857142755E-4</v>
      </c>
      <c r="O496" s="580">
        <f t="shared" si="113"/>
        <v>700</v>
      </c>
      <c r="P496" s="113">
        <f t="shared" si="110"/>
        <v>516</v>
      </c>
      <c r="Q496" s="113">
        <f t="shared" si="111"/>
        <v>184</v>
      </c>
      <c r="R496" s="549">
        <f t="shared" si="102"/>
        <v>2.81896508707145</v>
      </c>
      <c r="T496" s="556">
        <f t="shared" si="112"/>
        <v>1.7792619905502693</v>
      </c>
    </row>
    <row r="497" spans="2:20" x14ac:dyDescent="0.35">
      <c r="B497" s="152">
        <v>42725</v>
      </c>
      <c r="C497" s="113">
        <f t="shared" si="103"/>
        <v>4.6199489048754261</v>
      </c>
      <c r="D497" s="187">
        <f t="shared" si="104"/>
        <v>4.900752908966461</v>
      </c>
      <c r="E497" s="344" t="str">
        <f t="shared" si="105"/>
        <v>15/11/2021</v>
      </c>
      <c r="F497" s="549">
        <f t="shared" si="106"/>
        <v>0</v>
      </c>
      <c r="G497" s="559"/>
      <c r="I497" s="187">
        <f t="shared" si="114"/>
        <v>3.0661496225000029</v>
      </c>
      <c r="J497" s="187">
        <f t="shared" si="114"/>
        <v>2.7719475225000068</v>
      </c>
      <c r="K497" s="113">
        <f t="shared" si="114"/>
        <v>2.5692945224999875</v>
      </c>
      <c r="L497" s="152">
        <f t="shared" si="107"/>
        <v>45031</v>
      </c>
      <c r="M497" s="246">
        <f t="shared" si="108"/>
        <v>44331</v>
      </c>
      <c r="N497" s="113">
        <f t="shared" si="109"/>
        <v>4.2028871428570876E-4</v>
      </c>
      <c r="O497" s="580">
        <f t="shared" si="113"/>
        <v>700</v>
      </c>
      <c r="P497" s="113">
        <f t="shared" si="110"/>
        <v>516</v>
      </c>
      <c r="Q497" s="113">
        <f t="shared" si="111"/>
        <v>184</v>
      </c>
      <c r="R497" s="549">
        <f t="shared" si="102"/>
        <v>2.8492806459285771</v>
      </c>
      <c r="T497" s="556">
        <f t="shared" si="112"/>
        <v>1.770668258946849</v>
      </c>
    </row>
    <row r="498" spans="2:20" x14ac:dyDescent="0.35">
      <c r="B498" s="152">
        <v>42726</v>
      </c>
      <c r="C498" s="113">
        <f t="shared" si="103"/>
        <v>4.6530553374926731</v>
      </c>
      <c r="D498" s="187">
        <f t="shared" si="104"/>
        <v>4.8980150581793289</v>
      </c>
      <c r="E498" s="344" t="str">
        <f t="shared" si="105"/>
        <v>15/11/2021</v>
      </c>
      <c r="F498" s="549">
        <f t="shared" si="106"/>
        <v>0</v>
      </c>
      <c r="G498" s="559"/>
      <c r="I498" s="187">
        <f t="shared" si="114"/>
        <v>3.0763020225000215</v>
      </c>
      <c r="J498" s="187">
        <f t="shared" si="114"/>
        <v>2.7810716100000299</v>
      </c>
      <c r="K498" s="113">
        <f t="shared" si="114"/>
        <v>2.5814480625000247</v>
      </c>
      <c r="L498" s="152">
        <f t="shared" si="107"/>
        <v>45031</v>
      </c>
      <c r="M498" s="246">
        <f t="shared" si="108"/>
        <v>44331</v>
      </c>
      <c r="N498" s="113">
        <f t="shared" si="109"/>
        <v>4.2175773214284514E-4</v>
      </c>
      <c r="O498" s="580">
        <f t="shared" si="113"/>
        <v>700</v>
      </c>
      <c r="P498" s="113">
        <f t="shared" si="110"/>
        <v>516</v>
      </c>
      <c r="Q498" s="113">
        <f t="shared" si="111"/>
        <v>184</v>
      </c>
      <c r="R498" s="549">
        <f t="shared" si="102"/>
        <v>2.8586750327143133</v>
      </c>
      <c r="T498" s="556">
        <f t="shared" si="112"/>
        <v>1.7943803047783597</v>
      </c>
    </row>
    <row r="499" spans="2:20" x14ac:dyDescent="0.35">
      <c r="B499" s="152">
        <v>42727</v>
      </c>
      <c r="C499" s="113">
        <f t="shared" si="103"/>
        <v>4.6602984168816031</v>
      </c>
      <c r="D499" s="187">
        <f t="shared" si="104"/>
        <v>4.8952772073921968</v>
      </c>
      <c r="E499" s="344" t="str">
        <f t="shared" si="105"/>
        <v>15/11/2021</v>
      </c>
      <c r="F499" s="549">
        <f t="shared" si="106"/>
        <v>0</v>
      </c>
      <c r="G499" s="559"/>
      <c r="I499" s="187">
        <f t="shared" si="114"/>
        <v>3.1219940099999954</v>
      </c>
      <c r="J499" s="187">
        <f t="shared" si="114"/>
        <v>2.8307543024999937</v>
      </c>
      <c r="K499" s="113">
        <f t="shared" si="114"/>
        <v>2.6270302499999953</v>
      </c>
      <c r="L499" s="152">
        <f t="shared" si="107"/>
        <v>45031</v>
      </c>
      <c r="M499" s="246">
        <f t="shared" si="108"/>
        <v>44331</v>
      </c>
      <c r="N499" s="113">
        <f t="shared" si="109"/>
        <v>4.1605672500000246E-4</v>
      </c>
      <c r="O499" s="580">
        <f t="shared" si="113"/>
        <v>700</v>
      </c>
      <c r="P499" s="113">
        <f t="shared" si="110"/>
        <v>516</v>
      </c>
      <c r="Q499" s="113">
        <f t="shared" si="111"/>
        <v>184</v>
      </c>
      <c r="R499" s="549">
        <f t="shared" si="102"/>
        <v>2.9073087398999942</v>
      </c>
      <c r="T499" s="556">
        <f t="shared" si="112"/>
        <v>1.7529896769816089</v>
      </c>
    </row>
    <row r="500" spans="2:20" x14ac:dyDescent="0.35">
      <c r="B500" s="152">
        <v>42730</v>
      </c>
      <c r="C500" s="113" t="str">
        <f t="shared" si="103"/>
        <v/>
      </c>
      <c r="D500" s="187">
        <f t="shared" si="104"/>
        <v>4.8870636550308006</v>
      </c>
      <c r="E500" s="344" t="str">
        <f t="shared" si="105"/>
        <v>15/11/2021</v>
      </c>
      <c r="F500" s="549">
        <f t="shared" si="106"/>
        <v>0</v>
      </c>
      <c r="G500" s="559"/>
      <c r="I500" s="187" t="str">
        <f t="shared" si="114"/>
        <v/>
      </c>
      <c r="J500" s="187" t="str">
        <f t="shared" si="114"/>
        <v/>
      </c>
      <c r="K500" s="113" t="str">
        <f t="shared" si="114"/>
        <v/>
      </c>
      <c r="L500" s="152">
        <f t="shared" si="107"/>
        <v>45031</v>
      </c>
      <c r="M500" s="246">
        <f t="shared" si="108"/>
        <v>44331</v>
      </c>
      <c r="N500" s="113" t="str">
        <f t="shared" si="109"/>
        <v/>
      </c>
      <c r="O500" s="580">
        <f t="shared" si="113"/>
        <v>700</v>
      </c>
      <c r="P500" s="113">
        <f t="shared" si="110"/>
        <v>516</v>
      </c>
      <c r="Q500" s="113">
        <f t="shared" si="111"/>
        <v>184</v>
      </c>
      <c r="R500" s="549" t="str">
        <f t="shared" si="102"/>
        <v/>
      </c>
      <c r="T500" s="556" t="str">
        <f t="shared" si="112"/>
        <v/>
      </c>
    </row>
    <row r="501" spans="2:20" x14ac:dyDescent="0.35">
      <c r="B501" s="152">
        <v>42731</v>
      </c>
      <c r="C501" s="113" t="str">
        <f t="shared" si="103"/>
        <v/>
      </c>
      <c r="D501" s="187">
        <f t="shared" si="104"/>
        <v>4.8843258042436686</v>
      </c>
      <c r="E501" s="344" t="str">
        <f t="shared" si="105"/>
        <v>15/11/2021</v>
      </c>
      <c r="F501" s="549">
        <f t="shared" si="106"/>
        <v>0</v>
      </c>
      <c r="G501" s="559"/>
      <c r="I501" s="187" t="str">
        <f t="shared" si="114"/>
        <v/>
      </c>
      <c r="J501" s="187" t="str">
        <f t="shared" si="114"/>
        <v/>
      </c>
      <c r="K501" s="113" t="str">
        <f t="shared" si="114"/>
        <v/>
      </c>
      <c r="L501" s="152">
        <f t="shared" si="107"/>
        <v>45031</v>
      </c>
      <c r="M501" s="246">
        <f t="shared" si="108"/>
        <v>44331</v>
      </c>
      <c r="N501" s="113" t="str">
        <f t="shared" si="109"/>
        <v/>
      </c>
      <c r="O501" s="580">
        <f t="shared" si="113"/>
        <v>700</v>
      </c>
      <c r="P501" s="113">
        <f t="shared" si="110"/>
        <v>516</v>
      </c>
      <c r="Q501" s="113">
        <f t="shared" si="111"/>
        <v>184</v>
      </c>
      <c r="R501" s="549" t="str">
        <f t="shared" si="102"/>
        <v/>
      </c>
      <c r="T501" s="556" t="str">
        <f t="shared" si="112"/>
        <v/>
      </c>
    </row>
    <row r="502" spans="2:20" x14ac:dyDescent="0.35">
      <c r="B502" s="152">
        <v>42732</v>
      </c>
      <c r="C502" s="113">
        <f t="shared" si="103"/>
        <v>4.6768554387241146</v>
      </c>
      <c r="D502" s="187">
        <f t="shared" si="104"/>
        <v>4.8815879534565365</v>
      </c>
      <c r="E502" s="344" t="str">
        <f t="shared" si="105"/>
        <v>15/11/2021</v>
      </c>
      <c r="F502" s="549">
        <f t="shared" si="106"/>
        <v>0</v>
      </c>
      <c r="G502" s="559"/>
      <c r="I502" s="187">
        <f t="shared" si="114"/>
        <v>3.1230095025000182</v>
      </c>
      <c r="J502" s="187">
        <f t="shared" si="114"/>
        <v>2.8337964899999957</v>
      </c>
      <c r="K502" s="113">
        <f t="shared" si="114"/>
        <v>2.6391872099999825</v>
      </c>
      <c r="L502" s="152">
        <f t="shared" si="107"/>
        <v>45031</v>
      </c>
      <c r="M502" s="246">
        <f t="shared" si="108"/>
        <v>44331</v>
      </c>
      <c r="N502" s="113">
        <f t="shared" si="109"/>
        <v>4.1316144642860361E-4</v>
      </c>
      <c r="O502" s="580">
        <f t="shared" si="113"/>
        <v>700</v>
      </c>
      <c r="P502" s="113">
        <f t="shared" si="110"/>
        <v>516</v>
      </c>
      <c r="Q502" s="113">
        <f t="shared" si="111"/>
        <v>184</v>
      </c>
      <c r="R502" s="549">
        <f t="shared" si="102"/>
        <v>2.9098181961428589</v>
      </c>
      <c r="T502" s="556">
        <f t="shared" si="112"/>
        <v>1.7670372425812557</v>
      </c>
    </row>
    <row r="503" spans="2:20" x14ac:dyDescent="0.35">
      <c r="B503" s="152">
        <v>42733</v>
      </c>
      <c r="C503" s="113">
        <f t="shared" si="103"/>
        <v>4.6127079199148824</v>
      </c>
      <c r="D503" s="187">
        <f t="shared" si="104"/>
        <v>4.8788501026694044</v>
      </c>
      <c r="E503" s="344" t="str">
        <f t="shared" si="105"/>
        <v>15/11/2021</v>
      </c>
      <c r="F503" s="549">
        <f t="shared" si="106"/>
        <v>0</v>
      </c>
      <c r="G503" s="559"/>
      <c r="I503" s="187">
        <f t="shared" si="114"/>
        <v>3.0387406400000039</v>
      </c>
      <c r="J503" s="187">
        <f t="shared" si="114"/>
        <v>2.754714239999978</v>
      </c>
      <c r="K503" s="113">
        <f t="shared" si="114"/>
        <v>2.5611925625000254</v>
      </c>
      <c r="L503" s="152">
        <f t="shared" si="107"/>
        <v>45031</v>
      </c>
      <c r="M503" s="246">
        <f t="shared" si="108"/>
        <v>44331</v>
      </c>
      <c r="N503" s="113">
        <f t="shared" si="109"/>
        <v>4.0575200000003697E-4</v>
      </c>
      <c r="O503" s="580">
        <f t="shared" si="113"/>
        <v>700</v>
      </c>
      <c r="P503" s="113">
        <f t="shared" si="110"/>
        <v>516</v>
      </c>
      <c r="Q503" s="113">
        <f t="shared" si="111"/>
        <v>184</v>
      </c>
      <c r="R503" s="549">
        <f t="shared" si="102"/>
        <v>2.8293726079999848</v>
      </c>
      <c r="T503" s="556">
        <f t="shared" si="112"/>
        <v>1.7833353119148976</v>
      </c>
    </row>
    <row r="504" spans="2:20" x14ac:dyDescent="0.35">
      <c r="B504" s="152">
        <v>42734</v>
      </c>
      <c r="C504" s="113">
        <f t="shared" si="103"/>
        <v>4.5609975292065563</v>
      </c>
      <c r="D504" s="187">
        <f t="shared" si="104"/>
        <v>4.8761122518822724</v>
      </c>
      <c r="E504" s="344" t="str">
        <f t="shared" si="105"/>
        <v>15/11/2021</v>
      </c>
      <c r="F504" s="549">
        <f t="shared" si="106"/>
        <v>0</v>
      </c>
      <c r="G504" s="559"/>
      <c r="I504" s="187">
        <f t="shared" si="114"/>
        <v>3.0011861025000197</v>
      </c>
      <c r="J504" s="187">
        <f t="shared" si="114"/>
        <v>2.7182250000000074</v>
      </c>
      <c r="K504" s="113">
        <f t="shared" si="114"/>
        <v>2.5196750400000134</v>
      </c>
      <c r="L504" s="152">
        <f t="shared" si="107"/>
        <v>45031</v>
      </c>
      <c r="M504" s="246">
        <f t="shared" si="108"/>
        <v>44331</v>
      </c>
      <c r="N504" s="113">
        <f t="shared" si="109"/>
        <v>4.0423014642858898E-4</v>
      </c>
      <c r="O504" s="580">
        <f t="shared" si="113"/>
        <v>700</v>
      </c>
      <c r="P504" s="113">
        <f t="shared" si="110"/>
        <v>516</v>
      </c>
      <c r="Q504" s="113">
        <f t="shared" si="111"/>
        <v>184</v>
      </c>
      <c r="R504" s="549">
        <f t="shared" si="102"/>
        <v>2.7926033469428679</v>
      </c>
      <c r="T504" s="556">
        <f t="shared" si="112"/>
        <v>1.7683941822636884</v>
      </c>
    </row>
    <row r="505" spans="2:20" x14ac:dyDescent="0.35">
      <c r="B505" s="152">
        <v>42737</v>
      </c>
      <c r="C505" s="113" t="str">
        <f t="shared" si="103"/>
        <v/>
      </c>
      <c r="D505" s="187">
        <f t="shared" si="104"/>
        <v>4.8678986995208762</v>
      </c>
      <c r="E505" s="344" t="str">
        <f t="shared" si="105"/>
        <v>15/11/2021</v>
      </c>
      <c r="F505" s="549">
        <f t="shared" si="106"/>
        <v>0</v>
      </c>
      <c r="G505" s="559"/>
      <c r="I505" s="187" t="str">
        <f t="shared" si="114"/>
        <v/>
      </c>
      <c r="J505" s="187" t="str">
        <f t="shared" si="114"/>
        <v/>
      </c>
      <c r="K505" s="113" t="str">
        <f t="shared" si="114"/>
        <v/>
      </c>
      <c r="L505" s="152">
        <f t="shared" si="107"/>
        <v>45031</v>
      </c>
      <c r="M505" s="246">
        <f t="shared" si="108"/>
        <v>44331</v>
      </c>
      <c r="N505" s="113" t="str">
        <f t="shared" si="109"/>
        <v/>
      </c>
      <c r="O505" s="580">
        <f t="shared" si="113"/>
        <v>700</v>
      </c>
      <c r="P505" s="113">
        <f t="shared" si="110"/>
        <v>516</v>
      </c>
      <c r="Q505" s="113">
        <f t="shared" si="111"/>
        <v>184</v>
      </c>
      <c r="R505" s="549" t="str">
        <f t="shared" si="102"/>
        <v/>
      </c>
      <c r="T505" s="556" t="str">
        <f t="shared" si="112"/>
        <v/>
      </c>
    </row>
    <row r="506" spans="2:20" x14ac:dyDescent="0.35">
      <c r="B506" s="152">
        <v>42738</v>
      </c>
      <c r="C506" s="113" t="str">
        <f t="shared" si="103"/>
        <v/>
      </c>
      <c r="D506" s="187">
        <f t="shared" si="104"/>
        <v>4.8651608487337441</v>
      </c>
      <c r="E506" s="344" t="str">
        <f t="shared" si="105"/>
        <v>15/11/2021</v>
      </c>
      <c r="F506" s="549">
        <f t="shared" si="106"/>
        <v>0</v>
      </c>
      <c r="G506" s="559"/>
      <c r="I506" s="187" t="str">
        <f t="shared" ref="I506:K525" si="115">IF(I235="","",((1+I235/200)^2-1)*100)</f>
        <v/>
      </c>
      <c r="J506" s="187" t="str">
        <f t="shared" si="115"/>
        <v/>
      </c>
      <c r="K506" s="113" t="str">
        <f t="shared" si="115"/>
        <v/>
      </c>
      <c r="L506" s="152">
        <f t="shared" si="107"/>
        <v>45031</v>
      </c>
      <c r="M506" s="246">
        <f t="shared" si="108"/>
        <v>44331</v>
      </c>
      <c r="N506" s="113" t="str">
        <f t="shared" si="109"/>
        <v/>
      </c>
      <c r="O506" s="580">
        <f t="shared" si="113"/>
        <v>700</v>
      </c>
      <c r="P506" s="113">
        <f t="shared" si="110"/>
        <v>516</v>
      </c>
      <c r="Q506" s="113">
        <f t="shared" si="111"/>
        <v>184</v>
      </c>
      <c r="R506" s="549" t="str">
        <f t="shared" si="102"/>
        <v/>
      </c>
      <c r="T506" s="556" t="str">
        <f t="shared" si="112"/>
        <v/>
      </c>
    </row>
    <row r="507" spans="2:20" x14ac:dyDescent="0.35">
      <c r="B507" s="152">
        <v>42739</v>
      </c>
      <c r="C507" s="113">
        <f t="shared" si="103"/>
        <v>4.5279129413508423</v>
      </c>
      <c r="D507" s="187">
        <f t="shared" si="104"/>
        <v>4.862422997946612</v>
      </c>
      <c r="E507" s="344" t="str">
        <f t="shared" si="105"/>
        <v>15/11/2021</v>
      </c>
      <c r="F507" s="549">
        <f t="shared" si="106"/>
        <v>0</v>
      </c>
      <c r="G507" s="559"/>
      <c r="I507" s="187">
        <f t="shared" si="115"/>
        <v>2.9717562500000128</v>
      </c>
      <c r="J507" s="187">
        <f t="shared" si="115"/>
        <v>2.6949158224999881</v>
      </c>
      <c r="K507" s="113">
        <f t="shared" si="115"/>
        <v>2.5034753599999959</v>
      </c>
      <c r="L507" s="152">
        <f t="shared" si="107"/>
        <v>45031</v>
      </c>
      <c r="M507" s="246">
        <f t="shared" si="108"/>
        <v>44331</v>
      </c>
      <c r="N507" s="113">
        <f t="shared" si="109"/>
        <v>3.9548632500003525E-4</v>
      </c>
      <c r="O507" s="580">
        <f t="shared" si="113"/>
        <v>700</v>
      </c>
      <c r="P507" s="113">
        <f t="shared" si="110"/>
        <v>516</v>
      </c>
      <c r="Q507" s="113">
        <f t="shared" si="111"/>
        <v>184</v>
      </c>
      <c r="R507" s="549">
        <f t="shared" si="102"/>
        <v>2.7676853062999944</v>
      </c>
      <c r="T507" s="556">
        <f t="shared" si="112"/>
        <v>1.7602276350508479</v>
      </c>
    </row>
    <row r="508" spans="2:20" x14ac:dyDescent="0.35">
      <c r="B508" s="152">
        <v>42740</v>
      </c>
      <c r="C508" s="113">
        <f t="shared" si="103"/>
        <v>4.4431695218610123</v>
      </c>
      <c r="D508" s="187">
        <f t="shared" si="104"/>
        <v>4.85968514715948</v>
      </c>
      <c r="E508" s="344" t="str">
        <f t="shared" si="105"/>
        <v>15/11/2021</v>
      </c>
      <c r="F508" s="549">
        <f t="shared" si="106"/>
        <v>0</v>
      </c>
      <c r="G508" s="559"/>
      <c r="I508" s="187">
        <f t="shared" si="115"/>
        <v>2.9017504025000029</v>
      </c>
      <c r="J508" s="187">
        <f t="shared" si="115"/>
        <v>2.6270302499999953</v>
      </c>
      <c r="K508" s="113">
        <f t="shared" si="115"/>
        <v>2.4366652100000108</v>
      </c>
      <c r="L508" s="152">
        <f t="shared" si="107"/>
        <v>45031</v>
      </c>
      <c r="M508" s="246">
        <f t="shared" si="108"/>
        <v>44331</v>
      </c>
      <c r="N508" s="113">
        <f t="shared" si="109"/>
        <v>3.9245736071429657E-4</v>
      </c>
      <c r="O508" s="580">
        <f t="shared" si="113"/>
        <v>700</v>
      </c>
      <c r="P508" s="113">
        <f t="shared" si="110"/>
        <v>516</v>
      </c>
      <c r="Q508" s="113">
        <f t="shared" si="111"/>
        <v>184</v>
      </c>
      <c r="R508" s="549">
        <f t="shared" si="102"/>
        <v>2.699242404371426</v>
      </c>
      <c r="T508" s="556">
        <f t="shared" si="112"/>
        <v>1.7439271174895863</v>
      </c>
    </row>
    <row r="509" spans="2:20" x14ac:dyDescent="0.35">
      <c r="B509" s="152">
        <v>42741</v>
      </c>
      <c r="C509" s="113">
        <f t="shared" si="103"/>
        <v>4.4669338160989946</v>
      </c>
      <c r="D509" s="187">
        <f t="shared" si="104"/>
        <v>4.8569472963723479</v>
      </c>
      <c r="E509" s="344" t="str">
        <f t="shared" si="105"/>
        <v>15/11/2021</v>
      </c>
      <c r="F509" s="549">
        <f t="shared" si="106"/>
        <v>0</v>
      </c>
      <c r="G509" s="559"/>
      <c r="I509" s="187">
        <f t="shared" si="115"/>
        <v>2.8672635224999965</v>
      </c>
      <c r="J509" s="187">
        <f t="shared" si="115"/>
        <v>2.6027184900000222</v>
      </c>
      <c r="K509" s="113">
        <f t="shared" si="115"/>
        <v>2.428568490000016</v>
      </c>
      <c r="L509" s="152">
        <f t="shared" si="107"/>
        <v>45031</v>
      </c>
      <c r="M509" s="246">
        <f t="shared" si="108"/>
        <v>44331</v>
      </c>
      <c r="N509" s="113">
        <f t="shared" si="109"/>
        <v>3.7792147499996327E-4</v>
      </c>
      <c r="O509" s="580">
        <f t="shared" si="113"/>
        <v>700</v>
      </c>
      <c r="P509" s="113">
        <f t="shared" si="110"/>
        <v>516</v>
      </c>
      <c r="Q509" s="113">
        <f t="shared" si="111"/>
        <v>184</v>
      </c>
      <c r="R509" s="549">
        <f t="shared" si="102"/>
        <v>2.6722560414000154</v>
      </c>
      <c r="T509" s="556">
        <f t="shared" si="112"/>
        <v>1.7946777746989793</v>
      </c>
    </row>
    <row r="510" spans="2:20" x14ac:dyDescent="0.35">
      <c r="B510" s="152">
        <v>42744</v>
      </c>
      <c r="C510" s="113">
        <f t="shared" si="103"/>
        <v>4.505171842017841</v>
      </c>
      <c r="D510" s="187">
        <f t="shared" si="104"/>
        <v>4.8487337440109517</v>
      </c>
      <c r="E510" s="344" t="str">
        <f t="shared" si="105"/>
        <v>15/11/2021</v>
      </c>
      <c r="F510" s="549">
        <f t="shared" si="106"/>
        <v>0</v>
      </c>
      <c r="G510" s="559"/>
      <c r="I510" s="187">
        <f t="shared" si="115"/>
        <v>2.9321848025000152</v>
      </c>
      <c r="J510" s="187">
        <f t="shared" si="115"/>
        <v>2.6645165225000156</v>
      </c>
      <c r="K510" s="113">
        <f t="shared" si="115"/>
        <v>2.4801905624999732</v>
      </c>
      <c r="L510" s="152">
        <f t="shared" si="107"/>
        <v>45031</v>
      </c>
      <c r="M510" s="246">
        <f t="shared" si="108"/>
        <v>44331</v>
      </c>
      <c r="N510" s="113">
        <f t="shared" si="109"/>
        <v>3.8238325714285662E-4</v>
      </c>
      <c r="O510" s="580">
        <f t="shared" si="113"/>
        <v>700</v>
      </c>
      <c r="P510" s="113">
        <f t="shared" si="110"/>
        <v>516</v>
      </c>
      <c r="Q510" s="113">
        <f t="shared" si="111"/>
        <v>184</v>
      </c>
      <c r="R510" s="549">
        <f t="shared" si="102"/>
        <v>2.7348750418143011</v>
      </c>
      <c r="T510" s="556">
        <f t="shared" si="112"/>
        <v>1.77029680020354</v>
      </c>
    </row>
    <row r="511" spans="2:20" x14ac:dyDescent="0.35">
      <c r="B511" s="152">
        <v>42745</v>
      </c>
      <c r="C511" s="113">
        <f t="shared" si="103"/>
        <v>4.4793341880737136</v>
      </c>
      <c r="D511" s="187">
        <f t="shared" si="104"/>
        <v>4.8459958932238196</v>
      </c>
      <c r="E511" s="344" t="str">
        <f t="shared" si="105"/>
        <v>15/11/2021</v>
      </c>
      <c r="F511" s="549">
        <f t="shared" si="106"/>
        <v>0</v>
      </c>
      <c r="G511" s="559"/>
      <c r="I511" s="187">
        <f t="shared" si="115"/>
        <v>2.8733490225000047</v>
      </c>
      <c r="J511" s="187">
        <f t="shared" si="115"/>
        <v>2.6128480399999932</v>
      </c>
      <c r="K511" s="113">
        <f t="shared" si="115"/>
        <v>2.4356531025000017</v>
      </c>
      <c r="L511" s="152">
        <f t="shared" si="107"/>
        <v>45031</v>
      </c>
      <c r="M511" s="246">
        <f t="shared" si="108"/>
        <v>44331</v>
      </c>
      <c r="N511" s="113">
        <f t="shared" si="109"/>
        <v>3.7214426071430218E-4</v>
      </c>
      <c r="O511" s="580">
        <f t="shared" si="113"/>
        <v>700</v>
      </c>
      <c r="P511" s="113">
        <f t="shared" si="110"/>
        <v>516</v>
      </c>
      <c r="Q511" s="113">
        <f t="shared" si="111"/>
        <v>184</v>
      </c>
      <c r="R511" s="549">
        <f t="shared" si="102"/>
        <v>2.6813225839714248</v>
      </c>
      <c r="T511" s="556">
        <f t="shared" si="112"/>
        <v>1.7980116041022889</v>
      </c>
    </row>
    <row r="512" spans="2:20" x14ac:dyDescent="0.35">
      <c r="B512" s="152">
        <v>42746</v>
      </c>
      <c r="C512" s="113">
        <f t="shared" si="103"/>
        <v>4.4824344535528526</v>
      </c>
      <c r="D512" s="187">
        <f t="shared" si="104"/>
        <v>4.8432580424366876</v>
      </c>
      <c r="E512" s="344" t="str">
        <f t="shared" si="105"/>
        <v>15/11/2021</v>
      </c>
      <c r="F512" s="549">
        <f t="shared" si="106"/>
        <v>0</v>
      </c>
      <c r="G512" s="559"/>
      <c r="I512" s="187">
        <f t="shared" si="115"/>
        <v>2.8703062500000209</v>
      </c>
      <c r="J512" s="187">
        <f t="shared" si="115"/>
        <v>2.6098091224999731</v>
      </c>
      <c r="K512" s="113">
        <f t="shared" si="115"/>
        <v>2.4437501025000197</v>
      </c>
      <c r="L512" s="152">
        <f t="shared" si="107"/>
        <v>45031</v>
      </c>
      <c r="M512" s="246">
        <f t="shared" si="108"/>
        <v>44331</v>
      </c>
      <c r="N512" s="113">
        <f t="shared" si="109"/>
        <v>3.7213875357149692E-4</v>
      </c>
      <c r="O512" s="580">
        <f t="shared" si="113"/>
        <v>700</v>
      </c>
      <c r="P512" s="113">
        <f t="shared" si="110"/>
        <v>516</v>
      </c>
      <c r="Q512" s="113">
        <f t="shared" si="111"/>
        <v>184</v>
      </c>
      <c r="R512" s="549">
        <f t="shared" si="102"/>
        <v>2.6782826531571287</v>
      </c>
      <c r="T512" s="556">
        <f t="shared" si="112"/>
        <v>1.804151800395724</v>
      </c>
    </row>
    <row r="513" spans="2:20" x14ac:dyDescent="0.35">
      <c r="B513" s="152">
        <v>42747</v>
      </c>
      <c r="C513" s="113">
        <f t="shared" si="103"/>
        <v>4.4338715539604667</v>
      </c>
      <c r="D513" s="187">
        <f t="shared" si="104"/>
        <v>4.8405201916495555</v>
      </c>
      <c r="E513" s="344" t="str">
        <f t="shared" si="105"/>
        <v>15/11/2021</v>
      </c>
      <c r="F513" s="549">
        <f t="shared" si="106"/>
        <v>0</v>
      </c>
      <c r="G513" s="559"/>
      <c r="I513" s="187">
        <f t="shared" si="115"/>
        <v>2.8074323600000062</v>
      </c>
      <c r="J513" s="187">
        <f t="shared" si="115"/>
        <v>2.5541036100000136</v>
      </c>
      <c r="K513" s="113">
        <f t="shared" si="115"/>
        <v>2.3961848100000127</v>
      </c>
      <c r="L513" s="152">
        <f t="shared" si="107"/>
        <v>45031</v>
      </c>
      <c r="M513" s="246">
        <f t="shared" si="108"/>
        <v>44331</v>
      </c>
      <c r="N513" s="113">
        <f t="shared" si="109"/>
        <v>3.6189821428570364E-4</v>
      </c>
      <c r="O513" s="580">
        <f t="shared" si="113"/>
        <v>700</v>
      </c>
      <c r="P513" s="113">
        <f t="shared" si="110"/>
        <v>516</v>
      </c>
      <c r="Q513" s="113">
        <f t="shared" si="111"/>
        <v>184</v>
      </c>
      <c r="R513" s="549">
        <f t="shared" si="102"/>
        <v>2.620692881428583</v>
      </c>
      <c r="T513" s="556">
        <f t="shared" si="112"/>
        <v>1.8131786725318837</v>
      </c>
    </row>
    <row r="514" spans="2:20" x14ac:dyDescent="0.35">
      <c r="B514" s="152">
        <v>42748</v>
      </c>
      <c r="C514" s="113">
        <f t="shared" si="103"/>
        <v>4.4400701302455881</v>
      </c>
      <c r="D514" s="187">
        <f t="shared" si="104"/>
        <v>4.8377823408624234</v>
      </c>
      <c r="E514" s="344" t="str">
        <f t="shared" si="105"/>
        <v>15/11/2021</v>
      </c>
      <c r="F514" s="549">
        <f t="shared" si="106"/>
        <v>0</v>
      </c>
      <c r="G514" s="559"/>
      <c r="I514" s="187">
        <f t="shared" si="115"/>
        <v>2.8317683599999866</v>
      </c>
      <c r="J514" s="187">
        <f t="shared" si="115"/>
        <v>2.5733456225000007</v>
      </c>
      <c r="K514" s="113">
        <f t="shared" si="115"/>
        <v>2.4123760099999947</v>
      </c>
      <c r="L514" s="152">
        <f t="shared" si="107"/>
        <v>45031</v>
      </c>
      <c r="M514" s="246">
        <f t="shared" si="108"/>
        <v>44331</v>
      </c>
      <c r="N514" s="113">
        <f t="shared" si="109"/>
        <v>3.6917533928569412E-4</v>
      </c>
      <c r="O514" s="580">
        <f t="shared" si="113"/>
        <v>700</v>
      </c>
      <c r="P514" s="113">
        <f t="shared" si="110"/>
        <v>516</v>
      </c>
      <c r="Q514" s="113">
        <f t="shared" si="111"/>
        <v>184</v>
      </c>
      <c r="R514" s="549">
        <f t="shared" si="102"/>
        <v>2.6412738849285682</v>
      </c>
      <c r="T514" s="556">
        <f t="shared" si="112"/>
        <v>1.7987962453170199</v>
      </c>
    </row>
    <row r="515" spans="2:20" x14ac:dyDescent="0.35">
      <c r="B515" s="152">
        <v>42751</v>
      </c>
      <c r="C515" s="113">
        <f t="shared" si="103"/>
        <v>4.4659005015955433</v>
      </c>
      <c r="D515" s="187">
        <f t="shared" si="104"/>
        <v>4.8295687885010263</v>
      </c>
      <c r="E515" s="344" t="str">
        <f t="shared" si="105"/>
        <v>15/11/2021</v>
      </c>
      <c r="F515" s="549">
        <f t="shared" si="106"/>
        <v>0</v>
      </c>
      <c r="G515" s="559"/>
      <c r="I515" s="187">
        <f t="shared" si="115"/>
        <v>2.8419092100000043</v>
      </c>
      <c r="J515" s="187">
        <f t="shared" si="115"/>
        <v>2.5834737224999849</v>
      </c>
      <c r="K515" s="113">
        <f t="shared" si="115"/>
        <v>2.4214841225000061</v>
      </c>
      <c r="L515" s="152">
        <f t="shared" si="107"/>
        <v>45031</v>
      </c>
      <c r="M515" s="246">
        <f t="shared" si="108"/>
        <v>44331</v>
      </c>
      <c r="N515" s="113">
        <f t="shared" si="109"/>
        <v>3.6919355357145633E-4</v>
      </c>
      <c r="O515" s="580">
        <f t="shared" si="113"/>
        <v>700</v>
      </c>
      <c r="P515" s="113">
        <f t="shared" si="110"/>
        <v>516</v>
      </c>
      <c r="Q515" s="113">
        <f t="shared" si="111"/>
        <v>184</v>
      </c>
      <c r="R515" s="549">
        <f t="shared" si="102"/>
        <v>2.6514053363571328</v>
      </c>
      <c r="T515" s="556">
        <f t="shared" si="112"/>
        <v>1.8144951652384105</v>
      </c>
    </row>
    <row r="516" spans="2:20" x14ac:dyDescent="0.35">
      <c r="B516" s="152">
        <v>42752</v>
      </c>
      <c r="C516" s="113">
        <f t="shared" si="103"/>
        <v>4.4462689824596335</v>
      </c>
      <c r="D516" s="187">
        <f t="shared" si="104"/>
        <v>4.8268309377138943</v>
      </c>
      <c r="E516" s="344" t="str">
        <f t="shared" si="105"/>
        <v>15/11/2021</v>
      </c>
      <c r="F516" s="549">
        <f t="shared" si="106"/>
        <v>0</v>
      </c>
      <c r="G516" s="559"/>
      <c r="I516" s="187">
        <f t="shared" si="115"/>
        <v>2.832782422500002</v>
      </c>
      <c r="J516" s="187">
        <f t="shared" si="115"/>
        <v>2.5753712025000208</v>
      </c>
      <c r="K516" s="113">
        <f t="shared" si="115"/>
        <v>2.4143999999999943</v>
      </c>
      <c r="L516" s="152">
        <f t="shared" si="107"/>
        <v>45031</v>
      </c>
      <c r="M516" s="246">
        <f t="shared" si="108"/>
        <v>44331</v>
      </c>
      <c r="N516" s="113">
        <f t="shared" si="109"/>
        <v>3.677303142856874E-4</v>
      </c>
      <c r="O516" s="580">
        <f t="shared" si="113"/>
        <v>700</v>
      </c>
      <c r="P516" s="113">
        <f t="shared" si="110"/>
        <v>516</v>
      </c>
      <c r="Q516" s="113">
        <f t="shared" si="111"/>
        <v>184</v>
      </c>
      <c r="R516" s="549">
        <f t="shared" si="102"/>
        <v>2.6430335803285874</v>
      </c>
      <c r="T516" s="556">
        <f t="shared" si="112"/>
        <v>1.8032354021310462</v>
      </c>
    </row>
    <row r="517" spans="2:20" x14ac:dyDescent="0.35">
      <c r="B517" s="152">
        <v>42753</v>
      </c>
      <c r="C517" s="113">
        <f t="shared" si="103"/>
        <v>4.5041382438589572</v>
      </c>
      <c r="D517" s="187">
        <f t="shared" si="104"/>
        <v>4.8240930869267622</v>
      </c>
      <c r="E517" s="344" t="str">
        <f t="shared" si="105"/>
        <v>15/11/2021</v>
      </c>
      <c r="F517" s="549">
        <f t="shared" si="106"/>
        <v>0</v>
      </c>
      <c r="G517" s="559"/>
      <c r="I517" s="187">
        <f t="shared" si="115"/>
        <v>2.8307543024999937</v>
      </c>
      <c r="J517" s="187">
        <f t="shared" si="115"/>
        <v>2.5773968024999983</v>
      </c>
      <c r="K517" s="113">
        <f t="shared" si="115"/>
        <v>2.4224961600000094</v>
      </c>
      <c r="L517" s="152">
        <f t="shared" si="107"/>
        <v>45031</v>
      </c>
      <c r="M517" s="246">
        <f t="shared" si="108"/>
        <v>44331</v>
      </c>
      <c r="N517" s="113">
        <f t="shared" si="109"/>
        <v>3.6193928571427925E-4</v>
      </c>
      <c r="O517" s="580">
        <f t="shared" si="113"/>
        <v>700</v>
      </c>
      <c r="P517" s="113">
        <f t="shared" si="110"/>
        <v>516</v>
      </c>
      <c r="Q517" s="113">
        <f t="shared" si="111"/>
        <v>184</v>
      </c>
      <c r="R517" s="549">
        <f t="shared" si="102"/>
        <v>2.6439936310714258</v>
      </c>
      <c r="T517" s="556">
        <f t="shared" si="112"/>
        <v>1.8601446127875314</v>
      </c>
    </row>
    <row r="518" spans="2:20" x14ac:dyDescent="0.35">
      <c r="B518" s="152">
        <v>42754</v>
      </c>
      <c r="C518" s="113">
        <f t="shared" si="103"/>
        <v>4.5206767344711851</v>
      </c>
      <c r="D518" s="187">
        <f t="shared" si="104"/>
        <v>4.8213552361396301</v>
      </c>
      <c r="E518" s="344" t="str">
        <f t="shared" si="105"/>
        <v>15/11/2021</v>
      </c>
      <c r="F518" s="549">
        <f t="shared" si="106"/>
        <v>0</v>
      </c>
      <c r="G518" s="559"/>
      <c r="I518" s="187">
        <f t="shared" si="115"/>
        <v>2.9088513600000088</v>
      </c>
      <c r="J518" s="187">
        <f t="shared" si="115"/>
        <v>2.6472922499999996</v>
      </c>
      <c r="K518" s="113">
        <f t="shared" si="115"/>
        <v>2.4852522500000251</v>
      </c>
      <c r="L518" s="152">
        <f t="shared" si="107"/>
        <v>45031</v>
      </c>
      <c r="M518" s="246">
        <f t="shared" si="108"/>
        <v>44331</v>
      </c>
      <c r="N518" s="113">
        <f t="shared" si="109"/>
        <v>3.7365587142858459E-4</v>
      </c>
      <c r="O518" s="580">
        <f t="shared" si="113"/>
        <v>700</v>
      </c>
      <c r="P518" s="113">
        <f t="shared" si="110"/>
        <v>516</v>
      </c>
      <c r="Q518" s="113">
        <f t="shared" si="111"/>
        <v>184</v>
      </c>
      <c r="R518" s="549">
        <f t="shared" si="102"/>
        <v>2.7160449303428593</v>
      </c>
      <c r="T518" s="556">
        <f t="shared" si="112"/>
        <v>1.8046318041283258</v>
      </c>
    </row>
    <row r="519" spans="2:20" x14ac:dyDescent="0.35">
      <c r="B519" s="152">
        <v>42755</v>
      </c>
      <c r="C519" s="113">
        <f t="shared" si="103"/>
        <v>4.5206767344711851</v>
      </c>
      <c r="D519" s="187">
        <f t="shared" si="104"/>
        <v>4.8186173853524981</v>
      </c>
      <c r="E519" s="344" t="str">
        <f t="shared" si="105"/>
        <v>15/11/2021</v>
      </c>
      <c r="F519" s="549">
        <f t="shared" si="106"/>
        <v>0</v>
      </c>
      <c r="G519" s="559"/>
      <c r="I519" s="187">
        <f t="shared" si="115"/>
        <v>2.9616089999999762</v>
      </c>
      <c r="J519" s="187">
        <f t="shared" si="115"/>
        <v>2.6939024399999845</v>
      </c>
      <c r="K519" s="113">
        <f t="shared" si="115"/>
        <v>2.5156249999999991</v>
      </c>
      <c r="L519" s="152">
        <f t="shared" si="107"/>
        <v>45031</v>
      </c>
      <c r="M519" s="246">
        <f t="shared" si="108"/>
        <v>44331</v>
      </c>
      <c r="N519" s="113">
        <f t="shared" si="109"/>
        <v>3.8243794285713103E-4</v>
      </c>
      <c r="O519" s="580">
        <f t="shared" si="113"/>
        <v>700</v>
      </c>
      <c r="P519" s="113">
        <f t="shared" si="110"/>
        <v>516</v>
      </c>
      <c r="Q519" s="113">
        <f t="shared" si="111"/>
        <v>184</v>
      </c>
      <c r="R519" s="549">
        <f t="shared" si="102"/>
        <v>2.7642710214856967</v>
      </c>
      <c r="T519" s="556">
        <f t="shared" si="112"/>
        <v>1.7564057129854884</v>
      </c>
    </row>
    <row r="520" spans="2:20" x14ac:dyDescent="0.35">
      <c r="B520" s="152">
        <v>42758</v>
      </c>
      <c r="C520" s="113" t="str">
        <f t="shared" si="103"/>
        <v/>
      </c>
      <c r="D520" s="187">
        <f t="shared" si="104"/>
        <v>4.8104038329911019</v>
      </c>
      <c r="E520" s="344" t="str">
        <f t="shared" si="105"/>
        <v>15/11/2021</v>
      </c>
      <c r="F520" s="549">
        <f t="shared" si="106"/>
        <v>0</v>
      </c>
      <c r="G520" s="559"/>
      <c r="I520" s="187" t="str">
        <f t="shared" si="115"/>
        <v/>
      </c>
      <c r="J520" s="187" t="str">
        <f t="shared" si="115"/>
        <v/>
      </c>
      <c r="K520" s="113" t="str">
        <f t="shared" si="115"/>
        <v/>
      </c>
      <c r="L520" s="152">
        <f t="shared" si="107"/>
        <v>45031</v>
      </c>
      <c r="M520" s="246">
        <f t="shared" si="108"/>
        <v>44331</v>
      </c>
      <c r="N520" s="113" t="str">
        <f t="shared" si="109"/>
        <v/>
      </c>
      <c r="O520" s="580">
        <f t="shared" si="113"/>
        <v>700</v>
      </c>
      <c r="P520" s="113">
        <f t="shared" si="110"/>
        <v>516</v>
      </c>
      <c r="Q520" s="113">
        <f t="shared" si="111"/>
        <v>184</v>
      </c>
      <c r="R520" s="549" t="str">
        <f t="shared" si="102"/>
        <v/>
      </c>
      <c r="T520" s="556" t="str">
        <f t="shared" si="112"/>
        <v/>
      </c>
    </row>
    <row r="521" spans="2:20" x14ac:dyDescent="0.35">
      <c r="B521" s="152">
        <v>42759</v>
      </c>
      <c r="C521" s="113">
        <f t="shared" si="103"/>
        <v>4.5020710705424127</v>
      </c>
      <c r="D521" s="187">
        <f t="shared" si="104"/>
        <v>4.8076659822039698</v>
      </c>
      <c r="E521" s="344" t="str">
        <f t="shared" si="105"/>
        <v>15/11/2021</v>
      </c>
      <c r="F521" s="549">
        <f t="shared" si="106"/>
        <v>0</v>
      </c>
      <c r="G521" s="559"/>
      <c r="I521" s="187">
        <f t="shared" si="115"/>
        <v>2.9271120899999836</v>
      </c>
      <c r="J521" s="187">
        <f t="shared" si="115"/>
        <v>2.6604636224999867</v>
      </c>
      <c r="K521" s="113">
        <f t="shared" si="115"/>
        <v>2.4994256400000303</v>
      </c>
      <c r="L521" s="152">
        <f t="shared" si="107"/>
        <v>45031</v>
      </c>
      <c r="M521" s="246">
        <f t="shared" si="108"/>
        <v>44331</v>
      </c>
      <c r="N521" s="113">
        <f t="shared" si="109"/>
        <v>3.8092638214285275E-4</v>
      </c>
      <c r="O521" s="580">
        <f t="shared" si="113"/>
        <v>700</v>
      </c>
      <c r="P521" s="113">
        <f t="shared" si="110"/>
        <v>516</v>
      </c>
      <c r="Q521" s="113">
        <f t="shared" si="111"/>
        <v>184</v>
      </c>
      <c r="R521" s="549">
        <f t="shared" si="102"/>
        <v>2.7305540768142715</v>
      </c>
      <c r="T521" s="556">
        <f t="shared" si="112"/>
        <v>1.7715169937281412</v>
      </c>
    </row>
    <row r="522" spans="2:20" x14ac:dyDescent="0.35">
      <c r="B522" s="152">
        <v>42760</v>
      </c>
      <c r="C522" s="113">
        <f t="shared" si="103"/>
        <v>4.4834678907117453</v>
      </c>
      <c r="D522" s="187">
        <f t="shared" si="104"/>
        <v>4.8049281314168377</v>
      </c>
      <c r="E522" s="344" t="str">
        <f t="shared" si="105"/>
        <v>15/11/2021</v>
      </c>
      <c r="F522" s="549">
        <f t="shared" si="106"/>
        <v>0</v>
      </c>
      <c r="G522" s="559"/>
      <c r="I522" s="187">
        <f t="shared" si="115"/>
        <v>2.9758152899999946</v>
      </c>
      <c r="J522" s="187">
        <f t="shared" si="115"/>
        <v>2.6969426025000187</v>
      </c>
      <c r="K522" s="113">
        <f t="shared" si="115"/>
        <v>2.5196750400000134</v>
      </c>
      <c r="L522" s="152">
        <f t="shared" si="107"/>
        <v>45031</v>
      </c>
      <c r="M522" s="246">
        <f t="shared" si="108"/>
        <v>44331</v>
      </c>
      <c r="N522" s="113">
        <f t="shared" si="109"/>
        <v>3.9838955357139404E-4</v>
      </c>
      <c r="O522" s="580">
        <f t="shared" si="113"/>
        <v>700</v>
      </c>
      <c r="P522" s="113">
        <f t="shared" si="110"/>
        <v>516</v>
      </c>
      <c r="Q522" s="113">
        <f t="shared" si="111"/>
        <v>184</v>
      </c>
      <c r="R522" s="549">
        <f t="shared" si="102"/>
        <v>2.770246280357155</v>
      </c>
      <c r="T522" s="556">
        <f t="shared" si="112"/>
        <v>1.7132216103545903</v>
      </c>
    </row>
    <row r="523" spans="2:20" x14ac:dyDescent="0.35">
      <c r="B523" s="152">
        <v>42761</v>
      </c>
      <c r="C523" s="113">
        <f t="shared" si="103"/>
        <v>4.501037495384641</v>
      </c>
      <c r="D523" s="187">
        <f t="shared" si="104"/>
        <v>4.8021902806297057</v>
      </c>
      <c r="E523" s="344" t="str">
        <f t="shared" si="105"/>
        <v>15/11/2021</v>
      </c>
      <c r="F523" s="549">
        <f t="shared" si="106"/>
        <v>0</v>
      </c>
      <c r="G523" s="559"/>
      <c r="I523" s="187">
        <f t="shared" si="115"/>
        <v>3.0448312099999875</v>
      </c>
      <c r="J523" s="187">
        <f t="shared" si="115"/>
        <v>2.7557279224999842</v>
      </c>
      <c r="K523" s="113">
        <f t="shared" si="115"/>
        <v>2.5773968024999983</v>
      </c>
      <c r="L523" s="152">
        <f t="shared" si="107"/>
        <v>45031</v>
      </c>
      <c r="M523" s="246">
        <f t="shared" si="108"/>
        <v>44331</v>
      </c>
      <c r="N523" s="113">
        <f t="shared" si="109"/>
        <v>4.1300469642857607E-4</v>
      </c>
      <c r="O523" s="580">
        <f t="shared" si="113"/>
        <v>700</v>
      </c>
      <c r="P523" s="113">
        <f t="shared" si="110"/>
        <v>516</v>
      </c>
      <c r="Q523" s="113">
        <f t="shared" si="111"/>
        <v>184</v>
      </c>
      <c r="R523" s="549">
        <f t="shared" si="102"/>
        <v>2.8317207866428422</v>
      </c>
      <c r="T523" s="556">
        <f t="shared" si="112"/>
        <v>1.6693167087417988</v>
      </c>
    </row>
    <row r="524" spans="2:20" x14ac:dyDescent="0.35">
      <c r="B524" s="152">
        <v>42762</v>
      </c>
      <c r="C524" s="113">
        <f t="shared" si="103"/>
        <v>4.5361833521461392</v>
      </c>
      <c r="D524" s="187">
        <f t="shared" si="104"/>
        <v>4.7994524298425736</v>
      </c>
      <c r="E524" s="344" t="str">
        <f t="shared" si="105"/>
        <v>15/11/2021</v>
      </c>
      <c r="F524" s="549">
        <f t="shared" si="106"/>
        <v>0</v>
      </c>
      <c r="G524" s="559"/>
      <c r="I524" s="187">
        <f t="shared" si="115"/>
        <v>3.0854396099999848</v>
      </c>
      <c r="J524" s="187">
        <f t="shared" si="115"/>
        <v>2.7901961024999977</v>
      </c>
      <c r="K524" s="113">
        <f t="shared" si="115"/>
        <v>2.620952040000013</v>
      </c>
      <c r="L524" s="152">
        <f t="shared" si="107"/>
        <v>45031</v>
      </c>
      <c r="M524" s="246">
        <f t="shared" si="108"/>
        <v>44331</v>
      </c>
      <c r="N524" s="113">
        <f t="shared" si="109"/>
        <v>4.2177643928569583E-4</v>
      </c>
      <c r="O524" s="580">
        <f t="shared" si="113"/>
        <v>700</v>
      </c>
      <c r="P524" s="113">
        <f t="shared" si="110"/>
        <v>516</v>
      </c>
      <c r="Q524" s="113">
        <f t="shared" si="111"/>
        <v>184</v>
      </c>
      <c r="R524" s="549">
        <f t="shared" si="102"/>
        <v>2.8678029673285659</v>
      </c>
      <c r="T524" s="556">
        <f t="shared" si="112"/>
        <v>1.6683803848175733</v>
      </c>
    </row>
    <row r="525" spans="2:20" x14ac:dyDescent="0.35">
      <c r="B525" s="152">
        <v>42765</v>
      </c>
      <c r="C525" s="113" t="str">
        <f t="shared" si="103"/>
        <v/>
      </c>
      <c r="D525" s="187">
        <f t="shared" si="104"/>
        <v>4.7912388774811774</v>
      </c>
      <c r="E525" s="344" t="str">
        <f t="shared" si="105"/>
        <v>15/11/2021</v>
      </c>
      <c r="F525" s="549">
        <f t="shared" si="106"/>
        <v>0</v>
      </c>
      <c r="G525" s="559"/>
      <c r="I525" s="187" t="str">
        <f t="shared" si="115"/>
        <v/>
      </c>
      <c r="J525" s="187" t="str">
        <f t="shared" si="115"/>
        <v/>
      </c>
      <c r="K525" s="113" t="str">
        <f t="shared" si="115"/>
        <v/>
      </c>
      <c r="L525" s="152">
        <f t="shared" si="107"/>
        <v>45031</v>
      </c>
      <c r="M525" s="246">
        <f t="shared" si="108"/>
        <v>44331</v>
      </c>
      <c r="N525" s="113" t="str">
        <f t="shared" si="109"/>
        <v/>
      </c>
      <c r="O525" s="580">
        <f t="shared" si="113"/>
        <v>700</v>
      </c>
      <c r="P525" s="113">
        <f t="shared" si="110"/>
        <v>516</v>
      </c>
      <c r="Q525" s="113">
        <f t="shared" si="111"/>
        <v>184</v>
      </c>
      <c r="R525" s="549" t="str">
        <f t="shared" si="102"/>
        <v/>
      </c>
      <c r="T525" s="556" t="str">
        <f t="shared" si="112"/>
        <v/>
      </c>
    </row>
    <row r="526" spans="2:20" x14ac:dyDescent="0.35">
      <c r="B526" s="152">
        <v>42766</v>
      </c>
      <c r="C526" s="113">
        <f t="shared" si="103"/>
        <v>4.5320480854039946</v>
      </c>
      <c r="D526" s="187">
        <f t="shared" si="104"/>
        <v>4.7885010266940453</v>
      </c>
      <c r="E526" s="344" t="str">
        <f t="shared" si="105"/>
        <v>15/11/2021</v>
      </c>
      <c r="F526" s="549">
        <f t="shared" si="106"/>
        <v>0</v>
      </c>
      <c r="G526" s="559"/>
      <c r="I526" s="187">
        <f t="shared" ref="I526:K545" si="116">IF(I255="","",((1+I255/200)^2-1)*100)</f>
        <v>3.0407708100000042</v>
      </c>
      <c r="J526" s="187">
        <f t="shared" si="116"/>
        <v>2.7506595600000017</v>
      </c>
      <c r="K526" s="113">
        <f t="shared" si="116"/>
        <v>2.5652435025000031</v>
      </c>
      <c r="L526" s="152">
        <f t="shared" si="107"/>
        <v>45031</v>
      </c>
      <c r="M526" s="246">
        <f t="shared" si="108"/>
        <v>44331</v>
      </c>
      <c r="N526" s="113">
        <f t="shared" si="109"/>
        <v>4.144446428571464E-4</v>
      </c>
      <c r="O526" s="580">
        <f t="shared" si="113"/>
        <v>700</v>
      </c>
      <c r="P526" s="113">
        <f t="shared" si="110"/>
        <v>516</v>
      </c>
      <c r="Q526" s="113">
        <f t="shared" si="111"/>
        <v>184</v>
      </c>
      <c r="R526" s="549">
        <f t="shared" si="102"/>
        <v>2.8269173742857165</v>
      </c>
      <c r="T526" s="556">
        <f t="shared" si="112"/>
        <v>1.7051307111182781</v>
      </c>
    </row>
    <row r="527" spans="2:20" x14ac:dyDescent="0.35">
      <c r="B527" s="152">
        <v>42767</v>
      </c>
      <c r="C527" s="113">
        <f t="shared" si="103"/>
        <v>4.5124072438099905</v>
      </c>
      <c r="D527" s="187">
        <f t="shared" si="104"/>
        <v>4.7857631759069132</v>
      </c>
      <c r="E527" s="344" t="str">
        <f t="shared" si="105"/>
        <v>15/11/2021</v>
      </c>
      <c r="F527" s="549">
        <f t="shared" si="106"/>
        <v>0</v>
      </c>
      <c r="G527" s="559"/>
      <c r="I527" s="187">
        <f t="shared" si="116"/>
        <v>3.0255450225000091</v>
      </c>
      <c r="J527" s="187">
        <f t="shared" si="116"/>
        <v>2.7364688100000034</v>
      </c>
      <c r="K527" s="113">
        <f t="shared" si="116"/>
        <v>2.5470149025000222</v>
      </c>
      <c r="L527" s="152">
        <f t="shared" si="107"/>
        <v>45031</v>
      </c>
      <c r="M527" s="246">
        <f t="shared" si="108"/>
        <v>44331</v>
      </c>
      <c r="N527" s="113">
        <f t="shared" si="109"/>
        <v>4.12966017857151E-4</v>
      </c>
      <c r="O527" s="580">
        <f t="shared" si="113"/>
        <v>700</v>
      </c>
      <c r="P527" s="113">
        <f t="shared" si="110"/>
        <v>516</v>
      </c>
      <c r="Q527" s="113">
        <f t="shared" si="111"/>
        <v>184</v>
      </c>
      <c r="R527" s="549">
        <f t="shared" si="102"/>
        <v>2.8124545572857191</v>
      </c>
      <c r="T527" s="556">
        <f t="shared" si="112"/>
        <v>1.6999526865242713</v>
      </c>
    </row>
    <row r="528" spans="2:20" x14ac:dyDescent="0.35">
      <c r="B528" s="152">
        <v>42768</v>
      </c>
      <c r="C528" s="113">
        <f t="shared" si="103"/>
        <v>4.5093063113242238</v>
      </c>
      <c r="D528" s="187">
        <f t="shared" si="104"/>
        <v>4.7830253251197812</v>
      </c>
      <c r="E528" s="344" t="str">
        <f t="shared" si="105"/>
        <v>15/11/2021</v>
      </c>
      <c r="F528" s="549">
        <f t="shared" si="106"/>
        <v>0</v>
      </c>
      <c r="G528" s="559"/>
      <c r="I528" s="187">
        <f t="shared" si="116"/>
        <v>3.0529522499999961</v>
      </c>
      <c r="J528" s="187">
        <f t="shared" si="116"/>
        <v>2.754714239999978</v>
      </c>
      <c r="K528" s="113">
        <f t="shared" si="116"/>
        <v>2.5611925625000254</v>
      </c>
      <c r="L528" s="152">
        <f t="shared" si="107"/>
        <v>45031</v>
      </c>
      <c r="M528" s="246">
        <f t="shared" si="108"/>
        <v>44331</v>
      </c>
      <c r="N528" s="113">
        <f t="shared" si="109"/>
        <v>4.2605430000002594E-4</v>
      </c>
      <c r="O528" s="580">
        <f t="shared" si="113"/>
        <v>700</v>
      </c>
      <c r="P528" s="113">
        <f t="shared" si="110"/>
        <v>516</v>
      </c>
      <c r="Q528" s="113">
        <f t="shared" si="111"/>
        <v>184</v>
      </c>
      <c r="R528" s="549">
        <f t="shared" si="102"/>
        <v>2.8331082311999829</v>
      </c>
      <c r="T528" s="556">
        <f t="shared" si="112"/>
        <v>1.6761980801242409</v>
      </c>
    </row>
    <row r="529" spans="2:20" x14ac:dyDescent="0.35">
      <c r="B529" s="152">
        <v>42769</v>
      </c>
      <c r="C529" s="113">
        <f t="shared" si="103"/>
        <v>4.4710671507698141</v>
      </c>
      <c r="D529" s="187">
        <f t="shared" si="104"/>
        <v>4.7802874743326491</v>
      </c>
      <c r="E529" s="344" t="str">
        <f t="shared" si="105"/>
        <v>15/11/2021</v>
      </c>
      <c r="F529" s="549">
        <f t="shared" si="106"/>
        <v>0</v>
      </c>
      <c r="G529" s="559"/>
      <c r="I529" s="187">
        <f t="shared" si="116"/>
        <v>3.045846322500001</v>
      </c>
      <c r="J529" s="187">
        <f t="shared" si="116"/>
        <v>2.7486322499999938</v>
      </c>
      <c r="K529" s="113">
        <f t="shared" si="116"/>
        <v>2.5520782400000108</v>
      </c>
      <c r="L529" s="152">
        <f t="shared" si="107"/>
        <v>45031</v>
      </c>
      <c r="M529" s="246">
        <f t="shared" si="108"/>
        <v>44331</v>
      </c>
      <c r="N529" s="113">
        <f t="shared" si="109"/>
        <v>4.2459153214286741E-4</v>
      </c>
      <c r="O529" s="580">
        <f t="shared" si="113"/>
        <v>700</v>
      </c>
      <c r="P529" s="113">
        <f t="shared" si="110"/>
        <v>516</v>
      </c>
      <c r="Q529" s="113">
        <f t="shared" si="111"/>
        <v>184</v>
      </c>
      <c r="R529" s="549">
        <f t="shared" si="102"/>
        <v>2.8267570919142813</v>
      </c>
      <c r="T529" s="556">
        <f t="shared" si="112"/>
        <v>1.6443100588555328</v>
      </c>
    </row>
    <row r="530" spans="2:20" x14ac:dyDescent="0.35">
      <c r="B530" s="152">
        <v>42772</v>
      </c>
      <c r="C530" s="113" t="str">
        <f t="shared" si="103"/>
        <v/>
      </c>
      <c r="D530" s="187">
        <f t="shared" si="104"/>
        <v>4.7720739219712529</v>
      </c>
      <c r="E530" s="344" t="str">
        <f t="shared" si="105"/>
        <v>15/11/2021</v>
      </c>
      <c r="F530" s="549">
        <f t="shared" si="106"/>
        <v>0</v>
      </c>
      <c r="G530" s="559"/>
      <c r="I530" s="187" t="str">
        <f t="shared" si="116"/>
        <v/>
      </c>
      <c r="J530" s="187" t="str">
        <f t="shared" si="116"/>
        <v/>
      </c>
      <c r="K530" s="113" t="str">
        <f t="shared" si="116"/>
        <v/>
      </c>
      <c r="L530" s="152">
        <f t="shared" si="107"/>
        <v>45031</v>
      </c>
      <c r="M530" s="246">
        <f t="shared" si="108"/>
        <v>44331</v>
      </c>
      <c r="N530" s="113" t="str">
        <f t="shared" si="109"/>
        <v/>
      </c>
      <c r="O530" s="580">
        <f t="shared" si="113"/>
        <v>700</v>
      </c>
      <c r="P530" s="113">
        <f t="shared" si="110"/>
        <v>516</v>
      </c>
      <c r="Q530" s="113">
        <f t="shared" si="111"/>
        <v>184</v>
      </c>
      <c r="R530" s="549" t="str">
        <f t="shared" si="102"/>
        <v/>
      </c>
      <c r="T530" s="556" t="str">
        <f t="shared" si="112"/>
        <v/>
      </c>
    </row>
    <row r="531" spans="2:20" x14ac:dyDescent="0.35">
      <c r="B531" s="152">
        <v>42773</v>
      </c>
      <c r="C531" s="113">
        <f t="shared" si="103"/>
        <v>4.4576342615282538</v>
      </c>
      <c r="D531" s="187">
        <f t="shared" si="104"/>
        <v>4.7693360711841208</v>
      </c>
      <c r="E531" s="344" t="str">
        <f t="shared" si="105"/>
        <v>15/11/2021</v>
      </c>
      <c r="F531" s="549">
        <f t="shared" si="106"/>
        <v>0</v>
      </c>
      <c r="G531" s="559"/>
      <c r="I531" s="187">
        <f t="shared" si="116"/>
        <v>2.9768300625000021</v>
      </c>
      <c r="J531" s="187">
        <f t="shared" si="116"/>
        <v>2.6888356024999949</v>
      </c>
      <c r="K531" s="113">
        <f t="shared" si="116"/>
        <v>2.5267628025000155</v>
      </c>
      <c r="L531" s="152">
        <f t="shared" si="107"/>
        <v>45031</v>
      </c>
      <c r="M531" s="246">
        <f t="shared" si="108"/>
        <v>44331</v>
      </c>
      <c r="N531" s="113">
        <f t="shared" si="109"/>
        <v>4.1142065714286753E-4</v>
      </c>
      <c r="O531" s="580">
        <f t="shared" si="113"/>
        <v>700</v>
      </c>
      <c r="P531" s="113">
        <f t="shared" si="110"/>
        <v>516</v>
      </c>
      <c r="Q531" s="113">
        <f t="shared" si="111"/>
        <v>184</v>
      </c>
      <c r="R531" s="549">
        <f t="shared" si="102"/>
        <v>2.7645370034142824</v>
      </c>
      <c r="T531" s="556">
        <f t="shared" si="112"/>
        <v>1.6930972581139714</v>
      </c>
    </row>
    <row r="532" spans="2:20" x14ac:dyDescent="0.35">
      <c r="B532" s="152">
        <v>42774</v>
      </c>
      <c r="C532" s="113">
        <f t="shared" si="103"/>
        <v>4.4142445493295712</v>
      </c>
      <c r="D532" s="187">
        <f t="shared" si="104"/>
        <v>4.7665982203969888</v>
      </c>
      <c r="E532" s="344" t="str">
        <f t="shared" si="105"/>
        <v>15/11/2021</v>
      </c>
      <c r="F532" s="549">
        <f t="shared" si="106"/>
        <v>0</v>
      </c>
      <c r="G532" s="559"/>
      <c r="I532" s="187">
        <f t="shared" si="116"/>
        <v>2.9291411600000039</v>
      </c>
      <c r="J532" s="187">
        <f t="shared" si="116"/>
        <v>2.6462791024999932</v>
      </c>
      <c r="K532" s="113">
        <f t="shared" si="116"/>
        <v>2.4903140624999986</v>
      </c>
      <c r="L532" s="152">
        <f t="shared" si="107"/>
        <v>45031</v>
      </c>
      <c r="M532" s="246">
        <f t="shared" si="108"/>
        <v>44331</v>
      </c>
      <c r="N532" s="113">
        <f t="shared" si="109"/>
        <v>4.0408865357144386E-4</v>
      </c>
      <c r="O532" s="580">
        <f t="shared" si="113"/>
        <v>700</v>
      </c>
      <c r="P532" s="113">
        <f t="shared" si="110"/>
        <v>516</v>
      </c>
      <c r="Q532" s="113">
        <f t="shared" si="111"/>
        <v>184</v>
      </c>
      <c r="R532" s="549">
        <f t="shared" si="102"/>
        <v>2.7206314147571389</v>
      </c>
      <c r="T532" s="556">
        <f t="shared" si="112"/>
        <v>1.6936131345724323</v>
      </c>
    </row>
    <row r="533" spans="2:20" x14ac:dyDescent="0.35">
      <c r="B533" s="152">
        <v>42775</v>
      </c>
      <c r="C533" s="113">
        <f t="shared" si="103"/>
        <v>4.3915220003001521</v>
      </c>
      <c r="D533" s="187">
        <f t="shared" si="104"/>
        <v>4.7638603696098567</v>
      </c>
      <c r="E533" s="344" t="str">
        <f t="shared" si="105"/>
        <v>15/11/2021</v>
      </c>
      <c r="F533" s="549">
        <f t="shared" si="106"/>
        <v>0</v>
      </c>
      <c r="G533" s="559"/>
      <c r="I533" s="187">
        <f t="shared" si="116"/>
        <v>2.824670062500001</v>
      </c>
      <c r="J533" s="187">
        <f t="shared" si="116"/>
        <v>2.548027559999988</v>
      </c>
      <c r="K533" s="113">
        <f t="shared" si="116"/>
        <v>2.4022563600000213</v>
      </c>
      <c r="L533" s="152">
        <f t="shared" si="107"/>
        <v>45031</v>
      </c>
      <c r="M533" s="246">
        <f t="shared" si="108"/>
        <v>44331</v>
      </c>
      <c r="N533" s="113">
        <f t="shared" si="109"/>
        <v>3.9520357500001858E-4</v>
      </c>
      <c r="O533" s="580">
        <f t="shared" si="113"/>
        <v>700</v>
      </c>
      <c r="P533" s="113">
        <f t="shared" si="110"/>
        <v>516</v>
      </c>
      <c r="Q533" s="113">
        <f t="shared" si="111"/>
        <v>184</v>
      </c>
      <c r="R533" s="549">
        <f t="shared" ref="R533:R546" si="117">IF(I533="","",I533-(P533*N533))</f>
        <v>2.6207450177999916</v>
      </c>
      <c r="T533" s="556">
        <f t="shared" si="112"/>
        <v>1.7707769825001605</v>
      </c>
    </row>
    <row r="534" spans="2:20" x14ac:dyDescent="0.35">
      <c r="B534" s="152">
        <v>42776</v>
      </c>
      <c r="C534" s="113">
        <f t="shared" si="103"/>
        <v>4.3873910262325566</v>
      </c>
      <c r="D534" s="187">
        <f t="shared" si="104"/>
        <v>4.7611225188227237</v>
      </c>
      <c r="E534" s="344" t="str">
        <f t="shared" si="105"/>
        <v>15/11/2021</v>
      </c>
      <c r="F534" s="549">
        <f t="shared" si="106"/>
        <v>0</v>
      </c>
      <c r="G534" s="559"/>
      <c r="I534" s="187">
        <f t="shared" si="116"/>
        <v>2.8520505599999968</v>
      </c>
      <c r="J534" s="187">
        <f t="shared" si="116"/>
        <v>2.5773968024999983</v>
      </c>
      <c r="K534" s="113">
        <f t="shared" si="116"/>
        <v>2.4295805625000222</v>
      </c>
      <c r="L534" s="152">
        <f t="shared" si="107"/>
        <v>45031</v>
      </c>
      <c r="M534" s="246">
        <f t="shared" si="108"/>
        <v>44331</v>
      </c>
      <c r="N534" s="113">
        <f t="shared" si="109"/>
        <v>3.9236251071428363E-4</v>
      </c>
      <c r="O534" s="580">
        <f t="shared" si="113"/>
        <v>700</v>
      </c>
      <c r="P534" s="113">
        <f t="shared" si="110"/>
        <v>516</v>
      </c>
      <c r="Q534" s="113">
        <f t="shared" si="111"/>
        <v>184</v>
      </c>
      <c r="R534" s="549">
        <f t="shared" si="117"/>
        <v>2.6495915044714264</v>
      </c>
      <c r="T534" s="556">
        <f t="shared" si="112"/>
        <v>1.7377995217611302</v>
      </c>
    </row>
    <row r="535" spans="2:20" x14ac:dyDescent="0.35">
      <c r="B535" s="152">
        <v>42779</v>
      </c>
      <c r="C535" s="113">
        <f t="shared" si="103"/>
        <v>4.3873910262325566</v>
      </c>
      <c r="D535" s="187">
        <f t="shared" si="104"/>
        <v>4.7529089664613275</v>
      </c>
      <c r="E535" s="344" t="str">
        <f t="shared" si="105"/>
        <v>15/11/2021</v>
      </c>
      <c r="F535" s="549">
        <f t="shared" si="106"/>
        <v>0</v>
      </c>
      <c r="G535" s="559"/>
      <c r="I535" s="187">
        <f t="shared" si="116"/>
        <v>2.8571214224999864</v>
      </c>
      <c r="J535" s="187">
        <f t="shared" si="116"/>
        <v>2.5834737224999849</v>
      </c>
      <c r="K535" s="113">
        <f t="shared" si="116"/>
        <v>2.4356531025000017</v>
      </c>
      <c r="L535" s="152">
        <f t="shared" si="107"/>
        <v>45031</v>
      </c>
      <c r="M535" s="246">
        <f t="shared" si="108"/>
        <v>44331</v>
      </c>
      <c r="N535" s="113">
        <f t="shared" si="109"/>
        <v>3.9092528571428787E-4</v>
      </c>
      <c r="O535" s="580">
        <f t="shared" si="113"/>
        <v>700</v>
      </c>
      <c r="P535" s="113">
        <f t="shared" si="110"/>
        <v>516</v>
      </c>
      <c r="Q535" s="113">
        <f t="shared" si="111"/>
        <v>184</v>
      </c>
      <c r="R535" s="549">
        <f t="shared" si="117"/>
        <v>2.655403975071414</v>
      </c>
      <c r="T535" s="556">
        <f t="shared" si="112"/>
        <v>1.7319870511611426</v>
      </c>
    </row>
    <row r="536" spans="2:20" x14ac:dyDescent="0.35">
      <c r="B536" s="152">
        <v>42780</v>
      </c>
      <c r="C536" s="113">
        <f t="shared" si="103"/>
        <v>4.4214752291445558</v>
      </c>
      <c r="D536" s="187">
        <f t="shared" si="104"/>
        <v>4.7501711156741955</v>
      </c>
      <c r="E536" s="344" t="str">
        <f t="shared" si="105"/>
        <v>15/11/2021</v>
      </c>
      <c r="F536" s="549">
        <f t="shared" si="106"/>
        <v>0</v>
      </c>
      <c r="G536" s="559"/>
      <c r="I536" s="187">
        <f t="shared" si="116"/>
        <v>2.8784204099999933</v>
      </c>
      <c r="J536" s="187">
        <f t="shared" si="116"/>
        <v>2.6037314224999886</v>
      </c>
      <c r="K536" s="113">
        <f t="shared" si="116"/>
        <v>2.4558962024999964</v>
      </c>
      <c r="L536" s="152">
        <f t="shared" si="107"/>
        <v>45031</v>
      </c>
      <c r="M536" s="246">
        <f t="shared" si="108"/>
        <v>44331</v>
      </c>
      <c r="N536" s="113">
        <f t="shared" si="109"/>
        <v>3.9241283928572102E-4</v>
      </c>
      <c r="O536" s="580">
        <f t="shared" si="113"/>
        <v>700</v>
      </c>
      <c r="P536" s="113">
        <f t="shared" si="110"/>
        <v>516</v>
      </c>
      <c r="Q536" s="113">
        <f t="shared" si="111"/>
        <v>184</v>
      </c>
      <c r="R536" s="549">
        <f t="shared" si="117"/>
        <v>2.6759353849285614</v>
      </c>
      <c r="T536" s="556">
        <f t="shared" si="112"/>
        <v>1.7455398442159944</v>
      </c>
    </row>
    <row r="537" spans="2:20" x14ac:dyDescent="0.35">
      <c r="B537" s="152">
        <v>42781</v>
      </c>
      <c r="C537" s="113">
        <f t="shared" si="103"/>
        <v>4.4555677781655589</v>
      </c>
      <c r="D537" s="187">
        <f t="shared" si="104"/>
        <v>4.7474332648870634</v>
      </c>
      <c r="E537" s="344" t="str">
        <f t="shared" si="105"/>
        <v>15/11/2021</v>
      </c>
      <c r="F537" s="549">
        <f t="shared" si="106"/>
        <v>0</v>
      </c>
      <c r="G537" s="559"/>
      <c r="I537" s="187">
        <f t="shared" si="116"/>
        <v>2.9179815225000238</v>
      </c>
      <c r="J537" s="187">
        <f t="shared" si="116"/>
        <v>2.643239690000021</v>
      </c>
      <c r="K537" s="113">
        <f t="shared" si="116"/>
        <v>2.4872769599999955</v>
      </c>
      <c r="L537" s="152">
        <f t="shared" si="107"/>
        <v>45031</v>
      </c>
      <c r="M537" s="246">
        <f t="shared" si="108"/>
        <v>44331</v>
      </c>
      <c r="N537" s="113">
        <f t="shared" si="109"/>
        <v>3.924883321428612E-4</v>
      </c>
      <c r="O537" s="580">
        <f t="shared" si="113"/>
        <v>700</v>
      </c>
      <c r="P537" s="113">
        <f t="shared" si="110"/>
        <v>516</v>
      </c>
      <c r="Q537" s="113">
        <f t="shared" si="111"/>
        <v>184</v>
      </c>
      <c r="R537" s="549">
        <f t="shared" si="117"/>
        <v>2.7154575431143075</v>
      </c>
      <c r="T537" s="556">
        <f t="shared" si="112"/>
        <v>1.7401102350512514</v>
      </c>
    </row>
    <row r="538" spans="2:20" x14ac:dyDescent="0.35">
      <c r="B538" s="152">
        <v>42782</v>
      </c>
      <c r="C538" s="113">
        <f t="shared" si="103"/>
        <v>4.4380039074921829</v>
      </c>
      <c r="D538" s="187">
        <f t="shared" si="104"/>
        <v>4.7446954140999313</v>
      </c>
      <c r="E538" s="344" t="str">
        <f t="shared" si="105"/>
        <v>15/11/2021</v>
      </c>
      <c r="F538" s="549">
        <f t="shared" si="106"/>
        <v>0</v>
      </c>
      <c r="G538" s="559"/>
      <c r="I538" s="187">
        <f t="shared" si="116"/>
        <v>2.967697289999971</v>
      </c>
      <c r="J538" s="187">
        <f t="shared" si="116"/>
        <v>2.6949158224999881</v>
      </c>
      <c r="K538" s="113">
        <f t="shared" si="116"/>
        <v>2.5186625225000148</v>
      </c>
      <c r="L538" s="152">
        <f t="shared" si="107"/>
        <v>45031</v>
      </c>
      <c r="M538" s="246">
        <f t="shared" si="108"/>
        <v>44331</v>
      </c>
      <c r="N538" s="113">
        <f t="shared" si="109"/>
        <v>3.8968781071426129E-4</v>
      </c>
      <c r="O538" s="580">
        <f t="shared" si="113"/>
        <v>700</v>
      </c>
      <c r="P538" s="113">
        <f t="shared" si="110"/>
        <v>516</v>
      </c>
      <c r="Q538" s="113">
        <f t="shared" si="111"/>
        <v>184</v>
      </c>
      <c r="R538" s="549">
        <f t="shared" si="117"/>
        <v>2.7666183796714123</v>
      </c>
      <c r="T538" s="556">
        <f t="shared" si="112"/>
        <v>1.6713855278207705</v>
      </c>
    </row>
    <row r="539" spans="2:20" x14ac:dyDescent="0.35">
      <c r="B539" s="152">
        <v>42783</v>
      </c>
      <c r="C539" s="113">
        <f t="shared" si="103"/>
        <v>4.4462689824596335</v>
      </c>
      <c r="D539" s="187">
        <f t="shared" si="104"/>
        <v>4.7419575633127993</v>
      </c>
      <c r="E539" s="344" t="str">
        <f t="shared" si="105"/>
        <v>15/11/2021</v>
      </c>
      <c r="F539" s="549">
        <f t="shared" si="106"/>
        <v>0</v>
      </c>
      <c r="G539" s="559"/>
      <c r="I539" s="187">
        <f t="shared" si="116"/>
        <v>2.9433452099999924</v>
      </c>
      <c r="J539" s="187">
        <f t="shared" si="116"/>
        <v>2.665529759999985</v>
      </c>
      <c r="K539" s="113">
        <f t="shared" si="116"/>
        <v>2.4893016899999898</v>
      </c>
      <c r="L539" s="152">
        <f t="shared" si="107"/>
        <v>45031</v>
      </c>
      <c r="M539" s="246">
        <f t="shared" si="108"/>
        <v>44331</v>
      </c>
      <c r="N539" s="113">
        <f t="shared" si="109"/>
        <v>3.9687921428572484E-4</v>
      </c>
      <c r="O539" s="580">
        <f t="shared" si="113"/>
        <v>700</v>
      </c>
      <c r="P539" s="113">
        <f t="shared" si="110"/>
        <v>516</v>
      </c>
      <c r="Q539" s="113">
        <f t="shared" si="111"/>
        <v>184</v>
      </c>
      <c r="R539" s="549">
        <f t="shared" si="117"/>
        <v>2.7385555354285582</v>
      </c>
      <c r="T539" s="556">
        <f t="shared" si="112"/>
        <v>1.7077134470310753</v>
      </c>
    </row>
    <row r="540" spans="2:20" x14ac:dyDescent="0.35">
      <c r="B540" s="152">
        <v>42786</v>
      </c>
      <c r="C540" s="113">
        <f t="shared" si="103"/>
        <v>4.4597007755522888</v>
      </c>
      <c r="D540" s="187">
        <f t="shared" si="104"/>
        <v>4.7337440109514031</v>
      </c>
      <c r="E540" s="344" t="str">
        <f t="shared" si="105"/>
        <v>15/11/2021</v>
      </c>
      <c r="F540" s="549">
        <f t="shared" si="106"/>
        <v>0</v>
      </c>
      <c r="G540" s="559"/>
      <c r="I540" s="187">
        <f t="shared" si="116"/>
        <v>2.9200105024999923</v>
      </c>
      <c r="J540" s="187">
        <f t="shared" si="116"/>
        <v>2.641213440000012</v>
      </c>
      <c r="K540" s="113">
        <f t="shared" si="116"/>
        <v>2.463994002500014</v>
      </c>
      <c r="L540" s="152">
        <f t="shared" si="107"/>
        <v>45031</v>
      </c>
      <c r="M540" s="246">
        <f t="shared" si="108"/>
        <v>44331</v>
      </c>
      <c r="N540" s="113">
        <f t="shared" si="109"/>
        <v>3.9828151785711467E-4</v>
      </c>
      <c r="O540" s="580">
        <f t="shared" si="113"/>
        <v>700</v>
      </c>
      <c r="P540" s="113">
        <f t="shared" si="110"/>
        <v>516</v>
      </c>
      <c r="Q540" s="113">
        <f t="shared" si="111"/>
        <v>184</v>
      </c>
      <c r="R540" s="549">
        <f t="shared" si="117"/>
        <v>2.7144972392857212</v>
      </c>
      <c r="T540" s="556">
        <f t="shared" si="112"/>
        <v>1.7452035362665677</v>
      </c>
    </row>
    <row r="541" spans="2:20" x14ac:dyDescent="0.35">
      <c r="B541" s="152">
        <v>42787</v>
      </c>
      <c r="C541" s="113">
        <f t="shared" si="103"/>
        <v>4.4483353278499838</v>
      </c>
      <c r="D541" s="187">
        <f t="shared" si="104"/>
        <v>4.731006160164271</v>
      </c>
      <c r="E541" s="344" t="str">
        <f t="shared" si="105"/>
        <v>15/11/2021</v>
      </c>
      <c r="F541" s="549">
        <f t="shared" si="106"/>
        <v>0</v>
      </c>
      <c r="G541" s="559"/>
      <c r="I541" s="187">
        <f t="shared" si="116"/>
        <v>2.9200105024999923</v>
      </c>
      <c r="J541" s="187">
        <f t="shared" si="116"/>
        <v>2.641213440000012</v>
      </c>
      <c r="K541" s="113">
        <f t="shared" si="116"/>
        <v>2.4660185024999892</v>
      </c>
      <c r="L541" s="152">
        <f t="shared" si="107"/>
        <v>45031</v>
      </c>
      <c r="M541" s="246">
        <f t="shared" si="108"/>
        <v>44331</v>
      </c>
      <c r="N541" s="113">
        <f t="shared" si="109"/>
        <v>3.9828151785711467E-4</v>
      </c>
      <c r="O541" s="580">
        <f t="shared" si="113"/>
        <v>700</v>
      </c>
      <c r="P541" s="113">
        <f t="shared" si="110"/>
        <v>516</v>
      </c>
      <c r="Q541" s="113">
        <f t="shared" si="111"/>
        <v>184</v>
      </c>
      <c r="R541" s="549">
        <f t="shared" si="117"/>
        <v>2.7144972392857212</v>
      </c>
      <c r="T541" s="556">
        <f t="shared" si="112"/>
        <v>1.7338380885642626</v>
      </c>
    </row>
    <row r="542" spans="2:20" x14ac:dyDescent="0.35">
      <c r="B542" s="152">
        <v>42788</v>
      </c>
      <c r="C542" s="113">
        <f t="shared" ref="C542:C546" si="118">IF(C271="","",((1+C271/400)^4-1)*100)</f>
        <v>4.4566010160143055</v>
      </c>
      <c r="D542" s="187">
        <f t="shared" si="104"/>
        <v>4.7282683093771389</v>
      </c>
      <c r="E542" s="344" t="str">
        <f t="shared" si="105"/>
        <v>15/11/2021</v>
      </c>
      <c r="F542" s="549">
        <f t="shared" ref="F542:F546" si="119">C$14-E542</f>
        <v>0</v>
      </c>
      <c r="G542" s="559"/>
      <c r="I542" s="187">
        <f t="shared" si="116"/>
        <v>2.9200105024999923</v>
      </c>
      <c r="J542" s="187">
        <f t="shared" si="116"/>
        <v>2.643239690000021</v>
      </c>
      <c r="K542" s="113">
        <f t="shared" si="116"/>
        <v>2.4710798400000122</v>
      </c>
      <c r="L542" s="152">
        <f t="shared" si="107"/>
        <v>45031</v>
      </c>
      <c r="M542" s="246">
        <f t="shared" si="108"/>
        <v>44331</v>
      </c>
      <c r="N542" s="113">
        <f t="shared" si="109"/>
        <v>3.9538687499995895E-4</v>
      </c>
      <c r="O542" s="580">
        <f t="shared" si="113"/>
        <v>700</v>
      </c>
      <c r="P542" s="113">
        <f t="shared" si="110"/>
        <v>516</v>
      </c>
      <c r="Q542" s="113">
        <f t="shared" si="111"/>
        <v>184</v>
      </c>
      <c r="R542" s="549">
        <f t="shared" si="117"/>
        <v>2.7159908750000135</v>
      </c>
      <c r="T542" s="556">
        <f t="shared" si="112"/>
        <v>1.740610141014292</v>
      </c>
    </row>
    <row r="543" spans="2:20" x14ac:dyDescent="0.35">
      <c r="B543" s="152">
        <v>42789</v>
      </c>
      <c r="C543" s="113">
        <f t="shared" si="118"/>
        <v>4.4132116257256326</v>
      </c>
      <c r="D543" s="187">
        <f t="shared" si="104"/>
        <v>4.7255304585900069</v>
      </c>
      <c r="E543" s="344" t="str">
        <f t="shared" si="105"/>
        <v>15/11/2021</v>
      </c>
      <c r="F543" s="549">
        <f t="shared" si="119"/>
        <v>0</v>
      </c>
      <c r="G543" s="559"/>
      <c r="I543" s="187">
        <f t="shared" si="116"/>
        <v>2.8946496899999952</v>
      </c>
      <c r="J543" s="187">
        <f t="shared" si="116"/>
        <v>2.6260172024999973</v>
      </c>
      <c r="K543" s="113">
        <f t="shared" si="116"/>
        <v>2.453871802499985</v>
      </c>
      <c r="L543" s="152">
        <f t="shared" si="107"/>
        <v>45031</v>
      </c>
      <c r="M543" s="246">
        <f t="shared" si="108"/>
        <v>44331</v>
      </c>
      <c r="N543" s="113">
        <f t="shared" si="109"/>
        <v>3.8376069642856843E-4</v>
      </c>
      <c r="O543" s="580">
        <f t="shared" si="113"/>
        <v>700</v>
      </c>
      <c r="P543" s="113">
        <f t="shared" si="110"/>
        <v>516</v>
      </c>
      <c r="Q543" s="113">
        <f t="shared" si="111"/>
        <v>184</v>
      </c>
      <c r="R543" s="549">
        <f t="shared" si="117"/>
        <v>2.6966291706428538</v>
      </c>
      <c r="T543" s="556">
        <f t="shared" si="112"/>
        <v>1.7165824550827788</v>
      </c>
    </row>
    <row r="544" spans="2:20" x14ac:dyDescent="0.35">
      <c r="B544" s="152">
        <v>42790</v>
      </c>
      <c r="C544" s="113">
        <f t="shared" si="118"/>
        <v>4.3966858903003558</v>
      </c>
      <c r="D544" s="187">
        <f t="shared" si="104"/>
        <v>4.7227926078028748</v>
      </c>
      <c r="E544" s="344" t="str">
        <f t="shared" si="105"/>
        <v>15/11/2021</v>
      </c>
      <c r="F544" s="549">
        <f t="shared" si="119"/>
        <v>0</v>
      </c>
      <c r="G544" s="559"/>
      <c r="I544" s="187">
        <f t="shared" si="116"/>
        <v>2.8682777600000042</v>
      </c>
      <c r="J544" s="187">
        <f t="shared" si="116"/>
        <v>2.6138610225000081</v>
      </c>
      <c r="K544" s="113">
        <f t="shared" si="116"/>
        <v>2.4477987225000053</v>
      </c>
      <c r="L544" s="152">
        <f t="shared" si="107"/>
        <v>45031</v>
      </c>
      <c r="M544" s="246">
        <f t="shared" si="108"/>
        <v>44331</v>
      </c>
      <c r="N544" s="113">
        <f t="shared" si="109"/>
        <v>3.6345248214285163E-4</v>
      </c>
      <c r="O544" s="580">
        <f t="shared" si="113"/>
        <v>700</v>
      </c>
      <c r="P544" s="113">
        <f t="shared" si="110"/>
        <v>516</v>
      </c>
      <c r="Q544" s="113">
        <f t="shared" si="111"/>
        <v>184</v>
      </c>
      <c r="R544" s="549">
        <f t="shared" si="117"/>
        <v>2.6807362792142926</v>
      </c>
      <c r="T544" s="556">
        <f t="shared" si="112"/>
        <v>1.7159496110860633</v>
      </c>
    </row>
    <row r="545" spans="2:20" x14ac:dyDescent="0.35">
      <c r="B545" s="152">
        <v>42793</v>
      </c>
      <c r="C545" s="113">
        <f t="shared" si="118"/>
        <v>4.3915220003001521</v>
      </c>
      <c r="D545" s="187">
        <f t="shared" si="104"/>
        <v>4.7145790554414786</v>
      </c>
      <c r="E545" s="344" t="str">
        <f t="shared" si="105"/>
        <v>15/11/2021</v>
      </c>
      <c r="F545" s="549">
        <f t="shared" si="119"/>
        <v>0</v>
      </c>
      <c r="G545" s="559"/>
      <c r="I545" s="187">
        <f t="shared" si="116"/>
        <v>2.8520505599999968</v>
      </c>
      <c r="J545" s="187">
        <f t="shared" si="116"/>
        <v>2.5996797224999924</v>
      </c>
      <c r="K545" s="113">
        <f t="shared" si="116"/>
        <v>2.4346409999999929</v>
      </c>
      <c r="L545" s="152">
        <f t="shared" si="107"/>
        <v>45031</v>
      </c>
      <c r="M545" s="246">
        <f t="shared" si="108"/>
        <v>44331</v>
      </c>
      <c r="N545" s="113">
        <f t="shared" si="109"/>
        <v>3.6052976785714918E-4</v>
      </c>
      <c r="O545" s="580">
        <f t="shared" si="113"/>
        <v>700</v>
      </c>
      <c r="P545" s="113">
        <f t="shared" si="110"/>
        <v>516</v>
      </c>
      <c r="Q545" s="113">
        <f t="shared" si="111"/>
        <v>184</v>
      </c>
      <c r="R545" s="549">
        <f t="shared" si="117"/>
        <v>2.6660171997857076</v>
      </c>
      <c r="T545" s="556">
        <f t="shared" si="112"/>
        <v>1.7255048005144444</v>
      </c>
    </row>
    <row r="546" spans="2:20" x14ac:dyDescent="0.35">
      <c r="B546" s="152">
        <v>42794</v>
      </c>
      <c r="C546" s="114">
        <f t="shared" si="118"/>
        <v>4.3997843162574046</v>
      </c>
      <c r="D546" s="188">
        <f t="shared" si="104"/>
        <v>4.7118412046543465</v>
      </c>
      <c r="E546" s="192" t="str">
        <f t="shared" si="105"/>
        <v>15/11/2021</v>
      </c>
      <c r="F546" s="552">
        <f t="shared" si="119"/>
        <v>0</v>
      </c>
      <c r="G546" s="559"/>
      <c r="I546" s="188">
        <f t="shared" ref="I546:K546" si="120">IF(I275="","",((1+I275/200)^2-1)*100)</f>
        <v>2.8662492899999892</v>
      </c>
      <c r="J546" s="188">
        <f t="shared" si="120"/>
        <v>2.6148740100000012</v>
      </c>
      <c r="K546" s="114">
        <f t="shared" si="120"/>
        <v>2.4477987225000053</v>
      </c>
      <c r="L546" s="248">
        <f t="shared" si="107"/>
        <v>45031</v>
      </c>
      <c r="M546" s="541">
        <f t="shared" si="108"/>
        <v>44331</v>
      </c>
      <c r="N546" s="114">
        <f t="shared" si="109"/>
        <v>3.5910754285712568E-4</v>
      </c>
      <c r="O546" s="581">
        <f t="shared" si="113"/>
        <v>700</v>
      </c>
      <c r="P546" s="114">
        <f t="shared" si="110"/>
        <v>516</v>
      </c>
      <c r="Q546" s="114">
        <f t="shared" si="111"/>
        <v>184</v>
      </c>
      <c r="R546" s="552">
        <f t="shared" si="117"/>
        <v>2.6809497978857122</v>
      </c>
      <c r="T546" s="557">
        <f t="shared" si="112"/>
        <v>1.7188345183716924</v>
      </c>
    </row>
    <row r="547" spans="2:20" x14ac:dyDescent="0.35">
      <c r="C547" s="262" t="s">
        <v>63</v>
      </c>
      <c r="D547" s="572">
        <f>AVERAGE(D286:D546)</f>
        <v>5.2112209922873376</v>
      </c>
      <c r="T547" s="558">
        <f>AVERAGE(T286:T546)</f>
        <v>1.7516931666459432</v>
      </c>
    </row>
    <row r="548" spans="2:20" x14ac:dyDescent="0.35">
      <c r="D548" s="433" t="s">
        <v>437</v>
      </c>
    </row>
    <row r="549" spans="2:20" x14ac:dyDescent="0.35">
      <c r="D549" s="433" t="s">
        <v>437</v>
      </c>
    </row>
    <row r="550" spans="2:20" x14ac:dyDescent="0.35">
      <c r="D550" s="433" t="s">
        <v>437</v>
      </c>
    </row>
    <row r="551" spans="2:20" x14ac:dyDescent="0.35">
      <c r="D551" s="433" t="s">
        <v>437</v>
      </c>
    </row>
    <row r="552" spans="2:20" x14ac:dyDescent="0.35">
      <c r="D552" s="433" t="s">
        <v>437</v>
      </c>
    </row>
    <row r="553" spans="2:20" x14ac:dyDescent="0.35">
      <c r="D553" s="433" t="s">
        <v>437</v>
      </c>
    </row>
  </sheetData>
  <mergeCells count="30">
    <mergeCell ref="E11:E14"/>
    <mergeCell ref="S11:S14"/>
    <mergeCell ref="C10:F10"/>
    <mergeCell ref="I10:T10"/>
    <mergeCell ref="C280:F280"/>
    <mergeCell ref="I280:R280"/>
    <mergeCell ref="T280:T281"/>
    <mergeCell ref="N11:N14"/>
    <mergeCell ref="O11:O14"/>
    <mergeCell ref="P11:P14"/>
    <mergeCell ref="Q11:Q14"/>
    <mergeCell ref="R11:R14"/>
    <mergeCell ref="D11:D14"/>
    <mergeCell ref="T11:T14"/>
    <mergeCell ref="T282:T285"/>
    <mergeCell ref="E282:E285"/>
    <mergeCell ref="D282:D285"/>
    <mergeCell ref="L11:L14"/>
    <mergeCell ref="M11:M14"/>
    <mergeCell ref="C281:F281"/>
    <mergeCell ref="I281:R281"/>
    <mergeCell ref="L282:L285"/>
    <mergeCell ref="M282:M285"/>
    <mergeCell ref="N282:N285"/>
    <mergeCell ref="O282:O285"/>
    <mergeCell ref="P282:P285"/>
    <mergeCell ref="Q282:Q285"/>
    <mergeCell ref="R282:R285"/>
    <mergeCell ref="F282:F285"/>
    <mergeCell ref="F11:F1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3" tint="-0.499984740745262"/>
  </sheetPr>
  <dimension ref="A1:CW550"/>
  <sheetViews>
    <sheetView zoomScale="90" zoomScaleNormal="90" workbookViewId="0">
      <selection activeCell="A3" sqref="A3:XFD5"/>
    </sheetView>
  </sheetViews>
  <sheetFormatPr defaultColWidth="9.1796875" defaultRowHeight="14.5" x14ac:dyDescent="0.35"/>
  <cols>
    <col min="1" max="1" width="7.453125" style="433" customWidth="1"/>
    <col min="2" max="2" width="30" style="433" customWidth="1"/>
    <col min="3" max="3" width="28.453125" style="433" customWidth="1"/>
    <col min="4" max="6" width="36.1796875" style="433" customWidth="1"/>
    <col min="7" max="7" width="20.1796875" style="433" customWidth="1"/>
    <col min="8" max="8" width="21.453125" style="433" customWidth="1"/>
    <col min="9" max="9" width="28.453125" style="433" customWidth="1"/>
    <col min="10" max="10" width="22.7265625" style="433" customWidth="1"/>
    <col min="11" max="11" width="15.54296875" style="433" customWidth="1"/>
    <col min="12" max="12" width="24" style="433" customWidth="1"/>
    <col min="13" max="13" width="29" style="433" customWidth="1"/>
    <col min="14" max="14" width="29.26953125" style="433" customWidth="1"/>
    <col min="15" max="15" width="22" style="433" customWidth="1"/>
    <col min="16" max="16" width="14.1796875" style="433" customWidth="1"/>
    <col min="17" max="17" width="13.26953125" style="433" customWidth="1"/>
    <col min="18" max="20" width="28.453125" style="433" customWidth="1"/>
    <col min="21" max="22" width="15.54296875" style="433" customWidth="1"/>
    <col min="23" max="23" width="28.453125" style="433" customWidth="1"/>
    <col min="24" max="24" width="15.453125" style="433" customWidth="1"/>
    <col min="25" max="25" width="29" style="433" customWidth="1"/>
    <col min="26" max="26" width="29.26953125" style="433" customWidth="1"/>
    <col min="27" max="27" width="22" style="433" customWidth="1"/>
    <col min="28" max="28" width="15.453125" style="433" customWidth="1"/>
    <col min="29" max="29" width="19.26953125" style="433" customWidth="1"/>
    <col min="30" max="30" width="11" style="433" customWidth="1"/>
    <col min="31" max="31" width="9.1796875" style="433" customWidth="1"/>
    <col min="32" max="16384" width="9.1796875" style="433"/>
  </cols>
  <sheetData>
    <row r="1" spans="1:101" ht="23.5" x14ac:dyDescent="0.55000000000000004">
      <c r="A1" s="84" t="s">
        <v>768</v>
      </c>
    </row>
    <row r="4" spans="1:101" s="527" customFormat="1" x14ac:dyDescent="0.35">
      <c r="B4" s="526" t="s">
        <v>778</v>
      </c>
      <c r="M4" s="526"/>
    </row>
    <row r="5" spans="1:101" x14ac:dyDescent="0.35">
      <c r="B5" s="189"/>
    </row>
    <row r="6" spans="1:101" s="276" customFormat="1" x14ac:dyDescent="0.35">
      <c r="B6" s="433" t="s">
        <v>513</v>
      </c>
      <c r="C6" s="194">
        <f>Inputs!C17</f>
        <v>42795</v>
      </c>
      <c r="J6" s="555"/>
      <c r="K6" s="555"/>
    </row>
    <row r="7" spans="1:101" s="276" customFormat="1" x14ac:dyDescent="0.35">
      <c r="B7" s="433" t="s">
        <v>514</v>
      </c>
      <c r="C7" s="203">
        <v>5</v>
      </c>
      <c r="J7" s="555"/>
      <c r="K7" s="555"/>
    </row>
    <row r="8" spans="1:101" s="276" customFormat="1" x14ac:dyDescent="0.35">
      <c r="B8" s="433" t="s">
        <v>515</v>
      </c>
      <c r="C8" s="204">
        <f>C6+(365.25*C7)</f>
        <v>44621.25</v>
      </c>
    </row>
    <row r="9" spans="1:101" s="276" customFormat="1" x14ac:dyDescent="0.35">
      <c r="B9" s="433"/>
      <c r="C9" s="204"/>
    </row>
    <row r="10" spans="1:101" s="276" customFormat="1" x14ac:dyDescent="0.35">
      <c r="B10" s="433"/>
      <c r="C10" s="668" t="s">
        <v>779</v>
      </c>
      <c r="D10" s="669"/>
      <c r="E10" s="669"/>
      <c r="F10" s="669"/>
      <c r="G10" s="669"/>
      <c r="H10" s="669"/>
      <c r="I10" s="669"/>
      <c r="J10" s="669"/>
      <c r="K10" s="669"/>
      <c r="L10" s="669"/>
      <c r="M10" s="669"/>
      <c r="N10" s="669"/>
      <c r="O10" s="670"/>
      <c r="R10" s="668" t="s">
        <v>59</v>
      </c>
      <c r="S10" s="669"/>
      <c r="T10" s="669"/>
      <c r="U10" s="669"/>
      <c r="V10" s="669"/>
      <c r="W10" s="669"/>
      <c r="X10" s="669"/>
      <c r="Y10" s="669"/>
      <c r="Z10" s="669"/>
      <c r="AA10" s="669"/>
      <c r="AB10" s="669"/>
      <c r="AC10" s="670"/>
    </row>
    <row r="11" spans="1:101" ht="15" customHeight="1" x14ac:dyDescent="0.35">
      <c r="B11" s="206" t="s">
        <v>102</v>
      </c>
      <c r="C11" s="214" t="s">
        <v>398</v>
      </c>
      <c r="D11" s="212" t="s">
        <v>173</v>
      </c>
      <c r="E11" s="213" t="s">
        <v>366</v>
      </c>
      <c r="F11" s="212" t="s">
        <v>172</v>
      </c>
      <c r="G11" s="659" t="s">
        <v>773</v>
      </c>
      <c r="H11" s="659" t="s">
        <v>772</v>
      </c>
      <c r="I11" s="659" t="s">
        <v>728</v>
      </c>
      <c r="J11" s="665" t="s">
        <v>724</v>
      </c>
      <c r="K11" s="659" t="s">
        <v>774</v>
      </c>
      <c r="L11" s="662" t="s">
        <v>603</v>
      </c>
      <c r="M11" s="662" t="s">
        <v>602</v>
      </c>
      <c r="N11" s="662" t="s">
        <v>725</v>
      </c>
      <c r="O11" s="662" t="s">
        <v>604</v>
      </c>
      <c r="P11" s="532"/>
      <c r="R11" s="212" t="s">
        <v>298</v>
      </c>
      <c r="S11" s="212" t="s">
        <v>297</v>
      </c>
      <c r="T11" s="212" t="s">
        <v>296</v>
      </c>
      <c r="U11" s="659" t="s">
        <v>773</v>
      </c>
      <c r="V11" s="659" t="s">
        <v>772</v>
      </c>
      <c r="W11" s="659" t="s">
        <v>731</v>
      </c>
      <c r="X11" s="662" t="s">
        <v>603</v>
      </c>
      <c r="Y11" s="662" t="s">
        <v>602</v>
      </c>
      <c r="Z11" s="662" t="s">
        <v>725</v>
      </c>
      <c r="AA11" s="662" t="s">
        <v>604</v>
      </c>
      <c r="AB11" s="662" t="s">
        <v>604</v>
      </c>
      <c r="AC11" s="662" t="s">
        <v>726</v>
      </c>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c r="CT11" s="498"/>
      <c r="CU11" s="498"/>
      <c r="CV11" s="498"/>
      <c r="CW11" s="498"/>
    </row>
    <row r="12" spans="1:101" ht="15" customHeight="1" x14ac:dyDescent="0.35">
      <c r="B12" s="206" t="s">
        <v>112</v>
      </c>
      <c r="C12" s="191" t="s">
        <v>182</v>
      </c>
      <c r="D12" s="22" t="s">
        <v>182</v>
      </c>
      <c r="E12" s="190" t="s">
        <v>182</v>
      </c>
      <c r="F12" s="22" t="s">
        <v>182</v>
      </c>
      <c r="G12" s="660"/>
      <c r="H12" s="660"/>
      <c r="I12" s="660"/>
      <c r="J12" s="666"/>
      <c r="K12" s="660"/>
      <c r="L12" s="663"/>
      <c r="M12" s="663"/>
      <c r="N12" s="663"/>
      <c r="O12" s="663"/>
      <c r="P12" s="532"/>
      <c r="R12" s="22" t="s">
        <v>45</v>
      </c>
      <c r="S12" s="22" t="s">
        <v>45</v>
      </c>
      <c r="T12" s="22" t="s">
        <v>45</v>
      </c>
      <c r="U12" s="660"/>
      <c r="V12" s="660"/>
      <c r="W12" s="660"/>
      <c r="X12" s="663"/>
      <c r="Y12" s="663"/>
      <c r="Z12" s="663"/>
      <c r="AA12" s="663"/>
      <c r="AB12" s="663"/>
      <c r="AC12" s="663"/>
    </row>
    <row r="13" spans="1:101" x14ac:dyDescent="0.35">
      <c r="B13" s="206" t="s">
        <v>108</v>
      </c>
      <c r="C13" s="191" t="s">
        <v>188</v>
      </c>
      <c r="D13" s="22" t="s">
        <v>188</v>
      </c>
      <c r="E13" s="190" t="s">
        <v>188</v>
      </c>
      <c r="F13" s="22" t="s">
        <v>188</v>
      </c>
      <c r="G13" s="660"/>
      <c r="H13" s="660"/>
      <c r="I13" s="660"/>
      <c r="J13" s="666"/>
      <c r="K13" s="660"/>
      <c r="L13" s="663"/>
      <c r="M13" s="663"/>
      <c r="N13" s="663"/>
      <c r="O13" s="663"/>
      <c r="P13" s="532"/>
      <c r="R13" s="22" t="s">
        <v>188</v>
      </c>
      <c r="S13" s="22" t="s">
        <v>188</v>
      </c>
      <c r="T13" s="22" t="s">
        <v>188</v>
      </c>
      <c r="U13" s="660"/>
      <c r="V13" s="660"/>
      <c r="W13" s="660"/>
      <c r="X13" s="663"/>
      <c r="Y13" s="663"/>
      <c r="Z13" s="663"/>
      <c r="AA13" s="663"/>
      <c r="AB13" s="663"/>
      <c r="AC13" s="663"/>
    </row>
    <row r="14" spans="1:101" x14ac:dyDescent="0.35">
      <c r="B14" s="206" t="s">
        <v>318</v>
      </c>
      <c r="C14" s="193">
        <v>44992</v>
      </c>
      <c r="D14" s="344">
        <v>44617</v>
      </c>
      <c r="E14" s="343">
        <v>44489</v>
      </c>
      <c r="F14" s="344">
        <v>43886</v>
      </c>
      <c r="G14" s="661"/>
      <c r="H14" s="661"/>
      <c r="I14" s="660"/>
      <c r="J14" s="666"/>
      <c r="K14" s="661"/>
      <c r="L14" s="663"/>
      <c r="M14" s="663"/>
      <c r="N14" s="663"/>
      <c r="O14" s="663"/>
      <c r="P14" s="532"/>
      <c r="R14" s="147">
        <v>45031</v>
      </c>
      <c r="S14" s="151">
        <v>44331</v>
      </c>
      <c r="T14" s="151">
        <v>43936</v>
      </c>
      <c r="U14" s="661"/>
      <c r="V14" s="661"/>
      <c r="W14" s="661"/>
      <c r="X14" s="663"/>
      <c r="Y14" s="664"/>
      <c r="Z14" s="664"/>
      <c r="AA14" s="664"/>
      <c r="AB14" s="664"/>
      <c r="AC14" s="664"/>
    </row>
    <row r="15" spans="1:101" x14ac:dyDescent="0.35">
      <c r="B15" s="116">
        <v>42430</v>
      </c>
      <c r="C15" s="49">
        <v>4.4080000000000004</v>
      </c>
      <c r="D15" s="347">
        <v>4.3330000000000002</v>
      </c>
      <c r="E15" s="346">
        <v>4.1929999999999996</v>
      </c>
      <c r="F15" s="345">
        <v>3.8079999999999998</v>
      </c>
      <c r="G15" s="524">
        <f>IF($J15&gt;$E$14,IF($J15&gt;$D$14,$C$14,$D$14),$E$14)</f>
        <v>44489</v>
      </c>
      <c r="H15" s="524">
        <f>IF(G15=$E$14,$F$14,IF(G15=$D$14,$E$14,$D$14))</f>
        <v>43886</v>
      </c>
      <c r="I15" s="92">
        <f>IF(E15="","",(F15-E15)/($F$14-$E$14))</f>
        <v>6.3847429519071279E-4</v>
      </c>
      <c r="J15" s="544">
        <f t="shared" ref="J15:J79" si="0">B15+365.25*5</f>
        <v>44256.25</v>
      </c>
      <c r="K15" s="579"/>
      <c r="L15" s="578">
        <f>E$14-F$14</f>
        <v>603</v>
      </c>
      <c r="M15" s="56">
        <f>E$14-J15</f>
        <v>232.75</v>
      </c>
      <c r="N15" s="56">
        <f>J15-F$14</f>
        <v>370.25</v>
      </c>
      <c r="O15" s="546">
        <f>IF(E15="","",C15-(M15*I15))</f>
        <v>4.2593951077943624</v>
      </c>
      <c r="P15" s="152"/>
      <c r="Q15" s="183"/>
      <c r="R15" s="187">
        <v>2.609</v>
      </c>
      <c r="S15" s="113">
        <v>2.452</v>
      </c>
      <c r="T15" s="198">
        <v>2.3759999999999999</v>
      </c>
      <c r="U15" s="544">
        <f>IF($J15&lt;$T$14,$T$14,IF($J15&lt;$S$14,$S$14,$R$14))</f>
        <v>44331</v>
      </c>
      <c r="V15" s="544">
        <f>IF($J15&gt;$R$14,$R$14,IF($J15&gt;$S$14,$S$14,$T$14))</f>
        <v>43936</v>
      </c>
      <c r="W15" s="56">
        <f>IF(S15="","",(T15-S15)/($T$14-$S$14))</f>
        <v>1.924050632911394E-4</v>
      </c>
      <c r="X15" s="546">
        <f>U15-V15</f>
        <v>395</v>
      </c>
      <c r="Y15" s="113">
        <f>U15-J15</f>
        <v>74.75</v>
      </c>
      <c r="Z15" s="113">
        <f>J15-V15</f>
        <v>320.25</v>
      </c>
      <c r="AA15" s="546">
        <f>IF(S15="","",S15-(Y15*W15))</f>
        <v>2.4376177215189871</v>
      </c>
      <c r="AB15" s="186">
        <f>IFERROR(O15-AA15,"")</f>
        <v>1.8217773862753752</v>
      </c>
      <c r="AC15" s="92">
        <f>IF(AB15="","",((1+AB15/200)^2-1)*100)</f>
        <v>1.8300745683882402</v>
      </c>
    </row>
    <row r="16" spans="1:101" x14ac:dyDescent="0.35">
      <c r="B16" s="116">
        <v>42431</v>
      </c>
      <c r="C16" s="49">
        <v>4.4530000000000003</v>
      </c>
      <c r="D16" s="350">
        <v>4.3639999999999999</v>
      </c>
      <c r="E16" s="349">
        <v>4.2220000000000004</v>
      </c>
      <c r="F16" s="348">
        <v>3.8369999999999997</v>
      </c>
      <c r="G16" s="246">
        <f t="shared" ref="G16:G79" si="1">IF($J16&gt;$E$14,IF($J16&gt;$D$14,$C$14,$D$14),$E$14)</f>
        <v>44489</v>
      </c>
      <c r="H16" s="246">
        <f t="shared" ref="H16:H79" si="2">IF(G16=$E$14,$F$14,IF(G16=$D$14,$E$14,$D$14))</f>
        <v>43886</v>
      </c>
      <c r="I16" s="113">
        <f t="shared" ref="I16:I79" si="3">IF(E16="","",(F16-E16)/($F$14-$E$14))</f>
        <v>6.384742951907142E-4</v>
      </c>
      <c r="J16" s="148">
        <f t="shared" si="0"/>
        <v>44257.25</v>
      </c>
      <c r="K16" s="152"/>
      <c r="L16" s="550">
        <f t="shared" ref="L16:L79" si="4">E$14-F$14</f>
        <v>603</v>
      </c>
      <c r="M16" s="187">
        <f t="shared" ref="M16:M79" si="5">E$14-J16</f>
        <v>231.75</v>
      </c>
      <c r="N16" s="187">
        <f t="shared" ref="N16:N79" si="6">J16-F$14</f>
        <v>371.25</v>
      </c>
      <c r="O16" s="549">
        <f t="shared" ref="O16:O79" si="7">IF(E16="","",C16-(M16*I16))</f>
        <v>4.3050335820895524</v>
      </c>
      <c r="P16" s="559"/>
      <c r="R16" s="187">
        <v>2.6790000000000003</v>
      </c>
      <c r="S16" s="113">
        <v>2.5</v>
      </c>
      <c r="T16" s="198">
        <v>2.42</v>
      </c>
      <c r="U16" s="148">
        <f t="shared" ref="U16:U79" si="8">IF($J16&lt;$T$14,$T$14,IF($J16&lt;$S$14,$S$14,$R$14))</f>
        <v>44331</v>
      </c>
      <c r="V16" s="148">
        <f t="shared" ref="V16:V79" si="9">IF($J16&gt;$R$14,$R$14,IF($J16&gt;$S$14,$S$14,$T$14))</f>
        <v>43936</v>
      </c>
      <c r="W16" s="187">
        <f t="shared" ref="W16:W68" si="10">IF(S16="","",(T16-S16)/($T$14-$S$14))</f>
        <v>2.0253164556962043E-4</v>
      </c>
      <c r="X16" s="549">
        <f t="shared" ref="X16:X79" si="11">U16-V16</f>
        <v>395</v>
      </c>
      <c r="Y16" s="113">
        <f t="shared" ref="Y16:Y79" si="12">U16-J16</f>
        <v>73.75</v>
      </c>
      <c r="Z16" s="113">
        <f t="shared" ref="Z16:Z79" si="13">J16-V16</f>
        <v>321.25</v>
      </c>
      <c r="AA16" s="549">
        <f t="shared" ref="AA16:AA68" si="14">IF(S16="","",S16-(Y16*W16))</f>
        <v>2.4850632911392405</v>
      </c>
      <c r="AB16" s="186">
        <f t="shared" ref="AB16:AB79" si="15">IFERROR(O16-AA16,"")</f>
        <v>1.8199702909503119</v>
      </c>
      <c r="AC16" s="113">
        <f t="shared" ref="AC16:AC79" si="16">IF(AB16="","",((1+AB16/200)^2-1)*100)</f>
        <v>1.8282510206001579</v>
      </c>
    </row>
    <row r="17" spans="2:29" x14ac:dyDescent="0.35">
      <c r="B17" s="116">
        <v>42432</v>
      </c>
      <c r="C17" s="49">
        <v>4.4610000000000003</v>
      </c>
      <c r="D17" s="350">
        <v>4.3529999999999998</v>
      </c>
      <c r="E17" s="349">
        <v>4.2130000000000001</v>
      </c>
      <c r="F17" s="348">
        <v>3.8149999999999999</v>
      </c>
      <c r="G17" s="246">
        <f t="shared" si="1"/>
        <v>44489</v>
      </c>
      <c r="H17" s="246">
        <f t="shared" si="2"/>
        <v>43886</v>
      </c>
      <c r="I17" s="113">
        <f t="shared" si="3"/>
        <v>6.6003316749585429E-4</v>
      </c>
      <c r="J17" s="148">
        <f t="shared" si="0"/>
        <v>44258.25</v>
      </c>
      <c r="K17" s="152"/>
      <c r="L17" s="550">
        <f t="shared" si="4"/>
        <v>603</v>
      </c>
      <c r="M17" s="187">
        <f t="shared" si="5"/>
        <v>230.75</v>
      </c>
      <c r="N17" s="187">
        <f t="shared" si="6"/>
        <v>372.25</v>
      </c>
      <c r="O17" s="549">
        <f t="shared" si="7"/>
        <v>4.308697346600332</v>
      </c>
      <c r="P17" s="559"/>
      <c r="R17" s="187">
        <v>2.7090000000000001</v>
      </c>
      <c r="S17" s="113">
        <v>2.516</v>
      </c>
      <c r="T17" s="198">
        <v>2.427</v>
      </c>
      <c r="U17" s="148">
        <f t="shared" si="8"/>
        <v>44331</v>
      </c>
      <c r="V17" s="148">
        <f t="shared" si="9"/>
        <v>43936</v>
      </c>
      <c r="W17" s="187">
        <f t="shared" si="10"/>
        <v>2.2531645569620246E-4</v>
      </c>
      <c r="X17" s="549">
        <f t="shared" si="11"/>
        <v>395</v>
      </c>
      <c r="Y17" s="113">
        <f t="shared" si="12"/>
        <v>72.75</v>
      </c>
      <c r="Z17" s="113">
        <f t="shared" si="13"/>
        <v>322.25</v>
      </c>
      <c r="AA17" s="549">
        <f t="shared" si="14"/>
        <v>2.4996082278481011</v>
      </c>
      <c r="AB17" s="186">
        <f t="shared" si="15"/>
        <v>1.8090891187522309</v>
      </c>
      <c r="AC17" s="113">
        <f t="shared" si="16"/>
        <v>1.8172711273512165</v>
      </c>
    </row>
    <row r="18" spans="2:29" x14ac:dyDescent="0.35">
      <c r="B18" s="116">
        <v>42433</v>
      </c>
      <c r="C18" s="49">
        <v>4.4800000000000004</v>
      </c>
      <c r="D18" s="350">
        <v>4.3689999999999998</v>
      </c>
      <c r="E18" s="349">
        <v>4.2519999999999998</v>
      </c>
      <c r="F18" s="348">
        <v>3.831</v>
      </c>
      <c r="G18" s="246">
        <f t="shared" si="1"/>
        <v>44489</v>
      </c>
      <c r="H18" s="246">
        <f t="shared" si="2"/>
        <v>43886</v>
      </c>
      <c r="I18" s="113">
        <f t="shared" si="3"/>
        <v>6.9817578772802624E-4</v>
      </c>
      <c r="J18" s="148">
        <f t="shared" si="0"/>
        <v>44259.25</v>
      </c>
      <c r="K18" s="152"/>
      <c r="L18" s="550">
        <f t="shared" si="4"/>
        <v>603</v>
      </c>
      <c r="M18" s="187">
        <f t="shared" si="5"/>
        <v>229.75</v>
      </c>
      <c r="N18" s="187">
        <f t="shared" si="6"/>
        <v>373.25</v>
      </c>
      <c r="O18" s="549">
        <f t="shared" si="7"/>
        <v>4.3195941127694866</v>
      </c>
      <c r="P18" s="559"/>
      <c r="R18" s="187">
        <v>2.7050000000000001</v>
      </c>
      <c r="S18" s="113">
        <v>2.5140000000000002</v>
      </c>
      <c r="T18" s="198">
        <v>2.4220000000000002</v>
      </c>
      <c r="U18" s="148">
        <f t="shared" si="8"/>
        <v>44331</v>
      </c>
      <c r="V18" s="148">
        <f t="shared" si="9"/>
        <v>43936</v>
      </c>
      <c r="W18" s="187">
        <f t="shared" si="10"/>
        <v>2.329113924050635E-4</v>
      </c>
      <c r="X18" s="549">
        <f t="shared" si="11"/>
        <v>395</v>
      </c>
      <c r="Y18" s="113">
        <f t="shared" si="12"/>
        <v>71.75</v>
      </c>
      <c r="Z18" s="113">
        <f t="shared" si="13"/>
        <v>323.25</v>
      </c>
      <c r="AA18" s="549">
        <f t="shared" si="14"/>
        <v>2.4972886075949368</v>
      </c>
      <c r="AB18" s="186">
        <f t="shared" si="15"/>
        <v>1.8223055051745498</v>
      </c>
      <c r="AC18" s="113">
        <f t="shared" si="16"/>
        <v>1.8306074985600551</v>
      </c>
    </row>
    <row r="19" spans="2:29" x14ac:dyDescent="0.35">
      <c r="B19" s="116">
        <v>42436</v>
      </c>
      <c r="C19" s="49">
        <v>4.4820000000000002</v>
      </c>
      <c r="D19" s="350">
        <v>4.3760000000000003</v>
      </c>
      <c r="E19" s="349">
        <v>4.2699999999999996</v>
      </c>
      <c r="F19" s="348">
        <v>3.8359999999999999</v>
      </c>
      <c r="G19" s="246">
        <f t="shared" si="1"/>
        <v>44489</v>
      </c>
      <c r="H19" s="246">
        <f t="shared" si="2"/>
        <v>43886</v>
      </c>
      <c r="I19" s="113">
        <f t="shared" si="3"/>
        <v>7.1973466003316699E-4</v>
      </c>
      <c r="J19" s="148">
        <f t="shared" si="0"/>
        <v>44262.25</v>
      </c>
      <c r="K19" s="152"/>
      <c r="L19" s="550">
        <f t="shared" si="4"/>
        <v>603</v>
      </c>
      <c r="M19" s="187">
        <f t="shared" si="5"/>
        <v>226.75</v>
      </c>
      <c r="N19" s="187">
        <f t="shared" si="6"/>
        <v>376.25</v>
      </c>
      <c r="O19" s="549">
        <f t="shared" si="7"/>
        <v>4.3188001658374793</v>
      </c>
      <c r="P19" s="559"/>
      <c r="R19" s="187">
        <v>2.7309999999999999</v>
      </c>
      <c r="S19" s="113">
        <v>2.532</v>
      </c>
      <c r="T19" s="198">
        <v>2.4390000000000001</v>
      </c>
      <c r="U19" s="148">
        <f t="shared" si="8"/>
        <v>44331</v>
      </c>
      <c r="V19" s="148">
        <f t="shared" si="9"/>
        <v>43936</v>
      </c>
      <c r="W19" s="187">
        <f t="shared" si="10"/>
        <v>2.3544303797468349E-4</v>
      </c>
      <c r="X19" s="549">
        <f t="shared" si="11"/>
        <v>395</v>
      </c>
      <c r="Y19" s="113">
        <f t="shared" si="12"/>
        <v>68.75</v>
      </c>
      <c r="Z19" s="113">
        <f t="shared" si="13"/>
        <v>326.25</v>
      </c>
      <c r="AA19" s="549">
        <f t="shared" si="14"/>
        <v>2.5158132911392403</v>
      </c>
      <c r="AB19" s="186">
        <f t="shared" si="15"/>
        <v>1.8029868746982389</v>
      </c>
      <c r="AC19" s="113">
        <f t="shared" si="16"/>
        <v>1.8111137788740628</v>
      </c>
    </row>
    <row r="20" spans="2:29" x14ac:dyDescent="0.35">
      <c r="B20" s="116">
        <v>42437</v>
      </c>
      <c r="C20" s="49">
        <v>4.444</v>
      </c>
      <c r="D20" s="350">
        <v>4.3209999999999997</v>
      </c>
      <c r="E20" s="349">
        <v>4.2329999999999997</v>
      </c>
      <c r="F20" s="348">
        <v>3.8050000000000002</v>
      </c>
      <c r="G20" s="246">
        <f t="shared" si="1"/>
        <v>44489</v>
      </c>
      <c r="H20" s="246">
        <f t="shared" si="2"/>
        <v>43886</v>
      </c>
      <c r="I20" s="113">
        <f t="shared" si="3"/>
        <v>7.097844112769477E-4</v>
      </c>
      <c r="J20" s="148">
        <f t="shared" si="0"/>
        <v>44263.25</v>
      </c>
      <c r="K20" s="152"/>
      <c r="L20" s="550">
        <f t="shared" si="4"/>
        <v>603</v>
      </c>
      <c r="M20" s="187">
        <f t="shared" si="5"/>
        <v>225.75</v>
      </c>
      <c r="N20" s="187">
        <f t="shared" si="6"/>
        <v>377.25</v>
      </c>
      <c r="O20" s="549">
        <f t="shared" si="7"/>
        <v>4.2837661691542293</v>
      </c>
      <c r="P20" s="559"/>
      <c r="R20" s="187">
        <v>2.7069999999999999</v>
      </c>
      <c r="S20" s="113">
        <v>2.5089999999999999</v>
      </c>
      <c r="T20" s="198">
        <v>2.415</v>
      </c>
      <c r="U20" s="148">
        <f t="shared" si="8"/>
        <v>44331</v>
      </c>
      <c r="V20" s="148">
        <f t="shared" si="9"/>
        <v>43936</v>
      </c>
      <c r="W20" s="187">
        <f t="shared" si="10"/>
        <v>2.3797468354430344E-4</v>
      </c>
      <c r="X20" s="549">
        <f t="shared" si="11"/>
        <v>395</v>
      </c>
      <c r="Y20" s="113">
        <f t="shared" si="12"/>
        <v>67.75</v>
      </c>
      <c r="Z20" s="113">
        <f t="shared" si="13"/>
        <v>327.25</v>
      </c>
      <c r="AA20" s="549">
        <f>IF(S20="","",S20-(Y20*W20))</f>
        <v>2.4928772151898735</v>
      </c>
      <c r="AB20" s="186">
        <f>IFERROR(O20-AA20,"")</f>
        <v>1.7908889539643558</v>
      </c>
      <c r="AC20" s="113">
        <f t="shared" si="16"/>
        <v>1.798907162077934</v>
      </c>
    </row>
    <row r="21" spans="2:29" x14ac:dyDescent="0.35">
      <c r="B21" s="116">
        <v>42438</v>
      </c>
      <c r="C21" s="49">
        <v>4.3079999999999998</v>
      </c>
      <c r="D21" s="350">
        <v>4.1840000000000002</v>
      </c>
      <c r="E21" s="349">
        <v>4.0940000000000003</v>
      </c>
      <c r="F21" s="348">
        <v>3.6630000000000003</v>
      </c>
      <c r="G21" s="246">
        <f t="shared" si="1"/>
        <v>44489</v>
      </c>
      <c r="H21" s="246">
        <f t="shared" si="2"/>
        <v>43886</v>
      </c>
      <c r="I21" s="113">
        <f t="shared" si="3"/>
        <v>7.147595356550581E-4</v>
      </c>
      <c r="J21" s="148">
        <f t="shared" si="0"/>
        <v>44264.25</v>
      </c>
      <c r="K21" s="152"/>
      <c r="L21" s="550">
        <f t="shared" si="4"/>
        <v>603</v>
      </c>
      <c r="M21" s="187">
        <f t="shared" si="5"/>
        <v>224.75</v>
      </c>
      <c r="N21" s="187">
        <f t="shared" si="6"/>
        <v>378.25</v>
      </c>
      <c r="O21" s="549">
        <f t="shared" si="7"/>
        <v>4.1473577943615254</v>
      </c>
      <c r="P21" s="559"/>
      <c r="R21" s="187">
        <v>2.6790000000000003</v>
      </c>
      <c r="S21" s="113">
        <v>2.4849999999999999</v>
      </c>
      <c r="T21" s="198">
        <v>2.3940000000000001</v>
      </c>
      <c r="U21" s="148">
        <f t="shared" si="8"/>
        <v>44331</v>
      </c>
      <c r="V21" s="148">
        <f t="shared" si="9"/>
        <v>43936</v>
      </c>
      <c r="W21" s="187">
        <f t="shared" si="10"/>
        <v>2.303797468354424E-4</v>
      </c>
      <c r="X21" s="549">
        <f t="shared" si="11"/>
        <v>395</v>
      </c>
      <c r="Y21" s="113">
        <f t="shared" si="12"/>
        <v>66.75</v>
      </c>
      <c r="Z21" s="113">
        <f t="shared" si="13"/>
        <v>328.25</v>
      </c>
      <c r="AA21" s="549">
        <f t="shared" si="14"/>
        <v>2.4696221518987342</v>
      </c>
      <c r="AB21" s="186">
        <f t="shared" si="15"/>
        <v>1.6777356424627912</v>
      </c>
      <c r="AC21" s="113">
        <f t="shared" si="16"/>
        <v>1.6847726346777669</v>
      </c>
    </row>
    <row r="22" spans="2:29" x14ac:dyDescent="0.35">
      <c r="B22" s="116">
        <v>42439</v>
      </c>
      <c r="C22" s="49">
        <v>4.3380000000000001</v>
      </c>
      <c r="D22" s="350">
        <v>4.181</v>
      </c>
      <c r="E22" s="349">
        <v>4.0720000000000001</v>
      </c>
      <c r="F22" s="348">
        <v>3.6419999999999999</v>
      </c>
      <c r="G22" s="246">
        <f t="shared" si="1"/>
        <v>44489</v>
      </c>
      <c r="H22" s="246">
        <f t="shared" si="2"/>
        <v>43886</v>
      </c>
      <c r="I22" s="113">
        <f t="shared" si="3"/>
        <v>7.1310116086235518E-4</v>
      </c>
      <c r="J22" s="148">
        <f t="shared" si="0"/>
        <v>44265.25</v>
      </c>
      <c r="K22" s="152"/>
      <c r="L22" s="550">
        <f t="shared" si="4"/>
        <v>603</v>
      </c>
      <c r="M22" s="187">
        <f t="shared" si="5"/>
        <v>223.75</v>
      </c>
      <c r="N22" s="187">
        <f t="shared" si="6"/>
        <v>379.25</v>
      </c>
      <c r="O22" s="549">
        <f t="shared" si="7"/>
        <v>4.1784436152570485</v>
      </c>
      <c r="P22" s="559"/>
      <c r="R22" s="187">
        <v>2.5659999999999998</v>
      </c>
      <c r="S22" s="113">
        <v>2.355</v>
      </c>
      <c r="T22" s="198">
        <v>2.2330000000000001</v>
      </c>
      <c r="U22" s="148">
        <f t="shared" si="8"/>
        <v>44331</v>
      </c>
      <c r="V22" s="148">
        <f t="shared" si="9"/>
        <v>43936</v>
      </c>
      <c r="W22" s="187">
        <f t="shared" si="10"/>
        <v>3.0886075949367059E-4</v>
      </c>
      <c r="X22" s="549">
        <f t="shared" si="11"/>
        <v>395</v>
      </c>
      <c r="Y22" s="113">
        <f t="shared" si="12"/>
        <v>65.75</v>
      </c>
      <c r="Z22" s="113">
        <f t="shared" si="13"/>
        <v>329.25</v>
      </c>
      <c r="AA22" s="549">
        <f t="shared" si="14"/>
        <v>2.3346924050632913</v>
      </c>
      <c r="AB22" s="186">
        <f>IFERROR(O22-AA22,"")</f>
        <v>1.8437512101937572</v>
      </c>
      <c r="AC22" s="113">
        <f t="shared" si="16"/>
        <v>1.8522497565065077</v>
      </c>
    </row>
    <row r="23" spans="2:29" x14ac:dyDescent="0.35">
      <c r="B23" s="116">
        <v>42440</v>
      </c>
      <c r="C23" s="49">
        <v>4.3760000000000003</v>
      </c>
      <c r="D23" s="350">
        <v>4.2149999999999999</v>
      </c>
      <c r="E23" s="349">
        <v>4.101</v>
      </c>
      <c r="F23" s="348">
        <v>3.6659999999999999</v>
      </c>
      <c r="G23" s="246">
        <f t="shared" si="1"/>
        <v>44489</v>
      </c>
      <c r="H23" s="246">
        <f t="shared" si="2"/>
        <v>43886</v>
      </c>
      <c r="I23" s="113">
        <f t="shared" si="3"/>
        <v>7.2139303482587078E-4</v>
      </c>
      <c r="J23" s="148">
        <f t="shared" si="0"/>
        <v>44266.25</v>
      </c>
      <c r="K23" s="152"/>
      <c r="L23" s="550">
        <f t="shared" si="4"/>
        <v>603</v>
      </c>
      <c r="M23" s="187">
        <f t="shared" si="5"/>
        <v>222.75</v>
      </c>
      <c r="N23" s="187">
        <f t="shared" si="6"/>
        <v>380.25</v>
      </c>
      <c r="O23" s="549">
        <f t="shared" si="7"/>
        <v>4.2153097014925374</v>
      </c>
      <c r="P23" s="559"/>
      <c r="R23" s="187">
        <v>2.6339999999999999</v>
      </c>
      <c r="S23" s="113">
        <v>2.415</v>
      </c>
      <c r="T23" s="198">
        <v>2.2749999999999999</v>
      </c>
      <c r="U23" s="148">
        <f t="shared" si="8"/>
        <v>44331</v>
      </c>
      <c r="V23" s="148">
        <f t="shared" si="9"/>
        <v>43936</v>
      </c>
      <c r="W23" s="187">
        <f t="shared" si="10"/>
        <v>3.5443037974683574E-4</v>
      </c>
      <c r="X23" s="549">
        <f t="shared" si="11"/>
        <v>395</v>
      </c>
      <c r="Y23" s="113">
        <f t="shared" si="12"/>
        <v>64.75</v>
      </c>
      <c r="Z23" s="113">
        <f t="shared" si="13"/>
        <v>330.25</v>
      </c>
      <c r="AA23" s="549">
        <f t="shared" si="14"/>
        <v>2.3920506329113924</v>
      </c>
      <c r="AB23" s="186">
        <f t="shared" si="15"/>
        <v>1.8232590685811449</v>
      </c>
      <c r="AC23" s="113">
        <f t="shared" si="16"/>
        <v>1.8315697526590791</v>
      </c>
    </row>
    <row r="24" spans="2:29" x14ac:dyDescent="0.35">
      <c r="B24" s="116">
        <v>42443</v>
      </c>
      <c r="C24" s="49">
        <v>4.3949999999999996</v>
      </c>
      <c r="D24" s="350">
        <v>4.234</v>
      </c>
      <c r="E24" s="349">
        <v>4.1100000000000003</v>
      </c>
      <c r="F24" s="348">
        <v>3.6829999999999998</v>
      </c>
      <c r="G24" s="246">
        <f t="shared" si="1"/>
        <v>44489</v>
      </c>
      <c r="H24" s="246">
        <f t="shared" si="2"/>
        <v>43886</v>
      </c>
      <c r="I24" s="113">
        <f t="shared" si="3"/>
        <v>7.0812603648424629E-4</v>
      </c>
      <c r="J24" s="148">
        <f t="shared" si="0"/>
        <v>44269.25</v>
      </c>
      <c r="K24" s="152"/>
      <c r="L24" s="550">
        <f t="shared" si="4"/>
        <v>603</v>
      </c>
      <c r="M24" s="187">
        <f t="shared" si="5"/>
        <v>219.75</v>
      </c>
      <c r="N24" s="187">
        <f t="shared" si="6"/>
        <v>383.25</v>
      </c>
      <c r="O24" s="549">
        <f t="shared" si="7"/>
        <v>4.2393893034825867</v>
      </c>
      <c r="P24" s="559"/>
      <c r="R24" s="187">
        <v>2.6779999999999999</v>
      </c>
      <c r="S24" s="113">
        <v>2.452</v>
      </c>
      <c r="T24" s="198">
        <v>2.3130000000000002</v>
      </c>
      <c r="U24" s="148">
        <f t="shared" si="8"/>
        <v>44331</v>
      </c>
      <c r="V24" s="148">
        <f t="shared" si="9"/>
        <v>43936</v>
      </c>
      <c r="W24" s="187">
        <f>IF(S24="","",(T24-S24)/($T$14-$S$14))</f>
        <v>3.5189873417721464E-4</v>
      </c>
      <c r="X24" s="549">
        <f t="shared" si="11"/>
        <v>395</v>
      </c>
      <c r="Y24" s="113">
        <f t="shared" si="12"/>
        <v>61.75</v>
      </c>
      <c r="Z24" s="113">
        <f t="shared" si="13"/>
        <v>333.25</v>
      </c>
      <c r="AA24" s="549">
        <f t="shared" si="14"/>
        <v>2.430270253164557</v>
      </c>
      <c r="AB24" s="186">
        <f t="shared" si="15"/>
        <v>1.8091190503180297</v>
      </c>
      <c r="AC24" s="113">
        <f t="shared" si="16"/>
        <v>1.8173013296636009</v>
      </c>
    </row>
    <row r="25" spans="2:29" x14ac:dyDescent="0.35">
      <c r="B25" s="116">
        <v>42444</v>
      </c>
      <c r="C25" s="49">
        <v>4.4279999999999999</v>
      </c>
      <c r="D25" s="350">
        <v>4.2569999999999997</v>
      </c>
      <c r="E25" s="349">
        <v>4.1360000000000001</v>
      </c>
      <c r="F25" s="348">
        <v>3.6829999999999998</v>
      </c>
      <c r="G25" s="246">
        <f t="shared" si="1"/>
        <v>44489</v>
      </c>
      <c r="H25" s="246">
        <f t="shared" si="2"/>
        <v>43886</v>
      </c>
      <c r="I25" s="113">
        <f t="shared" si="3"/>
        <v>7.5124378109452789E-4</v>
      </c>
      <c r="J25" s="148">
        <f t="shared" si="0"/>
        <v>44270.25</v>
      </c>
      <c r="K25" s="152"/>
      <c r="L25" s="550">
        <f t="shared" si="4"/>
        <v>603</v>
      </c>
      <c r="M25" s="187">
        <f t="shared" si="5"/>
        <v>218.75</v>
      </c>
      <c r="N25" s="187">
        <f t="shared" si="6"/>
        <v>384.25</v>
      </c>
      <c r="O25" s="549">
        <f t="shared" si="7"/>
        <v>4.2636654228855724</v>
      </c>
      <c r="P25" s="559"/>
      <c r="R25" s="187">
        <v>2.6879999999999997</v>
      </c>
      <c r="S25" s="113">
        <v>2.4529999999999998</v>
      </c>
      <c r="T25" s="198">
        <v>2.3140000000000001</v>
      </c>
      <c r="U25" s="148">
        <f t="shared" si="8"/>
        <v>44331</v>
      </c>
      <c r="V25" s="148">
        <f t="shared" si="9"/>
        <v>43936</v>
      </c>
      <c r="W25" s="187">
        <f t="shared" si="10"/>
        <v>3.5189873417721464E-4</v>
      </c>
      <c r="X25" s="549">
        <f t="shared" si="11"/>
        <v>395</v>
      </c>
      <c r="Y25" s="113">
        <f t="shared" si="12"/>
        <v>60.75</v>
      </c>
      <c r="Z25" s="113">
        <f t="shared" si="13"/>
        <v>334.25</v>
      </c>
      <c r="AA25" s="549">
        <f t="shared" si="14"/>
        <v>2.431622151898734</v>
      </c>
      <c r="AB25" s="186">
        <f t="shared" si="15"/>
        <v>1.8320432709868384</v>
      </c>
      <c r="AC25" s="113">
        <f t="shared" si="16"/>
        <v>1.8404342273537599</v>
      </c>
    </row>
    <row r="26" spans="2:29" x14ac:dyDescent="0.35">
      <c r="B26" s="116">
        <v>42445</v>
      </c>
      <c r="C26" s="49">
        <v>4.4050000000000002</v>
      </c>
      <c r="D26" s="350">
        <v>4.2300000000000004</v>
      </c>
      <c r="E26" s="349">
        <v>4.1120000000000001</v>
      </c>
      <c r="F26" s="348">
        <v>3.665</v>
      </c>
      <c r="G26" s="246">
        <f t="shared" si="1"/>
        <v>44489</v>
      </c>
      <c r="H26" s="246">
        <f t="shared" si="2"/>
        <v>43886</v>
      </c>
      <c r="I26" s="113">
        <f t="shared" si="3"/>
        <v>7.412935323383086E-4</v>
      </c>
      <c r="J26" s="148">
        <f t="shared" si="0"/>
        <v>44271.25</v>
      </c>
      <c r="K26" s="152"/>
      <c r="L26" s="550">
        <f t="shared" si="4"/>
        <v>603</v>
      </c>
      <c r="M26" s="187">
        <f t="shared" si="5"/>
        <v>217.75</v>
      </c>
      <c r="N26" s="187">
        <f t="shared" si="6"/>
        <v>385.25</v>
      </c>
      <c r="O26" s="549">
        <f t="shared" si="7"/>
        <v>4.2435833333333335</v>
      </c>
      <c r="P26" s="559"/>
      <c r="R26" s="187">
        <v>2.7240000000000002</v>
      </c>
      <c r="S26" s="113">
        <v>2.484</v>
      </c>
      <c r="T26" s="198">
        <v>2.3449999999999998</v>
      </c>
      <c r="U26" s="148">
        <f t="shared" si="8"/>
        <v>44331</v>
      </c>
      <c r="V26" s="148">
        <f t="shared" si="9"/>
        <v>43936</v>
      </c>
      <c r="W26" s="187">
        <f t="shared" si="10"/>
        <v>3.5189873417721578E-4</v>
      </c>
      <c r="X26" s="549">
        <f t="shared" si="11"/>
        <v>395</v>
      </c>
      <c r="Y26" s="113">
        <f t="shared" si="12"/>
        <v>59.75</v>
      </c>
      <c r="Z26" s="113">
        <f t="shared" si="13"/>
        <v>335.25</v>
      </c>
      <c r="AA26" s="549">
        <f t="shared" si="14"/>
        <v>2.4629740506329112</v>
      </c>
      <c r="AB26" s="186">
        <f t="shared" si="15"/>
        <v>1.7806092827004223</v>
      </c>
      <c r="AC26" s="113">
        <f t="shared" si="16"/>
        <v>1.7885357062445095</v>
      </c>
    </row>
    <row r="27" spans="2:29" x14ac:dyDescent="0.35">
      <c r="B27" s="116">
        <v>42446</v>
      </c>
      <c r="C27" s="49">
        <v>4.383</v>
      </c>
      <c r="D27" s="350">
        <v>4.2140000000000004</v>
      </c>
      <c r="E27" s="349">
        <v>4.09</v>
      </c>
      <c r="F27" s="348">
        <v>3.6520000000000001</v>
      </c>
      <c r="G27" s="246">
        <f t="shared" si="1"/>
        <v>44489</v>
      </c>
      <c r="H27" s="246">
        <f t="shared" si="2"/>
        <v>43886</v>
      </c>
      <c r="I27" s="113">
        <f t="shared" si="3"/>
        <v>7.2636815920397967E-4</v>
      </c>
      <c r="J27" s="148">
        <f t="shared" si="0"/>
        <v>44272.25</v>
      </c>
      <c r="K27" s="152"/>
      <c r="L27" s="550">
        <f t="shared" si="4"/>
        <v>603</v>
      </c>
      <c r="M27" s="187">
        <f t="shared" si="5"/>
        <v>216.75</v>
      </c>
      <c r="N27" s="187">
        <f t="shared" si="6"/>
        <v>386.25</v>
      </c>
      <c r="O27" s="549">
        <f t="shared" si="7"/>
        <v>4.2255597014925375</v>
      </c>
      <c r="P27" s="559"/>
      <c r="R27" s="187">
        <v>2.6640000000000001</v>
      </c>
      <c r="S27" s="113">
        <v>2.427</v>
      </c>
      <c r="T27" s="198">
        <v>2.2959999999999998</v>
      </c>
      <c r="U27" s="148">
        <f t="shared" si="8"/>
        <v>44331</v>
      </c>
      <c r="V27" s="148">
        <f t="shared" si="9"/>
        <v>43936</v>
      </c>
      <c r="W27" s="187">
        <f t="shared" si="10"/>
        <v>3.3164556962025373E-4</v>
      </c>
      <c r="X27" s="549">
        <f t="shared" si="11"/>
        <v>395</v>
      </c>
      <c r="Y27" s="113">
        <f t="shared" si="12"/>
        <v>58.75</v>
      </c>
      <c r="Z27" s="113">
        <f t="shared" si="13"/>
        <v>336.25</v>
      </c>
      <c r="AA27" s="549">
        <f t="shared" si="14"/>
        <v>2.4075158227848101</v>
      </c>
      <c r="AB27" s="186">
        <f t="shared" si="15"/>
        <v>1.8180438787077273</v>
      </c>
      <c r="AC27" s="113">
        <f t="shared" si="16"/>
        <v>1.8263070875700116</v>
      </c>
    </row>
    <row r="28" spans="2:29" x14ac:dyDescent="0.35">
      <c r="B28" s="116">
        <v>42447</v>
      </c>
      <c r="C28" s="49">
        <v>4.3639999999999999</v>
      </c>
      <c r="D28" s="350">
        <v>4.1950000000000003</v>
      </c>
      <c r="E28" s="349">
        <v>4.0650000000000004</v>
      </c>
      <c r="F28" s="348">
        <v>3.6320000000000001</v>
      </c>
      <c r="G28" s="246">
        <f t="shared" si="1"/>
        <v>44489</v>
      </c>
      <c r="H28" s="246">
        <f t="shared" si="2"/>
        <v>43886</v>
      </c>
      <c r="I28" s="113">
        <f t="shared" si="3"/>
        <v>7.1807628524046482E-4</v>
      </c>
      <c r="J28" s="148">
        <f t="shared" si="0"/>
        <v>44273.25</v>
      </c>
      <c r="K28" s="152"/>
      <c r="L28" s="550">
        <f t="shared" si="4"/>
        <v>603</v>
      </c>
      <c r="M28" s="187">
        <f t="shared" si="5"/>
        <v>215.75</v>
      </c>
      <c r="N28" s="187">
        <f t="shared" si="6"/>
        <v>387.25</v>
      </c>
      <c r="O28" s="549">
        <f t="shared" si="7"/>
        <v>4.2090750414593696</v>
      </c>
      <c r="P28" s="559"/>
      <c r="R28" s="187">
        <v>2.6179999999999999</v>
      </c>
      <c r="S28" s="113">
        <v>2.3890000000000002</v>
      </c>
      <c r="T28" s="198">
        <v>2.2679999999999998</v>
      </c>
      <c r="U28" s="148">
        <f t="shared" si="8"/>
        <v>44331</v>
      </c>
      <c r="V28" s="148">
        <f t="shared" si="9"/>
        <v>43936</v>
      </c>
      <c r="W28" s="187">
        <f t="shared" si="10"/>
        <v>3.0632911392405177E-4</v>
      </c>
      <c r="X28" s="549">
        <f t="shared" si="11"/>
        <v>395</v>
      </c>
      <c r="Y28" s="113">
        <f t="shared" si="12"/>
        <v>57.75</v>
      </c>
      <c r="Z28" s="113">
        <f t="shared" si="13"/>
        <v>337.25</v>
      </c>
      <c r="AA28" s="549">
        <f t="shared" si="14"/>
        <v>2.3713094936708861</v>
      </c>
      <c r="AB28" s="186">
        <f t="shared" si="15"/>
        <v>1.8377655477884836</v>
      </c>
      <c r="AC28" s="113">
        <f t="shared" si="16"/>
        <v>1.8462090033100953</v>
      </c>
    </row>
    <row r="29" spans="2:29" x14ac:dyDescent="0.35">
      <c r="B29" s="116">
        <v>42450</v>
      </c>
      <c r="C29" s="49">
        <v>4.3810000000000002</v>
      </c>
      <c r="D29" s="350">
        <v>4.21</v>
      </c>
      <c r="E29" s="349">
        <v>4.0860000000000003</v>
      </c>
      <c r="F29" s="348">
        <v>3.64</v>
      </c>
      <c r="G29" s="246">
        <f t="shared" si="1"/>
        <v>44489</v>
      </c>
      <c r="H29" s="246">
        <f t="shared" si="2"/>
        <v>43886</v>
      </c>
      <c r="I29" s="113">
        <f t="shared" si="3"/>
        <v>7.3963515754560556E-4</v>
      </c>
      <c r="J29" s="148">
        <f t="shared" si="0"/>
        <v>44276.25</v>
      </c>
      <c r="K29" s="152"/>
      <c r="L29" s="550">
        <f t="shared" si="4"/>
        <v>603</v>
      </c>
      <c r="M29" s="187">
        <f t="shared" si="5"/>
        <v>212.75</v>
      </c>
      <c r="N29" s="187">
        <f t="shared" si="6"/>
        <v>390.25</v>
      </c>
      <c r="O29" s="549">
        <f t="shared" si="7"/>
        <v>4.2236426202321731</v>
      </c>
      <c r="P29" s="559"/>
      <c r="R29" s="187">
        <v>2.6109999999999998</v>
      </c>
      <c r="S29" s="113">
        <v>2.38</v>
      </c>
      <c r="T29" s="198">
        <v>2.2610000000000001</v>
      </c>
      <c r="U29" s="148">
        <f t="shared" si="8"/>
        <v>44331</v>
      </c>
      <c r="V29" s="148">
        <f t="shared" si="9"/>
        <v>43936</v>
      </c>
      <c r="W29" s="187">
        <f t="shared" si="10"/>
        <v>3.0126582278480957E-4</v>
      </c>
      <c r="X29" s="549">
        <f t="shared" si="11"/>
        <v>395</v>
      </c>
      <c r="Y29" s="113">
        <f t="shared" si="12"/>
        <v>54.75</v>
      </c>
      <c r="Z29" s="113">
        <f t="shared" si="13"/>
        <v>340.25</v>
      </c>
      <c r="AA29" s="549">
        <f t="shared" si="14"/>
        <v>2.3635056962025316</v>
      </c>
      <c r="AB29" s="186">
        <f t="shared" si="15"/>
        <v>1.8601369240296415</v>
      </c>
      <c r="AC29" s="113">
        <f t="shared" si="16"/>
        <v>1.8687871974699899</v>
      </c>
    </row>
    <row r="30" spans="2:29" x14ac:dyDescent="0.35">
      <c r="B30" s="116">
        <v>42451</v>
      </c>
      <c r="C30" s="49">
        <v>4.4009999999999998</v>
      </c>
      <c r="D30" s="350">
        <v>4.2309999999999999</v>
      </c>
      <c r="E30" s="349">
        <v>4.1079999999999997</v>
      </c>
      <c r="F30" s="348">
        <v>3.6669999999999998</v>
      </c>
      <c r="G30" s="246">
        <f t="shared" si="1"/>
        <v>44489</v>
      </c>
      <c r="H30" s="246">
        <f t="shared" si="2"/>
        <v>43886</v>
      </c>
      <c r="I30" s="113">
        <f t="shared" si="3"/>
        <v>7.3134328358208931E-4</v>
      </c>
      <c r="J30" s="148">
        <f t="shared" si="0"/>
        <v>44277.25</v>
      </c>
      <c r="K30" s="152"/>
      <c r="L30" s="550">
        <f t="shared" si="4"/>
        <v>603</v>
      </c>
      <c r="M30" s="187">
        <f t="shared" si="5"/>
        <v>211.75</v>
      </c>
      <c r="N30" s="187">
        <f t="shared" si="6"/>
        <v>391.25</v>
      </c>
      <c r="O30" s="549">
        <f t="shared" si="7"/>
        <v>4.2461380597014919</v>
      </c>
      <c r="P30" s="559"/>
      <c r="R30" s="187">
        <v>2.6269999999999998</v>
      </c>
      <c r="S30" s="113">
        <v>2.3940000000000001</v>
      </c>
      <c r="T30" s="198">
        <v>2.2770000000000001</v>
      </c>
      <c r="U30" s="148">
        <f t="shared" si="8"/>
        <v>44331</v>
      </c>
      <c r="V30" s="148">
        <f t="shared" si="9"/>
        <v>43936</v>
      </c>
      <c r="W30" s="187">
        <f t="shared" si="10"/>
        <v>2.962025316455696E-4</v>
      </c>
      <c r="X30" s="549">
        <f t="shared" si="11"/>
        <v>395</v>
      </c>
      <c r="Y30" s="113">
        <f t="shared" si="12"/>
        <v>53.75</v>
      </c>
      <c r="Z30" s="113">
        <f t="shared" si="13"/>
        <v>341.25</v>
      </c>
      <c r="AA30" s="549">
        <f t="shared" si="14"/>
        <v>2.3780791139240507</v>
      </c>
      <c r="AB30" s="186">
        <f t="shared" si="15"/>
        <v>1.8680589457774412</v>
      </c>
      <c r="AC30" s="113">
        <f t="shared" si="16"/>
        <v>1.8767830563396926</v>
      </c>
    </row>
    <row r="31" spans="2:29" x14ac:dyDescent="0.35">
      <c r="B31" s="116">
        <v>42452</v>
      </c>
      <c r="C31" s="49">
        <v>4.3949999999999996</v>
      </c>
      <c r="D31" s="350">
        <v>4.2290000000000001</v>
      </c>
      <c r="E31" s="349">
        <v>4.1470000000000002</v>
      </c>
      <c r="F31" s="348">
        <v>3.6470000000000002</v>
      </c>
      <c r="G31" s="246">
        <f t="shared" si="1"/>
        <v>44489</v>
      </c>
      <c r="H31" s="246">
        <f t="shared" si="2"/>
        <v>43886</v>
      </c>
      <c r="I31" s="113">
        <f t="shared" si="3"/>
        <v>8.2918739635157548E-4</v>
      </c>
      <c r="J31" s="148">
        <f t="shared" si="0"/>
        <v>44278.25</v>
      </c>
      <c r="K31" s="152"/>
      <c r="L31" s="550">
        <f t="shared" si="4"/>
        <v>603</v>
      </c>
      <c r="M31" s="187">
        <f t="shared" si="5"/>
        <v>210.75</v>
      </c>
      <c r="N31" s="187">
        <f t="shared" si="6"/>
        <v>392.25</v>
      </c>
      <c r="O31" s="549">
        <f t="shared" si="7"/>
        <v>4.2202487562189051</v>
      </c>
      <c r="P31" s="559"/>
      <c r="R31" s="187">
        <v>2.6790000000000003</v>
      </c>
      <c r="S31" s="113">
        <v>2.4279999999999999</v>
      </c>
      <c r="T31" s="198">
        <v>2.3170000000000002</v>
      </c>
      <c r="U31" s="148">
        <f t="shared" si="8"/>
        <v>44331</v>
      </c>
      <c r="V31" s="148">
        <f t="shared" si="9"/>
        <v>43936</v>
      </c>
      <c r="W31" s="187">
        <f t="shared" si="10"/>
        <v>2.8101265822784752E-4</v>
      </c>
      <c r="X31" s="549">
        <f t="shared" si="11"/>
        <v>395</v>
      </c>
      <c r="Y31" s="113">
        <f t="shared" si="12"/>
        <v>52.75</v>
      </c>
      <c r="Z31" s="113">
        <f t="shared" si="13"/>
        <v>342.25</v>
      </c>
      <c r="AA31" s="549">
        <f t="shared" si="14"/>
        <v>2.413176582278481</v>
      </c>
      <c r="AB31" s="186">
        <f t="shared" si="15"/>
        <v>1.8070721739404241</v>
      </c>
      <c r="AC31" s="113">
        <f t="shared" si="16"/>
        <v>1.8152359485449798</v>
      </c>
    </row>
    <row r="32" spans="2:29" x14ac:dyDescent="0.35">
      <c r="B32" s="116">
        <v>42453</v>
      </c>
      <c r="C32" s="49">
        <v>4.41</v>
      </c>
      <c r="D32" s="350">
        <v>4.2469999999999999</v>
      </c>
      <c r="E32" s="349">
        <v>4.13</v>
      </c>
      <c r="F32" s="348">
        <v>3.6680000000000001</v>
      </c>
      <c r="G32" s="246">
        <f t="shared" si="1"/>
        <v>44489</v>
      </c>
      <c r="H32" s="246">
        <f t="shared" si="2"/>
        <v>43886</v>
      </c>
      <c r="I32" s="113">
        <f t="shared" si="3"/>
        <v>7.661691542288553E-4</v>
      </c>
      <c r="J32" s="148">
        <f t="shared" si="0"/>
        <v>44279.25</v>
      </c>
      <c r="K32" s="152"/>
      <c r="L32" s="550">
        <f t="shared" si="4"/>
        <v>603</v>
      </c>
      <c r="M32" s="187">
        <f t="shared" si="5"/>
        <v>209.75</v>
      </c>
      <c r="N32" s="187">
        <f t="shared" si="6"/>
        <v>393.25</v>
      </c>
      <c r="O32" s="549">
        <f t="shared" si="7"/>
        <v>4.2492960199004974</v>
      </c>
      <c r="P32" s="559"/>
      <c r="R32" s="187">
        <v>2.6550000000000002</v>
      </c>
      <c r="S32" s="113">
        <v>2.4129999999999998</v>
      </c>
      <c r="T32" s="198">
        <v>2.2930000000000001</v>
      </c>
      <c r="U32" s="148">
        <f t="shared" si="8"/>
        <v>44331</v>
      </c>
      <c r="V32" s="148">
        <f t="shared" si="9"/>
        <v>43936</v>
      </c>
      <c r="W32" s="187">
        <f t="shared" si="10"/>
        <v>3.0379746835442953E-4</v>
      </c>
      <c r="X32" s="549">
        <f t="shared" si="11"/>
        <v>395</v>
      </c>
      <c r="Y32" s="113">
        <f t="shared" si="12"/>
        <v>51.75</v>
      </c>
      <c r="Z32" s="113">
        <f t="shared" si="13"/>
        <v>343.25</v>
      </c>
      <c r="AA32" s="549">
        <f t="shared" si="14"/>
        <v>2.3972784810126582</v>
      </c>
      <c r="AB32" s="186">
        <f t="shared" si="15"/>
        <v>1.8520175388878393</v>
      </c>
      <c r="AC32" s="113">
        <f t="shared" si="16"/>
        <v>1.8605924612986824</v>
      </c>
    </row>
    <row r="33" spans="2:29" x14ac:dyDescent="0.35">
      <c r="B33" s="116">
        <v>42454</v>
      </c>
      <c r="C33" s="49" t="s">
        <v>437</v>
      </c>
      <c r="D33" s="350" t="s">
        <v>437</v>
      </c>
      <c r="E33" s="349" t="s">
        <v>437</v>
      </c>
      <c r="F33" s="348" t="s">
        <v>437</v>
      </c>
      <c r="G33" s="246">
        <f t="shared" si="1"/>
        <v>44489</v>
      </c>
      <c r="H33" s="246">
        <f t="shared" si="2"/>
        <v>43886</v>
      </c>
      <c r="I33" s="113" t="str">
        <f t="shared" si="3"/>
        <v/>
      </c>
      <c r="J33" s="148">
        <f t="shared" si="0"/>
        <v>44280.25</v>
      </c>
      <c r="K33" s="152"/>
      <c r="L33" s="550">
        <f t="shared" si="4"/>
        <v>603</v>
      </c>
      <c r="M33" s="187">
        <f t="shared" si="5"/>
        <v>208.75</v>
      </c>
      <c r="N33" s="187">
        <f t="shared" si="6"/>
        <v>394.25</v>
      </c>
      <c r="O33" s="549" t="str">
        <f t="shared" si="7"/>
        <v/>
      </c>
      <c r="P33" s="559"/>
      <c r="R33" s="187">
        <v>2.6339999999999999</v>
      </c>
      <c r="S33" s="113">
        <v>2.3879999999999999</v>
      </c>
      <c r="T33" s="198">
        <v>2.2730000000000001</v>
      </c>
      <c r="U33" s="148">
        <f t="shared" si="8"/>
        <v>44331</v>
      </c>
      <c r="V33" s="148">
        <f t="shared" si="9"/>
        <v>43936</v>
      </c>
      <c r="W33" s="187">
        <f t="shared" si="10"/>
        <v>2.9113924050632855E-4</v>
      </c>
      <c r="X33" s="549">
        <f t="shared" si="11"/>
        <v>395</v>
      </c>
      <c r="Y33" s="113">
        <f t="shared" si="12"/>
        <v>50.75</v>
      </c>
      <c r="Z33" s="113">
        <f t="shared" si="13"/>
        <v>344.25</v>
      </c>
      <c r="AA33" s="549">
        <f t="shared" si="14"/>
        <v>2.3732246835443038</v>
      </c>
      <c r="AB33" s="186" t="str">
        <f t="shared" si="15"/>
        <v/>
      </c>
      <c r="AC33" s="113" t="str">
        <f t="shared" si="16"/>
        <v/>
      </c>
    </row>
    <row r="34" spans="2:29" x14ac:dyDescent="0.35">
      <c r="B34" s="116">
        <v>42457</v>
      </c>
      <c r="C34" s="49" t="s">
        <v>437</v>
      </c>
      <c r="D34" s="350" t="s">
        <v>437</v>
      </c>
      <c r="E34" s="349" t="s">
        <v>437</v>
      </c>
      <c r="F34" s="348" t="s">
        <v>437</v>
      </c>
      <c r="G34" s="246">
        <f t="shared" si="1"/>
        <v>44489</v>
      </c>
      <c r="H34" s="246">
        <f t="shared" si="2"/>
        <v>43886</v>
      </c>
      <c r="I34" s="113" t="str">
        <f t="shared" si="3"/>
        <v/>
      </c>
      <c r="J34" s="148">
        <f t="shared" si="0"/>
        <v>44283.25</v>
      </c>
      <c r="K34" s="152"/>
      <c r="L34" s="550">
        <f t="shared" si="4"/>
        <v>603</v>
      </c>
      <c r="M34" s="187">
        <f t="shared" si="5"/>
        <v>205.75</v>
      </c>
      <c r="N34" s="187">
        <f t="shared" si="6"/>
        <v>397.25</v>
      </c>
      <c r="O34" s="549" t="str">
        <f t="shared" si="7"/>
        <v/>
      </c>
      <c r="P34" s="559"/>
      <c r="R34" s="187">
        <v>2.6429999999999998</v>
      </c>
      <c r="S34" s="113">
        <v>2.4009999999999998</v>
      </c>
      <c r="T34" s="198">
        <v>2.2869999999999999</v>
      </c>
      <c r="U34" s="148">
        <f t="shared" si="8"/>
        <v>44331</v>
      </c>
      <c r="V34" s="148">
        <f t="shared" si="9"/>
        <v>43936</v>
      </c>
      <c r="W34" s="187">
        <f t="shared" si="10"/>
        <v>2.8860759493670854E-4</v>
      </c>
      <c r="X34" s="549">
        <f t="shared" si="11"/>
        <v>395</v>
      </c>
      <c r="Y34" s="113">
        <f t="shared" si="12"/>
        <v>47.75</v>
      </c>
      <c r="Z34" s="113">
        <f t="shared" si="13"/>
        <v>347.25</v>
      </c>
      <c r="AA34" s="549">
        <f t="shared" si="14"/>
        <v>2.3872189873417722</v>
      </c>
      <c r="AB34" s="186" t="str">
        <f t="shared" si="15"/>
        <v/>
      </c>
      <c r="AC34" s="113" t="str">
        <f t="shared" si="16"/>
        <v/>
      </c>
    </row>
    <row r="35" spans="2:29" x14ac:dyDescent="0.35">
      <c r="B35" s="116">
        <v>42458</v>
      </c>
      <c r="C35" s="49">
        <v>4.3870000000000005</v>
      </c>
      <c r="D35" s="350">
        <v>4.2229999999999999</v>
      </c>
      <c r="E35" s="349">
        <v>4.1470000000000002</v>
      </c>
      <c r="F35" s="348">
        <v>3.6560000000000001</v>
      </c>
      <c r="G35" s="246">
        <f t="shared" si="1"/>
        <v>44489</v>
      </c>
      <c r="H35" s="246">
        <f t="shared" si="2"/>
        <v>43886</v>
      </c>
      <c r="I35" s="113">
        <f t="shared" si="3"/>
        <v>8.142620232172473E-4</v>
      </c>
      <c r="J35" s="148">
        <f t="shared" si="0"/>
        <v>44284.25</v>
      </c>
      <c r="K35" s="152"/>
      <c r="L35" s="550">
        <f t="shared" si="4"/>
        <v>603</v>
      </c>
      <c r="M35" s="187">
        <f t="shared" si="5"/>
        <v>204.75</v>
      </c>
      <c r="N35" s="187">
        <f t="shared" si="6"/>
        <v>398.25</v>
      </c>
      <c r="O35" s="549">
        <f t="shared" si="7"/>
        <v>4.2202798507462687</v>
      </c>
      <c r="P35" s="559"/>
      <c r="R35" s="187">
        <v>2.6539999999999999</v>
      </c>
      <c r="S35" s="113">
        <v>2.4119999999999999</v>
      </c>
      <c r="T35" s="198">
        <v>2.2909999999999999</v>
      </c>
      <c r="U35" s="148">
        <f t="shared" si="8"/>
        <v>44331</v>
      </c>
      <c r="V35" s="148">
        <f t="shared" si="9"/>
        <v>43936</v>
      </c>
      <c r="W35" s="187">
        <f t="shared" si="10"/>
        <v>3.0632911392405063E-4</v>
      </c>
      <c r="X35" s="549">
        <f t="shared" si="11"/>
        <v>395</v>
      </c>
      <c r="Y35" s="113">
        <f t="shared" si="12"/>
        <v>46.75</v>
      </c>
      <c r="Z35" s="113">
        <f t="shared" si="13"/>
        <v>348.25</v>
      </c>
      <c r="AA35" s="549">
        <f t="shared" si="14"/>
        <v>2.3976791139240508</v>
      </c>
      <c r="AB35" s="186">
        <f t="shared" si="15"/>
        <v>1.8226007368222179</v>
      </c>
      <c r="AC35" s="113">
        <f t="shared" si="16"/>
        <v>1.8309054204368902</v>
      </c>
    </row>
    <row r="36" spans="2:29" x14ac:dyDescent="0.35">
      <c r="B36" s="116">
        <v>42459</v>
      </c>
      <c r="C36" s="49">
        <v>4.351</v>
      </c>
      <c r="D36" s="350">
        <v>4.1900000000000004</v>
      </c>
      <c r="E36" s="349">
        <v>4.1040000000000001</v>
      </c>
      <c r="F36" s="348">
        <v>3.6480000000000001</v>
      </c>
      <c r="G36" s="246">
        <f t="shared" si="1"/>
        <v>44489</v>
      </c>
      <c r="H36" s="246">
        <f t="shared" si="2"/>
        <v>43886</v>
      </c>
      <c r="I36" s="113">
        <f t="shared" si="3"/>
        <v>7.5621890547263677E-4</v>
      </c>
      <c r="J36" s="148">
        <f t="shared" si="0"/>
        <v>44285.25</v>
      </c>
      <c r="K36" s="152"/>
      <c r="L36" s="550">
        <f t="shared" si="4"/>
        <v>603</v>
      </c>
      <c r="M36" s="187">
        <f t="shared" si="5"/>
        <v>203.75</v>
      </c>
      <c r="N36" s="187">
        <f t="shared" si="6"/>
        <v>399.25</v>
      </c>
      <c r="O36" s="549">
        <f t="shared" si="7"/>
        <v>4.1969203980099499</v>
      </c>
      <c r="P36" s="559"/>
      <c r="R36" s="187">
        <v>2.589</v>
      </c>
      <c r="S36" s="113">
        <v>2.3460000000000001</v>
      </c>
      <c r="T36" s="198">
        <v>2.23</v>
      </c>
      <c r="U36" s="148">
        <f t="shared" si="8"/>
        <v>44331</v>
      </c>
      <c r="V36" s="148">
        <f t="shared" si="9"/>
        <v>43936</v>
      </c>
      <c r="W36" s="187">
        <f t="shared" si="10"/>
        <v>2.9367088607594965E-4</v>
      </c>
      <c r="X36" s="549">
        <f t="shared" si="11"/>
        <v>395</v>
      </c>
      <c r="Y36" s="113">
        <f t="shared" si="12"/>
        <v>45.75</v>
      </c>
      <c r="Z36" s="113">
        <f t="shared" si="13"/>
        <v>349.25</v>
      </c>
      <c r="AA36" s="549">
        <f t="shared" si="14"/>
        <v>2.3325645569620255</v>
      </c>
      <c r="AB36" s="186">
        <f t="shared" si="15"/>
        <v>1.8643558410479244</v>
      </c>
      <c r="AC36" s="113">
        <f t="shared" si="16"/>
        <v>1.8730453978030415</v>
      </c>
    </row>
    <row r="37" spans="2:29" x14ac:dyDescent="0.35">
      <c r="B37" s="116">
        <v>42460</v>
      </c>
      <c r="C37" s="49">
        <v>4.3120000000000003</v>
      </c>
      <c r="D37" s="350">
        <v>4.1509999999999998</v>
      </c>
      <c r="E37" s="349">
        <v>4.0460000000000003</v>
      </c>
      <c r="F37" s="348">
        <v>3.61</v>
      </c>
      <c r="G37" s="246">
        <f t="shared" si="1"/>
        <v>44489</v>
      </c>
      <c r="H37" s="246">
        <f t="shared" si="2"/>
        <v>43886</v>
      </c>
      <c r="I37" s="113">
        <f t="shared" si="3"/>
        <v>7.2305140961857447E-4</v>
      </c>
      <c r="J37" s="148">
        <f t="shared" si="0"/>
        <v>44286.25</v>
      </c>
      <c r="K37" s="152"/>
      <c r="L37" s="550">
        <f t="shared" si="4"/>
        <v>603</v>
      </c>
      <c r="M37" s="187">
        <f t="shared" si="5"/>
        <v>202.75</v>
      </c>
      <c r="N37" s="187">
        <f t="shared" si="6"/>
        <v>400.25</v>
      </c>
      <c r="O37" s="549">
        <f t="shared" si="7"/>
        <v>4.1654013266998344</v>
      </c>
      <c r="P37" s="559"/>
      <c r="R37" s="187">
        <v>2.5409999999999999</v>
      </c>
      <c r="S37" s="113">
        <v>2.298</v>
      </c>
      <c r="T37" s="198">
        <v>2.1869999999999998</v>
      </c>
      <c r="U37" s="148">
        <f t="shared" si="8"/>
        <v>44331</v>
      </c>
      <c r="V37" s="148">
        <f t="shared" si="9"/>
        <v>43936</v>
      </c>
      <c r="W37" s="187">
        <f t="shared" si="10"/>
        <v>2.8101265822784861E-4</v>
      </c>
      <c r="X37" s="549">
        <f t="shared" si="11"/>
        <v>395</v>
      </c>
      <c r="Y37" s="113">
        <f t="shared" si="12"/>
        <v>44.75</v>
      </c>
      <c r="Z37" s="113">
        <f t="shared" si="13"/>
        <v>350.25</v>
      </c>
      <c r="AA37" s="549">
        <f t="shared" si="14"/>
        <v>2.2854246835443037</v>
      </c>
      <c r="AB37" s="186">
        <f t="shared" si="15"/>
        <v>1.8799766431555307</v>
      </c>
      <c r="AC37" s="113">
        <f t="shared" si="16"/>
        <v>1.8888124236025483</v>
      </c>
    </row>
    <row r="38" spans="2:29" x14ac:dyDescent="0.35">
      <c r="B38" s="116">
        <v>42461</v>
      </c>
      <c r="C38" s="49">
        <v>4.3419999999999996</v>
      </c>
      <c r="D38" s="350">
        <v>4.1749999999999998</v>
      </c>
      <c r="E38" s="349">
        <v>4.07</v>
      </c>
      <c r="F38" s="348">
        <v>3.6310000000000002</v>
      </c>
      <c r="G38" s="246">
        <f t="shared" si="1"/>
        <v>44489</v>
      </c>
      <c r="H38" s="246">
        <f t="shared" si="2"/>
        <v>43886</v>
      </c>
      <c r="I38" s="113">
        <f t="shared" si="3"/>
        <v>7.2802653399668335E-4</v>
      </c>
      <c r="J38" s="148">
        <f t="shared" si="0"/>
        <v>44287.25</v>
      </c>
      <c r="K38" s="152"/>
      <c r="L38" s="550">
        <f t="shared" si="4"/>
        <v>603</v>
      </c>
      <c r="M38" s="187">
        <f t="shared" si="5"/>
        <v>201.75</v>
      </c>
      <c r="N38" s="187">
        <f t="shared" si="6"/>
        <v>401.25</v>
      </c>
      <c r="O38" s="549">
        <f t="shared" si="7"/>
        <v>4.1951206467661688</v>
      </c>
      <c r="P38" s="559"/>
      <c r="R38" s="187">
        <v>2.5390000000000001</v>
      </c>
      <c r="S38" s="113">
        <v>2.3079999999999998</v>
      </c>
      <c r="T38" s="198">
        <v>2.1880000000000002</v>
      </c>
      <c r="U38" s="148">
        <f t="shared" si="8"/>
        <v>44331</v>
      </c>
      <c r="V38" s="148">
        <f t="shared" si="9"/>
        <v>43936</v>
      </c>
      <c r="W38" s="187">
        <f t="shared" si="10"/>
        <v>3.0379746835442953E-4</v>
      </c>
      <c r="X38" s="549">
        <f t="shared" si="11"/>
        <v>395</v>
      </c>
      <c r="Y38" s="113">
        <f t="shared" si="12"/>
        <v>43.75</v>
      </c>
      <c r="Z38" s="113">
        <f t="shared" si="13"/>
        <v>351.25</v>
      </c>
      <c r="AA38" s="549">
        <f t="shared" si="14"/>
        <v>2.2947088607594934</v>
      </c>
      <c r="AB38" s="186">
        <f t="shared" si="15"/>
        <v>1.9004117860066754</v>
      </c>
      <c r="AC38" s="113">
        <f t="shared" si="16"/>
        <v>1.9094406983976686</v>
      </c>
    </row>
    <row r="39" spans="2:29" x14ac:dyDescent="0.35">
      <c r="B39" s="116">
        <v>42464</v>
      </c>
      <c r="C39" s="49">
        <v>4.2780000000000005</v>
      </c>
      <c r="D39" s="350">
        <v>4.1150000000000002</v>
      </c>
      <c r="E39" s="349">
        <v>4.0110000000000001</v>
      </c>
      <c r="F39" s="348">
        <v>3.5789999999999997</v>
      </c>
      <c r="G39" s="246">
        <f t="shared" si="1"/>
        <v>44489</v>
      </c>
      <c r="H39" s="246">
        <f t="shared" si="2"/>
        <v>43886</v>
      </c>
      <c r="I39" s="113">
        <f t="shared" si="3"/>
        <v>7.1641791044776179E-4</v>
      </c>
      <c r="J39" s="148">
        <f t="shared" si="0"/>
        <v>44290.25</v>
      </c>
      <c r="K39" s="152"/>
      <c r="L39" s="550">
        <f t="shared" si="4"/>
        <v>603</v>
      </c>
      <c r="M39" s="187">
        <f t="shared" si="5"/>
        <v>198.75</v>
      </c>
      <c r="N39" s="187">
        <f t="shared" si="6"/>
        <v>404.25</v>
      </c>
      <c r="O39" s="549">
        <f t="shared" si="7"/>
        <v>4.1356119402985074</v>
      </c>
      <c r="P39" s="559"/>
      <c r="R39" s="187">
        <v>2.4649999999999999</v>
      </c>
      <c r="S39" s="113">
        <v>2.2549999999999999</v>
      </c>
      <c r="T39" s="198">
        <v>2.1539999999999999</v>
      </c>
      <c r="U39" s="148">
        <f t="shared" si="8"/>
        <v>44331</v>
      </c>
      <c r="V39" s="148">
        <f t="shared" si="9"/>
        <v>43936</v>
      </c>
      <c r="W39" s="187">
        <f t="shared" si="10"/>
        <v>2.5569620253164551E-4</v>
      </c>
      <c r="X39" s="549">
        <f t="shared" si="11"/>
        <v>395</v>
      </c>
      <c r="Y39" s="113">
        <f t="shared" si="12"/>
        <v>40.75</v>
      </c>
      <c r="Z39" s="113">
        <f t="shared" si="13"/>
        <v>354.25</v>
      </c>
      <c r="AA39" s="549">
        <f t="shared" si="14"/>
        <v>2.2445803797468353</v>
      </c>
      <c r="AB39" s="186">
        <f t="shared" si="15"/>
        <v>1.8910315605516721</v>
      </c>
      <c r="AC39" s="113">
        <f t="shared" si="16"/>
        <v>1.8999715614591794</v>
      </c>
    </row>
    <row r="40" spans="2:29" x14ac:dyDescent="0.35">
      <c r="B40" s="116">
        <v>42465</v>
      </c>
      <c r="C40" s="49">
        <v>4.2709999999999999</v>
      </c>
      <c r="D40" s="350">
        <v>4.1159999999999997</v>
      </c>
      <c r="E40" s="349">
        <v>4.0110000000000001</v>
      </c>
      <c r="F40" s="348">
        <v>3.5789999999999997</v>
      </c>
      <c r="G40" s="246">
        <f t="shared" si="1"/>
        <v>44489</v>
      </c>
      <c r="H40" s="246">
        <f t="shared" si="2"/>
        <v>43886</v>
      </c>
      <c r="I40" s="113">
        <f t="shared" si="3"/>
        <v>7.1641791044776179E-4</v>
      </c>
      <c r="J40" s="148">
        <f t="shared" si="0"/>
        <v>44291.25</v>
      </c>
      <c r="K40" s="152"/>
      <c r="L40" s="550">
        <f t="shared" si="4"/>
        <v>603</v>
      </c>
      <c r="M40" s="187">
        <f t="shared" si="5"/>
        <v>197.75</v>
      </c>
      <c r="N40" s="187">
        <f t="shared" si="6"/>
        <v>405.25</v>
      </c>
      <c r="O40" s="549">
        <f t="shared" si="7"/>
        <v>4.1293283582089551</v>
      </c>
      <c r="P40" s="559"/>
      <c r="R40" s="187">
        <v>2.4569999999999999</v>
      </c>
      <c r="S40" s="113">
        <v>2.2429999999999999</v>
      </c>
      <c r="T40" s="198">
        <v>2.1509999999999998</v>
      </c>
      <c r="U40" s="148">
        <f t="shared" si="8"/>
        <v>44331</v>
      </c>
      <c r="V40" s="148">
        <f t="shared" si="9"/>
        <v>43936</v>
      </c>
      <c r="W40" s="187">
        <f t="shared" si="10"/>
        <v>2.329113924050635E-4</v>
      </c>
      <c r="X40" s="549">
        <f t="shared" si="11"/>
        <v>395</v>
      </c>
      <c r="Y40" s="113">
        <f t="shared" si="12"/>
        <v>39.75</v>
      </c>
      <c r="Z40" s="113">
        <f t="shared" si="13"/>
        <v>355.25</v>
      </c>
      <c r="AA40" s="549">
        <f t="shared" si="14"/>
        <v>2.2337417721518986</v>
      </c>
      <c r="AB40" s="186">
        <f t="shared" si="15"/>
        <v>1.8955865860570564</v>
      </c>
      <c r="AC40" s="113">
        <f t="shared" si="16"/>
        <v>1.9045697073201362</v>
      </c>
    </row>
    <row r="41" spans="2:29" x14ac:dyDescent="0.35">
      <c r="B41" s="116">
        <v>42466</v>
      </c>
      <c r="C41" s="49">
        <v>4.2620000000000005</v>
      </c>
      <c r="D41" s="350">
        <v>4.1059999999999999</v>
      </c>
      <c r="E41" s="349">
        <v>3.9910000000000001</v>
      </c>
      <c r="F41" s="348">
        <v>3.5739999999999998</v>
      </c>
      <c r="G41" s="246">
        <f t="shared" si="1"/>
        <v>44489</v>
      </c>
      <c r="H41" s="246">
        <f t="shared" si="2"/>
        <v>43886</v>
      </c>
      <c r="I41" s="113">
        <f t="shared" si="3"/>
        <v>6.9154228855721432E-4</v>
      </c>
      <c r="J41" s="148">
        <f t="shared" si="0"/>
        <v>44292.25</v>
      </c>
      <c r="K41" s="152"/>
      <c r="L41" s="550">
        <f t="shared" si="4"/>
        <v>603</v>
      </c>
      <c r="M41" s="187">
        <f t="shared" si="5"/>
        <v>196.75</v>
      </c>
      <c r="N41" s="187">
        <f t="shared" si="6"/>
        <v>406.25</v>
      </c>
      <c r="O41" s="549">
        <f t="shared" si="7"/>
        <v>4.1259390547263681</v>
      </c>
      <c r="P41" s="559"/>
      <c r="R41" s="187">
        <v>2.4489999999999998</v>
      </c>
      <c r="S41" s="113">
        <v>2.242</v>
      </c>
      <c r="T41" s="198">
        <v>2.1539999999999999</v>
      </c>
      <c r="U41" s="148">
        <f t="shared" si="8"/>
        <v>44331</v>
      </c>
      <c r="V41" s="148">
        <f t="shared" si="9"/>
        <v>43936</v>
      </c>
      <c r="W41" s="187">
        <f t="shared" si="10"/>
        <v>2.2278481012658248E-4</v>
      </c>
      <c r="X41" s="549">
        <f t="shared" si="11"/>
        <v>395</v>
      </c>
      <c r="Y41" s="113">
        <f t="shared" si="12"/>
        <v>38.75</v>
      </c>
      <c r="Z41" s="113">
        <f t="shared" si="13"/>
        <v>356.25</v>
      </c>
      <c r="AA41" s="549">
        <f t="shared" si="14"/>
        <v>2.2333670886075949</v>
      </c>
      <c r="AB41" s="186">
        <f t="shared" si="15"/>
        <v>1.8925719661187732</v>
      </c>
      <c r="AC41" s="113">
        <f t="shared" si="16"/>
        <v>1.9015265377361201</v>
      </c>
    </row>
    <row r="42" spans="2:29" x14ac:dyDescent="0.35">
      <c r="B42" s="116">
        <v>42467</v>
      </c>
      <c r="C42" s="49">
        <v>4.2750000000000004</v>
      </c>
      <c r="D42" s="350">
        <v>4.117</v>
      </c>
      <c r="E42" s="349">
        <v>4.0010000000000003</v>
      </c>
      <c r="F42" s="348">
        <v>3.585</v>
      </c>
      <c r="G42" s="246">
        <f t="shared" si="1"/>
        <v>44489</v>
      </c>
      <c r="H42" s="246">
        <f t="shared" si="2"/>
        <v>43886</v>
      </c>
      <c r="I42" s="113">
        <f t="shared" si="3"/>
        <v>6.898839137645114E-4</v>
      </c>
      <c r="J42" s="148">
        <f t="shared" si="0"/>
        <v>44293.25</v>
      </c>
      <c r="K42" s="152"/>
      <c r="L42" s="550">
        <f t="shared" si="4"/>
        <v>603</v>
      </c>
      <c r="M42" s="187">
        <f t="shared" si="5"/>
        <v>195.75</v>
      </c>
      <c r="N42" s="187">
        <f t="shared" si="6"/>
        <v>407.25</v>
      </c>
      <c r="O42" s="549">
        <f t="shared" si="7"/>
        <v>4.1399552238805972</v>
      </c>
      <c r="P42" s="559"/>
      <c r="R42" s="187">
        <v>2.4550000000000001</v>
      </c>
      <c r="S42" s="113">
        <v>2.25</v>
      </c>
      <c r="T42" s="198">
        <v>2.161</v>
      </c>
      <c r="U42" s="148">
        <f t="shared" si="8"/>
        <v>44331</v>
      </c>
      <c r="V42" s="148">
        <f t="shared" si="9"/>
        <v>43936</v>
      </c>
      <c r="W42" s="187">
        <f t="shared" si="10"/>
        <v>2.2531645569620246E-4</v>
      </c>
      <c r="X42" s="549">
        <f t="shared" si="11"/>
        <v>395</v>
      </c>
      <c r="Y42" s="113">
        <f t="shared" si="12"/>
        <v>37.75</v>
      </c>
      <c r="Z42" s="113">
        <f t="shared" si="13"/>
        <v>357.25</v>
      </c>
      <c r="AA42" s="549">
        <f t="shared" si="14"/>
        <v>2.2414943037974684</v>
      </c>
      <c r="AB42" s="186">
        <f t="shared" si="15"/>
        <v>1.8984609200831288</v>
      </c>
      <c r="AC42" s="113">
        <f t="shared" si="16"/>
        <v>1.9074713047458225</v>
      </c>
    </row>
    <row r="43" spans="2:29" x14ac:dyDescent="0.35">
      <c r="B43" s="116">
        <v>42468</v>
      </c>
      <c r="C43" s="49">
        <v>4.28</v>
      </c>
      <c r="D43" s="350">
        <v>4.1100000000000003</v>
      </c>
      <c r="E43" s="349">
        <v>3.996</v>
      </c>
      <c r="F43" s="348">
        <v>3.589</v>
      </c>
      <c r="G43" s="246">
        <f t="shared" si="1"/>
        <v>44489</v>
      </c>
      <c r="H43" s="246">
        <f t="shared" si="2"/>
        <v>43886</v>
      </c>
      <c r="I43" s="113">
        <f t="shared" si="3"/>
        <v>6.7495854063018247E-4</v>
      </c>
      <c r="J43" s="148">
        <f t="shared" si="0"/>
        <v>44294.25</v>
      </c>
      <c r="K43" s="152"/>
      <c r="L43" s="550">
        <f t="shared" si="4"/>
        <v>603</v>
      </c>
      <c r="M43" s="187">
        <f t="shared" si="5"/>
        <v>194.75</v>
      </c>
      <c r="N43" s="187">
        <f t="shared" si="6"/>
        <v>408.25</v>
      </c>
      <c r="O43" s="549">
        <f t="shared" si="7"/>
        <v>4.1485518242122721</v>
      </c>
      <c r="P43" s="559"/>
      <c r="R43" s="187">
        <v>2.4209999999999998</v>
      </c>
      <c r="S43" s="113">
        <v>2.2210000000000001</v>
      </c>
      <c r="T43" s="198">
        <v>2.1349999999999998</v>
      </c>
      <c r="U43" s="148">
        <f t="shared" si="8"/>
        <v>44331</v>
      </c>
      <c r="V43" s="148">
        <f t="shared" si="9"/>
        <v>43936</v>
      </c>
      <c r="W43" s="187">
        <f t="shared" si="10"/>
        <v>2.1772151898734253E-4</v>
      </c>
      <c r="X43" s="549">
        <f t="shared" si="11"/>
        <v>395</v>
      </c>
      <c r="Y43" s="113">
        <f t="shared" si="12"/>
        <v>36.75</v>
      </c>
      <c r="Z43" s="113">
        <f t="shared" si="13"/>
        <v>358.25</v>
      </c>
      <c r="AA43" s="549">
        <f t="shared" si="14"/>
        <v>2.2129987341772153</v>
      </c>
      <c r="AB43" s="186">
        <f t="shared" si="15"/>
        <v>1.9355530900350568</v>
      </c>
      <c r="AC43" s="113">
        <f t="shared" si="16"/>
        <v>1.9449190044458886</v>
      </c>
    </row>
    <row r="44" spans="2:29" x14ac:dyDescent="0.35">
      <c r="B44" s="116">
        <v>42471</v>
      </c>
      <c r="C44" s="49">
        <v>4.2770000000000001</v>
      </c>
      <c r="D44" s="350">
        <v>4.1239999999999997</v>
      </c>
      <c r="E44" s="349">
        <v>3.996</v>
      </c>
      <c r="F44" s="348">
        <v>3.5960000000000001</v>
      </c>
      <c r="G44" s="246">
        <f t="shared" si="1"/>
        <v>44489</v>
      </c>
      <c r="H44" s="246">
        <f t="shared" si="2"/>
        <v>43886</v>
      </c>
      <c r="I44" s="113">
        <f t="shared" si="3"/>
        <v>6.6334991708126025E-4</v>
      </c>
      <c r="J44" s="148">
        <f t="shared" si="0"/>
        <v>44297.25</v>
      </c>
      <c r="K44" s="152"/>
      <c r="L44" s="550">
        <f t="shared" si="4"/>
        <v>603</v>
      </c>
      <c r="M44" s="187">
        <f t="shared" si="5"/>
        <v>191.75</v>
      </c>
      <c r="N44" s="187">
        <f t="shared" si="6"/>
        <v>411.25</v>
      </c>
      <c r="O44" s="549">
        <f t="shared" si="7"/>
        <v>4.1498026533996688</v>
      </c>
      <c r="P44" s="559"/>
      <c r="R44" s="187">
        <v>2.423</v>
      </c>
      <c r="S44" s="113">
        <v>2.23</v>
      </c>
      <c r="T44" s="198">
        <v>2.1480000000000001</v>
      </c>
      <c r="U44" s="148">
        <f t="shared" si="8"/>
        <v>44331</v>
      </c>
      <c r="V44" s="148">
        <f t="shared" si="9"/>
        <v>43936</v>
      </c>
      <c r="W44" s="187">
        <f t="shared" si="10"/>
        <v>2.0759493670886037E-4</v>
      </c>
      <c r="X44" s="549">
        <f t="shared" si="11"/>
        <v>395</v>
      </c>
      <c r="Y44" s="113">
        <f t="shared" si="12"/>
        <v>33.75</v>
      </c>
      <c r="Z44" s="113">
        <f t="shared" si="13"/>
        <v>361.25</v>
      </c>
      <c r="AA44" s="549">
        <f t="shared" si="14"/>
        <v>2.2229936708860758</v>
      </c>
      <c r="AB44" s="186">
        <f t="shared" si="15"/>
        <v>1.926808982513593</v>
      </c>
      <c r="AC44" s="113">
        <f t="shared" si="16"/>
        <v>1.9360904646513521</v>
      </c>
    </row>
    <row r="45" spans="2:29" x14ac:dyDescent="0.35">
      <c r="B45" s="116">
        <v>42472</v>
      </c>
      <c r="C45" s="49">
        <v>4.3150000000000004</v>
      </c>
      <c r="D45" s="350">
        <v>4.1449999999999996</v>
      </c>
      <c r="E45" s="349">
        <v>4.0250000000000004</v>
      </c>
      <c r="F45" s="348">
        <v>3.6320000000000001</v>
      </c>
      <c r="G45" s="246">
        <f t="shared" si="1"/>
        <v>44489</v>
      </c>
      <c r="H45" s="246">
        <f t="shared" si="2"/>
        <v>43886</v>
      </c>
      <c r="I45" s="113">
        <f t="shared" si="3"/>
        <v>6.5174129353233869E-4</v>
      </c>
      <c r="J45" s="148">
        <f t="shared" si="0"/>
        <v>44298.25</v>
      </c>
      <c r="K45" s="152"/>
      <c r="L45" s="550">
        <f t="shared" si="4"/>
        <v>603</v>
      </c>
      <c r="M45" s="187">
        <f t="shared" si="5"/>
        <v>190.75</v>
      </c>
      <c r="N45" s="187">
        <f t="shared" si="6"/>
        <v>412.25</v>
      </c>
      <c r="O45" s="549">
        <f t="shared" si="7"/>
        <v>4.1906803482587067</v>
      </c>
      <c r="P45" s="559"/>
      <c r="R45" s="187">
        <v>2.4460000000000002</v>
      </c>
      <c r="S45" s="113">
        <v>2.254</v>
      </c>
      <c r="T45" s="198">
        <v>2.1739999999999999</v>
      </c>
      <c r="U45" s="148">
        <f t="shared" si="8"/>
        <v>44331</v>
      </c>
      <c r="V45" s="148">
        <f t="shared" si="9"/>
        <v>43936</v>
      </c>
      <c r="W45" s="187">
        <f t="shared" si="10"/>
        <v>2.0253164556962043E-4</v>
      </c>
      <c r="X45" s="549">
        <f t="shared" si="11"/>
        <v>395</v>
      </c>
      <c r="Y45" s="113">
        <f t="shared" si="12"/>
        <v>32.75</v>
      </c>
      <c r="Z45" s="113">
        <f t="shared" si="13"/>
        <v>362.25</v>
      </c>
      <c r="AA45" s="549">
        <f t="shared" si="14"/>
        <v>2.2473670886075952</v>
      </c>
      <c r="AB45" s="186">
        <f t="shared" si="15"/>
        <v>1.9433132596511116</v>
      </c>
      <c r="AC45" s="113">
        <f t="shared" si="16"/>
        <v>1.9527544257139207</v>
      </c>
    </row>
    <row r="46" spans="2:29" x14ac:dyDescent="0.35">
      <c r="B46" s="116">
        <v>42473</v>
      </c>
      <c r="C46" s="49">
        <v>4.3629999999999995</v>
      </c>
      <c r="D46" s="350">
        <v>4.1929999999999996</v>
      </c>
      <c r="E46" s="349">
        <v>4.0640000000000001</v>
      </c>
      <c r="F46" s="348">
        <v>3.68</v>
      </c>
      <c r="G46" s="246">
        <f t="shared" si="1"/>
        <v>44489</v>
      </c>
      <c r="H46" s="246">
        <f t="shared" si="2"/>
        <v>43886</v>
      </c>
      <c r="I46" s="113">
        <f t="shared" si="3"/>
        <v>6.3681592039800975E-4</v>
      </c>
      <c r="J46" s="148">
        <f t="shared" si="0"/>
        <v>44299.25</v>
      </c>
      <c r="K46" s="152"/>
      <c r="L46" s="550">
        <f t="shared" si="4"/>
        <v>603</v>
      </c>
      <c r="M46" s="187">
        <f t="shared" si="5"/>
        <v>189.75</v>
      </c>
      <c r="N46" s="187">
        <f t="shared" si="6"/>
        <v>413.25</v>
      </c>
      <c r="O46" s="549">
        <f t="shared" si="7"/>
        <v>4.2421641791044769</v>
      </c>
      <c r="P46" s="559"/>
      <c r="R46" s="187">
        <v>2.5030000000000001</v>
      </c>
      <c r="S46" s="113">
        <v>2.3010000000000002</v>
      </c>
      <c r="T46" s="198">
        <v>2.2290000000000001</v>
      </c>
      <c r="U46" s="148">
        <f t="shared" si="8"/>
        <v>44331</v>
      </c>
      <c r="V46" s="148">
        <f t="shared" si="9"/>
        <v>43936</v>
      </c>
      <c r="W46" s="187">
        <f t="shared" si="10"/>
        <v>1.8227848101265838E-4</v>
      </c>
      <c r="X46" s="549">
        <f t="shared" si="11"/>
        <v>395</v>
      </c>
      <c r="Y46" s="113">
        <f t="shared" si="12"/>
        <v>31.75</v>
      </c>
      <c r="Z46" s="113">
        <f t="shared" si="13"/>
        <v>363.25</v>
      </c>
      <c r="AA46" s="549">
        <f t="shared" si="14"/>
        <v>2.295212658227848</v>
      </c>
      <c r="AB46" s="186">
        <f t="shared" si="15"/>
        <v>1.9469515208766288</v>
      </c>
      <c r="AC46" s="113">
        <f t="shared" si="16"/>
        <v>1.9564280714382321</v>
      </c>
    </row>
    <row r="47" spans="2:29" x14ac:dyDescent="0.35">
      <c r="B47" s="116">
        <v>42474</v>
      </c>
      <c r="C47" s="49">
        <v>4.3250000000000002</v>
      </c>
      <c r="D47" s="350">
        <v>4.1449999999999996</v>
      </c>
      <c r="E47" s="349">
        <v>4.0279999999999996</v>
      </c>
      <c r="F47" s="348">
        <v>3.6310000000000002</v>
      </c>
      <c r="G47" s="246">
        <f t="shared" si="1"/>
        <v>44489</v>
      </c>
      <c r="H47" s="246">
        <f t="shared" si="2"/>
        <v>43886</v>
      </c>
      <c r="I47" s="113">
        <f t="shared" si="3"/>
        <v>6.5837479270314985E-4</v>
      </c>
      <c r="J47" s="148">
        <f t="shared" si="0"/>
        <v>44300.25</v>
      </c>
      <c r="K47" s="152"/>
      <c r="L47" s="550">
        <f t="shared" si="4"/>
        <v>603</v>
      </c>
      <c r="M47" s="187">
        <f t="shared" si="5"/>
        <v>188.75</v>
      </c>
      <c r="N47" s="187">
        <f t="shared" si="6"/>
        <v>414.25</v>
      </c>
      <c r="O47" s="549">
        <f t="shared" si="7"/>
        <v>4.2007317578772803</v>
      </c>
      <c r="P47" s="559"/>
      <c r="R47" s="187">
        <v>2.4590000000000001</v>
      </c>
      <c r="S47" s="113">
        <v>2.2669999999999999</v>
      </c>
      <c r="T47" s="198">
        <v>2.206</v>
      </c>
      <c r="U47" s="148">
        <f t="shared" si="8"/>
        <v>44331</v>
      </c>
      <c r="V47" s="148">
        <f t="shared" si="9"/>
        <v>43936</v>
      </c>
      <c r="W47" s="187">
        <f t="shared" si="10"/>
        <v>1.5443037974683529E-4</v>
      </c>
      <c r="X47" s="549">
        <f t="shared" si="11"/>
        <v>395</v>
      </c>
      <c r="Y47" s="113">
        <f t="shared" si="12"/>
        <v>30.75</v>
      </c>
      <c r="Z47" s="113">
        <f t="shared" si="13"/>
        <v>364.25</v>
      </c>
      <c r="AA47" s="549">
        <f t="shared" si="14"/>
        <v>2.2622512658227847</v>
      </c>
      <c r="AB47" s="186">
        <f t="shared" si="15"/>
        <v>1.9384804920544956</v>
      </c>
      <c r="AC47" s="113">
        <f t="shared" si="16"/>
        <v>1.947874758599677</v>
      </c>
    </row>
    <row r="48" spans="2:29" x14ac:dyDescent="0.35">
      <c r="B48" s="116">
        <v>42475</v>
      </c>
      <c r="C48" s="49">
        <v>4.3220000000000001</v>
      </c>
      <c r="D48" s="350">
        <v>4.1760000000000002</v>
      </c>
      <c r="E48" s="349">
        <v>4.0369999999999999</v>
      </c>
      <c r="F48" s="348">
        <v>3.6560000000000001</v>
      </c>
      <c r="G48" s="246">
        <f t="shared" si="1"/>
        <v>44489</v>
      </c>
      <c r="H48" s="246">
        <f t="shared" si="2"/>
        <v>43886</v>
      </c>
      <c r="I48" s="113">
        <f t="shared" si="3"/>
        <v>6.3184079601990011E-4</v>
      </c>
      <c r="J48" s="148">
        <f t="shared" si="0"/>
        <v>44301.25</v>
      </c>
      <c r="K48" s="152"/>
      <c r="L48" s="550">
        <f t="shared" si="4"/>
        <v>603</v>
      </c>
      <c r="M48" s="187">
        <f t="shared" si="5"/>
        <v>187.75</v>
      </c>
      <c r="N48" s="187">
        <f t="shared" si="6"/>
        <v>415.25</v>
      </c>
      <c r="O48" s="549">
        <f t="shared" si="7"/>
        <v>4.2033718905472641</v>
      </c>
      <c r="P48" s="559"/>
      <c r="R48" s="187">
        <v>2.464</v>
      </c>
      <c r="S48" s="113">
        <v>2.2690000000000001</v>
      </c>
      <c r="T48" s="198">
        <v>2.2109999999999999</v>
      </c>
      <c r="U48" s="148">
        <f t="shared" si="8"/>
        <v>44331</v>
      </c>
      <c r="V48" s="148">
        <f t="shared" si="9"/>
        <v>43936</v>
      </c>
      <c r="W48" s="187">
        <f t="shared" si="10"/>
        <v>1.4683544303797536E-4</v>
      </c>
      <c r="X48" s="549">
        <f t="shared" si="11"/>
        <v>395</v>
      </c>
      <c r="Y48" s="113">
        <f t="shared" si="12"/>
        <v>29.75</v>
      </c>
      <c r="Z48" s="113">
        <f t="shared" si="13"/>
        <v>365.25</v>
      </c>
      <c r="AA48" s="549">
        <f t="shared" si="14"/>
        <v>2.2646316455696205</v>
      </c>
      <c r="AB48" s="186">
        <f t="shared" si="15"/>
        <v>1.9387402449776436</v>
      </c>
      <c r="AC48" s="113">
        <f t="shared" si="16"/>
        <v>1.9481370293213951</v>
      </c>
    </row>
    <row r="49" spans="2:29" x14ac:dyDescent="0.35">
      <c r="B49" s="116">
        <v>42478</v>
      </c>
      <c r="C49" s="49">
        <v>4.2770000000000001</v>
      </c>
      <c r="D49" s="350">
        <v>4.1370000000000005</v>
      </c>
      <c r="E49" s="349">
        <v>4.0030000000000001</v>
      </c>
      <c r="F49" s="348">
        <v>3.6360000000000001</v>
      </c>
      <c r="G49" s="246">
        <f t="shared" si="1"/>
        <v>44489</v>
      </c>
      <c r="H49" s="246">
        <f t="shared" si="2"/>
        <v>43886</v>
      </c>
      <c r="I49" s="113">
        <f t="shared" si="3"/>
        <v>6.0862354892205633E-4</v>
      </c>
      <c r="J49" s="148">
        <f t="shared" si="0"/>
        <v>44304.25</v>
      </c>
      <c r="K49" s="152"/>
      <c r="L49" s="550">
        <f t="shared" si="4"/>
        <v>603</v>
      </c>
      <c r="M49" s="187">
        <f t="shared" si="5"/>
        <v>184.75</v>
      </c>
      <c r="N49" s="187">
        <f t="shared" si="6"/>
        <v>418.25</v>
      </c>
      <c r="O49" s="549">
        <f t="shared" si="7"/>
        <v>4.1645567993366504</v>
      </c>
      <c r="P49" s="559"/>
      <c r="R49" s="187">
        <v>2.4209999999999998</v>
      </c>
      <c r="S49" s="113">
        <v>2.234</v>
      </c>
      <c r="T49" s="198">
        <v>2.1829999999999998</v>
      </c>
      <c r="U49" s="148">
        <f t="shared" si="8"/>
        <v>44331</v>
      </c>
      <c r="V49" s="148">
        <f t="shared" si="9"/>
        <v>43936</v>
      </c>
      <c r="W49" s="187">
        <f t="shared" si="10"/>
        <v>1.291139240506333E-4</v>
      </c>
      <c r="X49" s="549">
        <f t="shared" si="11"/>
        <v>395</v>
      </c>
      <c r="Y49" s="113">
        <f t="shared" si="12"/>
        <v>26.75</v>
      </c>
      <c r="Z49" s="113">
        <f t="shared" si="13"/>
        <v>368.25</v>
      </c>
      <c r="AA49" s="549">
        <f t="shared" si="14"/>
        <v>2.2305462025316456</v>
      </c>
      <c r="AB49" s="186">
        <f t="shared" si="15"/>
        <v>1.9340105968050048</v>
      </c>
      <c r="AC49" s="113">
        <f t="shared" si="16"/>
        <v>1.9433615892763934</v>
      </c>
    </row>
    <row r="50" spans="2:29" x14ac:dyDescent="0.35">
      <c r="B50" s="116">
        <v>42479</v>
      </c>
      <c r="C50" s="49">
        <v>4.343</v>
      </c>
      <c r="D50" s="350">
        <v>4.1820000000000004</v>
      </c>
      <c r="E50" s="349">
        <v>4.0460000000000003</v>
      </c>
      <c r="F50" s="348">
        <v>3.694</v>
      </c>
      <c r="G50" s="246">
        <f t="shared" si="1"/>
        <v>44489</v>
      </c>
      <c r="H50" s="246">
        <f t="shared" si="2"/>
        <v>43886</v>
      </c>
      <c r="I50" s="113">
        <f t="shared" si="3"/>
        <v>5.8374792703150963E-4</v>
      </c>
      <c r="J50" s="148">
        <f t="shared" si="0"/>
        <v>44305.25</v>
      </c>
      <c r="K50" s="152"/>
      <c r="L50" s="550">
        <f t="shared" si="4"/>
        <v>603</v>
      </c>
      <c r="M50" s="187">
        <f t="shared" si="5"/>
        <v>183.75</v>
      </c>
      <c r="N50" s="187">
        <f t="shared" si="6"/>
        <v>419.25</v>
      </c>
      <c r="O50" s="549">
        <f t="shared" si="7"/>
        <v>4.2357363184079597</v>
      </c>
      <c r="P50" s="559"/>
      <c r="R50" s="187">
        <v>2.46</v>
      </c>
      <c r="S50" s="113">
        <v>2.2709999999999999</v>
      </c>
      <c r="T50" s="198">
        <v>2.2189999999999999</v>
      </c>
      <c r="U50" s="148">
        <f t="shared" si="8"/>
        <v>44331</v>
      </c>
      <c r="V50" s="148">
        <f t="shared" si="9"/>
        <v>43936</v>
      </c>
      <c r="W50" s="187">
        <f t="shared" si="10"/>
        <v>1.3164556962025329E-4</v>
      </c>
      <c r="X50" s="549">
        <f t="shared" si="11"/>
        <v>395</v>
      </c>
      <c r="Y50" s="113">
        <f t="shared" si="12"/>
        <v>25.75</v>
      </c>
      <c r="Z50" s="113">
        <f t="shared" si="13"/>
        <v>369.25</v>
      </c>
      <c r="AA50" s="549">
        <f t="shared" si="14"/>
        <v>2.2676101265822783</v>
      </c>
      <c r="AB50" s="186">
        <f t="shared" si="15"/>
        <v>1.9681261918256814</v>
      </c>
      <c r="AC50" s="113">
        <f t="shared" si="16"/>
        <v>1.9778099935930493</v>
      </c>
    </row>
    <row r="51" spans="2:29" x14ac:dyDescent="0.35">
      <c r="B51" s="116">
        <v>42480</v>
      </c>
      <c r="C51" s="49">
        <v>4.2880000000000003</v>
      </c>
      <c r="D51" s="350">
        <v>4.1420000000000003</v>
      </c>
      <c r="E51" s="349">
        <v>4</v>
      </c>
      <c r="F51" s="348">
        <v>3.6419999999999999</v>
      </c>
      <c r="G51" s="246">
        <f t="shared" si="1"/>
        <v>44489</v>
      </c>
      <c r="H51" s="246">
        <f t="shared" si="2"/>
        <v>43886</v>
      </c>
      <c r="I51" s="113">
        <f t="shared" si="3"/>
        <v>5.9369817578772816E-4</v>
      </c>
      <c r="J51" s="148">
        <f t="shared" si="0"/>
        <v>44306.25</v>
      </c>
      <c r="K51" s="152"/>
      <c r="L51" s="550">
        <f t="shared" si="4"/>
        <v>603</v>
      </c>
      <c r="M51" s="187">
        <f t="shared" si="5"/>
        <v>182.75</v>
      </c>
      <c r="N51" s="187">
        <f t="shared" si="6"/>
        <v>420.25</v>
      </c>
      <c r="O51" s="549">
        <f t="shared" si="7"/>
        <v>4.179501658374793</v>
      </c>
      <c r="P51" s="559"/>
      <c r="R51" s="187">
        <v>2.4420000000000002</v>
      </c>
      <c r="S51" s="113">
        <v>2.258</v>
      </c>
      <c r="T51" s="198">
        <v>2.2069999999999999</v>
      </c>
      <c r="U51" s="148">
        <f t="shared" si="8"/>
        <v>44331</v>
      </c>
      <c r="V51" s="148">
        <f t="shared" si="9"/>
        <v>43936</v>
      </c>
      <c r="W51" s="187">
        <f t="shared" si="10"/>
        <v>1.291139240506333E-4</v>
      </c>
      <c r="X51" s="549">
        <f t="shared" si="11"/>
        <v>395</v>
      </c>
      <c r="Y51" s="113">
        <f t="shared" si="12"/>
        <v>24.75</v>
      </c>
      <c r="Z51" s="113">
        <f t="shared" si="13"/>
        <v>370.25</v>
      </c>
      <c r="AA51" s="549">
        <f t="shared" si="14"/>
        <v>2.254804430379747</v>
      </c>
      <c r="AB51" s="186">
        <f t="shared" si="15"/>
        <v>1.9246972279950461</v>
      </c>
      <c r="AC51" s="113">
        <f t="shared" si="16"/>
        <v>1.9339583765436874</v>
      </c>
    </row>
    <row r="52" spans="2:29" x14ac:dyDescent="0.35">
      <c r="B52" s="116">
        <v>42481</v>
      </c>
      <c r="C52" s="49">
        <v>4.3120000000000003</v>
      </c>
      <c r="D52" s="350">
        <v>4.1639999999999997</v>
      </c>
      <c r="E52" s="349">
        <v>4.0190000000000001</v>
      </c>
      <c r="F52" s="348">
        <v>3.641</v>
      </c>
      <c r="G52" s="246">
        <f t="shared" si="1"/>
        <v>44489</v>
      </c>
      <c r="H52" s="246">
        <f t="shared" si="2"/>
        <v>43886</v>
      </c>
      <c r="I52" s="113">
        <f t="shared" si="3"/>
        <v>6.2686567164179122E-4</v>
      </c>
      <c r="J52" s="148">
        <f t="shared" si="0"/>
        <v>44307.25</v>
      </c>
      <c r="K52" s="152"/>
      <c r="L52" s="550">
        <f t="shared" si="4"/>
        <v>603</v>
      </c>
      <c r="M52" s="187">
        <f t="shared" si="5"/>
        <v>181.75</v>
      </c>
      <c r="N52" s="187">
        <f t="shared" si="6"/>
        <v>421.25</v>
      </c>
      <c r="O52" s="549">
        <f t="shared" si="7"/>
        <v>4.198067164179105</v>
      </c>
      <c r="P52" s="559"/>
      <c r="R52" s="187">
        <v>2.4620000000000002</v>
      </c>
      <c r="S52" s="113">
        <v>2.2709999999999999</v>
      </c>
      <c r="T52" s="198">
        <v>2.2200000000000002</v>
      </c>
      <c r="U52" s="148">
        <f t="shared" si="8"/>
        <v>44331</v>
      </c>
      <c r="V52" s="148">
        <f t="shared" si="9"/>
        <v>43936</v>
      </c>
      <c r="W52" s="187">
        <f t="shared" si="10"/>
        <v>1.2911392405063219E-4</v>
      </c>
      <c r="X52" s="549">
        <f t="shared" si="11"/>
        <v>395</v>
      </c>
      <c r="Y52" s="113">
        <f t="shared" si="12"/>
        <v>23.75</v>
      </c>
      <c r="Z52" s="113">
        <f t="shared" si="13"/>
        <v>371.25</v>
      </c>
      <c r="AA52" s="549">
        <f t="shared" si="14"/>
        <v>2.2679335443037973</v>
      </c>
      <c r="AB52" s="186">
        <f t="shared" si="15"/>
        <v>1.9301336198753076</v>
      </c>
      <c r="AC52" s="113">
        <f t="shared" si="16"/>
        <v>1.9394471593517704</v>
      </c>
    </row>
    <row r="53" spans="2:29" x14ac:dyDescent="0.35">
      <c r="B53" s="116">
        <v>42482</v>
      </c>
      <c r="C53" s="49">
        <v>4.2930000000000001</v>
      </c>
      <c r="D53" s="350">
        <v>4.1440000000000001</v>
      </c>
      <c r="E53" s="349">
        <v>4.0030000000000001</v>
      </c>
      <c r="F53" s="348">
        <v>3.6189999999999998</v>
      </c>
      <c r="G53" s="246">
        <f t="shared" si="1"/>
        <v>44489</v>
      </c>
      <c r="H53" s="246">
        <f t="shared" si="2"/>
        <v>43886</v>
      </c>
      <c r="I53" s="113">
        <f t="shared" si="3"/>
        <v>6.3681592039801051E-4</v>
      </c>
      <c r="J53" s="148">
        <f t="shared" si="0"/>
        <v>44308.25</v>
      </c>
      <c r="K53" s="152"/>
      <c r="L53" s="550">
        <f t="shared" si="4"/>
        <v>603</v>
      </c>
      <c r="M53" s="187">
        <f t="shared" si="5"/>
        <v>180.75</v>
      </c>
      <c r="N53" s="187">
        <f t="shared" si="6"/>
        <v>422.25</v>
      </c>
      <c r="O53" s="549">
        <f t="shared" si="7"/>
        <v>4.1778955223880594</v>
      </c>
      <c r="P53" s="559"/>
      <c r="R53" s="187">
        <v>2.468</v>
      </c>
      <c r="S53" s="113">
        <v>2.274</v>
      </c>
      <c r="T53" s="198">
        <v>2.222</v>
      </c>
      <c r="U53" s="148">
        <f t="shared" si="8"/>
        <v>44331</v>
      </c>
      <c r="V53" s="148">
        <f t="shared" si="9"/>
        <v>43936</v>
      </c>
      <c r="W53" s="187">
        <f t="shared" si="10"/>
        <v>1.3164556962025329E-4</v>
      </c>
      <c r="X53" s="549">
        <f t="shared" si="11"/>
        <v>395</v>
      </c>
      <c r="Y53" s="113">
        <f t="shared" si="12"/>
        <v>22.75</v>
      </c>
      <c r="Z53" s="113">
        <f t="shared" si="13"/>
        <v>372.25</v>
      </c>
      <c r="AA53" s="549">
        <f t="shared" si="14"/>
        <v>2.2710050632911392</v>
      </c>
      <c r="AB53" s="186">
        <f t="shared" si="15"/>
        <v>1.9068904590969202</v>
      </c>
      <c r="AC53" s="113">
        <f t="shared" si="16"/>
        <v>1.9159810371544017</v>
      </c>
    </row>
    <row r="54" spans="2:29" x14ac:dyDescent="0.35">
      <c r="B54" s="116">
        <v>42485</v>
      </c>
      <c r="C54" s="49" t="s">
        <v>437</v>
      </c>
      <c r="D54" s="350" t="s">
        <v>437</v>
      </c>
      <c r="E54" s="349" t="s">
        <v>437</v>
      </c>
      <c r="F54" s="348" t="s">
        <v>437</v>
      </c>
      <c r="G54" s="246">
        <f t="shared" si="1"/>
        <v>44489</v>
      </c>
      <c r="H54" s="246">
        <f t="shared" si="2"/>
        <v>43886</v>
      </c>
      <c r="I54" s="113" t="str">
        <f t="shared" si="3"/>
        <v/>
      </c>
      <c r="J54" s="148">
        <f t="shared" si="0"/>
        <v>44311.25</v>
      </c>
      <c r="K54" s="152"/>
      <c r="L54" s="550">
        <f t="shared" si="4"/>
        <v>603</v>
      </c>
      <c r="M54" s="187">
        <f t="shared" si="5"/>
        <v>177.75</v>
      </c>
      <c r="N54" s="187">
        <f t="shared" si="6"/>
        <v>425.25</v>
      </c>
      <c r="O54" s="549" t="str">
        <f t="shared" si="7"/>
        <v/>
      </c>
      <c r="P54" s="559"/>
      <c r="R54" s="187">
        <v>2.4670000000000001</v>
      </c>
      <c r="S54" s="113">
        <v>2.274</v>
      </c>
      <c r="T54" s="198">
        <v>2.2250000000000001</v>
      </c>
      <c r="U54" s="148">
        <f t="shared" si="8"/>
        <v>44331</v>
      </c>
      <c r="V54" s="148">
        <f t="shared" si="9"/>
        <v>43936</v>
      </c>
      <c r="W54" s="187">
        <f t="shared" si="10"/>
        <v>1.2405063291139225E-4</v>
      </c>
      <c r="X54" s="549">
        <f t="shared" si="11"/>
        <v>395</v>
      </c>
      <c r="Y54" s="113">
        <f t="shared" si="12"/>
        <v>19.75</v>
      </c>
      <c r="Z54" s="113">
        <f t="shared" si="13"/>
        <v>375.25</v>
      </c>
      <c r="AA54" s="549">
        <f t="shared" si="14"/>
        <v>2.27155</v>
      </c>
      <c r="AB54" s="186" t="str">
        <f t="shared" si="15"/>
        <v/>
      </c>
      <c r="AC54" s="113" t="str">
        <f t="shared" si="16"/>
        <v/>
      </c>
    </row>
    <row r="55" spans="2:29" x14ac:dyDescent="0.35">
      <c r="B55" s="116">
        <v>42486</v>
      </c>
      <c r="C55" s="49">
        <v>4.3310000000000004</v>
      </c>
      <c r="D55" s="350">
        <v>4.18</v>
      </c>
      <c r="E55" s="349">
        <v>4.0330000000000004</v>
      </c>
      <c r="F55" s="348">
        <v>3.6520000000000001</v>
      </c>
      <c r="G55" s="246">
        <f t="shared" si="1"/>
        <v>44489</v>
      </c>
      <c r="H55" s="246">
        <f t="shared" si="2"/>
        <v>43886</v>
      </c>
      <c r="I55" s="113">
        <f t="shared" si="3"/>
        <v>6.3184079601990087E-4</v>
      </c>
      <c r="J55" s="148">
        <f t="shared" si="0"/>
        <v>44312.25</v>
      </c>
      <c r="K55" s="152"/>
      <c r="L55" s="550">
        <f t="shared" si="4"/>
        <v>603</v>
      </c>
      <c r="M55" s="187">
        <f t="shared" si="5"/>
        <v>176.75</v>
      </c>
      <c r="N55" s="187">
        <f t="shared" si="6"/>
        <v>426.25</v>
      </c>
      <c r="O55" s="549">
        <f t="shared" si="7"/>
        <v>4.2193221393034825</v>
      </c>
      <c r="P55" s="559"/>
      <c r="R55" s="187">
        <v>2.512</v>
      </c>
      <c r="S55" s="113">
        <v>2.3180000000000001</v>
      </c>
      <c r="T55" s="198">
        <v>2.2589999999999999</v>
      </c>
      <c r="U55" s="148">
        <f t="shared" si="8"/>
        <v>44331</v>
      </c>
      <c r="V55" s="148">
        <f t="shared" si="9"/>
        <v>43936</v>
      </c>
      <c r="W55" s="187">
        <f t="shared" si="10"/>
        <v>1.4936708860759535E-4</v>
      </c>
      <c r="X55" s="549">
        <f t="shared" si="11"/>
        <v>395</v>
      </c>
      <c r="Y55" s="113">
        <f t="shared" si="12"/>
        <v>18.75</v>
      </c>
      <c r="Z55" s="113">
        <f t="shared" si="13"/>
        <v>376.25</v>
      </c>
      <c r="AA55" s="549">
        <f t="shared" si="14"/>
        <v>2.3151993670886077</v>
      </c>
      <c r="AB55" s="186">
        <f t="shared" si="15"/>
        <v>1.9041227722148748</v>
      </c>
      <c r="AC55" s="113">
        <f t="shared" si="16"/>
        <v>1.9131869810440572</v>
      </c>
    </row>
    <row r="56" spans="2:29" x14ac:dyDescent="0.35">
      <c r="B56" s="116">
        <v>42487</v>
      </c>
      <c r="C56" s="49">
        <v>4.3090000000000002</v>
      </c>
      <c r="D56" s="350">
        <v>4.1609999999999996</v>
      </c>
      <c r="E56" s="349">
        <v>4.0039999999999996</v>
      </c>
      <c r="F56" s="348">
        <v>3.6269999999999998</v>
      </c>
      <c r="G56" s="246">
        <f t="shared" si="1"/>
        <v>44489</v>
      </c>
      <c r="H56" s="246">
        <f t="shared" si="2"/>
        <v>43886</v>
      </c>
      <c r="I56" s="113">
        <f t="shared" si="3"/>
        <v>6.2520729684908754E-4</v>
      </c>
      <c r="J56" s="148">
        <f t="shared" si="0"/>
        <v>44313.25</v>
      </c>
      <c r="K56" s="152"/>
      <c r="L56" s="550">
        <f t="shared" si="4"/>
        <v>603</v>
      </c>
      <c r="M56" s="187">
        <f t="shared" si="5"/>
        <v>175.75</v>
      </c>
      <c r="N56" s="187">
        <f t="shared" si="6"/>
        <v>427.25</v>
      </c>
      <c r="O56" s="549">
        <f t="shared" si="7"/>
        <v>4.1991198175787732</v>
      </c>
      <c r="P56" s="559"/>
      <c r="R56" s="187">
        <v>2.5019999999999998</v>
      </c>
      <c r="S56" s="113">
        <v>2.3069999999999999</v>
      </c>
      <c r="T56" s="198">
        <v>2.2439999999999998</v>
      </c>
      <c r="U56" s="148">
        <f t="shared" si="8"/>
        <v>44331</v>
      </c>
      <c r="V56" s="148">
        <f t="shared" si="9"/>
        <v>43936</v>
      </c>
      <c r="W56" s="187">
        <f t="shared" si="10"/>
        <v>1.5949367088607637E-4</v>
      </c>
      <c r="X56" s="549">
        <f t="shared" si="11"/>
        <v>395</v>
      </c>
      <c r="Y56" s="113">
        <f t="shared" si="12"/>
        <v>17.75</v>
      </c>
      <c r="Z56" s="113">
        <f t="shared" si="13"/>
        <v>377.25</v>
      </c>
      <c r="AA56" s="549">
        <f t="shared" si="14"/>
        <v>2.3041689873417721</v>
      </c>
      <c r="AB56" s="186">
        <f t="shared" si="15"/>
        <v>1.8949508302370011</v>
      </c>
      <c r="AC56" s="113">
        <f t="shared" si="16"/>
        <v>1.9039279268595388</v>
      </c>
    </row>
    <row r="57" spans="2:29" x14ac:dyDescent="0.35">
      <c r="B57" s="116">
        <v>42488</v>
      </c>
      <c r="C57" s="49">
        <v>4.3</v>
      </c>
      <c r="D57" s="350">
        <v>4.1639999999999997</v>
      </c>
      <c r="E57" s="349">
        <v>3.9990000000000001</v>
      </c>
      <c r="F57" s="348">
        <v>3.645</v>
      </c>
      <c r="G57" s="246">
        <f t="shared" si="1"/>
        <v>44489</v>
      </c>
      <c r="H57" s="246">
        <f t="shared" si="2"/>
        <v>43886</v>
      </c>
      <c r="I57" s="113">
        <f t="shared" si="3"/>
        <v>5.8706467661691559E-4</v>
      </c>
      <c r="J57" s="148">
        <f t="shared" si="0"/>
        <v>44314.25</v>
      </c>
      <c r="K57" s="152"/>
      <c r="L57" s="550">
        <f t="shared" si="4"/>
        <v>603</v>
      </c>
      <c r="M57" s="187">
        <f t="shared" si="5"/>
        <v>174.75</v>
      </c>
      <c r="N57" s="187">
        <f t="shared" si="6"/>
        <v>428.25</v>
      </c>
      <c r="O57" s="549">
        <f t="shared" si="7"/>
        <v>4.197410447761194</v>
      </c>
      <c r="P57" s="559"/>
      <c r="R57" s="187">
        <v>2.4670000000000001</v>
      </c>
      <c r="S57" s="113">
        <v>2.29</v>
      </c>
      <c r="T57" s="198">
        <v>2.2389999999999999</v>
      </c>
      <c r="U57" s="148">
        <f t="shared" si="8"/>
        <v>44331</v>
      </c>
      <c r="V57" s="148">
        <f t="shared" si="9"/>
        <v>43936</v>
      </c>
      <c r="W57" s="187">
        <f t="shared" si="10"/>
        <v>1.291139240506333E-4</v>
      </c>
      <c r="X57" s="549">
        <f t="shared" si="11"/>
        <v>395</v>
      </c>
      <c r="Y57" s="113">
        <f t="shared" si="12"/>
        <v>16.75</v>
      </c>
      <c r="Z57" s="113">
        <f t="shared" si="13"/>
        <v>378.25</v>
      </c>
      <c r="AA57" s="549">
        <f t="shared" si="14"/>
        <v>2.287837341772152</v>
      </c>
      <c r="AB57" s="186">
        <f t="shared" si="15"/>
        <v>1.909573105989042</v>
      </c>
      <c r="AC57" s="113">
        <f t="shared" si="16"/>
        <v>1.9186892796068333</v>
      </c>
    </row>
    <row r="58" spans="2:29" x14ac:dyDescent="0.35">
      <c r="B58" s="116">
        <v>42489</v>
      </c>
      <c r="C58" s="49">
        <v>4.3079999999999998</v>
      </c>
      <c r="D58" s="350">
        <v>4.1689999999999996</v>
      </c>
      <c r="E58" s="349">
        <v>4.0030000000000001</v>
      </c>
      <c r="F58" s="348">
        <v>3.6509999999999998</v>
      </c>
      <c r="G58" s="246">
        <f t="shared" si="1"/>
        <v>44489</v>
      </c>
      <c r="H58" s="246">
        <f t="shared" si="2"/>
        <v>43886</v>
      </c>
      <c r="I58" s="113">
        <f t="shared" si="3"/>
        <v>5.8374792703150963E-4</v>
      </c>
      <c r="J58" s="148">
        <f t="shared" si="0"/>
        <v>44315.25</v>
      </c>
      <c r="K58" s="152"/>
      <c r="L58" s="550">
        <f t="shared" si="4"/>
        <v>603</v>
      </c>
      <c r="M58" s="187">
        <f t="shared" si="5"/>
        <v>173.75</v>
      </c>
      <c r="N58" s="187">
        <f t="shared" si="6"/>
        <v>429.25</v>
      </c>
      <c r="O58" s="549">
        <f t="shared" si="7"/>
        <v>4.2065737976782751</v>
      </c>
      <c r="P58" s="559"/>
      <c r="R58" s="187">
        <v>2.4540000000000002</v>
      </c>
      <c r="S58" s="113">
        <v>2.2789999999999999</v>
      </c>
      <c r="T58" s="198">
        <v>2.23</v>
      </c>
      <c r="U58" s="148">
        <f t="shared" si="8"/>
        <v>44331</v>
      </c>
      <c r="V58" s="148">
        <f t="shared" si="9"/>
        <v>43936</v>
      </c>
      <c r="W58" s="187">
        <f t="shared" si="10"/>
        <v>1.2405063291139225E-4</v>
      </c>
      <c r="X58" s="549">
        <f t="shared" si="11"/>
        <v>395</v>
      </c>
      <c r="Y58" s="113">
        <f t="shared" si="12"/>
        <v>15.75</v>
      </c>
      <c r="Z58" s="113">
        <f t="shared" si="13"/>
        <v>379.25</v>
      </c>
      <c r="AA58" s="549">
        <f t="shared" si="14"/>
        <v>2.2770462025316456</v>
      </c>
      <c r="AB58" s="186">
        <f t="shared" si="15"/>
        <v>1.9295275951466295</v>
      </c>
      <c r="AC58" s="113">
        <f t="shared" si="16"/>
        <v>1.9388352869976977</v>
      </c>
    </row>
    <row r="59" spans="2:29" x14ac:dyDescent="0.35">
      <c r="B59" s="116">
        <v>42492</v>
      </c>
      <c r="C59" s="49">
        <v>4.3120000000000003</v>
      </c>
      <c r="D59" s="350">
        <v>4.1779999999999999</v>
      </c>
      <c r="E59" s="349">
        <v>4.016</v>
      </c>
      <c r="F59" s="348">
        <v>3.6589999999999998</v>
      </c>
      <c r="G59" s="246">
        <f t="shared" si="1"/>
        <v>44489</v>
      </c>
      <c r="H59" s="246">
        <f t="shared" si="2"/>
        <v>43886</v>
      </c>
      <c r="I59" s="113">
        <f t="shared" si="3"/>
        <v>5.9203980099502523E-4</v>
      </c>
      <c r="J59" s="148">
        <f t="shared" si="0"/>
        <v>44318.25</v>
      </c>
      <c r="K59" s="152"/>
      <c r="L59" s="550">
        <f t="shared" si="4"/>
        <v>603</v>
      </c>
      <c r="M59" s="187">
        <f t="shared" si="5"/>
        <v>170.75</v>
      </c>
      <c r="N59" s="187">
        <f t="shared" si="6"/>
        <v>432.25</v>
      </c>
      <c r="O59" s="549">
        <f t="shared" si="7"/>
        <v>4.2109092039800995</v>
      </c>
      <c r="P59" s="559"/>
      <c r="R59" s="187">
        <v>2.4550000000000001</v>
      </c>
      <c r="S59" s="113">
        <v>2.2800000000000002</v>
      </c>
      <c r="T59" s="198">
        <v>2.23</v>
      </c>
      <c r="U59" s="148">
        <f t="shared" si="8"/>
        <v>44331</v>
      </c>
      <c r="V59" s="148">
        <f t="shared" si="9"/>
        <v>43936</v>
      </c>
      <c r="W59" s="187">
        <f t="shared" si="10"/>
        <v>1.2658227848101334E-4</v>
      </c>
      <c r="X59" s="549">
        <f t="shared" si="11"/>
        <v>395</v>
      </c>
      <c r="Y59" s="113">
        <f t="shared" si="12"/>
        <v>12.75</v>
      </c>
      <c r="Z59" s="113">
        <f t="shared" si="13"/>
        <v>382.25</v>
      </c>
      <c r="AA59" s="549">
        <f t="shared" si="14"/>
        <v>2.2783860759493675</v>
      </c>
      <c r="AB59" s="186">
        <f t="shared" si="15"/>
        <v>1.932523128030732</v>
      </c>
      <c r="AC59" s="113">
        <f t="shared" si="16"/>
        <v>1.9418597421316575</v>
      </c>
    </row>
    <row r="60" spans="2:29" x14ac:dyDescent="0.35">
      <c r="B60" s="116">
        <v>42493</v>
      </c>
      <c r="C60" s="49">
        <v>4.3469999999999995</v>
      </c>
      <c r="D60" s="350">
        <v>4.2060000000000004</v>
      </c>
      <c r="E60" s="349">
        <v>4.0519999999999996</v>
      </c>
      <c r="F60" s="348">
        <v>3.7</v>
      </c>
      <c r="G60" s="246">
        <f t="shared" si="1"/>
        <v>44489</v>
      </c>
      <c r="H60" s="246">
        <f t="shared" si="2"/>
        <v>43886</v>
      </c>
      <c r="I60" s="113">
        <f t="shared" si="3"/>
        <v>5.8374792703150822E-4</v>
      </c>
      <c r="J60" s="148">
        <f t="shared" si="0"/>
        <v>44319.25</v>
      </c>
      <c r="K60" s="152"/>
      <c r="L60" s="550">
        <f t="shared" si="4"/>
        <v>603</v>
      </c>
      <c r="M60" s="187">
        <f t="shared" si="5"/>
        <v>169.75</v>
      </c>
      <c r="N60" s="187">
        <f t="shared" si="6"/>
        <v>433.25</v>
      </c>
      <c r="O60" s="549">
        <f t="shared" si="7"/>
        <v>4.2479087893864014</v>
      </c>
      <c r="P60" s="559"/>
      <c r="R60" s="187">
        <v>2.4859999999999998</v>
      </c>
      <c r="S60" s="113">
        <v>2.3079999999999998</v>
      </c>
      <c r="T60" s="198">
        <v>2.254</v>
      </c>
      <c r="U60" s="148">
        <f t="shared" si="8"/>
        <v>44331</v>
      </c>
      <c r="V60" s="148">
        <f t="shared" si="9"/>
        <v>43936</v>
      </c>
      <c r="W60" s="187">
        <f t="shared" si="10"/>
        <v>1.3670886075949323E-4</v>
      </c>
      <c r="X60" s="549">
        <f t="shared" si="11"/>
        <v>395</v>
      </c>
      <c r="Y60" s="113">
        <f t="shared" si="12"/>
        <v>11.75</v>
      </c>
      <c r="Z60" s="113">
        <f t="shared" si="13"/>
        <v>383.25</v>
      </c>
      <c r="AA60" s="549">
        <f t="shared" si="14"/>
        <v>2.3063936708860759</v>
      </c>
      <c r="AB60" s="186">
        <f t="shared" si="15"/>
        <v>1.9415151185003254</v>
      </c>
      <c r="AC60" s="113">
        <f t="shared" si="16"/>
        <v>1.9509388208887257</v>
      </c>
    </row>
    <row r="61" spans="2:29" x14ac:dyDescent="0.35">
      <c r="B61" s="116">
        <v>42494</v>
      </c>
      <c r="C61" s="49">
        <v>4.2930000000000001</v>
      </c>
      <c r="D61" s="350">
        <v>4.165</v>
      </c>
      <c r="E61" s="349">
        <v>3.9990000000000001</v>
      </c>
      <c r="F61" s="348">
        <v>3.6739999999999999</v>
      </c>
      <c r="G61" s="246">
        <f t="shared" si="1"/>
        <v>44489</v>
      </c>
      <c r="H61" s="246">
        <f t="shared" si="2"/>
        <v>43886</v>
      </c>
      <c r="I61" s="113">
        <f t="shared" si="3"/>
        <v>5.3897180762852435E-4</v>
      </c>
      <c r="J61" s="148">
        <f t="shared" si="0"/>
        <v>44320.25</v>
      </c>
      <c r="K61" s="152"/>
      <c r="L61" s="550">
        <f t="shared" si="4"/>
        <v>603</v>
      </c>
      <c r="M61" s="187">
        <f t="shared" si="5"/>
        <v>168.75</v>
      </c>
      <c r="N61" s="187">
        <f t="shared" si="6"/>
        <v>434.25</v>
      </c>
      <c r="O61" s="549">
        <f t="shared" si="7"/>
        <v>4.2020485074626865</v>
      </c>
      <c r="P61" s="559"/>
      <c r="R61" s="187">
        <v>2.4</v>
      </c>
      <c r="S61" s="113">
        <v>2.2359999999999998</v>
      </c>
      <c r="T61" s="198">
        <v>2.1789999999999998</v>
      </c>
      <c r="U61" s="148">
        <f t="shared" si="8"/>
        <v>44331</v>
      </c>
      <c r="V61" s="148">
        <f t="shared" si="9"/>
        <v>43936</v>
      </c>
      <c r="W61" s="187">
        <f t="shared" si="10"/>
        <v>1.4430379746835427E-4</v>
      </c>
      <c r="X61" s="549">
        <f t="shared" si="11"/>
        <v>395</v>
      </c>
      <c r="Y61" s="113">
        <f t="shared" si="12"/>
        <v>10.75</v>
      </c>
      <c r="Z61" s="113">
        <f t="shared" si="13"/>
        <v>384.25</v>
      </c>
      <c r="AA61" s="549">
        <f t="shared" si="14"/>
        <v>2.234448734177215</v>
      </c>
      <c r="AB61" s="186">
        <f t="shared" si="15"/>
        <v>1.9675997732854715</v>
      </c>
      <c r="AC61" s="113">
        <f t="shared" si="16"/>
        <v>1.9772783954550732</v>
      </c>
    </row>
    <row r="62" spans="2:29" x14ac:dyDescent="0.35">
      <c r="B62" s="116">
        <v>42495</v>
      </c>
      <c r="C62" s="49">
        <v>4.2510000000000003</v>
      </c>
      <c r="D62" s="350">
        <v>4.1280000000000001</v>
      </c>
      <c r="E62" s="349">
        <v>3.9619999999999997</v>
      </c>
      <c r="F62" s="348">
        <v>3.6419999999999999</v>
      </c>
      <c r="G62" s="246">
        <f t="shared" si="1"/>
        <v>44489</v>
      </c>
      <c r="H62" s="246">
        <f t="shared" si="2"/>
        <v>43886</v>
      </c>
      <c r="I62" s="113">
        <f t="shared" si="3"/>
        <v>5.3067993366500798E-4</v>
      </c>
      <c r="J62" s="148">
        <f t="shared" si="0"/>
        <v>44321.25</v>
      </c>
      <c r="K62" s="152"/>
      <c r="L62" s="550">
        <f t="shared" si="4"/>
        <v>603</v>
      </c>
      <c r="M62" s="187">
        <f t="shared" si="5"/>
        <v>167.75</v>
      </c>
      <c r="N62" s="187">
        <f t="shared" si="6"/>
        <v>435.25</v>
      </c>
      <c r="O62" s="549">
        <f t="shared" si="7"/>
        <v>4.1619784411276957</v>
      </c>
      <c r="P62" s="559"/>
      <c r="R62" s="187">
        <v>2.3540000000000001</v>
      </c>
      <c r="S62" s="113">
        <v>2.2010000000000001</v>
      </c>
      <c r="T62" s="198">
        <v>2.145</v>
      </c>
      <c r="U62" s="148">
        <f t="shared" si="8"/>
        <v>44331</v>
      </c>
      <c r="V62" s="148">
        <f t="shared" si="9"/>
        <v>43936</v>
      </c>
      <c r="W62" s="187">
        <f t="shared" si="10"/>
        <v>1.4177215189873431E-4</v>
      </c>
      <c r="X62" s="549">
        <f t="shared" si="11"/>
        <v>395</v>
      </c>
      <c r="Y62" s="113">
        <f t="shared" si="12"/>
        <v>9.75</v>
      </c>
      <c r="Z62" s="113">
        <f t="shared" si="13"/>
        <v>385.25</v>
      </c>
      <c r="AA62" s="549">
        <f t="shared" si="14"/>
        <v>2.1996177215189876</v>
      </c>
      <c r="AB62" s="186">
        <f t="shared" si="15"/>
        <v>1.9623607196087081</v>
      </c>
      <c r="AC62" s="113">
        <f t="shared" si="16"/>
        <v>1.971987868593339</v>
      </c>
    </row>
    <row r="63" spans="2:29" x14ac:dyDescent="0.35">
      <c r="B63" s="116">
        <v>42496</v>
      </c>
      <c r="C63" s="49">
        <v>4.1539999999999999</v>
      </c>
      <c r="D63" s="350">
        <v>4.0330000000000004</v>
      </c>
      <c r="E63" s="349">
        <v>3.8689999999999998</v>
      </c>
      <c r="F63" s="348">
        <v>3.5569999999999999</v>
      </c>
      <c r="G63" s="246">
        <f t="shared" si="1"/>
        <v>44489</v>
      </c>
      <c r="H63" s="246">
        <f t="shared" si="2"/>
        <v>43886</v>
      </c>
      <c r="I63" s="113">
        <f t="shared" si="3"/>
        <v>5.1741293532338284E-4</v>
      </c>
      <c r="J63" s="148">
        <f t="shared" si="0"/>
        <v>44322.25</v>
      </c>
      <c r="K63" s="152"/>
      <c r="L63" s="550">
        <f t="shared" si="4"/>
        <v>603</v>
      </c>
      <c r="M63" s="187">
        <f t="shared" si="5"/>
        <v>166.75</v>
      </c>
      <c r="N63" s="187">
        <f t="shared" si="6"/>
        <v>436.25</v>
      </c>
      <c r="O63" s="549">
        <f t="shared" si="7"/>
        <v>4.0677213930348257</v>
      </c>
      <c r="P63" s="559"/>
      <c r="R63" s="187">
        <v>2.2640000000000002</v>
      </c>
      <c r="S63" s="113">
        <v>2.1139999999999999</v>
      </c>
      <c r="T63" s="198">
        <v>2.073</v>
      </c>
      <c r="U63" s="148">
        <f t="shared" si="8"/>
        <v>44331</v>
      </c>
      <c r="V63" s="148">
        <f t="shared" si="9"/>
        <v>43936</v>
      </c>
      <c r="W63" s="187">
        <f t="shared" si="10"/>
        <v>1.0379746835443019E-4</v>
      </c>
      <c r="X63" s="549">
        <f t="shared" si="11"/>
        <v>395</v>
      </c>
      <c r="Y63" s="113">
        <f t="shared" si="12"/>
        <v>8.75</v>
      </c>
      <c r="Z63" s="113">
        <f t="shared" si="13"/>
        <v>386.25</v>
      </c>
      <c r="AA63" s="549">
        <f t="shared" si="14"/>
        <v>2.1130917721518987</v>
      </c>
      <c r="AB63" s="186">
        <f t="shared" si="15"/>
        <v>1.954629620882927</v>
      </c>
      <c r="AC63" s="113">
        <f t="shared" si="16"/>
        <v>1.9641810632699874</v>
      </c>
    </row>
    <row r="64" spans="2:29" x14ac:dyDescent="0.35">
      <c r="B64" s="116">
        <v>42499</v>
      </c>
      <c r="C64" s="49">
        <v>4.1559999999999997</v>
      </c>
      <c r="D64" s="350">
        <v>4.0460000000000003</v>
      </c>
      <c r="E64" s="349">
        <v>3.8820000000000001</v>
      </c>
      <c r="F64" s="348">
        <v>3.5680000000000001</v>
      </c>
      <c r="G64" s="246">
        <f t="shared" si="1"/>
        <v>44489</v>
      </c>
      <c r="H64" s="246">
        <f t="shared" si="2"/>
        <v>43886</v>
      </c>
      <c r="I64" s="113">
        <f t="shared" si="3"/>
        <v>5.2072968490878945E-4</v>
      </c>
      <c r="J64" s="148">
        <f t="shared" si="0"/>
        <v>44325.25</v>
      </c>
      <c r="K64" s="152"/>
      <c r="L64" s="550">
        <f t="shared" si="4"/>
        <v>603</v>
      </c>
      <c r="M64" s="187">
        <f t="shared" si="5"/>
        <v>163.75</v>
      </c>
      <c r="N64" s="187">
        <f t="shared" si="6"/>
        <v>439.25</v>
      </c>
      <c r="O64" s="549">
        <f t="shared" si="7"/>
        <v>4.0707305140961854</v>
      </c>
      <c r="P64" s="559"/>
      <c r="R64" s="187">
        <v>2.278</v>
      </c>
      <c r="S64" s="113">
        <v>2.137</v>
      </c>
      <c r="T64" s="198">
        <v>2.093</v>
      </c>
      <c r="U64" s="148">
        <f t="shared" si="8"/>
        <v>44331</v>
      </c>
      <c r="V64" s="148">
        <f t="shared" si="9"/>
        <v>43936</v>
      </c>
      <c r="W64" s="187">
        <f t="shared" si="10"/>
        <v>1.1139240506329124E-4</v>
      </c>
      <c r="X64" s="549">
        <f t="shared" si="11"/>
        <v>395</v>
      </c>
      <c r="Y64" s="113">
        <f t="shared" si="12"/>
        <v>5.75</v>
      </c>
      <c r="Z64" s="113">
        <f t="shared" si="13"/>
        <v>389.25</v>
      </c>
      <c r="AA64" s="549">
        <f t="shared" si="14"/>
        <v>2.1363594936708861</v>
      </c>
      <c r="AB64" s="186">
        <f t="shared" si="15"/>
        <v>1.9343710204252993</v>
      </c>
      <c r="AC64" s="113">
        <f t="shared" si="16"/>
        <v>1.9437254985369412</v>
      </c>
    </row>
    <row r="65" spans="2:29" x14ac:dyDescent="0.35">
      <c r="B65" s="116">
        <v>42500</v>
      </c>
      <c r="C65" s="49">
        <v>4.117</v>
      </c>
      <c r="D65" s="350">
        <v>4.0049999999999999</v>
      </c>
      <c r="E65" s="349">
        <v>3.85</v>
      </c>
      <c r="F65" s="348">
        <v>3.5390000000000001</v>
      </c>
      <c r="G65" s="246">
        <f t="shared" si="1"/>
        <v>44489</v>
      </c>
      <c r="H65" s="246">
        <f t="shared" si="2"/>
        <v>43886</v>
      </c>
      <c r="I65" s="113">
        <f t="shared" si="3"/>
        <v>5.1575456053067981E-4</v>
      </c>
      <c r="J65" s="148">
        <f t="shared" si="0"/>
        <v>44326.25</v>
      </c>
      <c r="K65" s="152"/>
      <c r="L65" s="550">
        <f t="shared" si="4"/>
        <v>603</v>
      </c>
      <c r="M65" s="187">
        <f t="shared" si="5"/>
        <v>162.75</v>
      </c>
      <c r="N65" s="187">
        <f t="shared" si="6"/>
        <v>440.25</v>
      </c>
      <c r="O65" s="549">
        <f t="shared" si="7"/>
        <v>4.0330609452736317</v>
      </c>
      <c r="P65" s="559"/>
      <c r="R65" s="187">
        <v>2.242</v>
      </c>
      <c r="S65" s="113">
        <v>2.113</v>
      </c>
      <c r="T65" s="198">
        <v>2.0619999999999998</v>
      </c>
      <c r="U65" s="148">
        <f t="shared" si="8"/>
        <v>44331</v>
      </c>
      <c r="V65" s="148">
        <f t="shared" si="9"/>
        <v>43936</v>
      </c>
      <c r="W65" s="187">
        <f t="shared" si="10"/>
        <v>1.291139240506333E-4</v>
      </c>
      <c r="X65" s="549">
        <f t="shared" si="11"/>
        <v>395</v>
      </c>
      <c r="Y65" s="113">
        <f t="shared" si="12"/>
        <v>4.75</v>
      </c>
      <c r="Z65" s="113">
        <f t="shared" si="13"/>
        <v>390.25</v>
      </c>
      <c r="AA65" s="549">
        <f t="shared" si="14"/>
        <v>2.1123867088607593</v>
      </c>
      <c r="AB65" s="186">
        <f t="shared" si="15"/>
        <v>1.9206742364128724</v>
      </c>
      <c r="AC65" s="113">
        <f t="shared" si="16"/>
        <v>1.9298967102189479</v>
      </c>
    </row>
    <row r="66" spans="2:29" x14ac:dyDescent="0.35">
      <c r="B66" s="116">
        <v>42501</v>
      </c>
      <c r="C66" s="49">
        <v>4.1260000000000003</v>
      </c>
      <c r="D66" s="350">
        <v>4.0270000000000001</v>
      </c>
      <c r="E66" s="349">
        <v>3.8740000000000001</v>
      </c>
      <c r="F66" s="348">
        <v>3.5720000000000001</v>
      </c>
      <c r="G66" s="246">
        <f t="shared" si="1"/>
        <v>44489</v>
      </c>
      <c r="H66" s="246">
        <f t="shared" si="2"/>
        <v>43886</v>
      </c>
      <c r="I66" s="113">
        <f t="shared" si="3"/>
        <v>5.0082918739635164E-4</v>
      </c>
      <c r="J66" s="148">
        <f t="shared" si="0"/>
        <v>44327.25</v>
      </c>
      <c r="K66" s="152"/>
      <c r="L66" s="550">
        <f t="shared" si="4"/>
        <v>603</v>
      </c>
      <c r="M66" s="187">
        <f t="shared" si="5"/>
        <v>161.75</v>
      </c>
      <c r="N66" s="187">
        <f t="shared" si="6"/>
        <v>441.25</v>
      </c>
      <c r="O66" s="549">
        <f t="shared" si="7"/>
        <v>4.0449908789386404</v>
      </c>
      <c r="P66" s="559"/>
      <c r="R66" s="187">
        <v>2.25</v>
      </c>
      <c r="S66" s="113">
        <v>2.1240000000000001</v>
      </c>
      <c r="T66" s="198">
        <v>2.081</v>
      </c>
      <c r="U66" s="148">
        <f t="shared" si="8"/>
        <v>44331</v>
      </c>
      <c r="V66" s="148">
        <f t="shared" si="9"/>
        <v>43936</v>
      </c>
      <c r="W66" s="187">
        <f t="shared" si="10"/>
        <v>1.0886075949367127E-4</v>
      </c>
      <c r="X66" s="549">
        <f t="shared" si="11"/>
        <v>395</v>
      </c>
      <c r="Y66" s="113">
        <f t="shared" si="12"/>
        <v>3.75</v>
      </c>
      <c r="Z66" s="113">
        <f t="shared" si="13"/>
        <v>391.25</v>
      </c>
      <c r="AA66" s="549">
        <f t="shared" si="14"/>
        <v>2.1235917721518986</v>
      </c>
      <c r="AB66" s="186">
        <f t="shared" si="15"/>
        <v>1.9213991067867418</v>
      </c>
      <c r="AC66" s="113">
        <f t="shared" si="16"/>
        <v>1.9306285431056391</v>
      </c>
    </row>
    <row r="67" spans="2:29" x14ac:dyDescent="0.35">
      <c r="B67" s="116">
        <v>42502</v>
      </c>
      <c r="C67" s="49">
        <v>4.1609999999999996</v>
      </c>
      <c r="D67" s="350">
        <v>4.0599999999999996</v>
      </c>
      <c r="E67" s="349">
        <v>3.9039999999999999</v>
      </c>
      <c r="F67" s="348">
        <v>3.61</v>
      </c>
      <c r="G67" s="246">
        <f t="shared" si="1"/>
        <v>44489</v>
      </c>
      <c r="H67" s="246">
        <f t="shared" si="2"/>
        <v>43886</v>
      </c>
      <c r="I67" s="113">
        <f t="shared" si="3"/>
        <v>4.8756218905472644E-4</v>
      </c>
      <c r="J67" s="148">
        <f t="shared" si="0"/>
        <v>44328.25</v>
      </c>
      <c r="K67" s="152"/>
      <c r="L67" s="550">
        <f t="shared" si="4"/>
        <v>603</v>
      </c>
      <c r="M67" s="187">
        <f t="shared" si="5"/>
        <v>160.75</v>
      </c>
      <c r="N67" s="187">
        <f t="shared" si="6"/>
        <v>442.25</v>
      </c>
      <c r="O67" s="549">
        <f t="shared" si="7"/>
        <v>4.0826243781094522</v>
      </c>
      <c r="P67" s="559"/>
      <c r="R67" s="187">
        <v>2.2549999999999999</v>
      </c>
      <c r="S67" s="113">
        <v>2.1360000000000001</v>
      </c>
      <c r="T67" s="198">
        <v>2.0939999999999999</v>
      </c>
      <c r="U67" s="148">
        <f t="shared" si="8"/>
        <v>44331</v>
      </c>
      <c r="V67" s="148">
        <f t="shared" si="9"/>
        <v>43936</v>
      </c>
      <c r="W67" s="187">
        <f t="shared" si="10"/>
        <v>1.063291139240513E-4</v>
      </c>
      <c r="X67" s="549">
        <f t="shared" si="11"/>
        <v>395</v>
      </c>
      <c r="Y67" s="113">
        <f t="shared" si="12"/>
        <v>2.75</v>
      </c>
      <c r="Z67" s="113">
        <f t="shared" si="13"/>
        <v>392.25</v>
      </c>
      <c r="AA67" s="549">
        <f t="shared" si="14"/>
        <v>2.1357075949367088</v>
      </c>
      <c r="AB67" s="186">
        <f t="shared" si="15"/>
        <v>1.9469167831727434</v>
      </c>
      <c r="AC67" s="113">
        <f t="shared" si="16"/>
        <v>1.9563929955742632</v>
      </c>
    </row>
    <row r="68" spans="2:29" x14ac:dyDescent="0.35">
      <c r="B68" s="116">
        <v>42503</v>
      </c>
      <c r="C68" s="49">
        <v>4.1719999999999997</v>
      </c>
      <c r="D68" s="350">
        <v>4.0759999999999996</v>
      </c>
      <c r="E68" s="349">
        <v>3.92</v>
      </c>
      <c r="F68" s="348">
        <v>3.625</v>
      </c>
      <c r="G68" s="246">
        <f t="shared" si="1"/>
        <v>44489</v>
      </c>
      <c r="H68" s="246">
        <f t="shared" si="2"/>
        <v>43886</v>
      </c>
      <c r="I68" s="113">
        <f t="shared" si="3"/>
        <v>4.8922056384742942E-4</v>
      </c>
      <c r="J68" s="148">
        <f t="shared" si="0"/>
        <v>44329.25</v>
      </c>
      <c r="K68" s="152"/>
      <c r="L68" s="550">
        <f t="shared" si="4"/>
        <v>603</v>
      </c>
      <c r="M68" s="187">
        <f t="shared" si="5"/>
        <v>159.75</v>
      </c>
      <c r="N68" s="187">
        <f t="shared" si="6"/>
        <v>443.25</v>
      </c>
      <c r="O68" s="549">
        <f t="shared" si="7"/>
        <v>4.0938470149253732</v>
      </c>
      <c r="P68" s="559"/>
      <c r="R68" s="187">
        <v>2.27</v>
      </c>
      <c r="S68" s="113">
        <v>2.1619999999999999</v>
      </c>
      <c r="T68" s="198">
        <v>2.1219999999999999</v>
      </c>
      <c r="U68" s="148">
        <f t="shared" si="8"/>
        <v>44331</v>
      </c>
      <c r="V68" s="148">
        <f t="shared" si="9"/>
        <v>43936</v>
      </c>
      <c r="W68" s="187">
        <f t="shared" si="10"/>
        <v>1.0126582278481021E-4</v>
      </c>
      <c r="X68" s="549">
        <f t="shared" si="11"/>
        <v>395</v>
      </c>
      <c r="Y68" s="113">
        <f t="shared" si="12"/>
        <v>1.75</v>
      </c>
      <c r="Z68" s="113">
        <f t="shared" si="13"/>
        <v>393.25</v>
      </c>
      <c r="AA68" s="549">
        <f t="shared" si="14"/>
        <v>2.1618227848101266</v>
      </c>
      <c r="AB68" s="186">
        <f t="shared" si="15"/>
        <v>1.9320242301152466</v>
      </c>
      <c r="AC68" s="113">
        <f t="shared" si="16"/>
        <v>1.9413560241796191</v>
      </c>
    </row>
    <row r="69" spans="2:29" x14ac:dyDescent="0.35">
      <c r="B69" s="116">
        <v>42506</v>
      </c>
      <c r="C69" s="49">
        <v>4.1580000000000004</v>
      </c>
      <c r="D69" s="350">
        <v>4.0620000000000003</v>
      </c>
      <c r="E69" s="349">
        <v>3.9020000000000001</v>
      </c>
      <c r="F69" s="348">
        <v>3.6160000000000001</v>
      </c>
      <c r="G69" s="246">
        <f t="shared" si="1"/>
        <v>44489</v>
      </c>
      <c r="H69" s="246">
        <f t="shared" si="2"/>
        <v>43886</v>
      </c>
      <c r="I69" s="113">
        <f t="shared" si="3"/>
        <v>4.7429519071310119E-4</v>
      </c>
      <c r="J69" s="148">
        <f t="shared" si="0"/>
        <v>44332.25</v>
      </c>
      <c r="K69" s="152"/>
      <c r="L69" s="550">
        <f t="shared" si="4"/>
        <v>603</v>
      </c>
      <c r="M69" s="187">
        <f t="shared" si="5"/>
        <v>156.75</v>
      </c>
      <c r="N69" s="187">
        <f t="shared" si="6"/>
        <v>446.25</v>
      </c>
      <c r="O69" s="549">
        <f t="shared" si="7"/>
        <v>4.083654228855722</v>
      </c>
      <c r="P69" s="559"/>
      <c r="R69" s="187">
        <v>2.2400000000000002</v>
      </c>
      <c r="S69" s="113">
        <v>2.1390000000000002</v>
      </c>
      <c r="T69" s="198">
        <v>2.105</v>
      </c>
      <c r="U69" s="148">
        <f t="shared" si="8"/>
        <v>45031</v>
      </c>
      <c r="V69" s="148">
        <f t="shared" si="9"/>
        <v>44331</v>
      </c>
      <c r="W69" s="187">
        <f>IF(R69="","",(S69-R69)/($S$14-$R$14))</f>
        <v>1.4428571428571425E-4</v>
      </c>
      <c r="X69" s="549">
        <f t="shared" si="11"/>
        <v>700</v>
      </c>
      <c r="Y69" s="113">
        <f>U69-J69</f>
        <v>698.75</v>
      </c>
      <c r="Z69" s="113">
        <f t="shared" si="13"/>
        <v>1.25</v>
      </c>
      <c r="AA69" s="549">
        <f>IF(R69="","",R69-(Y69*W69))</f>
        <v>2.1391803571428576</v>
      </c>
      <c r="AB69" s="186">
        <f t="shared" si="15"/>
        <v>1.9444738717128645</v>
      </c>
      <c r="AC69" s="113">
        <f t="shared" si="16"/>
        <v>1.9539263183073086</v>
      </c>
    </row>
    <row r="70" spans="2:29" x14ac:dyDescent="0.35">
      <c r="B70" s="116">
        <v>42507</v>
      </c>
      <c r="C70" s="49">
        <v>4.1900000000000004</v>
      </c>
      <c r="D70" s="350">
        <v>4.1230000000000002</v>
      </c>
      <c r="E70" s="349">
        <v>3.9370000000000003</v>
      </c>
      <c r="F70" s="348">
        <v>3.6710000000000003</v>
      </c>
      <c r="G70" s="246">
        <f t="shared" si="1"/>
        <v>44489</v>
      </c>
      <c r="H70" s="246">
        <f t="shared" si="2"/>
        <v>43886</v>
      </c>
      <c r="I70" s="113">
        <f t="shared" si="3"/>
        <v>4.4112769485903818E-4</v>
      </c>
      <c r="J70" s="148">
        <f t="shared" si="0"/>
        <v>44333.25</v>
      </c>
      <c r="K70" s="152"/>
      <c r="L70" s="550">
        <f t="shared" si="4"/>
        <v>603</v>
      </c>
      <c r="M70" s="187">
        <f t="shared" si="5"/>
        <v>155.75</v>
      </c>
      <c r="N70" s="187">
        <f t="shared" si="6"/>
        <v>447.25</v>
      </c>
      <c r="O70" s="549">
        <f t="shared" si="7"/>
        <v>4.1212943615257052</v>
      </c>
      <c r="P70" s="559"/>
      <c r="R70" s="187">
        <v>2.274</v>
      </c>
      <c r="S70" s="113">
        <v>2.1720000000000002</v>
      </c>
      <c r="T70" s="198">
        <v>2.133</v>
      </c>
      <c r="U70" s="148">
        <f t="shared" si="8"/>
        <v>45031</v>
      </c>
      <c r="V70" s="148">
        <f t="shared" si="9"/>
        <v>44331</v>
      </c>
      <c r="W70" s="187">
        <f t="shared" ref="W70:W133" si="17">IF(R70="","",(S70-R70)/($S$14-$R$14))</f>
        <v>1.4571428571428553E-4</v>
      </c>
      <c r="X70" s="549">
        <f t="shared" si="11"/>
        <v>700</v>
      </c>
      <c r="Y70" s="113">
        <f t="shared" si="12"/>
        <v>697.75</v>
      </c>
      <c r="Z70" s="113">
        <f t="shared" si="13"/>
        <v>2.25</v>
      </c>
      <c r="AA70" s="549">
        <f t="shared" ref="AA70:AA133" si="18">IF(R70="","",R70-(Y70*W70))</f>
        <v>2.1723278571428573</v>
      </c>
      <c r="AB70" s="186">
        <f t="shared" si="15"/>
        <v>1.9489665043828479</v>
      </c>
      <c r="AC70" s="113">
        <f t="shared" si="16"/>
        <v>1.9584626804708627</v>
      </c>
    </row>
    <row r="71" spans="2:29" x14ac:dyDescent="0.35">
      <c r="B71" s="116">
        <v>42508</v>
      </c>
      <c r="C71" s="49">
        <v>4.202</v>
      </c>
      <c r="D71" s="350">
        <v>4.1349999999999998</v>
      </c>
      <c r="E71" s="349">
        <v>3.9449999999999998</v>
      </c>
      <c r="F71" s="348">
        <v>3.6870000000000003</v>
      </c>
      <c r="G71" s="246">
        <f t="shared" si="1"/>
        <v>44489</v>
      </c>
      <c r="H71" s="246">
        <f t="shared" si="2"/>
        <v>43886</v>
      </c>
      <c r="I71" s="113">
        <f t="shared" si="3"/>
        <v>4.2786069651741223E-4</v>
      </c>
      <c r="J71" s="148">
        <f t="shared" si="0"/>
        <v>44334.25</v>
      </c>
      <c r="K71" s="152"/>
      <c r="L71" s="550">
        <f t="shared" si="4"/>
        <v>603</v>
      </c>
      <c r="M71" s="187">
        <f t="shared" si="5"/>
        <v>154.75</v>
      </c>
      <c r="N71" s="187">
        <f t="shared" si="6"/>
        <v>448.25</v>
      </c>
      <c r="O71" s="549">
        <f t="shared" si="7"/>
        <v>4.1357885572139308</v>
      </c>
      <c r="P71" s="559"/>
      <c r="R71" s="187">
        <v>2.2909999999999999</v>
      </c>
      <c r="S71" s="113">
        <v>2.198</v>
      </c>
      <c r="T71" s="198">
        <v>2.1680000000000001</v>
      </c>
      <c r="U71" s="148">
        <f t="shared" si="8"/>
        <v>45031</v>
      </c>
      <c r="V71" s="148">
        <f t="shared" si="9"/>
        <v>44331</v>
      </c>
      <c r="W71" s="187">
        <f t="shared" si="17"/>
        <v>1.3285714285714281E-4</v>
      </c>
      <c r="X71" s="549">
        <f t="shared" si="11"/>
        <v>700</v>
      </c>
      <c r="Y71" s="113">
        <f t="shared" si="12"/>
        <v>696.75</v>
      </c>
      <c r="Z71" s="113">
        <f t="shared" si="13"/>
        <v>3.25</v>
      </c>
      <c r="AA71" s="549">
        <f t="shared" si="18"/>
        <v>2.1984317857142859</v>
      </c>
      <c r="AB71" s="186">
        <f t="shared" si="15"/>
        <v>1.9373567714996449</v>
      </c>
      <c r="AC71" s="113">
        <f t="shared" si="16"/>
        <v>1.9467401496498615</v>
      </c>
    </row>
    <row r="72" spans="2:29" x14ac:dyDescent="0.35">
      <c r="B72" s="116">
        <v>42509</v>
      </c>
      <c r="C72" s="49">
        <v>4.2590000000000003</v>
      </c>
      <c r="D72" s="350">
        <v>4.1900000000000004</v>
      </c>
      <c r="E72" s="349">
        <v>4.0060000000000002</v>
      </c>
      <c r="F72" s="348">
        <v>3.7320000000000002</v>
      </c>
      <c r="G72" s="246">
        <f t="shared" si="1"/>
        <v>44489</v>
      </c>
      <c r="H72" s="246">
        <f t="shared" si="2"/>
        <v>43886</v>
      </c>
      <c r="I72" s="113">
        <f t="shared" si="3"/>
        <v>4.5439469320066337E-4</v>
      </c>
      <c r="J72" s="148">
        <f t="shared" si="0"/>
        <v>44335.25</v>
      </c>
      <c r="K72" s="152"/>
      <c r="L72" s="550">
        <f t="shared" si="4"/>
        <v>603</v>
      </c>
      <c r="M72" s="187">
        <f t="shared" si="5"/>
        <v>153.75</v>
      </c>
      <c r="N72" s="187">
        <f t="shared" si="6"/>
        <v>449.25</v>
      </c>
      <c r="O72" s="549">
        <f t="shared" si="7"/>
        <v>4.1891368159203983</v>
      </c>
      <c r="P72" s="559"/>
      <c r="R72" s="187">
        <v>2.3559999999999999</v>
      </c>
      <c r="S72" s="113">
        <v>2.2629999999999999</v>
      </c>
      <c r="T72" s="198">
        <v>2.2290000000000001</v>
      </c>
      <c r="U72" s="148">
        <f t="shared" si="8"/>
        <v>45031</v>
      </c>
      <c r="V72" s="148">
        <f t="shared" si="9"/>
        <v>44331</v>
      </c>
      <c r="W72" s="187">
        <f t="shared" si="17"/>
        <v>1.3285714285714281E-4</v>
      </c>
      <c r="X72" s="549">
        <f t="shared" si="11"/>
        <v>700</v>
      </c>
      <c r="Y72" s="113">
        <f t="shared" si="12"/>
        <v>695.75</v>
      </c>
      <c r="Z72" s="113">
        <f t="shared" si="13"/>
        <v>4.25</v>
      </c>
      <c r="AA72" s="549">
        <f t="shared" si="18"/>
        <v>2.2635646428571428</v>
      </c>
      <c r="AB72" s="186">
        <f t="shared" si="15"/>
        <v>1.9255721730632556</v>
      </c>
      <c r="AC72" s="113">
        <f t="shared" si="16"/>
        <v>1.934841743547433</v>
      </c>
    </row>
    <row r="73" spans="2:29" x14ac:dyDescent="0.35">
      <c r="B73" s="116">
        <v>42510</v>
      </c>
      <c r="C73" s="49">
        <v>4.2379999999999995</v>
      </c>
      <c r="D73" s="350">
        <v>4.1689999999999996</v>
      </c>
      <c r="E73" s="349">
        <v>3.9870000000000001</v>
      </c>
      <c r="F73" s="348">
        <v>3.7290000000000001</v>
      </c>
      <c r="G73" s="246">
        <f t="shared" si="1"/>
        <v>44489</v>
      </c>
      <c r="H73" s="246">
        <f t="shared" si="2"/>
        <v>43886</v>
      </c>
      <c r="I73" s="113">
        <f t="shared" si="3"/>
        <v>4.2786069651741293E-4</v>
      </c>
      <c r="J73" s="148">
        <f t="shared" si="0"/>
        <v>44336.25</v>
      </c>
      <c r="K73" s="152"/>
      <c r="L73" s="550">
        <f t="shared" si="4"/>
        <v>603</v>
      </c>
      <c r="M73" s="187">
        <f t="shared" si="5"/>
        <v>152.75</v>
      </c>
      <c r="N73" s="187">
        <f t="shared" si="6"/>
        <v>450.25</v>
      </c>
      <c r="O73" s="549">
        <f t="shared" si="7"/>
        <v>4.1726442786069651</v>
      </c>
      <c r="P73" s="559"/>
      <c r="R73" s="187">
        <v>2.3380000000000001</v>
      </c>
      <c r="S73" s="113">
        <v>2.2519999999999998</v>
      </c>
      <c r="T73" s="198">
        <v>2.2170000000000001</v>
      </c>
      <c r="U73" s="148">
        <f t="shared" si="8"/>
        <v>45031</v>
      </c>
      <c r="V73" s="148">
        <f t="shared" si="9"/>
        <v>44331</v>
      </c>
      <c r="W73" s="187">
        <f t="shared" si="17"/>
        <v>1.2285714285714328E-4</v>
      </c>
      <c r="X73" s="549">
        <f t="shared" si="11"/>
        <v>700</v>
      </c>
      <c r="Y73" s="113">
        <f t="shared" si="12"/>
        <v>694.75</v>
      </c>
      <c r="Z73" s="113">
        <f t="shared" si="13"/>
        <v>5.25</v>
      </c>
      <c r="AA73" s="549">
        <f t="shared" si="18"/>
        <v>2.2526449999999998</v>
      </c>
      <c r="AB73" s="186">
        <f t="shared" si="15"/>
        <v>1.9199992786069653</v>
      </c>
      <c r="AC73" s="113">
        <f t="shared" si="16"/>
        <v>1.9292152716815947</v>
      </c>
    </row>
    <row r="74" spans="2:29" x14ac:dyDescent="0.35">
      <c r="B74" s="116">
        <v>42513</v>
      </c>
      <c r="C74" s="49">
        <v>4.2629999999999999</v>
      </c>
      <c r="D74" s="350">
        <v>4.1980000000000004</v>
      </c>
      <c r="E74" s="349">
        <v>4.0129999999999999</v>
      </c>
      <c r="F74" s="348">
        <v>3.7640000000000002</v>
      </c>
      <c r="G74" s="246">
        <f t="shared" si="1"/>
        <v>44489</v>
      </c>
      <c r="H74" s="246">
        <f t="shared" si="2"/>
        <v>43886</v>
      </c>
      <c r="I74" s="113">
        <f t="shared" si="3"/>
        <v>4.12935323383084E-4</v>
      </c>
      <c r="J74" s="148">
        <f t="shared" si="0"/>
        <v>44339.25</v>
      </c>
      <c r="K74" s="152"/>
      <c r="L74" s="550">
        <f t="shared" si="4"/>
        <v>603</v>
      </c>
      <c r="M74" s="187">
        <f t="shared" si="5"/>
        <v>149.75</v>
      </c>
      <c r="N74" s="187">
        <f t="shared" si="6"/>
        <v>453.25</v>
      </c>
      <c r="O74" s="549">
        <f t="shared" si="7"/>
        <v>4.2011629353233833</v>
      </c>
      <c r="P74" s="559"/>
      <c r="R74" s="187">
        <v>2.3650000000000002</v>
      </c>
      <c r="S74" s="113">
        <v>2.2890000000000001</v>
      </c>
      <c r="T74" s="198">
        <v>2.254</v>
      </c>
      <c r="U74" s="148">
        <f t="shared" si="8"/>
        <v>45031</v>
      </c>
      <c r="V74" s="148">
        <f t="shared" si="9"/>
        <v>44331</v>
      </c>
      <c r="W74" s="187">
        <f t="shared" si="17"/>
        <v>1.0857142857142867E-4</v>
      </c>
      <c r="X74" s="549">
        <f t="shared" si="11"/>
        <v>700</v>
      </c>
      <c r="Y74" s="113">
        <f t="shared" si="12"/>
        <v>691.75</v>
      </c>
      <c r="Z74" s="113">
        <f t="shared" si="13"/>
        <v>8.25</v>
      </c>
      <c r="AA74" s="549">
        <f t="shared" si="18"/>
        <v>2.2898957142857146</v>
      </c>
      <c r="AB74" s="186">
        <f t="shared" si="15"/>
        <v>1.9112672210376687</v>
      </c>
      <c r="AC74" s="113">
        <f t="shared" si="16"/>
        <v>1.9203995770131765</v>
      </c>
    </row>
    <row r="75" spans="2:29" x14ac:dyDescent="0.35">
      <c r="B75" s="116">
        <v>42514</v>
      </c>
      <c r="C75" s="49">
        <v>4.2409999999999997</v>
      </c>
      <c r="D75" s="350">
        <v>4.17</v>
      </c>
      <c r="E75" s="349">
        <v>3.9820000000000002</v>
      </c>
      <c r="F75" s="348">
        <v>3.7330000000000001</v>
      </c>
      <c r="G75" s="246">
        <f t="shared" si="1"/>
        <v>44489</v>
      </c>
      <c r="H75" s="246">
        <f t="shared" si="2"/>
        <v>43886</v>
      </c>
      <c r="I75" s="113">
        <f t="shared" si="3"/>
        <v>4.1293532338308476E-4</v>
      </c>
      <c r="J75" s="148">
        <f t="shared" si="0"/>
        <v>44340.25</v>
      </c>
      <c r="K75" s="152"/>
      <c r="L75" s="550">
        <f t="shared" si="4"/>
        <v>603</v>
      </c>
      <c r="M75" s="187">
        <f t="shared" si="5"/>
        <v>148.75</v>
      </c>
      <c r="N75" s="187">
        <f t="shared" si="6"/>
        <v>454.25</v>
      </c>
      <c r="O75" s="549">
        <f t="shared" si="7"/>
        <v>4.1795758706467661</v>
      </c>
      <c r="P75" s="559"/>
      <c r="R75" s="187">
        <v>2.339</v>
      </c>
      <c r="S75" s="113">
        <v>2.2679999999999998</v>
      </c>
      <c r="T75" s="198">
        <v>2.234</v>
      </c>
      <c r="U75" s="148">
        <f t="shared" si="8"/>
        <v>45031</v>
      </c>
      <c r="V75" s="148">
        <f t="shared" si="9"/>
        <v>44331</v>
      </c>
      <c r="W75" s="187">
        <f t="shared" si="17"/>
        <v>1.0142857142857168E-4</v>
      </c>
      <c r="X75" s="549">
        <f t="shared" si="11"/>
        <v>700</v>
      </c>
      <c r="Y75" s="113">
        <f t="shared" si="12"/>
        <v>690.75</v>
      </c>
      <c r="Z75" s="113">
        <f t="shared" si="13"/>
        <v>9.25</v>
      </c>
      <c r="AA75" s="549">
        <f t="shared" si="18"/>
        <v>2.268938214285714</v>
      </c>
      <c r="AB75" s="186">
        <f t="shared" si="15"/>
        <v>1.9106376563610521</v>
      </c>
      <c r="AC75" s="113">
        <f t="shared" si="16"/>
        <v>1.9197639969958047</v>
      </c>
    </row>
    <row r="76" spans="2:29" x14ac:dyDescent="0.35">
      <c r="B76" s="116">
        <v>42515</v>
      </c>
      <c r="C76" s="49">
        <v>4.2519999999999998</v>
      </c>
      <c r="D76" s="350">
        <v>4.1829999999999998</v>
      </c>
      <c r="E76" s="349">
        <v>3.9939999999999998</v>
      </c>
      <c r="F76" s="348">
        <v>3.7439999999999998</v>
      </c>
      <c r="G76" s="246">
        <f t="shared" si="1"/>
        <v>44489</v>
      </c>
      <c r="H76" s="246">
        <f t="shared" si="2"/>
        <v>43886</v>
      </c>
      <c r="I76" s="113">
        <f t="shared" si="3"/>
        <v>4.1459369817578774E-4</v>
      </c>
      <c r="J76" s="148">
        <f t="shared" si="0"/>
        <v>44341.25</v>
      </c>
      <c r="K76" s="152"/>
      <c r="L76" s="550">
        <f t="shared" si="4"/>
        <v>603</v>
      </c>
      <c r="M76" s="187">
        <f t="shared" si="5"/>
        <v>147.75</v>
      </c>
      <c r="N76" s="187">
        <f t="shared" si="6"/>
        <v>455.25</v>
      </c>
      <c r="O76" s="549">
        <f t="shared" si="7"/>
        <v>4.1907437810945272</v>
      </c>
      <c r="P76" s="559"/>
      <c r="R76" s="187">
        <v>2.3380000000000001</v>
      </c>
      <c r="S76" s="113">
        <v>2.2730000000000001</v>
      </c>
      <c r="T76" s="198">
        <v>2.234</v>
      </c>
      <c r="U76" s="148">
        <f t="shared" si="8"/>
        <v>45031</v>
      </c>
      <c r="V76" s="148">
        <f t="shared" si="9"/>
        <v>44331</v>
      </c>
      <c r="W76" s="187">
        <f t="shared" si="17"/>
        <v>9.2857142857142777E-5</v>
      </c>
      <c r="X76" s="549">
        <f t="shared" si="11"/>
        <v>700</v>
      </c>
      <c r="Y76" s="113">
        <f t="shared" si="12"/>
        <v>689.75</v>
      </c>
      <c r="Z76" s="113">
        <f t="shared" si="13"/>
        <v>10.25</v>
      </c>
      <c r="AA76" s="549">
        <f t="shared" si="18"/>
        <v>2.2739517857142859</v>
      </c>
      <c r="AB76" s="186">
        <f t="shared" si="15"/>
        <v>1.9167919953802413</v>
      </c>
      <c r="AC76" s="113">
        <f t="shared" si="16"/>
        <v>1.9259772242641304</v>
      </c>
    </row>
    <row r="77" spans="2:29" x14ac:dyDescent="0.35">
      <c r="B77" s="116">
        <v>42516</v>
      </c>
      <c r="C77" s="49">
        <v>4.2220000000000004</v>
      </c>
      <c r="D77" s="350">
        <v>4.1440000000000001</v>
      </c>
      <c r="E77" s="349">
        <v>3.948</v>
      </c>
      <c r="F77" s="348">
        <v>3.6930000000000001</v>
      </c>
      <c r="G77" s="246">
        <f t="shared" si="1"/>
        <v>44489</v>
      </c>
      <c r="H77" s="246">
        <f t="shared" si="2"/>
        <v>43886</v>
      </c>
      <c r="I77" s="113">
        <f t="shared" si="3"/>
        <v>4.2288557213930329E-4</v>
      </c>
      <c r="J77" s="148">
        <f t="shared" si="0"/>
        <v>44342.25</v>
      </c>
      <c r="K77" s="152"/>
      <c r="L77" s="550">
        <f t="shared" si="4"/>
        <v>603</v>
      </c>
      <c r="M77" s="187">
        <f t="shared" si="5"/>
        <v>146.75</v>
      </c>
      <c r="N77" s="187">
        <f t="shared" si="6"/>
        <v>456.25</v>
      </c>
      <c r="O77" s="549">
        <f t="shared" si="7"/>
        <v>4.1599415422885579</v>
      </c>
      <c r="P77" s="559"/>
      <c r="R77" s="187">
        <v>2.2690000000000001</v>
      </c>
      <c r="S77" s="113">
        <v>2.1970000000000001</v>
      </c>
      <c r="T77" s="198">
        <v>2.1549999999999998</v>
      </c>
      <c r="U77" s="148">
        <f t="shared" si="8"/>
        <v>45031</v>
      </c>
      <c r="V77" s="148">
        <f t="shared" si="9"/>
        <v>44331</v>
      </c>
      <c r="W77" s="187">
        <f t="shared" si="17"/>
        <v>1.0285714285714295E-4</v>
      </c>
      <c r="X77" s="549">
        <f t="shared" si="11"/>
        <v>700</v>
      </c>
      <c r="Y77" s="113">
        <f t="shared" si="12"/>
        <v>688.75</v>
      </c>
      <c r="Z77" s="113">
        <f t="shared" si="13"/>
        <v>11.25</v>
      </c>
      <c r="AA77" s="549">
        <f t="shared" si="18"/>
        <v>2.1981571428571431</v>
      </c>
      <c r="AB77" s="186">
        <f t="shared" si="15"/>
        <v>1.9617843994314148</v>
      </c>
      <c r="AC77" s="113">
        <f t="shared" si="16"/>
        <v>1.971405894506062</v>
      </c>
    </row>
    <row r="78" spans="2:29" x14ac:dyDescent="0.35">
      <c r="B78" s="116">
        <v>42517</v>
      </c>
      <c r="C78" s="49">
        <v>4.2030000000000003</v>
      </c>
      <c r="D78" s="350">
        <v>4.1260000000000003</v>
      </c>
      <c r="E78" s="349">
        <v>3.927</v>
      </c>
      <c r="F78" s="348">
        <v>3.6749999999999998</v>
      </c>
      <c r="G78" s="246">
        <f t="shared" si="1"/>
        <v>44489</v>
      </c>
      <c r="H78" s="246">
        <f t="shared" si="2"/>
        <v>43886</v>
      </c>
      <c r="I78" s="113">
        <f t="shared" si="3"/>
        <v>4.179104477611944E-4</v>
      </c>
      <c r="J78" s="148">
        <f t="shared" si="0"/>
        <v>44343.25</v>
      </c>
      <c r="K78" s="152"/>
      <c r="L78" s="550">
        <f t="shared" si="4"/>
        <v>603</v>
      </c>
      <c r="M78" s="187">
        <f t="shared" si="5"/>
        <v>145.75</v>
      </c>
      <c r="N78" s="187">
        <f t="shared" si="6"/>
        <v>457.25</v>
      </c>
      <c r="O78" s="549">
        <f t="shared" si="7"/>
        <v>4.1420895522388061</v>
      </c>
      <c r="P78" s="559"/>
      <c r="R78" s="187">
        <v>2.2200000000000002</v>
      </c>
      <c r="S78" s="113">
        <v>2.153</v>
      </c>
      <c r="T78" s="198">
        <v>2.121</v>
      </c>
      <c r="U78" s="148">
        <f t="shared" si="8"/>
        <v>45031</v>
      </c>
      <c r="V78" s="148">
        <f t="shared" si="9"/>
        <v>44331</v>
      </c>
      <c r="W78" s="187">
        <f t="shared" si="17"/>
        <v>9.5714285714285956E-5</v>
      </c>
      <c r="X78" s="549">
        <f t="shared" si="11"/>
        <v>700</v>
      </c>
      <c r="Y78" s="113">
        <f t="shared" si="12"/>
        <v>687.75</v>
      </c>
      <c r="Z78" s="113">
        <f t="shared" si="13"/>
        <v>12.25</v>
      </c>
      <c r="AA78" s="549">
        <f t="shared" si="18"/>
        <v>2.1541725</v>
      </c>
      <c r="AB78" s="186">
        <f t="shared" si="15"/>
        <v>1.9879170522388061</v>
      </c>
      <c r="AC78" s="113">
        <f t="shared" si="16"/>
        <v>1.9977965877552739</v>
      </c>
    </row>
    <row r="79" spans="2:29" x14ac:dyDescent="0.35">
      <c r="B79" s="116">
        <v>42520</v>
      </c>
      <c r="C79" s="49">
        <v>4.2249999999999996</v>
      </c>
      <c r="D79" s="350">
        <v>4.16</v>
      </c>
      <c r="E79" s="349">
        <v>3.9710000000000001</v>
      </c>
      <c r="F79" s="348">
        <v>3.734</v>
      </c>
      <c r="G79" s="246">
        <f t="shared" si="1"/>
        <v>44489</v>
      </c>
      <c r="H79" s="246">
        <f t="shared" si="2"/>
        <v>43886</v>
      </c>
      <c r="I79" s="113">
        <f t="shared" si="3"/>
        <v>3.9303482587064694E-4</v>
      </c>
      <c r="J79" s="148">
        <f t="shared" si="0"/>
        <v>44346.25</v>
      </c>
      <c r="K79" s="152"/>
      <c r="L79" s="550">
        <f t="shared" si="4"/>
        <v>603</v>
      </c>
      <c r="M79" s="187">
        <f t="shared" si="5"/>
        <v>142.75</v>
      </c>
      <c r="N79" s="187">
        <f t="shared" si="6"/>
        <v>460.25</v>
      </c>
      <c r="O79" s="549">
        <f t="shared" si="7"/>
        <v>4.1688942786069649</v>
      </c>
      <c r="P79" s="559"/>
      <c r="R79" s="187">
        <v>2.2359999999999998</v>
      </c>
      <c r="S79" s="113">
        <v>2.17</v>
      </c>
      <c r="T79" s="198">
        <v>2.1440000000000001</v>
      </c>
      <c r="U79" s="148">
        <f t="shared" si="8"/>
        <v>45031</v>
      </c>
      <c r="V79" s="148">
        <f t="shared" si="9"/>
        <v>44331</v>
      </c>
      <c r="W79" s="187">
        <f t="shared" si="17"/>
        <v>9.4285714285714055E-5</v>
      </c>
      <c r="X79" s="549">
        <f t="shared" si="11"/>
        <v>700</v>
      </c>
      <c r="Y79" s="113">
        <f t="shared" si="12"/>
        <v>684.75</v>
      </c>
      <c r="Z79" s="113">
        <f t="shared" si="13"/>
        <v>15.25</v>
      </c>
      <c r="AA79" s="549">
        <f t="shared" si="18"/>
        <v>2.1714378571428572</v>
      </c>
      <c r="AB79" s="186">
        <f t="shared" si="15"/>
        <v>1.9974564214641077</v>
      </c>
      <c r="AC79" s="113">
        <f t="shared" si="16"/>
        <v>2.0074310018532326</v>
      </c>
    </row>
    <row r="80" spans="2:29" x14ac:dyDescent="0.35">
      <c r="B80" s="116">
        <v>42521</v>
      </c>
      <c r="C80" s="49">
        <v>4.2670000000000003</v>
      </c>
      <c r="D80" s="350">
        <v>4.1900000000000004</v>
      </c>
      <c r="E80" s="349">
        <v>3.9990000000000001</v>
      </c>
      <c r="F80" s="348">
        <v>3.726</v>
      </c>
      <c r="G80" s="246">
        <f t="shared" ref="G80:G143" si="19">IF($J80&gt;$E$14,IF($J80&gt;$D$14,$C$14,$D$14),$E$14)</f>
        <v>44489</v>
      </c>
      <c r="H80" s="246">
        <f t="shared" ref="H80:H143" si="20">IF(G80=$E$14,$F$14,IF(G80=$D$14,$E$14,$D$14))</f>
        <v>43886</v>
      </c>
      <c r="I80" s="113">
        <f t="shared" ref="I80:I143" si="21">IF(E80="","",(F80-E80)/($F$14-$E$14))</f>
        <v>4.527363184079604E-4</v>
      </c>
      <c r="J80" s="148">
        <f t="shared" ref="J80:J143" si="22">B80+365.25*5</f>
        <v>44347.25</v>
      </c>
      <c r="K80" s="152"/>
      <c r="L80" s="550">
        <f t="shared" ref="L80:L143" si="23">E$14-F$14</f>
        <v>603</v>
      </c>
      <c r="M80" s="187">
        <f t="shared" ref="M80:M143" si="24">E$14-J80</f>
        <v>141.75</v>
      </c>
      <c r="N80" s="187">
        <f t="shared" ref="N80:N143" si="25">J80-F$14</f>
        <v>461.25</v>
      </c>
      <c r="O80" s="549">
        <f t="shared" ref="O80:O143" si="26">IF(E80="","",C80-(M80*I80))</f>
        <v>4.2028246268656719</v>
      </c>
      <c r="P80" s="559"/>
      <c r="R80" s="187">
        <v>2.2640000000000002</v>
      </c>
      <c r="S80" s="113">
        <v>2.1949999999999998</v>
      </c>
      <c r="T80" s="198">
        <v>2.1669999999999998</v>
      </c>
      <c r="U80" s="148">
        <f t="shared" ref="U80:U143" si="27">IF($J80&lt;$T$14,$T$14,IF($J80&lt;$S$14,$S$14,$R$14))</f>
        <v>45031</v>
      </c>
      <c r="V80" s="148">
        <f t="shared" ref="V80:V143" si="28">IF($J80&gt;$R$14,$R$14,IF($J80&gt;$S$14,$S$14,$T$14))</f>
        <v>44331</v>
      </c>
      <c r="W80" s="187">
        <f t="shared" si="17"/>
        <v>9.8571428571429134E-5</v>
      </c>
      <c r="X80" s="549">
        <f t="shared" ref="X80:X143" si="29">U80-V80</f>
        <v>700</v>
      </c>
      <c r="Y80" s="113">
        <f t="shared" ref="Y80:Y143" si="30">U80-J80</f>
        <v>683.75</v>
      </c>
      <c r="Z80" s="113">
        <f t="shared" ref="Z80:Z143" si="31">J80-V80</f>
        <v>16.25</v>
      </c>
      <c r="AA80" s="549">
        <f t="shared" si="18"/>
        <v>2.1966017857142854</v>
      </c>
      <c r="AB80" s="186">
        <f t="shared" ref="AB80:AB143" si="32">IFERROR(O80-AA80,"")</f>
        <v>2.0062228411513865</v>
      </c>
      <c r="AC80" s="113">
        <f t="shared" ref="AC80:AC143" si="33">IF(AB80="","",((1+AB80/200)^2-1)*100)</f>
        <v>2.0162851663722892</v>
      </c>
    </row>
    <row r="81" spans="2:29" x14ac:dyDescent="0.35">
      <c r="B81" s="116">
        <v>42522</v>
      </c>
      <c r="C81" s="49">
        <v>4.2560000000000002</v>
      </c>
      <c r="D81" s="350">
        <v>4.18</v>
      </c>
      <c r="E81" s="349">
        <v>3.9729999999999999</v>
      </c>
      <c r="F81" s="348">
        <v>3.718</v>
      </c>
      <c r="G81" s="246">
        <f t="shared" si="19"/>
        <v>44489</v>
      </c>
      <c r="H81" s="246">
        <f t="shared" si="20"/>
        <v>43886</v>
      </c>
      <c r="I81" s="113">
        <f t="shared" si="21"/>
        <v>4.2288557213930329E-4</v>
      </c>
      <c r="J81" s="148">
        <f t="shared" si="22"/>
        <v>44348.25</v>
      </c>
      <c r="K81" s="152"/>
      <c r="L81" s="550">
        <f t="shared" si="23"/>
        <v>603</v>
      </c>
      <c r="M81" s="187">
        <f t="shared" si="24"/>
        <v>140.75</v>
      </c>
      <c r="N81" s="187">
        <f t="shared" si="25"/>
        <v>462.25</v>
      </c>
      <c r="O81" s="549">
        <f t="shared" si="26"/>
        <v>4.1964788557213932</v>
      </c>
      <c r="P81" s="559"/>
      <c r="R81" s="187">
        <v>2.286</v>
      </c>
      <c r="S81" s="113">
        <v>2.2080000000000002</v>
      </c>
      <c r="T81" s="198">
        <v>2.169</v>
      </c>
      <c r="U81" s="148">
        <f t="shared" si="27"/>
        <v>45031</v>
      </c>
      <c r="V81" s="148">
        <f t="shared" si="28"/>
        <v>44331</v>
      </c>
      <c r="W81" s="187">
        <f t="shared" si="17"/>
        <v>1.1142857142857121E-4</v>
      </c>
      <c r="X81" s="549">
        <f t="shared" si="29"/>
        <v>700</v>
      </c>
      <c r="Y81" s="113">
        <f t="shared" si="30"/>
        <v>682.75</v>
      </c>
      <c r="Z81" s="113">
        <f t="shared" si="31"/>
        <v>17.25</v>
      </c>
      <c r="AA81" s="549">
        <f t="shared" si="18"/>
        <v>2.2099221428571432</v>
      </c>
      <c r="AB81" s="186">
        <f t="shared" si="32"/>
        <v>1.9865567128642501</v>
      </c>
      <c r="AC81" s="113">
        <f t="shared" si="33"/>
        <v>1.9964227317978089</v>
      </c>
    </row>
    <row r="82" spans="2:29" x14ac:dyDescent="0.35">
      <c r="B82" s="116">
        <v>42523</v>
      </c>
      <c r="C82" s="49">
        <v>4.2249999999999996</v>
      </c>
      <c r="D82" s="350">
        <v>4.1520000000000001</v>
      </c>
      <c r="E82" s="349">
        <v>3.9510000000000001</v>
      </c>
      <c r="F82" s="348">
        <v>3.7</v>
      </c>
      <c r="G82" s="246">
        <f t="shared" si="19"/>
        <v>44489</v>
      </c>
      <c r="H82" s="246">
        <f t="shared" si="20"/>
        <v>43886</v>
      </c>
      <c r="I82" s="113">
        <f t="shared" si="21"/>
        <v>4.1625207296849072E-4</v>
      </c>
      <c r="J82" s="148">
        <f t="shared" si="22"/>
        <v>44349.25</v>
      </c>
      <c r="K82" s="152"/>
      <c r="L82" s="550">
        <f t="shared" si="23"/>
        <v>603</v>
      </c>
      <c r="M82" s="187">
        <f t="shared" si="24"/>
        <v>139.75</v>
      </c>
      <c r="N82" s="187">
        <f t="shared" si="25"/>
        <v>463.25</v>
      </c>
      <c r="O82" s="549">
        <f t="shared" si="26"/>
        <v>4.1668287728026527</v>
      </c>
      <c r="P82" s="559"/>
      <c r="R82" s="187">
        <v>2.2759999999999998</v>
      </c>
      <c r="S82" s="113">
        <v>2.198</v>
      </c>
      <c r="T82" s="198">
        <v>2.1589999999999998</v>
      </c>
      <c r="U82" s="148">
        <f t="shared" si="27"/>
        <v>45031</v>
      </c>
      <c r="V82" s="148">
        <f t="shared" si="28"/>
        <v>44331</v>
      </c>
      <c r="W82" s="187">
        <f t="shared" si="17"/>
        <v>1.1142857142857121E-4</v>
      </c>
      <c r="X82" s="549">
        <f t="shared" si="29"/>
        <v>700</v>
      </c>
      <c r="Y82" s="113">
        <f t="shared" si="30"/>
        <v>681.75</v>
      </c>
      <c r="Z82" s="113">
        <f t="shared" si="31"/>
        <v>18.25</v>
      </c>
      <c r="AA82" s="549">
        <f t="shared" si="18"/>
        <v>2.2000335714285715</v>
      </c>
      <c r="AB82" s="186">
        <f t="shared" si="32"/>
        <v>1.9667952013740813</v>
      </c>
      <c r="AC82" s="113">
        <f t="shared" si="33"/>
        <v>1.9764659097844639</v>
      </c>
    </row>
    <row r="83" spans="2:29" x14ac:dyDescent="0.35">
      <c r="B83" s="116">
        <v>42524</v>
      </c>
      <c r="C83" s="49">
        <v>4.1859999999999999</v>
      </c>
      <c r="D83" s="350">
        <v>4.1150000000000002</v>
      </c>
      <c r="E83" s="349">
        <v>3.9239999999999999</v>
      </c>
      <c r="F83" s="348">
        <v>3.6779999999999999</v>
      </c>
      <c r="G83" s="246">
        <f t="shared" si="19"/>
        <v>44489</v>
      </c>
      <c r="H83" s="246">
        <f t="shared" si="20"/>
        <v>43886</v>
      </c>
      <c r="I83" s="113">
        <f t="shared" si="21"/>
        <v>4.0796019900497511E-4</v>
      </c>
      <c r="J83" s="148">
        <f t="shared" si="22"/>
        <v>44350.25</v>
      </c>
      <c r="K83" s="152"/>
      <c r="L83" s="550">
        <f t="shared" si="23"/>
        <v>603</v>
      </c>
      <c r="M83" s="187">
        <f t="shared" si="24"/>
        <v>138.75</v>
      </c>
      <c r="N83" s="187">
        <f t="shared" si="25"/>
        <v>464.25</v>
      </c>
      <c r="O83" s="549">
        <f t="shared" si="26"/>
        <v>4.1293955223880596</v>
      </c>
      <c r="P83" s="559"/>
      <c r="R83" s="187">
        <v>2.2629999999999999</v>
      </c>
      <c r="S83" s="113">
        <v>2.1829999999999998</v>
      </c>
      <c r="T83" s="198">
        <v>2.145</v>
      </c>
      <c r="U83" s="148">
        <f t="shared" si="27"/>
        <v>45031</v>
      </c>
      <c r="V83" s="148">
        <f t="shared" si="28"/>
        <v>44331</v>
      </c>
      <c r="W83" s="187">
        <f t="shared" si="17"/>
        <v>1.1428571428571439E-4</v>
      </c>
      <c r="X83" s="549">
        <f t="shared" si="29"/>
        <v>700</v>
      </c>
      <c r="Y83" s="113">
        <f t="shared" si="30"/>
        <v>680.75</v>
      </c>
      <c r="Z83" s="113">
        <f t="shared" si="31"/>
        <v>19.25</v>
      </c>
      <c r="AA83" s="549">
        <f t="shared" si="18"/>
        <v>2.1852</v>
      </c>
      <c r="AB83" s="186">
        <f t="shared" si="32"/>
        <v>1.9441955223880596</v>
      </c>
      <c r="AC83" s="113">
        <f t="shared" si="33"/>
        <v>1.9536452629612233</v>
      </c>
    </row>
    <row r="84" spans="2:29" x14ac:dyDescent="0.35">
      <c r="B84" s="116">
        <v>42527</v>
      </c>
      <c r="C84" s="49" t="s">
        <v>437</v>
      </c>
      <c r="D84" s="350" t="s">
        <v>437</v>
      </c>
      <c r="E84" s="349" t="s">
        <v>437</v>
      </c>
      <c r="F84" s="348" t="s">
        <v>437</v>
      </c>
      <c r="G84" s="246">
        <f t="shared" si="19"/>
        <v>44489</v>
      </c>
      <c r="H84" s="246">
        <f t="shared" si="20"/>
        <v>43886</v>
      </c>
      <c r="I84" s="113" t="str">
        <f t="shared" si="21"/>
        <v/>
      </c>
      <c r="J84" s="148">
        <f t="shared" si="22"/>
        <v>44353.25</v>
      </c>
      <c r="K84" s="152"/>
      <c r="L84" s="550">
        <f t="shared" si="23"/>
        <v>603</v>
      </c>
      <c r="M84" s="187">
        <f t="shared" si="24"/>
        <v>135.75</v>
      </c>
      <c r="N84" s="187">
        <f t="shared" si="25"/>
        <v>467.25</v>
      </c>
      <c r="O84" s="549" t="str">
        <f t="shared" si="26"/>
        <v/>
      </c>
      <c r="P84" s="559"/>
      <c r="R84" s="187">
        <v>2.2570000000000001</v>
      </c>
      <c r="S84" s="113">
        <v>2.1800000000000002</v>
      </c>
      <c r="T84" s="198">
        <v>2.1339999999999999</v>
      </c>
      <c r="U84" s="148">
        <f t="shared" si="27"/>
        <v>45031</v>
      </c>
      <c r="V84" s="148">
        <f t="shared" si="28"/>
        <v>44331</v>
      </c>
      <c r="W84" s="187">
        <f t="shared" si="17"/>
        <v>1.0999999999999994E-4</v>
      </c>
      <c r="X84" s="549">
        <f t="shared" si="29"/>
        <v>700</v>
      </c>
      <c r="Y84" s="113">
        <f t="shared" si="30"/>
        <v>677.75</v>
      </c>
      <c r="Z84" s="113">
        <f t="shared" si="31"/>
        <v>22.25</v>
      </c>
      <c r="AA84" s="549">
        <f t="shared" si="18"/>
        <v>2.1824475000000003</v>
      </c>
      <c r="AB84" s="186" t="str">
        <f t="shared" si="32"/>
        <v/>
      </c>
      <c r="AC84" s="113" t="str">
        <f t="shared" si="33"/>
        <v/>
      </c>
    </row>
    <row r="85" spans="2:29" x14ac:dyDescent="0.35">
      <c r="B85" s="116">
        <v>42528</v>
      </c>
      <c r="C85" s="49">
        <v>4.1619999999999999</v>
      </c>
      <c r="D85" s="350">
        <v>4.0860000000000003</v>
      </c>
      <c r="E85" s="349">
        <v>3.895</v>
      </c>
      <c r="F85" s="348">
        <v>3.6429999999999998</v>
      </c>
      <c r="G85" s="246">
        <f t="shared" si="19"/>
        <v>44489</v>
      </c>
      <c r="H85" s="246">
        <f t="shared" si="20"/>
        <v>43886</v>
      </c>
      <c r="I85" s="113">
        <f t="shared" si="21"/>
        <v>4.179104477611944E-4</v>
      </c>
      <c r="J85" s="148">
        <f t="shared" si="22"/>
        <v>44354.25</v>
      </c>
      <c r="K85" s="152"/>
      <c r="L85" s="550">
        <f t="shared" si="23"/>
        <v>603</v>
      </c>
      <c r="M85" s="187">
        <f t="shared" si="24"/>
        <v>134.75</v>
      </c>
      <c r="N85" s="187">
        <f t="shared" si="25"/>
        <v>468.25</v>
      </c>
      <c r="O85" s="549">
        <f t="shared" si="26"/>
        <v>4.1056865671641791</v>
      </c>
      <c r="P85" s="559"/>
      <c r="R85" s="187">
        <v>2.242</v>
      </c>
      <c r="S85" s="113">
        <v>2.153</v>
      </c>
      <c r="T85" s="198">
        <v>2.113</v>
      </c>
      <c r="U85" s="148">
        <f t="shared" si="27"/>
        <v>45031</v>
      </c>
      <c r="V85" s="148">
        <f t="shared" si="28"/>
        <v>44331</v>
      </c>
      <c r="W85" s="187">
        <f t="shared" si="17"/>
        <v>1.2714285714285711E-4</v>
      </c>
      <c r="X85" s="549">
        <f t="shared" si="29"/>
        <v>700</v>
      </c>
      <c r="Y85" s="113">
        <f t="shared" si="30"/>
        <v>676.75</v>
      </c>
      <c r="Z85" s="113">
        <f t="shared" si="31"/>
        <v>23.25</v>
      </c>
      <c r="AA85" s="549">
        <f t="shared" si="18"/>
        <v>2.1559560714285713</v>
      </c>
      <c r="AB85" s="186">
        <f t="shared" si="32"/>
        <v>1.9497304957356079</v>
      </c>
      <c r="AC85" s="113">
        <f t="shared" si="33"/>
        <v>1.9592341182506079</v>
      </c>
    </row>
    <row r="86" spans="2:29" x14ac:dyDescent="0.35">
      <c r="B86" s="116">
        <v>42529</v>
      </c>
      <c r="C86" s="49">
        <v>4.18</v>
      </c>
      <c r="D86" s="350">
        <v>4.1079999999999997</v>
      </c>
      <c r="E86" s="349">
        <v>3.92</v>
      </c>
      <c r="F86" s="348">
        <v>3.6760000000000002</v>
      </c>
      <c r="G86" s="246">
        <f t="shared" si="19"/>
        <v>44489</v>
      </c>
      <c r="H86" s="246">
        <f t="shared" si="20"/>
        <v>43886</v>
      </c>
      <c r="I86" s="113">
        <f t="shared" si="21"/>
        <v>4.0464344941956845E-4</v>
      </c>
      <c r="J86" s="148">
        <f t="shared" si="22"/>
        <v>44355.25</v>
      </c>
      <c r="K86" s="152"/>
      <c r="L86" s="550">
        <f t="shared" si="23"/>
        <v>603</v>
      </c>
      <c r="M86" s="187">
        <f t="shared" si="24"/>
        <v>133.75</v>
      </c>
      <c r="N86" s="187">
        <f t="shared" si="25"/>
        <v>469.25</v>
      </c>
      <c r="O86" s="549">
        <f t="shared" si="26"/>
        <v>4.125878938640132</v>
      </c>
      <c r="P86" s="559"/>
      <c r="R86" s="187">
        <v>2.2560000000000002</v>
      </c>
      <c r="S86" s="113">
        <v>2.1709999999999998</v>
      </c>
      <c r="T86" s="198">
        <v>2.137</v>
      </c>
      <c r="U86" s="148">
        <f t="shared" si="27"/>
        <v>45031</v>
      </c>
      <c r="V86" s="148">
        <f t="shared" si="28"/>
        <v>44331</v>
      </c>
      <c r="W86" s="187">
        <f t="shared" si="17"/>
        <v>1.2142857142857201E-4</v>
      </c>
      <c r="X86" s="549">
        <f t="shared" si="29"/>
        <v>700</v>
      </c>
      <c r="Y86" s="113">
        <f t="shared" si="30"/>
        <v>675.75</v>
      </c>
      <c r="Z86" s="113">
        <f t="shared" si="31"/>
        <v>24.25</v>
      </c>
      <c r="AA86" s="549">
        <f t="shared" si="18"/>
        <v>2.1739446428571427</v>
      </c>
      <c r="AB86" s="186">
        <f t="shared" si="32"/>
        <v>1.9519342957829893</v>
      </c>
      <c r="AC86" s="113">
        <f t="shared" si="33"/>
        <v>1.9614594145206388</v>
      </c>
    </row>
    <row r="87" spans="2:29" x14ac:dyDescent="0.35">
      <c r="B87" s="116">
        <v>42530</v>
      </c>
      <c r="C87" s="49">
        <v>4.1929999999999996</v>
      </c>
      <c r="D87" s="350">
        <v>4.1319999999999997</v>
      </c>
      <c r="E87" s="349">
        <v>3.95</v>
      </c>
      <c r="F87" s="348">
        <v>3.7189999999999999</v>
      </c>
      <c r="G87" s="246">
        <f t="shared" si="19"/>
        <v>44489</v>
      </c>
      <c r="H87" s="246">
        <f t="shared" si="20"/>
        <v>43886</v>
      </c>
      <c r="I87" s="113">
        <f t="shared" si="21"/>
        <v>3.8308457711442841E-4</v>
      </c>
      <c r="J87" s="148">
        <f t="shared" si="22"/>
        <v>44356.25</v>
      </c>
      <c r="K87" s="152"/>
      <c r="L87" s="550">
        <f t="shared" si="23"/>
        <v>603</v>
      </c>
      <c r="M87" s="187">
        <f t="shared" si="24"/>
        <v>132.75</v>
      </c>
      <c r="N87" s="187">
        <f t="shared" si="25"/>
        <v>470.25</v>
      </c>
      <c r="O87" s="549">
        <f t="shared" si="26"/>
        <v>4.1421455223880592</v>
      </c>
      <c r="P87" s="559"/>
      <c r="R87" s="187">
        <v>2.278</v>
      </c>
      <c r="S87" s="113">
        <v>2.2050000000000001</v>
      </c>
      <c r="T87" s="198">
        <v>2.1739999999999999</v>
      </c>
      <c r="U87" s="148">
        <f t="shared" si="27"/>
        <v>45031</v>
      </c>
      <c r="V87" s="148">
        <f t="shared" si="28"/>
        <v>44331</v>
      </c>
      <c r="W87" s="187">
        <f t="shared" si="17"/>
        <v>1.0428571428571422E-4</v>
      </c>
      <c r="X87" s="549">
        <f t="shared" si="29"/>
        <v>700</v>
      </c>
      <c r="Y87" s="113">
        <f t="shared" si="30"/>
        <v>674.75</v>
      </c>
      <c r="Z87" s="113">
        <f t="shared" si="31"/>
        <v>25.25</v>
      </c>
      <c r="AA87" s="549">
        <f t="shared" si="18"/>
        <v>2.2076332142857145</v>
      </c>
      <c r="AB87" s="186">
        <f>IFERROR(O87-AA87,"")</f>
        <v>1.9345123081023448</v>
      </c>
      <c r="AC87" s="113">
        <f t="shared" si="33"/>
        <v>1.9438681527778501</v>
      </c>
    </row>
    <row r="88" spans="2:29" x14ac:dyDescent="0.35">
      <c r="B88" s="116">
        <v>42531</v>
      </c>
      <c r="C88" s="49">
        <v>4.181</v>
      </c>
      <c r="D88" s="350">
        <v>4.1219999999999999</v>
      </c>
      <c r="E88" s="349">
        <v>3.9340000000000002</v>
      </c>
      <c r="F88" s="348">
        <v>3.7119999999999997</v>
      </c>
      <c r="G88" s="246">
        <f t="shared" si="19"/>
        <v>44489</v>
      </c>
      <c r="H88" s="246">
        <f t="shared" si="20"/>
        <v>43886</v>
      </c>
      <c r="I88" s="113">
        <f t="shared" si="21"/>
        <v>3.6815920398010018E-4</v>
      </c>
      <c r="J88" s="148">
        <f t="shared" si="22"/>
        <v>44357.25</v>
      </c>
      <c r="K88" s="152"/>
      <c r="L88" s="550">
        <f t="shared" si="23"/>
        <v>603</v>
      </c>
      <c r="M88" s="187">
        <f t="shared" si="24"/>
        <v>131.75</v>
      </c>
      <c r="N88" s="187">
        <f t="shared" si="25"/>
        <v>471.25</v>
      </c>
      <c r="O88" s="549">
        <f t="shared" si="26"/>
        <v>4.132495024875622</v>
      </c>
      <c r="P88" s="559"/>
      <c r="R88" s="187">
        <v>2.2469999999999999</v>
      </c>
      <c r="S88" s="113">
        <v>2.1800000000000002</v>
      </c>
      <c r="T88" s="198">
        <v>2.1539999999999999</v>
      </c>
      <c r="U88" s="148">
        <f t="shared" si="27"/>
        <v>45031</v>
      </c>
      <c r="V88" s="148">
        <f t="shared" si="28"/>
        <v>44331</v>
      </c>
      <c r="W88" s="187">
        <f t="shared" si="17"/>
        <v>9.5714285714285319E-5</v>
      </c>
      <c r="X88" s="549">
        <f t="shared" si="29"/>
        <v>700</v>
      </c>
      <c r="Y88" s="113">
        <f t="shared" si="30"/>
        <v>673.75</v>
      </c>
      <c r="Z88" s="113">
        <f t="shared" si="31"/>
        <v>26.25</v>
      </c>
      <c r="AA88" s="549">
        <f t="shared" si="18"/>
        <v>2.1825125000000001</v>
      </c>
      <c r="AB88" s="186">
        <f t="shared" si="32"/>
        <v>1.949982524875622</v>
      </c>
      <c r="AC88" s="113">
        <f t="shared" si="33"/>
        <v>1.9594886044939086</v>
      </c>
    </row>
    <row r="89" spans="2:29" x14ac:dyDescent="0.35">
      <c r="B89" s="116">
        <v>42534</v>
      </c>
      <c r="C89" s="49">
        <v>4.1619999999999999</v>
      </c>
      <c r="D89" s="350">
        <v>4.0919999999999996</v>
      </c>
      <c r="E89" s="349">
        <v>3.91</v>
      </c>
      <c r="F89" s="348">
        <v>3.6850000000000001</v>
      </c>
      <c r="G89" s="246">
        <f t="shared" si="19"/>
        <v>44489</v>
      </c>
      <c r="H89" s="246">
        <f t="shared" si="20"/>
        <v>43886</v>
      </c>
      <c r="I89" s="113">
        <f t="shared" si="21"/>
        <v>3.7313432835820912E-4</v>
      </c>
      <c r="J89" s="148">
        <f t="shared" si="22"/>
        <v>44360.25</v>
      </c>
      <c r="K89" s="152"/>
      <c r="L89" s="550">
        <f t="shared" si="23"/>
        <v>603</v>
      </c>
      <c r="M89" s="187">
        <f t="shared" si="24"/>
        <v>128.75</v>
      </c>
      <c r="N89" s="187">
        <f t="shared" si="25"/>
        <v>474.25</v>
      </c>
      <c r="O89" s="549">
        <f t="shared" si="26"/>
        <v>4.1139589552238807</v>
      </c>
      <c r="P89" s="559"/>
      <c r="R89" s="187">
        <v>2.198</v>
      </c>
      <c r="S89" s="113">
        <v>2.1349999999999998</v>
      </c>
      <c r="T89" s="198">
        <v>2.1230000000000002</v>
      </c>
      <c r="U89" s="148">
        <f t="shared" si="27"/>
        <v>45031</v>
      </c>
      <c r="V89" s="148">
        <f t="shared" si="28"/>
        <v>44331</v>
      </c>
      <c r="W89" s="187">
        <f t="shared" si="17"/>
        <v>9.0000000000000236E-5</v>
      </c>
      <c r="X89" s="549">
        <f t="shared" si="29"/>
        <v>700</v>
      </c>
      <c r="Y89" s="113">
        <f t="shared" si="30"/>
        <v>670.75</v>
      </c>
      <c r="Z89" s="113">
        <f t="shared" si="31"/>
        <v>29.25</v>
      </c>
      <c r="AA89" s="549">
        <f t="shared" si="18"/>
        <v>2.1376324999999996</v>
      </c>
      <c r="AB89" s="186">
        <f t="shared" si="32"/>
        <v>1.9763264552238811</v>
      </c>
      <c r="AC89" s="113">
        <f t="shared" si="33"/>
        <v>1.9860911208679388</v>
      </c>
    </row>
    <row r="90" spans="2:29" x14ac:dyDescent="0.35">
      <c r="B90" s="116">
        <v>42535</v>
      </c>
      <c r="C90" s="49">
        <v>4.1150000000000002</v>
      </c>
      <c r="D90" s="350">
        <v>4.0439999999999996</v>
      </c>
      <c r="E90" s="349">
        <v>3.875</v>
      </c>
      <c r="F90" s="348">
        <v>3.6680000000000001</v>
      </c>
      <c r="G90" s="246">
        <f t="shared" si="19"/>
        <v>44489</v>
      </c>
      <c r="H90" s="246">
        <f t="shared" si="20"/>
        <v>43886</v>
      </c>
      <c r="I90" s="113">
        <f t="shared" si="21"/>
        <v>3.4328358208955201E-4</v>
      </c>
      <c r="J90" s="148">
        <f t="shared" si="22"/>
        <v>44361.25</v>
      </c>
      <c r="K90" s="152"/>
      <c r="L90" s="550">
        <f t="shared" si="23"/>
        <v>603</v>
      </c>
      <c r="M90" s="187">
        <f t="shared" si="24"/>
        <v>127.75</v>
      </c>
      <c r="N90" s="187">
        <f t="shared" si="25"/>
        <v>475.25</v>
      </c>
      <c r="O90" s="549">
        <f t="shared" si="26"/>
        <v>4.0711455223880604</v>
      </c>
      <c r="P90" s="559"/>
      <c r="R90" s="187">
        <v>2.1760000000000002</v>
      </c>
      <c r="S90" s="113">
        <v>2.125</v>
      </c>
      <c r="T90" s="198">
        <v>2.1059999999999999</v>
      </c>
      <c r="U90" s="148">
        <f t="shared" si="27"/>
        <v>45031</v>
      </c>
      <c r="V90" s="148">
        <f t="shared" si="28"/>
        <v>44331</v>
      </c>
      <c r="W90" s="187">
        <f t="shared" si="17"/>
        <v>7.2857142857143077E-5</v>
      </c>
      <c r="X90" s="549">
        <f t="shared" si="29"/>
        <v>700</v>
      </c>
      <c r="Y90" s="113">
        <f t="shared" si="30"/>
        <v>669.75</v>
      </c>
      <c r="Z90" s="113">
        <f t="shared" si="31"/>
        <v>30.25</v>
      </c>
      <c r="AA90" s="549">
        <f t="shared" si="18"/>
        <v>2.1272039285714284</v>
      </c>
      <c r="AB90" s="186">
        <f t="shared" si="32"/>
        <v>1.943941593816632</v>
      </c>
      <c r="AC90" s="113">
        <f t="shared" si="33"/>
        <v>1.9533888661170673</v>
      </c>
    </row>
    <row r="91" spans="2:29" x14ac:dyDescent="0.35">
      <c r="B91" s="116">
        <v>42536</v>
      </c>
      <c r="C91" s="49">
        <v>4.1429999999999998</v>
      </c>
      <c r="D91" s="350">
        <v>4.0650000000000004</v>
      </c>
      <c r="E91" s="349">
        <v>3.895</v>
      </c>
      <c r="F91" s="348">
        <v>3.6890000000000001</v>
      </c>
      <c r="G91" s="246">
        <f t="shared" si="19"/>
        <v>44489</v>
      </c>
      <c r="H91" s="246">
        <f t="shared" si="20"/>
        <v>43886</v>
      </c>
      <c r="I91" s="113">
        <f t="shared" si="21"/>
        <v>3.4162520729684903E-4</v>
      </c>
      <c r="J91" s="148">
        <f t="shared" si="22"/>
        <v>44362.25</v>
      </c>
      <c r="K91" s="152"/>
      <c r="L91" s="550">
        <f t="shared" si="23"/>
        <v>603</v>
      </c>
      <c r="M91" s="187">
        <f t="shared" si="24"/>
        <v>126.75</v>
      </c>
      <c r="N91" s="187">
        <f t="shared" si="25"/>
        <v>476.25</v>
      </c>
      <c r="O91" s="549">
        <f t="shared" si="26"/>
        <v>4.0996990049751245</v>
      </c>
      <c r="P91" s="559"/>
      <c r="R91" s="187">
        <v>2.19</v>
      </c>
      <c r="S91" s="113">
        <v>2.14</v>
      </c>
      <c r="T91" s="198">
        <v>2.1179999999999999</v>
      </c>
      <c r="U91" s="148">
        <f t="shared" si="27"/>
        <v>45031</v>
      </c>
      <c r="V91" s="148">
        <f t="shared" si="28"/>
        <v>44331</v>
      </c>
      <c r="W91" s="187">
        <f t="shared" si="17"/>
        <v>7.1428571428571176E-5</v>
      </c>
      <c r="X91" s="549">
        <f t="shared" si="29"/>
        <v>700</v>
      </c>
      <c r="Y91" s="113">
        <f t="shared" si="30"/>
        <v>668.75</v>
      </c>
      <c r="Z91" s="113">
        <f t="shared" si="31"/>
        <v>31.25</v>
      </c>
      <c r="AA91" s="549">
        <f t="shared" si="18"/>
        <v>2.1422321428571429</v>
      </c>
      <c r="AB91" s="186">
        <f t="shared" si="32"/>
        <v>1.9574668621179816</v>
      </c>
      <c r="AC91" s="113">
        <f t="shared" si="33"/>
        <v>1.9670460534086942</v>
      </c>
    </row>
    <row r="92" spans="2:29" x14ac:dyDescent="0.35">
      <c r="B92" s="116">
        <v>42537</v>
      </c>
      <c r="C92" s="49">
        <v>4.0999999999999996</v>
      </c>
      <c r="D92" s="350">
        <v>4.0259999999999998</v>
      </c>
      <c r="E92" s="349">
        <v>3.8559999999999999</v>
      </c>
      <c r="F92" s="348">
        <v>3.665</v>
      </c>
      <c r="G92" s="246">
        <f t="shared" si="19"/>
        <v>44489</v>
      </c>
      <c r="H92" s="246">
        <f t="shared" si="20"/>
        <v>43886</v>
      </c>
      <c r="I92" s="113">
        <f t="shared" si="21"/>
        <v>3.1674958540630157E-4</v>
      </c>
      <c r="J92" s="148">
        <f t="shared" si="22"/>
        <v>44363.25</v>
      </c>
      <c r="K92" s="152"/>
      <c r="L92" s="550">
        <f t="shared" si="23"/>
        <v>603</v>
      </c>
      <c r="M92" s="187">
        <f t="shared" si="24"/>
        <v>125.75</v>
      </c>
      <c r="N92" s="187">
        <f t="shared" si="25"/>
        <v>477.25</v>
      </c>
      <c r="O92" s="549">
        <f t="shared" si="26"/>
        <v>4.0601687396351576</v>
      </c>
      <c r="P92" s="559"/>
      <c r="R92" s="187">
        <v>2.1560000000000001</v>
      </c>
      <c r="S92" s="113">
        <v>2.1120000000000001</v>
      </c>
      <c r="T92" s="198">
        <v>2.1019999999999999</v>
      </c>
      <c r="U92" s="148">
        <f t="shared" si="27"/>
        <v>45031</v>
      </c>
      <c r="V92" s="148">
        <f t="shared" si="28"/>
        <v>44331</v>
      </c>
      <c r="W92" s="187">
        <f t="shared" si="17"/>
        <v>6.2857142857142916E-5</v>
      </c>
      <c r="X92" s="549">
        <f t="shared" si="29"/>
        <v>700</v>
      </c>
      <c r="Y92" s="113">
        <f t="shared" si="30"/>
        <v>667.75</v>
      </c>
      <c r="Z92" s="113">
        <f t="shared" si="31"/>
        <v>32.25</v>
      </c>
      <c r="AA92" s="549">
        <f t="shared" si="18"/>
        <v>2.1140271428571431</v>
      </c>
      <c r="AB92" s="186">
        <f t="shared" si="32"/>
        <v>1.9461415967780145</v>
      </c>
      <c r="AC92" s="113">
        <f t="shared" si="33"/>
        <v>1.9556102645647666</v>
      </c>
    </row>
    <row r="93" spans="2:29" x14ac:dyDescent="0.35">
      <c r="B93" s="116">
        <v>42538</v>
      </c>
      <c r="C93" s="49">
        <v>4.1210000000000004</v>
      </c>
      <c r="D93" s="350">
        <v>4.0430000000000001</v>
      </c>
      <c r="E93" s="349">
        <v>3.875</v>
      </c>
      <c r="F93" s="348">
        <v>3.6840000000000002</v>
      </c>
      <c r="G93" s="246">
        <f t="shared" si="19"/>
        <v>44489</v>
      </c>
      <c r="H93" s="246">
        <f t="shared" si="20"/>
        <v>43886</v>
      </c>
      <c r="I93" s="113">
        <f t="shared" si="21"/>
        <v>3.1674958540630157E-4</v>
      </c>
      <c r="J93" s="148">
        <f t="shared" si="22"/>
        <v>44364.25</v>
      </c>
      <c r="K93" s="152"/>
      <c r="L93" s="550">
        <f t="shared" si="23"/>
        <v>603</v>
      </c>
      <c r="M93" s="187">
        <f t="shared" si="24"/>
        <v>124.75</v>
      </c>
      <c r="N93" s="187">
        <f t="shared" si="25"/>
        <v>478.25</v>
      </c>
      <c r="O93" s="549">
        <f t="shared" si="26"/>
        <v>4.0814854892205643</v>
      </c>
      <c r="P93" s="559"/>
      <c r="R93" s="187">
        <v>2.1640000000000001</v>
      </c>
      <c r="S93" s="113">
        <v>2.1269999999999998</v>
      </c>
      <c r="T93" s="198">
        <v>2.117</v>
      </c>
      <c r="U93" s="148">
        <f t="shared" si="27"/>
        <v>45031</v>
      </c>
      <c r="V93" s="148">
        <f t="shared" si="28"/>
        <v>44331</v>
      </c>
      <c r="W93" s="187">
        <f t="shared" si="17"/>
        <v>5.2857142857143377E-5</v>
      </c>
      <c r="X93" s="549">
        <f t="shared" si="29"/>
        <v>700</v>
      </c>
      <c r="Y93" s="113">
        <f t="shared" si="30"/>
        <v>666.75</v>
      </c>
      <c r="Z93" s="113">
        <f t="shared" si="31"/>
        <v>33.25</v>
      </c>
      <c r="AA93" s="549">
        <f t="shared" si="18"/>
        <v>2.1287574999999999</v>
      </c>
      <c r="AB93" s="186">
        <f t="shared" si="32"/>
        <v>1.9527279892205645</v>
      </c>
      <c r="AC93" s="113">
        <f t="shared" si="33"/>
        <v>1.9622608557202659</v>
      </c>
    </row>
    <row r="94" spans="2:29" x14ac:dyDescent="0.35">
      <c r="B94" s="116">
        <v>42541</v>
      </c>
      <c r="C94" s="49">
        <v>4.1479999999999997</v>
      </c>
      <c r="D94" s="350">
        <v>4.0620000000000003</v>
      </c>
      <c r="E94" s="349">
        <v>3.891</v>
      </c>
      <c r="F94" s="348">
        <v>3.6949999999999998</v>
      </c>
      <c r="G94" s="246">
        <f t="shared" si="19"/>
        <v>44489</v>
      </c>
      <c r="H94" s="246">
        <f t="shared" si="20"/>
        <v>43886</v>
      </c>
      <c r="I94" s="113">
        <f t="shared" si="21"/>
        <v>3.2504145936981788E-4</v>
      </c>
      <c r="J94" s="148">
        <f t="shared" si="22"/>
        <v>44367.25</v>
      </c>
      <c r="K94" s="152"/>
      <c r="L94" s="550">
        <f t="shared" si="23"/>
        <v>603</v>
      </c>
      <c r="M94" s="187">
        <f t="shared" si="24"/>
        <v>121.75</v>
      </c>
      <c r="N94" s="187">
        <f t="shared" si="25"/>
        <v>481.25</v>
      </c>
      <c r="O94" s="549">
        <f t="shared" si="26"/>
        <v>4.1084262023217244</v>
      </c>
      <c r="P94" s="559"/>
      <c r="R94" s="187">
        <v>2.21</v>
      </c>
      <c r="S94" s="113">
        <v>2.1640000000000001</v>
      </c>
      <c r="T94" s="198">
        <v>2.1520000000000001</v>
      </c>
      <c r="U94" s="148">
        <f t="shared" si="27"/>
        <v>45031</v>
      </c>
      <c r="V94" s="148">
        <f t="shared" si="28"/>
        <v>44331</v>
      </c>
      <c r="W94" s="187">
        <f t="shared" si="17"/>
        <v>6.5714285714285457E-5</v>
      </c>
      <c r="X94" s="549">
        <f t="shared" si="29"/>
        <v>700</v>
      </c>
      <c r="Y94" s="113">
        <f t="shared" si="30"/>
        <v>663.75</v>
      </c>
      <c r="Z94" s="113">
        <f t="shared" si="31"/>
        <v>36.25</v>
      </c>
      <c r="AA94" s="549">
        <f t="shared" si="18"/>
        <v>2.166382142857143</v>
      </c>
      <c r="AB94" s="186">
        <f t="shared" si="32"/>
        <v>1.9420440594645814</v>
      </c>
      <c r="AC94" s="113">
        <f t="shared" si="33"/>
        <v>1.9514728972868323</v>
      </c>
    </row>
    <row r="95" spans="2:29" x14ac:dyDescent="0.35">
      <c r="B95" s="116">
        <v>42542</v>
      </c>
      <c r="C95" s="49">
        <v>4.1760000000000002</v>
      </c>
      <c r="D95" s="350">
        <v>4.0940000000000003</v>
      </c>
      <c r="E95" s="349">
        <v>3.9260000000000002</v>
      </c>
      <c r="F95" s="348">
        <v>3.7189999999999999</v>
      </c>
      <c r="G95" s="246">
        <f t="shared" si="19"/>
        <v>44489</v>
      </c>
      <c r="H95" s="246">
        <f t="shared" si="20"/>
        <v>43886</v>
      </c>
      <c r="I95" s="113">
        <f t="shared" si="21"/>
        <v>3.4328358208955272E-4</v>
      </c>
      <c r="J95" s="148">
        <f t="shared" si="22"/>
        <v>44368.25</v>
      </c>
      <c r="K95" s="152"/>
      <c r="L95" s="550">
        <f t="shared" si="23"/>
        <v>603</v>
      </c>
      <c r="M95" s="187">
        <f t="shared" si="24"/>
        <v>120.75</v>
      </c>
      <c r="N95" s="187">
        <f t="shared" si="25"/>
        <v>482.25</v>
      </c>
      <c r="O95" s="549">
        <f t="shared" si="26"/>
        <v>4.1345485074626867</v>
      </c>
      <c r="P95" s="559"/>
      <c r="R95" s="187">
        <v>2.2450000000000001</v>
      </c>
      <c r="S95" s="113">
        <v>2.194</v>
      </c>
      <c r="T95" s="198">
        <v>2.1800000000000002</v>
      </c>
      <c r="U95" s="148">
        <f t="shared" si="27"/>
        <v>45031</v>
      </c>
      <c r="V95" s="148">
        <f t="shared" si="28"/>
        <v>44331</v>
      </c>
      <c r="W95" s="187">
        <f t="shared" si="17"/>
        <v>7.2857142857143077E-5</v>
      </c>
      <c r="X95" s="549">
        <f t="shared" si="29"/>
        <v>700</v>
      </c>
      <c r="Y95" s="113">
        <f t="shared" si="30"/>
        <v>662.75</v>
      </c>
      <c r="Z95" s="113">
        <f t="shared" si="31"/>
        <v>37.25</v>
      </c>
      <c r="AA95" s="549">
        <f t="shared" si="18"/>
        <v>2.1967139285714286</v>
      </c>
      <c r="AB95" s="186">
        <f t="shared" si="32"/>
        <v>1.9378345788912581</v>
      </c>
      <c r="AC95" s="113">
        <f t="shared" si="33"/>
        <v>1.9472225860291292</v>
      </c>
    </row>
    <row r="96" spans="2:29" x14ac:dyDescent="0.35">
      <c r="B96" s="116">
        <v>42543</v>
      </c>
      <c r="C96" s="49">
        <v>4.2069999999999999</v>
      </c>
      <c r="D96" s="350">
        <v>4.1260000000000003</v>
      </c>
      <c r="E96" s="349">
        <v>3.9660000000000002</v>
      </c>
      <c r="F96" s="348">
        <v>3.7469999999999999</v>
      </c>
      <c r="G96" s="246">
        <f t="shared" si="19"/>
        <v>44489</v>
      </c>
      <c r="H96" s="246">
        <f t="shared" si="20"/>
        <v>43886</v>
      </c>
      <c r="I96" s="113">
        <f t="shared" si="21"/>
        <v>3.6318407960199054E-4</v>
      </c>
      <c r="J96" s="148">
        <f t="shared" si="22"/>
        <v>44369.25</v>
      </c>
      <c r="K96" s="152"/>
      <c r="L96" s="550">
        <f t="shared" si="23"/>
        <v>603</v>
      </c>
      <c r="M96" s="187">
        <f t="shared" si="24"/>
        <v>119.75</v>
      </c>
      <c r="N96" s="187">
        <f t="shared" si="25"/>
        <v>483.25</v>
      </c>
      <c r="O96" s="549">
        <f t="shared" si="26"/>
        <v>4.1635087064676615</v>
      </c>
      <c r="P96" s="559"/>
      <c r="R96" s="187">
        <v>2.2730000000000001</v>
      </c>
      <c r="S96" s="113">
        <v>2.2200000000000002</v>
      </c>
      <c r="T96" s="198">
        <v>2.2029999999999998</v>
      </c>
      <c r="U96" s="148">
        <f t="shared" si="27"/>
        <v>45031</v>
      </c>
      <c r="V96" s="148">
        <f t="shared" si="28"/>
        <v>44331</v>
      </c>
      <c r="W96" s="187">
        <f t="shared" si="17"/>
        <v>7.5714285714285619E-5</v>
      </c>
      <c r="X96" s="549">
        <f t="shared" si="29"/>
        <v>700</v>
      </c>
      <c r="Y96" s="113">
        <f t="shared" si="30"/>
        <v>661.75</v>
      </c>
      <c r="Z96" s="113">
        <f t="shared" si="31"/>
        <v>38.25</v>
      </c>
      <c r="AA96" s="549">
        <f t="shared" si="18"/>
        <v>2.2228960714285715</v>
      </c>
      <c r="AB96" s="186">
        <f t="shared" si="32"/>
        <v>1.94061263503909</v>
      </c>
      <c r="AC96" s="113">
        <f t="shared" si="33"/>
        <v>1.9500275785372834</v>
      </c>
    </row>
    <row r="97" spans="2:29" x14ac:dyDescent="0.35">
      <c r="B97" s="116">
        <v>42544</v>
      </c>
      <c r="C97" s="49">
        <v>4.2169999999999996</v>
      </c>
      <c r="D97" s="350">
        <v>4.1310000000000002</v>
      </c>
      <c r="E97" s="349">
        <v>3.9619999999999997</v>
      </c>
      <c r="F97" s="348">
        <v>3.754</v>
      </c>
      <c r="G97" s="246">
        <f t="shared" si="19"/>
        <v>44489</v>
      </c>
      <c r="H97" s="246">
        <f t="shared" si="20"/>
        <v>43886</v>
      </c>
      <c r="I97" s="113">
        <f t="shared" si="21"/>
        <v>3.4494195688225494E-4</v>
      </c>
      <c r="J97" s="148">
        <f t="shared" si="22"/>
        <v>44370.25</v>
      </c>
      <c r="K97" s="152"/>
      <c r="L97" s="550">
        <f t="shared" si="23"/>
        <v>603</v>
      </c>
      <c r="M97" s="187">
        <f t="shared" si="24"/>
        <v>118.75</v>
      </c>
      <c r="N97" s="187">
        <f t="shared" si="25"/>
        <v>484.25</v>
      </c>
      <c r="O97" s="549">
        <f t="shared" si="26"/>
        <v>4.1760381426202322</v>
      </c>
      <c r="P97" s="559"/>
      <c r="R97" s="187">
        <v>2.2989999999999999</v>
      </c>
      <c r="S97" s="113">
        <v>2.2410000000000001</v>
      </c>
      <c r="T97" s="198">
        <v>2.2210000000000001</v>
      </c>
      <c r="U97" s="148">
        <f t="shared" si="27"/>
        <v>45031</v>
      </c>
      <c r="V97" s="148">
        <f t="shared" si="28"/>
        <v>44331</v>
      </c>
      <c r="W97" s="187">
        <f t="shared" si="17"/>
        <v>8.2857142857142616E-5</v>
      </c>
      <c r="X97" s="549">
        <f t="shared" si="29"/>
        <v>700</v>
      </c>
      <c r="Y97" s="113">
        <f t="shared" si="30"/>
        <v>660.75</v>
      </c>
      <c r="Z97" s="113">
        <f t="shared" si="31"/>
        <v>39.25</v>
      </c>
      <c r="AA97" s="549">
        <f t="shared" si="18"/>
        <v>2.2442521428571429</v>
      </c>
      <c r="AB97" s="186">
        <f t="shared" si="32"/>
        <v>1.9317859997630893</v>
      </c>
      <c r="AC97" s="113">
        <f t="shared" si="33"/>
        <v>1.9411154926352925</v>
      </c>
    </row>
    <row r="98" spans="2:29" x14ac:dyDescent="0.35">
      <c r="B98" s="116">
        <v>42545</v>
      </c>
      <c r="C98" s="49">
        <v>4.0270000000000001</v>
      </c>
      <c r="D98" s="350">
        <v>3.9529999999999998</v>
      </c>
      <c r="E98" s="349">
        <v>3.7839999999999998</v>
      </c>
      <c r="F98" s="348">
        <v>3.597</v>
      </c>
      <c r="G98" s="246">
        <f t="shared" si="19"/>
        <v>44489</v>
      </c>
      <c r="H98" s="246">
        <f t="shared" si="20"/>
        <v>43886</v>
      </c>
      <c r="I98" s="113">
        <f t="shared" si="21"/>
        <v>3.1011608623548895E-4</v>
      </c>
      <c r="J98" s="148">
        <f t="shared" si="22"/>
        <v>44371.25</v>
      </c>
      <c r="K98" s="152"/>
      <c r="L98" s="550">
        <f t="shared" si="23"/>
        <v>603</v>
      </c>
      <c r="M98" s="187">
        <f t="shared" si="24"/>
        <v>117.75</v>
      </c>
      <c r="N98" s="187">
        <f t="shared" si="25"/>
        <v>485.25</v>
      </c>
      <c r="O98" s="549">
        <f t="shared" si="26"/>
        <v>3.9904838308457715</v>
      </c>
      <c r="P98" s="559"/>
      <c r="R98" s="187">
        <v>2.0939999999999999</v>
      </c>
      <c r="S98" s="113">
        <v>2.052</v>
      </c>
      <c r="T98" s="198">
        <v>2.0499999999999998</v>
      </c>
      <c r="U98" s="148">
        <f t="shared" si="27"/>
        <v>45031</v>
      </c>
      <c r="V98" s="148">
        <f t="shared" si="28"/>
        <v>44331</v>
      </c>
      <c r="W98" s="187">
        <f t="shared" si="17"/>
        <v>5.9999999999999737E-5</v>
      </c>
      <c r="X98" s="549">
        <f t="shared" si="29"/>
        <v>700</v>
      </c>
      <c r="Y98" s="113">
        <f t="shared" si="30"/>
        <v>659.75</v>
      </c>
      <c r="Z98" s="113">
        <f t="shared" si="31"/>
        <v>40.25</v>
      </c>
      <c r="AA98" s="549">
        <f t="shared" si="18"/>
        <v>2.0544150000000001</v>
      </c>
      <c r="AB98" s="186">
        <f t="shared" si="32"/>
        <v>1.9360688308457714</v>
      </c>
      <c r="AC98" s="113">
        <f t="shared" si="33"/>
        <v>1.9454397371401866</v>
      </c>
    </row>
    <row r="99" spans="2:29" x14ac:dyDescent="0.35">
      <c r="B99" s="116">
        <v>42548</v>
      </c>
      <c r="C99" s="49">
        <v>4.109</v>
      </c>
      <c r="D99" s="350">
        <v>3.9980000000000002</v>
      </c>
      <c r="E99" s="349">
        <v>3.8239999999999998</v>
      </c>
      <c r="F99" s="348">
        <v>3.637</v>
      </c>
      <c r="G99" s="246">
        <f t="shared" si="19"/>
        <v>44489</v>
      </c>
      <c r="H99" s="246">
        <f t="shared" si="20"/>
        <v>43886</v>
      </c>
      <c r="I99" s="113">
        <f t="shared" si="21"/>
        <v>3.1011608623548895E-4</v>
      </c>
      <c r="J99" s="148">
        <f t="shared" si="22"/>
        <v>44374.25</v>
      </c>
      <c r="K99" s="152"/>
      <c r="L99" s="550">
        <f t="shared" si="23"/>
        <v>603</v>
      </c>
      <c r="M99" s="187">
        <f t="shared" si="24"/>
        <v>114.75</v>
      </c>
      <c r="N99" s="187">
        <f t="shared" si="25"/>
        <v>488.25</v>
      </c>
      <c r="O99" s="549">
        <f t="shared" si="26"/>
        <v>4.0734141791044776</v>
      </c>
      <c r="P99" s="559"/>
      <c r="R99" s="187">
        <v>2.101</v>
      </c>
      <c r="S99" s="113">
        <v>2.06</v>
      </c>
      <c r="T99" s="198">
        <v>2.0619999999999998</v>
      </c>
      <c r="U99" s="148">
        <f t="shared" si="27"/>
        <v>45031</v>
      </c>
      <c r="V99" s="148">
        <f t="shared" si="28"/>
        <v>44331</v>
      </c>
      <c r="W99" s="187">
        <f t="shared" si="17"/>
        <v>5.8571428571428467E-5</v>
      </c>
      <c r="X99" s="549">
        <f t="shared" si="29"/>
        <v>700</v>
      </c>
      <c r="Y99" s="113">
        <f t="shared" si="30"/>
        <v>656.75</v>
      </c>
      <c r="Z99" s="113">
        <f t="shared" si="31"/>
        <v>43.25</v>
      </c>
      <c r="AA99" s="549">
        <f t="shared" si="18"/>
        <v>2.0625332142857142</v>
      </c>
      <c r="AB99" s="186">
        <f t="shared" si="32"/>
        <v>2.0108809648187633</v>
      </c>
      <c r="AC99" s="113">
        <f t="shared" si="33"/>
        <v>2.0209900704554418</v>
      </c>
    </row>
    <row r="100" spans="2:29" x14ac:dyDescent="0.35">
      <c r="B100" s="116">
        <v>42549</v>
      </c>
      <c r="C100" s="49">
        <v>4.09</v>
      </c>
      <c r="D100" s="350">
        <v>3.9809999999999999</v>
      </c>
      <c r="E100" s="349">
        <v>3.8439999999999999</v>
      </c>
      <c r="F100" s="348">
        <v>3.6459999999999999</v>
      </c>
      <c r="G100" s="246">
        <f t="shared" si="19"/>
        <v>44489</v>
      </c>
      <c r="H100" s="246">
        <f t="shared" si="20"/>
        <v>43886</v>
      </c>
      <c r="I100" s="113">
        <f t="shared" si="21"/>
        <v>3.2835820895522379E-4</v>
      </c>
      <c r="J100" s="148">
        <f t="shared" si="22"/>
        <v>44375.25</v>
      </c>
      <c r="K100" s="152"/>
      <c r="L100" s="550">
        <f t="shared" si="23"/>
        <v>603</v>
      </c>
      <c r="M100" s="187">
        <f t="shared" si="24"/>
        <v>113.75</v>
      </c>
      <c r="N100" s="187">
        <f t="shared" si="25"/>
        <v>489.25</v>
      </c>
      <c r="O100" s="549">
        <f t="shared" si="26"/>
        <v>4.0526492537313432</v>
      </c>
      <c r="P100" s="559"/>
      <c r="R100" s="187">
        <v>2.0649999999999999</v>
      </c>
      <c r="S100" s="113">
        <v>2.0369999999999999</v>
      </c>
      <c r="T100" s="198">
        <v>2.0430000000000001</v>
      </c>
      <c r="U100" s="148">
        <f t="shared" si="27"/>
        <v>45031</v>
      </c>
      <c r="V100" s="148">
        <f t="shared" si="28"/>
        <v>44331</v>
      </c>
      <c r="W100" s="187">
        <f t="shared" si="17"/>
        <v>4.0000000000000037E-5</v>
      </c>
      <c r="X100" s="549">
        <f t="shared" si="29"/>
        <v>700</v>
      </c>
      <c r="Y100" s="113">
        <f t="shared" si="30"/>
        <v>655.75</v>
      </c>
      <c r="Z100" s="113">
        <f t="shared" si="31"/>
        <v>44.25</v>
      </c>
      <c r="AA100" s="549">
        <f t="shared" si="18"/>
        <v>2.03877</v>
      </c>
      <c r="AB100" s="186">
        <f t="shared" si="32"/>
        <v>2.0138792537313432</v>
      </c>
      <c r="AC100" s="113">
        <f t="shared" si="33"/>
        <v>2.0240185278528555</v>
      </c>
    </row>
    <row r="101" spans="2:29" x14ac:dyDescent="0.35">
      <c r="B101" s="116">
        <v>42550</v>
      </c>
      <c r="C101" s="49">
        <v>4.1239999999999997</v>
      </c>
      <c r="D101" s="350">
        <v>4.0090000000000003</v>
      </c>
      <c r="E101" s="349">
        <v>3.8420000000000001</v>
      </c>
      <c r="F101" s="348">
        <v>3.6749999999999998</v>
      </c>
      <c r="G101" s="246">
        <f t="shared" si="19"/>
        <v>44489</v>
      </c>
      <c r="H101" s="246">
        <f t="shared" si="20"/>
        <v>43886</v>
      </c>
      <c r="I101" s="113">
        <f t="shared" si="21"/>
        <v>2.7694859038142664E-4</v>
      </c>
      <c r="J101" s="148">
        <f t="shared" si="22"/>
        <v>44376.25</v>
      </c>
      <c r="K101" s="152"/>
      <c r="L101" s="550">
        <f t="shared" si="23"/>
        <v>603</v>
      </c>
      <c r="M101" s="187">
        <f t="shared" si="24"/>
        <v>112.75</v>
      </c>
      <c r="N101" s="187">
        <f t="shared" si="25"/>
        <v>490.25</v>
      </c>
      <c r="O101" s="549">
        <f t="shared" si="26"/>
        <v>4.0927740464344939</v>
      </c>
      <c r="P101" s="559"/>
      <c r="R101" s="187">
        <v>2.0870000000000002</v>
      </c>
      <c r="S101" s="113">
        <v>2.0590000000000002</v>
      </c>
      <c r="T101" s="198">
        <v>2.056</v>
      </c>
      <c r="U101" s="148">
        <f t="shared" si="27"/>
        <v>45031</v>
      </c>
      <c r="V101" s="148">
        <f t="shared" si="28"/>
        <v>44331</v>
      </c>
      <c r="W101" s="187">
        <f t="shared" si="17"/>
        <v>4.0000000000000037E-5</v>
      </c>
      <c r="X101" s="549">
        <f t="shared" si="29"/>
        <v>700</v>
      </c>
      <c r="Y101" s="113">
        <f t="shared" si="30"/>
        <v>654.75</v>
      </c>
      <c r="Z101" s="113">
        <f t="shared" si="31"/>
        <v>45.25</v>
      </c>
      <c r="AA101" s="549">
        <f t="shared" si="18"/>
        <v>2.06081</v>
      </c>
      <c r="AB101" s="186">
        <f t="shared" si="32"/>
        <v>2.0319640464344939</v>
      </c>
      <c r="AC101" s="113">
        <f t="shared" si="33"/>
        <v>2.0422862411494824</v>
      </c>
    </row>
    <row r="102" spans="2:29" x14ac:dyDescent="0.35">
      <c r="B102" s="116">
        <v>42551</v>
      </c>
      <c r="C102" s="49">
        <v>4.12</v>
      </c>
      <c r="D102" s="350">
        <v>4.0110000000000001</v>
      </c>
      <c r="E102" s="349">
        <v>3.8460000000000001</v>
      </c>
      <c r="F102" s="348">
        <v>3.6779999999999999</v>
      </c>
      <c r="G102" s="246">
        <f t="shared" si="19"/>
        <v>44489</v>
      </c>
      <c r="H102" s="246">
        <f t="shared" si="20"/>
        <v>43886</v>
      </c>
      <c r="I102" s="113">
        <f t="shared" si="21"/>
        <v>2.7860696517412962E-4</v>
      </c>
      <c r="J102" s="148">
        <f t="shared" si="22"/>
        <v>44377.25</v>
      </c>
      <c r="K102" s="152"/>
      <c r="L102" s="550">
        <f t="shared" si="23"/>
        <v>603</v>
      </c>
      <c r="M102" s="187">
        <f t="shared" si="24"/>
        <v>111.75</v>
      </c>
      <c r="N102" s="187">
        <f t="shared" si="25"/>
        <v>491.25</v>
      </c>
      <c r="O102" s="549">
        <f t="shared" si="26"/>
        <v>4.0888656716417913</v>
      </c>
      <c r="P102" s="559"/>
      <c r="R102" s="187">
        <v>2.0870000000000002</v>
      </c>
      <c r="S102" s="113">
        <v>2.0569999999999999</v>
      </c>
      <c r="T102" s="198">
        <v>2.0569999999999999</v>
      </c>
      <c r="U102" s="148">
        <f t="shared" si="27"/>
        <v>45031</v>
      </c>
      <c r="V102" s="148">
        <f t="shared" si="28"/>
        <v>44331</v>
      </c>
      <c r="W102" s="187">
        <f t="shared" si="17"/>
        <v>4.2857142857143215E-5</v>
      </c>
      <c r="X102" s="549">
        <f t="shared" si="29"/>
        <v>700</v>
      </c>
      <c r="Y102" s="113">
        <f t="shared" si="30"/>
        <v>653.75</v>
      </c>
      <c r="Z102" s="113">
        <f t="shared" si="31"/>
        <v>46.25</v>
      </c>
      <c r="AA102" s="549">
        <f t="shared" si="18"/>
        <v>2.0589821428571429</v>
      </c>
      <c r="AB102" s="186">
        <f t="shared" si="32"/>
        <v>2.0298835287846484</v>
      </c>
      <c r="AC102" s="113">
        <f t="shared" si="33"/>
        <v>2.0401845966357079</v>
      </c>
    </row>
    <row r="103" spans="2:29" x14ac:dyDescent="0.35">
      <c r="B103" s="116">
        <v>42552</v>
      </c>
      <c r="C103" s="49">
        <v>4.0839999999999996</v>
      </c>
      <c r="D103" s="350">
        <v>3.9769999999999999</v>
      </c>
      <c r="E103" s="349">
        <v>3.8149999999999999</v>
      </c>
      <c r="F103" s="348">
        <v>3.645</v>
      </c>
      <c r="G103" s="246">
        <f t="shared" si="19"/>
        <v>44489</v>
      </c>
      <c r="H103" s="246">
        <f t="shared" si="20"/>
        <v>43886</v>
      </c>
      <c r="I103" s="113">
        <f t="shared" si="21"/>
        <v>2.8192371475953553E-4</v>
      </c>
      <c r="J103" s="148">
        <f t="shared" si="22"/>
        <v>44378.25</v>
      </c>
      <c r="K103" s="152"/>
      <c r="L103" s="550">
        <f t="shared" si="23"/>
        <v>603</v>
      </c>
      <c r="M103" s="187">
        <f t="shared" si="24"/>
        <v>110.75</v>
      </c>
      <c r="N103" s="187">
        <f t="shared" si="25"/>
        <v>492.25</v>
      </c>
      <c r="O103" s="549">
        <f t="shared" si="26"/>
        <v>4.0527769485903811</v>
      </c>
      <c r="P103" s="559"/>
      <c r="R103" s="187">
        <v>2.06</v>
      </c>
      <c r="S103" s="113">
        <v>2.0299999999999998</v>
      </c>
      <c r="T103" s="198">
        <v>2.0289999999999999</v>
      </c>
      <c r="U103" s="148">
        <f t="shared" si="27"/>
        <v>45031</v>
      </c>
      <c r="V103" s="148">
        <f t="shared" si="28"/>
        <v>44331</v>
      </c>
      <c r="W103" s="187">
        <f t="shared" si="17"/>
        <v>4.2857142857143215E-5</v>
      </c>
      <c r="X103" s="549">
        <f t="shared" si="29"/>
        <v>700</v>
      </c>
      <c r="Y103" s="113">
        <f t="shared" si="30"/>
        <v>652.75</v>
      </c>
      <c r="Z103" s="113">
        <f t="shared" si="31"/>
        <v>47.25</v>
      </c>
      <c r="AA103" s="549">
        <f t="shared" si="18"/>
        <v>2.032025</v>
      </c>
      <c r="AB103" s="186">
        <f t="shared" si="32"/>
        <v>2.0207519485903811</v>
      </c>
      <c r="AC103" s="113">
        <f t="shared" si="33"/>
        <v>2.0309605446847012</v>
      </c>
    </row>
    <row r="104" spans="2:29" x14ac:dyDescent="0.35">
      <c r="B104" s="116">
        <v>42555</v>
      </c>
      <c r="C104" s="49">
        <v>4.0650000000000004</v>
      </c>
      <c r="D104" s="350">
        <v>3.9569999999999999</v>
      </c>
      <c r="E104" s="349">
        <v>3.7989999999999999</v>
      </c>
      <c r="F104" s="348">
        <v>3.6280000000000001</v>
      </c>
      <c r="G104" s="246">
        <f t="shared" si="19"/>
        <v>44489</v>
      </c>
      <c r="H104" s="246">
        <f t="shared" si="20"/>
        <v>43886</v>
      </c>
      <c r="I104" s="113">
        <f t="shared" si="21"/>
        <v>2.8358208955223851E-4</v>
      </c>
      <c r="J104" s="148">
        <f t="shared" si="22"/>
        <v>44381.25</v>
      </c>
      <c r="K104" s="152"/>
      <c r="L104" s="550">
        <f t="shared" si="23"/>
        <v>603</v>
      </c>
      <c r="M104" s="187">
        <f t="shared" si="24"/>
        <v>107.75</v>
      </c>
      <c r="N104" s="187">
        <f t="shared" si="25"/>
        <v>495.25</v>
      </c>
      <c r="O104" s="549">
        <f t="shared" si="26"/>
        <v>4.0344440298507465</v>
      </c>
      <c r="P104" s="559"/>
      <c r="R104" s="187">
        <v>2.0430000000000001</v>
      </c>
      <c r="S104" s="113">
        <v>2.0150000000000001</v>
      </c>
      <c r="T104" s="198">
        <v>2.0099999999999998</v>
      </c>
      <c r="U104" s="148">
        <f t="shared" si="27"/>
        <v>45031</v>
      </c>
      <c r="V104" s="148">
        <f t="shared" si="28"/>
        <v>44331</v>
      </c>
      <c r="W104" s="187">
        <f t="shared" si="17"/>
        <v>4.0000000000000037E-5</v>
      </c>
      <c r="X104" s="549">
        <f t="shared" si="29"/>
        <v>700</v>
      </c>
      <c r="Y104" s="113">
        <f t="shared" si="30"/>
        <v>649.75</v>
      </c>
      <c r="Z104" s="113">
        <f t="shared" si="31"/>
        <v>50.25</v>
      </c>
      <c r="AA104" s="549">
        <f t="shared" si="18"/>
        <v>2.01701</v>
      </c>
      <c r="AB104" s="186">
        <f t="shared" si="32"/>
        <v>2.0174340298507465</v>
      </c>
      <c r="AC104" s="113">
        <f t="shared" si="33"/>
        <v>2.0276091300127419</v>
      </c>
    </row>
    <row r="105" spans="2:29" x14ac:dyDescent="0.35">
      <c r="B105" s="116">
        <v>42556</v>
      </c>
      <c r="C105" s="49">
        <v>4.0220000000000002</v>
      </c>
      <c r="D105" s="350">
        <v>3.9159999999999999</v>
      </c>
      <c r="E105" s="349">
        <v>3.7640000000000002</v>
      </c>
      <c r="F105" s="348">
        <v>3.597</v>
      </c>
      <c r="G105" s="246">
        <f t="shared" si="19"/>
        <v>44489</v>
      </c>
      <c r="H105" s="246">
        <f t="shared" si="20"/>
        <v>43886</v>
      </c>
      <c r="I105" s="113">
        <f t="shared" si="21"/>
        <v>2.7694859038142664E-4</v>
      </c>
      <c r="J105" s="148">
        <f t="shared" si="22"/>
        <v>44382.25</v>
      </c>
      <c r="K105" s="152"/>
      <c r="L105" s="550">
        <f t="shared" si="23"/>
        <v>603</v>
      </c>
      <c r="M105" s="187">
        <f t="shared" si="24"/>
        <v>106.75</v>
      </c>
      <c r="N105" s="187">
        <f t="shared" si="25"/>
        <v>496.25</v>
      </c>
      <c r="O105" s="549">
        <f t="shared" si="26"/>
        <v>3.9924357379767828</v>
      </c>
      <c r="P105" s="559"/>
      <c r="R105" s="187">
        <v>2.0299999999999998</v>
      </c>
      <c r="S105" s="113">
        <v>2</v>
      </c>
      <c r="T105" s="198">
        <v>1.9990000000000001</v>
      </c>
      <c r="U105" s="148">
        <f t="shared" si="27"/>
        <v>45031</v>
      </c>
      <c r="V105" s="148">
        <f t="shared" si="28"/>
        <v>44331</v>
      </c>
      <c r="W105" s="187">
        <f t="shared" si="17"/>
        <v>4.2857142857142578E-5</v>
      </c>
      <c r="X105" s="549">
        <f t="shared" si="29"/>
        <v>700</v>
      </c>
      <c r="Y105" s="113">
        <f t="shared" si="30"/>
        <v>648.75</v>
      </c>
      <c r="Z105" s="113">
        <f t="shared" si="31"/>
        <v>51.25</v>
      </c>
      <c r="AA105" s="549">
        <f t="shared" si="18"/>
        <v>2.0021964285714287</v>
      </c>
      <c r="AB105" s="186">
        <f t="shared" si="32"/>
        <v>1.9902393094053541</v>
      </c>
      <c r="AC105" s="113">
        <f t="shared" si="33"/>
        <v>2.0001419406771026</v>
      </c>
    </row>
    <row r="106" spans="2:29" x14ac:dyDescent="0.35">
      <c r="B106" s="116">
        <v>42557</v>
      </c>
      <c r="C106" s="49">
        <v>3.9809999999999999</v>
      </c>
      <c r="D106" s="350">
        <v>3.87</v>
      </c>
      <c r="E106" s="349">
        <v>3.7170000000000001</v>
      </c>
      <c r="F106" s="348">
        <v>3.5840000000000001</v>
      </c>
      <c r="G106" s="246">
        <f t="shared" si="19"/>
        <v>44489</v>
      </c>
      <c r="H106" s="246">
        <f t="shared" si="20"/>
        <v>43886</v>
      </c>
      <c r="I106" s="113">
        <f t="shared" si="21"/>
        <v>2.2056384742951909E-4</v>
      </c>
      <c r="J106" s="148">
        <f t="shared" si="22"/>
        <v>44383.25</v>
      </c>
      <c r="K106" s="152"/>
      <c r="L106" s="550">
        <f t="shared" si="23"/>
        <v>603</v>
      </c>
      <c r="M106" s="187">
        <f t="shared" si="24"/>
        <v>105.75</v>
      </c>
      <c r="N106" s="187">
        <f t="shared" si="25"/>
        <v>497.25</v>
      </c>
      <c r="O106" s="549">
        <f t="shared" si="26"/>
        <v>3.9576753731343284</v>
      </c>
      <c r="P106" s="559"/>
      <c r="R106" s="187">
        <v>1.988</v>
      </c>
      <c r="S106" s="113">
        <v>1.9630000000000001</v>
      </c>
      <c r="T106" s="198">
        <v>1.968</v>
      </c>
      <c r="U106" s="148">
        <f t="shared" si="27"/>
        <v>45031</v>
      </c>
      <c r="V106" s="148">
        <f t="shared" si="28"/>
        <v>44331</v>
      </c>
      <c r="W106" s="187">
        <f t="shared" si="17"/>
        <v>3.5714285714285588E-5</v>
      </c>
      <c r="X106" s="549">
        <f t="shared" si="29"/>
        <v>700</v>
      </c>
      <c r="Y106" s="113">
        <f t="shared" si="30"/>
        <v>647.75</v>
      </c>
      <c r="Z106" s="113">
        <f t="shared" si="31"/>
        <v>52.25</v>
      </c>
      <c r="AA106" s="549">
        <f t="shared" si="18"/>
        <v>1.9648660714285715</v>
      </c>
      <c r="AB106" s="186">
        <f t="shared" si="32"/>
        <v>1.9928093017057569</v>
      </c>
      <c r="AC106" s="113">
        <f t="shared" si="33"/>
        <v>2.0027375239881851</v>
      </c>
    </row>
    <row r="107" spans="2:29" x14ac:dyDescent="0.35">
      <c r="B107" s="116">
        <v>42558</v>
      </c>
      <c r="C107" s="49">
        <v>3.9740000000000002</v>
      </c>
      <c r="D107" s="350">
        <v>3.8730000000000002</v>
      </c>
      <c r="E107" s="349">
        <v>3.7290000000000001</v>
      </c>
      <c r="F107" s="348">
        <v>3.5920000000000001</v>
      </c>
      <c r="G107" s="246">
        <f t="shared" si="19"/>
        <v>44489</v>
      </c>
      <c r="H107" s="246">
        <f t="shared" si="20"/>
        <v>43886</v>
      </c>
      <c r="I107" s="113">
        <f t="shared" si="21"/>
        <v>2.2719734660033169E-4</v>
      </c>
      <c r="J107" s="148">
        <f t="shared" si="22"/>
        <v>44384.25</v>
      </c>
      <c r="K107" s="152"/>
      <c r="L107" s="550">
        <f t="shared" si="23"/>
        <v>603</v>
      </c>
      <c r="M107" s="187">
        <f t="shared" si="24"/>
        <v>104.75</v>
      </c>
      <c r="N107" s="187">
        <f t="shared" si="25"/>
        <v>498.25</v>
      </c>
      <c r="O107" s="549">
        <f t="shared" si="26"/>
        <v>3.9502010779436154</v>
      </c>
      <c r="P107" s="559"/>
      <c r="R107" s="187">
        <v>1.99</v>
      </c>
      <c r="S107" s="113">
        <v>1.9649999999999999</v>
      </c>
      <c r="T107" s="198">
        <v>1.972</v>
      </c>
      <c r="U107" s="148">
        <f t="shared" si="27"/>
        <v>45031</v>
      </c>
      <c r="V107" s="148">
        <f t="shared" si="28"/>
        <v>44331</v>
      </c>
      <c r="W107" s="187">
        <f t="shared" si="17"/>
        <v>3.5714285714285907E-5</v>
      </c>
      <c r="X107" s="549">
        <f t="shared" si="29"/>
        <v>700</v>
      </c>
      <c r="Y107" s="113">
        <f t="shared" si="30"/>
        <v>646.75</v>
      </c>
      <c r="Z107" s="113">
        <f t="shared" si="31"/>
        <v>53.25</v>
      </c>
      <c r="AA107" s="549">
        <f t="shared" si="18"/>
        <v>1.9669017857142856</v>
      </c>
      <c r="AB107" s="186">
        <f t="shared" si="32"/>
        <v>1.9832992922293298</v>
      </c>
      <c r="AC107" s="113">
        <f t="shared" si="33"/>
        <v>1.9931329824357302</v>
      </c>
    </row>
    <row r="108" spans="2:29" x14ac:dyDescent="0.35">
      <c r="B108" s="116">
        <v>42559</v>
      </c>
      <c r="C108" s="49">
        <v>4.0119999999999996</v>
      </c>
      <c r="D108" s="350">
        <v>3.9009999999999998</v>
      </c>
      <c r="E108" s="349">
        <v>3.7549999999999999</v>
      </c>
      <c r="F108" s="348">
        <v>3.6339999999999999</v>
      </c>
      <c r="G108" s="246">
        <f t="shared" si="19"/>
        <v>44489</v>
      </c>
      <c r="H108" s="246">
        <f t="shared" si="20"/>
        <v>43886</v>
      </c>
      <c r="I108" s="113">
        <f t="shared" si="21"/>
        <v>2.0066334991708124E-4</v>
      </c>
      <c r="J108" s="148">
        <f t="shared" si="22"/>
        <v>44385.25</v>
      </c>
      <c r="K108" s="152"/>
      <c r="L108" s="550">
        <f t="shared" si="23"/>
        <v>603</v>
      </c>
      <c r="M108" s="187">
        <f t="shared" si="24"/>
        <v>103.75</v>
      </c>
      <c r="N108" s="187">
        <f t="shared" si="25"/>
        <v>499.25</v>
      </c>
      <c r="O108" s="549">
        <f t="shared" si="26"/>
        <v>3.9911811774461023</v>
      </c>
      <c r="P108" s="559"/>
      <c r="R108" s="187">
        <v>2.0249999999999999</v>
      </c>
      <c r="S108" s="113">
        <v>2.0110000000000001</v>
      </c>
      <c r="T108" s="198">
        <v>2.02</v>
      </c>
      <c r="U108" s="148">
        <f t="shared" si="27"/>
        <v>45031</v>
      </c>
      <c r="V108" s="148">
        <f t="shared" si="28"/>
        <v>44331</v>
      </c>
      <c r="W108" s="187">
        <f t="shared" si="17"/>
        <v>1.99999999999997E-5</v>
      </c>
      <c r="X108" s="549">
        <f t="shared" si="29"/>
        <v>700</v>
      </c>
      <c r="Y108" s="113">
        <f t="shared" si="30"/>
        <v>645.75</v>
      </c>
      <c r="Z108" s="113">
        <f t="shared" si="31"/>
        <v>54.25</v>
      </c>
      <c r="AA108" s="549">
        <f t="shared" si="18"/>
        <v>2.0120849999999999</v>
      </c>
      <c r="AB108" s="186">
        <f t="shared" si="32"/>
        <v>1.9790961774461024</v>
      </c>
      <c r="AC108" s="113">
        <f t="shared" si="33"/>
        <v>1.9888882316450474</v>
      </c>
    </row>
    <row r="109" spans="2:29" x14ac:dyDescent="0.35">
      <c r="B109" s="116">
        <v>42562</v>
      </c>
      <c r="C109" s="49">
        <v>4.0090000000000003</v>
      </c>
      <c r="D109" s="350">
        <v>3.875</v>
      </c>
      <c r="E109" s="349">
        <v>3.7549999999999999</v>
      </c>
      <c r="F109" s="348">
        <v>3.617</v>
      </c>
      <c r="G109" s="246">
        <f t="shared" si="19"/>
        <v>44489</v>
      </c>
      <c r="H109" s="246">
        <f t="shared" si="20"/>
        <v>43886</v>
      </c>
      <c r="I109" s="113">
        <f t="shared" si="21"/>
        <v>2.2885572139303467E-4</v>
      </c>
      <c r="J109" s="148">
        <f t="shared" si="22"/>
        <v>44388.25</v>
      </c>
      <c r="K109" s="152"/>
      <c r="L109" s="550">
        <f t="shared" si="23"/>
        <v>603</v>
      </c>
      <c r="M109" s="187">
        <f t="shared" si="24"/>
        <v>100.75</v>
      </c>
      <c r="N109" s="187">
        <f t="shared" si="25"/>
        <v>502.25</v>
      </c>
      <c r="O109" s="549">
        <f t="shared" si="26"/>
        <v>3.9859427860696521</v>
      </c>
      <c r="P109" s="559"/>
      <c r="R109" s="187">
        <v>2.032</v>
      </c>
      <c r="S109" s="113">
        <v>2.0169999999999999</v>
      </c>
      <c r="T109" s="198">
        <v>2.0339999999999998</v>
      </c>
      <c r="U109" s="148">
        <f t="shared" si="27"/>
        <v>45031</v>
      </c>
      <c r="V109" s="148">
        <f t="shared" si="28"/>
        <v>44331</v>
      </c>
      <c r="W109" s="187">
        <f t="shared" si="17"/>
        <v>2.1428571428571608E-5</v>
      </c>
      <c r="X109" s="549">
        <f t="shared" si="29"/>
        <v>700</v>
      </c>
      <c r="Y109" s="113">
        <f t="shared" si="30"/>
        <v>642.75</v>
      </c>
      <c r="Z109" s="113">
        <f t="shared" si="31"/>
        <v>57.25</v>
      </c>
      <c r="AA109" s="549">
        <f t="shared" si="18"/>
        <v>2.0182267857142855</v>
      </c>
      <c r="AB109" s="186">
        <f t="shared" si="32"/>
        <v>1.9677160003553666</v>
      </c>
      <c r="AC109" s="113">
        <f t="shared" si="33"/>
        <v>1.9773957660005115</v>
      </c>
    </row>
    <row r="110" spans="2:29" x14ac:dyDescent="0.35">
      <c r="B110" s="116">
        <v>42563</v>
      </c>
      <c r="C110" s="49">
        <v>4.0540000000000003</v>
      </c>
      <c r="D110" s="350">
        <v>3.9089999999999998</v>
      </c>
      <c r="E110" s="349">
        <v>3.7890000000000001</v>
      </c>
      <c r="F110" s="348">
        <v>3.6440000000000001</v>
      </c>
      <c r="G110" s="246">
        <f t="shared" si="19"/>
        <v>44489</v>
      </c>
      <c r="H110" s="246">
        <f t="shared" si="20"/>
        <v>43886</v>
      </c>
      <c r="I110" s="113">
        <f t="shared" si="21"/>
        <v>2.4046434494195691E-4</v>
      </c>
      <c r="J110" s="148">
        <f t="shared" si="22"/>
        <v>44389.25</v>
      </c>
      <c r="K110" s="152"/>
      <c r="L110" s="550">
        <f t="shared" si="23"/>
        <v>603</v>
      </c>
      <c r="M110" s="187">
        <f t="shared" si="24"/>
        <v>99.75</v>
      </c>
      <c r="N110" s="187">
        <f t="shared" si="25"/>
        <v>503.25</v>
      </c>
      <c r="O110" s="549">
        <f t="shared" si="26"/>
        <v>4.03001368159204</v>
      </c>
      <c r="P110" s="559"/>
      <c r="R110" s="187">
        <v>2.0659999999999998</v>
      </c>
      <c r="S110" s="113">
        <v>2.0489999999999999</v>
      </c>
      <c r="T110" s="198">
        <v>2.0539999999999998</v>
      </c>
      <c r="U110" s="148">
        <f t="shared" si="27"/>
        <v>45031</v>
      </c>
      <c r="V110" s="148">
        <f t="shared" si="28"/>
        <v>44331</v>
      </c>
      <c r="W110" s="187">
        <f t="shared" si="17"/>
        <v>2.4285714285714149E-5</v>
      </c>
      <c r="X110" s="549">
        <f t="shared" si="29"/>
        <v>700</v>
      </c>
      <c r="Y110" s="113">
        <f t="shared" si="30"/>
        <v>641.75</v>
      </c>
      <c r="Z110" s="113">
        <f t="shared" si="31"/>
        <v>58.25</v>
      </c>
      <c r="AA110" s="549">
        <f t="shared" si="18"/>
        <v>2.0504146428571426</v>
      </c>
      <c r="AB110" s="186">
        <f t="shared" si="32"/>
        <v>1.9795990387348974</v>
      </c>
      <c r="AC110" s="113">
        <f t="shared" si="33"/>
        <v>1.989396069620275</v>
      </c>
    </row>
    <row r="111" spans="2:29" x14ac:dyDescent="0.35">
      <c r="B111" s="116">
        <v>42564</v>
      </c>
      <c r="C111" s="49">
        <v>4.093</v>
      </c>
      <c r="D111" s="350">
        <v>3.9449999999999998</v>
      </c>
      <c r="E111" s="349">
        <v>3.823</v>
      </c>
      <c r="F111" s="348">
        <v>3.6669999999999998</v>
      </c>
      <c r="G111" s="246">
        <f t="shared" si="19"/>
        <v>44489</v>
      </c>
      <c r="H111" s="246">
        <f t="shared" si="20"/>
        <v>43886</v>
      </c>
      <c r="I111" s="113">
        <f t="shared" si="21"/>
        <v>2.5870646766169175E-4</v>
      </c>
      <c r="J111" s="148">
        <f t="shared" si="22"/>
        <v>44390.25</v>
      </c>
      <c r="K111" s="152"/>
      <c r="L111" s="550">
        <f t="shared" si="23"/>
        <v>603</v>
      </c>
      <c r="M111" s="187">
        <f t="shared" si="24"/>
        <v>98.75</v>
      </c>
      <c r="N111" s="187">
        <f t="shared" si="25"/>
        <v>504.25</v>
      </c>
      <c r="O111" s="549">
        <f t="shared" si="26"/>
        <v>4.0674527363184083</v>
      </c>
      <c r="P111" s="559"/>
      <c r="R111" s="187">
        <v>2.1019999999999999</v>
      </c>
      <c r="S111" s="113">
        <v>2.081</v>
      </c>
      <c r="T111" s="198">
        <v>2.0819999999999999</v>
      </c>
      <c r="U111" s="148">
        <f t="shared" si="27"/>
        <v>45031</v>
      </c>
      <c r="V111" s="148">
        <f t="shared" si="28"/>
        <v>44331</v>
      </c>
      <c r="W111" s="187">
        <f t="shared" si="17"/>
        <v>2.9999999999999869E-5</v>
      </c>
      <c r="X111" s="549">
        <f t="shared" si="29"/>
        <v>700</v>
      </c>
      <c r="Y111" s="113">
        <f t="shared" si="30"/>
        <v>640.75</v>
      </c>
      <c r="Z111" s="113">
        <f t="shared" si="31"/>
        <v>59.25</v>
      </c>
      <c r="AA111" s="549">
        <f t="shared" si="18"/>
        <v>2.0827775000000002</v>
      </c>
      <c r="AB111" s="186">
        <f t="shared" si="32"/>
        <v>1.9846752363184081</v>
      </c>
      <c r="AC111" s="113">
        <f t="shared" si="33"/>
        <v>1.9945225758025487</v>
      </c>
    </row>
    <row r="112" spans="2:29" x14ac:dyDescent="0.35">
      <c r="B112" s="116">
        <v>42565</v>
      </c>
      <c r="C112" s="49">
        <v>4.0419999999999998</v>
      </c>
      <c r="D112" s="350">
        <v>3.8919999999999999</v>
      </c>
      <c r="E112" s="349">
        <v>3.7730000000000001</v>
      </c>
      <c r="F112" s="348">
        <v>3.617</v>
      </c>
      <c r="G112" s="246">
        <f t="shared" si="19"/>
        <v>44489</v>
      </c>
      <c r="H112" s="246">
        <f t="shared" si="20"/>
        <v>43886</v>
      </c>
      <c r="I112" s="113">
        <f t="shared" si="21"/>
        <v>2.5870646766169175E-4</v>
      </c>
      <c r="J112" s="148">
        <f t="shared" si="22"/>
        <v>44391.25</v>
      </c>
      <c r="K112" s="152"/>
      <c r="L112" s="550">
        <f t="shared" si="23"/>
        <v>603</v>
      </c>
      <c r="M112" s="187">
        <f t="shared" si="24"/>
        <v>97.75</v>
      </c>
      <c r="N112" s="187">
        <f t="shared" si="25"/>
        <v>505.25</v>
      </c>
      <c r="O112" s="549">
        <f t="shared" si="26"/>
        <v>4.0167114427860691</v>
      </c>
      <c r="P112" s="559"/>
      <c r="R112" s="187">
        <v>2.0720000000000001</v>
      </c>
      <c r="S112" s="113">
        <v>2.048</v>
      </c>
      <c r="T112" s="198">
        <v>2.04</v>
      </c>
      <c r="U112" s="148">
        <f t="shared" si="27"/>
        <v>45031</v>
      </c>
      <c r="V112" s="148">
        <f t="shared" si="28"/>
        <v>44331</v>
      </c>
      <c r="W112" s="187">
        <f t="shared" si="17"/>
        <v>3.4285714285714318E-5</v>
      </c>
      <c r="X112" s="549">
        <f t="shared" si="29"/>
        <v>700</v>
      </c>
      <c r="Y112" s="113">
        <f t="shared" si="30"/>
        <v>639.75</v>
      </c>
      <c r="Z112" s="113">
        <f t="shared" si="31"/>
        <v>60.25</v>
      </c>
      <c r="AA112" s="549">
        <f t="shared" si="18"/>
        <v>2.0500657142857142</v>
      </c>
      <c r="AB112" s="186">
        <f t="shared" si="32"/>
        <v>1.9666457285003549</v>
      </c>
      <c r="AC112" s="113">
        <f t="shared" si="33"/>
        <v>1.9763149670539271</v>
      </c>
    </row>
    <row r="113" spans="2:29" x14ac:dyDescent="0.35">
      <c r="B113" s="116">
        <v>42566</v>
      </c>
      <c r="C113" s="49">
        <v>4.08</v>
      </c>
      <c r="D113" s="350">
        <v>3.9249999999999998</v>
      </c>
      <c r="E113" s="349">
        <v>3.8029999999999999</v>
      </c>
      <c r="F113" s="348">
        <v>3.6320000000000001</v>
      </c>
      <c r="G113" s="246">
        <f t="shared" si="19"/>
        <v>44489</v>
      </c>
      <c r="H113" s="246">
        <f t="shared" si="20"/>
        <v>43886</v>
      </c>
      <c r="I113" s="113">
        <f t="shared" si="21"/>
        <v>2.8358208955223851E-4</v>
      </c>
      <c r="J113" s="148">
        <f t="shared" si="22"/>
        <v>44392.25</v>
      </c>
      <c r="K113" s="152"/>
      <c r="L113" s="550">
        <f t="shared" si="23"/>
        <v>603</v>
      </c>
      <c r="M113" s="187">
        <f t="shared" si="24"/>
        <v>96.75</v>
      </c>
      <c r="N113" s="187">
        <f t="shared" si="25"/>
        <v>506.25</v>
      </c>
      <c r="O113" s="549">
        <f t="shared" si="26"/>
        <v>4.0525634328358207</v>
      </c>
      <c r="P113" s="559"/>
      <c r="R113" s="187">
        <v>2.11</v>
      </c>
      <c r="S113" s="113">
        <v>2.069</v>
      </c>
      <c r="T113" s="198">
        <v>2.0459999999999998</v>
      </c>
      <c r="U113" s="148">
        <f t="shared" si="27"/>
        <v>45031</v>
      </c>
      <c r="V113" s="148">
        <f t="shared" si="28"/>
        <v>44331</v>
      </c>
      <c r="W113" s="187">
        <f t="shared" si="17"/>
        <v>5.8571428571428467E-5</v>
      </c>
      <c r="X113" s="549">
        <f t="shared" si="29"/>
        <v>700</v>
      </c>
      <c r="Y113" s="113">
        <f t="shared" si="30"/>
        <v>638.75</v>
      </c>
      <c r="Z113" s="113">
        <f t="shared" si="31"/>
        <v>61.25</v>
      </c>
      <c r="AA113" s="549">
        <f t="shared" si="18"/>
        <v>2.0725875</v>
      </c>
      <c r="AB113" s="186">
        <f t="shared" si="32"/>
        <v>1.9799759328358206</v>
      </c>
      <c r="AC113" s="113">
        <f t="shared" si="33"/>
        <v>1.9897766945723649</v>
      </c>
    </row>
    <row r="114" spans="2:29" x14ac:dyDescent="0.35">
      <c r="B114" s="116">
        <v>42569</v>
      </c>
      <c r="C114" s="49">
        <v>4.0510000000000002</v>
      </c>
      <c r="D114" s="350">
        <v>3.8970000000000002</v>
      </c>
      <c r="E114" s="349">
        <v>3.774</v>
      </c>
      <c r="F114" s="348">
        <v>3.6</v>
      </c>
      <c r="G114" s="246">
        <f t="shared" si="19"/>
        <v>44489</v>
      </c>
      <c r="H114" s="246">
        <f t="shared" si="20"/>
        <v>43886</v>
      </c>
      <c r="I114" s="113">
        <f t="shared" si="21"/>
        <v>2.8855721393034815E-4</v>
      </c>
      <c r="J114" s="148">
        <f t="shared" si="22"/>
        <v>44395.25</v>
      </c>
      <c r="K114" s="152"/>
      <c r="L114" s="550">
        <f t="shared" si="23"/>
        <v>603</v>
      </c>
      <c r="M114" s="187">
        <f t="shared" si="24"/>
        <v>93.75</v>
      </c>
      <c r="N114" s="187">
        <f t="shared" si="25"/>
        <v>509.25</v>
      </c>
      <c r="O114" s="549">
        <f t="shared" si="26"/>
        <v>4.0239477611940302</v>
      </c>
      <c r="P114" s="559"/>
      <c r="R114" s="187">
        <v>2.0960000000000001</v>
      </c>
      <c r="S114" s="113">
        <v>2.052</v>
      </c>
      <c r="T114" s="198">
        <v>2.0209999999999999</v>
      </c>
      <c r="U114" s="148">
        <f t="shared" si="27"/>
        <v>45031</v>
      </c>
      <c r="V114" s="148">
        <f t="shared" si="28"/>
        <v>44331</v>
      </c>
      <c r="W114" s="187">
        <f t="shared" si="17"/>
        <v>6.2857142857142916E-5</v>
      </c>
      <c r="X114" s="549">
        <f t="shared" si="29"/>
        <v>700</v>
      </c>
      <c r="Y114" s="113">
        <f t="shared" si="30"/>
        <v>635.75</v>
      </c>
      <c r="Z114" s="113">
        <f t="shared" si="31"/>
        <v>64.25</v>
      </c>
      <c r="AA114" s="549">
        <f t="shared" si="18"/>
        <v>2.0560385714285716</v>
      </c>
      <c r="AB114" s="186">
        <f t="shared" si="32"/>
        <v>1.9679091897654586</v>
      </c>
      <c r="AC114" s="113">
        <f t="shared" si="33"/>
        <v>1.9775908562133404</v>
      </c>
    </row>
    <row r="115" spans="2:29" x14ac:dyDescent="0.35">
      <c r="B115" s="116">
        <v>42570</v>
      </c>
      <c r="C115" s="49">
        <v>3.9849999999999999</v>
      </c>
      <c r="D115" s="350">
        <v>3.8359999999999999</v>
      </c>
      <c r="E115" s="349">
        <v>3.7130000000000001</v>
      </c>
      <c r="F115" s="348">
        <v>3.5350000000000001</v>
      </c>
      <c r="G115" s="246">
        <f t="shared" si="19"/>
        <v>44489</v>
      </c>
      <c r="H115" s="246">
        <f t="shared" si="20"/>
        <v>43886</v>
      </c>
      <c r="I115" s="113">
        <f t="shared" si="21"/>
        <v>2.9519071310116077E-4</v>
      </c>
      <c r="J115" s="148">
        <f t="shared" si="22"/>
        <v>44396.25</v>
      </c>
      <c r="K115" s="152"/>
      <c r="L115" s="550">
        <f t="shared" si="23"/>
        <v>603</v>
      </c>
      <c r="M115" s="187">
        <f t="shared" si="24"/>
        <v>92.75</v>
      </c>
      <c r="N115" s="187">
        <f t="shared" si="25"/>
        <v>510.25</v>
      </c>
      <c r="O115" s="549">
        <f t="shared" si="26"/>
        <v>3.957621061359867</v>
      </c>
      <c r="P115" s="559"/>
      <c r="R115" s="187">
        <v>2.0489999999999999</v>
      </c>
      <c r="S115" s="113">
        <v>1.9969999999999999</v>
      </c>
      <c r="T115" s="198">
        <v>1.966</v>
      </c>
      <c r="U115" s="148">
        <f t="shared" si="27"/>
        <v>45031</v>
      </c>
      <c r="V115" s="148">
        <f t="shared" si="28"/>
        <v>44331</v>
      </c>
      <c r="W115" s="187">
        <f t="shared" si="17"/>
        <v>7.4285714285714355E-5</v>
      </c>
      <c r="X115" s="549">
        <f t="shared" si="29"/>
        <v>700</v>
      </c>
      <c r="Y115" s="113">
        <f t="shared" si="30"/>
        <v>634.75</v>
      </c>
      <c r="Z115" s="113">
        <f t="shared" si="31"/>
        <v>65.25</v>
      </c>
      <c r="AA115" s="549">
        <f t="shared" si="18"/>
        <v>2.0018471428571427</v>
      </c>
      <c r="AB115" s="186">
        <f t="shared" si="32"/>
        <v>1.9557739185027243</v>
      </c>
      <c r="AC115" s="113">
        <f t="shared" si="33"/>
        <v>1.9653365475534645</v>
      </c>
    </row>
    <row r="116" spans="2:29" x14ac:dyDescent="0.35">
      <c r="B116" s="116">
        <v>42571</v>
      </c>
      <c r="C116" s="49">
        <v>4.0019999999999998</v>
      </c>
      <c r="D116" s="350">
        <v>3.85</v>
      </c>
      <c r="E116" s="349">
        <v>3.7290000000000001</v>
      </c>
      <c r="F116" s="348">
        <v>3.56</v>
      </c>
      <c r="G116" s="246">
        <f t="shared" si="19"/>
        <v>44489</v>
      </c>
      <c r="H116" s="246">
        <f t="shared" si="20"/>
        <v>43886</v>
      </c>
      <c r="I116" s="113">
        <f t="shared" si="21"/>
        <v>2.8026533996683255E-4</v>
      </c>
      <c r="J116" s="148">
        <f t="shared" si="22"/>
        <v>44397.25</v>
      </c>
      <c r="K116" s="152"/>
      <c r="L116" s="550">
        <f t="shared" si="23"/>
        <v>603</v>
      </c>
      <c r="M116" s="187">
        <f t="shared" si="24"/>
        <v>91.75</v>
      </c>
      <c r="N116" s="187">
        <f t="shared" si="25"/>
        <v>511.25</v>
      </c>
      <c r="O116" s="549">
        <f t="shared" si="26"/>
        <v>3.9762856550580428</v>
      </c>
      <c r="P116" s="559"/>
      <c r="R116" s="187">
        <v>2.048</v>
      </c>
      <c r="S116" s="113">
        <v>2.0030000000000001</v>
      </c>
      <c r="T116" s="198">
        <v>1.9710000000000001</v>
      </c>
      <c r="U116" s="148">
        <f t="shared" si="27"/>
        <v>45031</v>
      </c>
      <c r="V116" s="148">
        <f t="shared" si="28"/>
        <v>44331</v>
      </c>
      <c r="W116" s="187">
        <f t="shared" si="17"/>
        <v>6.4285714285714179E-5</v>
      </c>
      <c r="X116" s="549">
        <f t="shared" si="29"/>
        <v>700</v>
      </c>
      <c r="Y116" s="113">
        <f t="shared" si="30"/>
        <v>633.75</v>
      </c>
      <c r="Z116" s="113">
        <f t="shared" si="31"/>
        <v>66.25</v>
      </c>
      <c r="AA116" s="549">
        <f t="shared" si="18"/>
        <v>2.0072589285714288</v>
      </c>
      <c r="AB116" s="186">
        <f t="shared" si="32"/>
        <v>1.9690267264866139</v>
      </c>
      <c r="AC116" s="113">
        <f t="shared" si="33"/>
        <v>1.9787193921106505</v>
      </c>
    </row>
    <row r="117" spans="2:29" x14ac:dyDescent="0.35">
      <c r="B117" s="116">
        <v>42572</v>
      </c>
      <c r="C117" s="49">
        <v>3.9430000000000001</v>
      </c>
      <c r="D117" s="350">
        <v>3.7880000000000003</v>
      </c>
      <c r="E117" s="349">
        <v>3.6720000000000002</v>
      </c>
      <c r="F117" s="348">
        <v>3.5030000000000001</v>
      </c>
      <c r="G117" s="246">
        <f t="shared" si="19"/>
        <v>44489</v>
      </c>
      <c r="H117" s="246">
        <f t="shared" si="20"/>
        <v>43886</v>
      </c>
      <c r="I117" s="113">
        <f t="shared" si="21"/>
        <v>2.8026533996683255E-4</v>
      </c>
      <c r="J117" s="148">
        <f t="shared" si="22"/>
        <v>44398.25</v>
      </c>
      <c r="K117" s="152"/>
      <c r="L117" s="550">
        <f t="shared" si="23"/>
        <v>603</v>
      </c>
      <c r="M117" s="187">
        <f t="shared" si="24"/>
        <v>90.75</v>
      </c>
      <c r="N117" s="187">
        <f t="shared" si="25"/>
        <v>512.25</v>
      </c>
      <c r="O117" s="549">
        <f t="shared" si="26"/>
        <v>3.91756592039801</v>
      </c>
      <c r="P117" s="559"/>
      <c r="R117" s="187">
        <v>2.0099999999999998</v>
      </c>
      <c r="S117" s="113">
        <v>1.9630000000000001</v>
      </c>
      <c r="T117" s="198">
        <v>1.925</v>
      </c>
      <c r="U117" s="148">
        <f t="shared" si="27"/>
        <v>45031</v>
      </c>
      <c r="V117" s="148">
        <f t="shared" si="28"/>
        <v>44331</v>
      </c>
      <c r="W117" s="187">
        <f t="shared" si="17"/>
        <v>6.7142857142856721E-5</v>
      </c>
      <c r="X117" s="549">
        <f t="shared" si="29"/>
        <v>700</v>
      </c>
      <c r="Y117" s="113">
        <f t="shared" si="30"/>
        <v>632.75</v>
      </c>
      <c r="Z117" s="113">
        <f t="shared" si="31"/>
        <v>67.25</v>
      </c>
      <c r="AA117" s="549">
        <f t="shared" si="18"/>
        <v>1.9675153571428572</v>
      </c>
      <c r="AB117" s="186">
        <f t="shared" si="32"/>
        <v>1.9500505632551528</v>
      </c>
      <c r="AC117" s="113">
        <f t="shared" si="33"/>
        <v>1.9595573062533012</v>
      </c>
    </row>
    <row r="118" spans="2:29" x14ac:dyDescent="0.35">
      <c r="B118" s="116">
        <v>42573</v>
      </c>
      <c r="C118" s="49">
        <v>3.9180000000000001</v>
      </c>
      <c r="D118" s="350">
        <v>3.7690000000000001</v>
      </c>
      <c r="E118" s="349">
        <v>3.649</v>
      </c>
      <c r="F118" s="348">
        <v>3.4870000000000001</v>
      </c>
      <c r="G118" s="246">
        <f t="shared" si="19"/>
        <v>44489</v>
      </c>
      <c r="H118" s="246">
        <f t="shared" si="20"/>
        <v>43886</v>
      </c>
      <c r="I118" s="113">
        <f t="shared" si="21"/>
        <v>2.6865671641791033E-4</v>
      </c>
      <c r="J118" s="148">
        <f t="shared" si="22"/>
        <v>44399.25</v>
      </c>
      <c r="K118" s="152"/>
      <c r="L118" s="550">
        <f t="shared" si="23"/>
        <v>603</v>
      </c>
      <c r="M118" s="187">
        <f t="shared" si="24"/>
        <v>89.75</v>
      </c>
      <c r="N118" s="187">
        <f t="shared" si="25"/>
        <v>513.25</v>
      </c>
      <c r="O118" s="549">
        <f t="shared" si="26"/>
        <v>3.8938880597014927</v>
      </c>
      <c r="P118" s="559"/>
      <c r="R118" s="187">
        <v>1.9830000000000001</v>
      </c>
      <c r="S118" s="113">
        <v>1.9340000000000002</v>
      </c>
      <c r="T118" s="198">
        <v>1.9</v>
      </c>
      <c r="U118" s="148">
        <f t="shared" si="27"/>
        <v>45031</v>
      </c>
      <c r="V118" s="148">
        <f t="shared" si="28"/>
        <v>44331</v>
      </c>
      <c r="W118" s="187">
        <f t="shared" si="17"/>
        <v>6.9999999999999899E-5</v>
      </c>
      <c r="X118" s="549">
        <f t="shared" si="29"/>
        <v>700</v>
      </c>
      <c r="Y118" s="113">
        <f t="shared" si="30"/>
        <v>631.75</v>
      </c>
      <c r="Z118" s="113">
        <f t="shared" si="31"/>
        <v>68.25</v>
      </c>
      <c r="AA118" s="549">
        <f t="shared" si="18"/>
        <v>1.9387775000000003</v>
      </c>
      <c r="AB118" s="186">
        <f t="shared" si="32"/>
        <v>1.9551105597014924</v>
      </c>
      <c r="AC118" s="113">
        <f t="shared" si="33"/>
        <v>1.9646667029531439</v>
      </c>
    </row>
    <row r="119" spans="2:29" x14ac:dyDescent="0.35">
      <c r="B119" s="116">
        <v>42576</v>
      </c>
      <c r="C119" s="49">
        <v>3.93</v>
      </c>
      <c r="D119" s="350">
        <v>3.7829999999999999</v>
      </c>
      <c r="E119" s="349">
        <v>3.6589999999999998</v>
      </c>
      <c r="F119" s="348">
        <v>3.5009999999999999</v>
      </c>
      <c r="G119" s="246">
        <f t="shared" si="19"/>
        <v>44489</v>
      </c>
      <c r="H119" s="246">
        <f t="shared" si="20"/>
        <v>43886</v>
      </c>
      <c r="I119" s="113">
        <f t="shared" si="21"/>
        <v>2.6202321724709771E-4</v>
      </c>
      <c r="J119" s="148">
        <f t="shared" si="22"/>
        <v>44402.25</v>
      </c>
      <c r="K119" s="152"/>
      <c r="L119" s="550">
        <f t="shared" si="23"/>
        <v>603</v>
      </c>
      <c r="M119" s="187">
        <f t="shared" si="24"/>
        <v>86.75</v>
      </c>
      <c r="N119" s="187">
        <f t="shared" si="25"/>
        <v>516.25</v>
      </c>
      <c r="O119" s="549">
        <f t="shared" si="26"/>
        <v>3.9072694859038144</v>
      </c>
      <c r="P119" s="559"/>
      <c r="R119" s="187">
        <v>1.992</v>
      </c>
      <c r="S119" s="113">
        <v>1.9409999999999998</v>
      </c>
      <c r="T119" s="198">
        <v>1.9079999999999999</v>
      </c>
      <c r="U119" s="148">
        <f t="shared" si="27"/>
        <v>45031</v>
      </c>
      <c r="V119" s="148">
        <f t="shared" si="28"/>
        <v>44331</v>
      </c>
      <c r="W119" s="187">
        <f t="shared" si="17"/>
        <v>7.2857142857143077E-5</v>
      </c>
      <c r="X119" s="549">
        <f t="shared" si="29"/>
        <v>700</v>
      </c>
      <c r="Y119" s="113">
        <f t="shared" si="30"/>
        <v>628.75</v>
      </c>
      <c r="Z119" s="113">
        <f t="shared" si="31"/>
        <v>71.25</v>
      </c>
      <c r="AA119" s="549">
        <f t="shared" si="18"/>
        <v>1.9461910714285713</v>
      </c>
      <c r="AB119" s="186">
        <f t="shared" si="32"/>
        <v>1.9610784144752431</v>
      </c>
      <c r="AC119" s="113">
        <f t="shared" si="33"/>
        <v>1.9706929858445354</v>
      </c>
    </row>
    <row r="120" spans="2:29" x14ac:dyDescent="0.35">
      <c r="B120" s="116">
        <v>42577</v>
      </c>
      <c r="C120" s="49">
        <v>3.931</v>
      </c>
      <c r="D120" s="350">
        <v>3.778</v>
      </c>
      <c r="E120" s="349">
        <v>3.6589999999999998</v>
      </c>
      <c r="F120" s="348">
        <v>3.4939999999999998</v>
      </c>
      <c r="G120" s="246">
        <f t="shared" si="19"/>
        <v>44489</v>
      </c>
      <c r="H120" s="246">
        <f t="shared" si="20"/>
        <v>43886</v>
      </c>
      <c r="I120" s="113">
        <f t="shared" si="21"/>
        <v>2.7363184079601998E-4</v>
      </c>
      <c r="J120" s="148">
        <f t="shared" si="22"/>
        <v>44403.25</v>
      </c>
      <c r="K120" s="152"/>
      <c r="L120" s="550">
        <f t="shared" si="23"/>
        <v>603</v>
      </c>
      <c r="M120" s="187">
        <f t="shared" si="24"/>
        <v>85.75</v>
      </c>
      <c r="N120" s="187">
        <f t="shared" si="25"/>
        <v>517.25</v>
      </c>
      <c r="O120" s="549">
        <f t="shared" si="26"/>
        <v>3.9075360696517412</v>
      </c>
      <c r="P120" s="559"/>
      <c r="R120" s="187">
        <v>1.988</v>
      </c>
      <c r="S120" s="113">
        <v>1.9350000000000001</v>
      </c>
      <c r="T120" s="198">
        <v>1.9</v>
      </c>
      <c r="U120" s="148">
        <f t="shared" si="27"/>
        <v>45031</v>
      </c>
      <c r="V120" s="148">
        <f t="shared" si="28"/>
        <v>44331</v>
      </c>
      <c r="W120" s="187">
        <f t="shared" si="17"/>
        <v>7.5714285714285619E-5</v>
      </c>
      <c r="X120" s="549">
        <f t="shared" si="29"/>
        <v>700</v>
      </c>
      <c r="Y120" s="113">
        <f t="shared" si="30"/>
        <v>627.75</v>
      </c>
      <c r="Z120" s="113">
        <f t="shared" si="31"/>
        <v>72.25</v>
      </c>
      <c r="AA120" s="549">
        <f t="shared" si="18"/>
        <v>1.9404703571428572</v>
      </c>
      <c r="AB120" s="186">
        <f t="shared" si="32"/>
        <v>1.967065712508884</v>
      </c>
      <c r="AC120" s="113">
        <f t="shared" si="33"/>
        <v>1.9767390813021812</v>
      </c>
    </row>
    <row r="121" spans="2:29" x14ac:dyDescent="0.35">
      <c r="B121" s="116">
        <v>42578</v>
      </c>
      <c r="C121" s="49">
        <v>3.9710000000000001</v>
      </c>
      <c r="D121" s="350">
        <v>3.8129999999999997</v>
      </c>
      <c r="E121" s="349">
        <v>3.6930000000000001</v>
      </c>
      <c r="F121" s="348">
        <v>3.5230000000000001</v>
      </c>
      <c r="G121" s="246">
        <f t="shared" si="19"/>
        <v>44489</v>
      </c>
      <c r="H121" s="246">
        <f t="shared" si="20"/>
        <v>43886</v>
      </c>
      <c r="I121" s="113">
        <f t="shared" si="21"/>
        <v>2.8192371475953553E-4</v>
      </c>
      <c r="J121" s="148">
        <f t="shared" si="22"/>
        <v>44404.25</v>
      </c>
      <c r="K121" s="152"/>
      <c r="L121" s="550">
        <f t="shared" si="23"/>
        <v>603</v>
      </c>
      <c r="M121" s="187">
        <f t="shared" si="24"/>
        <v>84.75</v>
      </c>
      <c r="N121" s="187">
        <f t="shared" si="25"/>
        <v>518.25</v>
      </c>
      <c r="O121" s="549">
        <f t="shared" si="26"/>
        <v>3.9471069651741293</v>
      </c>
      <c r="P121" s="559"/>
      <c r="R121" s="187">
        <v>2.0249999999999999</v>
      </c>
      <c r="S121" s="113">
        <v>1.9750000000000001</v>
      </c>
      <c r="T121" s="198">
        <v>1.9390000000000001</v>
      </c>
      <c r="U121" s="148">
        <f t="shared" si="27"/>
        <v>45031</v>
      </c>
      <c r="V121" s="148">
        <f t="shared" si="28"/>
        <v>44331</v>
      </c>
      <c r="W121" s="187">
        <f t="shared" si="17"/>
        <v>7.1428571428571176E-5</v>
      </c>
      <c r="X121" s="549">
        <f t="shared" si="29"/>
        <v>700</v>
      </c>
      <c r="Y121" s="113">
        <f t="shared" si="30"/>
        <v>626.75</v>
      </c>
      <c r="Z121" s="113">
        <f t="shared" si="31"/>
        <v>73.25</v>
      </c>
      <c r="AA121" s="549">
        <f t="shared" si="18"/>
        <v>1.980232142857143</v>
      </c>
      <c r="AB121" s="186">
        <f t="shared" si="32"/>
        <v>1.9668748223169863</v>
      </c>
      <c r="AC121" s="113">
        <f t="shared" si="33"/>
        <v>1.9765463137336514</v>
      </c>
    </row>
    <row r="122" spans="2:29" x14ac:dyDescent="0.35">
      <c r="B122" s="116">
        <v>42579</v>
      </c>
      <c r="C122" s="49">
        <v>3.9430000000000001</v>
      </c>
      <c r="D122" s="350">
        <v>3.7880000000000003</v>
      </c>
      <c r="E122" s="349">
        <v>3.6630000000000003</v>
      </c>
      <c r="F122" s="348">
        <v>3.4990000000000001</v>
      </c>
      <c r="G122" s="246">
        <f t="shared" si="19"/>
        <v>44489</v>
      </c>
      <c r="H122" s="246">
        <f t="shared" si="20"/>
        <v>43886</v>
      </c>
      <c r="I122" s="113">
        <f t="shared" si="21"/>
        <v>2.71973466003317E-4</v>
      </c>
      <c r="J122" s="148">
        <f t="shared" si="22"/>
        <v>44405.25</v>
      </c>
      <c r="K122" s="152"/>
      <c r="L122" s="550">
        <f t="shared" si="23"/>
        <v>603</v>
      </c>
      <c r="M122" s="187">
        <f t="shared" si="24"/>
        <v>83.75</v>
      </c>
      <c r="N122" s="187">
        <f t="shared" si="25"/>
        <v>519.25</v>
      </c>
      <c r="O122" s="549">
        <f t="shared" si="26"/>
        <v>3.9202222222222223</v>
      </c>
      <c r="P122" s="559"/>
      <c r="R122" s="187">
        <v>2.004</v>
      </c>
      <c r="S122" s="113">
        <v>1.9239999999999999</v>
      </c>
      <c r="T122" s="198">
        <v>1.8959999999999999</v>
      </c>
      <c r="U122" s="148">
        <f t="shared" si="27"/>
        <v>45031</v>
      </c>
      <c r="V122" s="148">
        <f t="shared" si="28"/>
        <v>44331</v>
      </c>
      <c r="W122" s="187">
        <f t="shared" si="17"/>
        <v>1.1428571428571439E-4</v>
      </c>
      <c r="X122" s="549">
        <f t="shared" si="29"/>
        <v>700</v>
      </c>
      <c r="Y122" s="113">
        <f t="shared" si="30"/>
        <v>625.75</v>
      </c>
      <c r="Z122" s="113">
        <f t="shared" si="31"/>
        <v>74.25</v>
      </c>
      <c r="AA122" s="549">
        <f t="shared" si="18"/>
        <v>1.9324857142857141</v>
      </c>
      <c r="AB122" s="186">
        <f t="shared" si="32"/>
        <v>1.9877365079365081</v>
      </c>
      <c r="AC122" s="113">
        <f t="shared" si="33"/>
        <v>1.9976142489989801</v>
      </c>
    </row>
    <row r="123" spans="2:29" x14ac:dyDescent="0.35">
      <c r="B123" s="116">
        <v>42580</v>
      </c>
      <c r="C123" s="49">
        <v>3.92</v>
      </c>
      <c r="D123" s="350">
        <v>3.7690000000000001</v>
      </c>
      <c r="E123" s="349">
        <v>3.6429999999999998</v>
      </c>
      <c r="F123" s="348">
        <v>3.4849999999999999</v>
      </c>
      <c r="G123" s="246">
        <f t="shared" si="19"/>
        <v>44489</v>
      </c>
      <c r="H123" s="246">
        <f t="shared" si="20"/>
        <v>43886</v>
      </c>
      <c r="I123" s="113">
        <f t="shared" si="21"/>
        <v>2.6202321724709771E-4</v>
      </c>
      <c r="J123" s="148">
        <f t="shared" si="22"/>
        <v>44406.25</v>
      </c>
      <c r="K123" s="152"/>
      <c r="L123" s="550">
        <f t="shared" si="23"/>
        <v>603</v>
      </c>
      <c r="M123" s="187">
        <f t="shared" si="24"/>
        <v>82.75</v>
      </c>
      <c r="N123" s="187">
        <f t="shared" si="25"/>
        <v>520.25</v>
      </c>
      <c r="O123" s="549">
        <f t="shared" si="26"/>
        <v>3.8983175787728026</v>
      </c>
      <c r="P123" s="559"/>
      <c r="R123" s="187">
        <v>1.9790000000000001</v>
      </c>
      <c r="S123" s="113">
        <v>1.903</v>
      </c>
      <c r="T123" s="198">
        <v>1.88</v>
      </c>
      <c r="U123" s="148">
        <f t="shared" si="27"/>
        <v>45031</v>
      </c>
      <c r="V123" s="148">
        <f t="shared" si="28"/>
        <v>44331</v>
      </c>
      <c r="W123" s="187">
        <f t="shared" si="17"/>
        <v>1.0857142857142867E-4</v>
      </c>
      <c r="X123" s="549">
        <f t="shared" si="29"/>
        <v>700</v>
      </c>
      <c r="Y123" s="113">
        <f t="shared" si="30"/>
        <v>624.75</v>
      </c>
      <c r="Z123" s="113">
        <f t="shared" si="31"/>
        <v>75.25</v>
      </c>
      <c r="AA123" s="549">
        <f t="shared" si="18"/>
        <v>1.91117</v>
      </c>
      <c r="AB123" s="186">
        <f t="shared" si="32"/>
        <v>1.9871475787728026</v>
      </c>
      <c r="AC123" s="113">
        <f t="shared" si="33"/>
        <v>1.997019467522354</v>
      </c>
    </row>
    <row r="124" spans="2:29" x14ac:dyDescent="0.35">
      <c r="B124" s="116">
        <v>42583</v>
      </c>
      <c r="C124" s="49">
        <v>3.9050000000000002</v>
      </c>
      <c r="D124" s="350">
        <v>3.7530000000000001</v>
      </c>
      <c r="E124" s="349">
        <v>3.6240000000000001</v>
      </c>
      <c r="F124" s="348">
        <v>3.472</v>
      </c>
      <c r="G124" s="246">
        <f t="shared" si="19"/>
        <v>44489</v>
      </c>
      <c r="H124" s="246">
        <f t="shared" si="20"/>
        <v>43886</v>
      </c>
      <c r="I124" s="113">
        <f t="shared" si="21"/>
        <v>2.5207296849087918E-4</v>
      </c>
      <c r="J124" s="148">
        <f t="shared" si="22"/>
        <v>44409.25</v>
      </c>
      <c r="K124" s="152"/>
      <c r="L124" s="550">
        <f t="shared" si="23"/>
        <v>603</v>
      </c>
      <c r="M124" s="187">
        <f t="shared" si="24"/>
        <v>79.75</v>
      </c>
      <c r="N124" s="187">
        <f t="shared" si="25"/>
        <v>523.25</v>
      </c>
      <c r="O124" s="549">
        <f t="shared" si="26"/>
        <v>3.8848971807628527</v>
      </c>
      <c r="P124" s="559"/>
      <c r="R124" s="187">
        <v>1.9319999999999999</v>
      </c>
      <c r="S124" s="113">
        <v>1.857</v>
      </c>
      <c r="T124" s="198">
        <v>1.8380000000000001</v>
      </c>
      <c r="U124" s="148">
        <f t="shared" si="27"/>
        <v>45031</v>
      </c>
      <c r="V124" s="148">
        <f t="shared" si="28"/>
        <v>44331</v>
      </c>
      <c r="W124" s="187">
        <f t="shared" si="17"/>
        <v>1.0714285714285708E-4</v>
      </c>
      <c r="X124" s="549">
        <f t="shared" si="29"/>
        <v>700</v>
      </c>
      <c r="Y124" s="113">
        <f t="shared" si="30"/>
        <v>621.75</v>
      </c>
      <c r="Z124" s="113">
        <f t="shared" si="31"/>
        <v>78.25</v>
      </c>
      <c r="AA124" s="549">
        <f t="shared" si="18"/>
        <v>1.8653839285714287</v>
      </c>
      <c r="AB124" s="186">
        <f t="shared" si="32"/>
        <v>2.0195132521914241</v>
      </c>
      <c r="AC124" s="113">
        <f t="shared" si="33"/>
        <v>2.0297093366308472</v>
      </c>
    </row>
    <row r="125" spans="2:29" x14ac:dyDescent="0.35">
      <c r="B125" s="116">
        <v>42584</v>
      </c>
      <c r="C125" s="49">
        <v>3.899</v>
      </c>
      <c r="D125" s="350">
        <v>3.7469999999999999</v>
      </c>
      <c r="E125" s="349">
        <v>3.6189999999999998</v>
      </c>
      <c r="F125" s="348">
        <v>3.468</v>
      </c>
      <c r="G125" s="246">
        <f t="shared" si="19"/>
        <v>44489</v>
      </c>
      <c r="H125" s="246">
        <f t="shared" si="20"/>
        <v>43886</v>
      </c>
      <c r="I125" s="113">
        <f t="shared" si="21"/>
        <v>2.5041459369817544E-4</v>
      </c>
      <c r="J125" s="148">
        <f t="shared" si="22"/>
        <v>44410.25</v>
      </c>
      <c r="K125" s="152"/>
      <c r="L125" s="550">
        <f t="shared" si="23"/>
        <v>603</v>
      </c>
      <c r="M125" s="187">
        <f t="shared" si="24"/>
        <v>78.75</v>
      </c>
      <c r="N125" s="187">
        <f t="shared" si="25"/>
        <v>524.25</v>
      </c>
      <c r="O125" s="549">
        <f t="shared" si="26"/>
        <v>3.8792798507462689</v>
      </c>
      <c r="P125" s="559"/>
      <c r="R125" s="187">
        <v>1.9319999999999999</v>
      </c>
      <c r="S125" s="113">
        <v>1.855</v>
      </c>
      <c r="T125" s="198">
        <v>1.839</v>
      </c>
      <c r="U125" s="148">
        <f t="shared" si="27"/>
        <v>45031</v>
      </c>
      <c r="V125" s="148">
        <f t="shared" si="28"/>
        <v>44331</v>
      </c>
      <c r="W125" s="187">
        <f t="shared" si="17"/>
        <v>1.0999999999999994E-4</v>
      </c>
      <c r="X125" s="549">
        <f t="shared" si="29"/>
        <v>700</v>
      </c>
      <c r="Y125" s="113">
        <f t="shared" si="30"/>
        <v>620.75</v>
      </c>
      <c r="Z125" s="113">
        <f t="shared" si="31"/>
        <v>79.25</v>
      </c>
      <c r="AA125" s="549">
        <f t="shared" si="18"/>
        <v>1.8637174999999999</v>
      </c>
      <c r="AB125" s="186">
        <f t="shared" si="32"/>
        <v>2.015562350746269</v>
      </c>
      <c r="AC125" s="113">
        <f t="shared" si="33"/>
        <v>2.0257185797206034</v>
      </c>
    </row>
    <row r="126" spans="2:29" x14ac:dyDescent="0.35">
      <c r="B126" s="116">
        <v>42585</v>
      </c>
      <c r="C126" s="49">
        <v>3.915</v>
      </c>
      <c r="D126" s="350">
        <v>3.754</v>
      </c>
      <c r="E126" s="349">
        <v>3.6259999999999999</v>
      </c>
      <c r="F126" s="348">
        <v>3.4670000000000001</v>
      </c>
      <c r="G126" s="246">
        <f t="shared" si="19"/>
        <v>44489</v>
      </c>
      <c r="H126" s="246">
        <f t="shared" si="20"/>
        <v>43886</v>
      </c>
      <c r="I126" s="113">
        <f t="shared" si="21"/>
        <v>2.6368159203980069E-4</v>
      </c>
      <c r="J126" s="148">
        <f t="shared" si="22"/>
        <v>44411.25</v>
      </c>
      <c r="K126" s="152"/>
      <c r="L126" s="550">
        <f t="shared" si="23"/>
        <v>603</v>
      </c>
      <c r="M126" s="187">
        <f t="shared" si="24"/>
        <v>77.75</v>
      </c>
      <c r="N126" s="187">
        <f t="shared" si="25"/>
        <v>525.25</v>
      </c>
      <c r="O126" s="549">
        <f t="shared" si="26"/>
        <v>3.8944987562189057</v>
      </c>
      <c r="P126" s="559"/>
      <c r="R126" s="187">
        <v>1.96</v>
      </c>
      <c r="S126" s="113">
        <v>1.875</v>
      </c>
      <c r="T126" s="198">
        <v>1.855</v>
      </c>
      <c r="U126" s="148">
        <f t="shared" si="27"/>
        <v>45031</v>
      </c>
      <c r="V126" s="148">
        <f t="shared" si="28"/>
        <v>44331</v>
      </c>
      <c r="W126" s="187">
        <f t="shared" si="17"/>
        <v>1.2142857142857138E-4</v>
      </c>
      <c r="X126" s="549">
        <f t="shared" si="29"/>
        <v>700</v>
      </c>
      <c r="Y126" s="113">
        <f t="shared" si="30"/>
        <v>619.75</v>
      </c>
      <c r="Z126" s="113">
        <f t="shared" si="31"/>
        <v>80.25</v>
      </c>
      <c r="AA126" s="549">
        <f t="shared" si="18"/>
        <v>1.8847446428571428</v>
      </c>
      <c r="AB126" s="186">
        <f t="shared" si="32"/>
        <v>2.0097541133617627</v>
      </c>
      <c r="AC126" s="113">
        <f t="shared" si="33"/>
        <v>2.0198518923522091</v>
      </c>
    </row>
    <row r="127" spans="2:29" x14ac:dyDescent="0.35">
      <c r="B127" s="116">
        <v>42586</v>
      </c>
      <c r="C127" s="49">
        <v>3.8780000000000001</v>
      </c>
      <c r="D127" s="350">
        <v>3.722</v>
      </c>
      <c r="E127" s="349">
        <v>3.601</v>
      </c>
      <c r="F127" s="348">
        <v>3.4540000000000002</v>
      </c>
      <c r="G127" s="246">
        <f t="shared" si="19"/>
        <v>44489</v>
      </c>
      <c r="H127" s="246">
        <f t="shared" si="20"/>
        <v>43886</v>
      </c>
      <c r="I127" s="113">
        <f t="shared" si="21"/>
        <v>2.4378109452736284E-4</v>
      </c>
      <c r="J127" s="148">
        <f t="shared" si="22"/>
        <v>44412.25</v>
      </c>
      <c r="K127" s="152"/>
      <c r="L127" s="550">
        <f t="shared" si="23"/>
        <v>603</v>
      </c>
      <c r="M127" s="187">
        <f t="shared" si="24"/>
        <v>76.75</v>
      </c>
      <c r="N127" s="187">
        <f t="shared" si="25"/>
        <v>526.25</v>
      </c>
      <c r="O127" s="549">
        <f t="shared" si="26"/>
        <v>3.8592898009950249</v>
      </c>
      <c r="P127" s="559"/>
      <c r="R127" s="187">
        <v>1.9609999999999999</v>
      </c>
      <c r="S127" s="113">
        <v>1.8719999999999999</v>
      </c>
      <c r="T127" s="198">
        <v>1.8460000000000001</v>
      </c>
      <c r="U127" s="148">
        <f t="shared" si="27"/>
        <v>45031</v>
      </c>
      <c r="V127" s="148">
        <f t="shared" si="28"/>
        <v>44331</v>
      </c>
      <c r="W127" s="187">
        <f t="shared" si="17"/>
        <v>1.2714285714285711E-4</v>
      </c>
      <c r="X127" s="549">
        <f t="shared" si="29"/>
        <v>700</v>
      </c>
      <c r="Y127" s="113">
        <f t="shared" si="30"/>
        <v>618.75</v>
      </c>
      <c r="Z127" s="113">
        <f t="shared" si="31"/>
        <v>81.25</v>
      </c>
      <c r="AA127" s="549">
        <f t="shared" si="18"/>
        <v>1.8823303571428571</v>
      </c>
      <c r="AB127" s="186">
        <f t="shared" si="32"/>
        <v>1.9769594438521678</v>
      </c>
      <c r="AC127" s="113">
        <f t="shared" si="33"/>
        <v>1.9867303654587554</v>
      </c>
    </row>
    <row r="128" spans="2:29" x14ac:dyDescent="0.35">
      <c r="B128" s="116">
        <v>42587</v>
      </c>
      <c r="C128" s="49">
        <v>3.8609999999999998</v>
      </c>
      <c r="D128" s="350">
        <v>3.7080000000000002</v>
      </c>
      <c r="E128" s="349">
        <v>3.5819999999999999</v>
      </c>
      <c r="F128" s="348">
        <v>3.4279999999999999</v>
      </c>
      <c r="G128" s="246">
        <f t="shared" si="19"/>
        <v>44489</v>
      </c>
      <c r="H128" s="246">
        <f t="shared" si="20"/>
        <v>43886</v>
      </c>
      <c r="I128" s="113">
        <f t="shared" si="21"/>
        <v>2.5538971807628508E-4</v>
      </c>
      <c r="J128" s="148">
        <f t="shared" si="22"/>
        <v>44413.25</v>
      </c>
      <c r="K128" s="152"/>
      <c r="L128" s="550">
        <f t="shared" si="23"/>
        <v>603</v>
      </c>
      <c r="M128" s="187">
        <f t="shared" si="24"/>
        <v>75.75</v>
      </c>
      <c r="N128" s="187">
        <f t="shared" si="25"/>
        <v>527.25</v>
      </c>
      <c r="O128" s="549">
        <f t="shared" si="26"/>
        <v>3.8416542288557212</v>
      </c>
      <c r="P128" s="559"/>
      <c r="R128" s="187">
        <v>1.923</v>
      </c>
      <c r="S128" s="113">
        <v>1.837</v>
      </c>
      <c r="T128" s="198">
        <v>1.8169999999999999</v>
      </c>
      <c r="U128" s="148">
        <f t="shared" si="27"/>
        <v>45031</v>
      </c>
      <c r="V128" s="148">
        <f t="shared" si="28"/>
        <v>44331</v>
      </c>
      <c r="W128" s="187">
        <f t="shared" si="17"/>
        <v>1.2285714285714298E-4</v>
      </c>
      <c r="X128" s="549">
        <f t="shared" si="29"/>
        <v>700</v>
      </c>
      <c r="Y128" s="113">
        <f t="shared" si="30"/>
        <v>617.75</v>
      </c>
      <c r="Z128" s="113">
        <f t="shared" si="31"/>
        <v>82.25</v>
      </c>
      <c r="AA128" s="549">
        <f t="shared" si="18"/>
        <v>1.847105</v>
      </c>
      <c r="AB128" s="186">
        <f t="shared" si="32"/>
        <v>1.9945492288557212</v>
      </c>
      <c r="AC128" s="113">
        <f t="shared" si="33"/>
        <v>2.004494795421552</v>
      </c>
    </row>
    <row r="129" spans="2:29" x14ac:dyDescent="0.35">
      <c r="B129" s="116">
        <v>42590</v>
      </c>
      <c r="C129" s="49">
        <v>3.9</v>
      </c>
      <c r="D129" s="350">
        <v>3.758</v>
      </c>
      <c r="E129" s="349">
        <v>3.6120000000000001</v>
      </c>
      <c r="F129" s="348">
        <v>3.4430000000000001</v>
      </c>
      <c r="G129" s="246">
        <f t="shared" si="19"/>
        <v>44489</v>
      </c>
      <c r="H129" s="246">
        <f t="shared" si="20"/>
        <v>43886</v>
      </c>
      <c r="I129" s="113">
        <f t="shared" si="21"/>
        <v>2.8026533996683255E-4</v>
      </c>
      <c r="J129" s="148">
        <f t="shared" si="22"/>
        <v>44416.25</v>
      </c>
      <c r="K129" s="152"/>
      <c r="L129" s="550">
        <f t="shared" si="23"/>
        <v>603</v>
      </c>
      <c r="M129" s="187">
        <f t="shared" si="24"/>
        <v>72.75</v>
      </c>
      <c r="N129" s="187">
        <f t="shared" si="25"/>
        <v>530.25</v>
      </c>
      <c r="O129" s="549">
        <f t="shared" si="26"/>
        <v>3.8796106965174126</v>
      </c>
      <c r="P129" s="559"/>
      <c r="R129" s="187">
        <v>1.9510000000000001</v>
      </c>
      <c r="S129" s="113">
        <v>1.8580000000000001</v>
      </c>
      <c r="T129" s="198">
        <v>1.8319999999999999</v>
      </c>
      <c r="U129" s="148">
        <f t="shared" si="27"/>
        <v>45031</v>
      </c>
      <c r="V129" s="148">
        <f t="shared" si="28"/>
        <v>44331</v>
      </c>
      <c r="W129" s="187">
        <f t="shared" si="17"/>
        <v>1.3285714285714281E-4</v>
      </c>
      <c r="X129" s="549">
        <f t="shared" si="29"/>
        <v>700</v>
      </c>
      <c r="Y129" s="113">
        <f t="shared" si="30"/>
        <v>614.75</v>
      </c>
      <c r="Z129" s="113">
        <f t="shared" si="31"/>
        <v>85.25</v>
      </c>
      <c r="AA129" s="549">
        <f t="shared" si="18"/>
        <v>1.8693260714285715</v>
      </c>
      <c r="AB129" s="186">
        <f t="shared" si="32"/>
        <v>2.0102846250888411</v>
      </c>
      <c r="AC129" s="113">
        <f t="shared" si="33"/>
        <v>2.0203877357735323</v>
      </c>
    </row>
    <row r="130" spans="2:29" x14ac:dyDescent="0.35">
      <c r="B130" s="116">
        <v>42591</v>
      </c>
      <c r="C130" s="49">
        <v>3.8689999999999998</v>
      </c>
      <c r="D130" s="350">
        <v>3.714</v>
      </c>
      <c r="E130" s="349">
        <v>3.5739999999999998</v>
      </c>
      <c r="F130" s="348">
        <v>3.3849999999999998</v>
      </c>
      <c r="G130" s="246">
        <f t="shared" si="19"/>
        <v>44489</v>
      </c>
      <c r="H130" s="246">
        <f t="shared" si="20"/>
        <v>43886</v>
      </c>
      <c r="I130" s="113">
        <f t="shared" si="21"/>
        <v>3.1343283582089561E-4</v>
      </c>
      <c r="J130" s="148">
        <f t="shared" si="22"/>
        <v>44417.25</v>
      </c>
      <c r="K130" s="152"/>
      <c r="L130" s="550">
        <f t="shared" si="23"/>
        <v>603</v>
      </c>
      <c r="M130" s="187">
        <f t="shared" si="24"/>
        <v>71.75</v>
      </c>
      <c r="N130" s="187">
        <f t="shared" si="25"/>
        <v>531.25</v>
      </c>
      <c r="O130" s="549">
        <f t="shared" si="26"/>
        <v>3.8465111940298504</v>
      </c>
      <c r="P130" s="559"/>
      <c r="R130" s="187">
        <v>1.9260000000000002</v>
      </c>
      <c r="S130" s="113">
        <v>1.8149999999999999</v>
      </c>
      <c r="T130" s="198">
        <v>1.794</v>
      </c>
      <c r="U130" s="148">
        <f t="shared" si="27"/>
        <v>45031</v>
      </c>
      <c r="V130" s="148">
        <f t="shared" si="28"/>
        <v>44331</v>
      </c>
      <c r="W130" s="187">
        <f t="shared" si="17"/>
        <v>1.5857142857142887E-4</v>
      </c>
      <c r="X130" s="549">
        <f t="shared" si="29"/>
        <v>700</v>
      </c>
      <c r="Y130" s="113">
        <f t="shared" si="30"/>
        <v>613.75</v>
      </c>
      <c r="Z130" s="113">
        <f t="shared" si="31"/>
        <v>86.25</v>
      </c>
      <c r="AA130" s="549">
        <f t="shared" si="18"/>
        <v>1.8286767857142856</v>
      </c>
      <c r="AB130" s="186">
        <f t="shared" si="32"/>
        <v>2.017834408315565</v>
      </c>
      <c r="AC130" s="113">
        <f t="shared" si="33"/>
        <v>2.0280135475640337</v>
      </c>
    </row>
    <row r="131" spans="2:29" x14ac:dyDescent="0.35">
      <c r="B131" s="116">
        <v>42592</v>
      </c>
      <c r="C131" s="49">
        <v>3.83</v>
      </c>
      <c r="D131" s="350">
        <v>3.68</v>
      </c>
      <c r="E131" s="349">
        <v>3.5350000000000001</v>
      </c>
      <c r="F131" s="348">
        <v>3.3580000000000001</v>
      </c>
      <c r="G131" s="246">
        <f t="shared" si="19"/>
        <v>44489</v>
      </c>
      <c r="H131" s="246">
        <f t="shared" si="20"/>
        <v>43886</v>
      </c>
      <c r="I131" s="113">
        <f t="shared" si="21"/>
        <v>2.9353233830845779E-4</v>
      </c>
      <c r="J131" s="148">
        <f t="shared" si="22"/>
        <v>44418.25</v>
      </c>
      <c r="K131" s="152"/>
      <c r="L131" s="550">
        <f t="shared" si="23"/>
        <v>603</v>
      </c>
      <c r="M131" s="187">
        <f t="shared" si="24"/>
        <v>70.75</v>
      </c>
      <c r="N131" s="187">
        <f t="shared" si="25"/>
        <v>532.25</v>
      </c>
      <c r="O131" s="549">
        <f t="shared" si="26"/>
        <v>3.8092325870646766</v>
      </c>
      <c r="P131" s="559"/>
      <c r="R131" s="187">
        <v>1.8759999999999999</v>
      </c>
      <c r="S131" s="113">
        <v>1.778</v>
      </c>
      <c r="T131" s="198">
        <v>1.7589999999999999</v>
      </c>
      <c r="U131" s="148">
        <f t="shared" si="27"/>
        <v>45031</v>
      </c>
      <c r="V131" s="148">
        <f t="shared" si="28"/>
        <v>44331</v>
      </c>
      <c r="W131" s="187">
        <f t="shared" si="17"/>
        <v>1.399999999999998E-4</v>
      </c>
      <c r="X131" s="549">
        <f t="shared" si="29"/>
        <v>700</v>
      </c>
      <c r="Y131" s="113">
        <f t="shared" si="30"/>
        <v>612.75</v>
      </c>
      <c r="Z131" s="113">
        <f t="shared" si="31"/>
        <v>87.25</v>
      </c>
      <c r="AA131" s="549">
        <f t="shared" si="18"/>
        <v>1.7902150000000001</v>
      </c>
      <c r="AB131" s="186">
        <f t="shared" si="32"/>
        <v>2.0190175870646767</v>
      </c>
      <c r="AC131" s="113">
        <f t="shared" si="33"/>
        <v>2.0292086671068743</v>
      </c>
    </row>
    <row r="132" spans="2:29" x14ac:dyDescent="0.35">
      <c r="B132" s="116">
        <v>42593</v>
      </c>
      <c r="C132" s="49">
        <v>3.823</v>
      </c>
      <c r="D132" s="350">
        <v>3.6710000000000003</v>
      </c>
      <c r="E132" s="349">
        <v>3.528</v>
      </c>
      <c r="F132" s="348">
        <v>3.3519999999999999</v>
      </c>
      <c r="G132" s="246">
        <f t="shared" si="19"/>
        <v>44489</v>
      </c>
      <c r="H132" s="246">
        <f t="shared" si="20"/>
        <v>43886</v>
      </c>
      <c r="I132" s="113">
        <f t="shared" si="21"/>
        <v>2.9187396351575481E-4</v>
      </c>
      <c r="J132" s="148">
        <f t="shared" si="22"/>
        <v>44419.25</v>
      </c>
      <c r="K132" s="152"/>
      <c r="L132" s="550">
        <f t="shared" si="23"/>
        <v>603</v>
      </c>
      <c r="M132" s="187">
        <f t="shared" si="24"/>
        <v>69.75</v>
      </c>
      <c r="N132" s="187">
        <f t="shared" si="25"/>
        <v>533.25</v>
      </c>
      <c r="O132" s="549">
        <f t="shared" si="26"/>
        <v>3.8026417910447758</v>
      </c>
      <c r="P132" s="559"/>
      <c r="R132" s="187">
        <v>1.8639999999999999</v>
      </c>
      <c r="S132" s="113">
        <v>1.7770000000000001</v>
      </c>
      <c r="T132" s="198">
        <v>1.776</v>
      </c>
      <c r="U132" s="148">
        <f t="shared" si="27"/>
        <v>45031</v>
      </c>
      <c r="V132" s="148">
        <f t="shared" si="28"/>
        <v>44331</v>
      </c>
      <c r="W132" s="187">
        <f t="shared" si="17"/>
        <v>1.2428571428571393E-4</v>
      </c>
      <c r="X132" s="549">
        <f t="shared" si="29"/>
        <v>700</v>
      </c>
      <c r="Y132" s="113">
        <f t="shared" si="30"/>
        <v>611.75</v>
      </c>
      <c r="Z132" s="113">
        <f t="shared" si="31"/>
        <v>88.25</v>
      </c>
      <c r="AA132" s="549">
        <f t="shared" si="18"/>
        <v>1.7879682142857143</v>
      </c>
      <c r="AB132" s="186">
        <f t="shared" si="32"/>
        <v>2.0146735767590616</v>
      </c>
      <c r="AC132" s="113">
        <f t="shared" si="33"/>
        <v>2.0248208508112597</v>
      </c>
    </row>
    <row r="133" spans="2:29" x14ac:dyDescent="0.35">
      <c r="B133" s="116">
        <v>42594</v>
      </c>
      <c r="C133" s="49">
        <v>3.83</v>
      </c>
      <c r="D133" s="350">
        <v>3.6680000000000001</v>
      </c>
      <c r="E133" s="349">
        <v>3.5350000000000001</v>
      </c>
      <c r="F133" s="348">
        <v>3.3449999999999998</v>
      </c>
      <c r="G133" s="246">
        <f t="shared" si="19"/>
        <v>44489</v>
      </c>
      <c r="H133" s="246">
        <f t="shared" si="20"/>
        <v>43886</v>
      </c>
      <c r="I133" s="113">
        <f t="shared" si="21"/>
        <v>3.150912106135993E-4</v>
      </c>
      <c r="J133" s="148">
        <f t="shared" si="22"/>
        <v>44420.25</v>
      </c>
      <c r="K133" s="152"/>
      <c r="L133" s="550">
        <f t="shared" si="23"/>
        <v>603</v>
      </c>
      <c r="M133" s="187">
        <f t="shared" si="24"/>
        <v>68.75</v>
      </c>
      <c r="N133" s="187">
        <f t="shared" si="25"/>
        <v>534.25</v>
      </c>
      <c r="O133" s="549">
        <f t="shared" si="26"/>
        <v>3.8083374792703153</v>
      </c>
      <c r="P133" s="559"/>
      <c r="R133" s="187">
        <v>1.875</v>
      </c>
      <c r="S133" s="113">
        <v>1.78</v>
      </c>
      <c r="T133" s="198">
        <v>1.772</v>
      </c>
      <c r="U133" s="148">
        <f t="shared" si="27"/>
        <v>45031</v>
      </c>
      <c r="V133" s="148">
        <f t="shared" si="28"/>
        <v>44331</v>
      </c>
      <c r="W133" s="187">
        <f t="shared" si="17"/>
        <v>1.3571428571428567E-4</v>
      </c>
      <c r="X133" s="549">
        <f t="shared" si="29"/>
        <v>700</v>
      </c>
      <c r="Y133" s="113">
        <f t="shared" si="30"/>
        <v>610.75</v>
      </c>
      <c r="Z133" s="113">
        <f t="shared" si="31"/>
        <v>89.25</v>
      </c>
      <c r="AA133" s="549">
        <f t="shared" si="18"/>
        <v>1.7921125</v>
      </c>
      <c r="AB133" s="186">
        <f t="shared" si="32"/>
        <v>2.0162249792703153</v>
      </c>
      <c r="AC133" s="113">
        <f t="shared" si="33"/>
        <v>2.0263878871878749</v>
      </c>
    </row>
    <row r="134" spans="2:29" x14ac:dyDescent="0.35">
      <c r="B134" s="116">
        <v>42597</v>
      </c>
      <c r="C134" s="49">
        <v>3.7960000000000003</v>
      </c>
      <c r="D134" s="350">
        <v>3.6390000000000002</v>
      </c>
      <c r="E134" s="349">
        <v>3.5060000000000002</v>
      </c>
      <c r="F134" s="348">
        <v>3.3180000000000001</v>
      </c>
      <c r="G134" s="246">
        <f t="shared" si="19"/>
        <v>44489</v>
      </c>
      <c r="H134" s="246">
        <f t="shared" si="20"/>
        <v>43886</v>
      </c>
      <c r="I134" s="113">
        <f t="shared" si="21"/>
        <v>3.1177446102819263E-4</v>
      </c>
      <c r="J134" s="148">
        <f t="shared" si="22"/>
        <v>44423.25</v>
      </c>
      <c r="K134" s="152"/>
      <c r="L134" s="550">
        <f t="shared" si="23"/>
        <v>603</v>
      </c>
      <c r="M134" s="187">
        <f t="shared" si="24"/>
        <v>65.75</v>
      </c>
      <c r="N134" s="187">
        <f t="shared" si="25"/>
        <v>537.25</v>
      </c>
      <c r="O134" s="549">
        <f t="shared" si="26"/>
        <v>3.7755008291873966</v>
      </c>
      <c r="P134" s="559"/>
      <c r="R134" s="187">
        <v>1.8620000000000001</v>
      </c>
      <c r="S134" s="113">
        <v>1.7669999999999999</v>
      </c>
      <c r="T134" s="198">
        <v>1.76</v>
      </c>
      <c r="U134" s="148">
        <f t="shared" si="27"/>
        <v>45031</v>
      </c>
      <c r="V134" s="148">
        <f t="shared" si="28"/>
        <v>44331</v>
      </c>
      <c r="W134" s="187">
        <f t="shared" ref="W134:W197" si="34">IF(R134="","",(S134-R134)/($S$14-$R$14))</f>
        <v>1.3571428571428599E-4</v>
      </c>
      <c r="X134" s="549">
        <f t="shared" si="29"/>
        <v>700</v>
      </c>
      <c r="Y134" s="113">
        <f t="shared" si="30"/>
        <v>607.75</v>
      </c>
      <c r="Z134" s="113">
        <f t="shared" si="31"/>
        <v>92.25</v>
      </c>
      <c r="AA134" s="549">
        <f t="shared" ref="AA134:AA197" si="35">IF(R134="","",R134-(Y134*W134))</f>
        <v>1.7795196428571427</v>
      </c>
      <c r="AB134" s="186">
        <f t="shared" si="32"/>
        <v>1.9959811863302539</v>
      </c>
      <c r="AC134" s="113">
        <f t="shared" si="33"/>
        <v>2.0059410385707022</v>
      </c>
    </row>
    <row r="135" spans="2:29" x14ac:dyDescent="0.35">
      <c r="B135" s="116">
        <v>42598</v>
      </c>
      <c r="C135" s="49">
        <v>3.7930000000000001</v>
      </c>
      <c r="D135" s="350">
        <v>3.657</v>
      </c>
      <c r="E135" s="349">
        <v>3.5089999999999999</v>
      </c>
      <c r="F135" s="348">
        <v>3.3279999999999998</v>
      </c>
      <c r="G135" s="246">
        <f t="shared" si="19"/>
        <v>44489</v>
      </c>
      <c r="H135" s="246">
        <f t="shared" si="20"/>
        <v>43886</v>
      </c>
      <c r="I135" s="113">
        <f t="shared" si="21"/>
        <v>3.0016583747927042E-4</v>
      </c>
      <c r="J135" s="148">
        <f t="shared" si="22"/>
        <v>44424.25</v>
      </c>
      <c r="K135" s="152"/>
      <c r="L135" s="550">
        <f t="shared" si="23"/>
        <v>603</v>
      </c>
      <c r="M135" s="187">
        <f t="shared" si="24"/>
        <v>64.75</v>
      </c>
      <c r="N135" s="187">
        <f t="shared" si="25"/>
        <v>538.25</v>
      </c>
      <c r="O135" s="549">
        <f t="shared" si="26"/>
        <v>3.7735642620232173</v>
      </c>
      <c r="P135" s="559"/>
      <c r="R135" s="187">
        <v>1.8740000000000001</v>
      </c>
      <c r="S135" s="113">
        <v>1.778</v>
      </c>
      <c r="T135" s="198">
        <v>1.7730000000000001</v>
      </c>
      <c r="U135" s="148">
        <f t="shared" si="27"/>
        <v>45031</v>
      </c>
      <c r="V135" s="148">
        <f t="shared" si="28"/>
        <v>44331</v>
      </c>
      <c r="W135" s="187">
        <f t="shared" si="34"/>
        <v>1.3714285714285727E-4</v>
      </c>
      <c r="X135" s="549">
        <f t="shared" si="29"/>
        <v>700</v>
      </c>
      <c r="Y135" s="113">
        <f t="shared" si="30"/>
        <v>606.75</v>
      </c>
      <c r="Z135" s="113">
        <f t="shared" si="31"/>
        <v>93.25</v>
      </c>
      <c r="AA135" s="549">
        <f t="shared" si="35"/>
        <v>1.7907885714285714</v>
      </c>
      <c r="AB135" s="186">
        <f t="shared" si="32"/>
        <v>1.9827756905946459</v>
      </c>
      <c r="AC135" s="113">
        <f t="shared" si="33"/>
        <v>1.9926041891926927</v>
      </c>
    </row>
    <row r="136" spans="2:29" x14ac:dyDescent="0.35">
      <c r="B136" s="116">
        <v>42599</v>
      </c>
      <c r="C136" s="49">
        <v>3.7890000000000001</v>
      </c>
      <c r="D136" s="350">
        <v>3.645</v>
      </c>
      <c r="E136" s="349">
        <v>3.4779999999999998</v>
      </c>
      <c r="F136" s="348">
        <v>3.3239999999999998</v>
      </c>
      <c r="G136" s="246">
        <f t="shared" si="19"/>
        <v>44489</v>
      </c>
      <c r="H136" s="246">
        <f t="shared" si="20"/>
        <v>43886</v>
      </c>
      <c r="I136" s="113">
        <f t="shared" si="21"/>
        <v>2.5538971807628508E-4</v>
      </c>
      <c r="J136" s="148">
        <f t="shared" si="22"/>
        <v>44425.25</v>
      </c>
      <c r="K136" s="152"/>
      <c r="L136" s="550">
        <f t="shared" si="23"/>
        <v>603</v>
      </c>
      <c r="M136" s="187">
        <f t="shared" si="24"/>
        <v>63.75</v>
      </c>
      <c r="N136" s="187">
        <f t="shared" si="25"/>
        <v>539.25</v>
      </c>
      <c r="O136" s="549">
        <f t="shared" si="26"/>
        <v>3.7727189054726371</v>
      </c>
      <c r="P136" s="559"/>
      <c r="R136" s="187">
        <v>1.899</v>
      </c>
      <c r="S136" s="113">
        <v>1.8</v>
      </c>
      <c r="T136" s="198">
        <v>1.788</v>
      </c>
      <c r="U136" s="148">
        <f t="shared" si="27"/>
        <v>45031</v>
      </c>
      <c r="V136" s="148">
        <f t="shared" si="28"/>
        <v>44331</v>
      </c>
      <c r="W136" s="187">
        <f t="shared" si="34"/>
        <v>1.414285714285714E-4</v>
      </c>
      <c r="X136" s="549">
        <f t="shared" si="29"/>
        <v>700</v>
      </c>
      <c r="Y136" s="113">
        <f t="shared" si="30"/>
        <v>605.75</v>
      </c>
      <c r="Z136" s="113">
        <f t="shared" si="31"/>
        <v>94.25</v>
      </c>
      <c r="AA136" s="549">
        <f t="shared" si="35"/>
        <v>1.8133296428571428</v>
      </c>
      <c r="AB136" s="186">
        <f t="shared" si="32"/>
        <v>1.9593892626154943</v>
      </c>
      <c r="AC136" s="113">
        <f t="shared" si="33"/>
        <v>1.9689872783215989</v>
      </c>
    </row>
    <row r="137" spans="2:29" x14ac:dyDescent="0.35">
      <c r="B137" s="116">
        <v>42600</v>
      </c>
      <c r="C137" s="49">
        <v>3.7800000000000002</v>
      </c>
      <c r="D137" s="350">
        <v>3.637</v>
      </c>
      <c r="E137" s="349">
        <v>3.4670000000000001</v>
      </c>
      <c r="F137" s="348">
        <v>3.3130000000000002</v>
      </c>
      <c r="G137" s="246">
        <f t="shared" si="19"/>
        <v>44489</v>
      </c>
      <c r="H137" s="246">
        <f t="shared" si="20"/>
        <v>43886</v>
      </c>
      <c r="I137" s="113">
        <f t="shared" si="21"/>
        <v>2.5538971807628508E-4</v>
      </c>
      <c r="J137" s="148">
        <f t="shared" si="22"/>
        <v>44426.25</v>
      </c>
      <c r="K137" s="152"/>
      <c r="L137" s="550">
        <f t="shared" si="23"/>
        <v>603</v>
      </c>
      <c r="M137" s="187">
        <f t="shared" si="24"/>
        <v>62.75</v>
      </c>
      <c r="N137" s="187">
        <f t="shared" si="25"/>
        <v>540.25</v>
      </c>
      <c r="O137" s="549">
        <f t="shared" si="26"/>
        <v>3.7639742951907134</v>
      </c>
      <c r="P137" s="559"/>
      <c r="R137" s="187">
        <v>1.8959999999999999</v>
      </c>
      <c r="S137" s="113">
        <v>1.7829999999999999</v>
      </c>
      <c r="T137" s="198">
        <v>1.772</v>
      </c>
      <c r="U137" s="148">
        <f t="shared" si="27"/>
        <v>45031</v>
      </c>
      <c r="V137" s="148">
        <f t="shared" si="28"/>
        <v>44331</v>
      </c>
      <c r="W137" s="187">
        <f t="shared" si="34"/>
        <v>1.6142857142857143E-4</v>
      </c>
      <c r="X137" s="549">
        <f t="shared" si="29"/>
        <v>700</v>
      </c>
      <c r="Y137" s="113">
        <f t="shared" si="30"/>
        <v>604.75</v>
      </c>
      <c r="Z137" s="113">
        <f t="shared" si="31"/>
        <v>95.25</v>
      </c>
      <c r="AA137" s="549">
        <f t="shared" si="35"/>
        <v>1.7983760714285713</v>
      </c>
      <c r="AB137" s="186">
        <f t="shared" si="32"/>
        <v>1.9655982237621421</v>
      </c>
      <c r="AC137" s="113">
        <f t="shared" si="33"/>
        <v>1.9752571647052575</v>
      </c>
    </row>
    <row r="138" spans="2:29" x14ac:dyDescent="0.35">
      <c r="B138" s="116">
        <v>42601</v>
      </c>
      <c r="C138" s="49">
        <v>3.8040000000000003</v>
      </c>
      <c r="D138" s="350">
        <v>3.6640000000000001</v>
      </c>
      <c r="E138" s="349">
        <v>3.49</v>
      </c>
      <c r="F138" s="348">
        <v>3.3359999999999999</v>
      </c>
      <c r="G138" s="246">
        <f t="shared" si="19"/>
        <v>44489</v>
      </c>
      <c r="H138" s="246">
        <f t="shared" si="20"/>
        <v>43886</v>
      </c>
      <c r="I138" s="113">
        <f t="shared" si="21"/>
        <v>2.5538971807628584E-4</v>
      </c>
      <c r="J138" s="148">
        <f t="shared" si="22"/>
        <v>44427.25</v>
      </c>
      <c r="K138" s="152"/>
      <c r="L138" s="550">
        <f t="shared" si="23"/>
        <v>603</v>
      </c>
      <c r="M138" s="187">
        <f t="shared" si="24"/>
        <v>61.75</v>
      </c>
      <c r="N138" s="187">
        <f t="shared" si="25"/>
        <v>541.25</v>
      </c>
      <c r="O138" s="549">
        <f t="shared" si="26"/>
        <v>3.7882296849087895</v>
      </c>
      <c r="P138" s="559"/>
      <c r="R138" s="187">
        <v>1.9319999999999999</v>
      </c>
      <c r="S138" s="113">
        <v>1.8010000000000002</v>
      </c>
      <c r="T138" s="198">
        <v>1.7869999999999999</v>
      </c>
      <c r="U138" s="148">
        <f t="shared" si="27"/>
        <v>45031</v>
      </c>
      <c r="V138" s="148">
        <f t="shared" si="28"/>
        <v>44331</v>
      </c>
      <c r="W138" s="187">
        <f t="shared" si="34"/>
        <v>1.8714285714285683E-4</v>
      </c>
      <c r="X138" s="549">
        <f t="shared" si="29"/>
        <v>700</v>
      </c>
      <c r="Y138" s="113">
        <f t="shared" si="30"/>
        <v>603.75</v>
      </c>
      <c r="Z138" s="113">
        <f t="shared" si="31"/>
        <v>96.25</v>
      </c>
      <c r="AA138" s="549">
        <f t="shared" si="35"/>
        <v>1.8190125000000001</v>
      </c>
      <c r="AB138" s="186">
        <f t="shared" si="32"/>
        <v>1.9692171849087894</v>
      </c>
      <c r="AC138" s="113">
        <f t="shared" si="33"/>
        <v>1.9789117257121402</v>
      </c>
    </row>
    <row r="139" spans="2:29" x14ac:dyDescent="0.35">
      <c r="B139" s="116">
        <v>42604</v>
      </c>
      <c r="C139" s="49">
        <v>3.8540000000000001</v>
      </c>
      <c r="D139" s="350">
        <v>3.706</v>
      </c>
      <c r="E139" s="349">
        <v>3.5300000000000002</v>
      </c>
      <c r="F139" s="348">
        <v>3.37</v>
      </c>
      <c r="G139" s="246">
        <f t="shared" si="19"/>
        <v>44489</v>
      </c>
      <c r="H139" s="246">
        <f t="shared" si="20"/>
        <v>43886</v>
      </c>
      <c r="I139" s="113">
        <f t="shared" si="21"/>
        <v>2.6533996683250437E-4</v>
      </c>
      <c r="J139" s="148">
        <f t="shared" si="22"/>
        <v>44430.25</v>
      </c>
      <c r="K139" s="152"/>
      <c r="L139" s="550">
        <f t="shared" si="23"/>
        <v>603</v>
      </c>
      <c r="M139" s="187">
        <f t="shared" si="24"/>
        <v>58.75</v>
      </c>
      <c r="N139" s="187">
        <f t="shared" si="25"/>
        <v>544.25</v>
      </c>
      <c r="O139" s="549">
        <f t="shared" si="26"/>
        <v>3.8384112769485905</v>
      </c>
      <c r="P139" s="559"/>
      <c r="R139" s="187">
        <v>1.994</v>
      </c>
      <c r="S139" s="113">
        <v>1.839</v>
      </c>
      <c r="T139" s="198">
        <v>1.825</v>
      </c>
      <c r="U139" s="148">
        <f t="shared" si="27"/>
        <v>45031</v>
      </c>
      <c r="V139" s="148">
        <f t="shared" si="28"/>
        <v>44331</v>
      </c>
      <c r="W139" s="187">
        <f t="shared" si="34"/>
        <v>2.2142857142857148E-4</v>
      </c>
      <c r="X139" s="549">
        <f t="shared" si="29"/>
        <v>700</v>
      </c>
      <c r="Y139" s="113">
        <f t="shared" si="30"/>
        <v>600.75</v>
      </c>
      <c r="Z139" s="113">
        <f t="shared" si="31"/>
        <v>99.25</v>
      </c>
      <c r="AA139" s="549">
        <f t="shared" si="35"/>
        <v>1.8609767857142856</v>
      </c>
      <c r="AB139" s="186">
        <f t="shared" si="32"/>
        <v>1.9774344912343049</v>
      </c>
      <c r="AC139" s="113">
        <f t="shared" si="33"/>
        <v>1.9872101091521266</v>
      </c>
    </row>
    <row r="140" spans="2:29" x14ac:dyDescent="0.35">
      <c r="B140" s="116">
        <v>42605</v>
      </c>
      <c r="C140" s="49">
        <v>3.823</v>
      </c>
      <c r="D140" s="350">
        <v>3.6790000000000003</v>
      </c>
      <c r="E140" s="349">
        <v>3.5030000000000001</v>
      </c>
      <c r="F140" s="348">
        <v>3.3519999999999999</v>
      </c>
      <c r="G140" s="246">
        <f t="shared" si="19"/>
        <v>44489</v>
      </c>
      <c r="H140" s="246">
        <f t="shared" si="20"/>
        <v>43886</v>
      </c>
      <c r="I140" s="113">
        <f t="shared" si="21"/>
        <v>2.504145936981762E-4</v>
      </c>
      <c r="J140" s="148">
        <f t="shared" si="22"/>
        <v>44431.25</v>
      </c>
      <c r="K140" s="152"/>
      <c r="L140" s="550">
        <f t="shared" si="23"/>
        <v>603</v>
      </c>
      <c r="M140" s="187">
        <f t="shared" si="24"/>
        <v>57.75</v>
      </c>
      <c r="N140" s="187">
        <f t="shared" si="25"/>
        <v>545.25</v>
      </c>
      <c r="O140" s="549">
        <f t="shared" si="26"/>
        <v>3.8085385572139301</v>
      </c>
      <c r="P140" s="559"/>
      <c r="R140" s="187">
        <v>1.9630000000000001</v>
      </c>
      <c r="S140" s="113">
        <v>1.8029999999999999</v>
      </c>
      <c r="T140" s="198">
        <v>1.796</v>
      </c>
      <c r="U140" s="148">
        <f t="shared" si="27"/>
        <v>45031</v>
      </c>
      <c r="V140" s="148">
        <f t="shared" si="28"/>
        <v>44331</v>
      </c>
      <c r="W140" s="187">
        <f t="shared" si="34"/>
        <v>2.2857142857142878E-4</v>
      </c>
      <c r="X140" s="549">
        <f t="shared" si="29"/>
        <v>700</v>
      </c>
      <c r="Y140" s="113">
        <f t="shared" si="30"/>
        <v>599.75</v>
      </c>
      <c r="Z140" s="113">
        <f t="shared" si="31"/>
        <v>100.25</v>
      </c>
      <c r="AA140" s="549">
        <f t="shared" si="35"/>
        <v>1.8259142857142856</v>
      </c>
      <c r="AB140" s="186">
        <f t="shared" si="32"/>
        <v>1.9826242714996445</v>
      </c>
      <c r="AC140" s="113">
        <f t="shared" si="33"/>
        <v>1.9924512690045137</v>
      </c>
    </row>
    <row r="141" spans="2:29" x14ac:dyDescent="0.35">
      <c r="B141" s="116">
        <v>42606</v>
      </c>
      <c r="C141" s="49">
        <v>3.8029999999999999</v>
      </c>
      <c r="D141" s="350">
        <v>3.6630000000000003</v>
      </c>
      <c r="E141" s="349">
        <v>3.49</v>
      </c>
      <c r="F141" s="348">
        <v>3.339</v>
      </c>
      <c r="G141" s="246">
        <f t="shared" si="19"/>
        <v>44489</v>
      </c>
      <c r="H141" s="246">
        <f t="shared" si="20"/>
        <v>43886</v>
      </c>
      <c r="I141" s="113">
        <f t="shared" si="21"/>
        <v>2.504145936981762E-4</v>
      </c>
      <c r="J141" s="148">
        <f t="shared" si="22"/>
        <v>44432.25</v>
      </c>
      <c r="K141" s="152"/>
      <c r="L141" s="550">
        <f t="shared" si="23"/>
        <v>603</v>
      </c>
      <c r="M141" s="187">
        <f t="shared" si="24"/>
        <v>56.75</v>
      </c>
      <c r="N141" s="187">
        <f t="shared" si="25"/>
        <v>546.25</v>
      </c>
      <c r="O141" s="549">
        <f t="shared" si="26"/>
        <v>3.7887889718076284</v>
      </c>
      <c r="P141" s="559"/>
      <c r="R141" s="187">
        <v>1.9670000000000001</v>
      </c>
      <c r="S141" s="113">
        <v>1.8069999999999999</v>
      </c>
      <c r="T141" s="198">
        <v>1.7949999999999999</v>
      </c>
      <c r="U141" s="148">
        <f t="shared" si="27"/>
        <v>45031</v>
      </c>
      <c r="V141" s="148">
        <f t="shared" si="28"/>
        <v>44331</v>
      </c>
      <c r="W141" s="187">
        <f t="shared" si="34"/>
        <v>2.2857142857142878E-4</v>
      </c>
      <c r="X141" s="549">
        <f t="shared" si="29"/>
        <v>700</v>
      </c>
      <c r="Y141" s="113">
        <f t="shared" si="30"/>
        <v>598.75</v>
      </c>
      <c r="Z141" s="113">
        <f t="shared" si="31"/>
        <v>101.25</v>
      </c>
      <c r="AA141" s="549">
        <f t="shared" si="35"/>
        <v>1.8301428571428571</v>
      </c>
      <c r="AB141" s="186">
        <f t="shared" si="32"/>
        <v>1.9586461146647713</v>
      </c>
      <c r="AC141" s="113">
        <f t="shared" si="33"/>
        <v>1.9682368511710235</v>
      </c>
    </row>
    <row r="142" spans="2:29" x14ac:dyDescent="0.35">
      <c r="B142" s="116">
        <v>42607</v>
      </c>
      <c r="C142" s="49">
        <v>3.7839999999999998</v>
      </c>
      <c r="D142" s="350">
        <v>3.641</v>
      </c>
      <c r="E142" s="349">
        <v>3.44</v>
      </c>
      <c r="F142" s="348">
        <v>3.327</v>
      </c>
      <c r="G142" s="246">
        <f t="shared" si="19"/>
        <v>44489</v>
      </c>
      <c r="H142" s="246">
        <f t="shared" si="20"/>
        <v>43886</v>
      </c>
      <c r="I142" s="113">
        <f t="shared" si="21"/>
        <v>1.8739635157545602E-4</v>
      </c>
      <c r="J142" s="148">
        <f t="shared" si="22"/>
        <v>44433.25</v>
      </c>
      <c r="K142" s="152"/>
      <c r="L142" s="550">
        <f t="shared" si="23"/>
        <v>603</v>
      </c>
      <c r="M142" s="187">
        <f t="shared" si="24"/>
        <v>55.75</v>
      </c>
      <c r="N142" s="187">
        <f t="shared" si="25"/>
        <v>547.25</v>
      </c>
      <c r="O142" s="549">
        <f t="shared" si="26"/>
        <v>3.7735526533996682</v>
      </c>
      <c r="P142" s="559"/>
      <c r="R142" s="187">
        <v>1.9689999999999999</v>
      </c>
      <c r="S142" s="113">
        <v>1.8239999999999998</v>
      </c>
      <c r="T142" s="198">
        <v>1.8090000000000002</v>
      </c>
      <c r="U142" s="148">
        <f t="shared" si="27"/>
        <v>45031</v>
      </c>
      <c r="V142" s="148">
        <f t="shared" si="28"/>
        <v>44331</v>
      </c>
      <c r="W142" s="187">
        <f t="shared" si="34"/>
        <v>2.0714285714285716E-4</v>
      </c>
      <c r="X142" s="549">
        <f t="shared" si="29"/>
        <v>700</v>
      </c>
      <c r="Y142" s="113">
        <f t="shared" si="30"/>
        <v>597.75</v>
      </c>
      <c r="Z142" s="113">
        <f t="shared" si="31"/>
        <v>102.25</v>
      </c>
      <c r="AA142" s="549">
        <f t="shared" si="35"/>
        <v>1.8451803571428571</v>
      </c>
      <c r="AB142" s="186">
        <f t="shared" si="32"/>
        <v>1.9283722962568111</v>
      </c>
      <c r="AC142" s="113">
        <f t="shared" si="33"/>
        <v>1.9376688455392532</v>
      </c>
    </row>
    <row r="143" spans="2:29" x14ac:dyDescent="0.35">
      <c r="B143" s="116">
        <v>42608</v>
      </c>
      <c r="C143" s="49">
        <v>3.782</v>
      </c>
      <c r="D143" s="350">
        <v>3.6440000000000001</v>
      </c>
      <c r="E143" s="349">
        <v>3.4409999999999998</v>
      </c>
      <c r="F143" s="348">
        <v>3.3290000000000002</v>
      </c>
      <c r="G143" s="246">
        <f t="shared" si="19"/>
        <v>44489</v>
      </c>
      <c r="H143" s="246">
        <f t="shared" si="20"/>
        <v>43886</v>
      </c>
      <c r="I143" s="113">
        <f t="shared" si="21"/>
        <v>1.8573797678275234E-4</v>
      </c>
      <c r="J143" s="148">
        <f t="shared" si="22"/>
        <v>44434.25</v>
      </c>
      <c r="K143" s="152"/>
      <c r="L143" s="550">
        <f t="shared" si="23"/>
        <v>603</v>
      </c>
      <c r="M143" s="187">
        <f t="shared" si="24"/>
        <v>54.75</v>
      </c>
      <c r="N143" s="187">
        <f t="shared" si="25"/>
        <v>548.25</v>
      </c>
      <c r="O143" s="549">
        <f t="shared" si="26"/>
        <v>3.7718308457711442</v>
      </c>
      <c r="P143" s="559"/>
      <c r="R143" s="187">
        <v>1.9769999999999999</v>
      </c>
      <c r="S143" s="113">
        <v>1.841</v>
      </c>
      <c r="T143" s="198">
        <v>1.8239999999999998</v>
      </c>
      <c r="U143" s="148">
        <f t="shared" si="27"/>
        <v>45031</v>
      </c>
      <c r="V143" s="148">
        <f t="shared" si="28"/>
        <v>44331</v>
      </c>
      <c r="W143" s="187">
        <f t="shared" si="34"/>
        <v>1.9428571428571414E-4</v>
      </c>
      <c r="X143" s="549">
        <f t="shared" si="29"/>
        <v>700</v>
      </c>
      <c r="Y143" s="113">
        <f t="shared" si="30"/>
        <v>596.75</v>
      </c>
      <c r="Z143" s="113">
        <f t="shared" si="31"/>
        <v>103.25</v>
      </c>
      <c r="AA143" s="549">
        <f t="shared" si="35"/>
        <v>1.8610599999999999</v>
      </c>
      <c r="AB143" s="186">
        <f t="shared" si="32"/>
        <v>1.9107708457711443</v>
      </c>
      <c r="AC143" s="113">
        <f t="shared" si="33"/>
        <v>1.9198984588337797</v>
      </c>
    </row>
    <row r="144" spans="2:29" x14ac:dyDescent="0.35">
      <c r="B144" s="116">
        <v>42611</v>
      </c>
      <c r="C144" s="49">
        <v>3.7960000000000003</v>
      </c>
      <c r="D144" s="350">
        <v>3.6579999999999999</v>
      </c>
      <c r="E144" s="349">
        <v>3.456</v>
      </c>
      <c r="F144" s="348">
        <v>3.335</v>
      </c>
      <c r="G144" s="246">
        <f t="shared" ref="G144:G181" si="36">IF($J144&gt;$E$14,IF($J144&gt;$D$14,$C$14,$D$14),$E$14)</f>
        <v>44489</v>
      </c>
      <c r="H144" s="246">
        <f t="shared" ref="H144:H207" si="37">IF(G144=$E$14,$F$14,IF(G144=$D$14,$E$14,$D$14))</f>
        <v>43886</v>
      </c>
      <c r="I144" s="113">
        <f t="shared" ref="I144:I181" si="38">IF(E144="","",(F144-E144)/($F$14-$E$14))</f>
        <v>2.0066334991708124E-4</v>
      </c>
      <c r="J144" s="148">
        <f t="shared" ref="J144:J207" si="39">B144+365.25*5</f>
        <v>44437.25</v>
      </c>
      <c r="K144" s="152"/>
      <c r="L144" s="550">
        <f t="shared" ref="L144:L180" si="40">E$14-F$14</f>
        <v>603</v>
      </c>
      <c r="M144" s="187">
        <f t="shared" ref="M144:M181" si="41">E$14-J144</f>
        <v>51.75</v>
      </c>
      <c r="N144" s="187">
        <f t="shared" ref="N144:N181" si="42">J144-F$14</f>
        <v>551.25</v>
      </c>
      <c r="O144" s="549">
        <f t="shared" ref="O144:O181" si="43">IF(E144="","",C144-(M144*I144))</f>
        <v>3.7856156716417915</v>
      </c>
      <c r="P144" s="559"/>
      <c r="R144" s="187">
        <v>1.9889999999999999</v>
      </c>
      <c r="S144" s="113">
        <v>1.857</v>
      </c>
      <c r="T144" s="198">
        <v>1.8420000000000001</v>
      </c>
      <c r="U144" s="148">
        <f t="shared" ref="U144:U207" si="44">IF($J144&lt;$T$14,$T$14,IF($J144&lt;$S$14,$S$14,$R$14))</f>
        <v>45031</v>
      </c>
      <c r="V144" s="148">
        <f t="shared" ref="V144:V207" si="45">IF($J144&gt;$R$14,$R$14,IF($J144&gt;$S$14,$S$14,$T$14))</f>
        <v>44331</v>
      </c>
      <c r="W144" s="187">
        <f t="shared" si="34"/>
        <v>1.8857142857142843E-4</v>
      </c>
      <c r="X144" s="549">
        <f t="shared" ref="X144:X207" si="46">U144-V144</f>
        <v>700</v>
      </c>
      <c r="Y144" s="113">
        <f t="shared" ref="Y144:Y207" si="47">U144-J144</f>
        <v>593.75</v>
      </c>
      <c r="Z144" s="113">
        <f t="shared" ref="Z144:Z207" si="48">J144-V144</f>
        <v>106.25</v>
      </c>
      <c r="AA144" s="549">
        <f t="shared" si="35"/>
        <v>1.8770357142857144</v>
      </c>
      <c r="AB144" s="186">
        <f t="shared" ref="AB144:AB207" si="49">IFERROR(O144-AA144,"")</f>
        <v>1.9085799573560771</v>
      </c>
      <c r="AC144" s="113">
        <f t="shared" ref="AC144:AC207" si="50">IF(AB144="","",((1+AB144/200)^2-1)*100)</f>
        <v>1.9176866509901247</v>
      </c>
    </row>
    <row r="145" spans="2:29" x14ac:dyDescent="0.35">
      <c r="B145" s="116">
        <v>42612</v>
      </c>
      <c r="C145" s="49">
        <v>3.7749999999999999</v>
      </c>
      <c r="D145" s="350">
        <v>3.6440000000000001</v>
      </c>
      <c r="E145" s="349">
        <v>3.4449999999999998</v>
      </c>
      <c r="F145" s="348">
        <v>3.3319999999999999</v>
      </c>
      <c r="G145" s="246">
        <f t="shared" si="36"/>
        <v>44489</v>
      </c>
      <c r="H145" s="246">
        <f t="shared" si="37"/>
        <v>43886</v>
      </c>
      <c r="I145" s="113">
        <f t="shared" si="38"/>
        <v>1.8739635157545602E-4</v>
      </c>
      <c r="J145" s="148">
        <f t="shared" si="39"/>
        <v>44438.25</v>
      </c>
      <c r="K145" s="152"/>
      <c r="L145" s="550">
        <f t="shared" si="40"/>
        <v>603</v>
      </c>
      <c r="M145" s="187">
        <f t="shared" si="41"/>
        <v>50.75</v>
      </c>
      <c r="N145" s="187">
        <f t="shared" si="42"/>
        <v>552.25</v>
      </c>
      <c r="O145" s="549">
        <f t="shared" si="43"/>
        <v>3.7654896351575453</v>
      </c>
      <c r="P145" s="559"/>
      <c r="R145" s="187">
        <v>1.97</v>
      </c>
      <c r="S145" s="113">
        <v>1.851</v>
      </c>
      <c r="T145" s="198">
        <v>1.835</v>
      </c>
      <c r="U145" s="148">
        <f t="shared" si="44"/>
        <v>45031</v>
      </c>
      <c r="V145" s="148">
        <f t="shared" si="45"/>
        <v>44331</v>
      </c>
      <c r="W145" s="187">
        <f t="shared" si="34"/>
        <v>1.6999999999999999E-4</v>
      </c>
      <c r="X145" s="549">
        <f t="shared" si="46"/>
        <v>700</v>
      </c>
      <c r="Y145" s="113">
        <f t="shared" si="47"/>
        <v>592.75</v>
      </c>
      <c r="Z145" s="113">
        <f t="shared" si="48"/>
        <v>107.25</v>
      </c>
      <c r="AA145" s="549">
        <f t="shared" si="35"/>
        <v>1.8692325000000001</v>
      </c>
      <c r="AB145" s="186">
        <f t="shared" si="49"/>
        <v>1.8962571351575452</v>
      </c>
      <c r="AC145" s="113">
        <f t="shared" si="50"/>
        <v>1.9052466129641399</v>
      </c>
    </row>
    <row r="146" spans="2:29" x14ac:dyDescent="0.35">
      <c r="B146" s="116">
        <v>42613</v>
      </c>
      <c r="C146" s="49">
        <v>3.7829999999999999</v>
      </c>
      <c r="D146" s="350">
        <v>3.65</v>
      </c>
      <c r="E146" s="349">
        <v>3.4470000000000001</v>
      </c>
      <c r="F146" s="348">
        <v>3.3460000000000001</v>
      </c>
      <c r="G146" s="246">
        <f t="shared" si="36"/>
        <v>44489</v>
      </c>
      <c r="H146" s="246">
        <f t="shared" si="37"/>
        <v>43886</v>
      </c>
      <c r="I146" s="113">
        <f t="shared" si="38"/>
        <v>1.6749585406301821E-4</v>
      </c>
      <c r="J146" s="148">
        <f t="shared" si="39"/>
        <v>44439.25</v>
      </c>
      <c r="K146" s="152"/>
      <c r="L146" s="550">
        <f t="shared" si="40"/>
        <v>603</v>
      </c>
      <c r="M146" s="187">
        <f t="shared" si="41"/>
        <v>49.75</v>
      </c>
      <c r="N146" s="187">
        <f t="shared" si="42"/>
        <v>553.25</v>
      </c>
      <c r="O146" s="549">
        <f t="shared" si="43"/>
        <v>3.7746670812603647</v>
      </c>
      <c r="P146" s="559"/>
      <c r="R146" s="187">
        <v>1.9630000000000001</v>
      </c>
      <c r="S146" s="113">
        <v>1.843</v>
      </c>
      <c r="T146" s="198">
        <v>1.8279999999999998</v>
      </c>
      <c r="U146" s="148">
        <f t="shared" si="44"/>
        <v>45031</v>
      </c>
      <c r="V146" s="148">
        <f t="shared" si="45"/>
        <v>44331</v>
      </c>
      <c r="W146" s="187">
        <f t="shared" si="34"/>
        <v>1.7142857142857159E-4</v>
      </c>
      <c r="X146" s="549">
        <f t="shared" si="46"/>
        <v>700</v>
      </c>
      <c r="Y146" s="113">
        <f t="shared" si="47"/>
        <v>591.75</v>
      </c>
      <c r="Z146" s="113">
        <f t="shared" si="48"/>
        <v>108.25</v>
      </c>
      <c r="AA146" s="549">
        <f t="shared" si="35"/>
        <v>1.8615571428571429</v>
      </c>
      <c r="AB146" s="186">
        <f t="shared" si="49"/>
        <v>1.9131099384032217</v>
      </c>
      <c r="AC146" s="113">
        <f t="shared" si="50"/>
        <v>1.9222599124942841</v>
      </c>
    </row>
    <row r="147" spans="2:29" x14ac:dyDescent="0.35">
      <c r="B147" s="116">
        <v>42614</v>
      </c>
      <c r="C147" s="49">
        <v>3.794</v>
      </c>
      <c r="D147" s="350">
        <v>3.6619999999999999</v>
      </c>
      <c r="E147" s="349">
        <v>3.46</v>
      </c>
      <c r="F147" s="348">
        <v>3.3559999999999999</v>
      </c>
      <c r="G147" s="246">
        <f t="shared" si="36"/>
        <v>44489</v>
      </c>
      <c r="H147" s="246">
        <f t="shared" si="37"/>
        <v>43886</v>
      </c>
      <c r="I147" s="113">
        <f t="shared" si="38"/>
        <v>1.7247097844112785E-4</v>
      </c>
      <c r="J147" s="148">
        <f t="shared" si="39"/>
        <v>44440.25</v>
      </c>
      <c r="K147" s="152"/>
      <c r="L147" s="550">
        <f t="shared" si="40"/>
        <v>603</v>
      </c>
      <c r="M147" s="187">
        <f t="shared" si="41"/>
        <v>48.75</v>
      </c>
      <c r="N147" s="187">
        <f t="shared" si="42"/>
        <v>554.25</v>
      </c>
      <c r="O147" s="549">
        <f t="shared" si="43"/>
        <v>3.7855920398009952</v>
      </c>
      <c r="P147" s="559"/>
      <c r="R147" s="187">
        <v>1.9729999999999999</v>
      </c>
      <c r="S147" s="113">
        <v>1.8540000000000001</v>
      </c>
      <c r="T147" s="198">
        <v>1.8380000000000001</v>
      </c>
      <c r="U147" s="148">
        <f t="shared" si="44"/>
        <v>45031</v>
      </c>
      <c r="V147" s="148">
        <f t="shared" si="45"/>
        <v>44331</v>
      </c>
      <c r="W147" s="187">
        <f t="shared" si="34"/>
        <v>1.6999999999999969E-4</v>
      </c>
      <c r="X147" s="549">
        <f t="shared" si="46"/>
        <v>700</v>
      </c>
      <c r="Y147" s="113">
        <f t="shared" si="47"/>
        <v>590.75</v>
      </c>
      <c r="Z147" s="113">
        <f t="shared" si="48"/>
        <v>109.25</v>
      </c>
      <c r="AA147" s="549">
        <f t="shared" si="35"/>
        <v>1.8725725</v>
      </c>
      <c r="AB147" s="186">
        <f t="shared" si="49"/>
        <v>1.9130195398009953</v>
      </c>
      <c r="AC147" s="113">
        <f t="shared" si="50"/>
        <v>1.92216864920014</v>
      </c>
    </row>
    <row r="148" spans="2:29" x14ac:dyDescent="0.35">
      <c r="B148" s="116">
        <v>42615</v>
      </c>
      <c r="C148" s="49">
        <v>3.794</v>
      </c>
      <c r="D148" s="350">
        <v>3.6630000000000003</v>
      </c>
      <c r="E148" s="349">
        <v>3.4620000000000002</v>
      </c>
      <c r="F148" s="348">
        <v>3.3570000000000002</v>
      </c>
      <c r="G148" s="246">
        <f t="shared" si="36"/>
        <v>44489</v>
      </c>
      <c r="H148" s="246">
        <f t="shared" si="37"/>
        <v>43886</v>
      </c>
      <c r="I148" s="113">
        <f t="shared" si="38"/>
        <v>1.7412935323383083E-4</v>
      </c>
      <c r="J148" s="148">
        <f t="shared" si="39"/>
        <v>44441.25</v>
      </c>
      <c r="K148" s="152"/>
      <c r="L148" s="550">
        <f t="shared" si="40"/>
        <v>603</v>
      </c>
      <c r="M148" s="187">
        <f t="shared" si="41"/>
        <v>47.75</v>
      </c>
      <c r="N148" s="187">
        <f t="shared" si="42"/>
        <v>555.25</v>
      </c>
      <c r="O148" s="549">
        <f t="shared" si="43"/>
        <v>3.7856853233830847</v>
      </c>
      <c r="P148" s="559"/>
      <c r="R148" s="187">
        <v>1.984</v>
      </c>
      <c r="S148" s="113">
        <v>1.8639999999999999</v>
      </c>
      <c r="T148" s="198">
        <v>1.85</v>
      </c>
      <c r="U148" s="148">
        <f t="shared" si="44"/>
        <v>45031</v>
      </c>
      <c r="V148" s="148">
        <f t="shared" si="45"/>
        <v>44331</v>
      </c>
      <c r="W148" s="187">
        <f t="shared" si="34"/>
        <v>1.7142857142857159E-4</v>
      </c>
      <c r="X148" s="549">
        <f t="shared" si="46"/>
        <v>700</v>
      </c>
      <c r="Y148" s="113">
        <f t="shared" si="47"/>
        <v>589.75</v>
      </c>
      <c r="Z148" s="113">
        <f t="shared" si="48"/>
        <v>110.25</v>
      </c>
      <c r="AA148" s="549">
        <f t="shared" si="35"/>
        <v>1.8828999999999998</v>
      </c>
      <c r="AB148" s="186">
        <f t="shared" si="49"/>
        <v>1.9027853233830849</v>
      </c>
      <c r="AC148" s="113">
        <f t="shared" si="50"/>
        <v>1.9118368033503197</v>
      </c>
    </row>
    <row r="149" spans="2:29" x14ac:dyDescent="0.35">
      <c r="B149" s="116">
        <v>42618</v>
      </c>
      <c r="C149" s="49">
        <v>3.8180000000000001</v>
      </c>
      <c r="D149" s="350">
        <v>3.6840000000000002</v>
      </c>
      <c r="E149" s="349">
        <v>3.488</v>
      </c>
      <c r="F149" s="348">
        <v>3.367</v>
      </c>
      <c r="G149" s="246">
        <f t="shared" si="36"/>
        <v>44489</v>
      </c>
      <c r="H149" s="246">
        <f t="shared" si="37"/>
        <v>43886</v>
      </c>
      <c r="I149" s="113">
        <f t="shared" si="38"/>
        <v>2.0066334991708124E-4</v>
      </c>
      <c r="J149" s="148">
        <f t="shared" si="39"/>
        <v>44444.25</v>
      </c>
      <c r="K149" s="152"/>
      <c r="L149" s="550">
        <f t="shared" si="40"/>
        <v>603</v>
      </c>
      <c r="M149" s="187">
        <f t="shared" si="41"/>
        <v>44.75</v>
      </c>
      <c r="N149" s="187">
        <f t="shared" si="42"/>
        <v>558.25</v>
      </c>
      <c r="O149" s="549">
        <f t="shared" si="43"/>
        <v>3.8090203150912108</v>
      </c>
      <c r="P149" s="559"/>
      <c r="R149" s="187">
        <v>2.012</v>
      </c>
      <c r="S149" s="113">
        <v>1.889</v>
      </c>
      <c r="T149" s="198">
        <v>1.8679999999999999</v>
      </c>
      <c r="U149" s="148">
        <f t="shared" si="44"/>
        <v>45031</v>
      </c>
      <c r="V149" s="148">
        <f t="shared" si="45"/>
        <v>44331</v>
      </c>
      <c r="W149" s="187">
        <f t="shared" si="34"/>
        <v>1.7571428571428572E-4</v>
      </c>
      <c r="X149" s="549">
        <f t="shared" si="46"/>
        <v>700</v>
      </c>
      <c r="Y149" s="113">
        <f t="shared" si="47"/>
        <v>586.75</v>
      </c>
      <c r="Z149" s="113">
        <f t="shared" si="48"/>
        <v>113.25</v>
      </c>
      <c r="AA149" s="549">
        <f t="shared" si="35"/>
        <v>1.908899642857143</v>
      </c>
      <c r="AB149" s="186">
        <f t="shared" si="49"/>
        <v>1.9001206722340678</v>
      </c>
      <c r="AC149" s="113">
        <f t="shared" si="50"/>
        <v>1.909146818656704</v>
      </c>
    </row>
    <row r="150" spans="2:29" x14ac:dyDescent="0.35">
      <c r="B150" s="116">
        <v>42619</v>
      </c>
      <c r="C150" s="49">
        <v>3.8239999999999998</v>
      </c>
      <c r="D150" s="350">
        <v>3.6879999999999997</v>
      </c>
      <c r="E150" s="349">
        <v>3.49</v>
      </c>
      <c r="F150" s="348">
        <v>3.371</v>
      </c>
      <c r="G150" s="246">
        <f t="shared" si="36"/>
        <v>44489</v>
      </c>
      <c r="H150" s="246">
        <f t="shared" si="37"/>
        <v>43886</v>
      </c>
      <c r="I150" s="113">
        <f t="shared" si="38"/>
        <v>1.9734660033167531E-4</v>
      </c>
      <c r="J150" s="148">
        <f t="shared" si="39"/>
        <v>44445.25</v>
      </c>
      <c r="K150" s="152"/>
      <c r="L150" s="550">
        <f t="shared" si="40"/>
        <v>603</v>
      </c>
      <c r="M150" s="187">
        <f t="shared" si="41"/>
        <v>43.75</v>
      </c>
      <c r="N150" s="187">
        <f t="shared" si="42"/>
        <v>559.25</v>
      </c>
      <c r="O150" s="549">
        <f t="shared" si="43"/>
        <v>3.815366086235489</v>
      </c>
      <c r="P150" s="559"/>
      <c r="R150" s="187">
        <v>2.0289999999999999</v>
      </c>
      <c r="S150" s="113">
        <v>1.9060000000000001</v>
      </c>
      <c r="T150" s="198">
        <v>1.8780000000000001</v>
      </c>
      <c r="U150" s="148">
        <f t="shared" si="44"/>
        <v>45031</v>
      </c>
      <c r="V150" s="148">
        <f t="shared" si="45"/>
        <v>44331</v>
      </c>
      <c r="W150" s="187">
        <f t="shared" si="34"/>
        <v>1.7571428571428539E-4</v>
      </c>
      <c r="X150" s="549">
        <f t="shared" si="46"/>
        <v>700</v>
      </c>
      <c r="Y150" s="113">
        <f t="shared" si="47"/>
        <v>585.75</v>
      </c>
      <c r="Z150" s="113">
        <f t="shared" si="48"/>
        <v>114.25</v>
      </c>
      <c r="AA150" s="549">
        <f t="shared" si="35"/>
        <v>1.9260753571428573</v>
      </c>
      <c r="AB150" s="186">
        <f t="shared" si="49"/>
        <v>1.8892907290926317</v>
      </c>
      <c r="AC150" s="113">
        <f t="shared" si="50"/>
        <v>1.89821427774024</v>
      </c>
    </row>
    <row r="151" spans="2:29" x14ac:dyDescent="0.35">
      <c r="B151" s="116">
        <v>42620</v>
      </c>
      <c r="C151" s="49">
        <v>3.7749999999999999</v>
      </c>
      <c r="D151" s="350">
        <v>3.649</v>
      </c>
      <c r="E151" s="349">
        <v>3.456</v>
      </c>
      <c r="F151" s="348">
        <v>3.3359999999999999</v>
      </c>
      <c r="G151" s="246">
        <f t="shared" si="36"/>
        <v>44489</v>
      </c>
      <c r="H151" s="246">
        <f t="shared" si="37"/>
        <v>43886</v>
      </c>
      <c r="I151" s="113">
        <f t="shared" si="38"/>
        <v>1.9900497512437829E-4</v>
      </c>
      <c r="J151" s="148">
        <f t="shared" si="39"/>
        <v>44446.25</v>
      </c>
      <c r="K151" s="152"/>
      <c r="L151" s="550">
        <f t="shared" si="40"/>
        <v>603</v>
      </c>
      <c r="M151" s="187">
        <f t="shared" si="41"/>
        <v>42.75</v>
      </c>
      <c r="N151" s="187">
        <f t="shared" si="42"/>
        <v>560.25</v>
      </c>
      <c r="O151" s="549">
        <f t="shared" si="43"/>
        <v>3.7664925373134328</v>
      </c>
      <c r="P151" s="559"/>
      <c r="R151" s="187">
        <v>1.988</v>
      </c>
      <c r="S151" s="113">
        <v>1.881</v>
      </c>
      <c r="T151" s="198">
        <v>1.8580000000000001</v>
      </c>
      <c r="U151" s="148">
        <f t="shared" si="44"/>
        <v>45031</v>
      </c>
      <c r="V151" s="148">
        <f t="shared" si="45"/>
        <v>44331</v>
      </c>
      <c r="W151" s="187">
        <f t="shared" si="34"/>
        <v>1.5285714285714284E-4</v>
      </c>
      <c r="X151" s="549">
        <f t="shared" si="46"/>
        <v>700</v>
      </c>
      <c r="Y151" s="113">
        <f t="shared" si="47"/>
        <v>584.75</v>
      </c>
      <c r="Z151" s="113">
        <f t="shared" si="48"/>
        <v>115.25</v>
      </c>
      <c r="AA151" s="549">
        <f t="shared" si="35"/>
        <v>1.8986167857142857</v>
      </c>
      <c r="AB151" s="186">
        <f t="shared" si="49"/>
        <v>1.8678757515991471</v>
      </c>
      <c r="AC151" s="113">
        <f t="shared" si="50"/>
        <v>1.8765981511577046</v>
      </c>
    </row>
    <row r="152" spans="2:29" x14ac:dyDescent="0.35">
      <c r="B152" s="116">
        <v>42621</v>
      </c>
      <c r="C152" s="49">
        <v>3.786</v>
      </c>
      <c r="D152" s="350">
        <v>3.6579999999999999</v>
      </c>
      <c r="E152" s="349">
        <v>3.4699999999999998</v>
      </c>
      <c r="F152" s="348">
        <v>3.3449999999999998</v>
      </c>
      <c r="G152" s="246">
        <f t="shared" si="36"/>
        <v>44489</v>
      </c>
      <c r="H152" s="246">
        <f t="shared" si="37"/>
        <v>43886</v>
      </c>
      <c r="I152" s="113">
        <f t="shared" si="38"/>
        <v>2.0729684908789387E-4</v>
      </c>
      <c r="J152" s="148">
        <f t="shared" si="39"/>
        <v>44447.25</v>
      </c>
      <c r="K152" s="152"/>
      <c r="L152" s="550">
        <f t="shared" si="40"/>
        <v>603</v>
      </c>
      <c r="M152" s="187">
        <f t="shared" si="41"/>
        <v>41.75</v>
      </c>
      <c r="N152" s="187">
        <f t="shared" si="42"/>
        <v>561.25</v>
      </c>
      <c r="O152" s="549">
        <f t="shared" si="43"/>
        <v>3.7773453565505806</v>
      </c>
      <c r="P152" s="559"/>
      <c r="R152" s="187">
        <v>1.9889999999999999</v>
      </c>
      <c r="S152" s="113">
        <v>1.883</v>
      </c>
      <c r="T152" s="198">
        <v>1.863</v>
      </c>
      <c r="U152" s="148">
        <f t="shared" si="44"/>
        <v>45031</v>
      </c>
      <c r="V152" s="148">
        <f t="shared" si="45"/>
        <v>44331</v>
      </c>
      <c r="W152" s="187">
        <f t="shared" si="34"/>
        <v>1.5142857142857124E-4</v>
      </c>
      <c r="X152" s="549">
        <f t="shared" si="46"/>
        <v>700</v>
      </c>
      <c r="Y152" s="113">
        <f t="shared" si="47"/>
        <v>583.75</v>
      </c>
      <c r="Z152" s="113">
        <f t="shared" si="48"/>
        <v>116.25</v>
      </c>
      <c r="AA152" s="549">
        <f t="shared" si="35"/>
        <v>1.9006035714285714</v>
      </c>
      <c r="AB152" s="186">
        <f t="shared" si="49"/>
        <v>1.8767417851220092</v>
      </c>
      <c r="AC152" s="113">
        <f t="shared" si="50"/>
        <v>1.8855471844420935</v>
      </c>
    </row>
    <row r="153" spans="2:29" x14ac:dyDescent="0.35">
      <c r="B153" s="116">
        <v>42622</v>
      </c>
      <c r="C153" s="49">
        <v>3.8380000000000001</v>
      </c>
      <c r="D153" s="350">
        <v>3.706</v>
      </c>
      <c r="E153" s="349">
        <v>3.508</v>
      </c>
      <c r="F153" s="348">
        <v>3.3759999999999999</v>
      </c>
      <c r="G153" s="246">
        <f t="shared" si="36"/>
        <v>44489</v>
      </c>
      <c r="H153" s="246">
        <f t="shared" si="37"/>
        <v>43886</v>
      </c>
      <c r="I153" s="113">
        <f t="shared" si="38"/>
        <v>2.1890547263681611E-4</v>
      </c>
      <c r="J153" s="148">
        <f t="shared" si="39"/>
        <v>44448.25</v>
      </c>
      <c r="K153" s="152"/>
      <c r="L153" s="550">
        <f t="shared" si="40"/>
        <v>603</v>
      </c>
      <c r="M153" s="187">
        <f t="shared" si="41"/>
        <v>40.75</v>
      </c>
      <c r="N153" s="187">
        <f t="shared" si="42"/>
        <v>562.25</v>
      </c>
      <c r="O153" s="549">
        <f t="shared" si="43"/>
        <v>3.8290796019900499</v>
      </c>
      <c r="P153" s="559"/>
      <c r="R153" s="187">
        <v>2.0459999999999998</v>
      </c>
      <c r="S153" s="113">
        <v>1.9319999999999999</v>
      </c>
      <c r="T153" s="198">
        <v>1.903</v>
      </c>
      <c r="U153" s="148">
        <f t="shared" si="44"/>
        <v>45031</v>
      </c>
      <c r="V153" s="148">
        <f t="shared" si="45"/>
        <v>44331</v>
      </c>
      <c r="W153" s="187">
        <f t="shared" si="34"/>
        <v>1.6285714285714268E-4</v>
      </c>
      <c r="X153" s="549">
        <f t="shared" si="46"/>
        <v>700</v>
      </c>
      <c r="Y153" s="113">
        <f t="shared" si="47"/>
        <v>582.75</v>
      </c>
      <c r="Z153" s="113">
        <f t="shared" si="48"/>
        <v>117.25</v>
      </c>
      <c r="AA153" s="549">
        <f t="shared" si="35"/>
        <v>1.951095</v>
      </c>
      <c r="AB153" s="186">
        <f t="shared" si="49"/>
        <v>1.8779846019900499</v>
      </c>
      <c r="AC153" s="113">
        <f t="shared" si="50"/>
        <v>1.8868016674033372</v>
      </c>
    </row>
    <row r="154" spans="2:29" x14ac:dyDescent="0.35">
      <c r="B154" s="116">
        <v>42625</v>
      </c>
      <c r="C154" s="49">
        <v>3.9020000000000001</v>
      </c>
      <c r="D154" s="350">
        <v>3.7640000000000002</v>
      </c>
      <c r="E154" s="349">
        <v>3.5680000000000001</v>
      </c>
      <c r="F154" s="348">
        <v>3.4209999999999998</v>
      </c>
      <c r="G154" s="246">
        <f t="shared" si="36"/>
        <v>44489</v>
      </c>
      <c r="H154" s="246">
        <f t="shared" si="37"/>
        <v>43886</v>
      </c>
      <c r="I154" s="113">
        <f t="shared" si="38"/>
        <v>2.4378109452736357E-4</v>
      </c>
      <c r="J154" s="148">
        <f t="shared" si="39"/>
        <v>44451.25</v>
      </c>
      <c r="K154" s="152"/>
      <c r="L154" s="550">
        <f t="shared" si="40"/>
        <v>603</v>
      </c>
      <c r="M154" s="187">
        <f t="shared" si="41"/>
        <v>37.75</v>
      </c>
      <c r="N154" s="187">
        <f t="shared" si="42"/>
        <v>565.25</v>
      </c>
      <c r="O154" s="549">
        <f t="shared" si="43"/>
        <v>3.892797263681592</v>
      </c>
      <c r="P154" s="559"/>
      <c r="R154" s="187">
        <v>2.1339999999999999</v>
      </c>
      <c r="S154" s="113">
        <v>2.0129999999999999</v>
      </c>
      <c r="T154" s="198">
        <v>1.972</v>
      </c>
      <c r="U154" s="148">
        <f t="shared" si="44"/>
        <v>45031</v>
      </c>
      <c r="V154" s="148">
        <f t="shared" si="45"/>
        <v>44331</v>
      </c>
      <c r="W154" s="187">
        <f t="shared" si="34"/>
        <v>1.7285714285714287E-4</v>
      </c>
      <c r="X154" s="549">
        <f t="shared" si="46"/>
        <v>700</v>
      </c>
      <c r="Y154" s="113">
        <f t="shared" si="47"/>
        <v>579.75</v>
      </c>
      <c r="Z154" s="113">
        <f t="shared" si="48"/>
        <v>120.25</v>
      </c>
      <c r="AA154" s="549">
        <f t="shared" si="35"/>
        <v>2.0337860714285712</v>
      </c>
      <c r="AB154" s="186">
        <f t="shared" si="49"/>
        <v>1.8590111922530208</v>
      </c>
      <c r="AC154" s="113">
        <f t="shared" si="50"/>
        <v>1.8676509987852974</v>
      </c>
    </row>
    <row r="155" spans="2:29" x14ac:dyDescent="0.35">
      <c r="B155" s="116">
        <v>42626</v>
      </c>
      <c r="C155" s="49">
        <v>3.9180000000000001</v>
      </c>
      <c r="D155" s="350">
        <v>3.778</v>
      </c>
      <c r="E155" s="349">
        <v>3.5910000000000002</v>
      </c>
      <c r="F155" s="348">
        <v>3.44</v>
      </c>
      <c r="G155" s="246">
        <f t="shared" si="36"/>
        <v>44489</v>
      </c>
      <c r="H155" s="246">
        <f t="shared" si="37"/>
        <v>43886</v>
      </c>
      <c r="I155" s="113">
        <f t="shared" si="38"/>
        <v>2.504145936981762E-4</v>
      </c>
      <c r="J155" s="148">
        <f t="shared" si="39"/>
        <v>44452.25</v>
      </c>
      <c r="K155" s="152"/>
      <c r="L155" s="550">
        <f t="shared" si="40"/>
        <v>603</v>
      </c>
      <c r="M155" s="187">
        <f t="shared" si="41"/>
        <v>36.75</v>
      </c>
      <c r="N155" s="187">
        <f t="shared" si="42"/>
        <v>566.25</v>
      </c>
      <c r="O155" s="549">
        <f t="shared" si="43"/>
        <v>3.908797263681592</v>
      </c>
      <c r="P155" s="559"/>
      <c r="R155" s="187">
        <v>2.1589999999999998</v>
      </c>
      <c r="S155" s="113">
        <v>2.0409999999999999</v>
      </c>
      <c r="T155" s="198">
        <v>1.996</v>
      </c>
      <c r="U155" s="148">
        <f t="shared" si="44"/>
        <v>45031</v>
      </c>
      <c r="V155" s="148">
        <f t="shared" si="45"/>
        <v>44331</v>
      </c>
      <c r="W155" s="187">
        <f t="shared" si="34"/>
        <v>1.6857142857142841E-4</v>
      </c>
      <c r="X155" s="549">
        <f t="shared" si="46"/>
        <v>700</v>
      </c>
      <c r="Y155" s="113">
        <f t="shared" si="47"/>
        <v>578.75</v>
      </c>
      <c r="Z155" s="113">
        <f t="shared" si="48"/>
        <v>121.25</v>
      </c>
      <c r="AA155" s="549">
        <f t="shared" si="35"/>
        <v>2.0614392857142856</v>
      </c>
      <c r="AB155" s="186">
        <f t="shared" si="49"/>
        <v>1.8473579779673064</v>
      </c>
      <c r="AC155" s="113">
        <f t="shared" si="50"/>
        <v>1.8558898067141838</v>
      </c>
    </row>
    <row r="156" spans="2:29" x14ac:dyDescent="0.35">
      <c r="B156" s="116">
        <v>42627</v>
      </c>
      <c r="C156" s="49">
        <v>3.9580000000000002</v>
      </c>
      <c r="D156" s="350">
        <v>3.8140000000000001</v>
      </c>
      <c r="E156" s="349">
        <v>3.6419999999999999</v>
      </c>
      <c r="F156" s="348">
        <v>3.4609999999999999</v>
      </c>
      <c r="G156" s="246">
        <f t="shared" si="36"/>
        <v>44489</v>
      </c>
      <c r="H156" s="246">
        <f t="shared" si="37"/>
        <v>43886</v>
      </c>
      <c r="I156" s="113">
        <f t="shared" si="38"/>
        <v>3.0016583747927042E-4</v>
      </c>
      <c r="J156" s="148">
        <f t="shared" si="39"/>
        <v>44453.25</v>
      </c>
      <c r="K156" s="152"/>
      <c r="L156" s="550">
        <f t="shared" si="40"/>
        <v>603</v>
      </c>
      <c r="M156" s="187">
        <f t="shared" si="41"/>
        <v>35.75</v>
      </c>
      <c r="N156" s="187">
        <f t="shared" si="42"/>
        <v>567.25</v>
      </c>
      <c r="O156" s="549">
        <f t="shared" si="43"/>
        <v>3.9472690713101164</v>
      </c>
      <c r="P156" s="559"/>
      <c r="R156" s="187">
        <v>2.2120000000000002</v>
      </c>
      <c r="S156" s="113">
        <v>2.081</v>
      </c>
      <c r="T156" s="198">
        <v>2.0230000000000001</v>
      </c>
      <c r="U156" s="148">
        <f t="shared" si="44"/>
        <v>45031</v>
      </c>
      <c r="V156" s="148">
        <f t="shared" si="45"/>
        <v>44331</v>
      </c>
      <c r="W156" s="187">
        <f t="shared" si="34"/>
        <v>1.8714285714285746E-4</v>
      </c>
      <c r="X156" s="549">
        <f t="shared" si="46"/>
        <v>700</v>
      </c>
      <c r="Y156" s="113">
        <f t="shared" si="47"/>
        <v>577.75</v>
      </c>
      <c r="Z156" s="113">
        <f t="shared" si="48"/>
        <v>122.25</v>
      </c>
      <c r="AA156" s="549">
        <f t="shared" si="35"/>
        <v>2.1038782142857144</v>
      </c>
      <c r="AB156" s="186">
        <f t="shared" si="49"/>
        <v>1.843390857024402</v>
      </c>
      <c r="AC156" s="113">
        <f t="shared" si="50"/>
        <v>1.8518860816537863</v>
      </c>
    </row>
    <row r="157" spans="2:29" x14ac:dyDescent="0.35">
      <c r="B157" s="116">
        <v>42628</v>
      </c>
      <c r="C157" s="49">
        <v>3.9529999999999998</v>
      </c>
      <c r="D157" s="350">
        <v>3.806</v>
      </c>
      <c r="E157" s="349">
        <v>3.63</v>
      </c>
      <c r="F157" s="348">
        <v>3.456</v>
      </c>
      <c r="G157" s="246">
        <f t="shared" si="36"/>
        <v>44489</v>
      </c>
      <c r="H157" s="246">
        <f t="shared" si="37"/>
        <v>43886</v>
      </c>
      <c r="I157" s="113">
        <f t="shared" si="38"/>
        <v>2.8855721393034815E-4</v>
      </c>
      <c r="J157" s="148">
        <f t="shared" si="39"/>
        <v>44454.25</v>
      </c>
      <c r="K157" s="152"/>
      <c r="L157" s="550">
        <f t="shared" si="40"/>
        <v>603</v>
      </c>
      <c r="M157" s="187">
        <f t="shared" si="41"/>
        <v>34.75</v>
      </c>
      <c r="N157" s="187">
        <f t="shared" si="42"/>
        <v>568.25</v>
      </c>
      <c r="O157" s="549">
        <f t="shared" si="43"/>
        <v>3.9429726368159201</v>
      </c>
      <c r="P157" s="559"/>
      <c r="R157" s="187">
        <v>2.2050000000000001</v>
      </c>
      <c r="S157" s="113">
        <v>2.0670000000000002</v>
      </c>
      <c r="T157" s="198">
        <v>2.008</v>
      </c>
      <c r="U157" s="148">
        <f t="shared" si="44"/>
        <v>45031</v>
      </c>
      <c r="V157" s="148">
        <f t="shared" si="45"/>
        <v>44331</v>
      </c>
      <c r="W157" s="187">
        <f t="shared" si="34"/>
        <v>1.9714285714285699E-4</v>
      </c>
      <c r="X157" s="549">
        <f t="shared" si="46"/>
        <v>700</v>
      </c>
      <c r="Y157" s="113">
        <f t="shared" si="47"/>
        <v>576.75</v>
      </c>
      <c r="Z157" s="113">
        <f t="shared" si="48"/>
        <v>123.25</v>
      </c>
      <c r="AA157" s="549">
        <f t="shared" si="35"/>
        <v>2.0912978571428571</v>
      </c>
      <c r="AB157" s="186">
        <f t="shared" si="49"/>
        <v>1.851674779673063</v>
      </c>
      <c r="AC157" s="113">
        <f t="shared" si="50"/>
        <v>1.8602465283972691</v>
      </c>
    </row>
    <row r="158" spans="2:29" x14ac:dyDescent="0.35">
      <c r="B158" s="116">
        <v>42629</v>
      </c>
      <c r="C158" s="49">
        <v>3.9649999999999999</v>
      </c>
      <c r="D158" s="350">
        <v>3.8149999999999999</v>
      </c>
      <c r="E158" s="349">
        <v>3.645</v>
      </c>
      <c r="F158" s="348">
        <v>3.464</v>
      </c>
      <c r="G158" s="246">
        <f t="shared" si="36"/>
        <v>44489</v>
      </c>
      <c r="H158" s="246">
        <f t="shared" si="37"/>
        <v>43886</v>
      </c>
      <c r="I158" s="113">
        <f t="shared" si="38"/>
        <v>3.0016583747927042E-4</v>
      </c>
      <c r="J158" s="148">
        <f t="shared" si="39"/>
        <v>44455.25</v>
      </c>
      <c r="K158" s="152"/>
      <c r="L158" s="550">
        <f t="shared" si="40"/>
        <v>603</v>
      </c>
      <c r="M158" s="187">
        <f t="shared" si="41"/>
        <v>33.75</v>
      </c>
      <c r="N158" s="187">
        <f t="shared" si="42"/>
        <v>569.25</v>
      </c>
      <c r="O158" s="549">
        <f t="shared" si="43"/>
        <v>3.9548694029850746</v>
      </c>
      <c r="P158" s="559"/>
      <c r="R158" s="187">
        <v>2.2400000000000002</v>
      </c>
      <c r="S158" s="113">
        <v>2.0939999999999999</v>
      </c>
      <c r="T158" s="198">
        <v>2.0249999999999999</v>
      </c>
      <c r="U158" s="148">
        <f t="shared" si="44"/>
        <v>45031</v>
      </c>
      <c r="V158" s="148">
        <f t="shared" si="45"/>
        <v>44331</v>
      </c>
      <c r="W158" s="187">
        <f t="shared" si="34"/>
        <v>2.0857142857142908E-4</v>
      </c>
      <c r="X158" s="549">
        <f t="shared" si="46"/>
        <v>700</v>
      </c>
      <c r="Y158" s="113">
        <f t="shared" si="47"/>
        <v>575.75</v>
      </c>
      <c r="Z158" s="113">
        <f t="shared" si="48"/>
        <v>124.25</v>
      </c>
      <c r="AA158" s="549">
        <f t="shared" si="35"/>
        <v>2.1199149999999998</v>
      </c>
      <c r="AB158" s="186">
        <f t="shared" si="49"/>
        <v>1.8349544029850748</v>
      </c>
      <c r="AC158" s="113">
        <f t="shared" si="50"/>
        <v>1.843372047137648</v>
      </c>
    </row>
    <row r="159" spans="2:29" x14ac:dyDescent="0.35">
      <c r="B159" s="116">
        <v>42632</v>
      </c>
      <c r="C159" s="49">
        <v>3.9670000000000001</v>
      </c>
      <c r="D159" s="350">
        <v>3.8220000000000001</v>
      </c>
      <c r="E159" s="349">
        <v>3.6230000000000002</v>
      </c>
      <c r="F159" s="348">
        <v>3.4729999999999999</v>
      </c>
      <c r="G159" s="246">
        <f t="shared" si="36"/>
        <v>44489</v>
      </c>
      <c r="H159" s="246">
        <f t="shared" si="37"/>
        <v>43886</v>
      </c>
      <c r="I159" s="113">
        <f t="shared" si="38"/>
        <v>2.4875621890547322E-4</v>
      </c>
      <c r="J159" s="148">
        <f t="shared" si="39"/>
        <v>44458.25</v>
      </c>
      <c r="K159" s="152"/>
      <c r="L159" s="550">
        <f t="shared" si="40"/>
        <v>603</v>
      </c>
      <c r="M159" s="187">
        <f t="shared" si="41"/>
        <v>30.75</v>
      </c>
      <c r="N159" s="187">
        <f t="shared" si="42"/>
        <v>572.25</v>
      </c>
      <c r="O159" s="549">
        <f t="shared" si="43"/>
        <v>3.9593507462686568</v>
      </c>
      <c r="P159" s="559"/>
      <c r="R159" s="187">
        <v>2.262</v>
      </c>
      <c r="S159" s="113">
        <v>2.1139999999999999</v>
      </c>
      <c r="T159" s="198">
        <v>2.0449999999999999</v>
      </c>
      <c r="U159" s="148">
        <f t="shared" si="44"/>
        <v>45031</v>
      </c>
      <c r="V159" s="148">
        <f t="shared" si="45"/>
        <v>44331</v>
      </c>
      <c r="W159" s="187">
        <f t="shared" si="34"/>
        <v>2.1142857142857161E-4</v>
      </c>
      <c r="X159" s="549">
        <f t="shared" si="46"/>
        <v>700</v>
      </c>
      <c r="Y159" s="113">
        <f t="shared" si="47"/>
        <v>572.75</v>
      </c>
      <c r="Z159" s="113">
        <f t="shared" si="48"/>
        <v>127.25</v>
      </c>
      <c r="AA159" s="549">
        <f t="shared" si="35"/>
        <v>2.1409042857142855</v>
      </c>
      <c r="AB159" s="186">
        <f t="shared" si="49"/>
        <v>1.8184464605543713</v>
      </c>
      <c r="AC159" s="113">
        <f t="shared" si="50"/>
        <v>1.8267133293791149</v>
      </c>
    </row>
    <row r="160" spans="2:29" x14ac:dyDescent="0.35">
      <c r="B160" s="116">
        <v>42633</v>
      </c>
      <c r="C160" s="49">
        <v>3.9820000000000002</v>
      </c>
      <c r="D160" s="350">
        <v>3.8380000000000001</v>
      </c>
      <c r="E160" s="349">
        <v>3.6360000000000001</v>
      </c>
      <c r="F160" s="348">
        <v>3.4939999999999998</v>
      </c>
      <c r="G160" s="246">
        <f t="shared" si="36"/>
        <v>44489</v>
      </c>
      <c r="H160" s="246">
        <f t="shared" si="37"/>
        <v>43886</v>
      </c>
      <c r="I160" s="113">
        <f t="shared" si="38"/>
        <v>2.35489220563848E-4</v>
      </c>
      <c r="J160" s="148">
        <f t="shared" si="39"/>
        <v>44459.25</v>
      </c>
      <c r="K160" s="152"/>
      <c r="L160" s="550">
        <f t="shared" si="40"/>
        <v>603</v>
      </c>
      <c r="M160" s="187">
        <f t="shared" si="41"/>
        <v>29.75</v>
      </c>
      <c r="N160" s="187">
        <f t="shared" si="42"/>
        <v>573.25</v>
      </c>
      <c r="O160" s="549">
        <f t="shared" si="43"/>
        <v>3.9749941956882258</v>
      </c>
      <c r="P160" s="559"/>
      <c r="R160" s="187">
        <v>2.2839999999999998</v>
      </c>
      <c r="S160" s="113">
        <v>2.1320000000000001</v>
      </c>
      <c r="T160" s="198">
        <v>2.0590000000000002</v>
      </c>
      <c r="U160" s="148">
        <f t="shared" si="44"/>
        <v>45031</v>
      </c>
      <c r="V160" s="148">
        <f t="shared" si="45"/>
        <v>44331</v>
      </c>
      <c r="W160" s="187">
        <f t="shared" si="34"/>
        <v>2.1714285714285669E-4</v>
      </c>
      <c r="X160" s="549">
        <f t="shared" si="46"/>
        <v>700</v>
      </c>
      <c r="Y160" s="113">
        <f t="shared" si="47"/>
        <v>571.75</v>
      </c>
      <c r="Z160" s="113">
        <f t="shared" si="48"/>
        <v>128.25</v>
      </c>
      <c r="AA160" s="549">
        <f t="shared" si="35"/>
        <v>2.1598485714285713</v>
      </c>
      <c r="AB160" s="186">
        <f t="shared" si="49"/>
        <v>1.8151456242596544</v>
      </c>
      <c r="AC160" s="113">
        <f t="shared" si="50"/>
        <v>1.8233825083528332</v>
      </c>
    </row>
    <row r="161" spans="2:29" x14ac:dyDescent="0.35">
      <c r="B161" s="116">
        <v>42634</v>
      </c>
      <c r="C161" s="49">
        <v>3.9859999999999998</v>
      </c>
      <c r="D161" s="350">
        <v>3.8420000000000001</v>
      </c>
      <c r="E161" s="349">
        <v>3.637</v>
      </c>
      <c r="F161" s="348">
        <v>3.4929999999999999</v>
      </c>
      <c r="G161" s="246">
        <f t="shared" si="36"/>
        <v>44489</v>
      </c>
      <c r="H161" s="246">
        <f t="shared" si="37"/>
        <v>43886</v>
      </c>
      <c r="I161" s="113">
        <f t="shared" si="38"/>
        <v>2.3880597014925396E-4</v>
      </c>
      <c r="J161" s="148">
        <f t="shared" si="39"/>
        <v>44460.25</v>
      </c>
      <c r="K161" s="152"/>
      <c r="L161" s="550">
        <f t="shared" si="40"/>
        <v>603</v>
      </c>
      <c r="M161" s="187">
        <f t="shared" si="41"/>
        <v>28.75</v>
      </c>
      <c r="N161" s="187">
        <f t="shared" si="42"/>
        <v>574.25</v>
      </c>
      <c r="O161" s="549">
        <f t="shared" si="43"/>
        <v>3.9791343283582088</v>
      </c>
      <c r="P161" s="559"/>
      <c r="R161" s="187">
        <v>2.2909999999999999</v>
      </c>
      <c r="S161" s="113">
        <v>2.1360000000000001</v>
      </c>
      <c r="T161" s="198">
        <v>2.0630000000000002</v>
      </c>
      <c r="U161" s="148">
        <f t="shared" si="44"/>
        <v>45031</v>
      </c>
      <c r="V161" s="148">
        <f t="shared" si="45"/>
        <v>44331</v>
      </c>
      <c r="W161" s="187">
        <f t="shared" si="34"/>
        <v>2.2142857142857115E-4</v>
      </c>
      <c r="X161" s="549">
        <f t="shared" si="46"/>
        <v>700</v>
      </c>
      <c r="Y161" s="113">
        <f t="shared" si="47"/>
        <v>570.75</v>
      </c>
      <c r="Z161" s="113">
        <f t="shared" si="48"/>
        <v>129.25</v>
      </c>
      <c r="AA161" s="549">
        <f t="shared" si="35"/>
        <v>2.1646196428571431</v>
      </c>
      <c r="AB161" s="186">
        <f t="shared" si="49"/>
        <v>1.8145146855010656</v>
      </c>
      <c r="AC161" s="113">
        <f t="shared" si="50"/>
        <v>1.8227458443607958</v>
      </c>
    </row>
    <row r="162" spans="2:29" x14ac:dyDescent="0.35">
      <c r="B162" s="116">
        <v>42635</v>
      </c>
      <c r="C162" s="49">
        <v>3.895</v>
      </c>
      <c r="D162" s="350">
        <v>3.7530000000000001</v>
      </c>
      <c r="E162" s="349">
        <v>3.552</v>
      </c>
      <c r="F162" s="348">
        <v>3.411</v>
      </c>
      <c r="G162" s="246">
        <f t="shared" si="36"/>
        <v>44489</v>
      </c>
      <c r="H162" s="246">
        <f t="shared" si="37"/>
        <v>43886</v>
      </c>
      <c r="I162" s="113">
        <f t="shared" si="38"/>
        <v>2.3383084577114431E-4</v>
      </c>
      <c r="J162" s="148">
        <f t="shared" si="39"/>
        <v>44461.25</v>
      </c>
      <c r="K162" s="152"/>
      <c r="L162" s="550">
        <f t="shared" si="40"/>
        <v>603</v>
      </c>
      <c r="M162" s="187">
        <f t="shared" si="41"/>
        <v>27.75</v>
      </c>
      <c r="N162" s="187">
        <f t="shared" si="42"/>
        <v>575.25</v>
      </c>
      <c r="O162" s="549">
        <f t="shared" si="43"/>
        <v>3.8885111940298507</v>
      </c>
      <c r="P162" s="559"/>
      <c r="R162" s="187">
        <v>2.2050000000000001</v>
      </c>
      <c r="S162" s="113">
        <v>2.056</v>
      </c>
      <c r="T162" s="198">
        <v>1.9910000000000001</v>
      </c>
      <c r="U162" s="148">
        <f t="shared" si="44"/>
        <v>45031</v>
      </c>
      <c r="V162" s="148">
        <f t="shared" si="45"/>
        <v>44331</v>
      </c>
      <c r="W162" s="187">
        <f t="shared" si="34"/>
        <v>2.1285714285714289E-4</v>
      </c>
      <c r="X162" s="549">
        <f t="shared" si="46"/>
        <v>700</v>
      </c>
      <c r="Y162" s="113">
        <f t="shared" si="47"/>
        <v>569.75</v>
      </c>
      <c r="Z162" s="113">
        <f t="shared" si="48"/>
        <v>130.25</v>
      </c>
      <c r="AA162" s="549">
        <f t="shared" si="35"/>
        <v>2.0837246428571428</v>
      </c>
      <c r="AB162" s="186">
        <f t="shared" si="49"/>
        <v>1.8047865511727079</v>
      </c>
      <c r="AC162" s="113">
        <f t="shared" si="50"/>
        <v>1.8129296874109135</v>
      </c>
    </row>
    <row r="163" spans="2:29" x14ac:dyDescent="0.35">
      <c r="B163" s="116">
        <v>42636</v>
      </c>
      <c r="C163" s="49">
        <v>3.8660000000000001</v>
      </c>
      <c r="D163" s="350">
        <v>3.7269999999999999</v>
      </c>
      <c r="E163" s="349">
        <v>3.52</v>
      </c>
      <c r="F163" s="348">
        <v>3.391</v>
      </c>
      <c r="G163" s="246">
        <f t="shared" si="36"/>
        <v>44489</v>
      </c>
      <c r="H163" s="246">
        <f t="shared" si="37"/>
        <v>43886</v>
      </c>
      <c r="I163" s="113">
        <f t="shared" si="38"/>
        <v>2.1393034825870647E-4</v>
      </c>
      <c r="J163" s="148">
        <f t="shared" si="39"/>
        <v>44462.25</v>
      </c>
      <c r="K163" s="152"/>
      <c r="L163" s="550">
        <f t="shared" si="40"/>
        <v>603</v>
      </c>
      <c r="M163" s="187">
        <f t="shared" si="41"/>
        <v>26.75</v>
      </c>
      <c r="N163" s="187">
        <f t="shared" si="42"/>
        <v>576.25</v>
      </c>
      <c r="O163" s="549">
        <f t="shared" si="43"/>
        <v>3.8602773631840797</v>
      </c>
      <c r="P163" s="559"/>
      <c r="R163" s="187">
        <v>2.1419999999999999</v>
      </c>
      <c r="S163" s="113">
        <v>2.0009999999999999</v>
      </c>
      <c r="T163" s="198">
        <v>1.946</v>
      </c>
      <c r="U163" s="148">
        <f t="shared" si="44"/>
        <v>45031</v>
      </c>
      <c r="V163" s="148">
        <f t="shared" si="45"/>
        <v>44331</v>
      </c>
      <c r="W163" s="187">
        <f t="shared" si="34"/>
        <v>2.0142857142857145E-4</v>
      </c>
      <c r="X163" s="549">
        <f t="shared" si="46"/>
        <v>700</v>
      </c>
      <c r="Y163" s="113">
        <f t="shared" si="47"/>
        <v>568.75</v>
      </c>
      <c r="Z163" s="113">
        <f t="shared" si="48"/>
        <v>131.25</v>
      </c>
      <c r="AA163" s="549">
        <f t="shared" si="35"/>
        <v>2.0274375</v>
      </c>
      <c r="AB163" s="186">
        <f t="shared" si="49"/>
        <v>1.8328398631840797</v>
      </c>
      <c r="AC163" s="113">
        <f t="shared" si="50"/>
        <v>1.8412381180942683</v>
      </c>
    </row>
    <row r="164" spans="2:29" x14ac:dyDescent="0.35">
      <c r="B164" s="116">
        <v>42639</v>
      </c>
      <c r="C164" s="49">
        <v>3.851</v>
      </c>
      <c r="D164" s="350">
        <v>3.7130000000000001</v>
      </c>
      <c r="E164" s="349">
        <v>3.5070000000000001</v>
      </c>
      <c r="F164" s="348">
        <v>3.3810000000000002</v>
      </c>
      <c r="G164" s="246">
        <f t="shared" si="36"/>
        <v>44489</v>
      </c>
      <c r="H164" s="246">
        <f t="shared" si="37"/>
        <v>43886</v>
      </c>
      <c r="I164" s="113">
        <f t="shared" si="38"/>
        <v>2.0895522388059682E-4</v>
      </c>
      <c r="J164" s="148">
        <f t="shared" si="39"/>
        <v>44465.25</v>
      </c>
      <c r="K164" s="152"/>
      <c r="L164" s="550">
        <f t="shared" si="40"/>
        <v>603</v>
      </c>
      <c r="M164" s="187">
        <f t="shared" si="41"/>
        <v>23.75</v>
      </c>
      <c r="N164" s="187">
        <f t="shared" si="42"/>
        <v>579.25</v>
      </c>
      <c r="O164" s="549">
        <f t="shared" si="43"/>
        <v>3.8460373134328356</v>
      </c>
      <c r="P164" s="559"/>
      <c r="R164" s="187">
        <v>2.12</v>
      </c>
      <c r="S164" s="113">
        <v>1.988</v>
      </c>
      <c r="T164" s="198">
        <v>1.9379999999999999</v>
      </c>
      <c r="U164" s="148">
        <f t="shared" si="44"/>
        <v>45031</v>
      </c>
      <c r="V164" s="148">
        <f t="shared" si="45"/>
        <v>44331</v>
      </c>
      <c r="W164" s="187">
        <f t="shared" si="34"/>
        <v>1.8857142857142873E-4</v>
      </c>
      <c r="X164" s="549">
        <f t="shared" si="46"/>
        <v>700</v>
      </c>
      <c r="Y164" s="113">
        <f t="shared" si="47"/>
        <v>565.75</v>
      </c>
      <c r="Z164" s="113">
        <f t="shared" si="48"/>
        <v>134.25</v>
      </c>
      <c r="AA164" s="549">
        <f t="shared" si="35"/>
        <v>2.0133157142857141</v>
      </c>
      <c r="AB164" s="186">
        <f t="shared" si="49"/>
        <v>1.8327215991471215</v>
      </c>
      <c r="AC164" s="113">
        <f t="shared" si="50"/>
        <v>1.8411187702970677</v>
      </c>
    </row>
    <row r="165" spans="2:29" x14ac:dyDescent="0.35">
      <c r="B165" s="116">
        <v>42640</v>
      </c>
      <c r="C165" s="49">
        <v>3.8380000000000001</v>
      </c>
      <c r="D165" s="350">
        <v>3.7039999999999997</v>
      </c>
      <c r="E165" s="349">
        <v>3.496</v>
      </c>
      <c r="F165" s="348">
        <v>3.3730000000000002</v>
      </c>
      <c r="G165" s="246">
        <f t="shared" si="36"/>
        <v>44489</v>
      </c>
      <c r="H165" s="246">
        <f t="shared" si="37"/>
        <v>43886</v>
      </c>
      <c r="I165" s="113">
        <f t="shared" si="38"/>
        <v>2.0398009950248718E-4</v>
      </c>
      <c r="J165" s="148">
        <f t="shared" si="39"/>
        <v>44466.25</v>
      </c>
      <c r="K165" s="152"/>
      <c r="L165" s="550">
        <f t="shared" si="40"/>
        <v>603</v>
      </c>
      <c r="M165" s="187">
        <f t="shared" si="41"/>
        <v>22.75</v>
      </c>
      <c r="N165" s="187">
        <f t="shared" si="42"/>
        <v>580.25</v>
      </c>
      <c r="O165" s="549">
        <f t="shared" si="43"/>
        <v>3.8333594527363184</v>
      </c>
      <c r="P165" s="559"/>
      <c r="R165" s="187">
        <v>2.1160000000000001</v>
      </c>
      <c r="S165" s="113">
        <v>1.988</v>
      </c>
      <c r="T165" s="198">
        <v>1.9419999999999999</v>
      </c>
      <c r="U165" s="148">
        <f t="shared" si="44"/>
        <v>45031</v>
      </c>
      <c r="V165" s="148">
        <f t="shared" si="45"/>
        <v>44331</v>
      </c>
      <c r="W165" s="187">
        <f t="shared" si="34"/>
        <v>1.8285714285714303E-4</v>
      </c>
      <c r="X165" s="549">
        <f t="shared" si="46"/>
        <v>700</v>
      </c>
      <c r="Y165" s="113">
        <f t="shared" si="47"/>
        <v>564.75</v>
      </c>
      <c r="Z165" s="113">
        <f t="shared" si="48"/>
        <v>135.25</v>
      </c>
      <c r="AA165" s="549">
        <f t="shared" si="35"/>
        <v>2.0127314285714286</v>
      </c>
      <c r="AB165" s="186">
        <f t="shared" si="49"/>
        <v>1.8206280241648898</v>
      </c>
      <c r="AC165" s="113">
        <f t="shared" si="50"/>
        <v>1.8289147401708172</v>
      </c>
    </row>
    <row r="166" spans="2:29" x14ac:dyDescent="0.35">
      <c r="B166" s="116">
        <v>42641</v>
      </c>
      <c r="C166" s="49">
        <v>3.8420000000000001</v>
      </c>
      <c r="D166" s="350">
        <v>3.7069999999999999</v>
      </c>
      <c r="E166" s="349">
        <v>3.4939999999999998</v>
      </c>
      <c r="F166" s="348">
        <v>3.379</v>
      </c>
      <c r="G166" s="246">
        <f t="shared" si="36"/>
        <v>44489</v>
      </c>
      <c r="H166" s="246">
        <f t="shared" si="37"/>
        <v>43886</v>
      </c>
      <c r="I166" s="113">
        <f t="shared" si="38"/>
        <v>1.9071310116086198E-4</v>
      </c>
      <c r="J166" s="148">
        <f t="shared" si="39"/>
        <v>44467.25</v>
      </c>
      <c r="K166" s="152"/>
      <c r="L166" s="550">
        <f t="shared" si="40"/>
        <v>603</v>
      </c>
      <c r="M166" s="187">
        <f t="shared" si="41"/>
        <v>21.75</v>
      </c>
      <c r="N166" s="187">
        <f t="shared" si="42"/>
        <v>581.25</v>
      </c>
      <c r="O166" s="549">
        <f t="shared" si="43"/>
        <v>3.8378519900497512</v>
      </c>
      <c r="P166" s="559"/>
      <c r="R166" s="187">
        <v>2.1</v>
      </c>
      <c r="S166" s="113">
        <v>1.9889999999999999</v>
      </c>
      <c r="T166" s="198">
        <v>1.9489999999999998</v>
      </c>
      <c r="U166" s="148">
        <f t="shared" si="44"/>
        <v>45031</v>
      </c>
      <c r="V166" s="148">
        <f t="shared" si="45"/>
        <v>44331</v>
      </c>
      <c r="W166" s="187">
        <f t="shared" si="34"/>
        <v>1.5857142857142887E-4</v>
      </c>
      <c r="X166" s="549">
        <f t="shared" si="46"/>
        <v>700</v>
      </c>
      <c r="Y166" s="113">
        <f t="shared" si="47"/>
        <v>563.75</v>
      </c>
      <c r="Z166" s="113">
        <f t="shared" si="48"/>
        <v>136.25</v>
      </c>
      <c r="AA166" s="549">
        <f t="shared" si="35"/>
        <v>2.010605357142857</v>
      </c>
      <c r="AB166" s="186">
        <f t="shared" si="49"/>
        <v>1.8272466329068942</v>
      </c>
      <c r="AC166" s="113">
        <f t="shared" si="50"/>
        <v>1.8355937085505536</v>
      </c>
    </row>
    <row r="167" spans="2:29" x14ac:dyDescent="0.35">
      <c r="B167" s="116">
        <v>42642</v>
      </c>
      <c r="C167" s="49">
        <v>3.8570000000000002</v>
      </c>
      <c r="D167" s="350">
        <v>3.7160000000000002</v>
      </c>
      <c r="E167" s="349">
        <v>3.5049999999999999</v>
      </c>
      <c r="F167" s="348">
        <v>3.3879999999999999</v>
      </c>
      <c r="G167" s="246">
        <f t="shared" si="36"/>
        <v>44489</v>
      </c>
      <c r="H167" s="246">
        <f t="shared" si="37"/>
        <v>43886</v>
      </c>
      <c r="I167" s="113">
        <f t="shared" si="38"/>
        <v>1.9402985074626865E-4</v>
      </c>
      <c r="J167" s="148">
        <f t="shared" si="39"/>
        <v>44468.25</v>
      </c>
      <c r="K167" s="152"/>
      <c r="L167" s="550">
        <f t="shared" si="40"/>
        <v>603</v>
      </c>
      <c r="M167" s="187">
        <f t="shared" si="41"/>
        <v>20.75</v>
      </c>
      <c r="N167" s="187">
        <f t="shared" si="42"/>
        <v>582.25</v>
      </c>
      <c r="O167" s="549">
        <f t="shared" si="43"/>
        <v>3.8529738805970153</v>
      </c>
      <c r="P167" s="559"/>
      <c r="R167" s="187">
        <v>2.1120000000000001</v>
      </c>
      <c r="S167" s="113">
        <v>2.0099999999999998</v>
      </c>
      <c r="T167" s="198">
        <v>1.964</v>
      </c>
      <c r="U167" s="148">
        <f t="shared" si="44"/>
        <v>45031</v>
      </c>
      <c r="V167" s="148">
        <f t="shared" si="45"/>
        <v>44331</v>
      </c>
      <c r="W167" s="187">
        <f t="shared" si="34"/>
        <v>1.4571428571428615E-4</v>
      </c>
      <c r="X167" s="549">
        <f t="shared" si="46"/>
        <v>700</v>
      </c>
      <c r="Y167" s="113">
        <f t="shared" si="47"/>
        <v>562.75</v>
      </c>
      <c r="Z167" s="113">
        <f t="shared" si="48"/>
        <v>137.25</v>
      </c>
      <c r="AA167" s="549">
        <f t="shared" si="35"/>
        <v>2.0299992857142857</v>
      </c>
      <c r="AB167" s="186">
        <f t="shared" si="49"/>
        <v>1.8229745948827296</v>
      </c>
      <c r="AC167" s="113">
        <f t="shared" si="50"/>
        <v>1.8312826858167153</v>
      </c>
    </row>
    <row r="168" spans="2:29" x14ac:dyDescent="0.35">
      <c r="B168" s="116">
        <v>42643</v>
      </c>
      <c r="C168" s="49">
        <v>3.8120000000000003</v>
      </c>
      <c r="D168" s="350">
        <v>3.6749999999999998</v>
      </c>
      <c r="E168" s="349">
        <v>3.468</v>
      </c>
      <c r="F168" s="348">
        <v>3.3529999999999998</v>
      </c>
      <c r="G168" s="246">
        <f t="shared" si="36"/>
        <v>44489</v>
      </c>
      <c r="H168" s="246">
        <f t="shared" si="37"/>
        <v>43886</v>
      </c>
      <c r="I168" s="113">
        <f t="shared" si="38"/>
        <v>1.9071310116086272E-4</v>
      </c>
      <c r="J168" s="148">
        <f t="shared" si="39"/>
        <v>44469.25</v>
      </c>
      <c r="K168" s="152"/>
      <c r="L168" s="550">
        <f t="shared" si="40"/>
        <v>603</v>
      </c>
      <c r="M168" s="187">
        <f t="shared" si="41"/>
        <v>19.75</v>
      </c>
      <c r="N168" s="187">
        <f t="shared" si="42"/>
        <v>583.25</v>
      </c>
      <c r="O168" s="549">
        <f t="shared" si="43"/>
        <v>3.8082334162520732</v>
      </c>
      <c r="P168" s="559"/>
      <c r="R168" s="187">
        <v>2.0590000000000002</v>
      </c>
      <c r="S168" s="113">
        <v>1.958</v>
      </c>
      <c r="T168" s="198">
        <v>1.9330000000000001</v>
      </c>
      <c r="U168" s="148">
        <f t="shared" si="44"/>
        <v>45031</v>
      </c>
      <c r="V168" s="148">
        <f t="shared" si="45"/>
        <v>44331</v>
      </c>
      <c r="W168" s="187">
        <f t="shared" si="34"/>
        <v>1.4428571428571458E-4</v>
      </c>
      <c r="X168" s="549">
        <f t="shared" si="46"/>
        <v>700</v>
      </c>
      <c r="Y168" s="113">
        <f t="shared" si="47"/>
        <v>561.75</v>
      </c>
      <c r="Z168" s="113">
        <f t="shared" si="48"/>
        <v>138.25</v>
      </c>
      <c r="AA168" s="549">
        <f t="shared" si="35"/>
        <v>1.9779475</v>
      </c>
      <c r="AB168" s="186">
        <f t="shared" si="49"/>
        <v>1.8302859162520733</v>
      </c>
      <c r="AC168" s="113">
        <f t="shared" si="50"/>
        <v>1.8386607825901624</v>
      </c>
    </row>
    <row r="169" spans="2:29" x14ac:dyDescent="0.35">
      <c r="B169" s="116">
        <v>42646</v>
      </c>
      <c r="C169" s="49">
        <v>3.863</v>
      </c>
      <c r="D169" s="350">
        <v>3.7240000000000002</v>
      </c>
      <c r="E169" s="349">
        <v>3.516</v>
      </c>
      <c r="F169" s="348">
        <v>3.3860000000000001</v>
      </c>
      <c r="G169" s="246">
        <f t="shared" si="36"/>
        <v>44489</v>
      </c>
      <c r="H169" s="246">
        <f t="shared" si="37"/>
        <v>43886</v>
      </c>
      <c r="I169" s="113">
        <f t="shared" si="38"/>
        <v>2.1558872305140945E-4</v>
      </c>
      <c r="J169" s="148">
        <f t="shared" si="39"/>
        <v>44472.25</v>
      </c>
      <c r="K169" s="152"/>
      <c r="L169" s="550">
        <f t="shared" si="40"/>
        <v>603</v>
      </c>
      <c r="M169" s="187">
        <f t="shared" si="41"/>
        <v>16.75</v>
      </c>
      <c r="N169" s="187">
        <f t="shared" si="42"/>
        <v>586.25</v>
      </c>
      <c r="O169" s="549">
        <f t="shared" si="43"/>
        <v>3.8593888888888888</v>
      </c>
      <c r="P169" s="559"/>
      <c r="R169" s="187">
        <v>2.0880000000000001</v>
      </c>
      <c r="S169" s="113">
        <v>1.982</v>
      </c>
      <c r="T169" s="198">
        <v>1.9569999999999999</v>
      </c>
      <c r="U169" s="148">
        <f t="shared" si="44"/>
        <v>45031</v>
      </c>
      <c r="V169" s="148">
        <f t="shared" si="45"/>
        <v>44331</v>
      </c>
      <c r="W169" s="187">
        <f t="shared" si="34"/>
        <v>1.5142857142857156E-4</v>
      </c>
      <c r="X169" s="549">
        <f t="shared" si="46"/>
        <v>700</v>
      </c>
      <c r="Y169" s="113">
        <f t="shared" si="47"/>
        <v>558.75</v>
      </c>
      <c r="Z169" s="113">
        <f t="shared" si="48"/>
        <v>141.25</v>
      </c>
      <c r="AA169" s="549">
        <f t="shared" si="35"/>
        <v>2.0033892857142859</v>
      </c>
      <c r="AB169" s="186">
        <f t="shared" si="49"/>
        <v>1.8559996031746029</v>
      </c>
      <c r="AC169" s="113">
        <f t="shared" si="50"/>
        <v>1.864611439492081</v>
      </c>
    </row>
    <row r="170" spans="2:29" x14ac:dyDescent="0.35">
      <c r="B170" s="116">
        <v>42647</v>
      </c>
      <c r="C170" s="49">
        <v>3.911</v>
      </c>
      <c r="D170" s="350">
        <v>3.766</v>
      </c>
      <c r="E170" s="349">
        <v>3.5569999999999999</v>
      </c>
      <c r="F170" s="348">
        <v>3.419</v>
      </c>
      <c r="G170" s="246">
        <f t="shared" si="36"/>
        <v>44489</v>
      </c>
      <c r="H170" s="246">
        <f t="shared" si="37"/>
        <v>43886</v>
      </c>
      <c r="I170" s="113">
        <f t="shared" si="38"/>
        <v>2.2885572139303467E-4</v>
      </c>
      <c r="J170" s="148">
        <f t="shared" si="39"/>
        <v>44473.25</v>
      </c>
      <c r="K170" s="152"/>
      <c r="L170" s="550">
        <f t="shared" si="40"/>
        <v>603</v>
      </c>
      <c r="M170" s="187">
        <f t="shared" si="41"/>
        <v>15.75</v>
      </c>
      <c r="N170" s="187">
        <f t="shared" si="42"/>
        <v>587.25</v>
      </c>
      <c r="O170" s="549">
        <f t="shared" si="43"/>
        <v>3.9073955223880596</v>
      </c>
      <c r="P170" s="559"/>
      <c r="R170" s="187">
        <v>2.1560000000000001</v>
      </c>
      <c r="S170" s="113">
        <v>2.0339999999999998</v>
      </c>
      <c r="T170" s="198">
        <v>1.992</v>
      </c>
      <c r="U170" s="148">
        <f t="shared" si="44"/>
        <v>45031</v>
      </c>
      <c r="V170" s="148">
        <f t="shared" si="45"/>
        <v>44331</v>
      </c>
      <c r="W170" s="187">
        <f t="shared" si="34"/>
        <v>1.7428571428571477E-4</v>
      </c>
      <c r="X170" s="549">
        <f t="shared" si="46"/>
        <v>700</v>
      </c>
      <c r="Y170" s="113">
        <f t="shared" si="47"/>
        <v>557.75</v>
      </c>
      <c r="Z170" s="113">
        <f t="shared" si="48"/>
        <v>142.25</v>
      </c>
      <c r="AA170" s="549">
        <f t="shared" si="35"/>
        <v>2.0587921428571425</v>
      </c>
      <c r="AB170" s="186">
        <f t="shared" si="49"/>
        <v>1.8486033795309171</v>
      </c>
      <c r="AC170" s="113">
        <f t="shared" si="50"/>
        <v>1.8571467156679233</v>
      </c>
    </row>
    <row r="171" spans="2:29" x14ac:dyDescent="0.35">
      <c r="B171" s="116">
        <v>42648</v>
      </c>
      <c r="C171" s="49">
        <v>3.952</v>
      </c>
      <c r="D171" s="350">
        <v>3.8079999999999998</v>
      </c>
      <c r="E171" s="349">
        <v>3.5979999999999999</v>
      </c>
      <c r="F171" s="348">
        <v>3.452</v>
      </c>
      <c r="G171" s="246">
        <f t="shared" si="36"/>
        <v>44489</v>
      </c>
      <c r="H171" s="246">
        <f t="shared" si="37"/>
        <v>43886</v>
      </c>
      <c r="I171" s="113">
        <f t="shared" si="38"/>
        <v>2.4212271973465989E-4</v>
      </c>
      <c r="J171" s="148">
        <f t="shared" si="39"/>
        <v>44474.25</v>
      </c>
      <c r="K171" s="152"/>
      <c r="L171" s="550">
        <f t="shared" si="40"/>
        <v>603</v>
      </c>
      <c r="M171" s="187">
        <f t="shared" si="41"/>
        <v>14.75</v>
      </c>
      <c r="N171" s="187">
        <f t="shared" si="42"/>
        <v>588.25</v>
      </c>
      <c r="O171" s="549">
        <f t="shared" si="43"/>
        <v>3.9484286898839138</v>
      </c>
      <c r="P171" s="559"/>
      <c r="R171" s="187">
        <v>2.2069999999999999</v>
      </c>
      <c r="S171" s="113">
        <v>2.0760000000000001</v>
      </c>
      <c r="T171" s="198">
        <v>2.024</v>
      </c>
      <c r="U171" s="148">
        <f t="shared" si="44"/>
        <v>45031</v>
      </c>
      <c r="V171" s="148">
        <f t="shared" si="45"/>
        <v>44331</v>
      </c>
      <c r="W171" s="187">
        <f t="shared" si="34"/>
        <v>1.8714285714285683E-4</v>
      </c>
      <c r="X171" s="549">
        <f t="shared" si="46"/>
        <v>700</v>
      </c>
      <c r="Y171" s="113">
        <f t="shared" si="47"/>
        <v>556.75</v>
      </c>
      <c r="Z171" s="113">
        <f t="shared" si="48"/>
        <v>143.25</v>
      </c>
      <c r="AA171" s="549">
        <f t="shared" si="35"/>
        <v>2.1028082142857145</v>
      </c>
      <c r="AB171" s="186">
        <f t="shared" si="49"/>
        <v>1.8456204755981993</v>
      </c>
      <c r="AC171" s="113">
        <f t="shared" si="50"/>
        <v>1.8541362629480584</v>
      </c>
    </row>
    <row r="172" spans="2:29" x14ac:dyDescent="0.35">
      <c r="B172" s="116">
        <v>42649</v>
      </c>
      <c r="C172" s="49">
        <v>3.9779999999999998</v>
      </c>
      <c r="D172" s="350">
        <v>3.827</v>
      </c>
      <c r="E172" s="349">
        <v>3.62</v>
      </c>
      <c r="F172" s="348">
        <v>3.4670000000000001</v>
      </c>
      <c r="G172" s="246">
        <f t="shared" si="36"/>
        <v>44489</v>
      </c>
      <c r="H172" s="246">
        <f t="shared" si="37"/>
        <v>43886</v>
      </c>
      <c r="I172" s="113">
        <f t="shared" si="38"/>
        <v>2.5373134328358216E-4</v>
      </c>
      <c r="J172" s="148">
        <f t="shared" si="39"/>
        <v>44475.25</v>
      </c>
      <c r="K172" s="152"/>
      <c r="L172" s="550">
        <f t="shared" si="40"/>
        <v>603</v>
      </c>
      <c r="M172" s="187">
        <f t="shared" si="41"/>
        <v>13.75</v>
      </c>
      <c r="N172" s="187">
        <f t="shared" si="42"/>
        <v>589.25</v>
      </c>
      <c r="O172" s="549">
        <f t="shared" si="43"/>
        <v>3.9745111940298505</v>
      </c>
      <c r="P172" s="559"/>
      <c r="R172" s="187">
        <v>2.25</v>
      </c>
      <c r="S172" s="113">
        <v>2.0979999999999999</v>
      </c>
      <c r="T172" s="198">
        <v>2.044</v>
      </c>
      <c r="U172" s="148">
        <f t="shared" si="44"/>
        <v>45031</v>
      </c>
      <c r="V172" s="148">
        <f t="shared" si="45"/>
        <v>44331</v>
      </c>
      <c r="W172" s="187">
        <f t="shared" si="34"/>
        <v>2.1714285714285734E-4</v>
      </c>
      <c r="X172" s="549">
        <f t="shared" si="46"/>
        <v>700</v>
      </c>
      <c r="Y172" s="113">
        <f t="shared" si="47"/>
        <v>555.75</v>
      </c>
      <c r="Z172" s="113">
        <f t="shared" si="48"/>
        <v>144.25</v>
      </c>
      <c r="AA172" s="549">
        <f t="shared" si="35"/>
        <v>2.1293228571428569</v>
      </c>
      <c r="AB172" s="186">
        <f t="shared" si="49"/>
        <v>1.8451883368869937</v>
      </c>
      <c r="AC172" s="113">
        <f t="shared" si="50"/>
        <v>1.8537001368834405</v>
      </c>
    </row>
    <row r="173" spans="2:29" x14ac:dyDescent="0.35">
      <c r="B173" s="116">
        <v>42650</v>
      </c>
      <c r="C173" s="49">
        <v>3.9630000000000001</v>
      </c>
      <c r="D173" s="350">
        <v>3.8140000000000001</v>
      </c>
      <c r="E173" s="349">
        <v>3.605</v>
      </c>
      <c r="F173" s="348">
        <v>3.4569999999999999</v>
      </c>
      <c r="G173" s="246">
        <f t="shared" si="36"/>
        <v>44489</v>
      </c>
      <c r="H173" s="246">
        <f t="shared" si="37"/>
        <v>43886</v>
      </c>
      <c r="I173" s="113">
        <f t="shared" si="38"/>
        <v>2.4543946932006655E-4</v>
      </c>
      <c r="J173" s="148">
        <f t="shared" si="39"/>
        <v>44476.25</v>
      </c>
      <c r="K173" s="152"/>
      <c r="L173" s="550">
        <f t="shared" si="40"/>
        <v>603</v>
      </c>
      <c r="M173" s="187">
        <f t="shared" si="41"/>
        <v>12.75</v>
      </c>
      <c r="N173" s="187">
        <f t="shared" si="42"/>
        <v>590.25</v>
      </c>
      <c r="O173" s="549">
        <f t="shared" si="43"/>
        <v>3.9598706467661691</v>
      </c>
      <c r="P173" s="559"/>
      <c r="R173" s="187">
        <v>2.2490000000000001</v>
      </c>
      <c r="S173" s="113">
        <v>2.09</v>
      </c>
      <c r="T173" s="198">
        <v>2.0329999999999999</v>
      </c>
      <c r="U173" s="148">
        <f t="shared" si="44"/>
        <v>45031</v>
      </c>
      <c r="V173" s="148">
        <f t="shared" si="45"/>
        <v>44331</v>
      </c>
      <c r="W173" s="187">
        <f t="shared" si="34"/>
        <v>2.2714285714285751E-4</v>
      </c>
      <c r="X173" s="549">
        <f t="shared" si="46"/>
        <v>700</v>
      </c>
      <c r="Y173" s="113">
        <f t="shared" si="47"/>
        <v>554.75</v>
      </c>
      <c r="Z173" s="113">
        <f t="shared" si="48"/>
        <v>145.25</v>
      </c>
      <c r="AA173" s="549">
        <f t="shared" si="35"/>
        <v>2.1229925000000001</v>
      </c>
      <c r="AB173" s="186">
        <f t="shared" si="49"/>
        <v>1.836878146766169</v>
      </c>
      <c r="AC173" s="113">
        <f t="shared" si="50"/>
        <v>1.8453134500813428</v>
      </c>
    </row>
    <row r="174" spans="2:29" x14ac:dyDescent="0.35">
      <c r="B174" s="116">
        <v>42653</v>
      </c>
      <c r="C174" s="49">
        <v>3.99</v>
      </c>
      <c r="D174" s="350">
        <v>3.8369999999999997</v>
      </c>
      <c r="E174" s="349">
        <v>3.6259999999999999</v>
      </c>
      <c r="F174" s="348">
        <v>3.472</v>
      </c>
      <c r="G174" s="246">
        <f t="shared" si="36"/>
        <v>44489</v>
      </c>
      <c r="H174" s="246">
        <f t="shared" si="37"/>
        <v>43886</v>
      </c>
      <c r="I174" s="113">
        <f t="shared" si="38"/>
        <v>2.5538971807628508E-4</v>
      </c>
      <c r="J174" s="148">
        <f t="shared" si="39"/>
        <v>44479.25</v>
      </c>
      <c r="K174" s="152"/>
      <c r="L174" s="550">
        <f t="shared" si="40"/>
        <v>603</v>
      </c>
      <c r="M174" s="187">
        <f t="shared" si="41"/>
        <v>9.75</v>
      </c>
      <c r="N174" s="187">
        <f t="shared" si="42"/>
        <v>593.25</v>
      </c>
      <c r="O174" s="549">
        <f t="shared" si="43"/>
        <v>3.9875099502487563</v>
      </c>
      <c r="P174" s="559"/>
      <c r="R174" s="187">
        <v>2.238</v>
      </c>
      <c r="S174" s="113">
        <v>2.0790000000000002</v>
      </c>
      <c r="T174" s="198">
        <v>2.0179999999999998</v>
      </c>
      <c r="U174" s="148">
        <f t="shared" si="44"/>
        <v>45031</v>
      </c>
      <c r="V174" s="148">
        <f t="shared" si="45"/>
        <v>44331</v>
      </c>
      <c r="W174" s="187">
        <f t="shared" si="34"/>
        <v>2.2714285714285686E-4</v>
      </c>
      <c r="X174" s="549">
        <f t="shared" si="46"/>
        <v>700</v>
      </c>
      <c r="Y174" s="113">
        <f t="shared" si="47"/>
        <v>551.75</v>
      </c>
      <c r="Z174" s="113">
        <f t="shared" si="48"/>
        <v>148.25</v>
      </c>
      <c r="AA174" s="549">
        <f t="shared" si="35"/>
        <v>2.1126739285714287</v>
      </c>
      <c r="AB174" s="186">
        <f t="shared" si="49"/>
        <v>1.8748360216773277</v>
      </c>
      <c r="AC174" s="113">
        <f t="shared" si="50"/>
        <v>1.8836235469477769</v>
      </c>
    </row>
    <row r="175" spans="2:29" x14ac:dyDescent="0.35">
      <c r="B175" s="116">
        <v>42654</v>
      </c>
      <c r="C175" s="49">
        <v>3.9649999999999999</v>
      </c>
      <c r="D175" s="350">
        <v>3.8050000000000002</v>
      </c>
      <c r="E175" s="349">
        <v>3.5960000000000001</v>
      </c>
      <c r="F175" s="348">
        <v>3.44</v>
      </c>
      <c r="G175" s="246">
        <f t="shared" si="36"/>
        <v>44489</v>
      </c>
      <c r="H175" s="246">
        <f t="shared" si="37"/>
        <v>43886</v>
      </c>
      <c r="I175" s="113">
        <f t="shared" si="38"/>
        <v>2.5870646766169175E-4</v>
      </c>
      <c r="J175" s="148">
        <f t="shared" si="39"/>
        <v>44480.25</v>
      </c>
      <c r="K175" s="152"/>
      <c r="L175" s="550">
        <f t="shared" si="40"/>
        <v>603</v>
      </c>
      <c r="M175" s="187">
        <f t="shared" si="41"/>
        <v>8.75</v>
      </c>
      <c r="N175" s="187">
        <f t="shared" si="42"/>
        <v>594.25</v>
      </c>
      <c r="O175" s="549">
        <f t="shared" si="43"/>
        <v>3.96273631840796</v>
      </c>
      <c r="P175" s="559"/>
      <c r="R175" s="187">
        <v>2.2400000000000002</v>
      </c>
      <c r="S175" s="113">
        <v>2.0739999999999998</v>
      </c>
      <c r="T175" s="198">
        <v>2.0049999999999999</v>
      </c>
      <c r="U175" s="148">
        <f t="shared" si="44"/>
        <v>45031</v>
      </c>
      <c r="V175" s="148">
        <f t="shared" si="45"/>
        <v>44331</v>
      </c>
      <c r="W175" s="187">
        <f t="shared" si="34"/>
        <v>2.3714285714285767E-4</v>
      </c>
      <c r="X175" s="549">
        <f t="shared" si="46"/>
        <v>700</v>
      </c>
      <c r="Y175" s="113">
        <f t="shared" si="47"/>
        <v>550.75</v>
      </c>
      <c r="Z175" s="113">
        <f t="shared" si="48"/>
        <v>149.25</v>
      </c>
      <c r="AA175" s="549">
        <f t="shared" si="35"/>
        <v>2.1093935714285714</v>
      </c>
      <c r="AB175" s="186">
        <f t="shared" si="49"/>
        <v>1.8533427469793886</v>
      </c>
      <c r="AC175" s="113">
        <f t="shared" si="50"/>
        <v>1.8619299453238369</v>
      </c>
    </row>
    <row r="176" spans="2:29" x14ac:dyDescent="0.35">
      <c r="B176" s="116">
        <v>42655</v>
      </c>
      <c r="C176" s="49">
        <v>3.9939999999999998</v>
      </c>
      <c r="D176" s="350">
        <v>3.839</v>
      </c>
      <c r="E176" s="349">
        <v>3.621</v>
      </c>
      <c r="F176" s="348">
        <v>3.4699999999999998</v>
      </c>
      <c r="G176" s="246">
        <f t="shared" si="36"/>
        <v>44489</v>
      </c>
      <c r="H176" s="246">
        <f t="shared" si="37"/>
        <v>43886</v>
      </c>
      <c r="I176" s="113">
        <f t="shared" si="38"/>
        <v>2.504145936981762E-4</v>
      </c>
      <c r="J176" s="148">
        <f t="shared" si="39"/>
        <v>44481.25</v>
      </c>
      <c r="K176" s="152"/>
      <c r="L176" s="550">
        <f t="shared" si="40"/>
        <v>603</v>
      </c>
      <c r="M176" s="187">
        <f t="shared" si="41"/>
        <v>7.75</v>
      </c>
      <c r="N176" s="187">
        <f t="shared" si="42"/>
        <v>595.25</v>
      </c>
      <c r="O176" s="549">
        <f t="shared" si="43"/>
        <v>3.9920592868988387</v>
      </c>
      <c r="P176" s="559"/>
      <c r="R176" s="187">
        <v>2.2589999999999999</v>
      </c>
      <c r="S176" s="113">
        <v>2.085</v>
      </c>
      <c r="T176" s="198">
        <v>2.0110000000000001</v>
      </c>
      <c r="U176" s="148">
        <f t="shared" si="44"/>
        <v>45031</v>
      </c>
      <c r="V176" s="148">
        <f t="shared" si="45"/>
        <v>44331</v>
      </c>
      <c r="W176" s="187">
        <f t="shared" si="34"/>
        <v>2.4857142857142846E-4</v>
      </c>
      <c r="X176" s="549">
        <f t="shared" si="46"/>
        <v>700</v>
      </c>
      <c r="Y176" s="113">
        <f t="shared" si="47"/>
        <v>549.75</v>
      </c>
      <c r="Z176" s="113">
        <f t="shared" si="48"/>
        <v>150.25</v>
      </c>
      <c r="AA176" s="549">
        <f t="shared" si="35"/>
        <v>2.1223478571428571</v>
      </c>
      <c r="AB176" s="186">
        <f t="shared" si="49"/>
        <v>1.8697114297559816</v>
      </c>
      <c r="AC176" s="113">
        <f t="shared" si="50"/>
        <v>1.8784509818323913</v>
      </c>
    </row>
    <row r="177" spans="2:29" x14ac:dyDescent="0.35">
      <c r="B177" s="116">
        <v>42656</v>
      </c>
      <c r="C177" s="49">
        <v>3.948</v>
      </c>
      <c r="D177" s="350">
        <v>3.7960000000000003</v>
      </c>
      <c r="E177" s="349">
        <v>3.6029999999999998</v>
      </c>
      <c r="F177" s="348">
        <v>3.4329999999999998</v>
      </c>
      <c r="G177" s="246">
        <f t="shared" si="36"/>
        <v>44489</v>
      </c>
      <c r="H177" s="246">
        <f t="shared" si="37"/>
        <v>43886</v>
      </c>
      <c r="I177" s="113">
        <f t="shared" si="38"/>
        <v>2.8192371475953553E-4</v>
      </c>
      <c r="J177" s="148">
        <f t="shared" si="39"/>
        <v>44482.25</v>
      </c>
      <c r="K177" s="152"/>
      <c r="L177" s="550">
        <f t="shared" si="40"/>
        <v>603</v>
      </c>
      <c r="M177" s="187">
        <f t="shared" si="41"/>
        <v>6.75</v>
      </c>
      <c r="N177" s="187">
        <f t="shared" si="42"/>
        <v>596.25</v>
      </c>
      <c r="O177" s="549">
        <f t="shared" si="43"/>
        <v>3.9460970149253729</v>
      </c>
      <c r="P177" s="559"/>
      <c r="R177" s="187">
        <v>2.2189999999999999</v>
      </c>
      <c r="S177" s="113">
        <v>2.048</v>
      </c>
      <c r="T177" s="198">
        <v>1.9790000000000001</v>
      </c>
      <c r="U177" s="148">
        <f t="shared" si="44"/>
        <v>45031</v>
      </c>
      <c r="V177" s="148">
        <f t="shared" si="45"/>
        <v>44331</v>
      </c>
      <c r="W177" s="187">
        <f t="shared" si="34"/>
        <v>2.4428571428571403E-4</v>
      </c>
      <c r="X177" s="549">
        <f t="shared" si="46"/>
        <v>700</v>
      </c>
      <c r="Y177" s="113">
        <f t="shared" si="47"/>
        <v>548.75</v>
      </c>
      <c r="Z177" s="113">
        <f t="shared" si="48"/>
        <v>151.25</v>
      </c>
      <c r="AA177" s="549">
        <f t="shared" si="35"/>
        <v>2.0849482142857143</v>
      </c>
      <c r="AB177" s="186">
        <f t="shared" si="49"/>
        <v>1.8611488006396586</v>
      </c>
      <c r="AC177" s="113">
        <f t="shared" si="50"/>
        <v>1.8698084877849519</v>
      </c>
    </row>
    <row r="178" spans="2:29" x14ac:dyDescent="0.35">
      <c r="B178" s="116">
        <v>42657</v>
      </c>
      <c r="C178" s="49">
        <v>3.9699999999999998</v>
      </c>
      <c r="D178" s="350">
        <v>3.8159999999999998</v>
      </c>
      <c r="E178" s="349">
        <v>3.6179999999999999</v>
      </c>
      <c r="F178" s="348">
        <v>3.452</v>
      </c>
      <c r="G178" s="246">
        <f t="shared" si="36"/>
        <v>44489</v>
      </c>
      <c r="H178" s="246">
        <f t="shared" si="37"/>
        <v>43886</v>
      </c>
      <c r="I178" s="113">
        <f t="shared" si="38"/>
        <v>2.752902155887229E-4</v>
      </c>
      <c r="J178" s="148">
        <f t="shared" si="39"/>
        <v>44483.25</v>
      </c>
      <c r="K178" s="152"/>
      <c r="L178" s="550">
        <f t="shared" si="40"/>
        <v>603</v>
      </c>
      <c r="M178" s="187">
        <f t="shared" si="41"/>
        <v>5.75</v>
      </c>
      <c r="N178" s="187">
        <f t="shared" si="42"/>
        <v>597.25</v>
      </c>
      <c r="O178" s="549">
        <f t="shared" si="43"/>
        <v>3.9684170812603647</v>
      </c>
      <c r="P178" s="559"/>
      <c r="R178" s="187">
        <v>2.2170000000000001</v>
      </c>
      <c r="S178" s="113">
        <v>2.0390000000000001</v>
      </c>
      <c r="T178" s="198">
        <v>1.968</v>
      </c>
      <c r="U178" s="148">
        <f t="shared" si="44"/>
        <v>45031</v>
      </c>
      <c r="V178" s="148">
        <f t="shared" si="45"/>
        <v>44331</v>
      </c>
      <c r="W178" s="187">
        <f t="shared" si="34"/>
        <v>2.5428571428571422E-4</v>
      </c>
      <c r="X178" s="549">
        <f t="shared" si="46"/>
        <v>700</v>
      </c>
      <c r="Y178" s="113">
        <f t="shared" si="47"/>
        <v>547.75</v>
      </c>
      <c r="Z178" s="113">
        <f t="shared" si="48"/>
        <v>152.25</v>
      </c>
      <c r="AA178" s="549">
        <f t="shared" si="35"/>
        <v>2.077715</v>
      </c>
      <c r="AB178" s="186">
        <f t="shared" si="49"/>
        <v>1.8907020812603648</v>
      </c>
      <c r="AC178" s="113">
        <f t="shared" si="50"/>
        <v>1.8996389671605662</v>
      </c>
    </row>
    <row r="179" spans="2:29" x14ac:dyDescent="0.35">
      <c r="B179" s="116">
        <v>42660</v>
      </c>
      <c r="C179" s="49">
        <v>3.99</v>
      </c>
      <c r="D179" s="350">
        <v>3.835</v>
      </c>
      <c r="E179" s="349">
        <v>3.5939999999999999</v>
      </c>
      <c r="F179" s="348">
        <v>3.4689999999999999</v>
      </c>
      <c r="G179" s="246">
        <f t="shared" si="36"/>
        <v>44489</v>
      </c>
      <c r="H179" s="246">
        <f t="shared" si="37"/>
        <v>43886</v>
      </c>
      <c r="I179" s="113">
        <f t="shared" si="38"/>
        <v>2.0729684908789387E-4</v>
      </c>
      <c r="J179" s="148">
        <f t="shared" si="39"/>
        <v>44486.25</v>
      </c>
      <c r="K179" s="152"/>
      <c r="L179" s="550">
        <f t="shared" si="40"/>
        <v>603</v>
      </c>
      <c r="M179" s="187">
        <f t="shared" si="41"/>
        <v>2.75</v>
      </c>
      <c r="N179" s="187">
        <f t="shared" si="42"/>
        <v>600.25</v>
      </c>
      <c r="O179" s="549">
        <f t="shared" si="43"/>
        <v>3.9894299336650083</v>
      </c>
      <c r="P179" s="559"/>
      <c r="R179" s="187">
        <v>2.2480000000000002</v>
      </c>
      <c r="S179" s="113">
        <v>2.0680000000000001</v>
      </c>
      <c r="T179" s="198">
        <v>1.9870000000000001</v>
      </c>
      <c r="U179" s="148">
        <f t="shared" si="44"/>
        <v>45031</v>
      </c>
      <c r="V179" s="148">
        <f t="shared" si="45"/>
        <v>44331</v>
      </c>
      <c r="W179" s="187">
        <f t="shared" si="34"/>
        <v>2.5714285714285737E-4</v>
      </c>
      <c r="X179" s="549">
        <f t="shared" si="46"/>
        <v>700</v>
      </c>
      <c r="Y179" s="113">
        <f t="shared" si="47"/>
        <v>544.75</v>
      </c>
      <c r="Z179" s="113">
        <f t="shared" si="48"/>
        <v>155.25</v>
      </c>
      <c r="AA179" s="549">
        <f t="shared" si="35"/>
        <v>2.1079214285714287</v>
      </c>
      <c r="AB179" s="186">
        <f t="shared" si="49"/>
        <v>1.8815085050935796</v>
      </c>
      <c r="AC179" s="113">
        <f t="shared" si="50"/>
        <v>1.8903586907304204</v>
      </c>
    </row>
    <row r="180" spans="2:29" x14ac:dyDescent="0.35">
      <c r="B180" s="116">
        <v>42661</v>
      </c>
      <c r="C180" s="49">
        <v>4.0510000000000002</v>
      </c>
      <c r="D180" s="350">
        <v>3.8919999999999999</v>
      </c>
      <c r="E180" s="349">
        <v>3.6879999999999997</v>
      </c>
      <c r="F180" s="348">
        <v>3.5220000000000002</v>
      </c>
      <c r="G180" s="246">
        <f t="shared" si="36"/>
        <v>44489</v>
      </c>
      <c r="H180" s="246">
        <f t="shared" si="37"/>
        <v>43886</v>
      </c>
      <c r="I180" s="113">
        <f t="shared" si="38"/>
        <v>2.752902155887222E-4</v>
      </c>
      <c r="J180" s="148">
        <f t="shared" si="39"/>
        <v>44487.25</v>
      </c>
      <c r="K180" s="152"/>
      <c r="L180" s="550">
        <f t="shared" si="40"/>
        <v>603</v>
      </c>
      <c r="M180" s="187">
        <f t="shared" si="41"/>
        <v>1.75</v>
      </c>
      <c r="N180" s="187">
        <f t="shared" si="42"/>
        <v>601.25</v>
      </c>
      <c r="O180" s="549">
        <f t="shared" si="43"/>
        <v>4.0505182421227195</v>
      </c>
      <c r="P180" s="559"/>
      <c r="R180" s="187">
        <v>2.3029999999999999</v>
      </c>
      <c r="S180" s="113">
        <v>2.117</v>
      </c>
      <c r="T180" s="198">
        <v>2.0409999999999999</v>
      </c>
      <c r="U180" s="148">
        <f t="shared" si="44"/>
        <v>45031</v>
      </c>
      <c r="V180" s="148">
        <f t="shared" si="45"/>
        <v>44331</v>
      </c>
      <c r="W180" s="187">
        <f t="shared" si="34"/>
        <v>2.6571428571428563E-4</v>
      </c>
      <c r="X180" s="549">
        <f t="shared" si="46"/>
        <v>700</v>
      </c>
      <c r="Y180" s="113">
        <f t="shared" si="47"/>
        <v>543.75</v>
      </c>
      <c r="Z180" s="113">
        <f t="shared" si="48"/>
        <v>156.25</v>
      </c>
      <c r="AA180" s="549">
        <f t="shared" si="35"/>
        <v>2.1585178571428569</v>
      </c>
      <c r="AB180" s="186">
        <f t="shared" si="49"/>
        <v>1.8920003849798626</v>
      </c>
      <c r="AC180" s="113">
        <f t="shared" si="50"/>
        <v>1.9009495486217887</v>
      </c>
    </row>
    <row r="181" spans="2:29" x14ac:dyDescent="0.35">
      <c r="B181" s="116">
        <v>42662</v>
      </c>
      <c r="C181" s="49">
        <v>4.07</v>
      </c>
      <c r="D181" s="350">
        <v>3.9039999999999999</v>
      </c>
      <c r="E181" s="349">
        <v>3.7050000000000001</v>
      </c>
      <c r="F181" s="348">
        <v>3.532</v>
      </c>
      <c r="G181" s="246">
        <f t="shared" si="36"/>
        <v>44489</v>
      </c>
      <c r="H181" s="246">
        <f t="shared" si="37"/>
        <v>43886</v>
      </c>
      <c r="I181" s="113">
        <f t="shared" si="38"/>
        <v>2.8689883913764517E-4</v>
      </c>
      <c r="J181" s="148">
        <f t="shared" si="39"/>
        <v>44488.25</v>
      </c>
      <c r="K181" s="152"/>
      <c r="L181" s="550">
        <f>E$14-F$14</f>
        <v>603</v>
      </c>
      <c r="M181" s="187">
        <f t="shared" si="41"/>
        <v>0.75</v>
      </c>
      <c r="N181" s="187">
        <f t="shared" si="42"/>
        <v>602.25</v>
      </c>
      <c r="O181" s="549">
        <f t="shared" si="43"/>
        <v>4.0697848258706468</v>
      </c>
      <c r="P181" s="559"/>
      <c r="R181" s="187">
        <v>2.3079999999999998</v>
      </c>
      <c r="S181" s="113">
        <v>2.12</v>
      </c>
      <c r="T181" s="198">
        <v>2.044</v>
      </c>
      <c r="U181" s="148">
        <f t="shared" si="44"/>
        <v>45031</v>
      </c>
      <c r="V181" s="148">
        <f t="shared" si="45"/>
        <v>44331</v>
      </c>
      <c r="W181" s="187">
        <f t="shared" si="34"/>
        <v>2.6857142857142818E-4</v>
      </c>
      <c r="X181" s="549">
        <f t="shared" si="46"/>
        <v>700</v>
      </c>
      <c r="Y181" s="113">
        <f t="shared" si="47"/>
        <v>542.75</v>
      </c>
      <c r="Z181" s="113">
        <f t="shared" si="48"/>
        <v>157.25</v>
      </c>
      <c r="AA181" s="549">
        <f t="shared" si="35"/>
        <v>2.1622328571428571</v>
      </c>
      <c r="AB181" s="186">
        <f t="shared" si="49"/>
        <v>1.9075519687277898</v>
      </c>
      <c r="AC181" s="113">
        <f t="shared" si="50"/>
        <v>1.9166488550113048</v>
      </c>
    </row>
    <row r="182" spans="2:29" x14ac:dyDescent="0.35">
      <c r="B182" s="116">
        <v>42663</v>
      </c>
      <c r="C182" s="49">
        <v>4.0510000000000002</v>
      </c>
      <c r="D182" s="350">
        <v>3.88</v>
      </c>
      <c r="E182" s="349">
        <v>3.6859999999999999</v>
      </c>
      <c r="F182" s="348">
        <v>3.5049999999999999</v>
      </c>
      <c r="G182" s="246">
        <f>IF($J182&gt;$E$14,IF($J182&gt;$D$14,$C$14,$D$14),$E$14)</f>
        <v>44617</v>
      </c>
      <c r="H182" s="246">
        <f t="shared" si="37"/>
        <v>44489</v>
      </c>
      <c r="I182" s="113">
        <f>IF(D182="","",(E182-D182)/($E$14-$D$14))</f>
        <v>1.5156249999999996E-3</v>
      </c>
      <c r="J182" s="148">
        <f t="shared" si="39"/>
        <v>44489.25</v>
      </c>
      <c r="K182" s="152"/>
      <c r="L182" s="550">
        <f>D$14-E$14</f>
        <v>128</v>
      </c>
      <c r="M182" s="187">
        <f>D$14-J182</f>
        <v>127.75</v>
      </c>
      <c r="N182" s="187">
        <f>J182-E$14</f>
        <v>0.25</v>
      </c>
      <c r="O182" s="549">
        <f>IF(D182="","",D182-(M182*I182))</f>
        <v>3.6863789062499999</v>
      </c>
      <c r="P182" s="559"/>
      <c r="R182" s="187">
        <v>2.2890000000000001</v>
      </c>
      <c r="S182" s="113">
        <v>2.0990000000000002</v>
      </c>
      <c r="T182" s="198">
        <v>2.0259999999999998</v>
      </c>
      <c r="U182" s="148">
        <f t="shared" si="44"/>
        <v>45031</v>
      </c>
      <c r="V182" s="148">
        <f t="shared" si="45"/>
        <v>44331</v>
      </c>
      <c r="W182" s="187">
        <f t="shared" si="34"/>
        <v>2.7142857142857134E-4</v>
      </c>
      <c r="X182" s="549">
        <f t="shared" si="46"/>
        <v>700</v>
      </c>
      <c r="Y182" s="113">
        <f t="shared" si="47"/>
        <v>541.75</v>
      </c>
      <c r="Z182" s="113">
        <f t="shared" si="48"/>
        <v>158.25</v>
      </c>
      <c r="AA182" s="549">
        <f t="shared" si="35"/>
        <v>2.1419535714285716</v>
      </c>
      <c r="AB182" s="186">
        <f t="shared" si="49"/>
        <v>1.5444253348214283</v>
      </c>
      <c r="AC182" s="113">
        <f t="shared" si="50"/>
        <v>1.5503884588585315</v>
      </c>
    </row>
    <row r="183" spans="2:29" x14ac:dyDescent="0.35">
      <c r="B183" s="116">
        <v>42664</v>
      </c>
      <c r="C183" s="49">
        <v>4.05</v>
      </c>
      <c r="D183" s="350">
        <v>3.8810000000000002</v>
      </c>
      <c r="E183" s="349">
        <v>3.6870000000000003</v>
      </c>
      <c r="F183" s="348">
        <v>3.504</v>
      </c>
      <c r="G183" s="246">
        <f t="shared" ref="G183:G189" si="51">IF($J183&gt;$E$14,IF($J183&gt;$D$14,$C$14,$D$14),$E$14)</f>
        <v>44617</v>
      </c>
      <c r="H183" s="246">
        <f t="shared" si="37"/>
        <v>44489</v>
      </c>
      <c r="I183" s="113">
        <f t="shared" ref="I183:I246" si="52">IF(D183="","",(E183-D183)/($E$14-$D$14))</f>
        <v>1.5156249999999996E-3</v>
      </c>
      <c r="J183" s="148">
        <f t="shared" si="39"/>
        <v>44490.25</v>
      </c>
      <c r="K183" s="152"/>
      <c r="L183" s="550">
        <f t="shared" ref="L183:L246" si="53">D$14-E$14</f>
        <v>128</v>
      </c>
      <c r="M183" s="187">
        <f t="shared" ref="M183:M246" si="54">D$14-J183</f>
        <v>126.75</v>
      </c>
      <c r="N183" s="187">
        <f t="shared" ref="N183:N246" si="55">J183-E$14</f>
        <v>1.25</v>
      </c>
      <c r="O183" s="549">
        <f t="shared" ref="O183:O246" si="56">IF(D183="","",D183-(M183*I183))</f>
        <v>3.6888945312500003</v>
      </c>
      <c r="P183" s="559"/>
      <c r="R183" s="187">
        <v>2.2829999999999999</v>
      </c>
      <c r="S183" s="113">
        <v>2.097</v>
      </c>
      <c r="T183" s="198">
        <v>2.0249999999999999</v>
      </c>
      <c r="U183" s="148">
        <f t="shared" si="44"/>
        <v>45031</v>
      </c>
      <c r="V183" s="148">
        <f t="shared" si="45"/>
        <v>44331</v>
      </c>
      <c r="W183" s="187">
        <f t="shared" si="34"/>
        <v>2.6571428571428563E-4</v>
      </c>
      <c r="X183" s="549">
        <f t="shared" si="46"/>
        <v>700</v>
      </c>
      <c r="Y183" s="113">
        <f t="shared" si="47"/>
        <v>540.75</v>
      </c>
      <c r="Z183" s="113">
        <f t="shared" si="48"/>
        <v>159.25</v>
      </c>
      <c r="AA183" s="549">
        <f t="shared" si="35"/>
        <v>2.1393149999999999</v>
      </c>
      <c r="AB183" s="186">
        <f t="shared" si="49"/>
        <v>1.5495795312500005</v>
      </c>
      <c r="AC183" s="113">
        <f t="shared" si="50"/>
        <v>1.5555825230591624</v>
      </c>
    </row>
    <row r="184" spans="2:29" x14ac:dyDescent="0.35">
      <c r="B184" s="116">
        <v>42667</v>
      </c>
      <c r="C184" s="49" t="s">
        <v>437</v>
      </c>
      <c r="D184" s="350" t="s">
        <v>437</v>
      </c>
      <c r="E184" s="349" t="s">
        <v>437</v>
      </c>
      <c r="F184" s="348" t="s">
        <v>437</v>
      </c>
      <c r="G184" s="246">
        <f t="shared" si="51"/>
        <v>44617</v>
      </c>
      <c r="H184" s="246">
        <f t="shared" si="37"/>
        <v>44489</v>
      </c>
      <c r="I184" s="113" t="str">
        <f t="shared" si="52"/>
        <v/>
      </c>
      <c r="J184" s="148">
        <f t="shared" si="39"/>
        <v>44493.25</v>
      </c>
      <c r="K184" s="152"/>
      <c r="L184" s="550">
        <f t="shared" si="53"/>
        <v>128</v>
      </c>
      <c r="M184" s="187">
        <f t="shared" si="54"/>
        <v>123.75</v>
      </c>
      <c r="N184" s="187">
        <f t="shared" si="55"/>
        <v>4.25</v>
      </c>
      <c r="O184" s="549" t="str">
        <f t="shared" si="56"/>
        <v/>
      </c>
      <c r="P184" s="559"/>
      <c r="R184" s="187">
        <v>2.2909999999999999</v>
      </c>
      <c r="S184" s="113">
        <v>2.1070000000000002</v>
      </c>
      <c r="T184" s="198">
        <v>2.0289999999999999</v>
      </c>
      <c r="U184" s="148">
        <f t="shared" si="44"/>
        <v>45031</v>
      </c>
      <c r="V184" s="148">
        <f t="shared" si="45"/>
        <v>44331</v>
      </c>
      <c r="W184" s="187">
        <f t="shared" si="34"/>
        <v>2.6285714285714248E-4</v>
      </c>
      <c r="X184" s="549">
        <f t="shared" si="46"/>
        <v>700</v>
      </c>
      <c r="Y184" s="113">
        <f t="shared" si="47"/>
        <v>537.75</v>
      </c>
      <c r="Z184" s="113">
        <f t="shared" si="48"/>
        <v>162.25</v>
      </c>
      <c r="AA184" s="549">
        <f t="shared" si="35"/>
        <v>2.1496485714285716</v>
      </c>
      <c r="AB184" s="186" t="str">
        <f t="shared" si="49"/>
        <v/>
      </c>
      <c r="AC184" s="113" t="str">
        <f t="shared" si="50"/>
        <v/>
      </c>
    </row>
    <row r="185" spans="2:29" x14ac:dyDescent="0.35">
      <c r="B185" s="116">
        <v>42668</v>
      </c>
      <c r="C185" s="49">
        <v>4.0659999999999998</v>
      </c>
      <c r="D185" s="350">
        <v>3.903</v>
      </c>
      <c r="E185" s="349">
        <v>3.7130000000000001</v>
      </c>
      <c r="F185" s="348">
        <v>3.5310000000000001</v>
      </c>
      <c r="G185" s="246">
        <f t="shared" si="51"/>
        <v>44617</v>
      </c>
      <c r="H185" s="246">
        <f t="shared" si="37"/>
        <v>44489</v>
      </c>
      <c r="I185" s="113">
        <f t="shared" si="52"/>
        <v>1.4843749999999996E-3</v>
      </c>
      <c r="J185" s="148">
        <f t="shared" si="39"/>
        <v>44494.25</v>
      </c>
      <c r="K185" s="152"/>
      <c r="L185" s="550">
        <f t="shared" si="53"/>
        <v>128</v>
      </c>
      <c r="M185" s="187">
        <f t="shared" si="54"/>
        <v>122.75</v>
      </c>
      <c r="N185" s="187">
        <f t="shared" si="55"/>
        <v>5.25</v>
      </c>
      <c r="O185" s="549">
        <f t="shared" si="56"/>
        <v>3.7207929687500001</v>
      </c>
      <c r="P185" s="559"/>
      <c r="R185" s="187">
        <v>2.29</v>
      </c>
      <c r="S185" s="113">
        <v>2.105</v>
      </c>
      <c r="T185" s="198">
        <v>2.0350000000000001</v>
      </c>
      <c r="U185" s="148">
        <f t="shared" si="44"/>
        <v>45031</v>
      </c>
      <c r="V185" s="148">
        <f t="shared" si="45"/>
        <v>44331</v>
      </c>
      <c r="W185" s="187">
        <f t="shared" si="34"/>
        <v>2.6428571428571435E-4</v>
      </c>
      <c r="X185" s="549">
        <f t="shared" si="46"/>
        <v>700</v>
      </c>
      <c r="Y185" s="113">
        <f t="shared" si="47"/>
        <v>536.75</v>
      </c>
      <c r="Z185" s="113">
        <f t="shared" si="48"/>
        <v>163.25</v>
      </c>
      <c r="AA185" s="549">
        <f t="shared" si="35"/>
        <v>2.1481446428571429</v>
      </c>
      <c r="AB185" s="186">
        <f t="shared" si="49"/>
        <v>1.5726483258928572</v>
      </c>
      <c r="AC185" s="113">
        <f t="shared" si="50"/>
        <v>1.5788313827852063</v>
      </c>
    </row>
    <row r="186" spans="2:29" x14ac:dyDescent="0.35">
      <c r="B186" s="116">
        <v>42669</v>
      </c>
      <c r="C186" s="49">
        <v>4.069</v>
      </c>
      <c r="D186" s="350">
        <v>3.9359999999999999</v>
      </c>
      <c r="E186" s="349">
        <v>3.7370000000000001</v>
      </c>
      <c r="F186" s="348">
        <v>3.5609999999999999</v>
      </c>
      <c r="G186" s="246">
        <f t="shared" si="51"/>
        <v>44617</v>
      </c>
      <c r="H186" s="246">
        <f t="shared" si="37"/>
        <v>44489</v>
      </c>
      <c r="I186" s="113">
        <f t="shared" si="52"/>
        <v>1.5546874999999988E-3</v>
      </c>
      <c r="J186" s="148">
        <f t="shared" si="39"/>
        <v>44495.25</v>
      </c>
      <c r="K186" s="152"/>
      <c r="L186" s="550">
        <f t="shared" si="53"/>
        <v>128</v>
      </c>
      <c r="M186" s="187">
        <f t="shared" si="54"/>
        <v>121.75</v>
      </c>
      <c r="N186" s="187">
        <f t="shared" si="55"/>
        <v>6.25</v>
      </c>
      <c r="O186" s="549">
        <f t="shared" si="56"/>
        <v>3.7467167968749999</v>
      </c>
      <c r="P186" s="559"/>
      <c r="R186" s="187">
        <v>2.3149999999999999</v>
      </c>
      <c r="S186" s="113">
        <v>2.129</v>
      </c>
      <c r="T186" s="198">
        <v>2.0569999999999999</v>
      </c>
      <c r="U186" s="148">
        <f t="shared" si="44"/>
        <v>45031</v>
      </c>
      <c r="V186" s="148">
        <f t="shared" si="45"/>
        <v>44331</v>
      </c>
      <c r="W186" s="187">
        <f t="shared" si="34"/>
        <v>2.6571428571428563E-4</v>
      </c>
      <c r="X186" s="549">
        <f t="shared" si="46"/>
        <v>700</v>
      </c>
      <c r="Y186" s="113">
        <f t="shared" si="47"/>
        <v>535.75</v>
      </c>
      <c r="Z186" s="113">
        <f t="shared" si="48"/>
        <v>164.25</v>
      </c>
      <c r="AA186" s="549">
        <f t="shared" si="35"/>
        <v>2.1726435714285715</v>
      </c>
      <c r="AB186" s="186">
        <f t="shared" si="49"/>
        <v>1.5740732254464285</v>
      </c>
      <c r="AC186" s="113">
        <f t="shared" si="50"/>
        <v>1.5802674917440918</v>
      </c>
    </row>
    <row r="187" spans="2:29" x14ac:dyDescent="0.35">
      <c r="B187" s="116">
        <v>42670</v>
      </c>
      <c r="C187" s="49">
        <v>4.12</v>
      </c>
      <c r="D187" s="350">
        <v>3.98</v>
      </c>
      <c r="E187" s="349">
        <v>3.778</v>
      </c>
      <c r="F187" s="348">
        <v>3.5949999999999998</v>
      </c>
      <c r="G187" s="246">
        <f t="shared" si="51"/>
        <v>44617</v>
      </c>
      <c r="H187" s="246">
        <f t="shared" si="37"/>
        <v>44489</v>
      </c>
      <c r="I187" s="113">
        <f t="shared" si="52"/>
        <v>1.5781249999999997E-3</v>
      </c>
      <c r="J187" s="148">
        <f t="shared" si="39"/>
        <v>44496.25</v>
      </c>
      <c r="K187" s="152"/>
      <c r="L187" s="550">
        <f t="shared" si="53"/>
        <v>128</v>
      </c>
      <c r="M187" s="187">
        <f t="shared" si="54"/>
        <v>120.75</v>
      </c>
      <c r="N187" s="187">
        <f t="shared" si="55"/>
        <v>7.25</v>
      </c>
      <c r="O187" s="549">
        <f t="shared" si="56"/>
        <v>3.7894414062499999</v>
      </c>
      <c r="P187" s="559"/>
      <c r="R187" s="187">
        <v>2.3519999999999999</v>
      </c>
      <c r="S187" s="113">
        <v>2.1589999999999998</v>
      </c>
      <c r="T187" s="198">
        <v>2.0859999999999999</v>
      </c>
      <c r="U187" s="148">
        <f t="shared" si="44"/>
        <v>45031</v>
      </c>
      <c r="V187" s="148">
        <f t="shared" si="45"/>
        <v>44331</v>
      </c>
      <c r="W187" s="187">
        <f t="shared" si="34"/>
        <v>2.7571428571428582E-4</v>
      </c>
      <c r="X187" s="549">
        <f t="shared" si="46"/>
        <v>700</v>
      </c>
      <c r="Y187" s="113">
        <f t="shared" si="47"/>
        <v>534.75</v>
      </c>
      <c r="Z187" s="113">
        <f t="shared" si="48"/>
        <v>165.25</v>
      </c>
      <c r="AA187" s="549">
        <f t="shared" si="35"/>
        <v>2.2045617857142856</v>
      </c>
      <c r="AB187" s="186">
        <f t="shared" si="49"/>
        <v>1.5848796205357143</v>
      </c>
      <c r="AC187" s="113">
        <f t="shared" si="50"/>
        <v>1.5911592290646981</v>
      </c>
    </row>
    <row r="188" spans="2:29" x14ac:dyDescent="0.35">
      <c r="B188" s="116">
        <v>42671</v>
      </c>
      <c r="C188" s="49">
        <v>4.141</v>
      </c>
      <c r="D188" s="350">
        <v>3.996</v>
      </c>
      <c r="E188" s="349">
        <v>3.7880000000000003</v>
      </c>
      <c r="F188" s="348">
        <v>3.6029999999999998</v>
      </c>
      <c r="G188" s="246">
        <f t="shared" si="51"/>
        <v>44617</v>
      </c>
      <c r="H188" s="246">
        <f t="shared" si="37"/>
        <v>44489</v>
      </c>
      <c r="I188" s="113">
        <f t="shared" si="52"/>
        <v>1.624999999999998E-3</v>
      </c>
      <c r="J188" s="148">
        <f t="shared" si="39"/>
        <v>44497.25</v>
      </c>
      <c r="K188" s="152"/>
      <c r="L188" s="550">
        <f t="shared" si="53"/>
        <v>128</v>
      </c>
      <c r="M188" s="187">
        <f t="shared" si="54"/>
        <v>119.75</v>
      </c>
      <c r="N188" s="187">
        <f t="shared" si="55"/>
        <v>8.25</v>
      </c>
      <c r="O188" s="549">
        <f t="shared" si="56"/>
        <v>3.8014062500000003</v>
      </c>
      <c r="P188" s="559"/>
      <c r="R188" s="187">
        <v>2.41</v>
      </c>
      <c r="S188" s="113">
        <v>2.2050000000000001</v>
      </c>
      <c r="T188" s="198">
        <v>2.1230000000000002</v>
      </c>
      <c r="U188" s="148">
        <f t="shared" si="44"/>
        <v>45031</v>
      </c>
      <c r="V188" s="148">
        <f t="shared" si="45"/>
        <v>44331</v>
      </c>
      <c r="W188" s="187">
        <f t="shared" si="34"/>
        <v>2.9285714285714294E-4</v>
      </c>
      <c r="X188" s="549">
        <f t="shared" si="46"/>
        <v>700</v>
      </c>
      <c r="Y188" s="113">
        <f t="shared" si="47"/>
        <v>533.75</v>
      </c>
      <c r="Z188" s="113">
        <f t="shared" si="48"/>
        <v>166.25</v>
      </c>
      <c r="AA188" s="549">
        <f t="shared" si="35"/>
        <v>2.2536875000000003</v>
      </c>
      <c r="AB188" s="186">
        <f t="shared" si="49"/>
        <v>1.54771875</v>
      </c>
      <c r="AC188" s="113">
        <f t="shared" si="50"/>
        <v>1.5537073333227625</v>
      </c>
    </row>
    <row r="189" spans="2:29" x14ac:dyDescent="0.35">
      <c r="B189" s="116">
        <v>42674</v>
      </c>
      <c r="C189" s="49">
        <v>4.125</v>
      </c>
      <c r="D189" s="350">
        <v>3.9740000000000002</v>
      </c>
      <c r="E189" s="349">
        <v>3.7720000000000002</v>
      </c>
      <c r="F189" s="348">
        <v>3.58</v>
      </c>
      <c r="G189" s="246">
        <f t="shared" si="51"/>
        <v>44617</v>
      </c>
      <c r="H189" s="246">
        <f t="shared" si="37"/>
        <v>44489</v>
      </c>
      <c r="I189" s="113">
        <f t="shared" si="52"/>
        <v>1.5781249999999997E-3</v>
      </c>
      <c r="J189" s="148">
        <f t="shared" si="39"/>
        <v>44500.25</v>
      </c>
      <c r="K189" s="152"/>
      <c r="L189" s="550">
        <f t="shared" si="53"/>
        <v>128</v>
      </c>
      <c r="M189" s="187">
        <f t="shared" si="54"/>
        <v>116.75</v>
      </c>
      <c r="N189" s="187">
        <f t="shared" si="55"/>
        <v>11.25</v>
      </c>
      <c r="O189" s="549">
        <f t="shared" si="56"/>
        <v>3.7897539062500001</v>
      </c>
      <c r="P189" s="559"/>
      <c r="R189" s="187">
        <v>2.41</v>
      </c>
      <c r="S189" s="113">
        <v>2.2090000000000001</v>
      </c>
      <c r="T189" s="198">
        <v>2.125</v>
      </c>
      <c r="U189" s="148">
        <f t="shared" si="44"/>
        <v>45031</v>
      </c>
      <c r="V189" s="148">
        <f t="shared" si="45"/>
        <v>44331</v>
      </c>
      <c r="W189" s="187">
        <f t="shared" si="34"/>
        <v>2.8714285714285723E-4</v>
      </c>
      <c r="X189" s="549">
        <f t="shared" si="46"/>
        <v>700</v>
      </c>
      <c r="Y189" s="113">
        <f t="shared" si="47"/>
        <v>530.75</v>
      </c>
      <c r="Z189" s="113">
        <f t="shared" si="48"/>
        <v>169.25</v>
      </c>
      <c r="AA189" s="549">
        <f t="shared" si="35"/>
        <v>2.2575989285714289</v>
      </c>
      <c r="AB189" s="186">
        <f t="shared" si="49"/>
        <v>1.5321549776785712</v>
      </c>
      <c r="AC189" s="113">
        <f t="shared" si="50"/>
        <v>1.538023724867621</v>
      </c>
    </row>
    <row r="190" spans="2:29" x14ac:dyDescent="0.35">
      <c r="B190" s="116">
        <v>42675</v>
      </c>
      <c r="C190" s="49">
        <v>4.1459999999999999</v>
      </c>
      <c r="D190" s="350">
        <v>3.9939999999999998</v>
      </c>
      <c r="E190" s="349">
        <v>3.786</v>
      </c>
      <c r="F190" s="348">
        <v>3.5920000000000001</v>
      </c>
      <c r="G190" s="246">
        <f>IF($J190&gt;$E$14,IF($J190&gt;$D$14,$C$14,$D$14),$E$14)</f>
        <v>44617</v>
      </c>
      <c r="H190" s="246">
        <f t="shared" si="37"/>
        <v>44489</v>
      </c>
      <c r="I190" s="113">
        <f t="shared" si="52"/>
        <v>1.624999999999998E-3</v>
      </c>
      <c r="J190" s="148">
        <f t="shared" si="39"/>
        <v>44501.25</v>
      </c>
      <c r="K190" s="152"/>
      <c r="L190" s="550">
        <f t="shared" si="53"/>
        <v>128</v>
      </c>
      <c r="M190" s="187">
        <f t="shared" si="54"/>
        <v>115.75</v>
      </c>
      <c r="N190" s="187">
        <f t="shared" si="55"/>
        <v>12.25</v>
      </c>
      <c r="O190" s="549">
        <f t="shared" si="56"/>
        <v>3.80590625</v>
      </c>
      <c r="P190" s="559"/>
      <c r="R190" s="187">
        <v>2.419</v>
      </c>
      <c r="S190" s="113">
        <v>2.2109999999999999</v>
      </c>
      <c r="T190" s="198">
        <v>2.1259999999999999</v>
      </c>
      <c r="U190" s="148">
        <f t="shared" si="44"/>
        <v>45031</v>
      </c>
      <c r="V190" s="148">
        <f t="shared" si="45"/>
        <v>44331</v>
      </c>
      <c r="W190" s="187">
        <f t="shared" si="34"/>
        <v>2.9714285714285742E-4</v>
      </c>
      <c r="X190" s="549">
        <f t="shared" si="46"/>
        <v>700</v>
      </c>
      <c r="Y190" s="113">
        <f t="shared" si="47"/>
        <v>529.75</v>
      </c>
      <c r="Z190" s="113">
        <f t="shared" si="48"/>
        <v>170.25</v>
      </c>
      <c r="AA190" s="549">
        <f t="shared" si="35"/>
        <v>2.2615885714285713</v>
      </c>
      <c r="AB190" s="186">
        <f t="shared" si="49"/>
        <v>1.5443176785714288</v>
      </c>
      <c r="AC190" s="113">
        <f t="shared" si="50"/>
        <v>1.5502799713023041</v>
      </c>
    </row>
    <row r="191" spans="2:29" x14ac:dyDescent="0.35">
      <c r="B191" s="116">
        <v>42676</v>
      </c>
      <c r="C191" s="49">
        <v>4.17</v>
      </c>
      <c r="D191" s="350">
        <v>4.0229999999999997</v>
      </c>
      <c r="E191" s="349">
        <v>3.8180000000000001</v>
      </c>
      <c r="F191" s="348">
        <v>3.6310000000000002</v>
      </c>
      <c r="G191" s="246">
        <f t="shared" ref="G191:G254" si="57">IF($J191&gt;$E$14,IF($J191&gt;$D$14,$C$14,$D$14),$E$14)</f>
        <v>44617</v>
      </c>
      <c r="H191" s="246">
        <f t="shared" si="37"/>
        <v>44489</v>
      </c>
      <c r="I191" s="113">
        <f t="shared" si="52"/>
        <v>1.6015624999999971E-3</v>
      </c>
      <c r="J191" s="148">
        <f t="shared" si="39"/>
        <v>44502.25</v>
      </c>
      <c r="K191" s="152"/>
      <c r="L191" s="550">
        <f t="shared" si="53"/>
        <v>128</v>
      </c>
      <c r="M191" s="187">
        <f t="shared" si="54"/>
        <v>114.75</v>
      </c>
      <c r="N191" s="187">
        <f t="shared" si="55"/>
        <v>13.25</v>
      </c>
      <c r="O191" s="549">
        <f t="shared" si="56"/>
        <v>3.8392207031250001</v>
      </c>
      <c r="P191" s="559"/>
      <c r="R191" s="187">
        <v>2.4609999999999999</v>
      </c>
      <c r="S191" s="113">
        <v>2.2560000000000002</v>
      </c>
      <c r="T191" s="198">
        <v>2.1709999999999998</v>
      </c>
      <c r="U191" s="148">
        <f t="shared" si="44"/>
        <v>45031</v>
      </c>
      <c r="V191" s="148">
        <f t="shared" si="45"/>
        <v>44331</v>
      </c>
      <c r="W191" s="187">
        <f t="shared" si="34"/>
        <v>2.9285714285714234E-4</v>
      </c>
      <c r="X191" s="549">
        <f t="shared" si="46"/>
        <v>700</v>
      </c>
      <c r="Y191" s="113">
        <f t="shared" si="47"/>
        <v>528.75</v>
      </c>
      <c r="Z191" s="113">
        <f t="shared" si="48"/>
        <v>171.25</v>
      </c>
      <c r="AA191" s="549">
        <f t="shared" si="35"/>
        <v>2.3061517857142859</v>
      </c>
      <c r="AB191" s="186">
        <f t="shared" si="49"/>
        <v>1.5330689174107142</v>
      </c>
      <c r="AC191" s="113">
        <f t="shared" si="50"/>
        <v>1.5389446681745467</v>
      </c>
    </row>
    <row r="192" spans="2:29" x14ac:dyDescent="0.35">
      <c r="B192" s="116">
        <v>42677</v>
      </c>
      <c r="C192" s="49">
        <v>4.1900000000000004</v>
      </c>
      <c r="D192" s="350">
        <v>4.0469999999999997</v>
      </c>
      <c r="E192" s="349">
        <v>3.8439999999999999</v>
      </c>
      <c r="F192" s="348">
        <v>3.6480000000000001</v>
      </c>
      <c r="G192" s="246">
        <f t="shared" si="57"/>
        <v>44617</v>
      </c>
      <c r="H192" s="246">
        <f t="shared" si="37"/>
        <v>44489</v>
      </c>
      <c r="I192" s="113">
        <f t="shared" si="52"/>
        <v>1.5859374999999988E-3</v>
      </c>
      <c r="J192" s="148">
        <f t="shared" si="39"/>
        <v>44503.25</v>
      </c>
      <c r="K192" s="152"/>
      <c r="L192" s="550">
        <f t="shared" si="53"/>
        <v>128</v>
      </c>
      <c r="M192" s="187">
        <f t="shared" si="54"/>
        <v>113.75</v>
      </c>
      <c r="N192" s="187">
        <f t="shared" si="55"/>
        <v>14.25</v>
      </c>
      <c r="O192" s="549">
        <f t="shared" si="56"/>
        <v>3.8665996093749997</v>
      </c>
      <c r="P192" s="559"/>
      <c r="R192" s="187">
        <v>2.4649999999999999</v>
      </c>
      <c r="S192" s="113">
        <v>2.2640000000000002</v>
      </c>
      <c r="T192" s="198">
        <v>2.1789999999999998</v>
      </c>
      <c r="U192" s="148">
        <f t="shared" si="44"/>
        <v>45031</v>
      </c>
      <c r="V192" s="148">
        <f t="shared" si="45"/>
        <v>44331</v>
      </c>
      <c r="W192" s="187">
        <f t="shared" si="34"/>
        <v>2.8714285714285658E-4</v>
      </c>
      <c r="X192" s="549">
        <f t="shared" si="46"/>
        <v>700</v>
      </c>
      <c r="Y192" s="113">
        <f t="shared" si="47"/>
        <v>527.75</v>
      </c>
      <c r="Z192" s="113">
        <f t="shared" si="48"/>
        <v>172.25</v>
      </c>
      <c r="AA192" s="549">
        <f t="shared" si="35"/>
        <v>2.3134603571428571</v>
      </c>
      <c r="AB192" s="186">
        <f t="shared" si="49"/>
        <v>1.5531392522321426</v>
      </c>
      <c r="AC192" s="113">
        <f t="shared" si="50"/>
        <v>1.5591698560742051</v>
      </c>
    </row>
    <row r="193" spans="2:29" x14ac:dyDescent="0.35">
      <c r="B193" s="116">
        <v>42678</v>
      </c>
      <c r="C193" s="49">
        <v>4.2080000000000002</v>
      </c>
      <c r="D193" s="350">
        <v>4.0670000000000002</v>
      </c>
      <c r="E193" s="349">
        <v>3.8679999999999999</v>
      </c>
      <c r="F193" s="348">
        <v>3.6680000000000001</v>
      </c>
      <c r="G193" s="246">
        <f t="shared" si="57"/>
        <v>44617</v>
      </c>
      <c r="H193" s="246">
        <f t="shared" si="37"/>
        <v>44489</v>
      </c>
      <c r="I193" s="113">
        <f t="shared" si="52"/>
        <v>1.5546875000000022E-3</v>
      </c>
      <c r="J193" s="148">
        <f t="shared" si="39"/>
        <v>44504.25</v>
      </c>
      <c r="K193" s="152"/>
      <c r="L193" s="550">
        <f t="shared" si="53"/>
        <v>128</v>
      </c>
      <c r="M193" s="187">
        <f t="shared" si="54"/>
        <v>112.75</v>
      </c>
      <c r="N193" s="187">
        <f t="shared" si="55"/>
        <v>15.25</v>
      </c>
      <c r="O193" s="549">
        <f t="shared" si="56"/>
        <v>3.8917089843750001</v>
      </c>
      <c r="P193" s="559"/>
      <c r="R193" s="187">
        <v>2.5209999999999999</v>
      </c>
      <c r="S193" s="113">
        <v>2.3210000000000002</v>
      </c>
      <c r="T193" s="198">
        <v>2.2290000000000001</v>
      </c>
      <c r="U193" s="148">
        <f t="shared" si="44"/>
        <v>45031</v>
      </c>
      <c r="V193" s="148">
        <f t="shared" si="45"/>
        <v>44331</v>
      </c>
      <c r="W193" s="187">
        <f t="shared" si="34"/>
        <v>2.8571428571428536E-4</v>
      </c>
      <c r="X193" s="549">
        <f t="shared" si="46"/>
        <v>700</v>
      </c>
      <c r="Y193" s="113">
        <f t="shared" si="47"/>
        <v>526.75</v>
      </c>
      <c r="Z193" s="113">
        <f t="shared" si="48"/>
        <v>173.25</v>
      </c>
      <c r="AA193" s="549">
        <f t="shared" si="35"/>
        <v>2.3705000000000003</v>
      </c>
      <c r="AB193" s="186">
        <f t="shared" si="49"/>
        <v>1.5212089843749999</v>
      </c>
      <c r="AC193" s="113">
        <f t="shared" si="50"/>
        <v>1.52699417631037</v>
      </c>
    </row>
    <row r="194" spans="2:29" x14ac:dyDescent="0.35">
      <c r="B194" s="116">
        <v>42681</v>
      </c>
      <c r="C194" s="49">
        <v>4.2629999999999999</v>
      </c>
      <c r="D194" s="350">
        <v>4.1239999999999997</v>
      </c>
      <c r="E194" s="349">
        <v>3.919</v>
      </c>
      <c r="F194" s="348">
        <v>3.71</v>
      </c>
      <c r="G194" s="246">
        <f t="shared" si="57"/>
        <v>44617</v>
      </c>
      <c r="H194" s="246">
        <f t="shared" si="37"/>
        <v>44489</v>
      </c>
      <c r="I194" s="113">
        <f t="shared" si="52"/>
        <v>1.6015624999999971E-3</v>
      </c>
      <c r="J194" s="148">
        <f t="shared" si="39"/>
        <v>44507.25</v>
      </c>
      <c r="K194" s="152"/>
      <c r="L194" s="550">
        <f t="shared" si="53"/>
        <v>128</v>
      </c>
      <c r="M194" s="187">
        <f t="shared" si="54"/>
        <v>109.75</v>
      </c>
      <c r="N194" s="187">
        <f t="shared" si="55"/>
        <v>18.25</v>
      </c>
      <c r="O194" s="549">
        <f t="shared" si="56"/>
        <v>3.9482285156249999</v>
      </c>
      <c r="P194" s="559"/>
      <c r="R194" s="187">
        <v>2.544</v>
      </c>
      <c r="S194" s="113">
        <v>2.343</v>
      </c>
      <c r="T194" s="198">
        <v>2.2450000000000001</v>
      </c>
      <c r="U194" s="148">
        <f t="shared" si="44"/>
        <v>45031</v>
      </c>
      <c r="V194" s="148">
        <f t="shared" si="45"/>
        <v>44331</v>
      </c>
      <c r="W194" s="187">
        <f t="shared" si="34"/>
        <v>2.8714285714285723E-4</v>
      </c>
      <c r="X194" s="549">
        <f t="shared" si="46"/>
        <v>700</v>
      </c>
      <c r="Y194" s="113">
        <f t="shared" si="47"/>
        <v>523.75</v>
      </c>
      <c r="Z194" s="113">
        <f t="shared" si="48"/>
        <v>176.25</v>
      </c>
      <c r="AA194" s="549">
        <f t="shared" si="35"/>
        <v>2.3936089285714286</v>
      </c>
      <c r="AB194" s="186">
        <f t="shared" si="49"/>
        <v>1.5546195870535713</v>
      </c>
      <c r="AC194" s="113">
        <f t="shared" si="50"/>
        <v>1.5606616922047012</v>
      </c>
    </row>
    <row r="195" spans="2:29" x14ac:dyDescent="0.35">
      <c r="B195" s="116">
        <v>42682</v>
      </c>
      <c r="C195" s="49">
        <v>4.3129999999999997</v>
      </c>
      <c r="D195" s="350">
        <v>4.1669999999999998</v>
      </c>
      <c r="E195" s="349">
        <v>3.96</v>
      </c>
      <c r="F195" s="348">
        <v>3.74</v>
      </c>
      <c r="G195" s="246">
        <f t="shared" si="57"/>
        <v>44617</v>
      </c>
      <c r="H195" s="246">
        <f t="shared" si="37"/>
        <v>44489</v>
      </c>
      <c r="I195" s="113">
        <f t="shared" si="52"/>
        <v>1.6171874999999988E-3</v>
      </c>
      <c r="J195" s="148">
        <f t="shared" si="39"/>
        <v>44508.25</v>
      </c>
      <c r="K195" s="152"/>
      <c r="L195" s="550">
        <f t="shared" si="53"/>
        <v>128</v>
      </c>
      <c r="M195" s="187">
        <f t="shared" si="54"/>
        <v>108.75</v>
      </c>
      <c r="N195" s="187">
        <f t="shared" si="55"/>
        <v>19.25</v>
      </c>
      <c r="O195" s="549">
        <f t="shared" si="56"/>
        <v>3.9911308593750001</v>
      </c>
      <c r="P195" s="559"/>
      <c r="R195" s="187">
        <v>2.5629999999999997</v>
      </c>
      <c r="S195" s="113">
        <v>2.36</v>
      </c>
      <c r="T195" s="198">
        <v>2.2560000000000002</v>
      </c>
      <c r="U195" s="148">
        <f t="shared" si="44"/>
        <v>45031</v>
      </c>
      <c r="V195" s="148">
        <f t="shared" si="45"/>
        <v>44331</v>
      </c>
      <c r="W195" s="187">
        <f t="shared" si="34"/>
        <v>2.8999999999999978E-4</v>
      </c>
      <c r="X195" s="549">
        <f t="shared" si="46"/>
        <v>700</v>
      </c>
      <c r="Y195" s="113">
        <f t="shared" si="47"/>
        <v>522.75</v>
      </c>
      <c r="Z195" s="113">
        <f t="shared" si="48"/>
        <v>177.25</v>
      </c>
      <c r="AA195" s="549">
        <f t="shared" si="35"/>
        <v>2.4114024999999999</v>
      </c>
      <c r="AB195" s="186">
        <f t="shared" si="49"/>
        <v>1.5797283593750002</v>
      </c>
      <c r="AC195" s="113">
        <f t="shared" si="50"/>
        <v>1.5859672135985159</v>
      </c>
    </row>
    <row r="196" spans="2:29" x14ac:dyDescent="0.35">
      <c r="B196" s="116">
        <v>42683</v>
      </c>
      <c r="C196" s="49">
        <v>4.47</v>
      </c>
      <c r="D196" s="350">
        <v>4.3170000000000002</v>
      </c>
      <c r="E196" s="349">
        <v>4.1040000000000001</v>
      </c>
      <c r="F196" s="348">
        <v>3.8439999999999999</v>
      </c>
      <c r="G196" s="246">
        <f t="shared" si="57"/>
        <v>44617</v>
      </c>
      <c r="H196" s="246">
        <f t="shared" si="37"/>
        <v>44489</v>
      </c>
      <c r="I196" s="113">
        <f t="shared" si="52"/>
        <v>1.6640625000000006E-3</v>
      </c>
      <c r="J196" s="148">
        <f t="shared" si="39"/>
        <v>44509.25</v>
      </c>
      <c r="K196" s="152"/>
      <c r="L196" s="550">
        <f t="shared" si="53"/>
        <v>128</v>
      </c>
      <c r="M196" s="187">
        <f t="shared" si="54"/>
        <v>107.75</v>
      </c>
      <c r="N196" s="187">
        <f t="shared" si="55"/>
        <v>20.25</v>
      </c>
      <c r="O196" s="549">
        <f t="shared" si="56"/>
        <v>4.1376972656250004</v>
      </c>
      <c r="P196" s="559"/>
      <c r="R196" s="187">
        <v>2.4900000000000002</v>
      </c>
      <c r="S196" s="113">
        <v>2.294</v>
      </c>
      <c r="T196" s="198">
        <v>2.1909999999999998</v>
      </c>
      <c r="U196" s="148">
        <f t="shared" si="44"/>
        <v>45031</v>
      </c>
      <c r="V196" s="148">
        <f t="shared" si="45"/>
        <v>44331</v>
      </c>
      <c r="W196" s="187">
        <f t="shared" si="34"/>
        <v>2.8000000000000025E-4</v>
      </c>
      <c r="X196" s="549">
        <f t="shared" si="46"/>
        <v>700</v>
      </c>
      <c r="Y196" s="113">
        <f t="shared" si="47"/>
        <v>521.75</v>
      </c>
      <c r="Z196" s="113">
        <f t="shared" si="48"/>
        <v>178.25</v>
      </c>
      <c r="AA196" s="549">
        <f t="shared" si="35"/>
        <v>2.3439100000000002</v>
      </c>
      <c r="AB196" s="186">
        <f t="shared" si="49"/>
        <v>1.7937872656250002</v>
      </c>
      <c r="AC196" s="113">
        <f t="shared" si="50"/>
        <v>1.8018314475107822</v>
      </c>
    </row>
    <row r="197" spans="2:29" x14ac:dyDescent="0.35">
      <c r="B197" s="116">
        <v>42684</v>
      </c>
      <c r="C197" s="49">
        <v>4.5170000000000003</v>
      </c>
      <c r="D197" s="350">
        <v>4.3499999999999996</v>
      </c>
      <c r="E197" s="349">
        <v>4.1239999999999997</v>
      </c>
      <c r="F197" s="348">
        <v>3.859</v>
      </c>
      <c r="G197" s="246">
        <f t="shared" si="57"/>
        <v>44617</v>
      </c>
      <c r="H197" s="246">
        <f t="shared" si="37"/>
        <v>44489</v>
      </c>
      <c r="I197" s="113">
        <f t="shared" si="52"/>
        <v>1.7656249999999998E-3</v>
      </c>
      <c r="J197" s="148">
        <f t="shared" si="39"/>
        <v>44510.25</v>
      </c>
      <c r="K197" s="152"/>
      <c r="L197" s="550">
        <f t="shared" si="53"/>
        <v>128</v>
      </c>
      <c r="M197" s="187">
        <f t="shared" si="54"/>
        <v>106.75</v>
      </c>
      <c r="N197" s="187">
        <f t="shared" si="55"/>
        <v>21.25</v>
      </c>
      <c r="O197" s="549">
        <f t="shared" si="56"/>
        <v>4.1615195312499997</v>
      </c>
      <c r="P197" s="559"/>
      <c r="R197" s="187">
        <v>2.6539999999999999</v>
      </c>
      <c r="S197" s="113">
        <v>2.41</v>
      </c>
      <c r="T197" s="198">
        <v>2.2730000000000001</v>
      </c>
      <c r="U197" s="148">
        <f t="shared" si="44"/>
        <v>45031</v>
      </c>
      <c r="V197" s="148">
        <f t="shared" si="45"/>
        <v>44331</v>
      </c>
      <c r="W197" s="187">
        <f t="shared" si="34"/>
        <v>3.4857142857142823E-4</v>
      </c>
      <c r="X197" s="549">
        <f t="shared" si="46"/>
        <v>700</v>
      </c>
      <c r="Y197" s="113">
        <f t="shared" si="47"/>
        <v>520.75</v>
      </c>
      <c r="Z197" s="113">
        <f t="shared" si="48"/>
        <v>179.25</v>
      </c>
      <c r="AA197" s="549">
        <f t="shared" si="35"/>
        <v>2.4724814285714287</v>
      </c>
      <c r="AB197" s="186">
        <f t="shared" si="49"/>
        <v>1.689038102678571</v>
      </c>
      <c r="AC197" s="113">
        <f t="shared" si="50"/>
        <v>1.6961702269593149</v>
      </c>
    </row>
    <row r="198" spans="2:29" x14ac:dyDescent="0.35">
      <c r="B198" s="116">
        <v>42685</v>
      </c>
      <c r="C198" s="49">
        <v>4.4539999999999997</v>
      </c>
      <c r="D198" s="350">
        <v>4.3150000000000004</v>
      </c>
      <c r="E198" s="349">
        <v>4.0940000000000003</v>
      </c>
      <c r="F198" s="348">
        <v>3.8479999999999999</v>
      </c>
      <c r="G198" s="246">
        <f t="shared" si="57"/>
        <v>44617</v>
      </c>
      <c r="H198" s="246">
        <f t="shared" si="37"/>
        <v>44489</v>
      </c>
      <c r="I198" s="113">
        <f t="shared" si="52"/>
        <v>1.7265625000000007E-3</v>
      </c>
      <c r="J198" s="148">
        <f t="shared" si="39"/>
        <v>44511.25</v>
      </c>
      <c r="K198" s="152"/>
      <c r="L198" s="550">
        <f t="shared" si="53"/>
        <v>128</v>
      </c>
      <c r="M198" s="187">
        <f t="shared" si="54"/>
        <v>105.75</v>
      </c>
      <c r="N198" s="187">
        <f t="shared" si="55"/>
        <v>22.25</v>
      </c>
      <c r="O198" s="549">
        <f t="shared" si="56"/>
        <v>4.132416015625</v>
      </c>
      <c r="P198" s="559"/>
      <c r="R198" s="187">
        <v>2.7240000000000002</v>
      </c>
      <c r="S198" s="113">
        <v>2.4900000000000002</v>
      </c>
      <c r="T198" s="198">
        <v>2.3340000000000001</v>
      </c>
      <c r="U198" s="148">
        <f t="shared" si="44"/>
        <v>45031</v>
      </c>
      <c r="V198" s="148">
        <f t="shared" si="45"/>
        <v>44331</v>
      </c>
      <c r="W198" s="187">
        <f t="shared" ref="W198:W261" si="58">IF(R198="","",(S198-R198)/($S$14-$R$14))</f>
        <v>3.3428571428571426E-4</v>
      </c>
      <c r="X198" s="549">
        <f t="shared" si="46"/>
        <v>700</v>
      </c>
      <c r="Y198" s="113">
        <f t="shared" si="47"/>
        <v>519.75</v>
      </c>
      <c r="Z198" s="113">
        <f t="shared" si="48"/>
        <v>180.25</v>
      </c>
      <c r="AA198" s="549">
        <f t="shared" ref="AA198:AA261" si="59">IF(R198="","",R198-(Y198*W198))</f>
        <v>2.5502550000000004</v>
      </c>
      <c r="AB198" s="186">
        <f t="shared" si="49"/>
        <v>1.5821610156249997</v>
      </c>
      <c r="AC198" s="113">
        <f t="shared" si="50"/>
        <v>1.5884190993233904</v>
      </c>
    </row>
    <row r="199" spans="2:29" x14ac:dyDescent="0.35">
      <c r="B199" s="116">
        <v>42688</v>
      </c>
      <c r="C199" s="49">
        <v>4.5880000000000001</v>
      </c>
      <c r="D199" s="350">
        <v>4.407</v>
      </c>
      <c r="E199" s="349">
        <v>4.1790000000000003</v>
      </c>
      <c r="F199" s="348">
        <v>3.8719999999999999</v>
      </c>
      <c r="G199" s="246">
        <f t="shared" si="57"/>
        <v>44617</v>
      </c>
      <c r="H199" s="246">
        <f t="shared" si="37"/>
        <v>44489</v>
      </c>
      <c r="I199" s="113">
        <f t="shared" si="52"/>
        <v>1.7812499999999981E-3</v>
      </c>
      <c r="J199" s="148">
        <f t="shared" si="39"/>
        <v>44514.25</v>
      </c>
      <c r="K199" s="152"/>
      <c r="L199" s="550">
        <f t="shared" si="53"/>
        <v>128</v>
      </c>
      <c r="M199" s="187">
        <f t="shared" si="54"/>
        <v>102.75</v>
      </c>
      <c r="N199" s="187">
        <f t="shared" si="55"/>
        <v>25.25</v>
      </c>
      <c r="O199" s="549">
        <f t="shared" si="56"/>
        <v>4.2239765624999999</v>
      </c>
      <c r="P199" s="559"/>
      <c r="R199" s="187">
        <v>2.786</v>
      </c>
      <c r="S199" s="113">
        <v>2.532</v>
      </c>
      <c r="T199" s="198">
        <v>2.3479999999999999</v>
      </c>
      <c r="U199" s="148">
        <f t="shared" si="44"/>
        <v>45031</v>
      </c>
      <c r="V199" s="148">
        <f t="shared" si="45"/>
        <v>44331</v>
      </c>
      <c r="W199" s="187">
        <f t="shared" si="58"/>
        <v>3.6285714285714285E-4</v>
      </c>
      <c r="X199" s="549">
        <f t="shared" si="46"/>
        <v>700</v>
      </c>
      <c r="Y199" s="113">
        <f t="shared" si="47"/>
        <v>516.75</v>
      </c>
      <c r="Z199" s="113">
        <f t="shared" si="48"/>
        <v>183.25</v>
      </c>
      <c r="AA199" s="549">
        <f t="shared" si="59"/>
        <v>2.5984935714285715</v>
      </c>
      <c r="AB199" s="186">
        <f t="shared" si="49"/>
        <v>1.6254829910714284</v>
      </c>
      <c r="AC199" s="113">
        <f t="shared" si="50"/>
        <v>1.6320884784570833</v>
      </c>
    </row>
    <row r="200" spans="2:29" x14ac:dyDescent="0.35">
      <c r="B200" s="116">
        <v>42689</v>
      </c>
      <c r="C200" s="49">
        <v>4.516</v>
      </c>
      <c r="D200" s="350">
        <v>4.3339999999999996</v>
      </c>
      <c r="E200" s="349">
        <v>4.1139999999999999</v>
      </c>
      <c r="F200" s="348">
        <v>3.8109999999999999</v>
      </c>
      <c r="G200" s="246">
        <f t="shared" si="57"/>
        <v>44617</v>
      </c>
      <c r="H200" s="246">
        <f t="shared" si="37"/>
        <v>44489</v>
      </c>
      <c r="I200" s="113">
        <f t="shared" si="52"/>
        <v>1.7187499999999981E-3</v>
      </c>
      <c r="J200" s="148">
        <f t="shared" si="39"/>
        <v>44515.25</v>
      </c>
      <c r="K200" s="152"/>
      <c r="L200" s="550">
        <f t="shared" si="53"/>
        <v>128</v>
      </c>
      <c r="M200" s="187">
        <f t="shared" si="54"/>
        <v>101.75</v>
      </c>
      <c r="N200" s="187">
        <f t="shared" si="55"/>
        <v>26.25</v>
      </c>
      <c r="O200" s="549">
        <f t="shared" si="56"/>
        <v>4.1591171874999997</v>
      </c>
      <c r="P200" s="559"/>
      <c r="R200" s="187">
        <v>2.7759999999999998</v>
      </c>
      <c r="S200" s="113">
        <v>2.5049999999999999</v>
      </c>
      <c r="T200" s="198">
        <v>2.3420000000000001</v>
      </c>
      <c r="U200" s="148">
        <f t="shared" si="44"/>
        <v>45031</v>
      </c>
      <c r="V200" s="148">
        <f t="shared" si="45"/>
        <v>44331</v>
      </c>
      <c r="W200" s="187">
        <f t="shared" si="58"/>
        <v>3.87142857142857E-4</v>
      </c>
      <c r="X200" s="549">
        <f t="shared" si="46"/>
        <v>700</v>
      </c>
      <c r="Y200" s="113">
        <f t="shared" si="47"/>
        <v>515.75</v>
      </c>
      <c r="Z200" s="113">
        <f t="shared" si="48"/>
        <v>184.25</v>
      </c>
      <c r="AA200" s="549">
        <f t="shared" si="59"/>
        <v>2.5763310714285712</v>
      </c>
      <c r="AB200" s="186">
        <f t="shared" si="49"/>
        <v>1.5827861160714285</v>
      </c>
      <c r="AC200" s="113">
        <f t="shared" si="50"/>
        <v>1.5890491457944744</v>
      </c>
    </row>
    <row r="201" spans="2:29" x14ac:dyDescent="0.35">
      <c r="B201" s="116">
        <v>42690</v>
      </c>
      <c r="C201" s="49">
        <v>4.4950000000000001</v>
      </c>
      <c r="D201" s="350">
        <v>4.3159999999999998</v>
      </c>
      <c r="E201" s="349">
        <v>4.085</v>
      </c>
      <c r="F201" s="348">
        <v>3.8040000000000003</v>
      </c>
      <c r="G201" s="246">
        <f t="shared" si="57"/>
        <v>44617</v>
      </c>
      <c r="H201" s="246">
        <f t="shared" si="37"/>
        <v>44489</v>
      </c>
      <c r="I201" s="113">
        <f t="shared" si="52"/>
        <v>1.804687499999999E-3</v>
      </c>
      <c r="J201" s="148">
        <f t="shared" si="39"/>
        <v>44516.25</v>
      </c>
      <c r="K201" s="152"/>
      <c r="L201" s="550">
        <f t="shared" si="53"/>
        <v>128</v>
      </c>
      <c r="M201" s="187">
        <f t="shared" si="54"/>
        <v>100.75</v>
      </c>
      <c r="N201" s="187">
        <f t="shared" si="55"/>
        <v>27.25</v>
      </c>
      <c r="O201" s="549">
        <f t="shared" si="56"/>
        <v>4.1341777343750001</v>
      </c>
      <c r="P201" s="559"/>
      <c r="R201" s="187">
        <v>2.758</v>
      </c>
      <c r="S201" s="113">
        <v>2.4910000000000001</v>
      </c>
      <c r="T201" s="198">
        <v>2.3239999999999998</v>
      </c>
      <c r="U201" s="148">
        <f t="shared" si="44"/>
        <v>45031</v>
      </c>
      <c r="V201" s="148">
        <f t="shared" si="45"/>
        <v>44331</v>
      </c>
      <c r="W201" s="187">
        <f t="shared" si="58"/>
        <v>3.814285714285713E-4</v>
      </c>
      <c r="X201" s="549">
        <f t="shared" si="46"/>
        <v>700</v>
      </c>
      <c r="Y201" s="113">
        <f t="shared" si="47"/>
        <v>514.75</v>
      </c>
      <c r="Z201" s="113">
        <f t="shared" si="48"/>
        <v>185.25</v>
      </c>
      <c r="AA201" s="549">
        <f t="shared" si="59"/>
        <v>2.5616596428571428</v>
      </c>
      <c r="AB201" s="186">
        <f t="shared" si="49"/>
        <v>1.5725180915178574</v>
      </c>
      <c r="AC201" s="113">
        <f t="shared" si="50"/>
        <v>1.5787001243882326</v>
      </c>
    </row>
    <row r="202" spans="2:29" x14ac:dyDescent="0.35">
      <c r="B202" s="116">
        <v>42691</v>
      </c>
      <c r="C202" s="49">
        <v>4.4820000000000002</v>
      </c>
      <c r="D202" s="350">
        <v>4.3079999999999998</v>
      </c>
      <c r="E202" s="349">
        <v>4.0789999999999997</v>
      </c>
      <c r="F202" s="348">
        <v>3.7960000000000003</v>
      </c>
      <c r="G202" s="246">
        <f t="shared" si="57"/>
        <v>44617</v>
      </c>
      <c r="H202" s="246">
        <f t="shared" si="37"/>
        <v>44489</v>
      </c>
      <c r="I202" s="113">
        <f t="shared" si="52"/>
        <v>1.7890625000000007E-3</v>
      </c>
      <c r="J202" s="148">
        <f t="shared" si="39"/>
        <v>44517.25</v>
      </c>
      <c r="K202" s="152"/>
      <c r="L202" s="550">
        <f t="shared" si="53"/>
        <v>128</v>
      </c>
      <c r="M202" s="187">
        <f t="shared" si="54"/>
        <v>99.75</v>
      </c>
      <c r="N202" s="187">
        <f t="shared" si="55"/>
        <v>28.25</v>
      </c>
      <c r="O202" s="549">
        <f t="shared" si="56"/>
        <v>4.1295410156249996</v>
      </c>
      <c r="P202" s="559"/>
      <c r="R202" s="187">
        <v>2.6859999999999999</v>
      </c>
      <c r="S202" s="113">
        <v>2.4220000000000002</v>
      </c>
      <c r="T202" s="198">
        <v>2.2640000000000002</v>
      </c>
      <c r="U202" s="148">
        <f t="shared" si="44"/>
        <v>45031</v>
      </c>
      <c r="V202" s="148">
        <f t="shared" si="45"/>
        <v>44331</v>
      </c>
      <c r="W202" s="187">
        <f t="shared" si="58"/>
        <v>3.7714285714285687E-4</v>
      </c>
      <c r="X202" s="549">
        <f t="shared" si="46"/>
        <v>700</v>
      </c>
      <c r="Y202" s="113">
        <f t="shared" si="47"/>
        <v>513.75</v>
      </c>
      <c r="Z202" s="113">
        <f t="shared" si="48"/>
        <v>186.25</v>
      </c>
      <c r="AA202" s="549">
        <f t="shared" si="59"/>
        <v>2.4922428571428572</v>
      </c>
      <c r="AB202" s="186">
        <f t="shared" si="49"/>
        <v>1.6372981584821424</v>
      </c>
      <c r="AC202" s="113">
        <f t="shared" si="50"/>
        <v>1.6440000216315642</v>
      </c>
    </row>
    <row r="203" spans="2:29" x14ac:dyDescent="0.35">
      <c r="B203" s="116">
        <v>42692</v>
      </c>
      <c r="C203" s="49">
        <v>4.5389999999999997</v>
      </c>
      <c r="D203" s="350">
        <v>4.3570000000000002</v>
      </c>
      <c r="E203" s="349">
        <v>4.1139999999999999</v>
      </c>
      <c r="F203" s="348">
        <v>3.8279999999999998</v>
      </c>
      <c r="G203" s="246">
        <f t="shared" si="57"/>
        <v>44617</v>
      </c>
      <c r="H203" s="246">
        <f t="shared" si="37"/>
        <v>44489</v>
      </c>
      <c r="I203" s="113">
        <f t="shared" si="52"/>
        <v>1.8984375000000026E-3</v>
      </c>
      <c r="J203" s="148">
        <f t="shared" si="39"/>
        <v>44518.25</v>
      </c>
      <c r="K203" s="152"/>
      <c r="L203" s="550">
        <f t="shared" si="53"/>
        <v>128</v>
      </c>
      <c r="M203" s="187">
        <f t="shared" si="54"/>
        <v>98.75</v>
      </c>
      <c r="N203" s="187">
        <f t="shared" si="55"/>
        <v>29.25</v>
      </c>
      <c r="O203" s="549">
        <f t="shared" si="56"/>
        <v>4.169529296875</v>
      </c>
      <c r="P203" s="559"/>
      <c r="R203" s="187">
        <v>2.7650000000000001</v>
      </c>
      <c r="S203" s="113">
        <v>2.484</v>
      </c>
      <c r="T203" s="198">
        <v>2.3210000000000002</v>
      </c>
      <c r="U203" s="148">
        <f t="shared" si="44"/>
        <v>45031</v>
      </c>
      <c r="V203" s="148">
        <f t="shared" si="45"/>
        <v>44331</v>
      </c>
      <c r="W203" s="187">
        <f t="shared" si="58"/>
        <v>4.0142857142857162E-4</v>
      </c>
      <c r="X203" s="549">
        <f t="shared" si="46"/>
        <v>700</v>
      </c>
      <c r="Y203" s="113">
        <f t="shared" si="47"/>
        <v>512.75</v>
      </c>
      <c r="Z203" s="113">
        <f t="shared" si="48"/>
        <v>187.25</v>
      </c>
      <c r="AA203" s="549">
        <f t="shared" si="59"/>
        <v>2.5591675</v>
      </c>
      <c r="AB203" s="186">
        <f t="shared" si="49"/>
        <v>1.6103617968749999</v>
      </c>
      <c r="AC203" s="113">
        <f t="shared" si="50"/>
        <v>1.6168449596670964</v>
      </c>
    </row>
    <row r="204" spans="2:29" x14ac:dyDescent="0.35">
      <c r="B204" s="116">
        <v>42695</v>
      </c>
      <c r="C204" s="49">
        <v>4.5179999999999998</v>
      </c>
      <c r="D204" s="350">
        <v>4.3390000000000004</v>
      </c>
      <c r="E204" s="349">
        <v>4.0990000000000002</v>
      </c>
      <c r="F204" s="348">
        <v>3.8109999999999999</v>
      </c>
      <c r="G204" s="246">
        <f t="shared" si="57"/>
        <v>44617</v>
      </c>
      <c r="H204" s="246">
        <f t="shared" si="37"/>
        <v>44489</v>
      </c>
      <c r="I204" s="113">
        <f t="shared" si="52"/>
        <v>1.8750000000000017E-3</v>
      </c>
      <c r="J204" s="148">
        <f t="shared" si="39"/>
        <v>44521.25</v>
      </c>
      <c r="K204" s="152"/>
      <c r="L204" s="550">
        <f t="shared" si="53"/>
        <v>128</v>
      </c>
      <c r="M204" s="187">
        <f t="shared" si="54"/>
        <v>95.75</v>
      </c>
      <c r="N204" s="187">
        <f t="shared" si="55"/>
        <v>32.25</v>
      </c>
      <c r="O204" s="549">
        <f t="shared" si="56"/>
        <v>4.1594687500000003</v>
      </c>
      <c r="P204" s="559"/>
      <c r="R204" s="187">
        <v>2.766</v>
      </c>
      <c r="S204" s="113">
        <v>2.476</v>
      </c>
      <c r="T204" s="198">
        <v>2.3119999999999998</v>
      </c>
      <c r="U204" s="148">
        <f t="shared" si="44"/>
        <v>45031</v>
      </c>
      <c r="V204" s="148">
        <f t="shared" si="45"/>
        <v>44331</v>
      </c>
      <c r="W204" s="187">
        <f t="shared" si="58"/>
        <v>4.1428571428571431E-4</v>
      </c>
      <c r="X204" s="549">
        <f t="shared" si="46"/>
        <v>700</v>
      </c>
      <c r="Y204" s="113">
        <f t="shared" si="47"/>
        <v>509.75</v>
      </c>
      <c r="Z204" s="113">
        <f t="shared" si="48"/>
        <v>190.25</v>
      </c>
      <c r="AA204" s="549">
        <f t="shared" si="59"/>
        <v>2.554817857142857</v>
      </c>
      <c r="AB204" s="186">
        <f t="shared" si="49"/>
        <v>1.6046508928571432</v>
      </c>
      <c r="AC204" s="113">
        <f t="shared" si="50"/>
        <v>1.6110881540770228</v>
      </c>
    </row>
    <row r="205" spans="2:29" x14ac:dyDescent="0.35">
      <c r="B205" s="116">
        <v>42696</v>
      </c>
      <c r="C205" s="49">
        <v>4.4509999999999996</v>
      </c>
      <c r="D205" s="350">
        <v>4.3070000000000004</v>
      </c>
      <c r="E205" s="349">
        <v>4.077</v>
      </c>
      <c r="F205" s="348">
        <v>3.7949999999999999</v>
      </c>
      <c r="G205" s="246">
        <f t="shared" si="57"/>
        <v>44617</v>
      </c>
      <c r="H205" s="246">
        <f t="shared" si="37"/>
        <v>44489</v>
      </c>
      <c r="I205" s="113">
        <f t="shared" si="52"/>
        <v>1.7968750000000033E-3</v>
      </c>
      <c r="J205" s="148">
        <f t="shared" si="39"/>
        <v>44522.25</v>
      </c>
      <c r="K205" s="152"/>
      <c r="L205" s="550">
        <f t="shared" si="53"/>
        <v>128</v>
      </c>
      <c r="M205" s="187">
        <f t="shared" si="54"/>
        <v>94.75</v>
      </c>
      <c r="N205" s="187">
        <f t="shared" si="55"/>
        <v>33.25</v>
      </c>
      <c r="O205" s="549">
        <f t="shared" si="56"/>
        <v>4.1367460937500002</v>
      </c>
      <c r="P205" s="559"/>
      <c r="R205" s="187">
        <v>2.7359999999999998</v>
      </c>
      <c r="S205" s="113">
        <v>2.448</v>
      </c>
      <c r="T205" s="198">
        <v>2.286</v>
      </c>
      <c r="U205" s="148">
        <f t="shared" si="44"/>
        <v>45031</v>
      </c>
      <c r="V205" s="148">
        <f t="shared" si="45"/>
        <v>44331</v>
      </c>
      <c r="W205" s="187">
        <f t="shared" si="58"/>
        <v>4.1142857142857116E-4</v>
      </c>
      <c r="X205" s="549">
        <f t="shared" si="46"/>
        <v>700</v>
      </c>
      <c r="Y205" s="113">
        <f t="shared" si="47"/>
        <v>508.75</v>
      </c>
      <c r="Z205" s="113">
        <f t="shared" si="48"/>
        <v>191.25</v>
      </c>
      <c r="AA205" s="549">
        <f t="shared" si="59"/>
        <v>2.5266857142857142</v>
      </c>
      <c r="AB205" s="186">
        <f t="shared" si="49"/>
        <v>1.610060379464286</v>
      </c>
      <c r="AC205" s="113">
        <f t="shared" si="50"/>
        <v>1.6165411155280918</v>
      </c>
    </row>
    <row r="206" spans="2:29" x14ac:dyDescent="0.35">
      <c r="B206" s="116">
        <v>42697</v>
      </c>
      <c r="C206" s="49">
        <v>4.5110000000000001</v>
      </c>
      <c r="D206" s="350">
        <v>4.3609999999999998</v>
      </c>
      <c r="E206" s="349">
        <v>4.1310000000000002</v>
      </c>
      <c r="F206" s="348">
        <v>3.8340000000000001</v>
      </c>
      <c r="G206" s="246">
        <f t="shared" si="57"/>
        <v>44617</v>
      </c>
      <c r="H206" s="246">
        <f t="shared" si="37"/>
        <v>44489</v>
      </c>
      <c r="I206" s="113">
        <f t="shared" si="52"/>
        <v>1.7968749999999964E-3</v>
      </c>
      <c r="J206" s="148">
        <f t="shared" si="39"/>
        <v>44523.25</v>
      </c>
      <c r="K206" s="152"/>
      <c r="L206" s="550">
        <f t="shared" si="53"/>
        <v>128</v>
      </c>
      <c r="M206" s="187">
        <f t="shared" si="54"/>
        <v>93.75</v>
      </c>
      <c r="N206" s="187">
        <f t="shared" si="55"/>
        <v>34.25</v>
      </c>
      <c r="O206" s="549">
        <f t="shared" si="56"/>
        <v>4.1925429687499998</v>
      </c>
      <c r="P206" s="559"/>
      <c r="R206" s="187">
        <v>2.7800000000000002</v>
      </c>
      <c r="S206" s="113">
        <v>2.488</v>
      </c>
      <c r="T206" s="198">
        <v>2.3250000000000002</v>
      </c>
      <c r="U206" s="148">
        <f t="shared" si="44"/>
        <v>45031</v>
      </c>
      <c r="V206" s="148">
        <f t="shared" si="45"/>
        <v>44331</v>
      </c>
      <c r="W206" s="187">
        <f t="shared" si="58"/>
        <v>4.1714285714285752E-4</v>
      </c>
      <c r="X206" s="549">
        <f t="shared" si="46"/>
        <v>700</v>
      </c>
      <c r="Y206" s="113">
        <f t="shared" si="47"/>
        <v>507.75</v>
      </c>
      <c r="Z206" s="113">
        <f t="shared" si="48"/>
        <v>192.25</v>
      </c>
      <c r="AA206" s="549">
        <f t="shared" si="59"/>
        <v>2.5681957142857144</v>
      </c>
      <c r="AB206" s="186">
        <f t="shared" si="49"/>
        <v>1.6243472544642854</v>
      </c>
      <c r="AC206" s="113">
        <f t="shared" si="50"/>
        <v>1.6309435144719941</v>
      </c>
    </row>
    <row r="207" spans="2:29" x14ac:dyDescent="0.35">
      <c r="B207" s="116">
        <v>42698</v>
      </c>
      <c r="C207" s="49">
        <v>4.5220000000000002</v>
      </c>
      <c r="D207" s="350">
        <v>4.37</v>
      </c>
      <c r="E207" s="349">
        <v>4.1390000000000002</v>
      </c>
      <c r="F207" s="348">
        <v>3.8420000000000001</v>
      </c>
      <c r="G207" s="246">
        <f t="shared" si="57"/>
        <v>44617</v>
      </c>
      <c r="H207" s="246">
        <f t="shared" si="37"/>
        <v>44489</v>
      </c>
      <c r="I207" s="113">
        <f t="shared" si="52"/>
        <v>1.804687499999999E-3</v>
      </c>
      <c r="J207" s="148">
        <f t="shared" si="39"/>
        <v>44524.25</v>
      </c>
      <c r="K207" s="152"/>
      <c r="L207" s="550">
        <f t="shared" si="53"/>
        <v>128</v>
      </c>
      <c r="M207" s="187">
        <f t="shared" si="54"/>
        <v>92.75</v>
      </c>
      <c r="N207" s="187">
        <f t="shared" si="55"/>
        <v>35.25</v>
      </c>
      <c r="O207" s="549">
        <f t="shared" si="56"/>
        <v>4.2026152343750001</v>
      </c>
      <c r="P207" s="559"/>
      <c r="R207" s="187">
        <v>2.8289999999999997</v>
      </c>
      <c r="S207" s="113">
        <v>2.536</v>
      </c>
      <c r="T207" s="198">
        <v>2.3660000000000001</v>
      </c>
      <c r="U207" s="148">
        <f t="shared" si="44"/>
        <v>45031</v>
      </c>
      <c r="V207" s="148">
        <f t="shared" si="45"/>
        <v>44331</v>
      </c>
      <c r="W207" s="187">
        <f t="shared" si="58"/>
        <v>4.1857142857142814E-4</v>
      </c>
      <c r="X207" s="549">
        <f t="shared" si="46"/>
        <v>700</v>
      </c>
      <c r="Y207" s="113">
        <f t="shared" si="47"/>
        <v>506.75</v>
      </c>
      <c r="Z207" s="113">
        <f t="shared" si="48"/>
        <v>193.25</v>
      </c>
      <c r="AA207" s="549">
        <f t="shared" si="59"/>
        <v>2.6168889285714285</v>
      </c>
      <c r="AB207" s="186">
        <f t="shared" si="49"/>
        <v>1.5857263058035715</v>
      </c>
      <c r="AC207" s="113">
        <f t="shared" si="50"/>
        <v>1.5920126255958733</v>
      </c>
    </row>
    <row r="208" spans="2:29" x14ac:dyDescent="0.35">
      <c r="B208" s="116">
        <v>42699</v>
      </c>
      <c r="C208" s="49">
        <v>4.5190000000000001</v>
      </c>
      <c r="D208" s="350">
        <v>4.3680000000000003</v>
      </c>
      <c r="E208" s="349">
        <v>4.1379999999999999</v>
      </c>
      <c r="F208" s="348">
        <v>3.8340000000000001</v>
      </c>
      <c r="G208" s="246">
        <f t="shared" si="57"/>
        <v>44617</v>
      </c>
      <c r="H208" s="246">
        <f t="shared" ref="H208:H271" si="60">IF(G208=$E$14,$F$14,IF(G208=$D$14,$E$14,$D$14))</f>
        <v>44489</v>
      </c>
      <c r="I208" s="113">
        <f t="shared" si="52"/>
        <v>1.7968750000000033E-3</v>
      </c>
      <c r="J208" s="148">
        <f t="shared" ref="J208:J271" si="61">B208+365.25*5</f>
        <v>44525.25</v>
      </c>
      <c r="K208" s="152"/>
      <c r="L208" s="550">
        <f t="shared" si="53"/>
        <v>128</v>
      </c>
      <c r="M208" s="187">
        <f t="shared" si="54"/>
        <v>91.75</v>
      </c>
      <c r="N208" s="187">
        <f t="shared" si="55"/>
        <v>36.25</v>
      </c>
      <c r="O208" s="549">
        <f t="shared" si="56"/>
        <v>4.2031367187499997</v>
      </c>
      <c r="P208" s="559"/>
      <c r="R208" s="187">
        <v>2.8260000000000001</v>
      </c>
      <c r="S208" s="113">
        <v>2.5339999999999998</v>
      </c>
      <c r="T208" s="198">
        <v>2.363</v>
      </c>
      <c r="U208" s="148">
        <f t="shared" ref="U208:U271" si="62">IF($J208&lt;$T$14,$T$14,IF($J208&lt;$S$14,$S$14,$R$14))</f>
        <v>45031</v>
      </c>
      <c r="V208" s="148">
        <f t="shared" ref="V208:V271" si="63">IF($J208&gt;$R$14,$R$14,IF($J208&gt;$S$14,$S$14,$T$14))</f>
        <v>44331</v>
      </c>
      <c r="W208" s="187">
        <f t="shared" si="58"/>
        <v>4.1714285714285752E-4</v>
      </c>
      <c r="X208" s="549">
        <f t="shared" ref="X208:X271" si="64">U208-V208</f>
        <v>700</v>
      </c>
      <c r="Y208" s="113">
        <f t="shared" ref="Y208:Y271" si="65">U208-J208</f>
        <v>505.75</v>
      </c>
      <c r="Z208" s="113">
        <f t="shared" ref="Z208:Z271" si="66">J208-V208</f>
        <v>194.25</v>
      </c>
      <c r="AA208" s="549">
        <f t="shared" si="59"/>
        <v>2.61503</v>
      </c>
      <c r="AB208" s="186">
        <f t="shared" ref="AB208:AB271" si="67">IFERROR(O208-AA208,"")</f>
        <v>1.5881067187499998</v>
      </c>
      <c r="AC208" s="113">
        <f t="shared" ref="AC208:AC271" si="68">IF(AB208="","",((1+AB208/200)^2-1)*100)</f>
        <v>1.5944119261253276</v>
      </c>
    </row>
    <row r="209" spans="2:29" x14ac:dyDescent="0.35">
      <c r="B209" s="116">
        <v>42702</v>
      </c>
      <c r="C209" s="49">
        <v>4.4489999999999998</v>
      </c>
      <c r="D209" s="350">
        <v>4.3</v>
      </c>
      <c r="E209" s="349">
        <v>4.0750000000000002</v>
      </c>
      <c r="F209" s="348">
        <v>3.7829999999999999</v>
      </c>
      <c r="G209" s="246">
        <f t="shared" si="57"/>
        <v>44617</v>
      </c>
      <c r="H209" s="246">
        <f t="shared" si="60"/>
        <v>44489</v>
      </c>
      <c r="I209" s="113">
        <f t="shared" si="52"/>
        <v>1.7578124999999972E-3</v>
      </c>
      <c r="J209" s="148">
        <f t="shared" si="61"/>
        <v>44528.25</v>
      </c>
      <c r="K209" s="152"/>
      <c r="L209" s="550">
        <f t="shared" si="53"/>
        <v>128</v>
      </c>
      <c r="M209" s="187">
        <f t="shared" si="54"/>
        <v>88.75</v>
      </c>
      <c r="N209" s="187">
        <f t="shared" si="55"/>
        <v>39.25</v>
      </c>
      <c r="O209" s="549">
        <f t="shared" si="56"/>
        <v>4.1439941406249998</v>
      </c>
      <c r="P209" s="559"/>
      <c r="R209" s="187">
        <v>2.7570000000000001</v>
      </c>
      <c r="S209" s="113">
        <v>2.4750000000000001</v>
      </c>
      <c r="T209" s="198">
        <v>2.3130000000000002</v>
      </c>
      <c r="U209" s="148">
        <f t="shared" si="62"/>
        <v>45031</v>
      </c>
      <c r="V209" s="148">
        <f t="shared" si="63"/>
        <v>44331</v>
      </c>
      <c r="W209" s="187">
        <f t="shared" si="58"/>
        <v>4.028571428571429E-4</v>
      </c>
      <c r="X209" s="549">
        <f t="shared" si="64"/>
        <v>700</v>
      </c>
      <c r="Y209" s="113">
        <f t="shared" si="65"/>
        <v>502.75</v>
      </c>
      <c r="Z209" s="113">
        <f t="shared" si="66"/>
        <v>197.25</v>
      </c>
      <c r="AA209" s="549">
        <f t="shared" si="59"/>
        <v>2.5544635714285717</v>
      </c>
      <c r="AB209" s="186">
        <f t="shared" si="67"/>
        <v>1.5895305691964281</v>
      </c>
      <c r="AC209" s="113">
        <f t="shared" si="68"/>
        <v>1.5958470877724507</v>
      </c>
    </row>
    <row r="210" spans="2:29" x14ac:dyDescent="0.35">
      <c r="B210" s="116">
        <v>42703</v>
      </c>
      <c r="C210" s="49">
        <v>4.4619999999999997</v>
      </c>
      <c r="D210" s="350">
        <v>4.3150000000000004</v>
      </c>
      <c r="E210" s="349">
        <v>4.093</v>
      </c>
      <c r="F210" s="348">
        <v>3.806</v>
      </c>
      <c r="G210" s="246">
        <f t="shared" si="57"/>
        <v>44617</v>
      </c>
      <c r="H210" s="246">
        <f t="shared" si="60"/>
        <v>44489</v>
      </c>
      <c r="I210" s="113">
        <f t="shared" si="52"/>
        <v>1.7343750000000033E-3</v>
      </c>
      <c r="J210" s="148">
        <f t="shared" si="61"/>
        <v>44529.25</v>
      </c>
      <c r="K210" s="152"/>
      <c r="L210" s="550">
        <f t="shared" si="53"/>
        <v>128</v>
      </c>
      <c r="M210" s="187">
        <f t="shared" si="54"/>
        <v>87.75</v>
      </c>
      <c r="N210" s="187">
        <f t="shared" si="55"/>
        <v>40.25</v>
      </c>
      <c r="O210" s="549">
        <f t="shared" si="56"/>
        <v>4.1628085937500003</v>
      </c>
      <c r="P210" s="559"/>
      <c r="R210" s="187">
        <v>2.7509999999999999</v>
      </c>
      <c r="S210" s="113">
        <v>2.4809999999999999</v>
      </c>
      <c r="T210" s="198">
        <v>2.3210000000000002</v>
      </c>
      <c r="U210" s="148">
        <f t="shared" si="62"/>
        <v>45031</v>
      </c>
      <c r="V210" s="148">
        <f t="shared" si="63"/>
        <v>44331</v>
      </c>
      <c r="W210" s="187">
        <f t="shared" si="58"/>
        <v>3.8571428571428573E-4</v>
      </c>
      <c r="X210" s="549">
        <f t="shared" si="64"/>
        <v>700</v>
      </c>
      <c r="Y210" s="113">
        <f t="shared" si="65"/>
        <v>501.75</v>
      </c>
      <c r="Z210" s="113">
        <f t="shared" si="66"/>
        <v>198.25</v>
      </c>
      <c r="AA210" s="549">
        <f t="shared" si="59"/>
        <v>2.5574678571428571</v>
      </c>
      <c r="AB210" s="186">
        <f t="shared" si="67"/>
        <v>1.6053407366071433</v>
      </c>
      <c r="AC210" s="113">
        <f t="shared" si="68"/>
        <v>1.6117835338086639</v>
      </c>
    </row>
    <row r="211" spans="2:29" x14ac:dyDescent="0.35">
      <c r="B211" s="116">
        <v>42704</v>
      </c>
      <c r="C211" s="49">
        <v>4.5209999999999999</v>
      </c>
      <c r="D211" s="350">
        <v>4.3689999999999998</v>
      </c>
      <c r="E211" s="349">
        <v>4.1379999999999999</v>
      </c>
      <c r="F211" s="348">
        <v>3.8369999999999997</v>
      </c>
      <c r="G211" s="246">
        <f t="shared" si="57"/>
        <v>44617</v>
      </c>
      <c r="H211" s="246">
        <f t="shared" si="60"/>
        <v>44489</v>
      </c>
      <c r="I211" s="113">
        <f t="shared" si="52"/>
        <v>1.804687499999999E-3</v>
      </c>
      <c r="J211" s="148">
        <f t="shared" si="61"/>
        <v>44530.25</v>
      </c>
      <c r="K211" s="152"/>
      <c r="L211" s="550">
        <f t="shared" si="53"/>
        <v>128</v>
      </c>
      <c r="M211" s="187">
        <f t="shared" si="54"/>
        <v>86.75</v>
      </c>
      <c r="N211" s="187">
        <f t="shared" si="55"/>
        <v>41.25</v>
      </c>
      <c r="O211" s="549">
        <f t="shared" si="56"/>
        <v>4.2124433593749995</v>
      </c>
      <c r="P211" s="559"/>
      <c r="R211" s="187">
        <v>2.7789999999999999</v>
      </c>
      <c r="S211" s="113">
        <v>2.5089999999999999</v>
      </c>
      <c r="T211" s="198">
        <v>2.35</v>
      </c>
      <c r="U211" s="148">
        <f t="shared" si="62"/>
        <v>45031</v>
      </c>
      <c r="V211" s="148">
        <f t="shared" si="63"/>
        <v>44331</v>
      </c>
      <c r="W211" s="187">
        <f t="shared" si="58"/>
        <v>3.8571428571428573E-4</v>
      </c>
      <c r="X211" s="549">
        <f t="shared" si="64"/>
        <v>700</v>
      </c>
      <c r="Y211" s="113">
        <f t="shared" si="65"/>
        <v>500.75</v>
      </c>
      <c r="Z211" s="113">
        <f t="shared" si="66"/>
        <v>199.25</v>
      </c>
      <c r="AA211" s="549">
        <f t="shared" si="59"/>
        <v>2.5858535714285713</v>
      </c>
      <c r="AB211" s="186">
        <f t="shared" si="67"/>
        <v>1.6265897879464282</v>
      </c>
      <c r="AC211" s="113">
        <f t="shared" si="68"/>
        <v>1.6332042737920549</v>
      </c>
    </row>
    <row r="212" spans="2:29" x14ac:dyDescent="0.35">
      <c r="B212" s="116">
        <v>42705</v>
      </c>
      <c r="C212" s="49">
        <v>4.5659999999999998</v>
      </c>
      <c r="D212" s="350">
        <v>4.4169999999999998</v>
      </c>
      <c r="E212" s="349">
        <v>4.1849999999999996</v>
      </c>
      <c r="F212" s="348">
        <v>3.883</v>
      </c>
      <c r="G212" s="246">
        <f t="shared" si="57"/>
        <v>44617</v>
      </c>
      <c r="H212" s="246">
        <f t="shared" si="60"/>
        <v>44489</v>
      </c>
      <c r="I212" s="113">
        <f t="shared" si="52"/>
        <v>1.8125000000000016E-3</v>
      </c>
      <c r="J212" s="148">
        <f t="shared" si="61"/>
        <v>44531.25</v>
      </c>
      <c r="K212" s="152"/>
      <c r="L212" s="550">
        <f t="shared" si="53"/>
        <v>128</v>
      </c>
      <c r="M212" s="187">
        <f t="shared" si="54"/>
        <v>85.75</v>
      </c>
      <c r="N212" s="187">
        <f t="shared" si="55"/>
        <v>42.25</v>
      </c>
      <c r="O212" s="549">
        <f t="shared" si="56"/>
        <v>4.2615781249999998</v>
      </c>
      <c r="P212" s="559"/>
      <c r="R212" s="187">
        <v>2.8239999999999998</v>
      </c>
      <c r="S212" s="113">
        <v>2.5499999999999998</v>
      </c>
      <c r="T212" s="198">
        <v>2.3839999999999999</v>
      </c>
      <c r="U212" s="148">
        <f t="shared" si="62"/>
        <v>45031</v>
      </c>
      <c r="V212" s="148">
        <f t="shared" si="63"/>
        <v>44331</v>
      </c>
      <c r="W212" s="187">
        <f t="shared" si="58"/>
        <v>3.9142857142857143E-4</v>
      </c>
      <c r="X212" s="549">
        <f t="shared" si="64"/>
        <v>700</v>
      </c>
      <c r="Y212" s="113">
        <f t="shared" si="65"/>
        <v>499.75</v>
      </c>
      <c r="Z212" s="113">
        <f t="shared" si="66"/>
        <v>200.25</v>
      </c>
      <c r="AA212" s="549">
        <f t="shared" si="59"/>
        <v>2.6283835714285715</v>
      </c>
      <c r="AB212" s="186">
        <f t="shared" si="67"/>
        <v>1.6331945535714283</v>
      </c>
      <c r="AC212" s="113">
        <f t="shared" si="68"/>
        <v>1.6398628646959734</v>
      </c>
    </row>
    <row r="213" spans="2:29" x14ac:dyDescent="0.35">
      <c r="B213" s="116">
        <v>42706</v>
      </c>
      <c r="C213" s="49">
        <v>4.5649999999999995</v>
      </c>
      <c r="D213" s="350">
        <v>4.4160000000000004</v>
      </c>
      <c r="E213" s="349">
        <v>4.1779999999999999</v>
      </c>
      <c r="F213" s="348">
        <v>3.8810000000000002</v>
      </c>
      <c r="G213" s="246">
        <f t="shared" si="57"/>
        <v>44617</v>
      </c>
      <c r="H213" s="246">
        <f t="shared" si="60"/>
        <v>44489</v>
      </c>
      <c r="I213" s="113">
        <f t="shared" si="52"/>
        <v>1.8593750000000034E-3</v>
      </c>
      <c r="J213" s="148">
        <f t="shared" si="61"/>
        <v>44532.25</v>
      </c>
      <c r="K213" s="152"/>
      <c r="L213" s="550">
        <f t="shared" si="53"/>
        <v>128</v>
      </c>
      <c r="M213" s="187">
        <f t="shared" si="54"/>
        <v>84.75</v>
      </c>
      <c r="N213" s="187">
        <f t="shared" si="55"/>
        <v>43.25</v>
      </c>
      <c r="O213" s="549">
        <f t="shared" si="56"/>
        <v>4.2584179687499999</v>
      </c>
      <c r="P213" s="559"/>
      <c r="R213" s="187">
        <v>2.86</v>
      </c>
      <c r="S213" s="113">
        <v>2.5830000000000002</v>
      </c>
      <c r="T213" s="198">
        <v>2.4079999999999999</v>
      </c>
      <c r="U213" s="148">
        <f t="shared" si="62"/>
        <v>45031</v>
      </c>
      <c r="V213" s="148">
        <f t="shared" si="63"/>
        <v>44331</v>
      </c>
      <c r="W213" s="187">
        <f t="shared" si="58"/>
        <v>3.9571428571428527E-4</v>
      </c>
      <c r="X213" s="549">
        <f t="shared" si="64"/>
        <v>700</v>
      </c>
      <c r="Y213" s="113">
        <f t="shared" si="65"/>
        <v>498.75</v>
      </c>
      <c r="Z213" s="113">
        <f t="shared" si="66"/>
        <v>201.25</v>
      </c>
      <c r="AA213" s="549">
        <f t="shared" si="59"/>
        <v>2.6626375000000002</v>
      </c>
      <c r="AB213" s="186">
        <f t="shared" si="67"/>
        <v>1.5957804687499997</v>
      </c>
      <c r="AC213" s="113">
        <f t="shared" si="68"/>
        <v>1.6021467570111136</v>
      </c>
    </row>
    <row r="214" spans="2:29" x14ac:dyDescent="0.35">
      <c r="B214" s="116">
        <v>42709</v>
      </c>
      <c r="C214" s="49">
        <v>4.5510000000000002</v>
      </c>
      <c r="D214" s="350">
        <v>4.4000000000000004</v>
      </c>
      <c r="E214" s="349">
        <v>4.1230000000000002</v>
      </c>
      <c r="F214" s="348">
        <v>3.8369999999999997</v>
      </c>
      <c r="G214" s="246">
        <f t="shared" si="57"/>
        <v>44617</v>
      </c>
      <c r="H214" s="246">
        <f t="shared" si="60"/>
        <v>44489</v>
      </c>
      <c r="I214" s="113">
        <f t="shared" si="52"/>
        <v>2.1640625000000011E-3</v>
      </c>
      <c r="J214" s="148">
        <f t="shared" si="61"/>
        <v>44535.25</v>
      </c>
      <c r="K214" s="152"/>
      <c r="L214" s="550">
        <f t="shared" si="53"/>
        <v>128</v>
      </c>
      <c r="M214" s="187">
        <f t="shared" si="54"/>
        <v>81.75</v>
      </c>
      <c r="N214" s="187">
        <f t="shared" si="55"/>
        <v>46.25</v>
      </c>
      <c r="O214" s="549">
        <f t="shared" si="56"/>
        <v>4.223087890625</v>
      </c>
      <c r="P214" s="559"/>
      <c r="R214" s="187">
        <v>2.8289999999999997</v>
      </c>
      <c r="S214" s="113">
        <v>2.5529999999999999</v>
      </c>
      <c r="T214" s="198">
        <v>2.379</v>
      </c>
      <c r="U214" s="148">
        <f t="shared" si="62"/>
        <v>45031</v>
      </c>
      <c r="V214" s="148">
        <f t="shared" si="63"/>
        <v>44331</v>
      </c>
      <c r="W214" s="187">
        <f t="shared" si="58"/>
        <v>3.9428571428571399E-4</v>
      </c>
      <c r="X214" s="549">
        <f t="shared" si="64"/>
        <v>700</v>
      </c>
      <c r="Y214" s="113">
        <f t="shared" si="65"/>
        <v>495.75</v>
      </c>
      <c r="Z214" s="113">
        <f t="shared" si="66"/>
        <v>204.25</v>
      </c>
      <c r="AA214" s="549">
        <f t="shared" si="59"/>
        <v>2.6335328571428569</v>
      </c>
      <c r="AB214" s="186">
        <f t="shared" si="67"/>
        <v>1.5895550334821431</v>
      </c>
      <c r="AC214" s="113">
        <f t="shared" si="68"/>
        <v>1.5958717464932937</v>
      </c>
    </row>
    <row r="215" spans="2:29" x14ac:dyDescent="0.35">
      <c r="B215" s="116">
        <v>42710</v>
      </c>
      <c r="C215" s="49">
        <v>4.5430000000000001</v>
      </c>
      <c r="D215" s="350">
        <v>4.3870000000000005</v>
      </c>
      <c r="E215" s="349">
        <v>4.1379999999999999</v>
      </c>
      <c r="F215" s="348">
        <v>3.819</v>
      </c>
      <c r="G215" s="246">
        <f t="shared" si="57"/>
        <v>44617</v>
      </c>
      <c r="H215" s="246">
        <f t="shared" si="60"/>
        <v>44489</v>
      </c>
      <c r="I215" s="113">
        <f t="shared" si="52"/>
        <v>1.9453125000000043E-3</v>
      </c>
      <c r="J215" s="148">
        <f t="shared" si="61"/>
        <v>44536.25</v>
      </c>
      <c r="K215" s="152"/>
      <c r="L215" s="550">
        <f t="shared" si="53"/>
        <v>128</v>
      </c>
      <c r="M215" s="187">
        <f t="shared" si="54"/>
        <v>80.75</v>
      </c>
      <c r="N215" s="187">
        <f t="shared" si="55"/>
        <v>47.25</v>
      </c>
      <c r="O215" s="549">
        <f t="shared" si="56"/>
        <v>4.2299160156250002</v>
      </c>
      <c r="P215" s="559"/>
      <c r="R215" s="187">
        <v>2.8479999999999999</v>
      </c>
      <c r="S215" s="113">
        <v>2.5670000000000002</v>
      </c>
      <c r="T215" s="198">
        <v>2.3890000000000002</v>
      </c>
      <c r="U215" s="148">
        <f t="shared" si="62"/>
        <v>45031</v>
      </c>
      <c r="V215" s="148">
        <f t="shared" si="63"/>
        <v>44331</v>
      </c>
      <c r="W215" s="187">
        <f t="shared" si="58"/>
        <v>4.0142857142857097E-4</v>
      </c>
      <c r="X215" s="549">
        <f t="shared" si="64"/>
        <v>700</v>
      </c>
      <c r="Y215" s="113">
        <f t="shared" si="65"/>
        <v>494.75</v>
      </c>
      <c r="Z215" s="113">
        <f t="shared" si="66"/>
        <v>205.25</v>
      </c>
      <c r="AA215" s="549">
        <f t="shared" si="59"/>
        <v>2.6493932142857144</v>
      </c>
      <c r="AB215" s="186">
        <f t="shared" si="67"/>
        <v>1.5805228013392858</v>
      </c>
      <c r="AC215" s="113">
        <f t="shared" si="68"/>
        <v>1.5867679321531769</v>
      </c>
    </row>
    <row r="216" spans="2:29" x14ac:dyDescent="0.35">
      <c r="B216" s="116">
        <v>42711</v>
      </c>
      <c r="C216" s="49">
        <v>4.5060000000000002</v>
      </c>
      <c r="D216" s="350">
        <v>4.3490000000000002</v>
      </c>
      <c r="E216" s="349">
        <v>4.0670000000000002</v>
      </c>
      <c r="F216" s="348">
        <v>3.7989999999999999</v>
      </c>
      <c r="G216" s="246">
        <f t="shared" si="57"/>
        <v>44617</v>
      </c>
      <c r="H216" s="246">
        <f t="shared" si="60"/>
        <v>44489</v>
      </c>
      <c r="I216" s="113">
        <f t="shared" si="52"/>
        <v>2.2031250000000002E-3</v>
      </c>
      <c r="J216" s="148">
        <f t="shared" si="61"/>
        <v>44537.25</v>
      </c>
      <c r="K216" s="152"/>
      <c r="L216" s="550">
        <f t="shared" si="53"/>
        <v>128</v>
      </c>
      <c r="M216" s="187">
        <f t="shared" si="54"/>
        <v>79.75</v>
      </c>
      <c r="N216" s="187">
        <f t="shared" si="55"/>
        <v>48.25</v>
      </c>
      <c r="O216" s="549">
        <f t="shared" si="56"/>
        <v>4.17330078125</v>
      </c>
      <c r="P216" s="559"/>
      <c r="R216" s="187">
        <v>2.8279999999999998</v>
      </c>
      <c r="S216" s="113">
        <v>2.548</v>
      </c>
      <c r="T216" s="198">
        <v>2.371</v>
      </c>
      <c r="U216" s="148">
        <f t="shared" si="62"/>
        <v>45031</v>
      </c>
      <c r="V216" s="148">
        <f t="shared" si="63"/>
        <v>44331</v>
      </c>
      <c r="W216" s="187">
        <f t="shared" si="58"/>
        <v>3.9999999999999969E-4</v>
      </c>
      <c r="X216" s="549">
        <f t="shared" si="64"/>
        <v>700</v>
      </c>
      <c r="Y216" s="113">
        <f t="shared" si="65"/>
        <v>493.75</v>
      </c>
      <c r="Z216" s="113">
        <f t="shared" si="66"/>
        <v>206.25</v>
      </c>
      <c r="AA216" s="549">
        <f t="shared" si="59"/>
        <v>2.6305000000000001</v>
      </c>
      <c r="AB216" s="186">
        <f t="shared" si="67"/>
        <v>1.54280078125</v>
      </c>
      <c r="AC216" s="113">
        <f t="shared" si="68"/>
        <v>1.5487513668765551</v>
      </c>
    </row>
    <row r="217" spans="2:29" x14ac:dyDescent="0.35">
      <c r="B217" s="116">
        <v>42712</v>
      </c>
      <c r="C217" s="49">
        <v>4.5190000000000001</v>
      </c>
      <c r="D217" s="350">
        <v>4.367</v>
      </c>
      <c r="E217" s="349">
        <v>4.1210000000000004</v>
      </c>
      <c r="F217" s="348">
        <v>3.8120000000000003</v>
      </c>
      <c r="G217" s="246">
        <f t="shared" si="57"/>
        <v>44617</v>
      </c>
      <c r="H217" s="246">
        <f t="shared" si="60"/>
        <v>44489</v>
      </c>
      <c r="I217" s="113">
        <f t="shared" si="52"/>
        <v>1.9218749999999965E-3</v>
      </c>
      <c r="J217" s="148">
        <f t="shared" si="61"/>
        <v>44538.25</v>
      </c>
      <c r="K217" s="152"/>
      <c r="L217" s="550">
        <f t="shared" si="53"/>
        <v>128</v>
      </c>
      <c r="M217" s="187">
        <f t="shared" si="54"/>
        <v>78.75</v>
      </c>
      <c r="N217" s="187">
        <f t="shared" si="55"/>
        <v>49.25</v>
      </c>
      <c r="O217" s="549">
        <f t="shared" si="56"/>
        <v>4.2156523437500004</v>
      </c>
      <c r="P217" s="559"/>
      <c r="R217" s="187">
        <v>2.7949999999999999</v>
      </c>
      <c r="S217" s="113">
        <v>2.5129999999999999</v>
      </c>
      <c r="T217" s="198">
        <v>2.3420000000000001</v>
      </c>
      <c r="U217" s="148">
        <f t="shared" si="62"/>
        <v>45031</v>
      </c>
      <c r="V217" s="148">
        <f t="shared" si="63"/>
        <v>44331</v>
      </c>
      <c r="W217" s="187">
        <f t="shared" si="58"/>
        <v>4.028571428571429E-4</v>
      </c>
      <c r="X217" s="549">
        <f t="shared" si="64"/>
        <v>700</v>
      </c>
      <c r="Y217" s="113">
        <f t="shared" si="65"/>
        <v>492.75</v>
      </c>
      <c r="Z217" s="113">
        <f t="shared" si="66"/>
        <v>207.25</v>
      </c>
      <c r="AA217" s="549">
        <f t="shared" si="59"/>
        <v>2.5964921428571426</v>
      </c>
      <c r="AB217" s="186">
        <f t="shared" si="67"/>
        <v>1.6191602008928578</v>
      </c>
      <c r="AC217" s="113">
        <f t="shared" si="68"/>
        <v>1.6257144002832513</v>
      </c>
    </row>
    <row r="218" spans="2:29" x14ac:dyDescent="0.35">
      <c r="B218" s="116">
        <v>42713</v>
      </c>
      <c r="C218" s="49">
        <v>4.5709999999999997</v>
      </c>
      <c r="D218" s="350">
        <v>4.4160000000000004</v>
      </c>
      <c r="E218" s="349">
        <v>4.1660000000000004</v>
      </c>
      <c r="F218" s="348">
        <v>3.8460000000000001</v>
      </c>
      <c r="G218" s="246">
        <f t="shared" si="57"/>
        <v>44617</v>
      </c>
      <c r="H218" s="246">
        <f t="shared" si="60"/>
        <v>44489</v>
      </c>
      <c r="I218" s="113">
        <f t="shared" si="52"/>
        <v>1.953125E-3</v>
      </c>
      <c r="J218" s="148">
        <f t="shared" si="61"/>
        <v>44539.25</v>
      </c>
      <c r="K218" s="152"/>
      <c r="L218" s="550">
        <f t="shared" si="53"/>
        <v>128</v>
      </c>
      <c r="M218" s="187">
        <f t="shared" si="54"/>
        <v>77.75</v>
      </c>
      <c r="N218" s="187">
        <f t="shared" si="55"/>
        <v>50.25</v>
      </c>
      <c r="O218" s="549">
        <f t="shared" si="56"/>
        <v>4.2641445312500004</v>
      </c>
      <c r="P218" s="559"/>
      <c r="R218" s="187">
        <v>2.8580000000000001</v>
      </c>
      <c r="S218" s="113">
        <v>2.56</v>
      </c>
      <c r="T218" s="198">
        <v>2.3890000000000002</v>
      </c>
      <c r="U218" s="148">
        <f t="shared" si="62"/>
        <v>45031</v>
      </c>
      <c r="V218" s="148">
        <f t="shared" si="63"/>
        <v>44331</v>
      </c>
      <c r="W218" s="187">
        <f t="shared" si="58"/>
        <v>4.2571428571428578E-4</v>
      </c>
      <c r="X218" s="549">
        <f t="shared" si="64"/>
        <v>700</v>
      </c>
      <c r="Y218" s="113">
        <f t="shared" si="65"/>
        <v>491.75</v>
      </c>
      <c r="Z218" s="113">
        <f t="shared" si="66"/>
        <v>208.25</v>
      </c>
      <c r="AA218" s="549">
        <f t="shared" si="59"/>
        <v>2.6486550000000002</v>
      </c>
      <c r="AB218" s="186">
        <f t="shared" si="67"/>
        <v>1.6154895312500002</v>
      </c>
      <c r="AC218" s="113">
        <f t="shared" si="68"/>
        <v>1.6220140473139466</v>
      </c>
    </row>
    <row r="219" spans="2:29" x14ac:dyDescent="0.35">
      <c r="B219" s="116">
        <v>42716</v>
      </c>
      <c r="C219" s="49">
        <v>4.5969999999999995</v>
      </c>
      <c r="D219" s="350">
        <v>4.452</v>
      </c>
      <c r="E219" s="349">
        <v>4.1959999999999997</v>
      </c>
      <c r="F219" s="348">
        <v>3.8740000000000001</v>
      </c>
      <c r="G219" s="246">
        <f t="shared" si="57"/>
        <v>44617</v>
      </c>
      <c r="H219" s="246">
        <f t="shared" si="60"/>
        <v>44489</v>
      </c>
      <c r="I219" s="113">
        <f t="shared" si="52"/>
        <v>2.0000000000000018E-3</v>
      </c>
      <c r="J219" s="148">
        <f t="shared" si="61"/>
        <v>44542.25</v>
      </c>
      <c r="K219" s="152"/>
      <c r="L219" s="550">
        <f t="shared" si="53"/>
        <v>128</v>
      </c>
      <c r="M219" s="187">
        <f t="shared" si="54"/>
        <v>74.75</v>
      </c>
      <c r="N219" s="187">
        <f t="shared" si="55"/>
        <v>53.25</v>
      </c>
      <c r="O219" s="549">
        <f t="shared" si="56"/>
        <v>4.3025000000000002</v>
      </c>
      <c r="P219" s="559"/>
      <c r="R219" s="187">
        <v>2.895</v>
      </c>
      <c r="S219" s="113">
        <v>2.5830000000000002</v>
      </c>
      <c r="T219" s="198">
        <v>2.411</v>
      </c>
      <c r="U219" s="148">
        <f t="shared" si="62"/>
        <v>45031</v>
      </c>
      <c r="V219" s="148">
        <f t="shared" si="63"/>
        <v>44331</v>
      </c>
      <c r="W219" s="187">
        <f t="shared" si="58"/>
        <v>4.4571428571428545E-4</v>
      </c>
      <c r="X219" s="549">
        <f t="shared" si="64"/>
        <v>700</v>
      </c>
      <c r="Y219" s="113">
        <f t="shared" si="65"/>
        <v>488.75</v>
      </c>
      <c r="Z219" s="113">
        <f t="shared" si="66"/>
        <v>211.25</v>
      </c>
      <c r="AA219" s="549">
        <f t="shared" si="59"/>
        <v>2.6771571428571432</v>
      </c>
      <c r="AB219" s="186">
        <f t="shared" si="67"/>
        <v>1.625342857142857</v>
      </c>
      <c r="AC219" s="113">
        <f t="shared" si="68"/>
        <v>1.6319472056510076</v>
      </c>
    </row>
    <row r="220" spans="2:29" x14ac:dyDescent="0.35">
      <c r="B220" s="116">
        <v>42717</v>
      </c>
      <c r="C220" s="49">
        <v>4.5910000000000002</v>
      </c>
      <c r="D220" s="350">
        <v>4.4429999999999996</v>
      </c>
      <c r="E220" s="349">
        <v>4.1879999999999997</v>
      </c>
      <c r="F220" s="348">
        <v>3.863</v>
      </c>
      <c r="G220" s="246">
        <f t="shared" si="57"/>
        <v>44617</v>
      </c>
      <c r="H220" s="246">
        <f t="shared" si="60"/>
        <v>44489</v>
      </c>
      <c r="I220" s="113">
        <f t="shared" si="52"/>
        <v>1.9921874999999992E-3</v>
      </c>
      <c r="J220" s="148">
        <f t="shared" si="61"/>
        <v>44543.25</v>
      </c>
      <c r="K220" s="152"/>
      <c r="L220" s="550">
        <f t="shared" si="53"/>
        <v>128</v>
      </c>
      <c r="M220" s="187">
        <f t="shared" si="54"/>
        <v>73.75</v>
      </c>
      <c r="N220" s="187">
        <f t="shared" si="55"/>
        <v>54.25</v>
      </c>
      <c r="O220" s="549">
        <f t="shared" si="56"/>
        <v>4.2960761718749998</v>
      </c>
      <c r="P220" s="559"/>
      <c r="R220" s="187">
        <v>2.8689999999999998</v>
      </c>
      <c r="S220" s="113">
        <v>2.5709999999999997</v>
      </c>
      <c r="T220" s="198">
        <v>2.4</v>
      </c>
      <c r="U220" s="148">
        <f t="shared" si="62"/>
        <v>45031</v>
      </c>
      <c r="V220" s="148">
        <f t="shared" si="63"/>
        <v>44331</v>
      </c>
      <c r="W220" s="187">
        <f t="shared" si="58"/>
        <v>4.2571428571428578E-4</v>
      </c>
      <c r="X220" s="549">
        <f t="shared" si="64"/>
        <v>700</v>
      </c>
      <c r="Y220" s="113">
        <f t="shared" si="65"/>
        <v>487.75</v>
      </c>
      <c r="Z220" s="113">
        <f t="shared" si="66"/>
        <v>212.25</v>
      </c>
      <c r="AA220" s="549">
        <f t="shared" si="59"/>
        <v>2.6613578571428569</v>
      </c>
      <c r="AB220" s="186">
        <f t="shared" si="67"/>
        <v>1.6347183147321429</v>
      </c>
      <c r="AC220" s="113">
        <f t="shared" si="68"/>
        <v>1.6413990746534379</v>
      </c>
    </row>
    <row r="221" spans="2:29" x14ac:dyDescent="0.35">
      <c r="B221" s="116">
        <v>42718</v>
      </c>
      <c r="C221" s="49">
        <v>4.6760000000000002</v>
      </c>
      <c r="D221" s="350">
        <v>4.5209999999999999</v>
      </c>
      <c r="E221" s="349">
        <v>4.2489999999999997</v>
      </c>
      <c r="F221" s="348">
        <v>3.9260000000000002</v>
      </c>
      <c r="G221" s="246">
        <f t="shared" si="57"/>
        <v>44617</v>
      </c>
      <c r="H221" s="246">
        <f t="shared" si="60"/>
        <v>44489</v>
      </c>
      <c r="I221" s="113">
        <f t="shared" si="52"/>
        <v>2.1250000000000019E-3</v>
      </c>
      <c r="J221" s="148">
        <f t="shared" si="61"/>
        <v>44544.25</v>
      </c>
      <c r="K221" s="152"/>
      <c r="L221" s="550">
        <f t="shared" si="53"/>
        <v>128</v>
      </c>
      <c r="M221" s="187">
        <f t="shared" si="54"/>
        <v>72.75</v>
      </c>
      <c r="N221" s="187">
        <f t="shared" si="55"/>
        <v>55.25</v>
      </c>
      <c r="O221" s="549">
        <f t="shared" si="56"/>
        <v>4.3664062499999998</v>
      </c>
      <c r="P221" s="559"/>
      <c r="R221" s="187">
        <v>2.8660000000000001</v>
      </c>
      <c r="S221" s="113">
        <v>2.5629999999999997</v>
      </c>
      <c r="T221" s="198">
        <v>2.395</v>
      </c>
      <c r="U221" s="148">
        <f t="shared" si="62"/>
        <v>45031</v>
      </c>
      <c r="V221" s="148">
        <f t="shared" si="63"/>
        <v>44331</v>
      </c>
      <c r="W221" s="187">
        <f t="shared" si="58"/>
        <v>4.3285714285714341E-4</v>
      </c>
      <c r="X221" s="549">
        <f t="shared" si="64"/>
        <v>700</v>
      </c>
      <c r="Y221" s="113">
        <f t="shared" si="65"/>
        <v>486.75</v>
      </c>
      <c r="Z221" s="113">
        <f t="shared" si="66"/>
        <v>213.25</v>
      </c>
      <c r="AA221" s="549">
        <f t="shared" si="59"/>
        <v>2.6553067857142856</v>
      </c>
      <c r="AB221" s="186">
        <f t="shared" si="67"/>
        <v>1.7110994642857142</v>
      </c>
      <c r="AC221" s="113">
        <f t="shared" si="68"/>
        <v>1.71841911772741</v>
      </c>
    </row>
    <row r="222" spans="2:29" x14ac:dyDescent="0.35">
      <c r="B222" s="116">
        <v>42719</v>
      </c>
      <c r="C222" s="49">
        <v>4.7329999999999997</v>
      </c>
      <c r="D222" s="350">
        <v>4.5730000000000004</v>
      </c>
      <c r="E222" s="349">
        <v>4.3070000000000004</v>
      </c>
      <c r="F222" s="348">
        <v>3.9729999999999999</v>
      </c>
      <c r="G222" s="246">
        <f t="shared" si="57"/>
        <v>44617</v>
      </c>
      <c r="H222" s="246">
        <f t="shared" si="60"/>
        <v>44489</v>
      </c>
      <c r="I222" s="113">
        <f t="shared" si="52"/>
        <v>2.0781250000000001E-3</v>
      </c>
      <c r="J222" s="148">
        <f t="shared" si="61"/>
        <v>44545.25</v>
      </c>
      <c r="K222" s="152"/>
      <c r="L222" s="550">
        <f t="shared" si="53"/>
        <v>128</v>
      </c>
      <c r="M222" s="187">
        <f t="shared" si="54"/>
        <v>71.75</v>
      </c>
      <c r="N222" s="187">
        <f t="shared" si="55"/>
        <v>56.25</v>
      </c>
      <c r="O222" s="549">
        <f t="shared" si="56"/>
        <v>4.4238945312500002</v>
      </c>
      <c r="P222" s="559"/>
      <c r="R222" s="187">
        <v>2.9459999999999997</v>
      </c>
      <c r="S222" s="113">
        <v>2.6509999999999998</v>
      </c>
      <c r="T222" s="198">
        <v>2.4790000000000001</v>
      </c>
      <c r="U222" s="148">
        <f t="shared" si="62"/>
        <v>45031</v>
      </c>
      <c r="V222" s="148">
        <f t="shared" si="63"/>
        <v>44331</v>
      </c>
      <c r="W222" s="187">
        <f t="shared" si="58"/>
        <v>4.2142857142857135E-4</v>
      </c>
      <c r="X222" s="549">
        <f t="shared" si="64"/>
        <v>700</v>
      </c>
      <c r="Y222" s="113">
        <f t="shared" si="65"/>
        <v>485.75</v>
      </c>
      <c r="Z222" s="113">
        <f t="shared" si="66"/>
        <v>214.25</v>
      </c>
      <c r="AA222" s="549">
        <f t="shared" si="59"/>
        <v>2.741291071428571</v>
      </c>
      <c r="AB222" s="186">
        <f t="shared" si="67"/>
        <v>1.6826034598214292</v>
      </c>
      <c r="AC222" s="113">
        <f t="shared" si="68"/>
        <v>1.6896813458289195</v>
      </c>
    </row>
    <row r="223" spans="2:29" x14ac:dyDescent="0.35">
      <c r="B223" s="116">
        <v>42720</v>
      </c>
      <c r="C223" s="49">
        <v>4.7320000000000002</v>
      </c>
      <c r="D223" s="350">
        <v>4.5880000000000001</v>
      </c>
      <c r="E223" s="349">
        <v>4.282</v>
      </c>
      <c r="F223" s="348">
        <v>3.9790000000000001</v>
      </c>
      <c r="G223" s="246">
        <f t="shared" si="57"/>
        <v>44617</v>
      </c>
      <c r="H223" s="246">
        <f t="shared" si="60"/>
        <v>44489</v>
      </c>
      <c r="I223" s="113">
        <f t="shared" si="52"/>
        <v>2.3906250000000004E-3</v>
      </c>
      <c r="J223" s="148">
        <f t="shared" si="61"/>
        <v>44546.25</v>
      </c>
      <c r="K223" s="152"/>
      <c r="L223" s="550">
        <f t="shared" si="53"/>
        <v>128</v>
      </c>
      <c r="M223" s="187">
        <f t="shared" si="54"/>
        <v>70.75</v>
      </c>
      <c r="N223" s="187">
        <f t="shared" si="55"/>
        <v>57.25</v>
      </c>
      <c r="O223" s="549">
        <f t="shared" si="56"/>
        <v>4.4188632812500002</v>
      </c>
      <c r="P223" s="559"/>
      <c r="R223" s="187">
        <v>2.9769999999999999</v>
      </c>
      <c r="S223" s="113">
        <v>2.6669999999999998</v>
      </c>
      <c r="T223" s="198">
        <v>2.488</v>
      </c>
      <c r="U223" s="148">
        <f t="shared" si="62"/>
        <v>45031</v>
      </c>
      <c r="V223" s="148">
        <f t="shared" si="63"/>
        <v>44331</v>
      </c>
      <c r="W223" s="187">
        <f t="shared" si="58"/>
        <v>4.4285714285714295E-4</v>
      </c>
      <c r="X223" s="549">
        <f t="shared" si="64"/>
        <v>700</v>
      </c>
      <c r="Y223" s="113">
        <f t="shared" si="65"/>
        <v>484.75</v>
      </c>
      <c r="Z223" s="113">
        <f t="shared" si="66"/>
        <v>215.25</v>
      </c>
      <c r="AA223" s="549">
        <f t="shared" si="59"/>
        <v>2.7623249999999997</v>
      </c>
      <c r="AB223" s="186">
        <f t="shared" si="67"/>
        <v>1.6565382812500005</v>
      </c>
      <c r="AC223" s="113">
        <f t="shared" si="68"/>
        <v>1.6633985789431094</v>
      </c>
    </row>
    <row r="224" spans="2:29" x14ac:dyDescent="0.35">
      <c r="B224" s="116">
        <v>42723</v>
      </c>
      <c r="C224" s="49">
        <v>4.7329999999999997</v>
      </c>
      <c r="D224" s="350">
        <v>4.6029999999999998</v>
      </c>
      <c r="E224" s="349">
        <v>4.2869999999999999</v>
      </c>
      <c r="F224" s="348">
        <v>3.9779999999999998</v>
      </c>
      <c r="G224" s="246">
        <f t="shared" si="57"/>
        <v>44617</v>
      </c>
      <c r="H224" s="246">
        <f t="shared" si="60"/>
        <v>44489</v>
      </c>
      <c r="I224" s="113">
        <f t="shared" si="52"/>
        <v>2.4687499999999987E-3</v>
      </c>
      <c r="J224" s="148">
        <f t="shared" si="61"/>
        <v>44549.25</v>
      </c>
      <c r="K224" s="152"/>
      <c r="L224" s="550">
        <f t="shared" si="53"/>
        <v>128</v>
      </c>
      <c r="M224" s="187">
        <f t="shared" si="54"/>
        <v>67.75</v>
      </c>
      <c r="N224" s="187">
        <f t="shared" si="55"/>
        <v>60.25</v>
      </c>
      <c r="O224" s="549">
        <f t="shared" si="56"/>
        <v>4.4357421874999998</v>
      </c>
      <c r="P224" s="559"/>
      <c r="R224" s="187">
        <v>3.02</v>
      </c>
      <c r="S224" s="113">
        <v>2.714</v>
      </c>
      <c r="T224" s="198">
        <v>2.5230000000000001</v>
      </c>
      <c r="U224" s="148">
        <f t="shared" si="62"/>
        <v>45031</v>
      </c>
      <c r="V224" s="148">
        <f t="shared" si="63"/>
        <v>44331</v>
      </c>
      <c r="W224" s="187">
        <f t="shared" si="58"/>
        <v>4.3714285714285719E-4</v>
      </c>
      <c r="X224" s="549">
        <f t="shared" si="64"/>
        <v>700</v>
      </c>
      <c r="Y224" s="113">
        <f t="shared" si="65"/>
        <v>481.75</v>
      </c>
      <c r="Z224" s="113">
        <f t="shared" si="66"/>
        <v>218.25</v>
      </c>
      <c r="AA224" s="549">
        <f t="shared" si="59"/>
        <v>2.8094064285714286</v>
      </c>
      <c r="AB224" s="186">
        <f t="shared" si="67"/>
        <v>1.6263357589285712</v>
      </c>
      <c r="AC224" s="113">
        <f t="shared" si="68"/>
        <v>1.6329481789304934</v>
      </c>
    </row>
    <row r="225" spans="2:29" x14ac:dyDescent="0.35">
      <c r="B225" s="116">
        <v>42724</v>
      </c>
      <c r="C225" s="49">
        <v>4.7409999999999997</v>
      </c>
      <c r="D225" s="350">
        <v>4.6120000000000001</v>
      </c>
      <c r="E225" s="349">
        <v>4.3019999999999996</v>
      </c>
      <c r="F225" s="348">
        <v>3.9889999999999999</v>
      </c>
      <c r="G225" s="246">
        <f t="shared" si="57"/>
        <v>44617</v>
      </c>
      <c r="H225" s="246">
        <f t="shared" si="60"/>
        <v>44489</v>
      </c>
      <c r="I225" s="113">
        <f t="shared" si="52"/>
        <v>2.4218750000000039E-3</v>
      </c>
      <c r="J225" s="148">
        <f t="shared" si="61"/>
        <v>44550.25</v>
      </c>
      <c r="K225" s="152"/>
      <c r="L225" s="550">
        <f t="shared" si="53"/>
        <v>128</v>
      </c>
      <c r="M225" s="187">
        <f t="shared" si="54"/>
        <v>66.75</v>
      </c>
      <c r="N225" s="187">
        <f t="shared" si="55"/>
        <v>61.25</v>
      </c>
      <c r="O225" s="549">
        <f t="shared" si="56"/>
        <v>4.4503398437500001</v>
      </c>
      <c r="P225" s="559"/>
      <c r="R225" s="187">
        <v>3.0190000000000001</v>
      </c>
      <c r="S225" s="113">
        <v>2.7210000000000001</v>
      </c>
      <c r="T225" s="198">
        <v>2.5249999999999999</v>
      </c>
      <c r="U225" s="148">
        <f t="shared" si="62"/>
        <v>45031</v>
      </c>
      <c r="V225" s="148">
        <f t="shared" si="63"/>
        <v>44331</v>
      </c>
      <c r="W225" s="187">
        <f t="shared" si="58"/>
        <v>4.2571428571428578E-4</v>
      </c>
      <c r="X225" s="549">
        <f t="shared" si="64"/>
        <v>700</v>
      </c>
      <c r="Y225" s="113">
        <f t="shared" si="65"/>
        <v>480.75</v>
      </c>
      <c r="Z225" s="113">
        <f t="shared" si="66"/>
        <v>219.25</v>
      </c>
      <c r="AA225" s="549">
        <f t="shared" si="59"/>
        <v>2.8143378571428572</v>
      </c>
      <c r="AB225" s="186">
        <f t="shared" si="67"/>
        <v>1.6360019866071429</v>
      </c>
      <c r="AC225" s="113">
        <f t="shared" si="68"/>
        <v>1.642693242857618</v>
      </c>
    </row>
    <row r="226" spans="2:29" x14ac:dyDescent="0.35">
      <c r="B226" s="116">
        <v>42725</v>
      </c>
      <c r="C226" s="49">
        <v>4.7640000000000002</v>
      </c>
      <c r="D226" s="350">
        <v>4.6429999999999998</v>
      </c>
      <c r="E226" s="349">
        <v>4.3339999999999996</v>
      </c>
      <c r="F226" s="348">
        <v>4.0369999999999999</v>
      </c>
      <c r="G226" s="246">
        <f t="shared" si="57"/>
        <v>44617</v>
      </c>
      <c r="H226" s="246">
        <f t="shared" si="60"/>
        <v>44489</v>
      </c>
      <c r="I226" s="113">
        <f t="shared" si="52"/>
        <v>2.4140625000000013E-3</v>
      </c>
      <c r="J226" s="148">
        <f t="shared" si="61"/>
        <v>44551.25</v>
      </c>
      <c r="K226" s="152"/>
      <c r="L226" s="550">
        <f t="shared" si="53"/>
        <v>128</v>
      </c>
      <c r="M226" s="187">
        <f t="shared" si="54"/>
        <v>65.75</v>
      </c>
      <c r="N226" s="187">
        <f t="shared" si="55"/>
        <v>62.25</v>
      </c>
      <c r="O226" s="549">
        <f t="shared" si="56"/>
        <v>4.4842753906250001</v>
      </c>
      <c r="P226" s="559"/>
      <c r="R226" s="187">
        <v>3.0430000000000001</v>
      </c>
      <c r="S226" s="113">
        <v>2.7530000000000001</v>
      </c>
      <c r="T226" s="198">
        <v>2.5529999999999999</v>
      </c>
      <c r="U226" s="148">
        <f t="shared" si="62"/>
        <v>45031</v>
      </c>
      <c r="V226" s="148">
        <f t="shared" si="63"/>
        <v>44331</v>
      </c>
      <c r="W226" s="187">
        <f t="shared" si="58"/>
        <v>4.1428571428571431E-4</v>
      </c>
      <c r="X226" s="549">
        <f t="shared" si="64"/>
        <v>700</v>
      </c>
      <c r="Y226" s="113">
        <f t="shared" si="65"/>
        <v>479.75</v>
      </c>
      <c r="Z226" s="113">
        <f t="shared" si="66"/>
        <v>220.25</v>
      </c>
      <c r="AA226" s="549">
        <f t="shared" si="59"/>
        <v>2.8442464285714286</v>
      </c>
      <c r="AB226" s="186">
        <f t="shared" si="67"/>
        <v>1.6400289620535715</v>
      </c>
      <c r="AC226" s="113">
        <f t="shared" si="68"/>
        <v>1.6467531995444817</v>
      </c>
    </row>
    <row r="227" spans="2:29" x14ac:dyDescent="0.35">
      <c r="B227" s="116">
        <v>42726</v>
      </c>
      <c r="C227" s="49">
        <v>4.8</v>
      </c>
      <c r="D227" s="350">
        <v>4.6820000000000004</v>
      </c>
      <c r="E227" s="349">
        <v>4.375</v>
      </c>
      <c r="F227" s="348">
        <v>4.0880000000000001</v>
      </c>
      <c r="G227" s="246">
        <f t="shared" si="57"/>
        <v>44617</v>
      </c>
      <c r="H227" s="246">
        <f t="shared" si="60"/>
        <v>44489</v>
      </c>
      <c r="I227" s="113">
        <f t="shared" si="52"/>
        <v>2.398437500000003E-3</v>
      </c>
      <c r="J227" s="148">
        <f t="shared" si="61"/>
        <v>44552.25</v>
      </c>
      <c r="K227" s="152"/>
      <c r="L227" s="550">
        <f t="shared" si="53"/>
        <v>128</v>
      </c>
      <c r="M227" s="187">
        <f t="shared" si="54"/>
        <v>64.75</v>
      </c>
      <c r="N227" s="187">
        <f t="shared" si="55"/>
        <v>63.25</v>
      </c>
      <c r="O227" s="549">
        <f t="shared" si="56"/>
        <v>4.5267011718750005</v>
      </c>
      <c r="P227" s="559"/>
      <c r="R227" s="187">
        <v>3.0529999999999999</v>
      </c>
      <c r="S227" s="113">
        <v>2.762</v>
      </c>
      <c r="T227" s="198">
        <v>2.5649999999999999</v>
      </c>
      <c r="U227" s="148">
        <f t="shared" si="62"/>
        <v>45031</v>
      </c>
      <c r="V227" s="148">
        <f t="shared" si="63"/>
        <v>44331</v>
      </c>
      <c r="W227" s="187">
        <f t="shared" si="58"/>
        <v>4.1571428571428559E-4</v>
      </c>
      <c r="X227" s="549">
        <f t="shared" si="64"/>
        <v>700</v>
      </c>
      <c r="Y227" s="113">
        <f t="shared" si="65"/>
        <v>478.75</v>
      </c>
      <c r="Z227" s="113">
        <f t="shared" si="66"/>
        <v>221.25</v>
      </c>
      <c r="AA227" s="549">
        <f t="shared" si="59"/>
        <v>2.8539767857142859</v>
      </c>
      <c r="AB227" s="186">
        <f t="shared" si="67"/>
        <v>1.6727243861607146</v>
      </c>
      <c r="AC227" s="113">
        <f t="shared" si="68"/>
        <v>1.6797194033408624</v>
      </c>
    </row>
    <row r="228" spans="2:29" x14ac:dyDescent="0.35">
      <c r="B228" s="116">
        <v>42727</v>
      </c>
      <c r="C228" s="49">
        <v>4.7960000000000003</v>
      </c>
      <c r="D228" s="350">
        <v>4.6850000000000005</v>
      </c>
      <c r="E228" s="349">
        <v>4.3810000000000002</v>
      </c>
      <c r="F228" s="348">
        <v>4.0979999999999999</v>
      </c>
      <c r="G228" s="246">
        <f t="shared" si="57"/>
        <v>44617</v>
      </c>
      <c r="H228" s="246">
        <f t="shared" si="60"/>
        <v>44489</v>
      </c>
      <c r="I228" s="113">
        <f t="shared" si="52"/>
        <v>2.3750000000000021E-3</v>
      </c>
      <c r="J228" s="148">
        <f t="shared" si="61"/>
        <v>44553.25</v>
      </c>
      <c r="K228" s="152"/>
      <c r="L228" s="550">
        <f t="shared" si="53"/>
        <v>128</v>
      </c>
      <c r="M228" s="187">
        <f t="shared" si="54"/>
        <v>63.75</v>
      </c>
      <c r="N228" s="187">
        <f t="shared" si="55"/>
        <v>64.25</v>
      </c>
      <c r="O228" s="549">
        <f t="shared" si="56"/>
        <v>4.5335937500000005</v>
      </c>
      <c r="P228" s="559"/>
      <c r="R228" s="187">
        <v>3.0979999999999999</v>
      </c>
      <c r="S228" s="113">
        <v>2.8109999999999999</v>
      </c>
      <c r="T228" s="198">
        <v>2.61</v>
      </c>
      <c r="U228" s="148">
        <f t="shared" si="62"/>
        <v>45031</v>
      </c>
      <c r="V228" s="148">
        <f t="shared" si="63"/>
        <v>44331</v>
      </c>
      <c r="W228" s="187">
        <f t="shared" si="58"/>
        <v>4.0999999999999988E-4</v>
      </c>
      <c r="X228" s="549">
        <f t="shared" si="64"/>
        <v>700</v>
      </c>
      <c r="Y228" s="113">
        <f t="shared" si="65"/>
        <v>477.75</v>
      </c>
      <c r="Z228" s="113">
        <f t="shared" si="66"/>
        <v>222.25</v>
      </c>
      <c r="AA228" s="549">
        <f t="shared" si="59"/>
        <v>2.9021224999999999</v>
      </c>
      <c r="AB228" s="186">
        <f t="shared" si="67"/>
        <v>1.6314712500000006</v>
      </c>
      <c r="AC228" s="113">
        <f t="shared" si="68"/>
        <v>1.6381254960989189</v>
      </c>
    </row>
    <row r="229" spans="2:29" x14ac:dyDescent="0.35">
      <c r="B229" s="116">
        <v>42730</v>
      </c>
      <c r="C229" s="49" t="s">
        <v>437</v>
      </c>
      <c r="D229" s="350" t="s">
        <v>437</v>
      </c>
      <c r="E229" s="349" t="s">
        <v>437</v>
      </c>
      <c r="F229" s="348" t="s">
        <v>437</v>
      </c>
      <c r="G229" s="246">
        <f t="shared" si="57"/>
        <v>44617</v>
      </c>
      <c r="H229" s="246">
        <f t="shared" si="60"/>
        <v>44489</v>
      </c>
      <c r="I229" s="113" t="str">
        <f t="shared" si="52"/>
        <v/>
      </c>
      <c r="J229" s="148">
        <f t="shared" si="61"/>
        <v>44556.25</v>
      </c>
      <c r="K229" s="152"/>
      <c r="L229" s="550">
        <f t="shared" si="53"/>
        <v>128</v>
      </c>
      <c r="M229" s="187">
        <f t="shared" si="54"/>
        <v>60.75</v>
      </c>
      <c r="N229" s="187">
        <f t="shared" si="55"/>
        <v>67.25</v>
      </c>
      <c r="O229" s="549" t="str">
        <f t="shared" si="56"/>
        <v/>
      </c>
      <c r="P229" s="559"/>
      <c r="R229" s="187" t="s">
        <v>437</v>
      </c>
      <c r="S229" s="113" t="s">
        <v>437</v>
      </c>
      <c r="T229" s="198" t="s">
        <v>437</v>
      </c>
      <c r="U229" s="148">
        <f t="shared" si="62"/>
        <v>45031</v>
      </c>
      <c r="V229" s="148">
        <f t="shared" si="63"/>
        <v>44331</v>
      </c>
      <c r="W229" s="187" t="str">
        <f t="shared" si="58"/>
        <v/>
      </c>
      <c r="X229" s="549">
        <f t="shared" si="64"/>
        <v>700</v>
      </c>
      <c r="Y229" s="113">
        <f t="shared" si="65"/>
        <v>474.75</v>
      </c>
      <c r="Z229" s="113">
        <f t="shared" si="66"/>
        <v>225.25</v>
      </c>
      <c r="AA229" s="549" t="str">
        <f t="shared" si="59"/>
        <v/>
      </c>
      <c r="AB229" s="186" t="str">
        <f t="shared" si="67"/>
        <v/>
      </c>
      <c r="AC229" s="113" t="str">
        <f t="shared" si="68"/>
        <v/>
      </c>
    </row>
    <row r="230" spans="2:29" x14ac:dyDescent="0.35">
      <c r="B230" s="116">
        <v>42731</v>
      </c>
      <c r="C230" s="49" t="s">
        <v>437</v>
      </c>
      <c r="D230" s="350" t="s">
        <v>437</v>
      </c>
      <c r="E230" s="349" t="s">
        <v>437</v>
      </c>
      <c r="F230" s="348" t="s">
        <v>437</v>
      </c>
      <c r="G230" s="246">
        <f t="shared" si="57"/>
        <v>44617</v>
      </c>
      <c r="H230" s="246">
        <f t="shared" si="60"/>
        <v>44489</v>
      </c>
      <c r="I230" s="113" t="str">
        <f t="shared" si="52"/>
        <v/>
      </c>
      <c r="J230" s="148">
        <f t="shared" si="61"/>
        <v>44557.25</v>
      </c>
      <c r="K230" s="152"/>
      <c r="L230" s="550">
        <f t="shared" si="53"/>
        <v>128</v>
      </c>
      <c r="M230" s="187">
        <f t="shared" si="54"/>
        <v>59.75</v>
      </c>
      <c r="N230" s="187">
        <f t="shared" si="55"/>
        <v>68.25</v>
      </c>
      <c r="O230" s="549" t="str">
        <f t="shared" si="56"/>
        <v/>
      </c>
      <c r="P230" s="559"/>
      <c r="R230" s="187" t="s">
        <v>437</v>
      </c>
      <c r="S230" s="113" t="s">
        <v>437</v>
      </c>
      <c r="T230" s="198" t="s">
        <v>437</v>
      </c>
      <c r="U230" s="148">
        <f t="shared" si="62"/>
        <v>45031</v>
      </c>
      <c r="V230" s="148">
        <f t="shared" si="63"/>
        <v>44331</v>
      </c>
      <c r="W230" s="187" t="str">
        <f t="shared" si="58"/>
        <v/>
      </c>
      <c r="X230" s="549">
        <f t="shared" si="64"/>
        <v>700</v>
      </c>
      <c r="Y230" s="113">
        <f t="shared" si="65"/>
        <v>473.75</v>
      </c>
      <c r="Z230" s="113">
        <f t="shared" si="66"/>
        <v>226.25</v>
      </c>
      <c r="AA230" s="549" t="str">
        <f t="shared" si="59"/>
        <v/>
      </c>
      <c r="AB230" s="186" t="str">
        <f t="shared" si="67"/>
        <v/>
      </c>
      <c r="AC230" s="113" t="str">
        <f t="shared" si="68"/>
        <v/>
      </c>
    </row>
    <row r="231" spans="2:29" x14ac:dyDescent="0.35">
      <c r="B231" s="116">
        <v>42732</v>
      </c>
      <c r="C231" s="49">
        <v>4.8100000000000005</v>
      </c>
      <c r="D231" s="350">
        <v>4.7009999999999996</v>
      </c>
      <c r="E231" s="349">
        <v>4.3949999999999996</v>
      </c>
      <c r="F231" s="348">
        <v>4.1109999999999998</v>
      </c>
      <c r="G231" s="246">
        <f t="shared" si="57"/>
        <v>44617</v>
      </c>
      <c r="H231" s="246">
        <f t="shared" si="60"/>
        <v>44489</v>
      </c>
      <c r="I231" s="113">
        <f t="shared" si="52"/>
        <v>2.3906250000000004E-3</v>
      </c>
      <c r="J231" s="148">
        <f t="shared" si="61"/>
        <v>44558.25</v>
      </c>
      <c r="K231" s="152"/>
      <c r="L231" s="550">
        <f t="shared" si="53"/>
        <v>128</v>
      </c>
      <c r="M231" s="187">
        <f t="shared" si="54"/>
        <v>58.75</v>
      </c>
      <c r="N231" s="187">
        <f t="shared" si="55"/>
        <v>69.25</v>
      </c>
      <c r="O231" s="549">
        <f t="shared" si="56"/>
        <v>4.5605507812499999</v>
      </c>
      <c r="P231" s="559"/>
      <c r="R231" s="187">
        <v>3.0990000000000002</v>
      </c>
      <c r="S231" s="113">
        <v>2.8140000000000001</v>
      </c>
      <c r="T231" s="198">
        <v>2.6219999999999999</v>
      </c>
      <c r="U231" s="148">
        <f t="shared" si="62"/>
        <v>45031</v>
      </c>
      <c r="V231" s="148">
        <f t="shared" si="63"/>
        <v>44331</v>
      </c>
      <c r="W231" s="187">
        <f t="shared" si="58"/>
        <v>4.0714285714285733E-4</v>
      </c>
      <c r="X231" s="549">
        <f t="shared" si="64"/>
        <v>700</v>
      </c>
      <c r="Y231" s="113">
        <f t="shared" si="65"/>
        <v>472.75</v>
      </c>
      <c r="Z231" s="113">
        <f t="shared" si="66"/>
        <v>227.25</v>
      </c>
      <c r="AA231" s="549">
        <f t="shared" si="59"/>
        <v>2.9065232142857145</v>
      </c>
      <c r="AB231" s="186">
        <f t="shared" si="67"/>
        <v>1.6540275669642854</v>
      </c>
      <c r="AC231" s="113">
        <f t="shared" si="68"/>
        <v>1.6608670849449503</v>
      </c>
    </row>
    <row r="232" spans="2:29" x14ac:dyDescent="0.35">
      <c r="B232" s="116">
        <v>42733</v>
      </c>
      <c r="C232" s="49">
        <v>4.7450000000000001</v>
      </c>
      <c r="D232" s="350">
        <v>4.6360000000000001</v>
      </c>
      <c r="E232" s="349">
        <v>4.3259999999999996</v>
      </c>
      <c r="F232" s="348">
        <v>4.0629999999999997</v>
      </c>
      <c r="G232" s="246">
        <f t="shared" si="57"/>
        <v>44617</v>
      </c>
      <c r="H232" s="246">
        <f t="shared" si="60"/>
        <v>44489</v>
      </c>
      <c r="I232" s="113">
        <f t="shared" si="52"/>
        <v>2.4218750000000039E-3</v>
      </c>
      <c r="J232" s="148">
        <f t="shared" si="61"/>
        <v>44559.25</v>
      </c>
      <c r="K232" s="152"/>
      <c r="L232" s="550">
        <f t="shared" si="53"/>
        <v>128</v>
      </c>
      <c r="M232" s="187">
        <f t="shared" si="54"/>
        <v>57.75</v>
      </c>
      <c r="N232" s="187">
        <f t="shared" si="55"/>
        <v>70.25</v>
      </c>
      <c r="O232" s="549">
        <f t="shared" si="56"/>
        <v>4.4961367187499999</v>
      </c>
      <c r="P232" s="559"/>
      <c r="R232" s="187">
        <v>3.016</v>
      </c>
      <c r="S232" s="113">
        <v>2.7359999999999998</v>
      </c>
      <c r="T232" s="198">
        <v>2.5449999999999999</v>
      </c>
      <c r="U232" s="148">
        <f t="shared" si="62"/>
        <v>45031</v>
      </c>
      <c r="V232" s="148">
        <f t="shared" si="63"/>
        <v>44331</v>
      </c>
      <c r="W232" s="187">
        <f t="shared" si="58"/>
        <v>4.0000000000000034E-4</v>
      </c>
      <c r="X232" s="549">
        <f t="shared" si="64"/>
        <v>700</v>
      </c>
      <c r="Y232" s="113">
        <f t="shared" si="65"/>
        <v>471.75</v>
      </c>
      <c r="Z232" s="113">
        <f t="shared" si="66"/>
        <v>228.25</v>
      </c>
      <c r="AA232" s="549">
        <f t="shared" si="59"/>
        <v>2.8272999999999997</v>
      </c>
      <c r="AB232" s="186">
        <f t="shared" si="67"/>
        <v>1.6688367187500002</v>
      </c>
      <c r="AC232" s="113">
        <f t="shared" si="68"/>
        <v>1.6757992587346449</v>
      </c>
    </row>
    <row r="233" spans="2:29" x14ac:dyDescent="0.35">
      <c r="B233" s="116">
        <v>42734</v>
      </c>
      <c r="C233" s="49">
        <v>4.7050000000000001</v>
      </c>
      <c r="D233" s="350">
        <v>4.6020000000000003</v>
      </c>
      <c r="E233" s="349">
        <v>4.2910000000000004</v>
      </c>
      <c r="F233" s="348">
        <v>4.0380000000000003</v>
      </c>
      <c r="G233" s="246">
        <f t="shared" si="57"/>
        <v>44617</v>
      </c>
      <c r="H233" s="246">
        <f t="shared" si="60"/>
        <v>44489</v>
      </c>
      <c r="I233" s="113">
        <f t="shared" si="52"/>
        <v>2.4296874999999996E-3</v>
      </c>
      <c r="J233" s="148">
        <f t="shared" si="61"/>
        <v>44560.25</v>
      </c>
      <c r="K233" s="152"/>
      <c r="L233" s="550">
        <f t="shared" si="53"/>
        <v>128</v>
      </c>
      <c r="M233" s="187">
        <f t="shared" si="54"/>
        <v>56.75</v>
      </c>
      <c r="N233" s="187">
        <f t="shared" si="55"/>
        <v>71.25</v>
      </c>
      <c r="O233" s="549">
        <f t="shared" si="56"/>
        <v>4.4641152343750008</v>
      </c>
      <c r="P233" s="559"/>
      <c r="R233" s="187">
        <v>2.9790000000000001</v>
      </c>
      <c r="S233" s="113">
        <v>2.7</v>
      </c>
      <c r="T233" s="198">
        <v>2.504</v>
      </c>
      <c r="U233" s="148">
        <f t="shared" si="62"/>
        <v>45031</v>
      </c>
      <c r="V233" s="148">
        <f t="shared" si="63"/>
        <v>44331</v>
      </c>
      <c r="W233" s="187">
        <f t="shared" si="58"/>
        <v>3.9857142857142847E-4</v>
      </c>
      <c r="X233" s="549">
        <f t="shared" si="64"/>
        <v>700</v>
      </c>
      <c r="Y233" s="113">
        <f t="shared" si="65"/>
        <v>470.75</v>
      </c>
      <c r="Z233" s="113">
        <f t="shared" si="66"/>
        <v>229.25</v>
      </c>
      <c r="AA233" s="549">
        <f t="shared" si="59"/>
        <v>2.7913725</v>
      </c>
      <c r="AB233" s="186">
        <f t="shared" si="67"/>
        <v>1.6727427343750008</v>
      </c>
      <c r="AC233" s="113">
        <f t="shared" si="68"/>
        <v>1.679737905013523</v>
      </c>
    </row>
    <row r="234" spans="2:29" x14ac:dyDescent="0.35">
      <c r="B234" s="116">
        <v>42737</v>
      </c>
      <c r="C234" s="49" t="s">
        <v>437</v>
      </c>
      <c r="D234" s="350" t="s">
        <v>437</v>
      </c>
      <c r="E234" s="349" t="s">
        <v>437</v>
      </c>
      <c r="F234" s="348" t="s">
        <v>437</v>
      </c>
      <c r="G234" s="246">
        <f t="shared" si="57"/>
        <v>44617</v>
      </c>
      <c r="H234" s="246">
        <f t="shared" si="60"/>
        <v>44489</v>
      </c>
      <c r="I234" s="113" t="str">
        <f t="shared" si="52"/>
        <v/>
      </c>
      <c r="J234" s="148">
        <f t="shared" si="61"/>
        <v>44563.25</v>
      </c>
      <c r="K234" s="152"/>
      <c r="L234" s="550">
        <f t="shared" si="53"/>
        <v>128</v>
      </c>
      <c r="M234" s="187">
        <f t="shared" si="54"/>
        <v>53.75</v>
      </c>
      <c r="N234" s="187">
        <f t="shared" si="55"/>
        <v>74.25</v>
      </c>
      <c r="O234" s="549" t="str">
        <f t="shared" si="56"/>
        <v/>
      </c>
      <c r="P234" s="559"/>
      <c r="R234" s="187" t="s">
        <v>437</v>
      </c>
      <c r="S234" s="113" t="s">
        <v>437</v>
      </c>
      <c r="T234" s="198" t="s">
        <v>437</v>
      </c>
      <c r="U234" s="148">
        <f t="shared" si="62"/>
        <v>45031</v>
      </c>
      <c r="V234" s="148">
        <f t="shared" si="63"/>
        <v>44331</v>
      </c>
      <c r="W234" s="187" t="str">
        <f t="shared" si="58"/>
        <v/>
      </c>
      <c r="X234" s="549">
        <f t="shared" si="64"/>
        <v>700</v>
      </c>
      <c r="Y234" s="113">
        <f t="shared" si="65"/>
        <v>467.75</v>
      </c>
      <c r="Z234" s="113">
        <f t="shared" si="66"/>
        <v>232.25</v>
      </c>
      <c r="AA234" s="549" t="str">
        <f t="shared" si="59"/>
        <v/>
      </c>
      <c r="AB234" s="186" t="str">
        <f t="shared" si="67"/>
        <v/>
      </c>
      <c r="AC234" s="113" t="str">
        <f t="shared" si="68"/>
        <v/>
      </c>
    </row>
    <row r="235" spans="2:29" x14ac:dyDescent="0.35">
      <c r="B235" s="116">
        <v>42738</v>
      </c>
      <c r="C235" s="49" t="s">
        <v>437</v>
      </c>
      <c r="D235" s="350" t="s">
        <v>437</v>
      </c>
      <c r="E235" s="349" t="s">
        <v>437</v>
      </c>
      <c r="F235" s="348" t="s">
        <v>437</v>
      </c>
      <c r="G235" s="246">
        <f t="shared" si="57"/>
        <v>44617</v>
      </c>
      <c r="H235" s="246">
        <f t="shared" si="60"/>
        <v>44489</v>
      </c>
      <c r="I235" s="113" t="str">
        <f t="shared" si="52"/>
        <v/>
      </c>
      <c r="J235" s="148">
        <f t="shared" si="61"/>
        <v>44564.25</v>
      </c>
      <c r="K235" s="152"/>
      <c r="L235" s="550">
        <f t="shared" si="53"/>
        <v>128</v>
      </c>
      <c r="M235" s="187">
        <f t="shared" si="54"/>
        <v>52.75</v>
      </c>
      <c r="N235" s="187">
        <f t="shared" si="55"/>
        <v>75.25</v>
      </c>
      <c r="O235" s="549" t="str">
        <f t="shared" si="56"/>
        <v/>
      </c>
      <c r="P235" s="559"/>
      <c r="R235" s="187" t="s">
        <v>437</v>
      </c>
      <c r="S235" s="113" t="s">
        <v>437</v>
      </c>
      <c r="T235" s="198" t="s">
        <v>437</v>
      </c>
      <c r="U235" s="148">
        <f t="shared" si="62"/>
        <v>45031</v>
      </c>
      <c r="V235" s="148">
        <f t="shared" si="63"/>
        <v>44331</v>
      </c>
      <c r="W235" s="187" t="str">
        <f t="shared" si="58"/>
        <v/>
      </c>
      <c r="X235" s="549">
        <f t="shared" si="64"/>
        <v>700</v>
      </c>
      <c r="Y235" s="113">
        <f t="shared" si="65"/>
        <v>466.75</v>
      </c>
      <c r="Z235" s="113">
        <f t="shared" si="66"/>
        <v>233.25</v>
      </c>
      <c r="AA235" s="549" t="str">
        <f t="shared" si="59"/>
        <v/>
      </c>
      <c r="AB235" s="186" t="str">
        <f t="shared" si="67"/>
        <v/>
      </c>
      <c r="AC235" s="113" t="str">
        <f t="shared" si="68"/>
        <v/>
      </c>
    </row>
    <row r="236" spans="2:29" x14ac:dyDescent="0.35">
      <c r="B236" s="116">
        <v>42739</v>
      </c>
      <c r="C236" s="49">
        <v>4.6539999999999999</v>
      </c>
      <c r="D236" s="350">
        <v>4.5549999999999997</v>
      </c>
      <c r="E236" s="349">
        <v>4.2460000000000004</v>
      </c>
      <c r="F236" s="348">
        <v>3.9889999999999999</v>
      </c>
      <c r="G236" s="246">
        <f t="shared" si="57"/>
        <v>44617</v>
      </c>
      <c r="H236" s="246">
        <f t="shared" si="60"/>
        <v>44489</v>
      </c>
      <c r="I236" s="113">
        <f t="shared" si="52"/>
        <v>2.4140624999999943E-3</v>
      </c>
      <c r="J236" s="148">
        <f t="shared" si="61"/>
        <v>44565.25</v>
      </c>
      <c r="K236" s="152"/>
      <c r="L236" s="550">
        <f t="shared" si="53"/>
        <v>128</v>
      </c>
      <c r="M236" s="187">
        <f t="shared" si="54"/>
        <v>51.75</v>
      </c>
      <c r="N236" s="187">
        <f t="shared" si="55"/>
        <v>76.25</v>
      </c>
      <c r="O236" s="549">
        <f t="shared" si="56"/>
        <v>4.4300722656250002</v>
      </c>
      <c r="P236" s="559"/>
      <c r="R236" s="187">
        <v>2.95</v>
      </c>
      <c r="S236" s="113">
        <v>2.677</v>
      </c>
      <c r="T236" s="198">
        <v>2.488</v>
      </c>
      <c r="U236" s="148">
        <f t="shared" si="62"/>
        <v>45031</v>
      </c>
      <c r="V236" s="148">
        <f t="shared" si="63"/>
        <v>44331</v>
      </c>
      <c r="W236" s="187">
        <f t="shared" si="58"/>
        <v>3.9000000000000021E-4</v>
      </c>
      <c r="X236" s="549">
        <f t="shared" si="64"/>
        <v>700</v>
      </c>
      <c r="Y236" s="113">
        <f t="shared" si="65"/>
        <v>465.75</v>
      </c>
      <c r="Z236" s="113">
        <f t="shared" si="66"/>
        <v>234.25</v>
      </c>
      <c r="AA236" s="549">
        <f t="shared" si="59"/>
        <v>2.7683575</v>
      </c>
      <c r="AB236" s="186">
        <f t="shared" si="67"/>
        <v>1.6617147656250002</v>
      </c>
      <c r="AC236" s="113">
        <f t="shared" si="68"/>
        <v>1.6686180055307309</v>
      </c>
    </row>
    <row r="237" spans="2:29" x14ac:dyDescent="0.35">
      <c r="B237" s="116">
        <v>42740</v>
      </c>
      <c r="C237" s="49">
        <v>4.5670000000000002</v>
      </c>
      <c r="D237" s="350">
        <v>4.468</v>
      </c>
      <c r="E237" s="349">
        <v>4.1639999999999997</v>
      </c>
      <c r="F237" s="348">
        <v>3.9130000000000003</v>
      </c>
      <c r="G237" s="246">
        <f t="shared" si="57"/>
        <v>44617</v>
      </c>
      <c r="H237" s="246">
        <f t="shared" si="60"/>
        <v>44489</v>
      </c>
      <c r="I237" s="113">
        <f t="shared" si="52"/>
        <v>2.3750000000000021E-3</v>
      </c>
      <c r="J237" s="148">
        <f t="shared" si="61"/>
        <v>44566.25</v>
      </c>
      <c r="K237" s="152"/>
      <c r="L237" s="550">
        <f t="shared" si="53"/>
        <v>128</v>
      </c>
      <c r="M237" s="187">
        <f t="shared" si="54"/>
        <v>50.75</v>
      </c>
      <c r="N237" s="187">
        <f t="shared" si="55"/>
        <v>77.25</v>
      </c>
      <c r="O237" s="549">
        <f t="shared" si="56"/>
        <v>4.34746875</v>
      </c>
      <c r="P237" s="559"/>
      <c r="R237" s="187">
        <v>2.8810000000000002</v>
      </c>
      <c r="S237" s="113">
        <v>2.61</v>
      </c>
      <c r="T237" s="198">
        <v>2.4220000000000002</v>
      </c>
      <c r="U237" s="148">
        <f t="shared" si="62"/>
        <v>45031</v>
      </c>
      <c r="V237" s="148">
        <f t="shared" si="63"/>
        <v>44331</v>
      </c>
      <c r="W237" s="187">
        <f t="shared" si="58"/>
        <v>3.8714285714285765E-4</v>
      </c>
      <c r="X237" s="549">
        <f t="shared" si="64"/>
        <v>700</v>
      </c>
      <c r="Y237" s="113">
        <f t="shared" si="65"/>
        <v>464.75</v>
      </c>
      <c r="Z237" s="113">
        <f t="shared" si="66"/>
        <v>235.25</v>
      </c>
      <c r="AA237" s="549">
        <f t="shared" si="59"/>
        <v>2.701075357142857</v>
      </c>
      <c r="AB237" s="186">
        <f t="shared" si="67"/>
        <v>1.646393392857143</v>
      </c>
      <c r="AC237" s="113">
        <f t="shared" si="68"/>
        <v>1.6531699208672368</v>
      </c>
    </row>
    <row r="238" spans="2:29" x14ac:dyDescent="0.35">
      <c r="B238" s="116">
        <v>42741</v>
      </c>
      <c r="C238" s="49">
        <v>4.5880000000000001</v>
      </c>
      <c r="D238" s="350">
        <v>4.4909999999999997</v>
      </c>
      <c r="E238" s="349">
        <v>4.1840000000000002</v>
      </c>
      <c r="F238" s="348">
        <v>3.9279999999999999</v>
      </c>
      <c r="G238" s="246">
        <f t="shared" si="57"/>
        <v>44617</v>
      </c>
      <c r="H238" s="246">
        <f t="shared" si="60"/>
        <v>44489</v>
      </c>
      <c r="I238" s="113">
        <f t="shared" si="52"/>
        <v>2.3984374999999961E-3</v>
      </c>
      <c r="J238" s="148">
        <f t="shared" si="61"/>
        <v>44567.25</v>
      </c>
      <c r="K238" s="152"/>
      <c r="L238" s="550">
        <f t="shared" si="53"/>
        <v>128</v>
      </c>
      <c r="M238" s="187">
        <f t="shared" si="54"/>
        <v>49.75</v>
      </c>
      <c r="N238" s="187">
        <f t="shared" si="55"/>
        <v>78.25</v>
      </c>
      <c r="O238" s="549">
        <f t="shared" si="56"/>
        <v>4.371677734375</v>
      </c>
      <c r="P238" s="559"/>
      <c r="R238" s="187">
        <v>2.847</v>
      </c>
      <c r="S238" s="113">
        <v>2.5859999999999999</v>
      </c>
      <c r="T238" s="198">
        <v>2.4140000000000001</v>
      </c>
      <c r="U238" s="148">
        <f t="shared" si="62"/>
        <v>45031</v>
      </c>
      <c r="V238" s="148">
        <f t="shared" si="63"/>
        <v>44331</v>
      </c>
      <c r="W238" s="187">
        <f t="shared" si="58"/>
        <v>3.7285714285714304E-4</v>
      </c>
      <c r="X238" s="549">
        <f t="shared" si="64"/>
        <v>700</v>
      </c>
      <c r="Y238" s="113">
        <f t="shared" si="65"/>
        <v>463.75</v>
      </c>
      <c r="Z238" s="113">
        <f t="shared" si="66"/>
        <v>236.25</v>
      </c>
      <c r="AA238" s="549">
        <f t="shared" si="59"/>
        <v>2.6740874999999997</v>
      </c>
      <c r="AB238" s="186">
        <f t="shared" si="67"/>
        <v>1.6975902343750002</v>
      </c>
      <c r="AC238" s="113">
        <f t="shared" si="68"/>
        <v>1.7047947658846097</v>
      </c>
    </row>
    <row r="239" spans="2:29" x14ac:dyDescent="0.35">
      <c r="B239" s="116">
        <v>42744</v>
      </c>
      <c r="C239" s="49">
        <v>4.62</v>
      </c>
      <c r="D239" s="350">
        <v>4.5</v>
      </c>
      <c r="E239" s="349">
        <v>4.1929999999999996</v>
      </c>
      <c r="F239" s="348">
        <v>3.9370000000000003</v>
      </c>
      <c r="G239" s="246">
        <f t="shared" si="57"/>
        <v>44617</v>
      </c>
      <c r="H239" s="246">
        <f t="shared" si="60"/>
        <v>44489</v>
      </c>
      <c r="I239" s="113">
        <f t="shared" si="52"/>
        <v>2.398437500000003E-3</v>
      </c>
      <c r="J239" s="148">
        <f t="shared" si="61"/>
        <v>44570.25</v>
      </c>
      <c r="K239" s="152"/>
      <c r="L239" s="550">
        <f t="shared" si="53"/>
        <v>128</v>
      </c>
      <c r="M239" s="187">
        <f t="shared" si="54"/>
        <v>46.75</v>
      </c>
      <c r="N239" s="187">
        <f t="shared" si="55"/>
        <v>81.25</v>
      </c>
      <c r="O239" s="549">
        <f t="shared" si="56"/>
        <v>4.3878730468749998</v>
      </c>
      <c r="P239" s="559"/>
      <c r="R239" s="187">
        <v>2.911</v>
      </c>
      <c r="S239" s="113">
        <v>2.6470000000000002</v>
      </c>
      <c r="T239" s="198">
        <v>2.4649999999999999</v>
      </c>
      <c r="U239" s="148">
        <f t="shared" si="62"/>
        <v>45031</v>
      </c>
      <c r="V239" s="148">
        <f t="shared" si="63"/>
        <v>44331</v>
      </c>
      <c r="W239" s="187">
        <f t="shared" si="58"/>
        <v>3.7714285714285687E-4</v>
      </c>
      <c r="X239" s="549">
        <f t="shared" si="64"/>
        <v>700</v>
      </c>
      <c r="Y239" s="113">
        <f t="shared" si="65"/>
        <v>460.75</v>
      </c>
      <c r="Z239" s="113">
        <f t="shared" si="66"/>
        <v>239.25</v>
      </c>
      <c r="AA239" s="549">
        <f t="shared" si="59"/>
        <v>2.7372314285714285</v>
      </c>
      <c r="AB239" s="186">
        <f t="shared" si="67"/>
        <v>1.6506416183035713</v>
      </c>
      <c r="AC239" s="113">
        <f t="shared" si="68"/>
        <v>1.657453162683753</v>
      </c>
    </row>
    <row r="240" spans="2:29" x14ac:dyDescent="0.35">
      <c r="B240" s="116">
        <v>42745</v>
      </c>
      <c r="C240" s="49">
        <v>4.585</v>
      </c>
      <c r="D240" s="350">
        <v>4.4790000000000001</v>
      </c>
      <c r="E240" s="349">
        <v>4.16</v>
      </c>
      <c r="F240" s="348">
        <v>3.919</v>
      </c>
      <c r="G240" s="246">
        <f t="shared" si="57"/>
        <v>44617</v>
      </c>
      <c r="H240" s="246">
        <f t="shared" si="60"/>
        <v>44489</v>
      </c>
      <c r="I240" s="113">
        <f t="shared" si="52"/>
        <v>2.4921874999999996E-3</v>
      </c>
      <c r="J240" s="148">
        <f t="shared" si="61"/>
        <v>44571.25</v>
      </c>
      <c r="K240" s="152"/>
      <c r="L240" s="550">
        <f t="shared" si="53"/>
        <v>128</v>
      </c>
      <c r="M240" s="187">
        <f t="shared" si="54"/>
        <v>45.75</v>
      </c>
      <c r="N240" s="187">
        <f t="shared" si="55"/>
        <v>82.25</v>
      </c>
      <c r="O240" s="549">
        <f t="shared" si="56"/>
        <v>4.3649824218750002</v>
      </c>
      <c r="P240" s="559"/>
      <c r="R240" s="187">
        <v>2.8529999999999998</v>
      </c>
      <c r="S240" s="113">
        <v>2.5960000000000001</v>
      </c>
      <c r="T240" s="198">
        <v>2.4209999999999998</v>
      </c>
      <c r="U240" s="148">
        <f t="shared" si="62"/>
        <v>45031</v>
      </c>
      <c r="V240" s="148">
        <f t="shared" si="63"/>
        <v>44331</v>
      </c>
      <c r="W240" s="187">
        <f t="shared" si="58"/>
        <v>3.6714285714285668E-4</v>
      </c>
      <c r="X240" s="549">
        <f t="shared" si="64"/>
        <v>700</v>
      </c>
      <c r="Y240" s="113">
        <f t="shared" si="65"/>
        <v>459.75</v>
      </c>
      <c r="Z240" s="113">
        <f t="shared" si="66"/>
        <v>240.25</v>
      </c>
      <c r="AA240" s="549">
        <f t="shared" si="59"/>
        <v>2.6842060714285716</v>
      </c>
      <c r="AB240" s="186">
        <f t="shared" si="67"/>
        <v>1.6807763504464286</v>
      </c>
      <c r="AC240" s="113">
        <f t="shared" si="68"/>
        <v>1.687838873296954</v>
      </c>
    </row>
    <row r="241" spans="2:29" x14ac:dyDescent="0.35">
      <c r="B241" s="116">
        <v>42746</v>
      </c>
      <c r="C241" s="49">
        <v>4.5949999999999998</v>
      </c>
      <c r="D241" s="350">
        <v>4.4870000000000001</v>
      </c>
      <c r="E241" s="349">
        <v>4.1669999999999998</v>
      </c>
      <c r="F241" s="348">
        <v>3.9239999999999999</v>
      </c>
      <c r="G241" s="246">
        <f t="shared" si="57"/>
        <v>44617</v>
      </c>
      <c r="H241" s="246">
        <f t="shared" si="60"/>
        <v>44489</v>
      </c>
      <c r="I241" s="113">
        <f t="shared" si="52"/>
        <v>2.5000000000000022E-3</v>
      </c>
      <c r="J241" s="148">
        <f t="shared" si="61"/>
        <v>44572.25</v>
      </c>
      <c r="K241" s="152"/>
      <c r="L241" s="550">
        <f t="shared" si="53"/>
        <v>128</v>
      </c>
      <c r="M241" s="187">
        <f t="shared" si="54"/>
        <v>44.75</v>
      </c>
      <c r="N241" s="187">
        <f t="shared" si="55"/>
        <v>83.25</v>
      </c>
      <c r="O241" s="549">
        <f t="shared" si="56"/>
        <v>4.3751249999999997</v>
      </c>
      <c r="P241" s="559"/>
      <c r="R241" s="187">
        <v>2.85</v>
      </c>
      <c r="S241" s="113">
        <v>2.593</v>
      </c>
      <c r="T241" s="198">
        <v>2.4289999999999998</v>
      </c>
      <c r="U241" s="148">
        <f t="shared" si="62"/>
        <v>45031</v>
      </c>
      <c r="V241" s="148">
        <f t="shared" si="63"/>
        <v>44331</v>
      </c>
      <c r="W241" s="187">
        <f t="shared" si="58"/>
        <v>3.6714285714285733E-4</v>
      </c>
      <c r="X241" s="549">
        <f t="shared" si="64"/>
        <v>700</v>
      </c>
      <c r="Y241" s="113">
        <f t="shared" si="65"/>
        <v>458.75</v>
      </c>
      <c r="Z241" s="113">
        <f t="shared" si="66"/>
        <v>241.25</v>
      </c>
      <c r="AA241" s="549">
        <f t="shared" si="59"/>
        <v>2.6815732142857143</v>
      </c>
      <c r="AB241" s="186">
        <f t="shared" si="67"/>
        <v>1.6935517857142854</v>
      </c>
      <c r="AC241" s="113">
        <f t="shared" si="68"/>
        <v>1.7007220798415101</v>
      </c>
    </row>
    <row r="242" spans="2:29" x14ac:dyDescent="0.35">
      <c r="B242" s="116">
        <v>42747</v>
      </c>
      <c r="C242" s="49">
        <v>4.5389999999999997</v>
      </c>
      <c r="D242" s="350">
        <v>4.4359999999999999</v>
      </c>
      <c r="E242" s="349">
        <v>4.1079999999999997</v>
      </c>
      <c r="F242" s="348">
        <v>3.8860000000000001</v>
      </c>
      <c r="G242" s="246">
        <f t="shared" si="57"/>
        <v>44617</v>
      </c>
      <c r="H242" s="246">
        <f t="shared" si="60"/>
        <v>44489</v>
      </c>
      <c r="I242" s="113">
        <f t="shared" si="52"/>
        <v>2.5625000000000023E-3</v>
      </c>
      <c r="J242" s="148">
        <f t="shared" si="61"/>
        <v>44573.25</v>
      </c>
      <c r="K242" s="152"/>
      <c r="L242" s="550">
        <f t="shared" si="53"/>
        <v>128</v>
      </c>
      <c r="M242" s="187">
        <f t="shared" si="54"/>
        <v>43.75</v>
      </c>
      <c r="N242" s="187">
        <f t="shared" si="55"/>
        <v>84.25</v>
      </c>
      <c r="O242" s="549">
        <f t="shared" si="56"/>
        <v>4.3238906249999998</v>
      </c>
      <c r="P242" s="559"/>
      <c r="R242" s="187">
        <v>2.7880000000000003</v>
      </c>
      <c r="S242" s="113">
        <v>2.5380000000000003</v>
      </c>
      <c r="T242" s="198">
        <v>2.3820000000000001</v>
      </c>
      <c r="U242" s="148">
        <f t="shared" si="62"/>
        <v>45031</v>
      </c>
      <c r="V242" s="148">
        <f t="shared" si="63"/>
        <v>44331</v>
      </c>
      <c r="W242" s="187">
        <f t="shared" si="58"/>
        <v>3.5714285714285714E-4</v>
      </c>
      <c r="X242" s="549">
        <f t="shared" si="64"/>
        <v>700</v>
      </c>
      <c r="Y242" s="113">
        <f t="shared" si="65"/>
        <v>457.75</v>
      </c>
      <c r="Z242" s="113">
        <f t="shared" si="66"/>
        <v>242.25</v>
      </c>
      <c r="AA242" s="549">
        <f t="shared" si="59"/>
        <v>2.6245178571428576</v>
      </c>
      <c r="AB242" s="186">
        <f t="shared" si="67"/>
        <v>1.6993727678571422</v>
      </c>
      <c r="AC242" s="113">
        <f t="shared" si="68"/>
        <v>1.7065924373674823</v>
      </c>
    </row>
    <row r="243" spans="2:29" x14ac:dyDescent="0.35">
      <c r="B243" s="116">
        <v>42748</v>
      </c>
      <c r="C243" s="49">
        <v>4.5819999999999999</v>
      </c>
      <c r="D243" s="350">
        <v>4.4779999999999998</v>
      </c>
      <c r="E243" s="349">
        <v>4.1479999999999997</v>
      </c>
      <c r="F243" s="348">
        <v>3.9260000000000002</v>
      </c>
      <c r="G243" s="246">
        <f t="shared" si="57"/>
        <v>44617</v>
      </c>
      <c r="H243" s="246">
        <f t="shared" si="60"/>
        <v>44489</v>
      </c>
      <c r="I243" s="113">
        <f t="shared" si="52"/>
        <v>2.5781250000000006E-3</v>
      </c>
      <c r="J243" s="148">
        <f t="shared" si="61"/>
        <v>44574.25</v>
      </c>
      <c r="K243" s="152"/>
      <c r="L243" s="550">
        <f t="shared" si="53"/>
        <v>128</v>
      </c>
      <c r="M243" s="187">
        <f t="shared" si="54"/>
        <v>42.75</v>
      </c>
      <c r="N243" s="187">
        <f t="shared" si="55"/>
        <v>85.25</v>
      </c>
      <c r="O243" s="549">
        <f t="shared" si="56"/>
        <v>4.3677851562500001</v>
      </c>
      <c r="P243" s="559"/>
      <c r="R243" s="187">
        <v>2.8120000000000003</v>
      </c>
      <c r="S243" s="113">
        <v>2.5569999999999999</v>
      </c>
      <c r="T243" s="198">
        <v>2.3980000000000001</v>
      </c>
      <c r="U243" s="148">
        <f t="shared" si="62"/>
        <v>45031</v>
      </c>
      <c r="V243" s="148">
        <f t="shared" si="63"/>
        <v>44331</v>
      </c>
      <c r="W243" s="187">
        <f t="shared" si="58"/>
        <v>3.6428571428571478E-4</v>
      </c>
      <c r="X243" s="549">
        <f t="shared" si="64"/>
        <v>700</v>
      </c>
      <c r="Y243" s="113">
        <f t="shared" si="65"/>
        <v>456.75</v>
      </c>
      <c r="Z243" s="113">
        <f t="shared" si="66"/>
        <v>243.25</v>
      </c>
      <c r="AA243" s="549">
        <f t="shared" si="59"/>
        <v>2.6456124999999999</v>
      </c>
      <c r="AB243" s="186">
        <f t="shared" si="67"/>
        <v>1.7221726562500002</v>
      </c>
      <c r="AC243" s="113">
        <f t="shared" si="68"/>
        <v>1.7295873528948569</v>
      </c>
    </row>
    <row r="244" spans="2:29" x14ac:dyDescent="0.35">
      <c r="B244" s="116">
        <v>42751</v>
      </c>
      <c r="C244" s="49">
        <v>4.5709999999999997</v>
      </c>
      <c r="D244" s="350">
        <v>4.468</v>
      </c>
      <c r="E244" s="349">
        <v>4.1639999999999997</v>
      </c>
      <c r="F244" s="348">
        <v>3.9130000000000003</v>
      </c>
      <c r="G244" s="246">
        <f t="shared" si="57"/>
        <v>44617</v>
      </c>
      <c r="H244" s="246">
        <f t="shared" si="60"/>
        <v>44489</v>
      </c>
      <c r="I244" s="113">
        <f t="shared" si="52"/>
        <v>2.3750000000000021E-3</v>
      </c>
      <c r="J244" s="148">
        <f t="shared" si="61"/>
        <v>44577.25</v>
      </c>
      <c r="K244" s="152"/>
      <c r="L244" s="550">
        <f t="shared" si="53"/>
        <v>128</v>
      </c>
      <c r="M244" s="187">
        <f t="shared" si="54"/>
        <v>39.75</v>
      </c>
      <c r="N244" s="187">
        <f t="shared" si="55"/>
        <v>88.25</v>
      </c>
      <c r="O244" s="549">
        <f t="shared" si="56"/>
        <v>4.3735937499999995</v>
      </c>
      <c r="P244" s="559"/>
      <c r="R244" s="187">
        <v>2.8220000000000001</v>
      </c>
      <c r="S244" s="113">
        <v>2.5670000000000002</v>
      </c>
      <c r="T244" s="198">
        <v>2.407</v>
      </c>
      <c r="U244" s="148">
        <f t="shared" si="62"/>
        <v>45031</v>
      </c>
      <c r="V244" s="148">
        <f t="shared" si="63"/>
        <v>44331</v>
      </c>
      <c r="W244" s="187">
        <f t="shared" si="58"/>
        <v>3.6428571428571413E-4</v>
      </c>
      <c r="X244" s="549">
        <f t="shared" si="64"/>
        <v>700</v>
      </c>
      <c r="Y244" s="113">
        <f t="shared" si="65"/>
        <v>453.75</v>
      </c>
      <c r="Z244" s="113">
        <f t="shared" si="66"/>
        <v>246.25</v>
      </c>
      <c r="AA244" s="549">
        <f t="shared" si="59"/>
        <v>2.6567053571428572</v>
      </c>
      <c r="AB244" s="186">
        <f t="shared" si="67"/>
        <v>1.7168883928571423</v>
      </c>
      <c r="AC244" s="113">
        <f t="shared" si="68"/>
        <v>1.7242576572409796</v>
      </c>
    </row>
    <row r="245" spans="2:29" x14ac:dyDescent="0.35">
      <c r="B245" s="116">
        <v>42752</v>
      </c>
      <c r="C245" s="49">
        <v>4.5640000000000001</v>
      </c>
      <c r="D245" s="350">
        <v>4.46</v>
      </c>
      <c r="E245" s="349">
        <v>4.1550000000000002</v>
      </c>
      <c r="F245" s="348">
        <v>3.9079999999999999</v>
      </c>
      <c r="G245" s="246">
        <f t="shared" si="57"/>
        <v>44617</v>
      </c>
      <c r="H245" s="246">
        <f t="shared" si="60"/>
        <v>44489</v>
      </c>
      <c r="I245" s="113">
        <f t="shared" si="52"/>
        <v>2.3828124999999978E-3</v>
      </c>
      <c r="J245" s="148">
        <f t="shared" si="61"/>
        <v>44578.25</v>
      </c>
      <c r="K245" s="152"/>
      <c r="L245" s="550">
        <f t="shared" si="53"/>
        <v>128</v>
      </c>
      <c r="M245" s="187">
        <f t="shared" si="54"/>
        <v>38.75</v>
      </c>
      <c r="N245" s="187">
        <f t="shared" si="55"/>
        <v>89.25</v>
      </c>
      <c r="O245" s="549">
        <f t="shared" si="56"/>
        <v>4.3676660156249998</v>
      </c>
      <c r="P245" s="559"/>
      <c r="R245" s="187">
        <v>2.8129999999999997</v>
      </c>
      <c r="S245" s="113">
        <v>2.5590000000000002</v>
      </c>
      <c r="T245" s="198">
        <v>2.4</v>
      </c>
      <c r="U245" s="148">
        <f t="shared" si="62"/>
        <v>45031</v>
      </c>
      <c r="V245" s="148">
        <f t="shared" si="63"/>
        <v>44331</v>
      </c>
      <c r="W245" s="187">
        <f t="shared" si="58"/>
        <v>3.6285714285714225E-4</v>
      </c>
      <c r="X245" s="549">
        <f t="shared" si="64"/>
        <v>700</v>
      </c>
      <c r="Y245" s="113">
        <f t="shared" si="65"/>
        <v>452.75</v>
      </c>
      <c r="Z245" s="113">
        <f t="shared" si="66"/>
        <v>247.25</v>
      </c>
      <c r="AA245" s="549">
        <f t="shared" si="59"/>
        <v>2.6487164285714284</v>
      </c>
      <c r="AB245" s="186">
        <f t="shared" si="67"/>
        <v>1.7189495870535714</v>
      </c>
      <c r="AC245" s="113">
        <f t="shared" si="68"/>
        <v>1.7263365562606658</v>
      </c>
    </row>
    <row r="246" spans="2:29" x14ac:dyDescent="0.35">
      <c r="B246" s="116">
        <v>42753</v>
      </c>
      <c r="C246" s="49">
        <v>4.6260000000000003</v>
      </c>
      <c r="D246" s="350">
        <v>4.5179999999999998</v>
      </c>
      <c r="E246" s="349">
        <v>4.2169999999999996</v>
      </c>
      <c r="F246" s="348">
        <v>3.9529999999999998</v>
      </c>
      <c r="G246" s="246">
        <f t="shared" si="57"/>
        <v>44617</v>
      </c>
      <c r="H246" s="246">
        <f t="shared" si="60"/>
        <v>44489</v>
      </c>
      <c r="I246" s="113">
        <f t="shared" si="52"/>
        <v>2.3515625000000012E-3</v>
      </c>
      <c r="J246" s="148">
        <f t="shared" si="61"/>
        <v>44579.25</v>
      </c>
      <c r="K246" s="152"/>
      <c r="L246" s="550">
        <f t="shared" si="53"/>
        <v>128</v>
      </c>
      <c r="M246" s="187">
        <f t="shared" si="54"/>
        <v>37.75</v>
      </c>
      <c r="N246" s="187">
        <f t="shared" si="55"/>
        <v>90.25</v>
      </c>
      <c r="O246" s="549">
        <f t="shared" si="56"/>
        <v>4.4292285156249998</v>
      </c>
      <c r="P246" s="559"/>
      <c r="R246" s="187">
        <v>2.8109999999999999</v>
      </c>
      <c r="S246" s="113">
        <v>2.5609999999999999</v>
      </c>
      <c r="T246" s="198">
        <v>2.4079999999999999</v>
      </c>
      <c r="U246" s="148">
        <f t="shared" si="62"/>
        <v>45031</v>
      </c>
      <c r="V246" s="148">
        <f t="shared" si="63"/>
        <v>44331</v>
      </c>
      <c r="W246" s="187">
        <f t="shared" si="58"/>
        <v>3.5714285714285714E-4</v>
      </c>
      <c r="X246" s="549">
        <f t="shared" si="64"/>
        <v>700</v>
      </c>
      <c r="Y246" s="113">
        <f t="shared" si="65"/>
        <v>451.75</v>
      </c>
      <c r="Z246" s="113">
        <f t="shared" si="66"/>
        <v>248.25</v>
      </c>
      <c r="AA246" s="549">
        <f t="shared" si="59"/>
        <v>2.649660714285714</v>
      </c>
      <c r="AB246" s="186">
        <f t="shared" si="67"/>
        <v>1.7795678013392857</v>
      </c>
      <c r="AC246" s="113">
        <f t="shared" si="68"/>
        <v>1.7874849552382166</v>
      </c>
    </row>
    <row r="247" spans="2:29" x14ac:dyDescent="0.35">
      <c r="B247" s="116">
        <v>42754</v>
      </c>
      <c r="C247" s="49">
        <v>4.6470000000000002</v>
      </c>
      <c r="D247" s="350">
        <v>4.5430000000000001</v>
      </c>
      <c r="E247" s="349">
        <v>4.242</v>
      </c>
      <c r="F247" s="348">
        <v>3.968</v>
      </c>
      <c r="G247" s="246">
        <f t="shared" si="57"/>
        <v>44617</v>
      </c>
      <c r="H247" s="246">
        <f t="shared" si="60"/>
        <v>44489</v>
      </c>
      <c r="I247" s="113">
        <f t="shared" ref="I247:I272" si="69">IF(D247="","",(E247-D247)/($E$14-$D$14))</f>
        <v>2.3515625000000012E-3</v>
      </c>
      <c r="J247" s="148">
        <f t="shared" si="61"/>
        <v>44580.25</v>
      </c>
      <c r="K247" s="152"/>
      <c r="L247" s="550">
        <f t="shared" ref="L247:L273" si="70">D$14-E$14</f>
        <v>128</v>
      </c>
      <c r="M247" s="187">
        <f t="shared" ref="M247:M273" si="71">D$14-J247</f>
        <v>36.75</v>
      </c>
      <c r="N247" s="187">
        <f t="shared" ref="N247:N273" si="72">J247-E$14</f>
        <v>91.25</v>
      </c>
      <c r="O247" s="549">
        <f t="shared" ref="O247:O272" si="73">IF(D247="","",D247-(M247*I247))</f>
        <v>4.4565800781250005</v>
      </c>
      <c r="P247" s="559"/>
      <c r="R247" s="187">
        <v>2.8879999999999999</v>
      </c>
      <c r="S247" s="113">
        <v>2.63</v>
      </c>
      <c r="T247" s="198">
        <v>2.4699999999999998</v>
      </c>
      <c r="U247" s="148">
        <f t="shared" si="62"/>
        <v>45031</v>
      </c>
      <c r="V247" s="148">
        <f t="shared" si="63"/>
        <v>44331</v>
      </c>
      <c r="W247" s="187">
        <f t="shared" si="58"/>
        <v>3.6857142857142855E-4</v>
      </c>
      <c r="X247" s="549">
        <f t="shared" si="64"/>
        <v>700</v>
      </c>
      <c r="Y247" s="113">
        <f t="shared" si="65"/>
        <v>450.75</v>
      </c>
      <c r="Z247" s="113">
        <f t="shared" si="66"/>
        <v>249.25</v>
      </c>
      <c r="AA247" s="549">
        <f t="shared" si="59"/>
        <v>2.7218664285714285</v>
      </c>
      <c r="AB247" s="186">
        <f t="shared" si="67"/>
        <v>1.734713649553572</v>
      </c>
      <c r="AC247" s="113">
        <f t="shared" si="68"/>
        <v>1.7422367281684448</v>
      </c>
    </row>
    <row r="248" spans="2:29" x14ac:dyDescent="0.35">
      <c r="B248" s="116">
        <v>42755</v>
      </c>
      <c r="C248" s="49">
        <v>4.6500000000000004</v>
      </c>
      <c r="D248" s="350">
        <v>4.54</v>
      </c>
      <c r="E248" s="349">
        <v>4.2439999999999998</v>
      </c>
      <c r="F248" s="348">
        <v>3.96</v>
      </c>
      <c r="G248" s="246">
        <f t="shared" si="57"/>
        <v>44617</v>
      </c>
      <c r="H248" s="246">
        <f t="shared" si="60"/>
        <v>44489</v>
      </c>
      <c r="I248" s="113">
        <f t="shared" si="69"/>
        <v>2.3125000000000021E-3</v>
      </c>
      <c r="J248" s="148">
        <f t="shared" si="61"/>
        <v>44581.25</v>
      </c>
      <c r="K248" s="152"/>
      <c r="L248" s="550">
        <f t="shared" si="70"/>
        <v>128</v>
      </c>
      <c r="M248" s="187">
        <f t="shared" si="71"/>
        <v>35.75</v>
      </c>
      <c r="N248" s="187">
        <f t="shared" si="72"/>
        <v>92.25</v>
      </c>
      <c r="O248" s="549">
        <f t="shared" si="73"/>
        <v>4.4573281250000001</v>
      </c>
      <c r="P248" s="559"/>
      <c r="R248" s="187">
        <v>2.94</v>
      </c>
      <c r="S248" s="113">
        <v>2.6760000000000002</v>
      </c>
      <c r="T248" s="198">
        <v>2.5</v>
      </c>
      <c r="U248" s="148">
        <f t="shared" si="62"/>
        <v>45031</v>
      </c>
      <c r="V248" s="148">
        <f t="shared" si="63"/>
        <v>44331</v>
      </c>
      <c r="W248" s="187">
        <f t="shared" si="58"/>
        <v>3.7714285714285687E-4</v>
      </c>
      <c r="X248" s="549">
        <f t="shared" si="64"/>
        <v>700</v>
      </c>
      <c r="Y248" s="113">
        <f t="shared" si="65"/>
        <v>449.75</v>
      </c>
      <c r="Z248" s="113">
        <f t="shared" si="66"/>
        <v>250.25</v>
      </c>
      <c r="AA248" s="549">
        <f t="shared" si="59"/>
        <v>2.7703800000000003</v>
      </c>
      <c r="AB248" s="186">
        <f t="shared" si="67"/>
        <v>1.6869481249999998</v>
      </c>
      <c r="AC248" s="113">
        <f t="shared" si="68"/>
        <v>1.694062609941116</v>
      </c>
    </row>
    <row r="249" spans="2:29" x14ac:dyDescent="0.35">
      <c r="B249" s="116">
        <v>42758</v>
      </c>
      <c r="C249" s="49" t="s">
        <v>437</v>
      </c>
      <c r="D249" s="350" t="s">
        <v>437</v>
      </c>
      <c r="E249" s="349" t="s">
        <v>437</v>
      </c>
      <c r="F249" s="348" t="s">
        <v>437</v>
      </c>
      <c r="G249" s="246">
        <f t="shared" si="57"/>
        <v>44617</v>
      </c>
      <c r="H249" s="246">
        <f t="shared" si="60"/>
        <v>44489</v>
      </c>
      <c r="I249" s="113" t="str">
        <f t="shared" si="69"/>
        <v/>
      </c>
      <c r="J249" s="148">
        <f t="shared" si="61"/>
        <v>44584.25</v>
      </c>
      <c r="K249" s="152"/>
      <c r="L249" s="550">
        <f t="shared" si="70"/>
        <v>128</v>
      </c>
      <c r="M249" s="187">
        <f t="shared" si="71"/>
        <v>32.75</v>
      </c>
      <c r="N249" s="187">
        <f t="shared" si="72"/>
        <v>95.25</v>
      </c>
      <c r="O249" s="549" t="str">
        <f t="shared" si="73"/>
        <v/>
      </c>
      <c r="P249" s="559"/>
      <c r="R249" s="187" t="s">
        <v>437</v>
      </c>
      <c r="S249" s="113" t="s">
        <v>437</v>
      </c>
      <c r="T249" s="198" t="s">
        <v>437</v>
      </c>
      <c r="U249" s="148">
        <f t="shared" si="62"/>
        <v>45031</v>
      </c>
      <c r="V249" s="148">
        <f t="shared" si="63"/>
        <v>44331</v>
      </c>
      <c r="W249" s="187" t="str">
        <f t="shared" si="58"/>
        <v/>
      </c>
      <c r="X249" s="549">
        <f t="shared" si="64"/>
        <v>700</v>
      </c>
      <c r="Y249" s="113">
        <f t="shared" si="65"/>
        <v>446.75</v>
      </c>
      <c r="Z249" s="113">
        <f t="shared" si="66"/>
        <v>253.25</v>
      </c>
      <c r="AA249" s="549" t="str">
        <f t="shared" si="59"/>
        <v/>
      </c>
      <c r="AB249" s="186" t="str">
        <f t="shared" si="67"/>
        <v/>
      </c>
      <c r="AC249" s="113" t="str">
        <f t="shared" si="68"/>
        <v/>
      </c>
    </row>
    <row r="250" spans="2:29" x14ac:dyDescent="0.35">
      <c r="B250" s="116">
        <v>42759</v>
      </c>
      <c r="C250" s="49">
        <v>4.6920000000000002</v>
      </c>
      <c r="D250" s="350">
        <v>4.5759999999999996</v>
      </c>
      <c r="E250" s="349">
        <v>4.2869999999999999</v>
      </c>
      <c r="F250" s="348">
        <v>3.9889999999999999</v>
      </c>
      <c r="G250" s="246">
        <f t="shared" si="57"/>
        <v>44617</v>
      </c>
      <c r="H250" s="246">
        <f t="shared" si="60"/>
        <v>44489</v>
      </c>
      <c r="I250" s="113">
        <f t="shared" si="69"/>
        <v>2.2578124999999977E-3</v>
      </c>
      <c r="J250" s="148">
        <f t="shared" si="61"/>
        <v>44585.25</v>
      </c>
      <c r="K250" s="152"/>
      <c r="L250" s="550">
        <f t="shared" si="70"/>
        <v>128</v>
      </c>
      <c r="M250" s="187">
        <f t="shared" si="71"/>
        <v>31.75</v>
      </c>
      <c r="N250" s="187">
        <f t="shared" si="72"/>
        <v>96.25</v>
      </c>
      <c r="O250" s="549">
        <f t="shared" si="73"/>
        <v>4.5043144531249997</v>
      </c>
      <c r="P250" s="559"/>
      <c r="R250" s="187">
        <v>2.9060000000000001</v>
      </c>
      <c r="S250" s="113">
        <v>2.6429999999999998</v>
      </c>
      <c r="T250" s="198">
        <v>2.484</v>
      </c>
      <c r="U250" s="148">
        <f t="shared" si="62"/>
        <v>45031</v>
      </c>
      <c r="V250" s="148">
        <f t="shared" si="63"/>
        <v>44331</v>
      </c>
      <c r="W250" s="187">
        <f t="shared" si="58"/>
        <v>3.7571428571428619E-4</v>
      </c>
      <c r="X250" s="549">
        <f t="shared" si="64"/>
        <v>700</v>
      </c>
      <c r="Y250" s="113">
        <f t="shared" si="65"/>
        <v>445.75</v>
      </c>
      <c r="Z250" s="113">
        <f t="shared" si="66"/>
        <v>254.25</v>
      </c>
      <c r="AA250" s="549">
        <f t="shared" si="59"/>
        <v>2.7385253571428572</v>
      </c>
      <c r="AB250" s="186">
        <f t="shared" si="67"/>
        <v>1.7657890959821425</v>
      </c>
      <c r="AC250" s="113">
        <f t="shared" si="68"/>
        <v>1.7735841238108563</v>
      </c>
    </row>
    <row r="251" spans="2:29" x14ac:dyDescent="0.35">
      <c r="B251" s="116">
        <v>42760</v>
      </c>
      <c r="C251" s="49">
        <v>4.6660000000000004</v>
      </c>
      <c r="D251" s="350">
        <v>4.5540000000000003</v>
      </c>
      <c r="E251" s="349">
        <v>4.2560000000000002</v>
      </c>
      <c r="F251" s="348">
        <v>3.968</v>
      </c>
      <c r="G251" s="246">
        <f t="shared" si="57"/>
        <v>44617</v>
      </c>
      <c r="H251" s="246">
        <f t="shared" si="60"/>
        <v>44489</v>
      </c>
      <c r="I251" s="113">
        <f t="shared" si="69"/>
        <v>2.3281250000000003E-3</v>
      </c>
      <c r="J251" s="148">
        <f t="shared" si="61"/>
        <v>44586.25</v>
      </c>
      <c r="K251" s="152"/>
      <c r="L251" s="550">
        <f t="shared" si="70"/>
        <v>128</v>
      </c>
      <c r="M251" s="187">
        <f t="shared" si="71"/>
        <v>30.75</v>
      </c>
      <c r="N251" s="187">
        <f t="shared" si="72"/>
        <v>97.25</v>
      </c>
      <c r="O251" s="549">
        <f t="shared" si="73"/>
        <v>4.4824101562500003</v>
      </c>
      <c r="P251" s="559"/>
      <c r="R251" s="187">
        <v>2.9539999999999997</v>
      </c>
      <c r="S251" s="113">
        <v>2.6790000000000003</v>
      </c>
      <c r="T251" s="198">
        <v>2.504</v>
      </c>
      <c r="U251" s="148">
        <f t="shared" si="62"/>
        <v>45031</v>
      </c>
      <c r="V251" s="148">
        <f t="shared" si="63"/>
        <v>44331</v>
      </c>
      <c r="W251" s="187">
        <f t="shared" si="58"/>
        <v>3.9285714285714211E-4</v>
      </c>
      <c r="X251" s="549">
        <f t="shared" si="64"/>
        <v>700</v>
      </c>
      <c r="Y251" s="113">
        <f t="shared" si="65"/>
        <v>444.75</v>
      </c>
      <c r="Z251" s="113">
        <f t="shared" si="66"/>
        <v>255.25</v>
      </c>
      <c r="AA251" s="549">
        <f t="shared" si="59"/>
        <v>2.7792767857142859</v>
      </c>
      <c r="AB251" s="186">
        <f t="shared" si="67"/>
        <v>1.7031333705357143</v>
      </c>
      <c r="AC251" s="113">
        <f t="shared" si="68"/>
        <v>1.7103850287302658</v>
      </c>
    </row>
    <row r="252" spans="2:29" x14ac:dyDescent="0.35">
      <c r="B252" s="116">
        <v>42761</v>
      </c>
      <c r="C252" s="49">
        <v>4.7069999999999999</v>
      </c>
      <c r="D252" s="350">
        <v>4.5979999999999999</v>
      </c>
      <c r="E252" s="349">
        <v>4.3109999999999999</v>
      </c>
      <c r="F252" s="348">
        <v>4.0039999999999996</v>
      </c>
      <c r="G252" s="246">
        <f t="shared" si="57"/>
        <v>44617</v>
      </c>
      <c r="H252" s="246">
        <f t="shared" si="60"/>
        <v>44489</v>
      </c>
      <c r="I252" s="113">
        <f t="shared" si="69"/>
        <v>2.2421874999999994E-3</v>
      </c>
      <c r="J252" s="148">
        <f t="shared" si="61"/>
        <v>44587.25</v>
      </c>
      <c r="K252" s="152"/>
      <c r="L252" s="550">
        <f t="shared" si="70"/>
        <v>128</v>
      </c>
      <c r="M252" s="187">
        <f t="shared" si="71"/>
        <v>29.75</v>
      </c>
      <c r="N252" s="187">
        <f t="shared" si="72"/>
        <v>98.25</v>
      </c>
      <c r="O252" s="549">
        <f t="shared" si="73"/>
        <v>4.5312949218750003</v>
      </c>
      <c r="P252" s="559"/>
      <c r="R252" s="187">
        <v>3.0219999999999998</v>
      </c>
      <c r="S252" s="113">
        <v>2.7370000000000001</v>
      </c>
      <c r="T252" s="198">
        <v>2.5609999999999999</v>
      </c>
      <c r="U252" s="148">
        <f t="shared" si="62"/>
        <v>45031</v>
      </c>
      <c r="V252" s="148">
        <f t="shared" si="63"/>
        <v>44331</v>
      </c>
      <c r="W252" s="187">
        <f t="shared" si="58"/>
        <v>4.0714285714285673E-4</v>
      </c>
      <c r="X252" s="549">
        <f t="shared" si="64"/>
        <v>700</v>
      </c>
      <c r="Y252" s="113">
        <f t="shared" si="65"/>
        <v>443.75</v>
      </c>
      <c r="Z252" s="113">
        <f t="shared" si="66"/>
        <v>256.25</v>
      </c>
      <c r="AA252" s="549">
        <f t="shared" si="59"/>
        <v>2.8413303571428572</v>
      </c>
      <c r="AB252" s="186">
        <f t="shared" si="67"/>
        <v>1.6899645647321431</v>
      </c>
      <c r="AC252" s="113">
        <f t="shared" si="68"/>
        <v>1.6971045153072684</v>
      </c>
    </row>
    <row r="253" spans="2:29" x14ac:dyDescent="0.35">
      <c r="B253" s="116">
        <v>42762</v>
      </c>
      <c r="C253" s="49">
        <v>4.7149999999999999</v>
      </c>
      <c r="D253" s="350">
        <v>4.5979999999999999</v>
      </c>
      <c r="E253" s="349">
        <v>4.3010000000000002</v>
      </c>
      <c r="F253" s="348">
        <v>4.0010000000000003</v>
      </c>
      <c r="G253" s="246">
        <f t="shared" si="57"/>
        <v>44617</v>
      </c>
      <c r="H253" s="246">
        <f t="shared" si="60"/>
        <v>44489</v>
      </c>
      <c r="I253" s="113">
        <f t="shared" si="69"/>
        <v>2.3203124999999977E-3</v>
      </c>
      <c r="J253" s="148">
        <f t="shared" si="61"/>
        <v>44588.25</v>
      </c>
      <c r="K253" s="152"/>
      <c r="L253" s="550">
        <f t="shared" si="70"/>
        <v>128</v>
      </c>
      <c r="M253" s="187">
        <f t="shared" si="71"/>
        <v>28.75</v>
      </c>
      <c r="N253" s="187">
        <f t="shared" si="72"/>
        <v>99.25</v>
      </c>
      <c r="O253" s="549">
        <f t="shared" si="73"/>
        <v>4.5312910156250004</v>
      </c>
      <c r="P253" s="559"/>
      <c r="R253" s="187">
        <v>3.0619999999999998</v>
      </c>
      <c r="S253" s="113">
        <v>2.7709999999999999</v>
      </c>
      <c r="T253" s="198">
        <v>2.6040000000000001</v>
      </c>
      <c r="U253" s="148">
        <f t="shared" si="62"/>
        <v>45031</v>
      </c>
      <c r="V253" s="148">
        <f t="shared" si="63"/>
        <v>44331</v>
      </c>
      <c r="W253" s="187">
        <f t="shared" si="58"/>
        <v>4.1571428571428559E-4</v>
      </c>
      <c r="X253" s="549">
        <f t="shared" si="64"/>
        <v>700</v>
      </c>
      <c r="Y253" s="113">
        <f t="shared" si="65"/>
        <v>442.75</v>
      </c>
      <c r="Z253" s="113">
        <f t="shared" si="66"/>
        <v>257.25</v>
      </c>
      <c r="AA253" s="549">
        <f t="shared" si="59"/>
        <v>2.8779425000000001</v>
      </c>
      <c r="AB253" s="186">
        <f t="shared" si="67"/>
        <v>1.6533485156250003</v>
      </c>
      <c r="AC253" s="113">
        <f t="shared" si="68"/>
        <v>1.6601824189103276</v>
      </c>
    </row>
    <row r="254" spans="2:29" x14ac:dyDescent="0.35">
      <c r="B254" s="116">
        <v>42765</v>
      </c>
      <c r="C254" s="49" t="s">
        <v>437</v>
      </c>
      <c r="D254" s="350" t="s">
        <v>437</v>
      </c>
      <c r="E254" s="349" t="s">
        <v>437</v>
      </c>
      <c r="F254" s="348" t="s">
        <v>437</v>
      </c>
      <c r="G254" s="246">
        <f t="shared" si="57"/>
        <v>44617</v>
      </c>
      <c r="H254" s="246">
        <f t="shared" si="60"/>
        <v>44489</v>
      </c>
      <c r="I254" s="113" t="str">
        <f t="shared" si="69"/>
        <v/>
      </c>
      <c r="J254" s="148">
        <f t="shared" si="61"/>
        <v>44591.25</v>
      </c>
      <c r="K254" s="152"/>
      <c r="L254" s="550">
        <f t="shared" si="70"/>
        <v>128</v>
      </c>
      <c r="M254" s="187">
        <f t="shared" si="71"/>
        <v>25.75</v>
      </c>
      <c r="N254" s="187">
        <f t="shared" si="72"/>
        <v>102.25</v>
      </c>
      <c r="O254" s="549" t="str">
        <f t="shared" si="73"/>
        <v/>
      </c>
      <c r="P254" s="559"/>
      <c r="R254" s="187" t="s">
        <v>437</v>
      </c>
      <c r="S254" s="113" t="s">
        <v>437</v>
      </c>
      <c r="T254" s="198" t="s">
        <v>437</v>
      </c>
      <c r="U254" s="148">
        <f t="shared" si="62"/>
        <v>45031</v>
      </c>
      <c r="V254" s="148">
        <f t="shared" si="63"/>
        <v>44331</v>
      </c>
      <c r="W254" s="187" t="str">
        <f t="shared" si="58"/>
        <v/>
      </c>
      <c r="X254" s="549">
        <f t="shared" si="64"/>
        <v>700</v>
      </c>
      <c r="Y254" s="113">
        <f t="shared" si="65"/>
        <v>439.75</v>
      </c>
      <c r="Z254" s="113">
        <f t="shared" si="66"/>
        <v>260.25</v>
      </c>
      <c r="AA254" s="549" t="str">
        <f t="shared" si="59"/>
        <v/>
      </c>
      <c r="AB254" s="186" t="str">
        <f t="shared" si="67"/>
        <v/>
      </c>
      <c r="AC254" s="113" t="str">
        <f t="shared" si="68"/>
        <v/>
      </c>
    </row>
    <row r="255" spans="2:29" x14ac:dyDescent="0.35">
      <c r="B255" s="116">
        <v>42766</v>
      </c>
      <c r="C255" s="49">
        <v>4.6950000000000003</v>
      </c>
      <c r="D255" s="350">
        <v>4.5910000000000002</v>
      </c>
      <c r="E255" s="349">
        <v>4.282</v>
      </c>
      <c r="F255" s="348">
        <v>3.9820000000000002</v>
      </c>
      <c r="G255" s="246">
        <f t="shared" ref="G255:G275" si="74">IF($J255&gt;$E$14,IF($J255&gt;$D$14,$C$14,$D$14),$E$14)</f>
        <v>44617</v>
      </c>
      <c r="H255" s="246">
        <f t="shared" si="60"/>
        <v>44489</v>
      </c>
      <c r="I255" s="113">
        <f t="shared" si="69"/>
        <v>2.4140625000000013E-3</v>
      </c>
      <c r="J255" s="148">
        <f t="shared" si="61"/>
        <v>44592.25</v>
      </c>
      <c r="K255" s="152"/>
      <c r="L255" s="550">
        <f t="shared" si="70"/>
        <v>128</v>
      </c>
      <c r="M255" s="187">
        <f t="shared" si="71"/>
        <v>24.75</v>
      </c>
      <c r="N255" s="187">
        <f t="shared" si="72"/>
        <v>103.25</v>
      </c>
      <c r="O255" s="549">
        <f t="shared" si="73"/>
        <v>4.5312519531250004</v>
      </c>
      <c r="P255" s="559"/>
      <c r="R255" s="187">
        <v>3.0179999999999998</v>
      </c>
      <c r="S255" s="113">
        <v>2.7320000000000002</v>
      </c>
      <c r="T255" s="198">
        <v>2.5489999999999999</v>
      </c>
      <c r="U255" s="148">
        <f t="shared" si="62"/>
        <v>45031</v>
      </c>
      <c r="V255" s="148">
        <f t="shared" si="63"/>
        <v>44331</v>
      </c>
      <c r="W255" s="187">
        <f t="shared" si="58"/>
        <v>4.0857142857142801E-4</v>
      </c>
      <c r="X255" s="549">
        <f t="shared" si="64"/>
        <v>700</v>
      </c>
      <c r="Y255" s="113">
        <f t="shared" si="65"/>
        <v>438.75</v>
      </c>
      <c r="Z255" s="113">
        <f t="shared" si="66"/>
        <v>261.25</v>
      </c>
      <c r="AA255" s="549">
        <f t="shared" si="59"/>
        <v>2.8387392857142859</v>
      </c>
      <c r="AB255" s="186">
        <f t="shared" si="67"/>
        <v>1.6925126674107145</v>
      </c>
      <c r="AC255" s="113">
        <f t="shared" si="68"/>
        <v>1.6996741652340885</v>
      </c>
    </row>
    <row r="256" spans="2:29" x14ac:dyDescent="0.35">
      <c r="B256" s="116">
        <v>42767</v>
      </c>
      <c r="C256" s="49">
        <v>4.6769999999999996</v>
      </c>
      <c r="D256" s="350">
        <v>4.5590000000000002</v>
      </c>
      <c r="E256" s="349">
        <v>4.2709999999999999</v>
      </c>
      <c r="F256" s="348">
        <v>3.9169999999999998</v>
      </c>
      <c r="G256" s="246">
        <f t="shared" si="74"/>
        <v>44617</v>
      </c>
      <c r="H256" s="246">
        <f t="shared" si="60"/>
        <v>44489</v>
      </c>
      <c r="I256" s="113">
        <f t="shared" si="69"/>
        <v>2.250000000000002E-3</v>
      </c>
      <c r="J256" s="148">
        <f t="shared" si="61"/>
        <v>44593.25</v>
      </c>
      <c r="K256" s="152"/>
      <c r="L256" s="550">
        <f t="shared" si="70"/>
        <v>128</v>
      </c>
      <c r="M256" s="187">
        <f t="shared" si="71"/>
        <v>23.75</v>
      </c>
      <c r="N256" s="187">
        <f t="shared" si="72"/>
        <v>104.25</v>
      </c>
      <c r="O256" s="549">
        <f t="shared" si="73"/>
        <v>4.5055624999999999</v>
      </c>
      <c r="P256" s="559"/>
      <c r="R256" s="187">
        <v>3.0030000000000001</v>
      </c>
      <c r="S256" s="113">
        <v>2.718</v>
      </c>
      <c r="T256" s="198">
        <v>2.5310000000000001</v>
      </c>
      <c r="U256" s="148">
        <f t="shared" si="62"/>
        <v>45031</v>
      </c>
      <c r="V256" s="148">
        <f t="shared" si="63"/>
        <v>44331</v>
      </c>
      <c r="W256" s="187">
        <f t="shared" si="58"/>
        <v>4.0714285714285733E-4</v>
      </c>
      <c r="X256" s="549">
        <f t="shared" si="64"/>
        <v>700</v>
      </c>
      <c r="Y256" s="113">
        <f t="shared" si="65"/>
        <v>437.75</v>
      </c>
      <c r="Z256" s="113">
        <f t="shared" si="66"/>
        <v>262.25</v>
      </c>
      <c r="AA256" s="549">
        <f t="shared" si="59"/>
        <v>2.8247732142857145</v>
      </c>
      <c r="AB256" s="186">
        <f t="shared" si="67"/>
        <v>1.6807892857142854</v>
      </c>
      <c r="AC256" s="113">
        <f t="shared" si="68"/>
        <v>1.687851917271721</v>
      </c>
    </row>
    <row r="257" spans="2:29" x14ac:dyDescent="0.35">
      <c r="B257" s="116">
        <v>42768</v>
      </c>
      <c r="C257" s="49">
        <v>4.6769999999999996</v>
      </c>
      <c r="D257" s="350">
        <v>4.5590000000000002</v>
      </c>
      <c r="E257" s="349">
        <v>4.2679999999999998</v>
      </c>
      <c r="F257" s="348">
        <v>3.895</v>
      </c>
      <c r="G257" s="246">
        <f t="shared" si="74"/>
        <v>44617</v>
      </c>
      <c r="H257" s="246">
        <f t="shared" si="60"/>
        <v>44489</v>
      </c>
      <c r="I257" s="113">
        <f t="shared" si="69"/>
        <v>2.2734375000000029E-3</v>
      </c>
      <c r="J257" s="148">
        <f t="shared" si="61"/>
        <v>44594.25</v>
      </c>
      <c r="K257" s="152"/>
      <c r="L257" s="550">
        <f t="shared" si="70"/>
        <v>128</v>
      </c>
      <c r="M257" s="187">
        <f t="shared" si="71"/>
        <v>22.75</v>
      </c>
      <c r="N257" s="187">
        <f t="shared" si="72"/>
        <v>105.25</v>
      </c>
      <c r="O257" s="549">
        <f t="shared" si="73"/>
        <v>4.5072792968749997</v>
      </c>
      <c r="P257" s="559"/>
      <c r="R257" s="187">
        <v>3.03</v>
      </c>
      <c r="S257" s="113">
        <v>2.7359999999999998</v>
      </c>
      <c r="T257" s="198">
        <v>2.5449999999999999</v>
      </c>
      <c r="U257" s="148">
        <f t="shared" si="62"/>
        <v>45031</v>
      </c>
      <c r="V257" s="148">
        <f t="shared" si="63"/>
        <v>44331</v>
      </c>
      <c r="W257" s="187">
        <f t="shared" si="58"/>
        <v>4.2000000000000007E-4</v>
      </c>
      <c r="X257" s="549">
        <f t="shared" si="64"/>
        <v>700</v>
      </c>
      <c r="Y257" s="113">
        <f t="shared" si="65"/>
        <v>436.75</v>
      </c>
      <c r="Z257" s="113">
        <f t="shared" si="66"/>
        <v>263.25</v>
      </c>
      <c r="AA257" s="549">
        <f t="shared" si="59"/>
        <v>2.8465649999999996</v>
      </c>
      <c r="AB257" s="186">
        <f t="shared" si="67"/>
        <v>1.6607142968750002</v>
      </c>
      <c r="AC257" s="113">
        <f t="shared" si="68"/>
        <v>1.667609226814637</v>
      </c>
    </row>
    <row r="258" spans="2:29" x14ac:dyDescent="0.35">
      <c r="B258" s="116">
        <v>42769</v>
      </c>
      <c r="C258" s="49">
        <v>4.6749999999999998</v>
      </c>
      <c r="D258" s="350">
        <v>4.5529999999999999</v>
      </c>
      <c r="E258" s="349">
        <v>4.2649999999999997</v>
      </c>
      <c r="F258" s="348">
        <v>3.8940000000000001</v>
      </c>
      <c r="G258" s="246">
        <f t="shared" si="74"/>
        <v>44617</v>
      </c>
      <c r="H258" s="246">
        <f t="shared" si="60"/>
        <v>44489</v>
      </c>
      <c r="I258" s="113">
        <f t="shared" si="69"/>
        <v>2.250000000000002E-3</v>
      </c>
      <c r="J258" s="148">
        <f t="shared" si="61"/>
        <v>44595.25</v>
      </c>
      <c r="K258" s="152"/>
      <c r="L258" s="550">
        <f t="shared" si="70"/>
        <v>128</v>
      </c>
      <c r="M258" s="187">
        <f t="shared" si="71"/>
        <v>21.75</v>
      </c>
      <c r="N258" s="187">
        <f t="shared" si="72"/>
        <v>106.25</v>
      </c>
      <c r="O258" s="549">
        <f t="shared" si="73"/>
        <v>4.5040624999999999</v>
      </c>
      <c r="P258" s="559"/>
      <c r="R258" s="187">
        <v>3.0230000000000001</v>
      </c>
      <c r="S258" s="113">
        <v>2.73</v>
      </c>
      <c r="T258" s="198">
        <v>2.536</v>
      </c>
      <c r="U258" s="148">
        <f t="shared" si="62"/>
        <v>45031</v>
      </c>
      <c r="V258" s="148">
        <f t="shared" si="63"/>
        <v>44331</v>
      </c>
      <c r="W258" s="187">
        <f t="shared" si="58"/>
        <v>4.1857142857142879E-4</v>
      </c>
      <c r="X258" s="549">
        <f t="shared" si="64"/>
        <v>700</v>
      </c>
      <c r="Y258" s="113">
        <f t="shared" si="65"/>
        <v>435.75</v>
      </c>
      <c r="Z258" s="113">
        <f t="shared" si="66"/>
        <v>264.25</v>
      </c>
      <c r="AA258" s="549">
        <f t="shared" si="59"/>
        <v>2.8406075</v>
      </c>
      <c r="AB258" s="186">
        <f t="shared" si="67"/>
        <v>1.6634549999999999</v>
      </c>
      <c r="AC258" s="113">
        <f t="shared" si="68"/>
        <v>1.67037270634256</v>
      </c>
    </row>
    <row r="259" spans="2:29" x14ac:dyDescent="0.35">
      <c r="B259" s="116">
        <v>42772</v>
      </c>
      <c r="C259" s="49" t="s">
        <v>437</v>
      </c>
      <c r="D259" s="350" t="s">
        <v>437</v>
      </c>
      <c r="E259" s="349" t="s">
        <v>437</v>
      </c>
      <c r="F259" s="348" t="s">
        <v>437</v>
      </c>
      <c r="G259" s="246">
        <f t="shared" si="74"/>
        <v>44617</v>
      </c>
      <c r="H259" s="246">
        <f t="shared" si="60"/>
        <v>44489</v>
      </c>
      <c r="I259" s="113" t="str">
        <f t="shared" si="69"/>
        <v/>
      </c>
      <c r="J259" s="148">
        <f t="shared" si="61"/>
        <v>44598.25</v>
      </c>
      <c r="K259" s="152"/>
      <c r="L259" s="550">
        <f t="shared" si="70"/>
        <v>128</v>
      </c>
      <c r="M259" s="187">
        <f t="shared" si="71"/>
        <v>18.75</v>
      </c>
      <c r="N259" s="187">
        <f t="shared" si="72"/>
        <v>109.25</v>
      </c>
      <c r="O259" s="549" t="str">
        <f t="shared" si="73"/>
        <v/>
      </c>
      <c r="P259" s="559"/>
      <c r="R259" s="187" t="s">
        <v>437</v>
      </c>
      <c r="S259" s="113" t="s">
        <v>437</v>
      </c>
      <c r="T259" s="198" t="s">
        <v>437</v>
      </c>
      <c r="U259" s="148">
        <f t="shared" si="62"/>
        <v>45031</v>
      </c>
      <c r="V259" s="148">
        <f t="shared" si="63"/>
        <v>44331</v>
      </c>
      <c r="W259" s="187" t="str">
        <f t="shared" si="58"/>
        <v/>
      </c>
      <c r="X259" s="549">
        <f t="shared" si="64"/>
        <v>700</v>
      </c>
      <c r="Y259" s="113">
        <f t="shared" si="65"/>
        <v>432.75</v>
      </c>
      <c r="Z259" s="113">
        <f t="shared" si="66"/>
        <v>267.25</v>
      </c>
      <c r="AA259" s="549" t="str">
        <f t="shared" si="59"/>
        <v/>
      </c>
      <c r="AB259" s="186" t="str">
        <f>IFERROR(O259-AA259,"")</f>
        <v/>
      </c>
      <c r="AC259" s="113" t="str">
        <f t="shared" si="68"/>
        <v/>
      </c>
    </row>
    <row r="260" spans="2:29" x14ac:dyDescent="0.35">
      <c r="B260" s="116">
        <v>42773</v>
      </c>
      <c r="C260" s="49">
        <v>4.6159999999999997</v>
      </c>
      <c r="D260" s="350">
        <v>4.508</v>
      </c>
      <c r="E260" s="349">
        <v>4.181</v>
      </c>
      <c r="F260" s="348">
        <v>3.8820000000000001</v>
      </c>
      <c r="G260" s="246">
        <f t="shared" si="74"/>
        <v>44617</v>
      </c>
      <c r="H260" s="246">
        <f t="shared" si="60"/>
        <v>44489</v>
      </c>
      <c r="I260" s="113">
        <f t="shared" si="69"/>
        <v>2.5546874999999997E-3</v>
      </c>
      <c r="J260" s="148">
        <f t="shared" si="61"/>
        <v>44599.25</v>
      </c>
      <c r="K260" s="152"/>
      <c r="L260" s="550">
        <f t="shared" si="70"/>
        <v>128</v>
      </c>
      <c r="M260" s="187">
        <f t="shared" si="71"/>
        <v>17.75</v>
      </c>
      <c r="N260" s="187">
        <f t="shared" si="72"/>
        <v>110.25</v>
      </c>
      <c r="O260" s="549">
        <f t="shared" si="73"/>
        <v>4.4626542968749998</v>
      </c>
      <c r="P260" s="559"/>
      <c r="R260" s="187">
        <v>2.9550000000000001</v>
      </c>
      <c r="S260" s="113">
        <v>2.6710000000000003</v>
      </c>
      <c r="T260" s="198">
        <v>2.5110000000000001</v>
      </c>
      <c r="U260" s="148">
        <f t="shared" si="62"/>
        <v>45031</v>
      </c>
      <c r="V260" s="148">
        <f t="shared" si="63"/>
        <v>44331</v>
      </c>
      <c r="W260" s="187">
        <f t="shared" si="58"/>
        <v>4.0571428571428545E-4</v>
      </c>
      <c r="X260" s="549">
        <f t="shared" si="64"/>
        <v>700</v>
      </c>
      <c r="Y260" s="113">
        <f t="shared" si="65"/>
        <v>431.75</v>
      </c>
      <c r="Z260" s="113">
        <f t="shared" si="66"/>
        <v>268.25</v>
      </c>
      <c r="AA260" s="549">
        <f t="shared" si="59"/>
        <v>2.7798328571428574</v>
      </c>
      <c r="AB260" s="186">
        <f t="shared" si="67"/>
        <v>1.6828214397321424</v>
      </c>
      <c r="AC260" s="113">
        <f t="shared" si="68"/>
        <v>1.6899011597272029</v>
      </c>
    </row>
    <row r="261" spans="2:29" x14ac:dyDescent="0.35">
      <c r="B261" s="116">
        <v>42774</v>
      </c>
      <c r="C261" s="49">
        <v>4.5679999999999996</v>
      </c>
      <c r="D261" s="350">
        <v>4.4630000000000001</v>
      </c>
      <c r="E261" s="349">
        <v>4.1310000000000002</v>
      </c>
      <c r="F261" s="348">
        <v>3.8420000000000001</v>
      </c>
      <c r="G261" s="246">
        <f t="shared" si="74"/>
        <v>44617</v>
      </c>
      <c r="H261" s="246">
        <f t="shared" si="60"/>
        <v>44489</v>
      </c>
      <c r="I261" s="113">
        <f t="shared" si="69"/>
        <v>2.5937499999999988E-3</v>
      </c>
      <c r="J261" s="148">
        <f t="shared" si="61"/>
        <v>44600.25</v>
      </c>
      <c r="K261" s="152"/>
      <c r="L261" s="550">
        <f t="shared" si="70"/>
        <v>128</v>
      </c>
      <c r="M261" s="187">
        <f t="shared" si="71"/>
        <v>16.75</v>
      </c>
      <c r="N261" s="187">
        <f t="shared" si="72"/>
        <v>111.25</v>
      </c>
      <c r="O261" s="549">
        <f t="shared" si="73"/>
        <v>4.4195546874999998</v>
      </c>
      <c r="P261" s="559"/>
      <c r="R261" s="187">
        <v>2.9079999999999999</v>
      </c>
      <c r="S261" s="113">
        <v>2.629</v>
      </c>
      <c r="T261" s="198">
        <v>2.4750000000000001</v>
      </c>
      <c r="U261" s="148">
        <f t="shared" si="62"/>
        <v>45031</v>
      </c>
      <c r="V261" s="148">
        <f t="shared" si="63"/>
        <v>44331</v>
      </c>
      <c r="W261" s="187">
        <f t="shared" si="58"/>
        <v>3.9857142857142847E-4</v>
      </c>
      <c r="X261" s="549">
        <f t="shared" si="64"/>
        <v>700</v>
      </c>
      <c r="Y261" s="113">
        <f t="shared" si="65"/>
        <v>430.75</v>
      </c>
      <c r="Z261" s="113">
        <f t="shared" si="66"/>
        <v>269.25</v>
      </c>
      <c r="AA261" s="549">
        <f t="shared" si="59"/>
        <v>2.7363153571428569</v>
      </c>
      <c r="AB261" s="186">
        <f t="shared" si="67"/>
        <v>1.6832393303571429</v>
      </c>
      <c r="AC261" s="113">
        <f t="shared" si="68"/>
        <v>1.6903225669653077</v>
      </c>
    </row>
    <row r="262" spans="2:29" x14ac:dyDescent="0.35">
      <c r="B262" s="116">
        <v>42775</v>
      </c>
      <c r="C262" s="49">
        <v>4.5540000000000003</v>
      </c>
      <c r="D262" s="350">
        <v>4.444</v>
      </c>
      <c r="E262" s="349">
        <v>4.1449999999999996</v>
      </c>
      <c r="F262" s="348">
        <v>3.8140000000000001</v>
      </c>
      <c r="G262" s="246">
        <f t="shared" si="74"/>
        <v>44617</v>
      </c>
      <c r="H262" s="246">
        <f t="shared" si="60"/>
        <v>44489</v>
      </c>
      <c r="I262" s="113">
        <f t="shared" si="69"/>
        <v>2.3359375000000029E-3</v>
      </c>
      <c r="J262" s="148">
        <f t="shared" si="61"/>
        <v>44601.25</v>
      </c>
      <c r="K262" s="152"/>
      <c r="L262" s="550">
        <f t="shared" si="70"/>
        <v>128</v>
      </c>
      <c r="M262" s="187">
        <f t="shared" si="71"/>
        <v>15.75</v>
      </c>
      <c r="N262" s="187">
        <f t="shared" si="72"/>
        <v>112.25</v>
      </c>
      <c r="O262" s="549">
        <f t="shared" si="73"/>
        <v>4.407208984375</v>
      </c>
      <c r="P262" s="559"/>
      <c r="R262" s="187">
        <v>2.8050000000000002</v>
      </c>
      <c r="S262" s="113">
        <v>2.532</v>
      </c>
      <c r="T262" s="198">
        <v>2.3879999999999999</v>
      </c>
      <c r="U262" s="148">
        <f t="shared" si="62"/>
        <v>45031</v>
      </c>
      <c r="V262" s="148">
        <f t="shared" si="63"/>
        <v>44331</v>
      </c>
      <c r="W262" s="187">
        <f t="shared" ref="W262:W275" si="75">IF(R262="","",(S262-R262)/($S$14-$R$14))</f>
        <v>3.9000000000000021E-4</v>
      </c>
      <c r="X262" s="549">
        <f t="shared" si="64"/>
        <v>700</v>
      </c>
      <c r="Y262" s="113">
        <f t="shared" si="65"/>
        <v>429.75</v>
      </c>
      <c r="Z262" s="113">
        <f t="shared" si="66"/>
        <v>270.25</v>
      </c>
      <c r="AA262" s="549">
        <f t="shared" ref="AA262:AA275" si="76">IF(R262="","",R262-(Y262*W262))</f>
        <v>2.6373975000000001</v>
      </c>
      <c r="AB262" s="186">
        <f t="shared" si="67"/>
        <v>1.7698114843749999</v>
      </c>
      <c r="AC262" s="113">
        <f t="shared" si="68"/>
        <v>1.7776420661005377</v>
      </c>
    </row>
    <row r="263" spans="2:29" x14ac:dyDescent="0.35">
      <c r="B263" s="116">
        <v>42776</v>
      </c>
      <c r="C263" s="49">
        <v>4.5350000000000001</v>
      </c>
      <c r="D263" s="350">
        <v>4.4420000000000002</v>
      </c>
      <c r="E263" s="349">
        <v>4.1379999999999999</v>
      </c>
      <c r="F263" s="348">
        <v>3.7970000000000002</v>
      </c>
      <c r="G263" s="246">
        <f t="shared" si="74"/>
        <v>44617</v>
      </c>
      <c r="H263" s="246">
        <f t="shared" si="60"/>
        <v>44489</v>
      </c>
      <c r="I263" s="113">
        <f t="shared" si="69"/>
        <v>2.3750000000000021E-3</v>
      </c>
      <c r="J263" s="148">
        <f t="shared" si="61"/>
        <v>44602.25</v>
      </c>
      <c r="K263" s="152"/>
      <c r="L263" s="550">
        <f t="shared" si="70"/>
        <v>128</v>
      </c>
      <c r="M263" s="187">
        <f t="shared" si="71"/>
        <v>14.75</v>
      </c>
      <c r="N263" s="187">
        <f t="shared" si="72"/>
        <v>113.25</v>
      </c>
      <c r="O263" s="549">
        <f t="shared" si="73"/>
        <v>4.4069687499999999</v>
      </c>
      <c r="P263" s="559"/>
      <c r="R263" s="187">
        <v>2.8319999999999999</v>
      </c>
      <c r="S263" s="113">
        <v>2.5609999999999999</v>
      </c>
      <c r="T263" s="198">
        <v>2.415</v>
      </c>
      <c r="U263" s="148">
        <f t="shared" si="62"/>
        <v>45031</v>
      </c>
      <c r="V263" s="148">
        <f t="shared" si="63"/>
        <v>44331</v>
      </c>
      <c r="W263" s="187">
        <f t="shared" si="75"/>
        <v>3.87142857142857E-4</v>
      </c>
      <c r="X263" s="549">
        <f t="shared" si="64"/>
        <v>700</v>
      </c>
      <c r="Y263" s="113">
        <f t="shared" si="65"/>
        <v>428.75</v>
      </c>
      <c r="Z263" s="113">
        <f t="shared" si="66"/>
        <v>271.25</v>
      </c>
      <c r="AA263" s="549">
        <f t="shared" si="76"/>
        <v>2.6660124999999999</v>
      </c>
      <c r="AB263" s="186">
        <f t="shared" si="67"/>
        <v>1.74095625</v>
      </c>
      <c r="AC263" s="113">
        <f t="shared" si="68"/>
        <v>1.7485335716610484</v>
      </c>
    </row>
    <row r="264" spans="2:29" x14ac:dyDescent="0.35">
      <c r="B264" s="116">
        <v>42779</v>
      </c>
      <c r="C264" s="49">
        <v>4.532</v>
      </c>
      <c r="D264" s="350">
        <v>4.4459999999999997</v>
      </c>
      <c r="E264" s="349">
        <v>4.1370000000000005</v>
      </c>
      <c r="F264" s="348">
        <v>3.7960000000000003</v>
      </c>
      <c r="G264" s="246">
        <f t="shared" si="74"/>
        <v>44617</v>
      </c>
      <c r="H264" s="246">
        <f t="shared" si="60"/>
        <v>44489</v>
      </c>
      <c r="I264" s="113">
        <f t="shared" si="69"/>
        <v>2.4140624999999943E-3</v>
      </c>
      <c r="J264" s="148">
        <f t="shared" si="61"/>
        <v>44605.25</v>
      </c>
      <c r="K264" s="152"/>
      <c r="L264" s="550">
        <f t="shared" si="70"/>
        <v>128</v>
      </c>
      <c r="M264" s="187">
        <f t="shared" si="71"/>
        <v>11.75</v>
      </c>
      <c r="N264" s="187">
        <f t="shared" si="72"/>
        <v>116.25</v>
      </c>
      <c r="O264" s="549">
        <f t="shared" si="73"/>
        <v>4.4176347656249995</v>
      </c>
      <c r="P264" s="559"/>
      <c r="R264" s="187">
        <v>2.8369999999999997</v>
      </c>
      <c r="S264" s="113">
        <v>2.5670000000000002</v>
      </c>
      <c r="T264" s="198">
        <v>2.4209999999999998</v>
      </c>
      <c r="U264" s="148">
        <f t="shared" si="62"/>
        <v>45031</v>
      </c>
      <c r="V264" s="148">
        <f t="shared" si="63"/>
        <v>44331</v>
      </c>
      <c r="W264" s="187">
        <f t="shared" si="75"/>
        <v>3.8571428571428513E-4</v>
      </c>
      <c r="X264" s="549">
        <f t="shared" si="64"/>
        <v>700</v>
      </c>
      <c r="Y264" s="113">
        <f t="shared" si="65"/>
        <v>425.75</v>
      </c>
      <c r="Z264" s="113">
        <f t="shared" si="66"/>
        <v>274.25</v>
      </c>
      <c r="AA264" s="549">
        <f t="shared" si="76"/>
        <v>2.6727821428571428</v>
      </c>
      <c r="AB264" s="186">
        <f t="shared" si="67"/>
        <v>1.7448526227678567</v>
      </c>
      <c r="AC264" s="113">
        <f t="shared" si="68"/>
        <v>1.752463899455825</v>
      </c>
    </row>
    <row r="265" spans="2:29" x14ac:dyDescent="0.35">
      <c r="B265" s="116">
        <v>42780</v>
      </c>
      <c r="C265" s="49">
        <v>4.5720000000000001</v>
      </c>
      <c r="D265" s="350">
        <v>4.4829999999999997</v>
      </c>
      <c r="E265" s="349">
        <v>4.1710000000000003</v>
      </c>
      <c r="F265" s="348">
        <v>3.8170000000000002</v>
      </c>
      <c r="G265" s="246">
        <f t="shared" si="74"/>
        <v>44617</v>
      </c>
      <c r="H265" s="246">
        <f t="shared" si="60"/>
        <v>44489</v>
      </c>
      <c r="I265" s="113">
        <f t="shared" si="69"/>
        <v>2.4374999999999952E-3</v>
      </c>
      <c r="J265" s="148">
        <f t="shared" si="61"/>
        <v>44606.25</v>
      </c>
      <c r="K265" s="152"/>
      <c r="L265" s="550">
        <f t="shared" si="70"/>
        <v>128</v>
      </c>
      <c r="M265" s="187">
        <f t="shared" si="71"/>
        <v>10.75</v>
      </c>
      <c r="N265" s="187">
        <f t="shared" si="72"/>
        <v>117.25</v>
      </c>
      <c r="O265" s="549">
        <f t="shared" si="73"/>
        <v>4.4567968749999993</v>
      </c>
      <c r="P265" s="559"/>
      <c r="R265" s="187">
        <v>2.8580000000000001</v>
      </c>
      <c r="S265" s="113">
        <v>2.5869999999999997</v>
      </c>
      <c r="T265" s="198">
        <v>2.4409999999999998</v>
      </c>
      <c r="U265" s="148">
        <f t="shared" si="62"/>
        <v>45031</v>
      </c>
      <c r="V265" s="148">
        <f t="shared" si="63"/>
        <v>44331</v>
      </c>
      <c r="W265" s="187">
        <f t="shared" si="75"/>
        <v>3.8714285714285765E-4</v>
      </c>
      <c r="X265" s="549">
        <f t="shared" si="64"/>
        <v>700</v>
      </c>
      <c r="Y265" s="113">
        <f t="shared" si="65"/>
        <v>424.75</v>
      </c>
      <c r="Z265" s="113">
        <f t="shared" si="66"/>
        <v>275.25</v>
      </c>
      <c r="AA265" s="549">
        <f t="shared" si="76"/>
        <v>2.6935610714285714</v>
      </c>
      <c r="AB265" s="186">
        <f t="shared" si="67"/>
        <v>1.763235803571428</v>
      </c>
      <c r="AC265" s="113">
        <f t="shared" si="68"/>
        <v>1.7710083048189107</v>
      </c>
    </row>
    <row r="266" spans="2:29" x14ac:dyDescent="0.35">
      <c r="B266" s="116">
        <v>42781</v>
      </c>
      <c r="C266" s="49">
        <v>4.6070000000000002</v>
      </c>
      <c r="D266" s="350">
        <v>4.4989999999999997</v>
      </c>
      <c r="E266" s="349">
        <v>4.2089999999999996</v>
      </c>
      <c r="F266" s="348">
        <v>3.831</v>
      </c>
      <c r="G266" s="246">
        <f t="shared" si="74"/>
        <v>44617</v>
      </c>
      <c r="H266" s="246">
        <f t="shared" si="60"/>
        <v>44489</v>
      </c>
      <c r="I266" s="113">
        <f t="shared" si="69"/>
        <v>2.2656250000000003E-3</v>
      </c>
      <c r="J266" s="148">
        <f t="shared" si="61"/>
        <v>44607.25</v>
      </c>
      <c r="K266" s="152"/>
      <c r="L266" s="550">
        <f t="shared" si="70"/>
        <v>128</v>
      </c>
      <c r="M266" s="187">
        <f t="shared" si="71"/>
        <v>9.75</v>
      </c>
      <c r="N266" s="187">
        <f t="shared" si="72"/>
        <v>118.25</v>
      </c>
      <c r="O266" s="549">
        <f t="shared" si="73"/>
        <v>4.4769101562499998</v>
      </c>
      <c r="P266" s="559"/>
      <c r="R266" s="187">
        <v>2.8970000000000002</v>
      </c>
      <c r="S266" s="113">
        <v>2.6259999999999999</v>
      </c>
      <c r="T266" s="198">
        <v>2.472</v>
      </c>
      <c r="U266" s="148">
        <f t="shared" si="62"/>
        <v>45031</v>
      </c>
      <c r="V266" s="148">
        <f t="shared" si="63"/>
        <v>44331</v>
      </c>
      <c r="W266" s="187">
        <f t="shared" si="75"/>
        <v>3.8714285714285765E-4</v>
      </c>
      <c r="X266" s="549">
        <f t="shared" si="64"/>
        <v>700</v>
      </c>
      <c r="Y266" s="113">
        <f t="shared" si="65"/>
        <v>423.75</v>
      </c>
      <c r="Z266" s="113">
        <f t="shared" si="66"/>
        <v>276.25</v>
      </c>
      <c r="AA266" s="549">
        <f t="shared" si="76"/>
        <v>2.7329482142857144</v>
      </c>
      <c r="AB266" s="186">
        <f t="shared" si="67"/>
        <v>1.7439619419642853</v>
      </c>
      <c r="AC266" s="113">
        <f t="shared" si="68"/>
        <v>1.7515654501018219</v>
      </c>
    </row>
    <row r="267" spans="2:29" x14ac:dyDescent="0.35">
      <c r="B267" s="116">
        <v>42782</v>
      </c>
      <c r="C267" s="49">
        <v>4.5969999999999995</v>
      </c>
      <c r="D267" s="350">
        <v>4.4829999999999997</v>
      </c>
      <c r="E267" s="349">
        <v>4.1920000000000002</v>
      </c>
      <c r="F267" s="348">
        <v>3.8180000000000001</v>
      </c>
      <c r="G267" s="246">
        <f t="shared" si="74"/>
        <v>44617</v>
      </c>
      <c r="H267" s="246">
        <f t="shared" si="60"/>
        <v>44489</v>
      </c>
      <c r="I267" s="113">
        <f t="shared" si="69"/>
        <v>2.2734374999999959E-3</v>
      </c>
      <c r="J267" s="148">
        <f t="shared" si="61"/>
        <v>44608.25</v>
      </c>
      <c r="K267" s="152"/>
      <c r="L267" s="550">
        <f t="shared" si="70"/>
        <v>128</v>
      </c>
      <c r="M267" s="187">
        <f t="shared" si="71"/>
        <v>8.75</v>
      </c>
      <c r="N267" s="187">
        <f t="shared" si="72"/>
        <v>119.25</v>
      </c>
      <c r="O267" s="549">
        <f t="shared" si="73"/>
        <v>4.4631074218749998</v>
      </c>
      <c r="P267" s="559"/>
      <c r="R267" s="187">
        <v>2.9459999999999997</v>
      </c>
      <c r="S267" s="113">
        <v>2.677</v>
      </c>
      <c r="T267" s="198">
        <v>2.5030000000000001</v>
      </c>
      <c r="U267" s="148">
        <f t="shared" si="62"/>
        <v>45031</v>
      </c>
      <c r="V267" s="148">
        <f t="shared" si="63"/>
        <v>44331</v>
      </c>
      <c r="W267" s="187">
        <f t="shared" si="75"/>
        <v>3.8428571428571385E-4</v>
      </c>
      <c r="X267" s="549">
        <f t="shared" si="64"/>
        <v>700</v>
      </c>
      <c r="Y267" s="113">
        <f t="shared" si="65"/>
        <v>422.75</v>
      </c>
      <c r="Z267" s="113">
        <f t="shared" si="66"/>
        <v>277.25</v>
      </c>
      <c r="AA267" s="549">
        <f t="shared" si="76"/>
        <v>2.7835432142857144</v>
      </c>
      <c r="AB267" s="186">
        <f t="shared" si="67"/>
        <v>1.6795642075892854</v>
      </c>
      <c r="AC267" s="113">
        <f t="shared" si="68"/>
        <v>1.6866165474078487</v>
      </c>
    </row>
    <row r="268" spans="2:29" x14ac:dyDescent="0.35">
      <c r="B268" s="116">
        <v>42783</v>
      </c>
      <c r="C268" s="49">
        <v>4.6050000000000004</v>
      </c>
      <c r="D268" s="350">
        <v>4.4889999999999999</v>
      </c>
      <c r="E268" s="349">
        <v>4.1950000000000003</v>
      </c>
      <c r="F268" s="348">
        <v>3.8159999999999998</v>
      </c>
      <c r="G268" s="246">
        <f t="shared" si="74"/>
        <v>44617</v>
      </c>
      <c r="H268" s="246">
        <f t="shared" si="60"/>
        <v>44489</v>
      </c>
      <c r="I268" s="113">
        <f t="shared" si="69"/>
        <v>2.2968749999999968E-3</v>
      </c>
      <c r="J268" s="148">
        <f t="shared" si="61"/>
        <v>44609.25</v>
      </c>
      <c r="K268" s="152"/>
      <c r="L268" s="550">
        <f t="shared" si="70"/>
        <v>128</v>
      </c>
      <c r="M268" s="187">
        <f t="shared" si="71"/>
        <v>7.75</v>
      </c>
      <c r="N268" s="187">
        <f t="shared" si="72"/>
        <v>120.25</v>
      </c>
      <c r="O268" s="549">
        <f t="shared" si="73"/>
        <v>4.4711992187499998</v>
      </c>
      <c r="P268" s="559"/>
      <c r="R268" s="187">
        <v>2.9220000000000002</v>
      </c>
      <c r="S268" s="113">
        <v>2.6480000000000001</v>
      </c>
      <c r="T268" s="198">
        <v>2.4740000000000002</v>
      </c>
      <c r="U268" s="148">
        <f t="shared" si="62"/>
        <v>45031</v>
      </c>
      <c r="V268" s="148">
        <f t="shared" si="63"/>
        <v>44331</v>
      </c>
      <c r="W268" s="187">
        <f t="shared" si="75"/>
        <v>3.9142857142857143E-4</v>
      </c>
      <c r="X268" s="549">
        <f t="shared" si="64"/>
        <v>700</v>
      </c>
      <c r="Y268" s="113">
        <f t="shared" si="65"/>
        <v>421.75</v>
      </c>
      <c r="Z268" s="113">
        <f t="shared" si="66"/>
        <v>278.25</v>
      </c>
      <c r="AA268" s="549">
        <f t="shared" si="76"/>
        <v>2.7569150000000002</v>
      </c>
      <c r="AB268" s="186">
        <f t="shared" si="67"/>
        <v>1.7142842187499996</v>
      </c>
      <c r="AC268" s="113">
        <f t="shared" si="68"/>
        <v>1.7216311447066257</v>
      </c>
    </row>
    <row r="269" spans="2:29" x14ac:dyDescent="0.35">
      <c r="B269" s="116">
        <v>42786</v>
      </c>
      <c r="C269" s="49">
        <v>4.5759999999999996</v>
      </c>
      <c r="D269" s="350">
        <v>4.4589999999999996</v>
      </c>
      <c r="E269" s="349">
        <v>4.1660000000000004</v>
      </c>
      <c r="F269" s="348">
        <v>3.774</v>
      </c>
      <c r="G269" s="246">
        <f t="shared" si="74"/>
        <v>44617</v>
      </c>
      <c r="H269" s="246">
        <f t="shared" si="60"/>
        <v>44489</v>
      </c>
      <c r="I269" s="113">
        <f t="shared" si="69"/>
        <v>2.2890624999999942E-3</v>
      </c>
      <c r="J269" s="148">
        <f t="shared" si="61"/>
        <v>44612.25</v>
      </c>
      <c r="K269" s="152"/>
      <c r="L269" s="550">
        <f t="shared" si="70"/>
        <v>128</v>
      </c>
      <c r="M269" s="187">
        <f t="shared" si="71"/>
        <v>4.75</v>
      </c>
      <c r="N269" s="187">
        <f t="shared" si="72"/>
        <v>123.25</v>
      </c>
      <c r="O269" s="549">
        <f t="shared" si="73"/>
        <v>4.4481269531249996</v>
      </c>
      <c r="P269" s="559"/>
      <c r="R269" s="187">
        <v>2.899</v>
      </c>
      <c r="S269" s="113">
        <v>2.6240000000000001</v>
      </c>
      <c r="T269" s="198">
        <v>2.4489999999999998</v>
      </c>
      <c r="U269" s="148">
        <f t="shared" si="62"/>
        <v>45031</v>
      </c>
      <c r="V269" s="148">
        <f t="shared" si="63"/>
        <v>44331</v>
      </c>
      <c r="W269" s="187">
        <f t="shared" si="75"/>
        <v>3.9285714285714271E-4</v>
      </c>
      <c r="X269" s="549">
        <f t="shared" si="64"/>
        <v>700</v>
      </c>
      <c r="Y269" s="113">
        <f t="shared" si="65"/>
        <v>418.75</v>
      </c>
      <c r="Z269" s="113">
        <f t="shared" si="66"/>
        <v>281.25</v>
      </c>
      <c r="AA269" s="549">
        <f t="shared" si="76"/>
        <v>2.7344910714285717</v>
      </c>
      <c r="AB269" s="186">
        <f t="shared" si="67"/>
        <v>1.7136358816964279</v>
      </c>
      <c r="AC269" s="113">
        <f t="shared" si="68"/>
        <v>1.7209772515340394</v>
      </c>
    </row>
    <row r="270" spans="2:29" x14ac:dyDescent="0.35">
      <c r="B270" s="116">
        <v>42787</v>
      </c>
      <c r="C270" s="49">
        <v>4.5640000000000001</v>
      </c>
      <c r="D270" s="350">
        <v>4.4480000000000004</v>
      </c>
      <c r="E270" s="349">
        <v>4.157</v>
      </c>
      <c r="F270" s="348">
        <v>3.7709999999999999</v>
      </c>
      <c r="G270" s="246">
        <f t="shared" si="74"/>
        <v>44617</v>
      </c>
      <c r="H270" s="246">
        <f t="shared" si="60"/>
        <v>44489</v>
      </c>
      <c r="I270" s="113">
        <f t="shared" si="69"/>
        <v>2.2734375000000029E-3</v>
      </c>
      <c r="J270" s="148">
        <f t="shared" si="61"/>
        <v>44613.25</v>
      </c>
      <c r="K270" s="152"/>
      <c r="L270" s="550">
        <f t="shared" si="70"/>
        <v>128</v>
      </c>
      <c r="M270" s="187">
        <f t="shared" si="71"/>
        <v>3.75</v>
      </c>
      <c r="N270" s="187">
        <f t="shared" si="72"/>
        <v>124.25</v>
      </c>
      <c r="O270" s="549">
        <f t="shared" si="73"/>
        <v>4.4394746093750008</v>
      </c>
      <c r="P270" s="559"/>
      <c r="R270" s="187">
        <v>2.899</v>
      </c>
      <c r="S270" s="113">
        <v>2.6240000000000001</v>
      </c>
      <c r="T270" s="198">
        <v>2.4510000000000001</v>
      </c>
      <c r="U270" s="148">
        <f t="shared" si="62"/>
        <v>45031</v>
      </c>
      <c r="V270" s="148">
        <f t="shared" si="63"/>
        <v>44331</v>
      </c>
      <c r="W270" s="187">
        <f t="shared" si="75"/>
        <v>3.9285714285714271E-4</v>
      </c>
      <c r="X270" s="549">
        <f t="shared" si="64"/>
        <v>700</v>
      </c>
      <c r="Y270" s="113">
        <f t="shared" si="65"/>
        <v>417.75</v>
      </c>
      <c r="Z270" s="113">
        <f t="shared" si="66"/>
        <v>282.25</v>
      </c>
      <c r="AA270" s="549">
        <f t="shared" si="76"/>
        <v>2.7348839285714286</v>
      </c>
      <c r="AB270" s="186">
        <f t="shared" si="67"/>
        <v>1.7045906808035722</v>
      </c>
      <c r="AC270" s="113">
        <f t="shared" si="68"/>
        <v>1.7118547542762874</v>
      </c>
    </row>
    <row r="271" spans="2:29" x14ac:dyDescent="0.35">
      <c r="B271" s="116">
        <v>42788</v>
      </c>
      <c r="C271" s="49">
        <v>4.569</v>
      </c>
      <c r="D271" s="350">
        <v>4.4550000000000001</v>
      </c>
      <c r="E271" s="349">
        <v>4.165</v>
      </c>
      <c r="F271" s="348">
        <v>3.7810000000000001</v>
      </c>
      <c r="G271" s="246">
        <f t="shared" si="74"/>
        <v>44617</v>
      </c>
      <c r="H271" s="246">
        <f t="shared" si="60"/>
        <v>44489</v>
      </c>
      <c r="I271" s="113">
        <f t="shared" si="69"/>
        <v>2.2656250000000003E-3</v>
      </c>
      <c r="J271" s="148">
        <f t="shared" si="61"/>
        <v>44614.25</v>
      </c>
      <c r="K271" s="152"/>
      <c r="L271" s="550">
        <f t="shared" si="70"/>
        <v>128</v>
      </c>
      <c r="M271" s="187">
        <f t="shared" si="71"/>
        <v>2.75</v>
      </c>
      <c r="N271" s="187">
        <f t="shared" si="72"/>
        <v>125.25</v>
      </c>
      <c r="O271" s="549">
        <f t="shared" si="73"/>
        <v>4.44876953125</v>
      </c>
      <c r="P271" s="559"/>
      <c r="R271" s="187">
        <v>2.899</v>
      </c>
      <c r="S271" s="113">
        <v>2.6259999999999999</v>
      </c>
      <c r="T271" s="198">
        <v>2.456</v>
      </c>
      <c r="U271" s="148">
        <f t="shared" si="62"/>
        <v>45031</v>
      </c>
      <c r="V271" s="148">
        <f t="shared" si="63"/>
        <v>44331</v>
      </c>
      <c r="W271" s="187">
        <f t="shared" si="75"/>
        <v>3.9000000000000021E-4</v>
      </c>
      <c r="X271" s="549">
        <f t="shared" si="64"/>
        <v>700</v>
      </c>
      <c r="Y271" s="113">
        <f t="shared" si="65"/>
        <v>416.75</v>
      </c>
      <c r="Z271" s="113">
        <f t="shared" si="66"/>
        <v>283.25</v>
      </c>
      <c r="AA271" s="549">
        <f t="shared" si="76"/>
        <v>2.7364674999999998</v>
      </c>
      <c r="AB271" s="186">
        <f t="shared" si="67"/>
        <v>1.7123020312500001</v>
      </c>
      <c r="AC271" s="113">
        <f t="shared" si="68"/>
        <v>1.7196319768655544</v>
      </c>
    </row>
    <row r="272" spans="2:29" x14ac:dyDescent="0.35">
      <c r="B272" s="116">
        <v>42789</v>
      </c>
      <c r="C272" s="49">
        <v>4.5190000000000001</v>
      </c>
      <c r="D272" s="350">
        <v>4.4089999999999998</v>
      </c>
      <c r="E272" s="349">
        <v>4.12</v>
      </c>
      <c r="F272" s="348">
        <v>3.74</v>
      </c>
      <c r="G272" s="246">
        <f t="shared" si="74"/>
        <v>44617</v>
      </c>
      <c r="H272" s="246">
        <f t="shared" ref="H272:H275" si="77">IF(G272=$E$14,$F$14,IF(G272=$D$14,$E$14,$D$14))</f>
        <v>44489</v>
      </c>
      <c r="I272" s="113">
        <f t="shared" si="69"/>
        <v>2.2578124999999977E-3</v>
      </c>
      <c r="J272" s="148">
        <f t="shared" ref="J272:J275" si="78">B272+365.25*5</f>
        <v>44615.25</v>
      </c>
      <c r="K272" s="152"/>
      <c r="L272" s="550">
        <f t="shared" si="70"/>
        <v>128</v>
      </c>
      <c r="M272" s="187">
        <f t="shared" si="71"/>
        <v>1.75</v>
      </c>
      <c r="N272" s="187">
        <f t="shared" si="72"/>
        <v>126.25</v>
      </c>
      <c r="O272" s="549">
        <f t="shared" si="73"/>
        <v>4.4050488281249995</v>
      </c>
      <c r="P272" s="559"/>
      <c r="R272" s="187">
        <v>2.8740000000000001</v>
      </c>
      <c r="S272" s="113">
        <v>2.609</v>
      </c>
      <c r="T272" s="198">
        <v>2.4390000000000001</v>
      </c>
      <c r="U272" s="148">
        <f t="shared" ref="U272:U275" si="79">IF($J272&lt;$T$14,$T$14,IF($J272&lt;$S$14,$S$14,$R$14))</f>
        <v>45031</v>
      </c>
      <c r="V272" s="148">
        <f t="shared" ref="V272:V275" si="80">IF($J272&gt;$R$14,$R$14,IF($J272&gt;$S$14,$S$14,$T$14))</f>
        <v>44331</v>
      </c>
      <c r="W272" s="187">
        <f t="shared" si="75"/>
        <v>3.7857142857142874E-4</v>
      </c>
      <c r="X272" s="549">
        <f t="shared" ref="X272:X275" si="81">U272-V272</f>
        <v>700</v>
      </c>
      <c r="Y272" s="113">
        <f t="shared" ref="Y272:Y275" si="82">U272-J272</f>
        <v>415.75</v>
      </c>
      <c r="Z272" s="113">
        <f t="shared" ref="Z272:Z275" si="83">J272-V272</f>
        <v>284.25</v>
      </c>
      <c r="AA272" s="549">
        <f t="shared" si="76"/>
        <v>2.7166089285714285</v>
      </c>
      <c r="AB272" s="186">
        <f t="shared" ref="AB272:AB275" si="84">IFERROR(O272-AA272,"")</f>
        <v>1.688439899553571</v>
      </c>
      <c r="AC272" s="113">
        <f t="shared" ref="AC272:AC275" si="85">IF(AB272="","",((1+AB272/200)^2-1)*100)</f>
        <v>1.6955669727895861</v>
      </c>
    </row>
    <row r="273" spans="2:29" x14ac:dyDescent="0.35">
      <c r="B273" s="116">
        <v>42790</v>
      </c>
      <c r="C273" s="49">
        <v>4.4889999999999999</v>
      </c>
      <c r="D273" s="350">
        <v>4.3840000000000003</v>
      </c>
      <c r="E273" s="349">
        <v>4.1029999999999998</v>
      </c>
      <c r="F273" s="348">
        <v>3.746</v>
      </c>
      <c r="G273" s="246">
        <f t="shared" si="74"/>
        <v>44617</v>
      </c>
      <c r="H273" s="246">
        <f t="shared" si="77"/>
        <v>44489</v>
      </c>
      <c r="I273" s="113">
        <f>IF(D273="","",(E273-D273)/($E$14-$D$14))</f>
        <v>2.1953125000000046E-3</v>
      </c>
      <c r="J273" s="148">
        <f>B273+365.25*5</f>
        <v>44616.25</v>
      </c>
      <c r="K273" s="152"/>
      <c r="L273" s="550">
        <f t="shared" si="70"/>
        <v>128</v>
      </c>
      <c r="M273" s="187">
        <f t="shared" si="71"/>
        <v>0.75</v>
      </c>
      <c r="N273" s="187">
        <f t="shared" si="72"/>
        <v>127.25</v>
      </c>
      <c r="O273" s="549">
        <f>IF(D273="","",D273-(M273*I273))</f>
        <v>4.3823535156250006</v>
      </c>
      <c r="P273" s="559"/>
      <c r="R273" s="187">
        <v>2.8479999999999999</v>
      </c>
      <c r="S273" s="113">
        <v>2.597</v>
      </c>
      <c r="T273" s="198">
        <v>2.4329999999999998</v>
      </c>
      <c r="U273" s="148">
        <f t="shared" si="79"/>
        <v>45031</v>
      </c>
      <c r="V273" s="148">
        <f t="shared" si="80"/>
        <v>44331</v>
      </c>
      <c r="W273" s="187">
        <f t="shared" si="75"/>
        <v>3.5857142857142842E-4</v>
      </c>
      <c r="X273" s="549">
        <f t="shared" si="81"/>
        <v>700</v>
      </c>
      <c r="Y273" s="113">
        <f t="shared" si="82"/>
        <v>414.75</v>
      </c>
      <c r="Z273" s="113">
        <f t="shared" si="83"/>
        <v>285.25</v>
      </c>
      <c r="AA273" s="549">
        <f t="shared" si="76"/>
        <v>2.6992824999999998</v>
      </c>
      <c r="AB273" s="186">
        <f t="shared" si="84"/>
        <v>1.6830710156250008</v>
      </c>
      <c r="AC273" s="113">
        <f t="shared" si="85"/>
        <v>1.6901528357340823</v>
      </c>
    </row>
    <row r="274" spans="2:29" x14ac:dyDescent="0.35">
      <c r="B274" s="116">
        <v>42793</v>
      </c>
      <c r="C274" s="49">
        <v>4.4889999999999999</v>
      </c>
      <c r="D274" s="350">
        <v>4.3849999999999998</v>
      </c>
      <c r="E274" s="349">
        <v>4.1070000000000002</v>
      </c>
      <c r="F274" s="348">
        <v>3.7359999999999998</v>
      </c>
      <c r="G274" s="246">
        <f t="shared" si="74"/>
        <v>44992</v>
      </c>
      <c r="H274" s="246">
        <f t="shared" si="77"/>
        <v>44617</v>
      </c>
      <c r="I274" s="113">
        <f>IF(C274="","",(D274-C274)/($D$14-$C$14))</f>
        <v>2.7733333333333359E-4</v>
      </c>
      <c r="J274" s="148">
        <f t="shared" si="78"/>
        <v>44619.25</v>
      </c>
      <c r="K274" s="152"/>
      <c r="L274" s="550">
        <f>C$14-D$14</f>
        <v>375</v>
      </c>
      <c r="M274" s="550">
        <f>C$14-J274</f>
        <v>372.75</v>
      </c>
      <c r="N274" s="187">
        <f>J274-D$14</f>
        <v>2.25</v>
      </c>
      <c r="O274" s="549">
        <f>IF(C274="","",C274-(M274*I274))</f>
        <v>4.385624</v>
      </c>
      <c r="P274" s="559"/>
      <c r="R274" s="187">
        <v>2.8319999999999999</v>
      </c>
      <c r="S274" s="113">
        <v>2.5830000000000002</v>
      </c>
      <c r="T274" s="198">
        <v>2.42</v>
      </c>
      <c r="U274" s="148">
        <f t="shared" si="79"/>
        <v>45031</v>
      </c>
      <c r="V274" s="148">
        <f t="shared" si="80"/>
        <v>44331</v>
      </c>
      <c r="W274" s="187">
        <f t="shared" si="75"/>
        <v>3.5571428571428521E-4</v>
      </c>
      <c r="X274" s="549">
        <f t="shared" si="81"/>
        <v>700</v>
      </c>
      <c r="Y274" s="113">
        <f t="shared" si="82"/>
        <v>411.75</v>
      </c>
      <c r="Z274" s="113">
        <f t="shared" si="83"/>
        <v>288.25</v>
      </c>
      <c r="AA274" s="549">
        <f t="shared" si="76"/>
        <v>2.6855346428571427</v>
      </c>
      <c r="AB274" s="186">
        <f t="shared" si="84"/>
        <v>1.7000893571428572</v>
      </c>
      <c r="AC274" s="113">
        <f t="shared" si="85"/>
        <v>1.707315116698549</v>
      </c>
    </row>
    <row r="275" spans="2:29" x14ac:dyDescent="0.35">
      <c r="B275" s="116">
        <v>42794</v>
      </c>
      <c r="C275" s="64">
        <v>4.4879999999999995</v>
      </c>
      <c r="D275" s="353">
        <v>4.3920000000000003</v>
      </c>
      <c r="E275" s="352">
        <v>4.1079999999999997</v>
      </c>
      <c r="F275" s="351">
        <v>3.7370000000000001</v>
      </c>
      <c r="G275" s="541">
        <f t="shared" si="74"/>
        <v>44992</v>
      </c>
      <c r="H275" s="541">
        <f t="shared" si="77"/>
        <v>44617</v>
      </c>
      <c r="I275" s="114">
        <f>IF(C275="","",(D275-C275)/($D$14-$C$14))</f>
        <v>2.5599999999999787E-4</v>
      </c>
      <c r="J275" s="147">
        <f t="shared" si="78"/>
        <v>44620.25</v>
      </c>
      <c r="K275" s="248"/>
      <c r="L275" s="553">
        <f>C$14-D$14</f>
        <v>375</v>
      </c>
      <c r="M275" s="553">
        <f t="shared" ref="M275" si="86">C$14-J275</f>
        <v>371.75</v>
      </c>
      <c r="N275" s="188">
        <f>J275-D$14</f>
        <v>3.25</v>
      </c>
      <c r="O275" s="552">
        <f>IF(C275="","",C275-(M275*I275))</f>
        <v>4.3928320000000003</v>
      </c>
      <c r="P275" s="559"/>
      <c r="R275" s="188">
        <v>2.8460000000000001</v>
      </c>
      <c r="S275" s="114">
        <v>2.5979999999999999</v>
      </c>
      <c r="T275" s="200">
        <v>2.4329999999999998</v>
      </c>
      <c r="U275" s="147">
        <f t="shared" si="79"/>
        <v>45031</v>
      </c>
      <c r="V275" s="147">
        <f t="shared" si="80"/>
        <v>44331</v>
      </c>
      <c r="W275" s="188">
        <f t="shared" si="75"/>
        <v>3.5428571428571459E-4</v>
      </c>
      <c r="X275" s="552">
        <f t="shared" si="81"/>
        <v>700</v>
      </c>
      <c r="Y275" s="114">
        <f t="shared" si="82"/>
        <v>410.75</v>
      </c>
      <c r="Z275" s="114">
        <f t="shared" si="83"/>
        <v>289.25</v>
      </c>
      <c r="AA275" s="552">
        <f t="shared" si="76"/>
        <v>2.7004771428571428</v>
      </c>
      <c r="AB275" s="55">
        <f t="shared" si="84"/>
        <v>1.6923548571428575</v>
      </c>
      <c r="AC275" s="113">
        <f t="shared" si="85"/>
        <v>1.6995150195490805</v>
      </c>
    </row>
    <row r="276" spans="2:29" x14ac:dyDescent="0.35">
      <c r="C276" s="433" t="s">
        <v>437</v>
      </c>
      <c r="D276" s="433" t="s">
        <v>437</v>
      </c>
      <c r="E276" s="433" t="s">
        <v>437</v>
      </c>
      <c r="AC276" s="586">
        <f>AVERAGE(AC15:AC275)</f>
        <v>1.8333406704102464</v>
      </c>
    </row>
    <row r="278" spans="2:29" x14ac:dyDescent="0.35">
      <c r="O278" s="208"/>
      <c r="P278" s="208"/>
    </row>
    <row r="279" spans="2:29" x14ac:dyDescent="0.35">
      <c r="C279" s="671" t="s">
        <v>61</v>
      </c>
      <c r="D279" s="672"/>
      <c r="E279" s="672"/>
      <c r="F279" s="672"/>
      <c r="G279" s="672"/>
      <c r="H279" s="672"/>
      <c r="I279" s="672"/>
      <c r="J279" s="672"/>
      <c r="K279" s="672"/>
      <c r="L279" s="672"/>
      <c r="M279" s="672"/>
      <c r="N279" s="672"/>
      <c r="O279" s="673"/>
      <c r="R279" s="671" t="s">
        <v>61</v>
      </c>
      <c r="S279" s="672"/>
      <c r="T279" s="672"/>
      <c r="U279" s="672"/>
      <c r="V279" s="672"/>
      <c r="W279" s="672"/>
      <c r="X279" s="672"/>
      <c r="Y279" s="672"/>
      <c r="Z279" s="672"/>
      <c r="AA279" s="673"/>
      <c r="AC279" s="677" t="s">
        <v>780</v>
      </c>
    </row>
    <row r="280" spans="2:29" x14ac:dyDescent="0.35">
      <c r="C280" s="674" t="s">
        <v>330</v>
      </c>
      <c r="D280" s="675"/>
      <c r="E280" s="675"/>
      <c r="F280" s="675"/>
      <c r="G280" s="675"/>
      <c r="H280" s="675"/>
      <c r="I280" s="675"/>
      <c r="J280" s="675"/>
      <c r="K280" s="675"/>
      <c r="L280" s="675"/>
      <c r="M280" s="675"/>
      <c r="N280" s="675"/>
      <c r="O280" s="676"/>
      <c r="R280" s="674" t="s">
        <v>330</v>
      </c>
      <c r="S280" s="675"/>
      <c r="T280" s="675"/>
      <c r="U280" s="675"/>
      <c r="V280" s="675"/>
      <c r="W280" s="675"/>
      <c r="X280" s="675"/>
      <c r="Y280" s="675"/>
      <c r="Z280" s="675"/>
      <c r="AA280" s="676"/>
      <c r="AC280" s="678"/>
    </row>
    <row r="281" spans="2:29" x14ac:dyDescent="0.35">
      <c r="B281" s="206" t="s">
        <v>102</v>
      </c>
      <c r="C281" s="214" t="s">
        <v>398</v>
      </c>
      <c r="D281" s="212" t="s">
        <v>173</v>
      </c>
      <c r="E281" s="213" t="s">
        <v>366</v>
      </c>
      <c r="F281" s="212" t="s">
        <v>172</v>
      </c>
      <c r="G281" s="659" t="s">
        <v>773</v>
      </c>
      <c r="H281" s="659" t="s">
        <v>772</v>
      </c>
      <c r="I281" s="659" t="s">
        <v>728</v>
      </c>
      <c r="J281" s="665" t="s">
        <v>724</v>
      </c>
      <c r="K281" s="659" t="s">
        <v>774</v>
      </c>
      <c r="L281" s="662" t="s">
        <v>603</v>
      </c>
      <c r="M281" s="662" t="s">
        <v>602</v>
      </c>
      <c r="N281" s="662" t="s">
        <v>725</v>
      </c>
      <c r="O281" s="662" t="s">
        <v>604</v>
      </c>
      <c r="P281" s="532"/>
      <c r="R281" s="212" t="s">
        <v>298</v>
      </c>
      <c r="S281" s="212" t="s">
        <v>297</v>
      </c>
      <c r="T281" s="212" t="s">
        <v>296</v>
      </c>
      <c r="U281" s="659" t="s">
        <v>773</v>
      </c>
      <c r="V281" s="659" t="s">
        <v>772</v>
      </c>
      <c r="W281" s="659" t="s">
        <v>731</v>
      </c>
      <c r="X281" s="662" t="s">
        <v>603</v>
      </c>
      <c r="Y281" s="662" t="s">
        <v>602</v>
      </c>
      <c r="Z281" s="662" t="s">
        <v>725</v>
      </c>
      <c r="AA281" s="662" t="s">
        <v>604</v>
      </c>
      <c r="AC281" s="656" t="s">
        <v>604</v>
      </c>
    </row>
    <row r="282" spans="2:29" x14ac:dyDescent="0.35">
      <c r="B282" s="206" t="s">
        <v>112</v>
      </c>
      <c r="C282" s="191" t="s">
        <v>182</v>
      </c>
      <c r="D282" s="22" t="s">
        <v>182</v>
      </c>
      <c r="E282" s="190" t="s">
        <v>182</v>
      </c>
      <c r="F282" s="22" t="s">
        <v>182</v>
      </c>
      <c r="G282" s="660"/>
      <c r="H282" s="660"/>
      <c r="I282" s="660"/>
      <c r="J282" s="666"/>
      <c r="K282" s="660"/>
      <c r="L282" s="663"/>
      <c r="M282" s="663"/>
      <c r="N282" s="663"/>
      <c r="O282" s="663"/>
      <c r="P282" s="532"/>
      <c r="R282" s="22" t="s">
        <v>45</v>
      </c>
      <c r="S282" s="22" t="s">
        <v>45</v>
      </c>
      <c r="T282" s="22" t="s">
        <v>45</v>
      </c>
      <c r="U282" s="660"/>
      <c r="V282" s="660"/>
      <c r="W282" s="660"/>
      <c r="X282" s="663"/>
      <c r="Y282" s="663"/>
      <c r="Z282" s="663"/>
      <c r="AA282" s="663"/>
      <c r="AC282" s="657"/>
    </row>
    <row r="283" spans="2:29" x14ac:dyDescent="0.35">
      <c r="B283" s="206" t="s">
        <v>108</v>
      </c>
      <c r="C283" s="191" t="s">
        <v>188</v>
      </c>
      <c r="D283" s="22" t="s">
        <v>188</v>
      </c>
      <c r="E283" s="190" t="s">
        <v>188</v>
      </c>
      <c r="F283" s="22" t="s">
        <v>188</v>
      </c>
      <c r="G283" s="660"/>
      <c r="H283" s="660"/>
      <c r="I283" s="660"/>
      <c r="J283" s="666"/>
      <c r="K283" s="660"/>
      <c r="L283" s="663"/>
      <c r="M283" s="663"/>
      <c r="N283" s="663"/>
      <c r="O283" s="663"/>
      <c r="P283" s="532"/>
      <c r="R283" s="22" t="s">
        <v>188</v>
      </c>
      <c r="S283" s="22" t="s">
        <v>188</v>
      </c>
      <c r="T283" s="22" t="s">
        <v>188</v>
      </c>
      <c r="U283" s="660"/>
      <c r="V283" s="660"/>
      <c r="W283" s="660"/>
      <c r="X283" s="663"/>
      <c r="Y283" s="663"/>
      <c r="Z283" s="663"/>
      <c r="AA283" s="663"/>
      <c r="AC283" s="657"/>
    </row>
    <row r="284" spans="2:29" x14ac:dyDescent="0.35">
      <c r="B284" s="206" t="s">
        <v>318</v>
      </c>
      <c r="C284" s="243">
        <v>44992</v>
      </c>
      <c r="D284" s="344">
        <v>44617</v>
      </c>
      <c r="E284" s="343">
        <v>44489</v>
      </c>
      <c r="F284" s="344">
        <v>43886</v>
      </c>
      <c r="G284" s="661"/>
      <c r="H284" s="661"/>
      <c r="I284" s="660"/>
      <c r="J284" s="666"/>
      <c r="K284" s="661"/>
      <c r="L284" s="663"/>
      <c r="M284" s="663"/>
      <c r="N284" s="663"/>
      <c r="O284" s="663"/>
      <c r="P284" s="532"/>
      <c r="R284" s="148">
        <v>45031</v>
      </c>
      <c r="S284" s="116">
        <v>44331</v>
      </c>
      <c r="T284" s="116">
        <v>43936</v>
      </c>
      <c r="U284" s="661"/>
      <c r="V284" s="661"/>
      <c r="W284" s="661"/>
      <c r="X284" s="663"/>
      <c r="Y284" s="664"/>
      <c r="Z284" s="664"/>
      <c r="AA284" s="664"/>
      <c r="AC284" s="658"/>
    </row>
    <row r="285" spans="2:29" x14ac:dyDescent="0.35">
      <c r="B285" s="116">
        <v>42430</v>
      </c>
      <c r="C285" s="58">
        <f t="shared" ref="C285:F304" si="87">IF(C15="","",((1+C15/200)^2-1)*100)</f>
        <v>4.4565761600000142</v>
      </c>
      <c r="D285" s="56">
        <f t="shared" si="87"/>
        <v>4.3799372225000077</v>
      </c>
      <c r="E285" s="56">
        <f t="shared" si="87"/>
        <v>4.2369531224999868</v>
      </c>
      <c r="F285" s="92">
        <f t="shared" si="87"/>
        <v>3.8442521599999946</v>
      </c>
      <c r="G285" s="579">
        <f>IF($J285&gt;$E$14,IF($J285&gt;$D$14,$C$14,$D$14),$E$14)</f>
        <v>44489</v>
      </c>
      <c r="H285" s="524">
        <f>IF(G285=$E$14,$F$14,IF(G285=$D$14,$E$14,$D$14))</f>
        <v>43886</v>
      </c>
      <c r="I285" s="92">
        <f>IF(E285="","",(F285-E285)/($F$14-$E$14))</f>
        <v>6.5124537728025245E-4</v>
      </c>
      <c r="J285" s="544">
        <f t="shared" ref="J285:J349" si="88">B285+365.25*5</f>
        <v>44256.25</v>
      </c>
      <c r="K285" s="579"/>
      <c r="L285" s="578">
        <f>E$14-F$14</f>
        <v>603</v>
      </c>
      <c r="M285" s="56">
        <f>E$14-J285</f>
        <v>232.75</v>
      </c>
      <c r="N285" s="56">
        <f>J285-F$14</f>
        <v>370.25</v>
      </c>
      <c r="O285" s="546">
        <f>IF(E285="","",E285-(M285*I285))</f>
        <v>4.0853757609380077</v>
      </c>
      <c r="P285" s="152"/>
      <c r="Q285" s="183"/>
      <c r="R285" s="56">
        <f t="shared" ref="R285:T304" si="89">IF(R15="","",((1+R15/200)^2-1)*100)</f>
        <v>2.6260172024999973</v>
      </c>
      <c r="S285" s="56">
        <f t="shared" si="89"/>
        <v>2.4670307599999886</v>
      </c>
      <c r="T285" s="92">
        <f t="shared" si="89"/>
        <v>2.3901134399999746</v>
      </c>
      <c r="U285" s="545">
        <f>IF($J285&lt;$T$14,$T$14,IF($J285&lt;$S$14,$S$14,$R$14))</f>
        <v>44331</v>
      </c>
      <c r="V285" s="544">
        <f>IF($J285&gt;$R$14,$R$14,IF($J285&gt;$S$14,$S$14,$T$14))</f>
        <v>43936</v>
      </c>
      <c r="W285" s="56">
        <f>IF(S285="","",(T285-S285)/($T$14-$S$14))</f>
        <v>1.947273924050986E-4</v>
      </c>
      <c r="X285" s="546">
        <f>U285-V285</f>
        <v>395</v>
      </c>
      <c r="Y285" s="113">
        <f>U285-J285</f>
        <v>74.75</v>
      </c>
      <c r="Z285" s="113">
        <f>J285-V285</f>
        <v>320.25</v>
      </c>
      <c r="AA285" s="546">
        <f>IF(S285="","",S285-(Y285*W285))</f>
        <v>2.4524748874177074</v>
      </c>
      <c r="AC285" s="556">
        <f t="shared" ref="AC285:AC348" si="90">IFERROR(O285-AA285,"")</f>
        <v>1.6329008735203003</v>
      </c>
    </row>
    <row r="286" spans="2:29" x14ac:dyDescent="0.35">
      <c r="B286" s="116">
        <v>42431</v>
      </c>
      <c r="C286" s="186">
        <f t="shared" si="87"/>
        <v>4.5025730224999894</v>
      </c>
      <c r="D286" s="187">
        <f t="shared" si="87"/>
        <v>4.4116112399999796</v>
      </c>
      <c r="E286" s="187">
        <f t="shared" si="87"/>
        <v>4.2665632099999851</v>
      </c>
      <c r="F286" s="113">
        <f t="shared" si="87"/>
        <v>3.8738064224999924</v>
      </c>
      <c r="G286" s="152">
        <f t="shared" ref="G286:G349" si="91">IF($J286&gt;$E$14,IF($J286&gt;$D$14,$C$14,$D$14),$E$14)</f>
        <v>44489</v>
      </c>
      <c r="H286" s="246">
        <f t="shared" ref="H286:H349" si="92">IF(G286=$E$14,$F$14,IF(G286=$D$14,$E$14,$D$14))</f>
        <v>43886</v>
      </c>
      <c r="I286" s="113">
        <f t="shared" ref="I286:I349" si="93">IF(E286="","",(F286-E286)/($F$14-$E$14))</f>
        <v>6.5133795605305583E-4</v>
      </c>
      <c r="J286" s="148">
        <f t="shared" si="88"/>
        <v>44257.25</v>
      </c>
      <c r="K286" s="152"/>
      <c r="L286" s="550">
        <f t="shared" ref="L286:L349" si="94">E$14-F$14</f>
        <v>603</v>
      </c>
      <c r="M286" s="187">
        <f t="shared" ref="M286:M349" si="95">E$14-J286</f>
        <v>231.75</v>
      </c>
      <c r="N286" s="187">
        <f t="shared" ref="N286:N349" si="96">J286-F$14</f>
        <v>371.25</v>
      </c>
      <c r="O286" s="549">
        <f t="shared" ref="O286:O349" si="97">IF(E286="","",E286-(M286*I286))</f>
        <v>4.1156156386846892</v>
      </c>
      <c r="P286" s="559"/>
      <c r="R286" s="187">
        <f t="shared" si="89"/>
        <v>2.6969426025000187</v>
      </c>
      <c r="S286" s="187">
        <f t="shared" si="89"/>
        <v>2.5156249999999991</v>
      </c>
      <c r="T286" s="113">
        <f t="shared" si="89"/>
        <v>2.4346409999999929</v>
      </c>
      <c r="U286" s="116">
        <f t="shared" ref="U286:U349" si="98">IF($J286&lt;$T$14,$T$14,IF($J286&lt;$S$14,$S$14,$R$14))</f>
        <v>44331</v>
      </c>
      <c r="V286" s="148">
        <f t="shared" ref="V286:V349" si="99">IF($J286&gt;$R$14,$R$14,IF($J286&gt;$S$14,$S$14,$T$14))</f>
        <v>43936</v>
      </c>
      <c r="W286" s="187">
        <f t="shared" ref="W286:W293" si="100">IF(S286="","",(T286-S286)/($T$14-$S$14))</f>
        <v>2.0502278481014218E-4</v>
      </c>
      <c r="X286" s="549">
        <f t="shared" ref="X286:X349" si="101">U286-V286</f>
        <v>395</v>
      </c>
      <c r="Y286" s="113">
        <f t="shared" ref="Y286:Y338" si="102">U286-J286</f>
        <v>73.75</v>
      </c>
      <c r="Z286" s="113">
        <f t="shared" ref="Z286:Z349" si="103">J286-V286</f>
        <v>321.25</v>
      </c>
      <c r="AA286" s="549">
        <f>IF(S286="","",S286-(Y286*W286))</f>
        <v>2.5005045696202512</v>
      </c>
      <c r="AC286" s="556">
        <f t="shared" si="90"/>
        <v>1.6151110690644379</v>
      </c>
    </row>
    <row r="287" spans="2:29" x14ac:dyDescent="0.35">
      <c r="B287" s="116">
        <v>42432</v>
      </c>
      <c r="C287" s="186">
        <f t="shared" si="87"/>
        <v>4.5107513025000046</v>
      </c>
      <c r="D287" s="187">
        <f t="shared" si="87"/>
        <v>4.4003715225000128</v>
      </c>
      <c r="E287" s="187">
        <f t="shared" si="87"/>
        <v>4.2573734225000326</v>
      </c>
      <c r="F287" s="113">
        <f t="shared" si="87"/>
        <v>3.8513855624999982</v>
      </c>
      <c r="G287" s="152">
        <f t="shared" si="91"/>
        <v>44489</v>
      </c>
      <c r="H287" s="246">
        <f t="shared" si="92"/>
        <v>43886</v>
      </c>
      <c r="I287" s="113">
        <f t="shared" si="93"/>
        <v>6.7328003316755286E-4</v>
      </c>
      <c r="J287" s="148">
        <f t="shared" si="88"/>
        <v>44258.25</v>
      </c>
      <c r="K287" s="152"/>
      <c r="L287" s="550">
        <f t="shared" si="94"/>
        <v>603</v>
      </c>
      <c r="M287" s="187">
        <f t="shared" si="95"/>
        <v>230.75</v>
      </c>
      <c r="N287" s="187">
        <f t="shared" si="96"/>
        <v>372.25</v>
      </c>
      <c r="O287" s="549">
        <f t="shared" si="97"/>
        <v>4.1020140548466202</v>
      </c>
      <c r="P287" s="559"/>
      <c r="R287" s="187">
        <f t="shared" si="89"/>
        <v>2.7273467024999887</v>
      </c>
      <c r="S287" s="187">
        <f t="shared" si="89"/>
        <v>2.5318256400000072</v>
      </c>
      <c r="T287" s="113">
        <f t="shared" si="89"/>
        <v>2.441725822499996</v>
      </c>
      <c r="U287" s="116">
        <f t="shared" si="98"/>
        <v>44331</v>
      </c>
      <c r="V287" s="148">
        <f t="shared" si="99"/>
        <v>43936</v>
      </c>
      <c r="W287" s="187">
        <f t="shared" si="100"/>
        <v>2.2810080379749662E-4</v>
      </c>
      <c r="X287" s="549">
        <f t="shared" si="101"/>
        <v>395</v>
      </c>
      <c r="Y287" s="113">
        <f t="shared" si="102"/>
        <v>72.75</v>
      </c>
      <c r="Z287" s="113">
        <f t="shared" si="103"/>
        <v>322.25</v>
      </c>
      <c r="AA287" s="549">
        <f t="shared" ref="AA287:AA289" si="104">IF(S287="","",S287-(Y287*W287))</f>
        <v>2.5152313065237393</v>
      </c>
      <c r="AC287" s="556">
        <f t="shared" si="90"/>
        <v>1.5867827483228809</v>
      </c>
    </row>
    <row r="288" spans="2:29" x14ac:dyDescent="0.35">
      <c r="B288" s="116">
        <v>42433</v>
      </c>
      <c r="C288" s="186">
        <f t="shared" si="87"/>
        <v>4.5301759999999858</v>
      </c>
      <c r="D288" s="187">
        <f t="shared" si="87"/>
        <v>4.4167204024999851</v>
      </c>
      <c r="E288" s="187">
        <f t="shared" si="87"/>
        <v>4.2971987600000094</v>
      </c>
      <c r="F288" s="113">
        <f t="shared" si="87"/>
        <v>3.8676914025000064</v>
      </c>
      <c r="G288" s="152">
        <f t="shared" si="91"/>
        <v>44489</v>
      </c>
      <c r="H288" s="246">
        <f t="shared" si="92"/>
        <v>43886</v>
      </c>
      <c r="I288" s="113">
        <f t="shared" si="93"/>
        <v>7.1228417495854568E-4</v>
      </c>
      <c r="J288" s="148">
        <f t="shared" si="88"/>
        <v>44259.25</v>
      </c>
      <c r="K288" s="152"/>
      <c r="L288" s="550">
        <f t="shared" si="94"/>
        <v>603</v>
      </c>
      <c r="M288" s="187">
        <f t="shared" si="95"/>
        <v>229.75</v>
      </c>
      <c r="N288" s="187">
        <f t="shared" si="96"/>
        <v>373.25</v>
      </c>
      <c r="O288" s="549">
        <f t="shared" si="97"/>
        <v>4.1335514708032832</v>
      </c>
      <c r="P288" s="559"/>
      <c r="R288" s="187">
        <f t="shared" si="89"/>
        <v>2.7232925625000126</v>
      </c>
      <c r="S288" s="187">
        <f t="shared" si="89"/>
        <v>2.5298004900000004</v>
      </c>
      <c r="T288" s="113">
        <f t="shared" si="89"/>
        <v>2.4366652100000108</v>
      </c>
      <c r="U288" s="116">
        <f t="shared" si="98"/>
        <v>44331</v>
      </c>
      <c r="V288" s="148">
        <f t="shared" si="99"/>
        <v>43936</v>
      </c>
      <c r="W288" s="187">
        <f t="shared" si="100"/>
        <v>2.3578551898731546E-4</v>
      </c>
      <c r="X288" s="549">
        <f t="shared" si="101"/>
        <v>395</v>
      </c>
      <c r="Y288" s="113">
        <f t="shared" si="102"/>
        <v>71.75</v>
      </c>
      <c r="Z288" s="113">
        <f t="shared" si="103"/>
        <v>323.25</v>
      </c>
      <c r="AA288" s="549">
        <f t="shared" si="104"/>
        <v>2.5128828790126607</v>
      </c>
      <c r="AC288" s="556">
        <f t="shared" si="90"/>
        <v>1.6206685917906225</v>
      </c>
    </row>
    <row r="289" spans="2:29" x14ac:dyDescent="0.35">
      <c r="B289" s="116">
        <v>42436</v>
      </c>
      <c r="C289" s="186">
        <f t="shared" si="87"/>
        <v>4.5322208099999983</v>
      </c>
      <c r="D289" s="187">
        <f t="shared" si="87"/>
        <v>4.4238734399999702</v>
      </c>
      <c r="E289" s="187">
        <f t="shared" si="87"/>
        <v>4.3155822499999941</v>
      </c>
      <c r="F289" s="113">
        <f t="shared" si="87"/>
        <v>3.8727872399999974</v>
      </c>
      <c r="G289" s="152">
        <f t="shared" si="91"/>
        <v>44489</v>
      </c>
      <c r="H289" s="246">
        <f t="shared" si="92"/>
        <v>43886</v>
      </c>
      <c r="I289" s="113">
        <f t="shared" si="93"/>
        <v>7.3432008291873406E-4</v>
      </c>
      <c r="J289" s="148">
        <f t="shared" si="88"/>
        <v>44262.25</v>
      </c>
      <c r="K289" s="152"/>
      <c r="L289" s="550">
        <f t="shared" si="94"/>
        <v>603</v>
      </c>
      <c r="M289" s="187">
        <f t="shared" si="95"/>
        <v>226.75</v>
      </c>
      <c r="N289" s="187">
        <f t="shared" si="96"/>
        <v>376.25</v>
      </c>
      <c r="O289" s="549">
        <f t="shared" si="97"/>
        <v>4.149075171198171</v>
      </c>
      <c r="P289" s="559"/>
      <c r="R289" s="187">
        <f t="shared" si="89"/>
        <v>2.7496459024999975</v>
      </c>
      <c r="S289" s="187">
        <f t="shared" si="89"/>
        <v>2.548027559999988</v>
      </c>
      <c r="T289" s="113">
        <f t="shared" si="89"/>
        <v>2.453871802499985</v>
      </c>
      <c r="U289" s="116">
        <f t="shared" si="98"/>
        <v>44331</v>
      </c>
      <c r="V289" s="148">
        <f t="shared" si="99"/>
        <v>43936</v>
      </c>
      <c r="W289" s="187">
        <f t="shared" si="100"/>
        <v>2.3836900632912136E-4</v>
      </c>
      <c r="X289" s="549">
        <f t="shared" si="101"/>
        <v>395</v>
      </c>
      <c r="Y289" s="113">
        <f t="shared" si="102"/>
        <v>68.75</v>
      </c>
      <c r="Z289" s="113">
        <f t="shared" si="103"/>
        <v>326.25</v>
      </c>
      <c r="AA289" s="549">
        <f t="shared" si="104"/>
        <v>2.5316396908148611</v>
      </c>
      <c r="AC289" s="556">
        <f t="shared" si="90"/>
        <v>1.61743548038331</v>
      </c>
    </row>
    <row r="290" spans="2:29" x14ac:dyDescent="0.35">
      <c r="B290" s="116">
        <v>42437</v>
      </c>
      <c r="C290" s="186">
        <f t="shared" si="87"/>
        <v>4.4933728399999762</v>
      </c>
      <c r="D290" s="187">
        <f t="shared" si="87"/>
        <v>4.3676776025000308</v>
      </c>
      <c r="E290" s="187">
        <f t="shared" si="87"/>
        <v>4.2777957225000218</v>
      </c>
      <c r="F290" s="113">
        <f t="shared" si="87"/>
        <v>3.8411950625000246</v>
      </c>
      <c r="G290" s="152">
        <f t="shared" si="91"/>
        <v>44489</v>
      </c>
      <c r="H290" s="246">
        <f t="shared" si="92"/>
        <v>43886</v>
      </c>
      <c r="I290" s="113">
        <f t="shared" si="93"/>
        <v>7.2404752902155423E-4</v>
      </c>
      <c r="J290" s="148">
        <f t="shared" si="88"/>
        <v>44263.25</v>
      </c>
      <c r="K290" s="152"/>
      <c r="L290" s="550">
        <f t="shared" si="94"/>
        <v>603</v>
      </c>
      <c r="M290" s="187">
        <f t="shared" si="95"/>
        <v>225.75</v>
      </c>
      <c r="N290" s="187">
        <f t="shared" si="96"/>
        <v>377.25</v>
      </c>
      <c r="O290" s="549">
        <f t="shared" si="97"/>
        <v>4.1143419928234062</v>
      </c>
      <c r="P290" s="559"/>
      <c r="R290" s="187">
        <f t="shared" si="89"/>
        <v>2.725319622500022</v>
      </c>
      <c r="S290" s="187">
        <f t="shared" si="89"/>
        <v>2.5247377025000128</v>
      </c>
      <c r="T290" s="113">
        <f t="shared" si="89"/>
        <v>2.4295805625000222</v>
      </c>
      <c r="U290" s="116">
        <f t="shared" si="98"/>
        <v>44331</v>
      </c>
      <c r="V290" s="148">
        <f t="shared" si="99"/>
        <v>43936</v>
      </c>
      <c r="W290" s="187">
        <f t="shared" si="100"/>
        <v>2.409041518987105E-4</v>
      </c>
      <c r="X290" s="549">
        <f t="shared" si="101"/>
        <v>395</v>
      </c>
      <c r="Y290" s="113">
        <f t="shared" si="102"/>
        <v>67.75</v>
      </c>
      <c r="Z290" s="113">
        <f t="shared" si="103"/>
        <v>327.25</v>
      </c>
      <c r="AA290" s="549">
        <f>IF(S290="","",S290-(Y290*W290))</f>
        <v>2.5084164462088752</v>
      </c>
      <c r="AC290" s="556">
        <f t="shared" si="90"/>
        <v>1.605925546614531</v>
      </c>
    </row>
    <row r="291" spans="2:29" x14ac:dyDescent="0.35">
      <c r="B291" s="116">
        <v>42438</v>
      </c>
      <c r="C291" s="186">
        <f t="shared" si="87"/>
        <v>4.3543971599999676</v>
      </c>
      <c r="D291" s="187">
        <f t="shared" si="87"/>
        <v>4.2277646400000091</v>
      </c>
      <c r="E291" s="187">
        <f t="shared" si="87"/>
        <v>4.1359020899999877</v>
      </c>
      <c r="F291" s="113">
        <f t="shared" si="87"/>
        <v>3.6965439225000063</v>
      </c>
      <c r="G291" s="152">
        <f t="shared" si="91"/>
        <v>44489</v>
      </c>
      <c r="H291" s="246">
        <f t="shared" si="92"/>
        <v>43886</v>
      </c>
      <c r="I291" s="113">
        <f t="shared" si="93"/>
        <v>7.2862050995021782E-4</v>
      </c>
      <c r="J291" s="148">
        <f t="shared" si="88"/>
        <v>44264.25</v>
      </c>
      <c r="K291" s="152"/>
      <c r="L291" s="550">
        <f t="shared" si="94"/>
        <v>603</v>
      </c>
      <c r="M291" s="187">
        <f t="shared" si="95"/>
        <v>224.75</v>
      </c>
      <c r="N291" s="187">
        <f t="shared" si="96"/>
        <v>378.25</v>
      </c>
      <c r="O291" s="549">
        <f t="shared" si="97"/>
        <v>3.972144630388676</v>
      </c>
      <c r="P291" s="559"/>
      <c r="R291" s="187">
        <f t="shared" si="89"/>
        <v>2.6969426025000187</v>
      </c>
      <c r="S291" s="187">
        <f t="shared" si="89"/>
        <v>2.5004380624999767</v>
      </c>
      <c r="T291" s="113">
        <f t="shared" si="89"/>
        <v>2.4083280900000004</v>
      </c>
      <c r="U291" s="116">
        <f t="shared" si="98"/>
        <v>44331</v>
      </c>
      <c r="V291" s="148">
        <f t="shared" si="99"/>
        <v>43936</v>
      </c>
      <c r="W291" s="187">
        <f t="shared" si="100"/>
        <v>2.331898037974084E-4</v>
      </c>
      <c r="X291" s="549">
        <f t="shared" si="101"/>
        <v>395</v>
      </c>
      <c r="Y291" s="113">
        <f t="shared" si="102"/>
        <v>66.75</v>
      </c>
      <c r="Z291" s="113">
        <f t="shared" si="103"/>
        <v>328.25</v>
      </c>
      <c r="AA291" s="549">
        <f t="shared" ref="AA291:AA338" si="105">IF(S291="","",S291-(Y291*W291))</f>
        <v>2.4848726430964998</v>
      </c>
      <c r="AC291" s="556">
        <f t="shared" si="90"/>
        <v>1.4872719872921762</v>
      </c>
    </row>
    <row r="292" spans="2:29" x14ac:dyDescent="0.35">
      <c r="B292" s="116">
        <v>42439</v>
      </c>
      <c r="C292" s="186">
        <f t="shared" si="87"/>
        <v>4.3850456099999935</v>
      </c>
      <c r="D292" s="187">
        <f t="shared" si="87"/>
        <v>4.2247019024999943</v>
      </c>
      <c r="E292" s="187">
        <f t="shared" si="87"/>
        <v>4.1134529599999858</v>
      </c>
      <c r="F292" s="113">
        <f t="shared" si="87"/>
        <v>3.6751604100000224</v>
      </c>
      <c r="G292" s="152">
        <f t="shared" si="91"/>
        <v>44489</v>
      </c>
      <c r="H292" s="246">
        <f t="shared" si="92"/>
        <v>43886</v>
      </c>
      <c r="I292" s="113">
        <f t="shared" si="93"/>
        <v>7.2685331674952479E-4</v>
      </c>
      <c r="J292" s="148">
        <f t="shared" si="88"/>
        <v>44265.25</v>
      </c>
      <c r="K292" s="152"/>
      <c r="L292" s="550">
        <f t="shared" si="94"/>
        <v>603</v>
      </c>
      <c r="M292" s="187">
        <f t="shared" si="95"/>
        <v>223.75</v>
      </c>
      <c r="N292" s="187">
        <f t="shared" si="96"/>
        <v>379.25</v>
      </c>
      <c r="O292" s="549">
        <f t="shared" si="97"/>
        <v>3.9508195303772795</v>
      </c>
      <c r="P292" s="559"/>
      <c r="R292" s="187">
        <f t="shared" si="89"/>
        <v>2.5824608899999824</v>
      </c>
      <c r="S292" s="187">
        <f t="shared" si="89"/>
        <v>2.3688650625000252</v>
      </c>
      <c r="T292" s="113">
        <f t="shared" si="89"/>
        <v>2.2454657225000174</v>
      </c>
      <c r="U292" s="116">
        <f t="shared" si="98"/>
        <v>44331</v>
      </c>
      <c r="V292" s="148">
        <f t="shared" si="99"/>
        <v>43936</v>
      </c>
      <c r="W292" s="187">
        <f t="shared" si="100"/>
        <v>3.1240339240508287E-4</v>
      </c>
      <c r="X292" s="549">
        <f t="shared" si="101"/>
        <v>395</v>
      </c>
      <c r="Y292" s="113">
        <f t="shared" si="102"/>
        <v>65.75</v>
      </c>
      <c r="Z292" s="113">
        <f t="shared" si="103"/>
        <v>329.25</v>
      </c>
      <c r="AA292" s="549">
        <f t="shared" si="105"/>
        <v>2.3483245394493908</v>
      </c>
      <c r="AC292" s="556">
        <f t="shared" si="90"/>
        <v>1.6024949909278887</v>
      </c>
    </row>
    <row r="293" spans="2:29" x14ac:dyDescent="0.35">
      <c r="B293" s="116">
        <v>42440</v>
      </c>
      <c r="C293" s="186">
        <f t="shared" si="87"/>
        <v>4.4238734399999702</v>
      </c>
      <c r="D293" s="187">
        <f t="shared" si="87"/>
        <v>4.2594155625000019</v>
      </c>
      <c r="E293" s="187">
        <f t="shared" si="87"/>
        <v>4.1430455024999979</v>
      </c>
      <c r="F293" s="113">
        <f t="shared" si="87"/>
        <v>3.6995988899999999</v>
      </c>
      <c r="G293" s="152">
        <f t="shared" si="91"/>
        <v>44489</v>
      </c>
      <c r="H293" s="246">
        <f t="shared" si="92"/>
        <v>43886</v>
      </c>
      <c r="I293" s="113">
        <f t="shared" si="93"/>
        <v>7.3540068407959873E-4</v>
      </c>
      <c r="J293" s="148">
        <f t="shared" si="88"/>
        <v>44266.25</v>
      </c>
      <c r="K293" s="152"/>
      <c r="L293" s="550">
        <f t="shared" si="94"/>
        <v>603</v>
      </c>
      <c r="M293" s="187">
        <f t="shared" si="95"/>
        <v>222.75</v>
      </c>
      <c r="N293" s="187">
        <f t="shared" si="96"/>
        <v>380.25</v>
      </c>
      <c r="O293" s="549">
        <f t="shared" si="97"/>
        <v>3.9792350001212675</v>
      </c>
      <c r="P293" s="559"/>
      <c r="R293" s="187">
        <f t="shared" si="89"/>
        <v>2.6513448899999847</v>
      </c>
      <c r="S293" s="187">
        <f t="shared" si="89"/>
        <v>2.4295805625000222</v>
      </c>
      <c r="T293" s="113">
        <f t="shared" si="89"/>
        <v>2.2879390624999774</v>
      </c>
      <c r="U293" s="116">
        <f t="shared" si="98"/>
        <v>44331</v>
      </c>
      <c r="V293" s="148">
        <f t="shared" si="99"/>
        <v>43936</v>
      </c>
      <c r="W293" s="187">
        <f t="shared" si="100"/>
        <v>3.5858607594948058E-4</v>
      </c>
      <c r="X293" s="549">
        <f t="shared" si="101"/>
        <v>395</v>
      </c>
      <c r="Y293" s="113">
        <f t="shared" si="102"/>
        <v>64.75</v>
      </c>
      <c r="Z293" s="113">
        <f t="shared" si="103"/>
        <v>330.25</v>
      </c>
      <c r="AA293" s="549">
        <f t="shared" si="105"/>
        <v>2.4063621140822935</v>
      </c>
      <c r="AC293" s="556">
        <f t="shared" si="90"/>
        <v>1.572872886038974</v>
      </c>
    </row>
    <row r="294" spans="2:29" x14ac:dyDescent="0.35">
      <c r="B294" s="116">
        <v>42443</v>
      </c>
      <c r="C294" s="186">
        <f t="shared" si="87"/>
        <v>4.443290062500016</v>
      </c>
      <c r="D294" s="187">
        <f t="shared" si="87"/>
        <v>4.2788168899999812</v>
      </c>
      <c r="E294" s="187">
        <f t="shared" si="87"/>
        <v>4.1522302500000219</v>
      </c>
      <c r="F294" s="113">
        <f t="shared" si="87"/>
        <v>3.7169112225000189</v>
      </c>
      <c r="G294" s="152">
        <f t="shared" si="91"/>
        <v>44489</v>
      </c>
      <c r="H294" s="246">
        <f t="shared" si="92"/>
        <v>43886</v>
      </c>
      <c r="I294" s="113">
        <f t="shared" si="93"/>
        <v>7.219221019900547E-4</v>
      </c>
      <c r="J294" s="148">
        <f t="shared" si="88"/>
        <v>44269.25</v>
      </c>
      <c r="K294" s="152"/>
      <c r="L294" s="550">
        <f t="shared" si="94"/>
        <v>603</v>
      </c>
      <c r="M294" s="187">
        <f t="shared" si="95"/>
        <v>219.75</v>
      </c>
      <c r="N294" s="187">
        <f t="shared" si="96"/>
        <v>383.25</v>
      </c>
      <c r="O294" s="549">
        <f t="shared" si="97"/>
        <v>3.9935878680877073</v>
      </c>
      <c r="P294" s="559"/>
      <c r="R294" s="187">
        <f t="shared" si="89"/>
        <v>2.6959292099999921</v>
      </c>
      <c r="S294" s="187">
        <f t="shared" si="89"/>
        <v>2.4670307599999886</v>
      </c>
      <c r="T294" s="113">
        <f t="shared" si="89"/>
        <v>2.3263749225000074</v>
      </c>
      <c r="U294" s="116">
        <f t="shared" si="98"/>
        <v>44331</v>
      </c>
      <c r="V294" s="148">
        <f t="shared" si="99"/>
        <v>43936</v>
      </c>
      <c r="W294" s="187">
        <f>IF(S294="","",(T294-S294)/($T$14-$S$14))</f>
        <v>3.5609072784805346E-4</v>
      </c>
      <c r="X294" s="549">
        <f t="shared" si="101"/>
        <v>395</v>
      </c>
      <c r="Y294" s="113">
        <f t="shared" si="102"/>
        <v>61.75</v>
      </c>
      <c r="Z294" s="113">
        <f t="shared" si="103"/>
        <v>333.25</v>
      </c>
      <c r="AA294" s="549">
        <f t="shared" si="105"/>
        <v>2.4450421575553714</v>
      </c>
      <c r="AC294" s="556">
        <f t="shared" si="90"/>
        <v>1.5485457105323359</v>
      </c>
    </row>
    <row r="295" spans="2:29" x14ac:dyDescent="0.35">
      <c r="B295" s="116">
        <v>42444</v>
      </c>
      <c r="C295" s="186">
        <f t="shared" si="87"/>
        <v>4.4770179600000182</v>
      </c>
      <c r="D295" s="187">
        <f t="shared" si="87"/>
        <v>4.3023051225000053</v>
      </c>
      <c r="E295" s="187">
        <f t="shared" si="87"/>
        <v>4.1787662399999981</v>
      </c>
      <c r="F295" s="113">
        <f t="shared" si="87"/>
        <v>3.7169112225000189</v>
      </c>
      <c r="G295" s="152">
        <f t="shared" si="91"/>
        <v>44489</v>
      </c>
      <c r="H295" s="246">
        <f t="shared" si="92"/>
        <v>43886</v>
      </c>
      <c r="I295" s="113">
        <f t="shared" si="93"/>
        <v>7.6592871890543803E-4</v>
      </c>
      <c r="J295" s="148">
        <f t="shared" si="88"/>
        <v>44270.25</v>
      </c>
      <c r="K295" s="152"/>
      <c r="L295" s="550">
        <f t="shared" si="94"/>
        <v>603</v>
      </c>
      <c r="M295" s="187">
        <f t="shared" si="95"/>
        <v>218.75</v>
      </c>
      <c r="N295" s="187">
        <f t="shared" si="96"/>
        <v>384.25</v>
      </c>
      <c r="O295" s="549">
        <f t="shared" si="97"/>
        <v>4.0112193327394339</v>
      </c>
      <c r="P295" s="559"/>
      <c r="R295" s="187">
        <f t="shared" si="89"/>
        <v>2.7060633599999884</v>
      </c>
      <c r="S295" s="187">
        <f t="shared" si="89"/>
        <v>2.4680430224999883</v>
      </c>
      <c r="T295" s="113">
        <f t="shared" si="89"/>
        <v>2.3273864900000163</v>
      </c>
      <c r="U295" s="116">
        <f t="shared" si="98"/>
        <v>44331</v>
      </c>
      <c r="V295" s="148">
        <f t="shared" si="99"/>
        <v>43936</v>
      </c>
      <c r="W295" s="187">
        <f t="shared" ref="W295:W338" si="106">IF(S295="","",(T295-S295)/($T$14-$S$14))</f>
        <v>3.560924873417013E-4</v>
      </c>
      <c r="X295" s="549">
        <f t="shared" si="101"/>
        <v>395</v>
      </c>
      <c r="Y295" s="113">
        <f t="shared" si="102"/>
        <v>60.75</v>
      </c>
      <c r="Z295" s="113">
        <f t="shared" si="103"/>
        <v>334.25</v>
      </c>
      <c r="AA295" s="549">
        <f t="shared" si="105"/>
        <v>2.4464104038939798</v>
      </c>
      <c r="AC295" s="556">
        <f t="shared" si="90"/>
        <v>1.5648089288454541</v>
      </c>
    </row>
    <row r="296" spans="2:29" x14ac:dyDescent="0.35">
      <c r="B296" s="116">
        <v>42445</v>
      </c>
      <c r="C296" s="186">
        <f t="shared" si="87"/>
        <v>4.4535100624999879</v>
      </c>
      <c r="D296" s="187">
        <f t="shared" si="87"/>
        <v>4.2747322499999907</v>
      </c>
      <c r="E296" s="187">
        <f t="shared" si="87"/>
        <v>4.1542713599999725</v>
      </c>
      <c r="F296" s="113">
        <f t="shared" si="87"/>
        <v>3.6985805624999868</v>
      </c>
      <c r="G296" s="152">
        <f t="shared" si="91"/>
        <v>44489</v>
      </c>
      <c r="H296" s="246">
        <f t="shared" si="92"/>
        <v>43886</v>
      </c>
      <c r="I296" s="113">
        <f t="shared" si="93"/>
        <v>7.5570613184077243E-4</v>
      </c>
      <c r="J296" s="148">
        <f t="shared" si="88"/>
        <v>44271.25</v>
      </c>
      <c r="K296" s="152"/>
      <c r="L296" s="550">
        <f t="shared" si="94"/>
        <v>603</v>
      </c>
      <c r="M296" s="187">
        <f t="shared" si="95"/>
        <v>217.75</v>
      </c>
      <c r="N296" s="187">
        <f t="shared" si="96"/>
        <v>385.25</v>
      </c>
      <c r="O296" s="549">
        <f t="shared" si="97"/>
        <v>3.9897163497916441</v>
      </c>
      <c r="P296" s="559"/>
      <c r="R296" s="187">
        <f t="shared" si="89"/>
        <v>2.7425504400000023</v>
      </c>
      <c r="S296" s="187">
        <f t="shared" si="89"/>
        <v>2.4994256400000303</v>
      </c>
      <c r="T296" s="113">
        <f t="shared" si="89"/>
        <v>2.3587475625000076</v>
      </c>
      <c r="U296" s="116">
        <f t="shared" si="98"/>
        <v>44331</v>
      </c>
      <c r="V296" s="148">
        <f t="shared" si="99"/>
        <v>43936</v>
      </c>
      <c r="W296" s="187">
        <f t="shared" si="106"/>
        <v>3.5614703164562711E-4</v>
      </c>
      <c r="X296" s="549">
        <f t="shared" si="101"/>
        <v>395</v>
      </c>
      <c r="Y296" s="113">
        <f t="shared" si="102"/>
        <v>59.75</v>
      </c>
      <c r="Z296" s="113">
        <f t="shared" si="103"/>
        <v>335.25</v>
      </c>
      <c r="AA296" s="549">
        <f t="shared" si="105"/>
        <v>2.4781458548592039</v>
      </c>
      <c r="AC296" s="556">
        <f t="shared" si="90"/>
        <v>1.5115704949324402</v>
      </c>
    </row>
    <row r="297" spans="2:29" x14ac:dyDescent="0.35">
      <c r="B297" s="116">
        <v>42446</v>
      </c>
      <c r="C297" s="186">
        <f t="shared" si="87"/>
        <v>4.4310267224999755</v>
      </c>
      <c r="D297" s="187">
        <f t="shared" si="87"/>
        <v>4.2583944899999837</v>
      </c>
      <c r="E297" s="187">
        <f t="shared" si="87"/>
        <v>4.1318202500000067</v>
      </c>
      <c r="F297" s="113">
        <f t="shared" si="87"/>
        <v>3.6853427599999877</v>
      </c>
      <c r="G297" s="152">
        <f t="shared" si="91"/>
        <v>44489</v>
      </c>
      <c r="H297" s="246">
        <f t="shared" si="92"/>
        <v>43886</v>
      </c>
      <c r="I297" s="113">
        <f t="shared" si="93"/>
        <v>7.4042701492540465E-4</v>
      </c>
      <c r="J297" s="148">
        <f t="shared" si="88"/>
        <v>44272.25</v>
      </c>
      <c r="K297" s="152"/>
      <c r="L297" s="550">
        <f t="shared" si="94"/>
        <v>603</v>
      </c>
      <c r="M297" s="187">
        <f t="shared" si="95"/>
        <v>216.75</v>
      </c>
      <c r="N297" s="187">
        <f t="shared" si="96"/>
        <v>386.25</v>
      </c>
      <c r="O297" s="549">
        <f t="shared" si="97"/>
        <v>3.9713326945149254</v>
      </c>
      <c r="P297" s="559"/>
      <c r="R297" s="187">
        <f t="shared" si="89"/>
        <v>2.6817422399999957</v>
      </c>
      <c r="S297" s="187">
        <f t="shared" si="89"/>
        <v>2.441725822499996</v>
      </c>
      <c r="T297" s="113">
        <f t="shared" si="89"/>
        <v>2.3091790399999867</v>
      </c>
      <c r="U297" s="116">
        <f t="shared" si="98"/>
        <v>44331</v>
      </c>
      <c r="V297" s="148">
        <f t="shared" si="99"/>
        <v>43936</v>
      </c>
      <c r="W297" s="187">
        <f t="shared" si="106"/>
        <v>3.355614746835678E-4</v>
      </c>
      <c r="X297" s="549">
        <f t="shared" si="101"/>
        <v>395</v>
      </c>
      <c r="Y297" s="113">
        <f t="shared" si="102"/>
        <v>58.75</v>
      </c>
      <c r="Z297" s="113">
        <f t="shared" si="103"/>
        <v>336.25</v>
      </c>
      <c r="AA297" s="549">
        <f t="shared" si="105"/>
        <v>2.4220115858623363</v>
      </c>
      <c r="AC297" s="556">
        <f t="shared" si="90"/>
        <v>1.5493211086525891</v>
      </c>
    </row>
    <row r="298" spans="2:29" x14ac:dyDescent="0.35">
      <c r="B298" s="116">
        <v>42447</v>
      </c>
      <c r="C298" s="186">
        <f t="shared" si="87"/>
        <v>4.4116112399999796</v>
      </c>
      <c r="D298" s="187">
        <f t="shared" si="87"/>
        <v>4.2389950624999839</v>
      </c>
      <c r="E298" s="187">
        <f t="shared" si="87"/>
        <v>4.1063105624999929</v>
      </c>
      <c r="F298" s="113">
        <f t="shared" si="87"/>
        <v>3.6649785599999873</v>
      </c>
      <c r="G298" s="152">
        <f t="shared" si="91"/>
        <v>44489</v>
      </c>
      <c r="H298" s="246">
        <f t="shared" si="92"/>
        <v>43886</v>
      </c>
      <c r="I298" s="113">
        <f t="shared" si="93"/>
        <v>7.3189386815921331E-4</v>
      </c>
      <c r="J298" s="148">
        <f t="shared" si="88"/>
        <v>44273.25</v>
      </c>
      <c r="K298" s="152"/>
      <c r="L298" s="550">
        <f t="shared" si="94"/>
        <v>603</v>
      </c>
      <c r="M298" s="187">
        <f t="shared" si="95"/>
        <v>215.75</v>
      </c>
      <c r="N298" s="187">
        <f t="shared" si="96"/>
        <v>387.25</v>
      </c>
      <c r="O298" s="549">
        <f t="shared" si="97"/>
        <v>3.9484044604446424</v>
      </c>
      <c r="P298" s="559"/>
      <c r="R298" s="187">
        <f t="shared" si="89"/>
        <v>2.6351348100000171</v>
      </c>
      <c r="S298" s="187">
        <f t="shared" si="89"/>
        <v>2.4032683025000168</v>
      </c>
      <c r="T298" s="113">
        <f t="shared" si="89"/>
        <v>2.2808595599999704</v>
      </c>
      <c r="U298" s="116">
        <f t="shared" si="98"/>
        <v>44331</v>
      </c>
      <c r="V298" s="148">
        <f t="shared" si="99"/>
        <v>43936</v>
      </c>
      <c r="W298" s="187">
        <f t="shared" si="106"/>
        <v>3.0989555063302889E-4</v>
      </c>
      <c r="X298" s="549">
        <f t="shared" si="101"/>
        <v>395</v>
      </c>
      <c r="Y298" s="113">
        <f t="shared" si="102"/>
        <v>57.75</v>
      </c>
      <c r="Z298" s="113">
        <f t="shared" si="103"/>
        <v>337.25</v>
      </c>
      <c r="AA298" s="549">
        <f t="shared" si="105"/>
        <v>2.3853718344509596</v>
      </c>
      <c r="AC298" s="556">
        <f t="shared" si="90"/>
        <v>1.5630326259936829</v>
      </c>
    </row>
    <row r="299" spans="2:29" x14ac:dyDescent="0.35">
      <c r="B299" s="116">
        <v>42450</v>
      </c>
      <c r="C299" s="186">
        <f t="shared" si="87"/>
        <v>4.4289829025000227</v>
      </c>
      <c r="D299" s="187">
        <f t="shared" si="87"/>
        <v>4.2543102500000041</v>
      </c>
      <c r="E299" s="187">
        <f t="shared" si="87"/>
        <v>4.127738489999988</v>
      </c>
      <c r="F299" s="113">
        <f t="shared" si="87"/>
        <v>3.6731239999999943</v>
      </c>
      <c r="G299" s="152">
        <f t="shared" si="91"/>
        <v>44489</v>
      </c>
      <c r="H299" s="246">
        <f t="shared" si="92"/>
        <v>43886</v>
      </c>
      <c r="I299" s="113">
        <f t="shared" si="93"/>
        <v>7.5392121061358837E-4</v>
      </c>
      <c r="J299" s="148">
        <f t="shared" si="88"/>
        <v>44276.25</v>
      </c>
      <c r="K299" s="152"/>
      <c r="L299" s="550">
        <f t="shared" si="94"/>
        <v>603</v>
      </c>
      <c r="M299" s="187">
        <f t="shared" si="95"/>
        <v>212.75</v>
      </c>
      <c r="N299" s="187">
        <f t="shared" si="96"/>
        <v>390.25</v>
      </c>
      <c r="O299" s="549">
        <f t="shared" si="97"/>
        <v>3.9673417524419472</v>
      </c>
      <c r="P299" s="559"/>
      <c r="R299" s="187">
        <f t="shared" si="89"/>
        <v>2.6280433025000161</v>
      </c>
      <c r="S299" s="187">
        <f t="shared" si="89"/>
        <v>2.3941610000000058</v>
      </c>
      <c r="T299" s="113">
        <f t="shared" si="89"/>
        <v>2.2737803024999836</v>
      </c>
      <c r="U299" s="116">
        <f t="shared" si="98"/>
        <v>44331</v>
      </c>
      <c r="V299" s="148">
        <f t="shared" si="99"/>
        <v>43936</v>
      </c>
      <c r="W299" s="187">
        <f t="shared" si="106"/>
        <v>3.0476125949372687E-4</v>
      </c>
      <c r="X299" s="549">
        <f t="shared" si="101"/>
        <v>395</v>
      </c>
      <c r="Y299" s="113">
        <f t="shared" si="102"/>
        <v>54.75</v>
      </c>
      <c r="Z299" s="113">
        <f t="shared" si="103"/>
        <v>340.25</v>
      </c>
      <c r="AA299" s="549">
        <f t="shared" si="105"/>
        <v>2.3774753210427244</v>
      </c>
      <c r="AC299" s="556">
        <f t="shared" si="90"/>
        <v>1.5898664313992228</v>
      </c>
    </row>
    <row r="300" spans="2:29" x14ac:dyDescent="0.35">
      <c r="B300" s="116">
        <v>42451</v>
      </c>
      <c r="C300" s="186">
        <f t="shared" si="87"/>
        <v>4.4494220025000031</v>
      </c>
      <c r="D300" s="187">
        <f t="shared" si="87"/>
        <v>4.2757534025000155</v>
      </c>
      <c r="E300" s="187">
        <f t="shared" si="87"/>
        <v>4.1501891600000063</v>
      </c>
      <c r="F300" s="113">
        <f t="shared" si="87"/>
        <v>3.7006172224999911</v>
      </c>
      <c r="G300" s="152">
        <f t="shared" si="91"/>
        <v>44489</v>
      </c>
      <c r="H300" s="246">
        <f t="shared" si="92"/>
        <v>43886</v>
      </c>
      <c r="I300" s="113">
        <f t="shared" si="93"/>
        <v>7.4555876865674145E-4</v>
      </c>
      <c r="J300" s="148">
        <f t="shared" si="88"/>
        <v>44277.25</v>
      </c>
      <c r="K300" s="152"/>
      <c r="L300" s="550">
        <f t="shared" si="94"/>
        <v>603</v>
      </c>
      <c r="M300" s="187">
        <f t="shared" si="95"/>
        <v>211.75</v>
      </c>
      <c r="N300" s="187">
        <f t="shared" si="96"/>
        <v>391.25</v>
      </c>
      <c r="O300" s="549">
        <f t="shared" si="97"/>
        <v>3.9923170907369414</v>
      </c>
      <c r="P300" s="559"/>
      <c r="R300" s="187">
        <f t="shared" si="89"/>
        <v>2.6442528224999817</v>
      </c>
      <c r="S300" s="187">
        <f t="shared" si="89"/>
        <v>2.4083280900000004</v>
      </c>
      <c r="T300" s="113">
        <f t="shared" si="89"/>
        <v>2.2899618224999863</v>
      </c>
      <c r="U300" s="116">
        <f t="shared" si="98"/>
        <v>44331</v>
      </c>
      <c r="V300" s="148">
        <f t="shared" si="99"/>
        <v>43936</v>
      </c>
      <c r="W300" s="187">
        <f t="shared" si="106"/>
        <v>2.9966143670889648E-4</v>
      </c>
      <c r="X300" s="549">
        <f t="shared" si="101"/>
        <v>395</v>
      </c>
      <c r="Y300" s="113">
        <f t="shared" si="102"/>
        <v>53.75</v>
      </c>
      <c r="Z300" s="113">
        <f t="shared" si="103"/>
        <v>341.25</v>
      </c>
      <c r="AA300" s="549">
        <f t="shared" si="105"/>
        <v>2.3922212877768971</v>
      </c>
      <c r="AC300" s="556">
        <f t="shared" si="90"/>
        <v>1.6000958029600443</v>
      </c>
    </row>
    <row r="301" spans="2:29" x14ac:dyDescent="0.35">
      <c r="B301" s="116">
        <v>42452</v>
      </c>
      <c r="C301" s="186">
        <f t="shared" si="87"/>
        <v>4.443290062500016</v>
      </c>
      <c r="D301" s="187">
        <f t="shared" si="87"/>
        <v>4.2737111024999885</v>
      </c>
      <c r="E301" s="187">
        <f t="shared" si="87"/>
        <v>4.1899940224999987</v>
      </c>
      <c r="F301" s="113">
        <f t="shared" si="87"/>
        <v>3.6802515224999999</v>
      </c>
      <c r="G301" s="152">
        <f t="shared" si="91"/>
        <v>44489</v>
      </c>
      <c r="H301" s="246">
        <f t="shared" si="92"/>
        <v>43886</v>
      </c>
      <c r="I301" s="113">
        <f t="shared" si="93"/>
        <v>8.4534411276948401E-4</v>
      </c>
      <c r="J301" s="148">
        <f t="shared" si="88"/>
        <v>44278.25</v>
      </c>
      <c r="K301" s="152"/>
      <c r="L301" s="550">
        <f t="shared" si="94"/>
        <v>603</v>
      </c>
      <c r="M301" s="187">
        <f t="shared" si="95"/>
        <v>210.75</v>
      </c>
      <c r="N301" s="187">
        <f t="shared" si="96"/>
        <v>392.25</v>
      </c>
      <c r="O301" s="549">
        <f t="shared" si="97"/>
        <v>4.0118377507338296</v>
      </c>
      <c r="P301" s="559"/>
      <c r="R301" s="187">
        <f t="shared" si="89"/>
        <v>2.6969426025000187</v>
      </c>
      <c r="S301" s="187">
        <f t="shared" si="89"/>
        <v>2.4427379600000076</v>
      </c>
      <c r="T301" s="113">
        <f t="shared" si="89"/>
        <v>2.3304212225000009</v>
      </c>
      <c r="U301" s="116">
        <f t="shared" si="98"/>
        <v>44331</v>
      </c>
      <c r="V301" s="148">
        <f t="shared" si="99"/>
        <v>43936</v>
      </c>
      <c r="W301" s="187">
        <f t="shared" si="106"/>
        <v>2.8434617088609292E-4</v>
      </c>
      <c r="X301" s="549">
        <f t="shared" si="101"/>
        <v>395</v>
      </c>
      <c r="Y301" s="113">
        <f t="shared" si="102"/>
        <v>52.75</v>
      </c>
      <c r="Z301" s="113">
        <f t="shared" si="103"/>
        <v>342.25</v>
      </c>
      <c r="AA301" s="549">
        <f t="shared" si="105"/>
        <v>2.4277386994857664</v>
      </c>
      <c r="AC301" s="556">
        <f t="shared" si="90"/>
        <v>1.5840990512480633</v>
      </c>
    </row>
    <row r="302" spans="2:29" x14ac:dyDescent="0.35">
      <c r="B302" s="116">
        <v>42453</v>
      </c>
      <c r="C302" s="186">
        <f t="shared" si="87"/>
        <v>4.4586202499999894</v>
      </c>
      <c r="D302" s="187">
        <f t="shared" si="87"/>
        <v>4.2920925224999795</v>
      </c>
      <c r="E302" s="187">
        <f t="shared" si="87"/>
        <v>4.1726422500000027</v>
      </c>
      <c r="F302" s="113">
        <f t="shared" si="87"/>
        <v>3.701635560000005</v>
      </c>
      <c r="G302" s="152">
        <f t="shared" si="91"/>
        <v>44489</v>
      </c>
      <c r="H302" s="246">
        <f t="shared" si="92"/>
        <v>43886</v>
      </c>
      <c r="I302" s="113">
        <f t="shared" si="93"/>
        <v>7.8110562189054333E-4</v>
      </c>
      <c r="J302" s="148">
        <f t="shared" si="88"/>
        <v>44279.25</v>
      </c>
      <c r="K302" s="152"/>
      <c r="L302" s="550">
        <f t="shared" si="94"/>
        <v>603</v>
      </c>
      <c r="M302" s="187">
        <f t="shared" si="95"/>
        <v>209.75</v>
      </c>
      <c r="N302" s="187">
        <f t="shared" si="96"/>
        <v>393.25</v>
      </c>
      <c r="O302" s="549">
        <f t="shared" si="97"/>
        <v>4.0088053458084616</v>
      </c>
      <c r="P302" s="559"/>
      <c r="R302" s="187">
        <f t="shared" si="89"/>
        <v>2.6726225624999822</v>
      </c>
      <c r="S302" s="187">
        <f t="shared" si="89"/>
        <v>2.4275564224999879</v>
      </c>
      <c r="T302" s="113">
        <f t="shared" si="89"/>
        <v>2.306144622500006</v>
      </c>
      <c r="U302" s="116">
        <f t="shared" si="98"/>
        <v>44331</v>
      </c>
      <c r="V302" s="148">
        <f t="shared" si="99"/>
        <v>43936</v>
      </c>
      <c r="W302" s="187">
        <f t="shared" si="106"/>
        <v>3.073716455695746E-4</v>
      </c>
      <c r="X302" s="549">
        <f t="shared" si="101"/>
        <v>395</v>
      </c>
      <c r="Y302" s="113">
        <f t="shared" si="102"/>
        <v>51.75</v>
      </c>
      <c r="Z302" s="113">
        <f t="shared" si="103"/>
        <v>343.25</v>
      </c>
      <c r="AA302" s="549">
        <f t="shared" si="105"/>
        <v>2.4116499398417623</v>
      </c>
      <c r="AC302" s="556">
        <f t="shared" si="90"/>
        <v>1.5971554059666992</v>
      </c>
    </row>
    <row r="303" spans="2:29" x14ac:dyDescent="0.35">
      <c r="B303" s="116">
        <v>42454</v>
      </c>
      <c r="C303" s="186" t="str">
        <f t="shared" si="87"/>
        <v/>
      </c>
      <c r="D303" s="187" t="str">
        <f t="shared" si="87"/>
        <v/>
      </c>
      <c r="E303" s="187" t="str">
        <f t="shared" si="87"/>
        <v/>
      </c>
      <c r="F303" s="113" t="str">
        <f t="shared" si="87"/>
        <v/>
      </c>
      <c r="G303" s="152">
        <f t="shared" si="91"/>
        <v>44489</v>
      </c>
      <c r="H303" s="246">
        <f t="shared" si="92"/>
        <v>43886</v>
      </c>
      <c r="I303" s="113" t="str">
        <f t="shared" si="93"/>
        <v/>
      </c>
      <c r="J303" s="148">
        <f t="shared" si="88"/>
        <v>44280.25</v>
      </c>
      <c r="K303" s="152"/>
      <c r="L303" s="550">
        <f t="shared" si="94"/>
        <v>603</v>
      </c>
      <c r="M303" s="187">
        <f t="shared" si="95"/>
        <v>208.75</v>
      </c>
      <c r="N303" s="187">
        <f t="shared" si="96"/>
        <v>394.25</v>
      </c>
      <c r="O303" s="549" t="str">
        <f t="shared" si="97"/>
        <v/>
      </c>
      <c r="P303" s="559"/>
      <c r="R303" s="187">
        <f t="shared" si="89"/>
        <v>2.6513448899999847</v>
      </c>
      <c r="S303" s="187">
        <f t="shared" si="89"/>
        <v>2.4022563600000213</v>
      </c>
      <c r="T303" s="113">
        <f t="shared" si="89"/>
        <v>2.2859163225000145</v>
      </c>
      <c r="U303" s="116">
        <f t="shared" si="98"/>
        <v>44331</v>
      </c>
      <c r="V303" s="148">
        <f t="shared" si="99"/>
        <v>43936</v>
      </c>
      <c r="W303" s="187">
        <f t="shared" si="106"/>
        <v>2.9453174050634624E-4</v>
      </c>
      <c r="X303" s="549">
        <f t="shared" si="101"/>
        <v>395</v>
      </c>
      <c r="Y303" s="113">
        <f t="shared" si="102"/>
        <v>50.75</v>
      </c>
      <c r="Z303" s="113">
        <f t="shared" si="103"/>
        <v>344.25</v>
      </c>
      <c r="AA303" s="549">
        <f t="shared" si="105"/>
        <v>2.387308874169324</v>
      </c>
      <c r="AC303" s="556" t="str">
        <f t="shared" si="90"/>
        <v/>
      </c>
    </row>
    <row r="304" spans="2:29" x14ac:dyDescent="0.35">
      <c r="B304" s="116">
        <v>42457</v>
      </c>
      <c r="C304" s="186" t="str">
        <f t="shared" si="87"/>
        <v/>
      </c>
      <c r="D304" s="187" t="str">
        <f t="shared" si="87"/>
        <v/>
      </c>
      <c r="E304" s="187" t="str">
        <f t="shared" si="87"/>
        <v/>
      </c>
      <c r="F304" s="113" t="str">
        <f t="shared" si="87"/>
        <v/>
      </c>
      <c r="G304" s="152">
        <f t="shared" si="91"/>
        <v>44489</v>
      </c>
      <c r="H304" s="246">
        <f t="shared" si="92"/>
        <v>43886</v>
      </c>
      <c r="I304" s="113" t="str">
        <f t="shared" si="93"/>
        <v/>
      </c>
      <c r="J304" s="148">
        <f t="shared" si="88"/>
        <v>44283.25</v>
      </c>
      <c r="K304" s="152"/>
      <c r="L304" s="550">
        <f t="shared" si="94"/>
        <v>603</v>
      </c>
      <c r="M304" s="187">
        <f t="shared" si="95"/>
        <v>205.75</v>
      </c>
      <c r="N304" s="187">
        <f t="shared" si="96"/>
        <v>397.25</v>
      </c>
      <c r="O304" s="549" t="str">
        <f t="shared" si="97"/>
        <v/>
      </c>
      <c r="P304" s="559"/>
      <c r="R304" s="187">
        <f t="shared" si="89"/>
        <v>2.6604636224999867</v>
      </c>
      <c r="S304" s="187">
        <f t="shared" si="89"/>
        <v>2.415412002500017</v>
      </c>
      <c r="T304" s="113">
        <f t="shared" si="89"/>
        <v>2.3000759225000111</v>
      </c>
      <c r="U304" s="116">
        <f t="shared" si="98"/>
        <v>44331</v>
      </c>
      <c r="V304" s="148">
        <f t="shared" si="99"/>
        <v>43936</v>
      </c>
      <c r="W304" s="187">
        <f t="shared" si="106"/>
        <v>2.9199007594938188E-4</v>
      </c>
      <c r="X304" s="549">
        <f t="shared" si="101"/>
        <v>395</v>
      </c>
      <c r="Y304" s="113">
        <f t="shared" si="102"/>
        <v>47.75</v>
      </c>
      <c r="Z304" s="113">
        <f t="shared" si="103"/>
        <v>347.25</v>
      </c>
      <c r="AA304" s="549">
        <f t="shared" si="105"/>
        <v>2.4014694763734341</v>
      </c>
      <c r="AC304" s="556" t="str">
        <f t="shared" si="90"/>
        <v/>
      </c>
    </row>
    <row r="305" spans="2:29" x14ac:dyDescent="0.35">
      <c r="B305" s="116">
        <v>42458</v>
      </c>
      <c r="C305" s="186">
        <f t="shared" ref="C305:F324" si="107">IF(C35="","",((1+C35/200)^2-1)*100)</f>
        <v>4.4351144224999972</v>
      </c>
      <c r="D305" s="187">
        <f t="shared" si="107"/>
        <v>4.2675843225000065</v>
      </c>
      <c r="E305" s="187">
        <f t="shared" si="107"/>
        <v>4.1899940224999987</v>
      </c>
      <c r="F305" s="113">
        <f t="shared" si="107"/>
        <v>3.689415840000021</v>
      </c>
      <c r="G305" s="152">
        <f t="shared" si="91"/>
        <v>44489</v>
      </c>
      <c r="H305" s="246">
        <f t="shared" si="92"/>
        <v>43886</v>
      </c>
      <c r="I305" s="113">
        <f t="shared" si="93"/>
        <v>8.301462396351207E-4</v>
      </c>
      <c r="J305" s="148">
        <f t="shared" si="88"/>
        <v>44284.25</v>
      </c>
      <c r="K305" s="152"/>
      <c r="L305" s="550">
        <f t="shared" si="94"/>
        <v>603</v>
      </c>
      <c r="M305" s="187">
        <f t="shared" si="95"/>
        <v>204.75</v>
      </c>
      <c r="N305" s="187">
        <f t="shared" si="96"/>
        <v>398.25</v>
      </c>
      <c r="O305" s="549">
        <f t="shared" si="97"/>
        <v>4.0200215799347081</v>
      </c>
      <c r="P305" s="559"/>
      <c r="R305" s="187">
        <f t="shared" ref="R305:T324" si="108">IF(R35="","",((1+R35/200)^2-1)*100)</f>
        <v>2.6716092899999877</v>
      </c>
      <c r="S305" s="187">
        <f t="shared" si="108"/>
        <v>2.4265443599999825</v>
      </c>
      <c r="T305" s="113">
        <f t="shared" si="108"/>
        <v>2.304121702500006</v>
      </c>
      <c r="U305" s="116">
        <f t="shared" si="98"/>
        <v>44331</v>
      </c>
      <c r="V305" s="148">
        <f t="shared" si="99"/>
        <v>43936</v>
      </c>
      <c r="W305" s="187">
        <f t="shared" si="106"/>
        <v>3.0993077848095313E-4</v>
      </c>
      <c r="X305" s="549">
        <f t="shared" si="101"/>
        <v>395</v>
      </c>
      <c r="Y305" s="113">
        <f t="shared" si="102"/>
        <v>46.75</v>
      </c>
      <c r="Z305" s="113">
        <f t="shared" si="103"/>
        <v>348.25</v>
      </c>
      <c r="AA305" s="549">
        <f t="shared" si="105"/>
        <v>2.4120550961059979</v>
      </c>
      <c r="AC305" s="556">
        <f t="shared" si="90"/>
        <v>1.6079664838287102</v>
      </c>
    </row>
    <row r="306" spans="2:29" x14ac:dyDescent="0.35">
      <c r="B306" s="116">
        <v>42459</v>
      </c>
      <c r="C306" s="186">
        <f t="shared" si="107"/>
        <v>4.398328002499996</v>
      </c>
      <c r="D306" s="187">
        <f t="shared" si="107"/>
        <v>4.2338902500000053</v>
      </c>
      <c r="E306" s="187">
        <f t="shared" si="107"/>
        <v>4.1461070400000244</v>
      </c>
      <c r="F306" s="113">
        <f t="shared" si="107"/>
        <v>3.6812697600000055</v>
      </c>
      <c r="G306" s="152">
        <f t="shared" si="91"/>
        <v>44489</v>
      </c>
      <c r="H306" s="246">
        <f t="shared" si="92"/>
        <v>43886</v>
      </c>
      <c r="I306" s="113">
        <f t="shared" si="93"/>
        <v>7.7087442786072781E-4</v>
      </c>
      <c r="J306" s="148">
        <f t="shared" si="88"/>
        <v>44285.25</v>
      </c>
      <c r="K306" s="152"/>
      <c r="L306" s="550">
        <f t="shared" si="94"/>
        <v>603</v>
      </c>
      <c r="M306" s="187">
        <f t="shared" si="95"/>
        <v>203.75</v>
      </c>
      <c r="N306" s="187">
        <f t="shared" si="96"/>
        <v>399.25</v>
      </c>
      <c r="O306" s="549">
        <f t="shared" si="97"/>
        <v>3.9890413753234011</v>
      </c>
      <c r="P306" s="559"/>
      <c r="R306" s="187">
        <f t="shared" si="108"/>
        <v>2.6057573024999892</v>
      </c>
      <c r="S306" s="187">
        <f t="shared" si="108"/>
        <v>2.3597592900000075</v>
      </c>
      <c r="T306" s="113">
        <f t="shared" si="108"/>
        <v>2.2424322500000038</v>
      </c>
      <c r="U306" s="116">
        <f t="shared" si="98"/>
        <v>44331</v>
      </c>
      <c r="V306" s="148">
        <f t="shared" si="99"/>
        <v>43936</v>
      </c>
      <c r="W306" s="187">
        <f t="shared" si="106"/>
        <v>2.9703048101266762E-4</v>
      </c>
      <c r="X306" s="549">
        <f t="shared" si="101"/>
        <v>395</v>
      </c>
      <c r="Y306" s="113">
        <f t="shared" si="102"/>
        <v>45.75</v>
      </c>
      <c r="Z306" s="113">
        <f t="shared" si="103"/>
        <v>349.25</v>
      </c>
      <c r="AA306" s="549">
        <f t="shared" si="105"/>
        <v>2.3461701454936779</v>
      </c>
      <c r="AC306" s="556">
        <f t="shared" si="90"/>
        <v>1.6428712298297232</v>
      </c>
    </row>
    <row r="307" spans="2:29" x14ac:dyDescent="0.35">
      <c r="B307" s="116">
        <v>42460</v>
      </c>
      <c r="C307" s="186">
        <f t="shared" si="107"/>
        <v>4.3584833599999984</v>
      </c>
      <c r="D307" s="187">
        <f t="shared" si="107"/>
        <v>4.1940770025000074</v>
      </c>
      <c r="E307" s="187">
        <f t="shared" si="107"/>
        <v>4.0869252899999875</v>
      </c>
      <c r="F307" s="113">
        <f t="shared" si="107"/>
        <v>3.6425802499999715</v>
      </c>
      <c r="G307" s="152">
        <f t="shared" si="91"/>
        <v>44489</v>
      </c>
      <c r="H307" s="246">
        <f t="shared" si="92"/>
        <v>43886</v>
      </c>
      <c r="I307" s="113">
        <f t="shared" si="93"/>
        <v>7.3689061359869976E-4</v>
      </c>
      <c r="J307" s="148">
        <f t="shared" si="88"/>
        <v>44286.25</v>
      </c>
      <c r="K307" s="152"/>
      <c r="L307" s="550">
        <f t="shared" si="94"/>
        <v>603</v>
      </c>
      <c r="M307" s="187">
        <f t="shared" si="95"/>
        <v>202.75</v>
      </c>
      <c r="N307" s="187">
        <f t="shared" si="96"/>
        <v>400.25</v>
      </c>
      <c r="O307" s="549">
        <f t="shared" si="97"/>
        <v>3.9375207180928511</v>
      </c>
      <c r="P307" s="559"/>
      <c r="R307" s="187">
        <f t="shared" si="108"/>
        <v>2.5571417024999876</v>
      </c>
      <c r="S307" s="187">
        <f t="shared" si="108"/>
        <v>2.3112020099999908</v>
      </c>
      <c r="T307" s="113">
        <f t="shared" si="108"/>
        <v>2.1989574224999808</v>
      </c>
      <c r="U307" s="116">
        <f t="shared" si="98"/>
        <v>44331</v>
      </c>
      <c r="V307" s="148">
        <f t="shared" si="99"/>
        <v>43936</v>
      </c>
      <c r="W307" s="187">
        <f t="shared" si="106"/>
        <v>2.8416351265825313E-4</v>
      </c>
      <c r="X307" s="549">
        <f t="shared" si="101"/>
        <v>395</v>
      </c>
      <c r="Y307" s="113">
        <f t="shared" si="102"/>
        <v>44.75</v>
      </c>
      <c r="Z307" s="113">
        <f t="shared" si="103"/>
        <v>350.25</v>
      </c>
      <c r="AA307" s="549">
        <f t="shared" si="105"/>
        <v>2.298485692808534</v>
      </c>
      <c r="AC307" s="556">
        <f t="shared" si="90"/>
        <v>1.6390350252843171</v>
      </c>
    </row>
    <row r="308" spans="2:29" x14ac:dyDescent="0.35">
      <c r="B308" s="116">
        <v>42461</v>
      </c>
      <c r="C308" s="186">
        <f t="shared" si="107"/>
        <v>4.3891324099999851</v>
      </c>
      <c r="D308" s="187">
        <f t="shared" si="107"/>
        <v>4.2185765624999982</v>
      </c>
      <c r="E308" s="187">
        <f t="shared" si="107"/>
        <v>4.1114122500000239</v>
      </c>
      <c r="F308" s="113">
        <f t="shared" si="107"/>
        <v>3.6639604024999883</v>
      </c>
      <c r="G308" s="152">
        <f t="shared" si="91"/>
        <v>44489</v>
      </c>
      <c r="H308" s="246">
        <f t="shared" si="92"/>
        <v>43886</v>
      </c>
      <c r="I308" s="113">
        <f t="shared" si="93"/>
        <v>7.420428648425133E-4</v>
      </c>
      <c r="J308" s="148">
        <f t="shared" si="88"/>
        <v>44287.25</v>
      </c>
      <c r="K308" s="152"/>
      <c r="L308" s="550">
        <f t="shared" si="94"/>
        <v>603</v>
      </c>
      <c r="M308" s="187">
        <f t="shared" si="95"/>
        <v>201.75</v>
      </c>
      <c r="N308" s="187">
        <f t="shared" si="96"/>
        <v>401.25</v>
      </c>
      <c r="O308" s="549">
        <f t="shared" si="97"/>
        <v>3.9617051020180467</v>
      </c>
      <c r="P308" s="559"/>
      <c r="R308" s="187">
        <f t="shared" si="108"/>
        <v>2.5551163024999823</v>
      </c>
      <c r="S308" s="187">
        <f t="shared" si="108"/>
        <v>2.3213171600000138</v>
      </c>
      <c r="T308" s="113">
        <f t="shared" si="108"/>
        <v>2.199968359999982</v>
      </c>
      <c r="U308" s="116">
        <f t="shared" si="98"/>
        <v>44331</v>
      </c>
      <c r="V308" s="148">
        <f t="shared" si="99"/>
        <v>43936</v>
      </c>
      <c r="W308" s="187">
        <f t="shared" si="106"/>
        <v>3.0721215189881467E-4</v>
      </c>
      <c r="X308" s="549">
        <f t="shared" si="101"/>
        <v>395</v>
      </c>
      <c r="Y308" s="113">
        <f t="shared" si="102"/>
        <v>43.75</v>
      </c>
      <c r="Z308" s="113">
        <f t="shared" si="103"/>
        <v>351.25</v>
      </c>
      <c r="AA308" s="549">
        <f t="shared" si="105"/>
        <v>2.3078766283544407</v>
      </c>
      <c r="AC308" s="556">
        <f t="shared" si="90"/>
        <v>1.653828473663606</v>
      </c>
    </row>
    <row r="309" spans="2:29" x14ac:dyDescent="0.35">
      <c r="B309" s="116">
        <v>42464</v>
      </c>
      <c r="C309" s="186">
        <f t="shared" si="107"/>
        <v>4.3237532100000031</v>
      </c>
      <c r="D309" s="187">
        <f t="shared" si="107"/>
        <v>4.1573330625000127</v>
      </c>
      <c r="E309" s="187">
        <f t="shared" si="107"/>
        <v>4.0512203024999804</v>
      </c>
      <c r="F309" s="113">
        <f t="shared" si="107"/>
        <v>3.6110231024999884</v>
      </c>
      <c r="G309" s="152">
        <f t="shared" si="91"/>
        <v>44489</v>
      </c>
      <c r="H309" s="246">
        <f t="shared" si="92"/>
        <v>43886</v>
      </c>
      <c r="I309" s="113">
        <f t="shared" si="93"/>
        <v>7.3001194029849437E-4</v>
      </c>
      <c r="J309" s="148">
        <f t="shared" si="88"/>
        <v>44290.25</v>
      </c>
      <c r="K309" s="152"/>
      <c r="L309" s="550">
        <f t="shared" si="94"/>
        <v>603</v>
      </c>
      <c r="M309" s="187">
        <f t="shared" si="95"/>
        <v>198.75</v>
      </c>
      <c r="N309" s="187">
        <f t="shared" si="96"/>
        <v>404.25</v>
      </c>
      <c r="O309" s="549">
        <f t="shared" si="97"/>
        <v>3.9061304293656547</v>
      </c>
      <c r="P309" s="559"/>
      <c r="R309" s="187">
        <f t="shared" si="108"/>
        <v>2.4801905624999732</v>
      </c>
      <c r="S309" s="187">
        <f t="shared" si="108"/>
        <v>2.2677125624999794</v>
      </c>
      <c r="T309" s="113">
        <f t="shared" si="108"/>
        <v>2.1655992899999976</v>
      </c>
      <c r="U309" s="116">
        <f t="shared" si="98"/>
        <v>44331</v>
      </c>
      <c r="V309" s="148">
        <f t="shared" si="99"/>
        <v>43936</v>
      </c>
      <c r="W309" s="187">
        <f t="shared" si="106"/>
        <v>2.5851461392400457E-4</v>
      </c>
      <c r="X309" s="549">
        <f t="shared" si="101"/>
        <v>395</v>
      </c>
      <c r="Y309" s="113">
        <f t="shared" si="102"/>
        <v>40.75</v>
      </c>
      <c r="Z309" s="113">
        <f t="shared" si="103"/>
        <v>354.25</v>
      </c>
      <c r="AA309" s="549">
        <f t="shared" si="105"/>
        <v>2.2571780919825764</v>
      </c>
      <c r="AC309" s="556">
        <f t="shared" si="90"/>
        <v>1.6489523373830783</v>
      </c>
    </row>
    <row r="310" spans="2:29" x14ac:dyDescent="0.35">
      <c r="B310" s="116">
        <v>42465</v>
      </c>
      <c r="C310" s="186">
        <f t="shared" si="107"/>
        <v>4.3166036025000132</v>
      </c>
      <c r="D310" s="187">
        <f t="shared" si="107"/>
        <v>4.1583536400000121</v>
      </c>
      <c r="E310" s="187">
        <f t="shared" si="107"/>
        <v>4.0512203024999804</v>
      </c>
      <c r="F310" s="113">
        <f t="shared" si="107"/>
        <v>3.6110231024999884</v>
      </c>
      <c r="G310" s="152">
        <f t="shared" si="91"/>
        <v>44489</v>
      </c>
      <c r="H310" s="246">
        <f t="shared" si="92"/>
        <v>43886</v>
      </c>
      <c r="I310" s="113">
        <f t="shared" si="93"/>
        <v>7.3001194029849437E-4</v>
      </c>
      <c r="J310" s="148">
        <f t="shared" si="88"/>
        <v>44291.25</v>
      </c>
      <c r="K310" s="152"/>
      <c r="L310" s="550">
        <f t="shared" si="94"/>
        <v>603</v>
      </c>
      <c r="M310" s="187">
        <f t="shared" si="95"/>
        <v>197.75</v>
      </c>
      <c r="N310" s="187">
        <f t="shared" si="96"/>
        <v>405.25</v>
      </c>
      <c r="O310" s="549">
        <f t="shared" si="97"/>
        <v>3.9068604413059531</v>
      </c>
      <c r="P310" s="559"/>
      <c r="R310" s="187">
        <f t="shared" si="108"/>
        <v>2.4720921225000136</v>
      </c>
      <c r="S310" s="187">
        <f t="shared" si="108"/>
        <v>2.2555776224999935</v>
      </c>
      <c r="T310" s="113">
        <f t="shared" si="108"/>
        <v>2.1625670025000154</v>
      </c>
      <c r="U310" s="116">
        <f t="shared" si="98"/>
        <v>44331</v>
      </c>
      <c r="V310" s="148">
        <f t="shared" si="99"/>
        <v>43936</v>
      </c>
      <c r="W310" s="187">
        <f t="shared" si="106"/>
        <v>2.3546992405057738E-4</v>
      </c>
      <c r="X310" s="549">
        <f t="shared" si="101"/>
        <v>395</v>
      </c>
      <c r="Y310" s="113">
        <f t="shared" si="102"/>
        <v>39.75</v>
      </c>
      <c r="Z310" s="113">
        <f t="shared" si="103"/>
        <v>355.25</v>
      </c>
      <c r="AA310" s="549">
        <f t="shared" si="105"/>
        <v>2.2462176930189832</v>
      </c>
      <c r="AC310" s="556">
        <f t="shared" si="90"/>
        <v>1.6606427482869699</v>
      </c>
    </row>
    <row r="311" spans="2:29" x14ac:dyDescent="0.35">
      <c r="B311" s="116">
        <v>42466</v>
      </c>
      <c r="C311" s="186">
        <f t="shared" si="107"/>
        <v>4.3074116099999893</v>
      </c>
      <c r="D311" s="187">
        <f t="shared" si="107"/>
        <v>4.1481480899999923</v>
      </c>
      <c r="E311" s="187">
        <f t="shared" si="107"/>
        <v>4.0308202024999851</v>
      </c>
      <c r="F311" s="113">
        <f t="shared" si="107"/>
        <v>3.6059336900000183</v>
      </c>
      <c r="G311" s="152">
        <f t="shared" si="91"/>
        <v>44489</v>
      </c>
      <c r="H311" s="246">
        <f t="shared" si="92"/>
        <v>43886</v>
      </c>
      <c r="I311" s="113">
        <f t="shared" si="93"/>
        <v>7.046210820894972E-4</v>
      </c>
      <c r="J311" s="148">
        <f t="shared" si="88"/>
        <v>44292.25</v>
      </c>
      <c r="K311" s="152"/>
      <c r="L311" s="550">
        <f t="shared" si="94"/>
        <v>603</v>
      </c>
      <c r="M311" s="187">
        <f t="shared" si="95"/>
        <v>196.75</v>
      </c>
      <c r="N311" s="187">
        <f t="shared" si="96"/>
        <v>406.25</v>
      </c>
      <c r="O311" s="549">
        <f t="shared" si="97"/>
        <v>3.8921860045988765</v>
      </c>
      <c r="P311" s="559"/>
      <c r="R311" s="187">
        <f t="shared" si="108"/>
        <v>2.463994002500014</v>
      </c>
      <c r="S311" s="187">
        <f t="shared" si="108"/>
        <v>2.2545664099999918</v>
      </c>
      <c r="T311" s="113">
        <f t="shared" si="108"/>
        <v>2.1655992899999976</v>
      </c>
      <c r="U311" s="116">
        <f t="shared" si="98"/>
        <v>44331</v>
      </c>
      <c r="V311" s="148">
        <f t="shared" si="99"/>
        <v>43936</v>
      </c>
      <c r="W311" s="187">
        <f t="shared" si="106"/>
        <v>2.2523321518985869E-4</v>
      </c>
      <c r="X311" s="549">
        <f t="shared" si="101"/>
        <v>395</v>
      </c>
      <c r="Y311" s="113">
        <f t="shared" si="102"/>
        <v>38.75</v>
      </c>
      <c r="Z311" s="113">
        <f t="shared" si="103"/>
        <v>356.25</v>
      </c>
      <c r="AA311" s="549">
        <f t="shared" si="105"/>
        <v>2.2458386229113847</v>
      </c>
      <c r="AC311" s="556">
        <f t="shared" si="90"/>
        <v>1.6463473816874918</v>
      </c>
    </row>
    <row r="312" spans="2:29" x14ac:dyDescent="0.35">
      <c r="B312" s="116">
        <v>42467</v>
      </c>
      <c r="C312" s="186">
        <f t="shared" si="107"/>
        <v>4.3206890624999827</v>
      </c>
      <c r="D312" s="187">
        <f t="shared" si="107"/>
        <v>4.1593742225000119</v>
      </c>
      <c r="E312" s="187">
        <f t="shared" si="107"/>
        <v>4.0410200025000176</v>
      </c>
      <c r="F312" s="113">
        <f t="shared" si="107"/>
        <v>3.6171305624999928</v>
      </c>
      <c r="G312" s="152">
        <f t="shared" si="91"/>
        <v>44489</v>
      </c>
      <c r="H312" s="246">
        <f t="shared" si="92"/>
        <v>43886</v>
      </c>
      <c r="I312" s="113">
        <f t="shared" si="93"/>
        <v>7.0296756218909593E-4</v>
      </c>
      <c r="J312" s="148">
        <f t="shared" si="88"/>
        <v>44293.25</v>
      </c>
      <c r="K312" s="152"/>
      <c r="L312" s="550">
        <f t="shared" si="94"/>
        <v>603</v>
      </c>
      <c r="M312" s="187">
        <f t="shared" si="95"/>
        <v>195.75</v>
      </c>
      <c r="N312" s="187">
        <f t="shared" si="96"/>
        <v>407.25</v>
      </c>
      <c r="O312" s="549">
        <f t="shared" si="97"/>
        <v>3.9034141022015021</v>
      </c>
      <c r="P312" s="559"/>
      <c r="R312" s="187">
        <f t="shared" si="108"/>
        <v>2.4700675625000112</v>
      </c>
      <c r="S312" s="187">
        <f t="shared" si="108"/>
        <v>2.2626562499999947</v>
      </c>
      <c r="T312" s="113">
        <f t="shared" si="108"/>
        <v>2.1726748024999853</v>
      </c>
      <c r="U312" s="116">
        <f t="shared" si="98"/>
        <v>44331</v>
      </c>
      <c r="V312" s="148">
        <f t="shared" si="99"/>
        <v>43936</v>
      </c>
      <c r="W312" s="187">
        <f t="shared" si="106"/>
        <v>2.2780113291141611E-4</v>
      </c>
      <c r="X312" s="549">
        <f t="shared" si="101"/>
        <v>395</v>
      </c>
      <c r="Y312" s="113">
        <f t="shared" si="102"/>
        <v>37.75</v>
      </c>
      <c r="Z312" s="113">
        <f t="shared" si="103"/>
        <v>357.25</v>
      </c>
      <c r="AA312" s="549">
        <f t="shared" si="105"/>
        <v>2.2540567572325889</v>
      </c>
      <c r="AC312" s="556">
        <f t="shared" si="90"/>
        <v>1.6493573449689132</v>
      </c>
    </row>
    <row r="313" spans="2:29" x14ac:dyDescent="0.35">
      <c r="B313" s="116">
        <v>42468</v>
      </c>
      <c r="C313" s="186">
        <f t="shared" si="107"/>
        <v>4.3257960000000262</v>
      </c>
      <c r="D313" s="187">
        <f t="shared" si="107"/>
        <v>4.1522302500000219</v>
      </c>
      <c r="E313" s="187">
        <f t="shared" si="107"/>
        <v>4.0359200400000184</v>
      </c>
      <c r="F313" s="113">
        <f t="shared" si="107"/>
        <v>3.6212023025000262</v>
      </c>
      <c r="G313" s="152">
        <f t="shared" si="91"/>
        <v>44489</v>
      </c>
      <c r="H313" s="246">
        <f t="shared" si="92"/>
        <v>43886</v>
      </c>
      <c r="I313" s="113">
        <f t="shared" si="93"/>
        <v>6.8775744195686932E-4</v>
      </c>
      <c r="J313" s="148">
        <f t="shared" si="88"/>
        <v>44294.25</v>
      </c>
      <c r="K313" s="152"/>
      <c r="L313" s="550">
        <f t="shared" si="94"/>
        <v>603</v>
      </c>
      <c r="M313" s="187">
        <f t="shared" si="95"/>
        <v>194.75</v>
      </c>
      <c r="N313" s="187">
        <f t="shared" si="96"/>
        <v>408.25</v>
      </c>
      <c r="O313" s="549">
        <f t="shared" si="97"/>
        <v>3.901979278178918</v>
      </c>
      <c r="P313" s="559"/>
      <c r="R313" s="187">
        <f t="shared" si="108"/>
        <v>2.4356531025000017</v>
      </c>
      <c r="S313" s="187">
        <f t="shared" si="108"/>
        <v>2.2333321024999853</v>
      </c>
      <c r="T313" s="113">
        <f t="shared" si="108"/>
        <v>2.1463955625000031</v>
      </c>
      <c r="U313" s="116">
        <f t="shared" si="98"/>
        <v>44331</v>
      </c>
      <c r="V313" s="148">
        <f t="shared" si="99"/>
        <v>43936</v>
      </c>
      <c r="W313" s="187">
        <f t="shared" si="106"/>
        <v>2.2009250632906883E-4</v>
      </c>
      <c r="X313" s="549">
        <f t="shared" si="101"/>
        <v>395</v>
      </c>
      <c r="Y313" s="113">
        <f t="shared" si="102"/>
        <v>36.75</v>
      </c>
      <c r="Z313" s="113">
        <f t="shared" si="103"/>
        <v>358.25</v>
      </c>
      <c r="AA313" s="549">
        <f t="shared" si="105"/>
        <v>2.2252437028923922</v>
      </c>
      <c r="AC313" s="556">
        <f t="shared" si="90"/>
        <v>1.6767355752865258</v>
      </c>
    </row>
    <row r="314" spans="2:29" x14ac:dyDescent="0.35">
      <c r="B314" s="116">
        <v>42471</v>
      </c>
      <c r="C314" s="186">
        <f t="shared" si="107"/>
        <v>4.3227318225000033</v>
      </c>
      <c r="D314" s="187">
        <f t="shared" si="107"/>
        <v>4.1665184400000221</v>
      </c>
      <c r="E314" s="187">
        <f t="shared" si="107"/>
        <v>4.0359200400000184</v>
      </c>
      <c r="F314" s="113">
        <f t="shared" si="107"/>
        <v>3.6283280400000173</v>
      </c>
      <c r="G314" s="152">
        <f t="shared" si="91"/>
        <v>44489</v>
      </c>
      <c r="H314" s="246">
        <f t="shared" si="92"/>
        <v>43886</v>
      </c>
      <c r="I314" s="113">
        <f t="shared" si="93"/>
        <v>6.759402985074645E-4</v>
      </c>
      <c r="J314" s="148">
        <f t="shared" si="88"/>
        <v>44297.25</v>
      </c>
      <c r="K314" s="152"/>
      <c r="L314" s="550">
        <f t="shared" si="94"/>
        <v>603</v>
      </c>
      <c r="M314" s="187">
        <f t="shared" si="95"/>
        <v>191.75</v>
      </c>
      <c r="N314" s="187">
        <f t="shared" si="96"/>
        <v>411.25</v>
      </c>
      <c r="O314" s="549">
        <f t="shared" si="97"/>
        <v>3.906308487761212</v>
      </c>
      <c r="P314" s="559"/>
      <c r="R314" s="187">
        <f t="shared" si="108"/>
        <v>2.4376773225000203</v>
      </c>
      <c r="S314" s="187">
        <f t="shared" si="108"/>
        <v>2.2424322500000038</v>
      </c>
      <c r="T314" s="113">
        <f t="shared" si="108"/>
        <v>2.1595347599999926</v>
      </c>
      <c r="U314" s="116">
        <f t="shared" si="98"/>
        <v>44331</v>
      </c>
      <c r="V314" s="148">
        <f t="shared" si="99"/>
        <v>43936</v>
      </c>
      <c r="W314" s="187">
        <f t="shared" si="106"/>
        <v>2.0986706329116766E-4</v>
      </c>
      <c r="X314" s="549">
        <f t="shared" si="101"/>
        <v>395</v>
      </c>
      <c r="Y314" s="113">
        <f t="shared" si="102"/>
        <v>33.75</v>
      </c>
      <c r="Z314" s="113">
        <f t="shared" si="103"/>
        <v>361.25</v>
      </c>
      <c r="AA314" s="549">
        <f t="shared" si="105"/>
        <v>2.2353492366139269</v>
      </c>
      <c r="AC314" s="556">
        <f t="shared" si="90"/>
        <v>1.6709592511472851</v>
      </c>
    </row>
    <row r="315" spans="2:29" x14ac:dyDescent="0.35">
      <c r="B315" s="116">
        <v>42472</v>
      </c>
      <c r="C315" s="186">
        <f t="shared" si="107"/>
        <v>4.3615480624999758</v>
      </c>
      <c r="D315" s="187">
        <f t="shared" si="107"/>
        <v>4.1879525625000191</v>
      </c>
      <c r="E315" s="187">
        <f t="shared" si="107"/>
        <v>4.0655015624999846</v>
      </c>
      <c r="F315" s="113">
        <f t="shared" si="107"/>
        <v>3.6649785599999873</v>
      </c>
      <c r="G315" s="152">
        <f t="shared" si="91"/>
        <v>44489</v>
      </c>
      <c r="H315" s="246">
        <f t="shared" si="92"/>
        <v>43886</v>
      </c>
      <c r="I315" s="113">
        <f t="shared" si="93"/>
        <v>6.6421725124377658E-4</v>
      </c>
      <c r="J315" s="148">
        <f t="shared" si="88"/>
        <v>44298.25</v>
      </c>
      <c r="K315" s="152"/>
      <c r="L315" s="550">
        <f t="shared" si="94"/>
        <v>603</v>
      </c>
      <c r="M315" s="187">
        <f t="shared" si="95"/>
        <v>190.75</v>
      </c>
      <c r="N315" s="187">
        <f t="shared" si="96"/>
        <v>412.25</v>
      </c>
      <c r="O315" s="549">
        <f t="shared" si="97"/>
        <v>3.9388021218252343</v>
      </c>
      <c r="P315" s="559"/>
      <c r="R315" s="187">
        <f t="shared" si="108"/>
        <v>2.4609572899999987</v>
      </c>
      <c r="S315" s="187">
        <f t="shared" si="108"/>
        <v>2.2667012899999728</v>
      </c>
      <c r="T315" s="113">
        <f t="shared" si="108"/>
        <v>2.1858156899999814</v>
      </c>
      <c r="U315" s="116">
        <f t="shared" si="98"/>
        <v>44331</v>
      </c>
      <c r="V315" s="148">
        <f t="shared" si="99"/>
        <v>43936</v>
      </c>
      <c r="W315" s="187">
        <f t="shared" si="106"/>
        <v>2.0477367088605404E-4</v>
      </c>
      <c r="X315" s="549">
        <f t="shared" si="101"/>
        <v>395</v>
      </c>
      <c r="Y315" s="113">
        <f t="shared" si="102"/>
        <v>32.75</v>
      </c>
      <c r="Z315" s="113">
        <f t="shared" si="103"/>
        <v>362.25</v>
      </c>
      <c r="AA315" s="549">
        <f t="shared" si="105"/>
        <v>2.2599949522784546</v>
      </c>
      <c r="AC315" s="556">
        <f t="shared" si="90"/>
        <v>1.6788071695467797</v>
      </c>
    </row>
    <row r="316" spans="2:29" x14ac:dyDescent="0.35">
      <c r="B316" s="116">
        <v>42473</v>
      </c>
      <c r="C316" s="186">
        <f t="shared" si="107"/>
        <v>4.4105894224999886</v>
      </c>
      <c r="D316" s="187">
        <f t="shared" si="107"/>
        <v>4.2369531224999868</v>
      </c>
      <c r="E316" s="187">
        <f t="shared" si="107"/>
        <v>4.1052902399999702</v>
      </c>
      <c r="F316" s="113">
        <f t="shared" si="107"/>
        <v>3.7138560000000043</v>
      </c>
      <c r="G316" s="152">
        <f t="shared" si="91"/>
        <v>44489</v>
      </c>
      <c r="H316" s="246">
        <f t="shared" si="92"/>
        <v>43886</v>
      </c>
      <c r="I316" s="113">
        <f t="shared" si="93"/>
        <v>6.4914467661685894E-4</v>
      </c>
      <c r="J316" s="148">
        <f t="shared" si="88"/>
        <v>44299.25</v>
      </c>
      <c r="K316" s="152"/>
      <c r="L316" s="550">
        <f t="shared" si="94"/>
        <v>603</v>
      </c>
      <c r="M316" s="187">
        <f t="shared" si="95"/>
        <v>189.75</v>
      </c>
      <c r="N316" s="187">
        <f t="shared" si="96"/>
        <v>413.25</v>
      </c>
      <c r="O316" s="549">
        <f t="shared" si="97"/>
        <v>3.9821150376119214</v>
      </c>
      <c r="P316" s="559"/>
      <c r="R316" s="187">
        <f t="shared" si="108"/>
        <v>2.5186625225000148</v>
      </c>
      <c r="S316" s="187">
        <f t="shared" si="108"/>
        <v>2.3142365025000222</v>
      </c>
      <c r="T316" s="113">
        <f t="shared" si="108"/>
        <v>2.2414211024999853</v>
      </c>
      <c r="U316" s="116">
        <f t="shared" si="98"/>
        <v>44331</v>
      </c>
      <c r="V316" s="148">
        <f t="shared" si="99"/>
        <v>43936</v>
      </c>
      <c r="W316" s="187">
        <f t="shared" si="106"/>
        <v>1.8434278481022011E-4</v>
      </c>
      <c r="X316" s="549">
        <f t="shared" si="101"/>
        <v>395</v>
      </c>
      <c r="Y316" s="113">
        <f t="shared" si="102"/>
        <v>31.75</v>
      </c>
      <c r="Z316" s="113">
        <f t="shared" si="103"/>
        <v>363.25</v>
      </c>
      <c r="AA316" s="549">
        <f t="shared" si="105"/>
        <v>2.3083836190822979</v>
      </c>
      <c r="AC316" s="556">
        <f t="shared" si="90"/>
        <v>1.6737314185296235</v>
      </c>
    </row>
    <row r="317" spans="2:29" x14ac:dyDescent="0.35">
      <c r="B317" s="116">
        <v>42474</v>
      </c>
      <c r="C317" s="186">
        <f t="shared" si="107"/>
        <v>4.3717640624999943</v>
      </c>
      <c r="D317" s="187">
        <f t="shared" si="107"/>
        <v>4.1879525625000191</v>
      </c>
      <c r="E317" s="187">
        <f t="shared" si="107"/>
        <v>4.0685619600000056</v>
      </c>
      <c r="F317" s="113">
        <f t="shared" si="107"/>
        <v>3.6639604024999883</v>
      </c>
      <c r="G317" s="152">
        <f t="shared" si="91"/>
        <v>44489</v>
      </c>
      <c r="H317" s="246">
        <f t="shared" si="92"/>
        <v>43886</v>
      </c>
      <c r="I317" s="113">
        <f t="shared" si="93"/>
        <v>6.7098102404646314E-4</v>
      </c>
      <c r="J317" s="148">
        <f t="shared" si="88"/>
        <v>44300.25</v>
      </c>
      <c r="K317" s="152"/>
      <c r="L317" s="550">
        <f t="shared" si="94"/>
        <v>603</v>
      </c>
      <c r="M317" s="187">
        <f t="shared" si="95"/>
        <v>188.75</v>
      </c>
      <c r="N317" s="187">
        <f t="shared" si="96"/>
        <v>414.25</v>
      </c>
      <c r="O317" s="549">
        <f t="shared" si="97"/>
        <v>3.9419142917112358</v>
      </c>
      <c r="P317" s="559"/>
      <c r="R317" s="187">
        <f t="shared" si="108"/>
        <v>2.4741167024999955</v>
      </c>
      <c r="S317" s="187">
        <f t="shared" si="108"/>
        <v>2.2798482225000249</v>
      </c>
      <c r="T317" s="113">
        <f t="shared" si="108"/>
        <v>2.2181660900000288</v>
      </c>
      <c r="U317" s="116">
        <f t="shared" si="98"/>
        <v>44331</v>
      </c>
      <c r="V317" s="148">
        <f t="shared" si="99"/>
        <v>43936</v>
      </c>
      <c r="W317" s="187">
        <f t="shared" si="106"/>
        <v>1.5615729746834456E-4</v>
      </c>
      <c r="X317" s="549">
        <f t="shared" si="101"/>
        <v>395</v>
      </c>
      <c r="Y317" s="113">
        <f t="shared" si="102"/>
        <v>30.75</v>
      </c>
      <c r="Z317" s="113">
        <f t="shared" si="103"/>
        <v>364.25</v>
      </c>
      <c r="AA317" s="549">
        <f t="shared" si="105"/>
        <v>2.2750463856028733</v>
      </c>
      <c r="AC317" s="556">
        <f t="shared" si="90"/>
        <v>1.6668679061083624</v>
      </c>
    </row>
    <row r="318" spans="2:29" x14ac:dyDescent="0.35">
      <c r="B318" s="116">
        <v>42475</v>
      </c>
      <c r="C318" s="186">
        <f t="shared" si="107"/>
        <v>4.3686992099999822</v>
      </c>
      <c r="D318" s="187">
        <f t="shared" si="107"/>
        <v>4.2195974400000003</v>
      </c>
      <c r="E318" s="187">
        <f t="shared" si="107"/>
        <v>4.0777434224999798</v>
      </c>
      <c r="F318" s="113">
        <f t="shared" si="107"/>
        <v>3.689415840000021</v>
      </c>
      <c r="G318" s="152">
        <f t="shared" si="91"/>
        <v>44489</v>
      </c>
      <c r="H318" s="246">
        <f t="shared" si="92"/>
        <v>43886</v>
      </c>
      <c r="I318" s="113">
        <f t="shared" si="93"/>
        <v>6.4399267412928486E-4</v>
      </c>
      <c r="J318" s="148">
        <f t="shared" si="88"/>
        <v>44301.25</v>
      </c>
      <c r="K318" s="152"/>
      <c r="L318" s="550">
        <f t="shared" si="94"/>
        <v>603</v>
      </c>
      <c r="M318" s="187">
        <f t="shared" si="95"/>
        <v>187.75</v>
      </c>
      <c r="N318" s="187">
        <f t="shared" si="96"/>
        <v>415.25</v>
      </c>
      <c r="O318" s="549">
        <f t="shared" si="97"/>
        <v>3.9568337979322066</v>
      </c>
      <c r="P318" s="559"/>
      <c r="R318" s="187">
        <f t="shared" si="108"/>
        <v>2.4791782400000129</v>
      </c>
      <c r="S318" s="187">
        <f t="shared" si="108"/>
        <v>2.2818709024999828</v>
      </c>
      <c r="T318" s="113">
        <f t="shared" si="108"/>
        <v>2.2232213025000114</v>
      </c>
      <c r="U318" s="116">
        <f t="shared" si="98"/>
        <v>44331</v>
      </c>
      <c r="V318" s="148">
        <f t="shared" si="99"/>
        <v>43936</v>
      </c>
      <c r="W318" s="187">
        <f t="shared" si="106"/>
        <v>1.484799999999277E-4</v>
      </c>
      <c r="X318" s="549">
        <f t="shared" si="101"/>
        <v>395</v>
      </c>
      <c r="Y318" s="113">
        <f t="shared" si="102"/>
        <v>29.75</v>
      </c>
      <c r="Z318" s="113">
        <f t="shared" si="103"/>
        <v>365.25</v>
      </c>
      <c r="AA318" s="549">
        <f t="shared" si="105"/>
        <v>2.2774536224999848</v>
      </c>
      <c r="AC318" s="556">
        <f t="shared" si="90"/>
        <v>1.6793801754322217</v>
      </c>
    </row>
    <row r="319" spans="2:29" x14ac:dyDescent="0.35">
      <c r="B319" s="116">
        <v>42478</v>
      </c>
      <c r="C319" s="186">
        <f t="shared" si="107"/>
        <v>4.3227318225000033</v>
      </c>
      <c r="D319" s="187">
        <f t="shared" si="107"/>
        <v>4.1797869225000062</v>
      </c>
      <c r="E319" s="187">
        <f t="shared" si="107"/>
        <v>4.0430600224999891</v>
      </c>
      <c r="F319" s="113">
        <f t="shared" si="107"/>
        <v>3.6690512400000097</v>
      </c>
      <c r="G319" s="152">
        <f t="shared" si="91"/>
        <v>44489</v>
      </c>
      <c r="H319" s="246">
        <f t="shared" si="92"/>
        <v>43886</v>
      </c>
      <c r="I319" s="113">
        <f t="shared" si="93"/>
        <v>6.2024673714756117E-4</v>
      </c>
      <c r="J319" s="148">
        <f t="shared" si="88"/>
        <v>44304.25</v>
      </c>
      <c r="K319" s="152"/>
      <c r="L319" s="550">
        <f t="shared" si="94"/>
        <v>603</v>
      </c>
      <c r="M319" s="187">
        <f t="shared" si="95"/>
        <v>184.75</v>
      </c>
      <c r="N319" s="187">
        <f t="shared" si="96"/>
        <v>418.25</v>
      </c>
      <c r="O319" s="549">
        <f t="shared" si="97"/>
        <v>3.9284694378119771</v>
      </c>
      <c r="P319" s="559"/>
      <c r="R319" s="187">
        <f t="shared" si="108"/>
        <v>2.4356531025000017</v>
      </c>
      <c r="S319" s="187">
        <f t="shared" si="108"/>
        <v>2.246476889999971</v>
      </c>
      <c r="T319" s="113">
        <f t="shared" si="108"/>
        <v>2.1949137225000026</v>
      </c>
      <c r="U319" s="116">
        <f t="shared" si="98"/>
        <v>44331</v>
      </c>
      <c r="V319" s="148">
        <f t="shared" si="99"/>
        <v>43936</v>
      </c>
      <c r="W319" s="187">
        <f t="shared" si="106"/>
        <v>1.3053966455688193E-4</v>
      </c>
      <c r="X319" s="549">
        <f t="shared" si="101"/>
        <v>395</v>
      </c>
      <c r="Y319" s="113">
        <f t="shared" si="102"/>
        <v>26.75</v>
      </c>
      <c r="Z319" s="113">
        <f t="shared" si="103"/>
        <v>368.25</v>
      </c>
      <c r="AA319" s="549">
        <f t="shared" si="105"/>
        <v>2.2429849539730742</v>
      </c>
      <c r="AC319" s="556">
        <f t="shared" si="90"/>
        <v>1.6854844838389029</v>
      </c>
    </row>
    <row r="320" spans="2:29" x14ac:dyDescent="0.35">
      <c r="B320" s="116">
        <v>42479</v>
      </c>
      <c r="C320" s="186">
        <f t="shared" si="107"/>
        <v>4.3901541224999896</v>
      </c>
      <c r="D320" s="187">
        <f t="shared" si="107"/>
        <v>4.2257228099999988</v>
      </c>
      <c r="E320" s="187">
        <f t="shared" si="107"/>
        <v>4.0869252899999875</v>
      </c>
      <c r="F320" s="113">
        <f t="shared" si="107"/>
        <v>3.7281140900000009</v>
      </c>
      <c r="G320" s="152">
        <f t="shared" si="91"/>
        <v>44489</v>
      </c>
      <c r="H320" s="246">
        <f t="shared" si="92"/>
        <v>43886</v>
      </c>
      <c r="I320" s="113">
        <f t="shared" si="93"/>
        <v>5.9504344941954657E-4</v>
      </c>
      <c r="J320" s="148">
        <f t="shared" si="88"/>
        <v>44305.25</v>
      </c>
      <c r="K320" s="152"/>
      <c r="L320" s="550">
        <f t="shared" si="94"/>
        <v>603</v>
      </c>
      <c r="M320" s="187">
        <f t="shared" si="95"/>
        <v>183.75</v>
      </c>
      <c r="N320" s="187">
        <f t="shared" si="96"/>
        <v>419.25</v>
      </c>
      <c r="O320" s="549">
        <f t="shared" si="97"/>
        <v>3.9775860561691458</v>
      </c>
      <c r="P320" s="559"/>
      <c r="R320" s="187">
        <f t="shared" si="108"/>
        <v>2.4751289999999981</v>
      </c>
      <c r="S320" s="187">
        <f t="shared" si="108"/>
        <v>2.2838936025000089</v>
      </c>
      <c r="T320" s="113">
        <f t="shared" si="108"/>
        <v>2.2313099025000227</v>
      </c>
      <c r="U320" s="116">
        <f t="shared" si="98"/>
        <v>44331</v>
      </c>
      <c r="V320" s="148">
        <f t="shared" si="99"/>
        <v>43936</v>
      </c>
      <c r="W320" s="187">
        <f t="shared" si="106"/>
        <v>1.3312329113920567E-4</v>
      </c>
      <c r="X320" s="549">
        <f t="shared" si="101"/>
        <v>395</v>
      </c>
      <c r="Y320" s="113">
        <f t="shared" si="102"/>
        <v>25.75</v>
      </c>
      <c r="Z320" s="113">
        <f t="shared" si="103"/>
        <v>369.25</v>
      </c>
      <c r="AA320" s="549">
        <f t="shared" si="105"/>
        <v>2.2804656777531744</v>
      </c>
      <c r="AC320" s="556">
        <f t="shared" si="90"/>
        <v>1.6971203784159714</v>
      </c>
    </row>
    <row r="321" spans="2:29" x14ac:dyDescent="0.35">
      <c r="B321" s="116">
        <v>42480</v>
      </c>
      <c r="C321" s="186">
        <f t="shared" si="107"/>
        <v>4.3339673599999795</v>
      </c>
      <c r="D321" s="187">
        <f t="shared" si="107"/>
        <v>4.1848904100000084</v>
      </c>
      <c r="E321" s="187">
        <f t="shared" si="107"/>
        <v>4.0399999999999991</v>
      </c>
      <c r="F321" s="113">
        <f t="shared" si="107"/>
        <v>3.6751604100000224</v>
      </c>
      <c r="G321" s="152">
        <f t="shared" si="91"/>
        <v>44489</v>
      </c>
      <c r="H321" s="246">
        <f t="shared" si="92"/>
        <v>43886</v>
      </c>
      <c r="I321" s="113">
        <f t="shared" si="93"/>
        <v>6.0504077943611412E-4</v>
      </c>
      <c r="J321" s="148">
        <f t="shared" si="88"/>
        <v>44306.25</v>
      </c>
      <c r="K321" s="152"/>
      <c r="L321" s="550">
        <f t="shared" si="94"/>
        <v>603</v>
      </c>
      <c r="M321" s="187">
        <f t="shared" si="95"/>
        <v>182.75</v>
      </c>
      <c r="N321" s="187">
        <f t="shared" si="96"/>
        <v>420.25</v>
      </c>
      <c r="O321" s="549">
        <f t="shared" si="97"/>
        <v>3.9294287975580491</v>
      </c>
      <c r="P321" s="559"/>
      <c r="R321" s="187">
        <f t="shared" si="108"/>
        <v>2.4569084100000138</v>
      </c>
      <c r="S321" s="187">
        <f t="shared" si="108"/>
        <v>2.2707464100000019</v>
      </c>
      <c r="T321" s="113">
        <f t="shared" si="108"/>
        <v>2.2191771224999712</v>
      </c>
      <c r="U321" s="116">
        <f t="shared" si="98"/>
        <v>44331</v>
      </c>
      <c r="V321" s="148">
        <f t="shared" si="99"/>
        <v>43936</v>
      </c>
      <c r="W321" s="187">
        <f t="shared" si="106"/>
        <v>1.3055515822792569E-4</v>
      </c>
      <c r="X321" s="549">
        <f t="shared" si="101"/>
        <v>395</v>
      </c>
      <c r="Y321" s="113">
        <f t="shared" si="102"/>
        <v>24.75</v>
      </c>
      <c r="Z321" s="113">
        <f t="shared" si="103"/>
        <v>370.25</v>
      </c>
      <c r="AA321" s="549">
        <f t="shared" si="105"/>
        <v>2.2675151698338607</v>
      </c>
      <c r="AC321" s="556">
        <f t="shared" si="90"/>
        <v>1.6619136277241884</v>
      </c>
    </row>
    <row r="322" spans="2:29" x14ac:dyDescent="0.35">
      <c r="B322" s="116">
        <v>42481</v>
      </c>
      <c r="C322" s="186">
        <f t="shared" si="107"/>
        <v>4.3584833599999984</v>
      </c>
      <c r="D322" s="187">
        <f t="shared" si="107"/>
        <v>4.2073472400000034</v>
      </c>
      <c r="E322" s="187">
        <f t="shared" si="107"/>
        <v>4.0593809024999983</v>
      </c>
      <c r="F322" s="113">
        <f t="shared" si="107"/>
        <v>3.674142202499997</v>
      </c>
      <c r="G322" s="152">
        <f t="shared" si="91"/>
        <v>44489</v>
      </c>
      <c r="H322" s="246">
        <f t="shared" si="92"/>
        <v>43886</v>
      </c>
      <c r="I322" s="113">
        <f t="shared" si="93"/>
        <v>6.3887014925373344E-4</v>
      </c>
      <c r="J322" s="148">
        <f t="shared" si="88"/>
        <v>44307.25</v>
      </c>
      <c r="K322" s="152"/>
      <c r="L322" s="550">
        <f t="shared" si="94"/>
        <v>603</v>
      </c>
      <c r="M322" s="187">
        <f t="shared" si="95"/>
        <v>181.75</v>
      </c>
      <c r="N322" s="187">
        <f t="shared" si="96"/>
        <v>421.25</v>
      </c>
      <c r="O322" s="549">
        <f t="shared" si="97"/>
        <v>3.9432662528731321</v>
      </c>
      <c r="P322" s="559"/>
      <c r="R322" s="187">
        <f t="shared" si="108"/>
        <v>2.4771536100000047</v>
      </c>
      <c r="S322" s="187">
        <f t="shared" si="108"/>
        <v>2.2838936025000089</v>
      </c>
      <c r="T322" s="113">
        <f t="shared" si="108"/>
        <v>2.2323210000000149</v>
      </c>
      <c r="U322" s="116">
        <f t="shared" si="98"/>
        <v>44331</v>
      </c>
      <c r="V322" s="148">
        <f t="shared" si="99"/>
        <v>43936</v>
      </c>
      <c r="W322" s="187">
        <f t="shared" si="106"/>
        <v>1.3056355063289637E-4</v>
      </c>
      <c r="X322" s="549">
        <f t="shared" si="101"/>
        <v>395</v>
      </c>
      <c r="Y322" s="113">
        <f t="shared" si="102"/>
        <v>23.75</v>
      </c>
      <c r="Z322" s="113">
        <f t="shared" si="103"/>
        <v>371.25</v>
      </c>
      <c r="AA322" s="549">
        <f t="shared" si="105"/>
        <v>2.2807927181724779</v>
      </c>
      <c r="AC322" s="556">
        <f t="shared" si="90"/>
        <v>1.6624735347006543</v>
      </c>
    </row>
    <row r="323" spans="2:29" x14ac:dyDescent="0.35">
      <c r="B323" s="116">
        <v>42482</v>
      </c>
      <c r="C323" s="186">
        <f t="shared" si="107"/>
        <v>4.3390746225000054</v>
      </c>
      <c r="D323" s="187">
        <f t="shared" si="107"/>
        <v>4.1869318400000077</v>
      </c>
      <c r="E323" s="187">
        <f t="shared" si="107"/>
        <v>4.0430600224999891</v>
      </c>
      <c r="F323" s="113">
        <f t="shared" si="107"/>
        <v>3.6517429024999881</v>
      </c>
      <c r="G323" s="152">
        <f t="shared" si="91"/>
        <v>44489</v>
      </c>
      <c r="H323" s="246">
        <f t="shared" si="92"/>
        <v>43886</v>
      </c>
      <c r="I323" s="113">
        <f t="shared" si="93"/>
        <v>6.4895044776119566E-4</v>
      </c>
      <c r="J323" s="148">
        <f t="shared" si="88"/>
        <v>44308.25</v>
      </c>
      <c r="K323" s="152"/>
      <c r="L323" s="550">
        <f t="shared" si="94"/>
        <v>603</v>
      </c>
      <c r="M323" s="187">
        <f t="shared" si="95"/>
        <v>180.75</v>
      </c>
      <c r="N323" s="187">
        <f t="shared" si="96"/>
        <v>422.25</v>
      </c>
      <c r="O323" s="549">
        <f t="shared" si="97"/>
        <v>3.925762229067153</v>
      </c>
      <c r="P323" s="559"/>
      <c r="R323" s="187">
        <f t="shared" si="108"/>
        <v>2.483227560000012</v>
      </c>
      <c r="S323" s="187">
        <f t="shared" si="108"/>
        <v>2.286927690000029</v>
      </c>
      <c r="T323" s="113">
        <f t="shared" si="108"/>
        <v>2.2343432100000005</v>
      </c>
      <c r="U323" s="116">
        <f t="shared" si="98"/>
        <v>44331</v>
      </c>
      <c r="V323" s="148">
        <f t="shared" si="99"/>
        <v>43936</v>
      </c>
      <c r="W323" s="187">
        <f t="shared" si="106"/>
        <v>1.3312526582285716E-4</v>
      </c>
      <c r="X323" s="549">
        <f t="shared" si="101"/>
        <v>395</v>
      </c>
      <c r="Y323" s="113">
        <f t="shared" si="102"/>
        <v>22.75</v>
      </c>
      <c r="Z323" s="113">
        <f t="shared" si="103"/>
        <v>372.25</v>
      </c>
      <c r="AA323" s="549">
        <f t="shared" si="105"/>
        <v>2.2838990902025591</v>
      </c>
      <c r="AC323" s="556">
        <f t="shared" si="90"/>
        <v>1.6418631388645939</v>
      </c>
    </row>
    <row r="324" spans="2:29" x14ac:dyDescent="0.35">
      <c r="B324" s="116">
        <v>42485</v>
      </c>
      <c r="C324" s="186" t="str">
        <f t="shared" si="107"/>
        <v/>
      </c>
      <c r="D324" s="187" t="str">
        <f t="shared" si="107"/>
        <v/>
      </c>
      <c r="E324" s="187" t="str">
        <f t="shared" si="107"/>
        <v/>
      </c>
      <c r="F324" s="113" t="str">
        <f t="shared" si="107"/>
        <v/>
      </c>
      <c r="G324" s="152">
        <f t="shared" si="91"/>
        <v>44489</v>
      </c>
      <c r="H324" s="246">
        <f t="shared" si="92"/>
        <v>43886</v>
      </c>
      <c r="I324" s="113" t="str">
        <f t="shared" si="93"/>
        <v/>
      </c>
      <c r="J324" s="148">
        <f t="shared" si="88"/>
        <v>44311.25</v>
      </c>
      <c r="K324" s="152"/>
      <c r="L324" s="550">
        <f t="shared" si="94"/>
        <v>603</v>
      </c>
      <c r="M324" s="187">
        <f t="shared" si="95"/>
        <v>177.75</v>
      </c>
      <c r="N324" s="187">
        <f t="shared" si="96"/>
        <v>425.25</v>
      </c>
      <c r="O324" s="549" t="str">
        <f t="shared" si="97"/>
        <v/>
      </c>
      <c r="P324" s="559"/>
      <c r="R324" s="187">
        <f t="shared" si="108"/>
        <v>2.482215222500006</v>
      </c>
      <c r="S324" s="187">
        <f t="shared" si="108"/>
        <v>2.286927690000029</v>
      </c>
      <c r="T324" s="113">
        <f t="shared" si="108"/>
        <v>2.2373765625000042</v>
      </c>
      <c r="U324" s="116">
        <f t="shared" si="98"/>
        <v>44331</v>
      </c>
      <c r="V324" s="148">
        <f t="shared" si="99"/>
        <v>43936</v>
      </c>
      <c r="W324" s="187">
        <f t="shared" si="106"/>
        <v>1.2544589240512629E-4</v>
      </c>
      <c r="X324" s="549">
        <f t="shared" si="101"/>
        <v>395</v>
      </c>
      <c r="Y324" s="113">
        <f t="shared" si="102"/>
        <v>19.75</v>
      </c>
      <c r="Z324" s="113">
        <f t="shared" si="103"/>
        <v>375.25</v>
      </c>
      <c r="AA324" s="549">
        <f t="shared" si="105"/>
        <v>2.284450133625028</v>
      </c>
      <c r="AC324" s="556" t="str">
        <f t="shared" si="90"/>
        <v/>
      </c>
    </row>
    <row r="325" spans="2:29" x14ac:dyDescent="0.35">
      <c r="B325" s="116">
        <v>42486</v>
      </c>
      <c r="C325" s="186">
        <f t="shared" ref="C325:F344" si="109">IF(C55="","",((1+C55/200)^2-1)*100)</f>
        <v>4.3778939024999852</v>
      </c>
      <c r="D325" s="187">
        <f t="shared" si="109"/>
        <v>4.2236809999999902</v>
      </c>
      <c r="E325" s="187">
        <f t="shared" si="109"/>
        <v>4.0736627225000044</v>
      </c>
      <c r="F325" s="113">
        <f t="shared" si="109"/>
        <v>3.6853427599999877</v>
      </c>
      <c r="G325" s="152">
        <f t="shared" si="91"/>
        <v>44489</v>
      </c>
      <c r="H325" s="246">
        <f t="shared" si="92"/>
        <v>43886</v>
      </c>
      <c r="I325" s="113">
        <f t="shared" si="93"/>
        <v>6.4398003731346042E-4</v>
      </c>
      <c r="J325" s="148">
        <f t="shared" si="88"/>
        <v>44312.25</v>
      </c>
      <c r="K325" s="152"/>
      <c r="L325" s="550">
        <f t="shared" si="94"/>
        <v>603</v>
      </c>
      <c r="M325" s="187">
        <f t="shared" si="95"/>
        <v>176.75</v>
      </c>
      <c r="N325" s="187">
        <f t="shared" si="96"/>
        <v>426.25</v>
      </c>
      <c r="O325" s="549">
        <f t="shared" si="97"/>
        <v>3.9598392509048503</v>
      </c>
      <c r="P325" s="559"/>
      <c r="R325" s="187">
        <f t="shared" ref="R325:T344" si="110">IF(R55="","",((1+R55/200)^2-1)*100)</f>
        <v>2.527775359999973</v>
      </c>
      <c r="S325" s="187">
        <f t="shared" si="110"/>
        <v>2.3314328099999893</v>
      </c>
      <c r="T325" s="113">
        <f t="shared" si="110"/>
        <v>2.2717577025000102</v>
      </c>
      <c r="U325" s="116">
        <f t="shared" si="98"/>
        <v>44331</v>
      </c>
      <c r="V325" s="148">
        <f t="shared" si="99"/>
        <v>43936</v>
      </c>
      <c r="W325" s="187">
        <f t="shared" si="106"/>
        <v>1.5107622151893434E-4</v>
      </c>
      <c r="X325" s="549">
        <f t="shared" si="101"/>
        <v>395</v>
      </c>
      <c r="Y325" s="113">
        <f t="shared" si="102"/>
        <v>18.75</v>
      </c>
      <c r="Z325" s="113">
        <f t="shared" si="103"/>
        <v>376.25</v>
      </c>
      <c r="AA325" s="549">
        <f t="shared" si="105"/>
        <v>2.3286001308465094</v>
      </c>
      <c r="AC325" s="556">
        <f t="shared" si="90"/>
        <v>1.6312391200583409</v>
      </c>
    </row>
    <row r="326" spans="2:29" x14ac:dyDescent="0.35">
      <c r="B326" s="116">
        <v>42487</v>
      </c>
      <c r="C326" s="186">
        <f t="shared" si="109"/>
        <v>4.3554187024999802</v>
      </c>
      <c r="D326" s="187">
        <f t="shared" si="109"/>
        <v>4.2042848024999913</v>
      </c>
      <c r="E326" s="187">
        <f t="shared" si="109"/>
        <v>4.0440800399999866</v>
      </c>
      <c r="F326" s="113">
        <f t="shared" si="109"/>
        <v>3.6598878224999964</v>
      </c>
      <c r="G326" s="152">
        <f t="shared" si="91"/>
        <v>44489</v>
      </c>
      <c r="H326" s="246">
        <f t="shared" si="92"/>
        <v>43886</v>
      </c>
      <c r="I326" s="113">
        <f t="shared" si="93"/>
        <v>6.3713468905470991E-4</v>
      </c>
      <c r="J326" s="148">
        <f t="shared" si="88"/>
        <v>44313.25</v>
      </c>
      <c r="K326" s="152"/>
      <c r="L326" s="550">
        <f t="shared" si="94"/>
        <v>603</v>
      </c>
      <c r="M326" s="187">
        <f t="shared" si="95"/>
        <v>175.75</v>
      </c>
      <c r="N326" s="187">
        <f t="shared" si="96"/>
        <v>427.25</v>
      </c>
      <c r="O326" s="549">
        <f t="shared" si="97"/>
        <v>3.9321036183986213</v>
      </c>
      <c r="P326" s="559"/>
      <c r="R326" s="187">
        <f t="shared" si="110"/>
        <v>2.5176500099999943</v>
      </c>
      <c r="S326" s="187">
        <f t="shared" si="110"/>
        <v>2.3203056225000074</v>
      </c>
      <c r="T326" s="113">
        <f t="shared" si="110"/>
        <v>2.2565888399999956</v>
      </c>
      <c r="U326" s="116">
        <f t="shared" si="98"/>
        <v>44331</v>
      </c>
      <c r="V326" s="148">
        <f t="shared" si="99"/>
        <v>43936</v>
      </c>
      <c r="W326" s="187">
        <f t="shared" si="106"/>
        <v>1.6130831012661212E-4</v>
      </c>
      <c r="X326" s="549">
        <f t="shared" si="101"/>
        <v>395</v>
      </c>
      <c r="Y326" s="113">
        <f t="shared" si="102"/>
        <v>17.75</v>
      </c>
      <c r="Z326" s="113">
        <f t="shared" si="103"/>
        <v>377.25</v>
      </c>
      <c r="AA326" s="549">
        <f t="shared" si="105"/>
        <v>2.3174423999952598</v>
      </c>
      <c r="AC326" s="556">
        <f t="shared" si="90"/>
        <v>1.6146612184033615</v>
      </c>
    </row>
    <row r="327" spans="2:29" x14ac:dyDescent="0.35">
      <c r="B327" s="116">
        <v>42488</v>
      </c>
      <c r="C327" s="186">
        <f t="shared" si="109"/>
        <v>4.3462250000000147</v>
      </c>
      <c r="D327" s="187">
        <f t="shared" si="109"/>
        <v>4.2073472400000034</v>
      </c>
      <c r="E327" s="187">
        <f t="shared" si="109"/>
        <v>4.0389800025000033</v>
      </c>
      <c r="F327" s="113">
        <f t="shared" si="109"/>
        <v>3.6782150624999899</v>
      </c>
      <c r="G327" s="152">
        <f t="shared" si="91"/>
        <v>44489</v>
      </c>
      <c r="H327" s="246">
        <f t="shared" si="92"/>
        <v>43886</v>
      </c>
      <c r="I327" s="113">
        <f t="shared" si="93"/>
        <v>5.9828348258708706E-4</v>
      </c>
      <c r="J327" s="148">
        <f t="shared" si="88"/>
        <v>44314.25</v>
      </c>
      <c r="K327" s="152"/>
      <c r="L327" s="550">
        <f t="shared" si="94"/>
        <v>603</v>
      </c>
      <c r="M327" s="187">
        <f t="shared" si="95"/>
        <v>174.75</v>
      </c>
      <c r="N327" s="187">
        <f t="shared" si="96"/>
        <v>428.25</v>
      </c>
      <c r="O327" s="549">
        <f t="shared" si="97"/>
        <v>3.9344299639179097</v>
      </c>
      <c r="P327" s="559"/>
      <c r="R327" s="187">
        <f t="shared" si="110"/>
        <v>2.482215222500006</v>
      </c>
      <c r="S327" s="187">
        <f t="shared" si="110"/>
        <v>2.3031102499999845</v>
      </c>
      <c r="T327" s="113">
        <f t="shared" si="110"/>
        <v>2.2515328025000114</v>
      </c>
      <c r="U327" s="116">
        <f t="shared" si="98"/>
        <v>44331</v>
      </c>
      <c r="V327" s="148">
        <f t="shared" si="99"/>
        <v>43936</v>
      </c>
      <c r="W327" s="187">
        <f t="shared" si="106"/>
        <v>1.30575816455628E-4</v>
      </c>
      <c r="X327" s="549">
        <f t="shared" si="101"/>
        <v>395</v>
      </c>
      <c r="Y327" s="113">
        <f t="shared" si="102"/>
        <v>16.75</v>
      </c>
      <c r="Z327" s="113">
        <f t="shared" si="103"/>
        <v>378.25</v>
      </c>
      <c r="AA327" s="549">
        <f t="shared" si="105"/>
        <v>2.3009231050743528</v>
      </c>
      <c r="AC327" s="556">
        <f t="shared" si="90"/>
        <v>1.6335068588435568</v>
      </c>
    </row>
    <row r="328" spans="2:29" x14ac:dyDescent="0.35">
      <c r="B328" s="116">
        <v>42489</v>
      </c>
      <c r="C328" s="186">
        <f t="shared" si="109"/>
        <v>4.3543971599999676</v>
      </c>
      <c r="D328" s="187">
        <f t="shared" si="109"/>
        <v>4.2124514024999948</v>
      </c>
      <c r="E328" s="187">
        <f t="shared" si="109"/>
        <v>4.0430600224999891</v>
      </c>
      <c r="F328" s="113">
        <f t="shared" si="109"/>
        <v>3.6843245024999804</v>
      </c>
      <c r="G328" s="152">
        <f t="shared" si="91"/>
        <v>44489</v>
      </c>
      <c r="H328" s="246">
        <f t="shared" si="92"/>
        <v>43886</v>
      </c>
      <c r="I328" s="113">
        <f t="shared" si="93"/>
        <v>5.9491794361527135E-4</v>
      </c>
      <c r="J328" s="148">
        <f t="shared" si="88"/>
        <v>44315.25</v>
      </c>
      <c r="K328" s="152"/>
      <c r="L328" s="550">
        <f t="shared" si="94"/>
        <v>603</v>
      </c>
      <c r="M328" s="187">
        <f t="shared" si="95"/>
        <v>173.75</v>
      </c>
      <c r="N328" s="187">
        <f t="shared" si="96"/>
        <v>429.25</v>
      </c>
      <c r="O328" s="549">
        <f t="shared" si="97"/>
        <v>3.9396930297968358</v>
      </c>
      <c r="P328" s="559"/>
      <c r="R328" s="187">
        <f t="shared" si="110"/>
        <v>2.4690552900000107</v>
      </c>
      <c r="S328" s="187">
        <f t="shared" si="110"/>
        <v>2.291984602500019</v>
      </c>
      <c r="T328" s="113">
        <f t="shared" si="110"/>
        <v>2.2424322500000038</v>
      </c>
      <c r="U328" s="116">
        <f t="shared" si="98"/>
        <v>44331</v>
      </c>
      <c r="V328" s="148">
        <f t="shared" si="99"/>
        <v>43936</v>
      </c>
      <c r="W328" s="187">
        <f t="shared" si="106"/>
        <v>1.254489936709246E-4</v>
      </c>
      <c r="X328" s="549">
        <f t="shared" si="101"/>
        <v>395</v>
      </c>
      <c r="Y328" s="113">
        <f t="shared" si="102"/>
        <v>15.75</v>
      </c>
      <c r="Z328" s="113">
        <f t="shared" si="103"/>
        <v>379.25</v>
      </c>
      <c r="AA328" s="549">
        <f t="shared" si="105"/>
        <v>2.2900087808497021</v>
      </c>
      <c r="AC328" s="556">
        <f t="shared" si="90"/>
        <v>1.6496842489471337</v>
      </c>
    </row>
    <row r="329" spans="2:29" x14ac:dyDescent="0.35">
      <c r="B329" s="116">
        <v>42492</v>
      </c>
      <c r="C329" s="186">
        <f t="shared" si="109"/>
        <v>4.3584833599999984</v>
      </c>
      <c r="D329" s="187">
        <f t="shared" si="109"/>
        <v>4.2216392100000055</v>
      </c>
      <c r="E329" s="187">
        <f t="shared" si="109"/>
        <v>4.0563206400000107</v>
      </c>
      <c r="F329" s="113">
        <f t="shared" si="109"/>
        <v>3.6924707024999837</v>
      </c>
      <c r="G329" s="152">
        <f t="shared" si="91"/>
        <v>44489</v>
      </c>
      <c r="H329" s="246">
        <f t="shared" si="92"/>
        <v>43886</v>
      </c>
      <c r="I329" s="113">
        <f t="shared" si="93"/>
        <v>6.0339956467666178E-4</v>
      </c>
      <c r="J329" s="148">
        <f t="shared" si="88"/>
        <v>44318.25</v>
      </c>
      <c r="K329" s="152"/>
      <c r="L329" s="550">
        <f t="shared" si="94"/>
        <v>603</v>
      </c>
      <c r="M329" s="187">
        <f t="shared" si="95"/>
        <v>170.75</v>
      </c>
      <c r="N329" s="187">
        <f t="shared" si="96"/>
        <v>432.25</v>
      </c>
      <c r="O329" s="549">
        <f t="shared" si="97"/>
        <v>3.9532901643314706</v>
      </c>
      <c r="P329" s="559"/>
      <c r="R329" s="187">
        <f t="shared" si="110"/>
        <v>2.4700675625000112</v>
      </c>
      <c r="S329" s="187">
        <f t="shared" si="110"/>
        <v>2.2929960000000138</v>
      </c>
      <c r="T329" s="113">
        <f t="shared" si="110"/>
        <v>2.2424322500000038</v>
      </c>
      <c r="U329" s="116">
        <f t="shared" si="98"/>
        <v>44331</v>
      </c>
      <c r="V329" s="148">
        <f t="shared" si="99"/>
        <v>43936</v>
      </c>
      <c r="W329" s="187">
        <f t="shared" si="106"/>
        <v>1.2800949367091141E-4</v>
      </c>
      <c r="X329" s="549">
        <f t="shared" si="101"/>
        <v>395</v>
      </c>
      <c r="Y329" s="113">
        <f t="shared" si="102"/>
        <v>12.75</v>
      </c>
      <c r="Z329" s="113">
        <f t="shared" si="103"/>
        <v>382.25</v>
      </c>
      <c r="AA329" s="549">
        <f t="shared" si="105"/>
        <v>2.2913638789557096</v>
      </c>
      <c r="AC329" s="556">
        <f t="shared" si="90"/>
        <v>1.661926285375761</v>
      </c>
    </row>
    <row r="330" spans="2:29" x14ac:dyDescent="0.35">
      <c r="B330" s="116">
        <v>42493</v>
      </c>
      <c r="C330" s="186">
        <f t="shared" si="109"/>
        <v>4.3942410225000117</v>
      </c>
      <c r="D330" s="187">
        <f t="shared" si="109"/>
        <v>4.250226090000031</v>
      </c>
      <c r="E330" s="187">
        <f t="shared" si="109"/>
        <v>4.0930467599999965</v>
      </c>
      <c r="F330" s="113">
        <f t="shared" si="109"/>
        <v>3.7342250000000021</v>
      </c>
      <c r="G330" s="152">
        <f t="shared" si="91"/>
        <v>44489</v>
      </c>
      <c r="H330" s="246">
        <f t="shared" si="92"/>
        <v>43886</v>
      </c>
      <c r="I330" s="113">
        <f t="shared" si="93"/>
        <v>5.9506096185737035E-4</v>
      </c>
      <c r="J330" s="148">
        <f t="shared" si="88"/>
        <v>44319.25</v>
      </c>
      <c r="K330" s="152"/>
      <c r="L330" s="550">
        <f t="shared" si="94"/>
        <v>603</v>
      </c>
      <c r="M330" s="187">
        <f t="shared" si="95"/>
        <v>169.75</v>
      </c>
      <c r="N330" s="187">
        <f t="shared" si="96"/>
        <v>433.25</v>
      </c>
      <c r="O330" s="549">
        <f t="shared" si="97"/>
        <v>3.9920351617247078</v>
      </c>
      <c r="P330" s="559"/>
      <c r="R330" s="187">
        <f t="shared" si="110"/>
        <v>2.5014504899999901</v>
      </c>
      <c r="S330" s="187">
        <f t="shared" si="110"/>
        <v>2.3213171600000138</v>
      </c>
      <c r="T330" s="113">
        <f t="shared" si="110"/>
        <v>2.2667012899999728</v>
      </c>
      <c r="U330" s="116">
        <f t="shared" si="98"/>
        <v>44331</v>
      </c>
      <c r="V330" s="148">
        <f t="shared" si="99"/>
        <v>43936</v>
      </c>
      <c r="W330" s="187">
        <f t="shared" si="106"/>
        <v>1.3826802531655943E-4</v>
      </c>
      <c r="X330" s="549">
        <f t="shared" si="101"/>
        <v>395</v>
      </c>
      <c r="Y330" s="113">
        <f t="shared" si="102"/>
        <v>11.75</v>
      </c>
      <c r="Z330" s="113">
        <f t="shared" si="103"/>
        <v>383.25</v>
      </c>
      <c r="AA330" s="549">
        <f t="shared" si="105"/>
        <v>2.3196925107025441</v>
      </c>
      <c r="AC330" s="556">
        <f t="shared" si="90"/>
        <v>1.6723426510221637</v>
      </c>
    </row>
    <row r="331" spans="2:29" x14ac:dyDescent="0.35">
      <c r="B331" s="116">
        <v>42494</v>
      </c>
      <c r="C331" s="186">
        <f t="shared" si="109"/>
        <v>4.3390746225000054</v>
      </c>
      <c r="D331" s="187">
        <f t="shared" si="109"/>
        <v>4.208368062500023</v>
      </c>
      <c r="E331" s="187">
        <f t="shared" si="109"/>
        <v>4.0389800025000033</v>
      </c>
      <c r="F331" s="113">
        <f t="shared" si="109"/>
        <v>3.7077456900000083</v>
      </c>
      <c r="G331" s="152">
        <f t="shared" si="91"/>
        <v>44489</v>
      </c>
      <c r="H331" s="246">
        <f t="shared" si="92"/>
        <v>43886</v>
      </c>
      <c r="I331" s="113">
        <f t="shared" si="93"/>
        <v>5.4931063432834995E-4</v>
      </c>
      <c r="J331" s="148">
        <f t="shared" si="88"/>
        <v>44320.25</v>
      </c>
      <c r="K331" s="152"/>
      <c r="L331" s="550">
        <f t="shared" si="94"/>
        <v>603</v>
      </c>
      <c r="M331" s="187">
        <f t="shared" si="95"/>
        <v>168.75</v>
      </c>
      <c r="N331" s="187">
        <f t="shared" si="96"/>
        <v>434.25</v>
      </c>
      <c r="O331" s="549">
        <f t="shared" si="97"/>
        <v>3.9462838329570942</v>
      </c>
      <c r="P331" s="559"/>
      <c r="R331" s="187">
        <f t="shared" si="110"/>
        <v>2.4143999999999943</v>
      </c>
      <c r="S331" s="187">
        <f t="shared" si="110"/>
        <v>2.2484992399999904</v>
      </c>
      <c r="T331" s="113">
        <f t="shared" si="110"/>
        <v>2.190870102500031</v>
      </c>
      <c r="U331" s="116">
        <f t="shared" si="98"/>
        <v>44331</v>
      </c>
      <c r="V331" s="148">
        <f t="shared" si="99"/>
        <v>43936</v>
      </c>
      <c r="W331" s="187">
        <f t="shared" si="106"/>
        <v>1.4589655063280849E-4</v>
      </c>
      <c r="X331" s="549">
        <f t="shared" si="101"/>
        <v>395</v>
      </c>
      <c r="Y331" s="113">
        <f t="shared" si="102"/>
        <v>10.75</v>
      </c>
      <c r="Z331" s="113">
        <f t="shared" si="103"/>
        <v>384.25</v>
      </c>
      <c r="AA331" s="549">
        <f t="shared" si="105"/>
        <v>2.2469308520806877</v>
      </c>
      <c r="AC331" s="556">
        <f t="shared" si="90"/>
        <v>1.6993529808764065</v>
      </c>
    </row>
    <row r="332" spans="2:29" x14ac:dyDescent="0.35">
      <c r="B332" s="116">
        <v>42495</v>
      </c>
      <c r="C332" s="186">
        <f t="shared" si="109"/>
        <v>4.2961775024999982</v>
      </c>
      <c r="D332" s="187">
        <f t="shared" si="109"/>
        <v>4.1706009599999927</v>
      </c>
      <c r="E332" s="187">
        <f t="shared" si="109"/>
        <v>4.001243610000027</v>
      </c>
      <c r="F332" s="113">
        <f t="shared" si="109"/>
        <v>3.6751604100000224</v>
      </c>
      <c r="G332" s="152">
        <f t="shared" si="91"/>
        <v>44489</v>
      </c>
      <c r="H332" s="246">
        <f t="shared" si="92"/>
        <v>43886</v>
      </c>
      <c r="I332" s="113">
        <f t="shared" si="93"/>
        <v>5.4076815920398784E-4</v>
      </c>
      <c r="J332" s="148">
        <f t="shared" si="88"/>
        <v>44321.25</v>
      </c>
      <c r="K332" s="152"/>
      <c r="L332" s="550">
        <f t="shared" si="94"/>
        <v>603</v>
      </c>
      <c r="M332" s="187">
        <f t="shared" si="95"/>
        <v>167.75</v>
      </c>
      <c r="N332" s="187">
        <f t="shared" si="96"/>
        <v>435.25</v>
      </c>
      <c r="O332" s="549">
        <f t="shared" si="97"/>
        <v>3.910529751293558</v>
      </c>
      <c r="P332" s="559"/>
      <c r="R332" s="187">
        <f t="shared" si="110"/>
        <v>2.3678532900000215</v>
      </c>
      <c r="S332" s="187">
        <f t="shared" si="110"/>
        <v>2.21311100249999</v>
      </c>
      <c r="T332" s="113">
        <f t="shared" si="110"/>
        <v>2.1565025625000178</v>
      </c>
      <c r="U332" s="116">
        <f t="shared" si="98"/>
        <v>44331</v>
      </c>
      <c r="V332" s="148">
        <f t="shared" si="99"/>
        <v>43936</v>
      </c>
      <c r="W332" s="187">
        <f t="shared" si="106"/>
        <v>1.4331250632904362E-4</v>
      </c>
      <c r="X332" s="549">
        <f t="shared" si="101"/>
        <v>395</v>
      </c>
      <c r="Y332" s="113">
        <f t="shared" si="102"/>
        <v>9.75</v>
      </c>
      <c r="Z332" s="113">
        <f t="shared" si="103"/>
        <v>385.25</v>
      </c>
      <c r="AA332" s="549">
        <f t="shared" si="105"/>
        <v>2.2117137055632821</v>
      </c>
      <c r="AC332" s="556">
        <f t="shared" si="90"/>
        <v>1.6988160457302759</v>
      </c>
    </row>
    <row r="333" spans="2:29" x14ac:dyDescent="0.35">
      <c r="B333" s="116">
        <v>42496</v>
      </c>
      <c r="C333" s="186">
        <f t="shared" si="109"/>
        <v>4.1971392899999849</v>
      </c>
      <c r="D333" s="187">
        <f t="shared" si="109"/>
        <v>4.0736627225000044</v>
      </c>
      <c r="E333" s="187">
        <f t="shared" si="109"/>
        <v>3.9064229024999841</v>
      </c>
      <c r="F333" s="113">
        <f t="shared" si="109"/>
        <v>3.5886306224999887</v>
      </c>
      <c r="G333" s="152">
        <f t="shared" si="91"/>
        <v>44489</v>
      </c>
      <c r="H333" s="246">
        <f t="shared" si="92"/>
        <v>43886</v>
      </c>
      <c r="I333" s="113">
        <f t="shared" si="93"/>
        <v>5.2701870646765421E-4</v>
      </c>
      <c r="J333" s="148">
        <f t="shared" si="88"/>
        <v>44322.25</v>
      </c>
      <c r="K333" s="152"/>
      <c r="L333" s="550">
        <f t="shared" si="94"/>
        <v>603</v>
      </c>
      <c r="M333" s="187">
        <f t="shared" si="95"/>
        <v>166.75</v>
      </c>
      <c r="N333" s="187">
        <f t="shared" si="96"/>
        <v>436.25</v>
      </c>
      <c r="O333" s="549">
        <f t="shared" si="97"/>
        <v>3.8185425331965028</v>
      </c>
      <c r="P333" s="559"/>
      <c r="R333" s="187">
        <f t="shared" si="110"/>
        <v>2.2768142399999913</v>
      </c>
      <c r="S333" s="187">
        <f t="shared" si="110"/>
        <v>2.1251724899999935</v>
      </c>
      <c r="T333" s="113">
        <f t="shared" si="110"/>
        <v>2.0837433224999868</v>
      </c>
      <c r="U333" s="116">
        <f t="shared" si="98"/>
        <v>44331</v>
      </c>
      <c r="V333" s="148">
        <f t="shared" si="99"/>
        <v>43936</v>
      </c>
      <c r="W333" s="187">
        <f t="shared" si="106"/>
        <v>1.0488396835444732E-4</v>
      </c>
      <c r="X333" s="549">
        <f t="shared" si="101"/>
        <v>395</v>
      </c>
      <c r="Y333" s="113">
        <f t="shared" si="102"/>
        <v>8.75</v>
      </c>
      <c r="Z333" s="113">
        <f t="shared" si="103"/>
        <v>386.25</v>
      </c>
      <c r="AA333" s="549">
        <f t="shared" si="105"/>
        <v>2.1242547552768922</v>
      </c>
      <c r="AC333" s="556">
        <f t="shared" si="90"/>
        <v>1.6942877779196106</v>
      </c>
    </row>
    <row r="334" spans="2:29" x14ac:dyDescent="0.35">
      <c r="B334" s="116">
        <v>42499</v>
      </c>
      <c r="C334" s="186">
        <f t="shared" si="109"/>
        <v>4.1991808399999941</v>
      </c>
      <c r="D334" s="187">
        <f t="shared" si="109"/>
        <v>4.0869252899999875</v>
      </c>
      <c r="E334" s="187">
        <f t="shared" si="109"/>
        <v>3.9196748099999956</v>
      </c>
      <c r="F334" s="113">
        <f t="shared" si="109"/>
        <v>3.599826560000019</v>
      </c>
      <c r="G334" s="152">
        <f t="shared" si="91"/>
        <v>44489</v>
      </c>
      <c r="H334" s="246">
        <f t="shared" si="92"/>
        <v>43886</v>
      </c>
      <c r="I334" s="113">
        <f t="shared" si="93"/>
        <v>5.3042827529017683E-4</v>
      </c>
      <c r="J334" s="148">
        <f t="shared" si="88"/>
        <v>44325.25</v>
      </c>
      <c r="K334" s="152"/>
      <c r="L334" s="550">
        <f t="shared" si="94"/>
        <v>603</v>
      </c>
      <c r="M334" s="187">
        <f t="shared" si="95"/>
        <v>163.75</v>
      </c>
      <c r="N334" s="187">
        <f t="shared" si="96"/>
        <v>439.25</v>
      </c>
      <c r="O334" s="549">
        <f t="shared" si="97"/>
        <v>3.8328171799212294</v>
      </c>
      <c r="P334" s="559"/>
      <c r="R334" s="187">
        <f t="shared" si="110"/>
        <v>2.2909732100000024</v>
      </c>
      <c r="S334" s="187">
        <f t="shared" si="110"/>
        <v>2.1484169225000072</v>
      </c>
      <c r="T334" s="113">
        <f t="shared" si="110"/>
        <v>2.1039516224999888</v>
      </c>
      <c r="U334" s="116">
        <f t="shared" si="98"/>
        <v>44331</v>
      </c>
      <c r="V334" s="148">
        <f t="shared" si="99"/>
        <v>43936</v>
      </c>
      <c r="W334" s="187">
        <f t="shared" si="106"/>
        <v>1.1257037974688192E-4</v>
      </c>
      <c r="X334" s="549">
        <f t="shared" si="101"/>
        <v>395</v>
      </c>
      <c r="Y334" s="113">
        <f t="shared" si="102"/>
        <v>5.75</v>
      </c>
      <c r="Z334" s="113">
        <f t="shared" si="103"/>
        <v>389.25</v>
      </c>
      <c r="AA334" s="549">
        <f t="shared" si="105"/>
        <v>2.1477696428164625</v>
      </c>
      <c r="AC334" s="556">
        <f t="shared" si="90"/>
        <v>1.6850475371047668</v>
      </c>
    </row>
    <row r="335" spans="2:29" x14ac:dyDescent="0.35">
      <c r="B335" s="116">
        <v>42500</v>
      </c>
      <c r="C335" s="186">
        <f t="shared" si="109"/>
        <v>4.1593742225000119</v>
      </c>
      <c r="D335" s="187">
        <f t="shared" si="109"/>
        <v>4.0451000624999844</v>
      </c>
      <c r="E335" s="187">
        <f t="shared" si="109"/>
        <v>3.8870562499999872</v>
      </c>
      <c r="F335" s="113">
        <f t="shared" si="109"/>
        <v>3.5703113025000066</v>
      </c>
      <c r="G335" s="152">
        <f t="shared" si="91"/>
        <v>44489</v>
      </c>
      <c r="H335" s="246">
        <f t="shared" si="92"/>
        <v>43886</v>
      </c>
      <c r="I335" s="113">
        <f t="shared" si="93"/>
        <v>5.2528183665005073E-4</v>
      </c>
      <c r="J335" s="148">
        <f t="shared" si="88"/>
        <v>44326.25</v>
      </c>
      <c r="K335" s="152"/>
      <c r="L335" s="550">
        <f t="shared" si="94"/>
        <v>603</v>
      </c>
      <c r="M335" s="187">
        <f t="shared" si="95"/>
        <v>162.75</v>
      </c>
      <c r="N335" s="187">
        <f t="shared" si="96"/>
        <v>440.25</v>
      </c>
      <c r="O335" s="549">
        <f t="shared" si="97"/>
        <v>3.8015666310851914</v>
      </c>
      <c r="P335" s="559"/>
      <c r="R335" s="187">
        <f t="shared" si="110"/>
        <v>2.2545664099999918</v>
      </c>
      <c r="S335" s="187">
        <f t="shared" si="110"/>
        <v>2.1241619224999786</v>
      </c>
      <c r="T335" s="113">
        <f t="shared" si="110"/>
        <v>2.0726296100000097</v>
      </c>
      <c r="U335" s="116">
        <f t="shared" si="98"/>
        <v>44331</v>
      </c>
      <c r="V335" s="148">
        <f t="shared" si="99"/>
        <v>43936</v>
      </c>
      <c r="W335" s="187">
        <f t="shared" si="106"/>
        <v>1.3046155063283272E-4</v>
      </c>
      <c r="X335" s="549">
        <f t="shared" si="101"/>
        <v>395</v>
      </c>
      <c r="Y335" s="113">
        <f t="shared" si="102"/>
        <v>4.75</v>
      </c>
      <c r="Z335" s="113">
        <f t="shared" si="103"/>
        <v>390.25</v>
      </c>
      <c r="AA335" s="549">
        <f t="shared" si="105"/>
        <v>2.1235422301344729</v>
      </c>
      <c r="AC335" s="556">
        <f t="shared" si="90"/>
        <v>1.6780244009507186</v>
      </c>
    </row>
    <row r="336" spans="2:29" x14ac:dyDescent="0.35">
      <c r="B336" s="116">
        <v>42501</v>
      </c>
      <c r="C336" s="186">
        <f t="shared" si="109"/>
        <v>4.1685596899999844</v>
      </c>
      <c r="D336" s="187">
        <f t="shared" si="109"/>
        <v>4.0675418224999982</v>
      </c>
      <c r="E336" s="187">
        <f t="shared" si="109"/>
        <v>3.9115196900000315</v>
      </c>
      <c r="F336" s="113">
        <f t="shared" si="109"/>
        <v>3.6038979600000021</v>
      </c>
      <c r="G336" s="152">
        <f t="shared" si="91"/>
        <v>44489</v>
      </c>
      <c r="H336" s="246">
        <f t="shared" si="92"/>
        <v>43886</v>
      </c>
      <c r="I336" s="113">
        <f t="shared" si="93"/>
        <v>5.1015212271978349E-4</v>
      </c>
      <c r="J336" s="148">
        <f t="shared" si="88"/>
        <v>44327.25</v>
      </c>
      <c r="K336" s="152"/>
      <c r="L336" s="550">
        <f t="shared" si="94"/>
        <v>603</v>
      </c>
      <c r="M336" s="187">
        <f t="shared" si="95"/>
        <v>161.75</v>
      </c>
      <c r="N336" s="187">
        <f t="shared" si="96"/>
        <v>441.25</v>
      </c>
      <c r="O336" s="549">
        <f t="shared" si="97"/>
        <v>3.8290025841501065</v>
      </c>
      <c r="P336" s="559"/>
      <c r="R336" s="187">
        <f t="shared" si="110"/>
        <v>2.2626562499999947</v>
      </c>
      <c r="S336" s="187">
        <f t="shared" si="110"/>
        <v>2.1352784400000102</v>
      </c>
      <c r="T336" s="113">
        <f t="shared" si="110"/>
        <v>2.0918264025000077</v>
      </c>
      <c r="U336" s="116">
        <f t="shared" si="98"/>
        <v>44331</v>
      </c>
      <c r="V336" s="148">
        <f t="shared" si="99"/>
        <v>43936</v>
      </c>
      <c r="W336" s="187">
        <f t="shared" si="106"/>
        <v>1.1000515822785439E-4</v>
      </c>
      <c r="X336" s="549">
        <f t="shared" si="101"/>
        <v>395</v>
      </c>
      <c r="Y336" s="113">
        <f t="shared" si="102"/>
        <v>3.75</v>
      </c>
      <c r="Z336" s="113">
        <f t="shared" si="103"/>
        <v>391.25</v>
      </c>
      <c r="AA336" s="549">
        <f t="shared" si="105"/>
        <v>2.1348659206566558</v>
      </c>
      <c r="AC336" s="556">
        <f t="shared" si="90"/>
        <v>1.6941366634934507</v>
      </c>
    </row>
    <row r="337" spans="2:29" x14ac:dyDescent="0.35">
      <c r="B337" s="116">
        <v>42502</v>
      </c>
      <c r="C337" s="186">
        <f t="shared" si="109"/>
        <v>4.2042848024999913</v>
      </c>
      <c r="D337" s="187">
        <f t="shared" si="109"/>
        <v>4.1012089999999946</v>
      </c>
      <c r="E337" s="187">
        <f t="shared" si="109"/>
        <v>3.9421030400000001</v>
      </c>
      <c r="F337" s="113">
        <f t="shared" si="109"/>
        <v>3.6425802499999715</v>
      </c>
      <c r="G337" s="152">
        <f t="shared" si="91"/>
        <v>44489</v>
      </c>
      <c r="H337" s="246">
        <f t="shared" si="92"/>
        <v>43886</v>
      </c>
      <c r="I337" s="113">
        <f t="shared" si="93"/>
        <v>4.9672104477616681E-4</v>
      </c>
      <c r="J337" s="148">
        <f t="shared" si="88"/>
        <v>44328.25</v>
      </c>
      <c r="K337" s="152"/>
      <c r="L337" s="550">
        <f t="shared" si="94"/>
        <v>603</v>
      </c>
      <c r="M337" s="187">
        <f t="shared" si="95"/>
        <v>160.75</v>
      </c>
      <c r="N337" s="187">
        <f t="shared" si="96"/>
        <v>442.25</v>
      </c>
      <c r="O337" s="549">
        <f t="shared" si="97"/>
        <v>3.8622551320522311</v>
      </c>
      <c r="P337" s="559"/>
      <c r="R337" s="187">
        <f t="shared" si="110"/>
        <v>2.2677125624999794</v>
      </c>
      <c r="S337" s="187">
        <f t="shared" si="110"/>
        <v>2.1474062400000049</v>
      </c>
      <c r="T337" s="113">
        <f t="shared" si="110"/>
        <v>2.1049620899999955</v>
      </c>
      <c r="U337" s="116">
        <f t="shared" si="98"/>
        <v>44331</v>
      </c>
      <c r="V337" s="148">
        <f t="shared" si="99"/>
        <v>43936</v>
      </c>
      <c r="W337" s="187">
        <f t="shared" si="106"/>
        <v>1.0745354430382139E-4</v>
      </c>
      <c r="X337" s="549">
        <f t="shared" si="101"/>
        <v>395</v>
      </c>
      <c r="Y337" s="113">
        <f t="shared" si="102"/>
        <v>2.75</v>
      </c>
      <c r="Z337" s="113">
        <f t="shared" si="103"/>
        <v>392.25</v>
      </c>
      <c r="AA337" s="549">
        <f t="shared" si="105"/>
        <v>2.1471107427531693</v>
      </c>
      <c r="AC337" s="556">
        <f t="shared" si="90"/>
        <v>1.7151443892990619</v>
      </c>
    </row>
    <row r="338" spans="2:29" x14ac:dyDescent="0.35">
      <c r="B338" s="116">
        <v>42503</v>
      </c>
      <c r="C338" s="186">
        <f t="shared" si="109"/>
        <v>4.2155139600000169</v>
      </c>
      <c r="D338" s="187">
        <f t="shared" si="109"/>
        <v>4.1175344400000036</v>
      </c>
      <c r="E338" s="187">
        <f t="shared" si="109"/>
        <v>3.9584160000000201</v>
      </c>
      <c r="F338" s="113">
        <f t="shared" si="109"/>
        <v>3.6578515624999808</v>
      </c>
      <c r="G338" s="152">
        <f t="shared" si="91"/>
        <v>44489</v>
      </c>
      <c r="H338" s="246">
        <f t="shared" si="92"/>
        <v>43886</v>
      </c>
      <c r="I338" s="113">
        <f t="shared" si="93"/>
        <v>4.9844848673306691E-4</v>
      </c>
      <c r="J338" s="148">
        <f t="shared" si="88"/>
        <v>44329.25</v>
      </c>
      <c r="K338" s="152"/>
      <c r="L338" s="550">
        <f t="shared" si="94"/>
        <v>603</v>
      </c>
      <c r="M338" s="187">
        <f t="shared" si="95"/>
        <v>159.75</v>
      </c>
      <c r="N338" s="187">
        <f t="shared" si="96"/>
        <v>443.25</v>
      </c>
      <c r="O338" s="549">
        <f t="shared" si="97"/>
        <v>3.8787888542444127</v>
      </c>
      <c r="P338" s="559"/>
      <c r="R338" s="187">
        <f t="shared" si="110"/>
        <v>2.2828822499999957</v>
      </c>
      <c r="S338" s="187">
        <f t="shared" si="110"/>
        <v>2.1736856099999979</v>
      </c>
      <c r="T338" s="113">
        <f t="shared" si="110"/>
        <v>2.1332572099999947</v>
      </c>
      <c r="U338" s="116">
        <f t="shared" si="98"/>
        <v>44331</v>
      </c>
      <c r="V338" s="148">
        <f t="shared" si="99"/>
        <v>43936</v>
      </c>
      <c r="W338" s="187">
        <f t="shared" si="106"/>
        <v>1.0235037974684368E-4</v>
      </c>
      <c r="X338" s="549">
        <f t="shared" si="101"/>
        <v>395</v>
      </c>
      <c r="Y338" s="113">
        <f t="shared" si="102"/>
        <v>1.75</v>
      </c>
      <c r="Z338" s="113">
        <f t="shared" si="103"/>
        <v>393.25</v>
      </c>
      <c r="AA338" s="549">
        <f t="shared" si="105"/>
        <v>2.1735064968354409</v>
      </c>
      <c r="AC338" s="556">
        <f t="shared" si="90"/>
        <v>1.7052823574089717</v>
      </c>
    </row>
    <row r="339" spans="2:29" x14ac:dyDescent="0.35">
      <c r="B339" s="116">
        <v>42506</v>
      </c>
      <c r="C339" s="186">
        <f t="shared" si="109"/>
        <v>4.2012224100000273</v>
      </c>
      <c r="D339" s="187">
        <f t="shared" si="109"/>
        <v>4.1032496100000149</v>
      </c>
      <c r="E339" s="187">
        <f t="shared" si="109"/>
        <v>3.9400640099999773</v>
      </c>
      <c r="F339" s="113">
        <f t="shared" si="109"/>
        <v>3.6486886400000085</v>
      </c>
      <c r="G339" s="152">
        <f t="shared" si="91"/>
        <v>44489</v>
      </c>
      <c r="H339" s="246">
        <f t="shared" si="92"/>
        <v>43886</v>
      </c>
      <c r="I339" s="113">
        <f t="shared" si="93"/>
        <v>4.8320956882250219E-4</v>
      </c>
      <c r="J339" s="148">
        <f t="shared" si="88"/>
        <v>44332.25</v>
      </c>
      <c r="K339" s="152"/>
      <c r="L339" s="550">
        <f t="shared" si="94"/>
        <v>603</v>
      </c>
      <c r="M339" s="187">
        <f t="shared" si="95"/>
        <v>156.75</v>
      </c>
      <c r="N339" s="187">
        <f t="shared" si="96"/>
        <v>446.25</v>
      </c>
      <c r="O339" s="549">
        <f t="shared" si="97"/>
        <v>3.8643209100870499</v>
      </c>
      <c r="P339" s="559"/>
      <c r="R339" s="187">
        <f t="shared" si="110"/>
        <v>2.2525440000000119</v>
      </c>
      <c r="S339" s="187">
        <f t="shared" si="110"/>
        <v>2.1504383024999907</v>
      </c>
      <c r="T339" s="113">
        <f t="shared" si="110"/>
        <v>2.116077562499985</v>
      </c>
      <c r="U339" s="116">
        <f t="shared" si="98"/>
        <v>45031</v>
      </c>
      <c r="V339" s="148">
        <f t="shared" si="99"/>
        <v>44331</v>
      </c>
      <c r="W339" s="187">
        <f>IF(R339="","",(S339-R339)/($S$14-$R$14))</f>
        <v>1.4586528214288741E-4</v>
      </c>
      <c r="X339" s="549">
        <f t="shared" si="101"/>
        <v>700</v>
      </c>
      <c r="Y339" s="113">
        <f>U339-J339</f>
        <v>698.75</v>
      </c>
      <c r="Z339" s="113">
        <f t="shared" si="103"/>
        <v>1.25</v>
      </c>
      <c r="AA339" s="549">
        <f>IF(R339="","",R339-(Y339*W339))</f>
        <v>2.1506206341026695</v>
      </c>
      <c r="AC339" s="556">
        <f t="shared" si="90"/>
        <v>1.7137002759843805</v>
      </c>
    </row>
    <row r="340" spans="2:29" x14ac:dyDescent="0.35">
      <c r="B340" s="116">
        <v>42507</v>
      </c>
      <c r="C340" s="186">
        <f t="shared" si="109"/>
        <v>4.2338902500000053</v>
      </c>
      <c r="D340" s="187">
        <f t="shared" si="109"/>
        <v>4.1654978225000194</v>
      </c>
      <c r="E340" s="187">
        <f t="shared" si="109"/>
        <v>3.9757499224999826</v>
      </c>
      <c r="F340" s="113">
        <f t="shared" si="109"/>
        <v>3.7046906024999826</v>
      </c>
      <c r="G340" s="152">
        <f t="shared" si="91"/>
        <v>44489</v>
      </c>
      <c r="H340" s="246">
        <f t="shared" si="92"/>
        <v>43886</v>
      </c>
      <c r="I340" s="113">
        <f t="shared" si="93"/>
        <v>4.4951794361525703E-4</v>
      </c>
      <c r="J340" s="148">
        <f t="shared" si="88"/>
        <v>44333.25</v>
      </c>
      <c r="K340" s="152"/>
      <c r="L340" s="550">
        <f t="shared" si="94"/>
        <v>603</v>
      </c>
      <c r="M340" s="187">
        <f t="shared" si="95"/>
        <v>155.75</v>
      </c>
      <c r="N340" s="187">
        <f t="shared" si="96"/>
        <v>447.25</v>
      </c>
      <c r="O340" s="549">
        <f t="shared" si="97"/>
        <v>3.9057375027819061</v>
      </c>
      <c r="P340" s="559"/>
      <c r="R340" s="187">
        <f t="shared" si="110"/>
        <v>2.286927690000029</v>
      </c>
      <c r="S340" s="187">
        <f t="shared" si="110"/>
        <v>2.1837939600000134</v>
      </c>
      <c r="T340" s="113">
        <f t="shared" si="110"/>
        <v>2.1443742224999784</v>
      </c>
      <c r="U340" s="116">
        <f t="shared" si="98"/>
        <v>45031</v>
      </c>
      <c r="V340" s="148">
        <f t="shared" si="99"/>
        <v>44331</v>
      </c>
      <c r="W340" s="187">
        <f t="shared" ref="W340:W403" si="111">IF(R340="","",(S340-R340)/($S$14-$R$14))</f>
        <v>1.473339000000224E-4</v>
      </c>
      <c r="X340" s="549">
        <f t="shared" si="101"/>
        <v>700</v>
      </c>
      <c r="Y340" s="113">
        <f t="shared" ref="Y340:Y403" si="112">U340-J340</f>
        <v>697.75</v>
      </c>
      <c r="Z340" s="113">
        <f t="shared" si="103"/>
        <v>2.25</v>
      </c>
      <c r="AA340" s="549">
        <f t="shared" ref="AA340:AA403" si="113">IF(R340="","",R340-(Y340*W340))</f>
        <v>2.1841254612750136</v>
      </c>
      <c r="AC340" s="556">
        <f t="shared" si="90"/>
        <v>1.7216120415068925</v>
      </c>
    </row>
    <row r="341" spans="2:29" x14ac:dyDescent="0.35">
      <c r="B341" s="116">
        <v>42508</v>
      </c>
      <c r="C341" s="186">
        <f t="shared" si="109"/>
        <v>4.246142009999998</v>
      </c>
      <c r="D341" s="187">
        <f t="shared" si="109"/>
        <v>4.1777455624999904</v>
      </c>
      <c r="E341" s="187">
        <f t="shared" si="109"/>
        <v>3.9839075624999998</v>
      </c>
      <c r="F341" s="113">
        <f t="shared" si="109"/>
        <v>3.7209849224999925</v>
      </c>
      <c r="G341" s="152">
        <f t="shared" si="91"/>
        <v>44489</v>
      </c>
      <c r="H341" s="246">
        <f t="shared" si="92"/>
        <v>43886</v>
      </c>
      <c r="I341" s="113">
        <f t="shared" si="93"/>
        <v>4.360242786069773E-4</v>
      </c>
      <c r="J341" s="148">
        <f t="shared" si="88"/>
        <v>44334.25</v>
      </c>
      <c r="K341" s="152"/>
      <c r="L341" s="550">
        <f t="shared" si="94"/>
        <v>603</v>
      </c>
      <c r="M341" s="187">
        <f t="shared" si="95"/>
        <v>154.75</v>
      </c>
      <c r="N341" s="187">
        <f t="shared" si="96"/>
        <v>448.25</v>
      </c>
      <c r="O341" s="549">
        <f t="shared" si="97"/>
        <v>3.9164328053855701</v>
      </c>
      <c r="P341" s="559"/>
      <c r="R341" s="187">
        <f t="shared" si="110"/>
        <v>2.304121702500006</v>
      </c>
      <c r="S341" s="187">
        <f t="shared" si="110"/>
        <v>2.2100780100000161</v>
      </c>
      <c r="T341" s="113">
        <f t="shared" si="110"/>
        <v>2.1797505599999933</v>
      </c>
      <c r="U341" s="116">
        <f t="shared" si="98"/>
        <v>45031</v>
      </c>
      <c r="V341" s="148">
        <f t="shared" si="99"/>
        <v>44331</v>
      </c>
      <c r="W341" s="187">
        <f t="shared" si="111"/>
        <v>1.3434813214284271E-4</v>
      </c>
      <c r="X341" s="549">
        <f t="shared" si="101"/>
        <v>700</v>
      </c>
      <c r="Y341" s="113">
        <f t="shared" si="112"/>
        <v>696.75</v>
      </c>
      <c r="Z341" s="113">
        <f t="shared" si="103"/>
        <v>3.25</v>
      </c>
      <c r="AA341" s="549">
        <f t="shared" si="113"/>
        <v>2.2105146414294805</v>
      </c>
      <c r="AC341" s="556">
        <f t="shared" si="90"/>
        <v>1.7059181639560896</v>
      </c>
    </row>
    <row r="342" spans="2:29" x14ac:dyDescent="0.35">
      <c r="B342" s="116">
        <v>42509</v>
      </c>
      <c r="C342" s="186">
        <f t="shared" si="109"/>
        <v>4.304347702500011</v>
      </c>
      <c r="D342" s="187">
        <f t="shared" si="109"/>
        <v>4.2338902500000053</v>
      </c>
      <c r="E342" s="187">
        <f t="shared" si="109"/>
        <v>4.0461200900000049</v>
      </c>
      <c r="F342" s="113">
        <f t="shared" si="109"/>
        <v>3.7668195599999788</v>
      </c>
      <c r="G342" s="152">
        <f t="shared" si="91"/>
        <v>44489</v>
      </c>
      <c r="H342" s="246">
        <f t="shared" si="92"/>
        <v>43886</v>
      </c>
      <c r="I342" s="113">
        <f t="shared" si="93"/>
        <v>4.6318495854067359E-4</v>
      </c>
      <c r="J342" s="148">
        <f t="shared" si="88"/>
        <v>44335.25</v>
      </c>
      <c r="K342" s="152"/>
      <c r="L342" s="550">
        <f t="shared" si="94"/>
        <v>603</v>
      </c>
      <c r="M342" s="187">
        <f t="shared" si="95"/>
        <v>153.75</v>
      </c>
      <c r="N342" s="187">
        <f t="shared" si="96"/>
        <v>449.25</v>
      </c>
      <c r="O342" s="549">
        <f t="shared" si="97"/>
        <v>3.9749054026243762</v>
      </c>
      <c r="P342" s="559"/>
      <c r="R342" s="187">
        <f t="shared" si="110"/>
        <v>2.3698768399999848</v>
      </c>
      <c r="S342" s="187">
        <f t="shared" si="110"/>
        <v>2.2758029225000032</v>
      </c>
      <c r="T342" s="113">
        <f t="shared" si="110"/>
        <v>2.2414211024999853</v>
      </c>
      <c r="U342" s="116">
        <f t="shared" si="98"/>
        <v>45031</v>
      </c>
      <c r="V342" s="148">
        <f t="shared" si="99"/>
        <v>44331</v>
      </c>
      <c r="W342" s="187">
        <f t="shared" si="111"/>
        <v>1.3439131071425945E-4</v>
      </c>
      <c r="X342" s="549">
        <f t="shared" si="101"/>
        <v>700</v>
      </c>
      <c r="Y342" s="113">
        <f t="shared" si="112"/>
        <v>695.75</v>
      </c>
      <c r="Z342" s="113">
        <f t="shared" si="103"/>
        <v>4.25</v>
      </c>
      <c r="AA342" s="549">
        <f t="shared" si="113"/>
        <v>2.2763740855705388</v>
      </c>
      <c r="AC342" s="556">
        <f t="shared" si="90"/>
        <v>1.6985313170538374</v>
      </c>
    </row>
    <row r="343" spans="2:29" x14ac:dyDescent="0.35">
      <c r="B343" s="116">
        <v>42510</v>
      </c>
      <c r="C343" s="186">
        <f t="shared" si="109"/>
        <v>4.2829016100000006</v>
      </c>
      <c r="D343" s="187">
        <f t="shared" si="109"/>
        <v>4.2124514024999948</v>
      </c>
      <c r="E343" s="187">
        <f t="shared" si="109"/>
        <v>4.026740422499997</v>
      </c>
      <c r="F343" s="113">
        <f t="shared" si="109"/>
        <v>3.7637636025000143</v>
      </c>
      <c r="G343" s="152">
        <f t="shared" si="91"/>
        <v>44489</v>
      </c>
      <c r="H343" s="246">
        <f t="shared" si="92"/>
        <v>43886</v>
      </c>
      <c r="I343" s="113">
        <f t="shared" si="93"/>
        <v>4.361141293532051E-4</v>
      </c>
      <c r="J343" s="148">
        <f t="shared" si="88"/>
        <v>44336.25</v>
      </c>
      <c r="K343" s="152"/>
      <c r="L343" s="550">
        <f t="shared" si="94"/>
        <v>603</v>
      </c>
      <c r="M343" s="187">
        <f t="shared" si="95"/>
        <v>152.75</v>
      </c>
      <c r="N343" s="187">
        <f t="shared" si="96"/>
        <v>450.25</v>
      </c>
      <c r="O343" s="549">
        <f t="shared" si="97"/>
        <v>3.9601239892412949</v>
      </c>
      <c r="P343" s="559"/>
      <c r="R343" s="187">
        <f t="shared" si="110"/>
        <v>2.3516656099999977</v>
      </c>
      <c r="S343" s="187">
        <f t="shared" si="110"/>
        <v>2.2646787600000051</v>
      </c>
      <c r="T343" s="113">
        <f t="shared" si="110"/>
        <v>2.2292877224999952</v>
      </c>
      <c r="U343" s="116">
        <f t="shared" si="98"/>
        <v>45031</v>
      </c>
      <c r="V343" s="148">
        <f t="shared" si="99"/>
        <v>44331</v>
      </c>
      <c r="W343" s="187">
        <f t="shared" si="111"/>
        <v>1.2426692857141802E-4</v>
      </c>
      <c r="X343" s="549">
        <f t="shared" si="101"/>
        <v>700</v>
      </c>
      <c r="Y343" s="113">
        <f t="shared" si="112"/>
        <v>694.75</v>
      </c>
      <c r="Z343" s="113">
        <f t="shared" si="103"/>
        <v>5.25</v>
      </c>
      <c r="AA343" s="549">
        <f t="shared" si="113"/>
        <v>2.2653311613750051</v>
      </c>
      <c r="AC343" s="556">
        <f t="shared" si="90"/>
        <v>1.6947928278662898</v>
      </c>
    </row>
    <row r="344" spans="2:29" x14ac:dyDescent="0.35">
      <c r="B344" s="116">
        <v>42513</v>
      </c>
      <c r="C344" s="186">
        <f t="shared" si="109"/>
        <v>4.3084329225000051</v>
      </c>
      <c r="D344" s="187">
        <f t="shared" si="109"/>
        <v>4.242058010000016</v>
      </c>
      <c r="E344" s="187">
        <f t="shared" si="109"/>
        <v>4.0532604225000046</v>
      </c>
      <c r="F344" s="113">
        <f t="shared" si="109"/>
        <v>3.7994192400000015</v>
      </c>
      <c r="G344" s="152">
        <f t="shared" si="91"/>
        <v>44489</v>
      </c>
      <c r="H344" s="246">
        <f t="shared" si="92"/>
        <v>43886</v>
      </c>
      <c r="I344" s="113">
        <f t="shared" si="93"/>
        <v>4.2096381840796531E-4</v>
      </c>
      <c r="J344" s="148">
        <f t="shared" si="88"/>
        <v>44339.25</v>
      </c>
      <c r="K344" s="152"/>
      <c r="L344" s="550">
        <f t="shared" si="94"/>
        <v>603</v>
      </c>
      <c r="M344" s="187">
        <f t="shared" si="95"/>
        <v>149.75</v>
      </c>
      <c r="N344" s="187">
        <f t="shared" si="96"/>
        <v>453.25</v>
      </c>
      <c r="O344" s="549">
        <f t="shared" si="97"/>
        <v>3.9902210906934119</v>
      </c>
      <c r="P344" s="559"/>
      <c r="R344" s="187">
        <f t="shared" si="110"/>
        <v>2.3789830624999952</v>
      </c>
      <c r="S344" s="187">
        <f t="shared" si="110"/>
        <v>2.3020988024999856</v>
      </c>
      <c r="T344" s="113">
        <f t="shared" si="110"/>
        <v>2.2667012899999728</v>
      </c>
      <c r="U344" s="116">
        <f t="shared" si="98"/>
        <v>45031</v>
      </c>
      <c r="V344" s="148">
        <f t="shared" si="99"/>
        <v>44331</v>
      </c>
      <c r="W344" s="187">
        <f t="shared" si="111"/>
        <v>1.09834657142871E-4</v>
      </c>
      <c r="X344" s="549">
        <f t="shared" si="101"/>
        <v>700</v>
      </c>
      <c r="Y344" s="113">
        <f t="shared" si="112"/>
        <v>691.75</v>
      </c>
      <c r="Z344" s="113">
        <f t="shared" si="103"/>
        <v>8.25</v>
      </c>
      <c r="AA344" s="549">
        <f t="shared" si="113"/>
        <v>2.3030049384214144</v>
      </c>
      <c r="AC344" s="556">
        <f t="shared" si="90"/>
        <v>1.6872161522719975</v>
      </c>
    </row>
    <row r="345" spans="2:29" x14ac:dyDescent="0.35">
      <c r="B345" s="116">
        <v>42514</v>
      </c>
      <c r="C345" s="186">
        <f t="shared" ref="C345:F364" si="114">IF(C75="","",((1+C75/200)^2-1)*100)</f>
        <v>4.285965202499975</v>
      </c>
      <c r="D345" s="187">
        <f t="shared" si="114"/>
        <v>4.2134722500000166</v>
      </c>
      <c r="E345" s="187">
        <f t="shared" si="114"/>
        <v>4.0216408100000267</v>
      </c>
      <c r="F345" s="113">
        <f t="shared" si="114"/>
        <v>3.7678382224999751</v>
      </c>
      <c r="G345" s="152">
        <f t="shared" si="91"/>
        <v>44489</v>
      </c>
      <c r="H345" s="246">
        <f t="shared" si="92"/>
        <v>43886</v>
      </c>
      <c r="I345" s="113">
        <f t="shared" si="93"/>
        <v>4.2089981343292136E-4</v>
      </c>
      <c r="J345" s="148">
        <f t="shared" si="88"/>
        <v>44340.25</v>
      </c>
      <c r="K345" s="152"/>
      <c r="L345" s="550">
        <f t="shared" si="94"/>
        <v>603</v>
      </c>
      <c r="M345" s="187">
        <f t="shared" si="95"/>
        <v>148.75</v>
      </c>
      <c r="N345" s="187">
        <f t="shared" si="96"/>
        <v>454.25</v>
      </c>
      <c r="O345" s="549">
        <f t="shared" si="97"/>
        <v>3.9590319627518795</v>
      </c>
      <c r="P345" s="559"/>
      <c r="R345" s="187">
        <f t="shared" ref="R345:T364" si="115">IF(R75="","",((1+R75/200)^2-1)*100)</f>
        <v>2.3526773024999947</v>
      </c>
      <c r="S345" s="187">
        <f t="shared" si="115"/>
        <v>2.2808595599999704</v>
      </c>
      <c r="T345" s="113">
        <f t="shared" si="115"/>
        <v>2.246476889999971</v>
      </c>
      <c r="U345" s="116">
        <f t="shared" si="98"/>
        <v>45031</v>
      </c>
      <c r="V345" s="148">
        <f t="shared" si="99"/>
        <v>44331</v>
      </c>
      <c r="W345" s="187">
        <f t="shared" si="111"/>
        <v>1.0259677500003481E-4</v>
      </c>
      <c r="X345" s="549">
        <f t="shared" si="101"/>
        <v>700</v>
      </c>
      <c r="Y345" s="113">
        <f t="shared" si="112"/>
        <v>690.75</v>
      </c>
      <c r="Z345" s="113">
        <f t="shared" si="103"/>
        <v>9.25</v>
      </c>
      <c r="AA345" s="549">
        <f t="shared" si="113"/>
        <v>2.2818085801687209</v>
      </c>
      <c r="AC345" s="556">
        <f t="shared" si="90"/>
        <v>1.6772233825831586</v>
      </c>
    </row>
    <row r="346" spans="2:29" x14ac:dyDescent="0.35">
      <c r="B346" s="116">
        <v>42515</v>
      </c>
      <c r="C346" s="186">
        <f t="shared" si="114"/>
        <v>4.2971987600000094</v>
      </c>
      <c r="D346" s="187">
        <f t="shared" si="114"/>
        <v>4.2267437225000037</v>
      </c>
      <c r="E346" s="187">
        <f t="shared" si="114"/>
        <v>4.0338800900000082</v>
      </c>
      <c r="F346" s="113">
        <f t="shared" si="114"/>
        <v>3.779043840000007</v>
      </c>
      <c r="G346" s="152">
        <f t="shared" si="91"/>
        <v>44489</v>
      </c>
      <c r="H346" s="246">
        <f t="shared" si="92"/>
        <v>43886</v>
      </c>
      <c r="I346" s="113">
        <f t="shared" si="93"/>
        <v>4.2261401326700032E-4</v>
      </c>
      <c r="J346" s="148">
        <f t="shared" si="88"/>
        <v>44341.25</v>
      </c>
      <c r="K346" s="152"/>
      <c r="L346" s="550">
        <f t="shared" si="94"/>
        <v>603</v>
      </c>
      <c r="M346" s="187">
        <f t="shared" si="95"/>
        <v>147.75</v>
      </c>
      <c r="N346" s="187">
        <f t="shared" si="96"/>
        <v>455.25</v>
      </c>
      <c r="O346" s="549">
        <f t="shared" si="97"/>
        <v>3.9714388695398091</v>
      </c>
      <c r="P346" s="559"/>
      <c r="R346" s="187">
        <f t="shared" si="115"/>
        <v>2.3516656099999977</v>
      </c>
      <c r="S346" s="187">
        <f t="shared" si="115"/>
        <v>2.2859163225000145</v>
      </c>
      <c r="T346" s="113">
        <f t="shared" si="115"/>
        <v>2.246476889999971</v>
      </c>
      <c r="U346" s="116">
        <f t="shared" si="98"/>
        <v>45031</v>
      </c>
      <c r="V346" s="148">
        <f t="shared" si="99"/>
        <v>44331</v>
      </c>
      <c r="W346" s="187">
        <f t="shared" si="111"/>
        <v>9.3927553571404587E-5</v>
      </c>
      <c r="X346" s="549">
        <f t="shared" si="101"/>
        <v>700</v>
      </c>
      <c r="Y346" s="113">
        <f t="shared" si="112"/>
        <v>689.75</v>
      </c>
      <c r="Z346" s="113">
        <f t="shared" si="103"/>
        <v>10.25</v>
      </c>
      <c r="AA346" s="549">
        <f t="shared" si="113"/>
        <v>2.2868790799241214</v>
      </c>
      <c r="AC346" s="556">
        <f t="shared" si="90"/>
        <v>1.6845597896156876</v>
      </c>
    </row>
    <row r="347" spans="2:29" x14ac:dyDescent="0.35">
      <c r="B347" s="116">
        <v>42516</v>
      </c>
      <c r="C347" s="186">
        <f t="shared" si="114"/>
        <v>4.2665632099999851</v>
      </c>
      <c r="D347" s="187">
        <f t="shared" si="114"/>
        <v>4.1869318400000077</v>
      </c>
      <c r="E347" s="187">
        <f t="shared" si="114"/>
        <v>3.9869667600000103</v>
      </c>
      <c r="F347" s="113">
        <f t="shared" si="114"/>
        <v>3.7270956224999985</v>
      </c>
      <c r="G347" s="152">
        <f t="shared" si="91"/>
        <v>44489</v>
      </c>
      <c r="H347" s="246">
        <f t="shared" si="92"/>
        <v>43886</v>
      </c>
      <c r="I347" s="113">
        <f t="shared" si="93"/>
        <v>4.3096374378111409E-4</v>
      </c>
      <c r="J347" s="148">
        <f t="shared" si="88"/>
        <v>44342.25</v>
      </c>
      <c r="K347" s="152"/>
      <c r="L347" s="550">
        <f t="shared" si="94"/>
        <v>603</v>
      </c>
      <c r="M347" s="187">
        <f t="shared" si="95"/>
        <v>146.75</v>
      </c>
      <c r="N347" s="187">
        <f t="shared" si="96"/>
        <v>456.25</v>
      </c>
      <c r="O347" s="549">
        <f t="shared" si="97"/>
        <v>3.9237228306001319</v>
      </c>
      <c r="P347" s="559"/>
      <c r="R347" s="187">
        <f t="shared" si="115"/>
        <v>2.2818709024999828</v>
      </c>
      <c r="S347" s="187">
        <f t="shared" si="115"/>
        <v>2.2090670225000109</v>
      </c>
      <c r="T347" s="113">
        <f t="shared" si="115"/>
        <v>2.1666100624999851</v>
      </c>
      <c r="U347" s="116">
        <f t="shared" si="98"/>
        <v>45031</v>
      </c>
      <c r="V347" s="148">
        <f t="shared" si="99"/>
        <v>44331</v>
      </c>
      <c r="W347" s="187">
        <f t="shared" si="111"/>
        <v>1.0400554285710279E-4</v>
      </c>
      <c r="X347" s="549">
        <f t="shared" si="101"/>
        <v>700</v>
      </c>
      <c r="Y347" s="113">
        <f t="shared" si="112"/>
        <v>688.75</v>
      </c>
      <c r="Z347" s="113">
        <f t="shared" si="103"/>
        <v>11.25</v>
      </c>
      <c r="AA347" s="549">
        <f t="shared" si="113"/>
        <v>2.2102370848571531</v>
      </c>
      <c r="AC347" s="556">
        <f t="shared" si="90"/>
        <v>1.7134857457429788</v>
      </c>
    </row>
    <row r="348" spans="2:29" x14ac:dyDescent="0.35">
      <c r="B348" s="116">
        <v>42517</v>
      </c>
      <c r="C348" s="186">
        <f t="shared" si="114"/>
        <v>4.2471630225000112</v>
      </c>
      <c r="D348" s="187">
        <f t="shared" si="114"/>
        <v>4.1685596899999844</v>
      </c>
      <c r="E348" s="187">
        <f t="shared" si="114"/>
        <v>3.965553322500015</v>
      </c>
      <c r="F348" s="113">
        <f t="shared" si="114"/>
        <v>3.7087640625000029</v>
      </c>
      <c r="G348" s="152">
        <f t="shared" si="91"/>
        <v>44489</v>
      </c>
      <c r="H348" s="246">
        <f t="shared" si="92"/>
        <v>43886</v>
      </c>
      <c r="I348" s="113">
        <f t="shared" si="93"/>
        <v>4.2585283582091563E-4</v>
      </c>
      <c r="J348" s="148">
        <f t="shared" si="88"/>
        <v>44343.25</v>
      </c>
      <c r="K348" s="152"/>
      <c r="L348" s="550">
        <f t="shared" si="94"/>
        <v>603</v>
      </c>
      <c r="M348" s="187">
        <f t="shared" si="95"/>
        <v>145.75</v>
      </c>
      <c r="N348" s="187">
        <f t="shared" si="96"/>
        <v>457.25</v>
      </c>
      <c r="O348" s="549">
        <f t="shared" si="97"/>
        <v>3.9034852716791164</v>
      </c>
      <c r="P348" s="559"/>
      <c r="R348" s="187">
        <f t="shared" si="115"/>
        <v>2.2323210000000149</v>
      </c>
      <c r="S348" s="187">
        <f t="shared" si="115"/>
        <v>2.1645885224999883</v>
      </c>
      <c r="T348" s="113">
        <f t="shared" si="115"/>
        <v>2.1322466024999986</v>
      </c>
      <c r="U348" s="116">
        <f t="shared" si="98"/>
        <v>45031</v>
      </c>
      <c r="V348" s="148">
        <f t="shared" si="99"/>
        <v>44331</v>
      </c>
      <c r="W348" s="187">
        <f t="shared" si="111"/>
        <v>9.6760682142895042E-5</v>
      </c>
      <c r="X348" s="549">
        <f t="shared" si="101"/>
        <v>700</v>
      </c>
      <c r="Y348" s="113">
        <f t="shared" si="112"/>
        <v>687.75</v>
      </c>
      <c r="Z348" s="113">
        <f t="shared" si="103"/>
        <v>12.25</v>
      </c>
      <c r="AA348" s="549">
        <f t="shared" si="113"/>
        <v>2.1657738408562386</v>
      </c>
      <c r="AC348" s="556">
        <f t="shared" si="90"/>
        <v>1.7377114308228778</v>
      </c>
    </row>
    <row r="349" spans="2:29" x14ac:dyDescent="0.35">
      <c r="B349" s="116">
        <v>42520</v>
      </c>
      <c r="C349" s="186">
        <f t="shared" si="114"/>
        <v>4.2696265625000063</v>
      </c>
      <c r="D349" s="187">
        <f t="shared" si="114"/>
        <v>4.2032639999999954</v>
      </c>
      <c r="E349" s="187">
        <f t="shared" si="114"/>
        <v>4.0104221024999998</v>
      </c>
      <c r="F349" s="113">
        <f t="shared" si="114"/>
        <v>3.7688568899999941</v>
      </c>
      <c r="G349" s="152">
        <f t="shared" si="91"/>
        <v>44489</v>
      </c>
      <c r="H349" s="246">
        <f t="shared" si="92"/>
        <v>43886</v>
      </c>
      <c r="I349" s="113">
        <f t="shared" si="93"/>
        <v>4.0060565920398941E-4</v>
      </c>
      <c r="J349" s="148">
        <f t="shared" si="88"/>
        <v>44346.25</v>
      </c>
      <c r="K349" s="152"/>
      <c r="L349" s="550">
        <f t="shared" si="94"/>
        <v>603</v>
      </c>
      <c r="M349" s="187">
        <f t="shared" si="95"/>
        <v>142.75</v>
      </c>
      <c r="N349" s="187">
        <f t="shared" si="96"/>
        <v>460.25</v>
      </c>
      <c r="O349" s="549">
        <f t="shared" si="97"/>
        <v>3.9532356446486303</v>
      </c>
      <c r="P349" s="559"/>
      <c r="R349" s="187">
        <f t="shared" si="115"/>
        <v>2.2484992399999904</v>
      </c>
      <c r="S349" s="187">
        <f t="shared" si="115"/>
        <v>2.1817722500000025</v>
      </c>
      <c r="T349" s="113">
        <f t="shared" si="115"/>
        <v>2.1554918400000123</v>
      </c>
      <c r="U349" s="116">
        <f t="shared" si="98"/>
        <v>45031</v>
      </c>
      <c r="V349" s="148">
        <f t="shared" si="99"/>
        <v>44331</v>
      </c>
      <c r="W349" s="187">
        <f t="shared" si="111"/>
        <v>9.5324271428554042E-5</v>
      </c>
      <c r="X349" s="549">
        <f t="shared" si="101"/>
        <v>700</v>
      </c>
      <c r="Y349" s="113">
        <f t="shared" si="112"/>
        <v>684.75</v>
      </c>
      <c r="Z349" s="113">
        <f t="shared" si="103"/>
        <v>15.25</v>
      </c>
      <c r="AA349" s="549">
        <f t="shared" si="113"/>
        <v>2.1832259451392879</v>
      </c>
      <c r="AC349" s="556">
        <f t="shared" ref="AC349:AC412" si="116">IFERROR(O349-AA349,"")</f>
        <v>1.7700096995093424</v>
      </c>
    </row>
    <row r="350" spans="2:29" x14ac:dyDescent="0.35">
      <c r="B350" s="116">
        <v>42521</v>
      </c>
      <c r="C350" s="186">
        <f t="shared" si="114"/>
        <v>4.312518222500028</v>
      </c>
      <c r="D350" s="187">
        <f t="shared" si="114"/>
        <v>4.2338902500000053</v>
      </c>
      <c r="E350" s="187">
        <f t="shared" si="114"/>
        <v>4.0389800025000033</v>
      </c>
      <c r="F350" s="113">
        <f t="shared" si="114"/>
        <v>3.7607076899999869</v>
      </c>
      <c r="G350" s="152">
        <f t="shared" ref="G350:G413" si="117">IF($J350&gt;$E$14,IF($J350&gt;$D$14,$C$14,$D$14),$E$14)</f>
        <v>44489</v>
      </c>
      <c r="H350" s="246">
        <f t="shared" ref="H350:H413" si="118">IF(G350=$E$14,$F$14,IF(G350=$D$14,$E$14,$D$14))</f>
        <v>43886</v>
      </c>
      <c r="I350" s="113">
        <f t="shared" ref="I350:I413" si="119">IF(E350="","",(F350-E350)/($F$14-$E$14))</f>
        <v>4.6147978855724109E-4</v>
      </c>
      <c r="J350" s="148">
        <f t="shared" ref="J350:J413" si="120">B350+365.25*5</f>
        <v>44347.25</v>
      </c>
      <c r="K350" s="152"/>
      <c r="L350" s="550">
        <f t="shared" ref="L350:L413" si="121">E$14-F$14</f>
        <v>603</v>
      </c>
      <c r="M350" s="187">
        <f t="shared" ref="M350:M413" si="122">E$14-J350</f>
        <v>141.75</v>
      </c>
      <c r="N350" s="187">
        <f t="shared" ref="N350:N413" si="123">J350-F$14</f>
        <v>461.25</v>
      </c>
      <c r="O350" s="549">
        <f t="shared" ref="O350:O413" si="124">IF(E350="","",E350-(M350*I350))</f>
        <v>3.9735652424720143</v>
      </c>
      <c r="P350" s="559"/>
      <c r="R350" s="187">
        <f t="shared" si="115"/>
        <v>2.2768142399999913</v>
      </c>
      <c r="S350" s="187">
        <f t="shared" si="115"/>
        <v>2.2070450625000015</v>
      </c>
      <c r="T350" s="113">
        <f t="shared" si="115"/>
        <v>2.1787397224999783</v>
      </c>
      <c r="U350" s="116">
        <f t="shared" ref="U350:U413" si="125">IF($J350&lt;$T$14,$T$14,IF($J350&lt;$S$14,$S$14,$R$14))</f>
        <v>45031</v>
      </c>
      <c r="V350" s="148">
        <f t="shared" ref="V350:V413" si="126">IF($J350&gt;$R$14,$R$14,IF($J350&gt;$S$14,$S$14,$T$14))</f>
        <v>44331</v>
      </c>
      <c r="W350" s="187">
        <f t="shared" si="111"/>
        <v>9.9670253571413988E-5</v>
      </c>
      <c r="X350" s="549">
        <f t="shared" ref="X350:X413" si="127">U350-V350</f>
        <v>700</v>
      </c>
      <c r="Y350" s="113">
        <f t="shared" si="112"/>
        <v>683.75</v>
      </c>
      <c r="Z350" s="113">
        <f t="shared" ref="Z350:Z413" si="128">J350-V350</f>
        <v>16.25</v>
      </c>
      <c r="AA350" s="549">
        <f t="shared" si="113"/>
        <v>2.2086647041205372</v>
      </c>
      <c r="AC350" s="556">
        <f t="shared" si="116"/>
        <v>1.7649005383514771</v>
      </c>
    </row>
    <row r="351" spans="2:29" x14ac:dyDescent="0.35">
      <c r="B351" s="116">
        <v>42522</v>
      </c>
      <c r="C351" s="186">
        <f t="shared" si="114"/>
        <v>4.301283839999992</v>
      </c>
      <c r="D351" s="187">
        <f t="shared" si="114"/>
        <v>4.2236809999999902</v>
      </c>
      <c r="E351" s="187">
        <f t="shared" si="114"/>
        <v>4.012461822500013</v>
      </c>
      <c r="F351" s="113">
        <f t="shared" si="114"/>
        <v>3.7525588100000284</v>
      </c>
      <c r="G351" s="152">
        <f t="shared" si="117"/>
        <v>44489</v>
      </c>
      <c r="H351" s="246">
        <f t="shared" si="118"/>
        <v>43886</v>
      </c>
      <c r="I351" s="113">
        <f t="shared" si="119"/>
        <v>4.3101660447758642E-4</v>
      </c>
      <c r="J351" s="148">
        <f t="shared" si="120"/>
        <v>44348.25</v>
      </c>
      <c r="K351" s="152"/>
      <c r="L351" s="550">
        <f t="shared" si="121"/>
        <v>603</v>
      </c>
      <c r="M351" s="187">
        <f t="shared" si="122"/>
        <v>140.75</v>
      </c>
      <c r="N351" s="187">
        <f t="shared" si="123"/>
        <v>462.25</v>
      </c>
      <c r="O351" s="549">
        <f t="shared" si="124"/>
        <v>3.9517962354197929</v>
      </c>
      <c r="P351" s="559"/>
      <c r="R351" s="187">
        <f t="shared" si="115"/>
        <v>2.2990644900000134</v>
      </c>
      <c r="S351" s="187">
        <f t="shared" si="115"/>
        <v>2.2201881599999806</v>
      </c>
      <c r="T351" s="113">
        <f t="shared" si="115"/>
        <v>2.1807614025000088</v>
      </c>
      <c r="U351" s="116">
        <f t="shared" si="125"/>
        <v>45031</v>
      </c>
      <c r="V351" s="148">
        <f t="shared" si="126"/>
        <v>44331</v>
      </c>
      <c r="W351" s="187">
        <f t="shared" si="111"/>
        <v>1.1268047142861828E-4</v>
      </c>
      <c r="X351" s="549">
        <f t="shared" si="127"/>
        <v>700</v>
      </c>
      <c r="Y351" s="113">
        <f t="shared" si="112"/>
        <v>682.75</v>
      </c>
      <c r="Z351" s="113">
        <f t="shared" si="128"/>
        <v>17.25</v>
      </c>
      <c r="AA351" s="549">
        <f t="shared" si="113"/>
        <v>2.2221318981321243</v>
      </c>
      <c r="AC351" s="556">
        <f t="shared" si="116"/>
        <v>1.7296643372876686</v>
      </c>
    </row>
    <row r="352" spans="2:29" x14ac:dyDescent="0.35">
      <c r="B352" s="116">
        <v>42523</v>
      </c>
      <c r="C352" s="186">
        <f t="shared" si="114"/>
        <v>4.2696265625000063</v>
      </c>
      <c r="D352" s="187">
        <f t="shared" si="114"/>
        <v>4.1950977600000217</v>
      </c>
      <c r="E352" s="187">
        <f t="shared" si="114"/>
        <v>3.9900260025000023</v>
      </c>
      <c r="F352" s="113">
        <f t="shared" si="114"/>
        <v>3.7342250000000021</v>
      </c>
      <c r="G352" s="152">
        <f t="shared" si="117"/>
        <v>44489</v>
      </c>
      <c r="H352" s="246">
        <f t="shared" si="118"/>
        <v>43886</v>
      </c>
      <c r="I352" s="113">
        <f t="shared" si="119"/>
        <v>4.2421393449419595E-4</v>
      </c>
      <c r="J352" s="148">
        <f t="shared" si="120"/>
        <v>44349.25</v>
      </c>
      <c r="K352" s="152"/>
      <c r="L352" s="550">
        <f t="shared" si="121"/>
        <v>603</v>
      </c>
      <c r="M352" s="187">
        <f t="shared" si="122"/>
        <v>139.75</v>
      </c>
      <c r="N352" s="187">
        <f t="shared" si="123"/>
        <v>463.25</v>
      </c>
      <c r="O352" s="549">
        <f t="shared" si="124"/>
        <v>3.9307421051544384</v>
      </c>
      <c r="P352" s="559"/>
      <c r="R352" s="187">
        <f t="shared" si="115"/>
        <v>2.2889504399999927</v>
      </c>
      <c r="S352" s="187">
        <f t="shared" si="115"/>
        <v>2.2100780100000161</v>
      </c>
      <c r="T352" s="113">
        <f t="shared" si="115"/>
        <v>2.1706532024999836</v>
      </c>
      <c r="U352" s="116">
        <f t="shared" si="125"/>
        <v>45031</v>
      </c>
      <c r="V352" s="148">
        <f t="shared" si="126"/>
        <v>44331</v>
      </c>
      <c r="W352" s="187">
        <f t="shared" si="111"/>
        <v>1.1267489999996652E-4</v>
      </c>
      <c r="X352" s="549">
        <f t="shared" si="127"/>
        <v>700</v>
      </c>
      <c r="Y352" s="113">
        <f t="shared" si="112"/>
        <v>681.75</v>
      </c>
      <c r="Z352" s="113">
        <f t="shared" si="128"/>
        <v>18.25</v>
      </c>
      <c r="AA352" s="549">
        <f t="shared" si="113"/>
        <v>2.2121343269250153</v>
      </c>
      <c r="AC352" s="556">
        <f t="shared" si="116"/>
        <v>1.7186077782294231</v>
      </c>
    </row>
    <row r="353" spans="2:29" x14ac:dyDescent="0.35">
      <c r="B353" s="116">
        <v>42524</v>
      </c>
      <c r="C353" s="186">
        <f t="shared" si="114"/>
        <v>4.2298064899999765</v>
      </c>
      <c r="D353" s="187">
        <f t="shared" si="114"/>
        <v>4.1573330625000127</v>
      </c>
      <c r="E353" s="187">
        <f t="shared" si="114"/>
        <v>3.9624944399999862</v>
      </c>
      <c r="F353" s="113">
        <f t="shared" si="114"/>
        <v>3.7118192099999892</v>
      </c>
      <c r="G353" s="152">
        <f t="shared" si="117"/>
        <v>44489</v>
      </c>
      <c r="H353" s="246">
        <f t="shared" si="118"/>
        <v>43886</v>
      </c>
      <c r="I353" s="113">
        <f t="shared" si="119"/>
        <v>4.1571348258705973E-4</v>
      </c>
      <c r="J353" s="148">
        <f t="shared" si="120"/>
        <v>44350.25</v>
      </c>
      <c r="K353" s="152"/>
      <c r="L353" s="550">
        <f t="shared" si="121"/>
        <v>603</v>
      </c>
      <c r="M353" s="187">
        <f t="shared" si="122"/>
        <v>138.75</v>
      </c>
      <c r="N353" s="187">
        <f t="shared" si="123"/>
        <v>464.25</v>
      </c>
      <c r="O353" s="549">
        <f t="shared" si="124"/>
        <v>3.9048141942910317</v>
      </c>
      <c r="P353" s="559"/>
      <c r="R353" s="187">
        <f t="shared" si="115"/>
        <v>2.2758029225000032</v>
      </c>
      <c r="S353" s="187">
        <f t="shared" si="115"/>
        <v>2.1949137225000026</v>
      </c>
      <c r="T353" s="113">
        <f t="shared" si="115"/>
        <v>2.1565025625000178</v>
      </c>
      <c r="U353" s="116">
        <f t="shared" si="125"/>
        <v>45031</v>
      </c>
      <c r="V353" s="148">
        <f t="shared" si="126"/>
        <v>44331</v>
      </c>
      <c r="W353" s="187">
        <f t="shared" si="111"/>
        <v>1.1555600000000079E-4</v>
      </c>
      <c r="X353" s="549">
        <f t="shared" si="127"/>
        <v>700</v>
      </c>
      <c r="Y353" s="113">
        <f t="shared" si="112"/>
        <v>680.75</v>
      </c>
      <c r="Z353" s="113">
        <f t="shared" si="128"/>
        <v>19.25</v>
      </c>
      <c r="AA353" s="549">
        <f t="shared" si="113"/>
        <v>2.1971381755000028</v>
      </c>
      <c r="AC353" s="556">
        <f t="shared" si="116"/>
        <v>1.7076760187910289</v>
      </c>
    </row>
    <row r="354" spans="2:29" x14ac:dyDescent="0.35">
      <c r="B354" s="116">
        <v>42527</v>
      </c>
      <c r="C354" s="186" t="str">
        <f t="shared" si="114"/>
        <v/>
      </c>
      <c r="D354" s="187" t="str">
        <f t="shared" si="114"/>
        <v/>
      </c>
      <c r="E354" s="187" t="str">
        <f t="shared" si="114"/>
        <v/>
      </c>
      <c r="F354" s="113" t="str">
        <f t="shared" si="114"/>
        <v/>
      </c>
      <c r="G354" s="152">
        <f t="shared" si="117"/>
        <v>44489</v>
      </c>
      <c r="H354" s="246">
        <f t="shared" si="118"/>
        <v>43886</v>
      </c>
      <c r="I354" s="113" t="str">
        <f t="shared" si="119"/>
        <v/>
      </c>
      <c r="J354" s="148">
        <f t="shared" si="120"/>
        <v>44353.25</v>
      </c>
      <c r="K354" s="152"/>
      <c r="L354" s="550">
        <f t="shared" si="121"/>
        <v>603</v>
      </c>
      <c r="M354" s="187">
        <f t="shared" si="122"/>
        <v>135.75</v>
      </c>
      <c r="N354" s="187">
        <f t="shared" si="123"/>
        <v>467.25</v>
      </c>
      <c r="O354" s="549" t="str">
        <f t="shared" si="124"/>
        <v/>
      </c>
      <c r="P354" s="559"/>
      <c r="R354" s="187">
        <f t="shared" si="115"/>
        <v>2.269735122499994</v>
      </c>
      <c r="S354" s="187">
        <f t="shared" si="115"/>
        <v>2.1918809999999844</v>
      </c>
      <c r="T354" s="113">
        <f t="shared" si="115"/>
        <v>2.1453848900000017</v>
      </c>
      <c r="U354" s="116">
        <f t="shared" si="125"/>
        <v>45031</v>
      </c>
      <c r="V354" s="148">
        <f t="shared" si="126"/>
        <v>44331</v>
      </c>
      <c r="W354" s="187">
        <f t="shared" si="111"/>
        <v>1.1122017500001366E-4</v>
      </c>
      <c r="X354" s="549">
        <f t="shared" si="127"/>
        <v>700</v>
      </c>
      <c r="Y354" s="113">
        <f t="shared" si="112"/>
        <v>677.75</v>
      </c>
      <c r="Z354" s="113">
        <f t="shared" si="128"/>
        <v>22.25</v>
      </c>
      <c r="AA354" s="549">
        <f t="shared" si="113"/>
        <v>2.1943556488937346</v>
      </c>
      <c r="AC354" s="556" t="str">
        <f t="shared" si="116"/>
        <v/>
      </c>
    </row>
    <row r="355" spans="2:29" x14ac:dyDescent="0.35">
      <c r="B355" s="116">
        <v>42528</v>
      </c>
      <c r="C355" s="186">
        <f t="shared" si="114"/>
        <v>4.2053056100000097</v>
      </c>
      <c r="D355" s="187">
        <f t="shared" si="114"/>
        <v>4.127738489999988</v>
      </c>
      <c r="E355" s="187">
        <f t="shared" si="114"/>
        <v>3.9329275624999882</v>
      </c>
      <c r="F355" s="113">
        <f t="shared" si="114"/>
        <v>3.6761786225000259</v>
      </c>
      <c r="G355" s="152">
        <f t="shared" si="117"/>
        <v>44489</v>
      </c>
      <c r="H355" s="246">
        <f t="shared" si="118"/>
        <v>43886</v>
      </c>
      <c r="I355" s="113">
        <f t="shared" si="119"/>
        <v>4.2578597014919121E-4</v>
      </c>
      <c r="J355" s="148">
        <f t="shared" si="120"/>
        <v>44354.25</v>
      </c>
      <c r="K355" s="152"/>
      <c r="L355" s="550">
        <f t="shared" si="121"/>
        <v>603</v>
      </c>
      <c r="M355" s="187">
        <f t="shared" si="122"/>
        <v>134.75</v>
      </c>
      <c r="N355" s="187">
        <f t="shared" si="123"/>
        <v>468.25</v>
      </c>
      <c r="O355" s="549">
        <f t="shared" si="124"/>
        <v>3.8755529030223848</v>
      </c>
      <c r="P355" s="559"/>
      <c r="R355" s="187">
        <f t="shared" si="115"/>
        <v>2.2545664099999918</v>
      </c>
      <c r="S355" s="187">
        <f t="shared" si="115"/>
        <v>2.1645885224999883</v>
      </c>
      <c r="T355" s="113">
        <f t="shared" si="115"/>
        <v>2.1241619224999786</v>
      </c>
      <c r="U355" s="116">
        <f t="shared" si="125"/>
        <v>45031</v>
      </c>
      <c r="V355" s="148">
        <f t="shared" si="126"/>
        <v>44331</v>
      </c>
      <c r="W355" s="187">
        <f t="shared" si="111"/>
        <v>1.2853983928571923E-4</v>
      </c>
      <c r="X355" s="549">
        <f t="shared" si="127"/>
        <v>700</v>
      </c>
      <c r="Y355" s="113">
        <f t="shared" si="112"/>
        <v>676.75</v>
      </c>
      <c r="Z355" s="113">
        <f t="shared" si="128"/>
        <v>23.25</v>
      </c>
      <c r="AA355" s="549">
        <f t="shared" si="113"/>
        <v>2.1675770737633813</v>
      </c>
      <c r="AC355" s="556">
        <f t="shared" si="116"/>
        <v>1.7079758292590035</v>
      </c>
    </row>
    <row r="356" spans="2:29" x14ac:dyDescent="0.35">
      <c r="B356" s="116">
        <v>42529</v>
      </c>
      <c r="C356" s="186">
        <f t="shared" si="114"/>
        <v>4.2236809999999902</v>
      </c>
      <c r="D356" s="187">
        <f t="shared" si="114"/>
        <v>4.1501891600000063</v>
      </c>
      <c r="E356" s="187">
        <f t="shared" si="114"/>
        <v>3.9584160000000201</v>
      </c>
      <c r="F356" s="113">
        <f t="shared" si="114"/>
        <v>3.7097824400000201</v>
      </c>
      <c r="G356" s="152">
        <f t="shared" si="117"/>
        <v>44489</v>
      </c>
      <c r="H356" s="246">
        <f t="shared" si="118"/>
        <v>43886</v>
      </c>
      <c r="I356" s="113">
        <f t="shared" si="119"/>
        <v>4.1232762852404649E-4</v>
      </c>
      <c r="J356" s="148">
        <f t="shared" si="120"/>
        <v>44355.25</v>
      </c>
      <c r="K356" s="152"/>
      <c r="L356" s="550">
        <f t="shared" si="121"/>
        <v>603</v>
      </c>
      <c r="M356" s="187">
        <f t="shared" si="122"/>
        <v>133.75</v>
      </c>
      <c r="N356" s="187">
        <f t="shared" si="123"/>
        <v>469.25</v>
      </c>
      <c r="O356" s="549">
        <f t="shared" si="124"/>
        <v>3.9032671796849288</v>
      </c>
      <c r="P356" s="559"/>
      <c r="R356" s="187">
        <f t="shared" si="115"/>
        <v>2.2687238399999865</v>
      </c>
      <c r="S356" s="187">
        <f t="shared" si="115"/>
        <v>2.1827831025000188</v>
      </c>
      <c r="T356" s="113">
        <f t="shared" si="115"/>
        <v>2.1484169225000072</v>
      </c>
      <c r="U356" s="116">
        <f t="shared" si="125"/>
        <v>45031</v>
      </c>
      <c r="V356" s="148">
        <f t="shared" si="126"/>
        <v>44331</v>
      </c>
      <c r="W356" s="187">
        <f t="shared" si="111"/>
        <v>1.2277248214281094E-4</v>
      </c>
      <c r="X356" s="549">
        <f t="shared" si="127"/>
        <v>700</v>
      </c>
      <c r="Y356" s="113">
        <f t="shared" si="112"/>
        <v>675.75</v>
      </c>
      <c r="Z356" s="113">
        <f t="shared" si="128"/>
        <v>24.25</v>
      </c>
      <c r="AA356" s="549">
        <f t="shared" si="113"/>
        <v>2.1857603351919819</v>
      </c>
      <c r="AC356" s="556">
        <f t="shared" si="116"/>
        <v>1.7175068444929469</v>
      </c>
    </row>
    <row r="357" spans="2:29" x14ac:dyDescent="0.35">
      <c r="B357" s="116">
        <v>42530</v>
      </c>
      <c r="C357" s="186">
        <f t="shared" si="114"/>
        <v>4.2369531224999868</v>
      </c>
      <c r="D357" s="187">
        <f t="shared" si="114"/>
        <v>4.1746835599999699</v>
      </c>
      <c r="E357" s="187">
        <f t="shared" si="114"/>
        <v>3.9890062499999823</v>
      </c>
      <c r="F357" s="113">
        <f t="shared" si="114"/>
        <v>3.7535774024999746</v>
      </c>
      <c r="G357" s="152">
        <f t="shared" si="117"/>
        <v>44489</v>
      </c>
      <c r="H357" s="246">
        <f t="shared" si="118"/>
        <v>43886</v>
      </c>
      <c r="I357" s="113">
        <f t="shared" si="119"/>
        <v>3.9042926616916697E-4</v>
      </c>
      <c r="J357" s="148">
        <f t="shared" si="120"/>
        <v>44356.25</v>
      </c>
      <c r="K357" s="152"/>
      <c r="L357" s="550">
        <f t="shared" si="121"/>
        <v>603</v>
      </c>
      <c r="M357" s="187">
        <f t="shared" si="122"/>
        <v>132.75</v>
      </c>
      <c r="N357" s="187">
        <f t="shared" si="123"/>
        <v>470.25</v>
      </c>
      <c r="O357" s="549">
        <f t="shared" si="124"/>
        <v>3.9371767649160252</v>
      </c>
      <c r="P357" s="559"/>
      <c r="R357" s="187">
        <f t="shared" si="115"/>
        <v>2.2909732100000024</v>
      </c>
      <c r="S357" s="187">
        <f t="shared" si="115"/>
        <v>2.2171550625000203</v>
      </c>
      <c r="T357" s="113">
        <f t="shared" si="115"/>
        <v>2.1858156899999814</v>
      </c>
      <c r="U357" s="116">
        <f t="shared" si="125"/>
        <v>45031</v>
      </c>
      <c r="V357" s="148">
        <f t="shared" si="126"/>
        <v>44331</v>
      </c>
      <c r="W357" s="187">
        <f t="shared" si="111"/>
        <v>1.0545449642854596E-4</v>
      </c>
      <c r="X357" s="549">
        <f t="shared" si="127"/>
        <v>700</v>
      </c>
      <c r="Y357" s="113">
        <f t="shared" si="112"/>
        <v>674.75</v>
      </c>
      <c r="Z357" s="113">
        <f t="shared" si="128"/>
        <v>25.25</v>
      </c>
      <c r="AA357" s="549">
        <f t="shared" si="113"/>
        <v>2.2198177885348409</v>
      </c>
      <c r="AC357" s="556">
        <f t="shared" si="116"/>
        <v>1.7173589763811843</v>
      </c>
    </row>
    <row r="358" spans="2:29" x14ac:dyDescent="0.35">
      <c r="B358" s="116">
        <v>42531</v>
      </c>
      <c r="C358" s="186">
        <f t="shared" si="114"/>
        <v>4.2247019024999943</v>
      </c>
      <c r="D358" s="187">
        <f t="shared" si="114"/>
        <v>4.1644772099999949</v>
      </c>
      <c r="E358" s="187">
        <f t="shared" si="114"/>
        <v>3.972690890000008</v>
      </c>
      <c r="F358" s="113">
        <f t="shared" si="114"/>
        <v>3.7464473599999826</v>
      </c>
      <c r="G358" s="152">
        <f t="shared" si="117"/>
        <v>44489</v>
      </c>
      <c r="H358" s="246">
        <f t="shared" si="118"/>
        <v>43886</v>
      </c>
      <c r="I358" s="113">
        <f t="shared" si="119"/>
        <v>3.7519656716422125E-4</v>
      </c>
      <c r="J358" s="148">
        <f t="shared" si="120"/>
        <v>44357.25</v>
      </c>
      <c r="K358" s="152"/>
      <c r="L358" s="550">
        <f t="shared" si="121"/>
        <v>603</v>
      </c>
      <c r="M358" s="187">
        <f t="shared" si="122"/>
        <v>131.75</v>
      </c>
      <c r="N358" s="187">
        <f t="shared" si="123"/>
        <v>471.25</v>
      </c>
      <c r="O358" s="549">
        <f t="shared" si="124"/>
        <v>3.923258742276122</v>
      </c>
      <c r="P358" s="559"/>
      <c r="R358" s="187">
        <f t="shared" si="115"/>
        <v>2.2596225225000266</v>
      </c>
      <c r="S358" s="187">
        <f t="shared" si="115"/>
        <v>2.1918809999999844</v>
      </c>
      <c r="T358" s="113">
        <f t="shared" si="115"/>
        <v>2.1655992899999976</v>
      </c>
      <c r="U358" s="116">
        <f t="shared" si="125"/>
        <v>45031</v>
      </c>
      <c r="V358" s="148">
        <f t="shared" si="126"/>
        <v>44331</v>
      </c>
      <c r="W358" s="187">
        <f t="shared" si="111"/>
        <v>9.6773603571488812E-5</v>
      </c>
      <c r="X358" s="549">
        <f t="shared" si="127"/>
        <v>700</v>
      </c>
      <c r="Y358" s="113">
        <f t="shared" si="112"/>
        <v>673.75</v>
      </c>
      <c r="Z358" s="113">
        <f t="shared" si="128"/>
        <v>26.25</v>
      </c>
      <c r="AA358" s="549">
        <f t="shared" si="113"/>
        <v>2.194421307093736</v>
      </c>
      <c r="AC358" s="556">
        <f t="shared" si="116"/>
        <v>1.7288374351823861</v>
      </c>
    </row>
    <row r="359" spans="2:29" x14ac:dyDescent="0.35">
      <c r="B359" s="116">
        <v>42534</v>
      </c>
      <c r="C359" s="186">
        <f t="shared" si="114"/>
        <v>4.2053056100000097</v>
      </c>
      <c r="D359" s="187">
        <f t="shared" si="114"/>
        <v>4.1338611599999853</v>
      </c>
      <c r="E359" s="187">
        <f t="shared" si="114"/>
        <v>3.9482202499999897</v>
      </c>
      <c r="F359" s="113">
        <f t="shared" si="114"/>
        <v>3.7189480624999716</v>
      </c>
      <c r="G359" s="152">
        <f t="shared" si="117"/>
        <v>44489</v>
      </c>
      <c r="H359" s="246">
        <f t="shared" si="118"/>
        <v>43886</v>
      </c>
      <c r="I359" s="113">
        <f t="shared" si="119"/>
        <v>3.8021921641794048E-4</v>
      </c>
      <c r="J359" s="148">
        <f t="shared" si="120"/>
        <v>44360.25</v>
      </c>
      <c r="K359" s="152"/>
      <c r="L359" s="550">
        <f t="shared" si="121"/>
        <v>603</v>
      </c>
      <c r="M359" s="187">
        <f t="shared" si="122"/>
        <v>128.75</v>
      </c>
      <c r="N359" s="187">
        <f t="shared" si="123"/>
        <v>474.25</v>
      </c>
      <c r="O359" s="549">
        <f t="shared" si="124"/>
        <v>3.8992670258861799</v>
      </c>
      <c r="P359" s="559"/>
      <c r="R359" s="187">
        <f t="shared" si="115"/>
        <v>2.2100780100000161</v>
      </c>
      <c r="S359" s="187">
        <f t="shared" si="115"/>
        <v>2.1463955625000031</v>
      </c>
      <c r="T359" s="113">
        <f t="shared" si="115"/>
        <v>2.1342678225000133</v>
      </c>
      <c r="U359" s="116">
        <f t="shared" si="125"/>
        <v>45031</v>
      </c>
      <c r="V359" s="148">
        <f t="shared" si="126"/>
        <v>44331</v>
      </c>
      <c r="W359" s="187">
        <f t="shared" si="111"/>
        <v>9.0974925000018666E-5</v>
      </c>
      <c r="X359" s="549">
        <f t="shared" si="127"/>
        <v>700</v>
      </c>
      <c r="Y359" s="113">
        <f t="shared" si="112"/>
        <v>670.75</v>
      </c>
      <c r="Z359" s="113">
        <f t="shared" si="128"/>
        <v>29.25</v>
      </c>
      <c r="AA359" s="549">
        <f t="shared" si="113"/>
        <v>2.1490565790562535</v>
      </c>
      <c r="AC359" s="556">
        <f t="shared" si="116"/>
        <v>1.7502104468299264</v>
      </c>
    </row>
    <row r="360" spans="2:29" x14ac:dyDescent="0.35">
      <c r="B360" s="116">
        <v>42535</v>
      </c>
      <c r="C360" s="186">
        <f t="shared" si="114"/>
        <v>4.1573330625000127</v>
      </c>
      <c r="D360" s="187">
        <f t="shared" si="114"/>
        <v>4.0848848399999804</v>
      </c>
      <c r="E360" s="187">
        <f t="shared" si="114"/>
        <v>3.9125390624999756</v>
      </c>
      <c r="F360" s="113">
        <f t="shared" si="114"/>
        <v>3.701635560000005</v>
      </c>
      <c r="G360" s="152">
        <f t="shared" si="117"/>
        <v>44489</v>
      </c>
      <c r="H360" s="246">
        <f t="shared" si="118"/>
        <v>43886</v>
      </c>
      <c r="I360" s="113">
        <f t="shared" si="119"/>
        <v>3.4975705223875718E-4</v>
      </c>
      <c r="J360" s="148">
        <f t="shared" si="120"/>
        <v>44361.25</v>
      </c>
      <c r="K360" s="152"/>
      <c r="L360" s="550">
        <f t="shared" si="121"/>
        <v>603</v>
      </c>
      <c r="M360" s="187">
        <f t="shared" si="122"/>
        <v>127.75</v>
      </c>
      <c r="N360" s="187">
        <f t="shared" si="123"/>
        <v>475.25</v>
      </c>
      <c r="O360" s="549">
        <f t="shared" si="124"/>
        <v>3.8678575990764745</v>
      </c>
      <c r="P360" s="559"/>
      <c r="R360" s="187">
        <f t="shared" si="115"/>
        <v>2.1878374399999956</v>
      </c>
      <c r="S360" s="187">
        <f t="shared" si="115"/>
        <v>2.1362890625000297</v>
      </c>
      <c r="T360" s="113">
        <f t="shared" si="115"/>
        <v>2.1170880899999744</v>
      </c>
      <c r="U360" s="116">
        <f t="shared" si="125"/>
        <v>45031</v>
      </c>
      <c r="V360" s="148">
        <f t="shared" si="126"/>
        <v>44331</v>
      </c>
      <c r="W360" s="187">
        <f t="shared" si="111"/>
        <v>7.3640539285665542E-5</v>
      </c>
      <c r="X360" s="549">
        <f t="shared" si="127"/>
        <v>700</v>
      </c>
      <c r="Y360" s="113">
        <f t="shared" si="112"/>
        <v>669.75</v>
      </c>
      <c r="Z360" s="113">
        <f t="shared" si="128"/>
        <v>30.25</v>
      </c>
      <c r="AA360" s="549">
        <f t="shared" si="113"/>
        <v>2.1385166888134211</v>
      </c>
      <c r="AC360" s="556">
        <f t="shared" si="116"/>
        <v>1.7293409102630535</v>
      </c>
    </row>
    <row r="361" spans="2:29" x14ac:dyDescent="0.35">
      <c r="B361" s="116">
        <v>42536</v>
      </c>
      <c r="C361" s="186">
        <f t="shared" si="114"/>
        <v>4.185911122500019</v>
      </c>
      <c r="D361" s="187">
        <f t="shared" si="114"/>
        <v>4.1063105624999929</v>
      </c>
      <c r="E361" s="187">
        <f t="shared" si="114"/>
        <v>3.9329275624999882</v>
      </c>
      <c r="F361" s="113">
        <f t="shared" si="114"/>
        <v>3.723021802500015</v>
      </c>
      <c r="G361" s="152">
        <f t="shared" si="117"/>
        <v>44489</v>
      </c>
      <c r="H361" s="246">
        <f t="shared" si="118"/>
        <v>43886</v>
      </c>
      <c r="I361" s="113">
        <f t="shared" si="119"/>
        <v>3.4810242122715286E-4</v>
      </c>
      <c r="J361" s="148">
        <f t="shared" si="120"/>
        <v>44362.25</v>
      </c>
      <c r="K361" s="152"/>
      <c r="L361" s="550">
        <f t="shared" si="121"/>
        <v>603</v>
      </c>
      <c r="M361" s="187">
        <f t="shared" si="122"/>
        <v>126.75</v>
      </c>
      <c r="N361" s="187">
        <f t="shared" si="123"/>
        <v>476.25</v>
      </c>
      <c r="O361" s="549">
        <f t="shared" si="124"/>
        <v>3.8888055806094464</v>
      </c>
      <c r="P361" s="559"/>
      <c r="R361" s="187">
        <f t="shared" si="115"/>
        <v>2.2019902500000077</v>
      </c>
      <c r="S361" s="187">
        <f t="shared" si="115"/>
        <v>2.1514489999999942</v>
      </c>
      <c r="T361" s="113">
        <f t="shared" si="115"/>
        <v>2.129214810000013</v>
      </c>
      <c r="U361" s="116">
        <f t="shared" si="125"/>
        <v>45031</v>
      </c>
      <c r="V361" s="148">
        <f t="shared" si="126"/>
        <v>44331</v>
      </c>
      <c r="W361" s="187">
        <f t="shared" si="111"/>
        <v>7.2201785714305042E-5</v>
      </c>
      <c r="X361" s="549">
        <f t="shared" si="127"/>
        <v>700</v>
      </c>
      <c r="Y361" s="113">
        <f t="shared" si="112"/>
        <v>668.75</v>
      </c>
      <c r="Z361" s="113">
        <f t="shared" si="128"/>
        <v>31.25</v>
      </c>
      <c r="AA361" s="549">
        <f t="shared" si="113"/>
        <v>2.153705305803566</v>
      </c>
      <c r="AC361" s="556">
        <f t="shared" si="116"/>
        <v>1.7351002748058804</v>
      </c>
    </row>
    <row r="362" spans="2:29" x14ac:dyDescent="0.35">
      <c r="B362" s="116">
        <v>42537</v>
      </c>
      <c r="C362" s="186">
        <f t="shared" si="114"/>
        <v>4.1420249999999825</v>
      </c>
      <c r="D362" s="187">
        <f t="shared" si="114"/>
        <v>4.0665216899999912</v>
      </c>
      <c r="E362" s="187">
        <f t="shared" si="114"/>
        <v>3.8931718399999982</v>
      </c>
      <c r="F362" s="113">
        <f t="shared" si="114"/>
        <v>3.6985805624999868</v>
      </c>
      <c r="G362" s="152">
        <f t="shared" si="117"/>
        <v>44489</v>
      </c>
      <c r="H362" s="246">
        <f t="shared" si="118"/>
        <v>43886</v>
      </c>
      <c r="I362" s="113">
        <f t="shared" si="119"/>
        <v>3.2270526948592268E-4</v>
      </c>
      <c r="J362" s="148">
        <f t="shared" si="120"/>
        <v>44363.25</v>
      </c>
      <c r="K362" s="152"/>
      <c r="L362" s="550">
        <f t="shared" si="121"/>
        <v>603</v>
      </c>
      <c r="M362" s="187">
        <f t="shared" si="122"/>
        <v>125.75</v>
      </c>
      <c r="N362" s="187">
        <f t="shared" si="123"/>
        <v>477.25</v>
      </c>
      <c r="O362" s="549">
        <f t="shared" si="124"/>
        <v>3.8525916523621433</v>
      </c>
      <c r="P362" s="559"/>
      <c r="R362" s="187">
        <f t="shared" si="115"/>
        <v>2.1676208399999952</v>
      </c>
      <c r="S362" s="187">
        <f t="shared" si="115"/>
        <v>2.1231513599999863</v>
      </c>
      <c r="T362" s="113">
        <f t="shared" si="115"/>
        <v>2.113046009999997</v>
      </c>
      <c r="U362" s="116">
        <f t="shared" si="125"/>
        <v>45031</v>
      </c>
      <c r="V362" s="148">
        <f t="shared" si="126"/>
        <v>44331</v>
      </c>
      <c r="W362" s="187">
        <f t="shared" si="111"/>
        <v>6.3527828571441347E-5</v>
      </c>
      <c r="X362" s="549">
        <f t="shared" si="127"/>
        <v>700</v>
      </c>
      <c r="Y362" s="113">
        <f t="shared" si="112"/>
        <v>667.75</v>
      </c>
      <c r="Z362" s="113">
        <f t="shared" si="128"/>
        <v>32.25</v>
      </c>
      <c r="AA362" s="549">
        <f t="shared" si="113"/>
        <v>2.1252001324714151</v>
      </c>
      <c r="AC362" s="556">
        <f t="shared" si="116"/>
        <v>1.7273915198907281</v>
      </c>
    </row>
    <row r="363" spans="2:29" x14ac:dyDescent="0.35">
      <c r="B363" s="116">
        <v>42538</v>
      </c>
      <c r="C363" s="186">
        <f t="shared" si="114"/>
        <v>4.1634566024999931</v>
      </c>
      <c r="D363" s="187">
        <f t="shared" si="114"/>
        <v>4.0838646225000108</v>
      </c>
      <c r="E363" s="187">
        <f t="shared" si="114"/>
        <v>3.9125390624999756</v>
      </c>
      <c r="F363" s="113">
        <f t="shared" si="114"/>
        <v>3.7179296400000172</v>
      </c>
      <c r="G363" s="152">
        <f t="shared" si="117"/>
        <v>44489</v>
      </c>
      <c r="H363" s="246">
        <f t="shared" si="118"/>
        <v>43886</v>
      </c>
      <c r="I363" s="113">
        <f t="shared" si="119"/>
        <v>3.227353606964484E-4</v>
      </c>
      <c r="J363" s="148">
        <f t="shared" si="120"/>
        <v>44364.25</v>
      </c>
      <c r="K363" s="152"/>
      <c r="L363" s="550">
        <f t="shared" si="121"/>
        <v>603</v>
      </c>
      <c r="M363" s="187">
        <f t="shared" si="122"/>
        <v>124.75</v>
      </c>
      <c r="N363" s="187">
        <f t="shared" si="123"/>
        <v>478.25</v>
      </c>
      <c r="O363" s="549">
        <f t="shared" si="124"/>
        <v>3.8722778262530939</v>
      </c>
      <c r="P363" s="559"/>
      <c r="R363" s="187">
        <f t="shared" si="115"/>
        <v>2.1757072400000022</v>
      </c>
      <c r="S363" s="187">
        <f t="shared" si="115"/>
        <v>2.1383103224999811</v>
      </c>
      <c r="T363" s="113">
        <f t="shared" si="115"/>
        <v>2.1282042225000186</v>
      </c>
      <c r="U363" s="116">
        <f t="shared" si="125"/>
        <v>45031</v>
      </c>
      <c r="V363" s="148">
        <f t="shared" si="126"/>
        <v>44331</v>
      </c>
      <c r="W363" s="187">
        <f t="shared" si="111"/>
        <v>5.3424167857172933E-5</v>
      </c>
      <c r="X363" s="549">
        <f t="shared" si="127"/>
        <v>700</v>
      </c>
      <c r="Y363" s="113">
        <f t="shared" si="112"/>
        <v>666.75</v>
      </c>
      <c r="Z363" s="113">
        <f t="shared" si="128"/>
        <v>33.25</v>
      </c>
      <c r="AA363" s="549">
        <f t="shared" si="113"/>
        <v>2.140086676081232</v>
      </c>
      <c r="AC363" s="556">
        <f t="shared" si="116"/>
        <v>1.7321911501718619</v>
      </c>
    </row>
    <row r="364" spans="2:29" x14ac:dyDescent="0.35">
      <c r="B364" s="116">
        <v>42541</v>
      </c>
      <c r="C364" s="186">
        <f t="shared" si="114"/>
        <v>4.1910147599999892</v>
      </c>
      <c r="D364" s="187">
        <f t="shared" si="114"/>
        <v>4.1032496100000149</v>
      </c>
      <c r="E364" s="187">
        <f t="shared" si="114"/>
        <v>3.9288497025000035</v>
      </c>
      <c r="F364" s="113">
        <f t="shared" si="114"/>
        <v>3.7291325625000038</v>
      </c>
      <c r="G364" s="152">
        <f t="shared" si="117"/>
        <v>44489</v>
      </c>
      <c r="H364" s="246">
        <f t="shared" si="118"/>
        <v>43886</v>
      </c>
      <c r="I364" s="113">
        <f t="shared" si="119"/>
        <v>3.3120587064676573E-4</v>
      </c>
      <c r="J364" s="148">
        <f t="shared" si="120"/>
        <v>44367.25</v>
      </c>
      <c r="K364" s="152"/>
      <c r="L364" s="550">
        <f t="shared" si="121"/>
        <v>603</v>
      </c>
      <c r="M364" s="187">
        <f t="shared" si="122"/>
        <v>121.75</v>
      </c>
      <c r="N364" s="187">
        <f t="shared" si="123"/>
        <v>481.25</v>
      </c>
      <c r="O364" s="549">
        <f t="shared" si="124"/>
        <v>3.8885253877487598</v>
      </c>
      <c r="P364" s="559"/>
      <c r="R364" s="187">
        <f t="shared" si="115"/>
        <v>2.2222102500000007</v>
      </c>
      <c r="S364" s="187">
        <f t="shared" si="115"/>
        <v>2.1757072400000022</v>
      </c>
      <c r="T364" s="113">
        <f t="shared" si="115"/>
        <v>2.1635777600000239</v>
      </c>
      <c r="U364" s="116">
        <f t="shared" si="125"/>
        <v>45031</v>
      </c>
      <c r="V364" s="148">
        <f t="shared" si="126"/>
        <v>44331</v>
      </c>
      <c r="W364" s="187">
        <f t="shared" si="111"/>
        <v>6.6432871428569377E-5</v>
      </c>
      <c r="X364" s="549">
        <f t="shared" si="127"/>
        <v>700</v>
      </c>
      <c r="Y364" s="113">
        <f t="shared" si="112"/>
        <v>663.75</v>
      </c>
      <c r="Z364" s="113">
        <f t="shared" si="128"/>
        <v>36.25</v>
      </c>
      <c r="AA364" s="549">
        <f t="shared" si="113"/>
        <v>2.1781154315892879</v>
      </c>
      <c r="AC364" s="556">
        <f t="shared" si="116"/>
        <v>1.7104099561594719</v>
      </c>
    </row>
    <row r="365" spans="2:29" x14ac:dyDescent="0.35">
      <c r="B365" s="116">
        <v>42542</v>
      </c>
      <c r="C365" s="186">
        <f t="shared" ref="C365:F384" si="129">IF(C95="","",((1+C95/200)^2-1)*100)</f>
        <v>4.2195974400000003</v>
      </c>
      <c r="D365" s="187">
        <f t="shared" si="129"/>
        <v>4.1359020899999877</v>
      </c>
      <c r="E365" s="187">
        <f t="shared" si="129"/>
        <v>3.964533690000005</v>
      </c>
      <c r="F365" s="113">
        <f t="shared" si="129"/>
        <v>3.7535774024999746</v>
      </c>
      <c r="G365" s="152">
        <f t="shared" si="117"/>
        <v>44489</v>
      </c>
      <c r="H365" s="246">
        <f t="shared" si="118"/>
        <v>43886</v>
      </c>
      <c r="I365" s="113">
        <f t="shared" si="119"/>
        <v>3.4984458955228918E-4</v>
      </c>
      <c r="J365" s="148">
        <f t="shared" si="120"/>
        <v>44368.25</v>
      </c>
      <c r="K365" s="152"/>
      <c r="L365" s="550">
        <f t="shared" si="121"/>
        <v>603</v>
      </c>
      <c r="M365" s="187">
        <f t="shared" si="122"/>
        <v>120.75</v>
      </c>
      <c r="N365" s="187">
        <f t="shared" si="123"/>
        <v>482.25</v>
      </c>
      <c r="O365" s="549">
        <f t="shared" si="124"/>
        <v>3.922289955811566</v>
      </c>
      <c r="P365" s="559"/>
      <c r="R365" s="187">
        <f t="shared" ref="R365:T384" si="130">IF(R95="","",((1+R95/200)^2-1)*100)</f>
        <v>2.2576000624999981</v>
      </c>
      <c r="S365" s="187">
        <f t="shared" si="130"/>
        <v>2.2060340899999753</v>
      </c>
      <c r="T365" s="113">
        <f t="shared" si="130"/>
        <v>2.1918809999999844</v>
      </c>
      <c r="U365" s="116">
        <f t="shared" si="125"/>
        <v>45031</v>
      </c>
      <c r="V365" s="148">
        <f t="shared" si="126"/>
        <v>44331</v>
      </c>
      <c r="W365" s="187">
        <f t="shared" si="111"/>
        <v>7.3665675000032601E-5</v>
      </c>
      <c r="X365" s="549">
        <f t="shared" si="127"/>
        <v>700</v>
      </c>
      <c r="Y365" s="113">
        <f t="shared" si="112"/>
        <v>662.75</v>
      </c>
      <c r="Z365" s="113">
        <f t="shared" si="128"/>
        <v>37.25</v>
      </c>
      <c r="AA365" s="549">
        <f t="shared" si="113"/>
        <v>2.2087781363937267</v>
      </c>
      <c r="AC365" s="556">
        <f t="shared" si="116"/>
        <v>1.7135118194178394</v>
      </c>
    </row>
    <row r="366" spans="2:29" x14ac:dyDescent="0.35">
      <c r="B366" s="116">
        <v>42543</v>
      </c>
      <c r="C366" s="186">
        <f t="shared" si="129"/>
        <v>4.2512471224999793</v>
      </c>
      <c r="D366" s="187">
        <f t="shared" si="129"/>
        <v>4.1685596899999844</v>
      </c>
      <c r="E366" s="187">
        <f t="shared" si="129"/>
        <v>4.005322889999996</v>
      </c>
      <c r="F366" s="113">
        <f t="shared" si="129"/>
        <v>3.7821000224999901</v>
      </c>
      <c r="G366" s="152">
        <f t="shared" si="117"/>
        <v>44489</v>
      </c>
      <c r="H366" s="246">
        <f t="shared" si="118"/>
        <v>43886</v>
      </c>
      <c r="I366" s="113">
        <f t="shared" si="119"/>
        <v>3.7018717661692514E-4</v>
      </c>
      <c r="J366" s="148">
        <f t="shared" si="120"/>
        <v>44369.25</v>
      </c>
      <c r="K366" s="152"/>
      <c r="L366" s="550">
        <f t="shared" si="121"/>
        <v>603</v>
      </c>
      <c r="M366" s="187">
        <f t="shared" si="122"/>
        <v>119.75</v>
      </c>
      <c r="N366" s="187">
        <f t="shared" si="123"/>
        <v>483.25</v>
      </c>
      <c r="O366" s="549">
        <f t="shared" si="124"/>
        <v>3.960992975600119</v>
      </c>
      <c r="P366" s="559"/>
      <c r="R366" s="187">
        <f t="shared" si="130"/>
        <v>2.2859163225000145</v>
      </c>
      <c r="S366" s="187">
        <f t="shared" si="130"/>
        <v>2.2323210000000149</v>
      </c>
      <c r="T366" s="113">
        <f t="shared" si="130"/>
        <v>2.2151330225000043</v>
      </c>
      <c r="U366" s="116">
        <f t="shared" si="125"/>
        <v>45031</v>
      </c>
      <c r="V366" s="148">
        <f t="shared" si="126"/>
        <v>44331</v>
      </c>
      <c r="W366" s="187">
        <f t="shared" si="111"/>
        <v>7.6564746428570938E-5</v>
      </c>
      <c r="X366" s="549">
        <f t="shared" si="127"/>
        <v>700</v>
      </c>
      <c r="Y366" s="113">
        <f t="shared" si="112"/>
        <v>661.75</v>
      </c>
      <c r="Z366" s="113">
        <f t="shared" si="128"/>
        <v>38.25</v>
      </c>
      <c r="AA366" s="549">
        <f t="shared" si="113"/>
        <v>2.2352496015509078</v>
      </c>
      <c r="AC366" s="556">
        <f t="shared" si="116"/>
        <v>1.7257433740492112</v>
      </c>
    </row>
    <row r="367" spans="2:29" x14ac:dyDescent="0.35">
      <c r="B367" s="116">
        <v>42544</v>
      </c>
      <c r="C367" s="186">
        <f t="shared" si="129"/>
        <v>4.261457722499995</v>
      </c>
      <c r="D367" s="187">
        <f t="shared" si="129"/>
        <v>4.1736629025000083</v>
      </c>
      <c r="E367" s="187">
        <f t="shared" si="129"/>
        <v>4.001243610000027</v>
      </c>
      <c r="F367" s="113">
        <f t="shared" si="129"/>
        <v>3.7892312899999947</v>
      </c>
      <c r="G367" s="152">
        <f t="shared" si="117"/>
        <v>44489</v>
      </c>
      <c r="H367" s="246">
        <f t="shared" si="118"/>
        <v>43886</v>
      </c>
      <c r="I367" s="113">
        <f t="shared" si="119"/>
        <v>3.5159588723056773E-4</v>
      </c>
      <c r="J367" s="148">
        <f t="shared" si="120"/>
        <v>44370.25</v>
      </c>
      <c r="K367" s="152"/>
      <c r="L367" s="550">
        <f t="shared" si="121"/>
        <v>603</v>
      </c>
      <c r="M367" s="187">
        <f t="shared" si="122"/>
        <v>118.75</v>
      </c>
      <c r="N367" s="187">
        <f t="shared" si="123"/>
        <v>484.25</v>
      </c>
      <c r="O367" s="549">
        <f t="shared" si="124"/>
        <v>3.9594915983913972</v>
      </c>
      <c r="P367" s="559"/>
      <c r="R367" s="187">
        <f t="shared" si="130"/>
        <v>2.3122135025000157</v>
      </c>
      <c r="S367" s="187">
        <f t="shared" si="130"/>
        <v>2.2535552024999905</v>
      </c>
      <c r="T367" s="113">
        <f t="shared" si="130"/>
        <v>2.2333321024999853</v>
      </c>
      <c r="U367" s="116">
        <f t="shared" si="125"/>
        <v>45031</v>
      </c>
      <c r="V367" s="148">
        <f t="shared" si="126"/>
        <v>44331</v>
      </c>
      <c r="W367" s="187">
        <f t="shared" si="111"/>
        <v>8.3797571428607351E-5</v>
      </c>
      <c r="X367" s="549">
        <f t="shared" si="127"/>
        <v>700</v>
      </c>
      <c r="Y367" s="113">
        <f t="shared" si="112"/>
        <v>660.75</v>
      </c>
      <c r="Z367" s="113">
        <f t="shared" si="128"/>
        <v>39.25</v>
      </c>
      <c r="AA367" s="549">
        <f t="shared" si="113"/>
        <v>2.2568442571785634</v>
      </c>
      <c r="AC367" s="556">
        <f t="shared" si="116"/>
        <v>1.7026473412128338</v>
      </c>
    </row>
    <row r="368" spans="2:29" x14ac:dyDescent="0.35">
      <c r="B368" s="116">
        <v>42545</v>
      </c>
      <c r="C368" s="186">
        <f t="shared" si="129"/>
        <v>4.0675418224999982</v>
      </c>
      <c r="D368" s="187">
        <f t="shared" si="129"/>
        <v>3.992065522499999</v>
      </c>
      <c r="E368" s="187">
        <f t="shared" si="129"/>
        <v>3.8197966400000061</v>
      </c>
      <c r="F368" s="113">
        <f t="shared" si="129"/>
        <v>3.6293460224999796</v>
      </c>
      <c r="G368" s="152">
        <f t="shared" si="117"/>
        <v>44489</v>
      </c>
      <c r="H368" s="246">
        <f t="shared" si="118"/>
        <v>43886</v>
      </c>
      <c r="I368" s="113">
        <f t="shared" si="119"/>
        <v>3.1583850331679344E-4</v>
      </c>
      <c r="J368" s="148">
        <f t="shared" si="120"/>
        <v>44371.25</v>
      </c>
      <c r="K368" s="152"/>
      <c r="L368" s="550">
        <f t="shared" si="121"/>
        <v>603</v>
      </c>
      <c r="M368" s="187">
        <f t="shared" si="122"/>
        <v>117.75</v>
      </c>
      <c r="N368" s="187">
        <f t="shared" si="123"/>
        <v>485.25</v>
      </c>
      <c r="O368" s="549">
        <f t="shared" si="124"/>
        <v>3.7826066562344538</v>
      </c>
      <c r="P368" s="559"/>
      <c r="R368" s="187">
        <f t="shared" si="130"/>
        <v>2.1049620899999955</v>
      </c>
      <c r="S368" s="187">
        <f t="shared" si="130"/>
        <v>2.062526759999983</v>
      </c>
      <c r="T368" s="113">
        <f t="shared" si="130"/>
        <v>2.0605062500000271</v>
      </c>
      <c r="U368" s="116">
        <f t="shared" si="125"/>
        <v>45031</v>
      </c>
      <c r="V368" s="148">
        <f t="shared" si="126"/>
        <v>44331</v>
      </c>
      <c r="W368" s="187">
        <f t="shared" si="111"/>
        <v>6.0621900000017757E-5</v>
      </c>
      <c r="X368" s="549">
        <f t="shared" si="127"/>
        <v>700</v>
      </c>
      <c r="Y368" s="113">
        <f t="shared" si="112"/>
        <v>659.75</v>
      </c>
      <c r="Z368" s="113">
        <f t="shared" si="128"/>
        <v>40.25</v>
      </c>
      <c r="AA368" s="549">
        <f t="shared" si="113"/>
        <v>2.0649667914749839</v>
      </c>
      <c r="AC368" s="556">
        <f t="shared" si="116"/>
        <v>1.7176398647594699</v>
      </c>
    </row>
    <row r="369" spans="2:29" x14ac:dyDescent="0.35">
      <c r="B369" s="116">
        <v>42548</v>
      </c>
      <c r="C369" s="186">
        <f t="shared" si="129"/>
        <v>4.1512097025000028</v>
      </c>
      <c r="D369" s="187">
        <f t="shared" si="129"/>
        <v>4.0379600099999857</v>
      </c>
      <c r="E369" s="187">
        <f t="shared" si="129"/>
        <v>3.8605574400000009</v>
      </c>
      <c r="F369" s="113">
        <f t="shared" si="129"/>
        <v>3.6700694224999886</v>
      </c>
      <c r="G369" s="152">
        <f t="shared" si="117"/>
        <v>44489</v>
      </c>
      <c r="H369" s="246">
        <f t="shared" si="118"/>
        <v>43886</v>
      </c>
      <c r="I369" s="113">
        <f t="shared" si="119"/>
        <v>3.1590052653401711E-4</v>
      </c>
      <c r="J369" s="148">
        <f t="shared" si="120"/>
        <v>44374.25</v>
      </c>
      <c r="K369" s="152"/>
      <c r="L369" s="550">
        <f t="shared" si="121"/>
        <v>603</v>
      </c>
      <c r="M369" s="187">
        <f t="shared" si="122"/>
        <v>114.75</v>
      </c>
      <c r="N369" s="187">
        <f t="shared" si="123"/>
        <v>488.25</v>
      </c>
      <c r="O369" s="549">
        <f t="shared" si="124"/>
        <v>3.8243078545802223</v>
      </c>
      <c r="P369" s="559"/>
      <c r="R369" s="187">
        <f t="shared" si="130"/>
        <v>2.1120355024999871</v>
      </c>
      <c r="S369" s="187">
        <f t="shared" si="130"/>
        <v>2.070609000000001</v>
      </c>
      <c r="T369" s="113">
        <f t="shared" si="130"/>
        <v>2.0726296100000097</v>
      </c>
      <c r="U369" s="116">
        <f t="shared" si="125"/>
        <v>45031</v>
      </c>
      <c r="V369" s="148">
        <f t="shared" si="126"/>
        <v>44331</v>
      </c>
      <c r="W369" s="187">
        <f t="shared" si="111"/>
        <v>5.9180717857122899E-5</v>
      </c>
      <c r="X369" s="549">
        <f t="shared" si="127"/>
        <v>700</v>
      </c>
      <c r="Y369" s="113">
        <f t="shared" si="112"/>
        <v>656.75</v>
      </c>
      <c r="Z369" s="113">
        <f t="shared" si="128"/>
        <v>43.25</v>
      </c>
      <c r="AA369" s="549">
        <f t="shared" si="113"/>
        <v>2.0731685660473218</v>
      </c>
      <c r="AC369" s="556">
        <f t="shared" si="116"/>
        <v>1.7511392885329005</v>
      </c>
    </row>
    <row r="370" spans="2:29" x14ac:dyDescent="0.35">
      <c r="B370" s="116">
        <v>42549</v>
      </c>
      <c r="C370" s="186">
        <f t="shared" si="129"/>
        <v>4.1318202500000067</v>
      </c>
      <c r="D370" s="187">
        <f t="shared" si="129"/>
        <v>4.0206209025000161</v>
      </c>
      <c r="E370" s="187">
        <f t="shared" si="129"/>
        <v>3.8809408400000134</v>
      </c>
      <c r="F370" s="113">
        <f t="shared" si="129"/>
        <v>3.6792332899999947</v>
      </c>
      <c r="G370" s="152">
        <f t="shared" si="117"/>
        <v>44489</v>
      </c>
      <c r="H370" s="246">
        <f t="shared" si="118"/>
        <v>43886</v>
      </c>
      <c r="I370" s="113">
        <f t="shared" si="119"/>
        <v>3.345067164179415E-4</v>
      </c>
      <c r="J370" s="148">
        <f t="shared" si="120"/>
        <v>44375.25</v>
      </c>
      <c r="K370" s="152"/>
      <c r="L370" s="550">
        <f t="shared" si="121"/>
        <v>603</v>
      </c>
      <c r="M370" s="187">
        <f t="shared" si="122"/>
        <v>113.75</v>
      </c>
      <c r="N370" s="187">
        <f t="shared" si="123"/>
        <v>489.25</v>
      </c>
      <c r="O370" s="549">
        <f t="shared" si="124"/>
        <v>3.8428907010074727</v>
      </c>
      <c r="P370" s="559"/>
      <c r="R370" s="187">
        <f t="shared" si="130"/>
        <v>2.0756605624999924</v>
      </c>
      <c r="S370" s="187">
        <f t="shared" si="130"/>
        <v>2.0473734224999873</v>
      </c>
      <c r="T370" s="113">
        <f t="shared" si="130"/>
        <v>2.0534346225000277</v>
      </c>
      <c r="U370" s="116">
        <f t="shared" si="125"/>
        <v>45031</v>
      </c>
      <c r="V370" s="148">
        <f t="shared" si="126"/>
        <v>44331</v>
      </c>
      <c r="W370" s="187">
        <f t="shared" si="111"/>
        <v>4.0410200000007279E-5</v>
      </c>
      <c r="X370" s="549">
        <f t="shared" si="127"/>
        <v>700</v>
      </c>
      <c r="Y370" s="113">
        <f t="shared" si="112"/>
        <v>655.75</v>
      </c>
      <c r="Z370" s="113">
        <f t="shared" si="128"/>
        <v>44.25</v>
      </c>
      <c r="AA370" s="549">
        <f t="shared" si="113"/>
        <v>2.0491615738499878</v>
      </c>
      <c r="AC370" s="556">
        <f t="shared" si="116"/>
        <v>1.7937291271574849</v>
      </c>
    </row>
    <row r="371" spans="2:29" x14ac:dyDescent="0.35">
      <c r="B371" s="116">
        <v>42550</v>
      </c>
      <c r="C371" s="186">
        <f t="shared" si="129"/>
        <v>4.1665184400000221</v>
      </c>
      <c r="D371" s="187">
        <f t="shared" si="129"/>
        <v>4.0491802025000245</v>
      </c>
      <c r="E371" s="187">
        <f t="shared" si="129"/>
        <v>3.8789024099999958</v>
      </c>
      <c r="F371" s="113">
        <f t="shared" si="129"/>
        <v>3.7087640625000029</v>
      </c>
      <c r="G371" s="152">
        <f t="shared" si="117"/>
        <v>44489</v>
      </c>
      <c r="H371" s="246">
        <f t="shared" si="118"/>
        <v>43886</v>
      </c>
      <c r="I371" s="113">
        <f t="shared" si="119"/>
        <v>2.8215314676615738E-4</v>
      </c>
      <c r="J371" s="148">
        <f t="shared" si="120"/>
        <v>44376.25</v>
      </c>
      <c r="K371" s="152"/>
      <c r="L371" s="550">
        <f t="shared" si="121"/>
        <v>603</v>
      </c>
      <c r="M371" s="187">
        <f t="shared" si="122"/>
        <v>112.75</v>
      </c>
      <c r="N371" s="187">
        <f t="shared" si="123"/>
        <v>490.25</v>
      </c>
      <c r="O371" s="549">
        <f t="shared" si="124"/>
        <v>3.8470896427021115</v>
      </c>
      <c r="P371" s="559"/>
      <c r="R371" s="187">
        <f t="shared" si="130"/>
        <v>2.0978889225000019</v>
      </c>
      <c r="S371" s="187">
        <f t="shared" si="130"/>
        <v>2.0695987024999862</v>
      </c>
      <c r="T371" s="113">
        <f t="shared" si="130"/>
        <v>2.0665678400000109</v>
      </c>
      <c r="U371" s="116">
        <f t="shared" si="125"/>
        <v>45031</v>
      </c>
      <c r="V371" s="148">
        <f t="shared" si="126"/>
        <v>44331</v>
      </c>
      <c r="W371" s="187">
        <f t="shared" si="111"/>
        <v>4.0414600000022407E-5</v>
      </c>
      <c r="X371" s="549">
        <f t="shared" si="127"/>
        <v>700</v>
      </c>
      <c r="Y371" s="113">
        <f t="shared" si="112"/>
        <v>654.75</v>
      </c>
      <c r="Z371" s="113">
        <f t="shared" si="128"/>
        <v>45.25</v>
      </c>
      <c r="AA371" s="549">
        <f t="shared" si="113"/>
        <v>2.0714274631499872</v>
      </c>
      <c r="AC371" s="556">
        <f t="shared" si="116"/>
        <v>1.7756621795521244</v>
      </c>
    </row>
    <row r="372" spans="2:29" x14ac:dyDescent="0.35">
      <c r="B372" s="116">
        <v>42551</v>
      </c>
      <c r="C372" s="186">
        <f t="shared" si="129"/>
        <v>4.1624359999999916</v>
      </c>
      <c r="D372" s="187">
        <f t="shared" si="129"/>
        <v>4.0512203024999804</v>
      </c>
      <c r="E372" s="187">
        <f t="shared" si="129"/>
        <v>3.8829792900000104</v>
      </c>
      <c r="F372" s="113">
        <f t="shared" si="129"/>
        <v>3.7118192099999892</v>
      </c>
      <c r="G372" s="152">
        <f t="shared" si="117"/>
        <v>44489</v>
      </c>
      <c r="H372" s="246">
        <f t="shared" si="118"/>
        <v>43886</v>
      </c>
      <c r="I372" s="113">
        <f t="shared" si="119"/>
        <v>2.8384756218908998E-4</v>
      </c>
      <c r="J372" s="148">
        <f t="shared" si="120"/>
        <v>44377.25</v>
      </c>
      <c r="K372" s="152"/>
      <c r="L372" s="550">
        <f t="shared" si="121"/>
        <v>603</v>
      </c>
      <c r="M372" s="187">
        <f t="shared" si="122"/>
        <v>111.75</v>
      </c>
      <c r="N372" s="187">
        <f t="shared" si="123"/>
        <v>491.25</v>
      </c>
      <c r="O372" s="549">
        <f t="shared" si="124"/>
        <v>3.8512593249253797</v>
      </c>
      <c r="P372" s="559"/>
      <c r="R372" s="187">
        <f t="shared" si="130"/>
        <v>2.0978889225000019</v>
      </c>
      <c r="S372" s="187">
        <f t="shared" si="130"/>
        <v>2.0675781225000245</v>
      </c>
      <c r="T372" s="113">
        <f t="shared" si="130"/>
        <v>2.0675781225000245</v>
      </c>
      <c r="U372" s="116">
        <f t="shared" si="125"/>
        <v>45031</v>
      </c>
      <c r="V372" s="148">
        <f t="shared" si="126"/>
        <v>44331</v>
      </c>
      <c r="W372" s="187">
        <f t="shared" si="111"/>
        <v>4.3301142857110619E-5</v>
      </c>
      <c r="X372" s="549">
        <f t="shared" si="127"/>
        <v>700</v>
      </c>
      <c r="Y372" s="113">
        <f t="shared" si="112"/>
        <v>653.75</v>
      </c>
      <c r="Z372" s="113">
        <f t="shared" si="128"/>
        <v>46.25</v>
      </c>
      <c r="AA372" s="549">
        <f t="shared" si="113"/>
        <v>2.0695808003571656</v>
      </c>
      <c r="AC372" s="556">
        <f t="shared" si="116"/>
        <v>1.7816785245682141</v>
      </c>
    </row>
    <row r="373" spans="2:29" x14ac:dyDescent="0.35">
      <c r="B373" s="116">
        <v>42552</v>
      </c>
      <c r="C373" s="186">
        <f t="shared" si="129"/>
        <v>4.1256976400000145</v>
      </c>
      <c r="D373" s="187">
        <f t="shared" si="129"/>
        <v>4.016541322499978</v>
      </c>
      <c r="E373" s="187">
        <f t="shared" si="129"/>
        <v>3.8513855624999982</v>
      </c>
      <c r="F373" s="113">
        <f t="shared" si="129"/>
        <v>3.6782150624999899</v>
      </c>
      <c r="G373" s="152">
        <f t="shared" si="117"/>
        <v>44489</v>
      </c>
      <c r="H373" s="246">
        <f t="shared" si="118"/>
        <v>43886</v>
      </c>
      <c r="I373" s="113">
        <f t="shared" si="119"/>
        <v>2.8718159203981481E-4</v>
      </c>
      <c r="J373" s="148">
        <f t="shared" si="120"/>
        <v>44378.25</v>
      </c>
      <c r="K373" s="152"/>
      <c r="L373" s="550">
        <f t="shared" si="121"/>
        <v>603</v>
      </c>
      <c r="M373" s="187">
        <f t="shared" si="122"/>
        <v>110.75</v>
      </c>
      <c r="N373" s="187">
        <f t="shared" si="123"/>
        <v>492.25</v>
      </c>
      <c r="O373" s="549">
        <f t="shared" si="124"/>
        <v>3.8195802011815889</v>
      </c>
      <c r="P373" s="559"/>
      <c r="R373" s="187">
        <f t="shared" si="130"/>
        <v>2.070609000000001</v>
      </c>
      <c r="S373" s="187">
        <f t="shared" si="130"/>
        <v>2.0403022500000256</v>
      </c>
      <c r="T373" s="113">
        <f t="shared" si="130"/>
        <v>2.0392921025000232</v>
      </c>
      <c r="U373" s="116">
        <f t="shared" si="125"/>
        <v>45031</v>
      </c>
      <c r="V373" s="148">
        <f t="shared" si="126"/>
        <v>44331</v>
      </c>
      <c r="W373" s="187">
        <f t="shared" si="111"/>
        <v>4.3295357142822001E-5</v>
      </c>
      <c r="X373" s="549">
        <f t="shared" si="127"/>
        <v>700</v>
      </c>
      <c r="Y373" s="113">
        <f t="shared" si="112"/>
        <v>652.75</v>
      </c>
      <c r="Z373" s="113">
        <f t="shared" si="128"/>
        <v>47.25</v>
      </c>
      <c r="AA373" s="549">
        <f t="shared" si="113"/>
        <v>2.0423479556250239</v>
      </c>
      <c r="AC373" s="556">
        <f t="shared" si="116"/>
        <v>1.777232245556565</v>
      </c>
    </row>
    <row r="374" spans="2:29" x14ac:dyDescent="0.35">
      <c r="B374" s="116">
        <v>42555</v>
      </c>
      <c r="C374" s="186">
        <f t="shared" si="129"/>
        <v>4.1063105624999929</v>
      </c>
      <c r="D374" s="187">
        <f t="shared" si="129"/>
        <v>3.9961446224999975</v>
      </c>
      <c r="E374" s="187">
        <f t="shared" si="129"/>
        <v>3.8350810025000293</v>
      </c>
      <c r="F374" s="113">
        <f t="shared" si="129"/>
        <v>3.660905960000016</v>
      </c>
      <c r="G374" s="152">
        <f t="shared" si="117"/>
        <v>44489</v>
      </c>
      <c r="H374" s="246">
        <f t="shared" si="118"/>
        <v>43886</v>
      </c>
      <c r="I374" s="113">
        <f t="shared" si="119"/>
        <v>2.8884750000002197E-4</v>
      </c>
      <c r="J374" s="148">
        <f t="shared" si="120"/>
        <v>44381.25</v>
      </c>
      <c r="K374" s="152"/>
      <c r="L374" s="550">
        <f t="shared" si="121"/>
        <v>603</v>
      </c>
      <c r="M374" s="187">
        <f t="shared" si="122"/>
        <v>107.75</v>
      </c>
      <c r="N374" s="187">
        <f t="shared" si="123"/>
        <v>495.25</v>
      </c>
      <c r="O374" s="549">
        <f t="shared" si="124"/>
        <v>3.8039576843750269</v>
      </c>
      <c r="P374" s="559"/>
      <c r="R374" s="187">
        <f t="shared" si="130"/>
        <v>2.0534346225000277</v>
      </c>
      <c r="S374" s="187">
        <f t="shared" si="130"/>
        <v>2.025150562500011</v>
      </c>
      <c r="T374" s="113">
        <f t="shared" si="130"/>
        <v>2.0201002499999676</v>
      </c>
      <c r="U374" s="116">
        <f t="shared" si="125"/>
        <v>45031</v>
      </c>
      <c r="V374" s="148">
        <f t="shared" si="126"/>
        <v>44331</v>
      </c>
      <c r="W374" s="187">
        <f t="shared" si="111"/>
        <v>4.0405800000023871E-5</v>
      </c>
      <c r="X374" s="549">
        <f t="shared" si="127"/>
        <v>700</v>
      </c>
      <c r="Y374" s="113">
        <f t="shared" si="112"/>
        <v>649.75</v>
      </c>
      <c r="Z374" s="113">
        <f t="shared" si="128"/>
        <v>50.25</v>
      </c>
      <c r="AA374" s="549">
        <f t="shared" si="113"/>
        <v>2.0271809539500123</v>
      </c>
      <c r="AC374" s="556">
        <f t="shared" si="116"/>
        <v>1.7767767304250146</v>
      </c>
    </row>
    <row r="375" spans="2:29" x14ac:dyDescent="0.35">
      <c r="B375" s="116">
        <v>42556</v>
      </c>
      <c r="C375" s="186">
        <f t="shared" si="129"/>
        <v>4.0624412100000118</v>
      </c>
      <c r="D375" s="187">
        <f t="shared" si="129"/>
        <v>3.9543376399999941</v>
      </c>
      <c r="E375" s="187">
        <f t="shared" si="129"/>
        <v>3.7994192400000015</v>
      </c>
      <c r="F375" s="113">
        <f t="shared" si="129"/>
        <v>3.6293460224999796</v>
      </c>
      <c r="G375" s="152">
        <f t="shared" si="117"/>
        <v>44489</v>
      </c>
      <c r="H375" s="246">
        <f t="shared" si="118"/>
        <v>43886</v>
      </c>
      <c r="I375" s="113">
        <f t="shared" si="119"/>
        <v>2.8204513681595676E-4</v>
      </c>
      <c r="J375" s="148">
        <f t="shared" si="120"/>
        <v>44382.25</v>
      </c>
      <c r="K375" s="152"/>
      <c r="L375" s="550">
        <f t="shared" si="121"/>
        <v>603</v>
      </c>
      <c r="M375" s="187">
        <f t="shared" si="122"/>
        <v>106.75</v>
      </c>
      <c r="N375" s="187">
        <f t="shared" si="123"/>
        <v>496.25</v>
      </c>
      <c r="O375" s="549">
        <f t="shared" si="124"/>
        <v>3.7693109216448981</v>
      </c>
      <c r="P375" s="559"/>
      <c r="R375" s="187">
        <f t="shared" si="130"/>
        <v>2.0403022500000256</v>
      </c>
      <c r="S375" s="187">
        <f t="shared" si="130"/>
        <v>2.0100000000000007</v>
      </c>
      <c r="T375" s="113">
        <f t="shared" si="130"/>
        <v>2.0089900024999885</v>
      </c>
      <c r="U375" s="116">
        <f t="shared" si="125"/>
        <v>45031</v>
      </c>
      <c r="V375" s="148">
        <f t="shared" si="126"/>
        <v>44331</v>
      </c>
      <c r="W375" s="187">
        <f t="shared" si="111"/>
        <v>4.3288928571464223E-5</v>
      </c>
      <c r="X375" s="549">
        <f t="shared" si="127"/>
        <v>700</v>
      </c>
      <c r="Y375" s="113">
        <f t="shared" si="112"/>
        <v>648.75</v>
      </c>
      <c r="Z375" s="113">
        <f t="shared" si="128"/>
        <v>51.25</v>
      </c>
      <c r="AA375" s="549">
        <f t="shared" si="113"/>
        <v>2.0122185575892884</v>
      </c>
      <c r="AC375" s="556">
        <f t="shared" si="116"/>
        <v>1.7570923640556098</v>
      </c>
    </row>
    <row r="376" spans="2:29" x14ac:dyDescent="0.35">
      <c r="B376" s="116">
        <v>42557</v>
      </c>
      <c r="C376" s="186">
        <f t="shared" si="129"/>
        <v>4.0206209025000161</v>
      </c>
      <c r="D376" s="187">
        <f t="shared" si="129"/>
        <v>3.9074422499999928</v>
      </c>
      <c r="E376" s="187">
        <f t="shared" si="129"/>
        <v>3.7515402225000161</v>
      </c>
      <c r="F376" s="113">
        <f t="shared" si="129"/>
        <v>3.616112639999991</v>
      </c>
      <c r="G376" s="152">
        <f t="shared" si="117"/>
        <v>44489</v>
      </c>
      <c r="H376" s="246">
        <f t="shared" si="118"/>
        <v>43886</v>
      </c>
      <c r="I376" s="113">
        <f t="shared" si="119"/>
        <v>2.2458968905476794E-4</v>
      </c>
      <c r="J376" s="148">
        <f t="shared" si="120"/>
        <v>44383.25</v>
      </c>
      <c r="K376" s="152"/>
      <c r="L376" s="550">
        <f t="shared" si="121"/>
        <v>603</v>
      </c>
      <c r="M376" s="187">
        <f t="shared" si="122"/>
        <v>105.75</v>
      </c>
      <c r="N376" s="187">
        <f t="shared" si="123"/>
        <v>497.25</v>
      </c>
      <c r="O376" s="549">
        <f t="shared" si="124"/>
        <v>3.7277898628824744</v>
      </c>
      <c r="P376" s="559"/>
      <c r="R376" s="187">
        <f t="shared" si="130"/>
        <v>1.997880360000015</v>
      </c>
      <c r="S376" s="187">
        <f t="shared" si="130"/>
        <v>1.9726334224999809</v>
      </c>
      <c r="T376" s="113">
        <f t="shared" si="130"/>
        <v>1.9776825600000159</v>
      </c>
      <c r="U376" s="116">
        <f t="shared" si="125"/>
        <v>45031</v>
      </c>
      <c r="V376" s="148">
        <f t="shared" si="126"/>
        <v>44331</v>
      </c>
      <c r="W376" s="187">
        <f t="shared" si="111"/>
        <v>3.6067053571477358E-5</v>
      </c>
      <c r="X376" s="549">
        <f t="shared" si="127"/>
        <v>700</v>
      </c>
      <c r="Y376" s="113">
        <f t="shared" si="112"/>
        <v>647.75</v>
      </c>
      <c r="Z376" s="113">
        <f t="shared" si="128"/>
        <v>52.25</v>
      </c>
      <c r="AA376" s="549">
        <f t="shared" si="113"/>
        <v>1.9745179260490906</v>
      </c>
      <c r="AC376" s="556">
        <f t="shared" si="116"/>
        <v>1.7532719368333838</v>
      </c>
    </row>
    <row r="377" spans="2:29" x14ac:dyDescent="0.35">
      <c r="B377" s="116">
        <v>42558</v>
      </c>
      <c r="C377" s="186">
        <f t="shared" si="129"/>
        <v>4.0134816900000203</v>
      </c>
      <c r="D377" s="187">
        <f t="shared" si="129"/>
        <v>3.9105003225000212</v>
      </c>
      <c r="E377" s="187">
        <f t="shared" si="129"/>
        <v>3.7637636025000143</v>
      </c>
      <c r="F377" s="113">
        <f t="shared" si="129"/>
        <v>3.6242561599999945</v>
      </c>
      <c r="G377" s="152">
        <f t="shared" si="117"/>
        <v>44489</v>
      </c>
      <c r="H377" s="246">
        <f t="shared" si="118"/>
        <v>43886</v>
      </c>
      <c r="I377" s="113">
        <f t="shared" si="119"/>
        <v>2.3135562603651704E-4</v>
      </c>
      <c r="J377" s="148">
        <f t="shared" si="120"/>
        <v>44384.25</v>
      </c>
      <c r="K377" s="152"/>
      <c r="L377" s="550">
        <f t="shared" si="121"/>
        <v>603</v>
      </c>
      <c r="M377" s="187">
        <f t="shared" si="122"/>
        <v>104.75</v>
      </c>
      <c r="N377" s="187">
        <f t="shared" si="123"/>
        <v>498.25</v>
      </c>
      <c r="O377" s="549">
        <f t="shared" si="124"/>
        <v>3.739529100672689</v>
      </c>
      <c r="P377" s="559"/>
      <c r="R377" s="187">
        <f t="shared" si="130"/>
        <v>1.9999002499999863</v>
      </c>
      <c r="S377" s="187">
        <f t="shared" si="130"/>
        <v>1.9746530624999981</v>
      </c>
      <c r="T377" s="113">
        <f t="shared" si="130"/>
        <v>1.9817219599999936</v>
      </c>
      <c r="U377" s="116">
        <f t="shared" si="125"/>
        <v>45031</v>
      </c>
      <c r="V377" s="148">
        <f t="shared" si="126"/>
        <v>44331</v>
      </c>
      <c r="W377" s="187">
        <f t="shared" si="111"/>
        <v>3.6067410714268888E-5</v>
      </c>
      <c r="X377" s="549">
        <f t="shared" si="127"/>
        <v>700</v>
      </c>
      <c r="Y377" s="113">
        <f t="shared" si="112"/>
        <v>646.75</v>
      </c>
      <c r="Z377" s="113">
        <f t="shared" si="128"/>
        <v>53.25</v>
      </c>
      <c r="AA377" s="549">
        <f t="shared" si="113"/>
        <v>1.9765736521205328</v>
      </c>
      <c r="AC377" s="556">
        <f t="shared" si="116"/>
        <v>1.7629554485521561</v>
      </c>
    </row>
    <row r="378" spans="2:29" x14ac:dyDescent="0.35">
      <c r="B378" s="116">
        <v>42559</v>
      </c>
      <c r="C378" s="186">
        <f t="shared" si="129"/>
        <v>4.0522403600000034</v>
      </c>
      <c r="D378" s="187">
        <f t="shared" si="129"/>
        <v>3.939044502500022</v>
      </c>
      <c r="E378" s="187">
        <f t="shared" si="129"/>
        <v>3.7902500625000002</v>
      </c>
      <c r="F378" s="113">
        <f t="shared" si="129"/>
        <v>3.6670148900000088</v>
      </c>
      <c r="G378" s="152">
        <f t="shared" si="117"/>
        <v>44489</v>
      </c>
      <c r="H378" s="246">
        <f t="shared" si="118"/>
        <v>43886</v>
      </c>
      <c r="I378" s="113">
        <f t="shared" si="119"/>
        <v>2.0437010364841024E-4</v>
      </c>
      <c r="J378" s="148">
        <f t="shared" si="120"/>
        <v>44385.25</v>
      </c>
      <c r="K378" s="152"/>
      <c r="L378" s="550">
        <f t="shared" si="121"/>
        <v>603</v>
      </c>
      <c r="M378" s="187">
        <f t="shared" si="122"/>
        <v>103.75</v>
      </c>
      <c r="N378" s="187">
        <f t="shared" si="123"/>
        <v>499.25</v>
      </c>
      <c r="O378" s="549">
        <f t="shared" si="124"/>
        <v>3.7690466642464777</v>
      </c>
      <c r="P378" s="559"/>
      <c r="R378" s="187">
        <f t="shared" si="130"/>
        <v>2.0352515624999956</v>
      </c>
      <c r="S378" s="187">
        <f t="shared" si="130"/>
        <v>2.0211103024999844</v>
      </c>
      <c r="T378" s="113">
        <f t="shared" si="130"/>
        <v>2.0302009999999981</v>
      </c>
      <c r="U378" s="116">
        <f t="shared" si="125"/>
        <v>45031</v>
      </c>
      <c r="V378" s="148">
        <f t="shared" si="126"/>
        <v>44331</v>
      </c>
      <c r="W378" s="187">
        <f t="shared" si="111"/>
        <v>2.0201800000016084E-5</v>
      </c>
      <c r="X378" s="549">
        <f t="shared" si="127"/>
        <v>700</v>
      </c>
      <c r="Y378" s="113">
        <f t="shared" si="112"/>
        <v>645.75</v>
      </c>
      <c r="Z378" s="113">
        <f t="shared" si="128"/>
        <v>54.25</v>
      </c>
      <c r="AA378" s="549">
        <f t="shared" si="113"/>
        <v>2.0222062501499853</v>
      </c>
      <c r="AC378" s="556">
        <f t="shared" si="116"/>
        <v>1.7468404140964924</v>
      </c>
    </row>
    <row r="379" spans="2:29" x14ac:dyDescent="0.35">
      <c r="B379" s="116">
        <v>42562</v>
      </c>
      <c r="C379" s="186">
        <f t="shared" si="129"/>
        <v>4.0491802025000245</v>
      </c>
      <c r="D379" s="187">
        <f t="shared" si="129"/>
        <v>3.9125390624999756</v>
      </c>
      <c r="E379" s="187">
        <f t="shared" si="129"/>
        <v>3.7902500625000002</v>
      </c>
      <c r="F379" s="113">
        <f t="shared" si="129"/>
        <v>3.6497067224999791</v>
      </c>
      <c r="G379" s="152">
        <f t="shared" si="117"/>
        <v>44489</v>
      </c>
      <c r="H379" s="246">
        <f t="shared" si="118"/>
        <v>43886</v>
      </c>
      <c r="I379" s="113">
        <f t="shared" si="119"/>
        <v>2.3307353233834347E-4</v>
      </c>
      <c r="J379" s="148">
        <f t="shared" si="120"/>
        <v>44388.25</v>
      </c>
      <c r="K379" s="152"/>
      <c r="L379" s="550">
        <f t="shared" si="121"/>
        <v>603</v>
      </c>
      <c r="M379" s="187">
        <f t="shared" si="122"/>
        <v>100.75</v>
      </c>
      <c r="N379" s="187">
        <f t="shared" si="123"/>
        <v>502.25</v>
      </c>
      <c r="O379" s="549">
        <f t="shared" si="124"/>
        <v>3.7667679041169122</v>
      </c>
      <c r="P379" s="559"/>
      <c r="R379" s="187">
        <f t="shared" si="130"/>
        <v>2.0423225599999872</v>
      </c>
      <c r="S379" s="187">
        <f t="shared" si="130"/>
        <v>2.0271707224999824</v>
      </c>
      <c r="T379" s="113">
        <f t="shared" si="130"/>
        <v>2.0443428899999949</v>
      </c>
      <c r="U379" s="116">
        <f t="shared" si="125"/>
        <v>45031</v>
      </c>
      <c r="V379" s="148">
        <f t="shared" si="126"/>
        <v>44331</v>
      </c>
      <c r="W379" s="187">
        <f t="shared" si="111"/>
        <v>2.1645482142864025E-5</v>
      </c>
      <c r="X379" s="549">
        <f t="shared" si="127"/>
        <v>700</v>
      </c>
      <c r="Y379" s="113">
        <f t="shared" si="112"/>
        <v>642.75</v>
      </c>
      <c r="Z379" s="113">
        <f t="shared" si="128"/>
        <v>57.25</v>
      </c>
      <c r="AA379" s="549">
        <f t="shared" si="113"/>
        <v>2.0284099263526616</v>
      </c>
      <c r="AC379" s="556">
        <f t="shared" si="116"/>
        <v>1.7383579777642506</v>
      </c>
    </row>
    <row r="380" spans="2:29" x14ac:dyDescent="0.35">
      <c r="B380" s="116">
        <v>42563</v>
      </c>
      <c r="C380" s="186">
        <f t="shared" si="129"/>
        <v>4.0950872900000101</v>
      </c>
      <c r="D380" s="187">
        <f t="shared" si="129"/>
        <v>3.9472007024999867</v>
      </c>
      <c r="E380" s="187">
        <f t="shared" si="129"/>
        <v>3.8248913024999887</v>
      </c>
      <c r="F380" s="113">
        <f t="shared" si="129"/>
        <v>3.6771968399999855</v>
      </c>
      <c r="G380" s="152">
        <f t="shared" si="117"/>
        <v>44489</v>
      </c>
      <c r="H380" s="246">
        <f t="shared" si="118"/>
        <v>43886</v>
      </c>
      <c r="I380" s="113">
        <f t="shared" si="119"/>
        <v>2.4493277363184609E-4</v>
      </c>
      <c r="J380" s="148">
        <f t="shared" si="120"/>
        <v>44389.25</v>
      </c>
      <c r="K380" s="152"/>
      <c r="L380" s="550">
        <f t="shared" si="121"/>
        <v>603</v>
      </c>
      <c r="M380" s="187">
        <f t="shared" si="122"/>
        <v>99.75</v>
      </c>
      <c r="N380" s="187">
        <f t="shared" si="123"/>
        <v>503.25</v>
      </c>
      <c r="O380" s="549">
        <f t="shared" si="124"/>
        <v>3.8004592583302119</v>
      </c>
      <c r="P380" s="559"/>
      <c r="R380" s="187">
        <f t="shared" si="130"/>
        <v>2.0766708899999875</v>
      </c>
      <c r="S380" s="187">
        <f t="shared" si="130"/>
        <v>2.0594960025000164</v>
      </c>
      <c r="T380" s="113">
        <f t="shared" si="130"/>
        <v>2.0645472900000073</v>
      </c>
      <c r="U380" s="116">
        <f t="shared" si="125"/>
        <v>45031</v>
      </c>
      <c r="V380" s="148">
        <f t="shared" si="126"/>
        <v>44331</v>
      </c>
      <c r="W380" s="187">
        <f t="shared" si="111"/>
        <v>2.4535553571387275E-5</v>
      </c>
      <c r="X380" s="549">
        <f t="shared" si="127"/>
        <v>700</v>
      </c>
      <c r="Y380" s="113">
        <f t="shared" si="112"/>
        <v>641.75</v>
      </c>
      <c r="Z380" s="113">
        <f t="shared" si="128"/>
        <v>58.25</v>
      </c>
      <c r="AA380" s="549">
        <f t="shared" si="113"/>
        <v>2.0609251984955499</v>
      </c>
      <c r="AC380" s="556">
        <f t="shared" si="116"/>
        <v>1.739534059834662</v>
      </c>
    </row>
    <row r="381" spans="2:29" x14ac:dyDescent="0.35">
      <c r="B381" s="116">
        <v>42564</v>
      </c>
      <c r="C381" s="186">
        <f t="shared" si="129"/>
        <v>4.1348816224999974</v>
      </c>
      <c r="D381" s="187">
        <f t="shared" si="129"/>
        <v>3.9839075624999998</v>
      </c>
      <c r="E381" s="187">
        <f t="shared" si="129"/>
        <v>3.8595383224999891</v>
      </c>
      <c r="F381" s="113">
        <f t="shared" si="129"/>
        <v>3.7006172224999911</v>
      </c>
      <c r="G381" s="152">
        <f t="shared" si="117"/>
        <v>44489</v>
      </c>
      <c r="H381" s="246">
        <f t="shared" si="118"/>
        <v>43886</v>
      </c>
      <c r="I381" s="113">
        <f t="shared" si="119"/>
        <v>2.635507462686533E-4</v>
      </c>
      <c r="J381" s="148">
        <f t="shared" si="120"/>
        <v>44390.25</v>
      </c>
      <c r="K381" s="152"/>
      <c r="L381" s="550">
        <f t="shared" si="121"/>
        <v>603</v>
      </c>
      <c r="M381" s="187">
        <f t="shared" si="122"/>
        <v>98.75</v>
      </c>
      <c r="N381" s="187">
        <f t="shared" si="123"/>
        <v>504.25</v>
      </c>
      <c r="O381" s="549">
        <f t="shared" si="124"/>
        <v>3.8335126863059594</v>
      </c>
      <c r="P381" s="559"/>
      <c r="R381" s="187">
        <f t="shared" si="130"/>
        <v>2.113046009999997</v>
      </c>
      <c r="S381" s="187">
        <f t="shared" si="130"/>
        <v>2.0918264025000077</v>
      </c>
      <c r="T381" s="113">
        <f t="shared" si="130"/>
        <v>2.0928368100000094</v>
      </c>
      <c r="U381" s="116">
        <f t="shared" si="125"/>
        <v>45031</v>
      </c>
      <c r="V381" s="148">
        <f t="shared" si="126"/>
        <v>44331</v>
      </c>
      <c r="W381" s="187">
        <f t="shared" si="111"/>
        <v>3.0313724999984715E-5</v>
      </c>
      <c r="X381" s="549">
        <f t="shared" si="127"/>
        <v>700</v>
      </c>
      <c r="Y381" s="113">
        <f t="shared" si="112"/>
        <v>640.75</v>
      </c>
      <c r="Z381" s="113">
        <f t="shared" si="128"/>
        <v>59.25</v>
      </c>
      <c r="AA381" s="549">
        <f t="shared" si="113"/>
        <v>2.0936224907062568</v>
      </c>
      <c r="AC381" s="556">
        <f t="shared" si="116"/>
        <v>1.7398901955997026</v>
      </c>
    </row>
    <row r="382" spans="2:29" x14ac:dyDescent="0.35">
      <c r="B382" s="116">
        <v>42565</v>
      </c>
      <c r="C382" s="186">
        <f t="shared" si="129"/>
        <v>4.0828444100000194</v>
      </c>
      <c r="D382" s="187">
        <f t="shared" si="129"/>
        <v>3.9298691599999991</v>
      </c>
      <c r="E382" s="187">
        <f t="shared" si="129"/>
        <v>3.808588822499992</v>
      </c>
      <c r="F382" s="113">
        <f t="shared" si="129"/>
        <v>3.6497067224999791</v>
      </c>
      <c r="G382" s="152">
        <f t="shared" si="117"/>
        <v>44489</v>
      </c>
      <c r="H382" s="246">
        <f t="shared" si="118"/>
        <v>43886</v>
      </c>
      <c r="I382" s="113">
        <f t="shared" si="119"/>
        <v>2.6348606965176271E-4</v>
      </c>
      <c r="J382" s="148">
        <f t="shared" si="120"/>
        <v>44391.25</v>
      </c>
      <c r="K382" s="152"/>
      <c r="L382" s="550">
        <f t="shared" si="121"/>
        <v>603</v>
      </c>
      <c r="M382" s="187">
        <f t="shared" si="122"/>
        <v>97.75</v>
      </c>
      <c r="N382" s="187">
        <f t="shared" si="123"/>
        <v>505.25</v>
      </c>
      <c r="O382" s="549">
        <f t="shared" si="124"/>
        <v>3.7828330591915322</v>
      </c>
      <c r="P382" s="559"/>
      <c r="R382" s="187">
        <f t="shared" si="130"/>
        <v>2.0827329599999889</v>
      </c>
      <c r="S382" s="187">
        <f t="shared" si="130"/>
        <v>2.0584857600000062</v>
      </c>
      <c r="T382" s="113">
        <f t="shared" si="130"/>
        <v>2.0504040000000057</v>
      </c>
      <c r="U382" s="116">
        <f t="shared" si="125"/>
        <v>45031</v>
      </c>
      <c r="V382" s="148">
        <f t="shared" si="126"/>
        <v>44331</v>
      </c>
      <c r="W382" s="187">
        <f t="shared" si="111"/>
        <v>3.4638857142832435E-5</v>
      </c>
      <c r="X382" s="549">
        <f t="shared" si="127"/>
        <v>700</v>
      </c>
      <c r="Y382" s="113">
        <f t="shared" si="112"/>
        <v>639.75</v>
      </c>
      <c r="Z382" s="113">
        <f t="shared" si="128"/>
        <v>60.25</v>
      </c>
      <c r="AA382" s="549">
        <f t="shared" si="113"/>
        <v>2.0605727511428618</v>
      </c>
      <c r="AC382" s="556">
        <f t="shared" si="116"/>
        <v>1.7222603080486705</v>
      </c>
    </row>
    <row r="383" spans="2:29" x14ac:dyDescent="0.35">
      <c r="B383" s="116">
        <v>42566</v>
      </c>
      <c r="C383" s="186">
        <f t="shared" si="129"/>
        <v>4.1216160000000057</v>
      </c>
      <c r="D383" s="187">
        <f t="shared" si="129"/>
        <v>3.9635140624999954</v>
      </c>
      <c r="E383" s="187">
        <f t="shared" si="129"/>
        <v>3.8391570224999949</v>
      </c>
      <c r="F383" s="113">
        <f t="shared" si="129"/>
        <v>3.6649785599999873</v>
      </c>
      <c r="G383" s="152">
        <f t="shared" si="117"/>
        <v>44489</v>
      </c>
      <c r="H383" s="246">
        <f t="shared" si="118"/>
        <v>43886</v>
      </c>
      <c r="I383" s="113">
        <f t="shared" si="119"/>
        <v>2.8885317164180357E-4</v>
      </c>
      <c r="J383" s="148">
        <f t="shared" si="120"/>
        <v>44392.25</v>
      </c>
      <c r="K383" s="152"/>
      <c r="L383" s="550">
        <f t="shared" si="121"/>
        <v>603</v>
      </c>
      <c r="M383" s="187">
        <f t="shared" si="122"/>
        <v>96.75</v>
      </c>
      <c r="N383" s="187">
        <f t="shared" si="123"/>
        <v>506.25</v>
      </c>
      <c r="O383" s="549">
        <f t="shared" si="124"/>
        <v>3.8112104781436504</v>
      </c>
      <c r="P383" s="559"/>
      <c r="R383" s="187">
        <f t="shared" si="130"/>
        <v>2.1211302500000029</v>
      </c>
      <c r="S383" s="187">
        <f t="shared" si="130"/>
        <v>2.0797019025000196</v>
      </c>
      <c r="T383" s="113">
        <f t="shared" si="130"/>
        <v>2.0564652899999869</v>
      </c>
      <c r="U383" s="116">
        <f t="shared" si="125"/>
        <v>45031</v>
      </c>
      <c r="V383" s="148">
        <f t="shared" si="126"/>
        <v>44331</v>
      </c>
      <c r="W383" s="187">
        <f t="shared" si="111"/>
        <v>5.918335357140465E-5</v>
      </c>
      <c r="X383" s="549">
        <f t="shared" si="127"/>
        <v>700</v>
      </c>
      <c r="Y383" s="113">
        <f t="shared" si="112"/>
        <v>638.75</v>
      </c>
      <c r="Z383" s="113">
        <f t="shared" si="128"/>
        <v>61.25</v>
      </c>
      <c r="AA383" s="549">
        <f t="shared" si="113"/>
        <v>2.0833268829062681</v>
      </c>
      <c r="AC383" s="556">
        <f t="shared" si="116"/>
        <v>1.7278835952373823</v>
      </c>
    </row>
    <row r="384" spans="2:29" x14ac:dyDescent="0.35">
      <c r="B384" s="116">
        <v>42569</v>
      </c>
      <c r="C384" s="186">
        <f t="shared" si="129"/>
        <v>4.0920265024999791</v>
      </c>
      <c r="D384" s="187">
        <f t="shared" si="129"/>
        <v>3.9349665225000052</v>
      </c>
      <c r="E384" s="187">
        <f t="shared" si="129"/>
        <v>3.8096076899999831</v>
      </c>
      <c r="F384" s="113">
        <f t="shared" si="129"/>
        <v>3.6324000000000023</v>
      </c>
      <c r="G384" s="152">
        <f t="shared" si="117"/>
        <v>44489</v>
      </c>
      <c r="H384" s="246">
        <f t="shared" si="118"/>
        <v>43886</v>
      </c>
      <c r="I384" s="113">
        <f t="shared" si="119"/>
        <v>2.9387676616912244E-4</v>
      </c>
      <c r="J384" s="148">
        <f t="shared" si="120"/>
        <v>44395.25</v>
      </c>
      <c r="K384" s="152"/>
      <c r="L384" s="550">
        <f t="shared" si="121"/>
        <v>603</v>
      </c>
      <c r="M384" s="187">
        <f t="shared" si="122"/>
        <v>93.75</v>
      </c>
      <c r="N384" s="187">
        <f t="shared" si="123"/>
        <v>509.25</v>
      </c>
      <c r="O384" s="549">
        <f t="shared" si="124"/>
        <v>3.7820567431716281</v>
      </c>
      <c r="P384" s="559"/>
      <c r="R384" s="187">
        <f t="shared" si="130"/>
        <v>2.10698304000001</v>
      </c>
      <c r="S384" s="187">
        <f t="shared" si="130"/>
        <v>2.062526759999983</v>
      </c>
      <c r="T384" s="113">
        <f t="shared" si="130"/>
        <v>2.0312111024999968</v>
      </c>
      <c r="U384" s="116">
        <f t="shared" si="125"/>
        <v>45031</v>
      </c>
      <c r="V384" s="148">
        <f t="shared" si="126"/>
        <v>44331</v>
      </c>
      <c r="W384" s="187">
        <f t="shared" si="111"/>
        <v>6.3508971428609986E-5</v>
      </c>
      <c r="X384" s="549">
        <f t="shared" si="127"/>
        <v>700</v>
      </c>
      <c r="Y384" s="113">
        <f t="shared" si="112"/>
        <v>635.75</v>
      </c>
      <c r="Z384" s="113">
        <f t="shared" si="128"/>
        <v>64.25</v>
      </c>
      <c r="AA384" s="549">
        <f t="shared" si="113"/>
        <v>2.0666072114142713</v>
      </c>
      <c r="AC384" s="556">
        <f t="shared" si="116"/>
        <v>1.7154495317573568</v>
      </c>
    </row>
    <row r="385" spans="2:29" x14ac:dyDescent="0.35">
      <c r="B385" s="116">
        <v>42570</v>
      </c>
      <c r="C385" s="186">
        <f t="shared" ref="C385:F404" si="131">IF(C115="","",((1+C115/200)^2-1)*100)</f>
        <v>4.0247005624999943</v>
      </c>
      <c r="D385" s="187">
        <f t="shared" si="131"/>
        <v>3.8727872399999974</v>
      </c>
      <c r="E385" s="187">
        <f t="shared" si="131"/>
        <v>3.7474659224999929</v>
      </c>
      <c r="F385" s="113">
        <f t="shared" si="131"/>
        <v>3.5662405625000115</v>
      </c>
      <c r="G385" s="152">
        <f t="shared" si="117"/>
        <v>44489</v>
      </c>
      <c r="H385" s="246">
        <f t="shared" si="118"/>
        <v>43886</v>
      </c>
      <c r="I385" s="113">
        <f t="shared" si="119"/>
        <v>3.00539568822523E-4</v>
      </c>
      <c r="J385" s="148">
        <f t="shared" si="120"/>
        <v>44396.25</v>
      </c>
      <c r="K385" s="152"/>
      <c r="L385" s="550">
        <f t="shared" si="121"/>
        <v>603</v>
      </c>
      <c r="M385" s="187">
        <f t="shared" si="122"/>
        <v>92.75</v>
      </c>
      <c r="N385" s="187">
        <f t="shared" si="123"/>
        <v>510.25</v>
      </c>
      <c r="O385" s="549">
        <f t="shared" si="124"/>
        <v>3.7195908774917039</v>
      </c>
      <c r="P385" s="559"/>
      <c r="R385" s="187">
        <f t="shared" ref="R385:T404" si="132">IF(R115="","",((1+R115/200)^2-1)*100)</f>
        <v>2.0594960025000164</v>
      </c>
      <c r="S385" s="187">
        <f t="shared" si="132"/>
        <v>2.0069700224999876</v>
      </c>
      <c r="T385" s="113">
        <f t="shared" si="132"/>
        <v>1.9756628899999962</v>
      </c>
      <c r="U385" s="116">
        <f t="shared" si="125"/>
        <v>45031</v>
      </c>
      <c r="V385" s="148">
        <f t="shared" si="126"/>
        <v>44331</v>
      </c>
      <c r="W385" s="187">
        <f t="shared" si="111"/>
        <v>7.5037114285755481E-5</v>
      </c>
      <c r="X385" s="549">
        <f t="shared" si="127"/>
        <v>700</v>
      </c>
      <c r="Y385" s="113">
        <f t="shared" si="112"/>
        <v>634.75</v>
      </c>
      <c r="Z385" s="113">
        <f t="shared" si="128"/>
        <v>65.25</v>
      </c>
      <c r="AA385" s="549">
        <f t="shared" si="113"/>
        <v>2.011866194207133</v>
      </c>
      <c r="AC385" s="556">
        <f t="shared" si="116"/>
        <v>1.7077246832845709</v>
      </c>
    </row>
    <row r="386" spans="2:29" x14ac:dyDescent="0.35">
      <c r="B386" s="116">
        <v>42571</v>
      </c>
      <c r="C386" s="186">
        <f t="shared" si="131"/>
        <v>4.0420400100000142</v>
      </c>
      <c r="D386" s="187">
        <f t="shared" si="131"/>
        <v>3.8870562499999872</v>
      </c>
      <c r="E386" s="187">
        <f t="shared" si="131"/>
        <v>3.7637636025000143</v>
      </c>
      <c r="F386" s="113">
        <f t="shared" si="131"/>
        <v>3.5916840000000061</v>
      </c>
      <c r="G386" s="152">
        <f t="shared" si="117"/>
        <v>44489</v>
      </c>
      <c r="H386" s="246">
        <f t="shared" si="118"/>
        <v>43886</v>
      </c>
      <c r="I386" s="113">
        <f t="shared" si="119"/>
        <v>2.853724751243917E-4</v>
      </c>
      <c r="J386" s="148">
        <f t="shared" si="120"/>
        <v>44397.25</v>
      </c>
      <c r="K386" s="152"/>
      <c r="L386" s="550">
        <f t="shared" si="121"/>
        <v>603</v>
      </c>
      <c r="M386" s="187">
        <f t="shared" si="122"/>
        <v>91.75</v>
      </c>
      <c r="N386" s="187">
        <f t="shared" si="123"/>
        <v>511.25</v>
      </c>
      <c r="O386" s="549">
        <f t="shared" si="124"/>
        <v>3.7375806779073515</v>
      </c>
      <c r="P386" s="559"/>
      <c r="R386" s="187">
        <f t="shared" si="132"/>
        <v>2.0584857600000062</v>
      </c>
      <c r="S386" s="187">
        <f t="shared" si="132"/>
        <v>2.0130300225000175</v>
      </c>
      <c r="T386" s="113">
        <f t="shared" si="132"/>
        <v>1.980712102499993</v>
      </c>
      <c r="U386" s="116">
        <f t="shared" si="125"/>
        <v>45031</v>
      </c>
      <c r="V386" s="148">
        <f t="shared" si="126"/>
        <v>44331</v>
      </c>
      <c r="W386" s="187">
        <f t="shared" si="111"/>
        <v>6.4936767857126654E-5</v>
      </c>
      <c r="X386" s="549">
        <f t="shared" si="127"/>
        <v>700</v>
      </c>
      <c r="Y386" s="113">
        <f t="shared" si="112"/>
        <v>633.75</v>
      </c>
      <c r="Z386" s="113">
        <f t="shared" si="128"/>
        <v>66.25</v>
      </c>
      <c r="AA386" s="549">
        <f t="shared" si="113"/>
        <v>2.0173320833705519</v>
      </c>
      <c r="AC386" s="556">
        <f t="shared" si="116"/>
        <v>1.7202485945367996</v>
      </c>
    </row>
    <row r="387" spans="2:29" x14ac:dyDescent="0.35">
      <c r="B387" s="116">
        <v>42572</v>
      </c>
      <c r="C387" s="186">
        <f t="shared" si="131"/>
        <v>3.9818681224999875</v>
      </c>
      <c r="D387" s="187">
        <f t="shared" si="131"/>
        <v>3.8238723599999913</v>
      </c>
      <c r="E387" s="187">
        <f t="shared" si="131"/>
        <v>3.705708959999976</v>
      </c>
      <c r="F387" s="113">
        <f t="shared" si="131"/>
        <v>3.5336775224999784</v>
      </c>
      <c r="G387" s="152">
        <f t="shared" si="117"/>
        <v>44489</v>
      </c>
      <c r="H387" s="246">
        <f t="shared" si="118"/>
        <v>43886</v>
      </c>
      <c r="I387" s="113">
        <f t="shared" si="119"/>
        <v>2.852925995024836E-4</v>
      </c>
      <c r="J387" s="148">
        <f t="shared" si="120"/>
        <v>44398.25</v>
      </c>
      <c r="K387" s="152"/>
      <c r="L387" s="550">
        <f t="shared" si="121"/>
        <v>603</v>
      </c>
      <c r="M387" s="187">
        <f t="shared" si="122"/>
        <v>90.75</v>
      </c>
      <c r="N387" s="187">
        <f t="shared" si="123"/>
        <v>512.25</v>
      </c>
      <c r="O387" s="549">
        <f t="shared" si="124"/>
        <v>3.6798186565951254</v>
      </c>
      <c r="P387" s="559"/>
      <c r="R387" s="187">
        <f t="shared" si="132"/>
        <v>2.0201002499999676</v>
      </c>
      <c r="S387" s="187">
        <f t="shared" si="132"/>
        <v>1.9726334224999809</v>
      </c>
      <c r="T387" s="113">
        <f t="shared" si="132"/>
        <v>1.9342640624999907</v>
      </c>
      <c r="U387" s="116">
        <f t="shared" si="125"/>
        <v>45031</v>
      </c>
      <c r="V387" s="148">
        <f t="shared" si="126"/>
        <v>44331</v>
      </c>
      <c r="W387" s="187">
        <f t="shared" si="111"/>
        <v>6.780975357140966E-5</v>
      </c>
      <c r="X387" s="549">
        <f t="shared" si="127"/>
        <v>700</v>
      </c>
      <c r="Y387" s="113">
        <f t="shared" si="112"/>
        <v>632.75</v>
      </c>
      <c r="Z387" s="113">
        <f t="shared" si="128"/>
        <v>67.25</v>
      </c>
      <c r="AA387" s="549">
        <f t="shared" si="113"/>
        <v>1.9771936284276581</v>
      </c>
      <c r="AC387" s="556">
        <f t="shared" si="116"/>
        <v>1.7026250281674673</v>
      </c>
    </row>
    <row r="388" spans="2:29" x14ac:dyDescent="0.35">
      <c r="B388" s="116">
        <v>42573</v>
      </c>
      <c r="C388" s="186">
        <f t="shared" si="131"/>
        <v>3.9563768100000063</v>
      </c>
      <c r="D388" s="187">
        <f t="shared" si="131"/>
        <v>3.8045134025000094</v>
      </c>
      <c r="E388" s="187">
        <f t="shared" si="131"/>
        <v>3.6822880025000115</v>
      </c>
      <c r="F388" s="113">
        <f t="shared" si="131"/>
        <v>3.5173979225000096</v>
      </c>
      <c r="G388" s="152">
        <f t="shared" si="117"/>
        <v>44489</v>
      </c>
      <c r="H388" s="246">
        <f t="shared" si="118"/>
        <v>43886</v>
      </c>
      <c r="I388" s="113">
        <f t="shared" si="119"/>
        <v>2.734495522388092E-4</v>
      </c>
      <c r="J388" s="148">
        <f t="shared" si="120"/>
        <v>44399.25</v>
      </c>
      <c r="K388" s="152"/>
      <c r="L388" s="550">
        <f t="shared" si="121"/>
        <v>603</v>
      </c>
      <c r="M388" s="187">
        <f t="shared" si="122"/>
        <v>89.75</v>
      </c>
      <c r="N388" s="187">
        <f t="shared" si="123"/>
        <v>513.25</v>
      </c>
      <c r="O388" s="549">
        <f t="shared" si="124"/>
        <v>3.6577459051865784</v>
      </c>
      <c r="P388" s="559"/>
      <c r="R388" s="187">
        <f t="shared" si="132"/>
        <v>1.9928307224999831</v>
      </c>
      <c r="S388" s="187">
        <f t="shared" si="132"/>
        <v>1.9433508900000174</v>
      </c>
      <c r="T388" s="113">
        <f t="shared" si="132"/>
        <v>1.9090250000000086</v>
      </c>
      <c r="U388" s="116">
        <f t="shared" si="125"/>
        <v>45031</v>
      </c>
      <c r="V388" s="148">
        <f t="shared" si="126"/>
        <v>44331</v>
      </c>
      <c r="W388" s="187">
        <f t="shared" si="111"/>
        <v>7.0685474999950971E-5</v>
      </c>
      <c r="X388" s="549">
        <f t="shared" si="127"/>
        <v>700</v>
      </c>
      <c r="Y388" s="113">
        <f t="shared" si="112"/>
        <v>631.75</v>
      </c>
      <c r="Z388" s="113">
        <f t="shared" si="128"/>
        <v>68.25</v>
      </c>
      <c r="AA388" s="549">
        <f t="shared" si="113"/>
        <v>1.948175173668764</v>
      </c>
      <c r="AC388" s="556">
        <f t="shared" si="116"/>
        <v>1.7095707315178144</v>
      </c>
    </row>
    <row r="389" spans="2:29" x14ac:dyDescent="0.35">
      <c r="B389" s="116">
        <v>42576</v>
      </c>
      <c r="C389" s="186">
        <f t="shared" si="131"/>
        <v>3.968612249999981</v>
      </c>
      <c r="D389" s="187">
        <f t="shared" si="131"/>
        <v>3.8187777225000108</v>
      </c>
      <c r="E389" s="187">
        <f t="shared" si="131"/>
        <v>3.6924707024999837</v>
      </c>
      <c r="F389" s="113">
        <f t="shared" si="131"/>
        <v>3.5316425025000209</v>
      </c>
      <c r="G389" s="152">
        <f t="shared" si="117"/>
        <v>44489</v>
      </c>
      <c r="H389" s="246">
        <f t="shared" si="118"/>
        <v>43886</v>
      </c>
      <c r="I389" s="113">
        <f t="shared" si="119"/>
        <v>2.6671343283575917E-4</v>
      </c>
      <c r="J389" s="148">
        <f t="shared" si="120"/>
        <v>44402.25</v>
      </c>
      <c r="K389" s="152"/>
      <c r="L389" s="550">
        <f t="shared" si="121"/>
        <v>603</v>
      </c>
      <c r="M389" s="187">
        <f t="shared" si="122"/>
        <v>86.75</v>
      </c>
      <c r="N389" s="187">
        <f t="shared" si="123"/>
        <v>516.25</v>
      </c>
      <c r="O389" s="549">
        <f t="shared" si="124"/>
        <v>3.6693333122014815</v>
      </c>
      <c r="P389" s="559"/>
      <c r="R389" s="187">
        <f t="shared" si="132"/>
        <v>2.0019201600000036</v>
      </c>
      <c r="S389" s="187">
        <f t="shared" si="132"/>
        <v>1.9504187025000119</v>
      </c>
      <c r="T389" s="113">
        <f t="shared" si="132"/>
        <v>1.9171011600000121</v>
      </c>
      <c r="U389" s="116">
        <f t="shared" si="125"/>
        <v>45031</v>
      </c>
      <c r="V389" s="148">
        <f t="shared" si="126"/>
        <v>44331</v>
      </c>
      <c r="W389" s="187">
        <f t="shared" si="111"/>
        <v>7.3573510714273845E-5</v>
      </c>
      <c r="X389" s="549">
        <f t="shared" si="127"/>
        <v>700</v>
      </c>
      <c r="Y389" s="113">
        <f t="shared" si="112"/>
        <v>628.75</v>
      </c>
      <c r="Z389" s="113">
        <f t="shared" si="128"/>
        <v>71.25</v>
      </c>
      <c r="AA389" s="549">
        <f t="shared" si="113"/>
        <v>1.9556608151384038</v>
      </c>
      <c r="AC389" s="556">
        <f t="shared" si="116"/>
        <v>1.7136724970630777</v>
      </c>
    </row>
    <row r="390" spans="2:29" x14ac:dyDescent="0.35">
      <c r="B390" s="116">
        <v>42577</v>
      </c>
      <c r="C390" s="186">
        <f t="shared" si="131"/>
        <v>3.9696319024999926</v>
      </c>
      <c r="D390" s="187">
        <f t="shared" si="131"/>
        <v>3.8136832100000184</v>
      </c>
      <c r="E390" s="187">
        <f t="shared" si="131"/>
        <v>3.6924707024999837</v>
      </c>
      <c r="F390" s="113">
        <f t="shared" si="131"/>
        <v>3.5245200900000162</v>
      </c>
      <c r="G390" s="152">
        <f t="shared" si="117"/>
        <v>44489</v>
      </c>
      <c r="H390" s="246">
        <f t="shared" si="118"/>
        <v>43886</v>
      </c>
      <c r="I390" s="113">
        <f t="shared" si="119"/>
        <v>2.7852506218900076E-4</v>
      </c>
      <c r="J390" s="148">
        <f t="shared" si="120"/>
        <v>44403.25</v>
      </c>
      <c r="K390" s="152"/>
      <c r="L390" s="550">
        <f t="shared" si="121"/>
        <v>603</v>
      </c>
      <c r="M390" s="187">
        <f t="shared" si="122"/>
        <v>85.75</v>
      </c>
      <c r="N390" s="187">
        <f t="shared" si="123"/>
        <v>517.25</v>
      </c>
      <c r="O390" s="549">
        <f t="shared" si="124"/>
        <v>3.668587178417277</v>
      </c>
      <c r="P390" s="559"/>
      <c r="R390" s="187">
        <f t="shared" si="132"/>
        <v>1.997880360000015</v>
      </c>
      <c r="S390" s="187">
        <f t="shared" si="132"/>
        <v>1.9443605625000249</v>
      </c>
      <c r="T390" s="113">
        <f t="shared" si="132"/>
        <v>1.9090250000000086</v>
      </c>
      <c r="U390" s="116">
        <f t="shared" si="125"/>
        <v>45031</v>
      </c>
      <c r="V390" s="148">
        <f t="shared" si="126"/>
        <v>44331</v>
      </c>
      <c r="W390" s="187">
        <f t="shared" si="111"/>
        <v>7.6456853571414492E-5</v>
      </c>
      <c r="X390" s="549">
        <f t="shared" si="127"/>
        <v>700</v>
      </c>
      <c r="Y390" s="113">
        <f t="shared" si="112"/>
        <v>627.75</v>
      </c>
      <c r="Z390" s="113">
        <f t="shared" si="128"/>
        <v>72.25</v>
      </c>
      <c r="AA390" s="549">
        <f t="shared" si="113"/>
        <v>1.9498845701705596</v>
      </c>
      <c r="AC390" s="556">
        <f t="shared" si="116"/>
        <v>1.7187026082467174</v>
      </c>
    </row>
    <row r="391" spans="2:29" x14ac:dyDescent="0.35">
      <c r="B391" s="116">
        <v>42578</v>
      </c>
      <c r="C391" s="186">
        <f t="shared" si="131"/>
        <v>4.0104221024999998</v>
      </c>
      <c r="D391" s="187">
        <f t="shared" si="131"/>
        <v>3.8493474224999824</v>
      </c>
      <c r="E391" s="187">
        <f t="shared" si="131"/>
        <v>3.7270956224999985</v>
      </c>
      <c r="F391" s="113">
        <f t="shared" si="131"/>
        <v>3.5540288224999772</v>
      </c>
      <c r="G391" s="152">
        <f t="shared" si="117"/>
        <v>44489</v>
      </c>
      <c r="H391" s="246">
        <f t="shared" si="118"/>
        <v>43886</v>
      </c>
      <c r="I391" s="113">
        <f t="shared" si="119"/>
        <v>2.8700961857383296E-4</v>
      </c>
      <c r="J391" s="148">
        <f t="shared" si="120"/>
        <v>44404.25</v>
      </c>
      <c r="K391" s="152"/>
      <c r="L391" s="550">
        <f t="shared" si="121"/>
        <v>603</v>
      </c>
      <c r="M391" s="187">
        <f t="shared" si="122"/>
        <v>84.75</v>
      </c>
      <c r="N391" s="187">
        <f t="shared" si="123"/>
        <v>518.25</v>
      </c>
      <c r="O391" s="549">
        <f t="shared" si="124"/>
        <v>3.7027715573258662</v>
      </c>
      <c r="P391" s="559"/>
      <c r="R391" s="187">
        <f t="shared" si="132"/>
        <v>2.0352515624999956</v>
      </c>
      <c r="S391" s="187">
        <f t="shared" si="132"/>
        <v>1.9847515625000201</v>
      </c>
      <c r="T391" s="113">
        <f t="shared" si="132"/>
        <v>1.9483993024999924</v>
      </c>
      <c r="U391" s="116">
        <f t="shared" si="125"/>
        <v>45031</v>
      </c>
      <c r="V391" s="148">
        <f t="shared" si="126"/>
        <v>44331</v>
      </c>
      <c r="W391" s="187">
        <f t="shared" si="111"/>
        <v>7.2142857142822229E-5</v>
      </c>
      <c r="X391" s="549">
        <f t="shared" si="127"/>
        <v>700</v>
      </c>
      <c r="Y391" s="113">
        <f t="shared" si="112"/>
        <v>626.75</v>
      </c>
      <c r="Z391" s="113">
        <f t="shared" si="128"/>
        <v>73.25</v>
      </c>
      <c r="AA391" s="549">
        <f t="shared" si="113"/>
        <v>1.9900360267857318</v>
      </c>
      <c r="AC391" s="556">
        <f t="shared" si="116"/>
        <v>1.7127355305401344</v>
      </c>
    </row>
    <row r="392" spans="2:29" x14ac:dyDescent="0.35">
      <c r="B392" s="116">
        <v>42579</v>
      </c>
      <c r="C392" s="186">
        <f t="shared" si="131"/>
        <v>3.9818681224999875</v>
      </c>
      <c r="D392" s="187">
        <f t="shared" si="131"/>
        <v>3.8238723599999913</v>
      </c>
      <c r="E392" s="187">
        <f t="shared" si="131"/>
        <v>3.6965439225000063</v>
      </c>
      <c r="F392" s="113">
        <f t="shared" si="131"/>
        <v>3.5296075024999984</v>
      </c>
      <c r="G392" s="152">
        <f t="shared" si="117"/>
        <v>44489</v>
      </c>
      <c r="H392" s="246">
        <f t="shared" si="118"/>
        <v>43886</v>
      </c>
      <c r="I392" s="113">
        <f t="shared" si="119"/>
        <v>2.7684315091211915E-4</v>
      </c>
      <c r="J392" s="148">
        <f t="shared" si="120"/>
        <v>44405.25</v>
      </c>
      <c r="K392" s="152"/>
      <c r="L392" s="550">
        <f t="shared" si="121"/>
        <v>603</v>
      </c>
      <c r="M392" s="187">
        <f t="shared" si="122"/>
        <v>83.75</v>
      </c>
      <c r="N392" s="187">
        <f t="shared" si="123"/>
        <v>519.25</v>
      </c>
      <c r="O392" s="549">
        <f t="shared" si="124"/>
        <v>3.6733583086111161</v>
      </c>
      <c r="P392" s="559"/>
      <c r="R392" s="187">
        <f t="shared" si="132"/>
        <v>2.0140400399999869</v>
      </c>
      <c r="S392" s="187">
        <f t="shared" si="132"/>
        <v>1.9332544399999874</v>
      </c>
      <c r="T392" s="113">
        <f t="shared" si="132"/>
        <v>1.9049870399999946</v>
      </c>
      <c r="U392" s="116">
        <f t="shared" si="125"/>
        <v>45031</v>
      </c>
      <c r="V392" s="148">
        <f t="shared" si="126"/>
        <v>44331</v>
      </c>
      <c r="W392" s="187">
        <f t="shared" si="111"/>
        <v>1.1540799999999938E-4</v>
      </c>
      <c r="X392" s="549">
        <f t="shared" si="127"/>
        <v>700</v>
      </c>
      <c r="Y392" s="113">
        <f t="shared" si="112"/>
        <v>625.75</v>
      </c>
      <c r="Z392" s="113">
        <f t="shared" si="128"/>
        <v>74.25</v>
      </c>
      <c r="AA392" s="549">
        <f t="shared" si="113"/>
        <v>1.9418234839999873</v>
      </c>
      <c r="AC392" s="556">
        <f t="shared" si="116"/>
        <v>1.7315348246111288</v>
      </c>
    </row>
    <row r="393" spans="2:29" x14ac:dyDescent="0.35">
      <c r="B393" s="116">
        <v>42580</v>
      </c>
      <c r="C393" s="186">
        <f t="shared" si="131"/>
        <v>3.9584160000000201</v>
      </c>
      <c r="D393" s="187">
        <f t="shared" si="131"/>
        <v>3.8045134025000094</v>
      </c>
      <c r="E393" s="187">
        <f t="shared" si="131"/>
        <v>3.6761786225000259</v>
      </c>
      <c r="F393" s="113">
        <f t="shared" si="131"/>
        <v>3.5153630624999987</v>
      </c>
      <c r="G393" s="152">
        <f t="shared" si="117"/>
        <v>44489</v>
      </c>
      <c r="H393" s="246">
        <f t="shared" si="118"/>
        <v>43886</v>
      </c>
      <c r="I393" s="113">
        <f t="shared" si="119"/>
        <v>2.6669247097848621E-4</v>
      </c>
      <c r="J393" s="148">
        <f t="shared" si="120"/>
        <v>44406.25</v>
      </c>
      <c r="K393" s="152"/>
      <c r="L393" s="550">
        <f t="shared" si="121"/>
        <v>603</v>
      </c>
      <c r="M393" s="187">
        <f t="shared" si="122"/>
        <v>82.75</v>
      </c>
      <c r="N393" s="187">
        <f t="shared" si="123"/>
        <v>520.25</v>
      </c>
      <c r="O393" s="549">
        <f t="shared" si="124"/>
        <v>3.6541098205265561</v>
      </c>
      <c r="P393" s="559"/>
      <c r="R393" s="187">
        <f t="shared" si="132"/>
        <v>1.9887911024999871</v>
      </c>
      <c r="S393" s="187">
        <f t="shared" si="132"/>
        <v>1.9120535224999902</v>
      </c>
      <c r="T393" s="113">
        <f t="shared" si="132"/>
        <v>1.8888360000000048</v>
      </c>
      <c r="U393" s="116">
        <f t="shared" si="125"/>
        <v>45031</v>
      </c>
      <c r="V393" s="148">
        <f t="shared" si="126"/>
        <v>44331</v>
      </c>
      <c r="W393" s="187">
        <f t="shared" si="111"/>
        <v>1.0962511428570996E-4</v>
      </c>
      <c r="X393" s="549">
        <f t="shared" si="127"/>
        <v>700</v>
      </c>
      <c r="Y393" s="113">
        <f t="shared" si="112"/>
        <v>624.75</v>
      </c>
      <c r="Z393" s="113">
        <f t="shared" si="128"/>
        <v>75.25</v>
      </c>
      <c r="AA393" s="549">
        <f t="shared" si="113"/>
        <v>1.9203028123499899</v>
      </c>
      <c r="AC393" s="556">
        <f t="shared" si="116"/>
        <v>1.7338070081765662</v>
      </c>
    </row>
    <row r="394" spans="2:29" x14ac:dyDescent="0.35">
      <c r="B394" s="116">
        <v>42583</v>
      </c>
      <c r="C394" s="186">
        <f t="shared" si="131"/>
        <v>3.943122562500001</v>
      </c>
      <c r="D394" s="187">
        <f t="shared" si="131"/>
        <v>3.7882125224999896</v>
      </c>
      <c r="E394" s="187">
        <f t="shared" si="131"/>
        <v>3.6568334399999847</v>
      </c>
      <c r="F394" s="113">
        <f t="shared" si="131"/>
        <v>3.502136960000013</v>
      </c>
      <c r="G394" s="152">
        <f t="shared" si="117"/>
        <v>44489</v>
      </c>
      <c r="H394" s="246">
        <f t="shared" si="118"/>
        <v>43886</v>
      </c>
      <c r="I394" s="113">
        <f t="shared" si="119"/>
        <v>2.5654474295186023E-4</v>
      </c>
      <c r="J394" s="148">
        <f t="shared" si="120"/>
        <v>44409.25</v>
      </c>
      <c r="K394" s="152"/>
      <c r="L394" s="550">
        <f t="shared" si="121"/>
        <v>603</v>
      </c>
      <c r="M394" s="187">
        <f t="shared" si="122"/>
        <v>79.75</v>
      </c>
      <c r="N394" s="187">
        <f t="shared" si="123"/>
        <v>523.25</v>
      </c>
      <c r="O394" s="549">
        <f t="shared" si="124"/>
        <v>3.6363739967495738</v>
      </c>
      <c r="P394" s="559"/>
      <c r="R394" s="187">
        <f t="shared" si="132"/>
        <v>1.9413315600000036</v>
      </c>
      <c r="S394" s="187">
        <f t="shared" si="132"/>
        <v>1.8656211224999941</v>
      </c>
      <c r="T394" s="113">
        <f t="shared" si="132"/>
        <v>1.8464456100000026</v>
      </c>
      <c r="U394" s="116">
        <f t="shared" si="125"/>
        <v>45031</v>
      </c>
      <c r="V394" s="148">
        <f t="shared" si="126"/>
        <v>44331</v>
      </c>
      <c r="W394" s="187">
        <f t="shared" si="111"/>
        <v>1.0815776785715643E-4</v>
      </c>
      <c r="X394" s="549">
        <f t="shared" si="127"/>
        <v>700</v>
      </c>
      <c r="Y394" s="113">
        <f t="shared" si="112"/>
        <v>621.75</v>
      </c>
      <c r="Z394" s="113">
        <f t="shared" si="128"/>
        <v>78.25</v>
      </c>
      <c r="AA394" s="549">
        <f t="shared" si="113"/>
        <v>1.8740844678348165</v>
      </c>
      <c r="AC394" s="556">
        <f t="shared" si="116"/>
        <v>1.7622895289147573</v>
      </c>
    </row>
    <row r="395" spans="2:29" x14ac:dyDescent="0.35">
      <c r="B395" s="116">
        <v>42584</v>
      </c>
      <c r="C395" s="186">
        <f t="shared" si="131"/>
        <v>3.9370055025000017</v>
      </c>
      <c r="D395" s="187">
        <f t="shared" si="131"/>
        <v>3.7821000224999901</v>
      </c>
      <c r="E395" s="187">
        <f t="shared" si="131"/>
        <v>3.6517429024999881</v>
      </c>
      <c r="F395" s="113">
        <f t="shared" si="131"/>
        <v>3.4980675599999733</v>
      </c>
      <c r="G395" s="152">
        <f t="shared" si="117"/>
        <v>44489</v>
      </c>
      <c r="H395" s="246">
        <f t="shared" si="118"/>
        <v>43886</v>
      </c>
      <c r="I395" s="113">
        <f t="shared" si="119"/>
        <v>2.5485131426204776E-4</v>
      </c>
      <c r="J395" s="148">
        <f t="shared" si="120"/>
        <v>44410.25</v>
      </c>
      <c r="K395" s="152"/>
      <c r="L395" s="550">
        <f t="shared" si="121"/>
        <v>603</v>
      </c>
      <c r="M395" s="187">
        <f t="shared" si="122"/>
        <v>78.75</v>
      </c>
      <c r="N395" s="187">
        <f t="shared" si="123"/>
        <v>524.25</v>
      </c>
      <c r="O395" s="549">
        <f t="shared" si="124"/>
        <v>3.6316733615018517</v>
      </c>
      <c r="P395" s="559"/>
      <c r="R395" s="187">
        <f t="shared" si="132"/>
        <v>1.9413315600000036</v>
      </c>
      <c r="S395" s="187">
        <f t="shared" si="132"/>
        <v>1.8636025624999775</v>
      </c>
      <c r="T395" s="113">
        <f t="shared" si="132"/>
        <v>1.8474548025000148</v>
      </c>
      <c r="U395" s="116">
        <f t="shared" si="125"/>
        <v>45031</v>
      </c>
      <c r="V395" s="148">
        <f t="shared" si="126"/>
        <v>44331</v>
      </c>
      <c r="W395" s="187">
        <f t="shared" si="111"/>
        <v>1.1104142500003736E-4</v>
      </c>
      <c r="X395" s="549">
        <f t="shared" si="127"/>
        <v>700</v>
      </c>
      <c r="Y395" s="113">
        <f t="shared" si="112"/>
        <v>620.75</v>
      </c>
      <c r="Z395" s="113">
        <f t="shared" si="128"/>
        <v>79.25</v>
      </c>
      <c r="AA395" s="549">
        <f t="shared" si="113"/>
        <v>1.8724025954312304</v>
      </c>
      <c r="AC395" s="556">
        <f t="shared" si="116"/>
        <v>1.7592707660706213</v>
      </c>
    </row>
    <row r="396" spans="2:29" x14ac:dyDescent="0.35">
      <c r="B396" s="116">
        <v>42585</v>
      </c>
      <c r="C396" s="186">
        <f t="shared" si="131"/>
        <v>3.9533180624999886</v>
      </c>
      <c r="D396" s="187">
        <f t="shared" si="131"/>
        <v>3.7892312899999947</v>
      </c>
      <c r="E396" s="187">
        <f t="shared" si="131"/>
        <v>3.6588696899999995</v>
      </c>
      <c r="F396" s="113">
        <f t="shared" si="131"/>
        <v>3.49705022250002</v>
      </c>
      <c r="G396" s="152">
        <f t="shared" si="117"/>
        <v>44489</v>
      </c>
      <c r="H396" s="246">
        <f t="shared" si="118"/>
        <v>43886</v>
      </c>
      <c r="I396" s="113">
        <f t="shared" si="119"/>
        <v>2.6835732587061288E-4</v>
      </c>
      <c r="J396" s="148">
        <f t="shared" si="120"/>
        <v>44411.25</v>
      </c>
      <c r="K396" s="152"/>
      <c r="L396" s="550">
        <f t="shared" si="121"/>
        <v>603</v>
      </c>
      <c r="M396" s="187">
        <f t="shared" si="122"/>
        <v>77.75</v>
      </c>
      <c r="N396" s="187">
        <f t="shared" si="123"/>
        <v>525.25</v>
      </c>
      <c r="O396" s="549">
        <f t="shared" si="124"/>
        <v>3.6380049079135595</v>
      </c>
      <c r="P396" s="559"/>
      <c r="R396" s="187">
        <f t="shared" si="132"/>
        <v>1.9696040000000137</v>
      </c>
      <c r="S396" s="187">
        <f t="shared" si="132"/>
        <v>1.8837890624999742</v>
      </c>
      <c r="T396" s="113">
        <f t="shared" si="132"/>
        <v>1.8636025624999775</v>
      </c>
      <c r="U396" s="116">
        <f t="shared" si="125"/>
        <v>45031</v>
      </c>
      <c r="V396" s="148">
        <f t="shared" si="126"/>
        <v>44331</v>
      </c>
      <c r="W396" s="187">
        <f t="shared" si="111"/>
        <v>1.2259276785719919E-4</v>
      </c>
      <c r="X396" s="549">
        <f t="shared" si="127"/>
        <v>700</v>
      </c>
      <c r="Y396" s="113">
        <f t="shared" si="112"/>
        <v>619.75</v>
      </c>
      <c r="Z396" s="113">
        <f t="shared" si="128"/>
        <v>80.25</v>
      </c>
      <c r="AA396" s="549">
        <f t="shared" si="113"/>
        <v>1.8936271321205145</v>
      </c>
      <c r="AC396" s="556">
        <f t="shared" si="116"/>
        <v>1.744377775793045</v>
      </c>
    </row>
    <row r="397" spans="2:29" x14ac:dyDescent="0.35">
      <c r="B397" s="116">
        <v>42586</v>
      </c>
      <c r="C397" s="186">
        <f t="shared" si="131"/>
        <v>3.9155972100000103</v>
      </c>
      <c r="D397" s="187">
        <f t="shared" si="131"/>
        <v>3.7566332099999933</v>
      </c>
      <c r="E397" s="187">
        <f t="shared" si="131"/>
        <v>3.6334180025000107</v>
      </c>
      <c r="F397" s="113">
        <f t="shared" si="131"/>
        <v>3.4838252899999755</v>
      </c>
      <c r="G397" s="152">
        <f t="shared" si="117"/>
        <v>44489</v>
      </c>
      <c r="H397" s="246">
        <f t="shared" si="118"/>
        <v>43886</v>
      </c>
      <c r="I397" s="113">
        <f t="shared" si="119"/>
        <v>2.4808078358214781E-4</v>
      </c>
      <c r="J397" s="148">
        <f t="shared" si="120"/>
        <v>44412.25</v>
      </c>
      <c r="K397" s="152"/>
      <c r="L397" s="550">
        <f t="shared" si="121"/>
        <v>603</v>
      </c>
      <c r="M397" s="187">
        <f t="shared" si="122"/>
        <v>76.75</v>
      </c>
      <c r="N397" s="187">
        <f t="shared" si="123"/>
        <v>526.25</v>
      </c>
      <c r="O397" s="549">
        <f t="shared" si="124"/>
        <v>3.6143778023600808</v>
      </c>
      <c r="P397" s="559"/>
      <c r="R397" s="187">
        <f t="shared" si="132"/>
        <v>1.9706138025000097</v>
      </c>
      <c r="S397" s="187">
        <f t="shared" si="132"/>
        <v>1.8807609600000053</v>
      </c>
      <c r="T397" s="113">
        <f t="shared" si="132"/>
        <v>1.8545192900000229</v>
      </c>
      <c r="U397" s="116">
        <f t="shared" si="125"/>
        <v>45031</v>
      </c>
      <c r="V397" s="148">
        <f t="shared" si="126"/>
        <v>44331</v>
      </c>
      <c r="W397" s="187">
        <f t="shared" si="111"/>
        <v>1.2836120357143495E-4</v>
      </c>
      <c r="X397" s="549">
        <f t="shared" si="127"/>
        <v>700</v>
      </c>
      <c r="Y397" s="113">
        <f t="shared" si="112"/>
        <v>618.75</v>
      </c>
      <c r="Z397" s="113">
        <f t="shared" si="128"/>
        <v>81.25</v>
      </c>
      <c r="AA397" s="549">
        <f t="shared" si="113"/>
        <v>1.8911903077901844</v>
      </c>
      <c r="AC397" s="556">
        <f t="shared" si="116"/>
        <v>1.7231874945698964</v>
      </c>
    </row>
    <row r="398" spans="2:29" x14ac:dyDescent="0.35">
      <c r="B398" s="116">
        <v>42587</v>
      </c>
      <c r="C398" s="186">
        <f t="shared" si="131"/>
        <v>3.8982683024999742</v>
      </c>
      <c r="D398" s="187">
        <f t="shared" si="131"/>
        <v>3.7423731599999899</v>
      </c>
      <c r="E398" s="187">
        <f t="shared" si="131"/>
        <v>3.6140768100000109</v>
      </c>
      <c r="F398" s="113">
        <f t="shared" si="131"/>
        <v>3.4573779599999854</v>
      </c>
      <c r="G398" s="152">
        <f t="shared" si="117"/>
        <v>44489</v>
      </c>
      <c r="H398" s="246">
        <f t="shared" si="118"/>
        <v>43886</v>
      </c>
      <c r="I398" s="113">
        <f t="shared" si="119"/>
        <v>2.598654228856144E-4</v>
      </c>
      <c r="J398" s="148">
        <f t="shared" si="120"/>
        <v>44413.25</v>
      </c>
      <c r="K398" s="152"/>
      <c r="L398" s="550">
        <f t="shared" si="121"/>
        <v>603</v>
      </c>
      <c r="M398" s="187">
        <f t="shared" si="122"/>
        <v>75.75</v>
      </c>
      <c r="N398" s="187">
        <f t="shared" si="123"/>
        <v>527.25</v>
      </c>
      <c r="O398" s="549">
        <f t="shared" si="124"/>
        <v>3.5943920042164255</v>
      </c>
      <c r="P398" s="559"/>
      <c r="R398" s="187">
        <f t="shared" si="132"/>
        <v>1.9322448224999844</v>
      </c>
      <c r="S398" s="187">
        <f t="shared" si="132"/>
        <v>1.8454364224999908</v>
      </c>
      <c r="T398" s="113">
        <f t="shared" si="132"/>
        <v>1.8252537224999976</v>
      </c>
      <c r="U398" s="116">
        <f t="shared" si="125"/>
        <v>45031</v>
      </c>
      <c r="V398" s="148">
        <f t="shared" si="126"/>
        <v>44331</v>
      </c>
      <c r="W398" s="187">
        <f t="shared" si="111"/>
        <v>1.2401199999999082E-4</v>
      </c>
      <c r="X398" s="549">
        <f t="shared" si="127"/>
        <v>700</v>
      </c>
      <c r="Y398" s="113">
        <f t="shared" si="112"/>
        <v>617.75</v>
      </c>
      <c r="Z398" s="113">
        <f t="shared" si="128"/>
        <v>82.25</v>
      </c>
      <c r="AA398" s="549">
        <f t="shared" si="113"/>
        <v>1.85563640949999</v>
      </c>
      <c r="AC398" s="556">
        <f t="shared" si="116"/>
        <v>1.7387555947164355</v>
      </c>
    </row>
    <row r="399" spans="2:29" x14ac:dyDescent="0.35">
      <c r="B399" s="116">
        <v>42590</v>
      </c>
      <c r="C399" s="186">
        <f t="shared" si="131"/>
        <v>3.9380250000000228</v>
      </c>
      <c r="D399" s="187">
        <f t="shared" si="131"/>
        <v>3.7933064100000191</v>
      </c>
      <c r="E399" s="187">
        <f t="shared" si="131"/>
        <v>3.644616359999997</v>
      </c>
      <c r="F399" s="113">
        <f t="shared" si="131"/>
        <v>3.4726356224999977</v>
      </c>
      <c r="G399" s="152">
        <f t="shared" si="117"/>
        <v>44489</v>
      </c>
      <c r="H399" s="246">
        <f t="shared" si="118"/>
        <v>43886</v>
      </c>
      <c r="I399" s="113">
        <f t="shared" si="119"/>
        <v>2.8520851990049636E-4</v>
      </c>
      <c r="J399" s="148">
        <f t="shared" si="120"/>
        <v>44416.25</v>
      </c>
      <c r="K399" s="152"/>
      <c r="L399" s="550">
        <f t="shared" si="121"/>
        <v>603</v>
      </c>
      <c r="M399" s="187">
        <f t="shared" si="122"/>
        <v>72.75</v>
      </c>
      <c r="N399" s="187">
        <f t="shared" si="123"/>
        <v>530.25</v>
      </c>
      <c r="O399" s="549">
        <f t="shared" si="124"/>
        <v>3.6238674401772357</v>
      </c>
      <c r="P399" s="559"/>
      <c r="R399" s="187">
        <f t="shared" si="132"/>
        <v>1.9605160025000012</v>
      </c>
      <c r="S399" s="187">
        <f t="shared" si="132"/>
        <v>1.8666304100000142</v>
      </c>
      <c r="T399" s="113">
        <f t="shared" si="132"/>
        <v>1.8403905600000048</v>
      </c>
      <c r="U399" s="116">
        <f t="shared" si="125"/>
        <v>45031</v>
      </c>
      <c r="V399" s="148">
        <f t="shared" si="126"/>
        <v>44331</v>
      </c>
      <c r="W399" s="187">
        <f t="shared" si="111"/>
        <v>1.3412227499998153E-4</v>
      </c>
      <c r="X399" s="549">
        <f t="shared" si="127"/>
        <v>700</v>
      </c>
      <c r="Y399" s="113">
        <f t="shared" si="112"/>
        <v>614.75</v>
      </c>
      <c r="Z399" s="113">
        <f t="shared" si="128"/>
        <v>85.25</v>
      </c>
      <c r="AA399" s="549">
        <f t="shared" si="113"/>
        <v>1.8780643339437626</v>
      </c>
      <c r="AC399" s="556">
        <f t="shared" si="116"/>
        <v>1.7458031062334731</v>
      </c>
    </row>
    <row r="400" spans="2:29" x14ac:dyDescent="0.35">
      <c r="B400" s="116">
        <v>42591</v>
      </c>
      <c r="C400" s="186">
        <f t="shared" si="131"/>
        <v>3.9064229024999841</v>
      </c>
      <c r="D400" s="187">
        <f t="shared" si="131"/>
        <v>3.7484844900000036</v>
      </c>
      <c r="E400" s="187">
        <f t="shared" si="131"/>
        <v>3.6059336900000183</v>
      </c>
      <c r="F400" s="113">
        <f t="shared" si="131"/>
        <v>3.4136455625000117</v>
      </c>
      <c r="G400" s="152">
        <f t="shared" si="117"/>
        <v>44489</v>
      </c>
      <c r="H400" s="246">
        <f t="shared" si="118"/>
        <v>43886</v>
      </c>
      <c r="I400" s="113">
        <f t="shared" si="119"/>
        <v>3.1888578358210044E-4</v>
      </c>
      <c r="J400" s="148">
        <f t="shared" si="120"/>
        <v>44417.25</v>
      </c>
      <c r="K400" s="152"/>
      <c r="L400" s="550">
        <f t="shared" si="121"/>
        <v>603</v>
      </c>
      <c r="M400" s="187">
        <f t="shared" si="122"/>
        <v>71.75</v>
      </c>
      <c r="N400" s="187">
        <f t="shared" si="123"/>
        <v>531.25</v>
      </c>
      <c r="O400" s="549">
        <f t="shared" si="124"/>
        <v>3.5830536350280027</v>
      </c>
      <c r="P400" s="559"/>
      <c r="R400" s="187">
        <f t="shared" si="132"/>
        <v>1.9352736899999945</v>
      </c>
      <c r="S400" s="187">
        <f t="shared" si="132"/>
        <v>1.8232355624999919</v>
      </c>
      <c r="T400" s="113">
        <f t="shared" si="132"/>
        <v>1.8020460899999868</v>
      </c>
      <c r="U400" s="116">
        <f t="shared" si="125"/>
        <v>45031</v>
      </c>
      <c r="V400" s="148">
        <f t="shared" si="126"/>
        <v>44331</v>
      </c>
      <c r="W400" s="187">
        <f t="shared" si="111"/>
        <v>1.6005446785714663E-4</v>
      </c>
      <c r="X400" s="549">
        <f t="shared" si="127"/>
        <v>700</v>
      </c>
      <c r="Y400" s="113">
        <f t="shared" si="112"/>
        <v>613.75</v>
      </c>
      <c r="Z400" s="113">
        <f t="shared" si="128"/>
        <v>86.25</v>
      </c>
      <c r="AA400" s="549">
        <f t="shared" si="113"/>
        <v>1.8370402603526708</v>
      </c>
      <c r="AC400" s="556">
        <f t="shared" si="116"/>
        <v>1.7460133746753319</v>
      </c>
    </row>
    <row r="401" spans="2:29" x14ac:dyDescent="0.35">
      <c r="B401" s="116">
        <v>42592</v>
      </c>
      <c r="C401" s="186">
        <f t="shared" si="131"/>
        <v>3.8666722499999917</v>
      </c>
      <c r="D401" s="187">
        <f t="shared" si="131"/>
        <v>3.7138560000000043</v>
      </c>
      <c r="E401" s="187">
        <f t="shared" si="131"/>
        <v>3.5662405625000115</v>
      </c>
      <c r="F401" s="113">
        <f t="shared" si="131"/>
        <v>3.3861904100000118</v>
      </c>
      <c r="G401" s="152">
        <f t="shared" si="117"/>
        <v>44489</v>
      </c>
      <c r="H401" s="246">
        <f t="shared" si="118"/>
        <v>43886</v>
      </c>
      <c r="I401" s="113">
        <f t="shared" si="119"/>
        <v>2.9859063432835785E-4</v>
      </c>
      <c r="J401" s="148">
        <f t="shared" si="120"/>
        <v>44418.25</v>
      </c>
      <c r="K401" s="152"/>
      <c r="L401" s="550">
        <f t="shared" si="121"/>
        <v>603</v>
      </c>
      <c r="M401" s="187">
        <f t="shared" si="122"/>
        <v>70.75</v>
      </c>
      <c r="N401" s="187">
        <f t="shared" si="123"/>
        <v>532.25</v>
      </c>
      <c r="O401" s="549">
        <f t="shared" si="124"/>
        <v>3.5451152751212804</v>
      </c>
      <c r="P401" s="559"/>
      <c r="R401" s="187">
        <f t="shared" si="132"/>
        <v>1.8847984399999795</v>
      </c>
      <c r="S401" s="187">
        <f t="shared" si="132"/>
        <v>1.7859032100000061</v>
      </c>
      <c r="T401" s="113">
        <f t="shared" si="132"/>
        <v>1.7667352025000138</v>
      </c>
      <c r="U401" s="116">
        <f t="shared" si="125"/>
        <v>45031</v>
      </c>
      <c r="V401" s="148">
        <f t="shared" si="126"/>
        <v>44331</v>
      </c>
      <c r="W401" s="187">
        <f t="shared" si="111"/>
        <v>1.4127889999996209E-4</v>
      </c>
      <c r="X401" s="549">
        <f t="shared" si="127"/>
        <v>700</v>
      </c>
      <c r="Y401" s="113">
        <f t="shared" si="112"/>
        <v>612.75</v>
      </c>
      <c r="Z401" s="113">
        <f t="shared" si="128"/>
        <v>87.25</v>
      </c>
      <c r="AA401" s="549">
        <f t="shared" si="113"/>
        <v>1.7982297940250027</v>
      </c>
      <c r="AC401" s="556">
        <f t="shared" si="116"/>
        <v>1.7468854810962777</v>
      </c>
    </row>
    <row r="402" spans="2:29" x14ac:dyDescent="0.35">
      <c r="B402" s="116">
        <v>42593</v>
      </c>
      <c r="C402" s="186">
        <f t="shared" si="131"/>
        <v>3.8595383224999891</v>
      </c>
      <c r="D402" s="187">
        <f t="shared" si="131"/>
        <v>3.7046906024999826</v>
      </c>
      <c r="E402" s="187">
        <f t="shared" si="131"/>
        <v>3.5591169600000194</v>
      </c>
      <c r="F402" s="113">
        <f t="shared" si="131"/>
        <v>3.3800897600000157</v>
      </c>
      <c r="G402" s="152">
        <f t="shared" si="117"/>
        <v>44489</v>
      </c>
      <c r="H402" s="246">
        <f t="shared" si="118"/>
        <v>43886</v>
      </c>
      <c r="I402" s="113">
        <f t="shared" si="119"/>
        <v>2.968941956882317E-4</v>
      </c>
      <c r="J402" s="148">
        <f t="shared" si="120"/>
        <v>44419.25</v>
      </c>
      <c r="K402" s="152"/>
      <c r="L402" s="550">
        <f t="shared" si="121"/>
        <v>603</v>
      </c>
      <c r="M402" s="187">
        <f t="shared" si="122"/>
        <v>69.75</v>
      </c>
      <c r="N402" s="187">
        <f t="shared" si="123"/>
        <v>533.25</v>
      </c>
      <c r="O402" s="549">
        <f t="shared" si="124"/>
        <v>3.5384085898507651</v>
      </c>
      <c r="P402" s="559"/>
      <c r="R402" s="187">
        <f t="shared" si="132"/>
        <v>1.8726862400000099</v>
      </c>
      <c r="S402" s="187">
        <f t="shared" si="132"/>
        <v>1.7848943224999969</v>
      </c>
      <c r="T402" s="113">
        <f t="shared" si="132"/>
        <v>1.7838854400000104</v>
      </c>
      <c r="U402" s="116">
        <f t="shared" si="125"/>
        <v>45031</v>
      </c>
      <c r="V402" s="148">
        <f t="shared" si="126"/>
        <v>44331</v>
      </c>
      <c r="W402" s="187">
        <f t="shared" si="111"/>
        <v>1.2541702500001861E-4</v>
      </c>
      <c r="X402" s="549">
        <f t="shared" si="127"/>
        <v>700</v>
      </c>
      <c r="Y402" s="113">
        <f t="shared" si="112"/>
        <v>611.75</v>
      </c>
      <c r="Z402" s="113">
        <f t="shared" si="128"/>
        <v>88.25</v>
      </c>
      <c r="AA402" s="549">
        <f t="shared" si="113"/>
        <v>1.7959623749562486</v>
      </c>
      <c r="AC402" s="556">
        <f t="shared" si="116"/>
        <v>1.7424462148945166</v>
      </c>
    </row>
    <row r="403" spans="2:29" x14ac:dyDescent="0.35">
      <c r="B403" s="116">
        <v>42594</v>
      </c>
      <c r="C403" s="186">
        <f t="shared" si="131"/>
        <v>3.8666722499999917</v>
      </c>
      <c r="D403" s="187">
        <f t="shared" si="131"/>
        <v>3.701635560000005</v>
      </c>
      <c r="E403" s="187">
        <f t="shared" si="131"/>
        <v>3.5662405625000115</v>
      </c>
      <c r="F403" s="113">
        <f t="shared" si="131"/>
        <v>3.3729725625000206</v>
      </c>
      <c r="G403" s="152">
        <f t="shared" si="117"/>
        <v>44489</v>
      </c>
      <c r="H403" s="246">
        <f t="shared" si="118"/>
        <v>43886</v>
      </c>
      <c r="I403" s="113">
        <f t="shared" si="119"/>
        <v>3.2051077943613746E-4</v>
      </c>
      <c r="J403" s="148">
        <f t="shared" si="120"/>
        <v>44420.25</v>
      </c>
      <c r="K403" s="152"/>
      <c r="L403" s="550">
        <f t="shared" si="121"/>
        <v>603</v>
      </c>
      <c r="M403" s="187">
        <f t="shared" si="122"/>
        <v>68.75</v>
      </c>
      <c r="N403" s="187">
        <f t="shared" si="123"/>
        <v>534.25</v>
      </c>
      <c r="O403" s="549">
        <f t="shared" si="124"/>
        <v>3.5442054464137769</v>
      </c>
      <c r="P403" s="559"/>
      <c r="R403" s="187">
        <f t="shared" si="132"/>
        <v>1.8837890624999742</v>
      </c>
      <c r="S403" s="187">
        <f t="shared" si="132"/>
        <v>1.7879209999999812</v>
      </c>
      <c r="T403" s="113">
        <f t="shared" si="132"/>
        <v>1.7798499600000239</v>
      </c>
      <c r="U403" s="116">
        <f t="shared" si="125"/>
        <v>45031</v>
      </c>
      <c r="V403" s="148">
        <f t="shared" si="126"/>
        <v>44331</v>
      </c>
      <c r="W403" s="187">
        <f t="shared" si="111"/>
        <v>1.3695437499999002E-4</v>
      </c>
      <c r="X403" s="549">
        <f t="shared" si="127"/>
        <v>700</v>
      </c>
      <c r="Y403" s="113">
        <f t="shared" si="112"/>
        <v>610.75</v>
      </c>
      <c r="Z403" s="113">
        <f t="shared" si="128"/>
        <v>89.25</v>
      </c>
      <c r="AA403" s="549">
        <f t="shared" si="113"/>
        <v>1.8001441779687304</v>
      </c>
      <c r="AC403" s="556">
        <f t="shared" si="116"/>
        <v>1.7440612684450465</v>
      </c>
    </row>
    <row r="404" spans="2:29" x14ac:dyDescent="0.35">
      <c r="B404" s="116">
        <v>42597</v>
      </c>
      <c r="C404" s="186">
        <f t="shared" si="131"/>
        <v>3.8320240400000039</v>
      </c>
      <c r="D404" s="187">
        <f t="shared" si="131"/>
        <v>3.672105802499992</v>
      </c>
      <c r="E404" s="187">
        <f t="shared" si="131"/>
        <v>3.5367300900000176</v>
      </c>
      <c r="F404" s="113">
        <f t="shared" si="131"/>
        <v>3.3455228100000234</v>
      </c>
      <c r="G404" s="152">
        <f t="shared" si="117"/>
        <v>44489</v>
      </c>
      <c r="H404" s="246">
        <f t="shared" si="118"/>
        <v>43886</v>
      </c>
      <c r="I404" s="113">
        <f t="shared" si="119"/>
        <v>3.1709333333332373E-4</v>
      </c>
      <c r="J404" s="148">
        <f t="shared" si="120"/>
        <v>44423.25</v>
      </c>
      <c r="K404" s="152"/>
      <c r="L404" s="550">
        <f t="shared" si="121"/>
        <v>603</v>
      </c>
      <c r="M404" s="187">
        <f t="shared" si="122"/>
        <v>65.75</v>
      </c>
      <c r="N404" s="187">
        <f t="shared" si="123"/>
        <v>537.25</v>
      </c>
      <c r="O404" s="549">
        <f t="shared" si="124"/>
        <v>3.5158812033333517</v>
      </c>
      <c r="P404" s="559"/>
      <c r="R404" s="187">
        <f t="shared" si="132"/>
        <v>1.8706676099999875</v>
      </c>
      <c r="S404" s="187">
        <f t="shared" si="132"/>
        <v>1.7748057224999947</v>
      </c>
      <c r="T404" s="113">
        <f t="shared" si="132"/>
        <v>1.7677439999999933</v>
      </c>
      <c r="U404" s="116">
        <f t="shared" si="125"/>
        <v>45031</v>
      </c>
      <c r="V404" s="148">
        <f t="shared" si="126"/>
        <v>44331</v>
      </c>
      <c r="W404" s="187">
        <f t="shared" ref="W404:W467" si="133">IF(R404="","",(S404-R404)/($S$14-$R$14))</f>
        <v>1.369455535714183E-4</v>
      </c>
      <c r="X404" s="549">
        <f t="shared" si="127"/>
        <v>700</v>
      </c>
      <c r="Y404" s="113">
        <f t="shared" ref="Y404:Y467" si="134">U404-J404</f>
        <v>607.75</v>
      </c>
      <c r="Z404" s="113">
        <f t="shared" si="128"/>
        <v>92.25</v>
      </c>
      <c r="AA404" s="549">
        <f t="shared" ref="AA404:AA467" si="135">IF(R404="","",R404-(Y404*W404))</f>
        <v>1.7874389498169581</v>
      </c>
      <c r="AC404" s="556">
        <f t="shared" si="116"/>
        <v>1.7284422535163937</v>
      </c>
    </row>
    <row r="405" spans="2:29" x14ac:dyDescent="0.35">
      <c r="B405" s="116">
        <v>42598</v>
      </c>
      <c r="C405" s="186">
        <f t="shared" ref="C405:F424" si="136">IF(C135="","",((1+C135/200)^2-1)*100)</f>
        <v>3.8289671224999822</v>
      </c>
      <c r="D405" s="187">
        <f t="shared" si="136"/>
        <v>3.6904341225000303</v>
      </c>
      <c r="E405" s="187">
        <f t="shared" si="136"/>
        <v>3.5397827024999939</v>
      </c>
      <c r="F405" s="113">
        <f t="shared" si="136"/>
        <v>3.3556889600000028</v>
      </c>
      <c r="G405" s="152">
        <f t="shared" si="117"/>
        <v>44489</v>
      </c>
      <c r="H405" s="246">
        <f t="shared" si="118"/>
        <v>43886</v>
      </c>
      <c r="I405" s="113">
        <f t="shared" si="119"/>
        <v>3.0529642205636998E-4</v>
      </c>
      <c r="J405" s="148">
        <f t="shared" si="120"/>
        <v>44424.25</v>
      </c>
      <c r="K405" s="152"/>
      <c r="L405" s="550">
        <f t="shared" si="121"/>
        <v>603</v>
      </c>
      <c r="M405" s="187">
        <f t="shared" si="122"/>
        <v>64.75</v>
      </c>
      <c r="N405" s="187">
        <f t="shared" si="123"/>
        <v>538.25</v>
      </c>
      <c r="O405" s="549">
        <f t="shared" si="124"/>
        <v>3.5200147591718438</v>
      </c>
      <c r="P405" s="559"/>
      <c r="R405" s="187">
        <f t="shared" ref="R405:T424" si="137">IF(R135="","",((1+R135/200)^2-1)*100)</f>
        <v>1.8827796900000138</v>
      </c>
      <c r="S405" s="187">
        <f t="shared" si="137"/>
        <v>1.7859032100000061</v>
      </c>
      <c r="T405" s="113">
        <f t="shared" si="137"/>
        <v>1.7808588224999866</v>
      </c>
      <c r="U405" s="116">
        <f t="shared" si="125"/>
        <v>45031</v>
      </c>
      <c r="V405" s="148">
        <f t="shared" si="126"/>
        <v>44331</v>
      </c>
      <c r="W405" s="187">
        <f t="shared" si="133"/>
        <v>1.3839497142858242E-4</v>
      </c>
      <c r="X405" s="549">
        <f t="shared" si="127"/>
        <v>700</v>
      </c>
      <c r="Y405" s="113">
        <f t="shared" si="134"/>
        <v>606.75</v>
      </c>
      <c r="Z405" s="113">
        <f t="shared" si="128"/>
        <v>93.25</v>
      </c>
      <c r="AA405" s="549">
        <f t="shared" si="135"/>
        <v>1.7988085410857213</v>
      </c>
      <c r="AC405" s="556">
        <f t="shared" si="116"/>
        <v>1.7212062180861225</v>
      </c>
    </row>
    <row r="406" spans="2:29" x14ac:dyDescent="0.35">
      <c r="B406" s="116">
        <v>42599</v>
      </c>
      <c r="C406" s="186">
        <f t="shared" si="136"/>
        <v>3.8248913024999887</v>
      </c>
      <c r="D406" s="187">
        <f t="shared" si="136"/>
        <v>3.6782150624999899</v>
      </c>
      <c r="E406" s="187">
        <f t="shared" si="136"/>
        <v>3.508241209999996</v>
      </c>
      <c r="F406" s="113">
        <f t="shared" si="136"/>
        <v>3.3516224400000239</v>
      </c>
      <c r="G406" s="152">
        <f t="shared" si="117"/>
        <v>44489</v>
      </c>
      <c r="H406" s="246">
        <f t="shared" si="118"/>
        <v>43886</v>
      </c>
      <c r="I406" s="113">
        <f t="shared" si="119"/>
        <v>2.5973262023212628E-4</v>
      </c>
      <c r="J406" s="148">
        <f t="shared" si="120"/>
        <v>44425.25</v>
      </c>
      <c r="K406" s="152"/>
      <c r="L406" s="550">
        <f t="shared" si="121"/>
        <v>603</v>
      </c>
      <c r="M406" s="187">
        <f t="shared" si="122"/>
        <v>63.75</v>
      </c>
      <c r="N406" s="187">
        <f t="shared" si="123"/>
        <v>539.25</v>
      </c>
      <c r="O406" s="549">
        <f t="shared" si="124"/>
        <v>3.491683255460198</v>
      </c>
      <c r="P406" s="559"/>
      <c r="R406" s="187">
        <f t="shared" si="137"/>
        <v>1.9080155025000156</v>
      </c>
      <c r="S406" s="187">
        <f t="shared" si="137"/>
        <v>1.8080999999999792</v>
      </c>
      <c r="T406" s="113">
        <f t="shared" si="137"/>
        <v>1.7959923599999872</v>
      </c>
      <c r="U406" s="116">
        <f t="shared" si="125"/>
        <v>45031</v>
      </c>
      <c r="V406" s="148">
        <f t="shared" si="126"/>
        <v>44331</v>
      </c>
      <c r="W406" s="187">
        <f t="shared" si="133"/>
        <v>1.4273643214290921E-4</v>
      </c>
      <c r="X406" s="549">
        <f t="shared" si="127"/>
        <v>700</v>
      </c>
      <c r="Y406" s="113">
        <f t="shared" si="134"/>
        <v>605.75</v>
      </c>
      <c r="Z406" s="113">
        <f t="shared" si="128"/>
        <v>94.25</v>
      </c>
      <c r="AA406" s="549">
        <f t="shared" si="135"/>
        <v>1.8215529087294484</v>
      </c>
      <c r="AC406" s="556">
        <f t="shared" si="116"/>
        <v>1.6701303467307496</v>
      </c>
    </row>
    <row r="407" spans="2:29" x14ac:dyDescent="0.35">
      <c r="B407" s="116">
        <v>42600</v>
      </c>
      <c r="C407" s="186">
        <f t="shared" si="136"/>
        <v>3.815720999999983</v>
      </c>
      <c r="D407" s="187">
        <f t="shared" si="136"/>
        <v>3.6700694224999886</v>
      </c>
      <c r="E407" s="187">
        <f t="shared" si="136"/>
        <v>3.49705022250002</v>
      </c>
      <c r="F407" s="113">
        <f t="shared" si="136"/>
        <v>3.3404399224999937</v>
      </c>
      <c r="G407" s="152">
        <f t="shared" si="117"/>
        <v>44489</v>
      </c>
      <c r="H407" s="246">
        <f t="shared" si="118"/>
        <v>43886</v>
      </c>
      <c r="I407" s="113">
        <f t="shared" si="119"/>
        <v>2.5971857379772188E-4</v>
      </c>
      <c r="J407" s="148">
        <f t="shared" si="120"/>
        <v>44426.25</v>
      </c>
      <c r="K407" s="152"/>
      <c r="L407" s="550">
        <f t="shared" si="121"/>
        <v>603</v>
      </c>
      <c r="M407" s="187">
        <f t="shared" si="122"/>
        <v>62.75</v>
      </c>
      <c r="N407" s="187">
        <f t="shared" si="123"/>
        <v>540.25</v>
      </c>
      <c r="O407" s="549">
        <f t="shared" si="124"/>
        <v>3.4807528819942131</v>
      </c>
      <c r="P407" s="559"/>
      <c r="R407" s="187">
        <f t="shared" si="137"/>
        <v>1.9049870399999946</v>
      </c>
      <c r="S407" s="187">
        <f t="shared" si="137"/>
        <v>1.7909477224999915</v>
      </c>
      <c r="T407" s="113">
        <f t="shared" si="137"/>
        <v>1.7798499600000239</v>
      </c>
      <c r="U407" s="116">
        <f t="shared" si="125"/>
        <v>45031</v>
      </c>
      <c r="V407" s="148">
        <f t="shared" si="126"/>
        <v>44331</v>
      </c>
      <c r="W407" s="187">
        <f t="shared" si="133"/>
        <v>1.6291331071429025E-4</v>
      </c>
      <c r="X407" s="549">
        <f t="shared" si="127"/>
        <v>700</v>
      </c>
      <c r="Y407" s="113">
        <f t="shared" si="134"/>
        <v>604.75</v>
      </c>
      <c r="Z407" s="113">
        <f t="shared" si="128"/>
        <v>95.25</v>
      </c>
      <c r="AA407" s="549">
        <f t="shared" si="135"/>
        <v>1.8064652153455276</v>
      </c>
      <c r="AC407" s="556">
        <f t="shared" si="116"/>
        <v>1.6742876666486854</v>
      </c>
    </row>
    <row r="408" spans="2:29" x14ac:dyDescent="0.35">
      <c r="B408" s="116">
        <v>42601</v>
      </c>
      <c r="C408" s="186">
        <f t="shared" si="136"/>
        <v>3.8401760399999985</v>
      </c>
      <c r="D408" s="187">
        <f t="shared" si="136"/>
        <v>3.6975622399999741</v>
      </c>
      <c r="E408" s="187">
        <f t="shared" si="136"/>
        <v>3.5204502499999846</v>
      </c>
      <c r="F408" s="113">
        <f t="shared" si="136"/>
        <v>3.3638222400000029</v>
      </c>
      <c r="G408" s="152">
        <f t="shared" si="117"/>
        <v>44489</v>
      </c>
      <c r="H408" s="246">
        <f t="shared" si="118"/>
        <v>43886</v>
      </c>
      <c r="I408" s="113">
        <f t="shared" si="119"/>
        <v>2.5974794361522676E-4</v>
      </c>
      <c r="J408" s="148">
        <f t="shared" si="120"/>
        <v>44427.25</v>
      </c>
      <c r="K408" s="152"/>
      <c r="L408" s="550">
        <f t="shared" si="121"/>
        <v>603</v>
      </c>
      <c r="M408" s="187">
        <f t="shared" si="122"/>
        <v>61.75</v>
      </c>
      <c r="N408" s="187">
        <f t="shared" si="123"/>
        <v>541.25</v>
      </c>
      <c r="O408" s="549">
        <f t="shared" si="124"/>
        <v>3.5044108144817443</v>
      </c>
      <c r="P408" s="559"/>
      <c r="R408" s="187">
        <f t="shared" si="137"/>
        <v>1.9413315600000036</v>
      </c>
      <c r="S408" s="187">
        <f t="shared" si="137"/>
        <v>1.8091090024999756</v>
      </c>
      <c r="T408" s="113">
        <f t="shared" si="137"/>
        <v>1.7949834224999739</v>
      </c>
      <c r="U408" s="116">
        <f t="shared" si="125"/>
        <v>45031</v>
      </c>
      <c r="V408" s="148">
        <f t="shared" si="126"/>
        <v>44331</v>
      </c>
      <c r="W408" s="187">
        <f t="shared" si="133"/>
        <v>1.8888936785718284E-4</v>
      </c>
      <c r="X408" s="549">
        <f t="shared" si="127"/>
        <v>700</v>
      </c>
      <c r="Y408" s="113">
        <f t="shared" si="134"/>
        <v>603.75</v>
      </c>
      <c r="Z408" s="113">
        <f t="shared" si="128"/>
        <v>96.25</v>
      </c>
      <c r="AA408" s="549">
        <f t="shared" si="135"/>
        <v>1.8272896041562294</v>
      </c>
      <c r="AC408" s="556">
        <f t="shared" si="116"/>
        <v>1.6771212103255149</v>
      </c>
    </row>
    <row r="409" spans="2:29" x14ac:dyDescent="0.35">
      <c r="B409" s="116">
        <v>42604</v>
      </c>
      <c r="C409" s="186">
        <f t="shared" si="136"/>
        <v>3.8911332899999707</v>
      </c>
      <c r="D409" s="187">
        <f t="shared" si="136"/>
        <v>3.740336089999996</v>
      </c>
      <c r="E409" s="187">
        <f t="shared" si="136"/>
        <v>3.5611522499999992</v>
      </c>
      <c r="F409" s="113">
        <f t="shared" si="136"/>
        <v>3.3983922500000041</v>
      </c>
      <c r="G409" s="152">
        <f t="shared" si="117"/>
        <v>44489</v>
      </c>
      <c r="H409" s="246">
        <f t="shared" si="118"/>
        <v>43886</v>
      </c>
      <c r="I409" s="113">
        <f t="shared" si="119"/>
        <v>2.6991708126035679E-4</v>
      </c>
      <c r="J409" s="148">
        <f t="shared" si="120"/>
        <v>44430.25</v>
      </c>
      <c r="K409" s="152"/>
      <c r="L409" s="550">
        <f t="shared" si="121"/>
        <v>603</v>
      </c>
      <c r="M409" s="187">
        <f t="shared" si="122"/>
        <v>58.75</v>
      </c>
      <c r="N409" s="187">
        <f t="shared" si="123"/>
        <v>544.25</v>
      </c>
      <c r="O409" s="549">
        <f t="shared" si="124"/>
        <v>3.5452946214759531</v>
      </c>
      <c r="P409" s="559"/>
      <c r="R409" s="187">
        <f t="shared" si="137"/>
        <v>2.0039400900000004</v>
      </c>
      <c r="S409" s="187">
        <f t="shared" si="137"/>
        <v>1.8474548025000148</v>
      </c>
      <c r="T409" s="113">
        <f t="shared" si="137"/>
        <v>1.833326562500015</v>
      </c>
      <c r="U409" s="116">
        <f t="shared" si="125"/>
        <v>45031</v>
      </c>
      <c r="V409" s="148">
        <f t="shared" si="126"/>
        <v>44331</v>
      </c>
      <c r="W409" s="187">
        <f t="shared" si="133"/>
        <v>2.2355041071426513E-4</v>
      </c>
      <c r="X409" s="549">
        <f t="shared" si="127"/>
        <v>700</v>
      </c>
      <c r="Y409" s="113">
        <f t="shared" si="134"/>
        <v>600.75</v>
      </c>
      <c r="Z409" s="113">
        <f t="shared" si="128"/>
        <v>99.25</v>
      </c>
      <c r="AA409" s="549">
        <f t="shared" si="135"/>
        <v>1.8696421807634056</v>
      </c>
      <c r="AC409" s="556">
        <f t="shared" si="116"/>
        <v>1.6756524407125475</v>
      </c>
    </row>
    <row r="410" spans="2:29" x14ac:dyDescent="0.35">
      <c r="B410" s="116">
        <v>42605</v>
      </c>
      <c r="C410" s="186">
        <f t="shared" si="136"/>
        <v>3.8595383224999891</v>
      </c>
      <c r="D410" s="187">
        <f t="shared" si="136"/>
        <v>3.7128376024999854</v>
      </c>
      <c r="E410" s="187">
        <f t="shared" si="136"/>
        <v>3.5336775224999784</v>
      </c>
      <c r="F410" s="113">
        <f t="shared" si="136"/>
        <v>3.3800897600000157</v>
      </c>
      <c r="G410" s="152">
        <f t="shared" si="117"/>
        <v>44489</v>
      </c>
      <c r="H410" s="246">
        <f t="shared" si="118"/>
        <v>43886</v>
      </c>
      <c r="I410" s="113">
        <f t="shared" si="119"/>
        <v>2.5470607379761634E-4</v>
      </c>
      <c r="J410" s="148">
        <f t="shared" si="120"/>
        <v>44431.25</v>
      </c>
      <c r="K410" s="152"/>
      <c r="L410" s="550">
        <f t="shared" si="121"/>
        <v>603</v>
      </c>
      <c r="M410" s="187">
        <f t="shared" si="122"/>
        <v>57.75</v>
      </c>
      <c r="N410" s="187">
        <f t="shared" si="123"/>
        <v>545.25</v>
      </c>
      <c r="O410" s="549">
        <f t="shared" si="124"/>
        <v>3.518968246738166</v>
      </c>
      <c r="P410" s="559"/>
      <c r="R410" s="187">
        <f t="shared" si="137"/>
        <v>1.9726334224999809</v>
      </c>
      <c r="S410" s="187">
        <f t="shared" si="137"/>
        <v>1.811127022499992</v>
      </c>
      <c r="T410" s="113">
        <f t="shared" si="137"/>
        <v>1.8040640399999974</v>
      </c>
      <c r="U410" s="116">
        <f t="shared" si="125"/>
        <v>45031</v>
      </c>
      <c r="V410" s="148">
        <f t="shared" si="126"/>
        <v>44331</v>
      </c>
      <c r="W410" s="187">
        <f t="shared" si="133"/>
        <v>2.3072342857141263E-4</v>
      </c>
      <c r="X410" s="549">
        <f t="shared" si="127"/>
        <v>700</v>
      </c>
      <c r="Y410" s="113">
        <f t="shared" si="134"/>
        <v>599.75</v>
      </c>
      <c r="Z410" s="113">
        <f t="shared" si="128"/>
        <v>100.25</v>
      </c>
      <c r="AA410" s="549">
        <f t="shared" si="135"/>
        <v>1.8342570462142762</v>
      </c>
      <c r="AC410" s="556">
        <f t="shared" si="116"/>
        <v>1.6847112005238898</v>
      </c>
    </row>
    <row r="411" spans="2:29" x14ac:dyDescent="0.35">
      <c r="B411" s="116">
        <v>42606</v>
      </c>
      <c r="C411" s="186">
        <f t="shared" si="136"/>
        <v>3.8391570224999949</v>
      </c>
      <c r="D411" s="187">
        <f t="shared" si="136"/>
        <v>3.6965439225000063</v>
      </c>
      <c r="E411" s="187">
        <f t="shared" si="136"/>
        <v>3.5204502499999846</v>
      </c>
      <c r="F411" s="113">
        <f t="shared" si="136"/>
        <v>3.3668723024999903</v>
      </c>
      <c r="G411" s="152">
        <f t="shared" si="117"/>
        <v>44489</v>
      </c>
      <c r="H411" s="246">
        <f t="shared" si="118"/>
        <v>43886</v>
      </c>
      <c r="I411" s="113">
        <f t="shared" si="119"/>
        <v>2.5468979684907848E-4</v>
      </c>
      <c r="J411" s="148">
        <f t="shared" si="120"/>
        <v>44432.25</v>
      </c>
      <c r="K411" s="152"/>
      <c r="L411" s="550">
        <f t="shared" si="121"/>
        <v>603</v>
      </c>
      <c r="M411" s="187">
        <f t="shared" si="122"/>
        <v>56.75</v>
      </c>
      <c r="N411" s="187">
        <f t="shared" si="123"/>
        <v>546.25</v>
      </c>
      <c r="O411" s="549">
        <f t="shared" si="124"/>
        <v>3.5059966040287995</v>
      </c>
      <c r="P411" s="559"/>
      <c r="R411" s="187">
        <f t="shared" si="137"/>
        <v>1.9766727225000169</v>
      </c>
      <c r="S411" s="187">
        <f t="shared" si="137"/>
        <v>1.8151631224999853</v>
      </c>
      <c r="T411" s="113">
        <f t="shared" si="137"/>
        <v>1.8030550624999808</v>
      </c>
      <c r="U411" s="116">
        <f t="shared" si="125"/>
        <v>45031</v>
      </c>
      <c r="V411" s="148">
        <f t="shared" si="126"/>
        <v>44331</v>
      </c>
      <c r="W411" s="187">
        <f t="shared" si="133"/>
        <v>2.3072800000004508E-4</v>
      </c>
      <c r="X411" s="549">
        <f t="shared" si="127"/>
        <v>700</v>
      </c>
      <c r="Y411" s="113">
        <f t="shared" si="134"/>
        <v>598.75</v>
      </c>
      <c r="Z411" s="113">
        <f t="shared" si="128"/>
        <v>101.25</v>
      </c>
      <c r="AA411" s="549">
        <f t="shared" si="135"/>
        <v>1.8385243324999898</v>
      </c>
      <c r="AC411" s="556">
        <f t="shared" si="116"/>
        <v>1.6674722715288097</v>
      </c>
    </row>
    <row r="412" spans="2:29" x14ac:dyDescent="0.35">
      <c r="B412" s="116">
        <v>42607</v>
      </c>
      <c r="C412" s="186">
        <f t="shared" si="136"/>
        <v>3.8197966400000061</v>
      </c>
      <c r="D412" s="187">
        <f t="shared" si="136"/>
        <v>3.674142202499997</v>
      </c>
      <c r="E412" s="187">
        <f t="shared" si="136"/>
        <v>3.4695840000000144</v>
      </c>
      <c r="F412" s="113">
        <f t="shared" si="136"/>
        <v>3.3546723224999964</v>
      </c>
      <c r="G412" s="152">
        <f t="shared" si="117"/>
        <v>44489</v>
      </c>
      <c r="H412" s="246">
        <f t="shared" si="118"/>
        <v>43886</v>
      </c>
      <c r="I412" s="113">
        <f t="shared" si="119"/>
        <v>1.9056662935326379E-4</v>
      </c>
      <c r="J412" s="148">
        <f t="shared" si="120"/>
        <v>44433.25</v>
      </c>
      <c r="K412" s="152"/>
      <c r="L412" s="550">
        <f t="shared" si="121"/>
        <v>603</v>
      </c>
      <c r="M412" s="187">
        <f t="shared" si="122"/>
        <v>55.75</v>
      </c>
      <c r="N412" s="187">
        <f t="shared" si="123"/>
        <v>547.25</v>
      </c>
      <c r="O412" s="549">
        <f t="shared" si="124"/>
        <v>3.45895991041357</v>
      </c>
      <c r="P412" s="559"/>
      <c r="R412" s="187">
        <f t="shared" si="137"/>
        <v>1.9786924025000152</v>
      </c>
      <c r="S412" s="187">
        <f t="shared" si="137"/>
        <v>1.8323174400000086</v>
      </c>
      <c r="T412" s="113">
        <f t="shared" si="137"/>
        <v>1.8171812024999845</v>
      </c>
      <c r="U412" s="116">
        <f t="shared" si="125"/>
        <v>45031</v>
      </c>
      <c r="V412" s="148">
        <f t="shared" si="126"/>
        <v>44331</v>
      </c>
      <c r="W412" s="187">
        <f t="shared" si="133"/>
        <v>2.0910708928572369E-4</v>
      </c>
      <c r="X412" s="549">
        <f t="shared" si="127"/>
        <v>700</v>
      </c>
      <c r="Y412" s="113">
        <f t="shared" si="134"/>
        <v>597.75</v>
      </c>
      <c r="Z412" s="113">
        <f t="shared" si="128"/>
        <v>102.25</v>
      </c>
      <c r="AA412" s="549">
        <f t="shared" si="135"/>
        <v>1.8536986398794739</v>
      </c>
      <c r="AC412" s="556">
        <f t="shared" si="116"/>
        <v>1.6052612705340961</v>
      </c>
    </row>
    <row r="413" spans="2:29" x14ac:dyDescent="0.35">
      <c r="B413" s="116">
        <v>42608</v>
      </c>
      <c r="C413" s="186">
        <f t="shared" si="136"/>
        <v>3.8177588099999937</v>
      </c>
      <c r="D413" s="187">
        <f t="shared" si="136"/>
        <v>3.6771968399999855</v>
      </c>
      <c r="E413" s="187">
        <f t="shared" si="136"/>
        <v>3.4706012024999788</v>
      </c>
      <c r="F413" s="113">
        <f t="shared" si="136"/>
        <v>3.3567056025000097</v>
      </c>
      <c r="G413" s="152">
        <f t="shared" si="117"/>
        <v>44489</v>
      </c>
      <c r="H413" s="246">
        <f t="shared" si="118"/>
        <v>43886</v>
      </c>
      <c r="I413" s="113">
        <f t="shared" si="119"/>
        <v>1.8888159203974978E-4</v>
      </c>
      <c r="J413" s="148">
        <f t="shared" si="120"/>
        <v>44434.25</v>
      </c>
      <c r="K413" s="152"/>
      <c r="L413" s="550">
        <f t="shared" si="121"/>
        <v>603</v>
      </c>
      <c r="M413" s="187">
        <f t="shared" si="122"/>
        <v>54.75</v>
      </c>
      <c r="N413" s="187">
        <f t="shared" si="123"/>
        <v>548.25</v>
      </c>
      <c r="O413" s="549">
        <f t="shared" si="124"/>
        <v>3.4602599353358023</v>
      </c>
      <c r="P413" s="559"/>
      <c r="R413" s="187">
        <f t="shared" si="137"/>
        <v>1.9867713224999806</v>
      </c>
      <c r="S413" s="187">
        <f t="shared" si="137"/>
        <v>1.8494732024999738</v>
      </c>
      <c r="T413" s="113">
        <f t="shared" si="137"/>
        <v>1.8323174400000086</v>
      </c>
      <c r="U413" s="116">
        <f t="shared" si="125"/>
        <v>45031</v>
      </c>
      <c r="V413" s="148">
        <f t="shared" si="126"/>
        <v>44331</v>
      </c>
      <c r="W413" s="187">
        <f t="shared" si="133"/>
        <v>1.9614017142858105E-4</v>
      </c>
      <c r="X413" s="549">
        <f t="shared" si="127"/>
        <v>700</v>
      </c>
      <c r="Y413" s="113">
        <f t="shared" si="134"/>
        <v>596.75</v>
      </c>
      <c r="Z413" s="113">
        <f t="shared" si="128"/>
        <v>103.25</v>
      </c>
      <c r="AA413" s="549">
        <f t="shared" si="135"/>
        <v>1.8697246751999748</v>
      </c>
      <c r="AC413" s="556">
        <f t="shared" ref="AC413:AC476" si="138">IFERROR(O413-AA413,"")</f>
        <v>1.5905352601358276</v>
      </c>
    </row>
    <row r="414" spans="2:29" x14ac:dyDescent="0.35">
      <c r="B414" s="116">
        <v>42611</v>
      </c>
      <c r="C414" s="186">
        <f t="shared" si="136"/>
        <v>3.8320240400000039</v>
      </c>
      <c r="D414" s="187">
        <f t="shared" si="136"/>
        <v>3.6914524099999735</v>
      </c>
      <c r="E414" s="187">
        <f t="shared" si="136"/>
        <v>3.4858598399999829</v>
      </c>
      <c r="F414" s="113">
        <f t="shared" si="136"/>
        <v>3.3628055624999931</v>
      </c>
      <c r="G414" s="152">
        <f t="shared" ref="G414:G451" si="139">IF($J414&gt;$E$14,IF($J414&gt;$D$14,$C$14,$D$14),$E$14)</f>
        <v>44489</v>
      </c>
      <c r="H414" s="246">
        <f t="shared" ref="H414:H477" si="140">IF(G414=$E$14,$F$14,IF(G414=$D$14,$E$14,$D$14))</f>
        <v>43886</v>
      </c>
      <c r="I414" s="113">
        <f t="shared" ref="I414:I451" si="141">IF(E414="","",(F414-E414)/($F$14-$E$14))</f>
        <v>2.0407011194028171E-4</v>
      </c>
      <c r="J414" s="148">
        <f t="shared" ref="J414:J477" si="142">B414+365.25*5</f>
        <v>44437.25</v>
      </c>
      <c r="K414" s="152"/>
      <c r="L414" s="550">
        <f t="shared" ref="L414:L450" si="143">E$14-F$14</f>
        <v>603</v>
      </c>
      <c r="M414" s="187">
        <f t="shared" ref="M414:M451" si="144">E$14-J414</f>
        <v>51.75</v>
      </c>
      <c r="N414" s="187">
        <f t="shared" ref="N414:N451" si="145">J414-F$14</f>
        <v>551.25</v>
      </c>
      <c r="O414" s="549">
        <f t="shared" ref="O414:O451" si="146">IF(E414="","",E414-(M414*I414))</f>
        <v>3.4752992117070733</v>
      </c>
      <c r="P414" s="559"/>
      <c r="R414" s="187">
        <f t="shared" si="137"/>
        <v>1.9988903025000226</v>
      </c>
      <c r="S414" s="187">
        <f t="shared" si="137"/>
        <v>1.8656211224999941</v>
      </c>
      <c r="T414" s="113">
        <f t="shared" si="137"/>
        <v>1.8504824099999873</v>
      </c>
      <c r="U414" s="116">
        <f t="shared" ref="U414:U477" si="147">IF($J414&lt;$T$14,$T$14,IF($J414&lt;$S$14,$S$14,$R$14))</f>
        <v>45031</v>
      </c>
      <c r="V414" s="148">
        <f t="shared" ref="V414:V477" si="148">IF($J414&gt;$R$14,$R$14,IF($J414&gt;$S$14,$S$14,$T$14))</f>
        <v>44331</v>
      </c>
      <c r="W414" s="187">
        <f t="shared" si="133"/>
        <v>1.9038454285718359E-4</v>
      </c>
      <c r="X414" s="549">
        <f t="shared" ref="X414:X477" si="149">U414-V414</f>
        <v>700</v>
      </c>
      <c r="Y414" s="113">
        <f t="shared" si="134"/>
        <v>593.75</v>
      </c>
      <c r="Z414" s="113">
        <f t="shared" ref="Z414:Z477" si="150">J414-V414</f>
        <v>106.25</v>
      </c>
      <c r="AA414" s="549">
        <f t="shared" si="135"/>
        <v>1.8858494801785699</v>
      </c>
      <c r="AC414" s="556">
        <f t="shared" si="138"/>
        <v>1.5894497315285034</v>
      </c>
    </row>
    <row r="415" spans="2:29" x14ac:dyDescent="0.35">
      <c r="B415" s="116">
        <v>42612</v>
      </c>
      <c r="C415" s="186">
        <f t="shared" si="136"/>
        <v>3.8106265624999969</v>
      </c>
      <c r="D415" s="187">
        <f t="shared" si="136"/>
        <v>3.6771968399999855</v>
      </c>
      <c r="E415" s="187">
        <f t="shared" si="136"/>
        <v>3.4746700625000182</v>
      </c>
      <c r="F415" s="113">
        <f t="shared" si="136"/>
        <v>3.3597555599999884</v>
      </c>
      <c r="G415" s="152">
        <f t="shared" si="139"/>
        <v>44489</v>
      </c>
      <c r="H415" s="246">
        <f t="shared" si="140"/>
        <v>43886</v>
      </c>
      <c r="I415" s="113">
        <f t="shared" si="141"/>
        <v>1.9057131426207258E-4</v>
      </c>
      <c r="J415" s="148">
        <f t="shared" si="142"/>
        <v>44438.25</v>
      </c>
      <c r="K415" s="152"/>
      <c r="L415" s="550">
        <f t="shared" si="143"/>
        <v>603</v>
      </c>
      <c r="M415" s="187">
        <f t="shared" si="144"/>
        <v>50.75</v>
      </c>
      <c r="N415" s="187">
        <f t="shared" si="145"/>
        <v>552.25</v>
      </c>
      <c r="O415" s="549">
        <f t="shared" si="146"/>
        <v>3.4649985683012181</v>
      </c>
      <c r="P415" s="559"/>
      <c r="R415" s="187">
        <f t="shared" si="137"/>
        <v>1.9797022499999928</v>
      </c>
      <c r="S415" s="187">
        <f t="shared" si="137"/>
        <v>1.8595655024999935</v>
      </c>
      <c r="T415" s="113">
        <f t="shared" si="137"/>
        <v>1.8434180624999907</v>
      </c>
      <c r="U415" s="116">
        <f t="shared" si="147"/>
        <v>45031</v>
      </c>
      <c r="V415" s="148">
        <f t="shared" si="148"/>
        <v>44331</v>
      </c>
      <c r="W415" s="187">
        <f t="shared" si="133"/>
        <v>1.7162392499999894E-4</v>
      </c>
      <c r="X415" s="549">
        <f t="shared" si="149"/>
        <v>700</v>
      </c>
      <c r="Y415" s="113">
        <f t="shared" si="134"/>
        <v>592.75</v>
      </c>
      <c r="Z415" s="113">
        <f t="shared" si="150"/>
        <v>107.25</v>
      </c>
      <c r="AA415" s="549">
        <f t="shared" si="135"/>
        <v>1.8779721684562434</v>
      </c>
      <c r="AC415" s="556">
        <f t="shared" si="138"/>
        <v>1.5870263998449747</v>
      </c>
    </row>
    <row r="416" spans="2:29" x14ac:dyDescent="0.35">
      <c r="B416" s="116">
        <v>42613</v>
      </c>
      <c r="C416" s="186">
        <f t="shared" si="136"/>
        <v>3.8187777225000108</v>
      </c>
      <c r="D416" s="187">
        <f t="shared" si="136"/>
        <v>3.683306250000018</v>
      </c>
      <c r="E416" s="187">
        <f t="shared" si="136"/>
        <v>3.4767045224999737</v>
      </c>
      <c r="F416" s="113">
        <f t="shared" si="136"/>
        <v>3.3739892899999901</v>
      </c>
      <c r="G416" s="152">
        <f t="shared" si="139"/>
        <v>44489</v>
      </c>
      <c r="H416" s="246">
        <f t="shared" si="140"/>
        <v>43886</v>
      </c>
      <c r="I416" s="113">
        <f t="shared" si="141"/>
        <v>1.7034035240461626E-4</v>
      </c>
      <c r="J416" s="148">
        <f t="shared" si="142"/>
        <v>44439.25</v>
      </c>
      <c r="K416" s="152"/>
      <c r="L416" s="550">
        <f t="shared" si="143"/>
        <v>603</v>
      </c>
      <c r="M416" s="187">
        <f t="shared" si="144"/>
        <v>49.75</v>
      </c>
      <c r="N416" s="187">
        <f t="shared" si="145"/>
        <v>553.25</v>
      </c>
      <c r="O416" s="549">
        <f t="shared" si="146"/>
        <v>3.468230089967844</v>
      </c>
      <c r="P416" s="559"/>
      <c r="R416" s="187">
        <f t="shared" si="137"/>
        <v>1.9726334224999809</v>
      </c>
      <c r="S416" s="187">
        <f t="shared" si="137"/>
        <v>1.8514916225000011</v>
      </c>
      <c r="T416" s="113">
        <f t="shared" si="137"/>
        <v>1.8363539599999923</v>
      </c>
      <c r="U416" s="116">
        <f t="shared" si="147"/>
        <v>45031</v>
      </c>
      <c r="V416" s="148">
        <f t="shared" si="148"/>
        <v>44331</v>
      </c>
      <c r="W416" s="187">
        <f t="shared" si="133"/>
        <v>1.7305971428568538E-4</v>
      </c>
      <c r="X416" s="549">
        <f t="shared" si="149"/>
        <v>700</v>
      </c>
      <c r="Y416" s="113">
        <f t="shared" si="134"/>
        <v>591.75</v>
      </c>
      <c r="Z416" s="113">
        <f t="shared" si="150"/>
        <v>108.25</v>
      </c>
      <c r="AA416" s="549">
        <f t="shared" si="135"/>
        <v>1.8702253365714265</v>
      </c>
      <c r="AC416" s="556">
        <f t="shared" si="138"/>
        <v>1.5980047533964175</v>
      </c>
    </row>
    <row r="417" spans="2:29" x14ac:dyDescent="0.35">
      <c r="B417" s="116">
        <v>42614</v>
      </c>
      <c r="C417" s="186">
        <f t="shared" si="136"/>
        <v>3.8299860899999816</v>
      </c>
      <c r="D417" s="187">
        <f t="shared" si="136"/>
        <v>3.6955256100000167</v>
      </c>
      <c r="E417" s="187">
        <f t="shared" si="136"/>
        <v>3.4899290000000249</v>
      </c>
      <c r="F417" s="113">
        <f t="shared" si="136"/>
        <v>3.3841568399999966</v>
      </c>
      <c r="G417" s="152">
        <f t="shared" si="139"/>
        <v>44489</v>
      </c>
      <c r="H417" s="246">
        <f t="shared" si="140"/>
        <v>43886</v>
      </c>
      <c r="I417" s="113">
        <f t="shared" si="141"/>
        <v>1.7540988391381146E-4</v>
      </c>
      <c r="J417" s="148">
        <f t="shared" si="142"/>
        <v>44440.25</v>
      </c>
      <c r="K417" s="152"/>
      <c r="L417" s="550">
        <f t="shared" si="143"/>
        <v>603</v>
      </c>
      <c r="M417" s="187">
        <f t="shared" si="144"/>
        <v>48.75</v>
      </c>
      <c r="N417" s="187">
        <f t="shared" si="145"/>
        <v>554.25</v>
      </c>
      <c r="O417" s="549">
        <f t="shared" si="146"/>
        <v>3.4813777681592266</v>
      </c>
      <c r="P417" s="559"/>
      <c r="R417" s="187">
        <f t="shared" si="137"/>
        <v>1.9827318224999946</v>
      </c>
      <c r="S417" s="187">
        <f t="shared" si="137"/>
        <v>1.8625932899999809</v>
      </c>
      <c r="T417" s="113">
        <f t="shared" si="137"/>
        <v>1.8464456100000026</v>
      </c>
      <c r="U417" s="116">
        <f t="shared" si="147"/>
        <v>45031</v>
      </c>
      <c r="V417" s="148">
        <f t="shared" si="148"/>
        <v>44331</v>
      </c>
      <c r="W417" s="187">
        <f t="shared" si="133"/>
        <v>1.716264750000196E-4</v>
      </c>
      <c r="X417" s="549">
        <f t="shared" si="149"/>
        <v>700</v>
      </c>
      <c r="Y417" s="113">
        <f t="shared" si="134"/>
        <v>590.75</v>
      </c>
      <c r="Z417" s="113">
        <f t="shared" si="150"/>
        <v>109.25</v>
      </c>
      <c r="AA417" s="549">
        <f t="shared" si="135"/>
        <v>1.8813434823937329</v>
      </c>
      <c r="AC417" s="556">
        <f t="shared" si="138"/>
        <v>1.6000342857654937</v>
      </c>
    </row>
    <row r="418" spans="2:29" x14ac:dyDescent="0.35">
      <c r="B418" s="116">
        <v>42615</v>
      </c>
      <c r="C418" s="186">
        <f t="shared" si="136"/>
        <v>3.8299860899999816</v>
      </c>
      <c r="D418" s="187">
        <f t="shared" si="136"/>
        <v>3.6965439225000063</v>
      </c>
      <c r="E418" s="187">
        <f t="shared" si="136"/>
        <v>3.4919636099999929</v>
      </c>
      <c r="F418" s="113">
        <f t="shared" si="136"/>
        <v>3.3851736225000151</v>
      </c>
      <c r="G418" s="152">
        <f t="shared" si="139"/>
        <v>44489</v>
      </c>
      <c r="H418" s="246">
        <f t="shared" si="140"/>
        <v>43886</v>
      </c>
      <c r="I418" s="113">
        <f t="shared" si="141"/>
        <v>1.7709782338304778E-4</v>
      </c>
      <c r="J418" s="148">
        <f t="shared" si="142"/>
        <v>44441.25</v>
      </c>
      <c r="K418" s="152"/>
      <c r="L418" s="550">
        <f t="shared" si="143"/>
        <v>603</v>
      </c>
      <c r="M418" s="187">
        <f t="shared" si="144"/>
        <v>47.75</v>
      </c>
      <c r="N418" s="187">
        <f t="shared" si="145"/>
        <v>555.25</v>
      </c>
      <c r="O418" s="549">
        <f t="shared" si="146"/>
        <v>3.4835071889334523</v>
      </c>
      <c r="P418" s="559"/>
      <c r="R418" s="187">
        <f t="shared" si="137"/>
        <v>1.9938406399999886</v>
      </c>
      <c r="S418" s="187">
        <f t="shared" si="137"/>
        <v>1.8726862400000099</v>
      </c>
      <c r="T418" s="113">
        <f t="shared" si="137"/>
        <v>1.8585562499999986</v>
      </c>
      <c r="U418" s="116">
        <f t="shared" si="147"/>
        <v>45031</v>
      </c>
      <c r="V418" s="148">
        <f t="shared" si="148"/>
        <v>44331</v>
      </c>
      <c r="W418" s="187">
        <f t="shared" si="133"/>
        <v>1.7307771428568382E-4</v>
      </c>
      <c r="X418" s="549">
        <f t="shared" si="149"/>
        <v>700</v>
      </c>
      <c r="Y418" s="113">
        <f t="shared" si="134"/>
        <v>589.75</v>
      </c>
      <c r="Z418" s="113">
        <f t="shared" si="150"/>
        <v>110.25</v>
      </c>
      <c r="AA418" s="549">
        <f t="shared" si="135"/>
        <v>1.8917680580000065</v>
      </c>
      <c r="AC418" s="556">
        <f t="shared" si="138"/>
        <v>1.5917391309334459</v>
      </c>
    </row>
    <row r="419" spans="2:29" x14ac:dyDescent="0.35">
      <c r="B419" s="116">
        <v>42618</v>
      </c>
      <c r="C419" s="186">
        <f t="shared" si="136"/>
        <v>3.8544428100000028</v>
      </c>
      <c r="D419" s="187">
        <f t="shared" si="136"/>
        <v>3.7179296400000172</v>
      </c>
      <c r="E419" s="187">
        <f t="shared" si="136"/>
        <v>3.5184153599999712</v>
      </c>
      <c r="F419" s="113">
        <f t="shared" si="136"/>
        <v>3.3953417224999782</v>
      </c>
      <c r="G419" s="152">
        <f t="shared" si="139"/>
        <v>44489</v>
      </c>
      <c r="H419" s="246">
        <f t="shared" si="140"/>
        <v>43886</v>
      </c>
      <c r="I419" s="113">
        <f t="shared" si="141"/>
        <v>2.0410221807627365E-4</v>
      </c>
      <c r="J419" s="148">
        <f t="shared" si="142"/>
        <v>44444.25</v>
      </c>
      <c r="K419" s="152"/>
      <c r="L419" s="550">
        <f t="shared" si="143"/>
        <v>603</v>
      </c>
      <c r="M419" s="187">
        <f t="shared" si="144"/>
        <v>44.75</v>
      </c>
      <c r="N419" s="187">
        <f t="shared" si="145"/>
        <v>558.25</v>
      </c>
      <c r="O419" s="549">
        <f t="shared" si="146"/>
        <v>3.5092817857410581</v>
      </c>
      <c r="P419" s="559"/>
      <c r="R419" s="187">
        <f t="shared" si="137"/>
        <v>2.0221203600000015</v>
      </c>
      <c r="S419" s="187">
        <f t="shared" si="137"/>
        <v>1.897920802499975</v>
      </c>
      <c r="T419" s="113">
        <f t="shared" si="137"/>
        <v>1.876723559999971</v>
      </c>
      <c r="U419" s="116">
        <f t="shared" si="147"/>
        <v>45031</v>
      </c>
      <c r="V419" s="148">
        <f t="shared" si="148"/>
        <v>44331</v>
      </c>
      <c r="W419" s="187">
        <f t="shared" si="133"/>
        <v>1.774279392857522E-4</v>
      </c>
      <c r="X419" s="549">
        <f t="shared" si="149"/>
        <v>700</v>
      </c>
      <c r="Y419" s="113">
        <f t="shared" si="134"/>
        <v>586.75</v>
      </c>
      <c r="Z419" s="113">
        <f t="shared" si="150"/>
        <v>113.25</v>
      </c>
      <c r="AA419" s="549">
        <f t="shared" si="135"/>
        <v>1.9180145166240865</v>
      </c>
      <c r="AC419" s="556">
        <f t="shared" si="138"/>
        <v>1.5912672691169716</v>
      </c>
    </row>
    <row r="420" spans="2:29" x14ac:dyDescent="0.35">
      <c r="B420" s="116">
        <v>42619</v>
      </c>
      <c r="C420" s="186">
        <f t="shared" si="136"/>
        <v>3.8605574400000009</v>
      </c>
      <c r="D420" s="187">
        <f t="shared" si="136"/>
        <v>3.7220033599999924</v>
      </c>
      <c r="E420" s="187">
        <f t="shared" si="136"/>
        <v>3.5204502499999846</v>
      </c>
      <c r="F420" s="113">
        <f t="shared" si="136"/>
        <v>3.3994091025000062</v>
      </c>
      <c r="G420" s="152">
        <f t="shared" si="139"/>
        <v>44489</v>
      </c>
      <c r="H420" s="246">
        <f t="shared" si="140"/>
        <v>43886</v>
      </c>
      <c r="I420" s="113">
        <f t="shared" si="141"/>
        <v>2.0073158789382821E-4</v>
      </c>
      <c r="J420" s="148">
        <f t="shared" si="142"/>
        <v>44445.25</v>
      </c>
      <c r="K420" s="152"/>
      <c r="L420" s="550">
        <f t="shared" si="143"/>
        <v>603</v>
      </c>
      <c r="M420" s="187">
        <f t="shared" si="144"/>
        <v>43.75</v>
      </c>
      <c r="N420" s="187">
        <f t="shared" si="145"/>
        <v>559.25</v>
      </c>
      <c r="O420" s="549">
        <f t="shared" si="146"/>
        <v>3.5116682430296295</v>
      </c>
      <c r="P420" s="559"/>
      <c r="R420" s="187">
        <f t="shared" si="137"/>
        <v>2.0392921025000232</v>
      </c>
      <c r="S420" s="187">
        <f t="shared" si="137"/>
        <v>1.9150820899999976</v>
      </c>
      <c r="T420" s="113">
        <f t="shared" si="137"/>
        <v>1.8868172099999914</v>
      </c>
      <c r="U420" s="116">
        <f t="shared" si="147"/>
        <v>45031</v>
      </c>
      <c r="V420" s="148">
        <f t="shared" si="148"/>
        <v>44331</v>
      </c>
      <c r="W420" s="187">
        <f t="shared" si="133"/>
        <v>1.7744287500003658E-4</v>
      </c>
      <c r="X420" s="549">
        <f t="shared" si="149"/>
        <v>700</v>
      </c>
      <c r="Y420" s="113">
        <f t="shared" si="134"/>
        <v>585.75</v>
      </c>
      <c r="Z420" s="113">
        <f t="shared" si="150"/>
        <v>114.25</v>
      </c>
      <c r="AA420" s="549">
        <f t="shared" si="135"/>
        <v>1.9353549384687518</v>
      </c>
      <c r="AC420" s="556">
        <f t="shared" si="138"/>
        <v>1.5763133045608777</v>
      </c>
    </row>
    <row r="421" spans="2:29" x14ac:dyDescent="0.35">
      <c r="B421" s="116">
        <v>42620</v>
      </c>
      <c r="C421" s="186">
        <f t="shared" si="136"/>
        <v>3.8106265624999969</v>
      </c>
      <c r="D421" s="187">
        <f t="shared" si="136"/>
        <v>3.6822880025000115</v>
      </c>
      <c r="E421" s="187">
        <f t="shared" si="136"/>
        <v>3.4858598399999829</v>
      </c>
      <c r="F421" s="113">
        <f t="shared" si="136"/>
        <v>3.3638222400000029</v>
      </c>
      <c r="G421" s="152">
        <f t="shared" si="139"/>
        <v>44489</v>
      </c>
      <c r="H421" s="246">
        <f t="shared" si="140"/>
        <v>43886</v>
      </c>
      <c r="I421" s="113">
        <f t="shared" si="141"/>
        <v>2.0238407960195703E-4</v>
      </c>
      <c r="J421" s="148">
        <f t="shared" si="142"/>
        <v>44446.25</v>
      </c>
      <c r="K421" s="152"/>
      <c r="L421" s="550">
        <f t="shared" si="143"/>
        <v>603</v>
      </c>
      <c r="M421" s="187">
        <f t="shared" si="144"/>
        <v>42.75</v>
      </c>
      <c r="N421" s="187">
        <f t="shared" si="145"/>
        <v>560.25</v>
      </c>
      <c r="O421" s="549">
        <f t="shared" si="146"/>
        <v>3.4772079205969995</v>
      </c>
      <c r="P421" s="559"/>
      <c r="R421" s="187">
        <f t="shared" si="137"/>
        <v>1.997880360000015</v>
      </c>
      <c r="S421" s="187">
        <f t="shared" si="137"/>
        <v>1.8898454025000122</v>
      </c>
      <c r="T421" s="113">
        <f t="shared" si="137"/>
        <v>1.8666304100000142</v>
      </c>
      <c r="U421" s="116">
        <f t="shared" si="147"/>
        <v>45031</v>
      </c>
      <c r="V421" s="148">
        <f t="shared" si="148"/>
        <v>44331</v>
      </c>
      <c r="W421" s="187">
        <f t="shared" si="133"/>
        <v>1.5433565357143259E-4</v>
      </c>
      <c r="X421" s="549">
        <f t="shared" si="149"/>
        <v>700</v>
      </c>
      <c r="Y421" s="113">
        <f t="shared" si="134"/>
        <v>584.75</v>
      </c>
      <c r="Z421" s="113">
        <f t="shared" si="150"/>
        <v>115.25</v>
      </c>
      <c r="AA421" s="549">
        <f t="shared" si="135"/>
        <v>1.9076325865741197</v>
      </c>
      <c r="AC421" s="556">
        <f t="shared" si="138"/>
        <v>1.5695753340228797</v>
      </c>
    </row>
    <row r="422" spans="2:29" x14ac:dyDescent="0.35">
      <c r="B422" s="116">
        <v>42621</v>
      </c>
      <c r="C422" s="186">
        <f t="shared" si="136"/>
        <v>3.8218344899999757</v>
      </c>
      <c r="D422" s="187">
        <f t="shared" si="136"/>
        <v>3.6914524099999735</v>
      </c>
      <c r="E422" s="187">
        <f t="shared" si="136"/>
        <v>3.5001022499999923</v>
      </c>
      <c r="F422" s="113">
        <f t="shared" si="136"/>
        <v>3.3729725625000206</v>
      </c>
      <c r="G422" s="152">
        <f t="shared" si="139"/>
        <v>44489</v>
      </c>
      <c r="H422" s="246">
        <f t="shared" si="140"/>
        <v>43886</v>
      </c>
      <c r="I422" s="113">
        <f t="shared" si="141"/>
        <v>2.1082866915418186E-4</v>
      </c>
      <c r="J422" s="148">
        <f t="shared" si="142"/>
        <v>44447.25</v>
      </c>
      <c r="K422" s="152"/>
      <c r="L422" s="550">
        <f t="shared" si="143"/>
        <v>603</v>
      </c>
      <c r="M422" s="187">
        <f t="shared" si="144"/>
        <v>41.75</v>
      </c>
      <c r="N422" s="187">
        <f t="shared" si="145"/>
        <v>561.25</v>
      </c>
      <c r="O422" s="549">
        <f t="shared" si="146"/>
        <v>3.4913001530628054</v>
      </c>
      <c r="P422" s="559"/>
      <c r="R422" s="187">
        <f t="shared" si="137"/>
        <v>1.9988903025000226</v>
      </c>
      <c r="S422" s="187">
        <f t="shared" si="137"/>
        <v>1.8918642224999838</v>
      </c>
      <c r="T422" s="113">
        <f t="shared" si="137"/>
        <v>1.8716769224999874</v>
      </c>
      <c r="U422" s="116">
        <f t="shared" si="147"/>
        <v>45031</v>
      </c>
      <c r="V422" s="148">
        <f t="shared" si="148"/>
        <v>44331</v>
      </c>
      <c r="W422" s="187">
        <f t="shared" si="133"/>
        <v>1.5289440000005556E-4</v>
      </c>
      <c r="X422" s="549">
        <f t="shared" si="149"/>
        <v>700</v>
      </c>
      <c r="Y422" s="113">
        <f t="shared" si="134"/>
        <v>583.75</v>
      </c>
      <c r="Z422" s="113">
        <f t="shared" si="150"/>
        <v>116.25</v>
      </c>
      <c r="AA422" s="549">
        <f t="shared" si="135"/>
        <v>1.9096381964999902</v>
      </c>
      <c r="AC422" s="556">
        <f t="shared" si="138"/>
        <v>1.5816619565628152</v>
      </c>
    </row>
    <row r="423" spans="2:29" x14ac:dyDescent="0.35">
      <c r="B423" s="116">
        <v>42622</v>
      </c>
      <c r="C423" s="186">
        <f t="shared" si="136"/>
        <v>3.87482561000001</v>
      </c>
      <c r="D423" s="187">
        <f t="shared" si="136"/>
        <v>3.740336089999996</v>
      </c>
      <c r="E423" s="187">
        <f t="shared" si="136"/>
        <v>3.5387651599999792</v>
      </c>
      <c r="F423" s="113">
        <f t="shared" si="136"/>
        <v>3.4044934400000004</v>
      </c>
      <c r="G423" s="152">
        <f t="shared" si="139"/>
        <v>44489</v>
      </c>
      <c r="H423" s="246">
        <f t="shared" si="140"/>
        <v>43886</v>
      </c>
      <c r="I423" s="113">
        <f t="shared" si="141"/>
        <v>2.2267283582086032E-4</v>
      </c>
      <c r="J423" s="148">
        <f t="shared" si="142"/>
        <v>44448.25</v>
      </c>
      <c r="K423" s="152"/>
      <c r="L423" s="550">
        <f t="shared" si="143"/>
        <v>603</v>
      </c>
      <c r="M423" s="187">
        <f t="shared" si="144"/>
        <v>40.75</v>
      </c>
      <c r="N423" s="187">
        <f t="shared" si="145"/>
        <v>562.25</v>
      </c>
      <c r="O423" s="549">
        <f t="shared" si="146"/>
        <v>3.5296912419402791</v>
      </c>
      <c r="P423" s="559"/>
      <c r="R423" s="187">
        <f t="shared" si="137"/>
        <v>2.0564652899999869</v>
      </c>
      <c r="S423" s="187">
        <f t="shared" si="137"/>
        <v>1.9413315600000036</v>
      </c>
      <c r="T423" s="113">
        <f t="shared" si="137"/>
        <v>1.9120535224999902</v>
      </c>
      <c r="U423" s="116">
        <f t="shared" si="147"/>
        <v>45031</v>
      </c>
      <c r="V423" s="148">
        <f t="shared" si="148"/>
        <v>44331</v>
      </c>
      <c r="W423" s="187">
        <f t="shared" si="133"/>
        <v>1.6447675714283325E-4</v>
      </c>
      <c r="X423" s="549">
        <f t="shared" si="149"/>
        <v>700</v>
      </c>
      <c r="Y423" s="113">
        <f t="shared" si="134"/>
        <v>582.75</v>
      </c>
      <c r="Z423" s="113">
        <f t="shared" si="150"/>
        <v>117.25</v>
      </c>
      <c r="AA423" s="549">
        <f t="shared" si="135"/>
        <v>1.9606164597750009</v>
      </c>
      <c r="AC423" s="556">
        <f t="shared" si="138"/>
        <v>1.5690747821652782</v>
      </c>
    </row>
    <row r="424" spans="2:29" x14ac:dyDescent="0.35">
      <c r="B424" s="116">
        <v>42625</v>
      </c>
      <c r="C424" s="186">
        <f t="shared" si="136"/>
        <v>3.9400640099999773</v>
      </c>
      <c r="D424" s="187">
        <f t="shared" si="136"/>
        <v>3.7994192400000015</v>
      </c>
      <c r="E424" s="187">
        <f t="shared" si="136"/>
        <v>3.599826560000019</v>
      </c>
      <c r="F424" s="113">
        <f t="shared" si="136"/>
        <v>3.4502581024999923</v>
      </c>
      <c r="G424" s="152">
        <f t="shared" si="139"/>
        <v>44489</v>
      </c>
      <c r="H424" s="246">
        <f t="shared" si="140"/>
        <v>43886</v>
      </c>
      <c r="I424" s="113">
        <f t="shared" si="141"/>
        <v>2.4804055970153679E-4</v>
      </c>
      <c r="J424" s="148">
        <f t="shared" si="142"/>
        <v>44451.25</v>
      </c>
      <c r="K424" s="152"/>
      <c r="L424" s="550">
        <f t="shared" si="143"/>
        <v>603</v>
      </c>
      <c r="M424" s="187">
        <f t="shared" si="144"/>
        <v>37.75</v>
      </c>
      <c r="N424" s="187">
        <f t="shared" si="145"/>
        <v>565.25</v>
      </c>
      <c r="O424" s="549">
        <f t="shared" si="146"/>
        <v>3.590463028871286</v>
      </c>
      <c r="P424" s="559"/>
      <c r="R424" s="187">
        <f t="shared" si="137"/>
        <v>2.1453848900000017</v>
      </c>
      <c r="S424" s="187">
        <f t="shared" si="137"/>
        <v>2.0231304224999969</v>
      </c>
      <c r="T424" s="113">
        <f t="shared" si="137"/>
        <v>1.9817219599999936</v>
      </c>
      <c r="U424" s="116">
        <f t="shared" si="147"/>
        <v>45031</v>
      </c>
      <c r="V424" s="148">
        <f t="shared" si="148"/>
        <v>44331</v>
      </c>
      <c r="W424" s="187">
        <f t="shared" si="133"/>
        <v>1.7464923928572112E-4</v>
      </c>
      <c r="X424" s="549">
        <f t="shared" si="149"/>
        <v>700</v>
      </c>
      <c r="Y424" s="113">
        <f t="shared" si="134"/>
        <v>579.75</v>
      </c>
      <c r="Z424" s="113">
        <f t="shared" si="150"/>
        <v>120.25</v>
      </c>
      <c r="AA424" s="549">
        <f t="shared" si="135"/>
        <v>2.0441319935241049</v>
      </c>
      <c r="AC424" s="556">
        <f t="shared" si="138"/>
        <v>1.5463310353471811</v>
      </c>
    </row>
    <row r="425" spans="2:29" x14ac:dyDescent="0.35">
      <c r="B425" s="116">
        <v>42626</v>
      </c>
      <c r="C425" s="186">
        <f t="shared" ref="C425:F444" si="151">IF(C155="","",((1+C155/200)^2-1)*100)</f>
        <v>3.9563768100000063</v>
      </c>
      <c r="D425" s="187">
        <f t="shared" si="151"/>
        <v>3.8136832100000184</v>
      </c>
      <c r="E425" s="187">
        <f t="shared" si="151"/>
        <v>3.6232382024999898</v>
      </c>
      <c r="F425" s="113">
        <f t="shared" si="151"/>
        <v>3.4695840000000144</v>
      </c>
      <c r="G425" s="152">
        <f t="shared" si="139"/>
        <v>44489</v>
      </c>
      <c r="H425" s="246">
        <f t="shared" si="140"/>
        <v>43886</v>
      </c>
      <c r="I425" s="113">
        <f t="shared" si="141"/>
        <v>2.548162562188647E-4</v>
      </c>
      <c r="J425" s="148">
        <f t="shared" si="142"/>
        <v>44452.25</v>
      </c>
      <c r="K425" s="152"/>
      <c r="L425" s="550">
        <f t="shared" si="143"/>
        <v>603</v>
      </c>
      <c r="M425" s="187">
        <f t="shared" si="144"/>
        <v>36.75</v>
      </c>
      <c r="N425" s="187">
        <f t="shared" si="145"/>
        <v>566.25</v>
      </c>
      <c r="O425" s="549">
        <f t="shared" si="146"/>
        <v>3.6138737050839467</v>
      </c>
      <c r="P425" s="559"/>
      <c r="R425" s="187">
        <f t="shared" ref="R425:T444" si="152">IF(R155="","",((1+R155/200)^2-1)*100)</f>
        <v>2.1706532024999836</v>
      </c>
      <c r="S425" s="187">
        <f t="shared" si="152"/>
        <v>2.0514142025000126</v>
      </c>
      <c r="T425" s="113">
        <f t="shared" si="152"/>
        <v>2.005960040000021</v>
      </c>
      <c r="U425" s="116">
        <f t="shared" si="147"/>
        <v>45031</v>
      </c>
      <c r="V425" s="148">
        <f t="shared" si="148"/>
        <v>44331</v>
      </c>
      <c r="W425" s="187">
        <f t="shared" si="133"/>
        <v>1.7034142857138716E-4</v>
      </c>
      <c r="X425" s="549">
        <f t="shared" si="149"/>
        <v>700</v>
      </c>
      <c r="Y425" s="113">
        <f t="shared" si="134"/>
        <v>578.75</v>
      </c>
      <c r="Z425" s="113">
        <f t="shared" si="150"/>
        <v>121.25</v>
      </c>
      <c r="AA425" s="549">
        <f t="shared" si="135"/>
        <v>2.0720681007142931</v>
      </c>
      <c r="AC425" s="556">
        <f t="shared" si="138"/>
        <v>1.5418056043696535</v>
      </c>
    </row>
    <row r="426" spans="2:29" x14ac:dyDescent="0.35">
      <c r="B426" s="116">
        <v>42627</v>
      </c>
      <c r="C426" s="186">
        <f t="shared" si="151"/>
        <v>3.9971644099999981</v>
      </c>
      <c r="D426" s="187">
        <f t="shared" si="151"/>
        <v>3.8503664899999901</v>
      </c>
      <c r="E426" s="187">
        <f t="shared" si="151"/>
        <v>3.6751604100000224</v>
      </c>
      <c r="F426" s="113">
        <f t="shared" si="151"/>
        <v>3.4909463024999754</v>
      </c>
      <c r="G426" s="152">
        <f t="shared" si="139"/>
        <v>44489</v>
      </c>
      <c r="H426" s="246">
        <f t="shared" si="140"/>
        <v>43886</v>
      </c>
      <c r="I426" s="113">
        <f t="shared" si="141"/>
        <v>3.0549603233838635E-4</v>
      </c>
      <c r="J426" s="148">
        <f t="shared" si="142"/>
        <v>44453.25</v>
      </c>
      <c r="K426" s="152"/>
      <c r="L426" s="550">
        <f t="shared" si="143"/>
        <v>603</v>
      </c>
      <c r="M426" s="187">
        <f t="shared" si="144"/>
        <v>35.75</v>
      </c>
      <c r="N426" s="187">
        <f t="shared" si="145"/>
        <v>567.25</v>
      </c>
      <c r="O426" s="549">
        <f t="shared" si="146"/>
        <v>3.6642389268439253</v>
      </c>
      <c r="P426" s="559"/>
      <c r="R426" s="187">
        <f t="shared" si="152"/>
        <v>2.2242323600000224</v>
      </c>
      <c r="S426" s="187">
        <f t="shared" si="152"/>
        <v>2.0918264025000077</v>
      </c>
      <c r="T426" s="113">
        <f t="shared" si="152"/>
        <v>2.0332313225000176</v>
      </c>
      <c r="U426" s="116">
        <f t="shared" si="147"/>
        <v>45031</v>
      </c>
      <c r="V426" s="148">
        <f t="shared" si="148"/>
        <v>44331</v>
      </c>
      <c r="W426" s="187">
        <f t="shared" si="133"/>
        <v>1.8915136785716387E-4</v>
      </c>
      <c r="X426" s="549">
        <f t="shared" si="149"/>
        <v>700</v>
      </c>
      <c r="Y426" s="113">
        <f t="shared" si="134"/>
        <v>577.75</v>
      </c>
      <c r="Z426" s="113">
        <f t="shared" si="150"/>
        <v>122.25</v>
      </c>
      <c r="AA426" s="549">
        <f t="shared" si="135"/>
        <v>2.1149501572205462</v>
      </c>
      <c r="AC426" s="556">
        <f t="shared" si="138"/>
        <v>1.549288769623379</v>
      </c>
    </row>
    <row r="427" spans="2:29" x14ac:dyDescent="0.35">
      <c r="B427" s="116">
        <v>42628</v>
      </c>
      <c r="C427" s="186">
        <f t="shared" si="151"/>
        <v>3.992065522499999</v>
      </c>
      <c r="D427" s="187">
        <f t="shared" si="151"/>
        <v>3.842214090000029</v>
      </c>
      <c r="E427" s="187">
        <f t="shared" si="151"/>
        <v>3.6629422499999675</v>
      </c>
      <c r="F427" s="113">
        <f t="shared" si="151"/>
        <v>3.4858598399999829</v>
      </c>
      <c r="G427" s="152">
        <f t="shared" si="139"/>
        <v>44489</v>
      </c>
      <c r="H427" s="246">
        <f t="shared" si="140"/>
        <v>43886</v>
      </c>
      <c r="I427" s="113">
        <f t="shared" si="141"/>
        <v>2.9366900497509882E-4</v>
      </c>
      <c r="J427" s="148">
        <f t="shared" si="142"/>
        <v>44454.25</v>
      </c>
      <c r="K427" s="152"/>
      <c r="L427" s="550">
        <f t="shared" si="143"/>
        <v>603</v>
      </c>
      <c r="M427" s="187">
        <f t="shared" si="144"/>
        <v>34.75</v>
      </c>
      <c r="N427" s="187">
        <f t="shared" si="145"/>
        <v>568.25</v>
      </c>
      <c r="O427" s="549">
        <f t="shared" si="146"/>
        <v>3.6527372520770829</v>
      </c>
      <c r="P427" s="559"/>
      <c r="R427" s="187">
        <f t="shared" si="152"/>
        <v>2.2171550625000203</v>
      </c>
      <c r="S427" s="187">
        <f t="shared" si="152"/>
        <v>2.0776812225000052</v>
      </c>
      <c r="T427" s="113">
        <f t="shared" si="152"/>
        <v>2.018080160000002</v>
      </c>
      <c r="U427" s="116">
        <f t="shared" si="147"/>
        <v>45031</v>
      </c>
      <c r="V427" s="148">
        <f t="shared" si="148"/>
        <v>44331</v>
      </c>
      <c r="W427" s="187">
        <f t="shared" si="133"/>
        <v>1.9924834285716436E-4</v>
      </c>
      <c r="X427" s="549">
        <f t="shared" si="149"/>
        <v>700</v>
      </c>
      <c r="Y427" s="113">
        <f t="shared" si="134"/>
        <v>576.75</v>
      </c>
      <c r="Z427" s="113">
        <f t="shared" si="150"/>
        <v>123.25</v>
      </c>
      <c r="AA427" s="549">
        <f t="shared" si="135"/>
        <v>2.1022385807571506</v>
      </c>
      <c r="AC427" s="556">
        <f t="shared" si="138"/>
        <v>1.5504986713199322</v>
      </c>
    </row>
    <row r="428" spans="2:29" x14ac:dyDescent="0.35">
      <c r="B428" s="116">
        <v>42629</v>
      </c>
      <c r="C428" s="186">
        <f t="shared" si="151"/>
        <v>4.004303062499992</v>
      </c>
      <c r="D428" s="187">
        <f t="shared" si="151"/>
        <v>3.8513855624999982</v>
      </c>
      <c r="E428" s="187">
        <f t="shared" si="151"/>
        <v>3.6782150624999899</v>
      </c>
      <c r="F428" s="113">
        <f t="shared" si="151"/>
        <v>3.4939982400000069</v>
      </c>
      <c r="G428" s="152">
        <f t="shared" si="139"/>
        <v>44489</v>
      </c>
      <c r="H428" s="246">
        <f t="shared" si="140"/>
        <v>43886</v>
      </c>
      <c r="I428" s="113">
        <f t="shared" si="141"/>
        <v>3.0550053482584236E-4</v>
      </c>
      <c r="J428" s="148">
        <f t="shared" si="142"/>
        <v>44455.25</v>
      </c>
      <c r="K428" s="152"/>
      <c r="L428" s="550">
        <f t="shared" si="143"/>
        <v>603</v>
      </c>
      <c r="M428" s="187">
        <f t="shared" si="144"/>
        <v>33.75</v>
      </c>
      <c r="N428" s="187">
        <f t="shared" si="145"/>
        <v>569.25</v>
      </c>
      <c r="O428" s="549">
        <f t="shared" si="146"/>
        <v>3.6679044194496178</v>
      </c>
      <c r="P428" s="559"/>
      <c r="R428" s="187">
        <f t="shared" si="152"/>
        <v>2.2525440000000119</v>
      </c>
      <c r="S428" s="187">
        <f t="shared" si="152"/>
        <v>2.1049620899999955</v>
      </c>
      <c r="T428" s="113">
        <f t="shared" si="152"/>
        <v>2.0352515624999956</v>
      </c>
      <c r="U428" s="116">
        <f t="shared" si="147"/>
        <v>45031</v>
      </c>
      <c r="V428" s="148">
        <f t="shared" si="148"/>
        <v>44331</v>
      </c>
      <c r="W428" s="187">
        <f t="shared" si="133"/>
        <v>2.1083130000002344E-4</v>
      </c>
      <c r="X428" s="549">
        <f t="shared" si="149"/>
        <v>700</v>
      </c>
      <c r="Y428" s="113">
        <f t="shared" si="134"/>
        <v>575.75</v>
      </c>
      <c r="Z428" s="113">
        <f t="shared" si="150"/>
        <v>124.25</v>
      </c>
      <c r="AA428" s="549">
        <f t="shared" si="135"/>
        <v>2.1311578790249985</v>
      </c>
      <c r="AC428" s="556">
        <f t="shared" si="138"/>
        <v>1.5367465404246192</v>
      </c>
    </row>
    <row r="429" spans="2:29" x14ac:dyDescent="0.35">
      <c r="B429" s="116">
        <v>42632</v>
      </c>
      <c r="C429" s="186">
        <f t="shared" si="151"/>
        <v>4.0063427225000003</v>
      </c>
      <c r="D429" s="187">
        <f t="shared" si="151"/>
        <v>3.8585192099999999</v>
      </c>
      <c r="E429" s="187">
        <f t="shared" si="151"/>
        <v>3.6558153225000112</v>
      </c>
      <c r="F429" s="113">
        <f t="shared" si="151"/>
        <v>3.5031543225000128</v>
      </c>
      <c r="G429" s="152">
        <f t="shared" si="139"/>
        <v>44489</v>
      </c>
      <c r="H429" s="246">
        <f t="shared" si="140"/>
        <v>43886</v>
      </c>
      <c r="I429" s="113">
        <f t="shared" si="141"/>
        <v>2.5316915422885302E-4</v>
      </c>
      <c r="J429" s="148">
        <f t="shared" si="142"/>
        <v>44458.25</v>
      </c>
      <c r="K429" s="152"/>
      <c r="L429" s="550">
        <f t="shared" si="143"/>
        <v>603</v>
      </c>
      <c r="M429" s="187">
        <f t="shared" si="144"/>
        <v>30.75</v>
      </c>
      <c r="N429" s="187">
        <f t="shared" si="145"/>
        <v>572.25</v>
      </c>
      <c r="O429" s="549">
        <f t="shared" si="146"/>
        <v>3.648030371007474</v>
      </c>
      <c r="P429" s="559"/>
      <c r="R429" s="187">
        <f t="shared" si="152"/>
        <v>2.2747916099999932</v>
      </c>
      <c r="S429" s="187">
        <f t="shared" si="152"/>
        <v>2.1251724899999935</v>
      </c>
      <c r="T429" s="113">
        <f t="shared" si="152"/>
        <v>2.0554550624999779</v>
      </c>
      <c r="U429" s="116">
        <f t="shared" si="147"/>
        <v>45031</v>
      </c>
      <c r="V429" s="148">
        <f t="shared" si="148"/>
        <v>44331</v>
      </c>
      <c r="W429" s="187">
        <f t="shared" si="133"/>
        <v>2.1374159999999951E-4</v>
      </c>
      <c r="X429" s="549">
        <f t="shared" si="149"/>
        <v>700</v>
      </c>
      <c r="Y429" s="113">
        <f t="shared" si="134"/>
        <v>572.75</v>
      </c>
      <c r="Z429" s="113">
        <f t="shared" si="150"/>
        <v>127.25</v>
      </c>
      <c r="AA429" s="549">
        <f t="shared" si="135"/>
        <v>2.1523711085999935</v>
      </c>
      <c r="AC429" s="556">
        <f t="shared" si="138"/>
        <v>1.4956592624074805</v>
      </c>
    </row>
    <row r="430" spans="2:29" x14ac:dyDescent="0.35">
      <c r="B430" s="116">
        <v>42633</v>
      </c>
      <c r="C430" s="186">
        <f t="shared" si="151"/>
        <v>4.0216408100000267</v>
      </c>
      <c r="D430" s="187">
        <f t="shared" si="151"/>
        <v>3.87482561000001</v>
      </c>
      <c r="E430" s="187">
        <f t="shared" si="151"/>
        <v>3.6690512400000097</v>
      </c>
      <c r="F430" s="113">
        <f t="shared" si="151"/>
        <v>3.5245200900000162</v>
      </c>
      <c r="G430" s="152">
        <f t="shared" si="139"/>
        <v>44489</v>
      </c>
      <c r="H430" s="246">
        <f t="shared" si="140"/>
        <v>43886</v>
      </c>
      <c r="I430" s="113">
        <f t="shared" si="141"/>
        <v>2.3968681592038724E-4</v>
      </c>
      <c r="J430" s="148">
        <f t="shared" si="142"/>
        <v>44459.25</v>
      </c>
      <c r="K430" s="152"/>
      <c r="L430" s="550">
        <f t="shared" si="143"/>
        <v>603</v>
      </c>
      <c r="M430" s="187">
        <f t="shared" si="144"/>
        <v>29.75</v>
      </c>
      <c r="N430" s="187">
        <f t="shared" si="145"/>
        <v>573.25</v>
      </c>
      <c r="O430" s="549">
        <f t="shared" si="146"/>
        <v>3.6619205572263782</v>
      </c>
      <c r="P430" s="559"/>
      <c r="R430" s="187">
        <f t="shared" si="152"/>
        <v>2.2970416399999971</v>
      </c>
      <c r="S430" s="187">
        <f t="shared" si="152"/>
        <v>2.1433635599999779</v>
      </c>
      <c r="T430" s="113">
        <f t="shared" si="152"/>
        <v>2.0695987024999862</v>
      </c>
      <c r="U430" s="116">
        <f t="shared" si="147"/>
        <v>45031</v>
      </c>
      <c r="V430" s="148">
        <f t="shared" si="148"/>
        <v>44331</v>
      </c>
      <c r="W430" s="187">
        <f t="shared" si="133"/>
        <v>2.1954011428574179E-4</v>
      </c>
      <c r="X430" s="549">
        <f t="shared" si="149"/>
        <v>700</v>
      </c>
      <c r="Y430" s="113">
        <f t="shared" si="134"/>
        <v>571.75</v>
      </c>
      <c r="Z430" s="113">
        <f t="shared" si="150"/>
        <v>128.25</v>
      </c>
      <c r="AA430" s="549">
        <f t="shared" si="135"/>
        <v>2.1715195796571241</v>
      </c>
      <c r="AC430" s="556">
        <f t="shared" si="138"/>
        <v>1.4904009775692542</v>
      </c>
    </row>
    <row r="431" spans="2:29" x14ac:dyDescent="0.35">
      <c r="B431" s="116">
        <v>42634</v>
      </c>
      <c r="C431" s="186">
        <f t="shared" si="151"/>
        <v>4.0257204900000065</v>
      </c>
      <c r="D431" s="187">
        <f t="shared" si="151"/>
        <v>3.8789024099999958</v>
      </c>
      <c r="E431" s="187">
        <f t="shared" si="151"/>
        <v>3.6700694224999886</v>
      </c>
      <c r="F431" s="113">
        <f t="shared" si="151"/>
        <v>3.5235026225000077</v>
      </c>
      <c r="G431" s="152">
        <f t="shared" si="139"/>
        <v>44489</v>
      </c>
      <c r="H431" s="246">
        <f t="shared" si="140"/>
        <v>43886</v>
      </c>
      <c r="I431" s="113">
        <f t="shared" si="141"/>
        <v>2.4306268656713252E-4</v>
      </c>
      <c r="J431" s="148">
        <f t="shared" si="142"/>
        <v>44460.25</v>
      </c>
      <c r="K431" s="152"/>
      <c r="L431" s="550">
        <f t="shared" si="143"/>
        <v>603</v>
      </c>
      <c r="M431" s="187">
        <f t="shared" si="144"/>
        <v>28.75</v>
      </c>
      <c r="N431" s="187">
        <f t="shared" si="145"/>
        <v>574.25</v>
      </c>
      <c r="O431" s="549">
        <f t="shared" si="146"/>
        <v>3.6630813702611835</v>
      </c>
      <c r="P431" s="559"/>
      <c r="R431" s="187">
        <f t="shared" si="152"/>
        <v>2.304121702500006</v>
      </c>
      <c r="S431" s="187">
        <f t="shared" si="152"/>
        <v>2.1474062400000049</v>
      </c>
      <c r="T431" s="113">
        <f t="shared" si="152"/>
        <v>2.0736399225000257</v>
      </c>
      <c r="U431" s="116">
        <f t="shared" si="147"/>
        <v>45031</v>
      </c>
      <c r="V431" s="148">
        <f t="shared" si="148"/>
        <v>44331</v>
      </c>
      <c r="W431" s="187">
        <f t="shared" si="133"/>
        <v>2.2387923214285874E-4</v>
      </c>
      <c r="X431" s="549">
        <f t="shared" si="149"/>
        <v>700</v>
      </c>
      <c r="Y431" s="113">
        <f t="shared" si="134"/>
        <v>570.75</v>
      </c>
      <c r="Z431" s="113">
        <f t="shared" si="150"/>
        <v>129.25</v>
      </c>
      <c r="AA431" s="549">
        <f t="shared" si="135"/>
        <v>2.1763426307544695</v>
      </c>
      <c r="AC431" s="556">
        <f t="shared" si="138"/>
        <v>1.486738739506714</v>
      </c>
    </row>
    <row r="432" spans="2:29" x14ac:dyDescent="0.35">
      <c r="B432" s="116">
        <v>42635</v>
      </c>
      <c r="C432" s="186">
        <f t="shared" si="151"/>
        <v>3.9329275624999882</v>
      </c>
      <c r="D432" s="187">
        <f t="shared" si="151"/>
        <v>3.7882125224999896</v>
      </c>
      <c r="E432" s="187">
        <f t="shared" si="151"/>
        <v>3.5835417599999975</v>
      </c>
      <c r="F432" s="113">
        <f t="shared" si="151"/>
        <v>3.4400873025000056</v>
      </c>
      <c r="G432" s="152">
        <f t="shared" si="139"/>
        <v>44489</v>
      </c>
      <c r="H432" s="246">
        <f t="shared" si="140"/>
        <v>43886</v>
      </c>
      <c r="I432" s="113">
        <f t="shared" si="141"/>
        <v>2.3790125621889197E-4</v>
      </c>
      <c r="J432" s="148">
        <f t="shared" si="142"/>
        <v>44461.25</v>
      </c>
      <c r="K432" s="152"/>
      <c r="L432" s="550">
        <f t="shared" si="143"/>
        <v>603</v>
      </c>
      <c r="M432" s="187">
        <f t="shared" si="144"/>
        <v>27.75</v>
      </c>
      <c r="N432" s="187">
        <f t="shared" si="145"/>
        <v>575.25</v>
      </c>
      <c r="O432" s="549">
        <f t="shared" si="146"/>
        <v>3.5769400001399232</v>
      </c>
      <c r="P432" s="559"/>
      <c r="R432" s="187">
        <f t="shared" si="152"/>
        <v>2.2171550625000203</v>
      </c>
      <c r="S432" s="187">
        <f t="shared" si="152"/>
        <v>2.0665678400000109</v>
      </c>
      <c r="T432" s="113">
        <f t="shared" si="152"/>
        <v>2.0009102024999947</v>
      </c>
      <c r="U432" s="116">
        <f t="shared" si="147"/>
        <v>45031</v>
      </c>
      <c r="V432" s="148">
        <f t="shared" si="148"/>
        <v>44331</v>
      </c>
      <c r="W432" s="187">
        <f t="shared" si="133"/>
        <v>2.151246035714419E-4</v>
      </c>
      <c r="X432" s="549">
        <f t="shared" si="149"/>
        <v>700</v>
      </c>
      <c r="Y432" s="113">
        <f t="shared" si="134"/>
        <v>569.75</v>
      </c>
      <c r="Z432" s="113">
        <f t="shared" si="150"/>
        <v>130.25</v>
      </c>
      <c r="AA432" s="549">
        <f t="shared" si="135"/>
        <v>2.094587819615191</v>
      </c>
      <c r="AC432" s="556">
        <f t="shared" si="138"/>
        <v>1.4823521805247322</v>
      </c>
    </row>
    <row r="433" spans="2:29" x14ac:dyDescent="0.35">
      <c r="B433" s="116">
        <v>42636</v>
      </c>
      <c r="C433" s="186">
        <f t="shared" si="151"/>
        <v>3.9033648900000051</v>
      </c>
      <c r="D433" s="187">
        <f t="shared" si="151"/>
        <v>3.7617263224999808</v>
      </c>
      <c r="E433" s="187">
        <f t="shared" si="151"/>
        <v>3.5509760000000057</v>
      </c>
      <c r="F433" s="113">
        <f t="shared" si="151"/>
        <v>3.4197472025000009</v>
      </c>
      <c r="G433" s="152">
        <f t="shared" si="139"/>
        <v>44489</v>
      </c>
      <c r="H433" s="246">
        <f t="shared" si="140"/>
        <v>43886</v>
      </c>
      <c r="I433" s="113">
        <f t="shared" si="141"/>
        <v>2.1762652985075426E-4</v>
      </c>
      <c r="J433" s="148">
        <f t="shared" si="142"/>
        <v>44462.25</v>
      </c>
      <c r="K433" s="152"/>
      <c r="L433" s="550">
        <f t="shared" si="143"/>
        <v>603</v>
      </c>
      <c r="M433" s="187">
        <f t="shared" si="144"/>
        <v>26.75</v>
      </c>
      <c r="N433" s="187">
        <f t="shared" si="145"/>
        <v>576.25</v>
      </c>
      <c r="O433" s="549">
        <f t="shared" si="146"/>
        <v>3.5451544903264982</v>
      </c>
      <c r="P433" s="559"/>
      <c r="R433" s="187">
        <f t="shared" si="152"/>
        <v>2.1534704100000024</v>
      </c>
      <c r="S433" s="187">
        <f t="shared" si="152"/>
        <v>2.0110100025000133</v>
      </c>
      <c r="T433" s="113">
        <f t="shared" si="152"/>
        <v>1.9554672900000014</v>
      </c>
      <c r="U433" s="116">
        <f t="shared" si="147"/>
        <v>45031</v>
      </c>
      <c r="V433" s="148">
        <f t="shared" si="148"/>
        <v>44331</v>
      </c>
      <c r="W433" s="187">
        <f t="shared" si="133"/>
        <v>2.035148678571273E-4</v>
      </c>
      <c r="X433" s="549">
        <f t="shared" si="149"/>
        <v>700</v>
      </c>
      <c r="Y433" s="113">
        <f t="shared" si="134"/>
        <v>568.75</v>
      </c>
      <c r="Z433" s="113">
        <f t="shared" si="150"/>
        <v>131.25</v>
      </c>
      <c r="AA433" s="549">
        <f t="shared" si="135"/>
        <v>2.0377213289062612</v>
      </c>
      <c r="AC433" s="556">
        <f t="shared" si="138"/>
        <v>1.507433161420237</v>
      </c>
    </row>
    <row r="434" spans="2:29" x14ac:dyDescent="0.35">
      <c r="B434" s="116">
        <v>42639</v>
      </c>
      <c r="C434" s="186">
        <f t="shared" si="151"/>
        <v>3.8880755025000102</v>
      </c>
      <c r="D434" s="187">
        <f t="shared" si="151"/>
        <v>3.7474659224999929</v>
      </c>
      <c r="E434" s="187">
        <f t="shared" si="151"/>
        <v>3.5377476225000093</v>
      </c>
      <c r="F434" s="113">
        <f t="shared" si="151"/>
        <v>3.4095779024999828</v>
      </c>
      <c r="G434" s="152">
        <f t="shared" si="139"/>
        <v>44489</v>
      </c>
      <c r="H434" s="246">
        <f t="shared" si="140"/>
        <v>43886</v>
      </c>
      <c r="I434" s="113">
        <f t="shared" si="141"/>
        <v>2.1255343283586479E-4</v>
      </c>
      <c r="J434" s="148">
        <f t="shared" si="142"/>
        <v>44465.25</v>
      </c>
      <c r="K434" s="152"/>
      <c r="L434" s="550">
        <f t="shared" si="143"/>
        <v>603</v>
      </c>
      <c r="M434" s="187">
        <f t="shared" si="144"/>
        <v>23.75</v>
      </c>
      <c r="N434" s="187">
        <f t="shared" si="145"/>
        <v>579.25</v>
      </c>
      <c r="O434" s="549">
        <f t="shared" si="146"/>
        <v>3.5326994784701573</v>
      </c>
      <c r="P434" s="559"/>
      <c r="R434" s="187">
        <f t="shared" si="152"/>
        <v>2.1312359999999808</v>
      </c>
      <c r="S434" s="187">
        <f t="shared" si="152"/>
        <v>1.997880360000015</v>
      </c>
      <c r="T434" s="113">
        <f t="shared" si="152"/>
        <v>1.9473896100000054</v>
      </c>
      <c r="U434" s="116">
        <f t="shared" si="147"/>
        <v>45031</v>
      </c>
      <c r="V434" s="148">
        <f t="shared" si="148"/>
        <v>44331</v>
      </c>
      <c r="W434" s="187">
        <f t="shared" si="133"/>
        <v>1.9050805714280829E-4</v>
      </c>
      <c r="X434" s="549">
        <f t="shared" si="149"/>
        <v>700</v>
      </c>
      <c r="Y434" s="113">
        <f t="shared" si="134"/>
        <v>565.75</v>
      </c>
      <c r="Z434" s="113">
        <f t="shared" si="150"/>
        <v>134.25</v>
      </c>
      <c r="AA434" s="549">
        <f t="shared" si="135"/>
        <v>2.0234560666714372</v>
      </c>
      <c r="AC434" s="556">
        <f t="shared" si="138"/>
        <v>1.5092434117987201</v>
      </c>
    </row>
    <row r="435" spans="2:29" x14ac:dyDescent="0.35">
      <c r="B435" s="116">
        <v>42640</v>
      </c>
      <c r="C435" s="186">
        <f t="shared" si="151"/>
        <v>3.87482561000001</v>
      </c>
      <c r="D435" s="187">
        <f t="shared" si="151"/>
        <v>3.738299040000026</v>
      </c>
      <c r="E435" s="187">
        <f t="shared" si="151"/>
        <v>3.5265550399999901</v>
      </c>
      <c r="F435" s="113">
        <f t="shared" si="151"/>
        <v>3.4014428224999893</v>
      </c>
      <c r="G435" s="152">
        <f t="shared" si="139"/>
        <v>44489</v>
      </c>
      <c r="H435" s="246">
        <f t="shared" si="140"/>
        <v>43886</v>
      </c>
      <c r="I435" s="113">
        <f t="shared" si="141"/>
        <v>2.0748294776119533E-4</v>
      </c>
      <c r="J435" s="148">
        <f t="shared" si="142"/>
        <v>44466.25</v>
      </c>
      <c r="K435" s="152"/>
      <c r="L435" s="550">
        <f t="shared" si="143"/>
        <v>603</v>
      </c>
      <c r="M435" s="187">
        <f t="shared" si="144"/>
        <v>22.75</v>
      </c>
      <c r="N435" s="187">
        <f t="shared" si="145"/>
        <v>580.25</v>
      </c>
      <c r="O435" s="549">
        <f t="shared" si="146"/>
        <v>3.521834802938423</v>
      </c>
      <c r="P435" s="559"/>
      <c r="R435" s="187">
        <f t="shared" si="152"/>
        <v>2.1271936400000024</v>
      </c>
      <c r="S435" s="187">
        <f t="shared" si="152"/>
        <v>1.997880360000015</v>
      </c>
      <c r="T435" s="113">
        <f t="shared" si="152"/>
        <v>1.9514284100000223</v>
      </c>
      <c r="U435" s="116">
        <f t="shared" si="147"/>
        <v>45031</v>
      </c>
      <c r="V435" s="148">
        <f t="shared" si="148"/>
        <v>44331</v>
      </c>
      <c r="W435" s="187">
        <f t="shared" si="133"/>
        <v>1.8473325714283919E-4</v>
      </c>
      <c r="X435" s="549">
        <f t="shared" si="149"/>
        <v>700</v>
      </c>
      <c r="Y435" s="113">
        <f t="shared" si="134"/>
        <v>564.75</v>
      </c>
      <c r="Z435" s="113">
        <f t="shared" si="150"/>
        <v>135.25</v>
      </c>
      <c r="AA435" s="549">
        <f t="shared" si="135"/>
        <v>2.0228655330285839</v>
      </c>
      <c r="AC435" s="556">
        <f t="shared" si="138"/>
        <v>1.4989692699098391</v>
      </c>
    </row>
    <row r="436" spans="2:29" x14ac:dyDescent="0.35">
      <c r="B436" s="116">
        <v>42641</v>
      </c>
      <c r="C436" s="186">
        <f t="shared" si="151"/>
        <v>3.8789024099999958</v>
      </c>
      <c r="D436" s="187">
        <f t="shared" si="151"/>
        <v>3.7413546225000038</v>
      </c>
      <c r="E436" s="187">
        <f t="shared" si="151"/>
        <v>3.5245200900000162</v>
      </c>
      <c r="F436" s="113">
        <f t="shared" si="151"/>
        <v>3.4075441025000153</v>
      </c>
      <c r="G436" s="152">
        <f t="shared" si="139"/>
        <v>44489</v>
      </c>
      <c r="H436" s="246">
        <f t="shared" si="140"/>
        <v>43886</v>
      </c>
      <c r="I436" s="113">
        <f t="shared" si="141"/>
        <v>1.9399002902156041E-4</v>
      </c>
      <c r="J436" s="148">
        <f t="shared" si="142"/>
        <v>44467.25</v>
      </c>
      <c r="K436" s="152"/>
      <c r="L436" s="550">
        <f t="shared" si="143"/>
        <v>603</v>
      </c>
      <c r="M436" s="187">
        <f t="shared" si="144"/>
        <v>21.75</v>
      </c>
      <c r="N436" s="187">
        <f t="shared" si="145"/>
        <v>581.25</v>
      </c>
      <c r="O436" s="549">
        <f t="shared" si="146"/>
        <v>3.5203008068687973</v>
      </c>
      <c r="P436" s="559"/>
      <c r="R436" s="187">
        <f t="shared" si="152"/>
        <v>2.1110249999999997</v>
      </c>
      <c r="S436" s="187">
        <f t="shared" si="152"/>
        <v>1.9988903025000226</v>
      </c>
      <c r="T436" s="113">
        <f t="shared" si="152"/>
        <v>1.9584965024999734</v>
      </c>
      <c r="U436" s="116">
        <f t="shared" si="147"/>
        <v>45031</v>
      </c>
      <c r="V436" s="148">
        <f t="shared" si="148"/>
        <v>44331</v>
      </c>
      <c r="W436" s="187">
        <f t="shared" si="133"/>
        <v>1.6019242499996724E-4</v>
      </c>
      <c r="X436" s="549">
        <f t="shared" si="149"/>
        <v>700</v>
      </c>
      <c r="Y436" s="113">
        <f t="shared" si="134"/>
        <v>563.75</v>
      </c>
      <c r="Z436" s="113">
        <f t="shared" si="150"/>
        <v>136.25</v>
      </c>
      <c r="AA436" s="549">
        <f t="shared" si="135"/>
        <v>2.020716520406268</v>
      </c>
      <c r="AC436" s="556">
        <f t="shared" si="138"/>
        <v>1.4995842864625293</v>
      </c>
    </row>
    <row r="437" spans="2:29" x14ac:dyDescent="0.35">
      <c r="B437" s="116">
        <v>42642</v>
      </c>
      <c r="C437" s="186">
        <f t="shared" si="151"/>
        <v>3.8941911225000014</v>
      </c>
      <c r="D437" s="187">
        <f t="shared" si="151"/>
        <v>3.7505216400000041</v>
      </c>
      <c r="E437" s="187">
        <f t="shared" si="151"/>
        <v>3.5357125625000041</v>
      </c>
      <c r="F437" s="113">
        <f t="shared" si="151"/>
        <v>3.4166963599999933</v>
      </c>
      <c r="G437" s="152">
        <f t="shared" si="139"/>
        <v>44489</v>
      </c>
      <c r="H437" s="246">
        <f t="shared" si="140"/>
        <v>43886</v>
      </c>
      <c r="I437" s="113">
        <f t="shared" si="141"/>
        <v>1.973734701492716E-4</v>
      </c>
      <c r="J437" s="148">
        <f t="shared" si="142"/>
        <v>44468.25</v>
      </c>
      <c r="K437" s="152"/>
      <c r="L437" s="550">
        <f t="shared" si="143"/>
        <v>603</v>
      </c>
      <c r="M437" s="187">
        <f t="shared" si="144"/>
        <v>20.75</v>
      </c>
      <c r="N437" s="187">
        <f t="shared" si="145"/>
        <v>582.25</v>
      </c>
      <c r="O437" s="549">
        <f t="shared" si="146"/>
        <v>3.5316170629944068</v>
      </c>
      <c r="P437" s="559"/>
      <c r="R437" s="187">
        <f t="shared" si="152"/>
        <v>2.1231513599999863</v>
      </c>
      <c r="S437" s="187">
        <f t="shared" si="152"/>
        <v>2.0201002499999676</v>
      </c>
      <c r="T437" s="113">
        <f t="shared" si="152"/>
        <v>1.9736432399999781</v>
      </c>
      <c r="U437" s="116">
        <f t="shared" si="147"/>
        <v>45031</v>
      </c>
      <c r="V437" s="148">
        <f t="shared" si="148"/>
        <v>44331</v>
      </c>
      <c r="W437" s="187">
        <f t="shared" si="133"/>
        <v>1.4721587142859808E-4</v>
      </c>
      <c r="X437" s="549">
        <f t="shared" si="149"/>
        <v>700</v>
      </c>
      <c r="Y437" s="113">
        <f t="shared" si="134"/>
        <v>562.75</v>
      </c>
      <c r="Z437" s="113">
        <f t="shared" si="150"/>
        <v>137.25</v>
      </c>
      <c r="AA437" s="549">
        <f t="shared" si="135"/>
        <v>2.0403056283535426</v>
      </c>
      <c r="AC437" s="556">
        <f t="shared" si="138"/>
        <v>1.4913114346408642</v>
      </c>
    </row>
    <row r="438" spans="2:29" x14ac:dyDescent="0.35">
      <c r="B438" s="116">
        <v>42643</v>
      </c>
      <c r="C438" s="186">
        <f t="shared" si="151"/>
        <v>3.8483283600000195</v>
      </c>
      <c r="D438" s="187">
        <f t="shared" si="151"/>
        <v>3.7087640625000029</v>
      </c>
      <c r="E438" s="187">
        <f t="shared" si="151"/>
        <v>3.4980675599999733</v>
      </c>
      <c r="F438" s="113">
        <f t="shared" si="151"/>
        <v>3.3811065224999881</v>
      </c>
      <c r="G438" s="152">
        <f t="shared" si="139"/>
        <v>44489</v>
      </c>
      <c r="H438" s="246">
        <f t="shared" si="140"/>
        <v>43886</v>
      </c>
      <c r="I438" s="113">
        <f t="shared" si="141"/>
        <v>1.9396523631838344E-4</v>
      </c>
      <c r="J438" s="148">
        <f t="shared" si="142"/>
        <v>44469.25</v>
      </c>
      <c r="K438" s="152"/>
      <c r="L438" s="550">
        <f t="shared" si="143"/>
        <v>603</v>
      </c>
      <c r="M438" s="187">
        <f t="shared" si="144"/>
        <v>19.75</v>
      </c>
      <c r="N438" s="187">
        <f t="shared" si="145"/>
        <v>583.25</v>
      </c>
      <c r="O438" s="549">
        <f t="shared" si="146"/>
        <v>3.4942367465826853</v>
      </c>
      <c r="P438" s="559"/>
      <c r="R438" s="187">
        <f t="shared" si="152"/>
        <v>2.0695987024999862</v>
      </c>
      <c r="S438" s="187">
        <f t="shared" si="152"/>
        <v>1.9675844100000006</v>
      </c>
      <c r="T438" s="113">
        <f t="shared" si="152"/>
        <v>1.9423412225000103</v>
      </c>
      <c r="U438" s="116">
        <f t="shared" si="147"/>
        <v>45031</v>
      </c>
      <c r="V438" s="148">
        <f t="shared" si="148"/>
        <v>44331</v>
      </c>
      <c r="W438" s="187">
        <f t="shared" si="133"/>
        <v>1.4573470357140801E-4</v>
      </c>
      <c r="X438" s="549">
        <f t="shared" si="149"/>
        <v>700</v>
      </c>
      <c r="Y438" s="113">
        <f t="shared" si="134"/>
        <v>561.75</v>
      </c>
      <c r="Z438" s="113">
        <f t="shared" si="150"/>
        <v>138.25</v>
      </c>
      <c r="AA438" s="549">
        <f t="shared" si="135"/>
        <v>1.9877322327687477</v>
      </c>
      <c r="AC438" s="556">
        <f t="shared" si="138"/>
        <v>1.5065045138139377</v>
      </c>
    </row>
    <row r="439" spans="2:29" x14ac:dyDescent="0.35">
      <c r="B439" s="116">
        <v>42646</v>
      </c>
      <c r="C439" s="186">
        <f t="shared" si="151"/>
        <v>3.9003069224999853</v>
      </c>
      <c r="D439" s="187">
        <f t="shared" si="151"/>
        <v>3.7586704400000226</v>
      </c>
      <c r="E439" s="187">
        <f t="shared" si="151"/>
        <v>3.5469056399999754</v>
      </c>
      <c r="F439" s="113">
        <f t="shared" si="151"/>
        <v>3.4146624899999756</v>
      </c>
      <c r="G439" s="152">
        <f t="shared" si="139"/>
        <v>44489</v>
      </c>
      <c r="H439" s="246">
        <f t="shared" si="140"/>
        <v>43886</v>
      </c>
      <c r="I439" s="113">
        <f t="shared" si="141"/>
        <v>2.1930870646766148E-4</v>
      </c>
      <c r="J439" s="148">
        <f t="shared" si="142"/>
        <v>44472.25</v>
      </c>
      <c r="K439" s="152"/>
      <c r="L439" s="550">
        <f t="shared" si="143"/>
        <v>603</v>
      </c>
      <c r="M439" s="187">
        <f t="shared" si="144"/>
        <v>16.75</v>
      </c>
      <c r="N439" s="187">
        <f t="shared" si="145"/>
        <v>586.25</v>
      </c>
      <c r="O439" s="549">
        <f t="shared" si="146"/>
        <v>3.5432322191666419</v>
      </c>
      <c r="P439" s="559"/>
      <c r="R439" s="187">
        <f t="shared" si="152"/>
        <v>2.0988993600000061</v>
      </c>
      <c r="S439" s="187">
        <f t="shared" si="152"/>
        <v>1.9918208100000223</v>
      </c>
      <c r="T439" s="113">
        <f t="shared" si="152"/>
        <v>1.9665746224999836</v>
      </c>
      <c r="U439" s="116">
        <f t="shared" si="147"/>
        <v>45031</v>
      </c>
      <c r="V439" s="148">
        <f t="shared" si="148"/>
        <v>44331</v>
      </c>
      <c r="W439" s="187">
        <f t="shared" si="133"/>
        <v>1.5296935714283398E-4</v>
      </c>
      <c r="X439" s="549">
        <f t="shared" si="149"/>
        <v>700</v>
      </c>
      <c r="Y439" s="113">
        <f t="shared" si="134"/>
        <v>558.75</v>
      </c>
      <c r="Z439" s="113">
        <f t="shared" si="150"/>
        <v>141.25</v>
      </c>
      <c r="AA439" s="549">
        <f t="shared" si="135"/>
        <v>2.0134277316964475</v>
      </c>
      <c r="AC439" s="556">
        <f t="shared" si="138"/>
        <v>1.5298044874701944</v>
      </c>
    </row>
    <row r="440" spans="2:29" x14ac:dyDescent="0.35">
      <c r="B440" s="116">
        <v>42647</v>
      </c>
      <c r="C440" s="186">
        <f t="shared" si="151"/>
        <v>3.9492398024999931</v>
      </c>
      <c r="D440" s="187">
        <f t="shared" si="151"/>
        <v>3.8014568899999768</v>
      </c>
      <c r="E440" s="187">
        <f t="shared" si="151"/>
        <v>3.5886306224999887</v>
      </c>
      <c r="F440" s="113">
        <f t="shared" si="151"/>
        <v>3.4482239025000139</v>
      </c>
      <c r="G440" s="152">
        <f t="shared" si="139"/>
        <v>44489</v>
      </c>
      <c r="H440" s="246">
        <f t="shared" si="140"/>
        <v>43886</v>
      </c>
      <c r="I440" s="113">
        <f t="shared" si="141"/>
        <v>2.3284696517408753E-4</v>
      </c>
      <c r="J440" s="148">
        <f t="shared" si="142"/>
        <v>44473.25</v>
      </c>
      <c r="K440" s="152"/>
      <c r="L440" s="550">
        <f t="shared" si="143"/>
        <v>603</v>
      </c>
      <c r="M440" s="187">
        <f t="shared" si="144"/>
        <v>15.75</v>
      </c>
      <c r="N440" s="187">
        <f t="shared" si="145"/>
        <v>587.25</v>
      </c>
      <c r="O440" s="549">
        <f t="shared" si="146"/>
        <v>3.5849632827984967</v>
      </c>
      <c r="P440" s="559"/>
      <c r="R440" s="187">
        <f t="shared" si="152"/>
        <v>2.1676208399999952</v>
      </c>
      <c r="S440" s="187">
        <f t="shared" si="152"/>
        <v>2.0443428899999949</v>
      </c>
      <c r="T440" s="113">
        <f t="shared" si="152"/>
        <v>2.0019201600000036</v>
      </c>
      <c r="U440" s="116">
        <f t="shared" si="147"/>
        <v>45031</v>
      </c>
      <c r="V440" s="148">
        <f t="shared" si="148"/>
        <v>44331</v>
      </c>
      <c r="W440" s="187">
        <f t="shared" si="133"/>
        <v>1.7611135714285759E-4</v>
      </c>
      <c r="X440" s="549">
        <f t="shared" si="149"/>
        <v>700</v>
      </c>
      <c r="Y440" s="113">
        <f t="shared" si="134"/>
        <v>557.75</v>
      </c>
      <c r="Z440" s="113">
        <f t="shared" si="150"/>
        <v>142.25</v>
      </c>
      <c r="AA440" s="549">
        <f t="shared" si="135"/>
        <v>2.0693947305535665</v>
      </c>
      <c r="AC440" s="556">
        <f t="shared" si="138"/>
        <v>1.5155685522449303</v>
      </c>
    </row>
    <row r="441" spans="2:29" x14ac:dyDescent="0.35">
      <c r="B441" s="116">
        <v>42648</v>
      </c>
      <c r="C441" s="186">
        <f t="shared" si="151"/>
        <v>3.9910457600000004</v>
      </c>
      <c r="D441" s="187">
        <f t="shared" si="151"/>
        <v>3.8442521599999946</v>
      </c>
      <c r="E441" s="187">
        <f t="shared" si="151"/>
        <v>3.6303640099999868</v>
      </c>
      <c r="F441" s="113">
        <f t="shared" si="151"/>
        <v>3.4817907600000142</v>
      </c>
      <c r="G441" s="152">
        <f t="shared" si="139"/>
        <v>44489</v>
      </c>
      <c r="H441" s="246">
        <f t="shared" si="140"/>
        <v>43886</v>
      </c>
      <c r="I441" s="113">
        <f t="shared" si="141"/>
        <v>2.4639013266993795E-4</v>
      </c>
      <c r="J441" s="148">
        <f t="shared" si="142"/>
        <v>44474.25</v>
      </c>
      <c r="K441" s="152"/>
      <c r="L441" s="550">
        <f t="shared" si="143"/>
        <v>603</v>
      </c>
      <c r="M441" s="187">
        <f t="shared" si="144"/>
        <v>14.75</v>
      </c>
      <c r="N441" s="187">
        <f t="shared" si="145"/>
        <v>588.25</v>
      </c>
      <c r="O441" s="549">
        <f t="shared" si="146"/>
        <v>3.6267297555431051</v>
      </c>
      <c r="P441" s="559"/>
      <c r="R441" s="187">
        <f t="shared" si="152"/>
        <v>2.2191771224999712</v>
      </c>
      <c r="S441" s="187">
        <f t="shared" si="152"/>
        <v>2.0867744400000054</v>
      </c>
      <c r="T441" s="113">
        <f t="shared" si="152"/>
        <v>2.0342414399999731</v>
      </c>
      <c r="U441" s="116">
        <f t="shared" si="147"/>
        <v>45031</v>
      </c>
      <c r="V441" s="148">
        <f t="shared" si="148"/>
        <v>44331</v>
      </c>
      <c r="W441" s="187">
        <f t="shared" si="133"/>
        <v>1.8914668928566542E-4</v>
      </c>
      <c r="X441" s="549">
        <f t="shared" si="149"/>
        <v>700</v>
      </c>
      <c r="Y441" s="113">
        <f t="shared" si="134"/>
        <v>556.75</v>
      </c>
      <c r="Z441" s="113">
        <f t="shared" si="150"/>
        <v>143.25</v>
      </c>
      <c r="AA441" s="549">
        <f t="shared" si="135"/>
        <v>2.113869703240177</v>
      </c>
      <c r="AC441" s="556">
        <f t="shared" si="138"/>
        <v>1.5128600523029281</v>
      </c>
    </row>
    <row r="442" spans="2:29" x14ac:dyDescent="0.35">
      <c r="B442" s="116">
        <v>42649</v>
      </c>
      <c r="C442" s="186">
        <f t="shared" si="151"/>
        <v>4.0175612099999869</v>
      </c>
      <c r="D442" s="187">
        <f t="shared" si="151"/>
        <v>3.8636148224999722</v>
      </c>
      <c r="E442" s="187">
        <f t="shared" si="151"/>
        <v>3.6527610000000044</v>
      </c>
      <c r="F442" s="113">
        <f t="shared" si="151"/>
        <v>3.49705022250002</v>
      </c>
      <c r="G442" s="152">
        <f t="shared" si="139"/>
        <v>44489</v>
      </c>
      <c r="H442" s="246">
        <f t="shared" si="140"/>
        <v>43886</v>
      </c>
      <c r="I442" s="113">
        <f t="shared" si="141"/>
        <v>2.5822682835818312E-4</v>
      </c>
      <c r="J442" s="148">
        <f t="shared" si="142"/>
        <v>44475.25</v>
      </c>
      <c r="K442" s="152"/>
      <c r="L442" s="550">
        <f t="shared" si="143"/>
        <v>603</v>
      </c>
      <c r="M442" s="187">
        <f t="shared" si="144"/>
        <v>13.75</v>
      </c>
      <c r="N442" s="187">
        <f t="shared" si="145"/>
        <v>589.25</v>
      </c>
      <c r="O442" s="549">
        <f t="shared" si="146"/>
        <v>3.6492103811100796</v>
      </c>
      <c r="P442" s="559"/>
      <c r="R442" s="187">
        <f t="shared" si="152"/>
        <v>2.2626562499999947</v>
      </c>
      <c r="S442" s="187">
        <f t="shared" si="152"/>
        <v>2.1090040099999818</v>
      </c>
      <c r="T442" s="113">
        <f t="shared" si="152"/>
        <v>2.0544448399999693</v>
      </c>
      <c r="U442" s="116">
        <f t="shared" si="147"/>
        <v>45031</v>
      </c>
      <c r="V442" s="148">
        <f t="shared" si="148"/>
        <v>44331</v>
      </c>
      <c r="W442" s="187">
        <f t="shared" si="133"/>
        <v>2.1950320000001838E-4</v>
      </c>
      <c r="X442" s="549">
        <f t="shared" si="149"/>
        <v>700</v>
      </c>
      <c r="Y442" s="113">
        <f t="shared" si="134"/>
        <v>555.75</v>
      </c>
      <c r="Z442" s="113">
        <f t="shared" si="150"/>
        <v>144.25</v>
      </c>
      <c r="AA442" s="549">
        <f t="shared" si="135"/>
        <v>2.1406673465999844</v>
      </c>
      <c r="AC442" s="556">
        <f t="shared" si="138"/>
        <v>1.5085430345100952</v>
      </c>
    </row>
    <row r="443" spans="2:29" x14ac:dyDescent="0.35">
      <c r="B443" s="116">
        <v>42650</v>
      </c>
      <c r="C443" s="186">
        <f t="shared" si="151"/>
        <v>4.0022634224999853</v>
      </c>
      <c r="D443" s="187">
        <f t="shared" si="151"/>
        <v>3.8503664899999901</v>
      </c>
      <c r="E443" s="187">
        <f t="shared" si="151"/>
        <v>3.6374900624999817</v>
      </c>
      <c r="F443" s="113">
        <f t="shared" si="151"/>
        <v>3.4868771224999984</v>
      </c>
      <c r="G443" s="152">
        <f t="shared" si="139"/>
        <v>44489</v>
      </c>
      <c r="H443" s="246">
        <f t="shared" si="140"/>
        <v>43886</v>
      </c>
      <c r="I443" s="113">
        <f t="shared" si="141"/>
        <v>2.4977270315088452E-4</v>
      </c>
      <c r="J443" s="148">
        <f t="shared" si="142"/>
        <v>44476.25</v>
      </c>
      <c r="K443" s="152"/>
      <c r="L443" s="550">
        <f t="shared" si="143"/>
        <v>603</v>
      </c>
      <c r="M443" s="187">
        <f t="shared" si="144"/>
        <v>12.75</v>
      </c>
      <c r="N443" s="187">
        <f t="shared" si="145"/>
        <v>590.25</v>
      </c>
      <c r="O443" s="549">
        <f t="shared" si="146"/>
        <v>3.634305460534808</v>
      </c>
      <c r="P443" s="559"/>
      <c r="R443" s="187">
        <f t="shared" si="152"/>
        <v>2.2616450024999901</v>
      </c>
      <c r="S443" s="187">
        <f t="shared" si="152"/>
        <v>2.1009202500000157</v>
      </c>
      <c r="T443" s="113">
        <f t="shared" si="152"/>
        <v>2.0433327224999909</v>
      </c>
      <c r="U443" s="116">
        <f t="shared" si="147"/>
        <v>45031</v>
      </c>
      <c r="V443" s="148">
        <f t="shared" si="148"/>
        <v>44331</v>
      </c>
      <c r="W443" s="187">
        <f t="shared" si="133"/>
        <v>2.2960678928567773E-4</v>
      </c>
      <c r="X443" s="549">
        <f t="shared" si="149"/>
        <v>700</v>
      </c>
      <c r="Y443" s="113">
        <f t="shared" si="134"/>
        <v>554.75</v>
      </c>
      <c r="Z443" s="113">
        <f t="shared" si="150"/>
        <v>145.25</v>
      </c>
      <c r="AA443" s="549">
        <f t="shared" si="135"/>
        <v>2.1342706361437602</v>
      </c>
      <c r="AC443" s="556">
        <f t="shared" si="138"/>
        <v>1.5000348243910477</v>
      </c>
    </row>
    <row r="444" spans="2:29" x14ac:dyDescent="0.35">
      <c r="B444" s="116">
        <v>42653</v>
      </c>
      <c r="C444" s="186">
        <f t="shared" si="151"/>
        <v>4.029800249999993</v>
      </c>
      <c r="D444" s="187">
        <f t="shared" si="151"/>
        <v>3.8738064224999924</v>
      </c>
      <c r="E444" s="187">
        <f t="shared" si="151"/>
        <v>3.6588696899999995</v>
      </c>
      <c r="F444" s="113">
        <f t="shared" si="151"/>
        <v>3.502136960000013</v>
      </c>
      <c r="G444" s="152">
        <f t="shared" si="139"/>
        <v>44489</v>
      </c>
      <c r="H444" s="246">
        <f t="shared" si="140"/>
        <v>43886</v>
      </c>
      <c r="I444" s="113">
        <f t="shared" si="141"/>
        <v>2.5992160862352661E-4</v>
      </c>
      <c r="J444" s="148">
        <f t="shared" si="142"/>
        <v>44479.25</v>
      </c>
      <c r="K444" s="152"/>
      <c r="L444" s="550">
        <f t="shared" si="143"/>
        <v>603</v>
      </c>
      <c r="M444" s="187">
        <f t="shared" si="144"/>
        <v>9.75</v>
      </c>
      <c r="N444" s="187">
        <f t="shared" si="145"/>
        <v>593.25</v>
      </c>
      <c r="O444" s="549">
        <f t="shared" si="146"/>
        <v>3.6563354543159203</v>
      </c>
      <c r="P444" s="559"/>
      <c r="R444" s="187">
        <f t="shared" si="152"/>
        <v>2.2505216100000114</v>
      </c>
      <c r="S444" s="187">
        <f t="shared" si="152"/>
        <v>2.0898056024999834</v>
      </c>
      <c r="T444" s="113">
        <f t="shared" si="152"/>
        <v>2.0281808099999799</v>
      </c>
      <c r="U444" s="116">
        <f t="shared" si="147"/>
        <v>45031</v>
      </c>
      <c r="V444" s="148">
        <f t="shared" si="148"/>
        <v>44331</v>
      </c>
      <c r="W444" s="187">
        <f t="shared" si="133"/>
        <v>2.2959429642861146E-4</v>
      </c>
      <c r="X444" s="549">
        <f t="shared" si="149"/>
        <v>700</v>
      </c>
      <c r="Y444" s="113">
        <f t="shared" si="134"/>
        <v>551.75</v>
      </c>
      <c r="Z444" s="113">
        <f t="shared" si="150"/>
        <v>148.25</v>
      </c>
      <c r="AA444" s="549">
        <f t="shared" si="135"/>
        <v>2.1238429569455248</v>
      </c>
      <c r="AC444" s="556">
        <f t="shared" si="138"/>
        <v>1.5324924973703955</v>
      </c>
    </row>
    <row r="445" spans="2:29" x14ac:dyDescent="0.35">
      <c r="B445" s="116">
        <v>42654</v>
      </c>
      <c r="C445" s="186">
        <f t="shared" ref="C445:F464" si="153">IF(C175="","",((1+C175/200)^2-1)*100)</f>
        <v>4.004303062499992</v>
      </c>
      <c r="D445" s="187">
        <f t="shared" si="153"/>
        <v>3.8411950625000246</v>
      </c>
      <c r="E445" s="187">
        <f t="shared" si="153"/>
        <v>3.6283280400000173</v>
      </c>
      <c r="F445" s="113">
        <f t="shared" si="153"/>
        <v>3.4695840000000144</v>
      </c>
      <c r="G445" s="152">
        <f t="shared" si="139"/>
        <v>44489</v>
      </c>
      <c r="H445" s="246">
        <f t="shared" si="140"/>
        <v>43886</v>
      </c>
      <c r="I445" s="113">
        <f t="shared" si="141"/>
        <v>2.6325711442786543E-4</v>
      </c>
      <c r="J445" s="148">
        <f t="shared" si="142"/>
        <v>44480.25</v>
      </c>
      <c r="K445" s="152"/>
      <c r="L445" s="550">
        <f t="shared" si="143"/>
        <v>603</v>
      </c>
      <c r="M445" s="187">
        <f t="shared" si="144"/>
        <v>8.75</v>
      </c>
      <c r="N445" s="187">
        <f t="shared" si="145"/>
        <v>594.25</v>
      </c>
      <c r="O445" s="549">
        <f t="shared" si="146"/>
        <v>3.6260245402487734</v>
      </c>
      <c r="P445" s="559"/>
      <c r="R445" s="187">
        <f t="shared" ref="R445:T464" si="154">IF(R175="","",((1+R175/200)^2-1)*100)</f>
        <v>2.2525440000000119</v>
      </c>
      <c r="S445" s="187">
        <f t="shared" si="154"/>
        <v>2.0847536900000074</v>
      </c>
      <c r="T445" s="113">
        <f t="shared" si="154"/>
        <v>2.015050062499979</v>
      </c>
      <c r="U445" s="116">
        <f t="shared" si="147"/>
        <v>45031</v>
      </c>
      <c r="V445" s="148">
        <f t="shared" si="148"/>
        <v>44331</v>
      </c>
      <c r="W445" s="187">
        <f t="shared" si="133"/>
        <v>2.397004428571492E-4</v>
      </c>
      <c r="X445" s="549">
        <f t="shared" si="149"/>
        <v>700</v>
      </c>
      <c r="Y445" s="113">
        <f t="shared" si="134"/>
        <v>550.75</v>
      </c>
      <c r="Z445" s="113">
        <f t="shared" si="150"/>
        <v>149.25</v>
      </c>
      <c r="AA445" s="549">
        <f t="shared" si="135"/>
        <v>2.1205289810964372</v>
      </c>
      <c r="AC445" s="556">
        <f t="shared" si="138"/>
        <v>1.5054955591523362</v>
      </c>
    </row>
    <row r="446" spans="2:29" x14ac:dyDescent="0.35">
      <c r="B446" s="116">
        <v>42655</v>
      </c>
      <c r="C446" s="186">
        <f t="shared" si="153"/>
        <v>4.0338800900000082</v>
      </c>
      <c r="D446" s="187">
        <f t="shared" si="153"/>
        <v>3.8758448025000058</v>
      </c>
      <c r="E446" s="187">
        <f t="shared" si="153"/>
        <v>3.6537791024999988</v>
      </c>
      <c r="F446" s="113">
        <f t="shared" si="153"/>
        <v>3.5001022499999923</v>
      </c>
      <c r="G446" s="152">
        <f t="shared" si="139"/>
        <v>44489</v>
      </c>
      <c r="H446" s="246">
        <f t="shared" si="140"/>
        <v>43886</v>
      </c>
      <c r="I446" s="113">
        <f t="shared" si="141"/>
        <v>2.5485381840797098E-4</v>
      </c>
      <c r="J446" s="148">
        <f t="shared" si="142"/>
        <v>44481.25</v>
      </c>
      <c r="K446" s="152"/>
      <c r="L446" s="550">
        <f t="shared" si="143"/>
        <v>603</v>
      </c>
      <c r="M446" s="187">
        <f t="shared" si="144"/>
        <v>7.75</v>
      </c>
      <c r="N446" s="187">
        <f t="shared" si="145"/>
        <v>595.25</v>
      </c>
      <c r="O446" s="549">
        <f t="shared" si="146"/>
        <v>3.6518039854073372</v>
      </c>
      <c r="P446" s="559"/>
      <c r="R446" s="187">
        <f t="shared" si="154"/>
        <v>2.2717577025000102</v>
      </c>
      <c r="S446" s="187">
        <f t="shared" si="154"/>
        <v>2.0958680624999726</v>
      </c>
      <c r="T446" s="113">
        <f t="shared" si="154"/>
        <v>2.0211103024999844</v>
      </c>
      <c r="U446" s="116">
        <f t="shared" si="147"/>
        <v>45031</v>
      </c>
      <c r="V446" s="148">
        <f t="shared" si="148"/>
        <v>44331</v>
      </c>
      <c r="W446" s="187">
        <f t="shared" si="133"/>
        <v>2.5127091428576797E-4</v>
      </c>
      <c r="X446" s="549">
        <f t="shared" si="149"/>
        <v>700</v>
      </c>
      <c r="Y446" s="113">
        <f t="shared" si="134"/>
        <v>549.75</v>
      </c>
      <c r="Z446" s="113">
        <f t="shared" si="150"/>
        <v>150.25</v>
      </c>
      <c r="AA446" s="549">
        <f t="shared" si="135"/>
        <v>2.1336215173714095</v>
      </c>
      <c r="AC446" s="556">
        <f t="shared" si="138"/>
        <v>1.5181824680359277</v>
      </c>
    </row>
    <row r="447" spans="2:29" x14ac:dyDescent="0.35">
      <c r="B447" s="116">
        <v>42656</v>
      </c>
      <c r="C447" s="186">
        <f t="shared" si="153"/>
        <v>3.9869667600000103</v>
      </c>
      <c r="D447" s="187">
        <f t="shared" si="153"/>
        <v>3.8320240400000039</v>
      </c>
      <c r="E447" s="187">
        <f t="shared" si="153"/>
        <v>3.6354540224999843</v>
      </c>
      <c r="F447" s="113">
        <f t="shared" si="153"/>
        <v>3.4624637225000088</v>
      </c>
      <c r="G447" s="152">
        <f t="shared" si="139"/>
        <v>44489</v>
      </c>
      <c r="H447" s="246">
        <f t="shared" si="140"/>
        <v>43886</v>
      </c>
      <c r="I447" s="113">
        <f t="shared" si="141"/>
        <v>2.8688275290211524E-4</v>
      </c>
      <c r="J447" s="148">
        <f t="shared" si="142"/>
        <v>44482.25</v>
      </c>
      <c r="K447" s="152"/>
      <c r="L447" s="550">
        <f t="shared" si="143"/>
        <v>603</v>
      </c>
      <c r="M447" s="187">
        <f t="shared" si="144"/>
        <v>6.75</v>
      </c>
      <c r="N447" s="187">
        <f t="shared" si="145"/>
        <v>596.25</v>
      </c>
      <c r="O447" s="549">
        <f t="shared" si="146"/>
        <v>3.6335175639178949</v>
      </c>
      <c r="P447" s="559"/>
      <c r="R447" s="187">
        <f t="shared" si="154"/>
        <v>2.2313099025000227</v>
      </c>
      <c r="S447" s="187">
        <f t="shared" si="154"/>
        <v>2.0584857600000062</v>
      </c>
      <c r="T447" s="113">
        <f t="shared" si="154"/>
        <v>1.9887911024999871</v>
      </c>
      <c r="U447" s="116">
        <f t="shared" si="147"/>
        <v>45031</v>
      </c>
      <c r="V447" s="148">
        <f t="shared" si="148"/>
        <v>44331</v>
      </c>
      <c r="W447" s="187">
        <f t="shared" si="133"/>
        <v>2.468916321428808E-4</v>
      </c>
      <c r="X447" s="549">
        <f t="shared" si="149"/>
        <v>700</v>
      </c>
      <c r="Y447" s="113">
        <f t="shared" si="134"/>
        <v>548.75</v>
      </c>
      <c r="Z447" s="113">
        <f t="shared" si="150"/>
        <v>151.25</v>
      </c>
      <c r="AA447" s="549">
        <f t="shared" si="135"/>
        <v>2.0958281193616171</v>
      </c>
      <c r="AC447" s="556">
        <f t="shared" si="138"/>
        <v>1.5376894445562779</v>
      </c>
    </row>
    <row r="448" spans="2:29" x14ac:dyDescent="0.35">
      <c r="B448" s="116">
        <v>42657</v>
      </c>
      <c r="C448" s="186">
        <f t="shared" si="153"/>
        <v>4.0094022499999937</v>
      </c>
      <c r="D448" s="187">
        <f t="shared" si="153"/>
        <v>3.8524046400000067</v>
      </c>
      <c r="E448" s="187">
        <f t="shared" si="153"/>
        <v>3.6507248099999945</v>
      </c>
      <c r="F448" s="113">
        <f t="shared" si="153"/>
        <v>3.4817907600000142</v>
      </c>
      <c r="G448" s="152">
        <f t="shared" si="139"/>
        <v>44489</v>
      </c>
      <c r="H448" s="246">
        <f t="shared" si="140"/>
        <v>43886</v>
      </c>
      <c r="I448" s="113">
        <f t="shared" si="141"/>
        <v>2.8015597014922108E-4</v>
      </c>
      <c r="J448" s="148">
        <f t="shared" si="142"/>
        <v>44483.25</v>
      </c>
      <c r="K448" s="152"/>
      <c r="L448" s="550">
        <f t="shared" si="143"/>
        <v>603</v>
      </c>
      <c r="M448" s="187">
        <f t="shared" si="144"/>
        <v>5.75</v>
      </c>
      <c r="N448" s="187">
        <f t="shared" si="145"/>
        <v>597.25</v>
      </c>
      <c r="O448" s="549">
        <f t="shared" si="146"/>
        <v>3.6491139131716364</v>
      </c>
      <c r="P448" s="559"/>
      <c r="R448" s="187">
        <f t="shared" si="154"/>
        <v>2.2292877224999952</v>
      </c>
      <c r="S448" s="187">
        <f t="shared" si="154"/>
        <v>2.0493938024999991</v>
      </c>
      <c r="T448" s="113">
        <f t="shared" si="154"/>
        <v>1.9776825600000159</v>
      </c>
      <c r="U448" s="116">
        <f t="shared" si="147"/>
        <v>45031</v>
      </c>
      <c r="V448" s="148">
        <f t="shared" si="148"/>
        <v>44331</v>
      </c>
      <c r="W448" s="187">
        <f t="shared" si="133"/>
        <v>2.5699131428570866E-4</v>
      </c>
      <c r="X448" s="549">
        <f t="shared" si="149"/>
        <v>700</v>
      </c>
      <c r="Y448" s="113">
        <f t="shared" si="134"/>
        <v>547.75</v>
      </c>
      <c r="Z448" s="113">
        <f t="shared" si="150"/>
        <v>152.25</v>
      </c>
      <c r="AA448" s="549">
        <f t="shared" si="135"/>
        <v>2.0885207300999982</v>
      </c>
      <c r="AC448" s="556">
        <f t="shared" si="138"/>
        <v>1.5605931830716382</v>
      </c>
    </row>
    <row r="449" spans="2:29" x14ac:dyDescent="0.35">
      <c r="B449" s="116">
        <v>42660</v>
      </c>
      <c r="C449" s="186">
        <f t="shared" si="153"/>
        <v>4.029800249999993</v>
      </c>
      <c r="D449" s="187">
        <f t="shared" si="153"/>
        <v>3.8717680624999806</v>
      </c>
      <c r="E449" s="187">
        <f t="shared" si="153"/>
        <v>3.6262920900000051</v>
      </c>
      <c r="F449" s="113">
        <f t="shared" si="153"/>
        <v>3.4990849024999937</v>
      </c>
      <c r="G449" s="152">
        <f t="shared" si="139"/>
        <v>44489</v>
      </c>
      <c r="H449" s="246">
        <f t="shared" si="140"/>
        <v>43886</v>
      </c>
      <c r="I449" s="113">
        <f t="shared" si="141"/>
        <v>2.1095719320068218E-4</v>
      </c>
      <c r="J449" s="148">
        <f t="shared" si="142"/>
        <v>44486.25</v>
      </c>
      <c r="K449" s="152"/>
      <c r="L449" s="550">
        <f t="shared" si="143"/>
        <v>603</v>
      </c>
      <c r="M449" s="187">
        <f t="shared" si="144"/>
        <v>2.75</v>
      </c>
      <c r="N449" s="187">
        <f t="shared" si="145"/>
        <v>600.25</v>
      </c>
      <c r="O449" s="549">
        <f t="shared" si="146"/>
        <v>3.6257119577187034</v>
      </c>
      <c r="P449" s="559"/>
      <c r="R449" s="187">
        <f t="shared" si="154"/>
        <v>2.2606337599999859</v>
      </c>
      <c r="S449" s="187">
        <f t="shared" si="154"/>
        <v>2.0786915600000011</v>
      </c>
      <c r="T449" s="113">
        <f t="shared" si="154"/>
        <v>1.9968704225000078</v>
      </c>
      <c r="U449" s="116">
        <f t="shared" si="147"/>
        <v>45031</v>
      </c>
      <c r="V449" s="148">
        <f t="shared" si="148"/>
        <v>44331</v>
      </c>
      <c r="W449" s="187">
        <f t="shared" si="133"/>
        <v>2.599174285714069E-4</v>
      </c>
      <c r="X449" s="549">
        <f t="shared" si="149"/>
        <v>700</v>
      </c>
      <c r="Y449" s="113">
        <f t="shared" si="134"/>
        <v>544.75</v>
      </c>
      <c r="Z449" s="113">
        <f t="shared" si="150"/>
        <v>155.25</v>
      </c>
      <c r="AA449" s="549">
        <f t="shared" si="135"/>
        <v>2.1190437407857119</v>
      </c>
      <c r="AC449" s="556">
        <f t="shared" si="138"/>
        <v>1.5066682169329915</v>
      </c>
    </row>
    <row r="450" spans="2:29" x14ac:dyDescent="0.35">
      <c r="B450" s="116">
        <v>42661</v>
      </c>
      <c r="C450" s="186">
        <f t="shared" si="153"/>
        <v>4.0920265024999791</v>
      </c>
      <c r="D450" s="187">
        <f t="shared" si="153"/>
        <v>3.9298691599999991</v>
      </c>
      <c r="E450" s="187">
        <f t="shared" si="153"/>
        <v>3.7220033599999924</v>
      </c>
      <c r="F450" s="113">
        <f t="shared" si="153"/>
        <v>3.5530112099999789</v>
      </c>
      <c r="G450" s="152">
        <f t="shared" si="139"/>
        <v>44489</v>
      </c>
      <c r="H450" s="246">
        <f t="shared" si="140"/>
        <v>43886</v>
      </c>
      <c r="I450" s="113">
        <f t="shared" si="141"/>
        <v>2.8025232172473224E-4</v>
      </c>
      <c r="J450" s="148">
        <f t="shared" si="142"/>
        <v>44487.25</v>
      </c>
      <c r="K450" s="152"/>
      <c r="L450" s="550">
        <f t="shared" si="143"/>
        <v>603</v>
      </c>
      <c r="M450" s="187">
        <f t="shared" si="144"/>
        <v>1.75</v>
      </c>
      <c r="N450" s="187">
        <f t="shared" si="145"/>
        <v>601.25</v>
      </c>
      <c r="O450" s="549">
        <f t="shared" si="146"/>
        <v>3.7215129184369742</v>
      </c>
      <c r="P450" s="559"/>
      <c r="R450" s="187">
        <f t="shared" si="154"/>
        <v>2.316259522499986</v>
      </c>
      <c r="S450" s="187">
        <f t="shared" si="154"/>
        <v>2.1282042225000186</v>
      </c>
      <c r="T450" s="113">
        <f t="shared" si="154"/>
        <v>2.0514142025000126</v>
      </c>
      <c r="U450" s="116">
        <f t="shared" si="147"/>
        <v>45031</v>
      </c>
      <c r="V450" s="148">
        <f t="shared" si="148"/>
        <v>44331</v>
      </c>
      <c r="W450" s="187">
        <f t="shared" si="133"/>
        <v>2.6865042857138199E-4</v>
      </c>
      <c r="X450" s="549">
        <f t="shared" si="149"/>
        <v>700</v>
      </c>
      <c r="Y450" s="113">
        <f t="shared" si="134"/>
        <v>543.75</v>
      </c>
      <c r="Z450" s="113">
        <f t="shared" si="150"/>
        <v>156.25</v>
      </c>
      <c r="AA450" s="549">
        <f t="shared" si="135"/>
        <v>2.1701808519642971</v>
      </c>
      <c r="AC450" s="556">
        <f t="shared" si="138"/>
        <v>1.5513320664726771</v>
      </c>
    </row>
    <row r="451" spans="2:29" x14ac:dyDescent="0.35">
      <c r="B451" s="116">
        <v>42662</v>
      </c>
      <c r="C451" s="186">
        <f t="shared" si="153"/>
        <v>4.1114122500000239</v>
      </c>
      <c r="D451" s="187">
        <f t="shared" si="153"/>
        <v>3.9421030400000001</v>
      </c>
      <c r="E451" s="187">
        <f t="shared" si="153"/>
        <v>3.7393175624999886</v>
      </c>
      <c r="F451" s="113">
        <f t="shared" si="153"/>
        <v>3.5631875600000029</v>
      </c>
      <c r="G451" s="152">
        <f t="shared" si="139"/>
        <v>44489</v>
      </c>
      <c r="H451" s="246">
        <f t="shared" si="140"/>
        <v>43886</v>
      </c>
      <c r="I451" s="113">
        <f t="shared" si="141"/>
        <v>2.9208955638471921E-4</v>
      </c>
      <c r="J451" s="148">
        <f t="shared" si="142"/>
        <v>44488.25</v>
      </c>
      <c r="K451" s="152"/>
      <c r="L451" s="550">
        <f>E$14-F$14</f>
        <v>603</v>
      </c>
      <c r="M451" s="187">
        <f t="shared" si="144"/>
        <v>0.75</v>
      </c>
      <c r="N451" s="187">
        <f t="shared" si="145"/>
        <v>602.25</v>
      </c>
      <c r="O451" s="549">
        <f t="shared" si="146"/>
        <v>3.7390984953327</v>
      </c>
      <c r="P451" s="559"/>
      <c r="R451" s="187">
        <f t="shared" si="154"/>
        <v>2.3213171600000138</v>
      </c>
      <c r="S451" s="187">
        <f t="shared" si="154"/>
        <v>2.1312359999999808</v>
      </c>
      <c r="T451" s="113">
        <f t="shared" si="154"/>
        <v>2.0544448399999693</v>
      </c>
      <c r="U451" s="116">
        <f t="shared" si="147"/>
        <v>45031</v>
      </c>
      <c r="V451" s="148">
        <f t="shared" si="148"/>
        <v>44331</v>
      </c>
      <c r="W451" s="187">
        <f t="shared" si="133"/>
        <v>2.7154451428576136E-4</v>
      </c>
      <c r="X451" s="549">
        <f t="shared" si="149"/>
        <v>700</v>
      </c>
      <c r="Y451" s="113">
        <f t="shared" si="134"/>
        <v>542.75</v>
      </c>
      <c r="Z451" s="113">
        <f t="shared" si="150"/>
        <v>157.25</v>
      </c>
      <c r="AA451" s="549">
        <f t="shared" si="135"/>
        <v>2.1739363748714169</v>
      </c>
      <c r="AC451" s="556">
        <f t="shared" si="138"/>
        <v>1.5651621204612831</v>
      </c>
    </row>
    <row r="452" spans="2:29" x14ac:dyDescent="0.35">
      <c r="B452" s="116">
        <v>42663</v>
      </c>
      <c r="C452" s="186">
        <f t="shared" si="153"/>
        <v>4.0920265024999791</v>
      </c>
      <c r="D452" s="187">
        <f t="shared" si="153"/>
        <v>3.9176360000000132</v>
      </c>
      <c r="E452" s="187">
        <f t="shared" si="153"/>
        <v>3.7199664899999929</v>
      </c>
      <c r="F452" s="113">
        <f t="shared" si="153"/>
        <v>3.5357125625000041</v>
      </c>
      <c r="G452" s="152">
        <f>IF($J452&gt;$E$14,IF($J452&gt;$D$14,$C$14,$D$14),$E$14)</f>
        <v>44617</v>
      </c>
      <c r="H452" s="246">
        <f t="shared" si="140"/>
        <v>44489</v>
      </c>
      <c r="I452" s="113">
        <f>IF(D452="","",(E452-D452)/($E$14-$D$14))</f>
        <v>1.5442930468751587E-3</v>
      </c>
      <c r="J452" s="148">
        <f t="shared" si="142"/>
        <v>44489.25</v>
      </c>
      <c r="K452" s="152"/>
      <c r="L452" s="550">
        <f>D$14-E$14</f>
        <v>128</v>
      </c>
      <c r="M452" s="187">
        <f>D$14-J452</f>
        <v>127.75</v>
      </c>
      <c r="N452" s="187">
        <f>J452-E$14</f>
        <v>0.25</v>
      </c>
      <c r="O452" s="549">
        <f>IF(D452="","",D452-(M452*I452))</f>
        <v>3.7203525632617116</v>
      </c>
      <c r="P452" s="559"/>
      <c r="R452" s="187">
        <f t="shared" si="154"/>
        <v>2.3020988024999856</v>
      </c>
      <c r="S452" s="187">
        <f t="shared" si="154"/>
        <v>2.1100145024999906</v>
      </c>
      <c r="T452" s="113">
        <f t="shared" si="154"/>
        <v>2.0362616899999963</v>
      </c>
      <c r="U452" s="116">
        <f t="shared" si="147"/>
        <v>45031</v>
      </c>
      <c r="V452" s="148">
        <f t="shared" si="148"/>
        <v>44331</v>
      </c>
      <c r="W452" s="187">
        <f t="shared" si="133"/>
        <v>2.7440614285713572E-4</v>
      </c>
      <c r="X452" s="549">
        <f t="shared" si="149"/>
        <v>700</v>
      </c>
      <c r="Y452" s="113">
        <f t="shared" si="134"/>
        <v>541.75</v>
      </c>
      <c r="Z452" s="113">
        <f t="shared" si="150"/>
        <v>158.25</v>
      </c>
      <c r="AA452" s="549">
        <f t="shared" si="135"/>
        <v>2.1534392746071322</v>
      </c>
      <c r="AC452" s="556">
        <f t="shared" si="138"/>
        <v>1.5669132886545794</v>
      </c>
    </row>
    <row r="453" spans="2:29" x14ac:dyDescent="0.35">
      <c r="B453" s="116">
        <v>42664</v>
      </c>
      <c r="C453" s="186">
        <f t="shared" si="153"/>
        <v>4.0910062500000288</v>
      </c>
      <c r="D453" s="187">
        <f t="shared" si="153"/>
        <v>3.918655402499982</v>
      </c>
      <c r="E453" s="187">
        <f t="shared" si="153"/>
        <v>3.7209849224999925</v>
      </c>
      <c r="F453" s="113">
        <f t="shared" si="153"/>
        <v>3.534695039999991</v>
      </c>
      <c r="G453" s="152">
        <f t="shared" ref="G453:G459" si="155">IF($J453&gt;$E$14,IF($J453&gt;$D$14,$C$14,$D$14),$E$14)</f>
        <v>44617</v>
      </c>
      <c r="H453" s="246">
        <f t="shared" si="140"/>
        <v>44489</v>
      </c>
      <c r="I453" s="113">
        <f t="shared" ref="I453:I516" si="156">IF(D453="","",(E453-D453)/($E$14-$D$14))</f>
        <v>1.5443006249999183E-3</v>
      </c>
      <c r="J453" s="148">
        <f t="shared" si="142"/>
        <v>44490.25</v>
      </c>
      <c r="K453" s="152"/>
      <c r="L453" s="550">
        <f t="shared" ref="L453:L516" si="157">D$14-E$14</f>
        <v>128</v>
      </c>
      <c r="M453" s="187">
        <f t="shared" ref="M453:M516" si="158">D$14-J453</f>
        <v>126.75</v>
      </c>
      <c r="N453" s="187">
        <f t="shared" ref="N453:N516" si="159">J453-E$14</f>
        <v>1.25</v>
      </c>
      <c r="O453" s="549">
        <f t="shared" ref="O453:O516" si="160">IF(D453="","",D453-(M453*I453))</f>
        <v>3.7229152982812423</v>
      </c>
      <c r="P453" s="559"/>
      <c r="R453" s="187">
        <f t="shared" si="154"/>
        <v>2.2960302225000007</v>
      </c>
      <c r="S453" s="187">
        <f t="shared" si="154"/>
        <v>2.1079935225000179</v>
      </c>
      <c r="T453" s="113">
        <f t="shared" si="154"/>
        <v>2.0352515624999956</v>
      </c>
      <c r="U453" s="116">
        <f t="shared" si="147"/>
        <v>45031</v>
      </c>
      <c r="V453" s="148">
        <f t="shared" si="148"/>
        <v>44331</v>
      </c>
      <c r="W453" s="187">
        <f t="shared" si="133"/>
        <v>2.6862385714283247E-4</v>
      </c>
      <c r="X453" s="549">
        <f t="shared" si="149"/>
        <v>700</v>
      </c>
      <c r="Y453" s="113">
        <f t="shared" si="134"/>
        <v>540.75</v>
      </c>
      <c r="Z453" s="113">
        <f t="shared" si="150"/>
        <v>159.25</v>
      </c>
      <c r="AA453" s="549">
        <f t="shared" si="135"/>
        <v>2.1507718717500142</v>
      </c>
      <c r="AC453" s="556">
        <f t="shared" si="138"/>
        <v>1.5721434265312282</v>
      </c>
    </row>
    <row r="454" spans="2:29" x14ac:dyDescent="0.35">
      <c r="B454" s="116">
        <v>42667</v>
      </c>
      <c r="C454" s="186" t="str">
        <f t="shared" si="153"/>
        <v/>
      </c>
      <c r="D454" s="187" t="str">
        <f t="shared" si="153"/>
        <v/>
      </c>
      <c r="E454" s="187" t="str">
        <f t="shared" si="153"/>
        <v/>
      </c>
      <c r="F454" s="113" t="str">
        <f t="shared" si="153"/>
        <v/>
      </c>
      <c r="G454" s="152">
        <f t="shared" si="155"/>
        <v>44617</v>
      </c>
      <c r="H454" s="246">
        <f t="shared" si="140"/>
        <v>44489</v>
      </c>
      <c r="I454" s="113" t="str">
        <f t="shared" si="156"/>
        <v/>
      </c>
      <c r="J454" s="148">
        <f t="shared" si="142"/>
        <v>44493.25</v>
      </c>
      <c r="K454" s="152"/>
      <c r="L454" s="550">
        <f t="shared" si="157"/>
        <v>128</v>
      </c>
      <c r="M454" s="187">
        <f t="shared" si="158"/>
        <v>123.75</v>
      </c>
      <c r="N454" s="187">
        <f t="shared" si="159"/>
        <v>4.25</v>
      </c>
      <c r="O454" s="549" t="str">
        <f t="shared" si="160"/>
        <v/>
      </c>
      <c r="P454" s="559"/>
      <c r="R454" s="187">
        <f t="shared" si="154"/>
        <v>2.304121702500006</v>
      </c>
      <c r="S454" s="187">
        <f t="shared" si="154"/>
        <v>2.1180986224999865</v>
      </c>
      <c r="T454" s="113">
        <f t="shared" si="154"/>
        <v>2.0392921025000232</v>
      </c>
      <c r="U454" s="116">
        <f t="shared" si="147"/>
        <v>45031</v>
      </c>
      <c r="V454" s="148">
        <f t="shared" si="148"/>
        <v>44331</v>
      </c>
      <c r="W454" s="187">
        <f t="shared" si="133"/>
        <v>2.6574725714288504E-4</v>
      </c>
      <c r="X454" s="549">
        <f t="shared" si="149"/>
        <v>700</v>
      </c>
      <c r="Y454" s="113">
        <f t="shared" si="134"/>
        <v>537.75</v>
      </c>
      <c r="Z454" s="113">
        <f t="shared" si="150"/>
        <v>162.25</v>
      </c>
      <c r="AA454" s="549">
        <f t="shared" si="135"/>
        <v>2.1612161149714195</v>
      </c>
      <c r="AC454" s="556" t="str">
        <f t="shared" si="138"/>
        <v/>
      </c>
    </row>
    <row r="455" spans="2:29" x14ac:dyDescent="0.35">
      <c r="B455" s="116">
        <v>42668</v>
      </c>
      <c r="C455" s="186">
        <f t="shared" si="153"/>
        <v>4.1073308899999939</v>
      </c>
      <c r="D455" s="187">
        <f t="shared" si="153"/>
        <v>3.9410835224999996</v>
      </c>
      <c r="E455" s="187">
        <f t="shared" si="153"/>
        <v>3.7474659224999929</v>
      </c>
      <c r="F455" s="113">
        <f t="shared" si="153"/>
        <v>3.5621699025000009</v>
      </c>
      <c r="G455" s="152">
        <f t="shared" si="155"/>
        <v>44617</v>
      </c>
      <c r="H455" s="246">
        <f t="shared" si="140"/>
        <v>44489</v>
      </c>
      <c r="I455" s="113">
        <f t="shared" si="156"/>
        <v>1.5126375000000525E-3</v>
      </c>
      <c r="J455" s="148">
        <f t="shared" si="142"/>
        <v>44494.25</v>
      </c>
      <c r="K455" s="152"/>
      <c r="L455" s="550">
        <f t="shared" si="157"/>
        <v>128</v>
      </c>
      <c r="M455" s="187">
        <f t="shared" si="158"/>
        <v>122.75</v>
      </c>
      <c r="N455" s="187">
        <f t="shared" si="159"/>
        <v>5.25</v>
      </c>
      <c r="O455" s="549">
        <f t="shared" si="160"/>
        <v>3.7554072693749934</v>
      </c>
      <c r="P455" s="559"/>
      <c r="R455" s="187">
        <f t="shared" si="154"/>
        <v>2.3031102499999845</v>
      </c>
      <c r="S455" s="187">
        <f t="shared" si="154"/>
        <v>2.116077562499985</v>
      </c>
      <c r="T455" s="113">
        <f t="shared" si="154"/>
        <v>2.0453530624999994</v>
      </c>
      <c r="U455" s="116">
        <f t="shared" si="147"/>
        <v>45031</v>
      </c>
      <c r="V455" s="148">
        <f t="shared" si="148"/>
        <v>44331</v>
      </c>
      <c r="W455" s="187">
        <f t="shared" si="133"/>
        <v>2.6718955357142783E-4</v>
      </c>
      <c r="X455" s="549">
        <f t="shared" si="149"/>
        <v>700</v>
      </c>
      <c r="Y455" s="113">
        <f t="shared" si="134"/>
        <v>536.75</v>
      </c>
      <c r="Z455" s="113">
        <f t="shared" si="150"/>
        <v>163.25</v>
      </c>
      <c r="AA455" s="549">
        <f t="shared" si="135"/>
        <v>2.1596962571205207</v>
      </c>
      <c r="AC455" s="556">
        <f t="shared" si="138"/>
        <v>1.5957110122544726</v>
      </c>
    </row>
    <row r="456" spans="2:29" x14ac:dyDescent="0.35">
      <c r="B456" s="116">
        <v>42669</v>
      </c>
      <c r="C456" s="186">
        <f t="shared" si="153"/>
        <v>4.1103919025000213</v>
      </c>
      <c r="D456" s="187">
        <f t="shared" si="153"/>
        <v>3.9747302399999906</v>
      </c>
      <c r="E456" s="187">
        <f t="shared" si="153"/>
        <v>3.7719129225000092</v>
      </c>
      <c r="F456" s="113">
        <f t="shared" si="153"/>
        <v>3.5927018025000201</v>
      </c>
      <c r="G456" s="152">
        <f t="shared" si="155"/>
        <v>44617</v>
      </c>
      <c r="H456" s="246">
        <f t="shared" si="140"/>
        <v>44489</v>
      </c>
      <c r="I456" s="113">
        <f t="shared" si="156"/>
        <v>1.584510292968605E-3</v>
      </c>
      <c r="J456" s="148">
        <f t="shared" si="142"/>
        <v>44495.25</v>
      </c>
      <c r="K456" s="152"/>
      <c r="L456" s="550">
        <f t="shared" si="157"/>
        <v>128</v>
      </c>
      <c r="M456" s="187">
        <f t="shared" si="158"/>
        <v>121.75</v>
      </c>
      <c r="N456" s="187">
        <f t="shared" si="159"/>
        <v>6.25</v>
      </c>
      <c r="O456" s="549">
        <f t="shared" si="160"/>
        <v>3.7818161118310631</v>
      </c>
      <c r="P456" s="559"/>
      <c r="R456" s="187">
        <f t="shared" si="154"/>
        <v>2.3283980624999812</v>
      </c>
      <c r="S456" s="187">
        <f t="shared" si="154"/>
        <v>2.1403316025000008</v>
      </c>
      <c r="T456" s="113">
        <f t="shared" si="154"/>
        <v>2.0675781225000245</v>
      </c>
      <c r="U456" s="116">
        <f t="shared" si="147"/>
        <v>45031</v>
      </c>
      <c r="V456" s="148">
        <f t="shared" si="148"/>
        <v>44331</v>
      </c>
      <c r="W456" s="187">
        <f t="shared" si="133"/>
        <v>2.6866637142854345E-4</v>
      </c>
      <c r="X456" s="549">
        <f t="shared" si="149"/>
        <v>700</v>
      </c>
      <c r="Y456" s="113">
        <f t="shared" si="134"/>
        <v>535.75</v>
      </c>
      <c r="Z456" s="113">
        <f t="shared" si="150"/>
        <v>164.25</v>
      </c>
      <c r="AA456" s="549">
        <f t="shared" si="135"/>
        <v>2.1844600540071388</v>
      </c>
      <c r="AC456" s="556">
        <f t="shared" si="138"/>
        <v>1.5973560578239243</v>
      </c>
    </row>
    <row r="457" spans="2:29" x14ac:dyDescent="0.35">
      <c r="B457" s="116">
        <v>42670</v>
      </c>
      <c r="C457" s="186">
        <f t="shared" si="153"/>
        <v>4.1624359999999916</v>
      </c>
      <c r="D457" s="187">
        <f t="shared" si="153"/>
        <v>4.019601000000006</v>
      </c>
      <c r="E457" s="187">
        <f t="shared" si="153"/>
        <v>3.8136832100000184</v>
      </c>
      <c r="F457" s="113">
        <f t="shared" si="153"/>
        <v>3.627310062500011</v>
      </c>
      <c r="G457" s="152">
        <f t="shared" si="155"/>
        <v>44617</v>
      </c>
      <c r="H457" s="246">
        <f t="shared" si="140"/>
        <v>44489</v>
      </c>
      <c r="I457" s="113">
        <f t="shared" si="156"/>
        <v>1.6087327343749028E-3</v>
      </c>
      <c r="J457" s="148">
        <f t="shared" si="142"/>
        <v>44496.25</v>
      </c>
      <c r="K457" s="152"/>
      <c r="L457" s="550">
        <f t="shared" si="157"/>
        <v>128</v>
      </c>
      <c r="M457" s="187">
        <f t="shared" si="158"/>
        <v>120.75</v>
      </c>
      <c r="N457" s="187">
        <f t="shared" si="159"/>
        <v>7.25</v>
      </c>
      <c r="O457" s="549">
        <f t="shared" si="160"/>
        <v>3.8253465223242364</v>
      </c>
      <c r="P457" s="559"/>
      <c r="R457" s="187">
        <f t="shared" si="154"/>
        <v>2.3658297599999933</v>
      </c>
      <c r="S457" s="187">
        <f t="shared" si="154"/>
        <v>2.1706532024999836</v>
      </c>
      <c r="T457" s="113">
        <f t="shared" si="154"/>
        <v>2.0968784899999982</v>
      </c>
      <c r="U457" s="116">
        <f t="shared" si="147"/>
        <v>45031</v>
      </c>
      <c r="V457" s="148">
        <f t="shared" si="148"/>
        <v>44331</v>
      </c>
      <c r="W457" s="187">
        <f t="shared" si="133"/>
        <v>2.7882365357144245E-4</v>
      </c>
      <c r="X457" s="549">
        <f t="shared" si="149"/>
        <v>700</v>
      </c>
      <c r="Y457" s="113">
        <f t="shared" si="134"/>
        <v>534.75</v>
      </c>
      <c r="Z457" s="113">
        <f t="shared" si="150"/>
        <v>165.25</v>
      </c>
      <c r="AA457" s="549">
        <f t="shared" si="135"/>
        <v>2.2167288112526644</v>
      </c>
      <c r="AC457" s="556">
        <f t="shared" si="138"/>
        <v>1.608617711071572</v>
      </c>
    </row>
    <row r="458" spans="2:29" x14ac:dyDescent="0.35">
      <c r="B458" s="116">
        <v>42671</v>
      </c>
      <c r="C458" s="186">
        <f t="shared" si="153"/>
        <v>4.1838697024999982</v>
      </c>
      <c r="D458" s="187">
        <f t="shared" si="153"/>
        <v>4.0359200400000184</v>
      </c>
      <c r="E458" s="187">
        <f t="shared" si="153"/>
        <v>3.8238723599999913</v>
      </c>
      <c r="F458" s="113">
        <f t="shared" si="153"/>
        <v>3.6354540224999843</v>
      </c>
      <c r="G458" s="152">
        <f t="shared" si="155"/>
        <v>44617</v>
      </c>
      <c r="H458" s="246">
        <f t="shared" si="140"/>
        <v>44489</v>
      </c>
      <c r="I458" s="113">
        <f t="shared" si="156"/>
        <v>1.6566225000002113E-3</v>
      </c>
      <c r="J458" s="148">
        <f t="shared" si="142"/>
        <v>44497.25</v>
      </c>
      <c r="K458" s="152"/>
      <c r="L458" s="550">
        <f t="shared" si="157"/>
        <v>128</v>
      </c>
      <c r="M458" s="187">
        <f t="shared" si="158"/>
        <v>119.75</v>
      </c>
      <c r="N458" s="187">
        <f t="shared" si="159"/>
        <v>8.25</v>
      </c>
      <c r="O458" s="549">
        <f t="shared" si="160"/>
        <v>3.8375394956249931</v>
      </c>
      <c r="P458" s="559"/>
      <c r="R458" s="187">
        <f t="shared" si="154"/>
        <v>2.424520249999973</v>
      </c>
      <c r="S458" s="187">
        <f t="shared" si="154"/>
        <v>2.2171550625000203</v>
      </c>
      <c r="T458" s="113">
        <f t="shared" si="154"/>
        <v>2.1342678225000133</v>
      </c>
      <c r="U458" s="116">
        <f t="shared" si="147"/>
        <v>45031</v>
      </c>
      <c r="V458" s="148">
        <f t="shared" si="148"/>
        <v>44331</v>
      </c>
      <c r="W458" s="187">
        <f t="shared" si="133"/>
        <v>2.9623598214278957E-4</v>
      </c>
      <c r="X458" s="549">
        <f t="shared" si="149"/>
        <v>700</v>
      </c>
      <c r="Y458" s="113">
        <f t="shared" si="134"/>
        <v>533.75</v>
      </c>
      <c r="Z458" s="113">
        <f t="shared" si="150"/>
        <v>166.25</v>
      </c>
      <c r="AA458" s="549">
        <f t="shared" si="135"/>
        <v>2.266404294531259</v>
      </c>
      <c r="AC458" s="556">
        <f t="shared" si="138"/>
        <v>1.5711352010937341</v>
      </c>
    </row>
    <row r="459" spans="2:29" x14ac:dyDescent="0.35">
      <c r="B459" s="116">
        <v>42674</v>
      </c>
      <c r="C459" s="186">
        <f t="shared" si="153"/>
        <v>4.1675390624999809</v>
      </c>
      <c r="D459" s="187">
        <f t="shared" si="153"/>
        <v>4.0134816900000203</v>
      </c>
      <c r="E459" s="187">
        <f t="shared" si="153"/>
        <v>3.8075699600000235</v>
      </c>
      <c r="F459" s="113">
        <f t="shared" si="153"/>
        <v>3.6120410000000103</v>
      </c>
      <c r="G459" s="152">
        <f t="shared" si="155"/>
        <v>44617</v>
      </c>
      <c r="H459" s="246">
        <f t="shared" si="140"/>
        <v>44489</v>
      </c>
      <c r="I459" s="113">
        <f t="shared" si="156"/>
        <v>1.6086853906249754E-3</v>
      </c>
      <c r="J459" s="148">
        <f t="shared" si="142"/>
        <v>44500.25</v>
      </c>
      <c r="K459" s="152"/>
      <c r="L459" s="550">
        <f t="shared" si="157"/>
        <v>128</v>
      </c>
      <c r="M459" s="187">
        <f t="shared" si="158"/>
        <v>116.75</v>
      </c>
      <c r="N459" s="187">
        <f t="shared" si="159"/>
        <v>11.25</v>
      </c>
      <c r="O459" s="549">
        <f t="shared" si="160"/>
        <v>3.8256676706445543</v>
      </c>
      <c r="P459" s="559"/>
      <c r="R459" s="187">
        <f t="shared" si="154"/>
        <v>2.424520249999973</v>
      </c>
      <c r="S459" s="187">
        <f t="shared" si="154"/>
        <v>2.2211992024999905</v>
      </c>
      <c r="T459" s="113">
        <f t="shared" si="154"/>
        <v>2.1362890625000297</v>
      </c>
      <c r="U459" s="116">
        <f t="shared" si="147"/>
        <v>45031</v>
      </c>
      <c r="V459" s="148">
        <f t="shared" si="148"/>
        <v>44331</v>
      </c>
      <c r="W459" s="187">
        <f t="shared" si="133"/>
        <v>2.9045863928568928E-4</v>
      </c>
      <c r="X459" s="549">
        <f t="shared" si="149"/>
        <v>700</v>
      </c>
      <c r="Y459" s="113">
        <f t="shared" si="134"/>
        <v>530.75</v>
      </c>
      <c r="Z459" s="113">
        <f t="shared" si="150"/>
        <v>169.25</v>
      </c>
      <c r="AA459" s="549">
        <f t="shared" si="135"/>
        <v>2.2703593271990932</v>
      </c>
      <c r="AC459" s="556">
        <f t="shared" si="138"/>
        <v>1.5553083434454611</v>
      </c>
    </row>
    <row r="460" spans="2:29" x14ac:dyDescent="0.35">
      <c r="B460" s="116">
        <v>42675</v>
      </c>
      <c r="C460" s="186">
        <f t="shared" si="153"/>
        <v>4.1889732899999865</v>
      </c>
      <c r="D460" s="187">
        <f t="shared" si="153"/>
        <v>4.0338800900000082</v>
      </c>
      <c r="E460" s="187">
        <f t="shared" si="153"/>
        <v>3.8218344899999757</v>
      </c>
      <c r="F460" s="113">
        <f t="shared" si="153"/>
        <v>3.6242561599999945</v>
      </c>
      <c r="G460" s="152">
        <f>IF($J460&gt;$E$14,IF($J460&gt;$D$14,$C$14,$D$14),$E$14)</f>
        <v>44617</v>
      </c>
      <c r="H460" s="246">
        <f t="shared" si="140"/>
        <v>44489</v>
      </c>
      <c r="I460" s="113">
        <f t="shared" si="156"/>
        <v>1.6566062500002546E-3</v>
      </c>
      <c r="J460" s="148">
        <f t="shared" si="142"/>
        <v>44501.25</v>
      </c>
      <c r="K460" s="152"/>
      <c r="L460" s="550">
        <f t="shared" si="157"/>
        <v>128</v>
      </c>
      <c r="M460" s="187">
        <f t="shared" si="158"/>
        <v>115.75</v>
      </c>
      <c r="N460" s="187">
        <f t="shared" si="159"/>
        <v>12.25</v>
      </c>
      <c r="O460" s="549">
        <f t="shared" si="160"/>
        <v>3.8421279165624789</v>
      </c>
      <c r="P460" s="559"/>
      <c r="R460" s="187">
        <f t="shared" si="154"/>
        <v>2.4336289024999846</v>
      </c>
      <c r="S460" s="187">
        <f t="shared" si="154"/>
        <v>2.2232213025000114</v>
      </c>
      <c r="T460" s="113">
        <f t="shared" si="154"/>
        <v>2.137299689999983</v>
      </c>
      <c r="U460" s="116">
        <f t="shared" si="147"/>
        <v>45031</v>
      </c>
      <c r="V460" s="148">
        <f t="shared" si="148"/>
        <v>44331</v>
      </c>
      <c r="W460" s="187">
        <f t="shared" si="133"/>
        <v>3.0058228571424754E-4</v>
      </c>
      <c r="X460" s="549">
        <f t="shared" si="149"/>
        <v>700</v>
      </c>
      <c r="Y460" s="113">
        <f t="shared" si="134"/>
        <v>529.75</v>
      </c>
      <c r="Z460" s="113">
        <f t="shared" si="150"/>
        <v>170.25</v>
      </c>
      <c r="AA460" s="549">
        <f t="shared" si="135"/>
        <v>2.274395436642862</v>
      </c>
      <c r="AC460" s="556">
        <f t="shared" si="138"/>
        <v>1.5677324799196168</v>
      </c>
    </row>
    <row r="461" spans="2:29" x14ac:dyDescent="0.35">
      <c r="B461" s="116">
        <v>42676</v>
      </c>
      <c r="C461" s="186">
        <f t="shared" si="153"/>
        <v>4.2134722500000166</v>
      </c>
      <c r="D461" s="187">
        <f t="shared" si="153"/>
        <v>4.0634613225000171</v>
      </c>
      <c r="E461" s="187">
        <f t="shared" si="153"/>
        <v>3.8544428100000028</v>
      </c>
      <c r="F461" s="113">
        <f t="shared" si="153"/>
        <v>3.6639604024999883</v>
      </c>
      <c r="G461" s="152">
        <f t="shared" ref="G461:G524" si="161">IF($J461&gt;$E$14,IF($J461&gt;$D$14,$C$14,$D$14),$E$14)</f>
        <v>44617</v>
      </c>
      <c r="H461" s="246">
        <f t="shared" si="140"/>
        <v>44489</v>
      </c>
      <c r="I461" s="113">
        <f t="shared" si="156"/>
        <v>1.6329571289063621E-3</v>
      </c>
      <c r="J461" s="148">
        <f t="shared" si="142"/>
        <v>44502.25</v>
      </c>
      <c r="K461" s="152"/>
      <c r="L461" s="550">
        <f t="shared" si="157"/>
        <v>128</v>
      </c>
      <c r="M461" s="187">
        <f t="shared" si="158"/>
        <v>114.75</v>
      </c>
      <c r="N461" s="187">
        <f t="shared" si="159"/>
        <v>13.25</v>
      </c>
      <c r="O461" s="549">
        <f t="shared" si="160"/>
        <v>3.8760794919580119</v>
      </c>
      <c r="P461" s="559"/>
      <c r="R461" s="187">
        <f t="shared" si="154"/>
        <v>2.4761413025000012</v>
      </c>
      <c r="S461" s="187">
        <f t="shared" si="154"/>
        <v>2.2687238399999865</v>
      </c>
      <c r="T461" s="113">
        <f t="shared" si="154"/>
        <v>2.1827831025000188</v>
      </c>
      <c r="U461" s="116">
        <f t="shared" si="147"/>
        <v>45031</v>
      </c>
      <c r="V461" s="148">
        <f t="shared" si="148"/>
        <v>44331</v>
      </c>
      <c r="W461" s="187">
        <f t="shared" si="133"/>
        <v>2.9631066071430671E-4</v>
      </c>
      <c r="X461" s="549">
        <f t="shared" si="149"/>
        <v>700</v>
      </c>
      <c r="Y461" s="113">
        <f t="shared" si="134"/>
        <v>528.75</v>
      </c>
      <c r="Z461" s="113">
        <f t="shared" si="150"/>
        <v>171.25</v>
      </c>
      <c r="AA461" s="549">
        <f t="shared" si="135"/>
        <v>2.3194670406473117</v>
      </c>
      <c r="AC461" s="556">
        <f t="shared" si="138"/>
        <v>1.5566124513107003</v>
      </c>
    </row>
    <row r="462" spans="2:29" x14ac:dyDescent="0.35">
      <c r="B462" s="116">
        <v>42677</v>
      </c>
      <c r="C462" s="186">
        <f t="shared" si="153"/>
        <v>4.2338902500000053</v>
      </c>
      <c r="D462" s="187">
        <f t="shared" si="153"/>
        <v>4.0879455225000028</v>
      </c>
      <c r="E462" s="187">
        <f t="shared" si="153"/>
        <v>3.8809408400000134</v>
      </c>
      <c r="F462" s="113">
        <f t="shared" si="153"/>
        <v>3.6812697600000055</v>
      </c>
      <c r="G462" s="152">
        <f t="shared" si="161"/>
        <v>44617</v>
      </c>
      <c r="H462" s="246">
        <f t="shared" si="140"/>
        <v>44489</v>
      </c>
      <c r="I462" s="113">
        <f t="shared" si="156"/>
        <v>1.617224082031167E-3</v>
      </c>
      <c r="J462" s="148">
        <f t="shared" si="142"/>
        <v>44503.25</v>
      </c>
      <c r="K462" s="152"/>
      <c r="L462" s="550">
        <f t="shared" si="157"/>
        <v>128</v>
      </c>
      <c r="M462" s="187">
        <f t="shared" si="158"/>
        <v>113.75</v>
      </c>
      <c r="N462" s="187">
        <f t="shared" si="159"/>
        <v>14.25</v>
      </c>
      <c r="O462" s="549">
        <f t="shared" si="160"/>
        <v>3.9039862831689573</v>
      </c>
      <c r="P462" s="559"/>
      <c r="R462" s="187">
        <f t="shared" si="154"/>
        <v>2.4801905624999732</v>
      </c>
      <c r="S462" s="187">
        <f t="shared" si="154"/>
        <v>2.2768142399999913</v>
      </c>
      <c r="T462" s="113">
        <f t="shared" si="154"/>
        <v>2.190870102500031</v>
      </c>
      <c r="U462" s="116">
        <f t="shared" si="147"/>
        <v>45031</v>
      </c>
      <c r="V462" s="148">
        <f t="shared" si="148"/>
        <v>44331</v>
      </c>
      <c r="W462" s="187">
        <f t="shared" si="133"/>
        <v>2.905376035714026E-4</v>
      </c>
      <c r="X462" s="549">
        <f t="shared" si="149"/>
        <v>700</v>
      </c>
      <c r="Y462" s="113">
        <f t="shared" si="134"/>
        <v>527.75</v>
      </c>
      <c r="Z462" s="113">
        <f t="shared" si="150"/>
        <v>172.25</v>
      </c>
      <c r="AA462" s="549">
        <f t="shared" si="135"/>
        <v>2.3268593422151653</v>
      </c>
      <c r="AC462" s="556">
        <f t="shared" si="138"/>
        <v>1.577126940953792</v>
      </c>
    </row>
    <row r="463" spans="2:29" x14ac:dyDescent="0.35">
      <c r="B463" s="116">
        <v>42678</v>
      </c>
      <c r="C463" s="186">
        <f t="shared" si="153"/>
        <v>4.2522681599999945</v>
      </c>
      <c r="D463" s="187">
        <f t="shared" si="153"/>
        <v>4.1083512224999952</v>
      </c>
      <c r="E463" s="187">
        <f t="shared" si="153"/>
        <v>3.9054035599999759</v>
      </c>
      <c r="F463" s="113">
        <f t="shared" si="153"/>
        <v>3.701635560000005</v>
      </c>
      <c r="G463" s="152">
        <f t="shared" si="161"/>
        <v>44617</v>
      </c>
      <c r="H463" s="246">
        <f t="shared" si="140"/>
        <v>44489</v>
      </c>
      <c r="I463" s="113">
        <f t="shared" si="156"/>
        <v>1.5855286132814006E-3</v>
      </c>
      <c r="J463" s="148">
        <f t="shared" si="142"/>
        <v>44504.25</v>
      </c>
      <c r="K463" s="152"/>
      <c r="L463" s="550">
        <f t="shared" si="157"/>
        <v>128</v>
      </c>
      <c r="M463" s="187">
        <f t="shared" si="158"/>
        <v>112.75</v>
      </c>
      <c r="N463" s="187">
        <f t="shared" si="159"/>
        <v>15.25</v>
      </c>
      <c r="O463" s="549">
        <f t="shared" si="160"/>
        <v>3.9295828713525172</v>
      </c>
      <c r="P463" s="559"/>
      <c r="R463" s="187">
        <f t="shared" si="154"/>
        <v>2.536888602499987</v>
      </c>
      <c r="S463" s="187">
        <f t="shared" si="154"/>
        <v>2.3344676025000233</v>
      </c>
      <c r="T463" s="113">
        <f t="shared" si="154"/>
        <v>2.2414211024999853</v>
      </c>
      <c r="U463" s="116">
        <f t="shared" si="147"/>
        <v>45031</v>
      </c>
      <c r="V463" s="148">
        <f t="shared" si="148"/>
        <v>44331</v>
      </c>
      <c r="W463" s="187">
        <f t="shared" si="133"/>
        <v>2.8917285714280538E-4</v>
      </c>
      <c r="X463" s="549">
        <f t="shared" si="149"/>
        <v>700</v>
      </c>
      <c r="Y463" s="113">
        <f t="shared" si="134"/>
        <v>526.75</v>
      </c>
      <c r="Z463" s="113">
        <f t="shared" si="150"/>
        <v>173.25</v>
      </c>
      <c r="AA463" s="549">
        <f t="shared" si="135"/>
        <v>2.3845668000000142</v>
      </c>
      <c r="AC463" s="556">
        <f t="shared" si="138"/>
        <v>1.545016071352503</v>
      </c>
    </row>
    <row r="464" spans="2:29" x14ac:dyDescent="0.35">
      <c r="B464" s="116">
        <v>42681</v>
      </c>
      <c r="C464" s="186">
        <f t="shared" si="153"/>
        <v>4.3084329225000051</v>
      </c>
      <c r="D464" s="187">
        <f t="shared" si="153"/>
        <v>4.1665184400000221</v>
      </c>
      <c r="E464" s="187">
        <f t="shared" si="153"/>
        <v>3.957396402500013</v>
      </c>
      <c r="F464" s="113">
        <f t="shared" si="153"/>
        <v>3.7444102500000076</v>
      </c>
      <c r="G464" s="152">
        <f t="shared" si="161"/>
        <v>44617</v>
      </c>
      <c r="H464" s="246">
        <f t="shared" si="140"/>
        <v>44489</v>
      </c>
      <c r="I464" s="113">
        <f t="shared" si="156"/>
        <v>1.6337659179688213E-3</v>
      </c>
      <c r="J464" s="148">
        <f t="shared" si="142"/>
        <v>44507.25</v>
      </c>
      <c r="K464" s="152"/>
      <c r="L464" s="550">
        <f t="shared" si="157"/>
        <v>128</v>
      </c>
      <c r="M464" s="187">
        <f t="shared" si="158"/>
        <v>109.75</v>
      </c>
      <c r="N464" s="187">
        <f t="shared" si="159"/>
        <v>18.25</v>
      </c>
      <c r="O464" s="549">
        <f t="shared" si="160"/>
        <v>3.9872126305029441</v>
      </c>
      <c r="P464" s="559"/>
      <c r="R464" s="187">
        <f t="shared" si="154"/>
        <v>2.5601798400000098</v>
      </c>
      <c r="S464" s="187">
        <f t="shared" si="154"/>
        <v>2.3567241224999869</v>
      </c>
      <c r="T464" s="113">
        <f t="shared" si="154"/>
        <v>2.2576000624999981</v>
      </c>
      <c r="U464" s="116">
        <f t="shared" si="147"/>
        <v>45031</v>
      </c>
      <c r="V464" s="148">
        <f t="shared" si="148"/>
        <v>44331</v>
      </c>
      <c r="W464" s="187">
        <f t="shared" si="133"/>
        <v>2.906510250000327E-4</v>
      </c>
      <c r="X464" s="549">
        <f t="shared" si="149"/>
        <v>700</v>
      </c>
      <c r="Y464" s="113">
        <f t="shared" si="134"/>
        <v>523.75</v>
      </c>
      <c r="Z464" s="113">
        <f t="shared" si="150"/>
        <v>176.25</v>
      </c>
      <c r="AA464" s="549">
        <f t="shared" si="135"/>
        <v>2.4079513656562428</v>
      </c>
      <c r="AC464" s="556">
        <f t="shared" si="138"/>
        <v>1.5792612648467013</v>
      </c>
    </row>
    <row r="465" spans="2:29" x14ac:dyDescent="0.35">
      <c r="B465" s="116">
        <v>42682</v>
      </c>
      <c r="C465" s="186">
        <f t="shared" ref="C465:F484" si="162">IF(C195="","",((1+C195/200)^2-1)*100)</f>
        <v>4.3595049225000126</v>
      </c>
      <c r="D465" s="187">
        <f t="shared" si="162"/>
        <v>4.210409722499997</v>
      </c>
      <c r="E465" s="187">
        <f t="shared" si="162"/>
        <v>3.9992040000000006</v>
      </c>
      <c r="F465" s="113">
        <f t="shared" si="162"/>
        <v>3.7749689999999836</v>
      </c>
      <c r="G465" s="152">
        <f t="shared" si="161"/>
        <v>44617</v>
      </c>
      <c r="H465" s="246">
        <f t="shared" si="140"/>
        <v>44489</v>
      </c>
      <c r="I465" s="113">
        <f t="shared" si="156"/>
        <v>1.6500447070312216E-3</v>
      </c>
      <c r="J465" s="148">
        <f t="shared" si="142"/>
        <v>44508.25</v>
      </c>
      <c r="K465" s="152"/>
      <c r="L465" s="550">
        <f t="shared" si="157"/>
        <v>128</v>
      </c>
      <c r="M465" s="187">
        <f t="shared" si="158"/>
        <v>108.75</v>
      </c>
      <c r="N465" s="187">
        <f t="shared" si="159"/>
        <v>19.25</v>
      </c>
      <c r="O465" s="549">
        <f t="shared" si="160"/>
        <v>4.0309673606103518</v>
      </c>
      <c r="P465" s="559"/>
      <c r="R465" s="187">
        <f t="shared" ref="R465:T484" si="163">IF(R195="","",((1+R195/200)^2-1)*100)</f>
        <v>2.5794224224999995</v>
      </c>
      <c r="S465" s="187">
        <f t="shared" si="163"/>
        <v>2.373924000000005</v>
      </c>
      <c r="T465" s="113">
        <f t="shared" si="163"/>
        <v>2.2687238399999865</v>
      </c>
      <c r="U465" s="116">
        <f t="shared" si="147"/>
        <v>45031</v>
      </c>
      <c r="V465" s="148">
        <f t="shared" si="148"/>
        <v>44331</v>
      </c>
      <c r="W465" s="187">
        <f t="shared" si="133"/>
        <v>2.9356917499999213E-4</v>
      </c>
      <c r="X465" s="549">
        <f t="shared" si="149"/>
        <v>700</v>
      </c>
      <c r="Y465" s="113">
        <f t="shared" si="134"/>
        <v>522.75</v>
      </c>
      <c r="Z465" s="113">
        <f t="shared" si="150"/>
        <v>177.25</v>
      </c>
      <c r="AA465" s="549">
        <f t="shared" si="135"/>
        <v>2.4259591362687538</v>
      </c>
      <c r="AC465" s="556">
        <f t="shared" si="138"/>
        <v>1.605008224341598</v>
      </c>
    </row>
    <row r="466" spans="2:29" x14ac:dyDescent="0.35">
      <c r="B466" s="116">
        <v>42683</v>
      </c>
      <c r="C466" s="186">
        <f t="shared" si="162"/>
        <v>4.5199522500000144</v>
      </c>
      <c r="D466" s="187">
        <f t="shared" si="162"/>
        <v>4.3635912224999851</v>
      </c>
      <c r="E466" s="187">
        <f t="shared" si="162"/>
        <v>4.1461070400000244</v>
      </c>
      <c r="F466" s="113">
        <f t="shared" si="162"/>
        <v>3.8809408400000134</v>
      </c>
      <c r="G466" s="152">
        <f t="shared" si="161"/>
        <v>44617</v>
      </c>
      <c r="H466" s="246">
        <f t="shared" si="140"/>
        <v>44489</v>
      </c>
      <c r="I466" s="113">
        <f t="shared" si="156"/>
        <v>1.699095175780943E-3</v>
      </c>
      <c r="J466" s="148">
        <f t="shared" si="142"/>
        <v>44509.25</v>
      </c>
      <c r="K466" s="152"/>
      <c r="L466" s="550">
        <f t="shared" si="157"/>
        <v>128</v>
      </c>
      <c r="M466" s="187">
        <f t="shared" si="158"/>
        <v>107.75</v>
      </c>
      <c r="N466" s="187">
        <f t="shared" si="159"/>
        <v>20.25</v>
      </c>
      <c r="O466" s="549">
        <f t="shared" si="160"/>
        <v>4.1805137173095881</v>
      </c>
      <c r="P466" s="559"/>
      <c r="R466" s="187">
        <f t="shared" si="163"/>
        <v>2.5055002500000256</v>
      </c>
      <c r="S466" s="187">
        <f t="shared" si="163"/>
        <v>2.3071560900000287</v>
      </c>
      <c r="T466" s="113">
        <f t="shared" si="163"/>
        <v>2.2030012025000101</v>
      </c>
      <c r="U466" s="116">
        <f t="shared" si="147"/>
        <v>45031</v>
      </c>
      <c r="V466" s="148">
        <f t="shared" si="148"/>
        <v>44331</v>
      </c>
      <c r="W466" s="187">
        <f t="shared" si="133"/>
        <v>2.8334879999999555E-4</v>
      </c>
      <c r="X466" s="549">
        <f t="shared" si="149"/>
        <v>700</v>
      </c>
      <c r="Y466" s="113">
        <f t="shared" si="134"/>
        <v>521.75</v>
      </c>
      <c r="Z466" s="113">
        <f t="shared" si="150"/>
        <v>178.25</v>
      </c>
      <c r="AA466" s="549">
        <f t="shared" si="135"/>
        <v>2.3576630136000278</v>
      </c>
      <c r="AC466" s="556">
        <f t="shared" si="138"/>
        <v>1.8228507037095603</v>
      </c>
    </row>
    <row r="467" spans="2:29" x14ac:dyDescent="0.35">
      <c r="B467" s="116">
        <v>42684</v>
      </c>
      <c r="C467" s="186">
        <f t="shared" si="162"/>
        <v>4.5680082225000085</v>
      </c>
      <c r="D467" s="187">
        <f t="shared" si="162"/>
        <v>4.3973062499999882</v>
      </c>
      <c r="E467" s="187">
        <f t="shared" si="162"/>
        <v>4.1665184400000221</v>
      </c>
      <c r="F467" s="113">
        <f t="shared" si="162"/>
        <v>3.8962297025000092</v>
      </c>
      <c r="G467" s="152">
        <f t="shared" si="161"/>
        <v>44617</v>
      </c>
      <c r="H467" s="246">
        <f t="shared" si="140"/>
        <v>44489</v>
      </c>
      <c r="I467" s="113">
        <f t="shared" si="156"/>
        <v>1.8030297656247349E-3</v>
      </c>
      <c r="J467" s="148">
        <f t="shared" si="142"/>
        <v>44510.25</v>
      </c>
      <c r="K467" s="152"/>
      <c r="L467" s="550">
        <f t="shared" si="157"/>
        <v>128</v>
      </c>
      <c r="M467" s="187">
        <f t="shared" si="158"/>
        <v>106.75</v>
      </c>
      <c r="N467" s="187">
        <f t="shared" si="159"/>
        <v>21.25</v>
      </c>
      <c r="O467" s="549">
        <f t="shared" si="160"/>
        <v>4.2048328225195482</v>
      </c>
      <c r="P467" s="559"/>
      <c r="R467" s="187">
        <f t="shared" si="163"/>
        <v>2.6716092899999877</v>
      </c>
      <c r="S467" s="187">
        <f t="shared" si="163"/>
        <v>2.424520249999973</v>
      </c>
      <c r="T467" s="113">
        <f t="shared" si="163"/>
        <v>2.2859163225000145</v>
      </c>
      <c r="U467" s="116">
        <f t="shared" si="147"/>
        <v>45031</v>
      </c>
      <c r="V467" s="148">
        <f t="shared" si="148"/>
        <v>44331</v>
      </c>
      <c r="W467" s="187">
        <f t="shared" si="133"/>
        <v>3.5298434285716392E-4</v>
      </c>
      <c r="X467" s="549">
        <f t="shared" si="149"/>
        <v>700</v>
      </c>
      <c r="Y467" s="113">
        <f t="shared" si="134"/>
        <v>520.75</v>
      </c>
      <c r="Z467" s="113">
        <f t="shared" si="150"/>
        <v>179.25</v>
      </c>
      <c r="AA467" s="549">
        <f t="shared" si="135"/>
        <v>2.4877926934571195</v>
      </c>
      <c r="AC467" s="556">
        <f t="shared" si="138"/>
        <v>1.7170401290624286</v>
      </c>
    </row>
    <row r="468" spans="2:29" x14ac:dyDescent="0.35">
      <c r="B468" s="116">
        <v>42685</v>
      </c>
      <c r="C468" s="186">
        <f t="shared" si="162"/>
        <v>4.5035952899999954</v>
      </c>
      <c r="D468" s="187">
        <f t="shared" si="162"/>
        <v>4.3615480624999758</v>
      </c>
      <c r="E468" s="187">
        <f t="shared" si="162"/>
        <v>4.1359020899999877</v>
      </c>
      <c r="F468" s="113">
        <f t="shared" si="162"/>
        <v>3.8850177599999869</v>
      </c>
      <c r="G468" s="152">
        <f t="shared" si="161"/>
        <v>44617</v>
      </c>
      <c r="H468" s="246">
        <f t="shared" si="140"/>
        <v>44489</v>
      </c>
      <c r="I468" s="113">
        <f t="shared" si="156"/>
        <v>1.7628591601561577E-3</v>
      </c>
      <c r="J468" s="148">
        <f t="shared" si="142"/>
        <v>44511.25</v>
      </c>
      <c r="K468" s="152"/>
      <c r="L468" s="550">
        <f t="shared" si="157"/>
        <v>128</v>
      </c>
      <c r="M468" s="187">
        <f t="shared" si="158"/>
        <v>105.75</v>
      </c>
      <c r="N468" s="187">
        <f t="shared" si="159"/>
        <v>22.25</v>
      </c>
      <c r="O468" s="549">
        <f t="shared" si="160"/>
        <v>4.1751257063134624</v>
      </c>
      <c r="P468" s="559"/>
      <c r="R468" s="187">
        <f t="shared" si="163"/>
        <v>2.7425504400000023</v>
      </c>
      <c r="S468" s="187">
        <f t="shared" si="163"/>
        <v>2.5055002500000256</v>
      </c>
      <c r="T468" s="113">
        <f t="shared" si="163"/>
        <v>2.3476188900000139</v>
      </c>
      <c r="U468" s="116">
        <f t="shared" si="147"/>
        <v>45031</v>
      </c>
      <c r="V468" s="148">
        <f t="shared" si="148"/>
        <v>44331</v>
      </c>
      <c r="W468" s="187">
        <f t="shared" ref="W468:W531" si="164">IF(R468="","",(S468-R468)/($S$14-$R$14))</f>
        <v>3.3864312857139519E-4</v>
      </c>
      <c r="X468" s="549">
        <f t="shared" si="149"/>
        <v>700</v>
      </c>
      <c r="Y468" s="113">
        <f t="shared" ref="Y468:Y531" si="165">U468-J468</f>
        <v>519.75</v>
      </c>
      <c r="Z468" s="113">
        <f t="shared" si="150"/>
        <v>180.25</v>
      </c>
      <c r="AA468" s="549">
        <f t="shared" ref="AA468:AA531" si="166">IF(R468="","",R468-(Y468*W468))</f>
        <v>2.5665406739250196</v>
      </c>
      <c r="AC468" s="556">
        <f t="shared" si="138"/>
        <v>1.6085850323884427</v>
      </c>
    </row>
    <row r="469" spans="2:29" x14ac:dyDescent="0.35">
      <c r="B469" s="116">
        <v>42688</v>
      </c>
      <c r="C469" s="186">
        <f t="shared" si="162"/>
        <v>4.6406243599999897</v>
      </c>
      <c r="D469" s="187">
        <f t="shared" si="162"/>
        <v>4.455554122500005</v>
      </c>
      <c r="E469" s="187">
        <f t="shared" si="162"/>
        <v>4.222660102500031</v>
      </c>
      <c r="F469" s="113">
        <f t="shared" si="162"/>
        <v>3.9094809600000113</v>
      </c>
      <c r="G469" s="152">
        <f t="shared" si="161"/>
        <v>44617</v>
      </c>
      <c r="H469" s="246">
        <f t="shared" si="140"/>
        <v>44489</v>
      </c>
      <c r="I469" s="113">
        <f t="shared" si="156"/>
        <v>1.8194845312497973E-3</v>
      </c>
      <c r="J469" s="148">
        <f t="shared" si="142"/>
        <v>44514.25</v>
      </c>
      <c r="K469" s="152"/>
      <c r="L469" s="550">
        <f t="shared" si="157"/>
        <v>128</v>
      </c>
      <c r="M469" s="187">
        <f t="shared" si="158"/>
        <v>102.75</v>
      </c>
      <c r="N469" s="187">
        <f t="shared" si="159"/>
        <v>25.25</v>
      </c>
      <c r="O469" s="549">
        <f t="shared" si="160"/>
        <v>4.2686020869140879</v>
      </c>
      <c r="P469" s="559"/>
      <c r="R469" s="187">
        <f t="shared" si="163"/>
        <v>2.8054044899999964</v>
      </c>
      <c r="S469" s="187">
        <f t="shared" si="163"/>
        <v>2.548027559999988</v>
      </c>
      <c r="T469" s="113">
        <f t="shared" si="163"/>
        <v>2.3617827600000085</v>
      </c>
      <c r="U469" s="116">
        <f t="shared" si="147"/>
        <v>45031</v>
      </c>
      <c r="V469" s="148">
        <f t="shared" si="148"/>
        <v>44331</v>
      </c>
      <c r="W469" s="187">
        <f t="shared" si="164"/>
        <v>3.6768132857144053E-4</v>
      </c>
      <c r="X469" s="549">
        <f t="shared" si="149"/>
        <v>700</v>
      </c>
      <c r="Y469" s="113">
        <f t="shared" si="165"/>
        <v>516.75</v>
      </c>
      <c r="Z469" s="113">
        <f t="shared" si="150"/>
        <v>183.25</v>
      </c>
      <c r="AA469" s="549">
        <f t="shared" si="166"/>
        <v>2.6154051634607045</v>
      </c>
      <c r="AC469" s="556">
        <f t="shared" si="138"/>
        <v>1.6531969234533834</v>
      </c>
    </row>
    <row r="470" spans="2:29" x14ac:dyDescent="0.35">
      <c r="B470" s="116">
        <v>42689</v>
      </c>
      <c r="C470" s="186">
        <f t="shared" si="162"/>
        <v>4.5669856399999986</v>
      </c>
      <c r="D470" s="187">
        <f t="shared" si="162"/>
        <v>4.3809588900000085</v>
      </c>
      <c r="E470" s="187">
        <f t="shared" si="162"/>
        <v>4.1563124899999915</v>
      </c>
      <c r="F470" s="113">
        <f t="shared" si="162"/>
        <v>3.8473093025000127</v>
      </c>
      <c r="G470" s="152">
        <f t="shared" si="161"/>
        <v>44617</v>
      </c>
      <c r="H470" s="246">
        <f t="shared" si="140"/>
        <v>44489</v>
      </c>
      <c r="I470" s="113">
        <f t="shared" si="156"/>
        <v>1.7550500000001329E-3</v>
      </c>
      <c r="J470" s="148">
        <f t="shared" si="142"/>
        <v>44515.25</v>
      </c>
      <c r="K470" s="152"/>
      <c r="L470" s="550">
        <f t="shared" si="157"/>
        <v>128</v>
      </c>
      <c r="M470" s="187">
        <f t="shared" si="158"/>
        <v>101.75</v>
      </c>
      <c r="N470" s="187">
        <f t="shared" si="159"/>
        <v>26.25</v>
      </c>
      <c r="O470" s="549">
        <f t="shared" si="160"/>
        <v>4.2023825524999951</v>
      </c>
      <c r="P470" s="559"/>
      <c r="R470" s="187">
        <f t="shared" si="163"/>
        <v>2.7952654399999721</v>
      </c>
      <c r="S470" s="187">
        <f t="shared" si="163"/>
        <v>2.5206875624999903</v>
      </c>
      <c r="T470" s="113">
        <f t="shared" si="163"/>
        <v>2.3557124100000326</v>
      </c>
      <c r="U470" s="116">
        <f t="shared" si="147"/>
        <v>45031</v>
      </c>
      <c r="V470" s="148">
        <f t="shared" si="148"/>
        <v>44331</v>
      </c>
      <c r="W470" s="187">
        <f t="shared" si="164"/>
        <v>3.9225411071425978E-4</v>
      </c>
      <c r="X470" s="549">
        <f t="shared" si="149"/>
        <v>700</v>
      </c>
      <c r="Y470" s="113">
        <f t="shared" si="165"/>
        <v>515.75</v>
      </c>
      <c r="Z470" s="113">
        <f t="shared" si="150"/>
        <v>184.25</v>
      </c>
      <c r="AA470" s="549">
        <f t="shared" si="166"/>
        <v>2.5929603823990925</v>
      </c>
      <c r="AC470" s="556">
        <f t="shared" si="138"/>
        <v>1.6094221701009026</v>
      </c>
    </row>
    <row r="471" spans="2:29" x14ac:dyDescent="0.35">
      <c r="B471" s="116">
        <v>42690</v>
      </c>
      <c r="C471" s="186">
        <f t="shared" si="162"/>
        <v>4.5455125624999981</v>
      </c>
      <c r="D471" s="187">
        <f t="shared" si="162"/>
        <v>4.3625696399999914</v>
      </c>
      <c r="E471" s="187">
        <f t="shared" si="162"/>
        <v>4.1267180624999789</v>
      </c>
      <c r="F471" s="113">
        <f t="shared" si="162"/>
        <v>3.8401760399999985</v>
      </c>
      <c r="G471" s="152">
        <f t="shared" si="161"/>
        <v>44617</v>
      </c>
      <c r="H471" s="246">
        <f t="shared" si="140"/>
        <v>44489</v>
      </c>
      <c r="I471" s="113">
        <f t="shared" si="156"/>
        <v>1.8425904492188477E-3</v>
      </c>
      <c r="J471" s="148">
        <f t="shared" si="142"/>
        <v>44516.25</v>
      </c>
      <c r="K471" s="152"/>
      <c r="L471" s="550">
        <f t="shared" si="157"/>
        <v>128</v>
      </c>
      <c r="M471" s="187">
        <f t="shared" si="158"/>
        <v>100.75</v>
      </c>
      <c r="N471" s="187">
        <f t="shared" si="159"/>
        <v>27.25</v>
      </c>
      <c r="O471" s="549">
        <f t="shared" si="160"/>
        <v>4.1769286522411928</v>
      </c>
      <c r="P471" s="559"/>
      <c r="R471" s="187">
        <f t="shared" si="163"/>
        <v>2.7770164099999883</v>
      </c>
      <c r="S471" s="187">
        <f t="shared" si="163"/>
        <v>2.5065127025000189</v>
      </c>
      <c r="T471" s="113">
        <f t="shared" si="163"/>
        <v>2.3375024399999944</v>
      </c>
      <c r="U471" s="116">
        <f t="shared" si="147"/>
        <v>45031</v>
      </c>
      <c r="V471" s="148">
        <f t="shared" si="148"/>
        <v>44331</v>
      </c>
      <c r="W471" s="187">
        <f t="shared" si="164"/>
        <v>3.8643386785709922E-4</v>
      </c>
      <c r="X471" s="549">
        <f t="shared" si="149"/>
        <v>700</v>
      </c>
      <c r="Y471" s="113">
        <f t="shared" si="165"/>
        <v>514.75</v>
      </c>
      <c r="Z471" s="113">
        <f t="shared" si="150"/>
        <v>185.25</v>
      </c>
      <c r="AA471" s="549">
        <f t="shared" si="166"/>
        <v>2.5780995765205463</v>
      </c>
      <c r="AC471" s="556">
        <f t="shared" si="138"/>
        <v>1.5988290757206465</v>
      </c>
    </row>
    <row r="472" spans="2:29" x14ac:dyDescent="0.35">
      <c r="B472" s="116">
        <v>42691</v>
      </c>
      <c r="C472" s="186">
        <f t="shared" si="162"/>
        <v>4.5322208099999983</v>
      </c>
      <c r="D472" s="187">
        <f t="shared" si="162"/>
        <v>4.3543971599999676</v>
      </c>
      <c r="E472" s="187">
        <f t="shared" si="162"/>
        <v>4.120595602499999</v>
      </c>
      <c r="F472" s="113">
        <f t="shared" si="162"/>
        <v>3.8320240400000039</v>
      </c>
      <c r="G472" s="152">
        <f t="shared" si="161"/>
        <v>44617</v>
      </c>
      <c r="H472" s="246">
        <f t="shared" si="140"/>
        <v>44489</v>
      </c>
      <c r="I472" s="113">
        <f t="shared" si="156"/>
        <v>1.8265746679685044E-3</v>
      </c>
      <c r="J472" s="148">
        <f t="shared" si="142"/>
        <v>44517.25</v>
      </c>
      <c r="K472" s="152"/>
      <c r="L472" s="550">
        <f t="shared" si="157"/>
        <v>128</v>
      </c>
      <c r="M472" s="187">
        <f t="shared" si="158"/>
        <v>99.75</v>
      </c>
      <c r="N472" s="187">
        <f t="shared" si="159"/>
        <v>28.25</v>
      </c>
      <c r="O472" s="549">
        <f t="shared" si="160"/>
        <v>4.1721963368701092</v>
      </c>
      <c r="P472" s="559"/>
      <c r="R472" s="187">
        <f t="shared" si="163"/>
        <v>2.7040364900000169</v>
      </c>
      <c r="S472" s="187">
        <f t="shared" si="163"/>
        <v>2.4366652100000108</v>
      </c>
      <c r="T472" s="113">
        <f t="shared" si="163"/>
        <v>2.2768142399999913</v>
      </c>
      <c r="U472" s="116">
        <f t="shared" si="147"/>
        <v>45031</v>
      </c>
      <c r="V472" s="148">
        <f t="shared" si="148"/>
        <v>44331</v>
      </c>
      <c r="W472" s="187">
        <f t="shared" si="164"/>
        <v>3.8195897142858016E-4</v>
      </c>
      <c r="X472" s="549">
        <f t="shared" si="149"/>
        <v>700</v>
      </c>
      <c r="Y472" s="113">
        <f t="shared" si="165"/>
        <v>513.75</v>
      </c>
      <c r="Z472" s="113">
        <f t="shared" si="150"/>
        <v>186.25</v>
      </c>
      <c r="AA472" s="549">
        <f t="shared" si="166"/>
        <v>2.507805068428584</v>
      </c>
      <c r="AC472" s="556">
        <f t="shared" si="138"/>
        <v>1.6643912684415252</v>
      </c>
    </row>
    <row r="473" spans="2:29" x14ac:dyDescent="0.35">
      <c r="B473" s="116">
        <v>42692</v>
      </c>
      <c r="C473" s="186">
        <f t="shared" si="162"/>
        <v>4.5905063024999748</v>
      </c>
      <c r="D473" s="187">
        <f t="shared" si="162"/>
        <v>4.4044586224999849</v>
      </c>
      <c r="E473" s="187">
        <f t="shared" si="162"/>
        <v>4.1563124899999915</v>
      </c>
      <c r="F473" s="113">
        <f t="shared" si="162"/>
        <v>3.8646339599999857</v>
      </c>
      <c r="G473" s="152">
        <f t="shared" si="161"/>
        <v>44617</v>
      </c>
      <c r="H473" s="246">
        <f t="shared" si="140"/>
        <v>44489</v>
      </c>
      <c r="I473" s="113">
        <f t="shared" si="156"/>
        <v>1.9386416601561984E-3</v>
      </c>
      <c r="J473" s="148">
        <f t="shared" si="142"/>
        <v>44518.25</v>
      </c>
      <c r="K473" s="152"/>
      <c r="L473" s="550">
        <f t="shared" si="157"/>
        <v>128</v>
      </c>
      <c r="M473" s="187">
        <f t="shared" si="158"/>
        <v>98.75</v>
      </c>
      <c r="N473" s="187">
        <f t="shared" si="159"/>
        <v>29.25</v>
      </c>
      <c r="O473" s="549">
        <f t="shared" si="160"/>
        <v>4.2130177585595607</v>
      </c>
      <c r="P473" s="559"/>
      <c r="R473" s="187">
        <f t="shared" si="163"/>
        <v>2.7841130624999932</v>
      </c>
      <c r="S473" s="187">
        <f t="shared" si="163"/>
        <v>2.4994256400000303</v>
      </c>
      <c r="T473" s="113">
        <f t="shared" si="163"/>
        <v>2.3344676025000233</v>
      </c>
      <c r="U473" s="116">
        <f t="shared" si="147"/>
        <v>45031</v>
      </c>
      <c r="V473" s="148">
        <f t="shared" si="148"/>
        <v>44331</v>
      </c>
      <c r="W473" s="187">
        <f t="shared" si="164"/>
        <v>4.0669631785708989E-4</v>
      </c>
      <c r="X473" s="549">
        <f t="shared" si="149"/>
        <v>700</v>
      </c>
      <c r="Y473" s="113">
        <f t="shared" si="165"/>
        <v>512.75</v>
      </c>
      <c r="Z473" s="113">
        <f t="shared" si="150"/>
        <v>187.25</v>
      </c>
      <c r="AA473" s="549">
        <f t="shared" si="166"/>
        <v>2.5755795255187706</v>
      </c>
      <c r="AC473" s="556">
        <f t="shared" si="138"/>
        <v>1.6374382330407902</v>
      </c>
    </row>
    <row r="474" spans="2:29" x14ac:dyDescent="0.35">
      <c r="B474" s="116">
        <v>42695</v>
      </c>
      <c r="C474" s="186">
        <f t="shared" si="162"/>
        <v>4.5690308100000188</v>
      </c>
      <c r="D474" s="187">
        <f t="shared" si="162"/>
        <v>4.3860673024999963</v>
      </c>
      <c r="E474" s="187">
        <f t="shared" si="162"/>
        <v>4.1410045024999897</v>
      </c>
      <c r="F474" s="113">
        <f t="shared" si="162"/>
        <v>3.8473093025000127</v>
      </c>
      <c r="G474" s="152">
        <f t="shared" si="161"/>
        <v>44617</v>
      </c>
      <c r="H474" s="246">
        <f t="shared" si="140"/>
        <v>44489</v>
      </c>
      <c r="I474" s="113">
        <f t="shared" si="156"/>
        <v>1.9145531250000514E-3</v>
      </c>
      <c r="J474" s="148">
        <f t="shared" si="142"/>
        <v>44521.25</v>
      </c>
      <c r="K474" s="152"/>
      <c r="L474" s="550">
        <f t="shared" si="157"/>
        <v>128</v>
      </c>
      <c r="M474" s="187">
        <f t="shared" si="158"/>
        <v>95.75</v>
      </c>
      <c r="N474" s="187">
        <f t="shared" si="159"/>
        <v>32.25</v>
      </c>
      <c r="O474" s="549">
        <f t="shared" si="160"/>
        <v>4.2027488407812417</v>
      </c>
      <c r="P474" s="559"/>
      <c r="R474" s="187">
        <f t="shared" si="163"/>
        <v>2.7851268900000115</v>
      </c>
      <c r="S474" s="187">
        <f t="shared" si="163"/>
        <v>2.4913264400000079</v>
      </c>
      <c r="T474" s="113">
        <f t="shared" si="163"/>
        <v>2.325363359999999</v>
      </c>
      <c r="U474" s="116">
        <f t="shared" si="147"/>
        <v>45031</v>
      </c>
      <c r="V474" s="148">
        <f t="shared" si="148"/>
        <v>44331</v>
      </c>
      <c r="W474" s="187">
        <f t="shared" si="164"/>
        <v>4.1971492857143363E-4</v>
      </c>
      <c r="X474" s="549">
        <f t="shared" si="149"/>
        <v>700</v>
      </c>
      <c r="Y474" s="113">
        <f t="shared" si="165"/>
        <v>509.75</v>
      </c>
      <c r="Z474" s="113">
        <f t="shared" si="150"/>
        <v>190.25</v>
      </c>
      <c r="AA474" s="549">
        <f t="shared" si="166"/>
        <v>2.5711772051607231</v>
      </c>
      <c r="AC474" s="556">
        <f t="shared" si="138"/>
        <v>1.6315716356205185</v>
      </c>
    </row>
    <row r="475" spans="2:29" x14ac:dyDescent="0.35">
      <c r="B475" s="116">
        <v>42696</v>
      </c>
      <c r="C475" s="186">
        <f t="shared" si="162"/>
        <v>4.5005285024999786</v>
      </c>
      <c r="D475" s="187">
        <f t="shared" si="162"/>
        <v>4.353375622500022</v>
      </c>
      <c r="E475" s="187">
        <f t="shared" si="162"/>
        <v>4.118554822500009</v>
      </c>
      <c r="F475" s="113">
        <f t="shared" si="162"/>
        <v>3.8310050625000036</v>
      </c>
      <c r="G475" s="152">
        <f t="shared" si="161"/>
        <v>44617</v>
      </c>
      <c r="H475" s="246">
        <f t="shared" si="140"/>
        <v>44489</v>
      </c>
      <c r="I475" s="113">
        <f t="shared" si="156"/>
        <v>1.834537500000101E-3</v>
      </c>
      <c r="J475" s="148">
        <f t="shared" si="142"/>
        <v>44522.25</v>
      </c>
      <c r="K475" s="152"/>
      <c r="L475" s="550">
        <f t="shared" si="157"/>
        <v>128</v>
      </c>
      <c r="M475" s="187">
        <f t="shared" si="158"/>
        <v>94.75</v>
      </c>
      <c r="N475" s="187">
        <f t="shared" si="159"/>
        <v>33.25</v>
      </c>
      <c r="O475" s="549">
        <f t="shared" si="160"/>
        <v>4.1795531943750124</v>
      </c>
      <c r="P475" s="559"/>
      <c r="R475" s="187">
        <f t="shared" si="163"/>
        <v>2.754714239999978</v>
      </c>
      <c r="S475" s="187">
        <f t="shared" si="163"/>
        <v>2.4629817600000159</v>
      </c>
      <c r="T475" s="113">
        <f t="shared" si="163"/>
        <v>2.2990644900000134</v>
      </c>
      <c r="U475" s="116">
        <f t="shared" si="147"/>
        <v>45031</v>
      </c>
      <c r="V475" s="148">
        <f t="shared" si="148"/>
        <v>44331</v>
      </c>
      <c r="W475" s="187">
        <f t="shared" si="164"/>
        <v>4.1676068571423156E-4</v>
      </c>
      <c r="X475" s="549">
        <f t="shared" si="149"/>
        <v>700</v>
      </c>
      <c r="Y475" s="113">
        <f t="shared" si="165"/>
        <v>508.75</v>
      </c>
      <c r="Z475" s="113">
        <f t="shared" si="150"/>
        <v>191.25</v>
      </c>
      <c r="AA475" s="549">
        <f t="shared" si="166"/>
        <v>2.5426872411428625</v>
      </c>
      <c r="AC475" s="556">
        <f t="shared" si="138"/>
        <v>1.6368659532321499</v>
      </c>
    </row>
    <row r="476" spans="2:29" x14ac:dyDescent="0.35">
      <c r="B476" s="116">
        <v>42697</v>
      </c>
      <c r="C476" s="186">
        <f t="shared" si="162"/>
        <v>4.5618728025000221</v>
      </c>
      <c r="D476" s="187">
        <f t="shared" si="162"/>
        <v>4.4085458025000079</v>
      </c>
      <c r="E476" s="187">
        <f t="shared" si="162"/>
        <v>4.1736629025000083</v>
      </c>
      <c r="F476" s="113">
        <f t="shared" si="162"/>
        <v>3.8707488899999865</v>
      </c>
      <c r="G476" s="152">
        <f t="shared" si="161"/>
        <v>44617</v>
      </c>
      <c r="H476" s="246">
        <f t="shared" si="140"/>
        <v>44489</v>
      </c>
      <c r="I476" s="113">
        <f t="shared" si="156"/>
        <v>1.8350226562499974E-3</v>
      </c>
      <c r="J476" s="148">
        <f t="shared" si="142"/>
        <v>44523.25</v>
      </c>
      <c r="K476" s="152"/>
      <c r="L476" s="550">
        <f t="shared" si="157"/>
        <v>128</v>
      </c>
      <c r="M476" s="187">
        <f t="shared" si="158"/>
        <v>93.75</v>
      </c>
      <c r="N476" s="187">
        <f t="shared" si="159"/>
        <v>34.25</v>
      </c>
      <c r="O476" s="549">
        <f t="shared" si="160"/>
        <v>4.2365124284765709</v>
      </c>
      <c r="P476" s="559"/>
      <c r="R476" s="187">
        <f t="shared" si="163"/>
        <v>2.7993209999999991</v>
      </c>
      <c r="S476" s="187">
        <f t="shared" si="163"/>
        <v>2.5034753599999959</v>
      </c>
      <c r="T476" s="113">
        <f t="shared" si="163"/>
        <v>2.3385140625000078</v>
      </c>
      <c r="U476" s="116">
        <f t="shared" si="147"/>
        <v>45031</v>
      </c>
      <c r="V476" s="148">
        <f t="shared" si="148"/>
        <v>44331</v>
      </c>
      <c r="W476" s="187">
        <f t="shared" si="164"/>
        <v>4.2263662857143302E-4</v>
      </c>
      <c r="X476" s="549">
        <f t="shared" si="149"/>
        <v>700</v>
      </c>
      <c r="Y476" s="113">
        <f t="shared" si="165"/>
        <v>507.75</v>
      </c>
      <c r="Z476" s="113">
        <f t="shared" si="150"/>
        <v>192.25</v>
      </c>
      <c r="AA476" s="549">
        <f t="shared" si="166"/>
        <v>2.5847272518428541</v>
      </c>
      <c r="AC476" s="556">
        <f t="shared" si="138"/>
        <v>1.6517851766337168</v>
      </c>
    </row>
    <row r="477" spans="2:29" x14ac:dyDescent="0.35">
      <c r="B477" s="116">
        <v>42698</v>
      </c>
      <c r="C477" s="186">
        <f t="shared" si="162"/>
        <v>4.5731212099999974</v>
      </c>
      <c r="D477" s="187">
        <f t="shared" si="162"/>
        <v>4.4177422499999786</v>
      </c>
      <c r="E477" s="187">
        <f t="shared" si="162"/>
        <v>4.1818283024999792</v>
      </c>
      <c r="F477" s="113">
        <f t="shared" si="162"/>
        <v>3.8789024099999958</v>
      </c>
      <c r="G477" s="152">
        <f t="shared" si="161"/>
        <v>44617</v>
      </c>
      <c r="H477" s="246">
        <f t="shared" si="140"/>
        <v>44489</v>
      </c>
      <c r="I477" s="113">
        <f t="shared" si="156"/>
        <v>1.8430777148437452E-3</v>
      </c>
      <c r="J477" s="148">
        <f t="shared" si="142"/>
        <v>44524.25</v>
      </c>
      <c r="K477" s="152"/>
      <c r="L477" s="550">
        <f t="shared" si="157"/>
        <v>128</v>
      </c>
      <c r="M477" s="187">
        <f t="shared" si="158"/>
        <v>92.75</v>
      </c>
      <c r="N477" s="187">
        <f t="shared" si="159"/>
        <v>35.25</v>
      </c>
      <c r="O477" s="549">
        <f t="shared" si="160"/>
        <v>4.2467967919482215</v>
      </c>
      <c r="P477" s="559"/>
      <c r="R477" s="187">
        <f t="shared" si="163"/>
        <v>2.8490081025000169</v>
      </c>
      <c r="S477" s="187">
        <f t="shared" si="163"/>
        <v>2.5520782400000108</v>
      </c>
      <c r="T477" s="113">
        <f t="shared" si="163"/>
        <v>2.3799948900000034</v>
      </c>
      <c r="U477" s="116">
        <f t="shared" si="147"/>
        <v>45031</v>
      </c>
      <c r="V477" s="148">
        <f t="shared" si="148"/>
        <v>44331</v>
      </c>
      <c r="W477" s="187">
        <f t="shared" si="164"/>
        <v>4.2418551785715152E-4</v>
      </c>
      <c r="X477" s="549">
        <f t="shared" si="149"/>
        <v>700</v>
      </c>
      <c r="Y477" s="113">
        <f t="shared" si="165"/>
        <v>506.75</v>
      </c>
      <c r="Z477" s="113">
        <f t="shared" si="150"/>
        <v>193.25</v>
      </c>
      <c r="AA477" s="549">
        <f t="shared" si="166"/>
        <v>2.6340520913259056</v>
      </c>
      <c r="AC477" s="556">
        <f t="shared" ref="AC477:AC545" si="167">IFERROR(O477-AA477,"")</f>
        <v>1.6127447006223159</v>
      </c>
    </row>
    <row r="478" spans="2:29" x14ac:dyDescent="0.35">
      <c r="B478" s="116">
        <v>42699</v>
      </c>
      <c r="C478" s="186">
        <f t="shared" si="162"/>
        <v>4.570053402499985</v>
      </c>
      <c r="D478" s="187">
        <f t="shared" si="162"/>
        <v>4.4156985600000143</v>
      </c>
      <c r="E478" s="187">
        <f t="shared" si="162"/>
        <v>4.1808076100000147</v>
      </c>
      <c r="F478" s="113">
        <f t="shared" si="162"/>
        <v>3.8707488899999865</v>
      </c>
      <c r="G478" s="152">
        <f t="shared" si="161"/>
        <v>44617</v>
      </c>
      <c r="H478" s="246">
        <f t="shared" ref="H478:H541" si="168">IF(G478=$E$14,$F$14,IF(G478=$D$14,$E$14,$D$14))</f>
        <v>44489</v>
      </c>
      <c r="I478" s="113">
        <f t="shared" si="156"/>
        <v>1.8350855468749969E-3</v>
      </c>
      <c r="J478" s="148">
        <f t="shared" ref="J478:J541" si="169">B478+365.25*5</f>
        <v>44525.25</v>
      </c>
      <c r="K478" s="152"/>
      <c r="L478" s="550">
        <f t="shared" si="157"/>
        <v>128</v>
      </c>
      <c r="M478" s="187">
        <f t="shared" si="158"/>
        <v>91.75</v>
      </c>
      <c r="N478" s="187">
        <f t="shared" si="159"/>
        <v>36.25</v>
      </c>
      <c r="O478" s="549">
        <f t="shared" si="160"/>
        <v>4.2473294610742336</v>
      </c>
      <c r="P478" s="559"/>
      <c r="R478" s="187">
        <f t="shared" si="163"/>
        <v>2.8459656899999963</v>
      </c>
      <c r="S478" s="187">
        <f t="shared" si="163"/>
        <v>2.5500528899999875</v>
      </c>
      <c r="T478" s="113">
        <f t="shared" si="163"/>
        <v>2.3769594224999802</v>
      </c>
      <c r="U478" s="116">
        <f t="shared" ref="U478:U541" si="170">IF($J478&lt;$T$14,$T$14,IF($J478&lt;$S$14,$S$14,$R$14))</f>
        <v>45031</v>
      </c>
      <c r="V478" s="148">
        <f t="shared" ref="V478:V541" si="171">IF($J478&gt;$R$14,$R$14,IF($J478&gt;$S$14,$S$14,$T$14))</f>
        <v>44331</v>
      </c>
      <c r="W478" s="187">
        <f t="shared" si="164"/>
        <v>4.2273257142858407E-4</v>
      </c>
      <c r="X478" s="549">
        <f t="shared" ref="X478:X541" si="172">U478-V478</f>
        <v>700</v>
      </c>
      <c r="Y478" s="113">
        <f t="shared" si="165"/>
        <v>505.75</v>
      </c>
      <c r="Z478" s="113">
        <f t="shared" ref="Z478:Z541" si="173">J478-V478</f>
        <v>194.25</v>
      </c>
      <c r="AA478" s="549">
        <f t="shared" si="166"/>
        <v>2.6321686919999898</v>
      </c>
      <c r="AC478" s="556">
        <f t="shared" si="167"/>
        <v>1.6151607690742438</v>
      </c>
    </row>
    <row r="479" spans="2:29" x14ac:dyDescent="0.35">
      <c r="B479" s="116">
        <v>42702</v>
      </c>
      <c r="C479" s="186">
        <f t="shared" si="162"/>
        <v>4.4984840025000139</v>
      </c>
      <c r="D479" s="187">
        <f t="shared" si="162"/>
        <v>4.3462250000000147</v>
      </c>
      <c r="E479" s="187">
        <f t="shared" si="162"/>
        <v>4.1165140624999985</v>
      </c>
      <c r="F479" s="113">
        <f t="shared" si="162"/>
        <v>3.8187777225000108</v>
      </c>
      <c r="G479" s="152">
        <f t="shared" si="161"/>
        <v>44617</v>
      </c>
      <c r="H479" s="246">
        <f t="shared" si="168"/>
        <v>44489</v>
      </c>
      <c r="I479" s="113">
        <f t="shared" si="156"/>
        <v>1.7946166992188761E-3</v>
      </c>
      <c r="J479" s="148">
        <f t="shared" si="169"/>
        <v>44528.25</v>
      </c>
      <c r="K479" s="152"/>
      <c r="L479" s="550">
        <f t="shared" si="157"/>
        <v>128</v>
      </c>
      <c r="M479" s="187">
        <f t="shared" si="158"/>
        <v>88.75</v>
      </c>
      <c r="N479" s="187">
        <f t="shared" si="159"/>
        <v>39.25</v>
      </c>
      <c r="O479" s="549">
        <f t="shared" si="160"/>
        <v>4.186952767944339</v>
      </c>
      <c r="P479" s="559"/>
      <c r="R479" s="187">
        <f t="shared" si="163"/>
        <v>2.7760026224999956</v>
      </c>
      <c r="S479" s="187">
        <f t="shared" si="163"/>
        <v>2.4903140624999986</v>
      </c>
      <c r="T479" s="113">
        <f t="shared" si="163"/>
        <v>2.3263749225000074</v>
      </c>
      <c r="U479" s="116">
        <f t="shared" si="170"/>
        <v>45031</v>
      </c>
      <c r="V479" s="148">
        <f t="shared" si="171"/>
        <v>44331</v>
      </c>
      <c r="W479" s="187">
        <f t="shared" si="164"/>
        <v>4.0812651428570997E-4</v>
      </c>
      <c r="X479" s="549">
        <f t="shared" si="172"/>
        <v>700</v>
      </c>
      <c r="Y479" s="113">
        <f t="shared" si="165"/>
        <v>502.75</v>
      </c>
      <c r="Z479" s="113">
        <f t="shared" si="173"/>
        <v>197.25</v>
      </c>
      <c r="AA479" s="549">
        <f t="shared" si="166"/>
        <v>2.5708170174428551</v>
      </c>
      <c r="AC479" s="556">
        <f t="shared" si="167"/>
        <v>1.6161357505014839</v>
      </c>
    </row>
    <row r="480" spans="2:29" x14ac:dyDescent="0.35">
      <c r="B480" s="116">
        <v>42703</v>
      </c>
      <c r="C480" s="186">
        <f t="shared" si="162"/>
        <v>4.5117736100000139</v>
      </c>
      <c r="D480" s="187">
        <f t="shared" si="162"/>
        <v>4.3615480624999758</v>
      </c>
      <c r="E480" s="187">
        <f t="shared" si="162"/>
        <v>4.1348816224999974</v>
      </c>
      <c r="F480" s="113">
        <f t="shared" si="162"/>
        <v>3.842214090000029</v>
      </c>
      <c r="G480" s="152">
        <f t="shared" si="161"/>
        <v>44617</v>
      </c>
      <c r="H480" s="246">
        <f t="shared" si="168"/>
        <v>44489</v>
      </c>
      <c r="I480" s="113">
        <f t="shared" si="156"/>
        <v>1.7708315624998319E-3</v>
      </c>
      <c r="J480" s="148">
        <f t="shared" si="169"/>
        <v>44529.25</v>
      </c>
      <c r="K480" s="152"/>
      <c r="L480" s="550">
        <f t="shared" si="157"/>
        <v>128</v>
      </c>
      <c r="M480" s="187">
        <f t="shared" si="158"/>
        <v>87.75</v>
      </c>
      <c r="N480" s="187">
        <f t="shared" si="159"/>
        <v>40.25</v>
      </c>
      <c r="O480" s="549">
        <f t="shared" si="160"/>
        <v>4.2061575928906159</v>
      </c>
      <c r="P480" s="559"/>
      <c r="R480" s="187">
        <f t="shared" si="163"/>
        <v>2.7699200024999815</v>
      </c>
      <c r="S480" s="187">
        <f t="shared" si="163"/>
        <v>2.4963884024999938</v>
      </c>
      <c r="T480" s="113">
        <f t="shared" si="163"/>
        <v>2.3344676025000233</v>
      </c>
      <c r="U480" s="116">
        <f t="shared" si="170"/>
        <v>45031</v>
      </c>
      <c r="V480" s="148">
        <f t="shared" si="171"/>
        <v>44331</v>
      </c>
      <c r="W480" s="187">
        <f t="shared" si="164"/>
        <v>3.9075942857141096E-4</v>
      </c>
      <c r="X480" s="549">
        <f t="shared" si="172"/>
        <v>700</v>
      </c>
      <c r="Y480" s="113">
        <f t="shared" si="165"/>
        <v>501.75</v>
      </c>
      <c r="Z480" s="113">
        <f t="shared" si="173"/>
        <v>198.25</v>
      </c>
      <c r="AA480" s="549">
        <f t="shared" si="166"/>
        <v>2.5738564592142761</v>
      </c>
      <c r="AC480" s="556">
        <f t="shared" si="167"/>
        <v>1.6323011336763398</v>
      </c>
    </row>
    <row r="481" spans="2:29" x14ac:dyDescent="0.35">
      <c r="B481" s="116">
        <v>42704</v>
      </c>
      <c r="C481" s="186">
        <f t="shared" si="162"/>
        <v>4.5720986025000077</v>
      </c>
      <c r="D481" s="187">
        <f t="shared" si="162"/>
        <v>4.4167204024999851</v>
      </c>
      <c r="E481" s="187">
        <f t="shared" si="162"/>
        <v>4.1808076100000147</v>
      </c>
      <c r="F481" s="113">
        <f t="shared" si="162"/>
        <v>3.8738064224999924</v>
      </c>
      <c r="G481" s="152">
        <f t="shared" si="161"/>
        <v>44617</v>
      </c>
      <c r="H481" s="246">
        <f t="shared" si="168"/>
        <v>44489</v>
      </c>
      <c r="I481" s="113">
        <f t="shared" si="156"/>
        <v>1.843068691406019E-3</v>
      </c>
      <c r="J481" s="148">
        <f t="shared" si="169"/>
        <v>44530.25</v>
      </c>
      <c r="K481" s="152"/>
      <c r="L481" s="550">
        <f t="shared" si="157"/>
        <v>128</v>
      </c>
      <c r="M481" s="187">
        <f t="shared" si="158"/>
        <v>86.75</v>
      </c>
      <c r="N481" s="187">
        <f t="shared" si="159"/>
        <v>41.25</v>
      </c>
      <c r="O481" s="549">
        <f t="shared" si="160"/>
        <v>4.256834193520513</v>
      </c>
      <c r="P481" s="559"/>
      <c r="R481" s="187">
        <f t="shared" si="163"/>
        <v>2.7983071024999973</v>
      </c>
      <c r="S481" s="187">
        <f t="shared" si="163"/>
        <v>2.5247377025000128</v>
      </c>
      <c r="T481" s="113">
        <f t="shared" si="163"/>
        <v>2.363806249999989</v>
      </c>
      <c r="U481" s="116">
        <f t="shared" si="170"/>
        <v>45031</v>
      </c>
      <c r="V481" s="148">
        <f t="shared" si="171"/>
        <v>44331</v>
      </c>
      <c r="W481" s="187">
        <f t="shared" si="164"/>
        <v>3.9081342857140634E-4</v>
      </c>
      <c r="X481" s="549">
        <f t="shared" si="172"/>
        <v>700</v>
      </c>
      <c r="Y481" s="113">
        <f t="shared" si="165"/>
        <v>500.75</v>
      </c>
      <c r="Z481" s="113">
        <f t="shared" si="173"/>
        <v>199.25</v>
      </c>
      <c r="AA481" s="549">
        <f t="shared" si="166"/>
        <v>2.6026072781428655</v>
      </c>
      <c r="AC481" s="556">
        <f t="shared" si="167"/>
        <v>1.6542269153776474</v>
      </c>
    </row>
    <row r="482" spans="2:29" x14ac:dyDescent="0.35">
      <c r="B482" s="116">
        <v>42705</v>
      </c>
      <c r="C482" s="186">
        <f t="shared" si="162"/>
        <v>4.6181208899999771</v>
      </c>
      <c r="D482" s="187">
        <f t="shared" si="162"/>
        <v>4.4657747224999822</v>
      </c>
      <c r="E482" s="187">
        <f t="shared" si="162"/>
        <v>4.2287855625000148</v>
      </c>
      <c r="F482" s="113">
        <f t="shared" si="162"/>
        <v>3.9206942224999874</v>
      </c>
      <c r="G482" s="152">
        <f t="shared" si="161"/>
        <v>44617</v>
      </c>
      <c r="H482" s="246">
        <f t="shared" si="168"/>
        <v>44489</v>
      </c>
      <c r="I482" s="113">
        <f t="shared" si="156"/>
        <v>1.8514778124997452E-3</v>
      </c>
      <c r="J482" s="148">
        <f t="shared" si="169"/>
        <v>44531.25</v>
      </c>
      <c r="K482" s="152"/>
      <c r="L482" s="550">
        <f t="shared" si="157"/>
        <v>128</v>
      </c>
      <c r="M482" s="187">
        <f t="shared" si="158"/>
        <v>85.75</v>
      </c>
      <c r="N482" s="187">
        <f t="shared" si="159"/>
        <v>42.25</v>
      </c>
      <c r="O482" s="549">
        <f t="shared" si="160"/>
        <v>4.3070105000781291</v>
      </c>
      <c r="P482" s="559"/>
      <c r="R482" s="187">
        <f t="shared" si="163"/>
        <v>2.8439374399999773</v>
      </c>
      <c r="S482" s="187">
        <f t="shared" si="163"/>
        <v>2.5662562499999986</v>
      </c>
      <c r="T482" s="113">
        <f t="shared" si="163"/>
        <v>2.3982086399999769</v>
      </c>
      <c r="U482" s="116">
        <f t="shared" si="170"/>
        <v>45031</v>
      </c>
      <c r="V482" s="148">
        <f t="shared" si="171"/>
        <v>44331</v>
      </c>
      <c r="W482" s="187">
        <f t="shared" si="164"/>
        <v>3.9668741428568389E-4</v>
      </c>
      <c r="X482" s="549">
        <f t="shared" si="172"/>
        <v>700</v>
      </c>
      <c r="Y482" s="113">
        <f t="shared" si="165"/>
        <v>499.75</v>
      </c>
      <c r="Z482" s="113">
        <f t="shared" si="173"/>
        <v>200.25</v>
      </c>
      <c r="AA482" s="549">
        <f t="shared" si="166"/>
        <v>2.6456929047107067</v>
      </c>
      <c r="AC482" s="556">
        <f t="shared" si="167"/>
        <v>1.6613175953674224</v>
      </c>
    </row>
    <row r="483" spans="2:29" x14ac:dyDescent="0.35">
      <c r="B483" s="116">
        <v>42706</v>
      </c>
      <c r="C483" s="186">
        <f t="shared" si="162"/>
        <v>4.6170980625000135</v>
      </c>
      <c r="D483" s="187">
        <f t="shared" si="162"/>
        <v>4.4647526400000137</v>
      </c>
      <c r="E483" s="187">
        <f t="shared" si="162"/>
        <v>4.2216392100000055</v>
      </c>
      <c r="F483" s="113">
        <f t="shared" si="162"/>
        <v>3.918655402499982</v>
      </c>
      <c r="G483" s="152">
        <f t="shared" si="161"/>
        <v>44617</v>
      </c>
      <c r="H483" s="246">
        <f t="shared" si="168"/>
        <v>44489</v>
      </c>
      <c r="I483" s="113">
        <f t="shared" si="156"/>
        <v>1.8993236718750639E-3</v>
      </c>
      <c r="J483" s="148">
        <f t="shared" si="169"/>
        <v>44532.25</v>
      </c>
      <c r="K483" s="152"/>
      <c r="L483" s="550">
        <f t="shared" si="157"/>
        <v>128</v>
      </c>
      <c r="M483" s="187">
        <f t="shared" si="158"/>
        <v>84.75</v>
      </c>
      <c r="N483" s="187">
        <f t="shared" si="159"/>
        <v>43.25</v>
      </c>
      <c r="O483" s="549">
        <f t="shared" si="160"/>
        <v>4.3037849588086017</v>
      </c>
      <c r="P483" s="559"/>
      <c r="R483" s="187">
        <f t="shared" si="163"/>
        <v>2.880448999999996</v>
      </c>
      <c r="S483" s="187">
        <f t="shared" si="163"/>
        <v>2.5996797224999924</v>
      </c>
      <c r="T483" s="113">
        <f t="shared" si="163"/>
        <v>2.4224961600000094</v>
      </c>
      <c r="U483" s="116">
        <f t="shared" si="170"/>
        <v>45031</v>
      </c>
      <c r="V483" s="148">
        <f t="shared" si="171"/>
        <v>44331</v>
      </c>
      <c r="W483" s="187">
        <f t="shared" si="164"/>
        <v>4.0109896785714812E-4</v>
      </c>
      <c r="X483" s="549">
        <f t="shared" si="172"/>
        <v>700</v>
      </c>
      <c r="Y483" s="113">
        <f t="shared" si="165"/>
        <v>498.75</v>
      </c>
      <c r="Z483" s="113">
        <f t="shared" si="173"/>
        <v>201.25</v>
      </c>
      <c r="AA483" s="549">
        <f t="shared" si="166"/>
        <v>2.6804008897812435</v>
      </c>
      <c r="AC483" s="556">
        <f t="shared" si="167"/>
        <v>1.6233840690273582</v>
      </c>
    </row>
    <row r="484" spans="2:29" x14ac:dyDescent="0.35">
      <c r="B484" s="116">
        <v>42709</v>
      </c>
      <c r="C484" s="186">
        <f t="shared" si="162"/>
        <v>4.6027790025000126</v>
      </c>
      <c r="D484" s="187">
        <f t="shared" si="162"/>
        <v>4.4483999999999968</v>
      </c>
      <c r="E484" s="187">
        <f t="shared" si="162"/>
        <v>4.1654978225000194</v>
      </c>
      <c r="F484" s="113">
        <f t="shared" si="162"/>
        <v>3.8738064224999924</v>
      </c>
      <c r="G484" s="152">
        <f t="shared" si="161"/>
        <v>44617</v>
      </c>
      <c r="H484" s="246">
        <f t="shared" si="168"/>
        <v>44489</v>
      </c>
      <c r="I484" s="113">
        <f t="shared" si="156"/>
        <v>2.2101732617185732E-3</v>
      </c>
      <c r="J484" s="148">
        <f t="shared" si="169"/>
        <v>44535.25</v>
      </c>
      <c r="K484" s="152"/>
      <c r="L484" s="550">
        <f t="shared" si="157"/>
        <v>128</v>
      </c>
      <c r="M484" s="187">
        <f t="shared" si="158"/>
        <v>81.75</v>
      </c>
      <c r="N484" s="187">
        <f t="shared" si="159"/>
        <v>46.25</v>
      </c>
      <c r="O484" s="549">
        <f t="shared" si="160"/>
        <v>4.2677183358545037</v>
      </c>
      <c r="P484" s="559"/>
      <c r="R484" s="187">
        <f t="shared" si="163"/>
        <v>2.8490081025000169</v>
      </c>
      <c r="S484" s="187">
        <f t="shared" si="163"/>
        <v>2.5692945224999875</v>
      </c>
      <c r="T484" s="113">
        <f t="shared" si="163"/>
        <v>2.3931491024999918</v>
      </c>
      <c r="U484" s="116">
        <f t="shared" si="170"/>
        <v>45031</v>
      </c>
      <c r="V484" s="148">
        <f t="shared" si="171"/>
        <v>44331</v>
      </c>
      <c r="W484" s="187">
        <f t="shared" si="164"/>
        <v>3.9959082857147062E-4</v>
      </c>
      <c r="X484" s="549">
        <f t="shared" si="172"/>
        <v>700</v>
      </c>
      <c r="Y484" s="113">
        <f t="shared" si="165"/>
        <v>495.75</v>
      </c>
      <c r="Z484" s="113">
        <f t="shared" si="173"/>
        <v>204.25</v>
      </c>
      <c r="AA484" s="549">
        <f t="shared" si="166"/>
        <v>2.6509109492357101</v>
      </c>
      <c r="AC484" s="556">
        <f t="shared" si="167"/>
        <v>1.6168073866187935</v>
      </c>
    </row>
    <row r="485" spans="2:29" x14ac:dyDescent="0.35">
      <c r="B485" s="116">
        <v>42710</v>
      </c>
      <c r="C485" s="186">
        <f t="shared" ref="C485:F504" si="174">IF(C215="","",((1+C215/200)^2-1)*100)</f>
        <v>4.5945971225000104</v>
      </c>
      <c r="D485" s="187">
        <f t="shared" si="174"/>
        <v>4.4351144224999972</v>
      </c>
      <c r="E485" s="187">
        <f t="shared" si="174"/>
        <v>4.1808076100000147</v>
      </c>
      <c r="F485" s="113">
        <f t="shared" si="174"/>
        <v>3.8554619025000125</v>
      </c>
      <c r="G485" s="152">
        <f t="shared" si="161"/>
        <v>44617</v>
      </c>
      <c r="H485" s="246">
        <f t="shared" si="168"/>
        <v>44489</v>
      </c>
      <c r="I485" s="113">
        <f t="shared" si="156"/>
        <v>1.9867719726561137E-3</v>
      </c>
      <c r="J485" s="148">
        <f t="shared" si="169"/>
        <v>44536.25</v>
      </c>
      <c r="K485" s="152"/>
      <c r="L485" s="550">
        <f t="shared" si="157"/>
        <v>128</v>
      </c>
      <c r="M485" s="187">
        <f t="shared" si="158"/>
        <v>80.75</v>
      </c>
      <c r="N485" s="187">
        <f t="shared" si="159"/>
        <v>47.25</v>
      </c>
      <c r="O485" s="549">
        <f t="shared" si="160"/>
        <v>4.2746825857080157</v>
      </c>
      <c r="P485" s="559"/>
      <c r="R485" s="187">
        <f t="shared" ref="R485:T504" si="175">IF(R215="","",((1+R215/200)^2-1)*100)</f>
        <v>2.8682777600000042</v>
      </c>
      <c r="S485" s="187">
        <f t="shared" si="175"/>
        <v>2.5834737224999849</v>
      </c>
      <c r="T485" s="113">
        <f t="shared" si="175"/>
        <v>2.4032683025000168</v>
      </c>
      <c r="U485" s="116">
        <f t="shared" si="170"/>
        <v>45031</v>
      </c>
      <c r="V485" s="148">
        <f t="shared" si="171"/>
        <v>44331</v>
      </c>
      <c r="W485" s="187">
        <f t="shared" si="164"/>
        <v>4.0686291071431339E-4</v>
      </c>
      <c r="X485" s="549">
        <f t="shared" si="172"/>
        <v>700</v>
      </c>
      <c r="Y485" s="113">
        <f t="shared" si="165"/>
        <v>494.75</v>
      </c>
      <c r="Z485" s="113">
        <f t="shared" si="173"/>
        <v>205.25</v>
      </c>
      <c r="AA485" s="549">
        <f t="shared" si="166"/>
        <v>2.6669823349240978</v>
      </c>
      <c r="AC485" s="556">
        <f t="shared" si="167"/>
        <v>1.607700250783918</v>
      </c>
    </row>
    <row r="486" spans="2:29" x14ac:dyDescent="0.35">
      <c r="B486" s="116">
        <v>42711</v>
      </c>
      <c r="C486" s="186">
        <f t="shared" si="174"/>
        <v>4.5567600899999894</v>
      </c>
      <c r="D486" s="187">
        <f t="shared" si="174"/>
        <v>4.3962845024999808</v>
      </c>
      <c r="E486" s="187">
        <f t="shared" si="174"/>
        <v>4.1083512224999952</v>
      </c>
      <c r="F486" s="113">
        <f t="shared" si="174"/>
        <v>3.8350810025000293</v>
      </c>
      <c r="G486" s="152">
        <f t="shared" si="161"/>
        <v>44617</v>
      </c>
      <c r="H486" s="246">
        <f t="shared" si="168"/>
        <v>44489</v>
      </c>
      <c r="I486" s="113">
        <f t="shared" si="156"/>
        <v>2.2494787499998878E-3</v>
      </c>
      <c r="J486" s="148">
        <f t="shared" si="169"/>
        <v>44537.25</v>
      </c>
      <c r="K486" s="152"/>
      <c r="L486" s="550">
        <f t="shared" si="157"/>
        <v>128</v>
      </c>
      <c r="M486" s="187">
        <f t="shared" si="158"/>
        <v>79.75</v>
      </c>
      <c r="N486" s="187">
        <f t="shared" si="159"/>
        <v>48.25</v>
      </c>
      <c r="O486" s="549">
        <f t="shared" si="160"/>
        <v>4.2168885721874894</v>
      </c>
      <c r="P486" s="559"/>
      <c r="R486" s="187">
        <f t="shared" si="175"/>
        <v>2.847993960000017</v>
      </c>
      <c r="S486" s="187">
        <f t="shared" si="175"/>
        <v>2.5642307599999858</v>
      </c>
      <c r="T486" s="113">
        <f t="shared" si="175"/>
        <v>2.3850541024999838</v>
      </c>
      <c r="U486" s="116">
        <f t="shared" si="170"/>
        <v>45031</v>
      </c>
      <c r="V486" s="148">
        <f t="shared" si="171"/>
        <v>44331</v>
      </c>
      <c r="W486" s="187">
        <f t="shared" si="164"/>
        <v>4.0537600000004455E-4</v>
      </c>
      <c r="X486" s="549">
        <f t="shared" si="172"/>
        <v>700</v>
      </c>
      <c r="Y486" s="113">
        <f t="shared" si="165"/>
        <v>493.75</v>
      </c>
      <c r="Z486" s="113">
        <f t="shared" si="173"/>
        <v>206.25</v>
      </c>
      <c r="AA486" s="549">
        <f t="shared" si="166"/>
        <v>2.6478395599999951</v>
      </c>
      <c r="AC486" s="556">
        <f t="shared" si="167"/>
        <v>1.5690490121874943</v>
      </c>
    </row>
    <row r="487" spans="2:29" x14ac:dyDescent="0.35">
      <c r="B487" s="116">
        <v>42712</v>
      </c>
      <c r="C487" s="186">
        <f t="shared" si="174"/>
        <v>4.570053402499985</v>
      </c>
      <c r="D487" s="187">
        <f t="shared" si="174"/>
        <v>4.4146767224999994</v>
      </c>
      <c r="E487" s="187">
        <f t="shared" si="174"/>
        <v>4.1634566024999931</v>
      </c>
      <c r="F487" s="113">
        <f t="shared" si="174"/>
        <v>3.8483283600000195</v>
      </c>
      <c r="G487" s="152">
        <f t="shared" si="161"/>
        <v>44617</v>
      </c>
      <c r="H487" s="246">
        <f t="shared" si="168"/>
        <v>44489</v>
      </c>
      <c r="I487" s="113">
        <f t="shared" si="156"/>
        <v>1.9626571875000498E-3</v>
      </c>
      <c r="J487" s="148">
        <f t="shared" si="169"/>
        <v>44538.25</v>
      </c>
      <c r="K487" s="152"/>
      <c r="L487" s="550">
        <f t="shared" si="157"/>
        <v>128</v>
      </c>
      <c r="M487" s="187">
        <f t="shared" si="158"/>
        <v>78.75</v>
      </c>
      <c r="N487" s="187">
        <f t="shared" si="159"/>
        <v>49.25</v>
      </c>
      <c r="O487" s="549">
        <f t="shared" si="160"/>
        <v>4.2601174689843706</v>
      </c>
      <c r="P487" s="559"/>
      <c r="R487" s="187">
        <f t="shared" si="175"/>
        <v>2.8145300625000091</v>
      </c>
      <c r="S487" s="187">
        <f t="shared" si="175"/>
        <v>2.5287879224999976</v>
      </c>
      <c r="T487" s="113">
        <f t="shared" si="175"/>
        <v>2.3557124100000326</v>
      </c>
      <c r="U487" s="116">
        <f t="shared" si="170"/>
        <v>45031</v>
      </c>
      <c r="V487" s="148">
        <f t="shared" si="171"/>
        <v>44331</v>
      </c>
      <c r="W487" s="187">
        <f t="shared" si="164"/>
        <v>4.082030571428736E-4</v>
      </c>
      <c r="X487" s="549">
        <f t="shared" si="172"/>
        <v>700</v>
      </c>
      <c r="Y487" s="113">
        <f t="shared" si="165"/>
        <v>492.75</v>
      </c>
      <c r="Z487" s="113">
        <f t="shared" si="173"/>
        <v>207.25</v>
      </c>
      <c r="AA487" s="549">
        <f t="shared" si="166"/>
        <v>2.6133880060928583</v>
      </c>
      <c r="AC487" s="556">
        <f t="shared" si="167"/>
        <v>1.6467294628915123</v>
      </c>
    </row>
    <row r="488" spans="2:29" x14ac:dyDescent="0.35">
      <c r="B488" s="116">
        <v>42713</v>
      </c>
      <c r="C488" s="186">
        <f t="shared" si="174"/>
        <v>4.6232351025000229</v>
      </c>
      <c r="D488" s="187">
        <f t="shared" si="174"/>
        <v>4.4647526400000137</v>
      </c>
      <c r="E488" s="187">
        <f t="shared" si="174"/>
        <v>4.2093888899999765</v>
      </c>
      <c r="F488" s="113">
        <f t="shared" si="174"/>
        <v>3.8829792900000104</v>
      </c>
      <c r="G488" s="152">
        <f t="shared" si="161"/>
        <v>44617</v>
      </c>
      <c r="H488" s="246">
        <f t="shared" si="168"/>
        <v>44489</v>
      </c>
      <c r="I488" s="113">
        <f t="shared" si="156"/>
        <v>1.9950292968752906E-3</v>
      </c>
      <c r="J488" s="148">
        <f t="shared" si="169"/>
        <v>44539.25</v>
      </c>
      <c r="K488" s="152"/>
      <c r="L488" s="550">
        <f t="shared" si="157"/>
        <v>128</v>
      </c>
      <c r="M488" s="187">
        <f t="shared" si="158"/>
        <v>77.75</v>
      </c>
      <c r="N488" s="187">
        <f t="shared" si="159"/>
        <v>50.25</v>
      </c>
      <c r="O488" s="549">
        <f t="shared" si="160"/>
        <v>4.30963911216796</v>
      </c>
      <c r="P488" s="559"/>
      <c r="R488" s="187">
        <f t="shared" si="175"/>
        <v>2.8784204099999933</v>
      </c>
      <c r="S488" s="187">
        <f t="shared" si="175"/>
        <v>2.576383999999976</v>
      </c>
      <c r="T488" s="113">
        <f t="shared" si="175"/>
        <v>2.4032683025000168</v>
      </c>
      <c r="U488" s="116">
        <f t="shared" si="170"/>
        <v>45031</v>
      </c>
      <c r="V488" s="148">
        <f t="shared" si="171"/>
        <v>44331</v>
      </c>
      <c r="W488" s="187">
        <f t="shared" si="164"/>
        <v>4.3148058571431037E-4</v>
      </c>
      <c r="X488" s="549">
        <f t="shared" si="172"/>
        <v>700</v>
      </c>
      <c r="Y488" s="113">
        <f t="shared" si="165"/>
        <v>491.75</v>
      </c>
      <c r="Z488" s="113">
        <f t="shared" si="173"/>
        <v>208.25</v>
      </c>
      <c r="AA488" s="549">
        <f t="shared" si="166"/>
        <v>2.6662398319749814</v>
      </c>
      <c r="AC488" s="556">
        <f t="shared" si="167"/>
        <v>1.6433992801929787</v>
      </c>
    </row>
    <row r="489" spans="2:29" x14ac:dyDescent="0.35">
      <c r="B489" s="116">
        <v>42716</v>
      </c>
      <c r="C489" s="186">
        <f t="shared" si="174"/>
        <v>4.6498310225000061</v>
      </c>
      <c r="D489" s="187">
        <f t="shared" si="174"/>
        <v>4.5015507599999838</v>
      </c>
      <c r="E489" s="187">
        <f t="shared" si="174"/>
        <v>4.2400160399999942</v>
      </c>
      <c r="F489" s="113">
        <f t="shared" si="174"/>
        <v>3.9115196900000315</v>
      </c>
      <c r="G489" s="152">
        <f t="shared" si="161"/>
        <v>44617</v>
      </c>
      <c r="H489" s="246">
        <f t="shared" si="168"/>
        <v>44489</v>
      </c>
      <c r="I489" s="113">
        <f t="shared" si="156"/>
        <v>2.0432399999999185E-3</v>
      </c>
      <c r="J489" s="148">
        <f t="shared" si="169"/>
        <v>44542.25</v>
      </c>
      <c r="K489" s="152"/>
      <c r="L489" s="550">
        <f t="shared" si="157"/>
        <v>128</v>
      </c>
      <c r="M489" s="187">
        <f t="shared" si="158"/>
        <v>74.75</v>
      </c>
      <c r="N489" s="187">
        <f t="shared" si="159"/>
        <v>53.25</v>
      </c>
      <c r="O489" s="549">
        <f t="shared" si="160"/>
        <v>4.3488185699999899</v>
      </c>
      <c r="P489" s="559"/>
      <c r="R489" s="187">
        <f t="shared" si="175"/>
        <v>2.9159525625000127</v>
      </c>
      <c r="S489" s="187">
        <f t="shared" si="175"/>
        <v>2.5996797224999924</v>
      </c>
      <c r="T489" s="113">
        <f t="shared" si="175"/>
        <v>2.4255323024999775</v>
      </c>
      <c r="U489" s="116">
        <f t="shared" si="170"/>
        <v>45031</v>
      </c>
      <c r="V489" s="148">
        <f t="shared" si="171"/>
        <v>44331</v>
      </c>
      <c r="W489" s="187">
        <f t="shared" si="164"/>
        <v>4.518183428571719E-4</v>
      </c>
      <c r="X489" s="549">
        <f t="shared" si="172"/>
        <v>700</v>
      </c>
      <c r="Y489" s="113">
        <f t="shared" si="165"/>
        <v>488.75</v>
      </c>
      <c r="Z489" s="113">
        <f t="shared" si="173"/>
        <v>211.25</v>
      </c>
      <c r="AA489" s="549">
        <f t="shared" si="166"/>
        <v>2.69512634742857</v>
      </c>
      <c r="AC489" s="556">
        <f t="shared" si="167"/>
        <v>1.6536922225714199</v>
      </c>
    </row>
    <row r="490" spans="2:29" x14ac:dyDescent="0.35">
      <c r="B490" s="116">
        <v>42717</v>
      </c>
      <c r="C490" s="186">
        <f t="shared" si="174"/>
        <v>4.643693202500021</v>
      </c>
      <c r="D490" s="187">
        <f t="shared" si="174"/>
        <v>4.4923506225000187</v>
      </c>
      <c r="E490" s="187">
        <f t="shared" si="174"/>
        <v>4.2318483599999901</v>
      </c>
      <c r="F490" s="113">
        <f t="shared" si="174"/>
        <v>3.9003069224999853</v>
      </c>
      <c r="G490" s="152">
        <f t="shared" si="161"/>
        <v>44617</v>
      </c>
      <c r="H490" s="246">
        <f t="shared" si="168"/>
        <v>44489</v>
      </c>
      <c r="I490" s="113">
        <f t="shared" si="156"/>
        <v>2.0351739257814735E-3</v>
      </c>
      <c r="J490" s="148">
        <f t="shared" si="169"/>
        <v>44543.25</v>
      </c>
      <c r="K490" s="152"/>
      <c r="L490" s="550">
        <f t="shared" si="157"/>
        <v>128</v>
      </c>
      <c r="M490" s="187">
        <f t="shared" si="158"/>
        <v>73.75</v>
      </c>
      <c r="N490" s="187">
        <f t="shared" si="159"/>
        <v>54.25</v>
      </c>
      <c r="O490" s="549">
        <f t="shared" si="160"/>
        <v>4.342256545473635</v>
      </c>
      <c r="P490" s="559"/>
      <c r="R490" s="187">
        <f t="shared" si="175"/>
        <v>2.8895779025000179</v>
      </c>
      <c r="S490" s="187">
        <f t="shared" si="175"/>
        <v>2.5875251025000212</v>
      </c>
      <c r="T490" s="113">
        <f t="shared" si="175"/>
        <v>2.4143999999999943</v>
      </c>
      <c r="U490" s="116">
        <f t="shared" si="170"/>
        <v>45031</v>
      </c>
      <c r="V490" s="148">
        <f t="shared" si="171"/>
        <v>44331</v>
      </c>
      <c r="W490" s="187">
        <f t="shared" si="164"/>
        <v>4.3150399999999526E-4</v>
      </c>
      <c r="X490" s="549">
        <f t="shared" si="172"/>
        <v>700</v>
      </c>
      <c r="Y490" s="113">
        <f t="shared" si="165"/>
        <v>487.75</v>
      </c>
      <c r="Z490" s="113">
        <f t="shared" si="173"/>
        <v>212.25</v>
      </c>
      <c r="AA490" s="549">
        <f t="shared" si="166"/>
        <v>2.6791118265000202</v>
      </c>
      <c r="AC490" s="556">
        <f t="shared" si="167"/>
        <v>1.6631447189736148</v>
      </c>
    </row>
    <row r="491" spans="2:29" x14ac:dyDescent="0.35">
      <c r="B491" s="116">
        <v>42718</v>
      </c>
      <c r="C491" s="186">
        <f t="shared" si="174"/>
        <v>4.7306624399999997</v>
      </c>
      <c r="D491" s="187">
        <f t="shared" si="174"/>
        <v>4.5720986025000077</v>
      </c>
      <c r="E491" s="187">
        <f t="shared" si="174"/>
        <v>4.2941350024999991</v>
      </c>
      <c r="F491" s="113">
        <f t="shared" si="174"/>
        <v>3.964533690000005</v>
      </c>
      <c r="G491" s="152">
        <f t="shared" si="161"/>
        <v>44617</v>
      </c>
      <c r="H491" s="246">
        <f t="shared" si="168"/>
        <v>44489</v>
      </c>
      <c r="I491" s="113">
        <f t="shared" si="156"/>
        <v>2.1715906250000666E-3</v>
      </c>
      <c r="J491" s="148">
        <f t="shared" si="169"/>
        <v>44544.25</v>
      </c>
      <c r="K491" s="152"/>
      <c r="L491" s="550">
        <f t="shared" si="157"/>
        <v>128</v>
      </c>
      <c r="M491" s="187">
        <f t="shared" si="158"/>
        <v>72.75</v>
      </c>
      <c r="N491" s="187">
        <f t="shared" si="159"/>
        <v>55.25</v>
      </c>
      <c r="O491" s="549">
        <f t="shared" si="160"/>
        <v>4.4141153845312529</v>
      </c>
      <c r="P491" s="559"/>
      <c r="R491" s="187">
        <f t="shared" si="175"/>
        <v>2.8865348899999921</v>
      </c>
      <c r="S491" s="187">
        <f t="shared" si="175"/>
        <v>2.5794224224999995</v>
      </c>
      <c r="T491" s="113">
        <f t="shared" si="175"/>
        <v>2.4093400625000205</v>
      </c>
      <c r="U491" s="116">
        <f t="shared" si="170"/>
        <v>45031</v>
      </c>
      <c r="V491" s="148">
        <f t="shared" si="171"/>
        <v>44331</v>
      </c>
      <c r="W491" s="187">
        <f t="shared" si="164"/>
        <v>4.3873209642856077E-4</v>
      </c>
      <c r="X491" s="549">
        <f t="shared" si="172"/>
        <v>700</v>
      </c>
      <c r="Y491" s="113">
        <f t="shared" si="165"/>
        <v>486.75</v>
      </c>
      <c r="Z491" s="113">
        <f t="shared" si="173"/>
        <v>213.25</v>
      </c>
      <c r="AA491" s="549">
        <f t="shared" si="166"/>
        <v>2.6729820420633903</v>
      </c>
      <c r="AC491" s="556">
        <f t="shared" si="167"/>
        <v>1.7411333424678626</v>
      </c>
    </row>
    <row r="492" spans="2:29" x14ac:dyDescent="0.35">
      <c r="B492" s="116">
        <v>42719</v>
      </c>
      <c r="C492" s="186">
        <f t="shared" si="174"/>
        <v>4.789003222499999</v>
      </c>
      <c r="D492" s="187">
        <f t="shared" si="174"/>
        <v>4.6252808224999775</v>
      </c>
      <c r="E492" s="187">
        <f t="shared" si="174"/>
        <v>4.353375622500022</v>
      </c>
      <c r="F492" s="113">
        <f t="shared" si="174"/>
        <v>4.012461822500013</v>
      </c>
      <c r="G492" s="152">
        <f t="shared" si="161"/>
        <v>44617</v>
      </c>
      <c r="H492" s="246">
        <f t="shared" si="168"/>
        <v>44489</v>
      </c>
      <c r="I492" s="113">
        <f t="shared" si="156"/>
        <v>2.1242593749996527E-3</v>
      </c>
      <c r="J492" s="148">
        <f t="shared" si="169"/>
        <v>44545.25</v>
      </c>
      <c r="K492" s="152"/>
      <c r="L492" s="550">
        <f t="shared" si="157"/>
        <v>128</v>
      </c>
      <c r="M492" s="187">
        <f t="shared" si="158"/>
        <v>71.75</v>
      </c>
      <c r="N492" s="187">
        <f t="shared" si="159"/>
        <v>56.25</v>
      </c>
      <c r="O492" s="549">
        <f t="shared" si="160"/>
        <v>4.472865212343752</v>
      </c>
      <c r="P492" s="559"/>
      <c r="R492" s="187">
        <f t="shared" si="175"/>
        <v>2.967697289999971</v>
      </c>
      <c r="S492" s="187">
        <f t="shared" si="175"/>
        <v>2.6685695025000067</v>
      </c>
      <c r="T492" s="113">
        <f t="shared" si="175"/>
        <v>2.4943636024999938</v>
      </c>
      <c r="U492" s="116">
        <f t="shared" si="170"/>
        <v>45031</v>
      </c>
      <c r="V492" s="148">
        <f t="shared" si="171"/>
        <v>44331</v>
      </c>
      <c r="W492" s="187">
        <f t="shared" si="164"/>
        <v>4.273254107142347E-4</v>
      </c>
      <c r="X492" s="549">
        <f t="shared" si="172"/>
        <v>700</v>
      </c>
      <c r="Y492" s="113">
        <f t="shared" si="165"/>
        <v>485.75</v>
      </c>
      <c r="Z492" s="113">
        <f t="shared" si="173"/>
        <v>214.25</v>
      </c>
      <c r="AA492" s="549">
        <f t="shared" si="166"/>
        <v>2.7601239717455313</v>
      </c>
      <c r="AC492" s="556">
        <f t="shared" si="167"/>
        <v>1.7127412405982207</v>
      </c>
    </row>
    <row r="493" spans="2:29" x14ac:dyDescent="0.35">
      <c r="B493" s="116">
        <v>42720</v>
      </c>
      <c r="C493" s="186">
        <f t="shared" si="174"/>
        <v>4.7879795600000108</v>
      </c>
      <c r="D493" s="187">
        <f t="shared" si="174"/>
        <v>4.6406243599999897</v>
      </c>
      <c r="E493" s="187">
        <f t="shared" si="174"/>
        <v>4.3278388099999843</v>
      </c>
      <c r="F493" s="113">
        <f t="shared" si="174"/>
        <v>4.0185811024999962</v>
      </c>
      <c r="G493" s="152">
        <f t="shared" si="161"/>
        <v>44617</v>
      </c>
      <c r="H493" s="246">
        <f t="shared" si="168"/>
        <v>44489</v>
      </c>
      <c r="I493" s="113">
        <f t="shared" si="156"/>
        <v>2.4436371093750422E-3</v>
      </c>
      <c r="J493" s="148">
        <f t="shared" si="169"/>
        <v>44546.25</v>
      </c>
      <c r="K493" s="152"/>
      <c r="L493" s="550">
        <f t="shared" si="157"/>
        <v>128</v>
      </c>
      <c r="M493" s="187">
        <f t="shared" si="158"/>
        <v>70.75</v>
      </c>
      <c r="N493" s="187">
        <f t="shared" si="159"/>
        <v>57.25</v>
      </c>
      <c r="O493" s="549">
        <f t="shared" si="160"/>
        <v>4.4677370345117051</v>
      </c>
      <c r="P493" s="559"/>
      <c r="R493" s="187">
        <f t="shared" si="175"/>
        <v>2.9991563225000073</v>
      </c>
      <c r="S493" s="187">
        <f t="shared" si="175"/>
        <v>2.6847822225000151</v>
      </c>
      <c r="T493" s="113">
        <f t="shared" si="175"/>
        <v>2.5034753599999959</v>
      </c>
      <c r="U493" s="116">
        <f t="shared" si="170"/>
        <v>45031</v>
      </c>
      <c r="V493" s="148">
        <f t="shared" si="171"/>
        <v>44331</v>
      </c>
      <c r="W493" s="187">
        <f t="shared" si="164"/>
        <v>4.49105857142846E-4</v>
      </c>
      <c r="X493" s="549">
        <f t="shared" si="172"/>
        <v>700</v>
      </c>
      <c r="Y493" s="113">
        <f t="shared" si="165"/>
        <v>484.75</v>
      </c>
      <c r="Z493" s="113">
        <f t="shared" si="173"/>
        <v>215.25</v>
      </c>
      <c r="AA493" s="549">
        <f t="shared" si="166"/>
        <v>2.7814522582500127</v>
      </c>
      <c r="AC493" s="556">
        <f t="shared" si="167"/>
        <v>1.6862847762616924</v>
      </c>
    </row>
    <row r="494" spans="2:29" x14ac:dyDescent="0.35">
      <c r="B494" s="116">
        <v>42723</v>
      </c>
      <c r="C494" s="186">
        <f t="shared" si="174"/>
        <v>4.789003222499999</v>
      </c>
      <c r="D494" s="187">
        <f t="shared" si="174"/>
        <v>4.6559690225000061</v>
      </c>
      <c r="E494" s="187">
        <f t="shared" si="174"/>
        <v>4.33294592250002</v>
      </c>
      <c r="F494" s="113">
        <f t="shared" si="174"/>
        <v>4.0175612099999869</v>
      </c>
      <c r="G494" s="152">
        <f t="shared" si="161"/>
        <v>44617</v>
      </c>
      <c r="H494" s="246">
        <f t="shared" si="168"/>
        <v>44489</v>
      </c>
      <c r="I494" s="113">
        <f t="shared" si="156"/>
        <v>2.5236179687498916E-3</v>
      </c>
      <c r="J494" s="148">
        <f t="shared" si="169"/>
        <v>44549.25</v>
      </c>
      <c r="K494" s="152"/>
      <c r="L494" s="550">
        <f t="shared" si="157"/>
        <v>128</v>
      </c>
      <c r="M494" s="187">
        <f t="shared" si="158"/>
        <v>67.75</v>
      </c>
      <c r="N494" s="187">
        <f t="shared" si="159"/>
        <v>60.25</v>
      </c>
      <c r="O494" s="549">
        <f t="shared" si="160"/>
        <v>4.484993905117201</v>
      </c>
      <c r="P494" s="559"/>
      <c r="R494" s="187">
        <f t="shared" si="175"/>
        <v>3.0428009999999839</v>
      </c>
      <c r="S494" s="187">
        <f t="shared" si="175"/>
        <v>2.7324144900000125</v>
      </c>
      <c r="T494" s="113">
        <f t="shared" si="175"/>
        <v>2.5389138224999996</v>
      </c>
      <c r="U494" s="116">
        <f t="shared" si="170"/>
        <v>45031</v>
      </c>
      <c r="V494" s="148">
        <f t="shared" si="171"/>
        <v>44331</v>
      </c>
      <c r="W494" s="187">
        <f t="shared" si="164"/>
        <v>4.4340929999995914E-4</v>
      </c>
      <c r="X494" s="549">
        <f t="shared" si="172"/>
        <v>700</v>
      </c>
      <c r="Y494" s="113">
        <f t="shared" si="165"/>
        <v>481.75</v>
      </c>
      <c r="Z494" s="113">
        <f t="shared" si="173"/>
        <v>218.25</v>
      </c>
      <c r="AA494" s="549">
        <f t="shared" si="166"/>
        <v>2.8291885697250034</v>
      </c>
      <c r="AC494" s="556">
        <f t="shared" si="167"/>
        <v>1.6558053353921975</v>
      </c>
    </row>
    <row r="495" spans="2:29" x14ac:dyDescent="0.35">
      <c r="B495" s="116">
        <v>42724</v>
      </c>
      <c r="C495" s="186">
        <f t="shared" si="174"/>
        <v>4.7971927025000083</v>
      </c>
      <c r="D495" s="187">
        <f t="shared" si="174"/>
        <v>4.6651763600000118</v>
      </c>
      <c r="E495" s="187">
        <f t="shared" si="174"/>
        <v>4.3482680099999893</v>
      </c>
      <c r="F495" s="113">
        <f t="shared" si="174"/>
        <v>4.0287803025000235</v>
      </c>
      <c r="G495" s="152">
        <f t="shared" si="161"/>
        <v>44617</v>
      </c>
      <c r="H495" s="246">
        <f t="shared" si="168"/>
        <v>44489</v>
      </c>
      <c r="I495" s="113">
        <f t="shared" si="156"/>
        <v>2.4758464843751757E-3</v>
      </c>
      <c r="J495" s="148">
        <f t="shared" si="169"/>
        <v>44550.25</v>
      </c>
      <c r="K495" s="152"/>
      <c r="L495" s="550">
        <f t="shared" si="157"/>
        <v>128</v>
      </c>
      <c r="M495" s="187">
        <f t="shared" si="158"/>
        <v>66.75</v>
      </c>
      <c r="N495" s="187">
        <f t="shared" si="159"/>
        <v>61.25</v>
      </c>
      <c r="O495" s="549">
        <f t="shared" si="160"/>
        <v>4.4999136071679686</v>
      </c>
      <c r="P495" s="559"/>
      <c r="R495" s="187">
        <f t="shared" si="175"/>
        <v>3.041785902500016</v>
      </c>
      <c r="S495" s="187">
        <f t="shared" si="175"/>
        <v>2.7395096025000232</v>
      </c>
      <c r="T495" s="113">
        <f t="shared" si="175"/>
        <v>2.5409390625000139</v>
      </c>
      <c r="U495" s="116">
        <f t="shared" si="170"/>
        <v>45031</v>
      </c>
      <c r="V495" s="148">
        <f t="shared" si="171"/>
        <v>44331</v>
      </c>
      <c r="W495" s="187">
        <f t="shared" si="164"/>
        <v>4.318232857142755E-4</v>
      </c>
      <c r="X495" s="549">
        <f t="shared" si="172"/>
        <v>700</v>
      </c>
      <c r="Y495" s="113">
        <f t="shared" si="165"/>
        <v>480.75</v>
      </c>
      <c r="Z495" s="113">
        <f t="shared" si="173"/>
        <v>219.25</v>
      </c>
      <c r="AA495" s="549">
        <f t="shared" si="166"/>
        <v>2.8341868578928779</v>
      </c>
      <c r="AC495" s="556">
        <f t="shared" si="167"/>
        <v>1.6657267492750907</v>
      </c>
    </row>
    <row r="496" spans="2:29" x14ac:dyDescent="0.35">
      <c r="B496" s="116">
        <v>42725</v>
      </c>
      <c r="C496" s="186">
        <f t="shared" si="174"/>
        <v>4.8207392399999938</v>
      </c>
      <c r="D496" s="187">
        <f t="shared" si="174"/>
        <v>4.6968936224999869</v>
      </c>
      <c r="E496" s="187">
        <f t="shared" si="174"/>
        <v>4.3809588900000085</v>
      </c>
      <c r="F496" s="113">
        <f t="shared" si="174"/>
        <v>4.0777434224999798</v>
      </c>
      <c r="G496" s="152">
        <f t="shared" si="161"/>
        <v>44617</v>
      </c>
      <c r="H496" s="246">
        <f t="shared" si="168"/>
        <v>44489</v>
      </c>
      <c r="I496" s="113">
        <f t="shared" si="156"/>
        <v>2.4682400976560812E-3</v>
      </c>
      <c r="J496" s="148">
        <f t="shared" si="169"/>
        <v>44551.25</v>
      </c>
      <c r="K496" s="152"/>
      <c r="L496" s="550">
        <f t="shared" si="157"/>
        <v>128</v>
      </c>
      <c r="M496" s="187">
        <f t="shared" si="158"/>
        <v>65.75</v>
      </c>
      <c r="N496" s="187">
        <f t="shared" si="159"/>
        <v>62.25</v>
      </c>
      <c r="O496" s="549">
        <f t="shared" si="160"/>
        <v>4.5346068360790994</v>
      </c>
      <c r="P496" s="559"/>
      <c r="R496" s="187">
        <f t="shared" si="175"/>
        <v>3.0661496225000029</v>
      </c>
      <c r="S496" s="187">
        <f t="shared" si="175"/>
        <v>2.7719475225000068</v>
      </c>
      <c r="T496" s="113">
        <f t="shared" si="175"/>
        <v>2.5692945224999875</v>
      </c>
      <c r="U496" s="116">
        <f t="shared" si="170"/>
        <v>45031</v>
      </c>
      <c r="V496" s="148">
        <f t="shared" si="171"/>
        <v>44331</v>
      </c>
      <c r="W496" s="187">
        <f t="shared" si="164"/>
        <v>4.2028871428570876E-4</v>
      </c>
      <c r="X496" s="549">
        <f t="shared" si="172"/>
        <v>700</v>
      </c>
      <c r="Y496" s="113">
        <f t="shared" si="165"/>
        <v>479.75</v>
      </c>
      <c r="Z496" s="113">
        <f t="shared" si="173"/>
        <v>220.25</v>
      </c>
      <c r="AA496" s="549">
        <f t="shared" si="166"/>
        <v>2.864516111821434</v>
      </c>
      <c r="AC496" s="556">
        <f t="shared" si="167"/>
        <v>1.6700907242576655</v>
      </c>
    </row>
    <row r="497" spans="2:29" x14ac:dyDescent="0.35">
      <c r="B497" s="116">
        <v>42726</v>
      </c>
      <c r="C497" s="186">
        <f t="shared" si="174"/>
        <v>4.8575999999999953</v>
      </c>
      <c r="D497" s="187">
        <f t="shared" si="174"/>
        <v>4.7368028099999959</v>
      </c>
      <c r="E497" s="187">
        <f t="shared" si="174"/>
        <v>4.4228515625000187</v>
      </c>
      <c r="F497" s="113">
        <f t="shared" si="174"/>
        <v>4.1297793600000077</v>
      </c>
      <c r="G497" s="152">
        <f t="shared" si="161"/>
        <v>44617</v>
      </c>
      <c r="H497" s="246">
        <f t="shared" si="168"/>
        <v>44489</v>
      </c>
      <c r="I497" s="113">
        <f t="shared" si="156"/>
        <v>2.4527441210935724E-3</v>
      </c>
      <c r="J497" s="148">
        <f t="shared" si="169"/>
        <v>44552.25</v>
      </c>
      <c r="K497" s="152"/>
      <c r="L497" s="550">
        <f t="shared" si="157"/>
        <v>128</v>
      </c>
      <c r="M497" s="187">
        <f t="shared" si="158"/>
        <v>64.75</v>
      </c>
      <c r="N497" s="187">
        <f t="shared" si="159"/>
        <v>63.25</v>
      </c>
      <c r="O497" s="549">
        <f t="shared" si="160"/>
        <v>4.5779876281591871</v>
      </c>
      <c r="P497" s="559"/>
      <c r="R497" s="187">
        <f t="shared" si="175"/>
        <v>3.0763020225000215</v>
      </c>
      <c r="S497" s="187">
        <f t="shared" si="175"/>
        <v>2.7810716100000299</v>
      </c>
      <c r="T497" s="113">
        <f t="shared" si="175"/>
        <v>2.5814480625000247</v>
      </c>
      <c r="U497" s="116">
        <f t="shared" si="170"/>
        <v>45031</v>
      </c>
      <c r="V497" s="148">
        <f t="shared" si="171"/>
        <v>44331</v>
      </c>
      <c r="W497" s="187">
        <f t="shared" si="164"/>
        <v>4.2175773214284514E-4</v>
      </c>
      <c r="X497" s="549">
        <f t="shared" si="172"/>
        <v>700</v>
      </c>
      <c r="Y497" s="113">
        <f t="shared" si="165"/>
        <v>478.75</v>
      </c>
      <c r="Z497" s="113">
        <f t="shared" si="173"/>
        <v>221.25</v>
      </c>
      <c r="AA497" s="549">
        <f t="shared" si="166"/>
        <v>2.8743855082366343</v>
      </c>
      <c r="AC497" s="556">
        <f t="shared" si="167"/>
        <v>1.7036021199225528</v>
      </c>
    </row>
    <row r="498" spans="2:29" x14ac:dyDescent="0.35">
      <c r="B498" s="116">
        <v>42727</v>
      </c>
      <c r="C498" s="186">
        <f t="shared" si="174"/>
        <v>4.8535040399999785</v>
      </c>
      <c r="D498" s="187">
        <f t="shared" si="174"/>
        <v>4.7398730625000107</v>
      </c>
      <c r="E498" s="187">
        <f t="shared" si="174"/>
        <v>4.4289829025000227</v>
      </c>
      <c r="F498" s="113">
        <f t="shared" si="174"/>
        <v>4.1399840099999752</v>
      </c>
      <c r="G498" s="152">
        <f t="shared" si="161"/>
        <v>44617</v>
      </c>
      <c r="H498" s="246">
        <f t="shared" si="168"/>
        <v>44489</v>
      </c>
      <c r="I498" s="113">
        <f t="shared" si="156"/>
        <v>2.4288293749999065E-3</v>
      </c>
      <c r="J498" s="148">
        <f t="shared" si="169"/>
        <v>44553.25</v>
      </c>
      <c r="K498" s="152"/>
      <c r="L498" s="550">
        <f t="shared" si="157"/>
        <v>128</v>
      </c>
      <c r="M498" s="187">
        <f t="shared" si="158"/>
        <v>63.75</v>
      </c>
      <c r="N498" s="187">
        <f t="shared" si="159"/>
        <v>64.25</v>
      </c>
      <c r="O498" s="549">
        <f t="shared" si="160"/>
        <v>4.5850351898437669</v>
      </c>
      <c r="P498" s="559"/>
      <c r="R498" s="187">
        <f t="shared" si="175"/>
        <v>3.1219940099999954</v>
      </c>
      <c r="S498" s="187">
        <f t="shared" si="175"/>
        <v>2.8307543024999937</v>
      </c>
      <c r="T498" s="113">
        <f t="shared" si="175"/>
        <v>2.6270302499999953</v>
      </c>
      <c r="U498" s="116">
        <f t="shared" si="170"/>
        <v>45031</v>
      </c>
      <c r="V498" s="148">
        <f t="shared" si="171"/>
        <v>44331</v>
      </c>
      <c r="W498" s="187">
        <f t="shared" si="164"/>
        <v>4.1605672500000246E-4</v>
      </c>
      <c r="X498" s="549">
        <f t="shared" si="172"/>
        <v>700</v>
      </c>
      <c r="Y498" s="113">
        <f t="shared" si="165"/>
        <v>477.75</v>
      </c>
      <c r="Z498" s="113">
        <f t="shared" si="173"/>
        <v>222.25</v>
      </c>
      <c r="AA498" s="549">
        <f t="shared" si="166"/>
        <v>2.9232229096312441</v>
      </c>
      <c r="AC498" s="556">
        <f t="shared" si="167"/>
        <v>1.6618122802125228</v>
      </c>
    </row>
    <row r="499" spans="2:29" x14ac:dyDescent="0.35">
      <c r="B499" s="116">
        <v>42730</v>
      </c>
      <c r="C499" s="186" t="str">
        <f t="shared" si="174"/>
        <v/>
      </c>
      <c r="D499" s="187" t="str">
        <f t="shared" si="174"/>
        <v/>
      </c>
      <c r="E499" s="187" t="str">
        <f t="shared" si="174"/>
        <v/>
      </c>
      <c r="F499" s="113" t="str">
        <f t="shared" si="174"/>
        <v/>
      </c>
      <c r="G499" s="152">
        <f t="shared" si="161"/>
        <v>44617</v>
      </c>
      <c r="H499" s="246">
        <f t="shared" si="168"/>
        <v>44489</v>
      </c>
      <c r="I499" s="113" t="str">
        <f t="shared" si="156"/>
        <v/>
      </c>
      <c r="J499" s="148">
        <f t="shared" si="169"/>
        <v>44556.25</v>
      </c>
      <c r="K499" s="152"/>
      <c r="L499" s="550">
        <f t="shared" si="157"/>
        <v>128</v>
      </c>
      <c r="M499" s="187">
        <f t="shared" si="158"/>
        <v>60.75</v>
      </c>
      <c r="N499" s="187">
        <f t="shared" si="159"/>
        <v>67.25</v>
      </c>
      <c r="O499" s="549" t="str">
        <f t="shared" si="160"/>
        <v/>
      </c>
      <c r="P499" s="559"/>
      <c r="R499" s="187" t="str">
        <f t="shared" si="175"/>
        <v/>
      </c>
      <c r="S499" s="187" t="str">
        <f t="shared" si="175"/>
        <v/>
      </c>
      <c r="T499" s="113" t="str">
        <f t="shared" si="175"/>
        <v/>
      </c>
      <c r="U499" s="116">
        <f t="shared" si="170"/>
        <v>45031</v>
      </c>
      <c r="V499" s="148">
        <f t="shared" si="171"/>
        <v>44331</v>
      </c>
      <c r="W499" s="187" t="str">
        <f t="shared" si="164"/>
        <v/>
      </c>
      <c r="X499" s="549">
        <f t="shared" si="172"/>
        <v>700</v>
      </c>
      <c r="Y499" s="113">
        <f t="shared" si="165"/>
        <v>474.75</v>
      </c>
      <c r="Z499" s="113">
        <f t="shared" si="173"/>
        <v>225.25</v>
      </c>
      <c r="AA499" s="549" t="str">
        <f t="shared" si="166"/>
        <v/>
      </c>
      <c r="AC499" s="556" t="str">
        <f t="shared" si="167"/>
        <v/>
      </c>
    </row>
    <row r="500" spans="2:29" x14ac:dyDescent="0.35">
      <c r="B500" s="116">
        <v>42731</v>
      </c>
      <c r="C500" s="186" t="str">
        <f t="shared" si="174"/>
        <v/>
      </c>
      <c r="D500" s="187" t="str">
        <f t="shared" si="174"/>
        <v/>
      </c>
      <c r="E500" s="187" t="str">
        <f t="shared" si="174"/>
        <v/>
      </c>
      <c r="F500" s="113" t="str">
        <f t="shared" si="174"/>
        <v/>
      </c>
      <c r="G500" s="152">
        <f t="shared" si="161"/>
        <v>44617</v>
      </c>
      <c r="H500" s="246">
        <f t="shared" si="168"/>
        <v>44489</v>
      </c>
      <c r="I500" s="113" t="str">
        <f t="shared" si="156"/>
        <v/>
      </c>
      <c r="J500" s="148">
        <f t="shared" si="169"/>
        <v>44557.25</v>
      </c>
      <c r="K500" s="152"/>
      <c r="L500" s="550">
        <f t="shared" si="157"/>
        <v>128</v>
      </c>
      <c r="M500" s="187">
        <f t="shared" si="158"/>
        <v>59.75</v>
      </c>
      <c r="N500" s="187">
        <f t="shared" si="159"/>
        <v>68.25</v>
      </c>
      <c r="O500" s="549" t="str">
        <f t="shared" si="160"/>
        <v/>
      </c>
      <c r="P500" s="559"/>
      <c r="R500" s="187" t="str">
        <f t="shared" si="175"/>
        <v/>
      </c>
      <c r="S500" s="187" t="str">
        <f t="shared" si="175"/>
        <v/>
      </c>
      <c r="T500" s="113" t="str">
        <f t="shared" si="175"/>
        <v/>
      </c>
      <c r="U500" s="116">
        <f t="shared" si="170"/>
        <v>45031</v>
      </c>
      <c r="V500" s="148">
        <f t="shared" si="171"/>
        <v>44331</v>
      </c>
      <c r="W500" s="187" t="str">
        <f t="shared" si="164"/>
        <v/>
      </c>
      <c r="X500" s="549">
        <f t="shared" si="172"/>
        <v>700</v>
      </c>
      <c r="Y500" s="113">
        <f t="shared" si="165"/>
        <v>473.75</v>
      </c>
      <c r="Z500" s="113">
        <f t="shared" si="173"/>
        <v>226.25</v>
      </c>
      <c r="AA500" s="549" t="str">
        <f t="shared" si="166"/>
        <v/>
      </c>
      <c r="AC500" s="556" t="str">
        <f t="shared" si="167"/>
        <v/>
      </c>
    </row>
    <row r="501" spans="2:29" x14ac:dyDescent="0.35">
      <c r="B501" s="116">
        <v>42732</v>
      </c>
      <c r="C501" s="186">
        <f t="shared" si="174"/>
        <v>4.8678402499999773</v>
      </c>
      <c r="D501" s="187">
        <f t="shared" si="174"/>
        <v>4.7562485025000267</v>
      </c>
      <c r="E501" s="187">
        <f t="shared" si="174"/>
        <v>4.443290062500016</v>
      </c>
      <c r="F501" s="113">
        <f t="shared" si="174"/>
        <v>4.1532508025000192</v>
      </c>
      <c r="G501" s="152">
        <f t="shared" si="161"/>
        <v>44617</v>
      </c>
      <c r="H501" s="246">
        <f t="shared" si="168"/>
        <v>44489</v>
      </c>
      <c r="I501" s="113">
        <f t="shared" si="156"/>
        <v>2.4449878125000837E-3</v>
      </c>
      <c r="J501" s="148">
        <f t="shared" si="169"/>
        <v>44558.25</v>
      </c>
      <c r="K501" s="152"/>
      <c r="L501" s="550">
        <f t="shared" si="157"/>
        <v>128</v>
      </c>
      <c r="M501" s="187">
        <f t="shared" si="158"/>
        <v>58.75</v>
      </c>
      <c r="N501" s="187">
        <f t="shared" si="159"/>
        <v>69.25</v>
      </c>
      <c r="O501" s="549">
        <f t="shared" si="160"/>
        <v>4.612605468515647</v>
      </c>
      <c r="P501" s="559"/>
      <c r="R501" s="187">
        <f t="shared" si="175"/>
        <v>3.1230095025000182</v>
      </c>
      <c r="S501" s="187">
        <f t="shared" si="175"/>
        <v>2.8337964899999957</v>
      </c>
      <c r="T501" s="113">
        <f t="shared" si="175"/>
        <v>2.6391872099999825</v>
      </c>
      <c r="U501" s="116">
        <f t="shared" si="170"/>
        <v>45031</v>
      </c>
      <c r="V501" s="148">
        <f t="shared" si="171"/>
        <v>44331</v>
      </c>
      <c r="W501" s="187">
        <f t="shared" si="164"/>
        <v>4.1316144642860361E-4</v>
      </c>
      <c r="X501" s="549">
        <f t="shared" si="172"/>
        <v>700</v>
      </c>
      <c r="Y501" s="113">
        <f t="shared" si="165"/>
        <v>472.75</v>
      </c>
      <c r="Z501" s="113">
        <f t="shared" si="173"/>
        <v>227.25</v>
      </c>
      <c r="AA501" s="549">
        <f t="shared" si="166"/>
        <v>2.9276874287008958</v>
      </c>
      <c r="AC501" s="556">
        <f t="shared" si="167"/>
        <v>1.6849180398147512</v>
      </c>
    </row>
    <row r="502" spans="2:29" x14ac:dyDescent="0.35">
      <c r="B502" s="116">
        <v>42733</v>
      </c>
      <c r="C502" s="186">
        <f t="shared" si="174"/>
        <v>4.8012875625000007</v>
      </c>
      <c r="D502" s="187">
        <f t="shared" si="174"/>
        <v>4.6897312400000057</v>
      </c>
      <c r="E502" s="187">
        <f t="shared" si="174"/>
        <v>4.3727856900000139</v>
      </c>
      <c r="F502" s="113">
        <f t="shared" si="174"/>
        <v>4.1042699225000145</v>
      </c>
      <c r="G502" s="152">
        <f t="shared" si="161"/>
        <v>44617</v>
      </c>
      <c r="H502" s="246">
        <f t="shared" si="168"/>
        <v>44489</v>
      </c>
      <c r="I502" s="113">
        <f t="shared" si="156"/>
        <v>2.476137109374936E-3</v>
      </c>
      <c r="J502" s="148">
        <f t="shared" si="169"/>
        <v>44559.25</v>
      </c>
      <c r="K502" s="152"/>
      <c r="L502" s="550">
        <f t="shared" si="157"/>
        <v>128</v>
      </c>
      <c r="M502" s="187">
        <f t="shared" si="158"/>
        <v>57.75</v>
      </c>
      <c r="N502" s="187">
        <f t="shared" si="159"/>
        <v>70.25</v>
      </c>
      <c r="O502" s="549">
        <f t="shared" si="160"/>
        <v>4.5467343219336032</v>
      </c>
      <c r="P502" s="559"/>
      <c r="R502" s="187">
        <f t="shared" si="175"/>
        <v>3.0387406400000039</v>
      </c>
      <c r="S502" s="187">
        <f t="shared" si="175"/>
        <v>2.754714239999978</v>
      </c>
      <c r="T502" s="113">
        <f t="shared" si="175"/>
        <v>2.5611925625000254</v>
      </c>
      <c r="U502" s="116">
        <f t="shared" si="170"/>
        <v>45031</v>
      </c>
      <c r="V502" s="148">
        <f t="shared" si="171"/>
        <v>44331</v>
      </c>
      <c r="W502" s="187">
        <f t="shared" si="164"/>
        <v>4.0575200000003697E-4</v>
      </c>
      <c r="X502" s="549">
        <f t="shared" si="172"/>
        <v>700</v>
      </c>
      <c r="Y502" s="113">
        <f t="shared" si="165"/>
        <v>471.75</v>
      </c>
      <c r="Z502" s="113">
        <f t="shared" si="173"/>
        <v>228.25</v>
      </c>
      <c r="AA502" s="549">
        <f t="shared" si="166"/>
        <v>2.8473271339999866</v>
      </c>
      <c r="AC502" s="556">
        <f t="shared" si="167"/>
        <v>1.6994071879336166</v>
      </c>
    </row>
    <row r="503" spans="2:29" x14ac:dyDescent="0.35">
      <c r="B503" s="116">
        <v>42734</v>
      </c>
      <c r="C503" s="186">
        <f t="shared" si="174"/>
        <v>4.7603425624999973</v>
      </c>
      <c r="D503" s="187">
        <f t="shared" si="174"/>
        <v>4.6549460100000051</v>
      </c>
      <c r="E503" s="187">
        <f t="shared" si="174"/>
        <v>4.3370317024999938</v>
      </c>
      <c r="F503" s="113">
        <f t="shared" si="174"/>
        <v>4.0787636099999913</v>
      </c>
      <c r="G503" s="152">
        <f t="shared" si="161"/>
        <v>44617</v>
      </c>
      <c r="H503" s="246">
        <f t="shared" si="168"/>
        <v>44489</v>
      </c>
      <c r="I503" s="113">
        <f t="shared" si="156"/>
        <v>2.483705527343838E-3</v>
      </c>
      <c r="J503" s="148">
        <f t="shared" si="169"/>
        <v>44560.25</v>
      </c>
      <c r="K503" s="152"/>
      <c r="L503" s="550">
        <f t="shared" si="157"/>
        <v>128</v>
      </c>
      <c r="M503" s="187">
        <f t="shared" si="158"/>
        <v>56.75</v>
      </c>
      <c r="N503" s="187">
        <f t="shared" si="159"/>
        <v>71.25</v>
      </c>
      <c r="O503" s="549">
        <f t="shared" si="160"/>
        <v>4.5139957213232424</v>
      </c>
      <c r="P503" s="559"/>
      <c r="R503" s="187">
        <f t="shared" si="175"/>
        <v>3.0011861025000197</v>
      </c>
      <c r="S503" s="187">
        <f t="shared" si="175"/>
        <v>2.7182250000000074</v>
      </c>
      <c r="T503" s="113">
        <f t="shared" si="175"/>
        <v>2.5196750400000134</v>
      </c>
      <c r="U503" s="116">
        <f t="shared" si="170"/>
        <v>45031</v>
      </c>
      <c r="V503" s="148">
        <f t="shared" si="171"/>
        <v>44331</v>
      </c>
      <c r="W503" s="187">
        <f t="shared" si="164"/>
        <v>4.0423014642858898E-4</v>
      </c>
      <c r="X503" s="549">
        <f t="shared" si="172"/>
        <v>700</v>
      </c>
      <c r="Y503" s="113">
        <f t="shared" si="165"/>
        <v>470.75</v>
      </c>
      <c r="Z503" s="113">
        <f t="shared" si="173"/>
        <v>229.25</v>
      </c>
      <c r="AA503" s="549">
        <f t="shared" si="166"/>
        <v>2.8108947610687616</v>
      </c>
      <c r="AC503" s="556">
        <f t="shared" si="167"/>
        <v>1.7031009602544809</v>
      </c>
    </row>
    <row r="504" spans="2:29" x14ac:dyDescent="0.35">
      <c r="B504" s="116">
        <v>42737</v>
      </c>
      <c r="C504" s="186" t="str">
        <f t="shared" si="174"/>
        <v/>
      </c>
      <c r="D504" s="187" t="str">
        <f t="shared" si="174"/>
        <v/>
      </c>
      <c r="E504" s="187" t="str">
        <f t="shared" si="174"/>
        <v/>
      </c>
      <c r="F504" s="113" t="str">
        <f t="shared" si="174"/>
        <v/>
      </c>
      <c r="G504" s="152">
        <f t="shared" si="161"/>
        <v>44617</v>
      </c>
      <c r="H504" s="246">
        <f t="shared" si="168"/>
        <v>44489</v>
      </c>
      <c r="I504" s="113" t="str">
        <f t="shared" si="156"/>
        <v/>
      </c>
      <c r="J504" s="148">
        <f t="shared" si="169"/>
        <v>44563.25</v>
      </c>
      <c r="K504" s="152"/>
      <c r="L504" s="550">
        <f t="shared" si="157"/>
        <v>128</v>
      </c>
      <c r="M504" s="187">
        <f t="shared" si="158"/>
        <v>53.75</v>
      </c>
      <c r="N504" s="187">
        <f t="shared" si="159"/>
        <v>74.25</v>
      </c>
      <c r="O504" s="549" t="str">
        <f t="shared" si="160"/>
        <v/>
      </c>
      <c r="P504" s="559"/>
      <c r="R504" s="187" t="str">
        <f t="shared" si="175"/>
        <v/>
      </c>
      <c r="S504" s="187" t="str">
        <f t="shared" si="175"/>
        <v/>
      </c>
      <c r="T504" s="113" t="str">
        <f t="shared" si="175"/>
        <v/>
      </c>
      <c r="U504" s="116">
        <f t="shared" si="170"/>
        <v>45031</v>
      </c>
      <c r="V504" s="148">
        <f t="shared" si="171"/>
        <v>44331</v>
      </c>
      <c r="W504" s="187" t="str">
        <f t="shared" si="164"/>
        <v/>
      </c>
      <c r="X504" s="549">
        <f t="shared" si="172"/>
        <v>700</v>
      </c>
      <c r="Y504" s="113">
        <f t="shared" si="165"/>
        <v>467.75</v>
      </c>
      <c r="Z504" s="113">
        <f t="shared" si="173"/>
        <v>232.25</v>
      </c>
      <c r="AA504" s="549" t="str">
        <f t="shared" si="166"/>
        <v/>
      </c>
      <c r="AC504" s="556" t="str">
        <f t="shared" si="167"/>
        <v/>
      </c>
    </row>
    <row r="505" spans="2:29" x14ac:dyDescent="0.35">
      <c r="B505" s="116">
        <v>42738</v>
      </c>
      <c r="C505" s="186" t="str">
        <f t="shared" ref="C505:F524" si="176">IF(C235="","",((1+C235/200)^2-1)*100)</f>
        <v/>
      </c>
      <c r="D505" s="187" t="str">
        <f t="shared" si="176"/>
        <v/>
      </c>
      <c r="E505" s="187" t="str">
        <f t="shared" si="176"/>
        <v/>
      </c>
      <c r="F505" s="113" t="str">
        <f t="shared" si="176"/>
        <v/>
      </c>
      <c r="G505" s="152">
        <f t="shared" si="161"/>
        <v>44617</v>
      </c>
      <c r="H505" s="246">
        <f t="shared" si="168"/>
        <v>44489</v>
      </c>
      <c r="I505" s="113" t="str">
        <f t="shared" si="156"/>
        <v/>
      </c>
      <c r="J505" s="148">
        <f t="shared" si="169"/>
        <v>44564.25</v>
      </c>
      <c r="K505" s="152"/>
      <c r="L505" s="550">
        <f t="shared" si="157"/>
        <v>128</v>
      </c>
      <c r="M505" s="187">
        <f t="shared" si="158"/>
        <v>52.75</v>
      </c>
      <c r="N505" s="187">
        <f t="shared" si="159"/>
        <v>75.25</v>
      </c>
      <c r="O505" s="549" t="str">
        <f t="shared" si="160"/>
        <v/>
      </c>
      <c r="P505" s="559"/>
      <c r="R505" s="187" t="str">
        <f t="shared" ref="R505:T524" si="177">IF(R235="","",((1+R235/200)^2-1)*100)</f>
        <v/>
      </c>
      <c r="S505" s="187" t="str">
        <f t="shared" si="177"/>
        <v/>
      </c>
      <c r="T505" s="113" t="str">
        <f t="shared" si="177"/>
        <v/>
      </c>
      <c r="U505" s="116">
        <f t="shared" si="170"/>
        <v>45031</v>
      </c>
      <c r="V505" s="148">
        <f t="shared" si="171"/>
        <v>44331</v>
      </c>
      <c r="W505" s="187" t="str">
        <f t="shared" si="164"/>
        <v/>
      </c>
      <c r="X505" s="549">
        <f t="shared" si="172"/>
        <v>700</v>
      </c>
      <c r="Y505" s="113">
        <f t="shared" si="165"/>
        <v>466.75</v>
      </c>
      <c r="Z505" s="113">
        <f t="shared" si="173"/>
        <v>233.25</v>
      </c>
      <c r="AA505" s="549" t="str">
        <f t="shared" si="166"/>
        <v/>
      </c>
      <c r="AC505" s="556" t="str">
        <f t="shared" si="167"/>
        <v/>
      </c>
    </row>
    <row r="506" spans="2:29" x14ac:dyDescent="0.35">
      <c r="B506" s="116">
        <v>42739</v>
      </c>
      <c r="C506" s="186">
        <f t="shared" si="176"/>
        <v>4.7081492899999855</v>
      </c>
      <c r="D506" s="187">
        <f t="shared" si="176"/>
        <v>4.6068700625000014</v>
      </c>
      <c r="E506" s="187">
        <f t="shared" si="176"/>
        <v>4.2910712900000147</v>
      </c>
      <c r="F506" s="113">
        <f t="shared" si="176"/>
        <v>4.0287803025000235</v>
      </c>
      <c r="G506" s="152">
        <f t="shared" si="161"/>
        <v>44617</v>
      </c>
      <c r="H506" s="246">
        <f t="shared" si="168"/>
        <v>44489</v>
      </c>
      <c r="I506" s="113">
        <f t="shared" si="156"/>
        <v>2.4671779101561458E-3</v>
      </c>
      <c r="J506" s="148">
        <f t="shared" si="169"/>
        <v>44565.25</v>
      </c>
      <c r="K506" s="152"/>
      <c r="L506" s="550">
        <f t="shared" si="157"/>
        <v>128</v>
      </c>
      <c r="M506" s="187">
        <f t="shared" si="158"/>
        <v>51.75</v>
      </c>
      <c r="N506" s="187">
        <f t="shared" si="159"/>
        <v>76.25</v>
      </c>
      <c r="O506" s="549">
        <f t="shared" si="160"/>
        <v>4.4791936056494208</v>
      </c>
      <c r="P506" s="559"/>
      <c r="R506" s="187">
        <f t="shared" si="177"/>
        <v>2.9717562500000128</v>
      </c>
      <c r="S506" s="187">
        <f t="shared" si="177"/>
        <v>2.6949158224999881</v>
      </c>
      <c r="T506" s="113">
        <f t="shared" si="177"/>
        <v>2.5034753599999959</v>
      </c>
      <c r="U506" s="116">
        <f t="shared" si="170"/>
        <v>45031</v>
      </c>
      <c r="V506" s="148">
        <f t="shared" si="171"/>
        <v>44331</v>
      </c>
      <c r="W506" s="187">
        <f t="shared" si="164"/>
        <v>3.9548632500003525E-4</v>
      </c>
      <c r="X506" s="549">
        <f t="shared" si="172"/>
        <v>700</v>
      </c>
      <c r="Y506" s="113">
        <f t="shared" si="165"/>
        <v>465.75</v>
      </c>
      <c r="Z506" s="113">
        <f t="shared" si="173"/>
        <v>234.25</v>
      </c>
      <c r="AA506" s="549">
        <f t="shared" si="166"/>
        <v>2.7875584941312463</v>
      </c>
      <c r="AC506" s="556">
        <f t="shared" si="167"/>
        <v>1.6916351115181745</v>
      </c>
    </row>
    <row r="507" spans="2:29" x14ac:dyDescent="0.35">
      <c r="B507" s="116">
        <v>42740</v>
      </c>
      <c r="C507" s="186">
        <f t="shared" si="176"/>
        <v>4.6191437224999854</v>
      </c>
      <c r="D507" s="187">
        <f t="shared" si="176"/>
        <v>4.5179075600000118</v>
      </c>
      <c r="E507" s="187">
        <f t="shared" si="176"/>
        <v>4.2073472400000034</v>
      </c>
      <c r="F507" s="113">
        <f t="shared" si="176"/>
        <v>3.9512789225000011</v>
      </c>
      <c r="G507" s="152">
        <f t="shared" si="161"/>
        <v>44617</v>
      </c>
      <c r="H507" s="246">
        <f t="shared" si="168"/>
        <v>44489</v>
      </c>
      <c r="I507" s="113">
        <f t="shared" si="156"/>
        <v>2.4262525000000659E-3</v>
      </c>
      <c r="J507" s="148">
        <f t="shared" si="169"/>
        <v>44566.25</v>
      </c>
      <c r="K507" s="152"/>
      <c r="L507" s="550">
        <f t="shared" si="157"/>
        <v>128</v>
      </c>
      <c r="M507" s="187">
        <f t="shared" si="158"/>
        <v>50.75</v>
      </c>
      <c r="N507" s="187">
        <f t="shared" si="159"/>
        <v>77.25</v>
      </c>
      <c r="O507" s="549">
        <f t="shared" si="160"/>
        <v>4.3947752456250084</v>
      </c>
      <c r="P507" s="559"/>
      <c r="R507" s="187">
        <f t="shared" si="177"/>
        <v>2.9017504025000029</v>
      </c>
      <c r="S507" s="187">
        <f t="shared" si="177"/>
        <v>2.6270302499999953</v>
      </c>
      <c r="T507" s="113">
        <f t="shared" si="177"/>
        <v>2.4366652100000108</v>
      </c>
      <c r="U507" s="116">
        <f t="shared" si="170"/>
        <v>45031</v>
      </c>
      <c r="V507" s="148">
        <f t="shared" si="171"/>
        <v>44331</v>
      </c>
      <c r="W507" s="187">
        <f t="shared" si="164"/>
        <v>3.9245736071429657E-4</v>
      </c>
      <c r="X507" s="549">
        <f t="shared" si="172"/>
        <v>700</v>
      </c>
      <c r="Y507" s="113">
        <f t="shared" si="165"/>
        <v>464.75</v>
      </c>
      <c r="Z507" s="113">
        <f t="shared" si="173"/>
        <v>235.25</v>
      </c>
      <c r="AA507" s="549">
        <f t="shared" si="166"/>
        <v>2.7193558441080334</v>
      </c>
      <c r="AC507" s="556">
        <f t="shared" si="167"/>
        <v>1.675419401516975</v>
      </c>
    </row>
    <row r="508" spans="2:29" x14ac:dyDescent="0.35">
      <c r="B508" s="116">
        <v>42741</v>
      </c>
      <c r="C508" s="186">
        <f t="shared" si="176"/>
        <v>4.6406243599999897</v>
      </c>
      <c r="D508" s="187">
        <f t="shared" si="176"/>
        <v>4.5414227024999754</v>
      </c>
      <c r="E508" s="187">
        <f t="shared" si="176"/>
        <v>4.2277646400000091</v>
      </c>
      <c r="F508" s="113">
        <f t="shared" si="176"/>
        <v>3.9665729600000255</v>
      </c>
      <c r="G508" s="152">
        <f t="shared" si="161"/>
        <v>44617</v>
      </c>
      <c r="H508" s="246">
        <f t="shared" si="168"/>
        <v>44489</v>
      </c>
      <c r="I508" s="113">
        <f t="shared" si="156"/>
        <v>2.4504536132809868E-3</v>
      </c>
      <c r="J508" s="148">
        <f t="shared" si="169"/>
        <v>44567.25</v>
      </c>
      <c r="K508" s="152"/>
      <c r="L508" s="550">
        <f t="shared" si="157"/>
        <v>128</v>
      </c>
      <c r="M508" s="187">
        <f t="shared" si="158"/>
        <v>49.75</v>
      </c>
      <c r="N508" s="187">
        <f t="shared" si="159"/>
        <v>78.25</v>
      </c>
      <c r="O508" s="549">
        <f t="shared" si="160"/>
        <v>4.4195126352392462</v>
      </c>
      <c r="P508" s="559"/>
      <c r="R508" s="187">
        <f t="shared" si="177"/>
        <v>2.8672635224999965</v>
      </c>
      <c r="S508" s="187">
        <f t="shared" si="177"/>
        <v>2.6027184900000222</v>
      </c>
      <c r="T508" s="113">
        <f t="shared" si="177"/>
        <v>2.428568490000016</v>
      </c>
      <c r="U508" s="116">
        <f t="shared" si="170"/>
        <v>45031</v>
      </c>
      <c r="V508" s="148">
        <f t="shared" si="171"/>
        <v>44331</v>
      </c>
      <c r="W508" s="187">
        <f t="shared" si="164"/>
        <v>3.7792147499996327E-4</v>
      </c>
      <c r="X508" s="549">
        <f t="shared" si="172"/>
        <v>700</v>
      </c>
      <c r="Y508" s="113">
        <f t="shared" si="165"/>
        <v>463.75</v>
      </c>
      <c r="Z508" s="113">
        <f t="shared" si="173"/>
        <v>236.25</v>
      </c>
      <c r="AA508" s="549">
        <f t="shared" si="166"/>
        <v>2.6920024384687635</v>
      </c>
      <c r="AC508" s="556">
        <f t="shared" si="167"/>
        <v>1.7275101967704827</v>
      </c>
    </row>
    <row r="509" spans="2:29" x14ac:dyDescent="0.35">
      <c r="B509" s="116">
        <v>42744</v>
      </c>
      <c r="C509" s="186">
        <f t="shared" si="176"/>
        <v>4.6733609999999759</v>
      </c>
      <c r="D509" s="187">
        <f t="shared" si="176"/>
        <v>4.5506249999999859</v>
      </c>
      <c r="E509" s="187">
        <f t="shared" si="176"/>
        <v>4.2369531224999868</v>
      </c>
      <c r="F509" s="113">
        <f t="shared" si="176"/>
        <v>3.9757499224999826</v>
      </c>
      <c r="G509" s="152">
        <f t="shared" si="161"/>
        <v>44617</v>
      </c>
      <c r="H509" s="246">
        <f t="shared" si="168"/>
        <v>44489</v>
      </c>
      <c r="I509" s="113">
        <f t="shared" si="156"/>
        <v>2.4505615429687433E-3</v>
      </c>
      <c r="J509" s="148">
        <f t="shared" si="169"/>
        <v>44570.25</v>
      </c>
      <c r="K509" s="152"/>
      <c r="L509" s="550">
        <f t="shared" si="157"/>
        <v>128</v>
      </c>
      <c r="M509" s="187">
        <f t="shared" si="158"/>
        <v>46.75</v>
      </c>
      <c r="N509" s="187">
        <f t="shared" si="159"/>
        <v>81.25</v>
      </c>
      <c r="O509" s="549">
        <f t="shared" si="160"/>
        <v>4.4360612478661974</v>
      </c>
      <c r="P509" s="559"/>
      <c r="R509" s="187">
        <f t="shared" si="177"/>
        <v>2.9321848025000152</v>
      </c>
      <c r="S509" s="187">
        <f t="shared" si="177"/>
        <v>2.6645165225000156</v>
      </c>
      <c r="T509" s="113">
        <f t="shared" si="177"/>
        <v>2.4801905624999732</v>
      </c>
      <c r="U509" s="116">
        <f t="shared" si="170"/>
        <v>45031</v>
      </c>
      <c r="V509" s="148">
        <f t="shared" si="171"/>
        <v>44331</v>
      </c>
      <c r="W509" s="187">
        <f t="shared" si="164"/>
        <v>3.8238325714285662E-4</v>
      </c>
      <c r="X509" s="549">
        <f t="shared" si="172"/>
        <v>700</v>
      </c>
      <c r="Y509" s="113">
        <f t="shared" si="165"/>
        <v>460.75</v>
      </c>
      <c r="Z509" s="113">
        <f t="shared" si="173"/>
        <v>239.25</v>
      </c>
      <c r="AA509" s="549">
        <f t="shared" si="166"/>
        <v>2.7560017167714439</v>
      </c>
      <c r="AC509" s="556">
        <f t="shared" si="167"/>
        <v>1.6800595310947535</v>
      </c>
    </row>
    <row r="510" spans="2:29" x14ac:dyDescent="0.35">
      <c r="B510" s="116">
        <v>42745</v>
      </c>
      <c r="C510" s="186">
        <f t="shared" si="176"/>
        <v>4.6375555625000064</v>
      </c>
      <c r="D510" s="187">
        <f t="shared" si="176"/>
        <v>4.5291536024999912</v>
      </c>
      <c r="E510" s="187">
        <f t="shared" si="176"/>
        <v>4.2032639999999954</v>
      </c>
      <c r="F510" s="113">
        <f t="shared" si="176"/>
        <v>3.957396402500013</v>
      </c>
      <c r="G510" s="152">
        <f t="shared" si="161"/>
        <v>44617</v>
      </c>
      <c r="H510" s="246">
        <f t="shared" si="168"/>
        <v>44489</v>
      </c>
      <c r="I510" s="113">
        <f t="shared" si="156"/>
        <v>2.5460125195312169E-3</v>
      </c>
      <c r="J510" s="148">
        <f t="shared" si="169"/>
        <v>44571.25</v>
      </c>
      <c r="K510" s="152"/>
      <c r="L510" s="550">
        <f t="shared" si="157"/>
        <v>128</v>
      </c>
      <c r="M510" s="187">
        <f t="shared" si="158"/>
        <v>45.75</v>
      </c>
      <c r="N510" s="187">
        <f t="shared" si="159"/>
        <v>82.25</v>
      </c>
      <c r="O510" s="549">
        <f t="shared" si="160"/>
        <v>4.4126735297314381</v>
      </c>
      <c r="P510" s="559"/>
      <c r="R510" s="187">
        <f t="shared" si="177"/>
        <v>2.8733490225000047</v>
      </c>
      <c r="S510" s="187">
        <f t="shared" si="177"/>
        <v>2.6128480399999932</v>
      </c>
      <c r="T510" s="113">
        <f t="shared" si="177"/>
        <v>2.4356531025000017</v>
      </c>
      <c r="U510" s="116">
        <f t="shared" si="170"/>
        <v>45031</v>
      </c>
      <c r="V510" s="148">
        <f t="shared" si="171"/>
        <v>44331</v>
      </c>
      <c r="W510" s="187">
        <f t="shared" si="164"/>
        <v>3.7214426071430218E-4</v>
      </c>
      <c r="X510" s="549">
        <f t="shared" si="172"/>
        <v>700</v>
      </c>
      <c r="Y510" s="113">
        <f t="shared" si="165"/>
        <v>459.75</v>
      </c>
      <c r="Z510" s="113">
        <f t="shared" si="173"/>
        <v>240.25</v>
      </c>
      <c r="AA510" s="549">
        <f t="shared" si="166"/>
        <v>2.7022556986366042</v>
      </c>
      <c r="AC510" s="556">
        <f t="shared" si="167"/>
        <v>1.7104178310948339</v>
      </c>
    </row>
    <row r="511" spans="2:29" x14ac:dyDescent="0.35">
      <c r="B511" s="116">
        <v>42746</v>
      </c>
      <c r="C511" s="186">
        <f t="shared" si="176"/>
        <v>4.6477850624999872</v>
      </c>
      <c r="D511" s="187">
        <f t="shared" si="176"/>
        <v>4.5373329225000036</v>
      </c>
      <c r="E511" s="187">
        <f t="shared" si="176"/>
        <v>4.210409722499997</v>
      </c>
      <c r="F511" s="113">
        <f t="shared" si="176"/>
        <v>3.9624944399999862</v>
      </c>
      <c r="G511" s="152">
        <f t="shared" si="161"/>
        <v>44617</v>
      </c>
      <c r="H511" s="246">
        <f t="shared" si="168"/>
        <v>44489</v>
      </c>
      <c r="I511" s="113">
        <f t="shared" si="156"/>
        <v>2.5540875000000518E-3</v>
      </c>
      <c r="J511" s="148">
        <f t="shared" si="169"/>
        <v>44572.25</v>
      </c>
      <c r="K511" s="152"/>
      <c r="L511" s="550">
        <f t="shared" si="157"/>
        <v>128</v>
      </c>
      <c r="M511" s="187">
        <f t="shared" si="158"/>
        <v>44.75</v>
      </c>
      <c r="N511" s="187">
        <f t="shared" si="159"/>
        <v>83.25</v>
      </c>
      <c r="O511" s="549">
        <f t="shared" si="160"/>
        <v>4.4230375068750014</v>
      </c>
      <c r="P511" s="559"/>
      <c r="R511" s="187">
        <f t="shared" si="177"/>
        <v>2.8703062500000209</v>
      </c>
      <c r="S511" s="187">
        <f t="shared" si="177"/>
        <v>2.6098091224999731</v>
      </c>
      <c r="T511" s="113">
        <f t="shared" si="177"/>
        <v>2.4437501025000197</v>
      </c>
      <c r="U511" s="116">
        <f t="shared" si="170"/>
        <v>45031</v>
      </c>
      <c r="V511" s="148">
        <f t="shared" si="171"/>
        <v>44331</v>
      </c>
      <c r="W511" s="187">
        <f t="shared" si="164"/>
        <v>3.7213875357149692E-4</v>
      </c>
      <c r="X511" s="549">
        <f t="shared" si="172"/>
        <v>700</v>
      </c>
      <c r="Y511" s="113">
        <f t="shared" si="165"/>
        <v>458.75</v>
      </c>
      <c r="Z511" s="113">
        <f t="shared" si="173"/>
        <v>241.25</v>
      </c>
      <c r="AA511" s="549">
        <f t="shared" si="166"/>
        <v>2.6995875967990965</v>
      </c>
      <c r="AC511" s="556">
        <f t="shared" si="167"/>
        <v>1.7234499100759049</v>
      </c>
    </row>
    <row r="512" spans="2:29" x14ac:dyDescent="0.35">
      <c r="B512" s="116">
        <v>42747</v>
      </c>
      <c r="C512" s="186">
        <f t="shared" si="176"/>
        <v>4.5905063024999748</v>
      </c>
      <c r="D512" s="187">
        <f t="shared" si="176"/>
        <v>4.4851952400000172</v>
      </c>
      <c r="E512" s="187">
        <f t="shared" si="176"/>
        <v>4.1501891600000063</v>
      </c>
      <c r="F512" s="113">
        <f t="shared" si="176"/>
        <v>3.9237524900000098</v>
      </c>
      <c r="G512" s="152">
        <f t="shared" si="161"/>
        <v>44617</v>
      </c>
      <c r="H512" s="246">
        <f t="shared" si="168"/>
        <v>44489</v>
      </c>
      <c r="I512" s="113">
        <f t="shared" si="156"/>
        <v>2.6172350000000857E-3</v>
      </c>
      <c r="J512" s="148">
        <f t="shared" si="169"/>
        <v>44573.25</v>
      </c>
      <c r="K512" s="152"/>
      <c r="L512" s="550">
        <f t="shared" si="157"/>
        <v>128</v>
      </c>
      <c r="M512" s="187">
        <f t="shared" si="158"/>
        <v>43.75</v>
      </c>
      <c r="N512" s="187">
        <f t="shared" si="159"/>
        <v>84.25</v>
      </c>
      <c r="O512" s="549">
        <f t="shared" si="160"/>
        <v>4.3706912087500136</v>
      </c>
      <c r="P512" s="559"/>
      <c r="R512" s="187">
        <f t="shared" si="177"/>
        <v>2.8074323600000062</v>
      </c>
      <c r="S512" s="187">
        <f t="shared" si="177"/>
        <v>2.5541036100000136</v>
      </c>
      <c r="T512" s="113">
        <f t="shared" si="177"/>
        <v>2.3961848100000127</v>
      </c>
      <c r="U512" s="116">
        <f t="shared" si="170"/>
        <v>45031</v>
      </c>
      <c r="V512" s="148">
        <f t="shared" si="171"/>
        <v>44331</v>
      </c>
      <c r="W512" s="187">
        <f t="shared" si="164"/>
        <v>3.6189821428570364E-4</v>
      </c>
      <c r="X512" s="549">
        <f t="shared" si="172"/>
        <v>700</v>
      </c>
      <c r="Y512" s="113">
        <f t="shared" si="165"/>
        <v>457.75</v>
      </c>
      <c r="Z512" s="113">
        <f t="shared" si="173"/>
        <v>242.25</v>
      </c>
      <c r="AA512" s="549">
        <f t="shared" si="166"/>
        <v>2.6417734524107255</v>
      </c>
      <c r="AC512" s="556">
        <f t="shared" si="167"/>
        <v>1.7289177563392881</v>
      </c>
    </row>
    <row r="513" spans="2:29" x14ac:dyDescent="0.35">
      <c r="B513" s="116">
        <v>42748</v>
      </c>
      <c r="C513" s="186">
        <f t="shared" si="176"/>
        <v>4.6344868100000047</v>
      </c>
      <c r="D513" s="187">
        <f t="shared" si="176"/>
        <v>4.5281312099999749</v>
      </c>
      <c r="E513" s="187">
        <f t="shared" si="176"/>
        <v>4.1910147599999892</v>
      </c>
      <c r="F513" s="113">
        <f t="shared" si="176"/>
        <v>3.964533690000005</v>
      </c>
      <c r="G513" s="152">
        <f t="shared" si="161"/>
        <v>44617</v>
      </c>
      <c r="H513" s="246">
        <f t="shared" si="168"/>
        <v>44489</v>
      </c>
      <c r="I513" s="113">
        <f t="shared" si="156"/>
        <v>2.6337222656248882E-3</v>
      </c>
      <c r="J513" s="148">
        <f t="shared" si="169"/>
        <v>44574.25</v>
      </c>
      <c r="K513" s="152"/>
      <c r="L513" s="550">
        <f t="shared" si="157"/>
        <v>128</v>
      </c>
      <c r="M513" s="187">
        <f t="shared" si="158"/>
        <v>42.75</v>
      </c>
      <c r="N513" s="187">
        <f t="shared" si="159"/>
        <v>85.25</v>
      </c>
      <c r="O513" s="549">
        <f t="shared" si="160"/>
        <v>4.4155395831445112</v>
      </c>
      <c r="P513" s="559"/>
      <c r="R513" s="187">
        <f t="shared" si="177"/>
        <v>2.8317683599999866</v>
      </c>
      <c r="S513" s="187">
        <f t="shared" si="177"/>
        <v>2.5733456225000007</v>
      </c>
      <c r="T513" s="113">
        <f t="shared" si="177"/>
        <v>2.4123760099999947</v>
      </c>
      <c r="U513" s="116">
        <f t="shared" si="170"/>
        <v>45031</v>
      </c>
      <c r="V513" s="148">
        <f t="shared" si="171"/>
        <v>44331</v>
      </c>
      <c r="W513" s="187">
        <f t="shared" si="164"/>
        <v>3.6917533928569412E-4</v>
      </c>
      <c r="X513" s="549">
        <f t="shared" si="172"/>
        <v>700</v>
      </c>
      <c r="Y513" s="113">
        <f t="shared" si="165"/>
        <v>456.75</v>
      </c>
      <c r="Z513" s="113">
        <f t="shared" si="173"/>
        <v>243.25</v>
      </c>
      <c r="AA513" s="549">
        <f t="shared" si="166"/>
        <v>2.6631475237812459</v>
      </c>
      <c r="AC513" s="556">
        <f t="shared" si="167"/>
        <v>1.7523920593632654</v>
      </c>
    </row>
    <row r="514" spans="2:29" x14ac:dyDescent="0.35">
      <c r="B514" s="116">
        <v>42751</v>
      </c>
      <c r="C514" s="186">
        <f t="shared" si="176"/>
        <v>4.6232351025000229</v>
      </c>
      <c r="D514" s="187">
        <f t="shared" si="176"/>
        <v>4.5179075600000118</v>
      </c>
      <c r="E514" s="187">
        <f t="shared" si="176"/>
        <v>4.2073472400000034</v>
      </c>
      <c r="F514" s="113">
        <f t="shared" si="176"/>
        <v>3.9512789225000011</v>
      </c>
      <c r="G514" s="152">
        <f t="shared" si="161"/>
        <v>44617</v>
      </c>
      <c r="H514" s="246">
        <f t="shared" si="168"/>
        <v>44489</v>
      </c>
      <c r="I514" s="113">
        <f t="shared" si="156"/>
        <v>2.4262525000000659E-3</v>
      </c>
      <c r="J514" s="148">
        <f t="shared" si="169"/>
        <v>44577.25</v>
      </c>
      <c r="K514" s="152"/>
      <c r="L514" s="550">
        <f t="shared" si="157"/>
        <v>128</v>
      </c>
      <c r="M514" s="187">
        <f t="shared" si="158"/>
        <v>39.75</v>
      </c>
      <c r="N514" s="187">
        <f t="shared" si="159"/>
        <v>88.25</v>
      </c>
      <c r="O514" s="549">
        <f t="shared" si="160"/>
        <v>4.4214640231250089</v>
      </c>
      <c r="P514" s="559"/>
      <c r="R514" s="187">
        <f t="shared" si="177"/>
        <v>2.8419092100000043</v>
      </c>
      <c r="S514" s="187">
        <f t="shared" si="177"/>
        <v>2.5834737224999849</v>
      </c>
      <c r="T514" s="113">
        <f t="shared" si="177"/>
        <v>2.4214841225000061</v>
      </c>
      <c r="U514" s="116">
        <f t="shared" si="170"/>
        <v>45031</v>
      </c>
      <c r="V514" s="148">
        <f t="shared" si="171"/>
        <v>44331</v>
      </c>
      <c r="W514" s="187">
        <f t="shared" si="164"/>
        <v>3.6919355357145633E-4</v>
      </c>
      <c r="X514" s="549">
        <f t="shared" si="172"/>
        <v>700</v>
      </c>
      <c r="Y514" s="113">
        <f t="shared" si="165"/>
        <v>453.75</v>
      </c>
      <c r="Z514" s="113">
        <f t="shared" si="173"/>
        <v>246.25</v>
      </c>
      <c r="AA514" s="549">
        <f t="shared" si="166"/>
        <v>2.6743876350669558</v>
      </c>
      <c r="AC514" s="556">
        <f t="shared" si="167"/>
        <v>1.7470763880580531</v>
      </c>
    </row>
    <row r="515" spans="2:29" x14ac:dyDescent="0.35">
      <c r="B515" s="116">
        <v>42752</v>
      </c>
      <c r="C515" s="186">
        <f t="shared" si="176"/>
        <v>4.616075240000006</v>
      </c>
      <c r="D515" s="187">
        <f t="shared" si="176"/>
        <v>4.5097289999999957</v>
      </c>
      <c r="E515" s="187">
        <f t="shared" si="176"/>
        <v>4.1981600625000004</v>
      </c>
      <c r="F515" s="113">
        <f t="shared" si="176"/>
        <v>3.9461811599999841</v>
      </c>
      <c r="G515" s="152">
        <f t="shared" si="161"/>
        <v>44617</v>
      </c>
      <c r="H515" s="246">
        <f t="shared" si="168"/>
        <v>44489</v>
      </c>
      <c r="I515" s="113">
        <f t="shared" si="156"/>
        <v>2.434132324218713E-3</v>
      </c>
      <c r="J515" s="148">
        <f t="shared" si="169"/>
        <v>44578.25</v>
      </c>
      <c r="K515" s="152"/>
      <c r="L515" s="550">
        <f t="shared" si="157"/>
        <v>128</v>
      </c>
      <c r="M515" s="187">
        <f t="shared" si="158"/>
        <v>38.75</v>
      </c>
      <c r="N515" s="187">
        <f t="shared" si="159"/>
        <v>89.25</v>
      </c>
      <c r="O515" s="549">
        <f t="shared" si="160"/>
        <v>4.4154063724365207</v>
      </c>
      <c r="P515" s="559"/>
      <c r="R515" s="187">
        <f t="shared" si="177"/>
        <v>2.832782422500002</v>
      </c>
      <c r="S515" s="187">
        <f t="shared" si="177"/>
        <v>2.5753712025000208</v>
      </c>
      <c r="T515" s="113">
        <f t="shared" si="177"/>
        <v>2.4143999999999943</v>
      </c>
      <c r="U515" s="116">
        <f t="shared" si="170"/>
        <v>45031</v>
      </c>
      <c r="V515" s="148">
        <f t="shared" si="171"/>
        <v>44331</v>
      </c>
      <c r="W515" s="187">
        <f t="shared" si="164"/>
        <v>3.677303142856874E-4</v>
      </c>
      <c r="X515" s="549">
        <f t="shared" si="172"/>
        <v>700</v>
      </c>
      <c r="Y515" s="113">
        <f t="shared" si="165"/>
        <v>452.75</v>
      </c>
      <c r="Z515" s="113">
        <f t="shared" si="173"/>
        <v>247.25</v>
      </c>
      <c r="AA515" s="549">
        <f t="shared" si="166"/>
        <v>2.666292522707157</v>
      </c>
      <c r="AC515" s="556">
        <f t="shared" si="167"/>
        <v>1.7491138497293637</v>
      </c>
    </row>
    <row r="516" spans="2:29" x14ac:dyDescent="0.35">
      <c r="B516" s="116">
        <v>42753</v>
      </c>
      <c r="C516" s="186">
        <f t="shared" si="176"/>
        <v>4.6794996900000108</v>
      </c>
      <c r="D516" s="187">
        <f t="shared" si="176"/>
        <v>4.5690308100000188</v>
      </c>
      <c r="E516" s="187">
        <f t="shared" si="176"/>
        <v>4.261457722499995</v>
      </c>
      <c r="F516" s="113">
        <f t="shared" si="176"/>
        <v>3.992065522499999</v>
      </c>
      <c r="G516" s="152">
        <f t="shared" si="161"/>
        <v>44617</v>
      </c>
      <c r="H516" s="246">
        <f t="shared" si="168"/>
        <v>44489</v>
      </c>
      <c r="I516" s="113">
        <f t="shared" si="156"/>
        <v>2.4029147460939357E-3</v>
      </c>
      <c r="J516" s="148">
        <f t="shared" si="169"/>
        <v>44579.25</v>
      </c>
      <c r="K516" s="152"/>
      <c r="L516" s="550">
        <f t="shared" si="157"/>
        <v>128</v>
      </c>
      <c r="M516" s="187">
        <f t="shared" si="158"/>
        <v>37.75</v>
      </c>
      <c r="N516" s="187">
        <f t="shared" si="159"/>
        <v>90.25</v>
      </c>
      <c r="O516" s="549">
        <f t="shared" si="160"/>
        <v>4.4783207783349726</v>
      </c>
      <c r="P516" s="559"/>
      <c r="R516" s="187">
        <f t="shared" si="177"/>
        <v>2.8307543024999937</v>
      </c>
      <c r="S516" s="187">
        <f t="shared" si="177"/>
        <v>2.5773968024999983</v>
      </c>
      <c r="T516" s="113">
        <f t="shared" si="177"/>
        <v>2.4224961600000094</v>
      </c>
      <c r="U516" s="116">
        <f t="shared" si="170"/>
        <v>45031</v>
      </c>
      <c r="V516" s="148">
        <f t="shared" si="171"/>
        <v>44331</v>
      </c>
      <c r="W516" s="187">
        <f t="shared" si="164"/>
        <v>3.6193928571427925E-4</v>
      </c>
      <c r="X516" s="549">
        <f t="shared" si="172"/>
        <v>700</v>
      </c>
      <c r="Y516" s="113">
        <f t="shared" si="165"/>
        <v>451.75</v>
      </c>
      <c r="Z516" s="113">
        <f t="shared" si="173"/>
        <v>248.25</v>
      </c>
      <c r="AA516" s="549">
        <f t="shared" si="166"/>
        <v>2.667248230178568</v>
      </c>
      <c r="AC516" s="556">
        <f t="shared" si="167"/>
        <v>1.8110725481564045</v>
      </c>
    </row>
    <row r="517" spans="2:29" x14ac:dyDescent="0.35">
      <c r="B517" s="116">
        <v>42754</v>
      </c>
      <c r="C517" s="186">
        <f t="shared" si="176"/>
        <v>4.7009865224999725</v>
      </c>
      <c r="D517" s="187">
        <f t="shared" si="176"/>
        <v>4.5945971225000104</v>
      </c>
      <c r="E517" s="187">
        <f t="shared" si="176"/>
        <v>4.2869864099999822</v>
      </c>
      <c r="F517" s="113">
        <f t="shared" si="176"/>
        <v>4.0073625600000273</v>
      </c>
      <c r="G517" s="152">
        <f t="shared" si="161"/>
        <v>44617</v>
      </c>
      <c r="H517" s="246">
        <f t="shared" si="168"/>
        <v>44489</v>
      </c>
      <c r="I517" s="113">
        <f t="shared" ref="I517:I542" si="178">IF(D517="","",(E517-D517)/($E$14-$D$14))</f>
        <v>2.4032086914064707E-3</v>
      </c>
      <c r="J517" s="148">
        <f t="shared" si="169"/>
        <v>44580.25</v>
      </c>
      <c r="K517" s="152"/>
      <c r="L517" s="550">
        <f t="shared" ref="L517:L543" si="179">D$14-E$14</f>
        <v>128</v>
      </c>
      <c r="M517" s="187">
        <f t="shared" ref="M517:M543" si="180">D$14-J517</f>
        <v>36.75</v>
      </c>
      <c r="N517" s="187">
        <f t="shared" ref="N517:N543" si="181">J517-E$14</f>
        <v>91.25</v>
      </c>
      <c r="O517" s="549">
        <f t="shared" ref="O517:O543" si="182">IF(D517="","",D517-(M517*I517))</f>
        <v>4.5062792030908225</v>
      </c>
      <c r="P517" s="559"/>
      <c r="R517" s="187">
        <f t="shared" si="177"/>
        <v>2.9088513600000088</v>
      </c>
      <c r="S517" s="187">
        <f t="shared" si="177"/>
        <v>2.6472922499999996</v>
      </c>
      <c r="T517" s="113">
        <f t="shared" si="177"/>
        <v>2.4852522500000251</v>
      </c>
      <c r="U517" s="116">
        <f t="shared" si="170"/>
        <v>45031</v>
      </c>
      <c r="V517" s="148">
        <f t="shared" si="171"/>
        <v>44331</v>
      </c>
      <c r="W517" s="187">
        <f t="shared" si="164"/>
        <v>3.7365587142858459E-4</v>
      </c>
      <c r="X517" s="549">
        <f t="shared" si="172"/>
        <v>700</v>
      </c>
      <c r="Y517" s="113">
        <f t="shared" si="165"/>
        <v>450.75</v>
      </c>
      <c r="Z517" s="113">
        <f t="shared" si="173"/>
        <v>249.25</v>
      </c>
      <c r="AA517" s="549">
        <f t="shared" si="166"/>
        <v>2.7404259759535741</v>
      </c>
      <c r="AC517" s="556">
        <f t="shared" si="167"/>
        <v>1.7658532271372485</v>
      </c>
    </row>
    <row r="518" spans="2:29" x14ac:dyDescent="0.35">
      <c r="B518" s="116">
        <v>42755</v>
      </c>
      <c r="C518" s="186">
        <f t="shared" si="176"/>
        <v>4.7040562499999883</v>
      </c>
      <c r="D518" s="187">
        <f t="shared" si="176"/>
        <v>4.5915289999999942</v>
      </c>
      <c r="E518" s="187">
        <f t="shared" si="176"/>
        <v>4.2890288399999976</v>
      </c>
      <c r="F518" s="113">
        <f t="shared" si="176"/>
        <v>3.9992040000000006</v>
      </c>
      <c r="G518" s="152">
        <f t="shared" si="161"/>
        <v>44617</v>
      </c>
      <c r="H518" s="246">
        <f t="shared" si="168"/>
        <v>44489</v>
      </c>
      <c r="I518" s="113">
        <f t="shared" si="178"/>
        <v>2.3632824999999733E-3</v>
      </c>
      <c r="J518" s="148">
        <f t="shared" si="169"/>
        <v>44581.25</v>
      </c>
      <c r="K518" s="152"/>
      <c r="L518" s="550">
        <f t="shared" si="179"/>
        <v>128</v>
      </c>
      <c r="M518" s="187">
        <f t="shared" si="180"/>
        <v>35.75</v>
      </c>
      <c r="N518" s="187">
        <f t="shared" si="181"/>
        <v>92.25</v>
      </c>
      <c r="O518" s="549">
        <f t="shared" si="182"/>
        <v>4.5070416506249948</v>
      </c>
      <c r="P518" s="559"/>
      <c r="R518" s="187">
        <f t="shared" si="177"/>
        <v>2.9616089999999762</v>
      </c>
      <c r="S518" s="187">
        <f t="shared" si="177"/>
        <v>2.6939024399999845</v>
      </c>
      <c r="T518" s="113">
        <f t="shared" si="177"/>
        <v>2.5156249999999991</v>
      </c>
      <c r="U518" s="116">
        <f t="shared" si="170"/>
        <v>45031</v>
      </c>
      <c r="V518" s="148">
        <f t="shared" si="171"/>
        <v>44331</v>
      </c>
      <c r="W518" s="187">
        <f t="shared" si="164"/>
        <v>3.8243794285713103E-4</v>
      </c>
      <c r="X518" s="549">
        <f t="shared" si="172"/>
        <v>700</v>
      </c>
      <c r="Y518" s="113">
        <f t="shared" si="165"/>
        <v>449.75</v>
      </c>
      <c r="Z518" s="113">
        <f t="shared" si="173"/>
        <v>250.25</v>
      </c>
      <c r="AA518" s="549">
        <f t="shared" si="166"/>
        <v>2.7896075351999814</v>
      </c>
      <c r="AC518" s="556">
        <f t="shared" si="167"/>
        <v>1.7174341154250135</v>
      </c>
    </row>
    <row r="519" spans="2:29" x14ac:dyDescent="0.35">
      <c r="B519" s="116">
        <v>42758</v>
      </c>
      <c r="C519" s="186" t="str">
        <f t="shared" si="176"/>
        <v/>
      </c>
      <c r="D519" s="187" t="str">
        <f t="shared" si="176"/>
        <v/>
      </c>
      <c r="E519" s="187" t="str">
        <f t="shared" si="176"/>
        <v/>
      </c>
      <c r="F519" s="113" t="str">
        <f t="shared" si="176"/>
        <v/>
      </c>
      <c r="G519" s="152">
        <f t="shared" si="161"/>
        <v>44617</v>
      </c>
      <c r="H519" s="246">
        <f t="shared" si="168"/>
        <v>44489</v>
      </c>
      <c r="I519" s="113" t="str">
        <f t="shared" si="178"/>
        <v/>
      </c>
      <c r="J519" s="148">
        <f t="shared" si="169"/>
        <v>44584.25</v>
      </c>
      <c r="K519" s="152"/>
      <c r="L519" s="550">
        <f t="shared" si="179"/>
        <v>128</v>
      </c>
      <c r="M519" s="187">
        <f t="shared" si="180"/>
        <v>32.75</v>
      </c>
      <c r="N519" s="187">
        <f t="shared" si="181"/>
        <v>95.25</v>
      </c>
      <c r="O519" s="549" t="str">
        <f t="shared" si="182"/>
        <v/>
      </c>
      <c r="P519" s="559"/>
      <c r="R519" s="187" t="str">
        <f t="shared" si="177"/>
        <v/>
      </c>
      <c r="S519" s="187" t="str">
        <f t="shared" si="177"/>
        <v/>
      </c>
      <c r="T519" s="113" t="str">
        <f t="shared" si="177"/>
        <v/>
      </c>
      <c r="U519" s="116">
        <f t="shared" si="170"/>
        <v>45031</v>
      </c>
      <c r="V519" s="148">
        <f t="shared" si="171"/>
        <v>44331</v>
      </c>
      <c r="W519" s="187" t="str">
        <f t="shared" si="164"/>
        <v/>
      </c>
      <c r="X519" s="549">
        <f t="shared" si="172"/>
        <v>700</v>
      </c>
      <c r="Y519" s="113">
        <f t="shared" si="165"/>
        <v>446.75</v>
      </c>
      <c r="Z519" s="113">
        <f t="shared" si="173"/>
        <v>253.25</v>
      </c>
      <c r="AA519" s="549" t="str">
        <f t="shared" si="166"/>
        <v/>
      </c>
      <c r="AC519" s="556" t="str">
        <f t="shared" si="167"/>
        <v/>
      </c>
    </row>
    <row r="520" spans="2:29" x14ac:dyDescent="0.35">
      <c r="B520" s="116">
        <v>42759</v>
      </c>
      <c r="C520" s="186">
        <f t="shared" si="176"/>
        <v>4.7470371600000005</v>
      </c>
      <c r="D520" s="187">
        <f t="shared" si="176"/>
        <v>4.6283494400000125</v>
      </c>
      <c r="E520" s="187">
        <f t="shared" si="176"/>
        <v>4.33294592250002</v>
      </c>
      <c r="F520" s="113">
        <f t="shared" si="176"/>
        <v>4.0287803025000235</v>
      </c>
      <c r="G520" s="152">
        <f t="shared" si="161"/>
        <v>44617</v>
      </c>
      <c r="H520" s="246">
        <f t="shared" si="168"/>
        <v>44489</v>
      </c>
      <c r="I520" s="113">
        <f t="shared" si="178"/>
        <v>2.3078399804686914E-3</v>
      </c>
      <c r="J520" s="148">
        <f t="shared" si="169"/>
        <v>44585.25</v>
      </c>
      <c r="K520" s="152"/>
      <c r="L520" s="550">
        <f t="shared" si="179"/>
        <v>128</v>
      </c>
      <c r="M520" s="187">
        <f t="shared" si="180"/>
        <v>31.75</v>
      </c>
      <c r="N520" s="187">
        <f t="shared" si="181"/>
        <v>96.25</v>
      </c>
      <c r="O520" s="549">
        <f t="shared" si="182"/>
        <v>4.5550755206201314</v>
      </c>
      <c r="P520" s="559"/>
      <c r="R520" s="187">
        <f t="shared" si="177"/>
        <v>2.9271120899999836</v>
      </c>
      <c r="S520" s="187">
        <f t="shared" si="177"/>
        <v>2.6604636224999867</v>
      </c>
      <c r="T520" s="113">
        <f t="shared" si="177"/>
        <v>2.4994256400000303</v>
      </c>
      <c r="U520" s="116">
        <f t="shared" si="170"/>
        <v>45031</v>
      </c>
      <c r="V520" s="148">
        <f t="shared" si="171"/>
        <v>44331</v>
      </c>
      <c r="W520" s="187">
        <f t="shared" si="164"/>
        <v>3.8092638214285275E-4</v>
      </c>
      <c r="X520" s="549">
        <f t="shared" si="172"/>
        <v>700</v>
      </c>
      <c r="Y520" s="113">
        <f t="shared" si="165"/>
        <v>445.75</v>
      </c>
      <c r="Z520" s="113">
        <f t="shared" si="173"/>
        <v>254.25</v>
      </c>
      <c r="AA520" s="549">
        <f t="shared" si="166"/>
        <v>2.7573141551598068</v>
      </c>
      <c r="AC520" s="556">
        <f t="shared" si="167"/>
        <v>1.7977613654603246</v>
      </c>
    </row>
    <row r="521" spans="2:29" x14ac:dyDescent="0.35">
      <c r="B521" s="116">
        <v>42760</v>
      </c>
      <c r="C521" s="186">
        <f t="shared" si="176"/>
        <v>4.7204288900000169</v>
      </c>
      <c r="D521" s="187">
        <f t="shared" si="176"/>
        <v>4.605847289999998</v>
      </c>
      <c r="E521" s="187">
        <f t="shared" si="176"/>
        <v>4.301283839999992</v>
      </c>
      <c r="F521" s="113">
        <f t="shared" si="176"/>
        <v>4.0073625600000273</v>
      </c>
      <c r="G521" s="152">
        <f t="shared" si="161"/>
        <v>44617</v>
      </c>
      <c r="H521" s="246">
        <f t="shared" si="168"/>
        <v>44489</v>
      </c>
      <c r="I521" s="113">
        <f t="shared" si="178"/>
        <v>2.3794019531250474E-3</v>
      </c>
      <c r="J521" s="148">
        <f t="shared" si="169"/>
        <v>44586.25</v>
      </c>
      <c r="K521" s="152"/>
      <c r="L521" s="550">
        <f t="shared" si="179"/>
        <v>128</v>
      </c>
      <c r="M521" s="187">
        <f t="shared" si="180"/>
        <v>30.75</v>
      </c>
      <c r="N521" s="187">
        <f t="shared" si="181"/>
        <v>97.25</v>
      </c>
      <c r="O521" s="549">
        <f t="shared" si="182"/>
        <v>4.5326806799414028</v>
      </c>
      <c r="P521" s="559"/>
      <c r="R521" s="187">
        <f t="shared" si="177"/>
        <v>2.9758152899999946</v>
      </c>
      <c r="S521" s="187">
        <f t="shared" si="177"/>
        <v>2.6969426025000187</v>
      </c>
      <c r="T521" s="113">
        <f t="shared" si="177"/>
        <v>2.5196750400000134</v>
      </c>
      <c r="U521" s="116">
        <f t="shared" si="170"/>
        <v>45031</v>
      </c>
      <c r="V521" s="148">
        <f t="shared" si="171"/>
        <v>44331</v>
      </c>
      <c r="W521" s="187">
        <f t="shared" si="164"/>
        <v>3.9838955357139404E-4</v>
      </c>
      <c r="X521" s="549">
        <f t="shared" si="172"/>
        <v>700</v>
      </c>
      <c r="Y521" s="113">
        <f t="shared" si="165"/>
        <v>444.75</v>
      </c>
      <c r="Z521" s="113">
        <f t="shared" si="173"/>
        <v>255.25</v>
      </c>
      <c r="AA521" s="549">
        <f t="shared" si="166"/>
        <v>2.798631536049117</v>
      </c>
      <c r="AC521" s="556">
        <f t="shared" si="167"/>
        <v>1.7340491438922858</v>
      </c>
    </row>
    <row r="522" spans="2:29" x14ac:dyDescent="0.35">
      <c r="B522" s="116">
        <v>42761</v>
      </c>
      <c r="C522" s="186">
        <f t="shared" si="176"/>
        <v>4.7623896225000184</v>
      </c>
      <c r="D522" s="187">
        <f t="shared" si="176"/>
        <v>4.6508540100000051</v>
      </c>
      <c r="E522" s="187">
        <f t="shared" si="176"/>
        <v>4.3574618025000067</v>
      </c>
      <c r="F522" s="113">
        <f t="shared" si="176"/>
        <v>4.0440800399999866</v>
      </c>
      <c r="G522" s="152">
        <f t="shared" si="161"/>
        <v>44617</v>
      </c>
      <c r="H522" s="246">
        <f t="shared" si="168"/>
        <v>44489</v>
      </c>
      <c r="I522" s="113">
        <f t="shared" si="178"/>
        <v>2.2921266210937374E-3</v>
      </c>
      <c r="J522" s="148">
        <f t="shared" si="169"/>
        <v>44587.25</v>
      </c>
      <c r="K522" s="152"/>
      <c r="L522" s="550">
        <f t="shared" si="179"/>
        <v>128</v>
      </c>
      <c r="M522" s="187">
        <f t="shared" si="180"/>
        <v>29.75</v>
      </c>
      <c r="N522" s="187">
        <f t="shared" si="181"/>
        <v>98.25</v>
      </c>
      <c r="O522" s="549">
        <f t="shared" si="182"/>
        <v>4.5826632430224663</v>
      </c>
      <c r="P522" s="559"/>
      <c r="R522" s="187">
        <f t="shared" si="177"/>
        <v>3.0448312099999875</v>
      </c>
      <c r="S522" s="187">
        <f t="shared" si="177"/>
        <v>2.7557279224999842</v>
      </c>
      <c r="T522" s="113">
        <f t="shared" si="177"/>
        <v>2.5773968024999983</v>
      </c>
      <c r="U522" s="116">
        <f t="shared" si="170"/>
        <v>45031</v>
      </c>
      <c r="V522" s="148">
        <f t="shared" si="171"/>
        <v>44331</v>
      </c>
      <c r="W522" s="187">
        <f t="shared" si="164"/>
        <v>4.1300469642857607E-4</v>
      </c>
      <c r="X522" s="549">
        <f t="shared" si="172"/>
        <v>700</v>
      </c>
      <c r="Y522" s="113">
        <f t="shared" si="165"/>
        <v>443.75</v>
      </c>
      <c r="Z522" s="113">
        <f t="shared" si="173"/>
        <v>256.25</v>
      </c>
      <c r="AA522" s="549">
        <f t="shared" si="166"/>
        <v>2.8615603759598067</v>
      </c>
      <c r="AC522" s="556">
        <f t="shared" si="167"/>
        <v>1.7211028670626596</v>
      </c>
    </row>
    <row r="523" spans="2:29" x14ac:dyDescent="0.35">
      <c r="B523" s="116">
        <v>42762</v>
      </c>
      <c r="C523" s="186">
        <f t="shared" si="176"/>
        <v>4.7705780624999861</v>
      </c>
      <c r="D523" s="187">
        <f t="shared" si="176"/>
        <v>4.6508540100000051</v>
      </c>
      <c r="E523" s="187">
        <f t="shared" si="176"/>
        <v>4.347246502500024</v>
      </c>
      <c r="F523" s="113">
        <f t="shared" si="176"/>
        <v>4.0410200025000176</v>
      </c>
      <c r="G523" s="152">
        <f t="shared" si="161"/>
        <v>44617</v>
      </c>
      <c r="H523" s="246">
        <f t="shared" si="168"/>
        <v>44489</v>
      </c>
      <c r="I523" s="113">
        <f t="shared" si="178"/>
        <v>2.3719336523436024E-3</v>
      </c>
      <c r="J523" s="148">
        <f t="shared" si="169"/>
        <v>44588.25</v>
      </c>
      <c r="K523" s="152"/>
      <c r="L523" s="550">
        <f t="shared" si="179"/>
        <v>128</v>
      </c>
      <c r="M523" s="187">
        <f t="shared" si="180"/>
        <v>28.75</v>
      </c>
      <c r="N523" s="187">
        <f t="shared" si="181"/>
        <v>99.25</v>
      </c>
      <c r="O523" s="549">
        <f t="shared" si="182"/>
        <v>4.5826609174951267</v>
      </c>
      <c r="P523" s="559"/>
      <c r="R523" s="187">
        <f t="shared" si="177"/>
        <v>3.0854396099999848</v>
      </c>
      <c r="S523" s="187">
        <f t="shared" si="177"/>
        <v>2.7901961024999977</v>
      </c>
      <c r="T523" s="113">
        <f t="shared" si="177"/>
        <v>2.620952040000013</v>
      </c>
      <c r="U523" s="116">
        <f t="shared" si="170"/>
        <v>45031</v>
      </c>
      <c r="V523" s="148">
        <f t="shared" si="171"/>
        <v>44331</v>
      </c>
      <c r="W523" s="187">
        <f t="shared" si="164"/>
        <v>4.2177643928569583E-4</v>
      </c>
      <c r="X523" s="549">
        <f t="shared" si="172"/>
        <v>700</v>
      </c>
      <c r="Y523" s="113">
        <f t="shared" si="165"/>
        <v>442.75</v>
      </c>
      <c r="Z523" s="113">
        <f t="shared" si="173"/>
        <v>257.25</v>
      </c>
      <c r="AA523" s="549">
        <f t="shared" si="166"/>
        <v>2.898698091506243</v>
      </c>
      <c r="AC523" s="556">
        <f t="shared" si="167"/>
        <v>1.6839628259888837</v>
      </c>
    </row>
    <row r="524" spans="2:29" x14ac:dyDescent="0.35">
      <c r="B524" s="116">
        <v>42765</v>
      </c>
      <c r="C524" s="186" t="str">
        <f t="shared" si="176"/>
        <v/>
      </c>
      <c r="D524" s="187" t="str">
        <f t="shared" si="176"/>
        <v/>
      </c>
      <c r="E524" s="187" t="str">
        <f t="shared" si="176"/>
        <v/>
      </c>
      <c r="F524" s="113" t="str">
        <f t="shared" si="176"/>
        <v/>
      </c>
      <c r="G524" s="152">
        <f t="shared" si="161"/>
        <v>44617</v>
      </c>
      <c r="H524" s="246">
        <f t="shared" si="168"/>
        <v>44489</v>
      </c>
      <c r="I524" s="113" t="str">
        <f t="shared" si="178"/>
        <v/>
      </c>
      <c r="J524" s="148">
        <f t="shared" si="169"/>
        <v>44591.25</v>
      </c>
      <c r="K524" s="152"/>
      <c r="L524" s="550">
        <f t="shared" si="179"/>
        <v>128</v>
      </c>
      <c r="M524" s="187">
        <f t="shared" si="180"/>
        <v>25.75</v>
      </c>
      <c r="N524" s="187">
        <f t="shared" si="181"/>
        <v>102.25</v>
      </c>
      <c r="O524" s="549" t="str">
        <f t="shared" si="182"/>
        <v/>
      </c>
      <c r="P524" s="559"/>
      <c r="R524" s="187" t="str">
        <f t="shared" si="177"/>
        <v/>
      </c>
      <c r="S524" s="187" t="str">
        <f t="shared" si="177"/>
        <v/>
      </c>
      <c r="T524" s="113" t="str">
        <f t="shared" si="177"/>
        <v/>
      </c>
      <c r="U524" s="116">
        <f t="shared" si="170"/>
        <v>45031</v>
      </c>
      <c r="V524" s="148">
        <f t="shared" si="171"/>
        <v>44331</v>
      </c>
      <c r="W524" s="187" t="str">
        <f t="shared" si="164"/>
        <v/>
      </c>
      <c r="X524" s="549">
        <f t="shared" si="172"/>
        <v>700</v>
      </c>
      <c r="Y524" s="113">
        <f t="shared" si="165"/>
        <v>439.75</v>
      </c>
      <c r="Z524" s="113">
        <f t="shared" si="173"/>
        <v>260.25</v>
      </c>
      <c r="AA524" s="549" t="str">
        <f t="shared" si="166"/>
        <v/>
      </c>
      <c r="AC524" s="556" t="str">
        <f t="shared" si="167"/>
        <v/>
      </c>
    </row>
    <row r="525" spans="2:29" x14ac:dyDescent="0.35">
      <c r="B525" s="116">
        <v>42766</v>
      </c>
      <c r="C525" s="186">
        <f t="shared" ref="C525:F544" si="183">IF(C255="","",((1+C255/200)^2-1)*100)</f>
        <v>4.7501075624999833</v>
      </c>
      <c r="D525" s="187">
        <f t="shared" si="183"/>
        <v>4.643693202500021</v>
      </c>
      <c r="E525" s="187">
        <f t="shared" si="183"/>
        <v>4.3278388099999843</v>
      </c>
      <c r="F525" s="113">
        <f t="shared" si="183"/>
        <v>4.0216408100000267</v>
      </c>
      <c r="G525" s="152">
        <f t="shared" ref="G525:G545" si="184">IF($J525&gt;$E$14,IF($J525&gt;$D$14,$C$14,$D$14),$E$14)</f>
        <v>44617</v>
      </c>
      <c r="H525" s="246">
        <f t="shared" si="168"/>
        <v>44489</v>
      </c>
      <c r="I525" s="113">
        <f t="shared" si="178"/>
        <v>2.4676124414065373E-3</v>
      </c>
      <c r="J525" s="148">
        <f t="shared" si="169"/>
        <v>44592.25</v>
      </c>
      <c r="K525" s="152"/>
      <c r="L525" s="550">
        <f t="shared" si="179"/>
        <v>128</v>
      </c>
      <c r="M525" s="187">
        <f t="shared" si="180"/>
        <v>24.75</v>
      </c>
      <c r="N525" s="187">
        <f t="shared" si="181"/>
        <v>103.25</v>
      </c>
      <c r="O525" s="549">
        <f t="shared" si="182"/>
        <v>4.5826197945752094</v>
      </c>
      <c r="P525" s="559"/>
      <c r="R525" s="187">
        <f t="shared" ref="R525:T544" si="185">IF(R255="","",((1+R255/200)^2-1)*100)</f>
        <v>3.0407708100000042</v>
      </c>
      <c r="S525" s="187">
        <f t="shared" si="185"/>
        <v>2.7506595600000017</v>
      </c>
      <c r="T525" s="113">
        <f t="shared" si="185"/>
        <v>2.5652435025000031</v>
      </c>
      <c r="U525" s="116">
        <f t="shared" si="170"/>
        <v>45031</v>
      </c>
      <c r="V525" s="148">
        <f t="shared" si="171"/>
        <v>44331</v>
      </c>
      <c r="W525" s="187">
        <f t="shared" si="164"/>
        <v>4.144446428571464E-4</v>
      </c>
      <c r="X525" s="549">
        <f t="shared" si="172"/>
        <v>700</v>
      </c>
      <c r="Y525" s="113">
        <f t="shared" si="165"/>
        <v>438.75</v>
      </c>
      <c r="Z525" s="113">
        <f t="shared" si="173"/>
        <v>261.25</v>
      </c>
      <c r="AA525" s="549">
        <f t="shared" si="166"/>
        <v>2.858933222946431</v>
      </c>
      <c r="AC525" s="556">
        <f t="shared" si="167"/>
        <v>1.7236865716287784</v>
      </c>
    </row>
    <row r="526" spans="2:29" x14ac:dyDescent="0.35">
      <c r="B526" s="116">
        <v>42767</v>
      </c>
      <c r="C526" s="186">
        <f t="shared" si="183"/>
        <v>4.7316858224999869</v>
      </c>
      <c r="D526" s="187">
        <f t="shared" si="183"/>
        <v>4.6109612024999747</v>
      </c>
      <c r="E526" s="187">
        <f t="shared" si="183"/>
        <v>4.3166036025000132</v>
      </c>
      <c r="F526" s="113">
        <f t="shared" si="183"/>
        <v>3.9553572225</v>
      </c>
      <c r="G526" s="152">
        <f t="shared" si="184"/>
        <v>44617</v>
      </c>
      <c r="H526" s="246">
        <f t="shared" si="168"/>
        <v>44489</v>
      </c>
      <c r="I526" s="113">
        <f t="shared" si="178"/>
        <v>2.299668749999699E-3</v>
      </c>
      <c r="J526" s="148">
        <f t="shared" si="169"/>
        <v>44593.25</v>
      </c>
      <c r="K526" s="152"/>
      <c r="L526" s="550">
        <f t="shared" si="179"/>
        <v>128</v>
      </c>
      <c r="M526" s="187">
        <f t="shared" si="180"/>
        <v>23.75</v>
      </c>
      <c r="N526" s="187">
        <f t="shared" si="181"/>
        <v>104.25</v>
      </c>
      <c r="O526" s="549">
        <f t="shared" si="182"/>
        <v>4.5563440696874817</v>
      </c>
      <c r="P526" s="559"/>
      <c r="R526" s="187">
        <f t="shared" si="185"/>
        <v>3.0255450225000091</v>
      </c>
      <c r="S526" s="187">
        <f t="shared" si="185"/>
        <v>2.7364688100000034</v>
      </c>
      <c r="T526" s="113">
        <f t="shared" si="185"/>
        <v>2.5470149025000222</v>
      </c>
      <c r="U526" s="116">
        <f t="shared" si="170"/>
        <v>45031</v>
      </c>
      <c r="V526" s="148">
        <f t="shared" si="171"/>
        <v>44331</v>
      </c>
      <c r="W526" s="187">
        <f t="shared" si="164"/>
        <v>4.12966017857151E-4</v>
      </c>
      <c r="X526" s="549">
        <f t="shared" si="172"/>
        <v>700</v>
      </c>
      <c r="Y526" s="113">
        <f t="shared" si="165"/>
        <v>437.75</v>
      </c>
      <c r="Z526" s="113">
        <f t="shared" si="173"/>
        <v>262.25</v>
      </c>
      <c r="AA526" s="549">
        <f t="shared" si="166"/>
        <v>2.8447691481830413</v>
      </c>
      <c r="AC526" s="556">
        <f t="shared" si="167"/>
        <v>1.7115749215044405</v>
      </c>
    </row>
    <row r="527" spans="2:29" x14ac:dyDescent="0.35">
      <c r="B527" s="116">
        <v>42768</v>
      </c>
      <c r="C527" s="186">
        <f t="shared" si="183"/>
        <v>4.7316858224999869</v>
      </c>
      <c r="D527" s="187">
        <f t="shared" si="183"/>
        <v>4.6109612024999747</v>
      </c>
      <c r="E527" s="187">
        <f t="shared" si="183"/>
        <v>4.3135395599999793</v>
      </c>
      <c r="F527" s="113">
        <f t="shared" si="183"/>
        <v>3.9329275624999882</v>
      </c>
      <c r="G527" s="152">
        <f t="shared" si="184"/>
        <v>44617</v>
      </c>
      <c r="H527" s="246">
        <f t="shared" si="168"/>
        <v>44489</v>
      </c>
      <c r="I527" s="113">
        <f t="shared" si="178"/>
        <v>2.3236065820312138E-3</v>
      </c>
      <c r="J527" s="148">
        <f t="shared" si="169"/>
        <v>44594.25</v>
      </c>
      <c r="K527" s="152"/>
      <c r="L527" s="550">
        <f t="shared" si="179"/>
        <v>128</v>
      </c>
      <c r="M527" s="187">
        <f t="shared" si="180"/>
        <v>22.75</v>
      </c>
      <c r="N527" s="187">
        <f t="shared" si="181"/>
        <v>105.25</v>
      </c>
      <c r="O527" s="549">
        <f t="shared" si="182"/>
        <v>4.5580991527587642</v>
      </c>
      <c r="P527" s="559"/>
      <c r="R527" s="187">
        <f t="shared" si="185"/>
        <v>3.0529522499999961</v>
      </c>
      <c r="S527" s="187">
        <f t="shared" si="185"/>
        <v>2.754714239999978</v>
      </c>
      <c r="T527" s="113">
        <f t="shared" si="185"/>
        <v>2.5611925625000254</v>
      </c>
      <c r="U527" s="116">
        <f t="shared" si="170"/>
        <v>45031</v>
      </c>
      <c r="V527" s="148">
        <f t="shared" si="171"/>
        <v>44331</v>
      </c>
      <c r="W527" s="187">
        <f t="shared" si="164"/>
        <v>4.2605430000002594E-4</v>
      </c>
      <c r="X527" s="549">
        <f t="shared" si="172"/>
        <v>700</v>
      </c>
      <c r="Y527" s="113">
        <f t="shared" si="165"/>
        <v>436.75</v>
      </c>
      <c r="Z527" s="113">
        <f t="shared" si="173"/>
        <v>263.25</v>
      </c>
      <c r="AA527" s="549">
        <f t="shared" si="166"/>
        <v>2.8668730344749846</v>
      </c>
      <c r="AC527" s="556">
        <f t="shared" si="167"/>
        <v>1.6912261182837796</v>
      </c>
    </row>
    <row r="528" spans="2:29" x14ac:dyDescent="0.35">
      <c r="B528" s="116">
        <v>42769</v>
      </c>
      <c r="C528" s="186">
        <f t="shared" si="183"/>
        <v>4.7296390624999907</v>
      </c>
      <c r="D528" s="187">
        <f t="shared" si="183"/>
        <v>4.6048245224999951</v>
      </c>
      <c r="E528" s="187">
        <f t="shared" si="183"/>
        <v>4.3104755625000157</v>
      </c>
      <c r="F528" s="113">
        <f t="shared" si="183"/>
        <v>3.9319080900000136</v>
      </c>
      <c r="G528" s="152">
        <f t="shared" si="184"/>
        <v>44617</v>
      </c>
      <c r="H528" s="246">
        <f t="shared" si="168"/>
        <v>44489</v>
      </c>
      <c r="I528" s="113">
        <f t="shared" si="178"/>
        <v>2.2996012499998386E-3</v>
      </c>
      <c r="J528" s="148">
        <f t="shared" si="169"/>
        <v>44595.25</v>
      </c>
      <c r="K528" s="152"/>
      <c r="L528" s="550">
        <f t="shared" si="179"/>
        <v>128</v>
      </c>
      <c r="M528" s="187">
        <f t="shared" si="180"/>
        <v>21.75</v>
      </c>
      <c r="N528" s="187">
        <f t="shared" si="181"/>
        <v>106.25</v>
      </c>
      <c r="O528" s="549">
        <f t="shared" si="182"/>
        <v>4.5548081953124981</v>
      </c>
      <c r="P528" s="559"/>
      <c r="R528" s="187">
        <f t="shared" si="185"/>
        <v>3.045846322500001</v>
      </c>
      <c r="S528" s="187">
        <f t="shared" si="185"/>
        <v>2.7486322499999938</v>
      </c>
      <c r="T528" s="113">
        <f t="shared" si="185"/>
        <v>2.5520782400000108</v>
      </c>
      <c r="U528" s="116">
        <f t="shared" si="170"/>
        <v>45031</v>
      </c>
      <c r="V528" s="148">
        <f t="shared" si="171"/>
        <v>44331</v>
      </c>
      <c r="W528" s="187">
        <f t="shared" si="164"/>
        <v>4.2459153214286741E-4</v>
      </c>
      <c r="X528" s="549">
        <f t="shared" si="172"/>
        <v>700</v>
      </c>
      <c r="Y528" s="113">
        <f t="shared" si="165"/>
        <v>435.75</v>
      </c>
      <c r="Z528" s="113">
        <f t="shared" si="173"/>
        <v>264.25</v>
      </c>
      <c r="AA528" s="549">
        <f t="shared" si="166"/>
        <v>2.8608305623687467</v>
      </c>
      <c r="AC528" s="556">
        <f t="shared" si="167"/>
        <v>1.6939776329437515</v>
      </c>
    </row>
    <row r="529" spans="2:29" x14ac:dyDescent="0.35">
      <c r="B529" s="116">
        <v>42772</v>
      </c>
      <c r="C529" s="186" t="str">
        <f t="shared" si="183"/>
        <v/>
      </c>
      <c r="D529" s="187" t="str">
        <f t="shared" si="183"/>
        <v/>
      </c>
      <c r="E529" s="187" t="str">
        <f t="shared" si="183"/>
        <v/>
      </c>
      <c r="F529" s="113" t="str">
        <f t="shared" si="183"/>
        <v/>
      </c>
      <c r="G529" s="152">
        <f t="shared" si="184"/>
        <v>44617</v>
      </c>
      <c r="H529" s="246">
        <f t="shared" si="168"/>
        <v>44489</v>
      </c>
      <c r="I529" s="113" t="str">
        <f t="shared" si="178"/>
        <v/>
      </c>
      <c r="J529" s="148">
        <f t="shared" si="169"/>
        <v>44598.25</v>
      </c>
      <c r="K529" s="152"/>
      <c r="L529" s="550">
        <f t="shared" si="179"/>
        <v>128</v>
      </c>
      <c r="M529" s="187">
        <f t="shared" si="180"/>
        <v>18.75</v>
      </c>
      <c r="N529" s="187">
        <f t="shared" si="181"/>
        <v>109.25</v>
      </c>
      <c r="O529" s="549" t="str">
        <f t="shared" si="182"/>
        <v/>
      </c>
      <c r="P529" s="559"/>
      <c r="R529" s="187" t="str">
        <f t="shared" si="185"/>
        <v/>
      </c>
      <c r="S529" s="187" t="str">
        <f t="shared" si="185"/>
        <v/>
      </c>
      <c r="T529" s="113" t="str">
        <f t="shared" si="185"/>
        <v/>
      </c>
      <c r="U529" s="116">
        <f t="shared" si="170"/>
        <v>45031</v>
      </c>
      <c r="V529" s="148">
        <f t="shared" si="171"/>
        <v>44331</v>
      </c>
      <c r="W529" s="187" t="str">
        <f t="shared" si="164"/>
        <v/>
      </c>
      <c r="X529" s="549">
        <f t="shared" si="172"/>
        <v>700</v>
      </c>
      <c r="Y529" s="113">
        <f t="shared" si="165"/>
        <v>432.75</v>
      </c>
      <c r="Z529" s="113">
        <f t="shared" si="173"/>
        <v>267.25</v>
      </c>
      <c r="AA529" s="549" t="str">
        <f t="shared" si="166"/>
        <v/>
      </c>
      <c r="AC529" s="556" t="str">
        <f t="shared" si="167"/>
        <v/>
      </c>
    </row>
    <row r="530" spans="2:29" x14ac:dyDescent="0.35">
      <c r="B530" s="116">
        <v>42773</v>
      </c>
      <c r="C530" s="186">
        <f t="shared" si="183"/>
        <v>4.6692686399999905</v>
      </c>
      <c r="D530" s="187">
        <f t="shared" si="183"/>
        <v>4.5588051600000012</v>
      </c>
      <c r="E530" s="187">
        <f t="shared" si="183"/>
        <v>4.2247019024999943</v>
      </c>
      <c r="F530" s="113">
        <f t="shared" si="183"/>
        <v>3.9196748099999956</v>
      </c>
      <c r="G530" s="152">
        <f t="shared" si="184"/>
        <v>44617</v>
      </c>
      <c r="H530" s="246">
        <f t="shared" si="168"/>
        <v>44489</v>
      </c>
      <c r="I530" s="113">
        <f t="shared" si="178"/>
        <v>2.610181699218804E-3</v>
      </c>
      <c r="J530" s="148">
        <f t="shared" si="169"/>
        <v>44599.25</v>
      </c>
      <c r="K530" s="152"/>
      <c r="L530" s="550">
        <f t="shared" si="179"/>
        <v>128</v>
      </c>
      <c r="M530" s="187">
        <f t="shared" si="180"/>
        <v>17.75</v>
      </c>
      <c r="N530" s="187">
        <f t="shared" si="181"/>
        <v>110.25</v>
      </c>
      <c r="O530" s="549">
        <f t="shared" si="182"/>
        <v>4.5124744348388672</v>
      </c>
      <c r="P530" s="559"/>
      <c r="R530" s="187">
        <f t="shared" si="185"/>
        <v>2.9768300625000021</v>
      </c>
      <c r="S530" s="187">
        <f t="shared" si="185"/>
        <v>2.6888356024999949</v>
      </c>
      <c r="T530" s="113">
        <f t="shared" si="185"/>
        <v>2.5267628025000155</v>
      </c>
      <c r="U530" s="116">
        <f t="shared" si="170"/>
        <v>45031</v>
      </c>
      <c r="V530" s="148">
        <f t="shared" si="171"/>
        <v>44331</v>
      </c>
      <c r="W530" s="187">
        <f t="shared" si="164"/>
        <v>4.1142065714286753E-4</v>
      </c>
      <c r="X530" s="549">
        <f t="shared" si="172"/>
        <v>700</v>
      </c>
      <c r="Y530" s="113">
        <f t="shared" si="165"/>
        <v>431.75</v>
      </c>
      <c r="Z530" s="113">
        <f t="shared" si="173"/>
        <v>268.25</v>
      </c>
      <c r="AA530" s="549">
        <f t="shared" si="166"/>
        <v>2.799199193778569</v>
      </c>
      <c r="AC530" s="556">
        <f t="shared" si="167"/>
        <v>1.7132752410602983</v>
      </c>
    </row>
    <row r="531" spans="2:29" x14ac:dyDescent="0.35">
      <c r="B531" s="116">
        <v>42774</v>
      </c>
      <c r="C531" s="186">
        <f t="shared" si="183"/>
        <v>4.6201665599999941</v>
      </c>
      <c r="D531" s="187">
        <f t="shared" si="183"/>
        <v>4.5127959225000236</v>
      </c>
      <c r="E531" s="187">
        <f t="shared" si="183"/>
        <v>4.1736629025000083</v>
      </c>
      <c r="F531" s="113">
        <f t="shared" si="183"/>
        <v>3.8789024099999958</v>
      </c>
      <c r="G531" s="152">
        <f t="shared" si="184"/>
        <v>44617</v>
      </c>
      <c r="H531" s="246">
        <f t="shared" si="168"/>
        <v>44489</v>
      </c>
      <c r="I531" s="113">
        <f t="shared" si="178"/>
        <v>2.6494767187501198E-3</v>
      </c>
      <c r="J531" s="148">
        <f t="shared" si="169"/>
        <v>44600.25</v>
      </c>
      <c r="K531" s="152"/>
      <c r="L531" s="550">
        <f t="shared" si="179"/>
        <v>128</v>
      </c>
      <c r="M531" s="187">
        <f t="shared" si="180"/>
        <v>16.75</v>
      </c>
      <c r="N531" s="187">
        <f t="shared" si="181"/>
        <v>111.25</v>
      </c>
      <c r="O531" s="549">
        <f t="shared" si="182"/>
        <v>4.4684171874609593</v>
      </c>
      <c r="P531" s="559"/>
      <c r="R531" s="187">
        <f t="shared" si="185"/>
        <v>2.9291411600000039</v>
      </c>
      <c r="S531" s="187">
        <f t="shared" si="185"/>
        <v>2.6462791024999932</v>
      </c>
      <c r="T531" s="113">
        <f t="shared" si="185"/>
        <v>2.4903140624999986</v>
      </c>
      <c r="U531" s="116">
        <f t="shared" si="170"/>
        <v>45031</v>
      </c>
      <c r="V531" s="148">
        <f t="shared" si="171"/>
        <v>44331</v>
      </c>
      <c r="W531" s="187">
        <f t="shared" si="164"/>
        <v>4.0408865357144386E-4</v>
      </c>
      <c r="X531" s="549">
        <f t="shared" si="172"/>
        <v>700</v>
      </c>
      <c r="Y531" s="113">
        <f t="shared" si="165"/>
        <v>430.75</v>
      </c>
      <c r="Z531" s="113">
        <f t="shared" si="173"/>
        <v>269.25</v>
      </c>
      <c r="AA531" s="549">
        <f t="shared" si="166"/>
        <v>2.7550799724741046</v>
      </c>
      <c r="AC531" s="556">
        <f t="shared" si="167"/>
        <v>1.7133372149868547</v>
      </c>
    </row>
    <row r="532" spans="2:29" x14ac:dyDescent="0.35">
      <c r="B532" s="116">
        <v>42775</v>
      </c>
      <c r="C532" s="186">
        <f t="shared" si="183"/>
        <v>4.605847289999998</v>
      </c>
      <c r="D532" s="187">
        <f t="shared" si="183"/>
        <v>4.4933728399999762</v>
      </c>
      <c r="E532" s="187">
        <f t="shared" si="183"/>
        <v>4.1879525625000191</v>
      </c>
      <c r="F532" s="113">
        <f t="shared" si="183"/>
        <v>3.8503664899999901</v>
      </c>
      <c r="G532" s="152">
        <f t="shared" si="184"/>
        <v>44617</v>
      </c>
      <c r="H532" s="246">
        <f t="shared" si="168"/>
        <v>44489</v>
      </c>
      <c r="I532" s="113">
        <f t="shared" si="178"/>
        <v>2.3860959179684144E-3</v>
      </c>
      <c r="J532" s="148">
        <f t="shared" si="169"/>
        <v>44601.25</v>
      </c>
      <c r="K532" s="152"/>
      <c r="L532" s="550">
        <f t="shared" si="179"/>
        <v>128</v>
      </c>
      <c r="M532" s="187">
        <f t="shared" si="180"/>
        <v>15.75</v>
      </c>
      <c r="N532" s="187">
        <f t="shared" si="181"/>
        <v>112.25</v>
      </c>
      <c r="O532" s="549">
        <f t="shared" si="182"/>
        <v>4.4557918292919734</v>
      </c>
      <c r="P532" s="559"/>
      <c r="R532" s="187">
        <f t="shared" si="185"/>
        <v>2.824670062500001</v>
      </c>
      <c r="S532" s="187">
        <f t="shared" si="185"/>
        <v>2.548027559999988</v>
      </c>
      <c r="T532" s="113">
        <f t="shared" si="185"/>
        <v>2.4022563600000213</v>
      </c>
      <c r="U532" s="116">
        <f t="shared" si="170"/>
        <v>45031</v>
      </c>
      <c r="V532" s="148">
        <f t="shared" si="171"/>
        <v>44331</v>
      </c>
      <c r="W532" s="187">
        <f t="shared" ref="W532:W545" si="186">IF(R532="","",(S532-R532)/($S$14-$R$14))</f>
        <v>3.9520357500001858E-4</v>
      </c>
      <c r="X532" s="549">
        <f t="shared" si="172"/>
        <v>700</v>
      </c>
      <c r="Y532" s="113">
        <f t="shared" ref="Y532:Y545" si="187">U532-J532</f>
        <v>429.75</v>
      </c>
      <c r="Z532" s="113">
        <f t="shared" si="173"/>
        <v>270.25</v>
      </c>
      <c r="AA532" s="549">
        <f t="shared" ref="AA532:AA544" si="188">IF(R532="","",R532-(Y532*W532))</f>
        <v>2.6548313261437428</v>
      </c>
      <c r="AC532" s="556">
        <f t="shared" si="167"/>
        <v>1.8009605031482305</v>
      </c>
    </row>
    <row r="533" spans="2:29" x14ac:dyDescent="0.35">
      <c r="B533" s="116">
        <v>42776</v>
      </c>
      <c r="C533" s="186">
        <f t="shared" si="183"/>
        <v>4.5864155624999903</v>
      </c>
      <c r="D533" s="187">
        <f t="shared" si="183"/>
        <v>4.4913284100000173</v>
      </c>
      <c r="E533" s="187">
        <f t="shared" si="183"/>
        <v>4.1808076100000147</v>
      </c>
      <c r="F533" s="113">
        <f t="shared" si="183"/>
        <v>3.8330430225000045</v>
      </c>
      <c r="G533" s="152">
        <f t="shared" si="184"/>
        <v>44617</v>
      </c>
      <c r="H533" s="246">
        <f t="shared" si="168"/>
        <v>44489</v>
      </c>
      <c r="I533" s="113">
        <f t="shared" si="178"/>
        <v>2.4259437500000203E-3</v>
      </c>
      <c r="J533" s="148">
        <f t="shared" si="169"/>
        <v>44602.25</v>
      </c>
      <c r="K533" s="152"/>
      <c r="L533" s="550">
        <f t="shared" si="179"/>
        <v>128</v>
      </c>
      <c r="M533" s="187">
        <f t="shared" si="180"/>
        <v>14.75</v>
      </c>
      <c r="N533" s="187">
        <f t="shared" si="181"/>
        <v>113.25</v>
      </c>
      <c r="O533" s="549">
        <f t="shared" si="182"/>
        <v>4.4555457396875173</v>
      </c>
      <c r="P533" s="559"/>
      <c r="R533" s="187">
        <f t="shared" si="185"/>
        <v>2.8520505599999968</v>
      </c>
      <c r="S533" s="187">
        <f t="shared" si="185"/>
        <v>2.5773968024999983</v>
      </c>
      <c r="T533" s="113">
        <f t="shared" si="185"/>
        <v>2.4295805625000222</v>
      </c>
      <c r="U533" s="116">
        <f t="shared" si="170"/>
        <v>45031</v>
      </c>
      <c r="V533" s="148">
        <f t="shared" si="171"/>
        <v>44331</v>
      </c>
      <c r="W533" s="187">
        <f t="shared" si="186"/>
        <v>3.9236251071428363E-4</v>
      </c>
      <c r="X533" s="549">
        <f t="shared" si="172"/>
        <v>700</v>
      </c>
      <c r="Y533" s="113">
        <f t="shared" si="187"/>
        <v>428.75</v>
      </c>
      <c r="Z533" s="113">
        <f t="shared" si="173"/>
        <v>271.25</v>
      </c>
      <c r="AA533" s="549">
        <f t="shared" si="188"/>
        <v>2.6838251335312475</v>
      </c>
      <c r="AC533" s="556">
        <f t="shared" si="167"/>
        <v>1.7717206061562698</v>
      </c>
    </row>
    <row r="534" spans="2:29" x14ac:dyDescent="0.35">
      <c r="B534" s="116">
        <v>42779</v>
      </c>
      <c r="C534" s="186">
        <f t="shared" si="183"/>
        <v>4.583347559999984</v>
      </c>
      <c r="D534" s="187">
        <f t="shared" si="183"/>
        <v>4.4954172900000033</v>
      </c>
      <c r="E534" s="187">
        <f t="shared" si="183"/>
        <v>4.1797869225000062</v>
      </c>
      <c r="F534" s="113">
        <f t="shared" si="183"/>
        <v>3.8320240400000039</v>
      </c>
      <c r="G534" s="152">
        <f t="shared" si="184"/>
        <v>44617</v>
      </c>
      <c r="H534" s="246">
        <f t="shared" si="168"/>
        <v>44489</v>
      </c>
      <c r="I534" s="113">
        <f t="shared" si="178"/>
        <v>2.4658622460937279E-3</v>
      </c>
      <c r="J534" s="148">
        <f t="shared" si="169"/>
        <v>44605.25</v>
      </c>
      <c r="K534" s="152"/>
      <c r="L534" s="550">
        <f t="shared" si="179"/>
        <v>128</v>
      </c>
      <c r="M534" s="187">
        <f t="shared" si="180"/>
        <v>11.75</v>
      </c>
      <c r="N534" s="187">
        <f t="shared" si="181"/>
        <v>116.25</v>
      </c>
      <c r="O534" s="549">
        <f t="shared" si="182"/>
        <v>4.4664434086084022</v>
      </c>
      <c r="P534" s="559"/>
      <c r="R534" s="187">
        <f t="shared" si="185"/>
        <v>2.8571214224999864</v>
      </c>
      <c r="S534" s="187">
        <f t="shared" si="185"/>
        <v>2.5834737224999849</v>
      </c>
      <c r="T534" s="113">
        <f t="shared" si="185"/>
        <v>2.4356531025000017</v>
      </c>
      <c r="U534" s="116">
        <f t="shared" si="170"/>
        <v>45031</v>
      </c>
      <c r="V534" s="148">
        <f t="shared" si="171"/>
        <v>44331</v>
      </c>
      <c r="W534" s="187">
        <f t="shared" si="186"/>
        <v>3.9092528571428787E-4</v>
      </c>
      <c r="X534" s="549">
        <f t="shared" si="172"/>
        <v>700</v>
      </c>
      <c r="Y534" s="113">
        <f t="shared" si="187"/>
        <v>425.75</v>
      </c>
      <c r="Z534" s="113">
        <f t="shared" si="173"/>
        <v>274.25</v>
      </c>
      <c r="AA534" s="549">
        <f t="shared" si="188"/>
        <v>2.6906849821071281</v>
      </c>
      <c r="AC534" s="556">
        <f t="shared" si="167"/>
        <v>1.775758426501274</v>
      </c>
    </row>
    <row r="535" spans="2:29" x14ac:dyDescent="0.35">
      <c r="B535" s="116">
        <v>42780</v>
      </c>
      <c r="C535" s="186">
        <f t="shared" si="183"/>
        <v>4.6242579600000111</v>
      </c>
      <c r="D535" s="187">
        <f t="shared" si="183"/>
        <v>4.5332432225000163</v>
      </c>
      <c r="E535" s="187">
        <f t="shared" si="183"/>
        <v>4.2144931025000165</v>
      </c>
      <c r="F535" s="113">
        <f t="shared" si="183"/>
        <v>3.8534237224999934</v>
      </c>
      <c r="G535" s="152">
        <f t="shared" si="184"/>
        <v>44617</v>
      </c>
      <c r="H535" s="246">
        <f t="shared" si="168"/>
        <v>44489</v>
      </c>
      <c r="I535" s="113">
        <f t="shared" si="178"/>
        <v>2.4902353124999985E-3</v>
      </c>
      <c r="J535" s="148">
        <f t="shared" si="169"/>
        <v>44606.25</v>
      </c>
      <c r="K535" s="152"/>
      <c r="L535" s="550">
        <f t="shared" si="179"/>
        <v>128</v>
      </c>
      <c r="M535" s="187">
        <f t="shared" si="180"/>
        <v>10.75</v>
      </c>
      <c r="N535" s="187">
        <f t="shared" si="181"/>
        <v>117.25</v>
      </c>
      <c r="O535" s="549">
        <f t="shared" si="182"/>
        <v>4.506473192890641</v>
      </c>
      <c r="P535" s="559"/>
      <c r="R535" s="187">
        <f t="shared" si="185"/>
        <v>2.8784204099999933</v>
      </c>
      <c r="S535" s="187">
        <f t="shared" si="185"/>
        <v>2.6037314224999886</v>
      </c>
      <c r="T535" s="113">
        <f t="shared" si="185"/>
        <v>2.4558962024999964</v>
      </c>
      <c r="U535" s="116">
        <f t="shared" si="170"/>
        <v>45031</v>
      </c>
      <c r="V535" s="148">
        <f t="shared" si="171"/>
        <v>44331</v>
      </c>
      <c r="W535" s="187">
        <f t="shared" si="186"/>
        <v>3.9241283928572102E-4</v>
      </c>
      <c r="X535" s="549">
        <f t="shared" si="172"/>
        <v>700</v>
      </c>
      <c r="Y535" s="113">
        <f t="shared" si="187"/>
        <v>424.75</v>
      </c>
      <c r="Z535" s="113">
        <f t="shared" si="173"/>
        <v>275.25</v>
      </c>
      <c r="AA535" s="549">
        <f t="shared" si="188"/>
        <v>2.7117430565133831</v>
      </c>
      <c r="AC535" s="556">
        <f t="shared" si="167"/>
        <v>1.7947301363772579</v>
      </c>
    </row>
    <row r="536" spans="2:29" x14ac:dyDescent="0.35">
      <c r="B536" s="116">
        <v>42781</v>
      </c>
      <c r="C536" s="186">
        <f t="shared" si="183"/>
        <v>4.6600611224999922</v>
      </c>
      <c r="D536" s="187">
        <f t="shared" si="183"/>
        <v>4.5496025024999831</v>
      </c>
      <c r="E536" s="187">
        <f t="shared" si="183"/>
        <v>4.253289202499988</v>
      </c>
      <c r="F536" s="113">
        <f t="shared" si="183"/>
        <v>3.8676914025000064</v>
      </c>
      <c r="G536" s="152">
        <f t="shared" si="184"/>
        <v>44617</v>
      </c>
      <c r="H536" s="246">
        <f t="shared" si="168"/>
        <v>44489</v>
      </c>
      <c r="I536" s="113">
        <f t="shared" si="178"/>
        <v>2.3149476562499618E-3</v>
      </c>
      <c r="J536" s="148">
        <f t="shared" si="169"/>
        <v>44607.25</v>
      </c>
      <c r="K536" s="152"/>
      <c r="L536" s="550">
        <f t="shared" si="179"/>
        <v>128</v>
      </c>
      <c r="M536" s="187">
        <f t="shared" si="180"/>
        <v>9.75</v>
      </c>
      <c r="N536" s="187">
        <f t="shared" si="181"/>
        <v>118.25</v>
      </c>
      <c r="O536" s="549">
        <f t="shared" si="182"/>
        <v>4.5270317628515464</v>
      </c>
      <c r="P536" s="559"/>
      <c r="R536" s="187">
        <f t="shared" si="185"/>
        <v>2.9179815225000238</v>
      </c>
      <c r="S536" s="187">
        <f t="shared" si="185"/>
        <v>2.643239690000021</v>
      </c>
      <c r="T536" s="113">
        <f t="shared" si="185"/>
        <v>2.4872769599999955</v>
      </c>
      <c r="U536" s="116">
        <f t="shared" si="170"/>
        <v>45031</v>
      </c>
      <c r="V536" s="148">
        <f t="shared" si="171"/>
        <v>44331</v>
      </c>
      <c r="W536" s="187">
        <f t="shared" si="186"/>
        <v>3.924883321428612E-4</v>
      </c>
      <c r="X536" s="549">
        <f t="shared" si="172"/>
        <v>700</v>
      </c>
      <c r="Y536" s="113">
        <f t="shared" si="187"/>
        <v>423.75</v>
      </c>
      <c r="Z536" s="113">
        <f t="shared" si="173"/>
        <v>276.25</v>
      </c>
      <c r="AA536" s="549">
        <f t="shared" si="188"/>
        <v>2.7516645917544862</v>
      </c>
      <c r="AC536" s="556">
        <f t="shared" si="167"/>
        <v>1.7753671710970602</v>
      </c>
    </row>
    <row r="537" spans="2:29" x14ac:dyDescent="0.35">
      <c r="B537" s="116">
        <v>42782</v>
      </c>
      <c r="C537" s="186">
        <f t="shared" si="183"/>
        <v>4.6498310225000061</v>
      </c>
      <c r="D537" s="187">
        <f t="shared" si="183"/>
        <v>4.5332432225000163</v>
      </c>
      <c r="E537" s="187">
        <f t="shared" si="183"/>
        <v>4.2359321600000222</v>
      </c>
      <c r="F537" s="113">
        <f t="shared" si="183"/>
        <v>3.8544428100000028</v>
      </c>
      <c r="G537" s="152">
        <f t="shared" si="184"/>
        <v>44617</v>
      </c>
      <c r="H537" s="246">
        <f t="shared" si="168"/>
        <v>44489</v>
      </c>
      <c r="I537" s="113">
        <f t="shared" si="178"/>
        <v>2.3227426757812045E-3</v>
      </c>
      <c r="J537" s="148">
        <f t="shared" si="169"/>
        <v>44608.25</v>
      </c>
      <c r="K537" s="152"/>
      <c r="L537" s="550">
        <f t="shared" si="179"/>
        <v>128</v>
      </c>
      <c r="M537" s="187">
        <f t="shared" si="180"/>
        <v>8.75</v>
      </c>
      <c r="N537" s="187">
        <f t="shared" si="181"/>
        <v>119.25</v>
      </c>
      <c r="O537" s="549">
        <f t="shared" si="182"/>
        <v>4.5129192240869305</v>
      </c>
      <c r="P537" s="559"/>
      <c r="R537" s="187">
        <f t="shared" si="185"/>
        <v>2.967697289999971</v>
      </c>
      <c r="S537" s="187">
        <f t="shared" si="185"/>
        <v>2.6949158224999881</v>
      </c>
      <c r="T537" s="113">
        <f t="shared" si="185"/>
        <v>2.5186625225000148</v>
      </c>
      <c r="U537" s="116">
        <f t="shared" si="170"/>
        <v>45031</v>
      </c>
      <c r="V537" s="148">
        <f t="shared" si="171"/>
        <v>44331</v>
      </c>
      <c r="W537" s="187">
        <f t="shared" si="186"/>
        <v>3.8968781071426129E-4</v>
      </c>
      <c r="X537" s="549">
        <f t="shared" si="172"/>
        <v>700</v>
      </c>
      <c r="Y537" s="113">
        <f t="shared" si="187"/>
        <v>422.75</v>
      </c>
      <c r="Z537" s="113">
        <f t="shared" si="173"/>
        <v>277.25</v>
      </c>
      <c r="AA537" s="549">
        <f t="shared" si="188"/>
        <v>2.802956768020517</v>
      </c>
      <c r="AC537" s="556">
        <f t="shared" si="167"/>
        <v>1.7099624560664135</v>
      </c>
    </row>
    <row r="538" spans="2:29" x14ac:dyDescent="0.35">
      <c r="B538" s="116">
        <v>42783</v>
      </c>
      <c r="C538" s="186">
        <f t="shared" si="183"/>
        <v>4.6580150625000094</v>
      </c>
      <c r="D538" s="187">
        <f t="shared" si="183"/>
        <v>4.5393778024999998</v>
      </c>
      <c r="E538" s="187">
        <f t="shared" si="183"/>
        <v>4.2389950624999839</v>
      </c>
      <c r="F538" s="113">
        <f t="shared" si="183"/>
        <v>3.8524046400000067</v>
      </c>
      <c r="G538" s="152">
        <f t="shared" si="184"/>
        <v>44617</v>
      </c>
      <c r="H538" s="246">
        <f t="shared" si="168"/>
        <v>44489</v>
      </c>
      <c r="I538" s="113">
        <f t="shared" si="178"/>
        <v>2.3467401562501239E-3</v>
      </c>
      <c r="J538" s="148">
        <f t="shared" si="169"/>
        <v>44609.25</v>
      </c>
      <c r="K538" s="152"/>
      <c r="L538" s="550">
        <f t="shared" si="179"/>
        <v>128</v>
      </c>
      <c r="M538" s="187">
        <f t="shared" si="180"/>
        <v>7.75</v>
      </c>
      <c r="N538" s="187">
        <f t="shared" si="181"/>
        <v>120.25</v>
      </c>
      <c r="O538" s="549">
        <f t="shared" si="182"/>
        <v>4.5211905662890617</v>
      </c>
      <c r="P538" s="559"/>
      <c r="R538" s="187">
        <f t="shared" si="185"/>
        <v>2.9433452099999924</v>
      </c>
      <c r="S538" s="187">
        <f t="shared" si="185"/>
        <v>2.665529759999985</v>
      </c>
      <c r="T538" s="113">
        <f t="shared" si="185"/>
        <v>2.4893016899999898</v>
      </c>
      <c r="U538" s="116">
        <f t="shared" si="170"/>
        <v>45031</v>
      </c>
      <c r="V538" s="148">
        <f t="shared" si="171"/>
        <v>44331</v>
      </c>
      <c r="W538" s="187">
        <f t="shared" si="186"/>
        <v>3.9687921428572484E-4</v>
      </c>
      <c r="X538" s="549">
        <f t="shared" si="172"/>
        <v>700</v>
      </c>
      <c r="Y538" s="113">
        <f t="shared" si="187"/>
        <v>421.75</v>
      </c>
      <c r="Z538" s="113">
        <f t="shared" si="173"/>
        <v>278.25</v>
      </c>
      <c r="AA538" s="549">
        <f t="shared" si="188"/>
        <v>2.775961401374988</v>
      </c>
      <c r="AC538" s="556">
        <f t="shared" si="167"/>
        <v>1.7452291649140736</v>
      </c>
    </row>
    <row r="539" spans="2:29" x14ac:dyDescent="0.35">
      <c r="B539" s="116">
        <v>42786</v>
      </c>
      <c r="C539" s="186">
        <f t="shared" si="183"/>
        <v>4.6283494400000125</v>
      </c>
      <c r="D539" s="187">
        <f t="shared" si="183"/>
        <v>4.5087067024999872</v>
      </c>
      <c r="E539" s="187">
        <f t="shared" si="183"/>
        <v>4.2093888899999765</v>
      </c>
      <c r="F539" s="113">
        <f t="shared" si="183"/>
        <v>3.8096076899999831</v>
      </c>
      <c r="G539" s="152">
        <f t="shared" si="184"/>
        <v>44617</v>
      </c>
      <c r="H539" s="246">
        <f t="shared" si="168"/>
        <v>44489</v>
      </c>
      <c r="I539" s="113">
        <f t="shared" si="178"/>
        <v>2.3384204101563333E-3</v>
      </c>
      <c r="J539" s="148">
        <f t="shared" si="169"/>
        <v>44612.25</v>
      </c>
      <c r="K539" s="152"/>
      <c r="L539" s="550">
        <f t="shared" si="179"/>
        <v>128</v>
      </c>
      <c r="M539" s="187">
        <f t="shared" si="180"/>
        <v>4.75</v>
      </c>
      <c r="N539" s="187">
        <f t="shared" si="181"/>
        <v>123.25</v>
      </c>
      <c r="O539" s="549">
        <f t="shared" si="182"/>
        <v>4.4975992055517446</v>
      </c>
      <c r="P539" s="559"/>
      <c r="R539" s="187">
        <f t="shared" si="185"/>
        <v>2.9200105024999923</v>
      </c>
      <c r="S539" s="187">
        <f t="shared" si="185"/>
        <v>2.641213440000012</v>
      </c>
      <c r="T539" s="113">
        <f t="shared" si="185"/>
        <v>2.463994002500014</v>
      </c>
      <c r="U539" s="116">
        <f t="shared" si="170"/>
        <v>45031</v>
      </c>
      <c r="V539" s="148">
        <f t="shared" si="171"/>
        <v>44331</v>
      </c>
      <c r="W539" s="187">
        <f t="shared" si="186"/>
        <v>3.9828151785711467E-4</v>
      </c>
      <c r="X539" s="549">
        <f t="shared" si="172"/>
        <v>700</v>
      </c>
      <c r="Y539" s="113">
        <f t="shared" si="187"/>
        <v>418.75</v>
      </c>
      <c r="Z539" s="113">
        <f t="shared" si="173"/>
        <v>281.25</v>
      </c>
      <c r="AA539" s="549">
        <f t="shared" si="188"/>
        <v>2.7532301168973254</v>
      </c>
      <c r="AC539" s="556">
        <f t="shared" si="167"/>
        <v>1.7443690886544192</v>
      </c>
    </row>
    <row r="540" spans="2:29" x14ac:dyDescent="0.35">
      <c r="B540" s="116">
        <v>42787</v>
      </c>
      <c r="C540" s="186">
        <f t="shared" si="183"/>
        <v>4.616075240000006</v>
      </c>
      <c r="D540" s="187">
        <f t="shared" si="183"/>
        <v>4.49746176000001</v>
      </c>
      <c r="E540" s="187">
        <f t="shared" si="183"/>
        <v>4.2002016225000105</v>
      </c>
      <c r="F540" s="113">
        <f t="shared" si="183"/>
        <v>3.8065511025000109</v>
      </c>
      <c r="G540" s="152">
        <f t="shared" si="184"/>
        <v>44617</v>
      </c>
      <c r="H540" s="246">
        <f t="shared" si="168"/>
        <v>44489</v>
      </c>
      <c r="I540" s="113">
        <f t="shared" si="178"/>
        <v>2.3223448242187458E-3</v>
      </c>
      <c r="J540" s="148">
        <f t="shared" si="169"/>
        <v>44613.25</v>
      </c>
      <c r="K540" s="152"/>
      <c r="L540" s="550">
        <f t="shared" si="179"/>
        <v>128</v>
      </c>
      <c r="M540" s="187">
        <f t="shared" si="180"/>
        <v>3.75</v>
      </c>
      <c r="N540" s="187">
        <f t="shared" si="181"/>
        <v>124.25</v>
      </c>
      <c r="O540" s="549">
        <f t="shared" si="182"/>
        <v>4.4887529669091899</v>
      </c>
      <c r="P540" s="559"/>
      <c r="R540" s="187">
        <f t="shared" si="185"/>
        <v>2.9200105024999923</v>
      </c>
      <c r="S540" s="187">
        <f t="shared" si="185"/>
        <v>2.641213440000012</v>
      </c>
      <c r="T540" s="113">
        <f t="shared" si="185"/>
        <v>2.4660185024999892</v>
      </c>
      <c r="U540" s="116">
        <f t="shared" si="170"/>
        <v>45031</v>
      </c>
      <c r="V540" s="148">
        <f t="shared" si="171"/>
        <v>44331</v>
      </c>
      <c r="W540" s="187">
        <f t="shared" si="186"/>
        <v>3.9828151785711467E-4</v>
      </c>
      <c r="X540" s="549">
        <f t="shared" si="172"/>
        <v>700</v>
      </c>
      <c r="Y540" s="113">
        <f t="shared" si="187"/>
        <v>417.75</v>
      </c>
      <c r="Z540" s="113">
        <f t="shared" si="173"/>
        <v>282.25</v>
      </c>
      <c r="AA540" s="549">
        <f t="shared" si="188"/>
        <v>2.7536283984151826</v>
      </c>
      <c r="AC540" s="556">
        <f t="shared" si="167"/>
        <v>1.7351245684940073</v>
      </c>
    </row>
    <row r="541" spans="2:29" x14ac:dyDescent="0.35">
      <c r="B541" s="116">
        <v>42788</v>
      </c>
      <c r="C541" s="186">
        <f t="shared" si="183"/>
        <v>4.6211894025000033</v>
      </c>
      <c r="D541" s="187">
        <f t="shared" si="183"/>
        <v>4.5046175625000018</v>
      </c>
      <c r="E541" s="187">
        <f t="shared" si="183"/>
        <v>4.208368062500023</v>
      </c>
      <c r="F541" s="113">
        <f t="shared" si="183"/>
        <v>3.8167399024999993</v>
      </c>
      <c r="G541" s="152">
        <f t="shared" si="184"/>
        <v>44617</v>
      </c>
      <c r="H541" s="246">
        <f t="shared" si="168"/>
        <v>44489</v>
      </c>
      <c r="I541" s="113">
        <f t="shared" si="178"/>
        <v>2.3144492187498339E-3</v>
      </c>
      <c r="J541" s="148">
        <f t="shared" si="169"/>
        <v>44614.25</v>
      </c>
      <c r="K541" s="152"/>
      <c r="L541" s="550">
        <f t="shared" si="179"/>
        <v>128</v>
      </c>
      <c r="M541" s="187">
        <f t="shared" si="180"/>
        <v>2.75</v>
      </c>
      <c r="N541" s="187">
        <f t="shared" si="181"/>
        <v>125.25</v>
      </c>
      <c r="O541" s="549">
        <f t="shared" si="182"/>
        <v>4.4982528271484394</v>
      </c>
      <c r="P541" s="559"/>
      <c r="R541" s="187">
        <f t="shared" si="185"/>
        <v>2.9200105024999923</v>
      </c>
      <c r="S541" s="187">
        <f t="shared" si="185"/>
        <v>2.643239690000021</v>
      </c>
      <c r="T541" s="113">
        <f t="shared" si="185"/>
        <v>2.4710798400000122</v>
      </c>
      <c r="U541" s="116">
        <f t="shared" si="170"/>
        <v>45031</v>
      </c>
      <c r="V541" s="148">
        <f t="shared" si="171"/>
        <v>44331</v>
      </c>
      <c r="W541" s="187">
        <f t="shared" si="186"/>
        <v>3.9538687499995895E-4</v>
      </c>
      <c r="X541" s="549">
        <f t="shared" si="172"/>
        <v>700</v>
      </c>
      <c r="Y541" s="113">
        <f t="shared" si="187"/>
        <v>416.75</v>
      </c>
      <c r="Z541" s="113">
        <f t="shared" si="173"/>
        <v>283.25</v>
      </c>
      <c r="AA541" s="549">
        <f t="shared" si="188"/>
        <v>2.7552330223437593</v>
      </c>
      <c r="AC541" s="556">
        <f t="shared" si="167"/>
        <v>1.7430198048046801</v>
      </c>
    </row>
    <row r="542" spans="2:29" x14ac:dyDescent="0.35">
      <c r="B542" s="116">
        <v>42789</v>
      </c>
      <c r="C542" s="186">
        <f t="shared" si="183"/>
        <v>4.570053402499985</v>
      </c>
      <c r="D542" s="187">
        <f t="shared" si="183"/>
        <v>4.4575982025000238</v>
      </c>
      <c r="E542" s="187">
        <f t="shared" si="183"/>
        <v>4.1624359999999916</v>
      </c>
      <c r="F542" s="113">
        <f t="shared" si="183"/>
        <v>3.7749689999999836</v>
      </c>
      <c r="G542" s="152">
        <f t="shared" si="184"/>
        <v>44617</v>
      </c>
      <c r="H542" s="246">
        <f t="shared" ref="H542:H545" si="189">IF(G542=$E$14,$F$14,IF(G542=$D$14,$E$14,$D$14))</f>
        <v>44489</v>
      </c>
      <c r="I542" s="113">
        <f t="shared" si="178"/>
        <v>2.3059547070315017E-3</v>
      </c>
      <c r="J542" s="148">
        <f t="shared" ref="J542" si="190">B542+365.25*5</f>
        <v>44615.25</v>
      </c>
      <c r="K542" s="152"/>
      <c r="L542" s="550">
        <f t="shared" si="179"/>
        <v>128</v>
      </c>
      <c r="M542" s="187">
        <f t="shared" si="180"/>
        <v>1.75</v>
      </c>
      <c r="N542" s="187">
        <f t="shared" si="181"/>
        <v>126.25</v>
      </c>
      <c r="O542" s="549">
        <f t="shared" si="182"/>
        <v>4.4535627817627184</v>
      </c>
      <c r="P542" s="559"/>
      <c r="R542" s="187">
        <f t="shared" si="185"/>
        <v>2.8946496899999952</v>
      </c>
      <c r="S542" s="187">
        <f t="shared" si="185"/>
        <v>2.6260172024999973</v>
      </c>
      <c r="T542" s="113">
        <f t="shared" si="185"/>
        <v>2.453871802499985</v>
      </c>
      <c r="U542" s="116">
        <f t="shared" ref="U542:U545" si="191">IF($J542&lt;$T$14,$T$14,IF($J542&lt;$S$14,$S$14,$R$14))</f>
        <v>45031</v>
      </c>
      <c r="V542" s="148">
        <f t="shared" ref="V542:V545" si="192">IF($J542&gt;$R$14,$R$14,IF($J542&gt;$S$14,$S$14,$T$14))</f>
        <v>44331</v>
      </c>
      <c r="W542" s="187">
        <f t="shared" si="186"/>
        <v>3.8376069642856843E-4</v>
      </c>
      <c r="X542" s="549">
        <f t="shared" ref="X542:X545" si="193">U542-V542</f>
        <v>700</v>
      </c>
      <c r="Y542" s="113">
        <f t="shared" si="187"/>
        <v>415.75</v>
      </c>
      <c r="Z542" s="113">
        <f t="shared" ref="Z542:Z545" si="194">J542-V542</f>
        <v>284.25</v>
      </c>
      <c r="AA542" s="549">
        <f t="shared" si="188"/>
        <v>2.735101180459818</v>
      </c>
      <c r="AC542" s="556">
        <f t="shared" si="167"/>
        <v>1.7184616013029004</v>
      </c>
    </row>
    <row r="543" spans="2:29" x14ac:dyDescent="0.35">
      <c r="B543" s="116">
        <v>42790</v>
      </c>
      <c r="C543" s="186">
        <f t="shared" si="183"/>
        <v>4.5393778024999998</v>
      </c>
      <c r="D543" s="187">
        <f t="shared" si="183"/>
        <v>4.432048639999997</v>
      </c>
      <c r="E543" s="187">
        <f t="shared" si="183"/>
        <v>4.1450865225000078</v>
      </c>
      <c r="F543" s="113">
        <f t="shared" si="183"/>
        <v>3.7810812899999879</v>
      </c>
      <c r="G543" s="152">
        <f t="shared" si="184"/>
        <v>44617</v>
      </c>
      <c r="H543" s="246">
        <f t="shared" si="189"/>
        <v>44489</v>
      </c>
      <c r="I543" s="113">
        <f>IF(D543="","",(E543-D543)/($E$14-$D$14))</f>
        <v>2.2418915429686659E-3</v>
      </c>
      <c r="J543" s="148">
        <f>B543+365.25*5</f>
        <v>44616.25</v>
      </c>
      <c r="K543" s="152"/>
      <c r="L543" s="550">
        <f t="shared" si="179"/>
        <v>128</v>
      </c>
      <c r="M543" s="187">
        <f t="shared" si="180"/>
        <v>0.75</v>
      </c>
      <c r="N543" s="187">
        <f t="shared" si="181"/>
        <v>127.25</v>
      </c>
      <c r="O543" s="549">
        <f t="shared" si="182"/>
        <v>4.4303672213427703</v>
      </c>
      <c r="P543" s="559"/>
      <c r="R543" s="187">
        <f t="shared" si="185"/>
        <v>2.8682777600000042</v>
      </c>
      <c r="S543" s="187">
        <f t="shared" si="185"/>
        <v>2.6138610225000081</v>
      </c>
      <c r="T543" s="113">
        <f t="shared" si="185"/>
        <v>2.4477987225000053</v>
      </c>
      <c r="U543" s="116">
        <f t="shared" si="191"/>
        <v>45031</v>
      </c>
      <c r="V543" s="148">
        <f t="shared" si="192"/>
        <v>44331</v>
      </c>
      <c r="W543" s="187">
        <f t="shared" si="186"/>
        <v>3.6345248214285163E-4</v>
      </c>
      <c r="X543" s="549">
        <f t="shared" si="193"/>
        <v>700</v>
      </c>
      <c r="Y543" s="113">
        <f t="shared" si="187"/>
        <v>414.75</v>
      </c>
      <c r="Z543" s="113">
        <f t="shared" si="194"/>
        <v>285.25</v>
      </c>
      <c r="AA543" s="549">
        <f t="shared" si="188"/>
        <v>2.7175358430312566</v>
      </c>
      <c r="AC543" s="556">
        <f t="shared" si="167"/>
        <v>1.7128313783115137</v>
      </c>
    </row>
    <row r="544" spans="2:29" x14ac:dyDescent="0.35">
      <c r="B544" s="116">
        <v>42793</v>
      </c>
      <c r="C544" s="186">
        <f t="shared" si="183"/>
        <v>4.5393778024999998</v>
      </c>
      <c r="D544" s="187">
        <f t="shared" si="183"/>
        <v>4.4330705624999966</v>
      </c>
      <c r="E544" s="187">
        <f t="shared" si="183"/>
        <v>4.149168622499988</v>
      </c>
      <c r="F544" s="113">
        <f t="shared" si="183"/>
        <v>3.7708942400000112</v>
      </c>
      <c r="G544" s="152">
        <f t="shared" si="184"/>
        <v>44992</v>
      </c>
      <c r="H544" s="246">
        <f t="shared" si="189"/>
        <v>44617</v>
      </c>
      <c r="I544" s="113">
        <f>IF(C544="","",(D544-C544)/($D$14-$C$14))</f>
        <v>2.834859733333417E-4</v>
      </c>
      <c r="J544" s="148">
        <f t="shared" ref="J544:J545" si="195">B544+365.25*5</f>
        <v>44619.25</v>
      </c>
      <c r="K544" s="152"/>
      <c r="L544" s="550">
        <f>C$14-D$14</f>
        <v>375</v>
      </c>
      <c r="M544" s="550">
        <f>C$14-J544</f>
        <v>372.75</v>
      </c>
      <c r="N544" s="187">
        <f>J544-D$14</f>
        <v>2.25</v>
      </c>
      <c r="O544" s="549">
        <f>IF(C544="","",C544-(M544*I544))</f>
        <v>4.4337084059399965</v>
      </c>
      <c r="P544" s="559"/>
      <c r="R544" s="187">
        <f t="shared" si="185"/>
        <v>2.8520505599999968</v>
      </c>
      <c r="S544" s="187">
        <f t="shared" si="185"/>
        <v>2.5996797224999924</v>
      </c>
      <c r="T544" s="113">
        <f t="shared" si="185"/>
        <v>2.4346409999999929</v>
      </c>
      <c r="U544" s="116">
        <f t="shared" si="191"/>
        <v>45031</v>
      </c>
      <c r="V544" s="148">
        <f t="shared" si="192"/>
        <v>44331</v>
      </c>
      <c r="W544" s="187">
        <f t="shared" si="186"/>
        <v>3.6052976785714918E-4</v>
      </c>
      <c r="X544" s="549">
        <f t="shared" si="193"/>
        <v>700</v>
      </c>
      <c r="Y544" s="113">
        <f t="shared" si="187"/>
        <v>411.75</v>
      </c>
      <c r="Z544" s="113">
        <f t="shared" si="194"/>
        <v>288.25</v>
      </c>
      <c r="AA544" s="549">
        <f t="shared" si="188"/>
        <v>2.7036024280848157</v>
      </c>
      <c r="AC544" s="556">
        <f t="shared" si="167"/>
        <v>1.7301059778551808</v>
      </c>
    </row>
    <row r="545" spans="2:29" x14ac:dyDescent="0.35">
      <c r="B545" s="116">
        <v>42794</v>
      </c>
      <c r="C545" s="55">
        <f t="shared" ref="C545:F545" si="196">IF(C275="","",((1+C275/200)^2-1)*100)</f>
        <v>4.5383553600000015</v>
      </c>
      <c r="D545" s="188">
        <f t="shared" si="196"/>
        <v>4.4402241600000059</v>
      </c>
      <c r="E545" s="188">
        <f t="shared" si="196"/>
        <v>4.1501891600000063</v>
      </c>
      <c r="F545" s="114">
        <f t="shared" si="196"/>
        <v>3.7719129225000092</v>
      </c>
      <c r="G545" s="248">
        <f t="shared" si="184"/>
        <v>44992</v>
      </c>
      <c r="H545" s="541">
        <f t="shared" si="189"/>
        <v>44617</v>
      </c>
      <c r="I545" s="114">
        <f>IF(C545="","",(D545-C545)/($D$14-$C$14))</f>
        <v>2.6168319999998838E-4</v>
      </c>
      <c r="J545" s="147">
        <f t="shared" si="195"/>
        <v>44620.25</v>
      </c>
      <c r="K545" s="248"/>
      <c r="L545" s="553">
        <f>C$14-D$14</f>
        <v>375</v>
      </c>
      <c r="M545" s="553">
        <f t="shared" ref="M545" si="197">C$14-J545</f>
        <v>371.75</v>
      </c>
      <c r="N545" s="188">
        <f>J545-D$14</f>
        <v>3.25</v>
      </c>
      <c r="O545" s="552">
        <f>IF(C545="","",C545-(M545*I545))</f>
        <v>4.4410746304000055</v>
      </c>
      <c r="P545" s="559"/>
      <c r="R545" s="188">
        <f t="shared" ref="R545:T545" si="198">IF(R275="","",((1+R275/200)^2-1)*100)</f>
        <v>2.8662492899999892</v>
      </c>
      <c r="S545" s="188">
        <f t="shared" si="198"/>
        <v>2.6148740100000012</v>
      </c>
      <c r="T545" s="114">
        <f t="shared" si="198"/>
        <v>2.4477987225000053</v>
      </c>
      <c r="U545" s="151">
        <f t="shared" si="191"/>
        <v>45031</v>
      </c>
      <c r="V545" s="147">
        <f t="shared" si="192"/>
        <v>44331</v>
      </c>
      <c r="W545" s="188">
        <f t="shared" si="186"/>
        <v>3.5910754285712568E-4</v>
      </c>
      <c r="X545" s="552">
        <f t="shared" si="193"/>
        <v>700</v>
      </c>
      <c r="Y545" s="114">
        <f t="shared" si="187"/>
        <v>410.75</v>
      </c>
      <c r="Z545" s="114">
        <f t="shared" si="194"/>
        <v>289.25</v>
      </c>
      <c r="AA545" s="552">
        <f>IF(R545="","",R545-(Y545*W545))</f>
        <v>2.7187458667714246</v>
      </c>
      <c r="AC545" s="557">
        <f t="shared" si="167"/>
        <v>1.7223287636285809</v>
      </c>
    </row>
    <row r="546" spans="2:29" ht="15" thickBot="1" x14ac:dyDescent="0.4">
      <c r="C546" s="433" t="s">
        <v>437</v>
      </c>
      <c r="D546" s="433" t="s">
        <v>437</v>
      </c>
      <c r="E546" s="433" t="s">
        <v>437</v>
      </c>
      <c r="AC546" s="583">
        <f>AVERAGE(AC285:AC545)</f>
        <v>1.661018325158389</v>
      </c>
    </row>
    <row r="547" spans="2:29" ht="15" thickTop="1" x14ac:dyDescent="0.35">
      <c r="C547" s="433" t="s">
        <v>437</v>
      </c>
      <c r="D547" s="433" t="s">
        <v>437</v>
      </c>
      <c r="E547" s="433" t="s">
        <v>437</v>
      </c>
      <c r="AC547" s="186"/>
    </row>
    <row r="548" spans="2:29" x14ac:dyDescent="0.35">
      <c r="C548" s="433" t="s">
        <v>437</v>
      </c>
      <c r="D548" s="433" t="s">
        <v>437</v>
      </c>
      <c r="E548" s="433" t="s">
        <v>437</v>
      </c>
      <c r="AC548" s="186"/>
    </row>
    <row r="549" spans="2:29" x14ac:dyDescent="0.35">
      <c r="AC549" s="186"/>
    </row>
    <row r="550" spans="2:29" x14ac:dyDescent="0.35">
      <c r="AC550" s="186"/>
    </row>
  </sheetData>
  <mergeCells count="42">
    <mergeCell ref="C10:O10"/>
    <mergeCell ref="R10:AC10"/>
    <mergeCell ref="C279:O279"/>
    <mergeCell ref="C280:O280"/>
    <mergeCell ref="R279:AA279"/>
    <mergeCell ref="R280:AA280"/>
    <mergeCell ref="AC279:AC280"/>
    <mergeCell ref="H11:H14"/>
    <mergeCell ref="G11:G14"/>
    <mergeCell ref="V11:V14"/>
    <mergeCell ref="U11:U14"/>
    <mergeCell ref="O11:O14"/>
    <mergeCell ref="AC11:AC14"/>
    <mergeCell ref="W11:W14"/>
    <mergeCell ref="X11:X14"/>
    <mergeCell ref="Y11:Y14"/>
    <mergeCell ref="K281:K284"/>
    <mergeCell ref="H281:H284"/>
    <mergeCell ref="G281:G284"/>
    <mergeCell ref="V281:V284"/>
    <mergeCell ref="U281:U284"/>
    <mergeCell ref="I281:I284"/>
    <mergeCell ref="J281:J284"/>
    <mergeCell ref="L281:L284"/>
    <mergeCell ref="M281:M284"/>
    <mergeCell ref="N281:N284"/>
    <mergeCell ref="O281:O284"/>
    <mergeCell ref="Z11:Z14"/>
    <mergeCell ref="AA11:AA14"/>
    <mergeCell ref="AB11:AB14"/>
    <mergeCell ref="I11:I14"/>
    <mergeCell ref="J11:J14"/>
    <mergeCell ref="L11:L14"/>
    <mergeCell ref="M11:M14"/>
    <mergeCell ref="N11:N14"/>
    <mergeCell ref="K11:K14"/>
    <mergeCell ref="AC281:AC284"/>
    <mergeCell ref="W281:W284"/>
    <mergeCell ref="X281:X284"/>
    <mergeCell ref="Y281:Y284"/>
    <mergeCell ref="Z281:Z284"/>
    <mergeCell ref="AA281:AA284"/>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tint="-0.499984740745262"/>
  </sheetPr>
  <dimension ref="A1:CS547"/>
  <sheetViews>
    <sheetView zoomScale="90" zoomScaleNormal="90" workbookViewId="0">
      <selection activeCell="A3" sqref="A3:XFD5"/>
    </sheetView>
  </sheetViews>
  <sheetFormatPr defaultColWidth="9.1796875" defaultRowHeight="14.5" x14ac:dyDescent="0.35"/>
  <cols>
    <col min="1" max="1" width="5.453125" style="276" customWidth="1"/>
    <col min="2" max="2" width="28.7265625" style="276" customWidth="1"/>
    <col min="3" max="3" width="28.453125" style="276" customWidth="1"/>
    <col min="4" max="4" width="28.26953125" style="276" customWidth="1"/>
    <col min="5" max="5" width="28.453125" style="276" customWidth="1"/>
    <col min="6" max="6" width="22.7265625" style="276" customWidth="1"/>
    <col min="7" max="7" width="15.54296875" style="276" customWidth="1"/>
    <col min="8" max="8" width="24" style="276" customWidth="1"/>
    <col min="9" max="9" width="29" style="276" customWidth="1"/>
    <col min="10" max="10" width="29.26953125" style="276" customWidth="1"/>
    <col min="11" max="11" width="22" style="276" customWidth="1"/>
    <col min="12" max="12" width="13" style="276" customWidth="1"/>
    <col min="13" max="13" width="13.26953125" style="276" customWidth="1"/>
    <col min="14" max="16" width="28.453125" style="276" customWidth="1"/>
    <col min="17" max="18" width="15.54296875" style="276" customWidth="1"/>
    <col min="19" max="19" width="28.453125" style="276" customWidth="1"/>
    <col min="20" max="20" width="15.453125" style="276" customWidth="1"/>
    <col min="21" max="21" width="29" style="276" customWidth="1"/>
    <col min="22" max="22" width="29.26953125" style="276" customWidth="1"/>
    <col min="23" max="23" width="22" style="276" customWidth="1"/>
    <col min="24" max="24" width="15.453125" style="276" customWidth="1"/>
    <col min="25" max="25" width="19.26953125" style="276" customWidth="1"/>
    <col min="26" max="26" width="11" style="276" customWidth="1"/>
    <col min="27" max="27" width="9.1796875" style="276" customWidth="1"/>
    <col min="28" max="16384" width="9.1796875" style="276"/>
  </cols>
  <sheetData>
    <row r="1" spans="1:97" ht="23.5" x14ac:dyDescent="0.55000000000000004">
      <c r="A1" s="138" t="s">
        <v>769</v>
      </c>
    </row>
    <row r="3" spans="1:97" s="433" customFormat="1" x14ac:dyDescent="0.35"/>
    <row r="4" spans="1:97" s="527" customFormat="1" x14ac:dyDescent="0.35">
      <c r="B4" s="526" t="s">
        <v>778</v>
      </c>
      <c r="M4" s="526"/>
    </row>
    <row r="5" spans="1:97" s="433" customFormat="1" x14ac:dyDescent="0.35">
      <c r="B5" s="189"/>
    </row>
    <row r="6" spans="1:97" x14ac:dyDescent="0.35">
      <c r="B6" s="433" t="s">
        <v>513</v>
      </c>
      <c r="C6" s="194">
        <f>Inputs!C17</f>
        <v>42795</v>
      </c>
      <c r="J6" s="555"/>
      <c r="K6" s="555"/>
    </row>
    <row r="7" spans="1:97" x14ac:dyDescent="0.35">
      <c r="B7" s="433" t="s">
        <v>514</v>
      </c>
      <c r="C7" s="203">
        <v>5</v>
      </c>
      <c r="J7" s="555"/>
      <c r="K7" s="555"/>
    </row>
    <row r="8" spans="1:97" x14ac:dyDescent="0.35">
      <c r="B8" s="433" t="s">
        <v>515</v>
      </c>
      <c r="C8" s="204">
        <f>C6+(365.25*C7)</f>
        <v>44621.25</v>
      </c>
    </row>
    <row r="9" spans="1:97" x14ac:dyDescent="0.35">
      <c r="A9" s="433"/>
      <c r="B9" s="433"/>
      <c r="C9" s="433"/>
      <c r="D9" s="433"/>
      <c r="E9" s="433"/>
      <c r="F9" s="433"/>
      <c r="G9" s="433"/>
      <c r="H9" s="433"/>
      <c r="I9" s="433"/>
      <c r="J9" s="433"/>
      <c r="K9" s="433"/>
    </row>
    <row r="10" spans="1:97" x14ac:dyDescent="0.35">
      <c r="A10" s="433"/>
      <c r="B10" s="433"/>
      <c r="C10" s="668" t="s">
        <v>779</v>
      </c>
      <c r="D10" s="669"/>
      <c r="E10" s="669"/>
      <c r="F10" s="669"/>
      <c r="G10" s="669"/>
      <c r="H10" s="669"/>
      <c r="I10" s="669"/>
      <c r="J10" s="669"/>
      <c r="K10" s="670"/>
      <c r="N10" s="668" t="s">
        <v>59</v>
      </c>
      <c r="O10" s="669"/>
      <c r="P10" s="669"/>
      <c r="Q10" s="669"/>
      <c r="R10" s="669"/>
      <c r="S10" s="669"/>
      <c r="T10" s="669"/>
      <c r="U10" s="669"/>
      <c r="V10" s="669"/>
      <c r="W10" s="669"/>
      <c r="X10" s="669"/>
      <c r="Y10" s="670"/>
    </row>
    <row r="11" spans="1:97" ht="15" customHeight="1" x14ac:dyDescent="0.35">
      <c r="A11" s="433"/>
      <c r="B11" s="206" t="s">
        <v>102</v>
      </c>
      <c r="C11" s="214" t="s">
        <v>362</v>
      </c>
      <c r="D11" s="212" t="s">
        <v>165</v>
      </c>
      <c r="E11" s="659" t="s">
        <v>728</v>
      </c>
      <c r="F11" s="665" t="s">
        <v>724</v>
      </c>
      <c r="G11" s="659" t="s">
        <v>774</v>
      </c>
      <c r="H11" s="662" t="s">
        <v>603</v>
      </c>
      <c r="I11" s="662" t="s">
        <v>602</v>
      </c>
      <c r="J11" s="662" t="s">
        <v>725</v>
      </c>
      <c r="K11" s="662" t="s">
        <v>604</v>
      </c>
      <c r="L11" s="532"/>
      <c r="N11" s="212" t="s">
        <v>298</v>
      </c>
      <c r="O11" s="212" t="s">
        <v>297</v>
      </c>
      <c r="P11" s="212" t="s">
        <v>296</v>
      </c>
      <c r="Q11" s="659" t="s">
        <v>773</v>
      </c>
      <c r="R11" s="659" t="s">
        <v>772</v>
      </c>
      <c r="S11" s="659" t="s">
        <v>731</v>
      </c>
      <c r="T11" s="662" t="s">
        <v>603</v>
      </c>
      <c r="U11" s="662" t="s">
        <v>602</v>
      </c>
      <c r="V11" s="662" t="s">
        <v>725</v>
      </c>
      <c r="W11" s="662" t="s">
        <v>604</v>
      </c>
      <c r="X11" s="662" t="s">
        <v>604</v>
      </c>
      <c r="Y11" s="662" t="s">
        <v>726</v>
      </c>
      <c r="Z11" s="433"/>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row>
    <row r="12" spans="1:97" ht="15" customHeight="1" x14ac:dyDescent="0.35">
      <c r="A12" s="433"/>
      <c r="B12" s="206" t="s">
        <v>112</v>
      </c>
      <c r="C12" s="191" t="s">
        <v>182</v>
      </c>
      <c r="D12" s="22" t="s">
        <v>182</v>
      </c>
      <c r="E12" s="660"/>
      <c r="F12" s="666"/>
      <c r="G12" s="660"/>
      <c r="H12" s="663"/>
      <c r="I12" s="663"/>
      <c r="J12" s="663"/>
      <c r="K12" s="663"/>
      <c r="L12" s="532"/>
      <c r="N12" s="22" t="s">
        <v>45</v>
      </c>
      <c r="O12" s="22" t="s">
        <v>45</v>
      </c>
      <c r="P12" s="22" t="s">
        <v>45</v>
      </c>
      <c r="Q12" s="660"/>
      <c r="R12" s="660"/>
      <c r="S12" s="660"/>
      <c r="T12" s="663"/>
      <c r="U12" s="663"/>
      <c r="V12" s="663"/>
      <c r="W12" s="663"/>
      <c r="X12" s="663"/>
      <c r="Y12" s="663"/>
      <c r="Z12" s="433"/>
    </row>
    <row r="13" spans="1:97" x14ac:dyDescent="0.35">
      <c r="A13" s="433"/>
      <c r="B13" s="206" t="s">
        <v>108</v>
      </c>
      <c r="C13" s="191" t="s">
        <v>188</v>
      </c>
      <c r="D13" s="22" t="s">
        <v>188</v>
      </c>
      <c r="E13" s="660"/>
      <c r="F13" s="666"/>
      <c r="G13" s="660"/>
      <c r="H13" s="663"/>
      <c r="I13" s="663"/>
      <c r="J13" s="663"/>
      <c r="K13" s="663"/>
      <c r="L13" s="532"/>
      <c r="N13" s="22" t="s">
        <v>188</v>
      </c>
      <c r="O13" s="22" t="s">
        <v>188</v>
      </c>
      <c r="P13" s="22" t="s">
        <v>188</v>
      </c>
      <c r="Q13" s="660"/>
      <c r="R13" s="660"/>
      <c r="S13" s="660"/>
      <c r="T13" s="663"/>
      <c r="U13" s="663"/>
      <c r="V13" s="663"/>
      <c r="W13" s="663"/>
      <c r="X13" s="663"/>
      <c r="Y13" s="663"/>
      <c r="Z13" s="433"/>
    </row>
    <row r="14" spans="1:97" x14ac:dyDescent="0.35">
      <c r="A14" s="433"/>
      <c r="B14" s="206" t="s">
        <v>318</v>
      </c>
      <c r="C14" s="217" t="s">
        <v>364</v>
      </c>
      <c r="D14" s="344" t="s">
        <v>273</v>
      </c>
      <c r="E14" s="661"/>
      <c r="F14" s="667"/>
      <c r="G14" s="661"/>
      <c r="H14" s="663"/>
      <c r="I14" s="664"/>
      <c r="J14" s="663"/>
      <c r="K14" s="664"/>
      <c r="L14" s="532"/>
      <c r="N14" s="147">
        <v>45031</v>
      </c>
      <c r="O14" s="151">
        <v>44331</v>
      </c>
      <c r="P14" s="151">
        <v>43936</v>
      </c>
      <c r="Q14" s="661"/>
      <c r="R14" s="661"/>
      <c r="S14" s="661"/>
      <c r="T14" s="663"/>
      <c r="U14" s="664"/>
      <c r="V14" s="664"/>
      <c r="W14" s="664"/>
      <c r="X14" s="664"/>
      <c r="Y14" s="664"/>
      <c r="Z14" s="433"/>
    </row>
    <row r="15" spans="1:97" x14ac:dyDescent="0.35">
      <c r="A15" s="433"/>
      <c r="B15" s="116">
        <v>42430</v>
      </c>
      <c r="C15" s="49">
        <v>4.1239999999999997</v>
      </c>
      <c r="D15" s="347">
        <v>3.5339999999999998</v>
      </c>
      <c r="E15" s="56">
        <f>IF(C15="","",(D15-C15)/($D$14-$C$14))</f>
        <v>6.6893424036281162E-4</v>
      </c>
      <c r="F15" s="544">
        <f t="shared" ref="F15:F78" si="0">B15+365.25*5</f>
        <v>44256.25</v>
      </c>
      <c r="G15" s="545"/>
      <c r="H15" s="546">
        <f t="shared" ref="H15:H78" si="1">C$14-D$14</f>
        <v>882</v>
      </c>
      <c r="I15" s="113">
        <f t="shared" ref="I15:I78" si="2">C$14-F15</f>
        <v>388.75</v>
      </c>
      <c r="J15" s="92">
        <f t="shared" ref="J15:J78" si="3">F15-D$14</f>
        <v>493.25</v>
      </c>
      <c r="K15" s="546">
        <f>IF(C15="","",C15-(I15*E15))</f>
        <v>3.8639518140589568</v>
      </c>
      <c r="L15" s="547"/>
      <c r="M15" s="548"/>
      <c r="N15" s="187">
        <v>2.609</v>
      </c>
      <c r="O15" s="113">
        <v>2.452</v>
      </c>
      <c r="P15" s="198">
        <v>2.3759999999999999</v>
      </c>
      <c r="Q15" s="544">
        <f>IF($F15&lt;$P$14,$P$14,IF($F15&lt;$O$14,$O$14,$N$14))</f>
        <v>44331</v>
      </c>
      <c r="R15" s="544">
        <f>IF($F15&gt;$N$14,$N$14,IF($F15&gt;$O$14,$O$14,$P$14))</f>
        <v>43936</v>
      </c>
      <c r="S15" s="56">
        <f>IF(O15="","",(P15-O15)/($P$14-$O$14))</f>
        <v>1.924050632911394E-4</v>
      </c>
      <c r="T15" s="546">
        <f>Q15-R15</f>
        <v>395</v>
      </c>
      <c r="U15" s="113">
        <f>Q15-F15</f>
        <v>74.75</v>
      </c>
      <c r="V15" s="113">
        <f>F15-R15</f>
        <v>320.25</v>
      </c>
      <c r="W15" s="546">
        <f>IF(O15="","",O15-(U15*S15))</f>
        <v>2.4376177215189871</v>
      </c>
      <c r="X15" s="186">
        <f>IFERROR(K15-W15,"")</f>
        <v>1.4263340925399697</v>
      </c>
      <c r="Y15" s="92">
        <f>IF(X15="","",((1+X15/200)^2-1)*100)</f>
        <v>1.4314201648988112</v>
      </c>
      <c r="Z15" s="433"/>
    </row>
    <row r="16" spans="1:97" x14ac:dyDescent="0.35">
      <c r="A16" s="433"/>
      <c r="B16" s="116">
        <v>42431</v>
      </c>
      <c r="C16" s="49">
        <v>4.173</v>
      </c>
      <c r="D16" s="350">
        <v>3.5789999999999997</v>
      </c>
      <c r="E16" s="187">
        <f t="shared" ref="E16:E79" si="4">IF(C16="","",(D16-C16)/($D$14-$C$14))</f>
        <v>6.7346938775510244E-4</v>
      </c>
      <c r="F16" s="148">
        <f t="shared" si="0"/>
        <v>44257.25</v>
      </c>
      <c r="G16" s="116"/>
      <c r="H16" s="549">
        <f t="shared" si="1"/>
        <v>882</v>
      </c>
      <c r="I16" s="550">
        <f t="shared" si="2"/>
        <v>387.75</v>
      </c>
      <c r="J16" s="113">
        <f t="shared" si="3"/>
        <v>494.25</v>
      </c>
      <c r="K16" s="549">
        <f t="shared" ref="K16:K79" si="5">IF(C16="","",C16-(I16*E16))</f>
        <v>3.911862244897959</v>
      </c>
      <c r="L16" s="551"/>
      <c r="N16" s="187">
        <v>2.6790000000000003</v>
      </c>
      <c r="O16" s="113">
        <v>2.5</v>
      </c>
      <c r="P16" s="198">
        <v>2.42</v>
      </c>
      <c r="Q16" s="148">
        <f t="shared" ref="Q16:Q79" si="6">IF($F16&lt;$P$14,$P$14,IF($F16&lt;$O$14,$O$14,$N$14))</f>
        <v>44331</v>
      </c>
      <c r="R16" s="148">
        <f t="shared" ref="R16:R79" si="7">IF($F16&gt;$N$14,$N$14,IF($F16&gt;$O$14,$O$14,$P$14))</f>
        <v>43936</v>
      </c>
      <c r="S16" s="187">
        <f t="shared" ref="S16:S68" si="8">IF(O16="","",(P16-O16)/($P$14-$O$14))</f>
        <v>2.0253164556962043E-4</v>
      </c>
      <c r="T16" s="549">
        <f t="shared" ref="T16:T79" si="9">Q16-R16</f>
        <v>395</v>
      </c>
      <c r="U16" s="113">
        <f t="shared" ref="U16:U79" si="10">Q16-F16</f>
        <v>73.75</v>
      </c>
      <c r="V16" s="113">
        <f t="shared" ref="V16:V79" si="11">F16-R16</f>
        <v>321.25</v>
      </c>
      <c r="W16" s="549">
        <f t="shared" ref="W16:W68" si="12">IF(O16="","",O16-(U16*S16))</f>
        <v>2.4850632911392405</v>
      </c>
      <c r="X16" s="186">
        <f t="shared" ref="X16:X79" si="13">IFERROR(K16-W16,"")</f>
        <v>1.4267989537587185</v>
      </c>
      <c r="Y16" s="113">
        <f t="shared" ref="Y16:Y79" si="14">IF(X16="","",((1+X16/200)^2-1)*100)</f>
        <v>1.4318883418948491</v>
      </c>
      <c r="Z16" s="433"/>
    </row>
    <row r="17" spans="1:26" x14ac:dyDescent="0.35">
      <c r="A17" s="433"/>
      <c r="B17" s="116">
        <v>42432</v>
      </c>
      <c r="C17" s="49">
        <v>4.1429999999999998</v>
      </c>
      <c r="D17" s="350">
        <v>3.5529999999999999</v>
      </c>
      <c r="E17" s="187">
        <f t="shared" si="4"/>
        <v>6.6893424036281162E-4</v>
      </c>
      <c r="F17" s="148">
        <f t="shared" si="0"/>
        <v>44258.25</v>
      </c>
      <c r="G17" s="116"/>
      <c r="H17" s="549">
        <f t="shared" si="1"/>
        <v>882</v>
      </c>
      <c r="I17" s="550">
        <f t="shared" si="2"/>
        <v>386.75</v>
      </c>
      <c r="J17" s="113">
        <f t="shared" si="3"/>
        <v>495.25</v>
      </c>
      <c r="K17" s="549">
        <f t="shared" si="5"/>
        <v>3.8842896825396824</v>
      </c>
      <c r="L17" s="551"/>
      <c r="N17" s="187">
        <v>2.7090000000000001</v>
      </c>
      <c r="O17" s="113">
        <v>2.516</v>
      </c>
      <c r="P17" s="198">
        <v>2.427</v>
      </c>
      <c r="Q17" s="148">
        <f t="shared" si="6"/>
        <v>44331</v>
      </c>
      <c r="R17" s="148">
        <f t="shared" si="7"/>
        <v>43936</v>
      </c>
      <c r="S17" s="187">
        <f t="shared" si="8"/>
        <v>2.2531645569620246E-4</v>
      </c>
      <c r="T17" s="549">
        <f t="shared" si="9"/>
        <v>395</v>
      </c>
      <c r="U17" s="113">
        <f t="shared" si="10"/>
        <v>72.75</v>
      </c>
      <c r="V17" s="113">
        <f t="shared" si="11"/>
        <v>322.25</v>
      </c>
      <c r="W17" s="549">
        <f t="shared" si="12"/>
        <v>2.4996082278481011</v>
      </c>
      <c r="X17" s="186">
        <f t="shared" si="13"/>
        <v>1.3846814546915813</v>
      </c>
      <c r="Y17" s="113">
        <f t="shared" si="14"/>
        <v>1.389474811518987</v>
      </c>
      <c r="Z17" s="433"/>
    </row>
    <row r="18" spans="1:26" x14ac:dyDescent="0.35">
      <c r="A18" s="433"/>
      <c r="B18" s="116">
        <v>42433</v>
      </c>
      <c r="C18" s="49">
        <v>4.1639999999999997</v>
      </c>
      <c r="D18" s="350">
        <v>3.5720000000000001</v>
      </c>
      <c r="E18" s="187">
        <f t="shared" si="4"/>
        <v>6.7120181405895649E-4</v>
      </c>
      <c r="F18" s="148">
        <f t="shared" si="0"/>
        <v>44259.25</v>
      </c>
      <c r="G18" s="116"/>
      <c r="H18" s="549">
        <f t="shared" si="1"/>
        <v>882</v>
      </c>
      <c r="I18" s="550">
        <f t="shared" si="2"/>
        <v>385.75</v>
      </c>
      <c r="J18" s="113">
        <f t="shared" si="3"/>
        <v>496.25</v>
      </c>
      <c r="K18" s="549">
        <f t="shared" si="5"/>
        <v>3.9050839002267574</v>
      </c>
      <c r="L18" s="551"/>
      <c r="N18" s="187">
        <v>2.7050000000000001</v>
      </c>
      <c r="O18" s="113">
        <v>2.5140000000000002</v>
      </c>
      <c r="P18" s="198">
        <v>2.4220000000000002</v>
      </c>
      <c r="Q18" s="148">
        <f t="shared" si="6"/>
        <v>44331</v>
      </c>
      <c r="R18" s="148">
        <f t="shared" si="7"/>
        <v>43936</v>
      </c>
      <c r="S18" s="187">
        <f t="shared" si="8"/>
        <v>2.329113924050635E-4</v>
      </c>
      <c r="T18" s="549">
        <f t="shared" si="9"/>
        <v>395</v>
      </c>
      <c r="U18" s="113">
        <f t="shared" si="10"/>
        <v>71.75</v>
      </c>
      <c r="V18" s="113">
        <f t="shared" si="11"/>
        <v>323.25</v>
      </c>
      <c r="W18" s="549">
        <f t="shared" si="12"/>
        <v>2.4972886075949368</v>
      </c>
      <c r="X18" s="186">
        <f t="shared" si="13"/>
        <v>1.4077952926318207</v>
      </c>
      <c r="Y18" s="113">
        <f t="shared" si="14"/>
        <v>1.4127500115967084</v>
      </c>
      <c r="Z18" s="433"/>
    </row>
    <row r="19" spans="1:26" x14ac:dyDescent="0.35">
      <c r="A19" s="433"/>
      <c r="B19" s="116">
        <v>42436</v>
      </c>
      <c r="C19" s="49">
        <v>4.181</v>
      </c>
      <c r="D19" s="350">
        <v>3.589</v>
      </c>
      <c r="E19" s="187">
        <f t="shared" si="4"/>
        <v>6.7120181405895703E-4</v>
      </c>
      <c r="F19" s="148">
        <f t="shared" si="0"/>
        <v>44262.25</v>
      </c>
      <c r="G19" s="116"/>
      <c r="H19" s="549">
        <f t="shared" si="1"/>
        <v>882</v>
      </c>
      <c r="I19" s="550">
        <f t="shared" si="2"/>
        <v>382.75</v>
      </c>
      <c r="J19" s="113">
        <f t="shared" si="3"/>
        <v>499.25</v>
      </c>
      <c r="K19" s="549">
        <f t="shared" si="5"/>
        <v>3.924097505668934</v>
      </c>
      <c r="L19" s="551"/>
      <c r="N19" s="187">
        <v>2.7309999999999999</v>
      </c>
      <c r="O19" s="113">
        <v>2.532</v>
      </c>
      <c r="P19" s="198">
        <v>2.4390000000000001</v>
      </c>
      <c r="Q19" s="148">
        <f t="shared" si="6"/>
        <v>44331</v>
      </c>
      <c r="R19" s="148">
        <f t="shared" si="7"/>
        <v>43936</v>
      </c>
      <c r="S19" s="187">
        <f t="shared" si="8"/>
        <v>2.3544303797468349E-4</v>
      </c>
      <c r="T19" s="549">
        <f t="shared" si="9"/>
        <v>395</v>
      </c>
      <c r="U19" s="113">
        <f t="shared" si="10"/>
        <v>68.75</v>
      </c>
      <c r="V19" s="113">
        <f t="shared" si="11"/>
        <v>326.25</v>
      </c>
      <c r="W19" s="549">
        <f t="shared" si="12"/>
        <v>2.5158132911392403</v>
      </c>
      <c r="X19" s="186">
        <f t="shared" si="13"/>
        <v>1.4082842145296937</v>
      </c>
      <c r="Y19" s="113">
        <f t="shared" si="14"/>
        <v>1.4132423756019197</v>
      </c>
      <c r="Z19" s="433"/>
    </row>
    <row r="20" spans="1:26" x14ac:dyDescent="0.35">
      <c r="A20" s="433"/>
      <c r="B20" s="116">
        <v>42437</v>
      </c>
      <c r="C20" s="49">
        <v>4.1189999999999998</v>
      </c>
      <c r="D20" s="350">
        <v>3.5390000000000001</v>
      </c>
      <c r="E20" s="187">
        <f t="shared" si="4"/>
        <v>6.5759637188208576E-4</v>
      </c>
      <c r="F20" s="148">
        <f t="shared" si="0"/>
        <v>44263.25</v>
      </c>
      <c r="G20" s="116"/>
      <c r="H20" s="549">
        <f t="shared" si="1"/>
        <v>882</v>
      </c>
      <c r="I20" s="550">
        <f t="shared" si="2"/>
        <v>381.75</v>
      </c>
      <c r="J20" s="113">
        <f t="shared" si="3"/>
        <v>500.25</v>
      </c>
      <c r="K20" s="549">
        <f t="shared" si="5"/>
        <v>3.8679625850340136</v>
      </c>
      <c r="L20" s="551"/>
      <c r="N20" s="187">
        <v>2.7069999999999999</v>
      </c>
      <c r="O20" s="113">
        <v>2.5089999999999999</v>
      </c>
      <c r="P20" s="198">
        <v>2.415</v>
      </c>
      <c r="Q20" s="148">
        <f t="shared" si="6"/>
        <v>44331</v>
      </c>
      <c r="R20" s="148">
        <f t="shared" si="7"/>
        <v>43936</v>
      </c>
      <c r="S20" s="187">
        <f t="shared" si="8"/>
        <v>2.3797468354430344E-4</v>
      </c>
      <c r="T20" s="549">
        <f t="shared" si="9"/>
        <v>395</v>
      </c>
      <c r="U20" s="113">
        <f t="shared" si="10"/>
        <v>67.75</v>
      </c>
      <c r="V20" s="113">
        <f t="shared" si="11"/>
        <v>327.25</v>
      </c>
      <c r="W20" s="549">
        <f>IF(O20="","",O20-(U20*S20))</f>
        <v>2.4928772151898735</v>
      </c>
      <c r="X20" s="186">
        <f>IFERROR(K20-W20,"")</f>
        <v>1.3750853698441401</v>
      </c>
      <c r="Y20" s="113">
        <f t="shared" si="14"/>
        <v>1.3798125192800104</v>
      </c>
      <c r="Z20" s="433"/>
    </row>
    <row r="21" spans="1:26" x14ac:dyDescent="0.35">
      <c r="A21" s="433"/>
      <c r="B21" s="116">
        <v>42438</v>
      </c>
      <c r="C21" s="49">
        <v>3.9820000000000002</v>
      </c>
      <c r="D21" s="350">
        <v>3.3890000000000002</v>
      </c>
      <c r="E21" s="187">
        <f t="shared" si="4"/>
        <v>6.7233560090702946E-4</v>
      </c>
      <c r="F21" s="148">
        <f t="shared" si="0"/>
        <v>44264.25</v>
      </c>
      <c r="G21" s="116"/>
      <c r="H21" s="549">
        <f t="shared" si="1"/>
        <v>882</v>
      </c>
      <c r="I21" s="550">
        <f t="shared" si="2"/>
        <v>380.75</v>
      </c>
      <c r="J21" s="113">
        <f t="shared" si="3"/>
        <v>501.25</v>
      </c>
      <c r="K21" s="549">
        <f t="shared" si="5"/>
        <v>3.7260082199546489</v>
      </c>
      <c r="L21" s="551"/>
      <c r="N21" s="187">
        <v>2.6790000000000003</v>
      </c>
      <c r="O21" s="113">
        <v>2.4849999999999999</v>
      </c>
      <c r="P21" s="198">
        <v>2.3940000000000001</v>
      </c>
      <c r="Q21" s="148">
        <f t="shared" si="6"/>
        <v>44331</v>
      </c>
      <c r="R21" s="148">
        <f t="shared" si="7"/>
        <v>43936</v>
      </c>
      <c r="S21" s="187">
        <f t="shared" si="8"/>
        <v>2.303797468354424E-4</v>
      </c>
      <c r="T21" s="549">
        <f t="shared" si="9"/>
        <v>395</v>
      </c>
      <c r="U21" s="113">
        <f t="shared" si="10"/>
        <v>66.75</v>
      </c>
      <c r="V21" s="113">
        <f t="shared" si="11"/>
        <v>328.25</v>
      </c>
      <c r="W21" s="549">
        <f t="shared" si="12"/>
        <v>2.4696221518987342</v>
      </c>
      <c r="X21" s="186">
        <f t="shared" si="13"/>
        <v>1.2563860680559147</v>
      </c>
      <c r="Y21" s="113">
        <f t="shared" si="14"/>
        <v>1.2603323329358984</v>
      </c>
      <c r="Z21" s="433"/>
    </row>
    <row r="22" spans="1:26" x14ac:dyDescent="0.35">
      <c r="A22" s="433"/>
      <c r="B22" s="116">
        <v>42439</v>
      </c>
      <c r="C22" s="49">
        <v>3.992</v>
      </c>
      <c r="D22" s="350">
        <v>3.4</v>
      </c>
      <c r="E22" s="187">
        <f t="shared" si="4"/>
        <v>6.7120181405895703E-4</v>
      </c>
      <c r="F22" s="148">
        <f t="shared" si="0"/>
        <v>44265.25</v>
      </c>
      <c r="G22" s="116"/>
      <c r="H22" s="549">
        <f t="shared" si="1"/>
        <v>882</v>
      </c>
      <c r="I22" s="550">
        <f t="shared" si="2"/>
        <v>379.75</v>
      </c>
      <c r="J22" s="113">
        <f t="shared" si="3"/>
        <v>502.25</v>
      </c>
      <c r="K22" s="549">
        <f t="shared" si="5"/>
        <v>3.7371111111111111</v>
      </c>
      <c r="L22" s="551"/>
      <c r="N22" s="187">
        <v>2.5659999999999998</v>
      </c>
      <c r="O22" s="113">
        <v>2.355</v>
      </c>
      <c r="P22" s="198">
        <v>2.2330000000000001</v>
      </c>
      <c r="Q22" s="148">
        <f t="shared" si="6"/>
        <v>44331</v>
      </c>
      <c r="R22" s="148">
        <f t="shared" si="7"/>
        <v>43936</v>
      </c>
      <c r="S22" s="187">
        <f t="shared" si="8"/>
        <v>3.0886075949367059E-4</v>
      </c>
      <c r="T22" s="549">
        <f t="shared" si="9"/>
        <v>395</v>
      </c>
      <c r="U22" s="113">
        <f t="shared" si="10"/>
        <v>65.75</v>
      </c>
      <c r="V22" s="113">
        <f t="shared" si="11"/>
        <v>329.25</v>
      </c>
      <c r="W22" s="549">
        <f t="shared" si="12"/>
        <v>2.3346924050632913</v>
      </c>
      <c r="X22" s="186">
        <f t="shared" si="13"/>
        <v>1.4024187060478197</v>
      </c>
      <c r="Y22" s="113">
        <f t="shared" si="14"/>
        <v>1.4073356516155044</v>
      </c>
      <c r="Z22" s="433"/>
    </row>
    <row r="23" spans="1:26" x14ac:dyDescent="0.35">
      <c r="A23" s="433"/>
      <c r="B23" s="116">
        <v>42440</v>
      </c>
      <c r="C23" s="49">
        <v>4.0229999999999997</v>
      </c>
      <c r="D23" s="350">
        <v>3.4209999999999998</v>
      </c>
      <c r="E23" s="187">
        <f t="shared" si="4"/>
        <v>6.8253968253968234E-4</v>
      </c>
      <c r="F23" s="148">
        <f t="shared" si="0"/>
        <v>44266.25</v>
      </c>
      <c r="G23" s="116"/>
      <c r="H23" s="549">
        <f t="shared" si="1"/>
        <v>882</v>
      </c>
      <c r="I23" s="550">
        <f t="shared" si="2"/>
        <v>378.75</v>
      </c>
      <c r="J23" s="113">
        <f t="shared" si="3"/>
        <v>503.25</v>
      </c>
      <c r="K23" s="549">
        <f t="shared" si="5"/>
        <v>3.7644880952380948</v>
      </c>
      <c r="L23" s="551"/>
      <c r="N23" s="187">
        <v>2.6339999999999999</v>
      </c>
      <c r="O23" s="113">
        <v>2.415</v>
      </c>
      <c r="P23" s="198">
        <v>2.2749999999999999</v>
      </c>
      <c r="Q23" s="148">
        <f t="shared" si="6"/>
        <v>44331</v>
      </c>
      <c r="R23" s="148">
        <f t="shared" si="7"/>
        <v>43936</v>
      </c>
      <c r="S23" s="187">
        <f t="shared" si="8"/>
        <v>3.5443037974683574E-4</v>
      </c>
      <c r="T23" s="549">
        <f t="shared" si="9"/>
        <v>395</v>
      </c>
      <c r="U23" s="113">
        <f t="shared" si="10"/>
        <v>64.75</v>
      </c>
      <c r="V23" s="113">
        <f t="shared" si="11"/>
        <v>330.25</v>
      </c>
      <c r="W23" s="549">
        <f t="shared" si="12"/>
        <v>2.3920506329113924</v>
      </c>
      <c r="X23" s="186">
        <f t="shared" si="13"/>
        <v>1.3724374623267024</v>
      </c>
      <c r="Y23" s="113">
        <f t="shared" si="14"/>
        <v>1.3771464237966935</v>
      </c>
      <c r="Z23" s="433"/>
    </row>
    <row r="24" spans="1:26" x14ac:dyDescent="0.35">
      <c r="A24" s="433"/>
      <c r="B24" s="116">
        <v>42443</v>
      </c>
      <c r="C24" s="49">
        <v>4.0439999999999996</v>
      </c>
      <c r="D24" s="350">
        <v>3.4369999999999998</v>
      </c>
      <c r="E24" s="187">
        <f>IF(C24="","",(D24-C24)/($D$14-$C$14))</f>
        <v>6.8820861678004506E-4</v>
      </c>
      <c r="F24" s="148">
        <f t="shared" si="0"/>
        <v>44269.25</v>
      </c>
      <c r="G24" s="116"/>
      <c r="H24" s="549">
        <f t="shared" si="1"/>
        <v>882</v>
      </c>
      <c r="I24" s="550">
        <f t="shared" si="2"/>
        <v>375.75</v>
      </c>
      <c r="J24" s="113">
        <f t="shared" si="3"/>
        <v>506.25</v>
      </c>
      <c r="K24" s="549">
        <f>IF(C24="","",C24-(I24*E24))</f>
        <v>3.7854056122448978</v>
      </c>
      <c r="L24" s="551"/>
      <c r="N24" s="187">
        <v>2.6779999999999999</v>
      </c>
      <c r="O24" s="113">
        <v>2.452</v>
      </c>
      <c r="P24" s="198">
        <v>2.3130000000000002</v>
      </c>
      <c r="Q24" s="148">
        <f t="shared" si="6"/>
        <v>44331</v>
      </c>
      <c r="R24" s="148">
        <f t="shared" si="7"/>
        <v>43936</v>
      </c>
      <c r="S24" s="187">
        <f>IF(O24="","",(P24-O24)/($P$14-$O$14))</f>
        <v>3.5189873417721464E-4</v>
      </c>
      <c r="T24" s="549">
        <f t="shared" si="9"/>
        <v>395</v>
      </c>
      <c r="U24" s="113">
        <f t="shared" si="10"/>
        <v>61.75</v>
      </c>
      <c r="V24" s="113">
        <f t="shared" si="11"/>
        <v>333.25</v>
      </c>
      <c r="W24" s="549">
        <f t="shared" si="12"/>
        <v>2.430270253164557</v>
      </c>
      <c r="X24" s="186">
        <f t="shared" si="13"/>
        <v>1.3551353590803408</v>
      </c>
      <c r="Y24" s="113">
        <f t="shared" si="14"/>
        <v>1.3597263386839087</v>
      </c>
      <c r="Z24" s="433"/>
    </row>
    <row r="25" spans="1:26" x14ac:dyDescent="0.35">
      <c r="A25" s="433"/>
      <c r="B25" s="116">
        <v>42444</v>
      </c>
      <c r="C25" s="49">
        <v>4.0549999999999997</v>
      </c>
      <c r="D25" s="350">
        <v>3.4529999999999998</v>
      </c>
      <c r="E25" s="187">
        <f t="shared" si="4"/>
        <v>6.8253968253968234E-4</v>
      </c>
      <c r="F25" s="148">
        <f t="shared" si="0"/>
        <v>44270.25</v>
      </c>
      <c r="G25" s="116"/>
      <c r="H25" s="549">
        <f t="shared" si="1"/>
        <v>882</v>
      </c>
      <c r="I25" s="550">
        <f t="shared" si="2"/>
        <v>374.75</v>
      </c>
      <c r="J25" s="113">
        <f t="shared" si="3"/>
        <v>507.25</v>
      </c>
      <c r="K25" s="549">
        <f t="shared" si="5"/>
        <v>3.7992182539682537</v>
      </c>
      <c r="L25" s="551"/>
      <c r="N25" s="187">
        <v>2.6879999999999997</v>
      </c>
      <c r="O25" s="113">
        <v>2.4529999999999998</v>
      </c>
      <c r="P25" s="198">
        <v>2.3140000000000001</v>
      </c>
      <c r="Q25" s="148">
        <f t="shared" si="6"/>
        <v>44331</v>
      </c>
      <c r="R25" s="148">
        <f t="shared" si="7"/>
        <v>43936</v>
      </c>
      <c r="S25" s="187">
        <f t="shared" si="8"/>
        <v>3.5189873417721464E-4</v>
      </c>
      <c r="T25" s="549">
        <f t="shared" si="9"/>
        <v>395</v>
      </c>
      <c r="U25" s="113">
        <f t="shared" si="10"/>
        <v>60.75</v>
      </c>
      <c r="V25" s="113">
        <f t="shared" si="11"/>
        <v>334.25</v>
      </c>
      <c r="W25" s="549">
        <f t="shared" si="12"/>
        <v>2.431622151898734</v>
      </c>
      <c r="X25" s="186">
        <f t="shared" si="13"/>
        <v>1.3675961020695198</v>
      </c>
      <c r="Y25" s="113">
        <f t="shared" si="14"/>
        <v>1.3722718998155026</v>
      </c>
      <c r="Z25" s="433"/>
    </row>
    <row r="26" spans="1:26" x14ac:dyDescent="0.35">
      <c r="A26" s="433"/>
      <c r="B26" s="116">
        <v>42445</v>
      </c>
      <c r="C26" s="49">
        <v>4.0119999999999996</v>
      </c>
      <c r="D26" s="350">
        <v>3.4470000000000001</v>
      </c>
      <c r="E26" s="187">
        <f t="shared" si="4"/>
        <v>6.405895691609972E-4</v>
      </c>
      <c r="F26" s="148">
        <f t="shared" si="0"/>
        <v>44271.25</v>
      </c>
      <c r="G26" s="116"/>
      <c r="H26" s="549">
        <f t="shared" si="1"/>
        <v>882</v>
      </c>
      <c r="I26" s="550">
        <f t="shared" si="2"/>
        <v>373.75</v>
      </c>
      <c r="J26" s="113">
        <f t="shared" si="3"/>
        <v>508.25</v>
      </c>
      <c r="K26" s="549">
        <f t="shared" si="5"/>
        <v>3.7725796485260767</v>
      </c>
      <c r="L26" s="551"/>
      <c r="N26" s="187">
        <v>2.7240000000000002</v>
      </c>
      <c r="O26" s="113">
        <v>2.484</v>
      </c>
      <c r="P26" s="198">
        <v>2.3449999999999998</v>
      </c>
      <c r="Q26" s="148">
        <f t="shared" si="6"/>
        <v>44331</v>
      </c>
      <c r="R26" s="148">
        <f t="shared" si="7"/>
        <v>43936</v>
      </c>
      <c r="S26" s="187">
        <f t="shared" si="8"/>
        <v>3.5189873417721578E-4</v>
      </c>
      <c r="T26" s="549">
        <f t="shared" si="9"/>
        <v>395</v>
      </c>
      <c r="U26" s="113">
        <f t="shared" si="10"/>
        <v>59.75</v>
      </c>
      <c r="V26" s="113">
        <f t="shared" si="11"/>
        <v>335.25</v>
      </c>
      <c r="W26" s="549">
        <f t="shared" si="12"/>
        <v>2.4629740506329112</v>
      </c>
      <c r="X26" s="186">
        <f t="shared" si="13"/>
        <v>1.3096055978931656</v>
      </c>
      <c r="Y26" s="113">
        <f t="shared" si="14"/>
        <v>1.3138932649482626</v>
      </c>
      <c r="Z26" s="433"/>
    </row>
    <row r="27" spans="1:26" x14ac:dyDescent="0.35">
      <c r="A27" s="433"/>
      <c r="B27" s="116">
        <v>42446</v>
      </c>
      <c r="C27" s="49">
        <v>3.9980000000000002</v>
      </c>
      <c r="D27" s="350">
        <v>3.448</v>
      </c>
      <c r="E27" s="187">
        <f t="shared" si="4"/>
        <v>6.2358276643990961E-4</v>
      </c>
      <c r="F27" s="148">
        <f t="shared" si="0"/>
        <v>44272.25</v>
      </c>
      <c r="G27" s="116"/>
      <c r="H27" s="549">
        <f t="shared" si="1"/>
        <v>882</v>
      </c>
      <c r="I27" s="550">
        <f t="shared" si="2"/>
        <v>372.75</v>
      </c>
      <c r="J27" s="113">
        <f t="shared" si="3"/>
        <v>509.25</v>
      </c>
      <c r="K27" s="549">
        <f t="shared" si="5"/>
        <v>3.7655595238095239</v>
      </c>
      <c r="L27" s="551"/>
      <c r="N27" s="187">
        <v>2.6640000000000001</v>
      </c>
      <c r="O27" s="113">
        <v>2.427</v>
      </c>
      <c r="P27" s="198">
        <v>2.2959999999999998</v>
      </c>
      <c r="Q27" s="148">
        <f t="shared" si="6"/>
        <v>44331</v>
      </c>
      <c r="R27" s="148">
        <f t="shared" si="7"/>
        <v>43936</v>
      </c>
      <c r="S27" s="187">
        <f t="shared" si="8"/>
        <v>3.3164556962025373E-4</v>
      </c>
      <c r="T27" s="549">
        <f t="shared" si="9"/>
        <v>395</v>
      </c>
      <c r="U27" s="113">
        <f t="shared" si="10"/>
        <v>58.75</v>
      </c>
      <c r="V27" s="113">
        <f t="shared" si="11"/>
        <v>336.25</v>
      </c>
      <c r="W27" s="549">
        <f t="shared" si="12"/>
        <v>2.4075158227848101</v>
      </c>
      <c r="X27" s="186">
        <f t="shared" si="13"/>
        <v>1.3580437010247137</v>
      </c>
      <c r="Y27" s="113">
        <f t="shared" si="14"/>
        <v>1.3626544077594671</v>
      </c>
      <c r="Z27" s="433"/>
    </row>
    <row r="28" spans="1:26" x14ac:dyDescent="0.35">
      <c r="A28" s="433"/>
      <c r="B28" s="116">
        <v>42447</v>
      </c>
      <c r="C28" s="49">
        <v>3.972</v>
      </c>
      <c r="D28" s="350">
        <v>3.4140000000000001</v>
      </c>
      <c r="E28" s="187">
        <f t="shared" si="4"/>
        <v>6.3265306122448962E-4</v>
      </c>
      <c r="F28" s="148">
        <f t="shared" si="0"/>
        <v>44273.25</v>
      </c>
      <c r="G28" s="116"/>
      <c r="H28" s="549">
        <f t="shared" si="1"/>
        <v>882</v>
      </c>
      <c r="I28" s="550">
        <f t="shared" si="2"/>
        <v>371.75</v>
      </c>
      <c r="J28" s="113">
        <f t="shared" si="3"/>
        <v>510.25</v>
      </c>
      <c r="K28" s="549">
        <f t="shared" si="5"/>
        <v>3.736811224489796</v>
      </c>
      <c r="L28" s="551"/>
      <c r="N28" s="187">
        <v>2.6179999999999999</v>
      </c>
      <c r="O28" s="113">
        <v>2.3890000000000002</v>
      </c>
      <c r="P28" s="198">
        <v>2.2679999999999998</v>
      </c>
      <c r="Q28" s="148">
        <f t="shared" si="6"/>
        <v>44331</v>
      </c>
      <c r="R28" s="148">
        <f t="shared" si="7"/>
        <v>43936</v>
      </c>
      <c r="S28" s="187">
        <f t="shared" si="8"/>
        <v>3.0632911392405177E-4</v>
      </c>
      <c r="T28" s="549">
        <f t="shared" si="9"/>
        <v>395</v>
      </c>
      <c r="U28" s="113">
        <f t="shared" si="10"/>
        <v>57.75</v>
      </c>
      <c r="V28" s="113">
        <f t="shared" si="11"/>
        <v>337.25</v>
      </c>
      <c r="W28" s="549">
        <f t="shared" si="12"/>
        <v>2.3713094936708861</v>
      </c>
      <c r="X28" s="186">
        <f t="shared" si="13"/>
        <v>1.3655017308189099</v>
      </c>
      <c r="Y28" s="113">
        <f t="shared" si="14"/>
        <v>1.370163218261089</v>
      </c>
      <c r="Z28" s="433"/>
    </row>
    <row r="29" spans="1:26" x14ac:dyDescent="0.35">
      <c r="A29" s="433"/>
      <c r="B29" s="116">
        <v>42450</v>
      </c>
      <c r="C29" s="49">
        <v>3.9870000000000001</v>
      </c>
      <c r="D29" s="350">
        <v>3.43</v>
      </c>
      <c r="E29" s="187">
        <f t="shared" si="4"/>
        <v>6.3151927437641718E-4</v>
      </c>
      <c r="F29" s="148">
        <f t="shared" si="0"/>
        <v>44276.25</v>
      </c>
      <c r="G29" s="116"/>
      <c r="H29" s="549">
        <f t="shared" si="1"/>
        <v>882</v>
      </c>
      <c r="I29" s="550">
        <f t="shared" si="2"/>
        <v>368.75</v>
      </c>
      <c r="J29" s="113">
        <f t="shared" si="3"/>
        <v>513.25</v>
      </c>
      <c r="K29" s="549">
        <f t="shared" si="5"/>
        <v>3.7541272675736961</v>
      </c>
      <c r="L29" s="551"/>
      <c r="N29" s="187">
        <v>2.6109999999999998</v>
      </c>
      <c r="O29" s="113">
        <v>2.38</v>
      </c>
      <c r="P29" s="198">
        <v>2.2610000000000001</v>
      </c>
      <c r="Q29" s="148">
        <f t="shared" si="6"/>
        <v>44331</v>
      </c>
      <c r="R29" s="148">
        <f t="shared" si="7"/>
        <v>43936</v>
      </c>
      <c r="S29" s="187">
        <f t="shared" si="8"/>
        <v>3.0126582278480957E-4</v>
      </c>
      <c r="T29" s="549">
        <f t="shared" si="9"/>
        <v>395</v>
      </c>
      <c r="U29" s="113">
        <f t="shared" si="10"/>
        <v>54.75</v>
      </c>
      <c r="V29" s="113">
        <f t="shared" si="11"/>
        <v>340.25</v>
      </c>
      <c r="W29" s="549">
        <f t="shared" si="12"/>
        <v>2.3635056962025316</v>
      </c>
      <c r="X29" s="186">
        <f t="shared" si="13"/>
        <v>1.3906215713711645</v>
      </c>
      <c r="Y29" s="113">
        <f t="shared" si="14"/>
        <v>1.3954561422580891</v>
      </c>
      <c r="Z29" s="433"/>
    </row>
    <row r="30" spans="1:26" x14ac:dyDescent="0.35">
      <c r="A30" s="433"/>
      <c r="B30" s="116">
        <v>42451</v>
      </c>
      <c r="C30" s="49">
        <v>4.0209999999999999</v>
      </c>
      <c r="D30" s="350">
        <v>3.4620000000000002</v>
      </c>
      <c r="E30" s="187">
        <f t="shared" si="4"/>
        <v>6.3378684807256205E-4</v>
      </c>
      <c r="F30" s="148">
        <f t="shared" si="0"/>
        <v>44277.25</v>
      </c>
      <c r="G30" s="116"/>
      <c r="H30" s="549">
        <f t="shared" si="1"/>
        <v>882</v>
      </c>
      <c r="I30" s="550">
        <f t="shared" si="2"/>
        <v>367.75</v>
      </c>
      <c r="J30" s="113">
        <f t="shared" si="3"/>
        <v>514.25</v>
      </c>
      <c r="K30" s="549">
        <f t="shared" si="5"/>
        <v>3.7879248866213153</v>
      </c>
      <c r="L30" s="551"/>
      <c r="N30" s="187">
        <v>2.6269999999999998</v>
      </c>
      <c r="O30" s="113">
        <v>2.3940000000000001</v>
      </c>
      <c r="P30" s="198">
        <v>2.2770000000000001</v>
      </c>
      <c r="Q30" s="148">
        <f t="shared" si="6"/>
        <v>44331</v>
      </c>
      <c r="R30" s="148">
        <f t="shared" si="7"/>
        <v>43936</v>
      </c>
      <c r="S30" s="187">
        <f t="shared" si="8"/>
        <v>2.962025316455696E-4</v>
      </c>
      <c r="T30" s="549">
        <f t="shared" si="9"/>
        <v>395</v>
      </c>
      <c r="U30" s="113">
        <f t="shared" si="10"/>
        <v>53.75</v>
      </c>
      <c r="V30" s="113">
        <f t="shared" si="11"/>
        <v>341.25</v>
      </c>
      <c r="W30" s="549">
        <f t="shared" si="12"/>
        <v>2.3780791139240507</v>
      </c>
      <c r="X30" s="186">
        <f t="shared" si="13"/>
        <v>1.4098457726972646</v>
      </c>
      <c r="Y30" s="113">
        <f t="shared" si="14"/>
        <v>1.4148149354542339</v>
      </c>
      <c r="Z30" s="433"/>
    </row>
    <row r="31" spans="1:26" x14ac:dyDescent="0.35">
      <c r="A31" s="433"/>
      <c r="B31" s="116">
        <v>42452</v>
      </c>
      <c r="C31" s="49">
        <v>4.0129999999999999</v>
      </c>
      <c r="D31" s="350">
        <v>3.4319999999999999</v>
      </c>
      <c r="E31" s="187">
        <f t="shared" si="4"/>
        <v>6.5873015873015863E-4</v>
      </c>
      <c r="F31" s="148">
        <f t="shared" si="0"/>
        <v>44278.25</v>
      </c>
      <c r="G31" s="116"/>
      <c r="H31" s="549">
        <f t="shared" si="1"/>
        <v>882</v>
      </c>
      <c r="I31" s="550">
        <f t="shared" si="2"/>
        <v>366.75</v>
      </c>
      <c r="J31" s="113">
        <f t="shared" si="3"/>
        <v>515.25</v>
      </c>
      <c r="K31" s="549">
        <f t="shared" si="5"/>
        <v>3.7714107142857141</v>
      </c>
      <c r="L31" s="551"/>
      <c r="N31" s="187">
        <v>2.6790000000000003</v>
      </c>
      <c r="O31" s="113">
        <v>2.4279999999999999</v>
      </c>
      <c r="P31" s="198">
        <v>2.3170000000000002</v>
      </c>
      <c r="Q31" s="148">
        <f t="shared" si="6"/>
        <v>44331</v>
      </c>
      <c r="R31" s="148">
        <f t="shared" si="7"/>
        <v>43936</v>
      </c>
      <c r="S31" s="187">
        <f t="shared" si="8"/>
        <v>2.8101265822784752E-4</v>
      </c>
      <c r="T31" s="549">
        <f t="shared" si="9"/>
        <v>395</v>
      </c>
      <c r="U31" s="113">
        <f t="shared" si="10"/>
        <v>52.75</v>
      </c>
      <c r="V31" s="113">
        <f t="shared" si="11"/>
        <v>342.25</v>
      </c>
      <c r="W31" s="549">
        <f t="shared" si="12"/>
        <v>2.413176582278481</v>
      </c>
      <c r="X31" s="186">
        <f t="shared" si="13"/>
        <v>1.3582341320072331</v>
      </c>
      <c r="Y31" s="113">
        <f t="shared" si="14"/>
        <v>1.3628461319005858</v>
      </c>
      <c r="Z31" s="433"/>
    </row>
    <row r="32" spans="1:26" x14ac:dyDescent="0.35">
      <c r="A32" s="433"/>
      <c r="B32" s="116">
        <v>42453</v>
      </c>
      <c r="C32" s="49">
        <v>4.0270000000000001</v>
      </c>
      <c r="D32" s="350">
        <v>3.456</v>
      </c>
      <c r="E32" s="187">
        <f t="shared" si="4"/>
        <v>6.4739229024943332E-4</v>
      </c>
      <c r="F32" s="148">
        <f t="shared" si="0"/>
        <v>44279.25</v>
      </c>
      <c r="G32" s="116"/>
      <c r="H32" s="549">
        <f t="shared" si="1"/>
        <v>882</v>
      </c>
      <c r="I32" s="550">
        <f t="shared" si="2"/>
        <v>365.75</v>
      </c>
      <c r="J32" s="113">
        <f t="shared" si="3"/>
        <v>516.25</v>
      </c>
      <c r="K32" s="549">
        <f t="shared" si="5"/>
        <v>3.7902162698412698</v>
      </c>
      <c r="L32" s="551"/>
      <c r="N32" s="187">
        <v>2.6550000000000002</v>
      </c>
      <c r="O32" s="113">
        <v>2.4129999999999998</v>
      </c>
      <c r="P32" s="198">
        <v>2.2930000000000001</v>
      </c>
      <c r="Q32" s="148">
        <f t="shared" si="6"/>
        <v>44331</v>
      </c>
      <c r="R32" s="148">
        <f t="shared" si="7"/>
        <v>43936</v>
      </c>
      <c r="S32" s="187">
        <f t="shared" si="8"/>
        <v>3.0379746835442953E-4</v>
      </c>
      <c r="T32" s="549">
        <f t="shared" si="9"/>
        <v>395</v>
      </c>
      <c r="U32" s="113">
        <f t="shared" si="10"/>
        <v>51.75</v>
      </c>
      <c r="V32" s="113">
        <f t="shared" si="11"/>
        <v>343.25</v>
      </c>
      <c r="W32" s="549">
        <f t="shared" si="12"/>
        <v>2.3972784810126582</v>
      </c>
      <c r="X32" s="186">
        <f t="shared" si="13"/>
        <v>1.3929377888286116</v>
      </c>
      <c r="Y32" s="113">
        <f t="shared" si="14"/>
        <v>1.397788478037465</v>
      </c>
      <c r="Z32" s="433"/>
    </row>
    <row r="33" spans="1:26" x14ac:dyDescent="0.35">
      <c r="A33" s="433"/>
      <c r="B33" s="116">
        <v>42454</v>
      </c>
      <c r="C33" s="49" t="s">
        <v>437</v>
      </c>
      <c r="D33" s="350" t="s">
        <v>437</v>
      </c>
      <c r="E33" s="187" t="str">
        <f t="shared" si="4"/>
        <v/>
      </c>
      <c r="F33" s="148">
        <f t="shared" si="0"/>
        <v>44280.25</v>
      </c>
      <c r="G33" s="116"/>
      <c r="H33" s="549">
        <f t="shared" si="1"/>
        <v>882</v>
      </c>
      <c r="I33" s="550">
        <f t="shared" si="2"/>
        <v>364.75</v>
      </c>
      <c r="J33" s="113">
        <f t="shared" si="3"/>
        <v>517.25</v>
      </c>
      <c r="K33" s="549" t="str">
        <f t="shared" si="5"/>
        <v/>
      </c>
      <c r="L33" s="551"/>
      <c r="N33" s="187">
        <v>2.6339999999999999</v>
      </c>
      <c r="O33" s="113">
        <v>2.3879999999999999</v>
      </c>
      <c r="P33" s="198">
        <v>2.2730000000000001</v>
      </c>
      <c r="Q33" s="148">
        <f t="shared" si="6"/>
        <v>44331</v>
      </c>
      <c r="R33" s="148">
        <f t="shared" si="7"/>
        <v>43936</v>
      </c>
      <c r="S33" s="187">
        <f t="shared" si="8"/>
        <v>2.9113924050632855E-4</v>
      </c>
      <c r="T33" s="549">
        <f t="shared" si="9"/>
        <v>395</v>
      </c>
      <c r="U33" s="113">
        <f t="shared" si="10"/>
        <v>50.75</v>
      </c>
      <c r="V33" s="113">
        <f t="shared" si="11"/>
        <v>344.25</v>
      </c>
      <c r="W33" s="549">
        <f t="shared" si="12"/>
        <v>2.3732246835443038</v>
      </c>
      <c r="X33" s="186" t="str">
        <f t="shared" si="13"/>
        <v/>
      </c>
      <c r="Y33" s="113" t="str">
        <f t="shared" si="14"/>
        <v/>
      </c>
      <c r="Z33" s="433"/>
    </row>
    <row r="34" spans="1:26" x14ac:dyDescent="0.35">
      <c r="A34" s="433"/>
      <c r="B34" s="116">
        <v>42457</v>
      </c>
      <c r="C34" s="49" t="s">
        <v>437</v>
      </c>
      <c r="D34" s="350" t="s">
        <v>437</v>
      </c>
      <c r="E34" s="187" t="str">
        <f t="shared" si="4"/>
        <v/>
      </c>
      <c r="F34" s="148">
        <f t="shared" si="0"/>
        <v>44283.25</v>
      </c>
      <c r="G34" s="116"/>
      <c r="H34" s="549">
        <f t="shared" si="1"/>
        <v>882</v>
      </c>
      <c r="I34" s="550">
        <f t="shared" si="2"/>
        <v>361.75</v>
      </c>
      <c r="J34" s="113">
        <f t="shared" si="3"/>
        <v>520.25</v>
      </c>
      <c r="K34" s="549" t="str">
        <f t="shared" si="5"/>
        <v/>
      </c>
      <c r="L34" s="551"/>
      <c r="N34" s="187">
        <v>2.6429999999999998</v>
      </c>
      <c r="O34" s="113">
        <v>2.4009999999999998</v>
      </c>
      <c r="P34" s="198">
        <v>2.2869999999999999</v>
      </c>
      <c r="Q34" s="148">
        <f t="shared" si="6"/>
        <v>44331</v>
      </c>
      <c r="R34" s="148">
        <f t="shared" si="7"/>
        <v>43936</v>
      </c>
      <c r="S34" s="187">
        <f t="shared" si="8"/>
        <v>2.8860759493670854E-4</v>
      </c>
      <c r="T34" s="549">
        <f t="shared" si="9"/>
        <v>395</v>
      </c>
      <c r="U34" s="113">
        <f t="shared" si="10"/>
        <v>47.75</v>
      </c>
      <c r="V34" s="113">
        <f t="shared" si="11"/>
        <v>347.25</v>
      </c>
      <c r="W34" s="549">
        <f t="shared" si="12"/>
        <v>2.3872189873417722</v>
      </c>
      <c r="X34" s="186" t="str">
        <f t="shared" si="13"/>
        <v/>
      </c>
      <c r="Y34" s="113" t="str">
        <f t="shared" si="14"/>
        <v/>
      </c>
      <c r="Z34" s="433"/>
    </row>
    <row r="35" spans="1:26" x14ac:dyDescent="0.35">
      <c r="A35" s="433"/>
      <c r="B35" s="116">
        <v>42458</v>
      </c>
      <c r="C35" s="49">
        <v>4.0140000000000002</v>
      </c>
      <c r="D35" s="350">
        <v>3.4470000000000001</v>
      </c>
      <c r="E35" s="187">
        <f t="shared" si="4"/>
        <v>6.4285714285714304E-4</v>
      </c>
      <c r="F35" s="148">
        <f t="shared" si="0"/>
        <v>44284.25</v>
      </c>
      <c r="G35" s="116"/>
      <c r="H35" s="549">
        <f t="shared" si="1"/>
        <v>882</v>
      </c>
      <c r="I35" s="550">
        <f t="shared" si="2"/>
        <v>360.75</v>
      </c>
      <c r="J35" s="113">
        <f t="shared" si="3"/>
        <v>521.25</v>
      </c>
      <c r="K35" s="549">
        <f t="shared" si="5"/>
        <v>3.782089285714286</v>
      </c>
      <c r="L35" s="551"/>
      <c r="N35" s="187">
        <v>2.6539999999999999</v>
      </c>
      <c r="O35" s="113">
        <v>2.4119999999999999</v>
      </c>
      <c r="P35" s="198">
        <v>2.2909999999999999</v>
      </c>
      <c r="Q35" s="148">
        <f t="shared" si="6"/>
        <v>44331</v>
      </c>
      <c r="R35" s="148">
        <f t="shared" si="7"/>
        <v>43936</v>
      </c>
      <c r="S35" s="187">
        <f t="shared" si="8"/>
        <v>3.0632911392405063E-4</v>
      </c>
      <c r="T35" s="549">
        <f t="shared" si="9"/>
        <v>395</v>
      </c>
      <c r="U35" s="113">
        <f t="shared" si="10"/>
        <v>46.75</v>
      </c>
      <c r="V35" s="113">
        <f t="shared" si="11"/>
        <v>348.25</v>
      </c>
      <c r="W35" s="549">
        <f t="shared" si="12"/>
        <v>2.3976791139240508</v>
      </c>
      <c r="X35" s="186">
        <f t="shared" si="13"/>
        <v>1.3844101717902353</v>
      </c>
      <c r="Y35" s="113">
        <f t="shared" si="14"/>
        <v>1.3892016505996141</v>
      </c>
      <c r="Z35" s="433"/>
    </row>
    <row r="36" spans="1:26" x14ac:dyDescent="0.35">
      <c r="A36" s="433"/>
      <c r="B36" s="116">
        <v>42459</v>
      </c>
      <c r="C36" s="49">
        <v>3.9790000000000001</v>
      </c>
      <c r="D36" s="350">
        <v>3.4329999999999998</v>
      </c>
      <c r="E36" s="187">
        <f t="shared" si="4"/>
        <v>6.1904761904761933E-4</v>
      </c>
      <c r="F36" s="148">
        <f t="shared" si="0"/>
        <v>44285.25</v>
      </c>
      <c r="G36" s="116"/>
      <c r="H36" s="549">
        <f t="shared" si="1"/>
        <v>882</v>
      </c>
      <c r="I36" s="550">
        <f t="shared" si="2"/>
        <v>359.75</v>
      </c>
      <c r="J36" s="113">
        <f t="shared" si="3"/>
        <v>522.25</v>
      </c>
      <c r="K36" s="549">
        <f t="shared" si="5"/>
        <v>3.7562976190476189</v>
      </c>
      <c r="L36" s="551"/>
      <c r="N36" s="187">
        <v>2.589</v>
      </c>
      <c r="O36" s="113">
        <v>2.3460000000000001</v>
      </c>
      <c r="P36" s="198">
        <v>2.23</v>
      </c>
      <c r="Q36" s="148">
        <f t="shared" si="6"/>
        <v>44331</v>
      </c>
      <c r="R36" s="148">
        <f t="shared" si="7"/>
        <v>43936</v>
      </c>
      <c r="S36" s="187">
        <f t="shared" si="8"/>
        <v>2.9367088607594965E-4</v>
      </c>
      <c r="T36" s="549">
        <f t="shared" si="9"/>
        <v>395</v>
      </c>
      <c r="U36" s="113">
        <f t="shared" si="10"/>
        <v>45.75</v>
      </c>
      <c r="V36" s="113">
        <f t="shared" si="11"/>
        <v>349.25</v>
      </c>
      <c r="W36" s="549">
        <f t="shared" si="12"/>
        <v>2.3325645569620255</v>
      </c>
      <c r="X36" s="186">
        <f t="shared" si="13"/>
        <v>1.4237330620855935</v>
      </c>
      <c r="Y36" s="113">
        <f t="shared" si="14"/>
        <v>1.4288006016657917</v>
      </c>
      <c r="Z36" s="433"/>
    </row>
    <row r="37" spans="1:26" x14ac:dyDescent="0.35">
      <c r="A37" s="433"/>
      <c r="B37" s="116">
        <v>42460</v>
      </c>
      <c r="C37" s="49">
        <v>3.93</v>
      </c>
      <c r="D37" s="350">
        <v>3.3860000000000001</v>
      </c>
      <c r="E37" s="187">
        <f t="shared" si="4"/>
        <v>6.1678004535147392E-4</v>
      </c>
      <c r="F37" s="148">
        <f t="shared" si="0"/>
        <v>44286.25</v>
      </c>
      <c r="G37" s="116"/>
      <c r="H37" s="549">
        <f t="shared" si="1"/>
        <v>882</v>
      </c>
      <c r="I37" s="550">
        <f t="shared" si="2"/>
        <v>358.75</v>
      </c>
      <c r="J37" s="113">
        <f t="shared" si="3"/>
        <v>523.25</v>
      </c>
      <c r="K37" s="549">
        <f t="shared" si="5"/>
        <v>3.7087301587301589</v>
      </c>
      <c r="L37" s="551"/>
      <c r="N37" s="187">
        <v>2.5409999999999999</v>
      </c>
      <c r="O37" s="113">
        <v>2.298</v>
      </c>
      <c r="P37" s="198">
        <v>2.1869999999999998</v>
      </c>
      <c r="Q37" s="148">
        <f t="shared" si="6"/>
        <v>44331</v>
      </c>
      <c r="R37" s="148">
        <f t="shared" si="7"/>
        <v>43936</v>
      </c>
      <c r="S37" s="187">
        <f t="shared" si="8"/>
        <v>2.8101265822784861E-4</v>
      </c>
      <c r="T37" s="549">
        <f t="shared" si="9"/>
        <v>395</v>
      </c>
      <c r="U37" s="113">
        <f t="shared" si="10"/>
        <v>44.75</v>
      </c>
      <c r="V37" s="113">
        <f t="shared" si="11"/>
        <v>350.25</v>
      </c>
      <c r="W37" s="549">
        <f t="shared" si="12"/>
        <v>2.2854246835443037</v>
      </c>
      <c r="X37" s="186">
        <f t="shared" si="13"/>
        <v>1.4233054751858552</v>
      </c>
      <c r="Y37" s="113">
        <f t="shared" si="14"/>
        <v>1.4283699713750986</v>
      </c>
      <c r="Z37" s="433"/>
    </row>
    <row r="38" spans="1:26" x14ac:dyDescent="0.35">
      <c r="A38" s="433"/>
      <c r="B38" s="116">
        <v>42461</v>
      </c>
      <c r="C38" s="49">
        <v>3.9529999999999998</v>
      </c>
      <c r="D38" s="350">
        <v>3.4060000000000001</v>
      </c>
      <c r="E38" s="187">
        <f t="shared" si="4"/>
        <v>6.2018140589569133E-4</v>
      </c>
      <c r="F38" s="148">
        <f t="shared" si="0"/>
        <v>44287.25</v>
      </c>
      <c r="G38" s="116"/>
      <c r="H38" s="549">
        <f t="shared" si="1"/>
        <v>882</v>
      </c>
      <c r="I38" s="550">
        <f t="shared" si="2"/>
        <v>357.75</v>
      </c>
      <c r="J38" s="113">
        <f t="shared" si="3"/>
        <v>524.25</v>
      </c>
      <c r="K38" s="549">
        <f t="shared" si="5"/>
        <v>3.7311301020408161</v>
      </c>
      <c r="L38" s="551"/>
      <c r="N38" s="187">
        <v>2.5390000000000001</v>
      </c>
      <c r="O38" s="113">
        <v>2.3079999999999998</v>
      </c>
      <c r="P38" s="198">
        <v>2.1880000000000002</v>
      </c>
      <c r="Q38" s="148">
        <f t="shared" si="6"/>
        <v>44331</v>
      </c>
      <c r="R38" s="148">
        <f t="shared" si="7"/>
        <v>43936</v>
      </c>
      <c r="S38" s="187">
        <f t="shared" si="8"/>
        <v>3.0379746835442953E-4</v>
      </c>
      <c r="T38" s="549">
        <f t="shared" si="9"/>
        <v>395</v>
      </c>
      <c r="U38" s="113">
        <f t="shared" si="10"/>
        <v>43.75</v>
      </c>
      <c r="V38" s="113">
        <f t="shared" si="11"/>
        <v>351.25</v>
      </c>
      <c r="W38" s="549">
        <f t="shared" si="12"/>
        <v>2.2947088607594934</v>
      </c>
      <c r="X38" s="186">
        <f t="shared" si="13"/>
        <v>1.4364212412813226</v>
      </c>
      <c r="Y38" s="113">
        <f t="shared" si="14"/>
        <v>1.4415795062373338</v>
      </c>
      <c r="Z38" s="433"/>
    </row>
    <row r="39" spans="1:26" x14ac:dyDescent="0.35">
      <c r="A39" s="433"/>
      <c r="B39" s="116">
        <v>42464</v>
      </c>
      <c r="C39" s="49">
        <v>3.8929999999999998</v>
      </c>
      <c r="D39" s="350">
        <v>3.3570000000000002</v>
      </c>
      <c r="E39" s="187">
        <f t="shared" si="4"/>
        <v>6.0770975056689293E-4</v>
      </c>
      <c r="F39" s="148">
        <f t="shared" si="0"/>
        <v>44290.25</v>
      </c>
      <c r="G39" s="116"/>
      <c r="H39" s="549">
        <f t="shared" si="1"/>
        <v>882</v>
      </c>
      <c r="I39" s="550">
        <f t="shared" si="2"/>
        <v>354.75</v>
      </c>
      <c r="J39" s="113">
        <f t="shared" si="3"/>
        <v>527.25</v>
      </c>
      <c r="K39" s="549">
        <f t="shared" si="5"/>
        <v>3.6774149659863946</v>
      </c>
      <c r="L39" s="551"/>
      <c r="N39" s="187">
        <v>2.4649999999999999</v>
      </c>
      <c r="O39" s="113">
        <v>2.2549999999999999</v>
      </c>
      <c r="P39" s="198">
        <v>2.1539999999999999</v>
      </c>
      <c r="Q39" s="148">
        <f t="shared" si="6"/>
        <v>44331</v>
      </c>
      <c r="R39" s="148">
        <f t="shared" si="7"/>
        <v>43936</v>
      </c>
      <c r="S39" s="187">
        <f t="shared" si="8"/>
        <v>2.5569620253164551E-4</v>
      </c>
      <c r="T39" s="549">
        <f t="shared" si="9"/>
        <v>395</v>
      </c>
      <c r="U39" s="113">
        <f t="shared" si="10"/>
        <v>40.75</v>
      </c>
      <c r="V39" s="113">
        <f t="shared" si="11"/>
        <v>354.25</v>
      </c>
      <c r="W39" s="549">
        <f t="shared" si="12"/>
        <v>2.2445803797468353</v>
      </c>
      <c r="X39" s="186">
        <f t="shared" si="13"/>
        <v>1.4328345862395593</v>
      </c>
      <c r="Y39" s="113">
        <f t="shared" si="14"/>
        <v>1.4379671236183666</v>
      </c>
      <c r="Z39" s="433"/>
    </row>
    <row r="40" spans="1:26" x14ac:dyDescent="0.35">
      <c r="A40" s="433"/>
      <c r="B40" s="116">
        <v>42465</v>
      </c>
      <c r="C40" s="49">
        <v>3.8929999999999998</v>
      </c>
      <c r="D40" s="350">
        <v>3.3449999999999998</v>
      </c>
      <c r="E40" s="187">
        <f t="shared" si="4"/>
        <v>6.213151927437642E-4</v>
      </c>
      <c r="F40" s="148">
        <f t="shared" si="0"/>
        <v>44291.25</v>
      </c>
      <c r="G40" s="116"/>
      <c r="H40" s="549">
        <f t="shared" si="1"/>
        <v>882</v>
      </c>
      <c r="I40" s="550">
        <f t="shared" si="2"/>
        <v>353.75</v>
      </c>
      <c r="J40" s="113">
        <f t="shared" si="3"/>
        <v>528.25</v>
      </c>
      <c r="K40" s="549">
        <f t="shared" si="5"/>
        <v>3.673209750566893</v>
      </c>
      <c r="L40" s="551"/>
      <c r="N40" s="187">
        <v>2.4569999999999999</v>
      </c>
      <c r="O40" s="113">
        <v>2.2429999999999999</v>
      </c>
      <c r="P40" s="198">
        <v>2.1509999999999998</v>
      </c>
      <c r="Q40" s="148">
        <f t="shared" si="6"/>
        <v>44331</v>
      </c>
      <c r="R40" s="148">
        <f t="shared" si="7"/>
        <v>43936</v>
      </c>
      <c r="S40" s="187">
        <f t="shared" si="8"/>
        <v>2.329113924050635E-4</v>
      </c>
      <c r="T40" s="549">
        <f t="shared" si="9"/>
        <v>395</v>
      </c>
      <c r="U40" s="113">
        <f t="shared" si="10"/>
        <v>39.75</v>
      </c>
      <c r="V40" s="113">
        <f t="shared" si="11"/>
        <v>355.25</v>
      </c>
      <c r="W40" s="549">
        <f t="shared" si="12"/>
        <v>2.2337417721518986</v>
      </c>
      <c r="X40" s="186">
        <f t="shared" si="13"/>
        <v>1.4394679784149944</v>
      </c>
      <c r="Y40" s="113">
        <f t="shared" si="14"/>
        <v>1.444648148567218</v>
      </c>
      <c r="Z40" s="433"/>
    </row>
    <row r="41" spans="1:26" x14ac:dyDescent="0.35">
      <c r="A41" s="433"/>
      <c r="B41" s="116">
        <v>42466</v>
      </c>
      <c r="C41" s="49">
        <v>3.8820000000000001</v>
      </c>
      <c r="D41" s="350">
        <v>3.339</v>
      </c>
      <c r="E41" s="187">
        <f t="shared" si="4"/>
        <v>6.1564625850340149E-4</v>
      </c>
      <c r="F41" s="148">
        <f t="shared" si="0"/>
        <v>44292.25</v>
      </c>
      <c r="G41" s="116"/>
      <c r="H41" s="549">
        <f t="shared" si="1"/>
        <v>882</v>
      </c>
      <c r="I41" s="550">
        <f t="shared" si="2"/>
        <v>352.75</v>
      </c>
      <c r="J41" s="113">
        <f t="shared" si="3"/>
        <v>529.25</v>
      </c>
      <c r="K41" s="549">
        <f t="shared" si="5"/>
        <v>3.6648307823129254</v>
      </c>
      <c r="L41" s="551"/>
      <c r="N41" s="187">
        <v>2.4489999999999998</v>
      </c>
      <c r="O41" s="113">
        <v>2.242</v>
      </c>
      <c r="P41" s="198">
        <v>2.1539999999999999</v>
      </c>
      <c r="Q41" s="148">
        <f t="shared" si="6"/>
        <v>44331</v>
      </c>
      <c r="R41" s="148">
        <f t="shared" si="7"/>
        <v>43936</v>
      </c>
      <c r="S41" s="187">
        <f t="shared" si="8"/>
        <v>2.2278481012658248E-4</v>
      </c>
      <c r="T41" s="549">
        <f t="shared" si="9"/>
        <v>395</v>
      </c>
      <c r="U41" s="113">
        <f t="shared" si="10"/>
        <v>38.75</v>
      </c>
      <c r="V41" s="113">
        <f t="shared" si="11"/>
        <v>356.25</v>
      </c>
      <c r="W41" s="549">
        <f t="shared" si="12"/>
        <v>2.2333670886075949</v>
      </c>
      <c r="X41" s="186">
        <f t="shared" si="13"/>
        <v>1.4314636937053304</v>
      </c>
      <c r="Y41" s="113">
        <f t="shared" si="14"/>
        <v>1.4365864144713303</v>
      </c>
      <c r="Z41" s="433"/>
    </row>
    <row r="42" spans="1:26" x14ac:dyDescent="0.35">
      <c r="A42" s="433"/>
      <c r="B42" s="116">
        <v>42467</v>
      </c>
      <c r="C42" s="49">
        <v>3.895</v>
      </c>
      <c r="D42" s="350">
        <v>3.351</v>
      </c>
      <c r="E42" s="187">
        <f t="shared" si="4"/>
        <v>6.1678004535147392E-4</v>
      </c>
      <c r="F42" s="148">
        <f t="shared" si="0"/>
        <v>44293.25</v>
      </c>
      <c r="G42" s="116"/>
      <c r="H42" s="549">
        <f t="shared" si="1"/>
        <v>882</v>
      </c>
      <c r="I42" s="550">
        <f t="shared" si="2"/>
        <v>351.75</v>
      </c>
      <c r="J42" s="113">
        <f t="shared" si="3"/>
        <v>530.25</v>
      </c>
      <c r="K42" s="549">
        <f t="shared" si="5"/>
        <v>3.6780476190476192</v>
      </c>
      <c r="L42" s="551"/>
      <c r="N42" s="187">
        <v>2.4550000000000001</v>
      </c>
      <c r="O42" s="113">
        <v>2.25</v>
      </c>
      <c r="P42" s="198">
        <v>2.161</v>
      </c>
      <c r="Q42" s="148">
        <f t="shared" si="6"/>
        <v>44331</v>
      </c>
      <c r="R42" s="148">
        <f t="shared" si="7"/>
        <v>43936</v>
      </c>
      <c r="S42" s="187">
        <f t="shared" si="8"/>
        <v>2.2531645569620246E-4</v>
      </c>
      <c r="T42" s="549">
        <f t="shared" si="9"/>
        <v>395</v>
      </c>
      <c r="U42" s="113">
        <f t="shared" si="10"/>
        <v>37.75</v>
      </c>
      <c r="V42" s="113">
        <f t="shared" si="11"/>
        <v>357.25</v>
      </c>
      <c r="W42" s="549">
        <f t="shared" si="12"/>
        <v>2.2414943037974684</v>
      </c>
      <c r="X42" s="186">
        <f t="shared" si="13"/>
        <v>1.4365533152501508</v>
      </c>
      <c r="Y42" s="113">
        <f t="shared" si="14"/>
        <v>1.4417125288190391</v>
      </c>
      <c r="Z42" s="433"/>
    </row>
    <row r="43" spans="1:26" x14ac:dyDescent="0.35">
      <c r="A43" s="433"/>
      <c r="B43" s="116">
        <v>42468</v>
      </c>
      <c r="C43" s="49">
        <v>3.8820000000000001</v>
      </c>
      <c r="D43" s="350">
        <v>3.3479999999999999</v>
      </c>
      <c r="E43" s="187">
        <f t="shared" si="4"/>
        <v>6.0544217687074861E-4</v>
      </c>
      <c r="F43" s="148">
        <f t="shared" si="0"/>
        <v>44294.25</v>
      </c>
      <c r="G43" s="116"/>
      <c r="H43" s="549">
        <f t="shared" si="1"/>
        <v>882</v>
      </c>
      <c r="I43" s="550">
        <f t="shared" si="2"/>
        <v>350.75</v>
      </c>
      <c r="J43" s="113">
        <f t="shared" si="3"/>
        <v>531.25</v>
      </c>
      <c r="K43" s="549">
        <f t="shared" si="5"/>
        <v>3.669641156462585</v>
      </c>
      <c r="L43" s="551"/>
      <c r="N43" s="187">
        <v>2.4209999999999998</v>
      </c>
      <c r="O43" s="113">
        <v>2.2210000000000001</v>
      </c>
      <c r="P43" s="198">
        <v>2.1349999999999998</v>
      </c>
      <c r="Q43" s="148">
        <f t="shared" si="6"/>
        <v>44331</v>
      </c>
      <c r="R43" s="148">
        <f t="shared" si="7"/>
        <v>43936</v>
      </c>
      <c r="S43" s="187">
        <f t="shared" si="8"/>
        <v>2.1772151898734253E-4</v>
      </c>
      <c r="T43" s="549">
        <f t="shared" si="9"/>
        <v>395</v>
      </c>
      <c r="U43" s="113">
        <f t="shared" si="10"/>
        <v>36.75</v>
      </c>
      <c r="V43" s="113">
        <f t="shared" si="11"/>
        <v>358.25</v>
      </c>
      <c r="W43" s="549">
        <f t="shared" si="12"/>
        <v>2.2129987341772153</v>
      </c>
      <c r="X43" s="186">
        <f t="shared" si="13"/>
        <v>1.4566424222853698</v>
      </c>
      <c r="Y43" s="113">
        <f t="shared" si="14"/>
        <v>1.4619469401513596</v>
      </c>
      <c r="Z43" s="433"/>
    </row>
    <row r="44" spans="1:26" x14ac:dyDescent="0.35">
      <c r="A44" s="433"/>
      <c r="B44" s="116">
        <v>42471</v>
      </c>
      <c r="C44" s="49">
        <v>3.8849999999999998</v>
      </c>
      <c r="D44" s="350">
        <v>3.347</v>
      </c>
      <c r="E44" s="187">
        <f t="shared" si="4"/>
        <v>6.0997732426303834E-4</v>
      </c>
      <c r="F44" s="148">
        <f t="shared" si="0"/>
        <v>44297.25</v>
      </c>
      <c r="G44" s="116"/>
      <c r="H44" s="549">
        <f t="shared" si="1"/>
        <v>882</v>
      </c>
      <c r="I44" s="550">
        <f t="shared" si="2"/>
        <v>347.75</v>
      </c>
      <c r="J44" s="113">
        <f t="shared" si="3"/>
        <v>534.25</v>
      </c>
      <c r="K44" s="549">
        <f t="shared" si="5"/>
        <v>3.6728803854875283</v>
      </c>
      <c r="L44" s="551"/>
      <c r="N44" s="187">
        <v>2.423</v>
      </c>
      <c r="O44" s="113">
        <v>2.23</v>
      </c>
      <c r="P44" s="198">
        <v>2.1480000000000001</v>
      </c>
      <c r="Q44" s="148">
        <f t="shared" si="6"/>
        <v>44331</v>
      </c>
      <c r="R44" s="148">
        <f t="shared" si="7"/>
        <v>43936</v>
      </c>
      <c r="S44" s="187">
        <f t="shared" si="8"/>
        <v>2.0759493670886037E-4</v>
      </c>
      <c r="T44" s="549">
        <f t="shared" si="9"/>
        <v>395</v>
      </c>
      <c r="U44" s="113">
        <f t="shared" si="10"/>
        <v>33.75</v>
      </c>
      <c r="V44" s="113">
        <f t="shared" si="11"/>
        <v>361.25</v>
      </c>
      <c r="W44" s="549">
        <f t="shared" si="12"/>
        <v>2.2229936708860758</v>
      </c>
      <c r="X44" s="186">
        <f t="shared" si="13"/>
        <v>1.4498867146014525</v>
      </c>
      <c r="Y44" s="113">
        <f t="shared" si="14"/>
        <v>1.455142143314414</v>
      </c>
      <c r="Z44" s="433"/>
    </row>
    <row r="45" spans="1:26" x14ac:dyDescent="0.35">
      <c r="A45" s="433"/>
      <c r="B45" s="116">
        <v>42472</v>
      </c>
      <c r="C45" s="49">
        <v>3.9020000000000001</v>
      </c>
      <c r="D45" s="350">
        <v>3.3810000000000002</v>
      </c>
      <c r="E45" s="187">
        <f t="shared" si="4"/>
        <v>5.9070294784580491E-4</v>
      </c>
      <c r="F45" s="148">
        <f t="shared" si="0"/>
        <v>44298.25</v>
      </c>
      <c r="G45" s="116"/>
      <c r="H45" s="549">
        <f t="shared" si="1"/>
        <v>882</v>
      </c>
      <c r="I45" s="550">
        <f t="shared" si="2"/>
        <v>346.75</v>
      </c>
      <c r="J45" s="113">
        <f t="shared" si="3"/>
        <v>535.25</v>
      </c>
      <c r="K45" s="549">
        <f t="shared" si="5"/>
        <v>3.6971737528344675</v>
      </c>
      <c r="L45" s="551"/>
      <c r="N45" s="187">
        <v>2.4460000000000002</v>
      </c>
      <c r="O45" s="113">
        <v>2.254</v>
      </c>
      <c r="P45" s="198">
        <v>2.1739999999999999</v>
      </c>
      <c r="Q45" s="148">
        <f t="shared" si="6"/>
        <v>44331</v>
      </c>
      <c r="R45" s="148">
        <f t="shared" si="7"/>
        <v>43936</v>
      </c>
      <c r="S45" s="187">
        <f t="shared" si="8"/>
        <v>2.0253164556962043E-4</v>
      </c>
      <c r="T45" s="549">
        <f t="shared" si="9"/>
        <v>395</v>
      </c>
      <c r="U45" s="113">
        <f t="shared" si="10"/>
        <v>32.75</v>
      </c>
      <c r="V45" s="113">
        <f t="shared" si="11"/>
        <v>362.25</v>
      </c>
      <c r="W45" s="549">
        <f t="shared" si="12"/>
        <v>2.2473670886075952</v>
      </c>
      <c r="X45" s="186">
        <f t="shared" si="13"/>
        <v>1.4498066642268723</v>
      </c>
      <c r="Y45" s="113">
        <f t="shared" si="14"/>
        <v>1.4550615126359689</v>
      </c>
      <c r="Z45" s="433"/>
    </row>
    <row r="46" spans="1:26" x14ac:dyDescent="0.35">
      <c r="A46" s="433"/>
      <c r="B46" s="116">
        <v>42473</v>
      </c>
      <c r="C46" s="49">
        <v>3.95</v>
      </c>
      <c r="D46" s="350">
        <v>3.4289999999999998</v>
      </c>
      <c r="E46" s="187">
        <f t="shared" si="4"/>
        <v>5.9070294784580534E-4</v>
      </c>
      <c r="F46" s="148">
        <f t="shared" si="0"/>
        <v>44299.25</v>
      </c>
      <c r="G46" s="116"/>
      <c r="H46" s="549">
        <f t="shared" si="1"/>
        <v>882</v>
      </c>
      <c r="I46" s="550">
        <f t="shared" si="2"/>
        <v>345.75</v>
      </c>
      <c r="J46" s="113">
        <f t="shared" si="3"/>
        <v>536.25</v>
      </c>
      <c r="K46" s="549">
        <f t="shared" si="5"/>
        <v>3.7457644557823131</v>
      </c>
      <c r="L46" s="551"/>
      <c r="N46" s="187">
        <v>2.5030000000000001</v>
      </c>
      <c r="O46" s="113">
        <v>2.3010000000000002</v>
      </c>
      <c r="P46" s="198">
        <v>2.2290000000000001</v>
      </c>
      <c r="Q46" s="148">
        <f t="shared" si="6"/>
        <v>44331</v>
      </c>
      <c r="R46" s="148">
        <f t="shared" si="7"/>
        <v>43936</v>
      </c>
      <c r="S46" s="187">
        <f t="shared" si="8"/>
        <v>1.8227848101265838E-4</v>
      </c>
      <c r="T46" s="549">
        <f t="shared" si="9"/>
        <v>395</v>
      </c>
      <c r="U46" s="113">
        <f t="shared" si="10"/>
        <v>31.75</v>
      </c>
      <c r="V46" s="113">
        <f t="shared" si="11"/>
        <v>363.25</v>
      </c>
      <c r="W46" s="549">
        <f t="shared" si="12"/>
        <v>2.295212658227848</v>
      </c>
      <c r="X46" s="186">
        <f t="shared" si="13"/>
        <v>1.4505517975544651</v>
      </c>
      <c r="Y46" s="113">
        <f t="shared" si="14"/>
        <v>1.4558120488479265</v>
      </c>
      <c r="Z46" s="433"/>
    </row>
    <row r="47" spans="1:26" x14ac:dyDescent="0.35">
      <c r="A47" s="433"/>
      <c r="B47" s="116">
        <v>42474</v>
      </c>
      <c r="C47" s="49">
        <v>3.9089999999999998</v>
      </c>
      <c r="D47" s="350">
        <v>3.39</v>
      </c>
      <c r="E47" s="187">
        <f t="shared" si="4"/>
        <v>5.884353741496595E-4</v>
      </c>
      <c r="F47" s="148">
        <f t="shared" si="0"/>
        <v>44300.25</v>
      </c>
      <c r="G47" s="116"/>
      <c r="H47" s="549">
        <f t="shared" si="1"/>
        <v>882</v>
      </c>
      <c r="I47" s="550">
        <f t="shared" si="2"/>
        <v>344.75</v>
      </c>
      <c r="J47" s="113">
        <f t="shared" si="3"/>
        <v>537.25</v>
      </c>
      <c r="K47" s="549">
        <f t="shared" si="5"/>
        <v>3.7061369047619048</v>
      </c>
      <c r="L47" s="551"/>
      <c r="N47" s="187">
        <v>2.4590000000000001</v>
      </c>
      <c r="O47" s="113">
        <v>2.2669999999999999</v>
      </c>
      <c r="P47" s="198">
        <v>2.206</v>
      </c>
      <c r="Q47" s="148">
        <f t="shared" si="6"/>
        <v>44331</v>
      </c>
      <c r="R47" s="148">
        <f t="shared" si="7"/>
        <v>43936</v>
      </c>
      <c r="S47" s="187">
        <f t="shared" si="8"/>
        <v>1.5443037974683529E-4</v>
      </c>
      <c r="T47" s="549">
        <f t="shared" si="9"/>
        <v>395</v>
      </c>
      <c r="U47" s="113">
        <f t="shared" si="10"/>
        <v>30.75</v>
      </c>
      <c r="V47" s="113">
        <f t="shared" si="11"/>
        <v>364.25</v>
      </c>
      <c r="W47" s="549">
        <f t="shared" si="12"/>
        <v>2.2622512658227847</v>
      </c>
      <c r="X47" s="186">
        <f t="shared" si="13"/>
        <v>1.4438856389391201</v>
      </c>
      <c r="Y47" s="113">
        <f t="shared" si="14"/>
        <v>1.4490976532849587</v>
      </c>
      <c r="Z47" s="433"/>
    </row>
    <row r="48" spans="1:26" x14ac:dyDescent="0.35">
      <c r="A48" s="433"/>
      <c r="B48" s="116">
        <v>42475</v>
      </c>
      <c r="C48" s="49">
        <v>3.9340000000000002</v>
      </c>
      <c r="D48" s="350">
        <v>3.4089999999999998</v>
      </c>
      <c r="E48" s="187">
        <f t="shared" si="4"/>
        <v>5.9523809523809562E-4</v>
      </c>
      <c r="F48" s="148">
        <f t="shared" si="0"/>
        <v>44301.25</v>
      </c>
      <c r="G48" s="116"/>
      <c r="H48" s="549">
        <f t="shared" si="1"/>
        <v>882</v>
      </c>
      <c r="I48" s="550">
        <f t="shared" si="2"/>
        <v>343.75</v>
      </c>
      <c r="J48" s="113">
        <f t="shared" si="3"/>
        <v>538.25</v>
      </c>
      <c r="K48" s="549">
        <f t="shared" si="5"/>
        <v>3.7293869047619048</v>
      </c>
      <c r="L48" s="551"/>
      <c r="N48" s="187">
        <v>2.464</v>
      </c>
      <c r="O48" s="113">
        <v>2.2690000000000001</v>
      </c>
      <c r="P48" s="198">
        <v>2.2109999999999999</v>
      </c>
      <c r="Q48" s="148">
        <f t="shared" si="6"/>
        <v>44331</v>
      </c>
      <c r="R48" s="148">
        <f t="shared" si="7"/>
        <v>43936</v>
      </c>
      <c r="S48" s="187">
        <f t="shared" si="8"/>
        <v>1.4683544303797536E-4</v>
      </c>
      <c r="T48" s="549">
        <f t="shared" si="9"/>
        <v>395</v>
      </c>
      <c r="U48" s="113">
        <f t="shared" si="10"/>
        <v>29.75</v>
      </c>
      <c r="V48" s="113">
        <f t="shared" si="11"/>
        <v>365.25</v>
      </c>
      <c r="W48" s="549">
        <f t="shared" si="12"/>
        <v>2.2646316455696205</v>
      </c>
      <c r="X48" s="186">
        <f t="shared" si="13"/>
        <v>1.4647552591922843</v>
      </c>
      <c r="Y48" s="113">
        <f t="shared" si="14"/>
        <v>1.4701190291156241</v>
      </c>
      <c r="Z48" s="433"/>
    </row>
    <row r="49" spans="1:26" x14ac:dyDescent="0.35">
      <c r="A49" s="433"/>
      <c r="B49" s="116">
        <v>42478</v>
      </c>
      <c r="C49" s="49">
        <v>3.8919999999999999</v>
      </c>
      <c r="D49" s="350">
        <v>3.3849999999999998</v>
      </c>
      <c r="E49" s="187">
        <f t="shared" si="4"/>
        <v>5.7482993197278921E-4</v>
      </c>
      <c r="F49" s="148">
        <f t="shared" si="0"/>
        <v>44304.25</v>
      </c>
      <c r="G49" s="116"/>
      <c r="H49" s="549">
        <f t="shared" si="1"/>
        <v>882</v>
      </c>
      <c r="I49" s="550">
        <f t="shared" si="2"/>
        <v>340.75</v>
      </c>
      <c r="J49" s="113">
        <f t="shared" si="3"/>
        <v>541.25</v>
      </c>
      <c r="K49" s="549">
        <f t="shared" si="5"/>
        <v>3.696126700680272</v>
      </c>
      <c r="L49" s="551"/>
      <c r="N49" s="187">
        <v>2.4209999999999998</v>
      </c>
      <c r="O49" s="113">
        <v>2.234</v>
      </c>
      <c r="P49" s="198">
        <v>2.1829999999999998</v>
      </c>
      <c r="Q49" s="148">
        <f t="shared" si="6"/>
        <v>44331</v>
      </c>
      <c r="R49" s="148">
        <f t="shared" si="7"/>
        <v>43936</v>
      </c>
      <c r="S49" s="187">
        <f t="shared" si="8"/>
        <v>1.291139240506333E-4</v>
      </c>
      <c r="T49" s="549">
        <f t="shared" si="9"/>
        <v>395</v>
      </c>
      <c r="U49" s="113">
        <f t="shared" si="10"/>
        <v>26.75</v>
      </c>
      <c r="V49" s="113">
        <f t="shared" si="11"/>
        <v>368.25</v>
      </c>
      <c r="W49" s="549">
        <f t="shared" si="12"/>
        <v>2.2305462025316456</v>
      </c>
      <c r="X49" s="186">
        <f t="shared" si="13"/>
        <v>1.4655804981486265</v>
      </c>
      <c r="Y49" s="113">
        <f t="shared" si="14"/>
        <v>1.470950313639996</v>
      </c>
      <c r="Z49" s="433"/>
    </row>
    <row r="50" spans="1:26" x14ac:dyDescent="0.35">
      <c r="A50" s="433"/>
      <c r="B50" s="116">
        <v>42479</v>
      </c>
      <c r="C50" s="49">
        <v>3.9340000000000002</v>
      </c>
      <c r="D50" s="350">
        <v>3.4390000000000001</v>
      </c>
      <c r="E50" s="187">
        <f t="shared" si="4"/>
        <v>5.6122448979591848E-4</v>
      </c>
      <c r="F50" s="148">
        <f t="shared" si="0"/>
        <v>44305.25</v>
      </c>
      <c r="G50" s="116"/>
      <c r="H50" s="549">
        <f t="shared" si="1"/>
        <v>882</v>
      </c>
      <c r="I50" s="550">
        <f t="shared" si="2"/>
        <v>339.75</v>
      </c>
      <c r="J50" s="113">
        <f t="shared" si="3"/>
        <v>542.25</v>
      </c>
      <c r="K50" s="549">
        <f t="shared" si="5"/>
        <v>3.7433239795918367</v>
      </c>
      <c r="L50" s="551"/>
      <c r="N50" s="187">
        <v>2.46</v>
      </c>
      <c r="O50" s="113">
        <v>2.2709999999999999</v>
      </c>
      <c r="P50" s="198">
        <v>2.2189999999999999</v>
      </c>
      <c r="Q50" s="148">
        <f t="shared" si="6"/>
        <v>44331</v>
      </c>
      <c r="R50" s="148">
        <f t="shared" si="7"/>
        <v>43936</v>
      </c>
      <c r="S50" s="187">
        <f t="shared" si="8"/>
        <v>1.3164556962025329E-4</v>
      </c>
      <c r="T50" s="549">
        <f t="shared" si="9"/>
        <v>395</v>
      </c>
      <c r="U50" s="113">
        <f t="shared" si="10"/>
        <v>25.75</v>
      </c>
      <c r="V50" s="113">
        <f t="shared" si="11"/>
        <v>369.25</v>
      </c>
      <c r="W50" s="549">
        <f t="shared" si="12"/>
        <v>2.2676101265822783</v>
      </c>
      <c r="X50" s="186">
        <f t="shared" si="13"/>
        <v>1.4757138530095584</v>
      </c>
      <c r="Y50" s="113">
        <f t="shared" si="14"/>
        <v>1.4811581814494934</v>
      </c>
      <c r="Z50" s="433"/>
    </row>
    <row r="51" spans="1:26" x14ac:dyDescent="0.35">
      <c r="A51" s="433"/>
      <c r="B51" s="116">
        <v>42480</v>
      </c>
      <c r="C51" s="49">
        <v>3.8970000000000002</v>
      </c>
      <c r="D51" s="350">
        <v>3.3929999999999998</v>
      </c>
      <c r="E51" s="187">
        <f t="shared" si="4"/>
        <v>5.7142857142857191E-4</v>
      </c>
      <c r="F51" s="148">
        <f t="shared" si="0"/>
        <v>44306.25</v>
      </c>
      <c r="G51" s="116"/>
      <c r="H51" s="549">
        <f t="shared" si="1"/>
        <v>882</v>
      </c>
      <c r="I51" s="550">
        <f t="shared" si="2"/>
        <v>338.75</v>
      </c>
      <c r="J51" s="113">
        <f t="shared" si="3"/>
        <v>543.25</v>
      </c>
      <c r="K51" s="549">
        <f t="shared" si="5"/>
        <v>3.7034285714285717</v>
      </c>
      <c r="L51" s="551"/>
      <c r="N51" s="187">
        <v>2.4420000000000002</v>
      </c>
      <c r="O51" s="113">
        <v>2.258</v>
      </c>
      <c r="P51" s="198">
        <v>2.2069999999999999</v>
      </c>
      <c r="Q51" s="148">
        <f t="shared" si="6"/>
        <v>44331</v>
      </c>
      <c r="R51" s="148">
        <f t="shared" si="7"/>
        <v>43936</v>
      </c>
      <c r="S51" s="187">
        <f t="shared" si="8"/>
        <v>1.291139240506333E-4</v>
      </c>
      <c r="T51" s="549">
        <f t="shared" si="9"/>
        <v>395</v>
      </c>
      <c r="U51" s="113">
        <f t="shared" si="10"/>
        <v>24.75</v>
      </c>
      <c r="V51" s="113">
        <f t="shared" si="11"/>
        <v>370.25</v>
      </c>
      <c r="W51" s="549">
        <f t="shared" si="12"/>
        <v>2.254804430379747</v>
      </c>
      <c r="X51" s="186">
        <f t="shared" si="13"/>
        <v>1.4486241410488248</v>
      </c>
      <c r="Y51" s="113">
        <f t="shared" si="14"/>
        <v>1.4538704208038933</v>
      </c>
      <c r="Z51" s="433"/>
    </row>
    <row r="52" spans="1:26" x14ac:dyDescent="0.35">
      <c r="A52" s="433"/>
      <c r="B52" s="116">
        <v>42481</v>
      </c>
      <c r="C52" s="49">
        <v>3.9210000000000003</v>
      </c>
      <c r="D52" s="350">
        <v>3.39</v>
      </c>
      <c r="E52" s="187">
        <f t="shared" si="4"/>
        <v>6.0204081632653076E-4</v>
      </c>
      <c r="F52" s="148">
        <f t="shared" si="0"/>
        <v>44307.25</v>
      </c>
      <c r="G52" s="116"/>
      <c r="H52" s="549">
        <f t="shared" si="1"/>
        <v>882</v>
      </c>
      <c r="I52" s="550">
        <f t="shared" si="2"/>
        <v>337.75</v>
      </c>
      <c r="J52" s="113">
        <f t="shared" si="3"/>
        <v>544.25</v>
      </c>
      <c r="K52" s="549">
        <f t="shared" si="5"/>
        <v>3.7176607142857145</v>
      </c>
      <c r="L52" s="551"/>
      <c r="N52" s="187">
        <v>2.4620000000000002</v>
      </c>
      <c r="O52" s="113">
        <v>2.2709999999999999</v>
      </c>
      <c r="P52" s="198">
        <v>2.2200000000000002</v>
      </c>
      <c r="Q52" s="148">
        <f t="shared" si="6"/>
        <v>44331</v>
      </c>
      <c r="R52" s="148">
        <f t="shared" si="7"/>
        <v>43936</v>
      </c>
      <c r="S52" s="187">
        <f t="shared" si="8"/>
        <v>1.2911392405063219E-4</v>
      </c>
      <c r="T52" s="549">
        <f t="shared" si="9"/>
        <v>395</v>
      </c>
      <c r="U52" s="113">
        <f t="shared" si="10"/>
        <v>23.75</v>
      </c>
      <c r="V52" s="113">
        <f t="shared" si="11"/>
        <v>371.25</v>
      </c>
      <c r="W52" s="549">
        <f t="shared" si="12"/>
        <v>2.2679335443037973</v>
      </c>
      <c r="X52" s="186">
        <f t="shared" si="13"/>
        <v>1.4497271699819172</v>
      </c>
      <c r="Y52" s="113">
        <f t="shared" si="14"/>
        <v>1.4549814421503715</v>
      </c>
      <c r="Z52" s="433"/>
    </row>
    <row r="53" spans="1:26" x14ac:dyDescent="0.35">
      <c r="A53" s="433"/>
      <c r="B53" s="116">
        <v>42482</v>
      </c>
      <c r="C53" s="49">
        <v>3.9009999999999998</v>
      </c>
      <c r="D53" s="350">
        <v>3.37</v>
      </c>
      <c r="E53" s="187">
        <f t="shared" si="4"/>
        <v>6.0204081632653022E-4</v>
      </c>
      <c r="F53" s="148">
        <f t="shared" si="0"/>
        <v>44308.25</v>
      </c>
      <c r="G53" s="116"/>
      <c r="H53" s="549">
        <f t="shared" si="1"/>
        <v>882</v>
      </c>
      <c r="I53" s="550">
        <f t="shared" si="2"/>
        <v>336.75</v>
      </c>
      <c r="J53" s="113">
        <f t="shared" si="3"/>
        <v>545.25</v>
      </c>
      <c r="K53" s="549">
        <f t="shared" si="5"/>
        <v>3.6982627551020406</v>
      </c>
      <c r="L53" s="551"/>
      <c r="N53" s="187">
        <v>2.468</v>
      </c>
      <c r="O53" s="113">
        <v>2.274</v>
      </c>
      <c r="P53" s="198">
        <v>2.222</v>
      </c>
      <c r="Q53" s="148">
        <f t="shared" si="6"/>
        <v>44331</v>
      </c>
      <c r="R53" s="148">
        <f t="shared" si="7"/>
        <v>43936</v>
      </c>
      <c r="S53" s="187">
        <f t="shared" si="8"/>
        <v>1.3164556962025329E-4</v>
      </c>
      <c r="T53" s="549">
        <f t="shared" si="9"/>
        <v>395</v>
      </c>
      <c r="U53" s="113">
        <f t="shared" si="10"/>
        <v>22.75</v>
      </c>
      <c r="V53" s="113">
        <f t="shared" si="11"/>
        <v>372.25</v>
      </c>
      <c r="W53" s="549">
        <f t="shared" si="12"/>
        <v>2.2710050632911392</v>
      </c>
      <c r="X53" s="186">
        <f t="shared" si="13"/>
        <v>1.4272576918109015</v>
      </c>
      <c r="Y53" s="113">
        <f t="shared" si="14"/>
        <v>1.4323503531079806</v>
      </c>
      <c r="Z53" s="433"/>
    </row>
    <row r="54" spans="1:26" x14ac:dyDescent="0.35">
      <c r="A54" s="433"/>
      <c r="B54" s="116">
        <v>42485</v>
      </c>
      <c r="C54" s="49" t="s">
        <v>437</v>
      </c>
      <c r="D54" s="350" t="s">
        <v>437</v>
      </c>
      <c r="E54" s="187" t="str">
        <f t="shared" si="4"/>
        <v/>
      </c>
      <c r="F54" s="148">
        <f t="shared" si="0"/>
        <v>44311.25</v>
      </c>
      <c r="G54" s="116"/>
      <c r="H54" s="549">
        <f t="shared" si="1"/>
        <v>882</v>
      </c>
      <c r="I54" s="550">
        <f t="shared" si="2"/>
        <v>333.75</v>
      </c>
      <c r="J54" s="113">
        <f t="shared" si="3"/>
        <v>548.25</v>
      </c>
      <c r="K54" s="549" t="str">
        <f t="shared" si="5"/>
        <v/>
      </c>
      <c r="L54" s="551"/>
      <c r="N54" s="187">
        <v>2.4670000000000001</v>
      </c>
      <c r="O54" s="113">
        <v>2.274</v>
      </c>
      <c r="P54" s="198">
        <v>2.2250000000000001</v>
      </c>
      <c r="Q54" s="148">
        <f t="shared" si="6"/>
        <v>44331</v>
      </c>
      <c r="R54" s="148">
        <f t="shared" si="7"/>
        <v>43936</v>
      </c>
      <c r="S54" s="187">
        <f t="shared" si="8"/>
        <v>1.2405063291139225E-4</v>
      </c>
      <c r="T54" s="549">
        <f t="shared" si="9"/>
        <v>395</v>
      </c>
      <c r="U54" s="113">
        <f t="shared" si="10"/>
        <v>19.75</v>
      </c>
      <c r="V54" s="113">
        <f t="shared" si="11"/>
        <v>375.25</v>
      </c>
      <c r="W54" s="549">
        <f t="shared" si="12"/>
        <v>2.27155</v>
      </c>
      <c r="X54" s="186" t="str">
        <f t="shared" si="13"/>
        <v/>
      </c>
      <c r="Y54" s="113" t="str">
        <f t="shared" si="14"/>
        <v/>
      </c>
      <c r="Z54" s="433"/>
    </row>
    <row r="55" spans="1:26" x14ac:dyDescent="0.35">
      <c r="A55" s="433"/>
      <c r="B55" s="116">
        <v>42486</v>
      </c>
      <c r="C55" s="49">
        <v>3.9430000000000001</v>
      </c>
      <c r="D55" s="350">
        <v>3.4009999999999998</v>
      </c>
      <c r="E55" s="187">
        <f t="shared" si="4"/>
        <v>6.1451247165532905E-4</v>
      </c>
      <c r="F55" s="148">
        <f t="shared" si="0"/>
        <v>44312.25</v>
      </c>
      <c r="G55" s="116"/>
      <c r="H55" s="549">
        <f t="shared" si="1"/>
        <v>882</v>
      </c>
      <c r="I55" s="550">
        <f t="shared" si="2"/>
        <v>332.75</v>
      </c>
      <c r="J55" s="113">
        <f t="shared" si="3"/>
        <v>549.25</v>
      </c>
      <c r="K55" s="549">
        <f t="shared" si="5"/>
        <v>3.7385209750566895</v>
      </c>
      <c r="L55" s="551"/>
      <c r="N55" s="187">
        <v>2.512</v>
      </c>
      <c r="O55" s="113">
        <v>2.3180000000000001</v>
      </c>
      <c r="P55" s="198">
        <v>2.2589999999999999</v>
      </c>
      <c r="Q55" s="148">
        <f t="shared" si="6"/>
        <v>44331</v>
      </c>
      <c r="R55" s="148">
        <f t="shared" si="7"/>
        <v>43936</v>
      </c>
      <c r="S55" s="187">
        <f t="shared" si="8"/>
        <v>1.4936708860759535E-4</v>
      </c>
      <c r="T55" s="549">
        <f t="shared" si="9"/>
        <v>395</v>
      </c>
      <c r="U55" s="113">
        <f t="shared" si="10"/>
        <v>18.75</v>
      </c>
      <c r="V55" s="113">
        <f t="shared" si="11"/>
        <v>376.25</v>
      </c>
      <c r="W55" s="549">
        <f t="shared" si="12"/>
        <v>2.3151993670886077</v>
      </c>
      <c r="X55" s="186">
        <f t="shared" si="13"/>
        <v>1.4233216079680817</v>
      </c>
      <c r="Y55" s="113">
        <f t="shared" si="14"/>
        <v>1.428386218967348</v>
      </c>
      <c r="Z55" s="433"/>
    </row>
    <row r="56" spans="1:26" x14ac:dyDescent="0.35">
      <c r="A56" s="433"/>
      <c r="B56" s="116">
        <v>42487</v>
      </c>
      <c r="C56" s="49">
        <v>3.9169999999999998</v>
      </c>
      <c r="D56" s="350">
        <v>3.3740000000000001</v>
      </c>
      <c r="E56" s="187">
        <f t="shared" si="4"/>
        <v>6.1564625850340105E-4</v>
      </c>
      <c r="F56" s="148">
        <f t="shared" si="0"/>
        <v>44313.25</v>
      </c>
      <c r="G56" s="116"/>
      <c r="H56" s="549">
        <f t="shared" si="1"/>
        <v>882</v>
      </c>
      <c r="I56" s="550">
        <f t="shared" si="2"/>
        <v>331.75</v>
      </c>
      <c r="J56" s="113">
        <f t="shared" si="3"/>
        <v>550.25</v>
      </c>
      <c r="K56" s="549">
        <f t="shared" si="5"/>
        <v>3.7127593537414967</v>
      </c>
      <c r="L56" s="551"/>
      <c r="N56" s="187">
        <v>2.5019999999999998</v>
      </c>
      <c r="O56" s="113">
        <v>2.3069999999999999</v>
      </c>
      <c r="P56" s="198">
        <v>2.2439999999999998</v>
      </c>
      <c r="Q56" s="148">
        <f t="shared" si="6"/>
        <v>44331</v>
      </c>
      <c r="R56" s="148">
        <f t="shared" si="7"/>
        <v>43936</v>
      </c>
      <c r="S56" s="187">
        <f t="shared" si="8"/>
        <v>1.5949367088607637E-4</v>
      </c>
      <c r="T56" s="549">
        <f t="shared" si="9"/>
        <v>395</v>
      </c>
      <c r="U56" s="113">
        <f t="shared" si="10"/>
        <v>17.75</v>
      </c>
      <c r="V56" s="113">
        <f t="shared" si="11"/>
        <v>377.25</v>
      </c>
      <c r="W56" s="549">
        <f t="shared" si="12"/>
        <v>2.3041689873417721</v>
      </c>
      <c r="X56" s="186">
        <f t="shared" si="13"/>
        <v>1.4085903663997246</v>
      </c>
      <c r="Y56" s="113">
        <f t="shared" si="14"/>
        <v>1.4135506834505041</v>
      </c>
      <c r="Z56" s="433"/>
    </row>
    <row r="57" spans="1:26" x14ac:dyDescent="0.35">
      <c r="A57" s="433"/>
      <c r="B57" s="116">
        <v>42488</v>
      </c>
      <c r="C57" s="49">
        <v>3.9119999999999999</v>
      </c>
      <c r="D57" s="350">
        <v>3.3919999999999999</v>
      </c>
      <c r="E57" s="187">
        <f t="shared" si="4"/>
        <v>5.8956916099773247E-4</v>
      </c>
      <c r="F57" s="148">
        <f t="shared" si="0"/>
        <v>44314.25</v>
      </c>
      <c r="G57" s="116"/>
      <c r="H57" s="549">
        <f t="shared" si="1"/>
        <v>882</v>
      </c>
      <c r="I57" s="550">
        <f t="shared" si="2"/>
        <v>330.75</v>
      </c>
      <c r="J57" s="113">
        <f t="shared" si="3"/>
        <v>551.25</v>
      </c>
      <c r="K57" s="549">
        <f t="shared" si="5"/>
        <v>3.7170000000000001</v>
      </c>
      <c r="L57" s="551"/>
      <c r="N57" s="187">
        <v>2.4670000000000001</v>
      </c>
      <c r="O57" s="113">
        <v>2.29</v>
      </c>
      <c r="P57" s="198">
        <v>2.2389999999999999</v>
      </c>
      <c r="Q57" s="148">
        <f t="shared" si="6"/>
        <v>44331</v>
      </c>
      <c r="R57" s="148">
        <f t="shared" si="7"/>
        <v>43936</v>
      </c>
      <c r="S57" s="187">
        <f t="shared" si="8"/>
        <v>1.291139240506333E-4</v>
      </c>
      <c r="T57" s="549">
        <f t="shared" si="9"/>
        <v>395</v>
      </c>
      <c r="U57" s="113">
        <f t="shared" si="10"/>
        <v>16.75</v>
      </c>
      <c r="V57" s="113">
        <f t="shared" si="11"/>
        <v>378.25</v>
      </c>
      <c r="W57" s="549">
        <f t="shared" si="12"/>
        <v>2.287837341772152</v>
      </c>
      <c r="X57" s="186">
        <f t="shared" si="13"/>
        <v>1.429162658227848</v>
      </c>
      <c r="Y57" s="113">
        <f t="shared" si="14"/>
        <v>1.4342689229870365</v>
      </c>
      <c r="Z57" s="433"/>
    </row>
    <row r="58" spans="1:26" x14ac:dyDescent="0.35">
      <c r="A58" s="433"/>
      <c r="B58" s="116">
        <v>42489</v>
      </c>
      <c r="C58" s="49">
        <v>3.9180000000000001</v>
      </c>
      <c r="D58" s="350">
        <v>3.3980000000000001</v>
      </c>
      <c r="E58" s="187">
        <f t="shared" si="4"/>
        <v>5.8956916099773247E-4</v>
      </c>
      <c r="F58" s="148">
        <f t="shared" si="0"/>
        <v>44315.25</v>
      </c>
      <c r="G58" s="116"/>
      <c r="H58" s="549">
        <f t="shared" si="1"/>
        <v>882</v>
      </c>
      <c r="I58" s="550">
        <f t="shared" si="2"/>
        <v>329.75</v>
      </c>
      <c r="J58" s="113">
        <f t="shared" si="3"/>
        <v>552.25</v>
      </c>
      <c r="K58" s="549">
        <f t="shared" si="5"/>
        <v>3.7235895691609979</v>
      </c>
      <c r="L58" s="551"/>
      <c r="N58" s="187">
        <v>2.4540000000000002</v>
      </c>
      <c r="O58" s="113">
        <v>2.2789999999999999</v>
      </c>
      <c r="P58" s="198">
        <v>2.23</v>
      </c>
      <c r="Q58" s="148">
        <f t="shared" si="6"/>
        <v>44331</v>
      </c>
      <c r="R58" s="148">
        <f t="shared" si="7"/>
        <v>43936</v>
      </c>
      <c r="S58" s="187">
        <f t="shared" si="8"/>
        <v>1.2405063291139225E-4</v>
      </c>
      <c r="T58" s="549">
        <f t="shared" si="9"/>
        <v>395</v>
      </c>
      <c r="U58" s="113">
        <f t="shared" si="10"/>
        <v>15.75</v>
      </c>
      <c r="V58" s="113">
        <f t="shared" si="11"/>
        <v>379.25</v>
      </c>
      <c r="W58" s="549">
        <f t="shared" si="12"/>
        <v>2.2770462025316456</v>
      </c>
      <c r="X58" s="186">
        <f t="shared" si="13"/>
        <v>1.4465433666293523</v>
      </c>
      <c r="Y58" s="113">
        <f t="shared" si="14"/>
        <v>1.4517745859081943</v>
      </c>
      <c r="Z58" s="433"/>
    </row>
    <row r="59" spans="1:26" x14ac:dyDescent="0.35">
      <c r="A59" s="433"/>
      <c r="B59" s="116">
        <v>42492</v>
      </c>
      <c r="C59" s="49">
        <v>3.9009999999999998</v>
      </c>
      <c r="D59" s="350">
        <v>3.3839999999999999</v>
      </c>
      <c r="E59" s="187">
        <f t="shared" si="4"/>
        <v>5.8616780045351463E-4</v>
      </c>
      <c r="F59" s="148">
        <f t="shared" si="0"/>
        <v>44318.25</v>
      </c>
      <c r="G59" s="116"/>
      <c r="H59" s="549">
        <f t="shared" si="1"/>
        <v>882</v>
      </c>
      <c r="I59" s="550">
        <f t="shared" si="2"/>
        <v>326.75</v>
      </c>
      <c r="J59" s="113">
        <f t="shared" si="3"/>
        <v>555.25</v>
      </c>
      <c r="K59" s="549">
        <f t="shared" si="5"/>
        <v>3.709469671201814</v>
      </c>
      <c r="L59" s="551"/>
      <c r="N59" s="187">
        <v>2.4550000000000001</v>
      </c>
      <c r="O59" s="113">
        <v>2.2800000000000002</v>
      </c>
      <c r="P59" s="198">
        <v>2.23</v>
      </c>
      <c r="Q59" s="148">
        <f t="shared" si="6"/>
        <v>44331</v>
      </c>
      <c r="R59" s="148">
        <f t="shared" si="7"/>
        <v>43936</v>
      </c>
      <c r="S59" s="187">
        <f t="shared" si="8"/>
        <v>1.2658227848101334E-4</v>
      </c>
      <c r="T59" s="549">
        <f t="shared" si="9"/>
        <v>395</v>
      </c>
      <c r="U59" s="113">
        <f t="shared" si="10"/>
        <v>12.75</v>
      </c>
      <c r="V59" s="113">
        <f t="shared" si="11"/>
        <v>382.25</v>
      </c>
      <c r="W59" s="549">
        <f t="shared" si="12"/>
        <v>2.2783860759493675</v>
      </c>
      <c r="X59" s="186">
        <f t="shared" si="13"/>
        <v>1.4310835952524465</v>
      </c>
      <c r="Y59" s="113">
        <f t="shared" si="14"/>
        <v>1.436203595893959</v>
      </c>
      <c r="Z59" s="433"/>
    </row>
    <row r="60" spans="1:26" x14ac:dyDescent="0.35">
      <c r="A60" s="433"/>
      <c r="B60" s="116">
        <v>42493</v>
      </c>
      <c r="C60" s="49">
        <v>3.9239999999999999</v>
      </c>
      <c r="D60" s="350">
        <v>3.3879999999999999</v>
      </c>
      <c r="E60" s="187">
        <f t="shared" si="4"/>
        <v>6.0770975056689347E-4</v>
      </c>
      <c r="F60" s="148">
        <f t="shared" si="0"/>
        <v>44319.25</v>
      </c>
      <c r="G60" s="116"/>
      <c r="H60" s="549">
        <f t="shared" si="1"/>
        <v>882</v>
      </c>
      <c r="I60" s="550">
        <f t="shared" si="2"/>
        <v>325.75</v>
      </c>
      <c r="J60" s="113">
        <f t="shared" si="3"/>
        <v>556.25</v>
      </c>
      <c r="K60" s="549">
        <f t="shared" si="5"/>
        <v>3.7260385487528342</v>
      </c>
      <c r="L60" s="551"/>
      <c r="N60" s="187">
        <v>2.4859999999999998</v>
      </c>
      <c r="O60" s="113">
        <v>2.3079999999999998</v>
      </c>
      <c r="P60" s="198">
        <v>2.254</v>
      </c>
      <c r="Q60" s="148">
        <f t="shared" si="6"/>
        <v>44331</v>
      </c>
      <c r="R60" s="148">
        <f t="shared" si="7"/>
        <v>43936</v>
      </c>
      <c r="S60" s="187">
        <f t="shared" si="8"/>
        <v>1.3670886075949323E-4</v>
      </c>
      <c r="T60" s="549">
        <f t="shared" si="9"/>
        <v>395</v>
      </c>
      <c r="U60" s="113">
        <f t="shared" si="10"/>
        <v>11.75</v>
      </c>
      <c r="V60" s="113">
        <f t="shared" si="11"/>
        <v>383.25</v>
      </c>
      <c r="W60" s="549">
        <f t="shared" si="12"/>
        <v>2.3063936708860759</v>
      </c>
      <c r="X60" s="186">
        <f t="shared" si="13"/>
        <v>1.4196448778667583</v>
      </c>
      <c r="Y60" s="113">
        <f t="shared" si="14"/>
        <v>1.4246833568148931</v>
      </c>
      <c r="Z60" s="433"/>
    </row>
    <row r="61" spans="1:26" x14ac:dyDescent="0.35">
      <c r="A61" s="433"/>
      <c r="B61" s="116">
        <v>42494</v>
      </c>
      <c r="C61" s="49">
        <v>3.8820000000000001</v>
      </c>
      <c r="D61" s="350">
        <v>3.3639999999999999</v>
      </c>
      <c r="E61" s="187">
        <f t="shared" si="4"/>
        <v>5.873015873015876E-4</v>
      </c>
      <c r="F61" s="148">
        <f t="shared" si="0"/>
        <v>44320.25</v>
      </c>
      <c r="G61" s="116"/>
      <c r="H61" s="549">
        <f t="shared" si="1"/>
        <v>882</v>
      </c>
      <c r="I61" s="550">
        <f t="shared" si="2"/>
        <v>324.75</v>
      </c>
      <c r="J61" s="113">
        <f t="shared" si="3"/>
        <v>557.25</v>
      </c>
      <c r="K61" s="549">
        <f t="shared" si="5"/>
        <v>3.6912738095238096</v>
      </c>
      <c r="L61" s="551"/>
      <c r="N61" s="187">
        <v>2.4</v>
      </c>
      <c r="O61" s="113">
        <v>2.2359999999999998</v>
      </c>
      <c r="P61" s="198">
        <v>2.1789999999999998</v>
      </c>
      <c r="Q61" s="148">
        <f t="shared" si="6"/>
        <v>44331</v>
      </c>
      <c r="R61" s="148">
        <f t="shared" si="7"/>
        <v>43936</v>
      </c>
      <c r="S61" s="187">
        <f t="shared" si="8"/>
        <v>1.4430379746835427E-4</v>
      </c>
      <c r="T61" s="549">
        <f t="shared" si="9"/>
        <v>395</v>
      </c>
      <c r="U61" s="113">
        <f t="shared" si="10"/>
        <v>10.75</v>
      </c>
      <c r="V61" s="113">
        <f t="shared" si="11"/>
        <v>384.25</v>
      </c>
      <c r="W61" s="549">
        <f t="shared" si="12"/>
        <v>2.234448734177215</v>
      </c>
      <c r="X61" s="186">
        <f t="shared" si="13"/>
        <v>1.4568250753465946</v>
      </c>
      <c r="Y61" s="113">
        <f t="shared" si="14"/>
        <v>1.4621309235970159</v>
      </c>
      <c r="Z61" s="433"/>
    </row>
    <row r="62" spans="1:26" x14ac:dyDescent="0.35">
      <c r="A62" s="433"/>
      <c r="B62" s="116">
        <v>42495</v>
      </c>
      <c r="C62" s="49">
        <v>3.8460000000000001</v>
      </c>
      <c r="D62" s="350">
        <v>3.3260000000000001</v>
      </c>
      <c r="E62" s="187">
        <f t="shared" si="4"/>
        <v>5.8956916099773247E-4</v>
      </c>
      <c r="F62" s="148">
        <f t="shared" si="0"/>
        <v>44321.25</v>
      </c>
      <c r="G62" s="116"/>
      <c r="H62" s="549">
        <f t="shared" si="1"/>
        <v>882</v>
      </c>
      <c r="I62" s="550">
        <f t="shared" si="2"/>
        <v>323.75</v>
      </c>
      <c r="J62" s="113">
        <f t="shared" si="3"/>
        <v>558.25</v>
      </c>
      <c r="K62" s="549">
        <f t="shared" si="5"/>
        <v>3.655126984126984</v>
      </c>
      <c r="L62" s="551"/>
      <c r="N62" s="187">
        <v>2.3540000000000001</v>
      </c>
      <c r="O62" s="113">
        <v>2.2010000000000001</v>
      </c>
      <c r="P62" s="198">
        <v>2.145</v>
      </c>
      <c r="Q62" s="148">
        <f t="shared" si="6"/>
        <v>44331</v>
      </c>
      <c r="R62" s="148">
        <f t="shared" si="7"/>
        <v>43936</v>
      </c>
      <c r="S62" s="187">
        <f t="shared" si="8"/>
        <v>1.4177215189873431E-4</v>
      </c>
      <c r="T62" s="549">
        <f t="shared" si="9"/>
        <v>395</v>
      </c>
      <c r="U62" s="113">
        <f t="shared" si="10"/>
        <v>9.75</v>
      </c>
      <c r="V62" s="113">
        <f t="shared" si="11"/>
        <v>385.25</v>
      </c>
      <c r="W62" s="549">
        <f t="shared" si="12"/>
        <v>2.1996177215189876</v>
      </c>
      <c r="X62" s="186">
        <f t="shared" si="13"/>
        <v>1.4555092626079964</v>
      </c>
      <c r="Y62" s="113">
        <f t="shared" si="14"/>
        <v>1.4608055306418288</v>
      </c>
      <c r="Z62" s="433"/>
    </row>
    <row r="63" spans="1:26" x14ac:dyDescent="0.35">
      <c r="A63" s="433"/>
      <c r="B63" s="116">
        <v>42496</v>
      </c>
      <c r="C63" s="49">
        <v>3.7450000000000001</v>
      </c>
      <c r="D63" s="350">
        <v>3.2309999999999999</v>
      </c>
      <c r="E63" s="187">
        <f t="shared" si="4"/>
        <v>5.8276643990929733E-4</v>
      </c>
      <c r="F63" s="148">
        <f t="shared" si="0"/>
        <v>44322.25</v>
      </c>
      <c r="G63" s="116"/>
      <c r="H63" s="549">
        <f t="shared" si="1"/>
        <v>882</v>
      </c>
      <c r="I63" s="550">
        <f t="shared" si="2"/>
        <v>322.75</v>
      </c>
      <c r="J63" s="113">
        <f t="shared" si="3"/>
        <v>559.25</v>
      </c>
      <c r="K63" s="549">
        <f t="shared" si="5"/>
        <v>3.5569121315192742</v>
      </c>
      <c r="L63" s="551"/>
      <c r="N63" s="187">
        <v>2.2640000000000002</v>
      </c>
      <c r="O63" s="113">
        <v>2.1139999999999999</v>
      </c>
      <c r="P63" s="198">
        <v>2.073</v>
      </c>
      <c r="Q63" s="148">
        <f t="shared" si="6"/>
        <v>44331</v>
      </c>
      <c r="R63" s="148">
        <f t="shared" si="7"/>
        <v>43936</v>
      </c>
      <c r="S63" s="187">
        <f t="shared" si="8"/>
        <v>1.0379746835443019E-4</v>
      </c>
      <c r="T63" s="549">
        <f t="shared" si="9"/>
        <v>395</v>
      </c>
      <c r="U63" s="113">
        <f t="shared" si="10"/>
        <v>8.75</v>
      </c>
      <c r="V63" s="113">
        <f t="shared" si="11"/>
        <v>386.25</v>
      </c>
      <c r="W63" s="549">
        <f t="shared" si="12"/>
        <v>2.1130917721518987</v>
      </c>
      <c r="X63" s="186">
        <f t="shared" si="13"/>
        <v>1.4438203593673755</v>
      </c>
      <c r="Y63" s="113">
        <f t="shared" si="14"/>
        <v>1.4490319024426768</v>
      </c>
      <c r="Z63" s="433"/>
    </row>
    <row r="64" spans="1:26" x14ac:dyDescent="0.35">
      <c r="A64" s="433"/>
      <c r="B64" s="116">
        <v>42499</v>
      </c>
      <c r="C64" s="49">
        <v>3.7640000000000002</v>
      </c>
      <c r="D64" s="350">
        <v>3.242</v>
      </c>
      <c r="E64" s="187">
        <f t="shared" si="4"/>
        <v>5.9183673469387777E-4</v>
      </c>
      <c r="F64" s="148">
        <f t="shared" si="0"/>
        <v>44325.25</v>
      </c>
      <c r="G64" s="116"/>
      <c r="H64" s="549">
        <f t="shared" si="1"/>
        <v>882</v>
      </c>
      <c r="I64" s="550">
        <f t="shared" si="2"/>
        <v>319.75</v>
      </c>
      <c r="J64" s="113">
        <f t="shared" si="3"/>
        <v>562.25</v>
      </c>
      <c r="K64" s="549">
        <f t="shared" si="5"/>
        <v>3.5747602040816329</v>
      </c>
      <c r="L64" s="551"/>
      <c r="N64" s="187">
        <v>2.278</v>
      </c>
      <c r="O64" s="113">
        <v>2.137</v>
      </c>
      <c r="P64" s="198">
        <v>2.093</v>
      </c>
      <c r="Q64" s="148">
        <f t="shared" si="6"/>
        <v>44331</v>
      </c>
      <c r="R64" s="148">
        <f t="shared" si="7"/>
        <v>43936</v>
      </c>
      <c r="S64" s="187">
        <f t="shared" si="8"/>
        <v>1.1139240506329124E-4</v>
      </c>
      <c r="T64" s="549">
        <f t="shared" si="9"/>
        <v>395</v>
      </c>
      <c r="U64" s="113">
        <f t="shared" si="10"/>
        <v>5.75</v>
      </c>
      <c r="V64" s="113">
        <f t="shared" si="11"/>
        <v>389.25</v>
      </c>
      <c r="W64" s="549">
        <f t="shared" si="12"/>
        <v>2.1363594936708861</v>
      </c>
      <c r="X64" s="186">
        <f t="shared" si="13"/>
        <v>1.4384007104107468</v>
      </c>
      <c r="Y64" s="113">
        <f t="shared" si="14"/>
        <v>1.4435732019199898</v>
      </c>
      <c r="Z64" s="433"/>
    </row>
    <row r="65" spans="1:26" x14ac:dyDescent="0.35">
      <c r="A65" s="433"/>
      <c r="B65" s="116">
        <v>42500</v>
      </c>
      <c r="C65" s="49">
        <v>3.7250000000000001</v>
      </c>
      <c r="D65" s="350">
        <v>3.2170000000000001</v>
      </c>
      <c r="E65" s="187">
        <f t="shared" si="4"/>
        <v>5.7596371882086164E-4</v>
      </c>
      <c r="F65" s="148">
        <f t="shared" si="0"/>
        <v>44326.25</v>
      </c>
      <c r="G65" s="116"/>
      <c r="H65" s="549">
        <f t="shared" si="1"/>
        <v>882</v>
      </c>
      <c r="I65" s="550">
        <f t="shared" si="2"/>
        <v>318.75</v>
      </c>
      <c r="J65" s="113">
        <f t="shared" si="3"/>
        <v>563.25</v>
      </c>
      <c r="K65" s="549">
        <f t="shared" si="5"/>
        <v>3.5414115646258506</v>
      </c>
      <c r="L65" s="551"/>
      <c r="N65" s="187">
        <v>2.242</v>
      </c>
      <c r="O65" s="113">
        <v>2.113</v>
      </c>
      <c r="P65" s="198">
        <v>2.0619999999999998</v>
      </c>
      <c r="Q65" s="148">
        <f t="shared" si="6"/>
        <v>44331</v>
      </c>
      <c r="R65" s="148">
        <f t="shared" si="7"/>
        <v>43936</v>
      </c>
      <c r="S65" s="187">
        <f t="shared" si="8"/>
        <v>1.291139240506333E-4</v>
      </c>
      <c r="T65" s="549">
        <f t="shared" si="9"/>
        <v>395</v>
      </c>
      <c r="U65" s="113">
        <f t="shared" si="10"/>
        <v>4.75</v>
      </c>
      <c r="V65" s="113">
        <f t="shared" si="11"/>
        <v>390.25</v>
      </c>
      <c r="W65" s="549">
        <f t="shared" si="12"/>
        <v>2.1123867088607593</v>
      </c>
      <c r="X65" s="186">
        <f t="shared" si="13"/>
        <v>1.4290248557650913</v>
      </c>
      <c r="Y65" s="113">
        <f t="shared" si="14"/>
        <v>1.434130135861067</v>
      </c>
      <c r="Z65" s="433"/>
    </row>
    <row r="66" spans="1:26" x14ac:dyDescent="0.35">
      <c r="A66" s="433"/>
      <c r="B66" s="116">
        <v>42501</v>
      </c>
      <c r="C66" s="49">
        <v>3.7469999999999999</v>
      </c>
      <c r="D66" s="350">
        <v>3.246</v>
      </c>
      <c r="E66" s="187">
        <f t="shared" si="4"/>
        <v>5.6802721088435363E-4</v>
      </c>
      <c r="F66" s="148">
        <f t="shared" si="0"/>
        <v>44327.25</v>
      </c>
      <c r="G66" s="116"/>
      <c r="H66" s="549">
        <f t="shared" si="1"/>
        <v>882</v>
      </c>
      <c r="I66" s="550">
        <f t="shared" si="2"/>
        <v>317.75</v>
      </c>
      <c r="J66" s="113">
        <f t="shared" si="3"/>
        <v>564.25</v>
      </c>
      <c r="K66" s="549">
        <f t="shared" si="5"/>
        <v>3.5665093537414965</v>
      </c>
      <c r="L66" s="551"/>
      <c r="N66" s="187">
        <v>2.25</v>
      </c>
      <c r="O66" s="113">
        <v>2.1240000000000001</v>
      </c>
      <c r="P66" s="198">
        <v>2.081</v>
      </c>
      <c r="Q66" s="148">
        <f t="shared" si="6"/>
        <v>44331</v>
      </c>
      <c r="R66" s="148">
        <f t="shared" si="7"/>
        <v>43936</v>
      </c>
      <c r="S66" s="187">
        <f t="shared" si="8"/>
        <v>1.0886075949367127E-4</v>
      </c>
      <c r="T66" s="549">
        <f t="shared" si="9"/>
        <v>395</v>
      </c>
      <c r="U66" s="113">
        <f t="shared" si="10"/>
        <v>3.75</v>
      </c>
      <c r="V66" s="113">
        <f t="shared" si="11"/>
        <v>391.25</v>
      </c>
      <c r="W66" s="549">
        <f t="shared" si="12"/>
        <v>2.1235917721518986</v>
      </c>
      <c r="X66" s="186">
        <f t="shared" si="13"/>
        <v>1.4429175815895978</v>
      </c>
      <c r="Y66" s="113">
        <f t="shared" si="14"/>
        <v>1.4481226094577471</v>
      </c>
      <c r="Z66" s="433"/>
    </row>
    <row r="67" spans="1:26" x14ac:dyDescent="0.35">
      <c r="A67" s="433"/>
      <c r="B67" s="116">
        <v>42502</v>
      </c>
      <c r="C67" s="49">
        <v>3.7810000000000001</v>
      </c>
      <c r="D67" s="350">
        <v>3.2839999999999998</v>
      </c>
      <c r="E67" s="187">
        <f t="shared" si="4"/>
        <v>5.6349206349206389E-4</v>
      </c>
      <c r="F67" s="148">
        <f t="shared" si="0"/>
        <v>44328.25</v>
      </c>
      <c r="G67" s="116"/>
      <c r="H67" s="549">
        <f t="shared" si="1"/>
        <v>882</v>
      </c>
      <c r="I67" s="550">
        <f t="shared" si="2"/>
        <v>316.75</v>
      </c>
      <c r="J67" s="113">
        <f t="shared" si="3"/>
        <v>565.25</v>
      </c>
      <c r="K67" s="549">
        <f t="shared" si="5"/>
        <v>3.6025138888888888</v>
      </c>
      <c r="L67" s="551"/>
      <c r="N67" s="187">
        <v>2.2549999999999999</v>
      </c>
      <c r="O67" s="113">
        <v>2.1360000000000001</v>
      </c>
      <c r="P67" s="198">
        <v>2.0939999999999999</v>
      </c>
      <c r="Q67" s="148">
        <f t="shared" si="6"/>
        <v>44331</v>
      </c>
      <c r="R67" s="148">
        <f t="shared" si="7"/>
        <v>43936</v>
      </c>
      <c r="S67" s="187">
        <f t="shared" si="8"/>
        <v>1.063291139240513E-4</v>
      </c>
      <c r="T67" s="549">
        <f t="shared" si="9"/>
        <v>395</v>
      </c>
      <c r="U67" s="113">
        <f t="shared" si="10"/>
        <v>2.75</v>
      </c>
      <c r="V67" s="113">
        <f t="shared" si="11"/>
        <v>392.25</v>
      </c>
      <c r="W67" s="549">
        <f t="shared" si="12"/>
        <v>2.1357075949367088</v>
      </c>
      <c r="X67" s="186">
        <f t="shared" si="13"/>
        <v>1.46680629395218</v>
      </c>
      <c r="Y67" s="113">
        <f t="shared" si="14"/>
        <v>1.4721850957121418</v>
      </c>
      <c r="Z67" s="433"/>
    </row>
    <row r="68" spans="1:26" x14ac:dyDescent="0.35">
      <c r="A68" s="433"/>
      <c r="B68" s="116">
        <v>42503</v>
      </c>
      <c r="C68" s="49">
        <v>3.7919999999999998</v>
      </c>
      <c r="D68" s="350">
        <v>3.286</v>
      </c>
      <c r="E68" s="187">
        <f t="shared" si="4"/>
        <v>5.7369614512471634E-4</v>
      </c>
      <c r="F68" s="148">
        <f t="shared" si="0"/>
        <v>44329.25</v>
      </c>
      <c r="G68" s="116"/>
      <c r="H68" s="549">
        <f t="shared" si="1"/>
        <v>882</v>
      </c>
      <c r="I68" s="550">
        <f t="shared" si="2"/>
        <v>315.75</v>
      </c>
      <c r="J68" s="113">
        <f t="shared" si="3"/>
        <v>566.25</v>
      </c>
      <c r="K68" s="549">
        <f t="shared" si="5"/>
        <v>3.6108554421768706</v>
      </c>
      <c r="L68" s="551"/>
      <c r="N68" s="187">
        <v>2.27</v>
      </c>
      <c r="O68" s="113">
        <v>2.1619999999999999</v>
      </c>
      <c r="P68" s="198">
        <v>2.1219999999999999</v>
      </c>
      <c r="Q68" s="148">
        <f t="shared" si="6"/>
        <v>44331</v>
      </c>
      <c r="R68" s="148">
        <f t="shared" si="7"/>
        <v>43936</v>
      </c>
      <c r="S68" s="187">
        <f t="shared" si="8"/>
        <v>1.0126582278481021E-4</v>
      </c>
      <c r="T68" s="549">
        <f t="shared" si="9"/>
        <v>395</v>
      </c>
      <c r="U68" s="113">
        <f t="shared" si="10"/>
        <v>1.75</v>
      </c>
      <c r="V68" s="113">
        <f t="shared" si="11"/>
        <v>393.25</v>
      </c>
      <c r="W68" s="549">
        <f t="shared" si="12"/>
        <v>2.1618227848101266</v>
      </c>
      <c r="X68" s="186">
        <f t="shared" si="13"/>
        <v>1.449032657366744</v>
      </c>
      <c r="Y68" s="113">
        <f t="shared" si="14"/>
        <v>1.4542818964720539</v>
      </c>
      <c r="Z68" s="433"/>
    </row>
    <row r="69" spans="1:26" x14ac:dyDescent="0.35">
      <c r="A69" s="433"/>
      <c r="B69" s="116">
        <v>42506</v>
      </c>
      <c r="C69" s="49">
        <v>3.7730000000000001</v>
      </c>
      <c r="D69" s="350">
        <v>3.2730000000000001</v>
      </c>
      <c r="E69" s="187">
        <f t="shared" si="4"/>
        <v>5.6689342403628119E-4</v>
      </c>
      <c r="F69" s="148">
        <f t="shared" si="0"/>
        <v>44332.25</v>
      </c>
      <c r="G69" s="116"/>
      <c r="H69" s="549">
        <f t="shared" si="1"/>
        <v>882</v>
      </c>
      <c r="I69" s="550">
        <f t="shared" si="2"/>
        <v>312.75</v>
      </c>
      <c r="J69" s="113">
        <f t="shared" si="3"/>
        <v>569.25</v>
      </c>
      <c r="K69" s="549">
        <f t="shared" si="5"/>
        <v>3.5957040816326531</v>
      </c>
      <c r="L69" s="551"/>
      <c r="N69" s="187">
        <v>2.2400000000000002</v>
      </c>
      <c r="O69" s="113">
        <v>2.1390000000000002</v>
      </c>
      <c r="P69" s="198">
        <v>2.105</v>
      </c>
      <c r="Q69" s="148">
        <f t="shared" si="6"/>
        <v>45031</v>
      </c>
      <c r="R69" s="148">
        <f t="shared" si="7"/>
        <v>44331</v>
      </c>
      <c r="S69" s="187">
        <f>IF(N69="","",(O69-N69)/($O$14-$N$14))</f>
        <v>1.4428571428571425E-4</v>
      </c>
      <c r="T69" s="549">
        <f t="shared" si="9"/>
        <v>700</v>
      </c>
      <c r="U69" s="113">
        <f t="shared" si="10"/>
        <v>698.75</v>
      </c>
      <c r="V69" s="113">
        <f t="shared" si="11"/>
        <v>1.25</v>
      </c>
      <c r="W69" s="549">
        <f>IF(N69="","",N69-(U69*S69))</f>
        <v>2.1391803571428576</v>
      </c>
      <c r="X69" s="186">
        <f t="shared" si="13"/>
        <v>1.4565237244897955</v>
      </c>
      <c r="Y69" s="113">
        <f t="shared" si="14"/>
        <v>1.4618273778898239</v>
      </c>
      <c r="Z69" s="433"/>
    </row>
    <row r="70" spans="1:26" x14ac:dyDescent="0.35">
      <c r="A70" s="433"/>
      <c r="B70" s="116">
        <v>42507</v>
      </c>
      <c r="C70" s="49">
        <v>3.8079999999999998</v>
      </c>
      <c r="D70" s="350">
        <v>3.2930000000000001</v>
      </c>
      <c r="E70" s="187">
        <f t="shared" si="4"/>
        <v>5.8390022675736922E-4</v>
      </c>
      <c r="F70" s="148">
        <f t="shared" si="0"/>
        <v>44333.25</v>
      </c>
      <c r="G70" s="116"/>
      <c r="H70" s="549">
        <f t="shared" si="1"/>
        <v>882</v>
      </c>
      <c r="I70" s="550">
        <f t="shared" si="2"/>
        <v>311.75</v>
      </c>
      <c r="J70" s="113">
        <f t="shared" si="3"/>
        <v>570.25</v>
      </c>
      <c r="K70" s="549">
        <f t="shared" si="5"/>
        <v>3.6259691043083899</v>
      </c>
      <c r="L70" s="551"/>
      <c r="N70" s="187">
        <v>2.274</v>
      </c>
      <c r="O70" s="113">
        <v>2.1720000000000002</v>
      </c>
      <c r="P70" s="198">
        <v>2.133</v>
      </c>
      <c r="Q70" s="148">
        <f t="shared" si="6"/>
        <v>45031</v>
      </c>
      <c r="R70" s="148">
        <f t="shared" si="7"/>
        <v>44331</v>
      </c>
      <c r="S70" s="187">
        <f t="shared" ref="S70:S133" si="15">IF(N70="","",(O70-N70)/($O$14-$N$14))</f>
        <v>1.4571428571428553E-4</v>
      </c>
      <c r="T70" s="549">
        <f t="shared" si="9"/>
        <v>700</v>
      </c>
      <c r="U70" s="113">
        <f t="shared" si="10"/>
        <v>697.75</v>
      </c>
      <c r="V70" s="113">
        <f t="shared" si="11"/>
        <v>2.25</v>
      </c>
      <c r="W70" s="549">
        <f t="shared" ref="W70:W133" si="16">IF(N70="","",N70-(U70*S70))</f>
        <v>2.1723278571428573</v>
      </c>
      <c r="X70" s="186">
        <f t="shared" si="13"/>
        <v>1.4536412471655327</v>
      </c>
      <c r="Y70" s="113">
        <f t="shared" si="14"/>
        <v>1.4589239293541612</v>
      </c>
      <c r="Z70" s="433"/>
    </row>
    <row r="71" spans="1:26" x14ac:dyDescent="0.35">
      <c r="A71" s="433"/>
      <c r="B71" s="116">
        <v>42508</v>
      </c>
      <c r="C71" s="49">
        <v>3.82</v>
      </c>
      <c r="D71" s="350">
        <v>3.3109999999999999</v>
      </c>
      <c r="E71" s="187">
        <f t="shared" si="4"/>
        <v>5.7709750566893407E-4</v>
      </c>
      <c r="F71" s="148">
        <f t="shared" si="0"/>
        <v>44334.25</v>
      </c>
      <c r="G71" s="116"/>
      <c r="H71" s="549">
        <f t="shared" si="1"/>
        <v>882</v>
      </c>
      <c r="I71" s="550">
        <f t="shared" si="2"/>
        <v>310.75</v>
      </c>
      <c r="J71" s="113">
        <f t="shared" si="3"/>
        <v>571.25</v>
      </c>
      <c r="K71" s="549">
        <f t="shared" si="5"/>
        <v>3.6406669501133786</v>
      </c>
      <c r="L71" s="551"/>
      <c r="N71" s="187">
        <v>2.2909999999999999</v>
      </c>
      <c r="O71" s="113">
        <v>2.198</v>
      </c>
      <c r="P71" s="198">
        <v>2.1680000000000001</v>
      </c>
      <c r="Q71" s="148">
        <f t="shared" si="6"/>
        <v>45031</v>
      </c>
      <c r="R71" s="148">
        <f t="shared" si="7"/>
        <v>44331</v>
      </c>
      <c r="S71" s="187">
        <f t="shared" si="15"/>
        <v>1.3285714285714281E-4</v>
      </c>
      <c r="T71" s="549">
        <f t="shared" si="9"/>
        <v>700</v>
      </c>
      <c r="U71" s="113">
        <f t="shared" si="10"/>
        <v>696.75</v>
      </c>
      <c r="V71" s="113">
        <f t="shared" si="11"/>
        <v>3.25</v>
      </c>
      <c r="W71" s="549">
        <f t="shared" si="16"/>
        <v>2.1984317857142859</v>
      </c>
      <c r="X71" s="186">
        <f t="shared" si="13"/>
        <v>1.4422351643990927</v>
      </c>
      <c r="Y71" s="113">
        <f t="shared" si="14"/>
        <v>1.4474352700726723</v>
      </c>
      <c r="Z71" s="433"/>
    </row>
    <row r="72" spans="1:26" x14ac:dyDescent="0.35">
      <c r="A72" s="433"/>
      <c r="B72" s="116">
        <v>42509</v>
      </c>
      <c r="C72" s="49">
        <v>3.8810000000000002</v>
      </c>
      <c r="D72" s="350">
        <v>3.3620000000000001</v>
      </c>
      <c r="E72" s="187">
        <f t="shared" si="4"/>
        <v>5.8843537414966004E-4</v>
      </c>
      <c r="F72" s="148">
        <f t="shared" si="0"/>
        <v>44335.25</v>
      </c>
      <c r="G72" s="116"/>
      <c r="H72" s="549">
        <f t="shared" si="1"/>
        <v>882</v>
      </c>
      <c r="I72" s="550">
        <f t="shared" si="2"/>
        <v>309.75</v>
      </c>
      <c r="J72" s="113">
        <f t="shared" si="3"/>
        <v>572.25</v>
      </c>
      <c r="K72" s="549">
        <f t="shared" si="5"/>
        <v>3.6987321428571431</v>
      </c>
      <c r="L72" s="551"/>
      <c r="N72" s="187">
        <v>2.3559999999999999</v>
      </c>
      <c r="O72" s="113">
        <v>2.2629999999999999</v>
      </c>
      <c r="P72" s="198">
        <v>2.2290000000000001</v>
      </c>
      <c r="Q72" s="148">
        <f t="shared" si="6"/>
        <v>45031</v>
      </c>
      <c r="R72" s="148">
        <f t="shared" si="7"/>
        <v>44331</v>
      </c>
      <c r="S72" s="187">
        <f t="shared" si="15"/>
        <v>1.3285714285714281E-4</v>
      </c>
      <c r="T72" s="549">
        <f t="shared" si="9"/>
        <v>700</v>
      </c>
      <c r="U72" s="113">
        <f t="shared" si="10"/>
        <v>695.75</v>
      </c>
      <c r="V72" s="113">
        <f t="shared" si="11"/>
        <v>4.25</v>
      </c>
      <c r="W72" s="549">
        <f t="shared" si="16"/>
        <v>2.2635646428571428</v>
      </c>
      <c r="X72" s="186">
        <f t="shared" si="13"/>
        <v>1.4351675000000004</v>
      </c>
      <c r="Y72" s="113">
        <f t="shared" si="14"/>
        <v>1.440316764382632</v>
      </c>
      <c r="Z72" s="433"/>
    </row>
    <row r="73" spans="1:26" x14ac:dyDescent="0.35">
      <c r="A73" s="433"/>
      <c r="B73" s="116">
        <v>42510</v>
      </c>
      <c r="C73" s="49">
        <v>3.859</v>
      </c>
      <c r="D73" s="350">
        <v>3.3620000000000001</v>
      </c>
      <c r="E73" s="187">
        <f t="shared" si="4"/>
        <v>5.6349206349206335E-4</v>
      </c>
      <c r="F73" s="148">
        <f t="shared" si="0"/>
        <v>44336.25</v>
      </c>
      <c r="G73" s="116"/>
      <c r="H73" s="549">
        <f t="shared" si="1"/>
        <v>882</v>
      </c>
      <c r="I73" s="550">
        <f t="shared" si="2"/>
        <v>308.75</v>
      </c>
      <c r="J73" s="113">
        <f t="shared" si="3"/>
        <v>573.25</v>
      </c>
      <c r="K73" s="549">
        <f t="shared" si="5"/>
        <v>3.6850218253968254</v>
      </c>
      <c r="L73" s="551"/>
      <c r="N73" s="187">
        <v>2.3380000000000001</v>
      </c>
      <c r="O73" s="113">
        <v>2.2519999999999998</v>
      </c>
      <c r="P73" s="198">
        <v>2.2170000000000001</v>
      </c>
      <c r="Q73" s="148">
        <f t="shared" si="6"/>
        <v>45031</v>
      </c>
      <c r="R73" s="148">
        <f t="shared" si="7"/>
        <v>44331</v>
      </c>
      <c r="S73" s="187">
        <f t="shared" si="15"/>
        <v>1.2285714285714328E-4</v>
      </c>
      <c r="T73" s="549">
        <f t="shared" si="9"/>
        <v>700</v>
      </c>
      <c r="U73" s="113">
        <f t="shared" si="10"/>
        <v>694.75</v>
      </c>
      <c r="V73" s="113">
        <f t="shared" si="11"/>
        <v>5.25</v>
      </c>
      <c r="W73" s="549">
        <f t="shared" si="16"/>
        <v>2.2526449999999998</v>
      </c>
      <c r="X73" s="186">
        <f t="shared" si="13"/>
        <v>1.4323768253968256</v>
      </c>
      <c r="Y73" s="113">
        <f t="shared" si="14"/>
        <v>1.4375060838216491</v>
      </c>
      <c r="Z73" s="433"/>
    </row>
    <row r="74" spans="1:26" x14ac:dyDescent="0.35">
      <c r="A74" s="433"/>
      <c r="B74" s="116">
        <v>42513</v>
      </c>
      <c r="C74" s="49">
        <v>3.8879999999999999</v>
      </c>
      <c r="D74" s="350">
        <v>3.3970000000000002</v>
      </c>
      <c r="E74" s="187">
        <f t="shared" si="4"/>
        <v>5.5668934240362777E-4</v>
      </c>
      <c r="F74" s="148">
        <f t="shared" si="0"/>
        <v>44339.25</v>
      </c>
      <c r="G74" s="116"/>
      <c r="H74" s="549">
        <f t="shared" si="1"/>
        <v>882</v>
      </c>
      <c r="I74" s="550">
        <f t="shared" si="2"/>
        <v>305.75</v>
      </c>
      <c r="J74" s="113">
        <f t="shared" si="3"/>
        <v>576.25</v>
      </c>
      <c r="K74" s="549">
        <f t="shared" si="5"/>
        <v>3.7177922335600906</v>
      </c>
      <c r="L74" s="551"/>
      <c r="N74" s="187">
        <v>2.3650000000000002</v>
      </c>
      <c r="O74" s="113">
        <v>2.2890000000000001</v>
      </c>
      <c r="P74" s="198">
        <v>2.254</v>
      </c>
      <c r="Q74" s="148">
        <f t="shared" si="6"/>
        <v>45031</v>
      </c>
      <c r="R74" s="148">
        <f t="shared" si="7"/>
        <v>44331</v>
      </c>
      <c r="S74" s="187">
        <f t="shared" si="15"/>
        <v>1.0857142857142867E-4</v>
      </c>
      <c r="T74" s="549">
        <f t="shared" si="9"/>
        <v>700</v>
      </c>
      <c r="U74" s="113">
        <f t="shared" si="10"/>
        <v>691.75</v>
      </c>
      <c r="V74" s="113">
        <f t="shared" si="11"/>
        <v>8.25</v>
      </c>
      <c r="W74" s="549">
        <f t="shared" si="16"/>
        <v>2.2898957142857146</v>
      </c>
      <c r="X74" s="186">
        <f t="shared" si="13"/>
        <v>1.427896519274376</v>
      </c>
      <c r="Y74" s="113">
        <f t="shared" si="14"/>
        <v>1.4329937404487847</v>
      </c>
      <c r="Z74" s="433"/>
    </row>
    <row r="75" spans="1:26" x14ac:dyDescent="0.35">
      <c r="A75" s="433"/>
      <c r="B75" s="116">
        <v>42514</v>
      </c>
      <c r="C75" s="49">
        <v>3.86</v>
      </c>
      <c r="D75" s="350">
        <v>3.3620000000000001</v>
      </c>
      <c r="E75" s="187">
        <f t="shared" si="4"/>
        <v>5.6462585034013578E-4</v>
      </c>
      <c r="F75" s="148">
        <f t="shared" si="0"/>
        <v>44340.25</v>
      </c>
      <c r="G75" s="116"/>
      <c r="H75" s="549">
        <f t="shared" si="1"/>
        <v>882</v>
      </c>
      <c r="I75" s="550">
        <f t="shared" si="2"/>
        <v>304.75</v>
      </c>
      <c r="J75" s="113">
        <f t="shared" si="3"/>
        <v>577.25</v>
      </c>
      <c r="K75" s="549">
        <f t="shared" si="5"/>
        <v>3.6879302721088436</v>
      </c>
      <c r="L75" s="551"/>
      <c r="N75" s="187">
        <v>2.339</v>
      </c>
      <c r="O75" s="113">
        <v>2.2679999999999998</v>
      </c>
      <c r="P75" s="198">
        <v>2.234</v>
      </c>
      <c r="Q75" s="148">
        <f t="shared" si="6"/>
        <v>45031</v>
      </c>
      <c r="R75" s="148">
        <f t="shared" si="7"/>
        <v>44331</v>
      </c>
      <c r="S75" s="187">
        <f t="shared" si="15"/>
        <v>1.0142857142857168E-4</v>
      </c>
      <c r="T75" s="549">
        <f t="shared" si="9"/>
        <v>700</v>
      </c>
      <c r="U75" s="113">
        <f t="shared" si="10"/>
        <v>690.75</v>
      </c>
      <c r="V75" s="113">
        <f t="shared" si="11"/>
        <v>9.25</v>
      </c>
      <c r="W75" s="549">
        <f t="shared" si="16"/>
        <v>2.268938214285714</v>
      </c>
      <c r="X75" s="186">
        <f t="shared" si="13"/>
        <v>1.4189920578231296</v>
      </c>
      <c r="Y75" s="113">
        <f t="shared" si="14"/>
        <v>1.424025903973547</v>
      </c>
      <c r="Z75" s="433"/>
    </row>
    <row r="76" spans="1:26" x14ac:dyDescent="0.35">
      <c r="A76" s="433"/>
      <c r="B76" s="116">
        <v>42515</v>
      </c>
      <c r="C76" s="49">
        <v>3.8730000000000002</v>
      </c>
      <c r="D76" s="350">
        <v>3.375</v>
      </c>
      <c r="E76" s="187">
        <f t="shared" si="4"/>
        <v>5.6462585034013633E-4</v>
      </c>
      <c r="F76" s="148">
        <f t="shared" si="0"/>
        <v>44341.25</v>
      </c>
      <c r="G76" s="116"/>
      <c r="H76" s="549">
        <f t="shared" si="1"/>
        <v>882</v>
      </c>
      <c r="I76" s="550">
        <f t="shared" si="2"/>
        <v>303.75</v>
      </c>
      <c r="J76" s="113">
        <f t="shared" si="3"/>
        <v>578.25</v>
      </c>
      <c r="K76" s="549">
        <f t="shared" si="5"/>
        <v>3.7014948979591837</v>
      </c>
      <c r="L76" s="551"/>
      <c r="N76" s="187">
        <v>2.3380000000000001</v>
      </c>
      <c r="O76" s="113">
        <v>2.2730000000000001</v>
      </c>
      <c r="P76" s="198">
        <v>2.234</v>
      </c>
      <c r="Q76" s="148">
        <f t="shared" si="6"/>
        <v>45031</v>
      </c>
      <c r="R76" s="148">
        <f t="shared" si="7"/>
        <v>44331</v>
      </c>
      <c r="S76" s="187">
        <f t="shared" si="15"/>
        <v>9.2857142857142777E-5</v>
      </c>
      <c r="T76" s="549">
        <f t="shared" si="9"/>
        <v>700</v>
      </c>
      <c r="U76" s="113">
        <f t="shared" si="10"/>
        <v>689.75</v>
      </c>
      <c r="V76" s="113">
        <f t="shared" si="11"/>
        <v>10.25</v>
      </c>
      <c r="W76" s="549">
        <f t="shared" si="16"/>
        <v>2.2739517857142859</v>
      </c>
      <c r="X76" s="186">
        <f t="shared" si="13"/>
        <v>1.4275431122448978</v>
      </c>
      <c r="Y76" s="113">
        <f t="shared" si="14"/>
        <v>1.4326378105881776</v>
      </c>
      <c r="Z76" s="433"/>
    </row>
    <row r="77" spans="1:26" x14ac:dyDescent="0.35">
      <c r="A77" s="433"/>
      <c r="B77" s="116">
        <v>42516</v>
      </c>
      <c r="C77" s="49">
        <v>3.8170000000000002</v>
      </c>
      <c r="D77" s="350">
        <v>3.319</v>
      </c>
      <c r="E77" s="187">
        <f t="shared" si="4"/>
        <v>5.6462585034013633E-4</v>
      </c>
      <c r="F77" s="148">
        <f t="shared" si="0"/>
        <v>44342.25</v>
      </c>
      <c r="G77" s="116"/>
      <c r="H77" s="549">
        <f t="shared" si="1"/>
        <v>882</v>
      </c>
      <c r="I77" s="550">
        <f t="shared" si="2"/>
        <v>302.75</v>
      </c>
      <c r="J77" s="113">
        <f t="shared" si="3"/>
        <v>579.25</v>
      </c>
      <c r="K77" s="549">
        <f t="shared" si="5"/>
        <v>3.6460595238095239</v>
      </c>
      <c r="L77" s="551"/>
      <c r="N77" s="187">
        <v>2.2690000000000001</v>
      </c>
      <c r="O77" s="113">
        <v>2.1970000000000001</v>
      </c>
      <c r="P77" s="198">
        <v>2.1549999999999998</v>
      </c>
      <c r="Q77" s="148">
        <f t="shared" si="6"/>
        <v>45031</v>
      </c>
      <c r="R77" s="148">
        <f t="shared" si="7"/>
        <v>44331</v>
      </c>
      <c r="S77" s="187">
        <f t="shared" si="15"/>
        <v>1.0285714285714295E-4</v>
      </c>
      <c r="T77" s="549">
        <f t="shared" si="9"/>
        <v>700</v>
      </c>
      <c r="U77" s="113">
        <f t="shared" si="10"/>
        <v>688.75</v>
      </c>
      <c r="V77" s="113">
        <f t="shared" si="11"/>
        <v>11.25</v>
      </c>
      <c r="W77" s="549">
        <f t="shared" si="16"/>
        <v>2.1981571428571431</v>
      </c>
      <c r="X77" s="186">
        <f t="shared" si="13"/>
        <v>1.4479023809523808</v>
      </c>
      <c r="Y77" s="113">
        <f t="shared" si="14"/>
        <v>1.453143434214299</v>
      </c>
      <c r="Z77" s="433"/>
    </row>
    <row r="78" spans="1:26" x14ac:dyDescent="0.35">
      <c r="A78" s="433"/>
      <c r="B78" s="116">
        <v>42517</v>
      </c>
      <c r="C78" s="49">
        <v>3.8</v>
      </c>
      <c r="D78" s="350">
        <v>3.3</v>
      </c>
      <c r="E78" s="187">
        <f t="shared" si="4"/>
        <v>5.6689342403628119E-4</v>
      </c>
      <c r="F78" s="148">
        <f t="shared" si="0"/>
        <v>44343.25</v>
      </c>
      <c r="G78" s="116"/>
      <c r="H78" s="549">
        <f t="shared" si="1"/>
        <v>882</v>
      </c>
      <c r="I78" s="550">
        <f t="shared" si="2"/>
        <v>301.75</v>
      </c>
      <c r="J78" s="113">
        <f t="shared" si="3"/>
        <v>580.25</v>
      </c>
      <c r="K78" s="549">
        <f t="shared" si="5"/>
        <v>3.6289399092970518</v>
      </c>
      <c r="L78" s="551"/>
      <c r="N78" s="187">
        <v>2.2200000000000002</v>
      </c>
      <c r="O78" s="113">
        <v>2.153</v>
      </c>
      <c r="P78" s="198">
        <v>2.121</v>
      </c>
      <c r="Q78" s="148">
        <f t="shared" si="6"/>
        <v>45031</v>
      </c>
      <c r="R78" s="148">
        <f t="shared" si="7"/>
        <v>44331</v>
      </c>
      <c r="S78" s="187">
        <f t="shared" si="15"/>
        <v>9.5714285714285956E-5</v>
      </c>
      <c r="T78" s="549">
        <f t="shared" si="9"/>
        <v>700</v>
      </c>
      <c r="U78" s="113">
        <f t="shared" si="10"/>
        <v>687.75</v>
      </c>
      <c r="V78" s="113">
        <f t="shared" si="11"/>
        <v>12.25</v>
      </c>
      <c r="W78" s="549">
        <f t="shared" si="16"/>
        <v>2.1541725</v>
      </c>
      <c r="X78" s="186">
        <f t="shared" si="13"/>
        <v>1.4747674092970517</v>
      </c>
      <c r="Y78" s="113">
        <f t="shared" si="14"/>
        <v>1.4802047565758647</v>
      </c>
      <c r="Z78" s="433"/>
    </row>
    <row r="79" spans="1:26" x14ac:dyDescent="0.35">
      <c r="A79" s="433"/>
      <c r="B79" s="116">
        <v>42520</v>
      </c>
      <c r="C79" s="49">
        <v>3.8279999999999998</v>
      </c>
      <c r="D79" s="350">
        <v>3.3210000000000002</v>
      </c>
      <c r="E79" s="187">
        <f t="shared" si="4"/>
        <v>5.7482993197278877E-4</v>
      </c>
      <c r="F79" s="148">
        <f t="shared" ref="F79:F142" si="17">B79+365.25*5</f>
        <v>44346.25</v>
      </c>
      <c r="G79" s="116"/>
      <c r="H79" s="549">
        <f t="shared" ref="H79:H142" si="18">C$14-D$14</f>
        <v>882</v>
      </c>
      <c r="I79" s="550">
        <f t="shared" ref="I79:I142" si="19">C$14-F79</f>
        <v>298.75</v>
      </c>
      <c r="J79" s="113">
        <f t="shared" ref="J79:J142" si="20">F79-D$14</f>
        <v>583.25</v>
      </c>
      <c r="K79" s="549">
        <f t="shared" si="5"/>
        <v>3.656269557823129</v>
      </c>
      <c r="L79" s="551"/>
      <c r="N79" s="187">
        <v>2.2359999999999998</v>
      </c>
      <c r="O79" s="113">
        <v>2.17</v>
      </c>
      <c r="P79" s="198">
        <v>2.1440000000000001</v>
      </c>
      <c r="Q79" s="148">
        <f t="shared" si="6"/>
        <v>45031</v>
      </c>
      <c r="R79" s="148">
        <f t="shared" si="7"/>
        <v>44331</v>
      </c>
      <c r="S79" s="187">
        <f t="shared" si="15"/>
        <v>9.4285714285714055E-5</v>
      </c>
      <c r="T79" s="549">
        <f t="shared" si="9"/>
        <v>700</v>
      </c>
      <c r="U79" s="113">
        <f t="shared" si="10"/>
        <v>684.75</v>
      </c>
      <c r="V79" s="113">
        <f t="shared" si="11"/>
        <v>15.25</v>
      </c>
      <c r="W79" s="549">
        <f t="shared" si="16"/>
        <v>2.1714378571428572</v>
      </c>
      <c r="X79" s="186">
        <f t="shared" si="13"/>
        <v>1.4848317006802718</v>
      </c>
      <c r="Y79" s="113">
        <f t="shared" si="14"/>
        <v>1.4903435136286447</v>
      </c>
      <c r="Z79" s="433"/>
    </row>
    <row r="80" spans="1:26" x14ac:dyDescent="0.35">
      <c r="A80" s="433"/>
      <c r="B80" s="116">
        <v>42521</v>
      </c>
      <c r="C80" s="49">
        <v>3.8580000000000001</v>
      </c>
      <c r="D80" s="350">
        <v>3.3420000000000001</v>
      </c>
      <c r="E80" s="187">
        <f t="shared" ref="E80:E143" si="21">IF(C80="","",(D80-C80)/($D$14-$C$14))</f>
        <v>5.8503401360544219E-4</v>
      </c>
      <c r="F80" s="148">
        <f t="shared" si="17"/>
        <v>44347.25</v>
      </c>
      <c r="G80" s="116"/>
      <c r="H80" s="549">
        <f t="shared" si="18"/>
        <v>882</v>
      </c>
      <c r="I80" s="550">
        <f t="shared" si="19"/>
        <v>297.75</v>
      </c>
      <c r="J80" s="113">
        <f t="shared" si="20"/>
        <v>584.25</v>
      </c>
      <c r="K80" s="549">
        <f t="shared" ref="K80:K143" si="22">IF(C80="","",C80-(I80*E80))</f>
        <v>3.6838061224489795</v>
      </c>
      <c r="L80" s="551"/>
      <c r="N80" s="187">
        <v>2.2640000000000002</v>
      </c>
      <c r="O80" s="113">
        <v>2.1949999999999998</v>
      </c>
      <c r="P80" s="198">
        <v>2.1669999999999998</v>
      </c>
      <c r="Q80" s="148">
        <f t="shared" ref="Q80:Q143" si="23">IF($F80&lt;$P$14,$P$14,IF($F80&lt;$O$14,$O$14,$N$14))</f>
        <v>45031</v>
      </c>
      <c r="R80" s="148">
        <f t="shared" ref="R80:R143" si="24">IF($F80&gt;$N$14,$N$14,IF($F80&gt;$O$14,$O$14,$P$14))</f>
        <v>44331</v>
      </c>
      <c r="S80" s="187">
        <f t="shared" si="15"/>
        <v>9.8571428571429134E-5</v>
      </c>
      <c r="T80" s="549">
        <f t="shared" ref="T80:T143" si="25">Q80-R80</f>
        <v>700</v>
      </c>
      <c r="U80" s="113">
        <f t="shared" ref="U80:U143" si="26">Q80-F80</f>
        <v>683.75</v>
      </c>
      <c r="V80" s="113">
        <f t="shared" ref="V80:V143" si="27">F80-R80</f>
        <v>16.25</v>
      </c>
      <c r="W80" s="549">
        <f t="shared" si="16"/>
        <v>2.1966017857142854</v>
      </c>
      <c r="X80" s="186">
        <f t="shared" ref="X80:X143" si="28">IFERROR(K80-W80,"")</f>
        <v>1.4872043367346941</v>
      </c>
      <c r="Y80" s="113">
        <f t="shared" ref="Y80:Y143" si="29">IF(X80="","",((1+X80/200)^2-1)*100)</f>
        <v>1.4927337785827</v>
      </c>
      <c r="Z80" s="433"/>
    </row>
    <row r="81" spans="1:26" x14ac:dyDescent="0.35">
      <c r="A81" s="433"/>
      <c r="B81" s="116">
        <v>42522</v>
      </c>
      <c r="C81" s="49">
        <v>3.8479999999999999</v>
      </c>
      <c r="D81" s="350">
        <v>3.3290000000000002</v>
      </c>
      <c r="E81" s="187">
        <f t="shared" si="21"/>
        <v>5.884353741496595E-4</v>
      </c>
      <c r="F81" s="148">
        <f t="shared" si="17"/>
        <v>44348.25</v>
      </c>
      <c r="G81" s="116"/>
      <c r="H81" s="549">
        <f t="shared" si="18"/>
        <v>882</v>
      </c>
      <c r="I81" s="550">
        <f t="shared" si="19"/>
        <v>296.75</v>
      </c>
      <c r="J81" s="113">
        <f t="shared" si="20"/>
        <v>585.25</v>
      </c>
      <c r="K81" s="549">
        <f t="shared" si="22"/>
        <v>3.6733818027210883</v>
      </c>
      <c r="L81" s="551"/>
      <c r="N81" s="187">
        <v>2.286</v>
      </c>
      <c r="O81" s="113">
        <v>2.2080000000000002</v>
      </c>
      <c r="P81" s="198">
        <v>2.169</v>
      </c>
      <c r="Q81" s="148">
        <f t="shared" si="23"/>
        <v>45031</v>
      </c>
      <c r="R81" s="148">
        <f t="shared" si="24"/>
        <v>44331</v>
      </c>
      <c r="S81" s="187">
        <f t="shared" si="15"/>
        <v>1.1142857142857121E-4</v>
      </c>
      <c r="T81" s="549">
        <f t="shared" si="25"/>
        <v>700</v>
      </c>
      <c r="U81" s="113">
        <f t="shared" si="26"/>
        <v>682.75</v>
      </c>
      <c r="V81" s="113">
        <f t="shared" si="27"/>
        <v>17.25</v>
      </c>
      <c r="W81" s="549">
        <f t="shared" si="16"/>
        <v>2.2099221428571432</v>
      </c>
      <c r="X81" s="186">
        <f t="shared" si="28"/>
        <v>1.4634596598639451</v>
      </c>
      <c r="Y81" s="113">
        <f t="shared" si="29"/>
        <v>1.4688139453040705</v>
      </c>
      <c r="Z81" s="433"/>
    </row>
    <row r="82" spans="1:26" x14ac:dyDescent="0.35">
      <c r="A82" s="433"/>
      <c r="B82" s="116">
        <v>42523</v>
      </c>
      <c r="C82" s="49">
        <v>3.82</v>
      </c>
      <c r="D82" s="350">
        <v>3.3140000000000001</v>
      </c>
      <c r="E82" s="187">
        <f t="shared" si="21"/>
        <v>5.7369614512471634E-4</v>
      </c>
      <c r="F82" s="148">
        <f t="shared" si="17"/>
        <v>44349.25</v>
      </c>
      <c r="G82" s="116"/>
      <c r="H82" s="549">
        <f t="shared" si="18"/>
        <v>882</v>
      </c>
      <c r="I82" s="550">
        <f t="shared" si="19"/>
        <v>295.75</v>
      </c>
      <c r="J82" s="113">
        <f t="shared" si="20"/>
        <v>586.25</v>
      </c>
      <c r="K82" s="549">
        <f t="shared" si="22"/>
        <v>3.6503293650793651</v>
      </c>
      <c r="L82" s="551"/>
      <c r="N82" s="187">
        <v>2.2759999999999998</v>
      </c>
      <c r="O82" s="113">
        <v>2.198</v>
      </c>
      <c r="P82" s="198">
        <v>2.1589999999999998</v>
      </c>
      <c r="Q82" s="148">
        <f t="shared" si="23"/>
        <v>45031</v>
      </c>
      <c r="R82" s="148">
        <f t="shared" si="24"/>
        <v>44331</v>
      </c>
      <c r="S82" s="187">
        <f t="shared" si="15"/>
        <v>1.1142857142857121E-4</v>
      </c>
      <c r="T82" s="549">
        <f t="shared" si="25"/>
        <v>700</v>
      </c>
      <c r="U82" s="113">
        <f t="shared" si="26"/>
        <v>681.75</v>
      </c>
      <c r="V82" s="113">
        <f t="shared" si="27"/>
        <v>18.25</v>
      </c>
      <c r="W82" s="549">
        <f t="shared" si="16"/>
        <v>2.2000335714285715</v>
      </c>
      <c r="X82" s="186">
        <f t="shared" si="28"/>
        <v>1.4502957936507936</v>
      </c>
      <c r="Y82" s="113">
        <f t="shared" si="29"/>
        <v>1.455554188373509</v>
      </c>
      <c r="Z82" s="433"/>
    </row>
    <row r="83" spans="1:26" x14ac:dyDescent="0.35">
      <c r="A83" s="433"/>
      <c r="B83" s="116">
        <v>42524</v>
      </c>
      <c r="C83" s="49">
        <v>3.782</v>
      </c>
      <c r="D83" s="350">
        <v>3.2949999999999999</v>
      </c>
      <c r="E83" s="187">
        <f t="shared" si="21"/>
        <v>5.5215419501133793E-4</v>
      </c>
      <c r="F83" s="148">
        <f t="shared" si="17"/>
        <v>44350.25</v>
      </c>
      <c r="G83" s="116"/>
      <c r="H83" s="549">
        <f t="shared" si="18"/>
        <v>882</v>
      </c>
      <c r="I83" s="550">
        <f t="shared" si="19"/>
        <v>294.75</v>
      </c>
      <c r="J83" s="113">
        <f t="shared" si="20"/>
        <v>587.25</v>
      </c>
      <c r="K83" s="549">
        <f t="shared" si="22"/>
        <v>3.6192525510204083</v>
      </c>
      <c r="L83" s="551"/>
      <c r="N83" s="187">
        <v>2.2629999999999999</v>
      </c>
      <c r="O83" s="113">
        <v>2.1829999999999998</v>
      </c>
      <c r="P83" s="198">
        <v>2.145</v>
      </c>
      <c r="Q83" s="148">
        <f t="shared" si="23"/>
        <v>45031</v>
      </c>
      <c r="R83" s="148">
        <f t="shared" si="24"/>
        <v>44331</v>
      </c>
      <c r="S83" s="187">
        <f t="shared" si="15"/>
        <v>1.1428571428571439E-4</v>
      </c>
      <c r="T83" s="549">
        <f t="shared" si="25"/>
        <v>700</v>
      </c>
      <c r="U83" s="113">
        <f t="shared" si="26"/>
        <v>680.75</v>
      </c>
      <c r="V83" s="113">
        <f t="shared" si="27"/>
        <v>19.25</v>
      </c>
      <c r="W83" s="549">
        <f t="shared" si="16"/>
        <v>2.1852</v>
      </c>
      <c r="X83" s="186">
        <f t="shared" si="28"/>
        <v>1.4340525510204083</v>
      </c>
      <c r="Y83" s="113">
        <f t="shared" si="29"/>
        <v>1.4391938178181185</v>
      </c>
      <c r="Z83" s="433"/>
    </row>
    <row r="84" spans="1:26" x14ac:dyDescent="0.35">
      <c r="A84" s="433"/>
      <c r="B84" s="116">
        <v>42527</v>
      </c>
      <c r="C84" s="49" t="s">
        <v>437</v>
      </c>
      <c r="D84" s="350" t="s">
        <v>437</v>
      </c>
      <c r="E84" s="187" t="str">
        <f t="shared" si="21"/>
        <v/>
      </c>
      <c r="F84" s="148">
        <f t="shared" si="17"/>
        <v>44353.25</v>
      </c>
      <c r="G84" s="116"/>
      <c r="H84" s="549">
        <f t="shared" si="18"/>
        <v>882</v>
      </c>
      <c r="I84" s="550">
        <f t="shared" si="19"/>
        <v>291.75</v>
      </c>
      <c r="J84" s="113">
        <f t="shared" si="20"/>
        <v>590.25</v>
      </c>
      <c r="K84" s="549" t="str">
        <f t="shared" si="22"/>
        <v/>
      </c>
      <c r="L84" s="551"/>
      <c r="N84" s="187">
        <v>2.2570000000000001</v>
      </c>
      <c r="O84" s="113">
        <v>2.1800000000000002</v>
      </c>
      <c r="P84" s="198">
        <v>2.1339999999999999</v>
      </c>
      <c r="Q84" s="148">
        <f t="shared" si="23"/>
        <v>45031</v>
      </c>
      <c r="R84" s="148">
        <f t="shared" si="24"/>
        <v>44331</v>
      </c>
      <c r="S84" s="187">
        <f t="shared" si="15"/>
        <v>1.0999999999999994E-4</v>
      </c>
      <c r="T84" s="549">
        <f t="shared" si="25"/>
        <v>700</v>
      </c>
      <c r="U84" s="113">
        <f t="shared" si="26"/>
        <v>677.75</v>
      </c>
      <c r="V84" s="113">
        <f t="shared" si="27"/>
        <v>22.25</v>
      </c>
      <c r="W84" s="549">
        <f t="shared" si="16"/>
        <v>2.1824475000000003</v>
      </c>
      <c r="X84" s="186" t="str">
        <f t="shared" si="28"/>
        <v/>
      </c>
      <c r="Y84" s="113" t="str">
        <f t="shared" si="29"/>
        <v/>
      </c>
      <c r="Z84" s="433"/>
    </row>
    <row r="85" spans="1:26" x14ac:dyDescent="0.35">
      <c r="A85" s="433"/>
      <c r="B85" s="116">
        <v>42528</v>
      </c>
      <c r="C85" s="49">
        <v>3.754</v>
      </c>
      <c r="D85" s="350">
        <v>3.2589999999999999</v>
      </c>
      <c r="E85" s="187">
        <f t="shared" si="21"/>
        <v>5.6122448979591848E-4</v>
      </c>
      <c r="F85" s="148">
        <f t="shared" si="17"/>
        <v>44354.25</v>
      </c>
      <c r="G85" s="116"/>
      <c r="H85" s="549">
        <f t="shared" si="18"/>
        <v>882</v>
      </c>
      <c r="I85" s="550">
        <f t="shared" si="19"/>
        <v>290.75</v>
      </c>
      <c r="J85" s="113">
        <f t="shared" si="20"/>
        <v>591.25</v>
      </c>
      <c r="K85" s="549">
        <f t="shared" si="22"/>
        <v>3.5908239795918369</v>
      </c>
      <c r="L85" s="551"/>
      <c r="N85" s="187">
        <v>2.242</v>
      </c>
      <c r="O85" s="113">
        <v>2.153</v>
      </c>
      <c r="P85" s="198">
        <v>2.113</v>
      </c>
      <c r="Q85" s="148">
        <f t="shared" si="23"/>
        <v>45031</v>
      </c>
      <c r="R85" s="148">
        <f t="shared" si="24"/>
        <v>44331</v>
      </c>
      <c r="S85" s="187">
        <f t="shared" si="15"/>
        <v>1.2714285714285711E-4</v>
      </c>
      <c r="T85" s="549">
        <f t="shared" si="25"/>
        <v>700</v>
      </c>
      <c r="U85" s="113">
        <f t="shared" si="26"/>
        <v>676.75</v>
      </c>
      <c r="V85" s="113">
        <f t="shared" si="27"/>
        <v>23.25</v>
      </c>
      <c r="W85" s="549">
        <f t="shared" si="16"/>
        <v>2.1559560714285713</v>
      </c>
      <c r="X85" s="186">
        <f t="shared" si="28"/>
        <v>1.4348679081632656</v>
      </c>
      <c r="Y85" s="113">
        <f t="shared" si="29"/>
        <v>1.4400150229479713</v>
      </c>
      <c r="Z85" s="433"/>
    </row>
    <row r="86" spans="1:26" x14ac:dyDescent="0.35">
      <c r="A86" s="433"/>
      <c r="B86" s="116">
        <v>42529</v>
      </c>
      <c r="C86" s="49">
        <v>3.7770000000000001</v>
      </c>
      <c r="D86" s="350">
        <v>3.3010000000000002</v>
      </c>
      <c r="E86" s="187">
        <f t="shared" si="21"/>
        <v>5.3968253968253964E-4</v>
      </c>
      <c r="F86" s="148">
        <f t="shared" si="17"/>
        <v>44355.25</v>
      </c>
      <c r="G86" s="116"/>
      <c r="H86" s="549">
        <f t="shared" si="18"/>
        <v>882</v>
      </c>
      <c r="I86" s="550">
        <f t="shared" si="19"/>
        <v>289.75</v>
      </c>
      <c r="J86" s="113">
        <f t="shared" si="20"/>
        <v>592.25</v>
      </c>
      <c r="K86" s="549">
        <f t="shared" si="22"/>
        <v>3.6206269841269845</v>
      </c>
      <c r="L86" s="551"/>
      <c r="N86" s="187">
        <v>2.2560000000000002</v>
      </c>
      <c r="O86" s="113">
        <v>2.1709999999999998</v>
      </c>
      <c r="P86" s="198">
        <v>2.137</v>
      </c>
      <c r="Q86" s="148">
        <f t="shared" si="23"/>
        <v>45031</v>
      </c>
      <c r="R86" s="148">
        <f t="shared" si="24"/>
        <v>44331</v>
      </c>
      <c r="S86" s="187">
        <f t="shared" si="15"/>
        <v>1.2142857142857201E-4</v>
      </c>
      <c r="T86" s="549">
        <f t="shared" si="25"/>
        <v>700</v>
      </c>
      <c r="U86" s="113">
        <f t="shared" si="26"/>
        <v>675.75</v>
      </c>
      <c r="V86" s="113">
        <f t="shared" si="27"/>
        <v>24.25</v>
      </c>
      <c r="W86" s="549">
        <f t="shared" si="16"/>
        <v>2.1739446428571427</v>
      </c>
      <c r="X86" s="186">
        <f t="shared" si="28"/>
        <v>1.4466823412698417</v>
      </c>
      <c r="Y86" s="113">
        <f t="shared" si="29"/>
        <v>1.4519145657612142</v>
      </c>
      <c r="Z86" s="433"/>
    </row>
    <row r="87" spans="1:26" x14ac:dyDescent="0.35">
      <c r="A87" s="433"/>
      <c r="B87" s="116">
        <v>42530</v>
      </c>
      <c r="C87" s="49">
        <v>3.7970000000000002</v>
      </c>
      <c r="D87" s="350">
        <v>3.3319999999999999</v>
      </c>
      <c r="E87" s="187">
        <f t="shared" si="21"/>
        <v>5.2721088435374189E-4</v>
      </c>
      <c r="F87" s="148">
        <f t="shared" si="17"/>
        <v>44356.25</v>
      </c>
      <c r="G87" s="116"/>
      <c r="H87" s="549">
        <f t="shared" si="18"/>
        <v>882</v>
      </c>
      <c r="I87" s="550">
        <f t="shared" si="19"/>
        <v>288.75</v>
      </c>
      <c r="J87" s="113">
        <f t="shared" si="20"/>
        <v>593.25</v>
      </c>
      <c r="K87" s="549">
        <f t="shared" si="22"/>
        <v>3.644767857142857</v>
      </c>
      <c r="L87" s="551"/>
      <c r="N87" s="187">
        <v>2.278</v>
      </c>
      <c r="O87" s="113">
        <v>2.2050000000000001</v>
      </c>
      <c r="P87" s="198">
        <v>2.1739999999999999</v>
      </c>
      <c r="Q87" s="148">
        <f t="shared" si="23"/>
        <v>45031</v>
      </c>
      <c r="R87" s="148">
        <f t="shared" si="24"/>
        <v>44331</v>
      </c>
      <c r="S87" s="187">
        <f t="shared" si="15"/>
        <v>1.0428571428571422E-4</v>
      </c>
      <c r="T87" s="549">
        <f t="shared" si="25"/>
        <v>700</v>
      </c>
      <c r="U87" s="113">
        <f t="shared" si="26"/>
        <v>674.75</v>
      </c>
      <c r="V87" s="113">
        <f t="shared" si="27"/>
        <v>25.25</v>
      </c>
      <c r="W87" s="549">
        <f t="shared" si="16"/>
        <v>2.2076332142857145</v>
      </c>
      <c r="X87" s="186">
        <f t="shared" si="28"/>
        <v>1.4371346428571425</v>
      </c>
      <c r="Y87" s="113">
        <f t="shared" si="29"/>
        <v>1.4422980328113733</v>
      </c>
      <c r="Z87" s="433"/>
    </row>
    <row r="88" spans="1:26" x14ac:dyDescent="0.35">
      <c r="A88" s="433"/>
      <c r="B88" s="116">
        <v>42531</v>
      </c>
      <c r="C88" s="49">
        <v>3.7869999999999999</v>
      </c>
      <c r="D88" s="350">
        <v>3.3250000000000002</v>
      </c>
      <c r="E88" s="187">
        <f t="shared" si="21"/>
        <v>5.2380952380952351E-4</v>
      </c>
      <c r="F88" s="148">
        <f t="shared" si="17"/>
        <v>44357.25</v>
      </c>
      <c r="G88" s="116"/>
      <c r="H88" s="549">
        <f t="shared" si="18"/>
        <v>882</v>
      </c>
      <c r="I88" s="550">
        <f t="shared" si="19"/>
        <v>287.75</v>
      </c>
      <c r="J88" s="113">
        <f t="shared" si="20"/>
        <v>594.25</v>
      </c>
      <c r="K88" s="549">
        <f t="shared" si="22"/>
        <v>3.6362738095238094</v>
      </c>
      <c r="L88" s="551"/>
      <c r="N88" s="187">
        <v>2.2469999999999999</v>
      </c>
      <c r="O88" s="113">
        <v>2.1800000000000002</v>
      </c>
      <c r="P88" s="198">
        <v>2.1539999999999999</v>
      </c>
      <c r="Q88" s="148">
        <f t="shared" si="23"/>
        <v>45031</v>
      </c>
      <c r="R88" s="148">
        <f t="shared" si="24"/>
        <v>44331</v>
      </c>
      <c r="S88" s="187">
        <f t="shared" si="15"/>
        <v>9.5714285714285319E-5</v>
      </c>
      <c r="T88" s="549">
        <f t="shared" si="25"/>
        <v>700</v>
      </c>
      <c r="U88" s="113">
        <f t="shared" si="26"/>
        <v>673.75</v>
      </c>
      <c r="V88" s="113">
        <f t="shared" si="27"/>
        <v>26.25</v>
      </c>
      <c r="W88" s="549">
        <f t="shared" si="16"/>
        <v>2.1825125000000001</v>
      </c>
      <c r="X88" s="186">
        <f t="shared" si="28"/>
        <v>1.4537613095238093</v>
      </c>
      <c r="Y88" s="113">
        <f t="shared" si="29"/>
        <v>1.4590448643864606</v>
      </c>
      <c r="Z88" s="433"/>
    </row>
    <row r="89" spans="1:26" x14ac:dyDescent="0.35">
      <c r="A89" s="433"/>
      <c r="B89" s="116">
        <v>42534</v>
      </c>
      <c r="C89" s="49">
        <v>3.7640000000000002</v>
      </c>
      <c r="D89" s="350">
        <v>3.306</v>
      </c>
      <c r="E89" s="187">
        <f t="shared" si="21"/>
        <v>5.1927437641723377E-4</v>
      </c>
      <c r="F89" s="148">
        <f t="shared" si="17"/>
        <v>44360.25</v>
      </c>
      <c r="G89" s="116"/>
      <c r="H89" s="549">
        <f t="shared" si="18"/>
        <v>882</v>
      </c>
      <c r="I89" s="550">
        <f t="shared" si="19"/>
        <v>284.75</v>
      </c>
      <c r="J89" s="113">
        <f t="shared" si="20"/>
        <v>597.25</v>
      </c>
      <c r="K89" s="549">
        <f t="shared" si="22"/>
        <v>3.6161366213151931</v>
      </c>
      <c r="L89" s="551"/>
      <c r="N89" s="187">
        <v>2.198</v>
      </c>
      <c r="O89" s="113">
        <v>2.1349999999999998</v>
      </c>
      <c r="P89" s="198">
        <v>2.1230000000000002</v>
      </c>
      <c r="Q89" s="148">
        <f t="shared" si="23"/>
        <v>45031</v>
      </c>
      <c r="R89" s="148">
        <f t="shared" si="24"/>
        <v>44331</v>
      </c>
      <c r="S89" s="187">
        <f t="shared" si="15"/>
        <v>9.0000000000000236E-5</v>
      </c>
      <c r="T89" s="549">
        <f t="shared" si="25"/>
        <v>700</v>
      </c>
      <c r="U89" s="113">
        <f t="shared" si="26"/>
        <v>670.75</v>
      </c>
      <c r="V89" s="113">
        <f t="shared" si="27"/>
        <v>29.25</v>
      </c>
      <c r="W89" s="549">
        <f t="shared" si="16"/>
        <v>2.1376324999999996</v>
      </c>
      <c r="X89" s="186">
        <f t="shared" si="28"/>
        <v>1.4785041213151935</v>
      </c>
      <c r="Y89" s="113">
        <f t="shared" si="29"/>
        <v>1.4839690574070419</v>
      </c>
      <c r="Z89" s="433"/>
    </row>
    <row r="90" spans="1:26" x14ac:dyDescent="0.35">
      <c r="A90" s="433"/>
      <c r="B90" s="116">
        <v>42535</v>
      </c>
      <c r="C90" s="49">
        <v>3.714</v>
      </c>
      <c r="D90" s="350">
        <v>3.2679999999999998</v>
      </c>
      <c r="E90" s="187">
        <f t="shared" si="21"/>
        <v>5.0566893424036305E-4</v>
      </c>
      <c r="F90" s="148">
        <f t="shared" si="17"/>
        <v>44361.25</v>
      </c>
      <c r="G90" s="116"/>
      <c r="H90" s="549">
        <f t="shared" si="18"/>
        <v>882</v>
      </c>
      <c r="I90" s="550">
        <f t="shared" si="19"/>
        <v>283.75</v>
      </c>
      <c r="J90" s="113">
        <f t="shared" si="20"/>
        <v>598.25</v>
      </c>
      <c r="K90" s="549">
        <f t="shared" si="22"/>
        <v>3.570516439909297</v>
      </c>
      <c r="L90" s="551"/>
      <c r="N90" s="187">
        <v>2.1760000000000002</v>
      </c>
      <c r="O90" s="113">
        <v>2.125</v>
      </c>
      <c r="P90" s="198">
        <v>2.1059999999999999</v>
      </c>
      <c r="Q90" s="148">
        <f t="shared" si="23"/>
        <v>45031</v>
      </c>
      <c r="R90" s="148">
        <f t="shared" si="24"/>
        <v>44331</v>
      </c>
      <c r="S90" s="187">
        <f t="shared" si="15"/>
        <v>7.2857142857143077E-5</v>
      </c>
      <c r="T90" s="549">
        <f t="shared" si="25"/>
        <v>700</v>
      </c>
      <c r="U90" s="113">
        <f t="shared" si="26"/>
        <v>669.75</v>
      </c>
      <c r="V90" s="113">
        <f t="shared" si="27"/>
        <v>30.25</v>
      </c>
      <c r="W90" s="549">
        <f t="shared" si="16"/>
        <v>2.1272039285714284</v>
      </c>
      <c r="X90" s="186">
        <f t="shared" si="28"/>
        <v>1.4433125113378686</v>
      </c>
      <c r="Y90" s="113">
        <f t="shared" si="29"/>
        <v>1.4485203888513265</v>
      </c>
      <c r="Z90" s="433"/>
    </row>
    <row r="91" spans="1:26" x14ac:dyDescent="0.35">
      <c r="A91" s="433"/>
      <c r="B91" s="116">
        <v>42536</v>
      </c>
      <c r="C91" s="49">
        <v>3.7320000000000002</v>
      </c>
      <c r="D91" s="350">
        <v>3.2789999999999999</v>
      </c>
      <c r="E91" s="187">
        <f t="shared" si="21"/>
        <v>5.1360544217687106E-4</v>
      </c>
      <c r="F91" s="148">
        <f t="shared" si="17"/>
        <v>44362.25</v>
      </c>
      <c r="G91" s="116"/>
      <c r="H91" s="549">
        <f t="shared" si="18"/>
        <v>882</v>
      </c>
      <c r="I91" s="550">
        <f t="shared" si="19"/>
        <v>282.75</v>
      </c>
      <c r="J91" s="113">
        <f t="shared" si="20"/>
        <v>599.25</v>
      </c>
      <c r="K91" s="549">
        <f t="shared" si="22"/>
        <v>3.5867780612244897</v>
      </c>
      <c r="L91" s="551"/>
      <c r="N91" s="187">
        <v>2.19</v>
      </c>
      <c r="O91" s="113">
        <v>2.14</v>
      </c>
      <c r="P91" s="198">
        <v>2.1179999999999999</v>
      </c>
      <c r="Q91" s="148">
        <f t="shared" si="23"/>
        <v>45031</v>
      </c>
      <c r="R91" s="148">
        <f t="shared" si="24"/>
        <v>44331</v>
      </c>
      <c r="S91" s="187">
        <f t="shared" si="15"/>
        <v>7.1428571428571176E-5</v>
      </c>
      <c r="T91" s="549">
        <f t="shared" si="25"/>
        <v>700</v>
      </c>
      <c r="U91" s="113">
        <f t="shared" si="26"/>
        <v>668.75</v>
      </c>
      <c r="V91" s="113">
        <f t="shared" si="27"/>
        <v>31.25</v>
      </c>
      <c r="W91" s="549">
        <f t="shared" si="16"/>
        <v>2.1422321428571429</v>
      </c>
      <c r="X91" s="186">
        <f t="shared" si="28"/>
        <v>1.4445459183673468</v>
      </c>
      <c r="Y91" s="113">
        <f t="shared" si="29"/>
        <v>1.4497627006430314</v>
      </c>
      <c r="Z91" s="433"/>
    </row>
    <row r="92" spans="1:26" x14ac:dyDescent="0.35">
      <c r="A92" s="433"/>
      <c r="B92" s="116">
        <v>42537</v>
      </c>
      <c r="C92" s="49">
        <v>3.6930000000000001</v>
      </c>
      <c r="D92" s="350">
        <v>3.2490000000000001</v>
      </c>
      <c r="E92" s="187">
        <f t="shared" si="21"/>
        <v>5.0340136054421764E-4</v>
      </c>
      <c r="F92" s="148">
        <f t="shared" si="17"/>
        <v>44363.25</v>
      </c>
      <c r="G92" s="116"/>
      <c r="H92" s="549">
        <f t="shared" si="18"/>
        <v>882</v>
      </c>
      <c r="I92" s="550">
        <f t="shared" si="19"/>
        <v>281.75</v>
      </c>
      <c r="J92" s="113">
        <f t="shared" si="20"/>
        <v>600.25</v>
      </c>
      <c r="K92" s="549">
        <f t="shared" si="22"/>
        <v>3.5511666666666666</v>
      </c>
      <c r="L92" s="551"/>
      <c r="N92" s="187">
        <v>2.1560000000000001</v>
      </c>
      <c r="O92" s="113">
        <v>2.1120000000000001</v>
      </c>
      <c r="P92" s="198">
        <v>2.1019999999999999</v>
      </c>
      <c r="Q92" s="148">
        <f t="shared" si="23"/>
        <v>45031</v>
      </c>
      <c r="R92" s="148">
        <f t="shared" si="24"/>
        <v>44331</v>
      </c>
      <c r="S92" s="187">
        <f t="shared" si="15"/>
        <v>6.2857142857142916E-5</v>
      </c>
      <c r="T92" s="549">
        <f t="shared" si="25"/>
        <v>700</v>
      </c>
      <c r="U92" s="113">
        <f t="shared" si="26"/>
        <v>667.75</v>
      </c>
      <c r="V92" s="113">
        <f t="shared" si="27"/>
        <v>32.25</v>
      </c>
      <c r="W92" s="549">
        <f t="shared" si="16"/>
        <v>2.1140271428571431</v>
      </c>
      <c r="X92" s="186">
        <f t="shared" si="28"/>
        <v>1.4371395238095235</v>
      </c>
      <c r="Y92" s="113">
        <f t="shared" si="29"/>
        <v>1.44230294883676</v>
      </c>
      <c r="Z92" s="433"/>
    </row>
    <row r="93" spans="1:26" x14ac:dyDescent="0.35">
      <c r="A93" s="433"/>
      <c r="B93" s="116">
        <v>42538</v>
      </c>
      <c r="C93" s="49">
        <v>3.7090000000000001</v>
      </c>
      <c r="D93" s="350">
        <v>3.2669999999999999</v>
      </c>
      <c r="E93" s="187">
        <f t="shared" si="21"/>
        <v>5.0113378684807277E-4</v>
      </c>
      <c r="F93" s="148">
        <f t="shared" si="17"/>
        <v>44364.25</v>
      </c>
      <c r="G93" s="116"/>
      <c r="H93" s="549">
        <f t="shared" si="18"/>
        <v>882</v>
      </c>
      <c r="I93" s="550">
        <f t="shared" si="19"/>
        <v>280.75</v>
      </c>
      <c r="J93" s="113">
        <f t="shared" si="20"/>
        <v>601.25</v>
      </c>
      <c r="K93" s="549">
        <f t="shared" si="22"/>
        <v>3.5683066893424038</v>
      </c>
      <c r="L93" s="551"/>
      <c r="N93" s="187">
        <v>2.1640000000000001</v>
      </c>
      <c r="O93" s="113">
        <v>2.1269999999999998</v>
      </c>
      <c r="P93" s="198">
        <v>2.117</v>
      </c>
      <c r="Q93" s="148">
        <f t="shared" si="23"/>
        <v>45031</v>
      </c>
      <c r="R93" s="148">
        <f t="shared" si="24"/>
        <v>44331</v>
      </c>
      <c r="S93" s="187">
        <f t="shared" si="15"/>
        <v>5.2857142857143377E-5</v>
      </c>
      <c r="T93" s="549">
        <f t="shared" si="25"/>
        <v>700</v>
      </c>
      <c r="U93" s="113">
        <f t="shared" si="26"/>
        <v>666.75</v>
      </c>
      <c r="V93" s="113">
        <f t="shared" si="27"/>
        <v>33.25</v>
      </c>
      <c r="W93" s="549">
        <f t="shared" si="16"/>
        <v>2.1287574999999999</v>
      </c>
      <c r="X93" s="186">
        <f t="shared" si="28"/>
        <v>1.4395491893424039</v>
      </c>
      <c r="Y93" s="113">
        <f t="shared" si="29"/>
        <v>1.4447299440137451</v>
      </c>
      <c r="Z93" s="433"/>
    </row>
    <row r="94" spans="1:26" x14ac:dyDescent="0.35">
      <c r="A94" s="433"/>
      <c r="B94" s="116">
        <v>42541</v>
      </c>
      <c r="C94" s="49">
        <v>3.7229999999999999</v>
      </c>
      <c r="D94" s="350">
        <v>3.2789999999999999</v>
      </c>
      <c r="E94" s="187">
        <f t="shared" si="21"/>
        <v>5.0340136054421764E-4</v>
      </c>
      <c r="F94" s="148">
        <f t="shared" si="17"/>
        <v>44367.25</v>
      </c>
      <c r="G94" s="116"/>
      <c r="H94" s="549">
        <f t="shared" si="18"/>
        <v>882</v>
      </c>
      <c r="I94" s="550">
        <f t="shared" si="19"/>
        <v>277.75</v>
      </c>
      <c r="J94" s="113">
        <f t="shared" si="20"/>
        <v>604.25</v>
      </c>
      <c r="K94" s="549">
        <f t="shared" si="22"/>
        <v>3.5831802721088435</v>
      </c>
      <c r="L94" s="551"/>
      <c r="N94" s="187">
        <v>2.21</v>
      </c>
      <c r="O94" s="113">
        <v>2.1640000000000001</v>
      </c>
      <c r="P94" s="198">
        <v>2.1520000000000001</v>
      </c>
      <c r="Q94" s="148">
        <f t="shared" si="23"/>
        <v>45031</v>
      </c>
      <c r="R94" s="148">
        <f t="shared" si="24"/>
        <v>44331</v>
      </c>
      <c r="S94" s="187">
        <f t="shared" si="15"/>
        <v>6.5714285714285457E-5</v>
      </c>
      <c r="T94" s="549">
        <f t="shared" si="25"/>
        <v>700</v>
      </c>
      <c r="U94" s="113">
        <f t="shared" si="26"/>
        <v>663.75</v>
      </c>
      <c r="V94" s="113">
        <f t="shared" si="27"/>
        <v>36.25</v>
      </c>
      <c r="W94" s="549">
        <f t="shared" si="16"/>
        <v>2.166382142857143</v>
      </c>
      <c r="X94" s="186">
        <f t="shared" si="28"/>
        <v>1.4167981292517005</v>
      </c>
      <c r="Y94" s="113">
        <f t="shared" si="29"/>
        <v>1.4218164215993312</v>
      </c>
      <c r="Z94" s="433"/>
    </row>
    <row r="95" spans="1:26" x14ac:dyDescent="0.35">
      <c r="A95" s="433"/>
      <c r="B95" s="116">
        <v>42542</v>
      </c>
      <c r="C95" s="49">
        <v>3.7610000000000001</v>
      </c>
      <c r="D95" s="350">
        <v>3.306</v>
      </c>
      <c r="E95" s="187">
        <f t="shared" si="21"/>
        <v>5.1587301587301593E-4</v>
      </c>
      <c r="F95" s="148">
        <f t="shared" si="17"/>
        <v>44368.25</v>
      </c>
      <c r="G95" s="116"/>
      <c r="H95" s="549">
        <f t="shared" si="18"/>
        <v>882</v>
      </c>
      <c r="I95" s="550">
        <f t="shared" si="19"/>
        <v>276.75</v>
      </c>
      <c r="J95" s="113">
        <f t="shared" si="20"/>
        <v>605.25</v>
      </c>
      <c r="K95" s="549">
        <f t="shared" si="22"/>
        <v>3.6182321428571429</v>
      </c>
      <c r="L95" s="551"/>
      <c r="N95" s="187">
        <v>2.2450000000000001</v>
      </c>
      <c r="O95" s="113">
        <v>2.194</v>
      </c>
      <c r="P95" s="198">
        <v>2.1800000000000002</v>
      </c>
      <c r="Q95" s="148">
        <f t="shared" si="23"/>
        <v>45031</v>
      </c>
      <c r="R95" s="148">
        <f t="shared" si="24"/>
        <v>44331</v>
      </c>
      <c r="S95" s="187">
        <f t="shared" si="15"/>
        <v>7.2857142857143077E-5</v>
      </c>
      <c r="T95" s="549">
        <f t="shared" si="25"/>
        <v>700</v>
      </c>
      <c r="U95" s="113">
        <f t="shared" si="26"/>
        <v>662.75</v>
      </c>
      <c r="V95" s="113">
        <f t="shared" si="27"/>
        <v>37.25</v>
      </c>
      <c r="W95" s="549">
        <f t="shared" si="16"/>
        <v>2.1967139285714286</v>
      </c>
      <c r="X95" s="186">
        <f t="shared" si="28"/>
        <v>1.4215182142857143</v>
      </c>
      <c r="Y95" s="113">
        <f t="shared" si="29"/>
        <v>1.426569999369609</v>
      </c>
      <c r="Z95" s="433"/>
    </row>
    <row r="96" spans="1:26" x14ac:dyDescent="0.35">
      <c r="A96" s="433"/>
      <c r="B96" s="116">
        <v>42543</v>
      </c>
      <c r="C96" s="49">
        <v>3.7960000000000003</v>
      </c>
      <c r="D96" s="350">
        <v>3.3330000000000002</v>
      </c>
      <c r="E96" s="187">
        <f t="shared" si="21"/>
        <v>5.2494331065759648E-4</v>
      </c>
      <c r="F96" s="148">
        <f t="shared" si="17"/>
        <v>44369.25</v>
      </c>
      <c r="G96" s="116"/>
      <c r="H96" s="549">
        <f t="shared" si="18"/>
        <v>882</v>
      </c>
      <c r="I96" s="550">
        <f t="shared" si="19"/>
        <v>275.75</v>
      </c>
      <c r="J96" s="113">
        <f t="shared" si="20"/>
        <v>606.25</v>
      </c>
      <c r="K96" s="549">
        <f t="shared" si="22"/>
        <v>3.6512468820861681</v>
      </c>
      <c r="L96" s="551"/>
      <c r="N96" s="187">
        <v>2.2730000000000001</v>
      </c>
      <c r="O96" s="113">
        <v>2.2200000000000002</v>
      </c>
      <c r="P96" s="198">
        <v>2.2029999999999998</v>
      </c>
      <c r="Q96" s="148">
        <f t="shared" si="23"/>
        <v>45031</v>
      </c>
      <c r="R96" s="148">
        <f t="shared" si="24"/>
        <v>44331</v>
      </c>
      <c r="S96" s="187">
        <f t="shared" si="15"/>
        <v>7.5714285714285619E-5</v>
      </c>
      <c r="T96" s="549">
        <f t="shared" si="25"/>
        <v>700</v>
      </c>
      <c r="U96" s="113">
        <f t="shared" si="26"/>
        <v>661.75</v>
      </c>
      <c r="V96" s="113">
        <f t="shared" si="27"/>
        <v>38.25</v>
      </c>
      <c r="W96" s="549">
        <f t="shared" si="16"/>
        <v>2.2228960714285715</v>
      </c>
      <c r="X96" s="186">
        <f t="shared" si="28"/>
        <v>1.4283508106575966</v>
      </c>
      <c r="Y96" s="113">
        <f t="shared" si="29"/>
        <v>1.4334512757533391</v>
      </c>
      <c r="Z96" s="433"/>
    </row>
    <row r="97" spans="1:26" x14ac:dyDescent="0.35">
      <c r="A97" s="433"/>
      <c r="B97" s="116">
        <v>42544</v>
      </c>
      <c r="C97" s="49">
        <v>3.8</v>
      </c>
      <c r="D97" s="350">
        <v>3.3340000000000001</v>
      </c>
      <c r="E97" s="187">
        <f t="shared" si="21"/>
        <v>5.2834467120181378E-4</v>
      </c>
      <c r="F97" s="148">
        <f t="shared" si="17"/>
        <v>44370.25</v>
      </c>
      <c r="G97" s="116"/>
      <c r="H97" s="549">
        <f t="shared" si="18"/>
        <v>882</v>
      </c>
      <c r="I97" s="550">
        <f t="shared" si="19"/>
        <v>274.75</v>
      </c>
      <c r="J97" s="113">
        <f t="shared" si="20"/>
        <v>607.25</v>
      </c>
      <c r="K97" s="549">
        <f t="shared" si="22"/>
        <v>3.6548373015873015</v>
      </c>
      <c r="L97" s="551"/>
      <c r="N97" s="187">
        <v>2.2989999999999999</v>
      </c>
      <c r="O97" s="113">
        <v>2.2410000000000001</v>
      </c>
      <c r="P97" s="198">
        <v>2.2210000000000001</v>
      </c>
      <c r="Q97" s="148">
        <f t="shared" si="23"/>
        <v>45031</v>
      </c>
      <c r="R97" s="148">
        <f t="shared" si="24"/>
        <v>44331</v>
      </c>
      <c r="S97" s="187">
        <f t="shared" si="15"/>
        <v>8.2857142857142616E-5</v>
      </c>
      <c r="T97" s="549">
        <f t="shared" si="25"/>
        <v>700</v>
      </c>
      <c r="U97" s="113">
        <f t="shared" si="26"/>
        <v>660.75</v>
      </c>
      <c r="V97" s="113">
        <f t="shared" si="27"/>
        <v>39.25</v>
      </c>
      <c r="W97" s="549">
        <f t="shared" si="16"/>
        <v>2.2442521428571429</v>
      </c>
      <c r="X97" s="186">
        <f t="shared" si="28"/>
        <v>1.4105851587301586</v>
      </c>
      <c r="Y97" s="113">
        <f t="shared" si="29"/>
        <v>1.4155595349552019</v>
      </c>
      <c r="Z97" s="433"/>
    </row>
    <row r="98" spans="1:26" x14ac:dyDescent="0.35">
      <c r="A98" s="433"/>
      <c r="B98" s="116">
        <v>42545</v>
      </c>
      <c r="C98" s="49">
        <v>3.621</v>
      </c>
      <c r="D98" s="350">
        <v>3.18</v>
      </c>
      <c r="E98" s="187">
        <f t="shared" si="21"/>
        <v>4.9999999999999979E-4</v>
      </c>
      <c r="F98" s="148">
        <f t="shared" si="17"/>
        <v>44371.25</v>
      </c>
      <c r="G98" s="116"/>
      <c r="H98" s="549">
        <f t="shared" si="18"/>
        <v>882</v>
      </c>
      <c r="I98" s="550">
        <f t="shared" si="19"/>
        <v>273.75</v>
      </c>
      <c r="J98" s="113">
        <f t="shared" si="20"/>
        <v>608.25</v>
      </c>
      <c r="K98" s="549">
        <f t="shared" si="22"/>
        <v>3.4841250000000001</v>
      </c>
      <c r="L98" s="551"/>
      <c r="N98" s="187">
        <v>2.0939999999999999</v>
      </c>
      <c r="O98" s="113">
        <v>2.052</v>
      </c>
      <c r="P98" s="198">
        <v>2.0499999999999998</v>
      </c>
      <c r="Q98" s="148">
        <f t="shared" si="23"/>
        <v>45031</v>
      </c>
      <c r="R98" s="148">
        <f t="shared" si="24"/>
        <v>44331</v>
      </c>
      <c r="S98" s="187">
        <f t="shared" si="15"/>
        <v>5.9999999999999737E-5</v>
      </c>
      <c r="T98" s="549">
        <f t="shared" si="25"/>
        <v>700</v>
      </c>
      <c r="U98" s="113">
        <f t="shared" si="26"/>
        <v>659.75</v>
      </c>
      <c r="V98" s="113">
        <f t="shared" si="27"/>
        <v>40.25</v>
      </c>
      <c r="W98" s="549">
        <f t="shared" si="16"/>
        <v>2.0544150000000001</v>
      </c>
      <c r="X98" s="186">
        <f t="shared" si="28"/>
        <v>1.42971</v>
      </c>
      <c r="Y98" s="113">
        <f t="shared" si="29"/>
        <v>1.4348201767102386</v>
      </c>
      <c r="Z98" s="433"/>
    </row>
    <row r="99" spans="1:26" x14ac:dyDescent="0.35">
      <c r="A99" s="433"/>
      <c r="B99" s="116">
        <v>42548</v>
      </c>
      <c r="C99" s="49">
        <v>3.65</v>
      </c>
      <c r="D99" s="350">
        <v>3.2090000000000001</v>
      </c>
      <c r="E99" s="187">
        <f t="shared" si="21"/>
        <v>4.9999999999999979E-4</v>
      </c>
      <c r="F99" s="148">
        <f t="shared" si="17"/>
        <v>44374.25</v>
      </c>
      <c r="G99" s="116"/>
      <c r="H99" s="549">
        <f t="shared" si="18"/>
        <v>882</v>
      </c>
      <c r="I99" s="550">
        <f t="shared" si="19"/>
        <v>270.75</v>
      </c>
      <c r="J99" s="113">
        <f t="shared" si="20"/>
        <v>611.25</v>
      </c>
      <c r="K99" s="549">
        <f t="shared" si="22"/>
        <v>3.5146250000000001</v>
      </c>
      <c r="L99" s="551"/>
      <c r="N99" s="187">
        <v>2.101</v>
      </c>
      <c r="O99" s="113">
        <v>2.06</v>
      </c>
      <c r="P99" s="198">
        <v>2.0619999999999998</v>
      </c>
      <c r="Q99" s="148">
        <f t="shared" si="23"/>
        <v>45031</v>
      </c>
      <c r="R99" s="148">
        <f t="shared" si="24"/>
        <v>44331</v>
      </c>
      <c r="S99" s="187">
        <f t="shared" si="15"/>
        <v>5.8571428571428467E-5</v>
      </c>
      <c r="T99" s="549">
        <f t="shared" si="25"/>
        <v>700</v>
      </c>
      <c r="U99" s="113">
        <f t="shared" si="26"/>
        <v>656.75</v>
      </c>
      <c r="V99" s="113">
        <f t="shared" si="27"/>
        <v>43.25</v>
      </c>
      <c r="W99" s="549">
        <f t="shared" si="16"/>
        <v>2.0625332142857142</v>
      </c>
      <c r="X99" s="186">
        <f t="shared" si="28"/>
        <v>1.4520917857142859</v>
      </c>
      <c r="Y99" s="113">
        <f t="shared" si="29"/>
        <v>1.4573632120996383</v>
      </c>
      <c r="Z99" s="433"/>
    </row>
    <row r="100" spans="1:26" x14ac:dyDescent="0.35">
      <c r="A100" s="433"/>
      <c r="B100" s="116">
        <v>42549</v>
      </c>
      <c r="C100" s="49">
        <v>3.6280000000000001</v>
      </c>
      <c r="D100" s="350">
        <v>3.2090000000000001</v>
      </c>
      <c r="E100" s="187">
        <f t="shared" si="21"/>
        <v>4.7505668934240365E-4</v>
      </c>
      <c r="F100" s="148">
        <f t="shared" si="17"/>
        <v>44375.25</v>
      </c>
      <c r="G100" s="116"/>
      <c r="H100" s="549">
        <f t="shared" si="18"/>
        <v>882</v>
      </c>
      <c r="I100" s="550">
        <f t="shared" si="19"/>
        <v>269.75</v>
      </c>
      <c r="J100" s="113">
        <f t="shared" si="20"/>
        <v>612.25</v>
      </c>
      <c r="K100" s="549">
        <f t="shared" si="22"/>
        <v>3.4998534580498868</v>
      </c>
      <c r="L100" s="551"/>
      <c r="N100" s="187">
        <v>2.0649999999999999</v>
      </c>
      <c r="O100" s="113">
        <v>2.0369999999999999</v>
      </c>
      <c r="P100" s="198">
        <v>2.0430000000000001</v>
      </c>
      <c r="Q100" s="148">
        <f t="shared" si="23"/>
        <v>45031</v>
      </c>
      <c r="R100" s="148">
        <f t="shared" si="24"/>
        <v>44331</v>
      </c>
      <c r="S100" s="187">
        <f t="shared" si="15"/>
        <v>4.0000000000000037E-5</v>
      </c>
      <c r="T100" s="549">
        <f t="shared" si="25"/>
        <v>700</v>
      </c>
      <c r="U100" s="113">
        <f t="shared" si="26"/>
        <v>655.75</v>
      </c>
      <c r="V100" s="113">
        <f t="shared" si="27"/>
        <v>44.25</v>
      </c>
      <c r="W100" s="549">
        <f t="shared" si="16"/>
        <v>2.03877</v>
      </c>
      <c r="X100" s="186">
        <f t="shared" si="28"/>
        <v>1.4610834580498868</v>
      </c>
      <c r="Y100" s="113">
        <f t="shared" si="29"/>
        <v>1.4664203702283496</v>
      </c>
      <c r="Z100" s="433"/>
    </row>
    <row r="101" spans="1:26" x14ac:dyDescent="0.35">
      <c r="A101" s="433"/>
      <c r="B101" s="116">
        <v>42550</v>
      </c>
      <c r="C101" s="49">
        <v>3.6509999999999998</v>
      </c>
      <c r="D101" s="350">
        <v>3.2309999999999999</v>
      </c>
      <c r="E101" s="187">
        <f t="shared" si="21"/>
        <v>4.7619047619047614E-4</v>
      </c>
      <c r="F101" s="148">
        <f t="shared" si="17"/>
        <v>44376.25</v>
      </c>
      <c r="G101" s="116"/>
      <c r="H101" s="549">
        <f t="shared" si="18"/>
        <v>882</v>
      </c>
      <c r="I101" s="550">
        <f t="shared" si="19"/>
        <v>268.75</v>
      </c>
      <c r="J101" s="113">
        <f t="shared" si="20"/>
        <v>613.25</v>
      </c>
      <c r="K101" s="549">
        <f t="shared" si="22"/>
        <v>3.5230238095238091</v>
      </c>
      <c r="L101" s="551"/>
      <c r="N101" s="187">
        <v>2.0870000000000002</v>
      </c>
      <c r="O101" s="113">
        <v>2.0590000000000002</v>
      </c>
      <c r="P101" s="198">
        <v>2.056</v>
      </c>
      <c r="Q101" s="148">
        <f t="shared" si="23"/>
        <v>45031</v>
      </c>
      <c r="R101" s="148">
        <f t="shared" si="24"/>
        <v>44331</v>
      </c>
      <c r="S101" s="187">
        <f t="shared" si="15"/>
        <v>4.0000000000000037E-5</v>
      </c>
      <c r="T101" s="549">
        <f t="shared" si="25"/>
        <v>700</v>
      </c>
      <c r="U101" s="113">
        <f t="shared" si="26"/>
        <v>654.75</v>
      </c>
      <c r="V101" s="113">
        <f t="shared" si="27"/>
        <v>45.25</v>
      </c>
      <c r="W101" s="549">
        <f t="shared" si="16"/>
        <v>2.06081</v>
      </c>
      <c r="X101" s="186">
        <f t="shared" si="28"/>
        <v>1.4622138095238091</v>
      </c>
      <c r="Y101" s="113">
        <f t="shared" si="29"/>
        <v>1.4675589825857038</v>
      </c>
      <c r="Z101" s="433"/>
    </row>
    <row r="102" spans="1:26" x14ac:dyDescent="0.35">
      <c r="A102" s="433"/>
      <c r="B102" s="116">
        <v>42551</v>
      </c>
      <c r="C102" s="49">
        <v>3.6539999999999999</v>
      </c>
      <c r="D102" s="350">
        <v>3.2330000000000001</v>
      </c>
      <c r="E102" s="187">
        <f t="shared" si="21"/>
        <v>4.7732426303854857E-4</v>
      </c>
      <c r="F102" s="148">
        <f t="shared" si="17"/>
        <v>44377.25</v>
      </c>
      <c r="G102" s="116"/>
      <c r="H102" s="549">
        <f t="shared" si="18"/>
        <v>882</v>
      </c>
      <c r="I102" s="550">
        <f t="shared" si="19"/>
        <v>267.75</v>
      </c>
      <c r="J102" s="113">
        <f t="shared" si="20"/>
        <v>614.25</v>
      </c>
      <c r="K102" s="549">
        <f t="shared" si="22"/>
        <v>3.5261964285714287</v>
      </c>
      <c r="L102" s="551"/>
      <c r="N102" s="187">
        <v>2.0870000000000002</v>
      </c>
      <c r="O102" s="113">
        <v>2.0569999999999999</v>
      </c>
      <c r="P102" s="198">
        <v>2.0569999999999999</v>
      </c>
      <c r="Q102" s="148">
        <f t="shared" si="23"/>
        <v>45031</v>
      </c>
      <c r="R102" s="148">
        <f t="shared" si="24"/>
        <v>44331</v>
      </c>
      <c r="S102" s="187">
        <f t="shared" si="15"/>
        <v>4.2857142857143215E-5</v>
      </c>
      <c r="T102" s="549">
        <f t="shared" si="25"/>
        <v>700</v>
      </c>
      <c r="U102" s="113">
        <f t="shared" si="26"/>
        <v>653.75</v>
      </c>
      <c r="V102" s="113">
        <f t="shared" si="27"/>
        <v>46.25</v>
      </c>
      <c r="W102" s="549">
        <f t="shared" si="16"/>
        <v>2.0589821428571429</v>
      </c>
      <c r="X102" s="186">
        <f t="shared" si="28"/>
        <v>1.4672142857142858</v>
      </c>
      <c r="Y102" s="113">
        <f t="shared" si="29"/>
        <v>1.4725960801148075</v>
      </c>
      <c r="Z102" s="433"/>
    </row>
    <row r="103" spans="1:26" x14ac:dyDescent="0.35">
      <c r="A103" s="433"/>
      <c r="B103" s="116">
        <v>42552</v>
      </c>
      <c r="C103" s="49">
        <v>3.6189999999999998</v>
      </c>
      <c r="D103" s="350">
        <v>3.198</v>
      </c>
      <c r="E103" s="187">
        <f t="shared" si="21"/>
        <v>4.7732426303854857E-4</v>
      </c>
      <c r="F103" s="148">
        <f t="shared" si="17"/>
        <v>44378.25</v>
      </c>
      <c r="G103" s="116"/>
      <c r="H103" s="549">
        <f t="shared" si="18"/>
        <v>882</v>
      </c>
      <c r="I103" s="550">
        <f t="shared" si="19"/>
        <v>266.75</v>
      </c>
      <c r="J103" s="113">
        <f t="shared" si="20"/>
        <v>615.25</v>
      </c>
      <c r="K103" s="549">
        <f t="shared" si="22"/>
        <v>3.4916737528344668</v>
      </c>
      <c r="L103" s="551"/>
      <c r="N103" s="187">
        <v>2.06</v>
      </c>
      <c r="O103" s="113">
        <v>2.0299999999999998</v>
      </c>
      <c r="P103" s="198">
        <v>2.0289999999999999</v>
      </c>
      <c r="Q103" s="148">
        <f t="shared" si="23"/>
        <v>45031</v>
      </c>
      <c r="R103" s="148">
        <f t="shared" si="24"/>
        <v>44331</v>
      </c>
      <c r="S103" s="187">
        <f t="shared" si="15"/>
        <v>4.2857142857143215E-5</v>
      </c>
      <c r="T103" s="549">
        <f t="shared" si="25"/>
        <v>700</v>
      </c>
      <c r="U103" s="113">
        <f t="shared" si="26"/>
        <v>652.75</v>
      </c>
      <c r="V103" s="113">
        <f t="shared" si="27"/>
        <v>47.25</v>
      </c>
      <c r="W103" s="549">
        <f t="shared" si="16"/>
        <v>2.032025</v>
      </c>
      <c r="X103" s="186">
        <f t="shared" si="28"/>
        <v>1.4596487528344668</v>
      </c>
      <c r="Y103" s="113">
        <f t="shared" si="29"/>
        <v>1.4649751890386087</v>
      </c>
      <c r="Z103" s="433"/>
    </row>
    <row r="104" spans="1:26" x14ac:dyDescent="0.35">
      <c r="A104" s="433"/>
      <c r="B104" s="116">
        <v>42555</v>
      </c>
      <c r="C104" s="49">
        <v>3.5990000000000002</v>
      </c>
      <c r="D104" s="350">
        <v>3.18</v>
      </c>
      <c r="E104" s="187">
        <f t="shared" si="21"/>
        <v>4.7505668934240365E-4</v>
      </c>
      <c r="F104" s="148">
        <f t="shared" si="17"/>
        <v>44381.25</v>
      </c>
      <c r="G104" s="116"/>
      <c r="H104" s="549">
        <f t="shared" si="18"/>
        <v>882</v>
      </c>
      <c r="I104" s="550">
        <f t="shared" si="19"/>
        <v>263.75</v>
      </c>
      <c r="J104" s="113">
        <f t="shared" si="20"/>
        <v>618.25</v>
      </c>
      <c r="K104" s="549">
        <f t="shared" si="22"/>
        <v>3.4737037981859413</v>
      </c>
      <c r="L104" s="551"/>
      <c r="N104" s="187">
        <v>2.0430000000000001</v>
      </c>
      <c r="O104" s="113">
        <v>2.0150000000000001</v>
      </c>
      <c r="P104" s="198">
        <v>2.0099999999999998</v>
      </c>
      <c r="Q104" s="148">
        <f t="shared" si="23"/>
        <v>45031</v>
      </c>
      <c r="R104" s="148">
        <f t="shared" si="24"/>
        <v>44331</v>
      </c>
      <c r="S104" s="187">
        <f t="shared" si="15"/>
        <v>4.0000000000000037E-5</v>
      </c>
      <c r="T104" s="549">
        <f t="shared" si="25"/>
        <v>700</v>
      </c>
      <c r="U104" s="113">
        <f t="shared" si="26"/>
        <v>649.75</v>
      </c>
      <c r="V104" s="113">
        <f t="shared" si="27"/>
        <v>50.25</v>
      </c>
      <c r="W104" s="549">
        <f t="shared" si="16"/>
        <v>2.01701</v>
      </c>
      <c r="X104" s="186">
        <f t="shared" si="28"/>
        <v>1.4566937981859414</v>
      </c>
      <c r="Y104" s="113">
        <f t="shared" si="29"/>
        <v>1.4619986902401516</v>
      </c>
      <c r="Z104" s="433"/>
    </row>
    <row r="105" spans="1:26" x14ac:dyDescent="0.35">
      <c r="A105" s="433"/>
      <c r="B105" s="116">
        <v>42556</v>
      </c>
      <c r="C105" s="49">
        <v>3.5620000000000003</v>
      </c>
      <c r="D105" s="350">
        <v>3.145</v>
      </c>
      <c r="E105" s="187">
        <f t="shared" si="21"/>
        <v>4.7278911564625878E-4</v>
      </c>
      <c r="F105" s="148">
        <f t="shared" si="17"/>
        <v>44382.25</v>
      </c>
      <c r="G105" s="116"/>
      <c r="H105" s="549">
        <f t="shared" si="18"/>
        <v>882</v>
      </c>
      <c r="I105" s="550">
        <f t="shared" si="19"/>
        <v>262.75</v>
      </c>
      <c r="J105" s="113">
        <f t="shared" si="20"/>
        <v>619.25</v>
      </c>
      <c r="K105" s="549">
        <f t="shared" si="22"/>
        <v>3.4377746598639458</v>
      </c>
      <c r="L105" s="551"/>
      <c r="N105" s="187">
        <v>2.0299999999999998</v>
      </c>
      <c r="O105" s="113">
        <v>2</v>
      </c>
      <c r="P105" s="198">
        <v>1.9990000000000001</v>
      </c>
      <c r="Q105" s="148">
        <f t="shared" si="23"/>
        <v>45031</v>
      </c>
      <c r="R105" s="148">
        <f t="shared" si="24"/>
        <v>44331</v>
      </c>
      <c r="S105" s="187">
        <f t="shared" si="15"/>
        <v>4.2857142857142578E-5</v>
      </c>
      <c r="T105" s="549">
        <f t="shared" si="25"/>
        <v>700</v>
      </c>
      <c r="U105" s="113">
        <f t="shared" si="26"/>
        <v>648.75</v>
      </c>
      <c r="V105" s="113">
        <f t="shared" si="27"/>
        <v>51.25</v>
      </c>
      <c r="W105" s="549">
        <f t="shared" si="16"/>
        <v>2.0021964285714287</v>
      </c>
      <c r="X105" s="186">
        <f t="shared" si="28"/>
        <v>1.4355782312925172</v>
      </c>
      <c r="Y105" s="113">
        <f t="shared" si="29"/>
        <v>1.440730443437932</v>
      </c>
      <c r="Z105" s="433"/>
    </row>
    <row r="106" spans="1:26" x14ac:dyDescent="0.35">
      <c r="A106" s="433"/>
      <c r="B106" s="116">
        <v>42557</v>
      </c>
      <c r="C106" s="49">
        <v>3.5179999999999998</v>
      </c>
      <c r="D106" s="350">
        <v>3.125</v>
      </c>
      <c r="E106" s="187">
        <f t="shared" si="21"/>
        <v>4.4557823129251679E-4</v>
      </c>
      <c r="F106" s="148">
        <f t="shared" si="17"/>
        <v>44383.25</v>
      </c>
      <c r="G106" s="116"/>
      <c r="H106" s="549">
        <f t="shared" si="18"/>
        <v>882</v>
      </c>
      <c r="I106" s="550">
        <f t="shared" si="19"/>
        <v>261.75</v>
      </c>
      <c r="J106" s="113">
        <f t="shared" si="20"/>
        <v>620.25</v>
      </c>
      <c r="K106" s="549">
        <f t="shared" si="22"/>
        <v>3.4013698979591833</v>
      </c>
      <c r="L106" s="551"/>
      <c r="N106" s="187">
        <v>1.988</v>
      </c>
      <c r="O106" s="113">
        <v>1.9630000000000001</v>
      </c>
      <c r="P106" s="198">
        <v>1.968</v>
      </c>
      <c r="Q106" s="148">
        <f t="shared" si="23"/>
        <v>45031</v>
      </c>
      <c r="R106" s="148">
        <f t="shared" si="24"/>
        <v>44331</v>
      </c>
      <c r="S106" s="187">
        <f t="shared" si="15"/>
        <v>3.5714285714285588E-5</v>
      </c>
      <c r="T106" s="549">
        <f t="shared" si="25"/>
        <v>700</v>
      </c>
      <c r="U106" s="113">
        <f t="shared" si="26"/>
        <v>647.75</v>
      </c>
      <c r="V106" s="113">
        <f t="shared" si="27"/>
        <v>52.25</v>
      </c>
      <c r="W106" s="549">
        <f t="shared" si="16"/>
        <v>1.9648660714285715</v>
      </c>
      <c r="X106" s="186">
        <f t="shared" si="28"/>
        <v>1.4365038265306118</v>
      </c>
      <c r="Y106" s="113">
        <f t="shared" si="29"/>
        <v>1.4416626846397218</v>
      </c>
      <c r="Z106" s="433"/>
    </row>
    <row r="107" spans="1:26" x14ac:dyDescent="0.35">
      <c r="A107" s="433"/>
      <c r="B107" s="116">
        <v>42558</v>
      </c>
      <c r="C107" s="49">
        <v>3.5209999999999999</v>
      </c>
      <c r="D107" s="350">
        <v>3.1429999999999998</v>
      </c>
      <c r="E107" s="187">
        <f t="shared" si="21"/>
        <v>4.2857142857142871E-4</v>
      </c>
      <c r="F107" s="148">
        <f t="shared" si="17"/>
        <v>44384.25</v>
      </c>
      <c r="G107" s="116"/>
      <c r="H107" s="549">
        <f t="shared" si="18"/>
        <v>882</v>
      </c>
      <c r="I107" s="550">
        <f t="shared" si="19"/>
        <v>260.75</v>
      </c>
      <c r="J107" s="113">
        <f t="shared" si="20"/>
        <v>621.25</v>
      </c>
      <c r="K107" s="549">
        <f t="shared" si="22"/>
        <v>3.4092499999999997</v>
      </c>
      <c r="L107" s="551"/>
      <c r="N107" s="187">
        <v>1.99</v>
      </c>
      <c r="O107" s="113">
        <v>1.9649999999999999</v>
      </c>
      <c r="P107" s="198">
        <v>1.972</v>
      </c>
      <c r="Q107" s="148">
        <f t="shared" si="23"/>
        <v>45031</v>
      </c>
      <c r="R107" s="148">
        <f t="shared" si="24"/>
        <v>44331</v>
      </c>
      <c r="S107" s="187">
        <f t="shared" si="15"/>
        <v>3.5714285714285907E-5</v>
      </c>
      <c r="T107" s="549">
        <f t="shared" si="25"/>
        <v>700</v>
      </c>
      <c r="U107" s="113">
        <f t="shared" si="26"/>
        <v>646.75</v>
      </c>
      <c r="V107" s="113">
        <f t="shared" si="27"/>
        <v>53.25</v>
      </c>
      <c r="W107" s="549">
        <f t="shared" si="16"/>
        <v>1.9669017857142856</v>
      </c>
      <c r="X107" s="186">
        <f t="shared" si="28"/>
        <v>1.442348214285714</v>
      </c>
      <c r="Y107" s="113">
        <f t="shared" si="29"/>
        <v>1.4475491352138325</v>
      </c>
      <c r="Z107" s="433"/>
    </row>
    <row r="108" spans="1:26" x14ac:dyDescent="0.35">
      <c r="A108" s="433"/>
      <c r="B108" s="116">
        <v>42559</v>
      </c>
      <c r="C108" s="49">
        <v>3.5369999999999999</v>
      </c>
      <c r="D108" s="350">
        <v>3.1840000000000002</v>
      </c>
      <c r="E108" s="187">
        <f t="shared" si="21"/>
        <v>4.0022675736961423E-4</v>
      </c>
      <c r="F108" s="148">
        <f t="shared" si="17"/>
        <v>44385.25</v>
      </c>
      <c r="G108" s="116"/>
      <c r="H108" s="549">
        <f t="shared" si="18"/>
        <v>882</v>
      </c>
      <c r="I108" s="550">
        <f t="shared" si="19"/>
        <v>259.75</v>
      </c>
      <c r="J108" s="113">
        <f t="shared" si="20"/>
        <v>622.25</v>
      </c>
      <c r="K108" s="549">
        <f t="shared" si="22"/>
        <v>3.4330410997732428</v>
      </c>
      <c r="L108" s="551"/>
      <c r="N108" s="187">
        <v>2.0249999999999999</v>
      </c>
      <c r="O108" s="113">
        <v>2.0110000000000001</v>
      </c>
      <c r="P108" s="198">
        <v>2.02</v>
      </c>
      <c r="Q108" s="148">
        <f t="shared" si="23"/>
        <v>45031</v>
      </c>
      <c r="R108" s="148">
        <f t="shared" si="24"/>
        <v>44331</v>
      </c>
      <c r="S108" s="187">
        <f t="shared" si="15"/>
        <v>1.99999999999997E-5</v>
      </c>
      <c r="T108" s="549">
        <f t="shared" si="25"/>
        <v>700</v>
      </c>
      <c r="U108" s="113">
        <f t="shared" si="26"/>
        <v>645.75</v>
      </c>
      <c r="V108" s="113">
        <f t="shared" si="27"/>
        <v>54.25</v>
      </c>
      <c r="W108" s="549">
        <f t="shared" si="16"/>
        <v>2.0120849999999999</v>
      </c>
      <c r="X108" s="186">
        <f t="shared" si="28"/>
        <v>1.4209560997732429</v>
      </c>
      <c r="Y108" s="113">
        <f t="shared" si="29"/>
        <v>1.4260038903669559</v>
      </c>
      <c r="Z108" s="433"/>
    </row>
    <row r="109" spans="1:26" x14ac:dyDescent="0.35">
      <c r="A109" s="433"/>
      <c r="B109" s="116">
        <v>42562</v>
      </c>
      <c r="C109" s="49">
        <v>3.5409999999999999</v>
      </c>
      <c r="D109" s="350">
        <v>3.1850000000000001</v>
      </c>
      <c r="E109" s="187">
        <f t="shared" si="21"/>
        <v>4.0362811791383208E-4</v>
      </c>
      <c r="F109" s="148">
        <f t="shared" si="17"/>
        <v>44388.25</v>
      </c>
      <c r="G109" s="116"/>
      <c r="H109" s="549">
        <f t="shared" si="18"/>
        <v>882</v>
      </c>
      <c r="I109" s="550">
        <f t="shared" si="19"/>
        <v>256.75</v>
      </c>
      <c r="J109" s="113">
        <f t="shared" si="20"/>
        <v>625.25</v>
      </c>
      <c r="K109" s="549">
        <f t="shared" si="22"/>
        <v>3.4373684807256235</v>
      </c>
      <c r="L109" s="551"/>
      <c r="N109" s="187">
        <v>2.032</v>
      </c>
      <c r="O109" s="113">
        <v>2.0169999999999999</v>
      </c>
      <c r="P109" s="198">
        <v>2.0339999999999998</v>
      </c>
      <c r="Q109" s="148">
        <f t="shared" si="23"/>
        <v>45031</v>
      </c>
      <c r="R109" s="148">
        <f t="shared" si="24"/>
        <v>44331</v>
      </c>
      <c r="S109" s="187">
        <f t="shared" si="15"/>
        <v>2.1428571428571608E-5</v>
      </c>
      <c r="T109" s="549">
        <f t="shared" si="25"/>
        <v>700</v>
      </c>
      <c r="U109" s="113">
        <f t="shared" si="26"/>
        <v>642.75</v>
      </c>
      <c r="V109" s="113">
        <f t="shared" si="27"/>
        <v>57.25</v>
      </c>
      <c r="W109" s="549">
        <f t="shared" si="16"/>
        <v>2.0182267857142855</v>
      </c>
      <c r="X109" s="186">
        <f t="shared" si="28"/>
        <v>1.419141695011338</v>
      </c>
      <c r="Y109" s="113">
        <f t="shared" si="29"/>
        <v>1.4241766028876279</v>
      </c>
      <c r="Z109" s="433"/>
    </row>
    <row r="110" spans="1:26" x14ac:dyDescent="0.35">
      <c r="A110" s="433"/>
      <c r="B110" s="116">
        <v>42563</v>
      </c>
      <c r="C110" s="49">
        <v>3.577</v>
      </c>
      <c r="D110" s="350">
        <v>3.2090000000000001</v>
      </c>
      <c r="E110" s="187">
        <f t="shared" si="21"/>
        <v>4.172335600907028E-4</v>
      </c>
      <c r="F110" s="148">
        <f t="shared" si="17"/>
        <v>44389.25</v>
      </c>
      <c r="G110" s="116"/>
      <c r="H110" s="549">
        <f t="shared" si="18"/>
        <v>882</v>
      </c>
      <c r="I110" s="550">
        <f t="shared" si="19"/>
        <v>255.75</v>
      </c>
      <c r="J110" s="113">
        <f t="shared" si="20"/>
        <v>626.25</v>
      </c>
      <c r="K110" s="549">
        <f t="shared" si="22"/>
        <v>3.4702925170068029</v>
      </c>
      <c r="L110" s="551"/>
      <c r="N110" s="187">
        <v>2.0659999999999998</v>
      </c>
      <c r="O110" s="113">
        <v>2.0489999999999999</v>
      </c>
      <c r="P110" s="198">
        <v>2.0539999999999998</v>
      </c>
      <c r="Q110" s="148">
        <f t="shared" si="23"/>
        <v>45031</v>
      </c>
      <c r="R110" s="148">
        <f t="shared" si="24"/>
        <v>44331</v>
      </c>
      <c r="S110" s="187">
        <f t="shared" si="15"/>
        <v>2.4285714285714149E-5</v>
      </c>
      <c r="T110" s="549">
        <f t="shared" si="25"/>
        <v>700</v>
      </c>
      <c r="U110" s="113">
        <f t="shared" si="26"/>
        <v>641.75</v>
      </c>
      <c r="V110" s="113">
        <f t="shared" si="27"/>
        <v>58.25</v>
      </c>
      <c r="W110" s="549">
        <f t="shared" si="16"/>
        <v>2.0504146428571426</v>
      </c>
      <c r="X110" s="186">
        <f t="shared" si="28"/>
        <v>1.4198778741496603</v>
      </c>
      <c r="Y110" s="113">
        <f t="shared" si="29"/>
        <v>1.424918007093412</v>
      </c>
      <c r="Z110" s="433"/>
    </row>
    <row r="111" spans="1:26" x14ac:dyDescent="0.35">
      <c r="A111" s="433"/>
      <c r="B111" s="116">
        <v>42564</v>
      </c>
      <c r="C111" s="49">
        <v>3.6139999999999999</v>
      </c>
      <c r="D111" s="350">
        <v>3.2130000000000001</v>
      </c>
      <c r="E111" s="187">
        <f t="shared" si="21"/>
        <v>4.5464852607709729E-4</v>
      </c>
      <c r="F111" s="148">
        <f t="shared" si="17"/>
        <v>44390.25</v>
      </c>
      <c r="G111" s="116"/>
      <c r="H111" s="549">
        <f t="shared" si="18"/>
        <v>882</v>
      </c>
      <c r="I111" s="550">
        <f t="shared" si="19"/>
        <v>254.75</v>
      </c>
      <c r="J111" s="113">
        <f t="shared" si="20"/>
        <v>627.25</v>
      </c>
      <c r="K111" s="549">
        <f t="shared" si="22"/>
        <v>3.4981782879818595</v>
      </c>
      <c r="L111" s="551"/>
      <c r="N111" s="187">
        <v>2.1019999999999999</v>
      </c>
      <c r="O111" s="113">
        <v>2.081</v>
      </c>
      <c r="P111" s="198">
        <v>2.0819999999999999</v>
      </c>
      <c r="Q111" s="148">
        <f t="shared" si="23"/>
        <v>45031</v>
      </c>
      <c r="R111" s="148">
        <f t="shared" si="24"/>
        <v>44331</v>
      </c>
      <c r="S111" s="187">
        <f t="shared" si="15"/>
        <v>2.9999999999999869E-5</v>
      </c>
      <c r="T111" s="549">
        <f t="shared" si="25"/>
        <v>700</v>
      </c>
      <c r="U111" s="113">
        <f t="shared" si="26"/>
        <v>640.75</v>
      </c>
      <c r="V111" s="113">
        <f t="shared" si="27"/>
        <v>59.25</v>
      </c>
      <c r="W111" s="549">
        <f t="shared" si="16"/>
        <v>2.0827775000000002</v>
      </c>
      <c r="X111" s="186">
        <f t="shared" si="28"/>
        <v>1.4154007879818593</v>
      </c>
      <c r="Y111" s="113">
        <f t="shared" si="29"/>
        <v>1.4204091864584045</v>
      </c>
      <c r="Z111" s="433"/>
    </row>
    <row r="112" spans="1:26" x14ac:dyDescent="0.35">
      <c r="A112" s="433"/>
      <c r="B112" s="116">
        <v>42565</v>
      </c>
      <c r="C112" s="49">
        <v>3.5609999999999999</v>
      </c>
      <c r="D112" s="350">
        <v>3.1659999999999999</v>
      </c>
      <c r="E112" s="187">
        <f t="shared" si="21"/>
        <v>4.4784580498866215E-4</v>
      </c>
      <c r="F112" s="148">
        <f t="shared" si="17"/>
        <v>44391.25</v>
      </c>
      <c r="G112" s="116"/>
      <c r="H112" s="549">
        <f t="shared" si="18"/>
        <v>882</v>
      </c>
      <c r="I112" s="550">
        <f t="shared" si="19"/>
        <v>253.75</v>
      </c>
      <c r="J112" s="113">
        <f t="shared" si="20"/>
        <v>628.25</v>
      </c>
      <c r="K112" s="549">
        <f t="shared" si="22"/>
        <v>3.4473591269841268</v>
      </c>
      <c r="L112" s="551"/>
      <c r="N112" s="187">
        <v>2.0720000000000001</v>
      </c>
      <c r="O112" s="113">
        <v>2.048</v>
      </c>
      <c r="P112" s="198">
        <v>2.04</v>
      </c>
      <c r="Q112" s="148">
        <f t="shared" si="23"/>
        <v>45031</v>
      </c>
      <c r="R112" s="148">
        <f t="shared" si="24"/>
        <v>44331</v>
      </c>
      <c r="S112" s="187">
        <f t="shared" si="15"/>
        <v>3.4285714285714318E-5</v>
      </c>
      <c r="T112" s="549">
        <f t="shared" si="25"/>
        <v>700</v>
      </c>
      <c r="U112" s="113">
        <f t="shared" si="26"/>
        <v>639.75</v>
      </c>
      <c r="V112" s="113">
        <f t="shared" si="27"/>
        <v>60.25</v>
      </c>
      <c r="W112" s="549">
        <f t="shared" si="16"/>
        <v>2.0500657142857142</v>
      </c>
      <c r="X112" s="186">
        <f t="shared" si="28"/>
        <v>1.3972934126984127</v>
      </c>
      <c r="Y112" s="113">
        <f t="shared" si="29"/>
        <v>1.4021744849013418</v>
      </c>
      <c r="Z112" s="433"/>
    </row>
    <row r="113" spans="1:26" x14ac:dyDescent="0.35">
      <c r="A113" s="433"/>
      <c r="B113" s="116">
        <v>42566</v>
      </c>
      <c r="C113" s="49">
        <v>3.5949999999999998</v>
      </c>
      <c r="D113" s="350">
        <v>3.1779999999999999</v>
      </c>
      <c r="E113" s="187">
        <f t="shared" si="21"/>
        <v>4.7278911564625829E-4</v>
      </c>
      <c r="F113" s="148">
        <f t="shared" si="17"/>
        <v>44392.25</v>
      </c>
      <c r="G113" s="116"/>
      <c r="H113" s="549">
        <f t="shared" si="18"/>
        <v>882</v>
      </c>
      <c r="I113" s="550">
        <f t="shared" si="19"/>
        <v>252.75</v>
      </c>
      <c r="J113" s="113">
        <f t="shared" si="20"/>
        <v>629.25</v>
      </c>
      <c r="K113" s="549">
        <f t="shared" si="22"/>
        <v>3.4755025510204081</v>
      </c>
      <c r="L113" s="551"/>
      <c r="N113" s="187">
        <v>2.11</v>
      </c>
      <c r="O113" s="113">
        <v>2.069</v>
      </c>
      <c r="P113" s="198">
        <v>2.0459999999999998</v>
      </c>
      <c r="Q113" s="148">
        <f t="shared" si="23"/>
        <v>45031</v>
      </c>
      <c r="R113" s="148">
        <f t="shared" si="24"/>
        <v>44331</v>
      </c>
      <c r="S113" s="187">
        <f t="shared" si="15"/>
        <v>5.8571428571428467E-5</v>
      </c>
      <c r="T113" s="549">
        <f t="shared" si="25"/>
        <v>700</v>
      </c>
      <c r="U113" s="113">
        <f t="shared" si="26"/>
        <v>638.75</v>
      </c>
      <c r="V113" s="113">
        <f t="shared" si="27"/>
        <v>61.25</v>
      </c>
      <c r="W113" s="549">
        <f t="shared" si="16"/>
        <v>2.0725875</v>
      </c>
      <c r="X113" s="186">
        <f t="shared" si="28"/>
        <v>1.402915051020408</v>
      </c>
      <c r="Y113" s="113">
        <f t="shared" si="29"/>
        <v>1.4078354776213553</v>
      </c>
      <c r="Z113" s="433"/>
    </row>
    <row r="114" spans="1:26" x14ac:dyDescent="0.35">
      <c r="A114" s="433"/>
      <c r="B114" s="116">
        <v>42569</v>
      </c>
      <c r="C114" s="49">
        <v>3.5670000000000002</v>
      </c>
      <c r="D114" s="350">
        <v>3.145</v>
      </c>
      <c r="E114" s="187">
        <f t="shared" si="21"/>
        <v>4.7845804988662149E-4</v>
      </c>
      <c r="F114" s="148">
        <f t="shared" si="17"/>
        <v>44395.25</v>
      </c>
      <c r="G114" s="116"/>
      <c r="H114" s="549">
        <f t="shared" si="18"/>
        <v>882</v>
      </c>
      <c r="I114" s="550">
        <f t="shared" si="19"/>
        <v>249.75</v>
      </c>
      <c r="J114" s="113">
        <f t="shared" si="20"/>
        <v>632.25</v>
      </c>
      <c r="K114" s="549">
        <f t="shared" si="22"/>
        <v>3.4475051020408163</v>
      </c>
      <c r="L114" s="551"/>
      <c r="N114" s="187">
        <v>2.0960000000000001</v>
      </c>
      <c r="O114" s="113">
        <v>2.052</v>
      </c>
      <c r="P114" s="198">
        <v>2.0209999999999999</v>
      </c>
      <c r="Q114" s="148">
        <f t="shared" si="23"/>
        <v>45031</v>
      </c>
      <c r="R114" s="148">
        <f t="shared" si="24"/>
        <v>44331</v>
      </c>
      <c r="S114" s="187">
        <f t="shared" si="15"/>
        <v>6.2857142857142916E-5</v>
      </c>
      <c r="T114" s="549">
        <f t="shared" si="25"/>
        <v>700</v>
      </c>
      <c r="U114" s="113">
        <f t="shared" si="26"/>
        <v>635.75</v>
      </c>
      <c r="V114" s="113">
        <f t="shared" si="27"/>
        <v>64.25</v>
      </c>
      <c r="W114" s="549">
        <f t="shared" si="16"/>
        <v>2.0560385714285716</v>
      </c>
      <c r="X114" s="186">
        <f t="shared" si="28"/>
        <v>1.3914665306122447</v>
      </c>
      <c r="Y114" s="113">
        <f t="shared" si="29"/>
        <v>1.3963069783767823</v>
      </c>
      <c r="Z114" s="433"/>
    </row>
    <row r="115" spans="1:26" x14ac:dyDescent="0.35">
      <c r="A115" s="433"/>
      <c r="B115" s="116">
        <v>42570</v>
      </c>
      <c r="C115" s="49">
        <v>3.5049999999999999</v>
      </c>
      <c r="D115" s="350">
        <v>3.0779999999999998</v>
      </c>
      <c r="E115" s="187">
        <f t="shared" si="21"/>
        <v>4.841269841269842E-4</v>
      </c>
      <c r="F115" s="148">
        <f t="shared" si="17"/>
        <v>44396.25</v>
      </c>
      <c r="G115" s="116"/>
      <c r="H115" s="549">
        <f t="shared" si="18"/>
        <v>882</v>
      </c>
      <c r="I115" s="550">
        <f t="shared" si="19"/>
        <v>248.75</v>
      </c>
      <c r="J115" s="113">
        <f t="shared" si="20"/>
        <v>633.25</v>
      </c>
      <c r="K115" s="549">
        <f t="shared" si="22"/>
        <v>3.3845734126984124</v>
      </c>
      <c r="L115" s="551"/>
      <c r="N115" s="187">
        <v>2.0489999999999999</v>
      </c>
      <c r="O115" s="113">
        <v>1.9969999999999999</v>
      </c>
      <c r="P115" s="198">
        <v>1.966</v>
      </c>
      <c r="Q115" s="148">
        <f t="shared" si="23"/>
        <v>45031</v>
      </c>
      <c r="R115" s="148">
        <f t="shared" si="24"/>
        <v>44331</v>
      </c>
      <c r="S115" s="187">
        <f t="shared" si="15"/>
        <v>7.4285714285714355E-5</v>
      </c>
      <c r="T115" s="549">
        <f t="shared" si="25"/>
        <v>700</v>
      </c>
      <c r="U115" s="113">
        <f t="shared" si="26"/>
        <v>634.75</v>
      </c>
      <c r="V115" s="113">
        <f t="shared" si="27"/>
        <v>65.25</v>
      </c>
      <c r="W115" s="549">
        <f t="shared" si="16"/>
        <v>2.0018471428571427</v>
      </c>
      <c r="X115" s="186">
        <f t="shared" si="28"/>
        <v>1.3827262698412697</v>
      </c>
      <c r="Y115" s="113">
        <f t="shared" si="29"/>
        <v>1.3875060996845656</v>
      </c>
      <c r="Z115" s="433"/>
    </row>
    <row r="116" spans="1:26" x14ac:dyDescent="0.35">
      <c r="A116" s="433"/>
      <c r="B116" s="116">
        <v>42571</v>
      </c>
      <c r="C116" s="49">
        <v>3.5220000000000002</v>
      </c>
      <c r="D116" s="350">
        <v>3.105</v>
      </c>
      <c r="E116" s="187">
        <f t="shared" si="21"/>
        <v>4.7278911564625878E-4</v>
      </c>
      <c r="F116" s="148">
        <f t="shared" si="17"/>
        <v>44397.25</v>
      </c>
      <c r="G116" s="116"/>
      <c r="H116" s="549">
        <f t="shared" si="18"/>
        <v>882</v>
      </c>
      <c r="I116" s="550">
        <f t="shared" si="19"/>
        <v>247.75</v>
      </c>
      <c r="J116" s="113">
        <f t="shared" si="20"/>
        <v>634.25</v>
      </c>
      <c r="K116" s="549">
        <f t="shared" si="22"/>
        <v>3.4048664965986397</v>
      </c>
      <c r="L116" s="551"/>
      <c r="N116" s="187">
        <v>2.048</v>
      </c>
      <c r="O116" s="113">
        <v>2.0030000000000001</v>
      </c>
      <c r="P116" s="198">
        <v>1.9710000000000001</v>
      </c>
      <c r="Q116" s="148">
        <f t="shared" si="23"/>
        <v>45031</v>
      </c>
      <c r="R116" s="148">
        <f t="shared" si="24"/>
        <v>44331</v>
      </c>
      <c r="S116" s="187">
        <f t="shared" si="15"/>
        <v>6.4285714285714179E-5</v>
      </c>
      <c r="T116" s="549">
        <f t="shared" si="25"/>
        <v>700</v>
      </c>
      <c r="U116" s="113">
        <f t="shared" si="26"/>
        <v>633.75</v>
      </c>
      <c r="V116" s="113">
        <f t="shared" si="27"/>
        <v>66.25</v>
      </c>
      <c r="W116" s="549">
        <f t="shared" si="16"/>
        <v>2.0072589285714288</v>
      </c>
      <c r="X116" s="186">
        <f t="shared" si="28"/>
        <v>1.3976075680272109</v>
      </c>
      <c r="Y116" s="113">
        <f t="shared" si="29"/>
        <v>1.4024908353127419</v>
      </c>
      <c r="Z116" s="433"/>
    </row>
    <row r="117" spans="1:26" x14ac:dyDescent="0.35">
      <c r="A117" s="433"/>
      <c r="B117" s="116">
        <v>42572</v>
      </c>
      <c r="C117" s="49">
        <v>3.4590000000000001</v>
      </c>
      <c r="D117" s="350">
        <v>3.05</v>
      </c>
      <c r="E117" s="187">
        <f t="shared" si="21"/>
        <v>4.6371882086167828E-4</v>
      </c>
      <c r="F117" s="148">
        <f t="shared" si="17"/>
        <v>44398.25</v>
      </c>
      <c r="G117" s="116"/>
      <c r="H117" s="549">
        <f t="shared" si="18"/>
        <v>882</v>
      </c>
      <c r="I117" s="550">
        <f t="shared" si="19"/>
        <v>246.75</v>
      </c>
      <c r="J117" s="113">
        <f t="shared" si="20"/>
        <v>635.25</v>
      </c>
      <c r="K117" s="549">
        <f t="shared" si="22"/>
        <v>3.3445773809523809</v>
      </c>
      <c r="L117" s="551"/>
      <c r="N117" s="187">
        <v>2.0099999999999998</v>
      </c>
      <c r="O117" s="113">
        <v>1.9630000000000001</v>
      </c>
      <c r="P117" s="198">
        <v>1.925</v>
      </c>
      <c r="Q117" s="148">
        <f t="shared" si="23"/>
        <v>45031</v>
      </c>
      <c r="R117" s="148">
        <f t="shared" si="24"/>
        <v>44331</v>
      </c>
      <c r="S117" s="187">
        <f t="shared" si="15"/>
        <v>6.7142857142856721E-5</v>
      </c>
      <c r="T117" s="549">
        <f t="shared" si="25"/>
        <v>700</v>
      </c>
      <c r="U117" s="113">
        <f t="shared" si="26"/>
        <v>632.75</v>
      </c>
      <c r="V117" s="113">
        <f t="shared" si="27"/>
        <v>67.25</v>
      </c>
      <c r="W117" s="549">
        <f t="shared" si="16"/>
        <v>1.9675153571428572</v>
      </c>
      <c r="X117" s="186">
        <f t="shared" si="28"/>
        <v>1.3770620238095237</v>
      </c>
      <c r="Y117" s="113">
        <f t="shared" si="29"/>
        <v>1.3818027733530691</v>
      </c>
      <c r="Z117" s="433"/>
    </row>
    <row r="118" spans="1:26" x14ac:dyDescent="0.35">
      <c r="A118" s="433"/>
      <c r="B118" s="116">
        <v>42573</v>
      </c>
      <c r="C118" s="49">
        <v>3.44</v>
      </c>
      <c r="D118" s="350">
        <v>3.0339999999999998</v>
      </c>
      <c r="E118" s="187">
        <f t="shared" si="21"/>
        <v>4.6031746031746049E-4</v>
      </c>
      <c r="F118" s="148">
        <f t="shared" si="17"/>
        <v>44399.25</v>
      </c>
      <c r="G118" s="116"/>
      <c r="H118" s="549">
        <f t="shared" si="18"/>
        <v>882</v>
      </c>
      <c r="I118" s="550">
        <f t="shared" si="19"/>
        <v>245.75</v>
      </c>
      <c r="J118" s="113">
        <f t="shared" si="20"/>
        <v>636.25</v>
      </c>
      <c r="K118" s="549">
        <f t="shared" si="22"/>
        <v>3.3268769841269838</v>
      </c>
      <c r="L118" s="551"/>
      <c r="N118" s="187">
        <v>1.9830000000000001</v>
      </c>
      <c r="O118" s="113">
        <v>1.9340000000000002</v>
      </c>
      <c r="P118" s="198">
        <v>1.9</v>
      </c>
      <c r="Q118" s="148">
        <f t="shared" si="23"/>
        <v>45031</v>
      </c>
      <c r="R118" s="148">
        <f t="shared" si="24"/>
        <v>44331</v>
      </c>
      <c r="S118" s="187">
        <f t="shared" si="15"/>
        <v>6.9999999999999899E-5</v>
      </c>
      <c r="T118" s="549">
        <f t="shared" si="25"/>
        <v>700</v>
      </c>
      <c r="U118" s="113">
        <f t="shared" si="26"/>
        <v>631.75</v>
      </c>
      <c r="V118" s="113">
        <f t="shared" si="27"/>
        <v>68.25</v>
      </c>
      <c r="W118" s="549">
        <f t="shared" si="16"/>
        <v>1.9387775000000003</v>
      </c>
      <c r="X118" s="186">
        <f t="shared" si="28"/>
        <v>1.3880994841269836</v>
      </c>
      <c r="Y118" s="113">
        <f t="shared" si="29"/>
        <v>1.3929165345715644</v>
      </c>
      <c r="Z118" s="433"/>
    </row>
    <row r="119" spans="1:26" x14ac:dyDescent="0.35">
      <c r="A119" s="433"/>
      <c r="B119" s="116">
        <v>42576</v>
      </c>
      <c r="C119" s="49">
        <v>3.4569999999999999</v>
      </c>
      <c r="D119" s="350">
        <v>3.044</v>
      </c>
      <c r="E119" s="187">
        <f t="shared" si="21"/>
        <v>4.6825396825396802E-4</v>
      </c>
      <c r="F119" s="148">
        <f t="shared" si="17"/>
        <v>44402.25</v>
      </c>
      <c r="G119" s="116"/>
      <c r="H119" s="549">
        <f t="shared" si="18"/>
        <v>882</v>
      </c>
      <c r="I119" s="550">
        <f t="shared" si="19"/>
        <v>242.75</v>
      </c>
      <c r="J119" s="113">
        <f t="shared" si="20"/>
        <v>639.25</v>
      </c>
      <c r="K119" s="549">
        <f t="shared" si="22"/>
        <v>3.3433313492063492</v>
      </c>
      <c r="L119" s="551"/>
      <c r="N119" s="187">
        <v>1.992</v>
      </c>
      <c r="O119" s="113">
        <v>1.9409999999999998</v>
      </c>
      <c r="P119" s="198">
        <v>1.9079999999999999</v>
      </c>
      <c r="Q119" s="148">
        <f t="shared" si="23"/>
        <v>45031</v>
      </c>
      <c r="R119" s="148">
        <f t="shared" si="24"/>
        <v>44331</v>
      </c>
      <c r="S119" s="187">
        <f t="shared" si="15"/>
        <v>7.2857142857143077E-5</v>
      </c>
      <c r="T119" s="549">
        <f t="shared" si="25"/>
        <v>700</v>
      </c>
      <c r="U119" s="113">
        <f t="shared" si="26"/>
        <v>628.75</v>
      </c>
      <c r="V119" s="113">
        <f t="shared" si="27"/>
        <v>71.25</v>
      </c>
      <c r="W119" s="549">
        <f t="shared" si="16"/>
        <v>1.9461910714285713</v>
      </c>
      <c r="X119" s="186">
        <f t="shared" si="28"/>
        <v>1.3971402777777779</v>
      </c>
      <c r="Y119" s="113">
        <f t="shared" si="29"/>
        <v>1.402020280167271</v>
      </c>
      <c r="Z119" s="433"/>
    </row>
    <row r="120" spans="1:26" x14ac:dyDescent="0.35">
      <c r="A120" s="433"/>
      <c r="B120" s="116">
        <v>42577</v>
      </c>
      <c r="C120" s="49">
        <v>3.456</v>
      </c>
      <c r="D120" s="350">
        <v>3.04</v>
      </c>
      <c r="E120" s="187">
        <f t="shared" si="21"/>
        <v>4.7165532879818586E-4</v>
      </c>
      <c r="F120" s="148">
        <f t="shared" si="17"/>
        <v>44403.25</v>
      </c>
      <c r="G120" s="116"/>
      <c r="H120" s="549">
        <f t="shared" si="18"/>
        <v>882</v>
      </c>
      <c r="I120" s="550">
        <f t="shared" si="19"/>
        <v>241.75</v>
      </c>
      <c r="J120" s="113">
        <f t="shared" si="20"/>
        <v>640.25</v>
      </c>
      <c r="K120" s="549">
        <f t="shared" si="22"/>
        <v>3.3419773242630386</v>
      </c>
      <c r="L120" s="551"/>
      <c r="N120" s="187">
        <v>1.988</v>
      </c>
      <c r="O120" s="113">
        <v>1.9350000000000001</v>
      </c>
      <c r="P120" s="198">
        <v>1.9</v>
      </c>
      <c r="Q120" s="148">
        <f t="shared" si="23"/>
        <v>45031</v>
      </c>
      <c r="R120" s="148">
        <f t="shared" si="24"/>
        <v>44331</v>
      </c>
      <c r="S120" s="187">
        <f t="shared" si="15"/>
        <v>7.5714285714285619E-5</v>
      </c>
      <c r="T120" s="549">
        <f t="shared" si="25"/>
        <v>700</v>
      </c>
      <c r="U120" s="113">
        <f t="shared" si="26"/>
        <v>627.75</v>
      </c>
      <c r="V120" s="113">
        <f t="shared" si="27"/>
        <v>72.25</v>
      </c>
      <c r="W120" s="549">
        <f t="shared" si="16"/>
        <v>1.9404703571428572</v>
      </c>
      <c r="X120" s="186">
        <f t="shared" si="28"/>
        <v>1.4015069671201814</v>
      </c>
      <c r="Y120" s="113">
        <f t="shared" si="29"/>
        <v>1.4064175215674046</v>
      </c>
      <c r="Z120" s="433"/>
    </row>
    <row r="121" spans="1:26" x14ac:dyDescent="0.35">
      <c r="A121" s="433"/>
      <c r="B121" s="116">
        <v>42578</v>
      </c>
      <c r="C121" s="49">
        <v>3.49</v>
      </c>
      <c r="D121" s="350">
        <v>3.0680000000000001</v>
      </c>
      <c r="E121" s="187">
        <f t="shared" si="21"/>
        <v>4.7845804988662149E-4</v>
      </c>
      <c r="F121" s="148">
        <f t="shared" si="17"/>
        <v>44404.25</v>
      </c>
      <c r="G121" s="116"/>
      <c r="H121" s="549">
        <f t="shared" si="18"/>
        <v>882</v>
      </c>
      <c r="I121" s="550">
        <f t="shared" si="19"/>
        <v>240.75</v>
      </c>
      <c r="J121" s="113">
        <f t="shared" si="20"/>
        <v>641.25</v>
      </c>
      <c r="K121" s="549">
        <f t="shared" si="22"/>
        <v>3.3748112244897959</v>
      </c>
      <c r="L121" s="551"/>
      <c r="N121" s="187">
        <v>2.0249999999999999</v>
      </c>
      <c r="O121" s="113">
        <v>1.9750000000000001</v>
      </c>
      <c r="P121" s="198">
        <v>1.9390000000000001</v>
      </c>
      <c r="Q121" s="148">
        <f t="shared" si="23"/>
        <v>45031</v>
      </c>
      <c r="R121" s="148">
        <f t="shared" si="24"/>
        <v>44331</v>
      </c>
      <c r="S121" s="187">
        <f t="shared" si="15"/>
        <v>7.1428571428571176E-5</v>
      </c>
      <c r="T121" s="549">
        <f t="shared" si="25"/>
        <v>700</v>
      </c>
      <c r="U121" s="113">
        <f t="shared" si="26"/>
        <v>626.75</v>
      </c>
      <c r="V121" s="113">
        <f t="shared" si="27"/>
        <v>73.25</v>
      </c>
      <c r="W121" s="549">
        <f t="shared" si="16"/>
        <v>1.980232142857143</v>
      </c>
      <c r="X121" s="186">
        <f t="shared" si="28"/>
        <v>1.3945790816326529</v>
      </c>
      <c r="Y121" s="113">
        <f t="shared" si="29"/>
        <v>1.3994412086699937</v>
      </c>
      <c r="Z121" s="433"/>
    </row>
    <row r="122" spans="1:26" x14ac:dyDescent="0.35">
      <c r="A122" s="433"/>
      <c r="B122" s="116">
        <v>42579</v>
      </c>
      <c r="C122" s="49">
        <v>3.4660000000000002</v>
      </c>
      <c r="D122" s="350">
        <v>3.0449999999999999</v>
      </c>
      <c r="E122" s="187">
        <f t="shared" si="21"/>
        <v>4.7732426303854906E-4</v>
      </c>
      <c r="F122" s="148">
        <f t="shared" si="17"/>
        <v>44405.25</v>
      </c>
      <c r="G122" s="116"/>
      <c r="H122" s="549">
        <f t="shared" si="18"/>
        <v>882</v>
      </c>
      <c r="I122" s="550">
        <f t="shared" si="19"/>
        <v>239.75</v>
      </c>
      <c r="J122" s="113">
        <f t="shared" si="20"/>
        <v>642.25</v>
      </c>
      <c r="K122" s="549">
        <f t="shared" si="22"/>
        <v>3.3515615079365082</v>
      </c>
      <c r="L122" s="551"/>
      <c r="N122" s="187">
        <v>2.004</v>
      </c>
      <c r="O122" s="113">
        <v>1.9239999999999999</v>
      </c>
      <c r="P122" s="198">
        <v>1.8959999999999999</v>
      </c>
      <c r="Q122" s="148">
        <f t="shared" si="23"/>
        <v>45031</v>
      </c>
      <c r="R122" s="148">
        <f t="shared" si="24"/>
        <v>44331</v>
      </c>
      <c r="S122" s="187">
        <f t="shared" si="15"/>
        <v>1.1428571428571439E-4</v>
      </c>
      <c r="T122" s="549">
        <f t="shared" si="25"/>
        <v>700</v>
      </c>
      <c r="U122" s="113">
        <f t="shared" si="26"/>
        <v>625.75</v>
      </c>
      <c r="V122" s="113">
        <f t="shared" si="27"/>
        <v>74.25</v>
      </c>
      <c r="W122" s="549">
        <f t="shared" si="16"/>
        <v>1.9324857142857141</v>
      </c>
      <c r="X122" s="186">
        <f t="shared" si="28"/>
        <v>1.4190757936507941</v>
      </c>
      <c r="Y122" s="113">
        <f t="shared" si="29"/>
        <v>1.4241102339211054</v>
      </c>
      <c r="Z122" s="433"/>
    </row>
    <row r="123" spans="1:26" x14ac:dyDescent="0.35">
      <c r="A123" s="433"/>
      <c r="B123" s="116">
        <v>42580</v>
      </c>
      <c r="C123" s="49">
        <v>3.444</v>
      </c>
      <c r="D123" s="350">
        <v>3.0310000000000001</v>
      </c>
      <c r="E123" s="187">
        <f t="shared" si="21"/>
        <v>4.6825396825396802E-4</v>
      </c>
      <c r="F123" s="148">
        <f t="shared" si="17"/>
        <v>44406.25</v>
      </c>
      <c r="G123" s="116"/>
      <c r="H123" s="549">
        <f t="shared" si="18"/>
        <v>882</v>
      </c>
      <c r="I123" s="550">
        <f t="shared" si="19"/>
        <v>238.75</v>
      </c>
      <c r="J123" s="113">
        <f t="shared" si="20"/>
        <v>643.25</v>
      </c>
      <c r="K123" s="549">
        <f t="shared" si="22"/>
        <v>3.3322043650793649</v>
      </c>
      <c r="L123" s="551"/>
      <c r="N123" s="187">
        <v>1.9790000000000001</v>
      </c>
      <c r="O123" s="113">
        <v>1.903</v>
      </c>
      <c r="P123" s="198">
        <v>1.88</v>
      </c>
      <c r="Q123" s="148">
        <f t="shared" si="23"/>
        <v>45031</v>
      </c>
      <c r="R123" s="148">
        <f t="shared" si="24"/>
        <v>44331</v>
      </c>
      <c r="S123" s="187">
        <f t="shared" si="15"/>
        <v>1.0857142857142867E-4</v>
      </c>
      <c r="T123" s="549">
        <f t="shared" si="25"/>
        <v>700</v>
      </c>
      <c r="U123" s="113">
        <f t="shared" si="26"/>
        <v>624.75</v>
      </c>
      <c r="V123" s="113">
        <f t="shared" si="27"/>
        <v>75.25</v>
      </c>
      <c r="W123" s="549">
        <f t="shared" si="16"/>
        <v>1.91117</v>
      </c>
      <c r="X123" s="186">
        <f t="shared" si="28"/>
        <v>1.4210343650793649</v>
      </c>
      <c r="Y123" s="113">
        <f t="shared" si="29"/>
        <v>1.4260827117461794</v>
      </c>
      <c r="Z123" s="433"/>
    </row>
    <row r="124" spans="1:26" x14ac:dyDescent="0.35">
      <c r="A124" s="433"/>
      <c r="B124" s="116">
        <v>42583</v>
      </c>
      <c r="C124" s="49">
        <v>3.427</v>
      </c>
      <c r="D124" s="350">
        <v>3.0190000000000001</v>
      </c>
      <c r="E124" s="187">
        <f t="shared" si="21"/>
        <v>4.6258503401360536E-4</v>
      </c>
      <c r="F124" s="148">
        <f t="shared" si="17"/>
        <v>44409.25</v>
      </c>
      <c r="G124" s="116"/>
      <c r="H124" s="549">
        <f t="shared" si="18"/>
        <v>882</v>
      </c>
      <c r="I124" s="550">
        <f t="shared" si="19"/>
        <v>235.75</v>
      </c>
      <c r="J124" s="113">
        <f t="shared" si="20"/>
        <v>646.25</v>
      </c>
      <c r="K124" s="549">
        <f t="shared" si="22"/>
        <v>3.3179455782312925</v>
      </c>
      <c r="L124" s="551"/>
      <c r="N124" s="187">
        <v>1.9319999999999999</v>
      </c>
      <c r="O124" s="113">
        <v>1.857</v>
      </c>
      <c r="P124" s="198">
        <v>1.8380000000000001</v>
      </c>
      <c r="Q124" s="148">
        <f t="shared" si="23"/>
        <v>45031</v>
      </c>
      <c r="R124" s="148">
        <f t="shared" si="24"/>
        <v>44331</v>
      </c>
      <c r="S124" s="187">
        <f t="shared" si="15"/>
        <v>1.0714285714285708E-4</v>
      </c>
      <c r="T124" s="549">
        <f t="shared" si="25"/>
        <v>700</v>
      </c>
      <c r="U124" s="113">
        <f t="shared" si="26"/>
        <v>621.75</v>
      </c>
      <c r="V124" s="113">
        <f t="shared" si="27"/>
        <v>78.25</v>
      </c>
      <c r="W124" s="549">
        <f t="shared" si="16"/>
        <v>1.8653839285714287</v>
      </c>
      <c r="X124" s="186">
        <f t="shared" si="28"/>
        <v>1.4525616496598639</v>
      </c>
      <c r="Y124" s="113">
        <f t="shared" si="29"/>
        <v>1.4578364880250216</v>
      </c>
      <c r="Z124" s="433"/>
    </row>
    <row r="125" spans="1:26" x14ac:dyDescent="0.35">
      <c r="A125" s="433"/>
      <c r="B125" s="116">
        <v>42584</v>
      </c>
      <c r="C125" s="49">
        <v>3.4220000000000002</v>
      </c>
      <c r="D125" s="350">
        <v>3.0150000000000001</v>
      </c>
      <c r="E125" s="187">
        <f t="shared" si="21"/>
        <v>4.6145124716553292E-4</v>
      </c>
      <c r="F125" s="148">
        <f t="shared" si="17"/>
        <v>44410.25</v>
      </c>
      <c r="G125" s="116"/>
      <c r="H125" s="549">
        <f t="shared" si="18"/>
        <v>882</v>
      </c>
      <c r="I125" s="550">
        <f t="shared" si="19"/>
        <v>234.75</v>
      </c>
      <c r="J125" s="113">
        <f t="shared" si="20"/>
        <v>647.25</v>
      </c>
      <c r="K125" s="549">
        <f t="shared" si="22"/>
        <v>3.3136743197278915</v>
      </c>
      <c r="L125" s="551"/>
      <c r="N125" s="187">
        <v>1.9319999999999999</v>
      </c>
      <c r="O125" s="113">
        <v>1.855</v>
      </c>
      <c r="P125" s="198">
        <v>1.839</v>
      </c>
      <c r="Q125" s="148">
        <f t="shared" si="23"/>
        <v>45031</v>
      </c>
      <c r="R125" s="148">
        <f t="shared" si="24"/>
        <v>44331</v>
      </c>
      <c r="S125" s="187">
        <f t="shared" si="15"/>
        <v>1.0999999999999994E-4</v>
      </c>
      <c r="T125" s="549">
        <f t="shared" si="25"/>
        <v>700</v>
      </c>
      <c r="U125" s="113">
        <f t="shared" si="26"/>
        <v>620.75</v>
      </c>
      <c r="V125" s="113">
        <f t="shared" si="27"/>
        <v>79.25</v>
      </c>
      <c r="W125" s="549">
        <f t="shared" si="16"/>
        <v>1.8637174999999999</v>
      </c>
      <c r="X125" s="186">
        <f t="shared" si="28"/>
        <v>1.4499568197278916</v>
      </c>
      <c r="Y125" s="113">
        <f t="shared" si="29"/>
        <v>1.4552127566755724</v>
      </c>
      <c r="Z125" s="433"/>
    </row>
    <row r="126" spans="1:26" x14ac:dyDescent="0.35">
      <c r="A126" s="433"/>
      <c r="B126" s="116">
        <v>42585</v>
      </c>
      <c r="C126" s="49">
        <v>3.43</v>
      </c>
      <c r="D126" s="350">
        <v>3.0129999999999999</v>
      </c>
      <c r="E126" s="187">
        <f t="shared" si="21"/>
        <v>4.7278911564625878E-4</v>
      </c>
      <c r="F126" s="148">
        <f t="shared" si="17"/>
        <v>44411.25</v>
      </c>
      <c r="G126" s="116"/>
      <c r="H126" s="549">
        <f t="shared" si="18"/>
        <v>882</v>
      </c>
      <c r="I126" s="550">
        <f t="shared" si="19"/>
        <v>233.75</v>
      </c>
      <c r="J126" s="113">
        <f t="shared" si="20"/>
        <v>648.25</v>
      </c>
      <c r="K126" s="549">
        <f t="shared" si="22"/>
        <v>3.3194855442176872</v>
      </c>
      <c r="L126" s="551"/>
      <c r="N126" s="187">
        <v>1.96</v>
      </c>
      <c r="O126" s="113">
        <v>1.875</v>
      </c>
      <c r="P126" s="198">
        <v>1.855</v>
      </c>
      <c r="Q126" s="148">
        <f t="shared" si="23"/>
        <v>45031</v>
      </c>
      <c r="R126" s="148">
        <f t="shared" si="24"/>
        <v>44331</v>
      </c>
      <c r="S126" s="187">
        <f t="shared" si="15"/>
        <v>1.2142857142857138E-4</v>
      </c>
      <c r="T126" s="549">
        <f t="shared" si="25"/>
        <v>700</v>
      </c>
      <c r="U126" s="113">
        <f t="shared" si="26"/>
        <v>619.75</v>
      </c>
      <c r="V126" s="113">
        <f t="shared" si="27"/>
        <v>80.25</v>
      </c>
      <c r="W126" s="549">
        <f t="shared" si="16"/>
        <v>1.8847446428571428</v>
      </c>
      <c r="X126" s="186">
        <f t="shared" si="28"/>
        <v>1.4347409013605443</v>
      </c>
      <c r="Y126" s="113">
        <f t="shared" si="29"/>
        <v>1.4398871049956519</v>
      </c>
      <c r="Z126" s="433"/>
    </row>
    <row r="127" spans="1:26" x14ac:dyDescent="0.35">
      <c r="A127" s="433"/>
      <c r="B127" s="116">
        <v>42586</v>
      </c>
      <c r="C127" s="49">
        <v>3.4050000000000002</v>
      </c>
      <c r="D127" s="350">
        <v>2.9889999999999999</v>
      </c>
      <c r="E127" s="187">
        <f t="shared" si="21"/>
        <v>4.7165532879818635E-4</v>
      </c>
      <c r="F127" s="148">
        <f t="shared" si="17"/>
        <v>44412.25</v>
      </c>
      <c r="G127" s="116"/>
      <c r="H127" s="549">
        <f t="shared" si="18"/>
        <v>882</v>
      </c>
      <c r="I127" s="550">
        <f t="shared" si="19"/>
        <v>232.75</v>
      </c>
      <c r="J127" s="113">
        <f t="shared" si="20"/>
        <v>649.25</v>
      </c>
      <c r="K127" s="549">
        <f t="shared" si="22"/>
        <v>3.2952222222222223</v>
      </c>
      <c r="L127" s="551"/>
      <c r="N127" s="187">
        <v>1.9609999999999999</v>
      </c>
      <c r="O127" s="113">
        <v>1.8719999999999999</v>
      </c>
      <c r="P127" s="198">
        <v>1.8460000000000001</v>
      </c>
      <c r="Q127" s="148">
        <f t="shared" si="23"/>
        <v>45031</v>
      </c>
      <c r="R127" s="148">
        <f t="shared" si="24"/>
        <v>44331</v>
      </c>
      <c r="S127" s="187">
        <f t="shared" si="15"/>
        <v>1.2714285714285711E-4</v>
      </c>
      <c r="T127" s="549">
        <f t="shared" si="25"/>
        <v>700</v>
      </c>
      <c r="U127" s="113">
        <f t="shared" si="26"/>
        <v>618.75</v>
      </c>
      <c r="V127" s="113">
        <f t="shared" si="27"/>
        <v>81.25</v>
      </c>
      <c r="W127" s="549">
        <f t="shared" si="16"/>
        <v>1.8823303571428571</v>
      </c>
      <c r="X127" s="186">
        <f t="shared" si="28"/>
        <v>1.4128918650793652</v>
      </c>
      <c r="Y127" s="113">
        <f t="shared" si="29"/>
        <v>1.417882523635372</v>
      </c>
      <c r="Z127" s="433"/>
    </row>
    <row r="128" spans="1:26" x14ac:dyDescent="0.35">
      <c r="A128" s="433"/>
      <c r="B128" s="116">
        <v>42587</v>
      </c>
      <c r="C128" s="49">
        <v>3.39</v>
      </c>
      <c r="D128" s="350">
        <v>2.9830000000000001</v>
      </c>
      <c r="E128" s="187">
        <f t="shared" si="21"/>
        <v>4.6145124716553292E-4</v>
      </c>
      <c r="F128" s="148">
        <f t="shared" si="17"/>
        <v>44413.25</v>
      </c>
      <c r="G128" s="116"/>
      <c r="H128" s="549">
        <f t="shared" si="18"/>
        <v>882</v>
      </c>
      <c r="I128" s="550">
        <f t="shared" si="19"/>
        <v>231.75</v>
      </c>
      <c r="J128" s="113">
        <f t="shared" si="20"/>
        <v>650.25</v>
      </c>
      <c r="K128" s="549">
        <f t="shared" si="22"/>
        <v>3.2830586734693878</v>
      </c>
      <c r="L128" s="551"/>
      <c r="N128" s="187">
        <v>1.923</v>
      </c>
      <c r="O128" s="113">
        <v>1.837</v>
      </c>
      <c r="P128" s="198">
        <v>1.8169999999999999</v>
      </c>
      <c r="Q128" s="148">
        <f t="shared" si="23"/>
        <v>45031</v>
      </c>
      <c r="R128" s="148">
        <f t="shared" si="24"/>
        <v>44331</v>
      </c>
      <c r="S128" s="187">
        <f t="shared" si="15"/>
        <v>1.2285714285714298E-4</v>
      </c>
      <c r="T128" s="549">
        <f t="shared" si="25"/>
        <v>700</v>
      </c>
      <c r="U128" s="113">
        <f t="shared" si="26"/>
        <v>617.75</v>
      </c>
      <c r="V128" s="113">
        <f t="shared" si="27"/>
        <v>82.25</v>
      </c>
      <c r="W128" s="549">
        <f t="shared" si="16"/>
        <v>1.847105</v>
      </c>
      <c r="X128" s="186">
        <f t="shared" si="28"/>
        <v>1.4359536734693878</v>
      </c>
      <c r="Y128" s="113">
        <f t="shared" si="29"/>
        <v>1.4411085808502477</v>
      </c>
      <c r="Z128" s="433"/>
    </row>
    <row r="129" spans="1:26" x14ac:dyDescent="0.35">
      <c r="A129" s="433"/>
      <c r="B129" s="116">
        <v>42590</v>
      </c>
      <c r="C129" s="49">
        <v>3.4289999999999998</v>
      </c>
      <c r="D129" s="350">
        <v>2.9990000000000001</v>
      </c>
      <c r="E129" s="187">
        <f t="shared" si="21"/>
        <v>4.875283446712015E-4</v>
      </c>
      <c r="F129" s="148">
        <f t="shared" si="17"/>
        <v>44416.25</v>
      </c>
      <c r="G129" s="116"/>
      <c r="H129" s="549">
        <f t="shared" si="18"/>
        <v>882</v>
      </c>
      <c r="I129" s="550">
        <f t="shared" si="19"/>
        <v>228.75</v>
      </c>
      <c r="J129" s="113">
        <f t="shared" si="20"/>
        <v>653.25</v>
      </c>
      <c r="K129" s="549">
        <f t="shared" si="22"/>
        <v>3.3174778911564626</v>
      </c>
      <c r="L129" s="551"/>
      <c r="N129" s="187">
        <v>1.9510000000000001</v>
      </c>
      <c r="O129" s="113">
        <v>1.8580000000000001</v>
      </c>
      <c r="P129" s="198">
        <v>1.8319999999999999</v>
      </c>
      <c r="Q129" s="148">
        <f t="shared" si="23"/>
        <v>45031</v>
      </c>
      <c r="R129" s="148">
        <f t="shared" si="24"/>
        <v>44331</v>
      </c>
      <c r="S129" s="187">
        <f t="shared" si="15"/>
        <v>1.3285714285714281E-4</v>
      </c>
      <c r="T129" s="549">
        <f t="shared" si="25"/>
        <v>700</v>
      </c>
      <c r="U129" s="113">
        <f t="shared" si="26"/>
        <v>614.75</v>
      </c>
      <c r="V129" s="113">
        <f t="shared" si="27"/>
        <v>85.25</v>
      </c>
      <c r="W129" s="549">
        <f t="shared" si="16"/>
        <v>1.8693260714285715</v>
      </c>
      <c r="X129" s="186">
        <f t="shared" si="28"/>
        <v>1.4481518197278911</v>
      </c>
      <c r="Y129" s="113">
        <f t="shared" si="29"/>
        <v>1.4533946789603291</v>
      </c>
      <c r="Z129" s="433"/>
    </row>
    <row r="130" spans="1:26" x14ac:dyDescent="0.35">
      <c r="A130" s="433"/>
      <c r="B130" s="116">
        <v>42591</v>
      </c>
      <c r="C130" s="49">
        <v>3.395</v>
      </c>
      <c r="D130" s="350">
        <v>2.9580000000000002</v>
      </c>
      <c r="E130" s="187">
        <f t="shared" si="21"/>
        <v>4.9546485260770952E-4</v>
      </c>
      <c r="F130" s="148">
        <f t="shared" si="17"/>
        <v>44417.25</v>
      </c>
      <c r="G130" s="116"/>
      <c r="H130" s="549">
        <f t="shared" si="18"/>
        <v>882</v>
      </c>
      <c r="I130" s="550">
        <f t="shared" si="19"/>
        <v>227.75</v>
      </c>
      <c r="J130" s="113">
        <f t="shared" si="20"/>
        <v>654.25</v>
      </c>
      <c r="K130" s="549">
        <f t="shared" si="22"/>
        <v>3.2821578798185942</v>
      </c>
      <c r="L130" s="551"/>
      <c r="N130" s="187">
        <v>1.9260000000000002</v>
      </c>
      <c r="O130" s="113">
        <v>1.8149999999999999</v>
      </c>
      <c r="P130" s="198">
        <v>1.794</v>
      </c>
      <c r="Q130" s="148">
        <f t="shared" si="23"/>
        <v>45031</v>
      </c>
      <c r="R130" s="148">
        <f t="shared" si="24"/>
        <v>44331</v>
      </c>
      <c r="S130" s="187">
        <f t="shared" si="15"/>
        <v>1.5857142857142887E-4</v>
      </c>
      <c r="T130" s="549">
        <f t="shared" si="25"/>
        <v>700</v>
      </c>
      <c r="U130" s="113">
        <f t="shared" si="26"/>
        <v>613.75</v>
      </c>
      <c r="V130" s="113">
        <f t="shared" si="27"/>
        <v>86.25</v>
      </c>
      <c r="W130" s="549">
        <f t="shared" si="16"/>
        <v>1.8286767857142856</v>
      </c>
      <c r="X130" s="186">
        <f t="shared" si="28"/>
        <v>1.4534810941043086</v>
      </c>
      <c r="Y130" s="113">
        <f t="shared" si="29"/>
        <v>1.4587626123315989</v>
      </c>
      <c r="Z130" s="433"/>
    </row>
    <row r="131" spans="1:26" x14ac:dyDescent="0.35">
      <c r="A131" s="433"/>
      <c r="B131" s="116">
        <v>42592</v>
      </c>
      <c r="C131" s="49">
        <v>3.3730000000000002</v>
      </c>
      <c r="D131" s="350">
        <v>2.9470000000000001</v>
      </c>
      <c r="E131" s="187">
        <f t="shared" si="21"/>
        <v>4.8299319727891177E-4</v>
      </c>
      <c r="F131" s="148">
        <f t="shared" si="17"/>
        <v>44418.25</v>
      </c>
      <c r="G131" s="116"/>
      <c r="H131" s="549">
        <f t="shared" si="18"/>
        <v>882</v>
      </c>
      <c r="I131" s="550">
        <f t="shared" si="19"/>
        <v>226.75</v>
      </c>
      <c r="J131" s="113">
        <f t="shared" si="20"/>
        <v>655.25</v>
      </c>
      <c r="K131" s="549">
        <f t="shared" si="22"/>
        <v>3.2634812925170071</v>
      </c>
      <c r="L131" s="551"/>
      <c r="N131" s="187">
        <v>1.8759999999999999</v>
      </c>
      <c r="O131" s="113">
        <v>1.778</v>
      </c>
      <c r="P131" s="198">
        <v>1.7589999999999999</v>
      </c>
      <c r="Q131" s="148">
        <f t="shared" si="23"/>
        <v>45031</v>
      </c>
      <c r="R131" s="148">
        <f t="shared" si="24"/>
        <v>44331</v>
      </c>
      <c r="S131" s="187">
        <f t="shared" si="15"/>
        <v>1.399999999999998E-4</v>
      </c>
      <c r="T131" s="549">
        <f t="shared" si="25"/>
        <v>700</v>
      </c>
      <c r="U131" s="113">
        <f t="shared" si="26"/>
        <v>612.75</v>
      </c>
      <c r="V131" s="113">
        <f t="shared" si="27"/>
        <v>87.25</v>
      </c>
      <c r="W131" s="549">
        <f t="shared" si="16"/>
        <v>1.7902150000000001</v>
      </c>
      <c r="X131" s="186">
        <f t="shared" si="28"/>
        <v>1.473266292517007</v>
      </c>
      <c r="Y131" s="113">
        <f t="shared" si="29"/>
        <v>1.4786925764386893</v>
      </c>
      <c r="Z131" s="433"/>
    </row>
    <row r="132" spans="1:26" x14ac:dyDescent="0.35">
      <c r="A132" s="433"/>
      <c r="B132" s="116">
        <v>42593</v>
      </c>
      <c r="C132" s="49">
        <v>3.3780000000000001</v>
      </c>
      <c r="D132" s="350">
        <v>2.956</v>
      </c>
      <c r="E132" s="187">
        <f t="shared" si="21"/>
        <v>4.7845804988662149E-4</v>
      </c>
      <c r="F132" s="148">
        <f t="shared" si="17"/>
        <v>44419.25</v>
      </c>
      <c r="G132" s="116"/>
      <c r="H132" s="549">
        <f t="shared" si="18"/>
        <v>882</v>
      </c>
      <c r="I132" s="550">
        <f t="shared" si="19"/>
        <v>225.75</v>
      </c>
      <c r="J132" s="113">
        <f t="shared" si="20"/>
        <v>656.25</v>
      </c>
      <c r="K132" s="549">
        <f t="shared" si="22"/>
        <v>3.2699880952380953</v>
      </c>
      <c r="L132" s="551"/>
      <c r="N132" s="187">
        <v>1.8639999999999999</v>
      </c>
      <c r="O132" s="113">
        <v>1.7770000000000001</v>
      </c>
      <c r="P132" s="198">
        <v>1.776</v>
      </c>
      <c r="Q132" s="148">
        <f t="shared" si="23"/>
        <v>45031</v>
      </c>
      <c r="R132" s="148">
        <f t="shared" si="24"/>
        <v>44331</v>
      </c>
      <c r="S132" s="187">
        <f t="shared" si="15"/>
        <v>1.2428571428571393E-4</v>
      </c>
      <c r="T132" s="549">
        <f t="shared" si="25"/>
        <v>700</v>
      </c>
      <c r="U132" s="113">
        <f t="shared" si="26"/>
        <v>611.75</v>
      </c>
      <c r="V132" s="113">
        <f t="shared" si="27"/>
        <v>88.25</v>
      </c>
      <c r="W132" s="549">
        <f t="shared" si="16"/>
        <v>1.7879682142857143</v>
      </c>
      <c r="X132" s="186">
        <f t="shared" si="28"/>
        <v>1.482019880952381</v>
      </c>
      <c r="Y132" s="113">
        <f t="shared" si="29"/>
        <v>1.4875108382712332</v>
      </c>
      <c r="Z132" s="433"/>
    </row>
    <row r="133" spans="1:26" x14ac:dyDescent="0.35">
      <c r="A133" s="433"/>
      <c r="B133" s="116">
        <v>42594</v>
      </c>
      <c r="C133" s="49">
        <v>3.38</v>
      </c>
      <c r="D133" s="350">
        <v>2.9470000000000001</v>
      </c>
      <c r="E133" s="187">
        <f t="shared" si="21"/>
        <v>4.9092970521541935E-4</v>
      </c>
      <c r="F133" s="148">
        <f t="shared" si="17"/>
        <v>44420.25</v>
      </c>
      <c r="G133" s="116"/>
      <c r="H133" s="549">
        <f t="shared" si="18"/>
        <v>882</v>
      </c>
      <c r="I133" s="550">
        <f t="shared" si="19"/>
        <v>224.75</v>
      </c>
      <c r="J133" s="113">
        <f t="shared" si="20"/>
        <v>657.25</v>
      </c>
      <c r="K133" s="549">
        <f t="shared" si="22"/>
        <v>3.2696635487528343</v>
      </c>
      <c r="L133" s="551"/>
      <c r="N133" s="187">
        <v>1.875</v>
      </c>
      <c r="O133" s="113">
        <v>1.78</v>
      </c>
      <c r="P133" s="198">
        <v>1.772</v>
      </c>
      <c r="Q133" s="148">
        <f t="shared" si="23"/>
        <v>45031</v>
      </c>
      <c r="R133" s="148">
        <f t="shared" si="24"/>
        <v>44331</v>
      </c>
      <c r="S133" s="187">
        <f t="shared" si="15"/>
        <v>1.3571428571428567E-4</v>
      </c>
      <c r="T133" s="549">
        <f t="shared" si="25"/>
        <v>700</v>
      </c>
      <c r="U133" s="113">
        <f t="shared" si="26"/>
        <v>610.75</v>
      </c>
      <c r="V133" s="113">
        <f t="shared" si="27"/>
        <v>89.25</v>
      </c>
      <c r="W133" s="549">
        <f t="shared" si="16"/>
        <v>1.7921125</v>
      </c>
      <c r="X133" s="186">
        <f t="shared" si="28"/>
        <v>1.4775510487528343</v>
      </c>
      <c r="Y133" s="113">
        <f t="shared" si="29"/>
        <v>1.4830089415070136</v>
      </c>
      <c r="Z133" s="433"/>
    </row>
    <row r="134" spans="1:26" x14ac:dyDescent="0.35">
      <c r="A134" s="433"/>
      <c r="B134" s="116">
        <v>42597</v>
      </c>
      <c r="C134" s="49">
        <v>3.355</v>
      </c>
      <c r="D134" s="350">
        <v>2.9279999999999999</v>
      </c>
      <c r="E134" s="187">
        <f t="shared" si="21"/>
        <v>4.841269841269842E-4</v>
      </c>
      <c r="F134" s="148">
        <f t="shared" si="17"/>
        <v>44423.25</v>
      </c>
      <c r="G134" s="116"/>
      <c r="H134" s="549">
        <f t="shared" si="18"/>
        <v>882</v>
      </c>
      <c r="I134" s="550">
        <f t="shared" si="19"/>
        <v>221.75</v>
      </c>
      <c r="J134" s="113">
        <f t="shared" si="20"/>
        <v>660.25</v>
      </c>
      <c r="K134" s="549">
        <f t="shared" si="22"/>
        <v>3.2476448412698411</v>
      </c>
      <c r="L134" s="551"/>
      <c r="N134" s="187">
        <v>1.8620000000000001</v>
      </c>
      <c r="O134" s="113">
        <v>1.7669999999999999</v>
      </c>
      <c r="P134" s="198">
        <v>1.76</v>
      </c>
      <c r="Q134" s="148">
        <f t="shared" si="23"/>
        <v>45031</v>
      </c>
      <c r="R134" s="148">
        <f t="shared" si="24"/>
        <v>44331</v>
      </c>
      <c r="S134" s="187">
        <f t="shared" ref="S134:S197" si="30">IF(N134="","",(O134-N134)/($O$14-$N$14))</f>
        <v>1.3571428571428599E-4</v>
      </c>
      <c r="T134" s="549">
        <f t="shared" si="25"/>
        <v>700</v>
      </c>
      <c r="U134" s="113">
        <f t="shared" si="26"/>
        <v>607.75</v>
      </c>
      <c r="V134" s="113">
        <f t="shared" si="27"/>
        <v>92.25</v>
      </c>
      <c r="W134" s="549">
        <f t="shared" ref="W134:W197" si="31">IF(N134="","",N134-(U134*S134))</f>
        <v>1.7795196428571427</v>
      </c>
      <c r="X134" s="186">
        <f t="shared" si="28"/>
        <v>1.4681251984126984</v>
      </c>
      <c r="Y134" s="113">
        <f t="shared" si="29"/>
        <v>1.4735136774082225</v>
      </c>
      <c r="Z134" s="433"/>
    </row>
    <row r="135" spans="1:26" x14ac:dyDescent="0.35">
      <c r="A135" s="433"/>
      <c r="B135" s="116">
        <v>42598</v>
      </c>
      <c r="C135" s="49">
        <v>3.3559999999999999</v>
      </c>
      <c r="D135" s="350">
        <v>2.9329999999999998</v>
      </c>
      <c r="E135" s="187">
        <f t="shared" si="21"/>
        <v>4.7959183673469393E-4</v>
      </c>
      <c r="F135" s="148">
        <f t="shared" si="17"/>
        <v>44424.25</v>
      </c>
      <c r="G135" s="116"/>
      <c r="H135" s="549">
        <f t="shared" si="18"/>
        <v>882</v>
      </c>
      <c r="I135" s="550">
        <f t="shared" si="19"/>
        <v>220.75</v>
      </c>
      <c r="J135" s="113">
        <f t="shared" si="20"/>
        <v>661.25</v>
      </c>
      <c r="K135" s="549">
        <f t="shared" si="22"/>
        <v>3.2501301020408162</v>
      </c>
      <c r="L135" s="551"/>
      <c r="N135" s="187">
        <v>1.8740000000000001</v>
      </c>
      <c r="O135" s="113">
        <v>1.778</v>
      </c>
      <c r="P135" s="198">
        <v>1.7730000000000001</v>
      </c>
      <c r="Q135" s="148">
        <f t="shared" si="23"/>
        <v>45031</v>
      </c>
      <c r="R135" s="148">
        <f t="shared" si="24"/>
        <v>44331</v>
      </c>
      <c r="S135" s="187">
        <f t="shared" si="30"/>
        <v>1.3714285714285727E-4</v>
      </c>
      <c r="T135" s="549">
        <f t="shared" si="25"/>
        <v>700</v>
      </c>
      <c r="U135" s="113">
        <f t="shared" si="26"/>
        <v>606.75</v>
      </c>
      <c r="V135" s="113">
        <f t="shared" si="27"/>
        <v>93.25</v>
      </c>
      <c r="W135" s="549">
        <f t="shared" si="31"/>
        <v>1.7907885714285714</v>
      </c>
      <c r="X135" s="186">
        <f t="shared" si="28"/>
        <v>1.4593415306122448</v>
      </c>
      <c r="Y135" s="113">
        <f t="shared" si="29"/>
        <v>1.4646657248696737</v>
      </c>
      <c r="Z135" s="433"/>
    </row>
    <row r="136" spans="1:26" x14ac:dyDescent="0.35">
      <c r="A136" s="433"/>
      <c r="B136" s="116">
        <v>42599</v>
      </c>
      <c r="C136" s="49">
        <v>3.3650000000000002</v>
      </c>
      <c r="D136" s="350">
        <v>2.9370000000000003</v>
      </c>
      <c r="E136" s="187">
        <f t="shared" si="21"/>
        <v>4.8526077097505664E-4</v>
      </c>
      <c r="F136" s="148">
        <f t="shared" si="17"/>
        <v>44425.25</v>
      </c>
      <c r="G136" s="116"/>
      <c r="H136" s="549">
        <f t="shared" si="18"/>
        <v>882</v>
      </c>
      <c r="I136" s="550">
        <f t="shared" si="19"/>
        <v>219.75</v>
      </c>
      <c r="J136" s="113">
        <f t="shared" si="20"/>
        <v>662.25</v>
      </c>
      <c r="K136" s="549">
        <f t="shared" si="22"/>
        <v>3.2583639455782314</v>
      </c>
      <c r="L136" s="551"/>
      <c r="N136" s="187">
        <v>1.899</v>
      </c>
      <c r="O136" s="113">
        <v>1.8</v>
      </c>
      <c r="P136" s="198">
        <v>1.788</v>
      </c>
      <c r="Q136" s="148">
        <f t="shared" si="23"/>
        <v>45031</v>
      </c>
      <c r="R136" s="148">
        <f t="shared" si="24"/>
        <v>44331</v>
      </c>
      <c r="S136" s="187">
        <f t="shared" si="30"/>
        <v>1.414285714285714E-4</v>
      </c>
      <c r="T136" s="549">
        <f t="shared" si="25"/>
        <v>700</v>
      </c>
      <c r="U136" s="113">
        <f t="shared" si="26"/>
        <v>605.75</v>
      </c>
      <c r="V136" s="113">
        <f t="shared" si="27"/>
        <v>94.25</v>
      </c>
      <c r="W136" s="549">
        <f t="shared" si="31"/>
        <v>1.8133296428571428</v>
      </c>
      <c r="X136" s="186">
        <f t="shared" si="28"/>
        <v>1.4450343027210886</v>
      </c>
      <c r="Y136" s="113">
        <f t="shared" si="29"/>
        <v>1.4502546130611638</v>
      </c>
      <c r="Z136" s="433"/>
    </row>
    <row r="137" spans="1:26" x14ac:dyDescent="0.35">
      <c r="A137" s="433"/>
      <c r="B137" s="116">
        <v>42600</v>
      </c>
      <c r="C137" s="49">
        <v>3.3580000000000001</v>
      </c>
      <c r="D137" s="350">
        <v>2.9220000000000002</v>
      </c>
      <c r="E137" s="187">
        <f t="shared" si="21"/>
        <v>4.9433106575963708E-4</v>
      </c>
      <c r="F137" s="148">
        <f t="shared" si="17"/>
        <v>44426.25</v>
      </c>
      <c r="G137" s="116"/>
      <c r="H137" s="549">
        <f t="shared" si="18"/>
        <v>882</v>
      </c>
      <c r="I137" s="550">
        <f t="shared" si="19"/>
        <v>218.75</v>
      </c>
      <c r="J137" s="113">
        <f t="shared" si="20"/>
        <v>663.25</v>
      </c>
      <c r="K137" s="549">
        <f t="shared" si="22"/>
        <v>3.2498650793650796</v>
      </c>
      <c r="L137" s="551"/>
      <c r="N137" s="187">
        <v>1.8959999999999999</v>
      </c>
      <c r="O137" s="113">
        <v>1.7829999999999999</v>
      </c>
      <c r="P137" s="198">
        <v>1.772</v>
      </c>
      <c r="Q137" s="148">
        <f t="shared" si="23"/>
        <v>45031</v>
      </c>
      <c r="R137" s="148">
        <f t="shared" si="24"/>
        <v>44331</v>
      </c>
      <c r="S137" s="187">
        <f t="shared" si="30"/>
        <v>1.6142857142857143E-4</v>
      </c>
      <c r="T137" s="549">
        <f t="shared" si="25"/>
        <v>700</v>
      </c>
      <c r="U137" s="113">
        <f t="shared" si="26"/>
        <v>604.75</v>
      </c>
      <c r="V137" s="113">
        <f t="shared" si="27"/>
        <v>95.25</v>
      </c>
      <c r="W137" s="549">
        <f t="shared" si="31"/>
        <v>1.7983760714285713</v>
      </c>
      <c r="X137" s="186">
        <f t="shared" si="28"/>
        <v>1.4514890079365084</v>
      </c>
      <c r="Y137" s="113">
        <f t="shared" si="29"/>
        <v>1.4567560587869011</v>
      </c>
      <c r="Z137" s="433"/>
    </row>
    <row r="138" spans="1:26" x14ac:dyDescent="0.35">
      <c r="A138" s="433"/>
      <c r="B138" s="116">
        <v>42601</v>
      </c>
      <c r="C138" s="49">
        <v>3.3849999999999998</v>
      </c>
      <c r="D138" s="350">
        <v>2.948</v>
      </c>
      <c r="E138" s="187">
        <f t="shared" si="21"/>
        <v>4.9546485260770952E-4</v>
      </c>
      <c r="F138" s="148">
        <f t="shared" si="17"/>
        <v>44427.25</v>
      </c>
      <c r="G138" s="116"/>
      <c r="H138" s="549">
        <f t="shared" si="18"/>
        <v>882</v>
      </c>
      <c r="I138" s="550">
        <f t="shared" si="19"/>
        <v>217.75</v>
      </c>
      <c r="J138" s="113">
        <f t="shared" si="20"/>
        <v>664.25</v>
      </c>
      <c r="K138" s="549">
        <f t="shared" si="22"/>
        <v>3.2771125283446709</v>
      </c>
      <c r="L138" s="551"/>
      <c r="N138" s="187">
        <v>1.9319999999999999</v>
      </c>
      <c r="O138" s="113">
        <v>1.8010000000000002</v>
      </c>
      <c r="P138" s="198">
        <v>1.7869999999999999</v>
      </c>
      <c r="Q138" s="148">
        <f t="shared" si="23"/>
        <v>45031</v>
      </c>
      <c r="R138" s="148">
        <f t="shared" si="24"/>
        <v>44331</v>
      </c>
      <c r="S138" s="187">
        <f t="shared" si="30"/>
        <v>1.8714285714285683E-4</v>
      </c>
      <c r="T138" s="549">
        <f t="shared" si="25"/>
        <v>700</v>
      </c>
      <c r="U138" s="113">
        <f t="shared" si="26"/>
        <v>603.75</v>
      </c>
      <c r="V138" s="113">
        <f t="shared" si="27"/>
        <v>96.25</v>
      </c>
      <c r="W138" s="549">
        <f t="shared" si="31"/>
        <v>1.8190125000000001</v>
      </c>
      <c r="X138" s="186">
        <f t="shared" si="28"/>
        <v>1.4581000283446708</v>
      </c>
      <c r="Y138" s="113">
        <f t="shared" si="29"/>
        <v>1.4634151675763318</v>
      </c>
      <c r="Z138" s="433"/>
    </row>
    <row r="139" spans="1:26" x14ac:dyDescent="0.35">
      <c r="A139" s="433"/>
      <c r="B139" s="116">
        <v>42604</v>
      </c>
      <c r="C139" s="49">
        <v>3.4279999999999999</v>
      </c>
      <c r="D139" s="350">
        <v>2.98</v>
      </c>
      <c r="E139" s="187">
        <f t="shared" si="21"/>
        <v>5.0793650793650791E-4</v>
      </c>
      <c r="F139" s="148">
        <f t="shared" si="17"/>
        <v>44430.25</v>
      </c>
      <c r="G139" s="116"/>
      <c r="H139" s="549">
        <f t="shared" si="18"/>
        <v>882</v>
      </c>
      <c r="I139" s="550">
        <f t="shared" si="19"/>
        <v>214.75</v>
      </c>
      <c r="J139" s="113">
        <f t="shared" si="20"/>
        <v>667.25</v>
      </c>
      <c r="K139" s="549">
        <f t="shared" si="22"/>
        <v>3.318920634920635</v>
      </c>
      <c r="L139" s="551"/>
      <c r="N139" s="187">
        <v>1.994</v>
      </c>
      <c r="O139" s="113">
        <v>1.839</v>
      </c>
      <c r="P139" s="198">
        <v>1.825</v>
      </c>
      <c r="Q139" s="148">
        <f t="shared" si="23"/>
        <v>45031</v>
      </c>
      <c r="R139" s="148">
        <f t="shared" si="24"/>
        <v>44331</v>
      </c>
      <c r="S139" s="187">
        <f t="shared" si="30"/>
        <v>2.2142857142857148E-4</v>
      </c>
      <c r="T139" s="549">
        <f t="shared" si="25"/>
        <v>700</v>
      </c>
      <c r="U139" s="113">
        <f t="shared" si="26"/>
        <v>600.75</v>
      </c>
      <c r="V139" s="113">
        <f t="shared" si="27"/>
        <v>99.25</v>
      </c>
      <c r="W139" s="549">
        <f t="shared" si="31"/>
        <v>1.8609767857142856</v>
      </c>
      <c r="X139" s="186">
        <f t="shared" si="28"/>
        <v>1.4579438492063495</v>
      </c>
      <c r="Y139" s="113">
        <f t="shared" si="29"/>
        <v>1.4632578498749327</v>
      </c>
      <c r="Z139" s="433"/>
    </row>
    <row r="140" spans="1:26" x14ac:dyDescent="0.35">
      <c r="A140" s="433"/>
      <c r="B140" s="116">
        <v>42605</v>
      </c>
      <c r="C140" s="49">
        <v>3.4</v>
      </c>
      <c r="D140" s="350">
        <v>2.964</v>
      </c>
      <c r="E140" s="187">
        <f t="shared" si="21"/>
        <v>4.9433106575963708E-4</v>
      </c>
      <c r="F140" s="148">
        <f t="shared" si="17"/>
        <v>44431.25</v>
      </c>
      <c r="G140" s="116"/>
      <c r="H140" s="549">
        <f t="shared" si="18"/>
        <v>882</v>
      </c>
      <c r="I140" s="550">
        <f t="shared" si="19"/>
        <v>213.75</v>
      </c>
      <c r="J140" s="113">
        <f t="shared" si="20"/>
        <v>668.25</v>
      </c>
      <c r="K140" s="549">
        <f t="shared" si="22"/>
        <v>3.2943367346938777</v>
      </c>
      <c r="L140" s="551"/>
      <c r="N140" s="187">
        <v>1.9630000000000001</v>
      </c>
      <c r="O140" s="113">
        <v>1.8029999999999999</v>
      </c>
      <c r="P140" s="198">
        <v>1.796</v>
      </c>
      <c r="Q140" s="148">
        <f t="shared" si="23"/>
        <v>45031</v>
      </c>
      <c r="R140" s="148">
        <f t="shared" si="24"/>
        <v>44331</v>
      </c>
      <c r="S140" s="187">
        <f t="shared" si="30"/>
        <v>2.2857142857142878E-4</v>
      </c>
      <c r="T140" s="549">
        <f t="shared" si="25"/>
        <v>700</v>
      </c>
      <c r="U140" s="113">
        <f t="shared" si="26"/>
        <v>599.75</v>
      </c>
      <c r="V140" s="113">
        <f t="shared" si="27"/>
        <v>100.25</v>
      </c>
      <c r="W140" s="549">
        <f t="shared" si="31"/>
        <v>1.8259142857142856</v>
      </c>
      <c r="X140" s="186">
        <f t="shared" si="28"/>
        <v>1.4684224489795921</v>
      </c>
      <c r="Y140" s="113">
        <f t="shared" si="29"/>
        <v>1.4738131102012719</v>
      </c>
      <c r="Z140" s="433"/>
    </row>
    <row r="141" spans="1:26" x14ac:dyDescent="0.35">
      <c r="A141" s="433"/>
      <c r="B141" s="116">
        <v>42606</v>
      </c>
      <c r="C141" s="49">
        <v>3.3810000000000002</v>
      </c>
      <c r="D141" s="350">
        <v>2.9449999999999998</v>
      </c>
      <c r="E141" s="187">
        <f t="shared" si="21"/>
        <v>4.9433106575963762E-4</v>
      </c>
      <c r="F141" s="148">
        <f t="shared" si="17"/>
        <v>44432.25</v>
      </c>
      <c r="G141" s="116"/>
      <c r="H141" s="549">
        <f t="shared" si="18"/>
        <v>882</v>
      </c>
      <c r="I141" s="550">
        <f t="shared" si="19"/>
        <v>212.75</v>
      </c>
      <c r="J141" s="113">
        <f t="shared" si="20"/>
        <v>669.25</v>
      </c>
      <c r="K141" s="549">
        <f t="shared" si="22"/>
        <v>3.2758310657596375</v>
      </c>
      <c r="L141" s="551"/>
      <c r="N141" s="187">
        <v>1.9670000000000001</v>
      </c>
      <c r="O141" s="113">
        <v>1.8069999999999999</v>
      </c>
      <c r="P141" s="198">
        <v>1.7949999999999999</v>
      </c>
      <c r="Q141" s="148">
        <f t="shared" si="23"/>
        <v>45031</v>
      </c>
      <c r="R141" s="148">
        <f t="shared" si="24"/>
        <v>44331</v>
      </c>
      <c r="S141" s="187">
        <f t="shared" si="30"/>
        <v>2.2857142857142878E-4</v>
      </c>
      <c r="T141" s="549">
        <f t="shared" si="25"/>
        <v>700</v>
      </c>
      <c r="U141" s="113">
        <f t="shared" si="26"/>
        <v>598.75</v>
      </c>
      <c r="V141" s="113">
        <f t="shared" si="27"/>
        <v>101.25</v>
      </c>
      <c r="W141" s="549">
        <f t="shared" si="31"/>
        <v>1.8301428571428571</v>
      </c>
      <c r="X141" s="186">
        <f t="shared" si="28"/>
        <v>1.4456882086167804</v>
      </c>
      <c r="Y141" s="113">
        <f t="shared" si="29"/>
        <v>1.4509132446081097</v>
      </c>
      <c r="Z141" s="433"/>
    </row>
    <row r="142" spans="1:26" x14ac:dyDescent="0.35">
      <c r="A142" s="433"/>
      <c r="B142" s="116">
        <v>42607</v>
      </c>
      <c r="C142" s="49">
        <v>3.36</v>
      </c>
      <c r="D142" s="350">
        <v>2.9319999999999999</v>
      </c>
      <c r="E142" s="187">
        <f t="shared" si="21"/>
        <v>4.8526077097505664E-4</v>
      </c>
      <c r="F142" s="148">
        <f t="shared" si="17"/>
        <v>44433.25</v>
      </c>
      <c r="G142" s="116"/>
      <c r="H142" s="549">
        <f t="shared" si="18"/>
        <v>882</v>
      </c>
      <c r="I142" s="550">
        <f t="shared" si="19"/>
        <v>211.75</v>
      </c>
      <c r="J142" s="113">
        <f t="shared" si="20"/>
        <v>670.25</v>
      </c>
      <c r="K142" s="549">
        <f t="shared" si="22"/>
        <v>3.2572460317460314</v>
      </c>
      <c r="L142" s="551"/>
      <c r="N142" s="187">
        <v>1.9689999999999999</v>
      </c>
      <c r="O142" s="113">
        <v>1.8239999999999998</v>
      </c>
      <c r="P142" s="198">
        <v>1.8090000000000002</v>
      </c>
      <c r="Q142" s="148">
        <f t="shared" si="23"/>
        <v>45031</v>
      </c>
      <c r="R142" s="148">
        <f t="shared" si="24"/>
        <v>44331</v>
      </c>
      <c r="S142" s="187">
        <f t="shared" si="30"/>
        <v>2.0714285714285716E-4</v>
      </c>
      <c r="T142" s="549">
        <f t="shared" si="25"/>
        <v>700</v>
      </c>
      <c r="U142" s="113">
        <f t="shared" si="26"/>
        <v>597.75</v>
      </c>
      <c r="V142" s="113">
        <f t="shared" si="27"/>
        <v>102.25</v>
      </c>
      <c r="W142" s="549">
        <f t="shared" si="31"/>
        <v>1.8451803571428571</v>
      </c>
      <c r="X142" s="186">
        <f t="shared" si="28"/>
        <v>1.4120656746031743</v>
      </c>
      <c r="Y142" s="113">
        <f t="shared" si="29"/>
        <v>1.417050498276673</v>
      </c>
      <c r="Z142" s="433"/>
    </row>
    <row r="143" spans="1:26" x14ac:dyDescent="0.35">
      <c r="A143" s="433"/>
      <c r="B143" s="116">
        <v>42608</v>
      </c>
      <c r="C143" s="49">
        <v>3.3620000000000001</v>
      </c>
      <c r="D143" s="350">
        <v>2.9340000000000002</v>
      </c>
      <c r="E143" s="187">
        <f t="shared" si="21"/>
        <v>4.8526077097505664E-4</v>
      </c>
      <c r="F143" s="148">
        <f t="shared" ref="F143:F206" si="32">B143+365.25*5</f>
        <v>44434.25</v>
      </c>
      <c r="G143" s="116"/>
      <c r="H143" s="549">
        <f t="shared" ref="H143:H206" si="33">C$14-D$14</f>
        <v>882</v>
      </c>
      <c r="I143" s="550">
        <f t="shared" ref="I143:I206" si="34">C$14-F143</f>
        <v>210.75</v>
      </c>
      <c r="J143" s="113">
        <f t="shared" ref="J143:J206" si="35">F143-D$14</f>
        <v>671.25</v>
      </c>
      <c r="K143" s="549">
        <f t="shared" si="22"/>
        <v>3.259731292517007</v>
      </c>
      <c r="L143" s="551"/>
      <c r="N143" s="187">
        <v>1.9769999999999999</v>
      </c>
      <c r="O143" s="113">
        <v>1.841</v>
      </c>
      <c r="P143" s="198">
        <v>1.8239999999999998</v>
      </c>
      <c r="Q143" s="148">
        <f t="shared" si="23"/>
        <v>45031</v>
      </c>
      <c r="R143" s="148">
        <f t="shared" si="24"/>
        <v>44331</v>
      </c>
      <c r="S143" s="187">
        <f t="shared" si="30"/>
        <v>1.9428571428571414E-4</v>
      </c>
      <c r="T143" s="549">
        <f t="shared" si="25"/>
        <v>700</v>
      </c>
      <c r="U143" s="113">
        <f t="shared" si="26"/>
        <v>596.75</v>
      </c>
      <c r="V143" s="113">
        <f t="shared" si="27"/>
        <v>103.25</v>
      </c>
      <c r="W143" s="549">
        <f t="shared" si="31"/>
        <v>1.8610599999999999</v>
      </c>
      <c r="X143" s="186">
        <f t="shared" si="28"/>
        <v>1.3986712925170071</v>
      </c>
      <c r="Y143" s="113">
        <f t="shared" si="29"/>
        <v>1.4035619959782863</v>
      </c>
      <c r="Z143" s="433"/>
    </row>
    <row r="144" spans="1:26" x14ac:dyDescent="0.35">
      <c r="A144" s="433"/>
      <c r="B144" s="116">
        <v>42611</v>
      </c>
      <c r="C144" s="49">
        <v>3.3660000000000001</v>
      </c>
      <c r="D144" s="350">
        <v>2.9290000000000003</v>
      </c>
      <c r="E144" s="187">
        <f t="shared" ref="E144:E207" si="36">IF(C144="","",(D144-C144)/($D$14-$C$14))</f>
        <v>4.9546485260770952E-4</v>
      </c>
      <c r="F144" s="148">
        <f t="shared" si="32"/>
        <v>44437.25</v>
      </c>
      <c r="G144" s="116"/>
      <c r="H144" s="549">
        <f t="shared" si="33"/>
        <v>882</v>
      </c>
      <c r="I144" s="550">
        <f t="shared" si="34"/>
        <v>207.75</v>
      </c>
      <c r="J144" s="113">
        <f t="shared" si="35"/>
        <v>674.25</v>
      </c>
      <c r="K144" s="549">
        <f t="shared" ref="K144:K207" si="37">IF(C144="","",C144-(I144*E144))</f>
        <v>3.2630671768707487</v>
      </c>
      <c r="L144" s="551"/>
      <c r="N144" s="187">
        <v>1.9889999999999999</v>
      </c>
      <c r="O144" s="113">
        <v>1.857</v>
      </c>
      <c r="P144" s="198">
        <v>1.8420000000000001</v>
      </c>
      <c r="Q144" s="148">
        <f t="shared" ref="Q144:Q207" si="38">IF($F144&lt;$P$14,$P$14,IF($F144&lt;$O$14,$O$14,$N$14))</f>
        <v>45031</v>
      </c>
      <c r="R144" s="148">
        <f t="shared" ref="R144:R207" si="39">IF($F144&gt;$N$14,$N$14,IF($F144&gt;$O$14,$O$14,$P$14))</f>
        <v>44331</v>
      </c>
      <c r="S144" s="187">
        <f t="shared" si="30"/>
        <v>1.8857142857142843E-4</v>
      </c>
      <c r="T144" s="549">
        <f t="shared" ref="T144:T207" si="40">Q144-R144</f>
        <v>700</v>
      </c>
      <c r="U144" s="113">
        <f t="shared" ref="U144:U207" si="41">Q144-F144</f>
        <v>593.75</v>
      </c>
      <c r="V144" s="113">
        <f t="shared" ref="V144:V207" si="42">F144-R144</f>
        <v>106.25</v>
      </c>
      <c r="W144" s="549">
        <f t="shared" si="31"/>
        <v>1.8770357142857144</v>
      </c>
      <c r="X144" s="186">
        <f t="shared" ref="X144:X207" si="43">IFERROR(K144-W144,"")</f>
        <v>1.3860314625850343</v>
      </c>
      <c r="Y144" s="113">
        <f t="shared" ref="Y144:Y207" si="44">IF(X144="","",((1+X144/200)^2-1)*100)</f>
        <v>1.3908341706232452</v>
      </c>
      <c r="Z144" s="433"/>
    </row>
    <row r="145" spans="1:26" x14ac:dyDescent="0.35">
      <c r="A145" s="433"/>
      <c r="B145" s="116">
        <v>42612</v>
      </c>
      <c r="C145" s="49">
        <v>3.3570000000000002</v>
      </c>
      <c r="D145" s="350">
        <v>2.9279999999999999</v>
      </c>
      <c r="E145" s="187">
        <f t="shared" si="36"/>
        <v>4.8639455782312956E-4</v>
      </c>
      <c r="F145" s="148">
        <f t="shared" si="32"/>
        <v>44438.25</v>
      </c>
      <c r="G145" s="116"/>
      <c r="H145" s="549">
        <f t="shared" si="33"/>
        <v>882</v>
      </c>
      <c r="I145" s="550">
        <f t="shared" si="34"/>
        <v>206.75</v>
      </c>
      <c r="J145" s="113">
        <f t="shared" si="35"/>
        <v>675.25</v>
      </c>
      <c r="K145" s="549">
        <f t="shared" si="37"/>
        <v>3.2564379251700681</v>
      </c>
      <c r="L145" s="551"/>
      <c r="N145" s="187">
        <v>1.97</v>
      </c>
      <c r="O145" s="113">
        <v>1.851</v>
      </c>
      <c r="P145" s="198">
        <v>1.835</v>
      </c>
      <c r="Q145" s="148">
        <f t="shared" si="38"/>
        <v>45031</v>
      </c>
      <c r="R145" s="148">
        <f t="shared" si="39"/>
        <v>44331</v>
      </c>
      <c r="S145" s="187">
        <f t="shared" si="30"/>
        <v>1.6999999999999999E-4</v>
      </c>
      <c r="T145" s="549">
        <f t="shared" si="40"/>
        <v>700</v>
      </c>
      <c r="U145" s="113">
        <f t="shared" si="41"/>
        <v>592.75</v>
      </c>
      <c r="V145" s="113">
        <f t="shared" si="42"/>
        <v>107.25</v>
      </c>
      <c r="W145" s="549">
        <f t="shared" si="31"/>
        <v>1.8692325000000001</v>
      </c>
      <c r="X145" s="186">
        <f t="shared" si="43"/>
        <v>1.3872054251700681</v>
      </c>
      <c r="Y145" s="113">
        <f t="shared" si="44"/>
        <v>1.3920162723991103</v>
      </c>
      <c r="Z145" s="433"/>
    </row>
    <row r="146" spans="1:26" x14ac:dyDescent="0.35">
      <c r="A146" s="433"/>
      <c r="B146" s="116">
        <v>42613</v>
      </c>
      <c r="C146" s="49">
        <v>3.363</v>
      </c>
      <c r="D146" s="350">
        <v>2.9409999999999998</v>
      </c>
      <c r="E146" s="187">
        <f t="shared" si="36"/>
        <v>4.7845804988662149E-4</v>
      </c>
      <c r="F146" s="148">
        <f t="shared" si="32"/>
        <v>44439.25</v>
      </c>
      <c r="G146" s="116"/>
      <c r="H146" s="549">
        <f t="shared" si="33"/>
        <v>882</v>
      </c>
      <c r="I146" s="550">
        <f t="shared" si="34"/>
        <v>205.75</v>
      </c>
      <c r="J146" s="113">
        <f t="shared" si="35"/>
        <v>676.25</v>
      </c>
      <c r="K146" s="549">
        <f t="shared" si="37"/>
        <v>3.2645572562358276</v>
      </c>
      <c r="L146" s="551"/>
      <c r="N146" s="187">
        <v>1.9630000000000001</v>
      </c>
      <c r="O146" s="113">
        <v>1.843</v>
      </c>
      <c r="P146" s="198">
        <v>1.8279999999999998</v>
      </c>
      <c r="Q146" s="148">
        <f t="shared" si="38"/>
        <v>45031</v>
      </c>
      <c r="R146" s="148">
        <f t="shared" si="39"/>
        <v>44331</v>
      </c>
      <c r="S146" s="187">
        <f t="shared" si="30"/>
        <v>1.7142857142857159E-4</v>
      </c>
      <c r="T146" s="549">
        <f t="shared" si="40"/>
        <v>700</v>
      </c>
      <c r="U146" s="113">
        <f t="shared" si="41"/>
        <v>591.75</v>
      </c>
      <c r="V146" s="113">
        <f t="shared" si="42"/>
        <v>108.25</v>
      </c>
      <c r="W146" s="549">
        <f t="shared" si="31"/>
        <v>1.8615571428571429</v>
      </c>
      <c r="X146" s="186">
        <f t="shared" si="43"/>
        <v>1.4030001133786847</v>
      </c>
      <c r="Y146" s="113">
        <f t="shared" si="44"/>
        <v>1.4079211366740285</v>
      </c>
      <c r="Z146" s="433"/>
    </row>
    <row r="147" spans="1:26" x14ac:dyDescent="0.35">
      <c r="A147" s="433"/>
      <c r="B147" s="116">
        <v>42614</v>
      </c>
      <c r="C147" s="49">
        <v>3.375</v>
      </c>
      <c r="D147" s="350">
        <v>2.9510000000000001</v>
      </c>
      <c r="E147" s="187">
        <f t="shared" si="36"/>
        <v>4.8072562358276636E-4</v>
      </c>
      <c r="F147" s="148">
        <f t="shared" si="32"/>
        <v>44440.25</v>
      </c>
      <c r="G147" s="116"/>
      <c r="H147" s="549">
        <f t="shared" si="33"/>
        <v>882</v>
      </c>
      <c r="I147" s="550">
        <f t="shared" si="34"/>
        <v>204.75</v>
      </c>
      <c r="J147" s="113">
        <f t="shared" si="35"/>
        <v>677.25</v>
      </c>
      <c r="K147" s="549">
        <f t="shared" si="37"/>
        <v>3.2765714285714287</v>
      </c>
      <c r="L147" s="551"/>
      <c r="N147" s="187">
        <v>1.9729999999999999</v>
      </c>
      <c r="O147" s="113">
        <v>1.8540000000000001</v>
      </c>
      <c r="P147" s="198">
        <v>1.8380000000000001</v>
      </c>
      <c r="Q147" s="148">
        <f t="shared" si="38"/>
        <v>45031</v>
      </c>
      <c r="R147" s="148">
        <f t="shared" si="39"/>
        <v>44331</v>
      </c>
      <c r="S147" s="187">
        <f t="shared" si="30"/>
        <v>1.6999999999999969E-4</v>
      </c>
      <c r="T147" s="549">
        <f t="shared" si="40"/>
        <v>700</v>
      </c>
      <c r="U147" s="113">
        <f t="shared" si="41"/>
        <v>590.75</v>
      </c>
      <c r="V147" s="113">
        <f t="shared" si="42"/>
        <v>109.25</v>
      </c>
      <c r="W147" s="549">
        <f t="shared" si="31"/>
        <v>1.8725725</v>
      </c>
      <c r="X147" s="186">
        <f t="shared" si="43"/>
        <v>1.4039989285714287</v>
      </c>
      <c r="Y147" s="113">
        <f t="shared" si="44"/>
        <v>1.4089269610499944</v>
      </c>
      <c r="Z147" s="433"/>
    </row>
    <row r="148" spans="1:26" x14ac:dyDescent="0.35">
      <c r="A148" s="433"/>
      <c r="B148" s="116">
        <v>42615</v>
      </c>
      <c r="C148" s="49">
        <v>3.3780000000000001</v>
      </c>
      <c r="D148" s="350">
        <v>2.952</v>
      </c>
      <c r="E148" s="187">
        <f t="shared" si="36"/>
        <v>4.8299319727891177E-4</v>
      </c>
      <c r="F148" s="148">
        <f t="shared" si="32"/>
        <v>44441.25</v>
      </c>
      <c r="G148" s="116"/>
      <c r="H148" s="549">
        <f t="shared" si="33"/>
        <v>882</v>
      </c>
      <c r="I148" s="550">
        <f t="shared" si="34"/>
        <v>203.75</v>
      </c>
      <c r="J148" s="113">
        <f t="shared" si="35"/>
        <v>678.25</v>
      </c>
      <c r="K148" s="549">
        <f t="shared" si="37"/>
        <v>3.2795901360544217</v>
      </c>
      <c r="L148" s="551"/>
      <c r="N148" s="187">
        <v>1.984</v>
      </c>
      <c r="O148" s="113">
        <v>1.8639999999999999</v>
      </c>
      <c r="P148" s="198">
        <v>1.85</v>
      </c>
      <c r="Q148" s="148">
        <f t="shared" si="38"/>
        <v>45031</v>
      </c>
      <c r="R148" s="148">
        <f t="shared" si="39"/>
        <v>44331</v>
      </c>
      <c r="S148" s="187">
        <f t="shared" si="30"/>
        <v>1.7142857142857159E-4</v>
      </c>
      <c r="T148" s="549">
        <f t="shared" si="40"/>
        <v>700</v>
      </c>
      <c r="U148" s="113">
        <f t="shared" si="41"/>
        <v>589.75</v>
      </c>
      <c r="V148" s="113">
        <f t="shared" si="42"/>
        <v>110.25</v>
      </c>
      <c r="W148" s="549">
        <f t="shared" si="31"/>
        <v>1.8828999999999998</v>
      </c>
      <c r="X148" s="186">
        <f t="shared" si="43"/>
        <v>1.3966901360544219</v>
      </c>
      <c r="Y148" s="113">
        <f t="shared" si="44"/>
        <v>1.4015669943948206</v>
      </c>
      <c r="Z148" s="433"/>
    </row>
    <row r="149" spans="1:26" x14ac:dyDescent="0.35">
      <c r="A149" s="433"/>
      <c r="B149" s="116">
        <v>42618</v>
      </c>
      <c r="C149" s="49">
        <v>3.399</v>
      </c>
      <c r="D149" s="350">
        <v>2.9609999999999999</v>
      </c>
      <c r="E149" s="187">
        <f t="shared" si="36"/>
        <v>4.9659863945578249E-4</v>
      </c>
      <c r="F149" s="148">
        <f t="shared" si="32"/>
        <v>44444.25</v>
      </c>
      <c r="G149" s="116"/>
      <c r="H149" s="549">
        <f t="shared" si="33"/>
        <v>882</v>
      </c>
      <c r="I149" s="550">
        <f t="shared" si="34"/>
        <v>200.75</v>
      </c>
      <c r="J149" s="113">
        <f t="shared" si="35"/>
        <v>681.25</v>
      </c>
      <c r="K149" s="549">
        <f t="shared" si="37"/>
        <v>3.2993078231292516</v>
      </c>
      <c r="L149" s="551"/>
      <c r="N149" s="187">
        <v>2.012</v>
      </c>
      <c r="O149" s="113">
        <v>1.889</v>
      </c>
      <c r="P149" s="198">
        <v>1.8679999999999999</v>
      </c>
      <c r="Q149" s="148">
        <f t="shared" si="38"/>
        <v>45031</v>
      </c>
      <c r="R149" s="148">
        <f t="shared" si="39"/>
        <v>44331</v>
      </c>
      <c r="S149" s="187">
        <f t="shared" si="30"/>
        <v>1.7571428571428572E-4</v>
      </c>
      <c r="T149" s="549">
        <f t="shared" si="40"/>
        <v>700</v>
      </c>
      <c r="U149" s="113">
        <f t="shared" si="41"/>
        <v>586.75</v>
      </c>
      <c r="V149" s="113">
        <f t="shared" si="42"/>
        <v>113.25</v>
      </c>
      <c r="W149" s="549">
        <f t="shared" si="31"/>
        <v>1.908899642857143</v>
      </c>
      <c r="X149" s="186">
        <f t="shared" si="43"/>
        <v>1.3904081802721087</v>
      </c>
      <c r="Y149" s="113">
        <f t="shared" si="44"/>
        <v>1.395241267541536</v>
      </c>
      <c r="Z149" s="433"/>
    </row>
    <row r="150" spans="1:26" x14ac:dyDescent="0.35">
      <c r="A150" s="433"/>
      <c r="B150" s="116">
        <v>42619</v>
      </c>
      <c r="C150" s="49">
        <v>3.4079999999999999</v>
      </c>
      <c r="D150" s="350">
        <v>2.9630000000000001</v>
      </c>
      <c r="E150" s="187">
        <f t="shared" si="36"/>
        <v>5.0453514739229007E-4</v>
      </c>
      <c r="F150" s="148">
        <f t="shared" si="32"/>
        <v>44445.25</v>
      </c>
      <c r="G150" s="116"/>
      <c r="H150" s="549">
        <f t="shared" si="33"/>
        <v>882</v>
      </c>
      <c r="I150" s="550">
        <f t="shared" si="34"/>
        <v>199.75</v>
      </c>
      <c r="J150" s="113">
        <f t="shared" si="35"/>
        <v>682.25</v>
      </c>
      <c r="K150" s="549">
        <f t="shared" si="37"/>
        <v>3.3072191043083898</v>
      </c>
      <c r="L150" s="551"/>
      <c r="N150" s="187">
        <v>2.0289999999999999</v>
      </c>
      <c r="O150" s="113">
        <v>1.9060000000000001</v>
      </c>
      <c r="P150" s="198">
        <v>1.8780000000000001</v>
      </c>
      <c r="Q150" s="148">
        <f t="shared" si="38"/>
        <v>45031</v>
      </c>
      <c r="R150" s="148">
        <f t="shared" si="39"/>
        <v>44331</v>
      </c>
      <c r="S150" s="187">
        <f t="shared" si="30"/>
        <v>1.7571428571428539E-4</v>
      </c>
      <c r="T150" s="549">
        <f t="shared" si="40"/>
        <v>700</v>
      </c>
      <c r="U150" s="113">
        <f t="shared" si="41"/>
        <v>585.75</v>
      </c>
      <c r="V150" s="113">
        <f t="shared" si="42"/>
        <v>114.25</v>
      </c>
      <c r="W150" s="549">
        <f t="shared" si="31"/>
        <v>1.9260753571428573</v>
      </c>
      <c r="X150" s="186">
        <f t="shared" si="43"/>
        <v>1.3811437471655326</v>
      </c>
      <c r="Y150" s="113">
        <f t="shared" si="44"/>
        <v>1.3859126422913759</v>
      </c>
      <c r="Z150" s="433"/>
    </row>
    <row r="151" spans="1:26" x14ac:dyDescent="0.35">
      <c r="A151" s="433"/>
      <c r="B151" s="116">
        <v>42620</v>
      </c>
      <c r="C151" s="49">
        <v>3.3740000000000001</v>
      </c>
      <c r="D151" s="350">
        <v>2.9370000000000003</v>
      </c>
      <c r="E151" s="187">
        <f t="shared" si="36"/>
        <v>4.9546485260770952E-4</v>
      </c>
      <c r="F151" s="148">
        <f t="shared" si="32"/>
        <v>44446.25</v>
      </c>
      <c r="G151" s="116"/>
      <c r="H151" s="549">
        <f t="shared" si="33"/>
        <v>882</v>
      </c>
      <c r="I151" s="550">
        <f t="shared" si="34"/>
        <v>198.75</v>
      </c>
      <c r="J151" s="113">
        <f t="shared" si="35"/>
        <v>683.25</v>
      </c>
      <c r="K151" s="549">
        <f t="shared" si="37"/>
        <v>3.2755263605442178</v>
      </c>
      <c r="L151" s="551"/>
      <c r="N151" s="187">
        <v>1.988</v>
      </c>
      <c r="O151" s="113">
        <v>1.881</v>
      </c>
      <c r="P151" s="198">
        <v>1.8580000000000001</v>
      </c>
      <c r="Q151" s="148">
        <f t="shared" si="38"/>
        <v>45031</v>
      </c>
      <c r="R151" s="148">
        <f t="shared" si="39"/>
        <v>44331</v>
      </c>
      <c r="S151" s="187">
        <f t="shared" si="30"/>
        <v>1.5285714285714284E-4</v>
      </c>
      <c r="T151" s="549">
        <f t="shared" si="40"/>
        <v>700</v>
      </c>
      <c r="U151" s="113">
        <f t="shared" si="41"/>
        <v>584.75</v>
      </c>
      <c r="V151" s="113">
        <f t="shared" si="42"/>
        <v>115.25</v>
      </c>
      <c r="W151" s="549">
        <f t="shared" si="31"/>
        <v>1.8986167857142857</v>
      </c>
      <c r="X151" s="186">
        <f t="shared" si="43"/>
        <v>1.376909574829932</v>
      </c>
      <c r="Y151" s="113">
        <f t="shared" si="44"/>
        <v>1.3816492747730891</v>
      </c>
      <c r="Z151" s="433"/>
    </row>
    <row r="152" spans="1:26" x14ac:dyDescent="0.35">
      <c r="A152" s="433"/>
      <c r="B152" s="116">
        <v>42621</v>
      </c>
      <c r="C152" s="49">
        <v>3.3839999999999999</v>
      </c>
      <c r="D152" s="350">
        <v>2.9470000000000001</v>
      </c>
      <c r="E152" s="187">
        <f t="shared" si="36"/>
        <v>4.9546485260770952E-4</v>
      </c>
      <c r="F152" s="148">
        <f t="shared" si="32"/>
        <v>44447.25</v>
      </c>
      <c r="G152" s="116"/>
      <c r="H152" s="549">
        <f t="shared" si="33"/>
        <v>882</v>
      </c>
      <c r="I152" s="550">
        <f t="shared" si="34"/>
        <v>197.75</v>
      </c>
      <c r="J152" s="113">
        <f t="shared" si="35"/>
        <v>684.25</v>
      </c>
      <c r="K152" s="549">
        <f t="shared" si="37"/>
        <v>3.2860218253968254</v>
      </c>
      <c r="L152" s="551"/>
      <c r="N152" s="187">
        <v>1.9889999999999999</v>
      </c>
      <c r="O152" s="113">
        <v>1.883</v>
      </c>
      <c r="P152" s="198">
        <v>1.863</v>
      </c>
      <c r="Q152" s="148">
        <f t="shared" si="38"/>
        <v>45031</v>
      </c>
      <c r="R152" s="148">
        <f t="shared" si="39"/>
        <v>44331</v>
      </c>
      <c r="S152" s="187">
        <f t="shared" si="30"/>
        <v>1.5142857142857124E-4</v>
      </c>
      <c r="T152" s="549">
        <f t="shared" si="40"/>
        <v>700</v>
      </c>
      <c r="U152" s="113">
        <f t="shared" si="41"/>
        <v>583.75</v>
      </c>
      <c r="V152" s="113">
        <f t="shared" si="42"/>
        <v>116.25</v>
      </c>
      <c r="W152" s="549">
        <f t="shared" si="31"/>
        <v>1.9006035714285714</v>
      </c>
      <c r="X152" s="186">
        <f t="shared" si="43"/>
        <v>1.385418253968254</v>
      </c>
      <c r="Y152" s="113">
        <f t="shared" si="44"/>
        <v>1.3902167133143406</v>
      </c>
      <c r="Z152" s="433"/>
    </row>
    <row r="153" spans="1:26" x14ac:dyDescent="0.35">
      <c r="A153" s="433"/>
      <c r="B153" s="116">
        <v>42622</v>
      </c>
      <c r="C153" s="49">
        <v>3.4319999999999999</v>
      </c>
      <c r="D153" s="350">
        <v>2.9729999999999999</v>
      </c>
      <c r="E153" s="187">
        <f t="shared" si="36"/>
        <v>5.204081632653062E-4</v>
      </c>
      <c r="F153" s="148">
        <f t="shared" si="32"/>
        <v>44448.25</v>
      </c>
      <c r="G153" s="116"/>
      <c r="H153" s="549">
        <f t="shared" si="33"/>
        <v>882</v>
      </c>
      <c r="I153" s="550">
        <f t="shared" si="34"/>
        <v>196.75</v>
      </c>
      <c r="J153" s="113">
        <f t="shared" si="35"/>
        <v>685.25</v>
      </c>
      <c r="K153" s="549">
        <f t="shared" si="37"/>
        <v>3.329609693877551</v>
      </c>
      <c r="L153" s="551"/>
      <c r="N153" s="187">
        <v>2.0459999999999998</v>
      </c>
      <c r="O153" s="113">
        <v>1.9319999999999999</v>
      </c>
      <c r="P153" s="198">
        <v>1.903</v>
      </c>
      <c r="Q153" s="148">
        <f t="shared" si="38"/>
        <v>45031</v>
      </c>
      <c r="R153" s="148">
        <f t="shared" si="39"/>
        <v>44331</v>
      </c>
      <c r="S153" s="187">
        <f t="shared" si="30"/>
        <v>1.6285714285714268E-4</v>
      </c>
      <c r="T153" s="549">
        <f t="shared" si="40"/>
        <v>700</v>
      </c>
      <c r="U153" s="113">
        <f t="shared" si="41"/>
        <v>582.75</v>
      </c>
      <c r="V153" s="113">
        <f t="shared" si="42"/>
        <v>117.25</v>
      </c>
      <c r="W153" s="549">
        <f t="shared" si="31"/>
        <v>1.951095</v>
      </c>
      <c r="X153" s="186">
        <f t="shared" si="43"/>
        <v>1.378514693877551</v>
      </c>
      <c r="Y153" s="113">
        <f t="shared" si="44"/>
        <v>1.3832654507806241</v>
      </c>
      <c r="Z153" s="433"/>
    </row>
    <row r="154" spans="1:26" x14ac:dyDescent="0.35">
      <c r="A154" s="433"/>
      <c r="B154" s="116">
        <v>42625</v>
      </c>
      <c r="C154" s="49">
        <v>3.4910000000000001</v>
      </c>
      <c r="D154" s="350">
        <v>3.0169999999999999</v>
      </c>
      <c r="E154" s="187">
        <f t="shared" si="36"/>
        <v>5.3741496598639477E-4</v>
      </c>
      <c r="F154" s="148">
        <f t="shared" si="32"/>
        <v>44451.25</v>
      </c>
      <c r="G154" s="116"/>
      <c r="H154" s="549">
        <f t="shared" si="33"/>
        <v>882</v>
      </c>
      <c r="I154" s="550">
        <f t="shared" si="34"/>
        <v>193.75</v>
      </c>
      <c r="J154" s="113">
        <f t="shared" si="35"/>
        <v>688.25</v>
      </c>
      <c r="K154" s="549">
        <f t="shared" si="37"/>
        <v>3.3868758503401359</v>
      </c>
      <c r="L154" s="551"/>
      <c r="N154" s="187">
        <v>2.1339999999999999</v>
      </c>
      <c r="O154" s="113">
        <v>2.0129999999999999</v>
      </c>
      <c r="P154" s="198">
        <v>1.972</v>
      </c>
      <c r="Q154" s="148">
        <f t="shared" si="38"/>
        <v>45031</v>
      </c>
      <c r="R154" s="148">
        <f t="shared" si="39"/>
        <v>44331</v>
      </c>
      <c r="S154" s="187">
        <f t="shared" si="30"/>
        <v>1.7285714285714287E-4</v>
      </c>
      <c r="T154" s="549">
        <f t="shared" si="40"/>
        <v>700</v>
      </c>
      <c r="U154" s="113">
        <f t="shared" si="41"/>
        <v>579.75</v>
      </c>
      <c r="V154" s="113">
        <f t="shared" si="42"/>
        <v>120.25</v>
      </c>
      <c r="W154" s="549">
        <f t="shared" si="31"/>
        <v>2.0337860714285712</v>
      </c>
      <c r="X154" s="186">
        <f t="shared" si="43"/>
        <v>1.3530897789115648</v>
      </c>
      <c r="Y154" s="113">
        <f t="shared" si="44"/>
        <v>1.3576669087860704</v>
      </c>
      <c r="Z154" s="433"/>
    </row>
    <row r="155" spans="1:26" x14ac:dyDescent="0.35">
      <c r="A155" s="433"/>
      <c r="B155" s="116">
        <v>42626</v>
      </c>
      <c r="C155" s="49">
        <v>3.496</v>
      </c>
      <c r="D155" s="350">
        <v>3.028</v>
      </c>
      <c r="E155" s="187">
        <f t="shared" si="36"/>
        <v>5.3061224489795919E-4</v>
      </c>
      <c r="F155" s="148">
        <f t="shared" si="32"/>
        <v>44452.25</v>
      </c>
      <c r="G155" s="116"/>
      <c r="H155" s="549">
        <f t="shared" si="33"/>
        <v>882</v>
      </c>
      <c r="I155" s="550">
        <f t="shared" si="34"/>
        <v>192.75</v>
      </c>
      <c r="J155" s="113">
        <f t="shared" si="35"/>
        <v>689.25</v>
      </c>
      <c r="K155" s="549">
        <f t="shared" si="37"/>
        <v>3.3937244897959182</v>
      </c>
      <c r="L155" s="551"/>
      <c r="N155" s="187">
        <v>2.1589999999999998</v>
      </c>
      <c r="O155" s="113">
        <v>2.0409999999999999</v>
      </c>
      <c r="P155" s="198">
        <v>1.996</v>
      </c>
      <c r="Q155" s="148">
        <f t="shared" si="38"/>
        <v>45031</v>
      </c>
      <c r="R155" s="148">
        <f t="shared" si="39"/>
        <v>44331</v>
      </c>
      <c r="S155" s="187">
        <f t="shared" si="30"/>
        <v>1.6857142857142841E-4</v>
      </c>
      <c r="T155" s="549">
        <f t="shared" si="40"/>
        <v>700</v>
      </c>
      <c r="U155" s="113">
        <f t="shared" si="41"/>
        <v>578.75</v>
      </c>
      <c r="V155" s="113">
        <f t="shared" si="42"/>
        <v>121.25</v>
      </c>
      <c r="W155" s="549">
        <f t="shared" si="31"/>
        <v>2.0614392857142856</v>
      </c>
      <c r="X155" s="186">
        <f t="shared" si="43"/>
        <v>1.3322852040816326</v>
      </c>
      <c r="Y155" s="113">
        <f t="shared" si="44"/>
        <v>1.3367226637441609</v>
      </c>
      <c r="Z155" s="433"/>
    </row>
    <row r="156" spans="1:26" x14ac:dyDescent="0.35">
      <c r="A156" s="433"/>
      <c r="B156" s="116">
        <v>42627</v>
      </c>
      <c r="C156" s="49">
        <v>3.5339999999999998</v>
      </c>
      <c r="D156" s="350">
        <v>3.0430000000000001</v>
      </c>
      <c r="E156" s="187">
        <f t="shared" si="36"/>
        <v>5.5668934240362777E-4</v>
      </c>
      <c r="F156" s="148">
        <f t="shared" si="32"/>
        <v>44453.25</v>
      </c>
      <c r="G156" s="116"/>
      <c r="H156" s="549">
        <f t="shared" si="33"/>
        <v>882</v>
      </c>
      <c r="I156" s="550">
        <f t="shared" si="34"/>
        <v>191.75</v>
      </c>
      <c r="J156" s="113">
        <f t="shared" si="35"/>
        <v>690.25</v>
      </c>
      <c r="K156" s="549">
        <f t="shared" si="37"/>
        <v>3.4272548185941041</v>
      </c>
      <c r="L156" s="551"/>
      <c r="N156" s="187">
        <v>2.2120000000000002</v>
      </c>
      <c r="O156" s="113">
        <v>2.081</v>
      </c>
      <c r="P156" s="198">
        <v>2.0230000000000001</v>
      </c>
      <c r="Q156" s="148">
        <f t="shared" si="38"/>
        <v>45031</v>
      </c>
      <c r="R156" s="148">
        <f t="shared" si="39"/>
        <v>44331</v>
      </c>
      <c r="S156" s="187">
        <f t="shared" si="30"/>
        <v>1.8714285714285746E-4</v>
      </c>
      <c r="T156" s="549">
        <f t="shared" si="40"/>
        <v>700</v>
      </c>
      <c r="U156" s="113">
        <f t="shared" si="41"/>
        <v>577.75</v>
      </c>
      <c r="V156" s="113">
        <f t="shared" si="42"/>
        <v>122.25</v>
      </c>
      <c r="W156" s="549">
        <f t="shared" si="31"/>
        <v>2.1038782142857144</v>
      </c>
      <c r="X156" s="186">
        <f t="shared" si="43"/>
        <v>1.3233766043083897</v>
      </c>
      <c r="Y156" s="113">
        <f t="shared" si="44"/>
        <v>1.3277549184004478</v>
      </c>
      <c r="Z156" s="433"/>
    </row>
    <row r="157" spans="1:26" x14ac:dyDescent="0.35">
      <c r="A157" s="433"/>
      <c r="B157" s="116">
        <v>42628</v>
      </c>
      <c r="C157" s="49">
        <v>3.5249999999999999</v>
      </c>
      <c r="D157" s="350">
        <v>3.0409999999999999</v>
      </c>
      <c r="E157" s="187">
        <f t="shared" si="36"/>
        <v>5.4875283446712019E-4</v>
      </c>
      <c r="F157" s="148">
        <f t="shared" si="32"/>
        <v>44454.25</v>
      </c>
      <c r="G157" s="116"/>
      <c r="H157" s="549">
        <f t="shared" si="33"/>
        <v>882</v>
      </c>
      <c r="I157" s="550">
        <f t="shared" si="34"/>
        <v>190.75</v>
      </c>
      <c r="J157" s="113">
        <f t="shared" si="35"/>
        <v>691.25</v>
      </c>
      <c r="K157" s="549">
        <f t="shared" si="37"/>
        <v>3.4203253968253966</v>
      </c>
      <c r="L157" s="551"/>
      <c r="N157" s="187">
        <v>2.2050000000000001</v>
      </c>
      <c r="O157" s="113">
        <v>2.0670000000000002</v>
      </c>
      <c r="P157" s="198">
        <v>2.008</v>
      </c>
      <c r="Q157" s="148">
        <f t="shared" si="38"/>
        <v>45031</v>
      </c>
      <c r="R157" s="148">
        <f t="shared" si="39"/>
        <v>44331</v>
      </c>
      <c r="S157" s="187">
        <f t="shared" si="30"/>
        <v>1.9714285714285699E-4</v>
      </c>
      <c r="T157" s="549">
        <f t="shared" si="40"/>
        <v>700</v>
      </c>
      <c r="U157" s="113">
        <f t="shared" si="41"/>
        <v>576.75</v>
      </c>
      <c r="V157" s="113">
        <f t="shared" si="42"/>
        <v>123.25</v>
      </c>
      <c r="W157" s="549">
        <f t="shared" si="31"/>
        <v>2.0912978571428571</v>
      </c>
      <c r="X157" s="186">
        <f t="shared" si="43"/>
        <v>1.3290275396825395</v>
      </c>
      <c r="Y157" s="113">
        <f t="shared" si="44"/>
        <v>1.3334433251856126</v>
      </c>
      <c r="Z157" s="433"/>
    </row>
    <row r="158" spans="1:26" x14ac:dyDescent="0.35">
      <c r="A158" s="433"/>
      <c r="B158" s="116">
        <v>42629</v>
      </c>
      <c r="C158" s="49">
        <v>3.5350000000000001</v>
      </c>
      <c r="D158" s="350">
        <v>3.0419999999999998</v>
      </c>
      <c r="E158" s="187">
        <f t="shared" si="36"/>
        <v>5.5895691609977362E-4</v>
      </c>
      <c r="F158" s="148">
        <f t="shared" si="32"/>
        <v>44455.25</v>
      </c>
      <c r="G158" s="116"/>
      <c r="H158" s="549">
        <f t="shared" si="33"/>
        <v>882</v>
      </c>
      <c r="I158" s="550">
        <f t="shared" si="34"/>
        <v>189.75</v>
      </c>
      <c r="J158" s="113">
        <f t="shared" si="35"/>
        <v>692.25</v>
      </c>
      <c r="K158" s="549">
        <f t="shared" si="37"/>
        <v>3.428937925170068</v>
      </c>
      <c r="L158" s="551"/>
      <c r="N158" s="187">
        <v>2.2400000000000002</v>
      </c>
      <c r="O158" s="113">
        <v>2.0939999999999999</v>
      </c>
      <c r="P158" s="198">
        <v>2.0249999999999999</v>
      </c>
      <c r="Q158" s="148">
        <f t="shared" si="38"/>
        <v>45031</v>
      </c>
      <c r="R158" s="148">
        <f t="shared" si="39"/>
        <v>44331</v>
      </c>
      <c r="S158" s="187">
        <f t="shared" si="30"/>
        <v>2.0857142857142908E-4</v>
      </c>
      <c r="T158" s="549">
        <f t="shared" si="40"/>
        <v>700</v>
      </c>
      <c r="U158" s="113">
        <f t="shared" si="41"/>
        <v>575.75</v>
      </c>
      <c r="V158" s="113">
        <f t="shared" si="42"/>
        <v>124.25</v>
      </c>
      <c r="W158" s="549">
        <f t="shared" si="31"/>
        <v>2.1199149999999998</v>
      </c>
      <c r="X158" s="186">
        <f t="shared" si="43"/>
        <v>1.3090229251700682</v>
      </c>
      <c r="Y158" s="113">
        <f t="shared" si="44"/>
        <v>1.3133067777166385</v>
      </c>
      <c r="Z158" s="433"/>
    </row>
    <row r="159" spans="1:26" x14ac:dyDescent="0.35">
      <c r="A159" s="433"/>
      <c r="B159" s="116">
        <v>42632</v>
      </c>
      <c r="C159" s="49">
        <v>3.5409999999999999</v>
      </c>
      <c r="D159" s="350">
        <v>3.0529999999999999</v>
      </c>
      <c r="E159" s="187">
        <f t="shared" si="36"/>
        <v>5.5328798185941047E-4</v>
      </c>
      <c r="F159" s="148">
        <f t="shared" si="32"/>
        <v>44458.25</v>
      </c>
      <c r="G159" s="116"/>
      <c r="H159" s="549">
        <f t="shared" si="33"/>
        <v>882</v>
      </c>
      <c r="I159" s="550">
        <f t="shared" si="34"/>
        <v>186.75</v>
      </c>
      <c r="J159" s="113">
        <f t="shared" si="35"/>
        <v>695.25</v>
      </c>
      <c r="K159" s="549">
        <f t="shared" si="37"/>
        <v>3.4376734693877551</v>
      </c>
      <c r="L159" s="551"/>
      <c r="N159" s="187">
        <v>2.262</v>
      </c>
      <c r="O159" s="113">
        <v>2.1139999999999999</v>
      </c>
      <c r="P159" s="198">
        <v>2.0449999999999999</v>
      </c>
      <c r="Q159" s="148">
        <f t="shared" si="38"/>
        <v>45031</v>
      </c>
      <c r="R159" s="148">
        <f t="shared" si="39"/>
        <v>44331</v>
      </c>
      <c r="S159" s="187">
        <f t="shared" si="30"/>
        <v>2.1142857142857161E-4</v>
      </c>
      <c r="T159" s="549">
        <f t="shared" si="40"/>
        <v>700</v>
      </c>
      <c r="U159" s="113">
        <f t="shared" si="41"/>
        <v>572.75</v>
      </c>
      <c r="V159" s="113">
        <f t="shared" si="42"/>
        <v>127.25</v>
      </c>
      <c r="W159" s="549">
        <f t="shared" si="31"/>
        <v>2.1409042857142855</v>
      </c>
      <c r="X159" s="186">
        <f t="shared" si="43"/>
        <v>1.2967691836734696</v>
      </c>
      <c r="Y159" s="113">
        <f t="shared" si="44"/>
        <v>1.3009732094627857</v>
      </c>
      <c r="Z159" s="433"/>
    </row>
    <row r="160" spans="1:26" x14ac:dyDescent="0.35">
      <c r="A160" s="433"/>
      <c r="B160" s="116">
        <v>42633</v>
      </c>
      <c r="C160" s="49">
        <v>3.544</v>
      </c>
      <c r="D160" s="350">
        <v>3.0649999999999999</v>
      </c>
      <c r="E160" s="187">
        <f t="shared" si="36"/>
        <v>5.4308390022675748E-4</v>
      </c>
      <c r="F160" s="148">
        <f t="shared" si="32"/>
        <v>44459.25</v>
      </c>
      <c r="G160" s="116"/>
      <c r="H160" s="549">
        <f t="shared" si="33"/>
        <v>882</v>
      </c>
      <c r="I160" s="550">
        <f t="shared" si="34"/>
        <v>185.75</v>
      </c>
      <c r="J160" s="113">
        <f t="shared" si="35"/>
        <v>696.25</v>
      </c>
      <c r="K160" s="549">
        <f t="shared" si="37"/>
        <v>3.4431221655328796</v>
      </c>
      <c r="L160" s="551"/>
      <c r="N160" s="187">
        <v>2.2839999999999998</v>
      </c>
      <c r="O160" s="113">
        <v>2.1320000000000001</v>
      </c>
      <c r="P160" s="198">
        <v>2.0590000000000002</v>
      </c>
      <c r="Q160" s="148">
        <f t="shared" si="38"/>
        <v>45031</v>
      </c>
      <c r="R160" s="148">
        <f t="shared" si="39"/>
        <v>44331</v>
      </c>
      <c r="S160" s="187">
        <f t="shared" si="30"/>
        <v>2.1714285714285669E-4</v>
      </c>
      <c r="T160" s="549">
        <f t="shared" si="40"/>
        <v>700</v>
      </c>
      <c r="U160" s="113">
        <f t="shared" si="41"/>
        <v>571.75</v>
      </c>
      <c r="V160" s="113">
        <f t="shared" si="42"/>
        <v>128.25</v>
      </c>
      <c r="W160" s="549">
        <f t="shared" si="31"/>
        <v>2.1598485714285713</v>
      </c>
      <c r="X160" s="186">
        <f t="shared" si="43"/>
        <v>1.2832735941043083</v>
      </c>
      <c r="Y160" s="113">
        <f t="shared" si="44"/>
        <v>1.2873905718976397</v>
      </c>
      <c r="Z160" s="433"/>
    </row>
    <row r="161" spans="1:26" x14ac:dyDescent="0.35">
      <c r="A161" s="433"/>
      <c r="B161" s="116">
        <v>42634</v>
      </c>
      <c r="C161" s="49">
        <v>3.548</v>
      </c>
      <c r="D161" s="350">
        <v>3.06</v>
      </c>
      <c r="E161" s="187">
        <f t="shared" si="36"/>
        <v>5.5328798185941047E-4</v>
      </c>
      <c r="F161" s="148">
        <f t="shared" si="32"/>
        <v>44460.25</v>
      </c>
      <c r="G161" s="116"/>
      <c r="H161" s="549">
        <f t="shared" si="33"/>
        <v>882</v>
      </c>
      <c r="I161" s="550">
        <f t="shared" si="34"/>
        <v>184.75</v>
      </c>
      <c r="J161" s="113">
        <f t="shared" si="35"/>
        <v>697.25</v>
      </c>
      <c r="K161" s="549">
        <f t="shared" si="37"/>
        <v>3.4457800453514738</v>
      </c>
      <c r="L161" s="551"/>
      <c r="N161" s="187">
        <v>2.2909999999999999</v>
      </c>
      <c r="O161" s="113">
        <v>2.1360000000000001</v>
      </c>
      <c r="P161" s="198">
        <v>2.0630000000000002</v>
      </c>
      <c r="Q161" s="148">
        <f t="shared" si="38"/>
        <v>45031</v>
      </c>
      <c r="R161" s="148">
        <f t="shared" si="39"/>
        <v>44331</v>
      </c>
      <c r="S161" s="187">
        <f t="shared" si="30"/>
        <v>2.2142857142857115E-4</v>
      </c>
      <c r="T161" s="549">
        <f t="shared" si="40"/>
        <v>700</v>
      </c>
      <c r="U161" s="113">
        <f t="shared" si="41"/>
        <v>570.75</v>
      </c>
      <c r="V161" s="113">
        <f t="shared" si="42"/>
        <v>129.25</v>
      </c>
      <c r="W161" s="549">
        <f t="shared" si="31"/>
        <v>2.1646196428571431</v>
      </c>
      <c r="X161" s="186">
        <f t="shared" si="43"/>
        <v>1.2811604024943306</v>
      </c>
      <c r="Y161" s="113">
        <f t="shared" si="44"/>
        <v>1.2852638324366561</v>
      </c>
      <c r="Z161" s="433"/>
    </row>
    <row r="162" spans="1:26" x14ac:dyDescent="0.35">
      <c r="A162" s="433"/>
      <c r="B162" s="116">
        <v>42635</v>
      </c>
      <c r="C162" s="49">
        <v>3.46</v>
      </c>
      <c r="D162" s="350">
        <v>2.9790000000000001</v>
      </c>
      <c r="E162" s="187">
        <f t="shared" si="36"/>
        <v>5.4535147392290235E-4</v>
      </c>
      <c r="F162" s="148">
        <f t="shared" si="32"/>
        <v>44461.25</v>
      </c>
      <c r="G162" s="116"/>
      <c r="H162" s="549">
        <f t="shared" si="33"/>
        <v>882</v>
      </c>
      <c r="I162" s="550">
        <f t="shared" si="34"/>
        <v>183.75</v>
      </c>
      <c r="J162" s="113">
        <f t="shared" si="35"/>
        <v>698.25</v>
      </c>
      <c r="K162" s="549">
        <f t="shared" si="37"/>
        <v>3.3597916666666667</v>
      </c>
      <c r="L162" s="551"/>
      <c r="N162" s="187">
        <v>2.2050000000000001</v>
      </c>
      <c r="O162" s="113">
        <v>2.056</v>
      </c>
      <c r="P162" s="198">
        <v>1.9910000000000001</v>
      </c>
      <c r="Q162" s="148">
        <f t="shared" si="38"/>
        <v>45031</v>
      </c>
      <c r="R162" s="148">
        <f t="shared" si="39"/>
        <v>44331</v>
      </c>
      <c r="S162" s="187">
        <f t="shared" si="30"/>
        <v>2.1285714285714289E-4</v>
      </c>
      <c r="T162" s="549">
        <f t="shared" si="40"/>
        <v>700</v>
      </c>
      <c r="U162" s="113">
        <f t="shared" si="41"/>
        <v>569.75</v>
      </c>
      <c r="V162" s="113">
        <f t="shared" si="42"/>
        <v>130.25</v>
      </c>
      <c r="W162" s="549">
        <f t="shared" si="31"/>
        <v>2.0837246428571428</v>
      </c>
      <c r="X162" s="186">
        <f t="shared" si="43"/>
        <v>1.276067023809524</v>
      </c>
      <c r="Y162" s="113">
        <f t="shared" si="44"/>
        <v>1.2801378914326644</v>
      </c>
      <c r="Z162" s="433"/>
    </row>
    <row r="163" spans="1:26" x14ac:dyDescent="0.35">
      <c r="A163" s="433"/>
      <c r="B163" s="116">
        <v>42636</v>
      </c>
      <c r="C163" s="49">
        <v>3.4329999999999998</v>
      </c>
      <c r="D163" s="350">
        <v>2.9609999999999999</v>
      </c>
      <c r="E163" s="187">
        <f t="shared" si="36"/>
        <v>5.3514739229024936E-4</v>
      </c>
      <c r="F163" s="148">
        <f t="shared" si="32"/>
        <v>44462.25</v>
      </c>
      <c r="G163" s="116"/>
      <c r="H163" s="549">
        <f t="shared" si="33"/>
        <v>882</v>
      </c>
      <c r="I163" s="550">
        <f t="shared" si="34"/>
        <v>182.75</v>
      </c>
      <c r="J163" s="113">
        <f t="shared" si="35"/>
        <v>699.25</v>
      </c>
      <c r="K163" s="549">
        <f t="shared" si="37"/>
        <v>3.3352018140589568</v>
      </c>
      <c r="L163" s="551"/>
      <c r="N163" s="187">
        <v>2.1419999999999999</v>
      </c>
      <c r="O163" s="113">
        <v>2.0009999999999999</v>
      </c>
      <c r="P163" s="198">
        <v>1.946</v>
      </c>
      <c r="Q163" s="148">
        <f t="shared" si="38"/>
        <v>45031</v>
      </c>
      <c r="R163" s="148">
        <f t="shared" si="39"/>
        <v>44331</v>
      </c>
      <c r="S163" s="187">
        <f t="shared" si="30"/>
        <v>2.0142857142857145E-4</v>
      </c>
      <c r="T163" s="549">
        <f t="shared" si="40"/>
        <v>700</v>
      </c>
      <c r="U163" s="113">
        <f t="shared" si="41"/>
        <v>568.75</v>
      </c>
      <c r="V163" s="113">
        <f t="shared" si="42"/>
        <v>131.25</v>
      </c>
      <c r="W163" s="549">
        <f t="shared" si="31"/>
        <v>2.0274375</v>
      </c>
      <c r="X163" s="186">
        <f t="shared" si="43"/>
        <v>1.3077643140589568</v>
      </c>
      <c r="Y163" s="113">
        <f t="shared" si="44"/>
        <v>1.3120399328117927</v>
      </c>
      <c r="Z163" s="433"/>
    </row>
    <row r="164" spans="1:26" x14ac:dyDescent="0.35">
      <c r="A164" s="433"/>
      <c r="B164" s="116">
        <v>42639</v>
      </c>
      <c r="C164" s="49">
        <v>3.419</v>
      </c>
      <c r="D164" s="350">
        <v>2.952</v>
      </c>
      <c r="E164" s="187">
        <f t="shared" si="36"/>
        <v>5.2947845804988676E-4</v>
      </c>
      <c r="F164" s="148">
        <f t="shared" si="32"/>
        <v>44465.25</v>
      </c>
      <c r="G164" s="116"/>
      <c r="H164" s="549">
        <f t="shared" si="33"/>
        <v>882</v>
      </c>
      <c r="I164" s="550">
        <f t="shared" si="34"/>
        <v>179.75</v>
      </c>
      <c r="J164" s="113">
        <f t="shared" si="35"/>
        <v>702.25</v>
      </c>
      <c r="K164" s="549">
        <f t="shared" si="37"/>
        <v>3.3238262471655329</v>
      </c>
      <c r="L164" s="551"/>
      <c r="N164" s="187">
        <v>2.12</v>
      </c>
      <c r="O164" s="113">
        <v>1.988</v>
      </c>
      <c r="P164" s="198">
        <v>1.9379999999999999</v>
      </c>
      <c r="Q164" s="148">
        <f t="shared" si="38"/>
        <v>45031</v>
      </c>
      <c r="R164" s="148">
        <f t="shared" si="39"/>
        <v>44331</v>
      </c>
      <c r="S164" s="187">
        <f t="shared" si="30"/>
        <v>1.8857142857142873E-4</v>
      </c>
      <c r="T164" s="549">
        <f t="shared" si="40"/>
        <v>700</v>
      </c>
      <c r="U164" s="113">
        <f t="shared" si="41"/>
        <v>565.75</v>
      </c>
      <c r="V164" s="113">
        <f t="shared" si="42"/>
        <v>134.25</v>
      </c>
      <c r="W164" s="549">
        <f t="shared" si="31"/>
        <v>2.0133157142857141</v>
      </c>
      <c r="X164" s="186">
        <f t="shared" si="43"/>
        <v>1.3105105328798188</v>
      </c>
      <c r="Y164" s="113">
        <f t="shared" si="44"/>
        <v>1.3148041275217848</v>
      </c>
      <c r="Z164" s="433"/>
    </row>
    <row r="165" spans="1:26" x14ac:dyDescent="0.35">
      <c r="A165" s="433"/>
      <c r="B165" s="116">
        <v>42640</v>
      </c>
      <c r="C165" s="49">
        <v>3.41</v>
      </c>
      <c r="D165" s="350">
        <v>2.931</v>
      </c>
      <c r="E165" s="187">
        <f t="shared" si="36"/>
        <v>5.4308390022675748E-4</v>
      </c>
      <c r="F165" s="148">
        <f t="shared" si="32"/>
        <v>44466.25</v>
      </c>
      <c r="G165" s="116"/>
      <c r="H165" s="549">
        <f t="shared" si="33"/>
        <v>882</v>
      </c>
      <c r="I165" s="550">
        <f t="shared" si="34"/>
        <v>178.75</v>
      </c>
      <c r="J165" s="113">
        <f t="shared" si="35"/>
        <v>703.25</v>
      </c>
      <c r="K165" s="549">
        <f t="shared" si="37"/>
        <v>3.3129237528344673</v>
      </c>
      <c r="L165" s="551"/>
      <c r="N165" s="187">
        <v>2.1160000000000001</v>
      </c>
      <c r="O165" s="113">
        <v>1.988</v>
      </c>
      <c r="P165" s="198">
        <v>1.9419999999999999</v>
      </c>
      <c r="Q165" s="148">
        <f t="shared" si="38"/>
        <v>45031</v>
      </c>
      <c r="R165" s="148">
        <f t="shared" si="39"/>
        <v>44331</v>
      </c>
      <c r="S165" s="187">
        <f t="shared" si="30"/>
        <v>1.8285714285714303E-4</v>
      </c>
      <c r="T165" s="549">
        <f t="shared" si="40"/>
        <v>700</v>
      </c>
      <c r="U165" s="113">
        <f t="shared" si="41"/>
        <v>564.75</v>
      </c>
      <c r="V165" s="113">
        <f t="shared" si="42"/>
        <v>135.25</v>
      </c>
      <c r="W165" s="549">
        <f t="shared" si="31"/>
        <v>2.0127314285714286</v>
      </c>
      <c r="X165" s="186">
        <f t="shared" si="43"/>
        <v>1.3001923242630387</v>
      </c>
      <c r="Y165" s="113">
        <f t="shared" si="44"/>
        <v>1.3044185744632175</v>
      </c>
      <c r="Z165" s="433"/>
    </row>
    <row r="166" spans="1:26" x14ac:dyDescent="0.35">
      <c r="A166" s="433"/>
      <c r="B166" s="116">
        <v>42641</v>
      </c>
      <c r="C166" s="49">
        <v>3.4129999999999998</v>
      </c>
      <c r="D166" s="350">
        <v>2.9379999999999997</v>
      </c>
      <c r="E166" s="187">
        <f t="shared" si="36"/>
        <v>5.385487528344672E-4</v>
      </c>
      <c r="F166" s="148">
        <f t="shared" si="32"/>
        <v>44467.25</v>
      </c>
      <c r="G166" s="116"/>
      <c r="H166" s="549">
        <f t="shared" si="33"/>
        <v>882</v>
      </c>
      <c r="I166" s="550">
        <f t="shared" si="34"/>
        <v>177.75</v>
      </c>
      <c r="J166" s="113">
        <f t="shared" si="35"/>
        <v>704.25</v>
      </c>
      <c r="K166" s="549">
        <f t="shared" si="37"/>
        <v>3.3172729591836734</v>
      </c>
      <c r="L166" s="551"/>
      <c r="N166" s="187">
        <v>2.1</v>
      </c>
      <c r="O166" s="113">
        <v>1.9889999999999999</v>
      </c>
      <c r="P166" s="198">
        <v>1.9489999999999998</v>
      </c>
      <c r="Q166" s="148">
        <f t="shared" si="38"/>
        <v>45031</v>
      </c>
      <c r="R166" s="148">
        <f t="shared" si="39"/>
        <v>44331</v>
      </c>
      <c r="S166" s="187">
        <f t="shared" si="30"/>
        <v>1.5857142857142887E-4</v>
      </c>
      <c r="T166" s="549">
        <f t="shared" si="40"/>
        <v>700</v>
      </c>
      <c r="U166" s="113">
        <f t="shared" si="41"/>
        <v>563.75</v>
      </c>
      <c r="V166" s="113">
        <f t="shared" si="42"/>
        <v>136.25</v>
      </c>
      <c r="W166" s="549">
        <f t="shared" si="31"/>
        <v>2.010605357142857</v>
      </c>
      <c r="X166" s="186">
        <f t="shared" si="43"/>
        <v>1.3066676020408163</v>
      </c>
      <c r="Y166" s="113">
        <f t="shared" si="44"/>
        <v>1.3109360525964009</v>
      </c>
      <c r="Z166" s="433"/>
    </row>
    <row r="167" spans="1:26" x14ac:dyDescent="0.35">
      <c r="A167" s="433"/>
      <c r="B167" s="116">
        <v>42642</v>
      </c>
      <c r="C167" s="49">
        <v>3.423</v>
      </c>
      <c r="D167" s="350">
        <v>2.948</v>
      </c>
      <c r="E167" s="187">
        <f t="shared" si="36"/>
        <v>5.385487528344672E-4</v>
      </c>
      <c r="F167" s="148">
        <f t="shared" si="32"/>
        <v>44468.25</v>
      </c>
      <c r="G167" s="116"/>
      <c r="H167" s="549">
        <f t="shared" si="33"/>
        <v>882</v>
      </c>
      <c r="I167" s="550">
        <f t="shared" si="34"/>
        <v>176.75</v>
      </c>
      <c r="J167" s="113">
        <f t="shared" si="35"/>
        <v>705.25</v>
      </c>
      <c r="K167" s="549">
        <f t="shared" si="37"/>
        <v>3.327811507936508</v>
      </c>
      <c r="L167" s="551"/>
      <c r="N167" s="187">
        <v>2.1120000000000001</v>
      </c>
      <c r="O167" s="113">
        <v>2.0099999999999998</v>
      </c>
      <c r="P167" s="198">
        <v>1.964</v>
      </c>
      <c r="Q167" s="148">
        <f t="shared" si="38"/>
        <v>45031</v>
      </c>
      <c r="R167" s="148">
        <f t="shared" si="39"/>
        <v>44331</v>
      </c>
      <c r="S167" s="187">
        <f t="shared" si="30"/>
        <v>1.4571428571428615E-4</v>
      </c>
      <c r="T167" s="549">
        <f t="shared" si="40"/>
        <v>700</v>
      </c>
      <c r="U167" s="113">
        <f t="shared" si="41"/>
        <v>562.75</v>
      </c>
      <c r="V167" s="113">
        <f t="shared" si="42"/>
        <v>137.25</v>
      </c>
      <c r="W167" s="549">
        <f t="shared" si="31"/>
        <v>2.0299992857142857</v>
      </c>
      <c r="X167" s="186">
        <f t="shared" si="43"/>
        <v>1.2978122222222224</v>
      </c>
      <c r="Y167" s="113">
        <f t="shared" si="44"/>
        <v>1.3020230136325806</v>
      </c>
      <c r="Z167" s="433"/>
    </row>
    <row r="168" spans="1:26" x14ac:dyDescent="0.35">
      <c r="A168" s="433"/>
      <c r="B168" s="116">
        <v>42643</v>
      </c>
      <c r="C168" s="49">
        <v>3.3810000000000002</v>
      </c>
      <c r="D168" s="350">
        <v>2.915</v>
      </c>
      <c r="E168" s="187">
        <f t="shared" si="36"/>
        <v>5.2834467120181432E-4</v>
      </c>
      <c r="F168" s="148">
        <f t="shared" si="32"/>
        <v>44469.25</v>
      </c>
      <c r="G168" s="116"/>
      <c r="H168" s="549">
        <f t="shared" si="33"/>
        <v>882</v>
      </c>
      <c r="I168" s="550">
        <f t="shared" si="34"/>
        <v>175.75</v>
      </c>
      <c r="J168" s="113">
        <f t="shared" si="35"/>
        <v>706.25</v>
      </c>
      <c r="K168" s="549">
        <f t="shared" si="37"/>
        <v>3.2881434240362815</v>
      </c>
      <c r="L168" s="551"/>
      <c r="N168" s="187">
        <v>2.0590000000000002</v>
      </c>
      <c r="O168" s="113">
        <v>1.958</v>
      </c>
      <c r="P168" s="198">
        <v>1.9330000000000001</v>
      </c>
      <c r="Q168" s="148">
        <f t="shared" si="38"/>
        <v>45031</v>
      </c>
      <c r="R168" s="148">
        <f t="shared" si="39"/>
        <v>44331</v>
      </c>
      <c r="S168" s="187">
        <f t="shared" si="30"/>
        <v>1.4428571428571458E-4</v>
      </c>
      <c r="T168" s="549">
        <f t="shared" si="40"/>
        <v>700</v>
      </c>
      <c r="U168" s="113">
        <f t="shared" si="41"/>
        <v>561.75</v>
      </c>
      <c r="V168" s="113">
        <f t="shared" si="42"/>
        <v>138.25</v>
      </c>
      <c r="W168" s="549">
        <f t="shared" si="31"/>
        <v>1.9779475</v>
      </c>
      <c r="X168" s="186">
        <f t="shared" si="43"/>
        <v>1.3101959240362815</v>
      </c>
      <c r="Y168" s="113">
        <f t="shared" si="44"/>
        <v>1.3144874574346987</v>
      </c>
      <c r="Z168" s="433"/>
    </row>
    <row r="169" spans="1:26" x14ac:dyDescent="0.35">
      <c r="A169" s="433"/>
      <c r="B169" s="116">
        <v>42646</v>
      </c>
      <c r="C169" s="49">
        <v>3.4340000000000002</v>
      </c>
      <c r="D169" s="350">
        <v>2.9459999999999997</v>
      </c>
      <c r="E169" s="187">
        <f t="shared" si="36"/>
        <v>5.532879818594109E-4</v>
      </c>
      <c r="F169" s="148">
        <f t="shared" si="32"/>
        <v>44472.25</v>
      </c>
      <c r="G169" s="116"/>
      <c r="H169" s="549">
        <f t="shared" si="33"/>
        <v>882</v>
      </c>
      <c r="I169" s="550">
        <f t="shared" si="34"/>
        <v>172.75</v>
      </c>
      <c r="J169" s="113">
        <f t="shared" si="35"/>
        <v>709.25</v>
      </c>
      <c r="K169" s="549">
        <f t="shared" si="37"/>
        <v>3.3384195011337869</v>
      </c>
      <c r="L169" s="551"/>
      <c r="N169" s="187">
        <v>2.0880000000000001</v>
      </c>
      <c r="O169" s="113">
        <v>1.982</v>
      </c>
      <c r="P169" s="198">
        <v>1.9569999999999999</v>
      </c>
      <c r="Q169" s="148">
        <f t="shared" si="38"/>
        <v>45031</v>
      </c>
      <c r="R169" s="148">
        <f t="shared" si="39"/>
        <v>44331</v>
      </c>
      <c r="S169" s="187">
        <f t="shared" si="30"/>
        <v>1.5142857142857156E-4</v>
      </c>
      <c r="T169" s="549">
        <f t="shared" si="40"/>
        <v>700</v>
      </c>
      <c r="U169" s="113">
        <f t="shared" si="41"/>
        <v>558.75</v>
      </c>
      <c r="V169" s="113">
        <f t="shared" si="42"/>
        <v>141.25</v>
      </c>
      <c r="W169" s="549">
        <f t="shared" si="31"/>
        <v>2.0033892857142859</v>
      </c>
      <c r="X169" s="186">
        <f t="shared" si="43"/>
        <v>1.3350302154195011</v>
      </c>
      <c r="Y169" s="113">
        <f t="shared" si="44"/>
        <v>1.3394859796097114</v>
      </c>
      <c r="Z169" s="433"/>
    </row>
    <row r="170" spans="1:26" x14ac:dyDescent="0.35">
      <c r="A170" s="433"/>
      <c r="B170" s="116">
        <v>42647</v>
      </c>
      <c r="C170" s="49">
        <v>3.4729999999999999</v>
      </c>
      <c r="D170" s="350">
        <v>2.9790000000000001</v>
      </c>
      <c r="E170" s="187">
        <f t="shared" si="36"/>
        <v>5.6009070294784551E-4</v>
      </c>
      <c r="F170" s="148">
        <f t="shared" si="32"/>
        <v>44473.25</v>
      </c>
      <c r="G170" s="116"/>
      <c r="H170" s="549">
        <f t="shared" si="33"/>
        <v>882</v>
      </c>
      <c r="I170" s="550">
        <f t="shared" si="34"/>
        <v>171.75</v>
      </c>
      <c r="J170" s="113">
        <f t="shared" si="35"/>
        <v>710.25</v>
      </c>
      <c r="K170" s="549">
        <f t="shared" si="37"/>
        <v>3.3768044217687074</v>
      </c>
      <c r="L170" s="551"/>
      <c r="N170" s="187">
        <v>2.1560000000000001</v>
      </c>
      <c r="O170" s="113">
        <v>2.0339999999999998</v>
      </c>
      <c r="P170" s="198">
        <v>1.992</v>
      </c>
      <c r="Q170" s="148">
        <f t="shared" si="38"/>
        <v>45031</v>
      </c>
      <c r="R170" s="148">
        <f t="shared" si="39"/>
        <v>44331</v>
      </c>
      <c r="S170" s="187">
        <f t="shared" si="30"/>
        <v>1.7428571428571477E-4</v>
      </c>
      <c r="T170" s="549">
        <f t="shared" si="40"/>
        <v>700</v>
      </c>
      <c r="U170" s="113">
        <f t="shared" si="41"/>
        <v>557.75</v>
      </c>
      <c r="V170" s="113">
        <f t="shared" si="42"/>
        <v>142.25</v>
      </c>
      <c r="W170" s="549">
        <f t="shared" si="31"/>
        <v>2.0587921428571425</v>
      </c>
      <c r="X170" s="186">
        <f t="shared" si="43"/>
        <v>1.3180122789115649</v>
      </c>
      <c r="Y170" s="113">
        <f t="shared" si="44"/>
        <v>1.3223551698299474</v>
      </c>
      <c r="Z170" s="433"/>
    </row>
    <row r="171" spans="1:26" x14ac:dyDescent="0.35">
      <c r="A171" s="433"/>
      <c r="B171" s="116">
        <v>42648</v>
      </c>
      <c r="C171" s="49">
        <v>3.5140000000000002</v>
      </c>
      <c r="D171" s="350">
        <v>3.008</v>
      </c>
      <c r="E171" s="187">
        <f t="shared" si="36"/>
        <v>5.7369614512471677E-4</v>
      </c>
      <c r="F171" s="148">
        <f t="shared" si="32"/>
        <v>44474.25</v>
      </c>
      <c r="G171" s="116"/>
      <c r="H171" s="549">
        <f t="shared" si="33"/>
        <v>882</v>
      </c>
      <c r="I171" s="550">
        <f t="shared" si="34"/>
        <v>170.75</v>
      </c>
      <c r="J171" s="113">
        <f t="shared" si="35"/>
        <v>711.25</v>
      </c>
      <c r="K171" s="549">
        <f t="shared" si="37"/>
        <v>3.4160413832199548</v>
      </c>
      <c r="L171" s="551"/>
      <c r="N171" s="187">
        <v>2.2069999999999999</v>
      </c>
      <c r="O171" s="113">
        <v>2.0760000000000001</v>
      </c>
      <c r="P171" s="198">
        <v>2.024</v>
      </c>
      <c r="Q171" s="148">
        <f t="shared" si="38"/>
        <v>45031</v>
      </c>
      <c r="R171" s="148">
        <f t="shared" si="39"/>
        <v>44331</v>
      </c>
      <c r="S171" s="187">
        <f t="shared" si="30"/>
        <v>1.8714285714285683E-4</v>
      </c>
      <c r="T171" s="549">
        <f t="shared" si="40"/>
        <v>700</v>
      </c>
      <c r="U171" s="113">
        <f t="shared" si="41"/>
        <v>556.75</v>
      </c>
      <c r="V171" s="113">
        <f t="shared" si="42"/>
        <v>143.25</v>
      </c>
      <c r="W171" s="549">
        <f t="shared" si="31"/>
        <v>2.1028082142857145</v>
      </c>
      <c r="X171" s="186">
        <f t="shared" si="43"/>
        <v>1.3132331689342402</v>
      </c>
      <c r="Y171" s="113">
        <f t="shared" si="44"/>
        <v>1.3175446223242071</v>
      </c>
      <c r="Z171" s="433"/>
    </row>
    <row r="172" spans="1:26" x14ac:dyDescent="0.35">
      <c r="A172" s="433"/>
      <c r="B172" s="116">
        <v>42649</v>
      </c>
      <c r="C172" s="49">
        <v>3.5339999999999998</v>
      </c>
      <c r="D172" s="350">
        <v>3.024</v>
      </c>
      <c r="E172" s="187">
        <f t="shared" si="36"/>
        <v>5.7823129251700651E-4</v>
      </c>
      <c r="F172" s="148">
        <f t="shared" si="32"/>
        <v>44475.25</v>
      </c>
      <c r="G172" s="116"/>
      <c r="H172" s="549">
        <f t="shared" si="33"/>
        <v>882</v>
      </c>
      <c r="I172" s="550">
        <f t="shared" si="34"/>
        <v>169.75</v>
      </c>
      <c r="J172" s="113">
        <f t="shared" si="35"/>
        <v>712.25</v>
      </c>
      <c r="K172" s="549">
        <f t="shared" si="37"/>
        <v>3.4358452380952378</v>
      </c>
      <c r="L172" s="551"/>
      <c r="N172" s="187">
        <v>2.25</v>
      </c>
      <c r="O172" s="113">
        <v>2.0979999999999999</v>
      </c>
      <c r="P172" s="198">
        <v>2.044</v>
      </c>
      <c r="Q172" s="148">
        <f t="shared" si="38"/>
        <v>45031</v>
      </c>
      <c r="R172" s="148">
        <f t="shared" si="39"/>
        <v>44331</v>
      </c>
      <c r="S172" s="187">
        <f t="shared" si="30"/>
        <v>2.1714285714285734E-4</v>
      </c>
      <c r="T172" s="549">
        <f t="shared" si="40"/>
        <v>700</v>
      </c>
      <c r="U172" s="113">
        <f t="shared" si="41"/>
        <v>555.75</v>
      </c>
      <c r="V172" s="113">
        <f t="shared" si="42"/>
        <v>144.25</v>
      </c>
      <c r="W172" s="549">
        <f t="shared" si="31"/>
        <v>2.1293228571428569</v>
      </c>
      <c r="X172" s="186">
        <f t="shared" si="43"/>
        <v>1.3065223809523809</v>
      </c>
      <c r="Y172" s="113">
        <f t="shared" si="44"/>
        <v>1.3107898827822151</v>
      </c>
      <c r="Z172" s="433"/>
    </row>
    <row r="173" spans="1:26" x14ac:dyDescent="0.35">
      <c r="A173" s="433"/>
      <c r="B173" s="116">
        <v>42650</v>
      </c>
      <c r="C173" s="49">
        <v>3.5209999999999999</v>
      </c>
      <c r="D173" s="350">
        <v>3.0150000000000001</v>
      </c>
      <c r="E173" s="187">
        <f t="shared" si="36"/>
        <v>5.7369614512471634E-4</v>
      </c>
      <c r="F173" s="148">
        <f t="shared" si="32"/>
        <v>44476.25</v>
      </c>
      <c r="G173" s="116"/>
      <c r="H173" s="549">
        <f t="shared" si="33"/>
        <v>882</v>
      </c>
      <c r="I173" s="550">
        <f t="shared" si="34"/>
        <v>168.75</v>
      </c>
      <c r="J173" s="113">
        <f t="shared" si="35"/>
        <v>713.25</v>
      </c>
      <c r="K173" s="549">
        <f t="shared" si="37"/>
        <v>3.4241887755102041</v>
      </c>
      <c r="L173" s="551"/>
      <c r="N173" s="187">
        <v>2.2490000000000001</v>
      </c>
      <c r="O173" s="113">
        <v>2.09</v>
      </c>
      <c r="P173" s="198">
        <v>2.0329999999999999</v>
      </c>
      <c r="Q173" s="148">
        <f t="shared" si="38"/>
        <v>45031</v>
      </c>
      <c r="R173" s="148">
        <f t="shared" si="39"/>
        <v>44331</v>
      </c>
      <c r="S173" s="187">
        <f t="shared" si="30"/>
        <v>2.2714285714285751E-4</v>
      </c>
      <c r="T173" s="549">
        <f t="shared" si="40"/>
        <v>700</v>
      </c>
      <c r="U173" s="113">
        <f t="shared" si="41"/>
        <v>554.75</v>
      </c>
      <c r="V173" s="113">
        <f t="shared" si="42"/>
        <v>145.25</v>
      </c>
      <c r="W173" s="549">
        <f t="shared" si="31"/>
        <v>2.1229925000000001</v>
      </c>
      <c r="X173" s="186">
        <f t="shared" si="43"/>
        <v>1.301196275510204</v>
      </c>
      <c r="Y173" s="113">
        <f t="shared" si="44"/>
        <v>1.3054290548786929</v>
      </c>
      <c r="Z173" s="433"/>
    </row>
    <row r="174" spans="1:26" x14ac:dyDescent="0.35">
      <c r="A174" s="433"/>
      <c r="B174" s="116">
        <v>42653</v>
      </c>
      <c r="C174" s="49">
        <v>3.544</v>
      </c>
      <c r="D174" s="350">
        <v>3.03</v>
      </c>
      <c r="E174" s="187">
        <f t="shared" si="36"/>
        <v>5.8276643990929733E-4</v>
      </c>
      <c r="F174" s="148">
        <f t="shared" si="32"/>
        <v>44479.25</v>
      </c>
      <c r="G174" s="116"/>
      <c r="H174" s="549">
        <f t="shared" si="33"/>
        <v>882</v>
      </c>
      <c r="I174" s="550">
        <f t="shared" si="34"/>
        <v>165.75</v>
      </c>
      <c r="J174" s="113">
        <f t="shared" si="35"/>
        <v>716.25</v>
      </c>
      <c r="K174" s="549">
        <f t="shared" si="37"/>
        <v>3.4474064625850338</v>
      </c>
      <c r="L174" s="551"/>
      <c r="N174" s="187">
        <v>2.238</v>
      </c>
      <c r="O174" s="113">
        <v>2.0790000000000002</v>
      </c>
      <c r="P174" s="198">
        <v>2.0179999999999998</v>
      </c>
      <c r="Q174" s="148">
        <f t="shared" si="38"/>
        <v>45031</v>
      </c>
      <c r="R174" s="148">
        <f t="shared" si="39"/>
        <v>44331</v>
      </c>
      <c r="S174" s="187">
        <f t="shared" si="30"/>
        <v>2.2714285714285686E-4</v>
      </c>
      <c r="T174" s="549">
        <f t="shared" si="40"/>
        <v>700</v>
      </c>
      <c r="U174" s="113">
        <f t="shared" si="41"/>
        <v>551.75</v>
      </c>
      <c r="V174" s="113">
        <f t="shared" si="42"/>
        <v>148.25</v>
      </c>
      <c r="W174" s="549">
        <f t="shared" si="31"/>
        <v>2.1126739285714287</v>
      </c>
      <c r="X174" s="186">
        <f t="shared" si="43"/>
        <v>1.3347325340136051</v>
      </c>
      <c r="Y174" s="113">
        <f t="shared" si="44"/>
        <v>1.3391863113570102</v>
      </c>
      <c r="Z174" s="433"/>
    </row>
    <row r="175" spans="1:26" x14ac:dyDescent="0.35">
      <c r="A175" s="433"/>
      <c r="B175" s="116">
        <v>42654</v>
      </c>
      <c r="C175" s="49">
        <v>3.516</v>
      </c>
      <c r="D175" s="350">
        <v>3.0049999999999999</v>
      </c>
      <c r="E175" s="187">
        <f t="shared" si="36"/>
        <v>5.7936507936507948E-4</v>
      </c>
      <c r="F175" s="148">
        <f t="shared" si="32"/>
        <v>44480.25</v>
      </c>
      <c r="G175" s="116"/>
      <c r="H175" s="549">
        <f t="shared" si="33"/>
        <v>882</v>
      </c>
      <c r="I175" s="550">
        <f t="shared" si="34"/>
        <v>164.75</v>
      </c>
      <c r="J175" s="113">
        <f t="shared" si="35"/>
        <v>717.25</v>
      </c>
      <c r="K175" s="549">
        <f t="shared" si="37"/>
        <v>3.420549603174603</v>
      </c>
      <c r="L175" s="551"/>
      <c r="N175" s="187">
        <v>2.2400000000000002</v>
      </c>
      <c r="O175" s="113">
        <v>2.0739999999999998</v>
      </c>
      <c r="P175" s="198">
        <v>2.0049999999999999</v>
      </c>
      <c r="Q175" s="148">
        <f t="shared" si="38"/>
        <v>45031</v>
      </c>
      <c r="R175" s="148">
        <f t="shared" si="39"/>
        <v>44331</v>
      </c>
      <c r="S175" s="187">
        <f t="shared" si="30"/>
        <v>2.3714285714285767E-4</v>
      </c>
      <c r="T175" s="549">
        <f t="shared" si="40"/>
        <v>700</v>
      </c>
      <c r="U175" s="113">
        <f t="shared" si="41"/>
        <v>550.75</v>
      </c>
      <c r="V175" s="113">
        <f t="shared" si="42"/>
        <v>149.25</v>
      </c>
      <c r="W175" s="549">
        <f t="shared" si="31"/>
        <v>2.1093935714285714</v>
      </c>
      <c r="X175" s="186">
        <f t="shared" si="43"/>
        <v>1.3111560317460316</v>
      </c>
      <c r="Y175" s="113">
        <f t="shared" si="44"/>
        <v>1.3154538570949947</v>
      </c>
      <c r="Z175" s="433"/>
    </row>
    <row r="176" spans="1:26" x14ac:dyDescent="0.35">
      <c r="A176" s="433"/>
      <c r="B176" s="116">
        <v>42655</v>
      </c>
      <c r="C176" s="49">
        <v>3.5470000000000002</v>
      </c>
      <c r="D176" s="350">
        <v>3.0270000000000001</v>
      </c>
      <c r="E176" s="187">
        <f t="shared" si="36"/>
        <v>5.8956916099773247E-4</v>
      </c>
      <c r="F176" s="148">
        <f t="shared" si="32"/>
        <v>44481.25</v>
      </c>
      <c r="G176" s="116"/>
      <c r="H176" s="549">
        <f t="shared" si="33"/>
        <v>882</v>
      </c>
      <c r="I176" s="550">
        <f t="shared" si="34"/>
        <v>163.75</v>
      </c>
      <c r="J176" s="113">
        <f t="shared" si="35"/>
        <v>718.25</v>
      </c>
      <c r="K176" s="549">
        <f t="shared" si="37"/>
        <v>3.4504580498866213</v>
      </c>
      <c r="L176" s="551"/>
      <c r="N176" s="187">
        <v>2.2589999999999999</v>
      </c>
      <c r="O176" s="113">
        <v>2.085</v>
      </c>
      <c r="P176" s="198">
        <v>2.0110000000000001</v>
      </c>
      <c r="Q176" s="148">
        <f t="shared" si="38"/>
        <v>45031</v>
      </c>
      <c r="R176" s="148">
        <f t="shared" si="39"/>
        <v>44331</v>
      </c>
      <c r="S176" s="187">
        <f t="shared" si="30"/>
        <v>2.4857142857142846E-4</v>
      </c>
      <c r="T176" s="549">
        <f t="shared" si="40"/>
        <v>700</v>
      </c>
      <c r="U176" s="113">
        <f t="shared" si="41"/>
        <v>549.75</v>
      </c>
      <c r="V176" s="113">
        <f t="shared" si="42"/>
        <v>150.25</v>
      </c>
      <c r="W176" s="549">
        <f t="shared" si="31"/>
        <v>2.1223478571428571</v>
      </c>
      <c r="X176" s="186">
        <f t="shared" si="43"/>
        <v>1.3281101927437642</v>
      </c>
      <c r="Y176" s="113">
        <f t="shared" si="44"/>
        <v>1.3325198844539532</v>
      </c>
      <c r="Z176" s="433"/>
    </row>
    <row r="177" spans="1:26" x14ac:dyDescent="0.35">
      <c r="A177" s="433"/>
      <c r="B177" s="116">
        <v>42656</v>
      </c>
      <c r="C177" s="49">
        <v>3.5030000000000001</v>
      </c>
      <c r="D177" s="350">
        <v>2.988</v>
      </c>
      <c r="E177" s="187">
        <f t="shared" si="36"/>
        <v>5.8390022675736976E-4</v>
      </c>
      <c r="F177" s="148">
        <f t="shared" si="32"/>
        <v>44482.25</v>
      </c>
      <c r="G177" s="116"/>
      <c r="H177" s="549">
        <f t="shared" si="33"/>
        <v>882</v>
      </c>
      <c r="I177" s="550">
        <f t="shared" si="34"/>
        <v>162.75</v>
      </c>
      <c r="J177" s="113">
        <f t="shared" si="35"/>
        <v>719.25</v>
      </c>
      <c r="K177" s="549">
        <f t="shared" si="37"/>
        <v>3.4079702380952384</v>
      </c>
      <c r="L177" s="551"/>
      <c r="N177" s="187">
        <v>2.2189999999999999</v>
      </c>
      <c r="O177" s="113">
        <v>2.048</v>
      </c>
      <c r="P177" s="198">
        <v>1.9790000000000001</v>
      </c>
      <c r="Q177" s="148">
        <f t="shared" si="38"/>
        <v>45031</v>
      </c>
      <c r="R177" s="148">
        <f t="shared" si="39"/>
        <v>44331</v>
      </c>
      <c r="S177" s="187">
        <f t="shared" si="30"/>
        <v>2.4428571428571403E-4</v>
      </c>
      <c r="T177" s="549">
        <f t="shared" si="40"/>
        <v>700</v>
      </c>
      <c r="U177" s="113">
        <f t="shared" si="41"/>
        <v>548.75</v>
      </c>
      <c r="V177" s="113">
        <f t="shared" si="42"/>
        <v>151.25</v>
      </c>
      <c r="W177" s="549">
        <f t="shared" si="31"/>
        <v>2.0849482142857143</v>
      </c>
      <c r="X177" s="186">
        <f t="shared" si="43"/>
        <v>1.3230220238095241</v>
      </c>
      <c r="Y177" s="113">
        <f t="shared" si="44"/>
        <v>1.3273979919982581</v>
      </c>
      <c r="Z177" s="433"/>
    </row>
    <row r="178" spans="1:26" x14ac:dyDescent="0.35">
      <c r="A178" s="433"/>
      <c r="B178" s="116">
        <v>42657</v>
      </c>
      <c r="C178" s="49">
        <v>3.5230000000000001</v>
      </c>
      <c r="D178" s="350">
        <v>3.0070000000000001</v>
      </c>
      <c r="E178" s="187">
        <f t="shared" si="36"/>
        <v>5.8503401360544219E-4</v>
      </c>
      <c r="F178" s="148">
        <f t="shared" si="32"/>
        <v>44483.25</v>
      </c>
      <c r="G178" s="116"/>
      <c r="H178" s="549">
        <f t="shared" si="33"/>
        <v>882</v>
      </c>
      <c r="I178" s="550">
        <f t="shared" si="34"/>
        <v>161.75</v>
      </c>
      <c r="J178" s="113">
        <f t="shared" si="35"/>
        <v>720.25</v>
      </c>
      <c r="K178" s="549">
        <f t="shared" si="37"/>
        <v>3.42837074829932</v>
      </c>
      <c r="L178" s="551"/>
      <c r="N178" s="187">
        <v>2.2170000000000001</v>
      </c>
      <c r="O178" s="113">
        <v>2.0390000000000001</v>
      </c>
      <c r="P178" s="198">
        <v>1.968</v>
      </c>
      <c r="Q178" s="148">
        <f t="shared" si="38"/>
        <v>45031</v>
      </c>
      <c r="R178" s="148">
        <f t="shared" si="39"/>
        <v>44331</v>
      </c>
      <c r="S178" s="187">
        <f t="shared" si="30"/>
        <v>2.5428571428571422E-4</v>
      </c>
      <c r="T178" s="549">
        <f t="shared" si="40"/>
        <v>700</v>
      </c>
      <c r="U178" s="113">
        <f t="shared" si="41"/>
        <v>547.75</v>
      </c>
      <c r="V178" s="113">
        <f t="shared" si="42"/>
        <v>152.25</v>
      </c>
      <c r="W178" s="549">
        <f t="shared" si="31"/>
        <v>2.077715</v>
      </c>
      <c r="X178" s="186">
        <f t="shared" si="43"/>
        <v>1.35065574829932</v>
      </c>
      <c r="Y178" s="113">
        <f t="shared" si="44"/>
        <v>1.3552164256753541</v>
      </c>
      <c r="Z178" s="433"/>
    </row>
    <row r="179" spans="1:26" x14ac:dyDescent="0.35">
      <c r="A179" s="433"/>
      <c r="B179" s="116">
        <v>42660</v>
      </c>
      <c r="C179" s="49">
        <v>3.5419999999999998</v>
      </c>
      <c r="D179" s="350">
        <v>3.0219999999999998</v>
      </c>
      <c r="E179" s="187">
        <f t="shared" si="36"/>
        <v>5.8956916099773247E-4</v>
      </c>
      <c r="F179" s="148">
        <f t="shared" si="32"/>
        <v>44486.25</v>
      </c>
      <c r="G179" s="116"/>
      <c r="H179" s="549">
        <f t="shared" si="33"/>
        <v>882</v>
      </c>
      <c r="I179" s="550">
        <f t="shared" si="34"/>
        <v>158.75</v>
      </c>
      <c r="J179" s="113">
        <f t="shared" si="35"/>
        <v>723.25</v>
      </c>
      <c r="K179" s="549">
        <f t="shared" si="37"/>
        <v>3.4484058956916099</v>
      </c>
      <c r="L179" s="551"/>
      <c r="N179" s="187">
        <v>2.2480000000000002</v>
      </c>
      <c r="O179" s="113">
        <v>2.0680000000000001</v>
      </c>
      <c r="P179" s="198">
        <v>1.9870000000000001</v>
      </c>
      <c r="Q179" s="148">
        <f t="shared" si="38"/>
        <v>45031</v>
      </c>
      <c r="R179" s="148">
        <f t="shared" si="39"/>
        <v>44331</v>
      </c>
      <c r="S179" s="187">
        <f t="shared" si="30"/>
        <v>2.5714285714285737E-4</v>
      </c>
      <c r="T179" s="549">
        <f t="shared" si="40"/>
        <v>700</v>
      </c>
      <c r="U179" s="113">
        <f t="shared" si="41"/>
        <v>544.75</v>
      </c>
      <c r="V179" s="113">
        <f t="shared" si="42"/>
        <v>155.25</v>
      </c>
      <c r="W179" s="549">
        <f t="shared" si="31"/>
        <v>2.1079214285714287</v>
      </c>
      <c r="X179" s="186">
        <f t="shared" si="43"/>
        <v>1.3404844671201812</v>
      </c>
      <c r="Y179" s="113">
        <f t="shared" si="44"/>
        <v>1.3449767136366697</v>
      </c>
      <c r="Z179" s="433"/>
    </row>
    <row r="180" spans="1:26" x14ac:dyDescent="0.35">
      <c r="A180" s="433"/>
      <c r="B180" s="116">
        <v>42661</v>
      </c>
      <c r="C180" s="49">
        <v>3.5990000000000002</v>
      </c>
      <c r="D180" s="350">
        <v>3.0739999999999998</v>
      </c>
      <c r="E180" s="187">
        <f t="shared" si="36"/>
        <v>5.9523809523809562E-4</v>
      </c>
      <c r="F180" s="148">
        <f t="shared" si="32"/>
        <v>44487.25</v>
      </c>
      <c r="G180" s="116"/>
      <c r="H180" s="549">
        <f t="shared" si="33"/>
        <v>882</v>
      </c>
      <c r="I180" s="550">
        <f t="shared" si="34"/>
        <v>157.75</v>
      </c>
      <c r="J180" s="113">
        <f t="shared" si="35"/>
        <v>724.25</v>
      </c>
      <c r="K180" s="549">
        <f t="shared" si="37"/>
        <v>3.5051011904761906</v>
      </c>
      <c r="L180" s="551"/>
      <c r="N180" s="187">
        <v>2.3029999999999999</v>
      </c>
      <c r="O180" s="113">
        <v>2.117</v>
      </c>
      <c r="P180" s="198">
        <v>2.0409999999999999</v>
      </c>
      <c r="Q180" s="148">
        <f t="shared" si="38"/>
        <v>45031</v>
      </c>
      <c r="R180" s="148">
        <f t="shared" si="39"/>
        <v>44331</v>
      </c>
      <c r="S180" s="187">
        <f t="shared" si="30"/>
        <v>2.6571428571428563E-4</v>
      </c>
      <c r="T180" s="549">
        <f t="shared" si="40"/>
        <v>700</v>
      </c>
      <c r="U180" s="113">
        <f t="shared" si="41"/>
        <v>543.75</v>
      </c>
      <c r="V180" s="113">
        <f t="shared" si="42"/>
        <v>156.25</v>
      </c>
      <c r="W180" s="549">
        <f t="shared" si="31"/>
        <v>2.1585178571428569</v>
      </c>
      <c r="X180" s="186">
        <f t="shared" si="43"/>
        <v>1.3465833333333337</v>
      </c>
      <c r="Y180" s="113">
        <f t="shared" si="44"/>
        <v>1.3511165500173838</v>
      </c>
      <c r="Z180" s="433"/>
    </row>
    <row r="181" spans="1:26" x14ac:dyDescent="0.35">
      <c r="A181" s="433"/>
      <c r="B181" s="116">
        <v>42662</v>
      </c>
      <c r="C181" s="49">
        <v>3.613</v>
      </c>
      <c r="D181" s="350">
        <v>3.085</v>
      </c>
      <c r="E181" s="187">
        <f t="shared" si="36"/>
        <v>5.9863945578231292E-4</v>
      </c>
      <c r="F181" s="148">
        <f t="shared" si="32"/>
        <v>44488.25</v>
      </c>
      <c r="G181" s="116"/>
      <c r="H181" s="549">
        <f t="shared" si="33"/>
        <v>882</v>
      </c>
      <c r="I181" s="550">
        <f t="shared" si="34"/>
        <v>156.75</v>
      </c>
      <c r="J181" s="113">
        <f t="shared" si="35"/>
        <v>725.25</v>
      </c>
      <c r="K181" s="549">
        <f t="shared" si="37"/>
        <v>3.5191632653061227</v>
      </c>
      <c r="L181" s="551"/>
      <c r="N181" s="187">
        <v>2.3079999999999998</v>
      </c>
      <c r="O181" s="113">
        <v>2.12</v>
      </c>
      <c r="P181" s="198">
        <v>2.044</v>
      </c>
      <c r="Q181" s="148">
        <f t="shared" si="38"/>
        <v>45031</v>
      </c>
      <c r="R181" s="148">
        <f t="shared" si="39"/>
        <v>44331</v>
      </c>
      <c r="S181" s="187">
        <f t="shared" si="30"/>
        <v>2.6857142857142818E-4</v>
      </c>
      <c r="T181" s="549">
        <f t="shared" si="40"/>
        <v>700</v>
      </c>
      <c r="U181" s="113">
        <f t="shared" si="41"/>
        <v>542.75</v>
      </c>
      <c r="V181" s="113">
        <f t="shared" si="42"/>
        <v>157.25</v>
      </c>
      <c r="W181" s="549">
        <f t="shared" si="31"/>
        <v>2.1622328571428571</v>
      </c>
      <c r="X181" s="186">
        <f t="shared" si="43"/>
        <v>1.3569304081632656</v>
      </c>
      <c r="Y181" s="113">
        <f t="shared" si="44"/>
        <v>1.3615335584947763</v>
      </c>
      <c r="Z181" s="433"/>
    </row>
    <row r="182" spans="1:26" x14ac:dyDescent="0.35">
      <c r="A182" s="433"/>
      <c r="B182" s="116">
        <v>42663</v>
      </c>
      <c r="C182" s="49">
        <v>3.593</v>
      </c>
      <c r="D182" s="350">
        <v>3.0569999999999999</v>
      </c>
      <c r="E182" s="187">
        <f t="shared" si="36"/>
        <v>6.0770975056689347E-4</v>
      </c>
      <c r="F182" s="148">
        <f t="shared" si="32"/>
        <v>44489.25</v>
      </c>
      <c r="G182" s="116"/>
      <c r="H182" s="549">
        <f t="shared" si="33"/>
        <v>882</v>
      </c>
      <c r="I182" s="550">
        <f t="shared" si="34"/>
        <v>155.75</v>
      </c>
      <c r="J182" s="113">
        <f t="shared" si="35"/>
        <v>726.25</v>
      </c>
      <c r="K182" s="549">
        <f t="shared" si="37"/>
        <v>3.4983492063492063</v>
      </c>
      <c r="L182" s="551"/>
      <c r="N182" s="187">
        <v>2.2890000000000001</v>
      </c>
      <c r="O182" s="113">
        <v>2.0990000000000002</v>
      </c>
      <c r="P182" s="198">
        <v>2.0259999999999998</v>
      </c>
      <c r="Q182" s="148">
        <f t="shared" si="38"/>
        <v>45031</v>
      </c>
      <c r="R182" s="148">
        <f t="shared" si="39"/>
        <v>44331</v>
      </c>
      <c r="S182" s="187">
        <f t="shared" si="30"/>
        <v>2.7142857142857134E-4</v>
      </c>
      <c r="T182" s="549">
        <f t="shared" si="40"/>
        <v>700</v>
      </c>
      <c r="U182" s="113">
        <f t="shared" si="41"/>
        <v>541.75</v>
      </c>
      <c r="V182" s="113">
        <f t="shared" si="42"/>
        <v>158.25</v>
      </c>
      <c r="W182" s="549">
        <f t="shared" si="31"/>
        <v>2.1419535714285716</v>
      </c>
      <c r="X182" s="186">
        <f t="shared" si="43"/>
        <v>1.3563956349206348</v>
      </c>
      <c r="Y182" s="113">
        <f t="shared" si="44"/>
        <v>1.3609951577167267</v>
      </c>
      <c r="Z182" s="433"/>
    </row>
    <row r="183" spans="1:26" x14ac:dyDescent="0.35">
      <c r="A183" s="433"/>
      <c r="B183" s="116">
        <v>42664</v>
      </c>
      <c r="C183" s="49">
        <v>3.5949999999999998</v>
      </c>
      <c r="D183" s="350">
        <v>3.0569999999999999</v>
      </c>
      <c r="E183" s="187">
        <f t="shared" si="36"/>
        <v>6.0997732426303834E-4</v>
      </c>
      <c r="F183" s="148">
        <f t="shared" si="32"/>
        <v>44490.25</v>
      </c>
      <c r="G183" s="116"/>
      <c r="H183" s="549">
        <f t="shared" si="33"/>
        <v>882</v>
      </c>
      <c r="I183" s="550">
        <f t="shared" si="34"/>
        <v>154.75</v>
      </c>
      <c r="J183" s="113">
        <f t="shared" si="35"/>
        <v>727.25</v>
      </c>
      <c r="K183" s="549">
        <f t="shared" si="37"/>
        <v>3.5006060090702946</v>
      </c>
      <c r="L183" s="551"/>
      <c r="N183" s="187">
        <v>2.2829999999999999</v>
      </c>
      <c r="O183" s="113">
        <v>2.097</v>
      </c>
      <c r="P183" s="198">
        <v>2.0249999999999999</v>
      </c>
      <c r="Q183" s="148">
        <f t="shared" si="38"/>
        <v>45031</v>
      </c>
      <c r="R183" s="148">
        <f t="shared" si="39"/>
        <v>44331</v>
      </c>
      <c r="S183" s="187">
        <f t="shared" si="30"/>
        <v>2.6571428571428563E-4</v>
      </c>
      <c r="T183" s="549">
        <f t="shared" si="40"/>
        <v>700</v>
      </c>
      <c r="U183" s="113">
        <f t="shared" si="41"/>
        <v>540.75</v>
      </c>
      <c r="V183" s="113">
        <f t="shared" si="42"/>
        <v>159.25</v>
      </c>
      <c r="W183" s="549">
        <f t="shared" si="31"/>
        <v>2.1393149999999999</v>
      </c>
      <c r="X183" s="186">
        <f t="shared" si="43"/>
        <v>1.3612910090702948</v>
      </c>
      <c r="Y183" s="113">
        <f t="shared" si="44"/>
        <v>1.3659237920987444</v>
      </c>
      <c r="Z183" s="433"/>
    </row>
    <row r="184" spans="1:26" x14ac:dyDescent="0.35">
      <c r="A184" s="433"/>
      <c r="B184" s="116">
        <v>42667</v>
      </c>
      <c r="C184" s="49" t="s">
        <v>437</v>
      </c>
      <c r="D184" s="350" t="s">
        <v>437</v>
      </c>
      <c r="E184" s="187" t="str">
        <f t="shared" si="36"/>
        <v/>
      </c>
      <c r="F184" s="148">
        <f t="shared" si="32"/>
        <v>44493.25</v>
      </c>
      <c r="G184" s="116"/>
      <c r="H184" s="549">
        <f t="shared" si="33"/>
        <v>882</v>
      </c>
      <c r="I184" s="550">
        <f t="shared" si="34"/>
        <v>151.75</v>
      </c>
      <c r="J184" s="113">
        <f t="shared" si="35"/>
        <v>730.25</v>
      </c>
      <c r="K184" s="549" t="str">
        <f t="shared" si="37"/>
        <v/>
      </c>
      <c r="L184" s="551"/>
      <c r="N184" s="187">
        <v>2.2909999999999999</v>
      </c>
      <c r="O184" s="113">
        <v>2.1070000000000002</v>
      </c>
      <c r="P184" s="198">
        <v>2.0289999999999999</v>
      </c>
      <c r="Q184" s="148">
        <f t="shared" si="38"/>
        <v>45031</v>
      </c>
      <c r="R184" s="148">
        <f t="shared" si="39"/>
        <v>44331</v>
      </c>
      <c r="S184" s="187">
        <f t="shared" si="30"/>
        <v>2.6285714285714248E-4</v>
      </c>
      <c r="T184" s="549">
        <f t="shared" si="40"/>
        <v>700</v>
      </c>
      <c r="U184" s="113">
        <f t="shared" si="41"/>
        <v>537.75</v>
      </c>
      <c r="V184" s="113">
        <f t="shared" si="42"/>
        <v>162.25</v>
      </c>
      <c r="W184" s="549">
        <f t="shared" si="31"/>
        <v>2.1496485714285716</v>
      </c>
      <c r="X184" s="186" t="str">
        <f t="shared" si="43"/>
        <v/>
      </c>
      <c r="Y184" s="113" t="str">
        <f t="shared" si="44"/>
        <v/>
      </c>
      <c r="Z184" s="433"/>
    </row>
    <row r="185" spans="1:26" x14ac:dyDescent="0.35">
      <c r="A185" s="433"/>
      <c r="B185" s="116">
        <v>42668</v>
      </c>
      <c r="C185" s="49">
        <v>3.6179999999999999</v>
      </c>
      <c r="D185" s="350">
        <v>3.0840000000000001</v>
      </c>
      <c r="E185" s="187">
        <f t="shared" si="36"/>
        <v>6.0544217687074806E-4</v>
      </c>
      <c r="F185" s="148">
        <f t="shared" si="32"/>
        <v>44494.25</v>
      </c>
      <c r="G185" s="116"/>
      <c r="H185" s="549">
        <f t="shared" si="33"/>
        <v>882</v>
      </c>
      <c r="I185" s="550">
        <f t="shared" si="34"/>
        <v>150.75</v>
      </c>
      <c r="J185" s="113">
        <f t="shared" si="35"/>
        <v>731.25</v>
      </c>
      <c r="K185" s="549">
        <f t="shared" si="37"/>
        <v>3.5267295918367347</v>
      </c>
      <c r="L185" s="551"/>
      <c r="N185" s="187">
        <v>2.29</v>
      </c>
      <c r="O185" s="113">
        <v>2.105</v>
      </c>
      <c r="P185" s="198">
        <v>2.0350000000000001</v>
      </c>
      <c r="Q185" s="148">
        <f t="shared" si="38"/>
        <v>45031</v>
      </c>
      <c r="R185" s="148">
        <f t="shared" si="39"/>
        <v>44331</v>
      </c>
      <c r="S185" s="187">
        <f t="shared" si="30"/>
        <v>2.6428571428571435E-4</v>
      </c>
      <c r="T185" s="549">
        <f t="shared" si="40"/>
        <v>700</v>
      </c>
      <c r="U185" s="113">
        <f t="shared" si="41"/>
        <v>536.75</v>
      </c>
      <c r="V185" s="113">
        <f t="shared" si="42"/>
        <v>163.25</v>
      </c>
      <c r="W185" s="549">
        <f t="shared" si="31"/>
        <v>2.1481446428571429</v>
      </c>
      <c r="X185" s="186">
        <f t="shared" si="43"/>
        <v>1.3785849489795918</v>
      </c>
      <c r="Y185" s="113">
        <f t="shared" si="44"/>
        <v>1.3833361901334662</v>
      </c>
      <c r="Z185" s="433"/>
    </row>
    <row r="186" spans="1:26" x14ac:dyDescent="0.35">
      <c r="A186" s="433"/>
      <c r="B186" s="116">
        <v>42669</v>
      </c>
      <c r="C186" s="49">
        <v>3.6539999999999999</v>
      </c>
      <c r="D186" s="350">
        <v>3.121</v>
      </c>
      <c r="E186" s="187">
        <f t="shared" si="36"/>
        <v>6.0430839002267563E-4</v>
      </c>
      <c r="F186" s="148">
        <f t="shared" si="32"/>
        <v>44495.25</v>
      </c>
      <c r="G186" s="116"/>
      <c r="H186" s="549">
        <f t="shared" si="33"/>
        <v>882</v>
      </c>
      <c r="I186" s="550">
        <f t="shared" si="34"/>
        <v>149.75</v>
      </c>
      <c r="J186" s="113">
        <f t="shared" si="35"/>
        <v>732.25</v>
      </c>
      <c r="K186" s="549">
        <f t="shared" si="37"/>
        <v>3.5635048185941041</v>
      </c>
      <c r="L186" s="551"/>
      <c r="N186" s="187">
        <v>2.3149999999999999</v>
      </c>
      <c r="O186" s="113">
        <v>2.129</v>
      </c>
      <c r="P186" s="198">
        <v>2.0569999999999999</v>
      </c>
      <c r="Q186" s="148">
        <f t="shared" si="38"/>
        <v>45031</v>
      </c>
      <c r="R186" s="148">
        <f t="shared" si="39"/>
        <v>44331</v>
      </c>
      <c r="S186" s="187">
        <f t="shared" si="30"/>
        <v>2.6571428571428563E-4</v>
      </c>
      <c r="T186" s="549">
        <f t="shared" si="40"/>
        <v>700</v>
      </c>
      <c r="U186" s="113">
        <f t="shared" si="41"/>
        <v>535.75</v>
      </c>
      <c r="V186" s="113">
        <f t="shared" si="42"/>
        <v>164.25</v>
      </c>
      <c r="W186" s="549">
        <f t="shared" si="31"/>
        <v>2.1726435714285715</v>
      </c>
      <c r="X186" s="186">
        <f t="shared" si="43"/>
        <v>1.3908612471655326</v>
      </c>
      <c r="Y186" s="113">
        <f t="shared" si="44"/>
        <v>1.3956974846877079</v>
      </c>
      <c r="Z186" s="433"/>
    </row>
    <row r="187" spans="1:26" x14ac:dyDescent="0.35">
      <c r="A187" s="433"/>
      <c r="B187" s="116">
        <v>42670</v>
      </c>
      <c r="C187" s="49">
        <v>3.69</v>
      </c>
      <c r="D187" s="350">
        <v>3.1429999999999998</v>
      </c>
      <c r="E187" s="187">
        <f t="shared" si="36"/>
        <v>6.2018140589569176E-4</v>
      </c>
      <c r="F187" s="148">
        <f t="shared" si="32"/>
        <v>44496.25</v>
      </c>
      <c r="G187" s="116"/>
      <c r="H187" s="549">
        <f t="shared" si="33"/>
        <v>882</v>
      </c>
      <c r="I187" s="550">
        <f t="shared" si="34"/>
        <v>148.75</v>
      </c>
      <c r="J187" s="113">
        <f t="shared" si="35"/>
        <v>733.25</v>
      </c>
      <c r="K187" s="549">
        <f t="shared" si="37"/>
        <v>3.597748015873016</v>
      </c>
      <c r="L187" s="551"/>
      <c r="N187" s="187">
        <v>2.3519999999999999</v>
      </c>
      <c r="O187" s="113">
        <v>2.1589999999999998</v>
      </c>
      <c r="P187" s="198">
        <v>2.0859999999999999</v>
      </c>
      <c r="Q187" s="148">
        <f t="shared" si="38"/>
        <v>45031</v>
      </c>
      <c r="R187" s="148">
        <f t="shared" si="39"/>
        <v>44331</v>
      </c>
      <c r="S187" s="187">
        <f t="shared" si="30"/>
        <v>2.7571428571428582E-4</v>
      </c>
      <c r="T187" s="549">
        <f t="shared" si="40"/>
        <v>700</v>
      </c>
      <c r="U187" s="113">
        <f t="shared" si="41"/>
        <v>534.75</v>
      </c>
      <c r="V187" s="113">
        <f t="shared" si="42"/>
        <v>165.25</v>
      </c>
      <c r="W187" s="549">
        <f t="shared" si="31"/>
        <v>2.2045617857142856</v>
      </c>
      <c r="X187" s="186">
        <f t="shared" si="43"/>
        <v>1.3931862301587303</v>
      </c>
      <c r="Y187" s="113">
        <f t="shared" si="44"/>
        <v>1.3980386498384956</v>
      </c>
      <c r="Z187" s="433"/>
    </row>
    <row r="188" spans="1:26" x14ac:dyDescent="0.35">
      <c r="A188" s="433"/>
      <c r="B188" s="116">
        <v>42671</v>
      </c>
      <c r="C188" s="49">
        <v>3.706</v>
      </c>
      <c r="D188" s="350">
        <v>3.1469999999999998</v>
      </c>
      <c r="E188" s="187">
        <f t="shared" si="36"/>
        <v>6.3378684807256259E-4</v>
      </c>
      <c r="F188" s="148">
        <f t="shared" si="32"/>
        <v>44497.25</v>
      </c>
      <c r="G188" s="116"/>
      <c r="H188" s="549">
        <f t="shared" si="33"/>
        <v>882</v>
      </c>
      <c r="I188" s="550">
        <f t="shared" si="34"/>
        <v>147.75</v>
      </c>
      <c r="J188" s="113">
        <f t="shared" si="35"/>
        <v>734.25</v>
      </c>
      <c r="K188" s="549">
        <f t="shared" si="37"/>
        <v>3.6123579931972789</v>
      </c>
      <c r="L188" s="551"/>
      <c r="N188" s="187">
        <v>2.41</v>
      </c>
      <c r="O188" s="113">
        <v>2.2050000000000001</v>
      </c>
      <c r="P188" s="198">
        <v>2.1230000000000002</v>
      </c>
      <c r="Q188" s="148">
        <f t="shared" si="38"/>
        <v>45031</v>
      </c>
      <c r="R188" s="148">
        <f t="shared" si="39"/>
        <v>44331</v>
      </c>
      <c r="S188" s="187">
        <f t="shared" si="30"/>
        <v>2.9285714285714294E-4</v>
      </c>
      <c r="T188" s="549">
        <f t="shared" si="40"/>
        <v>700</v>
      </c>
      <c r="U188" s="113">
        <f t="shared" si="41"/>
        <v>533.75</v>
      </c>
      <c r="V188" s="113">
        <f t="shared" si="42"/>
        <v>166.25</v>
      </c>
      <c r="W188" s="549">
        <f t="shared" si="31"/>
        <v>2.2536875000000003</v>
      </c>
      <c r="X188" s="186">
        <f t="shared" si="43"/>
        <v>1.3586704931972786</v>
      </c>
      <c r="Y188" s="113">
        <f t="shared" si="44"/>
        <v>1.3632854569699981</v>
      </c>
      <c r="Z188" s="433"/>
    </row>
    <row r="189" spans="1:26" x14ac:dyDescent="0.35">
      <c r="A189" s="433"/>
      <c r="B189" s="116">
        <v>42674</v>
      </c>
      <c r="C189" s="49">
        <v>3.6850000000000001</v>
      </c>
      <c r="D189" s="350">
        <v>3.125</v>
      </c>
      <c r="E189" s="187">
        <f t="shared" si="36"/>
        <v>6.3492063492063503E-4</v>
      </c>
      <c r="F189" s="148">
        <f t="shared" si="32"/>
        <v>44500.25</v>
      </c>
      <c r="G189" s="116"/>
      <c r="H189" s="549">
        <f t="shared" si="33"/>
        <v>882</v>
      </c>
      <c r="I189" s="550">
        <f t="shared" si="34"/>
        <v>144.75</v>
      </c>
      <c r="J189" s="113">
        <f t="shared" si="35"/>
        <v>737.25</v>
      </c>
      <c r="K189" s="549">
        <f t="shared" si="37"/>
        <v>3.5930952380952381</v>
      </c>
      <c r="L189" s="551"/>
      <c r="N189" s="187">
        <v>2.41</v>
      </c>
      <c r="O189" s="113">
        <v>2.2090000000000001</v>
      </c>
      <c r="P189" s="198">
        <v>2.125</v>
      </c>
      <c r="Q189" s="148">
        <f t="shared" si="38"/>
        <v>45031</v>
      </c>
      <c r="R189" s="148">
        <f t="shared" si="39"/>
        <v>44331</v>
      </c>
      <c r="S189" s="187">
        <f t="shared" si="30"/>
        <v>2.8714285714285723E-4</v>
      </c>
      <c r="T189" s="549">
        <f t="shared" si="40"/>
        <v>700</v>
      </c>
      <c r="U189" s="113">
        <f t="shared" si="41"/>
        <v>530.75</v>
      </c>
      <c r="V189" s="113">
        <f t="shared" si="42"/>
        <v>169.25</v>
      </c>
      <c r="W189" s="549">
        <f t="shared" si="31"/>
        <v>2.2575989285714289</v>
      </c>
      <c r="X189" s="186">
        <f t="shared" si="43"/>
        <v>1.3354963095238093</v>
      </c>
      <c r="Y189" s="113">
        <f t="shared" si="44"/>
        <v>1.3399551855056702</v>
      </c>
      <c r="Z189" s="433"/>
    </row>
    <row r="190" spans="1:26" x14ac:dyDescent="0.35">
      <c r="A190" s="433"/>
      <c r="B190" s="116">
        <v>42675</v>
      </c>
      <c r="C190" s="49">
        <v>3.7029999999999998</v>
      </c>
      <c r="D190" s="350">
        <v>3.137</v>
      </c>
      <c r="E190" s="187">
        <f t="shared" si="36"/>
        <v>6.4172335600907006E-4</v>
      </c>
      <c r="F190" s="148">
        <f t="shared" si="32"/>
        <v>44501.25</v>
      </c>
      <c r="G190" s="116"/>
      <c r="H190" s="549">
        <f t="shared" si="33"/>
        <v>882</v>
      </c>
      <c r="I190" s="550">
        <f t="shared" si="34"/>
        <v>143.75</v>
      </c>
      <c r="J190" s="113">
        <f t="shared" si="35"/>
        <v>738.25</v>
      </c>
      <c r="K190" s="549">
        <f t="shared" si="37"/>
        <v>3.6107522675736958</v>
      </c>
      <c r="L190" s="551"/>
      <c r="N190" s="187">
        <v>2.419</v>
      </c>
      <c r="O190" s="113">
        <v>2.2109999999999999</v>
      </c>
      <c r="P190" s="198">
        <v>2.1259999999999999</v>
      </c>
      <c r="Q190" s="148">
        <f t="shared" si="38"/>
        <v>45031</v>
      </c>
      <c r="R190" s="148">
        <f t="shared" si="39"/>
        <v>44331</v>
      </c>
      <c r="S190" s="187">
        <f t="shared" si="30"/>
        <v>2.9714285714285742E-4</v>
      </c>
      <c r="T190" s="549">
        <f t="shared" si="40"/>
        <v>700</v>
      </c>
      <c r="U190" s="113">
        <f t="shared" si="41"/>
        <v>529.75</v>
      </c>
      <c r="V190" s="113">
        <f t="shared" si="42"/>
        <v>170.25</v>
      </c>
      <c r="W190" s="549">
        <f t="shared" si="31"/>
        <v>2.2615885714285713</v>
      </c>
      <c r="X190" s="186">
        <f t="shared" si="43"/>
        <v>1.3491636961451245</v>
      </c>
      <c r="Y190" s="113">
        <f t="shared" si="44"/>
        <v>1.3537143028426124</v>
      </c>
      <c r="Z190" s="433"/>
    </row>
    <row r="191" spans="1:26" x14ac:dyDescent="0.35">
      <c r="A191" s="433"/>
      <c r="B191" s="116">
        <v>42676</v>
      </c>
      <c r="C191" s="49">
        <v>3.7330000000000001</v>
      </c>
      <c r="D191" s="350">
        <v>3.1779999999999999</v>
      </c>
      <c r="E191" s="187">
        <f t="shared" si="36"/>
        <v>6.2925170068027232E-4</v>
      </c>
      <c r="F191" s="148">
        <f t="shared" si="32"/>
        <v>44502.25</v>
      </c>
      <c r="G191" s="116"/>
      <c r="H191" s="549">
        <f t="shared" si="33"/>
        <v>882</v>
      </c>
      <c r="I191" s="550">
        <f t="shared" si="34"/>
        <v>142.75</v>
      </c>
      <c r="J191" s="113">
        <f t="shared" si="35"/>
        <v>739.25</v>
      </c>
      <c r="K191" s="549">
        <f t="shared" si="37"/>
        <v>3.6431743197278914</v>
      </c>
      <c r="L191" s="551"/>
      <c r="N191" s="187">
        <v>2.4609999999999999</v>
      </c>
      <c r="O191" s="113">
        <v>2.2560000000000002</v>
      </c>
      <c r="P191" s="198">
        <v>2.1709999999999998</v>
      </c>
      <c r="Q191" s="148">
        <f t="shared" si="38"/>
        <v>45031</v>
      </c>
      <c r="R191" s="148">
        <f t="shared" si="39"/>
        <v>44331</v>
      </c>
      <c r="S191" s="187">
        <f t="shared" si="30"/>
        <v>2.9285714285714234E-4</v>
      </c>
      <c r="T191" s="549">
        <f t="shared" si="40"/>
        <v>700</v>
      </c>
      <c r="U191" s="113">
        <f t="shared" si="41"/>
        <v>528.75</v>
      </c>
      <c r="V191" s="113">
        <f t="shared" si="42"/>
        <v>171.25</v>
      </c>
      <c r="W191" s="549">
        <f t="shared" si="31"/>
        <v>2.3061517857142859</v>
      </c>
      <c r="X191" s="186">
        <f t="shared" si="43"/>
        <v>1.3370225340136055</v>
      </c>
      <c r="Y191" s="113">
        <f t="shared" si="44"/>
        <v>1.3414916071547545</v>
      </c>
      <c r="Z191" s="433"/>
    </row>
    <row r="192" spans="1:26" x14ac:dyDescent="0.35">
      <c r="A192" s="433"/>
      <c r="B192" s="116">
        <v>42677</v>
      </c>
      <c r="C192" s="49">
        <v>3.7589999999999999</v>
      </c>
      <c r="D192" s="350">
        <v>3.19</v>
      </c>
      <c r="E192" s="187">
        <f t="shared" si="36"/>
        <v>6.4512471655328791E-4</v>
      </c>
      <c r="F192" s="148">
        <f t="shared" si="32"/>
        <v>44503.25</v>
      </c>
      <c r="G192" s="116"/>
      <c r="H192" s="549">
        <f t="shared" si="33"/>
        <v>882</v>
      </c>
      <c r="I192" s="550">
        <f t="shared" si="34"/>
        <v>141.75</v>
      </c>
      <c r="J192" s="113">
        <f t="shared" si="35"/>
        <v>740.25</v>
      </c>
      <c r="K192" s="549">
        <f t="shared" si="37"/>
        <v>3.6675535714285714</v>
      </c>
      <c r="L192" s="551"/>
      <c r="N192" s="187">
        <v>2.4649999999999999</v>
      </c>
      <c r="O192" s="113">
        <v>2.2640000000000002</v>
      </c>
      <c r="P192" s="198">
        <v>2.1789999999999998</v>
      </c>
      <c r="Q192" s="148">
        <f t="shared" si="38"/>
        <v>45031</v>
      </c>
      <c r="R192" s="148">
        <f t="shared" si="39"/>
        <v>44331</v>
      </c>
      <c r="S192" s="187">
        <f t="shared" si="30"/>
        <v>2.8714285714285658E-4</v>
      </c>
      <c r="T192" s="549">
        <f t="shared" si="40"/>
        <v>700</v>
      </c>
      <c r="U192" s="113">
        <f t="shared" si="41"/>
        <v>527.75</v>
      </c>
      <c r="V192" s="113">
        <f t="shared" si="42"/>
        <v>172.25</v>
      </c>
      <c r="W192" s="549">
        <f t="shared" si="31"/>
        <v>2.3134603571428571</v>
      </c>
      <c r="X192" s="186">
        <f t="shared" si="43"/>
        <v>1.3540932142857143</v>
      </c>
      <c r="Y192" s="113">
        <f t="shared" si="44"/>
        <v>1.358677135368147</v>
      </c>
      <c r="Z192" s="433"/>
    </row>
    <row r="193" spans="1:26" x14ac:dyDescent="0.35">
      <c r="A193" s="433"/>
      <c r="B193" s="116">
        <v>42678</v>
      </c>
      <c r="C193" s="49">
        <v>3.778</v>
      </c>
      <c r="D193" s="350">
        <v>3.2130000000000001</v>
      </c>
      <c r="E193" s="187">
        <f t="shared" si="36"/>
        <v>6.4058956916099763E-4</v>
      </c>
      <c r="F193" s="148">
        <f t="shared" si="32"/>
        <v>44504.25</v>
      </c>
      <c r="G193" s="116"/>
      <c r="H193" s="549">
        <f t="shared" si="33"/>
        <v>882</v>
      </c>
      <c r="I193" s="550">
        <f t="shared" si="34"/>
        <v>140.75</v>
      </c>
      <c r="J193" s="113">
        <f t="shared" si="35"/>
        <v>741.25</v>
      </c>
      <c r="K193" s="549">
        <f t="shared" si="37"/>
        <v>3.6878370181405895</v>
      </c>
      <c r="L193" s="551"/>
      <c r="N193" s="187">
        <v>2.5209999999999999</v>
      </c>
      <c r="O193" s="113">
        <v>2.3210000000000002</v>
      </c>
      <c r="P193" s="198">
        <v>2.2290000000000001</v>
      </c>
      <c r="Q193" s="148">
        <f t="shared" si="38"/>
        <v>45031</v>
      </c>
      <c r="R193" s="148">
        <f t="shared" si="39"/>
        <v>44331</v>
      </c>
      <c r="S193" s="187">
        <f t="shared" si="30"/>
        <v>2.8571428571428536E-4</v>
      </c>
      <c r="T193" s="549">
        <f t="shared" si="40"/>
        <v>700</v>
      </c>
      <c r="U193" s="113">
        <f t="shared" si="41"/>
        <v>526.75</v>
      </c>
      <c r="V193" s="113">
        <f t="shared" si="42"/>
        <v>173.25</v>
      </c>
      <c r="W193" s="549">
        <f t="shared" si="31"/>
        <v>2.3705000000000003</v>
      </c>
      <c r="X193" s="186">
        <f t="shared" si="43"/>
        <v>1.3173370181405892</v>
      </c>
      <c r="Y193" s="113">
        <f t="shared" si="44"/>
        <v>1.3216754601890202</v>
      </c>
      <c r="Z193" s="433"/>
    </row>
    <row r="194" spans="1:26" x14ac:dyDescent="0.35">
      <c r="A194" s="433"/>
      <c r="B194" s="116">
        <v>42681</v>
      </c>
      <c r="C194" s="49">
        <v>3.8340000000000001</v>
      </c>
      <c r="D194" s="350">
        <v>3.2480000000000002</v>
      </c>
      <c r="E194" s="187">
        <f t="shared" si="36"/>
        <v>6.6439909297052134E-4</v>
      </c>
      <c r="F194" s="148">
        <f t="shared" si="32"/>
        <v>44507.25</v>
      </c>
      <c r="G194" s="116"/>
      <c r="H194" s="549">
        <f t="shared" si="33"/>
        <v>882</v>
      </c>
      <c r="I194" s="550">
        <f t="shared" si="34"/>
        <v>137.75</v>
      </c>
      <c r="J194" s="113">
        <f t="shared" si="35"/>
        <v>744.25</v>
      </c>
      <c r="K194" s="549">
        <f t="shared" si="37"/>
        <v>3.7424790249433109</v>
      </c>
      <c r="L194" s="551"/>
      <c r="N194" s="187">
        <v>2.544</v>
      </c>
      <c r="O194" s="113">
        <v>2.343</v>
      </c>
      <c r="P194" s="198">
        <v>2.2450000000000001</v>
      </c>
      <c r="Q194" s="148">
        <f t="shared" si="38"/>
        <v>45031</v>
      </c>
      <c r="R194" s="148">
        <f t="shared" si="39"/>
        <v>44331</v>
      </c>
      <c r="S194" s="187">
        <f t="shared" si="30"/>
        <v>2.8714285714285723E-4</v>
      </c>
      <c r="T194" s="549">
        <f t="shared" si="40"/>
        <v>700</v>
      </c>
      <c r="U194" s="113">
        <f t="shared" si="41"/>
        <v>523.75</v>
      </c>
      <c r="V194" s="113">
        <f t="shared" si="42"/>
        <v>176.25</v>
      </c>
      <c r="W194" s="549">
        <f t="shared" si="31"/>
        <v>2.3936089285714286</v>
      </c>
      <c r="X194" s="186">
        <f t="shared" si="43"/>
        <v>1.3488700963718823</v>
      </c>
      <c r="Y194" s="113">
        <f t="shared" si="44"/>
        <v>1.3534187227141059</v>
      </c>
      <c r="Z194" s="433"/>
    </row>
    <row r="195" spans="1:26" x14ac:dyDescent="0.35">
      <c r="A195" s="433"/>
      <c r="B195" s="116">
        <v>42682</v>
      </c>
      <c r="C195" s="49">
        <v>3.8810000000000002</v>
      </c>
      <c r="D195" s="350">
        <v>3.2789999999999999</v>
      </c>
      <c r="E195" s="187">
        <f t="shared" si="36"/>
        <v>6.8253968253968289E-4</v>
      </c>
      <c r="F195" s="148">
        <f t="shared" si="32"/>
        <v>44508.25</v>
      </c>
      <c r="G195" s="116"/>
      <c r="H195" s="549">
        <f t="shared" si="33"/>
        <v>882</v>
      </c>
      <c r="I195" s="550">
        <f t="shared" si="34"/>
        <v>136.75</v>
      </c>
      <c r="J195" s="113">
        <f t="shared" si="35"/>
        <v>745.25</v>
      </c>
      <c r="K195" s="549">
        <f t="shared" si="37"/>
        <v>3.7876626984126984</v>
      </c>
      <c r="L195" s="551"/>
      <c r="N195" s="187">
        <v>2.5629999999999997</v>
      </c>
      <c r="O195" s="113">
        <v>2.36</v>
      </c>
      <c r="P195" s="198">
        <v>2.2560000000000002</v>
      </c>
      <c r="Q195" s="148">
        <f t="shared" si="38"/>
        <v>45031</v>
      </c>
      <c r="R195" s="148">
        <f t="shared" si="39"/>
        <v>44331</v>
      </c>
      <c r="S195" s="187">
        <f t="shared" si="30"/>
        <v>2.8999999999999978E-4</v>
      </c>
      <c r="T195" s="549">
        <f t="shared" si="40"/>
        <v>700</v>
      </c>
      <c r="U195" s="113">
        <f t="shared" si="41"/>
        <v>522.75</v>
      </c>
      <c r="V195" s="113">
        <f t="shared" si="42"/>
        <v>177.25</v>
      </c>
      <c r="W195" s="549">
        <f t="shared" si="31"/>
        <v>2.4114024999999999</v>
      </c>
      <c r="X195" s="186">
        <f t="shared" si="43"/>
        <v>1.3762601984126985</v>
      </c>
      <c r="Y195" s="113">
        <f t="shared" si="44"/>
        <v>1.3809954287470116</v>
      </c>
      <c r="Z195" s="433"/>
    </row>
    <row r="196" spans="1:26" x14ac:dyDescent="0.35">
      <c r="A196" s="433"/>
      <c r="B196" s="116">
        <v>42683</v>
      </c>
      <c r="C196" s="49">
        <v>4.0220000000000002</v>
      </c>
      <c r="D196" s="350">
        <v>3.367</v>
      </c>
      <c r="E196" s="187">
        <f t="shared" si="36"/>
        <v>7.426303854875286E-4</v>
      </c>
      <c r="F196" s="148">
        <f t="shared" si="32"/>
        <v>44509.25</v>
      </c>
      <c r="G196" s="116"/>
      <c r="H196" s="549">
        <f t="shared" si="33"/>
        <v>882</v>
      </c>
      <c r="I196" s="550">
        <f t="shared" si="34"/>
        <v>135.75</v>
      </c>
      <c r="J196" s="113">
        <f t="shared" si="35"/>
        <v>746.25</v>
      </c>
      <c r="K196" s="549">
        <f t="shared" si="37"/>
        <v>3.9211879251700683</v>
      </c>
      <c r="L196" s="551"/>
      <c r="N196" s="187">
        <v>2.4900000000000002</v>
      </c>
      <c r="O196" s="113">
        <v>2.294</v>
      </c>
      <c r="P196" s="198">
        <v>2.1909999999999998</v>
      </c>
      <c r="Q196" s="148">
        <f t="shared" si="38"/>
        <v>45031</v>
      </c>
      <c r="R196" s="148">
        <f t="shared" si="39"/>
        <v>44331</v>
      </c>
      <c r="S196" s="187">
        <f t="shared" si="30"/>
        <v>2.8000000000000025E-4</v>
      </c>
      <c r="T196" s="549">
        <f t="shared" si="40"/>
        <v>700</v>
      </c>
      <c r="U196" s="113">
        <f t="shared" si="41"/>
        <v>521.75</v>
      </c>
      <c r="V196" s="113">
        <f t="shared" si="42"/>
        <v>178.25</v>
      </c>
      <c r="W196" s="549">
        <f t="shared" si="31"/>
        <v>2.3439100000000002</v>
      </c>
      <c r="X196" s="186">
        <f t="shared" si="43"/>
        <v>1.5772779251700682</v>
      </c>
      <c r="Y196" s="113">
        <f t="shared" si="44"/>
        <v>1.5834974393031276</v>
      </c>
      <c r="Z196" s="433"/>
    </row>
    <row r="197" spans="1:26" x14ac:dyDescent="0.35">
      <c r="A197" s="433"/>
      <c r="B197" s="116">
        <v>42684</v>
      </c>
      <c r="C197" s="49">
        <v>4.0549999999999997</v>
      </c>
      <c r="D197" s="350">
        <v>3.371</v>
      </c>
      <c r="E197" s="187">
        <f t="shared" si="36"/>
        <v>7.7551020408163232E-4</v>
      </c>
      <c r="F197" s="148">
        <f t="shared" si="32"/>
        <v>44510.25</v>
      </c>
      <c r="G197" s="116"/>
      <c r="H197" s="549">
        <f t="shared" si="33"/>
        <v>882</v>
      </c>
      <c r="I197" s="550">
        <f t="shared" si="34"/>
        <v>134.75</v>
      </c>
      <c r="J197" s="113">
        <f t="shared" si="35"/>
        <v>747.25</v>
      </c>
      <c r="K197" s="549">
        <f t="shared" si="37"/>
        <v>3.9504999999999999</v>
      </c>
      <c r="L197" s="551"/>
      <c r="N197" s="187">
        <v>2.6539999999999999</v>
      </c>
      <c r="O197" s="113">
        <v>2.41</v>
      </c>
      <c r="P197" s="198">
        <v>2.2730000000000001</v>
      </c>
      <c r="Q197" s="148">
        <f t="shared" si="38"/>
        <v>45031</v>
      </c>
      <c r="R197" s="148">
        <f t="shared" si="39"/>
        <v>44331</v>
      </c>
      <c r="S197" s="187">
        <f t="shared" si="30"/>
        <v>3.4857142857142823E-4</v>
      </c>
      <c r="T197" s="549">
        <f t="shared" si="40"/>
        <v>700</v>
      </c>
      <c r="U197" s="113">
        <f t="shared" si="41"/>
        <v>520.75</v>
      </c>
      <c r="V197" s="113">
        <f t="shared" si="42"/>
        <v>179.25</v>
      </c>
      <c r="W197" s="549">
        <f t="shared" si="31"/>
        <v>2.4724814285714287</v>
      </c>
      <c r="X197" s="186">
        <f t="shared" si="43"/>
        <v>1.4780185714285712</v>
      </c>
      <c r="Y197" s="113">
        <f t="shared" si="44"/>
        <v>1.4834799186723036</v>
      </c>
      <c r="Z197" s="433"/>
    </row>
    <row r="198" spans="1:26" x14ac:dyDescent="0.35">
      <c r="A198" s="433"/>
      <c r="B198" s="116">
        <v>42685</v>
      </c>
      <c r="C198" s="49">
        <v>4.0250000000000004</v>
      </c>
      <c r="D198" s="350">
        <v>3.339</v>
      </c>
      <c r="E198" s="187">
        <f t="shared" si="36"/>
        <v>7.7777777777777817E-4</v>
      </c>
      <c r="F198" s="148">
        <f t="shared" si="32"/>
        <v>44511.25</v>
      </c>
      <c r="G198" s="116"/>
      <c r="H198" s="549">
        <f t="shared" si="33"/>
        <v>882</v>
      </c>
      <c r="I198" s="550">
        <f t="shared" si="34"/>
        <v>133.75</v>
      </c>
      <c r="J198" s="113">
        <f t="shared" si="35"/>
        <v>748.25</v>
      </c>
      <c r="K198" s="549">
        <f t="shared" si="37"/>
        <v>3.9209722222222227</v>
      </c>
      <c r="L198" s="551"/>
      <c r="N198" s="187">
        <v>2.7240000000000002</v>
      </c>
      <c r="O198" s="113">
        <v>2.4900000000000002</v>
      </c>
      <c r="P198" s="198">
        <v>2.3340000000000001</v>
      </c>
      <c r="Q198" s="148">
        <f t="shared" si="38"/>
        <v>45031</v>
      </c>
      <c r="R198" s="148">
        <f t="shared" si="39"/>
        <v>44331</v>
      </c>
      <c r="S198" s="187">
        <f t="shared" ref="S198:S261" si="45">IF(N198="","",(O198-N198)/($O$14-$N$14))</f>
        <v>3.3428571428571426E-4</v>
      </c>
      <c r="T198" s="549">
        <f t="shared" si="40"/>
        <v>700</v>
      </c>
      <c r="U198" s="113">
        <f t="shared" si="41"/>
        <v>519.75</v>
      </c>
      <c r="V198" s="113">
        <f t="shared" si="42"/>
        <v>180.25</v>
      </c>
      <c r="W198" s="549">
        <f t="shared" ref="W198:W261" si="46">IF(N198="","",N198-(U198*S198))</f>
        <v>2.5502550000000004</v>
      </c>
      <c r="X198" s="186">
        <f t="shared" si="43"/>
        <v>1.3707172222222224</v>
      </c>
      <c r="Y198" s="113">
        <f t="shared" si="44"/>
        <v>1.375414386480478</v>
      </c>
      <c r="Z198" s="433"/>
    </row>
    <row r="199" spans="1:26" x14ac:dyDescent="0.35">
      <c r="A199" s="433"/>
      <c r="B199" s="116">
        <v>42688</v>
      </c>
      <c r="C199" s="49">
        <v>4.1130000000000004</v>
      </c>
      <c r="D199" s="350">
        <v>3.3769999999999998</v>
      </c>
      <c r="E199" s="187">
        <f t="shared" si="36"/>
        <v>8.3446712018140669E-4</v>
      </c>
      <c r="F199" s="148">
        <f t="shared" si="32"/>
        <v>44514.25</v>
      </c>
      <c r="G199" s="116"/>
      <c r="H199" s="549">
        <f t="shared" si="33"/>
        <v>882</v>
      </c>
      <c r="I199" s="550">
        <f t="shared" si="34"/>
        <v>130.75</v>
      </c>
      <c r="J199" s="113">
        <f t="shared" si="35"/>
        <v>751.25</v>
      </c>
      <c r="K199" s="549">
        <f t="shared" si="37"/>
        <v>4.0038934240362813</v>
      </c>
      <c r="L199" s="551"/>
      <c r="N199" s="187">
        <v>2.786</v>
      </c>
      <c r="O199" s="113">
        <v>2.532</v>
      </c>
      <c r="P199" s="198">
        <v>2.3479999999999999</v>
      </c>
      <c r="Q199" s="148">
        <f t="shared" si="38"/>
        <v>45031</v>
      </c>
      <c r="R199" s="148">
        <f t="shared" si="39"/>
        <v>44331</v>
      </c>
      <c r="S199" s="187">
        <f t="shared" si="45"/>
        <v>3.6285714285714285E-4</v>
      </c>
      <c r="T199" s="549">
        <f t="shared" si="40"/>
        <v>700</v>
      </c>
      <c r="U199" s="113">
        <f t="shared" si="41"/>
        <v>516.75</v>
      </c>
      <c r="V199" s="113">
        <f t="shared" si="42"/>
        <v>183.25</v>
      </c>
      <c r="W199" s="549">
        <f t="shared" si="46"/>
        <v>2.5984935714285715</v>
      </c>
      <c r="X199" s="186">
        <f t="shared" si="43"/>
        <v>1.4053998526077098</v>
      </c>
      <c r="Y199" s="113">
        <f t="shared" si="44"/>
        <v>1.4103377244719661</v>
      </c>
      <c r="Z199" s="433"/>
    </row>
    <row r="200" spans="1:26" x14ac:dyDescent="0.35">
      <c r="A200" s="433"/>
      <c r="B200" s="116">
        <v>42689</v>
      </c>
      <c r="C200" s="49">
        <v>4.0519999999999996</v>
      </c>
      <c r="D200" s="350">
        <v>3.339</v>
      </c>
      <c r="E200" s="187">
        <f t="shared" si="36"/>
        <v>8.0839002267573659E-4</v>
      </c>
      <c r="F200" s="148">
        <f t="shared" si="32"/>
        <v>44515.25</v>
      </c>
      <c r="G200" s="116"/>
      <c r="H200" s="549">
        <f t="shared" si="33"/>
        <v>882</v>
      </c>
      <c r="I200" s="550">
        <f t="shared" si="34"/>
        <v>129.75</v>
      </c>
      <c r="J200" s="113">
        <f t="shared" si="35"/>
        <v>752.25</v>
      </c>
      <c r="K200" s="549">
        <f t="shared" si="37"/>
        <v>3.9471113945578229</v>
      </c>
      <c r="L200" s="551"/>
      <c r="N200" s="187">
        <v>2.7759999999999998</v>
      </c>
      <c r="O200" s="113">
        <v>2.5049999999999999</v>
      </c>
      <c r="P200" s="198">
        <v>2.3420000000000001</v>
      </c>
      <c r="Q200" s="148">
        <f t="shared" si="38"/>
        <v>45031</v>
      </c>
      <c r="R200" s="148">
        <f t="shared" si="39"/>
        <v>44331</v>
      </c>
      <c r="S200" s="187">
        <f t="shared" si="45"/>
        <v>3.87142857142857E-4</v>
      </c>
      <c r="T200" s="549">
        <f t="shared" si="40"/>
        <v>700</v>
      </c>
      <c r="U200" s="113">
        <f t="shared" si="41"/>
        <v>515.75</v>
      </c>
      <c r="V200" s="113">
        <f t="shared" si="42"/>
        <v>184.25</v>
      </c>
      <c r="W200" s="549">
        <f t="shared" si="46"/>
        <v>2.5763310714285712</v>
      </c>
      <c r="X200" s="186">
        <f t="shared" si="43"/>
        <v>1.3707803231292517</v>
      </c>
      <c r="Y200" s="113">
        <f t="shared" si="44"/>
        <v>1.3754779198649647</v>
      </c>
      <c r="Z200" s="433"/>
    </row>
    <row r="201" spans="1:26" x14ac:dyDescent="0.35">
      <c r="A201" s="433"/>
      <c r="B201" s="116">
        <v>42690</v>
      </c>
      <c r="C201" s="49">
        <v>4.0209999999999999</v>
      </c>
      <c r="D201" s="350">
        <v>3.3170000000000002</v>
      </c>
      <c r="E201" s="187">
        <f t="shared" si="36"/>
        <v>7.981859410430836E-4</v>
      </c>
      <c r="F201" s="148">
        <f t="shared" si="32"/>
        <v>44516.25</v>
      </c>
      <c r="G201" s="116"/>
      <c r="H201" s="549">
        <f t="shared" si="33"/>
        <v>882</v>
      </c>
      <c r="I201" s="550">
        <f t="shared" si="34"/>
        <v>128.75</v>
      </c>
      <c r="J201" s="113">
        <f t="shared" si="35"/>
        <v>753.25</v>
      </c>
      <c r="K201" s="549">
        <f t="shared" si="37"/>
        <v>3.918233560090703</v>
      </c>
      <c r="L201" s="551"/>
      <c r="N201" s="187">
        <v>2.758</v>
      </c>
      <c r="O201" s="113">
        <v>2.4910000000000001</v>
      </c>
      <c r="P201" s="198">
        <v>2.3239999999999998</v>
      </c>
      <c r="Q201" s="148">
        <f t="shared" si="38"/>
        <v>45031</v>
      </c>
      <c r="R201" s="148">
        <f t="shared" si="39"/>
        <v>44331</v>
      </c>
      <c r="S201" s="187">
        <f t="shared" si="45"/>
        <v>3.814285714285713E-4</v>
      </c>
      <c r="T201" s="549">
        <f t="shared" si="40"/>
        <v>700</v>
      </c>
      <c r="U201" s="113">
        <f t="shared" si="41"/>
        <v>514.75</v>
      </c>
      <c r="V201" s="113">
        <f t="shared" si="42"/>
        <v>185.25</v>
      </c>
      <c r="W201" s="549">
        <f>IF(N201="","",N201-(U201*S201))</f>
        <v>2.5616596428571428</v>
      </c>
      <c r="X201" s="186">
        <f t="shared" si="43"/>
        <v>1.3565739172335602</v>
      </c>
      <c r="Y201" s="113">
        <f t="shared" si="44"/>
        <v>1.3611746492158572</v>
      </c>
      <c r="Z201" s="433"/>
    </row>
    <row r="202" spans="1:26" x14ac:dyDescent="0.35">
      <c r="A202" s="433"/>
      <c r="B202" s="116">
        <v>42691</v>
      </c>
      <c r="C202" s="49">
        <v>4.0170000000000003</v>
      </c>
      <c r="D202" s="350">
        <v>3.3130000000000002</v>
      </c>
      <c r="E202" s="187">
        <f t="shared" si="36"/>
        <v>7.9818594104308414E-4</v>
      </c>
      <c r="F202" s="148">
        <f t="shared" si="32"/>
        <v>44517.25</v>
      </c>
      <c r="G202" s="116"/>
      <c r="H202" s="549">
        <f t="shared" si="33"/>
        <v>882</v>
      </c>
      <c r="I202" s="550">
        <f t="shared" si="34"/>
        <v>127.75</v>
      </c>
      <c r="J202" s="113">
        <f t="shared" si="35"/>
        <v>754.25</v>
      </c>
      <c r="K202" s="549">
        <f t="shared" si="37"/>
        <v>3.9150317460317465</v>
      </c>
      <c r="L202" s="551"/>
      <c r="N202" s="187">
        <v>2.6859999999999999</v>
      </c>
      <c r="O202" s="113">
        <v>2.4220000000000002</v>
      </c>
      <c r="P202" s="198">
        <v>2.2640000000000002</v>
      </c>
      <c r="Q202" s="148">
        <f t="shared" si="38"/>
        <v>45031</v>
      </c>
      <c r="R202" s="148">
        <f t="shared" si="39"/>
        <v>44331</v>
      </c>
      <c r="S202" s="187">
        <f t="shared" si="45"/>
        <v>3.7714285714285687E-4</v>
      </c>
      <c r="T202" s="549">
        <f t="shared" si="40"/>
        <v>700</v>
      </c>
      <c r="U202" s="113">
        <f t="shared" si="41"/>
        <v>513.75</v>
      </c>
      <c r="V202" s="113">
        <f t="shared" si="42"/>
        <v>186.25</v>
      </c>
      <c r="W202" s="549">
        <f t="shared" si="46"/>
        <v>2.4922428571428572</v>
      </c>
      <c r="X202" s="186">
        <f t="shared" si="43"/>
        <v>1.4227888888888893</v>
      </c>
      <c r="Y202" s="113">
        <f t="shared" si="44"/>
        <v>1.4278497094447395</v>
      </c>
      <c r="Z202" s="433"/>
    </row>
    <row r="203" spans="1:26" x14ac:dyDescent="0.35">
      <c r="A203" s="433"/>
      <c r="B203" s="116">
        <v>42692</v>
      </c>
      <c r="C203" s="49">
        <v>4.0640000000000001</v>
      </c>
      <c r="D203" s="350">
        <v>3.34</v>
      </c>
      <c r="E203" s="187">
        <f t="shared" si="36"/>
        <v>8.2086167800453542E-4</v>
      </c>
      <c r="F203" s="148">
        <f t="shared" si="32"/>
        <v>44518.25</v>
      </c>
      <c r="G203" s="116"/>
      <c r="H203" s="549">
        <f t="shared" si="33"/>
        <v>882</v>
      </c>
      <c r="I203" s="550">
        <f t="shared" si="34"/>
        <v>126.75</v>
      </c>
      <c r="J203" s="113">
        <f t="shared" si="35"/>
        <v>755.25</v>
      </c>
      <c r="K203" s="549">
        <f t="shared" si="37"/>
        <v>3.959955782312925</v>
      </c>
      <c r="L203" s="551"/>
      <c r="N203" s="187">
        <v>2.7650000000000001</v>
      </c>
      <c r="O203" s="113">
        <v>2.484</v>
      </c>
      <c r="P203" s="198">
        <v>2.3210000000000002</v>
      </c>
      <c r="Q203" s="148">
        <f t="shared" si="38"/>
        <v>45031</v>
      </c>
      <c r="R203" s="148">
        <f t="shared" si="39"/>
        <v>44331</v>
      </c>
      <c r="S203" s="187">
        <f t="shared" si="45"/>
        <v>4.0142857142857162E-4</v>
      </c>
      <c r="T203" s="549">
        <f t="shared" si="40"/>
        <v>700</v>
      </c>
      <c r="U203" s="113">
        <f t="shared" si="41"/>
        <v>512.75</v>
      </c>
      <c r="V203" s="113">
        <f t="shared" si="42"/>
        <v>187.25</v>
      </c>
      <c r="W203" s="549">
        <f t="shared" si="46"/>
        <v>2.5591675</v>
      </c>
      <c r="X203" s="186">
        <f t="shared" si="43"/>
        <v>1.400788282312925</v>
      </c>
      <c r="Y203" s="113">
        <f t="shared" si="44"/>
        <v>1.4056938018425669</v>
      </c>
      <c r="Z203" s="433"/>
    </row>
    <row r="204" spans="1:26" x14ac:dyDescent="0.35">
      <c r="A204" s="433"/>
      <c r="B204" s="116">
        <v>42695</v>
      </c>
      <c r="C204" s="49">
        <v>4.0460000000000003</v>
      </c>
      <c r="D204" s="350">
        <v>3.3210000000000002</v>
      </c>
      <c r="E204" s="187">
        <f t="shared" si="36"/>
        <v>8.2199546485260786E-4</v>
      </c>
      <c r="F204" s="148">
        <f t="shared" si="32"/>
        <v>44521.25</v>
      </c>
      <c r="G204" s="116"/>
      <c r="H204" s="549">
        <f t="shared" si="33"/>
        <v>882</v>
      </c>
      <c r="I204" s="550">
        <f t="shared" si="34"/>
        <v>123.75</v>
      </c>
      <c r="J204" s="113">
        <f t="shared" si="35"/>
        <v>758.25</v>
      </c>
      <c r="K204" s="549">
        <f t="shared" si="37"/>
        <v>3.9442780612244901</v>
      </c>
      <c r="L204" s="551"/>
      <c r="N204" s="187">
        <v>2.766</v>
      </c>
      <c r="O204" s="113">
        <v>2.476</v>
      </c>
      <c r="P204" s="198">
        <v>2.3119999999999998</v>
      </c>
      <c r="Q204" s="148">
        <f t="shared" si="38"/>
        <v>45031</v>
      </c>
      <c r="R204" s="148">
        <f t="shared" si="39"/>
        <v>44331</v>
      </c>
      <c r="S204" s="187">
        <f t="shared" si="45"/>
        <v>4.1428571428571431E-4</v>
      </c>
      <c r="T204" s="549">
        <f t="shared" si="40"/>
        <v>700</v>
      </c>
      <c r="U204" s="113">
        <f t="shared" si="41"/>
        <v>509.75</v>
      </c>
      <c r="V204" s="113">
        <f t="shared" si="42"/>
        <v>190.25</v>
      </c>
      <c r="W204" s="549">
        <f t="shared" si="46"/>
        <v>2.554817857142857</v>
      </c>
      <c r="X204" s="186">
        <f t="shared" si="43"/>
        <v>1.3894602040816331</v>
      </c>
      <c r="Y204" s="113">
        <f t="shared" si="44"/>
        <v>1.3942867032284534</v>
      </c>
      <c r="Z204" s="433"/>
    </row>
    <row r="205" spans="1:26" x14ac:dyDescent="0.35">
      <c r="A205" s="433"/>
      <c r="B205" s="116">
        <v>42696</v>
      </c>
      <c r="C205" s="49">
        <v>4.0179999999999998</v>
      </c>
      <c r="D205" s="350">
        <v>3.3090000000000002</v>
      </c>
      <c r="E205" s="187">
        <f t="shared" si="36"/>
        <v>8.0385487528344631E-4</v>
      </c>
      <c r="F205" s="148">
        <f t="shared" si="32"/>
        <v>44522.25</v>
      </c>
      <c r="G205" s="116"/>
      <c r="H205" s="549">
        <f t="shared" si="33"/>
        <v>882</v>
      </c>
      <c r="I205" s="550">
        <f t="shared" si="34"/>
        <v>122.75</v>
      </c>
      <c r="J205" s="113">
        <f t="shared" si="35"/>
        <v>759.25</v>
      </c>
      <c r="K205" s="549">
        <f t="shared" si="37"/>
        <v>3.9193268140589566</v>
      </c>
      <c r="L205" s="551"/>
      <c r="N205" s="187">
        <v>2.7359999999999998</v>
      </c>
      <c r="O205" s="113">
        <v>2.448</v>
      </c>
      <c r="P205" s="198">
        <v>2.286</v>
      </c>
      <c r="Q205" s="148">
        <f t="shared" si="38"/>
        <v>45031</v>
      </c>
      <c r="R205" s="148">
        <f t="shared" si="39"/>
        <v>44331</v>
      </c>
      <c r="S205" s="187">
        <f t="shared" si="45"/>
        <v>4.1142857142857116E-4</v>
      </c>
      <c r="T205" s="549">
        <f t="shared" si="40"/>
        <v>700</v>
      </c>
      <c r="U205" s="113">
        <f t="shared" si="41"/>
        <v>508.75</v>
      </c>
      <c r="V205" s="113">
        <f t="shared" si="42"/>
        <v>191.25</v>
      </c>
      <c r="W205" s="549">
        <f t="shared" si="46"/>
        <v>2.5266857142857142</v>
      </c>
      <c r="X205" s="186">
        <f t="shared" si="43"/>
        <v>1.3926410997732424</v>
      </c>
      <c r="Y205" s="113">
        <f t="shared" si="44"/>
        <v>1.397489722855183</v>
      </c>
      <c r="Z205" s="433"/>
    </row>
    <row r="206" spans="1:26" x14ac:dyDescent="0.35">
      <c r="A206" s="433"/>
      <c r="B206" s="116">
        <v>42697</v>
      </c>
      <c r="C206" s="49">
        <v>4.0709999999999997</v>
      </c>
      <c r="D206" s="350">
        <v>3.3460000000000001</v>
      </c>
      <c r="E206" s="187">
        <f t="shared" si="36"/>
        <v>8.2199546485260731E-4</v>
      </c>
      <c r="F206" s="148">
        <f t="shared" si="32"/>
        <v>44523.25</v>
      </c>
      <c r="G206" s="116"/>
      <c r="H206" s="549">
        <f t="shared" si="33"/>
        <v>882</v>
      </c>
      <c r="I206" s="550">
        <f t="shared" si="34"/>
        <v>121.75</v>
      </c>
      <c r="J206" s="113">
        <f t="shared" si="35"/>
        <v>760.25</v>
      </c>
      <c r="K206" s="549">
        <f t="shared" si="37"/>
        <v>3.9709220521541946</v>
      </c>
      <c r="L206" s="551"/>
      <c r="N206" s="187">
        <v>2.7800000000000002</v>
      </c>
      <c r="O206" s="113">
        <v>2.488</v>
      </c>
      <c r="P206" s="198">
        <v>2.3250000000000002</v>
      </c>
      <c r="Q206" s="148">
        <f t="shared" si="38"/>
        <v>45031</v>
      </c>
      <c r="R206" s="148">
        <f t="shared" si="39"/>
        <v>44331</v>
      </c>
      <c r="S206" s="187">
        <f t="shared" si="45"/>
        <v>4.1714285714285752E-4</v>
      </c>
      <c r="T206" s="549">
        <f t="shared" si="40"/>
        <v>700</v>
      </c>
      <c r="U206" s="113">
        <f t="shared" si="41"/>
        <v>507.75</v>
      </c>
      <c r="V206" s="113">
        <f t="shared" si="42"/>
        <v>192.25</v>
      </c>
      <c r="W206" s="549">
        <f t="shared" si="46"/>
        <v>2.5681957142857144</v>
      </c>
      <c r="X206" s="186">
        <f t="shared" si="43"/>
        <v>1.4027263378684802</v>
      </c>
      <c r="Y206" s="113">
        <f t="shared" si="44"/>
        <v>1.4076454408158412</v>
      </c>
      <c r="Z206" s="433"/>
    </row>
    <row r="207" spans="1:26" x14ac:dyDescent="0.35">
      <c r="A207" s="433"/>
      <c r="B207" s="116">
        <v>42698</v>
      </c>
      <c r="C207" s="49">
        <v>4.0759999999999996</v>
      </c>
      <c r="D207" s="350">
        <v>3.3460000000000001</v>
      </c>
      <c r="E207" s="187">
        <f t="shared" si="36"/>
        <v>8.2766439909297003E-4</v>
      </c>
      <c r="F207" s="148">
        <f t="shared" ref="F207:F275" si="47">B207+365.25*5</f>
        <v>44524.25</v>
      </c>
      <c r="G207" s="116"/>
      <c r="H207" s="549">
        <f t="shared" ref="H207:H275" si="48">C$14-D$14</f>
        <v>882</v>
      </c>
      <c r="I207" s="550">
        <f t="shared" ref="I207:I275" si="49">C$14-F207</f>
        <v>120.75</v>
      </c>
      <c r="J207" s="113">
        <f t="shared" ref="J207:J275" si="50">F207-D$14</f>
        <v>761.25</v>
      </c>
      <c r="K207" s="549">
        <f t="shared" si="37"/>
        <v>3.9760595238095235</v>
      </c>
      <c r="L207" s="551"/>
      <c r="N207" s="187">
        <v>2.8289999999999997</v>
      </c>
      <c r="O207" s="113">
        <v>2.536</v>
      </c>
      <c r="P207" s="198">
        <v>2.3660000000000001</v>
      </c>
      <c r="Q207" s="148">
        <f t="shared" si="38"/>
        <v>45031</v>
      </c>
      <c r="R207" s="148">
        <f t="shared" si="39"/>
        <v>44331</v>
      </c>
      <c r="S207" s="187">
        <f t="shared" si="45"/>
        <v>4.1857142857142814E-4</v>
      </c>
      <c r="T207" s="549">
        <f t="shared" si="40"/>
        <v>700</v>
      </c>
      <c r="U207" s="113">
        <f t="shared" si="41"/>
        <v>506.75</v>
      </c>
      <c r="V207" s="113">
        <f t="shared" si="42"/>
        <v>193.25</v>
      </c>
      <c r="W207" s="549">
        <f t="shared" si="46"/>
        <v>2.6168889285714285</v>
      </c>
      <c r="X207" s="186">
        <f t="shared" si="43"/>
        <v>1.359170595238095</v>
      </c>
      <c r="Y207" s="113">
        <f t="shared" si="44"/>
        <v>1.3637889570054851</v>
      </c>
      <c r="Z207" s="433"/>
    </row>
    <row r="208" spans="1:26" x14ac:dyDescent="0.35">
      <c r="A208" s="433"/>
      <c r="B208" s="116">
        <v>42699</v>
      </c>
      <c r="C208" s="49">
        <v>4.0780000000000003</v>
      </c>
      <c r="D208" s="350">
        <v>3.343</v>
      </c>
      <c r="E208" s="187">
        <f t="shared" ref="E208:E271" si="51">IF(C208="","",(D208-C208)/($D$14-$C$14))</f>
        <v>8.3333333333333371E-4</v>
      </c>
      <c r="F208" s="148">
        <f t="shared" si="47"/>
        <v>44525.25</v>
      </c>
      <c r="G208" s="116"/>
      <c r="H208" s="549">
        <f t="shared" si="48"/>
        <v>882</v>
      </c>
      <c r="I208" s="550">
        <f t="shared" si="49"/>
        <v>119.75</v>
      </c>
      <c r="J208" s="113">
        <f t="shared" si="50"/>
        <v>762.25</v>
      </c>
      <c r="K208" s="549">
        <f t="shared" ref="K208:K271" si="52">IF(C208="","",C208-(I208*E208))</f>
        <v>3.9782083333333338</v>
      </c>
      <c r="L208" s="551"/>
      <c r="N208" s="187">
        <v>2.8260000000000001</v>
      </c>
      <c r="O208" s="113">
        <v>2.5339999999999998</v>
      </c>
      <c r="P208" s="198">
        <v>2.363</v>
      </c>
      <c r="Q208" s="148">
        <f t="shared" ref="Q208:Q271" si="53">IF($F208&lt;$P$14,$P$14,IF($F208&lt;$O$14,$O$14,$N$14))</f>
        <v>45031</v>
      </c>
      <c r="R208" s="148">
        <f t="shared" ref="R208:R271" si="54">IF($F208&gt;$N$14,$N$14,IF($F208&gt;$O$14,$O$14,$P$14))</f>
        <v>44331</v>
      </c>
      <c r="S208" s="187">
        <f t="shared" si="45"/>
        <v>4.1714285714285752E-4</v>
      </c>
      <c r="T208" s="549">
        <f t="shared" ref="T208:T271" si="55">Q208-R208</f>
        <v>700</v>
      </c>
      <c r="U208" s="113">
        <f t="shared" ref="U208:U271" si="56">Q208-F208</f>
        <v>505.75</v>
      </c>
      <c r="V208" s="113">
        <f t="shared" ref="V208:V271" si="57">F208-R208</f>
        <v>194.25</v>
      </c>
      <c r="W208" s="549">
        <f t="shared" si="46"/>
        <v>2.61503</v>
      </c>
      <c r="X208" s="186">
        <f t="shared" ref="X208:X271" si="58">IFERROR(K208-W208,"")</f>
        <v>1.3631783333333338</v>
      </c>
      <c r="Y208" s="113">
        <f t="shared" ref="Y208:Y271" si="59">IF(X208="","",((1+X208/200)^2-1)*100)</f>
        <v>1.3678239712545226</v>
      </c>
      <c r="Z208" s="433"/>
    </row>
    <row r="209" spans="1:26" x14ac:dyDescent="0.35">
      <c r="A209" s="433"/>
      <c r="B209" s="116">
        <v>42702</v>
      </c>
      <c r="C209" s="49">
        <v>4.0090000000000003</v>
      </c>
      <c r="D209" s="350">
        <v>3.2919999999999998</v>
      </c>
      <c r="E209" s="187">
        <f t="shared" si="51"/>
        <v>8.1292517006802784E-4</v>
      </c>
      <c r="F209" s="148">
        <f t="shared" si="47"/>
        <v>44528.25</v>
      </c>
      <c r="G209" s="116"/>
      <c r="H209" s="549">
        <f t="shared" si="48"/>
        <v>882</v>
      </c>
      <c r="I209" s="550">
        <f t="shared" si="49"/>
        <v>116.75</v>
      </c>
      <c r="J209" s="113">
        <f t="shared" si="50"/>
        <v>765.25</v>
      </c>
      <c r="K209" s="549">
        <f t="shared" si="52"/>
        <v>3.9140909863945579</v>
      </c>
      <c r="L209" s="551"/>
      <c r="N209" s="187">
        <v>2.7570000000000001</v>
      </c>
      <c r="O209" s="113">
        <v>2.4750000000000001</v>
      </c>
      <c r="P209" s="198">
        <v>2.3130000000000002</v>
      </c>
      <c r="Q209" s="148">
        <f t="shared" si="53"/>
        <v>45031</v>
      </c>
      <c r="R209" s="148">
        <f t="shared" si="54"/>
        <v>44331</v>
      </c>
      <c r="S209" s="187">
        <f t="shared" si="45"/>
        <v>4.028571428571429E-4</v>
      </c>
      <c r="T209" s="549">
        <f t="shared" si="55"/>
        <v>700</v>
      </c>
      <c r="U209" s="113">
        <f t="shared" si="56"/>
        <v>502.75</v>
      </c>
      <c r="V209" s="113">
        <f t="shared" si="57"/>
        <v>197.25</v>
      </c>
      <c r="W209" s="549">
        <f t="shared" si="46"/>
        <v>2.5544635714285717</v>
      </c>
      <c r="X209" s="186">
        <f t="shared" si="58"/>
        <v>1.3596274149659862</v>
      </c>
      <c r="Y209" s="113">
        <f t="shared" si="59"/>
        <v>1.3642488817348308</v>
      </c>
      <c r="Z209" s="433"/>
    </row>
    <row r="210" spans="1:26" x14ac:dyDescent="0.35">
      <c r="A210" s="433"/>
      <c r="B210" s="116">
        <v>42703</v>
      </c>
      <c r="C210" s="49">
        <v>4.0229999999999997</v>
      </c>
      <c r="D210" s="350">
        <v>3.3159999999999998</v>
      </c>
      <c r="E210" s="187">
        <f t="shared" si="51"/>
        <v>8.0158730158730145E-4</v>
      </c>
      <c r="F210" s="148">
        <f t="shared" si="47"/>
        <v>44529.25</v>
      </c>
      <c r="G210" s="116"/>
      <c r="H210" s="549">
        <f t="shared" si="48"/>
        <v>882</v>
      </c>
      <c r="I210" s="550">
        <f t="shared" si="49"/>
        <v>115.75</v>
      </c>
      <c r="J210" s="113">
        <f t="shared" si="50"/>
        <v>766.25</v>
      </c>
      <c r="K210" s="549">
        <f t="shared" si="52"/>
        <v>3.9302162698412695</v>
      </c>
      <c r="L210" s="551"/>
      <c r="N210" s="187">
        <v>2.7509999999999999</v>
      </c>
      <c r="O210" s="113">
        <v>2.4809999999999999</v>
      </c>
      <c r="P210" s="198">
        <v>2.3210000000000002</v>
      </c>
      <c r="Q210" s="148">
        <f t="shared" si="53"/>
        <v>45031</v>
      </c>
      <c r="R210" s="148">
        <f t="shared" si="54"/>
        <v>44331</v>
      </c>
      <c r="S210" s="187">
        <f t="shared" si="45"/>
        <v>3.8571428571428573E-4</v>
      </c>
      <c r="T210" s="549">
        <f t="shared" si="55"/>
        <v>700</v>
      </c>
      <c r="U210" s="113">
        <f t="shared" si="56"/>
        <v>501.75</v>
      </c>
      <c r="V210" s="113">
        <f t="shared" si="57"/>
        <v>198.25</v>
      </c>
      <c r="W210" s="549">
        <f t="shared" si="46"/>
        <v>2.5574678571428571</v>
      </c>
      <c r="X210" s="186">
        <f t="shared" si="58"/>
        <v>1.3727484126984124</v>
      </c>
      <c r="Y210" s="113">
        <f t="shared" si="59"/>
        <v>1.3774595082098218</v>
      </c>
      <c r="Z210" s="433"/>
    </row>
    <row r="211" spans="1:26" x14ac:dyDescent="0.35">
      <c r="A211" s="433"/>
      <c r="B211" s="116">
        <v>42704</v>
      </c>
      <c r="C211" s="49">
        <v>4.0819999999999999</v>
      </c>
      <c r="D211" s="350">
        <v>3.3529999999999998</v>
      </c>
      <c r="E211" s="187">
        <f t="shared" si="51"/>
        <v>8.2653061224489803E-4</v>
      </c>
      <c r="F211" s="148">
        <f t="shared" si="47"/>
        <v>44530.25</v>
      </c>
      <c r="G211" s="116"/>
      <c r="H211" s="549">
        <f t="shared" si="48"/>
        <v>882</v>
      </c>
      <c r="I211" s="550">
        <f t="shared" si="49"/>
        <v>114.75</v>
      </c>
      <c r="J211" s="113">
        <f t="shared" si="50"/>
        <v>767.25</v>
      </c>
      <c r="K211" s="549">
        <f t="shared" si="52"/>
        <v>3.9871556122448979</v>
      </c>
      <c r="L211" s="551"/>
      <c r="N211" s="187">
        <v>2.7789999999999999</v>
      </c>
      <c r="O211" s="113">
        <v>2.5089999999999999</v>
      </c>
      <c r="P211" s="198">
        <v>2.35</v>
      </c>
      <c r="Q211" s="148">
        <f t="shared" si="53"/>
        <v>45031</v>
      </c>
      <c r="R211" s="148">
        <f t="shared" si="54"/>
        <v>44331</v>
      </c>
      <c r="S211" s="187">
        <f t="shared" si="45"/>
        <v>3.8571428571428573E-4</v>
      </c>
      <c r="T211" s="549">
        <f t="shared" si="55"/>
        <v>700</v>
      </c>
      <c r="U211" s="113">
        <f t="shared" si="56"/>
        <v>500.75</v>
      </c>
      <c r="V211" s="113">
        <f t="shared" si="57"/>
        <v>199.25</v>
      </c>
      <c r="W211" s="549">
        <f t="shared" si="46"/>
        <v>2.5858535714285713</v>
      </c>
      <c r="X211" s="186">
        <f t="shared" si="58"/>
        <v>1.4013020408163266</v>
      </c>
      <c r="Y211" s="113">
        <f t="shared" si="59"/>
        <v>1.4062111593403426</v>
      </c>
      <c r="Z211" s="433"/>
    </row>
    <row r="212" spans="1:26" x14ac:dyDescent="0.35">
      <c r="A212" s="433"/>
      <c r="B212" s="116">
        <v>42705</v>
      </c>
      <c r="C212" s="49">
        <v>4.133</v>
      </c>
      <c r="D212" s="350">
        <v>3.3759999999999999</v>
      </c>
      <c r="E212" s="187">
        <f t="shared" si="51"/>
        <v>8.5827664399092986E-4</v>
      </c>
      <c r="F212" s="148">
        <f t="shared" si="47"/>
        <v>44531.25</v>
      </c>
      <c r="G212" s="116"/>
      <c r="H212" s="549">
        <f t="shared" si="48"/>
        <v>882</v>
      </c>
      <c r="I212" s="550">
        <f t="shared" si="49"/>
        <v>113.75</v>
      </c>
      <c r="J212" s="113">
        <f t="shared" si="50"/>
        <v>768.25</v>
      </c>
      <c r="K212" s="549">
        <f t="shared" si="52"/>
        <v>4.0353710317460321</v>
      </c>
      <c r="L212" s="551"/>
      <c r="N212" s="187">
        <v>2.8239999999999998</v>
      </c>
      <c r="O212" s="113">
        <v>2.5499999999999998</v>
      </c>
      <c r="P212" s="198">
        <v>2.3839999999999999</v>
      </c>
      <c r="Q212" s="148">
        <f t="shared" si="53"/>
        <v>45031</v>
      </c>
      <c r="R212" s="148">
        <f t="shared" si="54"/>
        <v>44331</v>
      </c>
      <c r="S212" s="187">
        <f t="shared" si="45"/>
        <v>3.9142857142857143E-4</v>
      </c>
      <c r="T212" s="549">
        <f t="shared" si="55"/>
        <v>700</v>
      </c>
      <c r="U212" s="113">
        <f t="shared" si="56"/>
        <v>499.75</v>
      </c>
      <c r="V212" s="113">
        <f t="shared" si="57"/>
        <v>200.25</v>
      </c>
      <c r="W212" s="549">
        <f t="shared" si="46"/>
        <v>2.6283835714285715</v>
      </c>
      <c r="X212" s="186">
        <f t="shared" si="58"/>
        <v>1.4069874603174606</v>
      </c>
      <c r="Y212" s="113">
        <f t="shared" si="59"/>
        <v>1.4119364946011626</v>
      </c>
      <c r="Z212" s="433"/>
    </row>
    <row r="213" spans="1:26" x14ac:dyDescent="0.35">
      <c r="A213" s="433"/>
      <c r="B213" s="116">
        <v>42706</v>
      </c>
      <c r="C213" s="49">
        <v>4.1310000000000002</v>
      </c>
      <c r="D213" s="350">
        <v>3.3730000000000002</v>
      </c>
      <c r="E213" s="187">
        <f t="shared" si="51"/>
        <v>8.5941043083900229E-4</v>
      </c>
      <c r="F213" s="148">
        <f t="shared" si="47"/>
        <v>44532.25</v>
      </c>
      <c r="G213" s="116"/>
      <c r="H213" s="549">
        <f t="shared" si="48"/>
        <v>882</v>
      </c>
      <c r="I213" s="550">
        <f t="shared" si="49"/>
        <v>112.75</v>
      </c>
      <c r="J213" s="113">
        <f t="shared" si="50"/>
        <v>769.25</v>
      </c>
      <c r="K213" s="549">
        <f t="shared" si="52"/>
        <v>4.0341014739229024</v>
      </c>
      <c r="L213" s="551"/>
      <c r="N213" s="187">
        <v>2.86</v>
      </c>
      <c r="O213" s="113">
        <v>2.5830000000000002</v>
      </c>
      <c r="P213" s="198">
        <v>2.4079999999999999</v>
      </c>
      <c r="Q213" s="148">
        <f t="shared" si="53"/>
        <v>45031</v>
      </c>
      <c r="R213" s="148">
        <f t="shared" si="54"/>
        <v>44331</v>
      </c>
      <c r="S213" s="187">
        <f t="shared" si="45"/>
        <v>3.9571428571428527E-4</v>
      </c>
      <c r="T213" s="549">
        <f t="shared" si="55"/>
        <v>700</v>
      </c>
      <c r="U213" s="113">
        <f t="shared" si="56"/>
        <v>498.75</v>
      </c>
      <c r="V213" s="113">
        <f t="shared" si="57"/>
        <v>201.25</v>
      </c>
      <c r="W213" s="549">
        <f t="shared" si="46"/>
        <v>2.6626375000000002</v>
      </c>
      <c r="X213" s="186">
        <f t="shared" si="58"/>
        <v>1.3714639739229022</v>
      </c>
      <c r="Y213" s="113">
        <f t="shared" si="59"/>
        <v>1.3761662575023204</v>
      </c>
      <c r="Z213" s="433"/>
    </row>
    <row r="214" spans="1:26" x14ac:dyDescent="0.35">
      <c r="A214" s="433"/>
      <c r="B214" s="116">
        <v>42709</v>
      </c>
      <c r="C214" s="49">
        <v>4.125</v>
      </c>
      <c r="D214" s="350">
        <v>3.3660000000000001</v>
      </c>
      <c r="E214" s="187">
        <f t="shared" si="51"/>
        <v>8.6054421768707473E-4</v>
      </c>
      <c r="F214" s="148">
        <f t="shared" si="47"/>
        <v>44535.25</v>
      </c>
      <c r="G214" s="116"/>
      <c r="H214" s="549">
        <f t="shared" si="48"/>
        <v>882</v>
      </c>
      <c r="I214" s="550">
        <f t="shared" si="49"/>
        <v>109.75</v>
      </c>
      <c r="J214" s="113">
        <f t="shared" si="50"/>
        <v>772.25</v>
      </c>
      <c r="K214" s="549">
        <f t="shared" si="52"/>
        <v>4.0305552721088436</v>
      </c>
      <c r="L214" s="551"/>
      <c r="N214" s="187">
        <v>2.8289999999999997</v>
      </c>
      <c r="O214" s="113">
        <v>2.5529999999999999</v>
      </c>
      <c r="P214" s="198">
        <v>2.379</v>
      </c>
      <c r="Q214" s="148">
        <f t="shared" si="53"/>
        <v>45031</v>
      </c>
      <c r="R214" s="148">
        <f t="shared" si="54"/>
        <v>44331</v>
      </c>
      <c r="S214" s="187">
        <f t="shared" si="45"/>
        <v>3.9428571428571399E-4</v>
      </c>
      <c r="T214" s="549">
        <f t="shared" si="55"/>
        <v>700</v>
      </c>
      <c r="U214" s="113">
        <f t="shared" si="56"/>
        <v>495.75</v>
      </c>
      <c r="V214" s="113">
        <f t="shared" si="57"/>
        <v>204.25</v>
      </c>
      <c r="W214" s="549">
        <f t="shared" si="46"/>
        <v>2.6335328571428569</v>
      </c>
      <c r="X214" s="186">
        <f t="shared" si="58"/>
        <v>1.3970224149659867</v>
      </c>
      <c r="Y214" s="113">
        <f t="shared" si="59"/>
        <v>1.4019015940357704</v>
      </c>
      <c r="Z214" s="433"/>
    </row>
    <row r="215" spans="1:26" x14ac:dyDescent="0.35">
      <c r="A215" s="433"/>
      <c r="B215" s="116">
        <v>42710</v>
      </c>
      <c r="C215" s="49">
        <v>4.1100000000000003</v>
      </c>
      <c r="D215" s="350">
        <v>3.3439999999999999</v>
      </c>
      <c r="E215" s="187">
        <f t="shared" si="51"/>
        <v>8.6848072562358328E-4</v>
      </c>
      <c r="F215" s="148">
        <f t="shared" si="47"/>
        <v>44536.25</v>
      </c>
      <c r="G215" s="116"/>
      <c r="H215" s="549">
        <f t="shared" si="48"/>
        <v>882</v>
      </c>
      <c r="I215" s="550">
        <f t="shared" si="49"/>
        <v>108.75</v>
      </c>
      <c r="J215" s="113">
        <f t="shared" si="50"/>
        <v>773.25</v>
      </c>
      <c r="K215" s="549">
        <f t="shared" si="52"/>
        <v>4.0155527210884356</v>
      </c>
      <c r="L215" s="551"/>
      <c r="N215" s="187">
        <v>2.8479999999999999</v>
      </c>
      <c r="O215" s="113">
        <v>2.5670000000000002</v>
      </c>
      <c r="P215" s="198">
        <v>2.3890000000000002</v>
      </c>
      <c r="Q215" s="148">
        <f t="shared" si="53"/>
        <v>45031</v>
      </c>
      <c r="R215" s="148">
        <f t="shared" si="54"/>
        <v>44331</v>
      </c>
      <c r="S215" s="187">
        <f t="shared" si="45"/>
        <v>4.0142857142857097E-4</v>
      </c>
      <c r="T215" s="549">
        <f t="shared" si="55"/>
        <v>700</v>
      </c>
      <c r="U215" s="113">
        <f t="shared" si="56"/>
        <v>494.75</v>
      </c>
      <c r="V215" s="113">
        <f t="shared" si="57"/>
        <v>205.25</v>
      </c>
      <c r="W215" s="549">
        <f t="shared" si="46"/>
        <v>2.6493932142857144</v>
      </c>
      <c r="X215" s="186">
        <f t="shared" si="58"/>
        <v>1.3661595068027212</v>
      </c>
      <c r="Y215" s="113">
        <f t="shared" si="59"/>
        <v>1.3708254862977887</v>
      </c>
      <c r="Z215" s="433"/>
    </row>
    <row r="216" spans="1:26" x14ac:dyDescent="0.35">
      <c r="A216" s="433"/>
      <c r="B216" s="116">
        <v>42711</v>
      </c>
      <c r="C216" s="49">
        <v>4.0739999999999998</v>
      </c>
      <c r="D216" s="350">
        <v>3.3260000000000001</v>
      </c>
      <c r="E216" s="187">
        <f t="shared" si="51"/>
        <v>8.4807256235827644E-4</v>
      </c>
      <c r="F216" s="148">
        <f t="shared" si="47"/>
        <v>44537.25</v>
      </c>
      <c r="G216" s="116"/>
      <c r="H216" s="549">
        <f t="shared" si="48"/>
        <v>882</v>
      </c>
      <c r="I216" s="550">
        <f t="shared" si="49"/>
        <v>107.75</v>
      </c>
      <c r="J216" s="113">
        <f t="shared" si="50"/>
        <v>774.25</v>
      </c>
      <c r="K216" s="549">
        <f t="shared" si="52"/>
        <v>3.9826201814058955</v>
      </c>
      <c r="L216" s="551"/>
      <c r="N216" s="187">
        <v>2.8279999999999998</v>
      </c>
      <c r="O216" s="113">
        <v>2.548</v>
      </c>
      <c r="P216" s="198">
        <v>2.371</v>
      </c>
      <c r="Q216" s="148">
        <f t="shared" si="53"/>
        <v>45031</v>
      </c>
      <c r="R216" s="148">
        <f t="shared" si="54"/>
        <v>44331</v>
      </c>
      <c r="S216" s="187">
        <f t="shared" si="45"/>
        <v>3.9999999999999969E-4</v>
      </c>
      <c r="T216" s="549">
        <f t="shared" si="55"/>
        <v>700</v>
      </c>
      <c r="U216" s="113">
        <f t="shared" si="56"/>
        <v>493.75</v>
      </c>
      <c r="V216" s="113">
        <f t="shared" si="57"/>
        <v>206.25</v>
      </c>
      <c r="W216" s="549">
        <f t="shared" si="46"/>
        <v>2.6305000000000001</v>
      </c>
      <c r="X216" s="186">
        <f t="shared" si="58"/>
        <v>1.3521201814058954</v>
      </c>
      <c r="Y216" s="113">
        <f t="shared" si="59"/>
        <v>1.3566907538683282</v>
      </c>
      <c r="Z216" s="433"/>
    </row>
    <row r="217" spans="1:26" x14ac:dyDescent="0.35">
      <c r="A217" s="433"/>
      <c r="B217" s="116">
        <v>42712</v>
      </c>
      <c r="C217" s="49">
        <v>4.0919999999999996</v>
      </c>
      <c r="D217" s="350">
        <v>3.3420000000000001</v>
      </c>
      <c r="E217" s="187">
        <f t="shared" si="51"/>
        <v>8.503401360544213E-4</v>
      </c>
      <c r="F217" s="148">
        <f t="shared" si="47"/>
        <v>44538.25</v>
      </c>
      <c r="G217" s="116"/>
      <c r="H217" s="549">
        <f t="shared" si="48"/>
        <v>882</v>
      </c>
      <c r="I217" s="550">
        <f t="shared" si="49"/>
        <v>106.75</v>
      </c>
      <c r="J217" s="113">
        <f t="shared" si="50"/>
        <v>775.25</v>
      </c>
      <c r="K217" s="549">
        <f t="shared" si="52"/>
        <v>4.0012261904761903</v>
      </c>
      <c r="L217" s="551"/>
      <c r="N217" s="187">
        <v>2.7949999999999999</v>
      </c>
      <c r="O217" s="113">
        <v>2.5129999999999999</v>
      </c>
      <c r="P217" s="198">
        <v>2.3420000000000001</v>
      </c>
      <c r="Q217" s="148">
        <f t="shared" si="53"/>
        <v>45031</v>
      </c>
      <c r="R217" s="148">
        <f t="shared" si="54"/>
        <v>44331</v>
      </c>
      <c r="S217" s="187">
        <f t="shared" si="45"/>
        <v>4.028571428571429E-4</v>
      </c>
      <c r="T217" s="549">
        <f t="shared" si="55"/>
        <v>700</v>
      </c>
      <c r="U217" s="113">
        <f t="shared" si="56"/>
        <v>492.75</v>
      </c>
      <c r="V217" s="113">
        <f t="shared" si="57"/>
        <v>207.25</v>
      </c>
      <c r="W217" s="549">
        <f t="shared" si="46"/>
        <v>2.5964921428571426</v>
      </c>
      <c r="X217" s="186">
        <f t="shared" si="58"/>
        <v>1.4047340476190477</v>
      </c>
      <c r="Y217" s="113">
        <f t="shared" si="59"/>
        <v>1.4096672419803946</v>
      </c>
      <c r="Z217" s="433"/>
    </row>
    <row r="218" spans="1:26" x14ac:dyDescent="0.35">
      <c r="A218" s="433"/>
      <c r="B218" s="116">
        <v>42713</v>
      </c>
      <c r="C218" s="49">
        <v>4.1399999999999997</v>
      </c>
      <c r="D218" s="350">
        <v>3.3730000000000002</v>
      </c>
      <c r="E218" s="187">
        <f t="shared" si="51"/>
        <v>8.6961451247165474E-4</v>
      </c>
      <c r="F218" s="148">
        <f t="shared" si="47"/>
        <v>44539.25</v>
      </c>
      <c r="G218" s="116"/>
      <c r="H218" s="549">
        <f t="shared" si="48"/>
        <v>882</v>
      </c>
      <c r="I218" s="550">
        <f t="shared" si="49"/>
        <v>105.75</v>
      </c>
      <c r="J218" s="113">
        <f t="shared" si="50"/>
        <v>776.25</v>
      </c>
      <c r="K218" s="549">
        <f t="shared" si="52"/>
        <v>4.048038265306122</v>
      </c>
      <c r="L218" s="551"/>
      <c r="N218" s="187">
        <v>2.8580000000000001</v>
      </c>
      <c r="O218" s="113">
        <v>2.56</v>
      </c>
      <c r="P218" s="198">
        <v>2.3890000000000002</v>
      </c>
      <c r="Q218" s="148">
        <f t="shared" si="53"/>
        <v>45031</v>
      </c>
      <c r="R218" s="148">
        <f t="shared" si="54"/>
        <v>44331</v>
      </c>
      <c r="S218" s="187">
        <f t="shared" si="45"/>
        <v>4.2571428571428578E-4</v>
      </c>
      <c r="T218" s="549">
        <f t="shared" si="55"/>
        <v>700</v>
      </c>
      <c r="U218" s="113">
        <f t="shared" si="56"/>
        <v>491.75</v>
      </c>
      <c r="V218" s="113">
        <f t="shared" si="57"/>
        <v>208.25</v>
      </c>
      <c r="W218" s="549">
        <f t="shared" si="46"/>
        <v>2.6486550000000002</v>
      </c>
      <c r="X218" s="186">
        <f t="shared" si="58"/>
        <v>1.3993832653061218</v>
      </c>
      <c r="Y218" s="113">
        <f t="shared" si="59"/>
        <v>1.4042789491141683</v>
      </c>
      <c r="Z218" s="433"/>
    </row>
    <row r="219" spans="1:26" x14ac:dyDescent="0.35">
      <c r="A219" s="433"/>
      <c r="B219" s="116">
        <v>42716</v>
      </c>
      <c r="C219" s="49">
        <v>4.1769999999999996</v>
      </c>
      <c r="D219" s="350">
        <v>3.3970000000000002</v>
      </c>
      <c r="E219" s="187">
        <f t="shared" si="51"/>
        <v>8.843537414965979E-4</v>
      </c>
      <c r="F219" s="148">
        <f t="shared" si="47"/>
        <v>44542.25</v>
      </c>
      <c r="G219" s="116"/>
      <c r="H219" s="549">
        <f t="shared" si="48"/>
        <v>882</v>
      </c>
      <c r="I219" s="550">
        <f t="shared" si="49"/>
        <v>102.75</v>
      </c>
      <c r="J219" s="113">
        <f t="shared" si="50"/>
        <v>779.25</v>
      </c>
      <c r="K219" s="549">
        <f t="shared" si="52"/>
        <v>4.0861326530612239</v>
      </c>
      <c r="L219" s="551"/>
      <c r="N219" s="187">
        <v>2.895</v>
      </c>
      <c r="O219" s="113">
        <v>2.5830000000000002</v>
      </c>
      <c r="P219" s="198">
        <v>2.411</v>
      </c>
      <c r="Q219" s="148">
        <f t="shared" si="53"/>
        <v>45031</v>
      </c>
      <c r="R219" s="148">
        <f t="shared" si="54"/>
        <v>44331</v>
      </c>
      <c r="S219" s="187">
        <f t="shared" si="45"/>
        <v>4.4571428571428545E-4</v>
      </c>
      <c r="T219" s="549">
        <f t="shared" si="55"/>
        <v>700</v>
      </c>
      <c r="U219" s="113">
        <f t="shared" si="56"/>
        <v>488.75</v>
      </c>
      <c r="V219" s="113">
        <f t="shared" si="57"/>
        <v>211.25</v>
      </c>
      <c r="W219" s="549">
        <f t="shared" si="46"/>
        <v>2.6771571428571432</v>
      </c>
      <c r="X219" s="186">
        <f t="shared" si="58"/>
        <v>1.4089755102040806</v>
      </c>
      <c r="Y219" s="113">
        <f t="shared" si="59"/>
        <v>1.4139385401749527</v>
      </c>
      <c r="Z219" s="433"/>
    </row>
    <row r="220" spans="1:26" x14ac:dyDescent="0.35">
      <c r="A220" s="433"/>
      <c r="B220" s="116">
        <v>42717</v>
      </c>
      <c r="C220" s="49">
        <v>4.1669999999999998</v>
      </c>
      <c r="D220" s="350">
        <v>3.391</v>
      </c>
      <c r="E220" s="187">
        <f t="shared" si="51"/>
        <v>8.7981859410430816E-4</v>
      </c>
      <c r="F220" s="148">
        <f t="shared" si="47"/>
        <v>44543.25</v>
      </c>
      <c r="G220" s="116"/>
      <c r="H220" s="549">
        <f t="shared" si="48"/>
        <v>882</v>
      </c>
      <c r="I220" s="550">
        <f t="shared" si="49"/>
        <v>101.75</v>
      </c>
      <c r="J220" s="113">
        <f t="shared" si="50"/>
        <v>780.25</v>
      </c>
      <c r="K220" s="549">
        <f t="shared" si="52"/>
        <v>4.0774784580498862</v>
      </c>
      <c r="L220" s="551"/>
      <c r="N220" s="187">
        <v>2.8689999999999998</v>
      </c>
      <c r="O220" s="113">
        <v>2.5709999999999997</v>
      </c>
      <c r="P220" s="198">
        <v>2.4</v>
      </c>
      <c r="Q220" s="148">
        <f t="shared" si="53"/>
        <v>45031</v>
      </c>
      <c r="R220" s="148">
        <f t="shared" si="54"/>
        <v>44331</v>
      </c>
      <c r="S220" s="187">
        <f t="shared" si="45"/>
        <v>4.2571428571428578E-4</v>
      </c>
      <c r="T220" s="549">
        <f t="shared" si="55"/>
        <v>700</v>
      </c>
      <c r="U220" s="113">
        <f t="shared" si="56"/>
        <v>487.75</v>
      </c>
      <c r="V220" s="113">
        <f t="shared" si="57"/>
        <v>212.25</v>
      </c>
      <c r="W220" s="549">
        <f t="shared" si="46"/>
        <v>2.6613578571428569</v>
      </c>
      <c r="X220" s="186">
        <f t="shared" si="58"/>
        <v>1.4161206009070293</v>
      </c>
      <c r="Y220" s="113">
        <f t="shared" si="59"/>
        <v>1.4211340947978268</v>
      </c>
      <c r="Z220" s="433"/>
    </row>
    <row r="221" spans="1:26" x14ac:dyDescent="0.35">
      <c r="A221" s="433"/>
      <c r="B221" s="116">
        <v>42718</v>
      </c>
      <c r="C221" s="49">
        <v>4.2469999999999999</v>
      </c>
      <c r="D221" s="350">
        <v>3.4550000000000001</v>
      </c>
      <c r="E221" s="187">
        <f t="shared" si="51"/>
        <v>8.9795918367346916E-4</v>
      </c>
      <c r="F221" s="148">
        <f t="shared" si="47"/>
        <v>44544.25</v>
      </c>
      <c r="G221" s="116"/>
      <c r="H221" s="549">
        <f t="shared" si="48"/>
        <v>882</v>
      </c>
      <c r="I221" s="550">
        <f t="shared" si="49"/>
        <v>100.75</v>
      </c>
      <c r="J221" s="113">
        <f t="shared" si="50"/>
        <v>781.25</v>
      </c>
      <c r="K221" s="549">
        <f t="shared" si="52"/>
        <v>4.1565306122448975</v>
      </c>
      <c r="L221" s="551"/>
      <c r="N221" s="187">
        <v>2.8660000000000001</v>
      </c>
      <c r="O221" s="113">
        <v>2.5629999999999997</v>
      </c>
      <c r="P221" s="198">
        <v>2.395</v>
      </c>
      <c r="Q221" s="148">
        <f t="shared" si="53"/>
        <v>45031</v>
      </c>
      <c r="R221" s="148">
        <f t="shared" si="54"/>
        <v>44331</v>
      </c>
      <c r="S221" s="187">
        <f t="shared" si="45"/>
        <v>4.3285714285714341E-4</v>
      </c>
      <c r="T221" s="549">
        <f t="shared" si="55"/>
        <v>700</v>
      </c>
      <c r="U221" s="113">
        <f t="shared" si="56"/>
        <v>486.75</v>
      </c>
      <c r="V221" s="113">
        <f t="shared" si="57"/>
        <v>213.25</v>
      </c>
      <c r="W221" s="549">
        <f t="shared" si="46"/>
        <v>2.6553067857142856</v>
      </c>
      <c r="X221" s="186">
        <f t="shared" si="58"/>
        <v>1.5012238265306119</v>
      </c>
      <c r="Y221" s="113">
        <f t="shared" si="59"/>
        <v>1.5068580089739658</v>
      </c>
      <c r="Z221" s="433"/>
    </row>
    <row r="222" spans="1:26" x14ac:dyDescent="0.35">
      <c r="A222" s="433"/>
      <c r="B222" s="116">
        <v>42719</v>
      </c>
      <c r="C222" s="49">
        <v>4.2939999999999996</v>
      </c>
      <c r="D222" s="350">
        <v>3.492</v>
      </c>
      <c r="E222" s="187">
        <f t="shared" si="51"/>
        <v>9.0929705215419458E-4</v>
      </c>
      <c r="F222" s="148">
        <f t="shared" si="47"/>
        <v>44545.25</v>
      </c>
      <c r="G222" s="116"/>
      <c r="H222" s="549">
        <f t="shared" si="48"/>
        <v>882</v>
      </c>
      <c r="I222" s="550">
        <f t="shared" si="49"/>
        <v>99.75</v>
      </c>
      <c r="J222" s="113">
        <f t="shared" si="50"/>
        <v>782.25</v>
      </c>
      <c r="K222" s="549">
        <f t="shared" si="52"/>
        <v>4.2032976190476186</v>
      </c>
      <c r="L222" s="551"/>
      <c r="N222" s="187">
        <v>2.9459999999999997</v>
      </c>
      <c r="O222" s="113">
        <v>2.6509999999999998</v>
      </c>
      <c r="P222" s="198">
        <v>2.4790000000000001</v>
      </c>
      <c r="Q222" s="148">
        <f t="shared" si="53"/>
        <v>45031</v>
      </c>
      <c r="R222" s="148">
        <f t="shared" si="54"/>
        <v>44331</v>
      </c>
      <c r="S222" s="187">
        <f t="shared" si="45"/>
        <v>4.2142857142857135E-4</v>
      </c>
      <c r="T222" s="549">
        <f t="shared" si="55"/>
        <v>700</v>
      </c>
      <c r="U222" s="113">
        <f t="shared" si="56"/>
        <v>485.75</v>
      </c>
      <c r="V222" s="113">
        <f t="shared" si="57"/>
        <v>214.25</v>
      </c>
      <c r="W222" s="549">
        <f t="shared" si="46"/>
        <v>2.741291071428571</v>
      </c>
      <c r="X222" s="186">
        <f t="shared" si="58"/>
        <v>1.4620065476190476</v>
      </c>
      <c r="Y222" s="113">
        <f t="shared" si="59"/>
        <v>1.467350205482254</v>
      </c>
      <c r="Z222" s="433"/>
    </row>
    <row r="223" spans="1:26" x14ac:dyDescent="0.35">
      <c r="A223" s="433"/>
      <c r="B223" s="116">
        <v>42720</v>
      </c>
      <c r="C223" s="49">
        <v>4.3250000000000002</v>
      </c>
      <c r="D223" s="350">
        <v>3.4990000000000001</v>
      </c>
      <c r="E223" s="187">
        <f t="shared" si="51"/>
        <v>9.3650793650793657E-4</v>
      </c>
      <c r="F223" s="148">
        <f t="shared" si="47"/>
        <v>44546.25</v>
      </c>
      <c r="G223" s="116"/>
      <c r="H223" s="549">
        <f t="shared" si="48"/>
        <v>882</v>
      </c>
      <c r="I223" s="550">
        <f t="shared" si="49"/>
        <v>98.75</v>
      </c>
      <c r="J223" s="113">
        <f t="shared" si="50"/>
        <v>783.25</v>
      </c>
      <c r="K223" s="549">
        <f t="shared" si="52"/>
        <v>4.2325198412698413</v>
      </c>
      <c r="L223" s="551"/>
      <c r="N223" s="187">
        <v>2.9769999999999999</v>
      </c>
      <c r="O223" s="113">
        <v>2.6669999999999998</v>
      </c>
      <c r="P223" s="198">
        <v>2.488</v>
      </c>
      <c r="Q223" s="148">
        <f t="shared" si="53"/>
        <v>45031</v>
      </c>
      <c r="R223" s="148">
        <f t="shared" si="54"/>
        <v>44331</v>
      </c>
      <c r="S223" s="187">
        <f t="shared" si="45"/>
        <v>4.4285714285714295E-4</v>
      </c>
      <c r="T223" s="549">
        <f t="shared" si="55"/>
        <v>700</v>
      </c>
      <c r="U223" s="113">
        <f t="shared" si="56"/>
        <v>484.75</v>
      </c>
      <c r="V223" s="113">
        <f t="shared" si="57"/>
        <v>215.25</v>
      </c>
      <c r="W223" s="549">
        <f t="shared" si="46"/>
        <v>2.7623249999999997</v>
      </c>
      <c r="X223" s="186">
        <f t="shared" si="58"/>
        <v>1.4701948412698416</v>
      </c>
      <c r="Y223" s="113">
        <f t="shared" si="59"/>
        <v>1.475598523448074</v>
      </c>
      <c r="Z223" s="433"/>
    </row>
    <row r="224" spans="1:26" x14ac:dyDescent="0.35">
      <c r="A224" s="433"/>
      <c r="B224" s="116">
        <v>42723</v>
      </c>
      <c r="C224" s="49">
        <v>4.3390000000000004</v>
      </c>
      <c r="D224" s="350">
        <v>3.5049999999999999</v>
      </c>
      <c r="E224" s="187">
        <f t="shared" si="51"/>
        <v>9.4557823129251756E-4</v>
      </c>
      <c r="F224" s="148">
        <f t="shared" si="47"/>
        <v>44549.25</v>
      </c>
      <c r="G224" s="116"/>
      <c r="H224" s="549">
        <f t="shared" si="48"/>
        <v>882</v>
      </c>
      <c r="I224" s="550">
        <f t="shared" si="49"/>
        <v>95.75</v>
      </c>
      <c r="J224" s="113">
        <f t="shared" si="50"/>
        <v>786.25</v>
      </c>
      <c r="K224" s="549">
        <f t="shared" si="52"/>
        <v>4.2484608843537419</v>
      </c>
      <c r="L224" s="551"/>
      <c r="N224" s="187">
        <v>3.02</v>
      </c>
      <c r="O224" s="113">
        <v>2.714</v>
      </c>
      <c r="P224" s="198">
        <v>2.5230000000000001</v>
      </c>
      <c r="Q224" s="148">
        <f t="shared" si="53"/>
        <v>45031</v>
      </c>
      <c r="R224" s="148">
        <f t="shared" si="54"/>
        <v>44331</v>
      </c>
      <c r="S224" s="187">
        <f t="shared" si="45"/>
        <v>4.3714285714285719E-4</v>
      </c>
      <c r="T224" s="549">
        <f t="shared" si="55"/>
        <v>700</v>
      </c>
      <c r="U224" s="113">
        <f t="shared" si="56"/>
        <v>481.75</v>
      </c>
      <c r="V224" s="113">
        <f t="shared" si="57"/>
        <v>218.25</v>
      </c>
      <c r="W224" s="549">
        <f t="shared" si="46"/>
        <v>2.8094064285714286</v>
      </c>
      <c r="X224" s="186">
        <f t="shared" si="58"/>
        <v>1.4390544557823133</v>
      </c>
      <c r="Y224" s="113">
        <f t="shared" si="59"/>
        <v>1.4442316500990593</v>
      </c>
      <c r="Z224" s="433"/>
    </row>
    <row r="225" spans="1:26" x14ac:dyDescent="0.35">
      <c r="A225" s="433"/>
      <c r="B225" s="116">
        <v>42724</v>
      </c>
      <c r="C225" s="49">
        <v>4.3479999999999999</v>
      </c>
      <c r="D225" s="350">
        <v>3.5060000000000002</v>
      </c>
      <c r="E225" s="187">
        <f t="shared" si="51"/>
        <v>9.5464852607709714E-4</v>
      </c>
      <c r="F225" s="148">
        <f t="shared" si="47"/>
        <v>44550.25</v>
      </c>
      <c r="G225" s="116"/>
      <c r="H225" s="549">
        <f t="shared" si="48"/>
        <v>882</v>
      </c>
      <c r="I225" s="550">
        <f t="shared" si="49"/>
        <v>94.75</v>
      </c>
      <c r="J225" s="113">
        <f t="shared" si="50"/>
        <v>787.25</v>
      </c>
      <c r="K225" s="549">
        <f t="shared" si="52"/>
        <v>4.2575470521541945</v>
      </c>
      <c r="L225" s="551"/>
      <c r="N225" s="187">
        <v>3.0190000000000001</v>
      </c>
      <c r="O225" s="113">
        <v>2.7210000000000001</v>
      </c>
      <c r="P225" s="198">
        <v>2.5249999999999999</v>
      </c>
      <c r="Q225" s="148">
        <f t="shared" si="53"/>
        <v>45031</v>
      </c>
      <c r="R225" s="148">
        <f t="shared" si="54"/>
        <v>44331</v>
      </c>
      <c r="S225" s="187">
        <f t="shared" si="45"/>
        <v>4.2571428571428578E-4</v>
      </c>
      <c r="T225" s="549">
        <f t="shared" si="55"/>
        <v>700</v>
      </c>
      <c r="U225" s="113">
        <f t="shared" si="56"/>
        <v>480.75</v>
      </c>
      <c r="V225" s="113">
        <f t="shared" si="57"/>
        <v>219.25</v>
      </c>
      <c r="W225" s="549">
        <f t="shared" si="46"/>
        <v>2.8143378571428572</v>
      </c>
      <c r="X225" s="186">
        <f t="shared" si="58"/>
        <v>1.4432091950113373</v>
      </c>
      <c r="Y225" s="113">
        <f t="shared" si="59"/>
        <v>1.4484163269627759</v>
      </c>
      <c r="Z225" s="433"/>
    </row>
    <row r="226" spans="1:26" x14ac:dyDescent="0.35">
      <c r="A226" s="433"/>
      <c r="B226" s="116">
        <v>42725</v>
      </c>
      <c r="C226" s="49">
        <v>4.3760000000000003</v>
      </c>
      <c r="D226" s="350">
        <v>3.5540000000000003</v>
      </c>
      <c r="E226" s="187">
        <f t="shared" si="51"/>
        <v>9.3197278911564629E-4</v>
      </c>
      <c r="F226" s="148">
        <f t="shared" si="47"/>
        <v>44551.25</v>
      </c>
      <c r="G226" s="116"/>
      <c r="H226" s="549">
        <f t="shared" si="48"/>
        <v>882</v>
      </c>
      <c r="I226" s="550">
        <f t="shared" si="49"/>
        <v>93.75</v>
      </c>
      <c r="J226" s="113">
        <f t="shared" si="50"/>
        <v>788.25</v>
      </c>
      <c r="K226" s="549">
        <f t="shared" si="52"/>
        <v>4.2886275510204088</v>
      </c>
      <c r="L226" s="551"/>
      <c r="N226" s="187">
        <v>3.0430000000000001</v>
      </c>
      <c r="O226" s="113">
        <v>2.7530000000000001</v>
      </c>
      <c r="P226" s="198">
        <v>2.5529999999999999</v>
      </c>
      <c r="Q226" s="148">
        <f t="shared" si="53"/>
        <v>45031</v>
      </c>
      <c r="R226" s="148">
        <f t="shared" si="54"/>
        <v>44331</v>
      </c>
      <c r="S226" s="187">
        <f t="shared" si="45"/>
        <v>4.1428571428571431E-4</v>
      </c>
      <c r="T226" s="549">
        <f t="shared" si="55"/>
        <v>700</v>
      </c>
      <c r="U226" s="113">
        <f t="shared" si="56"/>
        <v>479.75</v>
      </c>
      <c r="V226" s="113">
        <f t="shared" si="57"/>
        <v>220.25</v>
      </c>
      <c r="W226" s="549">
        <f t="shared" si="46"/>
        <v>2.8442464285714286</v>
      </c>
      <c r="X226" s="186">
        <f t="shared" si="58"/>
        <v>1.4443811224489802</v>
      </c>
      <c r="Y226" s="113">
        <f t="shared" si="59"/>
        <v>1.4495967145161881</v>
      </c>
      <c r="Z226" s="433"/>
    </row>
    <row r="227" spans="1:26" x14ac:dyDescent="0.35">
      <c r="A227" s="433"/>
      <c r="B227" s="116">
        <v>42726</v>
      </c>
      <c r="C227" s="49">
        <v>4.4160000000000004</v>
      </c>
      <c r="D227" s="350">
        <v>3.6070000000000002</v>
      </c>
      <c r="E227" s="187">
        <f t="shared" si="51"/>
        <v>9.1723356009070314E-4</v>
      </c>
      <c r="F227" s="148">
        <f t="shared" si="47"/>
        <v>44552.25</v>
      </c>
      <c r="G227" s="116"/>
      <c r="H227" s="549">
        <f t="shared" si="48"/>
        <v>882</v>
      </c>
      <c r="I227" s="550">
        <f t="shared" si="49"/>
        <v>92.75</v>
      </c>
      <c r="J227" s="113">
        <f t="shared" si="50"/>
        <v>789.25</v>
      </c>
      <c r="K227" s="549">
        <f t="shared" si="52"/>
        <v>4.3309265873015876</v>
      </c>
      <c r="L227" s="551"/>
      <c r="N227" s="187">
        <v>3.0529999999999999</v>
      </c>
      <c r="O227" s="113">
        <v>2.762</v>
      </c>
      <c r="P227" s="198">
        <v>2.5649999999999999</v>
      </c>
      <c r="Q227" s="148">
        <f t="shared" si="53"/>
        <v>45031</v>
      </c>
      <c r="R227" s="148">
        <f t="shared" si="54"/>
        <v>44331</v>
      </c>
      <c r="S227" s="187">
        <f t="shared" si="45"/>
        <v>4.1571428571428559E-4</v>
      </c>
      <c r="T227" s="549">
        <f t="shared" si="55"/>
        <v>700</v>
      </c>
      <c r="U227" s="113">
        <f t="shared" si="56"/>
        <v>478.75</v>
      </c>
      <c r="V227" s="113">
        <f t="shared" si="57"/>
        <v>221.25</v>
      </c>
      <c r="W227" s="549">
        <f t="shared" si="46"/>
        <v>2.8539767857142859</v>
      </c>
      <c r="X227" s="186">
        <f t="shared" si="58"/>
        <v>1.4769498015873017</v>
      </c>
      <c r="Y227" s="113">
        <f t="shared" si="59"/>
        <v>1.4824032533783393</v>
      </c>
      <c r="Z227" s="433"/>
    </row>
    <row r="228" spans="1:26" x14ac:dyDescent="0.35">
      <c r="A228" s="433"/>
      <c r="B228" s="116">
        <v>42727</v>
      </c>
      <c r="C228" s="49">
        <v>4.4189999999999996</v>
      </c>
      <c r="D228" s="350">
        <v>3.6139999999999999</v>
      </c>
      <c r="E228" s="187">
        <f t="shared" si="51"/>
        <v>9.1269841269841243E-4</v>
      </c>
      <c r="F228" s="148">
        <f t="shared" si="47"/>
        <v>44553.25</v>
      </c>
      <c r="G228" s="116"/>
      <c r="H228" s="549">
        <f t="shared" si="48"/>
        <v>882</v>
      </c>
      <c r="I228" s="550">
        <f t="shared" si="49"/>
        <v>91.75</v>
      </c>
      <c r="J228" s="113">
        <f t="shared" si="50"/>
        <v>790.25</v>
      </c>
      <c r="K228" s="549">
        <f t="shared" si="52"/>
        <v>4.3352599206349201</v>
      </c>
      <c r="L228" s="551"/>
      <c r="N228" s="187">
        <v>3.0979999999999999</v>
      </c>
      <c r="O228" s="113">
        <v>2.8109999999999999</v>
      </c>
      <c r="P228" s="198">
        <v>2.61</v>
      </c>
      <c r="Q228" s="148">
        <f t="shared" si="53"/>
        <v>45031</v>
      </c>
      <c r="R228" s="148">
        <f t="shared" si="54"/>
        <v>44331</v>
      </c>
      <c r="S228" s="187">
        <f t="shared" si="45"/>
        <v>4.0999999999999988E-4</v>
      </c>
      <c r="T228" s="549">
        <f t="shared" si="55"/>
        <v>700</v>
      </c>
      <c r="U228" s="113">
        <f t="shared" si="56"/>
        <v>477.75</v>
      </c>
      <c r="V228" s="113">
        <f t="shared" si="57"/>
        <v>222.25</v>
      </c>
      <c r="W228" s="549">
        <f t="shared" si="46"/>
        <v>2.9021224999999999</v>
      </c>
      <c r="X228" s="186">
        <f t="shared" si="58"/>
        <v>1.4331374206349201</v>
      </c>
      <c r="Y228" s="113">
        <f t="shared" si="59"/>
        <v>1.438272127800988</v>
      </c>
      <c r="Z228" s="433"/>
    </row>
    <row r="229" spans="1:26" x14ac:dyDescent="0.35">
      <c r="A229" s="433"/>
      <c r="B229" s="116">
        <v>42730</v>
      </c>
      <c r="C229" s="49" t="s">
        <v>437</v>
      </c>
      <c r="D229" s="350" t="s">
        <v>437</v>
      </c>
      <c r="E229" s="187" t="str">
        <f t="shared" si="51"/>
        <v/>
      </c>
      <c r="F229" s="148">
        <f t="shared" si="47"/>
        <v>44556.25</v>
      </c>
      <c r="G229" s="116"/>
      <c r="H229" s="549">
        <f t="shared" si="48"/>
        <v>882</v>
      </c>
      <c r="I229" s="550">
        <f t="shared" si="49"/>
        <v>88.75</v>
      </c>
      <c r="J229" s="113">
        <f t="shared" si="50"/>
        <v>793.25</v>
      </c>
      <c r="K229" s="549" t="str">
        <f t="shared" si="52"/>
        <v/>
      </c>
      <c r="L229" s="551"/>
      <c r="N229" s="187" t="s">
        <v>437</v>
      </c>
      <c r="O229" s="113" t="s">
        <v>437</v>
      </c>
      <c r="P229" s="198" t="s">
        <v>437</v>
      </c>
      <c r="Q229" s="148">
        <f t="shared" si="53"/>
        <v>45031</v>
      </c>
      <c r="R229" s="148">
        <f t="shared" si="54"/>
        <v>44331</v>
      </c>
      <c r="S229" s="187" t="str">
        <f t="shared" si="45"/>
        <v/>
      </c>
      <c r="T229" s="549">
        <f t="shared" si="55"/>
        <v>700</v>
      </c>
      <c r="U229" s="113">
        <f t="shared" si="56"/>
        <v>474.75</v>
      </c>
      <c r="V229" s="113">
        <f t="shared" si="57"/>
        <v>225.25</v>
      </c>
      <c r="W229" s="549" t="str">
        <f t="shared" si="46"/>
        <v/>
      </c>
      <c r="X229" s="186" t="str">
        <f t="shared" si="58"/>
        <v/>
      </c>
      <c r="Y229" s="113" t="str">
        <f t="shared" si="59"/>
        <v/>
      </c>
      <c r="Z229" s="433"/>
    </row>
    <row r="230" spans="1:26" x14ac:dyDescent="0.35">
      <c r="A230" s="433"/>
      <c r="B230" s="116">
        <v>42731</v>
      </c>
      <c r="C230" s="49" t="s">
        <v>437</v>
      </c>
      <c r="D230" s="350" t="s">
        <v>437</v>
      </c>
      <c r="E230" s="187" t="str">
        <f t="shared" si="51"/>
        <v/>
      </c>
      <c r="F230" s="148">
        <f t="shared" si="47"/>
        <v>44557.25</v>
      </c>
      <c r="G230" s="116"/>
      <c r="H230" s="549">
        <f t="shared" si="48"/>
        <v>882</v>
      </c>
      <c r="I230" s="550">
        <f t="shared" si="49"/>
        <v>87.75</v>
      </c>
      <c r="J230" s="113">
        <f t="shared" si="50"/>
        <v>794.25</v>
      </c>
      <c r="K230" s="549" t="str">
        <f t="shared" si="52"/>
        <v/>
      </c>
      <c r="L230" s="551"/>
      <c r="N230" s="187" t="s">
        <v>437</v>
      </c>
      <c r="O230" s="113" t="s">
        <v>437</v>
      </c>
      <c r="P230" s="198" t="s">
        <v>437</v>
      </c>
      <c r="Q230" s="148">
        <f t="shared" si="53"/>
        <v>45031</v>
      </c>
      <c r="R230" s="148">
        <f t="shared" si="54"/>
        <v>44331</v>
      </c>
      <c r="S230" s="187" t="str">
        <f t="shared" si="45"/>
        <v/>
      </c>
      <c r="T230" s="549">
        <f t="shared" si="55"/>
        <v>700</v>
      </c>
      <c r="U230" s="113">
        <f t="shared" si="56"/>
        <v>473.75</v>
      </c>
      <c r="V230" s="113">
        <f t="shared" si="57"/>
        <v>226.25</v>
      </c>
      <c r="W230" s="549" t="str">
        <f t="shared" si="46"/>
        <v/>
      </c>
      <c r="X230" s="186" t="str">
        <f t="shared" si="58"/>
        <v/>
      </c>
      <c r="Y230" s="113" t="str">
        <f t="shared" si="59"/>
        <v/>
      </c>
      <c r="Z230" s="433"/>
    </row>
    <row r="231" spans="1:26" x14ac:dyDescent="0.35">
      <c r="A231" s="433"/>
      <c r="B231" s="116">
        <v>42732</v>
      </c>
      <c r="C231" s="49">
        <v>4.4340000000000002</v>
      </c>
      <c r="D231" s="350">
        <v>3.6230000000000002</v>
      </c>
      <c r="E231" s="187">
        <f t="shared" si="51"/>
        <v>9.1950113378684801E-4</v>
      </c>
      <c r="F231" s="148">
        <f t="shared" si="47"/>
        <v>44558.25</v>
      </c>
      <c r="G231" s="116"/>
      <c r="H231" s="549">
        <f t="shared" si="48"/>
        <v>882</v>
      </c>
      <c r="I231" s="550">
        <f t="shared" si="49"/>
        <v>86.75</v>
      </c>
      <c r="J231" s="113">
        <f t="shared" si="50"/>
        <v>795.25</v>
      </c>
      <c r="K231" s="549">
        <f t="shared" si="52"/>
        <v>4.3542332766439911</v>
      </c>
      <c r="L231" s="551"/>
      <c r="N231" s="187">
        <v>3.0990000000000002</v>
      </c>
      <c r="O231" s="113">
        <v>2.8140000000000001</v>
      </c>
      <c r="P231" s="198">
        <v>2.6219999999999999</v>
      </c>
      <c r="Q231" s="148">
        <f t="shared" si="53"/>
        <v>45031</v>
      </c>
      <c r="R231" s="148">
        <f t="shared" si="54"/>
        <v>44331</v>
      </c>
      <c r="S231" s="187">
        <f t="shared" si="45"/>
        <v>4.0714285714285733E-4</v>
      </c>
      <c r="T231" s="549">
        <f t="shared" si="55"/>
        <v>700</v>
      </c>
      <c r="U231" s="113">
        <f t="shared" si="56"/>
        <v>472.75</v>
      </c>
      <c r="V231" s="113">
        <f t="shared" si="57"/>
        <v>227.25</v>
      </c>
      <c r="W231" s="549">
        <f t="shared" si="46"/>
        <v>2.9065232142857145</v>
      </c>
      <c r="X231" s="186">
        <f t="shared" si="58"/>
        <v>1.4477100623582766</v>
      </c>
      <c r="Y231" s="113">
        <f t="shared" si="59"/>
        <v>1.452949723419894</v>
      </c>
      <c r="Z231" s="433"/>
    </row>
    <row r="232" spans="1:26" x14ac:dyDescent="0.35">
      <c r="A232" s="433"/>
      <c r="B232" s="116">
        <v>42733</v>
      </c>
      <c r="C232" s="49">
        <v>4.367</v>
      </c>
      <c r="D232" s="350">
        <v>3.5760000000000001</v>
      </c>
      <c r="E232" s="187">
        <f t="shared" si="51"/>
        <v>8.9682539682539673E-4</v>
      </c>
      <c r="F232" s="148">
        <f t="shared" si="47"/>
        <v>44559.25</v>
      </c>
      <c r="G232" s="116"/>
      <c r="H232" s="549">
        <f t="shared" si="48"/>
        <v>882</v>
      </c>
      <c r="I232" s="550">
        <f t="shared" si="49"/>
        <v>85.75</v>
      </c>
      <c r="J232" s="113">
        <f t="shared" si="50"/>
        <v>796.25</v>
      </c>
      <c r="K232" s="549">
        <f t="shared" si="52"/>
        <v>4.2900972222222222</v>
      </c>
      <c r="L232" s="551"/>
      <c r="N232" s="187">
        <v>3.016</v>
      </c>
      <c r="O232" s="113">
        <v>2.7359999999999998</v>
      </c>
      <c r="P232" s="198">
        <v>2.5449999999999999</v>
      </c>
      <c r="Q232" s="148">
        <f t="shared" si="53"/>
        <v>45031</v>
      </c>
      <c r="R232" s="148">
        <f t="shared" si="54"/>
        <v>44331</v>
      </c>
      <c r="S232" s="187">
        <f t="shared" si="45"/>
        <v>4.0000000000000034E-4</v>
      </c>
      <c r="T232" s="549">
        <f t="shared" si="55"/>
        <v>700</v>
      </c>
      <c r="U232" s="113">
        <f t="shared" si="56"/>
        <v>471.75</v>
      </c>
      <c r="V232" s="113">
        <f t="shared" si="57"/>
        <v>228.25</v>
      </c>
      <c r="W232" s="549">
        <f t="shared" si="46"/>
        <v>2.8272999999999997</v>
      </c>
      <c r="X232" s="186">
        <f t="shared" si="58"/>
        <v>1.4627972222222225</v>
      </c>
      <c r="Y232" s="113">
        <f t="shared" si="59"/>
        <v>1.4681466615055649</v>
      </c>
      <c r="Z232" s="433"/>
    </row>
    <row r="233" spans="1:26" x14ac:dyDescent="0.35">
      <c r="A233" s="433"/>
      <c r="B233" s="116">
        <v>42734</v>
      </c>
      <c r="C233" s="49">
        <v>4.306</v>
      </c>
      <c r="D233" s="350">
        <v>3.548</v>
      </c>
      <c r="E233" s="187">
        <f t="shared" si="51"/>
        <v>8.5941043083900229E-4</v>
      </c>
      <c r="F233" s="148">
        <f t="shared" si="47"/>
        <v>44560.25</v>
      </c>
      <c r="G233" s="116"/>
      <c r="H233" s="549">
        <f t="shared" si="48"/>
        <v>882</v>
      </c>
      <c r="I233" s="550">
        <f t="shared" si="49"/>
        <v>84.75</v>
      </c>
      <c r="J233" s="113">
        <f t="shared" si="50"/>
        <v>797.25</v>
      </c>
      <c r="K233" s="549">
        <f t="shared" si="52"/>
        <v>4.2331649659863944</v>
      </c>
      <c r="L233" s="551"/>
      <c r="N233" s="187">
        <v>2.9790000000000001</v>
      </c>
      <c r="O233" s="113">
        <v>2.7</v>
      </c>
      <c r="P233" s="198">
        <v>2.504</v>
      </c>
      <c r="Q233" s="148">
        <f t="shared" si="53"/>
        <v>45031</v>
      </c>
      <c r="R233" s="148">
        <f t="shared" si="54"/>
        <v>44331</v>
      </c>
      <c r="S233" s="187">
        <f t="shared" si="45"/>
        <v>3.9857142857142847E-4</v>
      </c>
      <c r="T233" s="549">
        <f t="shared" si="55"/>
        <v>700</v>
      </c>
      <c r="U233" s="113">
        <f t="shared" si="56"/>
        <v>470.75</v>
      </c>
      <c r="V233" s="113">
        <f t="shared" si="57"/>
        <v>229.25</v>
      </c>
      <c r="W233" s="549">
        <f t="shared" si="46"/>
        <v>2.7913725</v>
      </c>
      <c r="X233" s="186">
        <f t="shared" si="58"/>
        <v>1.4417924659863943</v>
      </c>
      <c r="Y233" s="113">
        <f t="shared" si="59"/>
        <v>1.4469893797738553</v>
      </c>
      <c r="Z233" s="433"/>
    </row>
    <row r="234" spans="1:26" x14ac:dyDescent="0.35">
      <c r="A234" s="433"/>
      <c r="B234" s="116">
        <v>42737</v>
      </c>
      <c r="C234" s="49" t="s">
        <v>437</v>
      </c>
      <c r="D234" s="350" t="s">
        <v>437</v>
      </c>
      <c r="E234" s="187" t="str">
        <f t="shared" si="51"/>
        <v/>
      </c>
      <c r="F234" s="148">
        <f t="shared" si="47"/>
        <v>44563.25</v>
      </c>
      <c r="G234" s="116"/>
      <c r="H234" s="549">
        <f t="shared" si="48"/>
        <v>882</v>
      </c>
      <c r="I234" s="550">
        <f t="shared" si="49"/>
        <v>81.75</v>
      </c>
      <c r="J234" s="113">
        <f t="shared" si="50"/>
        <v>800.25</v>
      </c>
      <c r="K234" s="549" t="str">
        <f t="shared" si="52"/>
        <v/>
      </c>
      <c r="L234" s="551"/>
      <c r="N234" s="187" t="s">
        <v>437</v>
      </c>
      <c r="O234" s="113" t="s">
        <v>437</v>
      </c>
      <c r="P234" s="198" t="s">
        <v>437</v>
      </c>
      <c r="Q234" s="148">
        <f t="shared" si="53"/>
        <v>45031</v>
      </c>
      <c r="R234" s="148">
        <f t="shared" si="54"/>
        <v>44331</v>
      </c>
      <c r="S234" s="187" t="str">
        <f t="shared" si="45"/>
        <v/>
      </c>
      <c r="T234" s="549">
        <f t="shared" si="55"/>
        <v>700</v>
      </c>
      <c r="U234" s="113">
        <f t="shared" si="56"/>
        <v>467.75</v>
      </c>
      <c r="V234" s="113">
        <f t="shared" si="57"/>
        <v>232.25</v>
      </c>
      <c r="W234" s="549" t="str">
        <f t="shared" si="46"/>
        <v/>
      </c>
      <c r="X234" s="186" t="str">
        <f t="shared" si="58"/>
        <v/>
      </c>
      <c r="Y234" s="113" t="str">
        <f t="shared" si="59"/>
        <v/>
      </c>
      <c r="Z234" s="433"/>
    </row>
    <row r="235" spans="1:26" x14ac:dyDescent="0.35">
      <c r="A235" s="433"/>
      <c r="B235" s="116">
        <v>42738</v>
      </c>
      <c r="C235" s="49" t="s">
        <v>437</v>
      </c>
      <c r="D235" s="350" t="s">
        <v>437</v>
      </c>
      <c r="E235" s="187" t="str">
        <f t="shared" si="51"/>
        <v/>
      </c>
      <c r="F235" s="148">
        <f t="shared" si="47"/>
        <v>44564.25</v>
      </c>
      <c r="G235" s="116"/>
      <c r="H235" s="549">
        <f t="shared" si="48"/>
        <v>882</v>
      </c>
      <c r="I235" s="550">
        <f t="shared" si="49"/>
        <v>80.75</v>
      </c>
      <c r="J235" s="113">
        <f t="shared" si="50"/>
        <v>801.25</v>
      </c>
      <c r="K235" s="549" t="str">
        <f t="shared" si="52"/>
        <v/>
      </c>
      <c r="L235" s="551"/>
      <c r="N235" s="187" t="s">
        <v>437</v>
      </c>
      <c r="O235" s="113" t="s">
        <v>437</v>
      </c>
      <c r="P235" s="198" t="s">
        <v>437</v>
      </c>
      <c r="Q235" s="148">
        <f t="shared" si="53"/>
        <v>45031</v>
      </c>
      <c r="R235" s="148">
        <f t="shared" si="54"/>
        <v>44331</v>
      </c>
      <c r="S235" s="187" t="str">
        <f t="shared" si="45"/>
        <v/>
      </c>
      <c r="T235" s="549">
        <f t="shared" si="55"/>
        <v>700</v>
      </c>
      <c r="U235" s="113">
        <f t="shared" si="56"/>
        <v>466.75</v>
      </c>
      <c r="V235" s="113">
        <f t="shared" si="57"/>
        <v>233.25</v>
      </c>
      <c r="W235" s="549" t="str">
        <f t="shared" si="46"/>
        <v/>
      </c>
      <c r="X235" s="186" t="str">
        <f t="shared" si="58"/>
        <v/>
      </c>
      <c r="Y235" s="113" t="str">
        <f t="shared" si="59"/>
        <v/>
      </c>
      <c r="Z235" s="433"/>
    </row>
    <row r="236" spans="1:26" x14ac:dyDescent="0.35">
      <c r="A236" s="433"/>
      <c r="B236" s="116">
        <v>42739</v>
      </c>
      <c r="C236" s="49">
        <v>4.2880000000000003</v>
      </c>
      <c r="D236" s="350">
        <v>3.5110000000000001</v>
      </c>
      <c r="E236" s="187">
        <f t="shared" si="51"/>
        <v>8.8095238095238114E-4</v>
      </c>
      <c r="F236" s="148">
        <f t="shared" si="47"/>
        <v>44565.25</v>
      </c>
      <c r="G236" s="116"/>
      <c r="H236" s="549">
        <f t="shared" si="48"/>
        <v>882</v>
      </c>
      <c r="I236" s="550">
        <f t="shared" si="49"/>
        <v>79.75</v>
      </c>
      <c r="J236" s="113">
        <f t="shared" si="50"/>
        <v>802.25</v>
      </c>
      <c r="K236" s="549">
        <f t="shared" si="52"/>
        <v>4.217744047619048</v>
      </c>
      <c r="L236" s="551"/>
      <c r="N236" s="187">
        <v>2.95</v>
      </c>
      <c r="O236" s="113">
        <v>2.677</v>
      </c>
      <c r="P236" s="198">
        <v>2.488</v>
      </c>
      <c r="Q236" s="148">
        <f t="shared" si="53"/>
        <v>45031</v>
      </c>
      <c r="R236" s="148">
        <f t="shared" si="54"/>
        <v>44331</v>
      </c>
      <c r="S236" s="187">
        <f t="shared" si="45"/>
        <v>3.9000000000000021E-4</v>
      </c>
      <c r="T236" s="549">
        <f t="shared" si="55"/>
        <v>700</v>
      </c>
      <c r="U236" s="113">
        <f t="shared" si="56"/>
        <v>465.75</v>
      </c>
      <c r="V236" s="113">
        <f t="shared" si="57"/>
        <v>234.25</v>
      </c>
      <c r="W236" s="549">
        <f t="shared" si="46"/>
        <v>2.7683575</v>
      </c>
      <c r="X236" s="186">
        <f t="shared" si="58"/>
        <v>1.4493865476190479</v>
      </c>
      <c r="Y236" s="113">
        <f t="shared" si="59"/>
        <v>1.454638351030102</v>
      </c>
      <c r="Z236" s="433"/>
    </row>
    <row r="237" spans="1:26" x14ac:dyDescent="0.35">
      <c r="A237" s="433"/>
      <c r="B237" s="116">
        <v>42740</v>
      </c>
      <c r="C237" s="49">
        <v>4.1970000000000001</v>
      </c>
      <c r="D237" s="350">
        <v>3.4369999999999998</v>
      </c>
      <c r="E237" s="187">
        <f t="shared" si="51"/>
        <v>8.616780045351477E-4</v>
      </c>
      <c r="F237" s="148">
        <f t="shared" si="47"/>
        <v>44566.25</v>
      </c>
      <c r="G237" s="116"/>
      <c r="H237" s="549">
        <f t="shared" si="48"/>
        <v>882</v>
      </c>
      <c r="I237" s="550">
        <f t="shared" si="49"/>
        <v>78.75</v>
      </c>
      <c r="J237" s="113">
        <f t="shared" si="50"/>
        <v>803.25</v>
      </c>
      <c r="K237" s="549">
        <f t="shared" si="52"/>
        <v>4.129142857142857</v>
      </c>
      <c r="L237" s="551"/>
      <c r="N237" s="187">
        <v>2.8810000000000002</v>
      </c>
      <c r="O237" s="113">
        <v>2.61</v>
      </c>
      <c r="P237" s="198">
        <v>2.4220000000000002</v>
      </c>
      <c r="Q237" s="148">
        <f t="shared" si="53"/>
        <v>45031</v>
      </c>
      <c r="R237" s="148">
        <f t="shared" si="54"/>
        <v>44331</v>
      </c>
      <c r="S237" s="187">
        <f t="shared" si="45"/>
        <v>3.8714285714285765E-4</v>
      </c>
      <c r="T237" s="549">
        <f t="shared" si="55"/>
        <v>700</v>
      </c>
      <c r="U237" s="113">
        <f t="shared" si="56"/>
        <v>464.75</v>
      </c>
      <c r="V237" s="113">
        <f t="shared" si="57"/>
        <v>235.25</v>
      </c>
      <c r="W237" s="549">
        <f t="shared" si="46"/>
        <v>2.701075357142857</v>
      </c>
      <c r="X237" s="186">
        <f t="shared" si="58"/>
        <v>1.4280675</v>
      </c>
      <c r="Y237" s="113">
        <f t="shared" si="59"/>
        <v>1.4331659419614118</v>
      </c>
      <c r="Z237" s="433"/>
    </row>
    <row r="238" spans="1:26" x14ac:dyDescent="0.35">
      <c r="A238" s="433"/>
      <c r="B238" s="116">
        <v>42741</v>
      </c>
      <c r="C238" s="49">
        <v>4.194</v>
      </c>
      <c r="D238" s="350">
        <v>3.452</v>
      </c>
      <c r="E238" s="187">
        <f t="shared" si="51"/>
        <v>8.4126984126984129E-4</v>
      </c>
      <c r="F238" s="148">
        <f t="shared" si="47"/>
        <v>44567.25</v>
      </c>
      <c r="G238" s="116"/>
      <c r="H238" s="549">
        <f t="shared" si="48"/>
        <v>882</v>
      </c>
      <c r="I238" s="550">
        <f t="shared" si="49"/>
        <v>77.75</v>
      </c>
      <c r="J238" s="113">
        <f t="shared" si="50"/>
        <v>804.25</v>
      </c>
      <c r="K238" s="549">
        <f t="shared" si="52"/>
        <v>4.1285912698412695</v>
      </c>
      <c r="L238" s="551"/>
      <c r="N238" s="187">
        <v>2.847</v>
      </c>
      <c r="O238" s="113">
        <v>2.5859999999999999</v>
      </c>
      <c r="P238" s="198">
        <v>2.4140000000000001</v>
      </c>
      <c r="Q238" s="148">
        <f t="shared" si="53"/>
        <v>45031</v>
      </c>
      <c r="R238" s="148">
        <f t="shared" si="54"/>
        <v>44331</v>
      </c>
      <c r="S238" s="187">
        <f t="shared" si="45"/>
        <v>3.7285714285714304E-4</v>
      </c>
      <c r="T238" s="549">
        <f t="shared" si="55"/>
        <v>700</v>
      </c>
      <c r="U238" s="113">
        <f t="shared" si="56"/>
        <v>463.75</v>
      </c>
      <c r="V238" s="113">
        <f t="shared" si="57"/>
        <v>236.25</v>
      </c>
      <c r="W238" s="549">
        <f t="shared" si="46"/>
        <v>2.6740874999999997</v>
      </c>
      <c r="X238" s="186">
        <f t="shared" si="58"/>
        <v>1.4545037698412697</v>
      </c>
      <c r="Y238" s="113">
        <f t="shared" si="59"/>
        <v>1.4597927228825025</v>
      </c>
      <c r="Z238" s="433"/>
    </row>
    <row r="239" spans="1:26" x14ac:dyDescent="0.35">
      <c r="A239" s="433"/>
      <c r="B239" s="116">
        <v>42744</v>
      </c>
      <c r="C239" s="49">
        <v>4.234</v>
      </c>
      <c r="D239" s="350">
        <v>3.46</v>
      </c>
      <c r="E239" s="187">
        <f t="shared" si="51"/>
        <v>8.7755102040816329E-4</v>
      </c>
      <c r="F239" s="148">
        <f t="shared" si="47"/>
        <v>44570.25</v>
      </c>
      <c r="G239" s="116"/>
      <c r="H239" s="549">
        <f t="shared" si="48"/>
        <v>882</v>
      </c>
      <c r="I239" s="550">
        <f t="shared" si="49"/>
        <v>74.75</v>
      </c>
      <c r="J239" s="113">
        <f t="shared" si="50"/>
        <v>807.25</v>
      </c>
      <c r="K239" s="549">
        <f t="shared" si="52"/>
        <v>4.16840306122449</v>
      </c>
      <c r="L239" s="551"/>
      <c r="N239" s="187">
        <v>2.911</v>
      </c>
      <c r="O239" s="113">
        <v>2.6470000000000002</v>
      </c>
      <c r="P239" s="198">
        <v>2.4649999999999999</v>
      </c>
      <c r="Q239" s="148">
        <f t="shared" si="53"/>
        <v>45031</v>
      </c>
      <c r="R239" s="148">
        <f t="shared" si="54"/>
        <v>44331</v>
      </c>
      <c r="S239" s="187">
        <f t="shared" si="45"/>
        <v>3.7714285714285687E-4</v>
      </c>
      <c r="T239" s="549">
        <f t="shared" si="55"/>
        <v>700</v>
      </c>
      <c r="U239" s="113">
        <f t="shared" si="56"/>
        <v>460.75</v>
      </c>
      <c r="V239" s="113">
        <f t="shared" si="57"/>
        <v>239.25</v>
      </c>
      <c r="W239" s="549">
        <f t="shared" si="46"/>
        <v>2.7372314285714285</v>
      </c>
      <c r="X239" s="186">
        <f t="shared" si="58"/>
        <v>1.4311716326530615</v>
      </c>
      <c r="Y239" s="113">
        <f t="shared" si="59"/>
        <v>1.436292263258343</v>
      </c>
      <c r="Z239" s="433"/>
    </row>
    <row r="240" spans="1:26" x14ac:dyDescent="0.35">
      <c r="A240" s="433"/>
      <c r="B240" s="116">
        <v>42745</v>
      </c>
      <c r="C240" s="49">
        <v>4.2089999999999996</v>
      </c>
      <c r="D240" s="350">
        <v>3.4409999999999998</v>
      </c>
      <c r="E240" s="187">
        <f t="shared" si="51"/>
        <v>8.7074829931972761E-4</v>
      </c>
      <c r="F240" s="148">
        <f t="shared" si="47"/>
        <v>44571.25</v>
      </c>
      <c r="G240" s="116"/>
      <c r="H240" s="549">
        <f t="shared" si="48"/>
        <v>882</v>
      </c>
      <c r="I240" s="550">
        <f t="shared" si="49"/>
        <v>73.75</v>
      </c>
      <c r="J240" s="113">
        <f t="shared" si="50"/>
        <v>808.25</v>
      </c>
      <c r="K240" s="549">
        <f t="shared" si="52"/>
        <v>4.1447823129251695</v>
      </c>
      <c r="L240" s="551"/>
      <c r="N240" s="187">
        <v>2.8529999999999998</v>
      </c>
      <c r="O240" s="113">
        <v>2.5960000000000001</v>
      </c>
      <c r="P240" s="198">
        <v>2.4209999999999998</v>
      </c>
      <c r="Q240" s="148">
        <f t="shared" si="53"/>
        <v>45031</v>
      </c>
      <c r="R240" s="148">
        <f t="shared" si="54"/>
        <v>44331</v>
      </c>
      <c r="S240" s="187">
        <f t="shared" si="45"/>
        <v>3.6714285714285668E-4</v>
      </c>
      <c r="T240" s="549">
        <f t="shared" si="55"/>
        <v>700</v>
      </c>
      <c r="U240" s="113">
        <f t="shared" si="56"/>
        <v>459.75</v>
      </c>
      <c r="V240" s="113">
        <f t="shared" si="57"/>
        <v>240.25</v>
      </c>
      <c r="W240" s="549">
        <f t="shared" si="46"/>
        <v>2.6842060714285716</v>
      </c>
      <c r="X240" s="186">
        <f t="shared" si="58"/>
        <v>1.4605762414965979</v>
      </c>
      <c r="Y240" s="113">
        <f t="shared" si="59"/>
        <v>1.4659094488896462</v>
      </c>
      <c r="Z240" s="433"/>
    </row>
    <row r="241" spans="1:26" x14ac:dyDescent="0.35">
      <c r="A241" s="433"/>
      <c r="B241" s="116">
        <v>42746</v>
      </c>
      <c r="C241" s="49">
        <v>4.1890000000000001</v>
      </c>
      <c r="D241" s="350">
        <v>3.4470000000000001</v>
      </c>
      <c r="E241" s="187">
        <f t="shared" si="51"/>
        <v>8.4126984126984129E-4</v>
      </c>
      <c r="F241" s="148">
        <f t="shared" si="47"/>
        <v>44572.25</v>
      </c>
      <c r="G241" s="116"/>
      <c r="H241" s="549">
        <f t="shared" si="48"/>
        <v>882</v>
      </c>
      <c r="I241" s="550">
        <f t="shared" si="49"/>
        <v>72.75</v>
      </c>
      <c r="J241" s="113">
        <f t="shared" si="50"/>
        <v>809.25</v>
      </c>
      <c r="K241" s="549">
        <f t="shared" si="52"/>
        <v>4.1277976190476195</v>
      </c>
      <c r="L241" s="551"/>
      <c r="N241" s="187">
        <v>2.85</v>
      </c>
      <c r="O241" s="113">
        <v>2.593</v>
      </c>
      <c r="P241" s="198">
        <v>2.4289999999999998</v>
      </c>
      <c r="Q241" s="148">
        <f t="shared" si="53"/>
        <v>45031</v>
      </c>
      <c r="R241" s="148">
        <f t="shared" si="54"/>
        <v>44331</v>
      </c>
      <c r="S241" s="187">
        <f t="shared" si="45"/>
        <v>3.6714285714285733E-4</v>
      </c>
      <c r="T241" s="549">
        <f t="shared" si="55"/>
        <v>700</v>
      </c>
      <c r="U241" s="113">
        <f t="shared" si="56"/>
        <v>458.75</v>
      </c>
      <c r="V241" s="113">
        <f t="shared" si="57"/>
        <v>241.25</v>
      </c>
      <c r="W241" s="549">
        <f t="shared" si="46"/>
        <v>2.6815732142857143</v>
      </c>
      <c r="X241" s="186">
        <f t="shared" si="58"/>
        <v>1.4462244047619053</v>
      </c>
      <c r="Y241" s="113">
        <f t="shared" si="59"/>
        <v>1.4514533173342281</v>
      </c>
      <c r="Z241" s="433"/>
    </row>
    <row r="242" spans="1:26" x14ac:dyDescent="0.35">
      <c r="A242" s="433"/>
      <c r="B242" s="116">
        <v>42747</v>
      </c>
      <c r="C242" s="49">
        <v>4.1630000000000003</v>
      </c>
      <c r="D242" s="350">
        <v>3.411</v>
      </c>
      <c r="E242" s="187">
        <f t="shared" si="51"/>
        <v>8.5260770975056715E-4</v>
      </c>
      <c r="F242" s="148">
        <f t="shared" si="47"/>
        <v>44573.25</v>
      </c>
      <c r="G242" s="116"/>
      <c r="H242" s="549">
        <f t="shared" si="48"/>
        <v>882</v>
      </c>
      <c r="I242" s="550">
        <f t="shared" si="49"/>
        <v>71.75</v>
      </c>
      <c r="J242" s="113">
        <f t="shared" si="50"/>
        <v>810.25</v>
      </c>
      <c r="K242" s="549">
        <f t="shared" si="52"/>
        <v>4.1018253968253973</v>
      </c>
      <c r="L242" s="551"/>
      <c r="N242" s="187">
        <v>2.7880000000000003</v>
      </c>
      <c r="O242" s="113">
        <v>2.5380000000000003</v>
      </c>
      <c r="P242" s="198">
        <v>2.3820000000000001</v>
      </c>
      <c r="Q242" s="148">
        <f t="shared" si="53"/>
        <v>45031</v>
      </c>
      <c r="R242" s="148">
        <f t="shared" si="54"/>
        <v>44331</v>
      </c>
      <c r="S242" s="187">
        <f t="shared" si="45"/>
        <v>3.5714285714285714E-4</v>
      </c>
      <c r="T242" s="549">
        <f t="shared" si="55"/>
        <v>700</v>
      </c>
      <c r="U242" s="113">
        <f t="shared" si="56"/>
        <v>457.75</v>
      </c>
      <c r="V242" s="113">
        <f t="shared" si="57"/>
        <v>242.25</v>
      </c>
      <c r="W242" s="549">
        <f t="shared" si="46"/>
        <v>2.6245178571428576</v>
      </c>
      <c r="X242" s="186">
        <f t="shared" si="58"/>
        <v>1.4773075396825397</v>
      </c>
      <c r="Y242" s="113">
        <f t="shared" si="59"/>
        <v>1.4827636335995598</v>
      </c>
      <c r="Z242" s="433"/>
    </row>
    <row r="243" spans="1:26" x14ac:dyDescent="0.35">
      <c r="A243" s="433"/>
      <c r="B243" s="116">
        <v>42748</v>
      </c>
      <c r="C243" s="49">
        <v>4.2030000000000003</v>
      </c>
      <c r="D243" s="350">
        <v>3.4430000000000001</v>
      </c>
      <c r="E243" s="187">
        <f t="shared" si="51"/>
        <v>8.616780045351477E-4</v>
      </c>
      <c r="F243" s="148">
        <f t="shared" si="47"/>
        <v>44574.25</v>
      </c>
      <c r="G243" s="116"/>
      <c r="H243" s="549">
        <f t="shared" si="48"/>
        <v>882</v>
      </c>
      <c r="I243" s="550">
        <f t="shared" si="49"/>
        <v>70.75</v>
      </c>
      <c r="J243" s="113">
        <f t="shared" si="50"/>
        <v>811.25</v>
      </c>
      <c r="K243" s="549">
        <f t="shared" si="52"/>
        <v>4.1420362811791387</v>
      </c>
      <c r="L243" s="551"/>
      <c r="N243" s="187">
        <v>2.8120000000000003</v>
      </c>
      <c r="O243" s="113">
        <v>2.5569999999999999</v>
      </c>
      <c r="P243" s="198">
        <v>2.3980000000000001</v>
      </c>
      <c r="Q243" s="148">
        <f t="shared" si="53"/>
        <v>45031</v>
      </c>
      <c r="R243" s="148">
        <f t="shared" si="54"/>
        <v>44331</v>
      </c>
      <c r="S243" s="187">
        <f t="shared" si="45"/>
        <v>3.6428571428571478E-4</v>
      </c>
      <c r="T243" s="549">
        <f t="shared" si="55"/>
        <v>700</v>
      </c>
      <c r="U243" s="113">
        <f t="shared" si="56"/>
        <v>456.75</v>
      </c>
      <c r="V243" s="113">
        <f t="shared" si="57"/>
        <v>243.25</v>
      </c>
      <c r="W243" s="549">
        <f t="shared" si="46"/>
        <v>2.6456124999999999</v>
      </c>
      <c r="X243" s="186">
        <f t="shared" si="58"/>
        <v>1.4964237811791388</v>
      </c>
      <c r="Y243" s="113">
        <f t="shared" si="59"/>
        <v>1.5020219915113486</v>
      </c>
      <c r="Z243" s="433"/>
    </row>
    <row r="244" spans="1:26" x14ac:dyDescent="0.35">
      <c r="A244" s="433"/>
      <c r="B244" s="116">
        <v>42751</v>
      </c>
      <c r="C244" s="49">
        <v>4.1959999999999997</v>
      </c>
      <c r="D244" s="350">
        <v>3.4359999999999999</v>
      </c>
      <c r="E244" s="187">
        <f t="shared" si="51"/>
        <v>8.6167800453514716E-4</v>
      </c>
      <c r="F244" s="148">
        <f t="shared" si="47"/>
        <v>44577.25</v>
      </c>
      <c r="G244" s="116"/>
      <c r="H244" s="549">
        <f t="shared" si="48"/>
        <v>882</v>
      </c>
      <c r="I244" s="550">
        <f t="shared" si="49"/>
        <v>67.75</v>
      </c>
      <c r="J244" s="113">
        <f t="shared" si="50"/>
        <v>814.25</v>
      </c>
      <c r="K244" s="549">
        <f t="shared" si="52"/>
        <v>4.1376213151927432</v>
      </c>
      <c r="L244" s="551"/>
      <c r="N244" s="187">
        <v>2.8220000000000001</v>
      </c>
      <c r="O244" s="113">
        <v>2.5670000000000002</v>
      </c>
      <c r="P244" s="198">
        <v>2.407</v>
      </c>
      <c r="Q244" s="148">
        <f t="shared" si="53"/>
        <v>45031</v>
      </c>
      <c r="R244" s="148">
        <f t="shared" si="54"/>
        <v>44331</v>
      </c>
      <c r="S244" s="187">
        <f t="shared" si="45"/>
        <v>3.6428571428571413E-4</v>
      </c>
      <c r="T244" s="549">
        <f t="shared" si="55"/>
        <v>700</v>
      </c>
      <c r="U244" s="113">
        <f t="shared" si="56"/>
        <v>453.75</v>
      </c>
      <c r="V244" s="113">
        <f t="shared" si="57"/>
        <v>246.25</v>
      </c>
      <c r="W244" s="549">
        <f t="shared" si="46"/>
        <v>2.6567053571428572</v>
      </c>
      <c r="X244" s="186">
        <f t="shared" si="58"/>
        <v>1.4809159580498861</v>
      </c>
      <c r="Y244" s="113">
        <f t="shared" si="59"/>
        <v>1.4863987382368826</v>
      </c>
      <c r="Z244" s="433"/>
    </row>
    <row r="245" spans="1:26" x14ac:dyDescent="0.35">
      <c r="A245" s="433"/>
      <c r="B245" s="116">
        <v>42752</v>
      </c>
      <c r="C245" s="49">
        <v>4.1879999999999997</v>
      </c>
      <c r="D245" s="350">
        <v>3.4289999999999998</v>
      </c>
      <c r="E245" s="187">
        <f t="shared" si="51"/>
        <v>8.6054421768707473E-4</v>
      </c>
      <c r="F245" s="148">
        <f t="shared" si="47"/>
        <v>44578.25</v>
      </c>
      <c r="G245" s="116"/>
      <c r="H245" s="549">
        <f t="shared" si="48"/>
        <v>882</v>
      </c>
      <c r="I245" s="550">
        <f t="shared" si="49"/>
        <v>66.75</v>
      </c>
      <c r="J245" s="113">
        <f t="shared" si="50"/>
        <v>815.25</v>
      </c>
      <c r="K245" s="549">
        <f t="shared" si="52"/>
        <v>4.1305586734693875</v>
      </c>
      <c r="L245" s="551"/>
      <c r="N245" s="187">
        <v>2.8129999999999997</v>
      </c>
      <c r="O245" s="113">
        <v>2.5590000000000002</v>
      </c>
      <c r="P245" s="198">
        <v>2.4</v>
      </c>
      <c r="Q245" s="148">
        <f t="shared" si="53"/>
        <v>45031</v>
      </c>
      <c r="R245" s="148">
        <f t="shared" si="54"/>
        <v>44331</v>
      </c>
      <c r="S245" s="187">
        <f t="shared" si="45"/>
        <v>3.6285714285714225E-4</v>
      </c>
      <c r="T245" s="549">
        <f t="shared" si="55"/>
        <v>700</v>
      </c>
      <c r="U245" s="113">
        <f t="shared" si="56"/>
        <v>452.75</v>
      </c>
      <c r="V245" s="113">
        <f t="shared" si="57"/>
        <v>247.25</v>
      </c>
      <c r="W245" s="549">
        <f t="shared" si="46"/>
        <v>2.6487164285714284</v>
      </c>
      <c r="X245" s="186">
        <f t="shared" si="58"/>
        <v>1.4818422448979591</v>
      </c>
      <c r="Y245" s="113">
        <f t="shared" si="59"/>
        <v>1.4873318859948803</v>
      </c>
      <c r="Z245" s="433"/>
    </row>
    <row r="246" spans="1:26" x14ac:dyDescent="0.35">
      <c r="A246" s="433"/>
      <c r="B246" s="116">
        <v>42753</v>
      </c>
      <c r="C246" s="49">
        <v>4.2190000000000003</v>
      </c>
      <c r="D246" s="350">
        <v>3.4750000000000001</v>
      </c>
      <c r="E246" s="187">
        <f t="shared" si="51"/>
        <v>8.4353741496598659E-4</v>
      </c>
      <c r="F246" s="148">
        <f t="shared" si="47"/>
        <v>44579.25</v>
      </c>
      <c r="G246" s="116"/>
      <c r="H246" s="549">
        <f t="shared" si="48"/>
        <v>882</v>
      </c>
      <c r="I246" s="550">
        <f t="shared" si="49"/>
        <v>65.75</v>
      </c>
      <c r="J246" s="113">
        <f t="shared" si="50"/>
        <v>816.25</v>
      </c>
      <c r="K246" s="549">
        <f t="shared" si="52"/>
        <v>4.1635374149659867</v>
      </c>
      <c r="L246" s="551"/>
      <c r="N246" s="187">
        <v>2.8109999999999999</v>
      </c>
      <c r="O246" s="113">
        <v>2.5609999999999999</v>
      </c>
      <c r="P246" s="198">
        <v>2.4079999999999999</v>
      </c>
      <c r="Q246" s="148">
        <f t="shared" si="53"/>
        <v>45031</v>
      </c>
      <c r="R246" s="148">
        <f t="shared" si="54"/>
        <v>44331</v>
      </c>
      <c r="S246" s="187">
        <f t="shared" si="45"/>
        <v>3.5714285714285714E-4</v>
      </c>
      <c r="T246" s="549">
        <f t="shared" si="55"/>
        <v>700</v>
      </c>
      <c r="U246" s="113">
        <f t="shared" si="56"/>
        <v>451.75</v>
      </c>
      <c r="V246" s="113">
        <f t="shared" si="57"/>
        <v>248.25</v>
      </c>
      <c r="W246" s="549">
        <f t="shared" si="46"/>
        <v>2.649660714285714</v>
      </c>
      <c r="X246" s="186">
        <f t="shared" si="58"/>
        <v>1.5138767006802727</v>
      </c>
      <c r="Y246" s="113">
        <f t="shared" si="59"/>
        <v>1.5196062573424429</v>
      </c>
      <c r="Z246" s="433"/>
    </row>
    <row r="247" spans="1:26" x14ac:dyDescent="0.35">
      <c r="A247" s="433"/>
      <c r="B247" s="116">
        <v>42754</v>
      </c>
      <c r="C247" s="49">
        <v>4.2450000000000001</v>
      </c>
      <c r="D247" s="350">
        <v>3.4870000000000001</v>
      </c>
      <c r="E247" s="187">
        <f t="shared" si="51"/>
        <v>8.5941043083900229E-4</v>
      </c>
      <c r="F247" s="148">
        <f t="shared" si="47"/>
        <v>44580.25</v>
      </c>
      <c r="G247" s="116"/>
      <c r="H247" s="549">
        <f t="shared" si="48"/>
        <v>882</v>
      </c>
      <c r="I247" s="550">
        <f t="shared" si="49"/>
        <v>64.75</v>
      </c>
      <c r="J247" s="113">
        <f t="shared" si="50"/>
        <v>817.25</v>
      </c>
      <c r="K247" s="549">
        <f t="shared" si="52"/>
        <v>4.1893531746031751</v>
      </c>
      <c r="L247" s="551"/>
      <c r="N247" s="187">
        <v>2.8879999999999999</v>
      </c>
      <c r="O247" s="113">
        <v>2.63</v>
      </c>
      <c r="P247" s="198">
        <v>2.4699999999999998</v>
      </c>
      <c r="Q247" s="148">
        <f t="shared" si="53"/>
        <v>45031</v>
      </c>
      <c r="R247" s="148">
        <f t="shared" si="54"/>
        <v>44331</v>
      </c>
      <c r="S247" s="187">
        <f t="shared" si="45"/>
        <v>3.6857142857142855E-4</v>
      </c>
      <c r="T247" s="549">
        <f t="shared" si="55"/>
        <v>700</v>
      </c>
      <c r="U247" s="113">
        <f t="shared" si="56"/>
        <v>450.75</v>
      </c>
      <c r="V247" s="113">
        <f t="shared" si="57"/>
        <v>249.25</v>
      </c>
      <c r="W247" s="549">
        <f t="shared" si="46"/>
        <v>2.7218664285714285</v>
      </c>
      <c r="X247" s="186">
        <f t="shared" si="58"/>
        <v>1.4674867460317467</v>
      </c>
      <c r="Y247" s="113">
        <f t="shared" si="59"/>
        <v>1.4728705394062125</v>
      </c>
      <c r="Z247" s="433"/>
    </row>
    <row r="248" spans="1:26" x14ac:dyDescent="0.35">
      <c r="A248" s="433"/>
      <c r="B248" s="116">
        <v>42755</v>
      </c>
      <c r="C248" s="49">
        <v>4.2690000000000001</v>
      </c>
      <c r="D248" s="350">
        <v>3.4769999999999999</v>
      </c>
      <c r="E248" s="187">
        <f t="shared" si="51"/>
        <v>8.979591836734697E-4</v>
      </c>
      <c r="F248" s="148">
        <f t="shared" si="47"/>
        <v>44581.25</v>
      </c>
      <c r="G248" s="116"/>
      <c r="H248" s="549">
        <f t="shared" si="48"/>
        <v>882</v>
      </c>
      <c r="I248" s="550">
        <f t="shared" si="49"/>
        <v>63.75</v>
      </c>
      <c r="J248" s="113">
        <f t="shared" si="50"/>
        <v>818.25</v>
      </c>
      <c r="K248" s="549">
        <f t="shared" si="52"/>
        <v>4.2117551020408168</v>
      </c>
      <c r="L248" s="551"/>
      <c r="N248" s="187">
        <v>2.94</v>
      </c>
      <c r="O248" s="113">
        <v>2.6760000000000002</v>
      </c>
      <c r="P248" s="198">
        <v>2.5</v>
      </c>
      <c r="Q248" s="148">
        <f t="shared" si="53"/>
        <v>45031</v>
      </c>
      <c r="R248" s="148">
        <f t="shared" si="54"/>
        <v>44331</v>
      </c>
      <c r="S248" s="187">
        <f t="shared" si="45"/>
        <v>3.7714285714285687E-4</v>
      </c>
      <c r="T248" s="549">
        <f t="shared" si="55"/>
        <v>700</v>
      </c>
      <c r="U248" s="113">
        <f t="shared" si="56"/>
        <v>449.75</v>
      </c>
      <c r="V248" s="113">
        <f t="shared" si="57"/>
        <v>250.25</v>
      </c>
      <c r="W248" s="549">
        <f t="shared" si="46"/>
        <v>2.7703800000000003</v>
      </c>
      <c r="X248" s="186">
        <f t="shared" si="58"/>
        <v>1.4413751020408165</v>
      </c>
      <c r="Y248" s="113">
        <f t="shared" si="59"/>
        <v>1.4465690075027959</v>
      </c>
      <c r="Z248" s="433"/>
    </row>
    <row r="249" spans="1:26" x14ac:dyDescent="0.35">
      <c r="A249" s="433"/>
      <c r="B249" s="116">
        <v>42758</v>
      </c>
      <c r="C249" s="49" t="s">
        <v>437</v>
      </c>
      <c r="D249" s="350" t="s">
        <v>437</v>
      </c>
      <c r="E249" s="187" t="str">
        <f t="shared" si="51"/>
        <v/>
      </c>
      <c r="F249" s="148">
        <f t="shared" si="47"/>
        <v>44584.25</v>
      </c>
      <c r="G249" s="116"/>
      <c r="H249" s="549">
        <f t="shared" si="48"/>
        <v>882</v>
      </c>
      <c r="I249" s="550">
        <f t="shared" si="49"/>
        <v>60.75</v>
      </c>
      <c r="J249" s="113">
        <f t="shared" si="50"/>
        <v>821.25</v>
      </c>
      <c r="K249" s="549" t="str">
        <f t="shared" si="52"/>
        <v/>
      </c>
      <c r="L249" s="551"/>
      <c r="N249" s="187" t="s">
        <v>437</v>
      </c>
      <c r="O249" s="113" t="s">
        <v>437</v>
      </c>
      <c r="P249" s="198" t="s">
        <v>437</v>
      </c>
      <c r="Q249" s="148">
        <f t="shared" si="53"/>
        <v>45031</v>
      </c>
      <c r="R249" s="148">
        <f t="shared" si="54"/>
        <v>44331</v>
      </c>
      <c r="S249" s="187" t="str">
        <f t="shared" si="45"/>
        <v/>
      </c>
      <c r="T249" s="549">
        <f t="shared" si="55"/>
        <v>700</v>
      </c>
      <c r="U249" s="113">
        <f t="shared" si="56"/>
        <v>446.75</v>
      </c>
      <c r="V249" s="113">
        <f t="shared" si="57"/>
        <v>253.25</v>
      </c>
      <c r="W249" s="549" t="str">
        <f t="shared" si="46"/>
        <v/>
      </c>
      <c r="X249" s="186" t="str">
        <f t="shared" si="58"/>
        <v/>
      </c>
      <c r="Y249" s="113" t="str">
        <f t="shared" si="59"/>
        <v/>
      </c>
      <c r="Z249" s="433"/>
    </row>
    <row r="250" spans="1:26" x14ac:dyDescent="0.35">
      <c r="A250" s="433"/>
      <c r="B250" s="116">
        <v>42759</v>
      </c>
      <c r="C250" s="49">
        <v>4.2960000000000003</v>
      </c>
      <c r="D250" s="350">
        <v>3.504</v>
      </c>
      <c r="E250" s="187">
        <f t="shared" si="51"/>
        <v>8.979591836734697E-4</v>
      </c>
      <c r="F250" s="148">
        <f t="shared" si="47"/>
        <v>44585.25</v>
      </c>
      <c r="G250" s="116"/>
      <c r="H250" s="549">
        <f t="shared" si="48"/>
        <v>882</v>
      </c>
      <c r="I250" s="550">
        <f t="shared" si="49"/>
        <v>59.75</v>
      </c>
      <c r="J250" s="113">
        <f t="shared" si="50"/>
        <v>822.25</v>
      </c>
      <c r="K250" s="549">
        <f t="shared" si="52"/>
        <v>4.2423469387755102</v>
      </c>
      <c r="L250" s="551"/>
      <c r="N250" s="187">
        <v>2.9060000000000001</v>
      </c>
      <c r="O250" s="113">
        <v>2.6429999999999998</v>
      </c>
      <c r="P250" s="198">
        <v>2.484</v>
      </c>
      <c r="Q250" s="148">
        <f t="shared" si="53"/>
        <v>45031</v>
      </c>
      <c r="R250" s="148">
        <f t="shared" si="54"/>
        <v>44331</v>
      </c>
      <c r="S250" s="187">
        <f t="shared" si="45"/>
        <v>3.7571428571428619E-4</v>
      </c>
      <c r="T250" s="549">
        <f t="shared" si="55"/>
        <v>700</v>
      </c>
      <c r="U250" s="113">
        <f t="shared" si="56"/>
        <v>445.75</v>
      </c>
      <c r="V250" s="113">
        <f t="shared" si="57"/>
        <v>254.25</v>
      </c>
      <c r="W250" s="549">
        <f t="shared" si="46"/>
        <v>2.7385253571428572</v>
      </c>
      <c r="X250" s="186">
        <f t="shared" si="58"/>
        <v>1.503821581632653</v>
      </c>
      <c r="Y250" s="113">
        <f t="shared" si="59"/>
        <v>1.509475280006134</v>
      </c>
      <c r="Z250" s="433"/>
    </row>
    <row r="251" spans="1:26" x14ac:dyDescent="0.35">
      <c r="A251" s="433"/>
      <c r="B251" s="116">
        <v>42760</v>
      </c>
      <c r="C251" s="49">
        <v>4.2889999999999997</v>
      </c>
      <c r="D251" s="350">
        <v>3.4870000000000001</v>
      </c>
      <c r="E251" s="187">
        <f t="shared" si="51"/>
        <v>9.0929705215419458E-4</v>
      </c>
      <c r="F251" s="148">
        <f t="shared" si="47"/>
        <v>44586.25</v>
      </c>
      <c r="G251" s="116"/>
      <c r="H251" s="549">
        <f t="shared" si="48"/>
        <v>882</v>
      </c>
      <c r="I251" s="550">
        <f t="shared" si="49"/>
        <v>58.75</v>
      </c>
      <c r="J251" s="113">
        <f t="shared" si="50"/>
        <v>823.25</v>
      </c>
      <c r="K251" s="549">
        <f t="shared" si="52"/>
        <v>4.2355787981859407</v>
      </c>
      <c r="L251" s="551"/>
      <c r="N251" s="187">
        <v>2.9539999999999997</v>
      </c>
      <c r="O251" s="113">
        <v>2.6790000000000003</v>
      </c>
      <c r="P251" s="198">
        <v>2.504</v>
      </c>
      <c r="Q251" s="148">
        <f t="shared" si="53"/>
        <v>45031</v>
      </c>
      <c r="R251" s="148">
        <f t="shared" si="54"/>
        <v>44331</v>
      </c>
      <c r="S251" s="187">
        <f t="shared" si="45"/>
        <v>3.9285714285714211E-4</v>
      </c>
      <c r="T251" s="549">
        <f t="shared" si="55"/>
        <v>700</v>
      </c>
      <c r="U251" s="113">
        <f t="shared" si="56"/>
        <v>444.75</v>
      </c>
      <c r="V251" s="113">
        <f t="shared" si="57"/>
        <v>255.25</v>
      </c>
      <c r="W251" s="549">
        <f t="shared" si="46"/>
        <v>2.7792767857142859</v>
      </c>
      <c r="X251" s="186">
        <f t="shared" si="58"/>
        <v>1.4563020124716548</v>
      </c>
      <c r="Y251" s="113">
        <f t="shared" si="59"/>
        <v>1.4616040513504736</v>
      </c>
      <c r="Z251" s="433"/>
    </row>
    <row r="252" spans="1:26" x14ac:dyDescent="0.35">
      <c r="A252" s="433"/>
      <c r="B252" s="116">
        <v>42761</v>
      </c>
      <c r="C252" s="49">
        <v>4.3010000000000002</v>
      </c>
      <c r="D252" s="350">
        <v>3.5300000000000002</v>
      </c>
      <c r="E252" s="187">
        <f t="shared" si="51"/>
        <v>8.7414965986394545E-4</v>
      </c>
      <c r="F252" s="148">
        <f t="shared" si="47"/>
        <v>44587.25</v>
      </c>
      <c r="G252" s="116"/>
      <c r="H252" s="549">
        <f t="shared" si="48"/>
        <v>882</v>
      </c>
      <c r="I252" s="550">
        <f t="shared" si="49"/>
        <v>57.75</v>
      </c>
      <c r="J252" s="113">
        <f t="shared" si="50"/>
        <v>824.25</v>
      </c>
      <c r="K252" s="549">
        <f t="shared" si="52"/>
        <v>4.2505178571428575</v>
      </c>
      <c r="L252" s="551"/>
      <c r="N252" s="187">
        <v>3.0219999999999998</v>
      </c>
      <c r="O252" s="113">
        <v>2.7370000000000001</v>
      </c>
      <c r="P252" s="198">
        <v>2.5609999999999999</v>
      </c>
      <c r="Q252" s="148">
        <f t="shared" si="53"/>
        <v>45031</v>
      </c>
      <c r="R252" s="148">
        <f t="shared" si="54"/>
        <v>44331</v>
      </c>
      <c r="S252" s="187">
        <f t="shared" si="45"/>
        <v>4.0714285714285673E-4</v>
      </c>
      <c r="T252" s="549">
        <f t="shared" si="55"/>
        <v>700</v>
      </c>
      <c r="U252" s="113">
        <f t="shared" si="56"/>
        <v>443.75</v>
      </c>
      <c r="V252" s="113">
        <f t="shared" si="57"/>
        <v>256.25</v>
      </c>
      <c r="W252" s="549">
        <f t="shared" si="46"/>
        <v>2.8413303571428572</v>
      </c>
      <c r="X252" s="186">
        <f t="shared" si="58"/>
        <v>1.4091875000000003</v>
      </c>
      <c r="Y252" s="113">
        <f t="shared" si="59"/>
        <v>1.4141520235253946</v>
      </c>
      <c r="Z252" s="433"/>
    </row>
    <row r="253" spans="1:26" x14ac:dyDescent="0.35">
      <c r="A253" s="433"/>
      <c r="B253" s="116">
        <v>42762</v>
      </c>
      <c r="C253" s="49">
        <v>4.3390000000000004</v>
      </c>
      <c r="D253" s="350">
        <v>3.52</v>
      </c>
      <c r="E253" s="187">
        <f t="shared" si="51"/>
        <v>9.2857142857142899E-4</v>
      </c>
      <c r="F253" s="148">
        <f t="shared" si="47"/>
        <v>44588.25</v>
      </c>
      <c r="G253" s="116"/>
      <c r="H253" s="549">
        <f t="shared" si="48"/>
        <v>882</v>
      </c>
      <c r="I253" s="550">
        <f t="shared" si="49"/>
        <v>56.75</v>
      </c>
      <c r="J253" s="113">
        <f t="shared" si="50"/>
        <v>825.25</v>
      </c>
      <c r="K253" s="549">
        <f t="shared" si="52"/>
        <v>4.2863035714285722</v>
      </c>
      <c r="L253" s="551"/>
      <c r="N253" s="187">
        <v>3.0619999999999998</v>
      </c>
      <c r="O253" s="113">
        <v>2.7709999999999999</v>
      </c>
      <c r="P253" s="198">
        <v>2.6040000000000001</v>
      </c>
      <c r="Q253" s="148">
        <f t="shared" si="53"/>
        <v>45031</v>
      </c>
      <c r="R253" s="148">
        <f t="shared" si="54"/>
        <v>44331</v>
      </c>
      <c r="S253" s="187">
        <f t="shared" si="45"/>
        <v>4.1571428571428559E-4</v>
      </c>
      <c r="T253" s="549">
        <f t="shared" si="55"/>
        <v>700</v>
      </c>
      <c r="U253" s="113">
        <f t="shared" si="56"/>
        <v>442.75</v>
      </c>
      <c r="V253" s="113">
        <f t="shared" si="57"/>
        <v>257.25</v>
      </c>
      <c r="W253" s="549">
        <f t="shared" si="46"/>
        <v>2.8779425000000001</v>
      </c>
      <c r="X253" s="186">
        <f t="shared" si="58"/>
        <v>1.4083610714285721</v>
      </c>
      <c r="Y253" s="113">
        <f t="shared" si="59"/>
        <v>1.4133197736973635</v>
      </c>
      <c r="Z253" s="433"/>
    </row>
    <row r="254" spans="1:26" x14ac:dyDescent="0.35">
      <c r="A254" s="433"/>
      <c r="B254" s="116">
        <v>42765</v>
      </c>
      <c r="C254" s="49" t="s">
        <v>437</v>
      </c>
      <c r="D254" s="350" t="s">
        <v>437</v>
      </c>
      <c r="E254" s="187" t="str">
        <f t="shared" si="51"/>
        <v/>
      </c>
      <c r="F254" s="148">
        <f t="shared" si="47"/>
        <v>44591.25</v>
      </c>
      <c r="G254" s="116"/>
      <c r="H254" s="549">
        <f t="shared" si="48"/>
        <v>882</v>
      </c>
      <c r="I254" s="550">
        <f t="shared" si="49"/>
        <v>53.75</v>
      </c>
      <c r="J254" s="113">
        <f t="shared" si="50"/>
        <v>828.25</v>
      </c>
      <c r="K254" s="549" t="str">
        <f t="shared" si="52"/>
        <v/>
      </c>
      <c r="L254" s="551"/>
      <c r="N254" s="187" t="s">
        <v>437</v>
      </c>
      <c r="O254" s="113" t="s">
        <v>437</v>
      </c>
      <c r="P254" s="198" t="s">
        <v>437</v>
      </c>
      <c r="Q254" s="148">
        <f t="shared" si="53"/>
        <v>45031</v>
      </c>
      <c r="R254" s="148">
        <f t="shared" si="54"/>
        <v>44331</v>
      </c>
      <c r="S254" s="187" t="str">
        <f t="shared" si="45"/>
        <v/>
      </c>
      <c r="T254" s="549">
        <f t="shared" si="55"/>
        <v>700</v>
      </c>
      <c r="U254" s="113">
        <f t="shared" si="56"/>
        <v>439.75</v>
      </c>
      <c r="V254" s="113">
        <f t="shared" si="57"/>
        <v>260.25</v>
      </c>
      <c r="W254" s="549" t="str">
        <f t="shared" si="46"/>
        <v/>
      </c>
      <c r="X254" s="186" t="str">
        <f t="shared" si="58"/>
        <v/>
      </c>
      <c r="Y254" s="113" t="str">
        <f t="shared" si="59"/>
        <v/>
      </c>
      <c r="Z254" s="433"/>
    </row>
    <row r="255" spans="1:26" x14ac:dyDescent="0.35">
      <c r="A255" s="433"/>
      <c r="B255" s="116">
        <v>42766</v>
      </c>
      <c r="C255" s="49">
        <v>4.3369999999999997</v>
      </c>
      <c r="D255" s="350">
        <v>3.5089999999999999</v>
      </c>
      <c r="E255" s="187">
        <f t="shared" si="51"/>
        <v>9.3877551020408144E-4</v>
      </c>
      <c r="F255" s="148">
        <f t="shared" si="47"/>
        <v>44592.25</v>
      </c>
      <c r="G255" s="116"/>
      <c r="H255" s="549">
        <f t="shared" si="48"/>
        <v>882</v>
      </c>
      <c r="I255" s="550">
        <f t="shared" si="49"/>
        <v>52.75</v>
      </c>
      <c r="J255" s="113">
        <f t="shared" si="50"/>
        <v>829.25</v>
      </c>
      <c r="K255" s="549">
        <f t="shared" si="52"/>
        <v>4.2874795918367345</v>
      </c>
      <c r="L255" s="551"/>
      <c r="N255" s="187">
        <v>3.0179999999999998</v>
      </c>
      <c r="O255" s="113">
        <v>2.7320000000000002</v>
      </c>
      <c r="P255" s="198">
        <v>2.5489999999999999</v>
      </c>
      <c r="Q255" s="148">
        <f t="shared" si="53"/>
        <v>45031</v>
      </c>
      <c r="R255" s="148">
        <f t="shared" si="54"/>
        <v>44331</v>
      </c>
      <c r="S255" s="187">
        <f t="shared" si="45"/>
        <v>4.0857142857142801E-4</v>
      </c>
      <c r="T255" s="549">
        <f t="shared" si="55"/>
        <v>700</v>
      </c>
      <c r="U255" s="113">
        <f t="shared" si="56"/>
        <v>438.75</v>
      </c>
      <c r="V255" s="113">
        <f t="shared" si="57"/>
        <v>261.25</v>
      </c>
      <c r="W255" s="549">
        <f t="shared" si="46"/>
        <v>2.8387392857142859</v>
      </c>
      <c r="X255" s="186">
        <f t="shared" si="58"/>
        <v>1.4487403061224486</v>
      </c>
      <c r="Y255" s="113">
        <f t="shared" si="59"/>
        <v>1.4539874273088893</v>
      </c>
      <c r="Z255" s="433"/>
    </row>
    <row r="256" spans="1:26" x14ac:dyDescent="0.35">
      <c r="A256" s="433"/>
      <c r="B256" s="116">
        <v>42767</v>
      </c>
      <c r="C256" s="49">
        <v>4.319</v>
      </c>
      <c r="D256" s="350">
        <v>3.4929999999999999</v>
      </c>
      <c r="E256" s="187">
        <f t="shared" si="51"/>
        <v>9.3650793650793657E-4</v>
      </c>
      <c r="F256" s="148">
        <f t="shared" si="47"/>
        <v>44593.25</v>
      </c>
      <c r="G256" s="116"/>
      <c r="H256" s="549">
        <f t="shared" si="48"/>
        <v>882</v>
      </c>
      <c r="I256" s="550">
        <f t="shared" si="49"/>
        <v>51.75</v>
      </c>
      <c r="J256" s="113">
        <f t="shared" si="50"/>
        <v>830.25</v>
      </c>
      <c r="K256" s="549">
        <f t="shared" si="52"/>
        <v>4.2705357142857139</v>
      </c>
      <c r="L256" s="551"/>
      <c r="N256" s="187">
        <v>3.0030000000000001</v>
      </c>
      <c r="O256" s="113">
        <v>2.718</v>
      </c>
      <c r="P256" s="198">
        <v>2.5310000000000001</v>
      </c>
      <c r="Q256" s="148">
        <f t="shared" si="53"/>
        <v>45031</v>
      </c>
      <c r="R256" s="148">
        <f t="shared" si="54"/>
        <v>44331</v>
      </c>
      <c r="S256" s="187">
        <f t="shared" si="45"/>
        <v>4.0714285714285733E-4</v>
      </c>
      <c r="T256" s="549">
        <f t="shared" si="55"/>
        <v>700</v>
      </c>
      <c r="U256" s="113">
        <f t="shared" si="56"/>
        <v>437.75</v>
      </c>
      <c r="V256" s="113">
        <f t="shared" si="57"/>
        <v>262.25</v>
      </c>
      <c r="W256" s="549">
        <f t="shared" si="46"/>
        <v>2.8247732142857145</v>
      </c>
      <c r="X256" s="186">
        <f t="shared" si="58"/>
        <v>1.4457624999999994</v>
      </c>
      <c r="Y256" s="113">
        <f t="shared" si="59"/>
        <v>1.4509880730160019</v>
      </c>
      <c r="Z256" s="433"/>
    </row>
    <row r="257" spans="1:26" x14ac:dyDescent="0.35">
      <c r="A257" s="433"/>
      <c r="B257" s="116">
        <v>42768</v>
      </c>
      <c r="C257" s="49">
        <v>4.3239999999999998</v>
      </c>
      <c r="D257" s="350">
        <v>3.4649999999999999</v>
      </c>
      <c r="E257" s="187">
        <f t="shared" si="51"/>
        <v>9.7392290249433101E-4</v>
      </c>
      <c r="F257" s="148">
        <f t="shared" si="47"/>
        <v>44594.25</v>
      </c>
      <c r="G257" s="116"/>
      <c r="H257" s="549">
        <f t="shared" si="48"/>
        <v>882</v>
      </c>
      <c r="I257" s="550">
        <f t="shared" si="49"/>
        <v>50.75</v>
      </c>
      <c r="J257" s="113">
        <f t="shared" si="50"/>
        <v>831.25</v>
      </c>
      <c r="K257" s="549">
        <f t="shared" si="52"/>
        <v>4.2745734126984125</v>
      </c>
      <c r="L257" s="551"/>
      <c r="N257" s="187">
        <v>3.03</v>
      </c>
      <c r="O257" s="113">
        <v>2.7359999999999998</v>
      </c>
      <c r="P257" s="198">
        <v>2.5449999999999999</v>
      </c>
      <c r="Q257" s="148">
        <f t="shared" si="53"/>
        <v>45031</v>
      </c>
      <c r="R257" s="148">
        <f t="shared" si="54"/>
        <v>44331</v>
      </c>
      <c r="S257" s="187">
        <f t="shared" si="45"/>
        <v>4.2000000000000007E-4</v>
      </c>
      <c r="T257" s="549">
        <f t="shared" si="55"/>
        <v>700</v>
      </c>
      <c r="U257" s="113">
        <f t="shared" si="56"/>
        <v>436.75</v>
      </c>
      <c r="V257" s="113">
        <f t="shared" si="57"/>
        <v>263.25</v>
      </c>
      <c r="W257" s="549">
        <f t="shared" si="46"/>
        <v>2.8465649999999996</v>
      </c>
      <c r="X257" s="186">
        <f t="shared" si="58"/>
        <v>1.4280084126984129</v>
      </c>
      <c r="Y257" s="113">
        <f t="shared" si="59"/>
        <v>1.4331064327652854</v>
      </c>
      <c r="Z257" s="433"/>
    </row>
    <row r="258" spans="1:26" x14ac:dyDescent="0.35">
      <c r="A258" s="433"/>
      <c r="B258" s="116">
        <v>42769</v>
      </c>
      <c r="C258" s="49">
        <v>4.2729999999999997</v>
      </c>
      <c r="D258" s="350">
        <v>3.468</v>
      </c>
      <c r="E258" s="187">
        <f t="shared" si="51"/>
        <v>9.1269841269841243E-4</v>
      </c>
      <c r="F258" s="148">
        <f t="shared" si="47"/>
        <v>44595.25</v>
      </c>
      <c r="G258" s="116"/>
      <c r="H258" s="549">
        <f t="shared" si="48"/>
        <v>882</v>
      </c>
      <c r="I258" s="550">
        <f t="shared" si="49"/>
        <v>49.75</v>
      </c>
      <c r="J258" s="113">
        <f t="shared" si="50"/>
        <v>832.25</v>
      </c>
      <c r="K258" s="549">
        <f t="shared" si="52"/>
        <v>4.2275932539682533</v>
      </c>
      <c r="L258" s="551"/>
      <c r="N258" s="187">
        <v>3.0230000000000001</v>
      </c>
      <c r="O258" s="113">
        <v>2.73</v>
      </c>
      <c r="P258" s="198">
        <v>2.536</v>
      </c>
      <c r="Q258" s="148">
        <f t="shared" si="53"/>
        <v>45031</v>
      </c>
      <c r="R258" s="148">
        <f t="shared" si="54"/>
        <v>44331</v>
      </c>
      <c r="S258" s="187">
        <f t="shared" si="45"/>
        <v>4.1857142857142879E-4</v>
      </c>
      <c r="T258" s="549">
        <f t="shared" si="55"/>
        <v>700</v>
      </c>
      <c r="U258" s="113">
        <f t="shared" si="56"/>
        <v>435.75</v>
      </c>
      <c r="V258" s="113">
        <f t="shared" si="57"/>
        <v>264.25</v>
      </c>
      <c r="W258" s="549">
        <f t="shared" si="46"/>
        <v>2.8406075</v>
      </c>
      <c r="X258" s="186">
        <f t="shared" si="58"/>
        <v>1.3869857539682533</v>
      </c>
      <c r="Y258" s="113">
        <f t="shared" si="59"/>
        <v>1.3917950776725307</v>
      </c>
      <c r="Z258" s="433"/>
    </row>
    <row r="259" spans="1:26" x14ac:dyDescent="0.35">
      <c r="A259" s="433"/>
      <c r="B259" s="116">
        <v>42772</v>
      </c>
      <c r="C259" s="49" t="s">
        <v>437</v>
      </c>
      <c r="D259" s="350" t="s">
        <v>437</v>
      </c>
      <c r="E259" s="187" t="str">
        <f t="shared" si="51"/>
        <v/>
      </c>
      <c r="F259" s="148">
        <f t="shared" si="47"/>
        <v>44598.25</v>
      </c>
      <c r="G259" s="116"/>
      <c r="H259" s="549">
        <f t="shared" si="48"/>
        <v>882</v>
      </c>
      <c r="I259" s="550">
        <f t="shared" si="49"/>
        <v>46.75</v>
      </c>
      <c r="J259" s="113">
        <f t="shared" si="50"/>
        <v>835.25</v>
      </c>
      <c r="K259" s="549" t="str">
        <f t="shared" si="52"/>
        <v/>
      </c>
      <c r="L259" s="551"/>
      <c r="N259" s="187" t="s">
        <v>437</v>
      </c>
      <c r="O259" s="113" t="s">
        <v>437</v>
      </c>
      <c r="P259" s="198" t="s">
        <v>437</v>
      </c>
      <c r="Q259" s="148">
        <f t="shared" si="53"/>
        <v>45031</v>
      </c>
      <c r="R259" s="148">
        <f t="shared" si="54"/>
        <v>44331</v>
      </c>
      <c r="S259" s="187" t="str">
        <f t="shared" si="45"/>
        <v/>
      </c>
      <c r="T259" s="549">
        <f t="shared" si="55"/>
        <v>700</v>
      </c>
      <c r="U259" s="113">
        <f t="shared" si="56"/>
        <v>432.75</v>
      </c>
      <c r="V259" s="113">
        <f t="shared" si="57"/>
        <v>267.25</v>
      </c>
      <c r="W259" s="549" t="str">
        <f t="shared" si="46"/>
        <v/>
      </c>
      <c r="X259" s="186" t="str">
        <f t="shared" si="58"/>
        <v/>
      </c>
      <c r="Y259" s="113" t="str">
        <f t="shared" si="59"/>
        <v/>
      </c>
      <c r="Z259" s="433"/>
    </row>
    <row r="260" spans="1:26" x14ac:dyDescent="0.35">
      <c r="A260" s="433"/>
      <c r="B260" s="116">
        <v>42773</v>
      </c>
      <c r="C260" s="49">
        <v>4.2770000000000001</v>
      </c>
      <c r="D260" s="350">
        <v>3.4609999999999999</v>
      </c>
      <c r="E260" s="187">
        <f t="shared" si="51"/>
        <v>9.2517006802721115E-4</v>
      </c>
      <c r="F260" s="148">
        <f t="shared" si="47"/>
        <v>44599.25</v>
      </c>
      <c r="G260" s="116"/>
      <c r="H260" s="549">
        <f t="shared" si="48"/>
        <v>882</v>
      </c>
      <c r="I260" s="550">
        <f t="shared" si="49"/>
        <v>45.75</v>
      </c>
      <c r="J260" s="113">
        <f t="shared" si="50"/>
        <v>836.25</v>
      </c>
      <c r="K260" s="549">
        <f t="shared" si="52"/>
        <v>4.2346734693877552</v>
      </c>
      <c r="L260" s="551"/>
      <c r="N260" s="187">
        <v>2.9550000000000001</v>
      </c>
      <c r="O260" s="113">
        <v>2.6710000000000003</v>
      </c>
      <c r="P260" s="198">
        <v>2.5110000000000001</v>
      </c>
      <c r="Q260" s="148">
        <f t="shared" si="53"/>
        <v>45031</v>
      </c>
      <c r="R260" s="148">
        <f t="shared" si="54"/>
        <v>44331</v>
      </c>
      <c r="S260" s="187">
        <f t="shared" si="45"/>
        <v>4.0571428571428545E-4</v>
      </c>
      <c r="T260" s="549">
        <f t="shared" si="55"/>
        <v>700</v>
      </c>
      <c r="U260" s="113">
        <f t="shared" si="56"/>
        <v>431.75</v>
      </c>
      <c r="V260" s="113">
        <f t="shared" si="57"/>
        <v>268.25</v>
      </c>
      <c r="W260" s="549">
        <f t="shared" si="46"/>
        <v>2.7798328571428574</v>
      </c>
      <c r="X260" s="186">
        <f t="shared" si="58"/>
        <v>1.4548406122448978</v>
      </c>
      <c r="Y260" s="113">
        <f t="shared" si="59"/>
        <v>1.4601320152624941</v>
      </c>
      <c r="Z260" s="433"/>
    </row>
    <row r="261" spans="1:26" x14ac:dyDescent="0.35">
      <c r="A261" s="433"/>
      <c r="B261" s="116">
        <v>42774</v>
      </c>
      <c r="C261" s="49">
        <v>4.2320000000000002</v>
      </c>
      <c r="D261" s="350">
        <v>3.4020000000000001</v>
      </c>
      <c r="E261" s="187">
        <f t="shared" si="51"/>
        <v>9.4104308390022685E-4</v>
      </c>
      <c r="F261" s="148">
        <f t="shared" si="47"/>
        <v>44600.25</v>
      </c>
      <c r="G261" s="116"/>
      <c r="H261" s="549">
        <f t="shared" si="48"/>
        <v>882</v>
      </c>
      <c r="I261" s="550">
        <f t="shared" si="49"/>
        <v>44.75</v>
      </c>
      <c r="J261" s="113">
        <f t="shared" si="50"/>
        <v>837.25</v>
      </c>
      <c r="K261" s="549">
        <f t="shared" si="52"/>
        <v>4.1898883219954648</v>
      </c>
      <c r="L261" s="551"/>
      <c r="N261" s="187">
        <v>2.9079999999999999</v>
      </c>
      <c r="O261" s="113">
        <v>2.629</v>
      </c>
      <c r="P261" s="198">
        <v>2.4750000000000001</v>
      </c>
      <c r="Q261" s="148">
        <f t="shared" si="53"/>
        <v>45031</v>
      </c>
      <c r="R261" s="148">
        <f t="shared" si="54"/>
        <v>44331</v>
      </c>
      <c r="S261" s="187">
        <f t="shared" si="45"/>
        <v>3.9857142857142847E-4</v>
      </c>
      <c r="T261" s="549">
        <f t="shared" si="55"/>
        <v>700</v>
      </c>
      <c r="U261" s="113">
        <f t="shared" si="56"/>
        <v>430.75</v>
      </c>
      <c r="V261" s="113">
        <f t="shared" si="57"/>
        <v>269.25</v>
      </c>
      <c r="W261" s="549">
        <f t="shared" si="46"/>
        <v>2.7363153571428569</v>
      </c>
      <c r="X261" s="186">
        <f t="shared" si="58"/>
        <v>1.4535729648526079</v>
      </c>
      <c r="Y261" s="113">
        <f t="shared" si="59"/>
        <v>1.4588551507629832</v>
      </c>
      <c r="Z261" s="433"/>
    </row>
    <row r="262" spans="1:26" x14ac:dyDescent="0.35">
      <c r="A262" s="433"/>
      <c r="B262" s="116">
        <v>42775</v>
      </c>
      <c r="C262" s="49">
        <v>4.2149999999999999</v>
      </c>
      <c r="D262" s="350">
        <v>3.3929999999999998</v>
      </c>
      <c r="E262" s="187">
        <f t="shared" si="51"/>
        <v>9.3197278911564629E-4</v>
      </c>
      <c r="F262" s="148">
        <f t="shared" si="47"/>
        <v>44601.25</v>
      </c>
      <c r="G262" s="116"/>
      <c r="H262" s="549">
        <f t="shared" si="48"/>
        <v>882</v>
      </c>
      <c r="I262" s="550">
        <f t="shared" si="49"/>
        <v>43.75</v>
      </c>
      <c r="J262" s="113">
        <f t="shared" si="50"/>
        <v>838.25</v>
      </c>
      <c r="K262" s="549">
        <f t="shared" si="52"/>
        <v>4.1742261904761904</v>
      </c>
      <c r="L262" s="551"/>
      <c r="N262" s="187">
        <v>2.8050000000000002</v>
      </c>
      <c r="O262" s="113">
        <v>2.532</v>
      </c>
      <c r="P262" s="198">
        <v>2.3879999999999999</v>
      </c>
      <c r="Q262" s="148">
        <f t="shared" si="53"/>
        <v>45031</v>
      </c>
      <c r="R262" s="148">
        <f t="shared" si="54"/>
        <v>44331</v>
      </c>
      <c r="S262" s="187">
        <f t="shared" ref="S262:S275" si="60">IF(N262="","",(O262-N262)/($O$14-$N$14))</f>
        <v>3.9000000000000021E-4</v>
      </c>
      <c r="T262" s="549">
        <f t="shared" si="55"/>
        <v>700</v>
      </c>
      <c r="U262" s="113">
        <f t="shared" si="56"/>
        <v>429.75</v>
      </c>
      <c r="V262" s="113">
        <f t="shared" si="57"/>
        <v>270.25</v>
      </c>
      <c r="W262" s="549">
        <f t="shared" ref="W262:W275" si="61">IF(N262="","",N262-(U262*S262))</f>
        <v>2.6373975000000001</v>
      </c>
      <c r="X262" s="186">
        <f t="shared" si="58"/>
        <v>1.5368286904761903</v>
      </c>
      <c r="Y262" s="113">
        <f t="shared" si="59"/>
        <v>1.5427332965358476</v>
      </c>
      <c r="Z262" s="433"/>
    </row>
    <row r="263" spans="1:26" x14ac:dyDescent="0.35">
      <c r="A263" s="433"/>
      <c r="B263" s="116">
        <v>42776</v>
      </c>
      <c r="C263" s="49">
        <v>4.2089999999999996</v>
      </c>
      <c r="D263" s="350">
        <v>3.3820000000000001</v>
      </c>
      <c r="E263" s="187">
        <f t="shared" si="51"/>
        <v>9.3764172335600857E-4</v>
      </c>
      <c r="F263" s="148">
        <f t="shared" si="47"/>
        <v>44602.25</v>
      </c>
      <c r="G263" s="116"/>
      <c r="H263" s="549">
        <f t="shared" si="48"/>
        <v>882</v>
      </c>
      <c r="I263" s="550">
        <f t="shared" si="49"/>
        <v>42.75</v>
      </c>
      <c r="J263" s="113">
        <f t="shared" si="50"/>
        <v>839.25</v>
      </c>
      <c r="K263" s="549">
        <f t="shared" si="52"/>
        <v>4.1689158163265301</v>
      </c>
      <c r="L263" s="551"/>
      <c r="N263" s="187">
        <v>2.8319999999999999</v>
      </c>
      <c r="O263" s="113">
        <v>2.5609999999999999</v>
      </c>
      <c r="P263" s="198">
        <v>2.415</v>
      </c>
      <c r="Q263" s="148">
        <f t="shared" si="53"/>
        <v>45031</v>
      </c>
      <c r="R263" s="148">
        <f t="shared" si="54"/>
        <v>44331</v>
      </c>
      <c r="S263" s="187">
        <f t="shared" si="60"/>
        <v>3.87142857142857E-4</v>
      </c>
      <c r="T263" s="549">
        <f t="shared" si="55"/>
        <v>700</v>
      </c>
      <c r="U263" s="113">
        <f t="shared" si="56"/>
        <v>428.75</v>
      </c>
      <c r="V263" s="113">
        <f t="shared" si="57"/>
        <v>271.25</v>
      </c>
      <c r="W263" s="549">
        <f t="shared" si="61"/>
        <v>2.6660124999999999</v>
      </c>
      <c r="X263" s="186">
        <f t="shared" si="58"/>
        <v>1.5029033163265302</v>
      </c>
      <c r="Y263" s="113">
        <f t="shared" si="59"/>
        <v>1.508550112272089</v>
      </c>
      <c r="Z263" s="433"/>
    </row>
    <row r="264" spans="1:26" x14ac:dyDescent="0.35">
      <c r="A264" s="433"/>
      <c r="B264" s="116">
        <v>42779</v>
      </c>
      <c r="C264" s="49">
        <v>4.2130000000000001</v>
      </c>
      <c r="D264" s="350">
        <v>3.387</v>
      </c>
      <c r="E264" s="187">
        <f t="shared" si="51"/>
        <v>9.3650793650793657E-4</v>
      </c>
      <c r="F264" s="148">
        <f t="shared" si="47"/>
        <v>44605.25</v>
      </c>
      <c r="G264" s="116"/>
      <c r="H264" s="549">
        <f t="shared" si="48"/>
        <v>882</v>
      </c>
      <c r="I264" s="550">
        <f t="shared" si="49"/>
        <v>39.75</v>
      </c>
      <c r="J264" s="113">
        <f t="shared" si="50"/>
        <v>842.25</v>
      </c>
      <c r="K264" s="549">
        <f t="shared" si="52"/>
        <v>4.1757738095238093</v>
      </c>
      <c r="L264" s="551"/>
      <c r="N264" s="187">
        <v>2.8369999999999997</v>
      </c>
      <c r="O264" s="113">
        <v>2.5670000000000002</v>
      </c>
      <c r="P264" s="198">
        <v>2.4209999999999998</v>
      </c>
      <c r="Q264" s="148">
        <f t="shared" si="53"/>
        <v>45031</v>
      </c>
      <c r="R264" s="148">
        <f t="shared" si="54"/>
        <v>44331</v>
      </c>
      <c r="S264" s="187">
        <f t="shared" si="60"/>
        <v>3.8571428571428513E-4</v>
      </c>
      <c r="T264" s="549">
        <f t="shared" si="55"/>
        <v>700</v>
      </c>
      <c r="U264" s="113">
        <f t="shared" si="56"/>
        <v>425.75</v>
      </c>
      <c r="V264" s="113">
        <f t="shared" si="57"/>
        <v>274.25</v>
      </c>
      <c r="W264" s="549">
        <f t="shared" si="61"/>
        <v>2.6727821428571428</v>
      </c>
      <c r="X264" s="186">
        <f t="shared" si="58"/>
        <v>1.5029916666666665</v>
      </c>
      <c r="Y264" s="113">
        <f t="shared" si="59"/>
        <v>1.5086391265418442</v>
      </c>
      <c r="Z264" s="433"/>
    </row>
    <row r="265" spans="1:26" x14ac:dyDescent="0.35">
      <c r="A265" s="433"/>
      <c r="B265" s="116">
        <v>42780</v>
      </c>
      <c r="C265" s="49">
        <v>4.25</v>
      </c>
      <c r="D265" s="350">
        <v>3.4089999999999998</v>
      </c>
      <c r="E265" s="187">
        <f t="shared" si="51"/>
        <v>9.5351473922902514E-4</v>
      </c>
      <c r="F265" s="148">
        <f t="shared" si="47"/>
        <v>44606.25</v>
      </c>
      <c r="G265" s="116"/>
      <c r="H265" s="549">
        <f t="shared" si="48"/>
        <v>882</v>
      </c>
      <c r="I265" s="550">
        <f t="shared" si="49"/>
        <v>38.75</v>
      </c>
      <c r="J265" s="113">
        <f t="shared" si="50"/>
        <v>843.25</v>
      </c>
      <c r="K265" s="549">
        <f t="shared" si="52"/>
        <v>4.2130513038548756</v>
      </c>
      <c r="L265" s="551"/>
      <c r="N265" s="187">
        <v>2.8580000000000001</v>
      </c>
      <c r="O265" s="113">
        <v>2.5869999999999997</v>
      </c>
      <c r="P265" s="198">
        <v>2.4409999999999998</v>
      </c>
      <c r="Q265" s="148">
        <f t="shared" si="53"/>
        <v>45031</v>
      </c>
      <c r="R265" s="148">
        <f t="shared" si="54"/>
        <v>44331</v>
      </c>
      <c r="S265" s="187">
        <f t="shared" si="60"/>
        <v>3.8714285714285765E-4</v>
      </c>
      <c r="T265" s="549">
        <f t="shared" si="55"/>
        <v>700</v>
      </c>
      <c r="U265" s="113">
        <f t="shared" si="56"/>
        <v>424.75</v>
      </c>
      <c r="V265" s="113">
        <f t="shared" si="57"/>
        <v>275.25</v>
      </c>
      <c r="W265" s="549">
        <f t="shared" si="61"/>
        <v>2.6935610714285714</v>
      </c>
      <c r="X265" s="186">
        <f t="shared" si="58"/>
        <v>1.5194902324263042</v>
      </c>
      <c r="Y265" s="113">
        <f t="shared" si="59"/>
        <v>1.5252623588424052</v>
      </c>
      <c r="Z265" s="433"/>
    </row>
    <row r="266" spans="1:26" x14ac:dyDescent="0.35">
      <c r="A266" s="433"/>
      <c r="B266" s="116">
        <v>42781</v>
      </c>
      <c r="C266" s="49">
        <v>4.298</v>
      </c>
      <c r="D266" s="350">
        <v>3.4540000000000002</v>
      </c>
      <c r="E266" s="187">
        <f t="shared" si="51"/>
        <v>9.5691609977324244E-4</v>
      </c>
      <c r="F266" s="148">
        <f t="shared" si="47"/>
        <v>44607.25</v>
      </c>
      <c r="G266" s="116"/>
      <c r="H266" s="549">
        <f t="shared" si="48"/>
        <v>882</v>
      </c>
      <c r="I266" s="550">
        <f t="shared" si="49"/>
        <v>37.75</v>
      </c>
      <c r="J266" s="113">
        <f t="shared" si="50"/>
        <v>844.25</v>
      </c>
      <c r="K266" s="549">
        <f t="shared" si="52"/>
        <v>4.2618764172335606</v>
      </c>
      <c r="L266" s="551"/>
      <c r="N266" s="187">
        <v>2.8970000000000002</v>
      </c>
      <c r="O266" s="113">
        <v>2.6259999999999999</v>
      </c>
      <c r="P266" s="198">
        <v>2.472</v>
      </c>
      <c r="Q266" s="148">
        <f t="shared" si="53"/>
        <v>45031</v>
      </c>
      <c r="R266" s="148">
        <f t="shared" si="54"/>
        <v>44331</v>
      </c>
      <c r="S266" s="187">
        <f t="shared" si="60"/>
        <v>3.8714285714285765E-4</v>
      </c>
      <c r="T266" s="549">
        <f t="shared" si="55"/>
        <v>700</v>
      </c>
      <c r="U266" s="113">
        <f t="shared" si="56"/>
        <v>423.75</v>
      </c>
      <c r="V266" s="113">
        <f t="shared" si="57"/>
        <v>276.25</v>
      </c>
      <c r="W266" s="549">
        <f t="shared" si="61"/>
        <v>2.7329482142857144</v>
      </c>
      <c r="X266" s="186">
        <f t="shared" si="58"/>
        <v>1.5289282029478461</v>
      </c>
      <c r="Y266" s="113">
        <f t="shared" si="59"/>
        <v>1.534772256572281</v>
      </c>
      <c r="Z266" s="433"/>
    </row>
    <row r="267" spans="1:26" x14ac:dyDescent="0.35">
      <c r="A267" s="433"/>
      <c r="B267" s="116">
        <v>42782</v>
      </c>
      <c r="C267" s="49">
        <v>4.28</v>
      </c>
      <c r="D267" s="350">
        <v>3.4169999999999998</v>
      </c>
      <c r="E267" s="187">
        <f t="shared" si="51"/>
        <v>9.7845804988662172E-4</v>
      </c>
      <c r="F267" s="148">
        <f t="shared" si="47"/>
        <v>44608.25</v>
      </c>
      <c r="G267" s="116"/>
      <c r="H267" s="549">
        <f t="shared" si="48"/>
        <v>882</v>
      </c>
      <c r="I267" s="550">
        <f t="shared" si="49"/>
        <v>36.75</v>
      </c>
      <c r="J267" s="113">
        <f t="shared" si="50"/>
        <v>845.25</v>
      </c>
      <c r="K267" s="549">
        <f t="shared" si="52"/>
        <v>4.2440416666666669</v>
      </c>
      <c r="L267" s="551"/>
      <c r="N267" s="187">
        <v>2.9459999999999997</v>
      </c>
      <c r="O267" s="113">
        <v>2.677</v>
      </c>
      <c r="P267" s="198">
        <v>2.5030000000000001</v>
      </c>
      <c r="Q267" s="148">
        <f t="shared" si="53"/>
        <v>45031</v>
      </c>
      <c r="R267" s="148">
        <f t="shared" si="54"/>
        <v>44331</v>
      </c>
      <c r="S267" s="187">
        <f t="shared" si="60"/>
        <v>3.8428571428571385E-4</v>
      </c>
      <c r="T267" s="549">
        <f t="shared" si="55"/>
        <v>700</v>
      </c>
      <c r="U267" s="113">
        <f t="shared" si="56"/>
        <v>422.75</v>
      </c>
      <c r="V267" s="113">
        <f t="shared" si="57"/>
        <v>277.25</v>
      </c>
      <c r="W267" s="549">
        <f t="shared" si="61"/>
        <v>2.7835432142857144</v>
      </c>
      <c r="X267" s="186">
        <f t="shared" si="58"/>
        <v>1.4604984523809525</v>
      </c>
      <c r="Y267" s="113">
        <f t="shared" si="59"/>
        <v>1.4658310917044615</v>
      </c>
      <c r="Z267" s="433"/>
    </row>
    <row r="268" spans="1:26" x14ac:dyDescent="0.35">
      <c r="A268" s="433"/>
      <c r="B268" s="116">
        <v>42783</v>
      </c>
      <c r="C268" s="49">
        <v>4.2889999999999997</v>
      </c>
      <c r="D268" s="350">
        <v>3.415</v>
      </c>
      <c r="E268" s="187">
        <f t="shared" si="51"/>
        <v>9.9092970521541903E-4</v>
      </c>
      <c r="F268" s="148">
        <f t="shared" si="47"/>
        <v>44609.25</v>
      </c>
      <c r="G268" s="116"/>
      <c r="H268" s="549">
        <f t="shared" si="48"/>
        <v>882</v>
      </c>
      <c r="I268" s="550">
        <f t="shared" si="49"/>
        <v>35.75</v>
      </c>
      <c r="J268" s="113">
        <f t="shared" si="50"/>
        <v>846.25</v>
      </c>
      <c r="K268" s="549">
        <f t="shared" si="52"/>
        <v>4.2535742630385487</v>
      </c>
      <c r="L268" s="551"/>
      <c r="N268" s="187">
        <v>2.9220000000000002</v>
      </c>
      <c r="O268" s="113">
        <v>2.6480000000000001</v>
      </c>
      <c r="P268" s="198">
        <v>2.4740000000000002</v>
      </c>
      <c r="Q268" s="148">
        <f t="shared" si="53"/>
        <v>45031</v>
      </c>
      <c r="R268" s="148">
        <f t="shared" si="54"/>
        <v>44331</v>
      </c>
      <c r="S268" s="187">
        <f t="shared" si="60"/>
        <v>3.9142857142857143E-4</v>
      </c>
      <c r="T268" s="549">
        <f t="shared" si="55"/>
        <v>700</v>
      </c>
      <c r="U268" s="113">
        <f t="shared" si="56"/>
        <v>421.75</v>
      </c>
      <c r="V268" s="113">
        <f t="shared" si="57"/>
        <v>278.25</v>
      </c>
      <c r="W268" s="549">
        <f t="shared" si="61"/>
        <v>2.7569150000000002</v>
      </c>
      <c r="X268" s="186">
        <f t="shared" si="58"/>
        <v>1.4966592630385485</v>
      </c>
      <c r="Y268" s="113">
        <f t="shared" si="59"/>
        <v>1.5022592354126507</v>
      </c>
      <c r="Z268" s="433"/>
    </row>
    <row r="269" spans="1:26" x14ac:dyDescent="0.35">
      <c r="A269" s="433"/>
      <c r="B269" s="116">
        <v>42786</v>
      </c>
      <c r="C269" s="49">
        <v>4.2569999999999997</v>
      </c>
      <c r="D269" s="350">
        <v>3.37</v>
      </c>
      <c r="E269" s="187">
        <f t="shared" si="51"/>
        <v>1.0056689342403623E-3</v>
      </c>
      <c r="F269" s="148">
        <f t="shared" si="47"/>
        <v>44612.25</v>
      </c>
      <c r="G269" s="116"/>
      <c r="H269" s="549">
        <f t="shared" si="48"/>
        <v>882</v>
      </c>
      <c r="I269" s="550">
        <f t="shared" si="49"/>
        <v>32.75</v>
      </c>
      <c r="J269" s="113">
        <f t="shared" si="50"/>
        <v>849.25</v>
      </c>
      <c r="K269" s="549">
        <f t="shared" si="52"/>
        <v>4.2240643424036275</v>
      </c>
      <c r="L269" s="551"/>
      <c r="N269" s="187">
        <v>2.899</v>
      </c>
      <c r="O269" s="113">
        <v>2.6240000000000001</v>
      </c>
      <c r="P269" s="198">
        <v>2.4489999999999998</v>
      </c>
      <c r="Q269" s="148">
        <f t="shared" si="53"/>
        <v>45031</v>
      </c>
      <c r="R269" s="148">
        <f t="shared" si="54"/>
        <v>44331</v>
      </c>
      <c r="S269" s="187">
        <f t="shared" si="60"/>
        <v>3.9285714285714271E-4</v>
      </c>
      <c r="T269" s="549">
        <f t="shared" si="55"/>
        <v>700</v>
      </c>
      <c r="U269" s="113">
        <f t="shared" si="56"/>
        <v>418.75</v>
      </c>
      <c r="V269" s="113">
        <f t="shared" si="57"/>
        <v>281.25</v>
      </c>
      <c r="W269" s="549">
        <f t="shared" si="61"/>
        <v>2.7344910714285717</v>
      </c>
      <c r="X269" s="186">
        <f t="shared" si="58"/>
        <v>1.4895732709750558</v>
      </c>
      <c r="Y269" s="113">
        <f t="shared" si="59"/>
        <v>1.4951203422990833</v>
      </c>
      <c r="Z269" s="433"/>
    </row>
    <row r="270" spans="1:26" x14ac:dyDescent="0.35">
      <c r="A270" s="433"/>
      <c r="B270" s="116">
        <v>42787</v>
      </c>
      <c r="C270" s="49">
        <v>4.2439999999999998</v>
      </c>
      <c r="D270" s="350">
        <v>3.3740000000000001</v>
      </c>
      <c r="E270" s="187">
        <f t="shared" si="51"/>
        <v>9.8639455782312886E-4</v>
      </c>
      <c r="F270" s="148">
        <f t="shared" si="47"/>
        <v>44613.25</v>
      </c>
      <c r="G270" s="116"/>
      <c r="H270" s="549">
        <f t="shared" si="48"/>
        <v>882</v>
      </c>
      <c r="I270" s="550">
        <f t="shared" si="49"/>
        <v>31.75</v>
      </c>
      <c r="J270" s="113">
        <f t="shared" si="50"/>
        <v>850.25</v>
      </c>
      <c r="K270" s="549">
        <f t="shared" si="52"/>
        <v>4.2126819727891158</v>
      </c>
      <c r="L270" s="551"/>
      <c r="N270" s="187">
        <v>2.899</v>
      </c>
      <c r="O270" s="113">
        <v>2.6240000000000001</v>
      </c>
      <c r="P270" s="198">
        <v>2.4510000000000001</v>
      </c>
      <c r="Q270" s="148">
        <f t="shared" si="53"/>
        <v>45031</v>
      </c>
      <c r="R270" s="148">
        <f t="shared" si="54"/>
        <v>44331</v>
      </c>
      <c r="S270" s="187">
        <f t="shared" si="60"/>
        <v>3.9285714285714271E-4</v>
      </c>
      <c r="T270" s="549">
        <f t="shared" si="55"/>
        <v>700</v>
      </c>
      <c r="U270" s="113">
        <f t="shared" si="56"/>
        <v>417.75</v>
      </c>
      <c r="V270" s="113">
        <f t="shared" si="57"/>
        <v>282.25</v>
      </c>
      <c r="W270" s="549">
        <f t="shared" si="61"/>
        <v>2.7348839285714286</v>
      </c>
      <c r="X270" s="186">
        <f t="shared" si="58"/>
        <v>1.4777980442176872</v>
      </c>
      <c r="Y270" s="113">
        <f t="shared" si="59"/>
        <v>1.4832577618664189</v>
      </c>
      <c r="Z270" s="433"/>
    </row>
    <row r="271" spans="1:26" x14ac:dyDescent="0.35">
      <c r="A271" s="433"/>
      <c r="B271" s="116">
        <v>42788</v>
      </c>
      <c r="C271" s="49">
        <v>4.2510000000000003</v>
      </c>
      <c r="D271" s="350">
        <v>3.3849999999999998</v>
      </c>
      <c r="E271" s="187">
        <f t="shared" si="51"/>
        <v>9.8185941043083956E-4</v>
      </c>
      <c r="F271" s="148">
        <f t="shared" si="47"/>
        <v>44614.25</v>
      </c>
      <c r="G271" s="116"/>
      <c r="H271" s="549">
        <f t="shared" si="48"/>
        <v>882</v>
      </c>
      <c r="I271" s="550">
        <f t="shared" si="49"/>
        <v>30.75</v>
      </c>
      <c r="J271" s="113">
        <f t="shared" si="50"/>
        <v>851.25</v>
      </c>
      <c r="K271" s="549">
        <f t="shared" si="52"/>
        <v>4.2208078231292516</v>
      </c>
      <c r="L271" s="551"/>
      <c r="N271" s="187">
        <v>2.899</v>
      </c>
      <c r="O271" s="113">
        <v>2.6259999999999999</v>
      </c>
      <c r="P271" s="198">
        <v>2.456</v>
      </c>
      <c r="Q271" s="148">
        <f t="shared" si="53"/>
        <v>45031</v>
      </c>
      <c r="R271" s="148">
        <f t="shared" si="54"/>
        <v>44331</v>
      </c>
      <c r="S271" s="187">
        <f t="shared" si="60"/>
        <v>3.9000000000000021E-4</v>
      </c>
      <c r="T271" s="549">
        <f t="shared" si="55"/>
        <v>700</v>
      </c>
      <c r="U271" s="113">
        <f t="shared" si="56"/>
        <v>416.75</v>
      </c>
      <c r="V271" s="113">
        <f t="shared" si="57"/>
        <v>283.25</v>
      </c>
      <c r="W271" s="549">
        <f t="shared" si="61"/>
        <v>2.7364674999999998</v>
      </c>
      <c r="X271" s="186">
        <f t="shared" si="58"/>
        <v>1.4843403231292518</v>
      </c>
      <c r="Y271" s="113">
        <f t="shared" si="59"/>
        <v>1.4898484886164409</v>
      </c>
      <c r="Z271" s="433"/>
    </row>
    <row r="272" spans="1:26" x14ac:dyDescent="0.35">
      <c r="A272" s="433"/>
      <c r="B272" s="116">
        <v>42789</v>
      </c>
      <c r="C272" s="49">
        <v>4.2089999999999996</v>
      </c>
      <c r="D272" s="350">
        <v>3.3479999999999999</v>
      </c>
      <c r="E272" s="187">
        <f t="shared" ref="E272:E275" si="62">IF(C272="","",(D272-C272)/($D$14-$C$14))</f>
        <v>9.7619047619047588E-4</v>
      </c>
      <c r="F272" s="148">
        <f t="shared" si="47"/>
        <v>44615.25</v>
      </c>
      <c r="G272" s="116"/>
      <c r="H272" s="549">
        <f t="shared" si="48"/>
        <v>882</v>
      </c>
      <c r="I272" s="550">
        <f t="shared" si="49"/>
        <v>29.75</v>
      </c>
      <c r="J272" s="113">
        <f t="shared" si="50"/>
        <v>852.25</v>
      </c>
      <c r="K272" s="549">
        <f t="shared" ref="K272:K275" si="63">IF(C272="","",C272-(I272*E272))</f>
        <v>4.1799583333333326</v>
      </c>
      <c r="L272" s="551"/>
      <c r="N272" s="187">
        <v>2.8740000000000001</v>
      </c>
      <c r="O272" s="113">
        <v>2.609</v>
      </c>
      <c r="P272" s="198">
        <v>2.4390000000000001</v>
      </c>
      <c r="Q272" s="148">
        <f t="shared" ref="Q272:Q275" si="64">IF($F272&lt;$P$14,$P$14,IF($F272&lt;$O$14,$O$14,$N$14))</f>
        <v>45031</v>
      </c>
      <c r="R272" s="148">
        <f t="shared" ref="R272:R275" si="65">IF($F272&gt;$N$14,$N$14,IF($F272&gt;$O$14,$O$14,$P$14))</f>
        <v>44331</v>
      </c>
      <c r="S272" s="187">
        <f t="shared" si="60"/>
        <v>3.7857142857142874E-4</v>
      </c>
      <c r="T272" s="549">
        <f t="shared" ref="T272:T275" si="66">Q272-R272</f>
        <v>700</v>
      </c>
      <c r="U272" s="113">
        <f t="shared" ref="U272:U275" si="67">Q272-F272</f>
        <v>415.75</v>
      </c>
      <c r="V272" s="113">
        <f t="shared" ref="V272:V275" si="68">F272-R272</f>
        <v>284.25</v>
      </c>
      <c r="W272" s="549">
        <f t="shared" si="61"/>
        <v>2.7166089285714285</v>
      </c>
      <c r="X272" s="186">
        <f t="shared" ref="X272:X275" si="69">IFERROR(K272-W272,"")</f>
        <v>1.463349404761904</v>
      </c>
      <c r="Y272" s="113">
        <f t="shared" ref="Y272:Y275" si="70">IF(X272="","",((1+X272/200)^2-1)*100)</f>
        <v>1.468702883462969</v>
      </c>
      <c r="Z272" s="433"/>
    </row>
    <row r="273" spans="1:26" x14ac:dyDescent="0.35">
      <c r="A273" s="433"/>
      <c r="B273" s="116">
        <v>42790</v>
      </c>
      <c r="C273" s="49">
        <v>4.1900000000000004</v>
      </c>
      <c r="D273" s="350">
        <v>3.3410000000000002</v>
      </c>
      <c r="E273" s="187">
        <f t="shared" si="62"/>
        <v>9.6258503401360569E-4</v>
      </c>
      <c r="F273" s="148">
        <f t="shared" si="47"/>
        <v>44616.25</v>
      </c>
      <c r="G273" s="116"/>
      <c r="H273" s="549">
        <f t="shared" si="48"/>
        <v>882</v>
      </c>
      <c r="I273" s="550">
        <f t="shared" si="49"/>
        <v>28.75</v>
      </c>
      <c r="J273" s="113">
        <f t="shared" si="50"/>
        <v>853.25</v>
      </c>
      <c r="K273" s="549">
        <f t="shared" si="63"/>
        <v>4.1623256802721089</v>
      </c>
      <c r="L273" s="551"/>
      <c r="N273" s="187">
        <v>2.8479999999999999</v>
      </c>
      <c r="O273" s="113">
        <v>2.597</v>
      </c>
      <c r="P273" s="198">
        <v>2.4329999999999998</v>
      </c>
      <c r="Q273" s="148">
        <f t="shared" si="64"/>
        <v>45031</v>
      </c>
      <c r="R273" s="148">
        <f t="shared" si="65"/>
        <v>44331</v>
      </c>
      <c r="S273" s="187">
        <f t="shared" si="60"/>
        <v>3.5857142857142842E-4</v>
      </c>
      <c r="T273" s="549">
        <f t="shared" si="66"/>
        <v>700</v>
      </c>
      <c r="U273" s="113">
        <f t="shared" si="67"/>
        <v>414.75</v>
      </c>
      <c r="V273" s="113">
        <f t="shared" si="68"/>
        <v>285.25</v>
      </c>
      <c r="W273" s="549">
        <f t="shared" si="61"/>
        <v>2.6992824999999998</v>
      </c>
      <c r="X273" s="186">
        <f t="shared" si="69"/>
        <v>1.4630431802721091</v>
      </c>
      <c r="Y273" s="113">
        <f t="shared" si="70"/>
        <v>1.4683944186404618</v>
      </c>
      <c r="Z273" s="433"/>
    </row>
    <row r="274" spans="1:26" x14ac:dyDescent="0.35">
      <c r="A274" s="433"/>
      <c r="B274" s="116">
        <v>42793</v>
      </c>
      <c r="C274" s="49">
        <v>4.194</v>
      </c>
      <c r="D274" s="350">
        <v>3.351</v>
      </c>
      <c r="E274" s="187">
        <f t="shared" si="62"/>
        <v>9.5578231292517001E-4</v>
      </c>
      <c r="F274" s="148">
        <f t="shared" si="47"/>
        <v>44619.25</v>
      </c>
      <c r="G274" s="116"/>
      <c r="H274" s="549">
        <f t="shared" si="48"/>
        <v>882</v>
      </c>
      <c r="I274" s="550">
        <f t="shared" si="49"/>
        <v>25.75</v>
      </c>
      <c r="J274" s="113">
        <f t="shared" si="50"/>
        <v>856.25</v>
      </c>
      <c r="K274" s="549">
        <f t="shared" si="63"/>
        <v>4.1693886054421769</v>
      </c>
      <c r="L274" s="551"/>
      <c r="N274" s="187">
        <v>2.8319999999999999</v>
      </c>
      <c r="O274" s="113">
        <v>2.5830000000000002</v>
      </c>
      <c r="P274" s="198">
        <v>2.42</v>
      </c>
      <c r="Q274" s="148">
        <f t="shared" si="64"/>
        <v>45031</v>
      </c>
      <c r="R274" s="148">
        <f t="shared" si="65"/>
        <v>44331</v>
      </c>
      <c r="S274" s="187">
        <f t="shared" si="60"/>
        <v>3.5571428571428521E-4</v>
      </c>
      <c r="T274" s="549">
        <f t="shared" si="66"/>
        <v>700</v>
      </c>
      <c r="U274" s="113">
        <f t="shared" si="67"/>
        <v>411.75</v>
      </c>
      <c r="V274" s="113">
        <f t="shared" si="68"/>
        <v>288.25</v>
      </c>
      <c r="W274" s="549">
        <f t="shared" si="61"/>
        <v>2.6855346428571427</v>
      </c>
      <c r="X274" s="186">
        <f t="shared" si="69"/>
        <v>1.4838539625850342</v>
      </c>
      <c r="Y274" s="113">
        <f t="shared" si="70"/>
        <v>1.4893585190407288</v>
      </c>
      <c r="Z274" s="433"/>
    </row>
    <row r="275" spans="1:26" x14ac:dyDescent="0.35">
      <c r="A275" s="433"/>
      <c r="B275" s="116">
        <v>42794</v>
      </c>
      <c r="C275" s="64">
        <v>4.1909999999999998</v>
      </c>
      <c r="D275" s="353">
        <v>3.3529999999999998</v>
      </c>
      <c r="E275" s="188">
        <f t="shared" si="62"/>
        <v>9.501133786848073E-4</v>
      </c>
      <c r="F275" s="147">
        <f t="shared" si="47"/>
        <v>44620.25</v>
      </c>
      <c r="G275" s="151"/>
      <c r="H275" s="552">
        <f t="shared" si="48"/>
        <v>882</v>
      </c>
      <c r="I275" s="553">
        <f t="shared" si="49"/>
        <v>24.75</v>
      </c>
      <c r="J275" s="114">
        <f t="shared" si="50"/>
        <v>857.25</v>
      </c>
      <c r="K275" s="552">
        <f t="shared" si="63"/>
        <v>4.1674846938775509</v>
      </c>
      <c r="L275" s="551"/>
      <c r="N275" s="188">
        <v>2.8460000000000001</v>
      </c>
      <c r="O275" s="114">
        <v>2.5979999999999999</v>
      </c>
      <c r="P275" s="200">
        <v>2.4329999999999998</v>
      </c>
      <c r="Q275" s="147">
        <f t="shared" si="64"/>
        <v>45031</v>
      </c>
      <c r="R275" s="147">
        <f t="shared" si="65"/>
        <v>44331</v>
      </c>
      <c r="S275" s="188">
        <f t="shared" si="60"/>
        <v>3.5428571428571459E-4</v>
      </c>
      <c r="T275" s="552">
        <f t="shared" si="66"/>
        <v>700</v>
      </c>
      <c r="U275" s="114">
        <f t="shared" si="67"/>
        <v>410.75</v>
      </c>
      <c r="V275" s="114">
        <f t="shared" si="68"/>
        <v>289.25</v>
      </c>
      <c r="W275" s="552">
        <f t="shared" si="61"/>
        <v>2.7004771428571428</v>
      </c>
      <c r="X275" s="55">
        <f t="shared" si="69"/>
        <v>1.4670075510204081</v>
      </c>
      <c r="Y275" s="113">
        <f t="shared" si="70"/>
        <v>1.4723878289072845</v>
      </c>
      <c r="Z275" s="433"/>
    </row>
    <row r="276" spans="1:26" x14ac:dyDescent="0.35">
      <c r="A276" s="433"/>
      <c r="B276" s="433"/>
      <c r="C276" s="433" t="s">
        <v>437</v>
      </c>
      <c r="D276" s="433" t="s">
        <v>437</v>
      </c>
      <c r="E276" s="433"/>
      <c r="F276" s="433"/>
      <c r="G276" s="433"/>
      <c r="H276" s="433"/>
      <c r="I276" s="433"/>
      <c r="J276" s="433"/>
      <c r="K276" s="433"/>
      <c r="N276" s="433"/>
      <c r="O276" s="433"/>
      <c r="P276" s="433"/>
      <c r="Q276" s="433"/>
      <c r="R276" s="433"/>
      <c r="S276" s="433"/>
      <c r="T276" s="433"/>
      <c r="U276" s="433"/>
      <c r="V276" s="433"/>
      <c r="W276" s="433"/>
      <c r="X276" s="433"/>
      <c r="Y276" s="587">
        <f>AVERAGE(Y15:Y275)</f>
        <v>1.4201269386503543</v>
      </c>
      <c r="Z276" s="433"/>
    </row>
    <row r="277" spans="1:26" x14ac:dyDescent="0.35">
      <c r="N277" s="433"/>
      <c r="O277" s="433"/>
      <c r="P277" s="433"/>
      <c r="Q277" s="433"/>
      <c r="R277" s="433"/>
      <c r="S277" s="433"/>
      <c r="T277" s="433"/>
      <c r="U277" s="433"/>
      <c r="V277" s="433"/>
      <c r="W277" s="433"/>
      <c r="X277" s="433"/>
      <c r="Y277" s="433"/>
      <c r="Z277" s="433"/>
    </row>
    <row r="278" spans="1:26" x14ac:dyDescent="0.35">
      <c r="K278" s="555"/>
      <c r="L278" s="555"/>
      <c r="N278" s="433"/>
      <c r="O278" s="433"/>
      <c r="P278" s="433"/>
      <c r="Q278" s="433"/>
      <c r="R278" s="433"/>
      <c r="S278" s="433"/>
      <c r="T278" s="433"/>
      <c r="U278" s="433"/>
      <c r="V278" s="433"/>
      <c r="W278" s="433"/>
      <c r="X278" s="433"/>
      <c r="Y278" s="433"/>
      <c r="Z278" s="433"/>
    </row>
    <row r="279" spans="1:26" x14ac:dyDescent="0.35">
      <c r="C279" s="671" t="s">
        <v>61</v>
      </c>
      <c r="D279" s="672"/>
      <c r="E279" s="672"/>
      <c r="F279" s="672"/>
      <c r="G279" s="672"/>
      <c r="H279" s="672"/>
      <c r="I279" s="672"/>
      <c r="J279" s="672"/>
      <c r="K279" s="673"/>
      <c r="N279" s="671" t="s">
        <v>61</v>
      </c>
      <c r="O279" s="672"/>
      <c r="P279" s="672"/>
      <c r="Q279" s="672"/>
      <c r="R279" s="672"/>
      <c r="S279" s="672"/>
      <c r="T279" s="672"/>
      <c r="U279" s="672"/>
      <c r="V279" s="672"/>
      <c r="W279" s="673"/>
      <c r="X279" s="433"/>
      <c r="Y279" s="677" t="s">
        <v>780</v>
      </c>
      <c r="Z279" s="433"/>
    </row>
    <row r="280" spans="1:26" x14ac:dyDescent="0.35">
      <c r="C280" s="674" t="s">
        <v>330</v>
      </c>
      <c r="D280" s="675"/>
      <c r="E280" s="675"/>
      <c r="F280" s="675"/>
      <c r="G280" s="675"/>
      <c r="H280" s="675"/>
      <c r="I280" s="675"/>
      <c r="J280" s="675"/>
      <c r="K280" s="676"/>
      <c r="N280" s="674" t="s">
        <v>330</v>
      </c>
      <c r="O280" s="675"/>
      <c r="P280" s="675"/>
      <c r="Q280" s="675"/>
      <c r="R280" s="675"/>
      <c r="S280" s="675"/>
      <c r="T280" s="675"/>
      <c r="U280" s="675"/>
      <c r="V280" s="675"/>
      <c r="W280" s="676"/>
      <c r="X280" s="433"/>
      <c r="Y280" s="678"/>
      <c r="Z280" s="433"/>
    </row>
    <row r="281" spans="1:26" x14ac:dyDescent="0.35">
      <c r="B281" s="206" t="s">
        <v>102</v>
      </c>
      <c r="C281" s="214" t="s">
        <v>362</v>
      </c>
      <c r="D281" s="212" t="s">
        <v>165</v>
      </c>
      <c r="E281" s="659" t="s">
        <v>728</v>
      </c>
      <c r="F281" s="665" t="s">
        <v>724</v>
      </c>
      <c r="G281" s="659" t="s">
        <v>774</v>
      </c>
      <c r="H281" s="662" t="s">
        <v>603</v>
      </c>
      <c r="I281" s="662" t="s">
        <v>602</v>
      </c>
      <c r="J281" s="662" t="s">
        <v>725</v>
      </c>
      <c r="K281" s="662" t="s">
        <v>604</v>
      </c>
      <c r="L281" s="532"/>
      <c r="M281" s="433"/>
      <c r="N281" s="212" t="s">
        <v>298</v>
      </c>
      <c r="O281" s="212" t="s">
        <v>297</v>
      </c>
      <c r="P281" s="212" t="s">
        <v>296</v>
      </c>
      <c r="Q281" s="659" t="s">
        <v>773</v>
      </c>
      <c r="R281" s="659" t="s">
        <v>772</v>
      </c>
      <c r="S281" s="659" t="s">
        <v>731</v>
      </c>
      <c r="T281" s="662" t="s">
        <v>603</v>
      </c>
      <c r="U281" s="662" t="s">
        <v>602</v>
      </c>
      <c r="V281" s="662" t="s">
        <v>725</v>
      </c>
      <c r="W281" s="662" t="s">
        <v>604</v>
      </c>
      <c r="Y281" s="656" t="s">
        <v>604</v>
      </c>
      <c r="Z281" s="433"/>
    </row>
    <row r="282" spans="1:26" x14ac:dyDescent="0.35">
      <c r="B282" s="206" t="s">
        <v>112</v>
      </c>
      <c r="C282" s="191" t="s">
        <v>182</v>
      </c>
      <c r="D282" s="22" t="s">
        <v>182</v>
      </c>
      <c r="E282" s="660"/>
      <c r="F282" s="666"/>
      <c r="G282" s="660"/>
      <c r="H282" s="663"/>
      <c r="I282" s="663"/>
      <c r="J282" s="663"/>
      <c r="K282" s="663"/>
      <c r="L282" s="532"/>
      <c r="M282" s="433"/>
      <c r="N282" s="22" t="s">
        <v>45</v>
      </c>
      <c r="O282" s="22" t="s">
        <v>45</v>
      </c>
      <c r="P282" s="22" t="s">
        <v>45</v>
      </c>
      <c r="Q282" s="660"/>
      <c r="R282" s="660"/>
      <c r="S282" s="660"/>
      <c r="T282" s="663"/>
      <c r="U282" s="663"/>
      <c r="V282" s="663"/>
      <c r="W282" s="663"/>
      <c r="Y282" s="657"/>
      <c r="Z282" s="433"/>
    </row>
    <row r="283" spans="1:26" x14ac:dyDescent="0.35">
      <c r="B283" s="206" t="s">
        <v>108</v>
      </c>
      <c r="C283" s="191" t="s">
        <v>188</v>
      </c>
      <c r="D283" s="22" t="s">
        <v>188</v>
      </c>
      <c r="E283" s="660"/>
      <c r="F283" s="666"/>
      <c r="G283" s="660"/>
      <c r="H283" s="663"/>
      <c r="I283" s="663"/>
      <c r="J283" s="663"/>
      <c r="K283" s="663"/>
      <c r="L283" s="532"/>
      <c r="M283" s="433"/>
      <c r="N283" s="22" t="s">
        <v>188</v>
      </c>
      <c r="O283" s="22" t="s">
        <v>188</v>
      </c>
      <c r="P283" s="22" t="s">
        <v>188</v>
      </c>
      <c r="Q283" s="660"/>
      <c r="R283" s="660"/>
      <c r="S283" s="660"/>
      <c r="T283" s="663"/>
      <c r="U283" s="663"/>
      <c r="V283" s="663"/>
      <c r="W283" s="663"/>
      <c r="Y283" s="657"/>
      <c r="Z283" s="433"/>
    </row>
    <row r="284" spans="1:26" x14ac:dyDescent="0.35">
      <c r="B284" s="206" t="s">
        <v>318</v>
      </c>
      <c r="C284" s="191" t="s">
        <v>364</v>
      </c>
      <c r="D284" s="344" t="s">
        <v>273</v>
      </c>
      <c r="E284" s="661"/>
      <c r="F284" s="667"/>
      <c r="G284" s="661"/>
      <c r="H284" s="663"/>
      <c r="I284" s="664"/>
      <c r="J284" s="663"/>
      <c r="K284" s="664"/>
      <c r="L284" s="532"/>
      <c r="M284" s="433"/>
      <c r="N284" s="147">
        <v>45031</v>
      </c>
      <c r="O284" s="151">
        <v>44331</v>
      </c>
      <c r="P284" s="151">
        <v>43936</v>
      </c>
      <c r="Q284" s="661"/>
      <c r="R284" s="661"/>
      <c r="S284" s="661"/>
      <c r="T284" s="663"/>
      <c r="U284" s="664"/>
      <c r="V284" s="664"/>
      <c r="W284" s="664"/>
      <c r="Y284" s="658"/>
      <c r="Z284" s="433"/>
    </row>
    <row r="285" spans="1:26" x14ac:dyDescent="0.35">
      <c r="B285" s="116">
        <v>42430</v>
      </c>
      <c r="C285" s="58">
        <f t="shared" ref="C285:D304" si="71">IF(C15="","",((1+C15/200)^2-1)*100)</f>
        <v>4.1665184400000221</v>
      </c>
      <c r="D285" s="92">
        <f t="shared" si="71"/>
        <v>3.5652228900000082</v>
      </c>
      <c r="E285" s="58">
        <f>IF(C285="","",(D285-C285)/($D$14-$C$14))</f>
        <v>6.8174098639457357E-4</v>
      </c>
      <c r="F285" s="544">
        <f t="shared" ref="F285:F348" si="72">B285+365.25*5</f>
        <v>44256.25</v>
      </c>
      <c r="G285" s="545"/>
      <c r="H285" s="546">
        <f t="shared" ref="H285:H348" si="73">C$14-D$14</f>
        <v>882</v>
      </c>
      <c r="I285" s="113">
        <f t="shared" ref="I285:I348" si="74">C$14-F285</f>
        <v>388.75</v>
      </c>
      <c r="J285" s="92">
        <f t="shared" ref="J285:J348" si="75">F285-D$14</f>
        <v>493.25</v>
      </c>
      <c r="K285" s="546">
        <f>IF(C285="","",C285-(I285*E285))</f>
        <v>3.9014916315391317</v>
      </c>
      <c r="L285" s="152"/>
      <c r="M285" s="183"/>
      <c r="N285" s="92">
        <f t="shared" ref="N285:P304" si="76">IF(N15="","",((1+N15/200)^2-1)*100)</f>
        <v>2.6260172024999973</v>
      </c>
      <c r="O285" s="92">
        <f t="shared" si="76"/>
        <v>2.4670307599999886</v>
      </c>
      <c r="P285" s="92">
        <f t="shared" si="76"/>
        <v>2.3901134399999746</v>
      </c>
      <c r="Q285" s="544">
        <f>IF($F285&lt;$P$14,$P$14,IF($F285&lt;$O$14,$O$14,$N$14))</f>
        <v>44331</v>
      </c>
      <c r="R285" s="544">
        <f>IF($F285&gt;$N$14,$N$14,IF($F285&gt;$O$14,$O$14,$P$14))</f>
        <v>43936</v>
      </c>
      <c r="S285" s="56">
        <f>IF(O285="","",(P285-O285)/($P$14-$O$14))</f>
        <v>1.947273924050986E-4</v>
      </c>
      <c r="T285" s="546">
        <f>Q285-R285</f>
        <v>395</v>
      </c>
      <c r="U285" s="113">
        <f>Q285-F285</f>
        <v>74.75</v>
      </c>
      <c r="V285" s="113">
        <f>F285-R285</f>
        <v>320.25</v>
      </c>
      <c r="W285" s="546">
        <f>IF(O285="","",O285-(U285*S285))</f>
        <v>2.4524748874177074</v>
      </c>
      <c r="Y285" s="556">
        <f t="shared" ref="Y285:Y348" si="77">IFERROR(K285-W285,"")</f>
        <v>1.4490167441214243</v>
      </c>
      <c r="Z285" s="433"/>
    </row>
    <row r="286" spans="1:26" x14ac:dyDescent="0.35">
      <c r="B286" s="116">
        <v>42431</v>
      </c>
      <c r="C286" s="186">
        <f t="shared" si="71"/>
        <v>4.2165348224999732</v>
      </c>
      <c r="D286" s="113">
        <f t="shared" si="71"/>
        <v>3.6110231024999884</v>
      </c>
      <c r="E286" s="186">
        <f t="shared" ref="E286:E293" si="78">IF(C286="","",(D286-C286)/($D$14-$C$14))</f>
        <v>6.8652122448977881E-4</v>
      </c>
      <c r="F286" s="148">
        <f t="shared" si="72"/>
        <v>44257.25</v>
      </c>
      <c r="G286" s="116"/>
      <c r="H286" s="549">
        <f t="shared" si="73"/>
        <v>882</v>
      </c>
      <c r="I286" s="550">
        <f t="shared" si="74"/>
        <v>387.75</v>
      </c>
      <c r="J286" s="113">
        <f t="shared" si="75"/>
        <v>494.25</v>
      </c>
      <c r="K286" s="549">
        <f t="shared" ref="K286:K293" si="79">IF(C286="","",C286-(I286*E286))</f>
        <v>3.9503362177040615</v>
      </c>
      <c r="L286" s="559"/>
      <c r="M286" s="433"/>
      <c r="N286" s="113">
        <f t="shared" si="76"/>
        <v>2.6969426025000187</v>
      </c>
      <c r="O286" s="113">
        <f t="shared" si="76"/>
        <v>2.5156249999999991</v>
      </c>
      <c r="P286" s="113">
        <f t="shared" si="76"/>
        <v>2.4346409999999929</v>
      </c>
      <c r="Q286" s="148">
        <f t="shared" ref="Q286:Q349" si="80">IF($F286&lt;$P$14,$P$14,IF($F286&lt;$O$14,$O$14,$N$14))</f>
        <v>44331</v>
      </c>
      <c r="R286" s="148">
        <f t="shared" ref="R286:R349" si="81">IF($F286&gt;$N$14,$N$14,IF($F286&gt;$O$14,$O$14,$P$14))</f>
        <v>43936</v>
      </c>
      <c r="S286" s="187">
        <f t="shared" ref="S286:S293" si="82">IF(O286="","",(P286-O286)/($P$14-$O$14))</f>
        <v>2.0502278481014218E-4</v>
      </c>
      <c r="T286" s="549">
        <f t="shared" ref="T286:T349" si="83">Q286-R286</f>
        <v>395</v>
      </c>
      <c r="U286" s="113">
        <f t="shared" ref="U286:U349" si="84">Q286-F286</f>
        <v>73.75</v>
      </c>
      <c r="V286" s="113">
        <f t="shared" ref="V286:V349" si="85">F286-R286</f>
        <v>321.25</v>
      </c>
      <c r="W286" s="549">
        <f t="shared" ref="W286:W289" si="86">IF(O286="","",O286-(U286*S286))</f>
        <v>2.5005045696202512</v>
      </c>
      <c r="Y286" s="556">
        <f t="shared" si="77"/>
        <v>1.4498316480838103</v>
      </c>
      <c r="Z286" s="433"/>
    </row>
    <row r="287" spans="1:26" x14ac:dyDescent="0.35">
      <c r="B287" s="116">
        <v>42432</v>
      </c>
      <c r="C287" s="186">
        <f t="shared" si="71"/>
        <v>4.185911122500019</v>
      </c>
      <c r="D287" s="113">
        <f t="shared" si="71"/>
        <v>3.5845595225000082</v>
      </c>
      <c r="E287" s="186">
        <f t="shared" si="78"/>
        <v>6.8180453514740452E-4</v>
      </c>
      <c r="F287" s="148">
        <f t="shared" si="72"/>
        <v>44258.25</v>
      </c>
      <c r="G287" s="116"/>
      <c r="H287" s="549">
        <f t="shared" si="73"/>
        <v>882</v>
      </c>
      <c r="I287" s="550">
        <f t="shared" si="74"/>
        <v>386.75</v>
      </c>
      <c r="J287" s="113">
        <f t="shared" si="75"/>
        <v>495.25</v>
      </c>
      <c r="K287" s="549">
        <f t="shared" si="79"/>
        <v>3.9222232185317605</v>
      </c>
      <c r="L287" s="559"/>
      <c r="M287" s="433"/>
      <c r="N287" s="113">
        <f t="shared" si="76"/>
        <v>2.7273467024999887</v>
      </c>
      <c r="O287" s="113">
        <f t="shared" si="76"/>
        <v>2.5318256400000072</v>
      </c>
      <c r="P287" s="113">
        <f t="shared" si="76"/>
        <v>2.441725822499996</v>
      </c>
      <c r="Q287" s="148">
        <f t="shared" si="80"/>
        <v>44331</v>
      </c>
      <c r="R287" s="148">
        <f t="shared" si="81"/>
        <v>43936</v>
      </c>
      <c r="S287" s="187">
        <f t="shared" si="82"/>
        <v>2.2810080379749662E-4</v>
      </c>
      <c r="T287" s="549">
        <f t="shared" si="83"/>
        <v>395</v>
      </c>
      <c r="U287" s="113">
        <f t="shared" si="84"/>
        <v>72.75</v>
      </c>
      <c r="V287" s="113">
        <f t="shared" si="85"/>
        <v>322.25</v>
      </c>
      <c r="W287" s="549">
        <f t="shared" si="86"/>
        <v>2.5152313065237393</v>
      </c>
      <c r="Y287" s="556">
        <f t="shared" si="77"/>
        <v>1.4069919120080212</v>
      </c>
      <c r="Z287" s="433"/>
    </row>
    <row r="288" spans="1:26" x14ac:dyDescent="0.35">
      <c r="B288" s="116">
        <v>42433</v>
      </c>
      <c r="C288" s="186">
        <f t="shared" si="71"/>
        <v>4.2073472400000034</v>
      </c>
      <c r="D288" s="113">
        <f t="shared" si="71"/>
        <v>3.6038979600000021</v>
      </c>
      <c r="E288" s="186">
        <f t="shared" si="78"/>
        <v>6.8418285714285862E-4</v>
      </c>
      <c r="F288" s="148">
        <f t="shared" si="72"/>
        <v>44259.25</v>
      </c>
      <c r="G288" s="116"/>
      <c r="H288" s="549">
        <f t="shared" si="73"/>
        <v>882</v>
      </c>
      <c r="I288" s="550">
        <f t="shared" si="74"/>
        <v>385.75</v>
      </c>
      <c r="J288" s="113">
        <f t="shared" si="75"/>
        <v>496.25</v>
      </c>
      <c r="K288" s="549">
        <f t="shared" si="79"/>
        <v>3.9434237028571455</v>
      </c>
      <c r="L288" s="559"/>
      <c r="M288" s="433"/>
      <c r="N288" s="113">
        <f t="shared" si="76"/>
        <v>2.7232925625000126</v>
      </c>
      <c r="O288" s="113">
        <f t="shared" si="76"/>
        <v>2.5298004900000004</v>
      </c>
      <c r="P288" s="113">
        <f t="shared" si="76"/>
        <v>2.4366652100000108</v>
      </c>
      <c r="Q288" s="148">
        <f t="shared" si="80"/>
        <v>44331</v>
      </c>
      <c r="R288" s="148">
        <f t="shared" si="81"/>
        <v>43936</v>
      </c>
      <c r="S288" s="187">
        <f t="shared" si="82"/>
        <v>2.3578551898731546E-4</v>
      </c>
      <c r="T288" s="549">
        <f t="shared" si="83"/>
        <v>395</v>
      </c>
      <c r="U288" s="113">
        <f t="shared" si="84"/>
        <v>71.75</v>
      </c>
      <c r="V288" s="113">
        <f t="shared" si="85"/>
        <v>323.25</v>
      </c>
      <c r="W288" s="549">
        <f t="shared" si="86"/>
        <v>2.5128828790126607</v>
      </c>
      <c r="Y288" s="556">
        <f t="shared" si="77"/>
        <v>1.4305408238444848</v>
      </c>
      <c r="Z288" s="433"/>
    </row>
    <row r="289" spans="2:26" x14ac:dyDescent="0.35">
      <c r="B289" s="116">
        <v>42436</v>
      </c>
      <c r="C289" s="186">
        <f t="shared" si="71"/>
        <v>4.2247019024999943</v>
      </c>
      <c r="D289" s="113">
        <f t="shared" si="71"/>
        <v>3.6212023025000262</v>
      </c>
      <c r="E289" s="186">
        <f t="shared" si="78"/>
        <v>6.8423990929701605E-4</v>
      </c>
      <c r="F289" s="148">
        <f t="shared" si="72"/>
        <v>44262.25</v>
      </c>
      <c r="G289" s="116"/>
      <c r="H289" s="549">
        <f t="shared" si="73"/>
        <v>882</v>
      </c>
      <c r="I289" s="550">
        <f t="shared" si="74"/>
        <v>382.75</v>
      </c>
      <c r="J289" s="113">
        <f t="shared" si="75"/>
        <v>499.25</v>
      </c>
      <c r="K289" s="549">
        <f t="shared" si="79"/>
        <v>3.9628090772165616</v>
      </c>
      <c r="L289" s="559"/>
      <c r="M289" s="433"/>
      <c r="N289" s="113">
        <f t="shared" si="76"/>
        <v>2.7496459024999975</v>
      </c>
      <c r="O289" s="113">
        <f t="shared" si="76"/>
        <v>2.548027559999988</v>
      </c>
      <c r="P289" s="113">
        <f t="shared" si="76"/>
        <v>2.453871802499985</v>
      </c>
      <c r="Q289" s="148">
        <f t="shared" si="80"/>
        <v>44331</v>
      </c>
      <c r="R289" s="148">
        <f t="shared" si="81"/>
        <v>43936</v>
      </c>
      <c r="S289" s="187">
        <f t="shared" si="82"/>
        <v>2.3836900632912136E-4</v>
      </c>
      <c r="T289" s="549">
        <f t="shared" si="83"/>
        <v>395</v>
      </c>
      <c r="U289" s="113">
        <f t="shared" si="84"/>
        <v>68.75</v>
      </c>
      <c r="V289" s="113">
        <f t="shared" si="85"/>
        <v>326.25</v>
      </c>
      <c r="W289" s="549">
        <f t="shared" si="86"/>
        <v>2.5316396908148611</v>
      </c>
      <c r="Y289" s="556">
        <f t="shared" si="77"/>
        <v>1.4311693864017005</v>
      </c>
      <c r="Z289" s="433"/>
    </row>
    <row r="290" spans="2:26" x14ac:dyDescent="0.35">
      <c r="B290" s="116">
        <v>42437</v>
      </c>
      <c r="C290" s="186">
        <f t="shared" si="71"/>
        <v>4.1614154024999905</v>
      </c>
      <c r="D290" s="113">
        <f t="shared" si="71"/>
        <v>3.5703113025000066</v>
      </c>
      <c r="E290" s="186">
        <f t="shared" si="78"/>
        <v>6.7018605442175044E-4</v>
      </c>
      <c r="F290" s="148">
        <f t="shared" si="72"/>
        <v>44263.25</v>
      </c>
      <c r="G290" s="116"/>
      <c r="H290" s="549">
        <f t="shared" si="73"/>
        <v>882</v>
      </c>
      <c r="I290" s="550">
        <f t="shared" si="74"/>
        <v>381.75</v>
      </c>
      <c r="J290" s="113">
        <f t="shared" si="75"/>
        <v>500.25</v>
      </c>
      <c r="K290" s="549">
        <f t="shared" si="79"/>
        <v>3.9055718762244873</v>
      </c>
      <c r="L290" s="559"/>
      <c r="M290" s="433"/>
      <c r="N290" s="113">
        <f t="shared" si="76"/>
        <v>2.725319622500022</v>
      </c>
      <c r="O290" s="113">
        <f t="shared" si="76"/>
        <v>2.5247377025000128</v>
      </c>
      <c r="P290" s="113">
        <f t="shared" si="76"/>
        <v>2.4295805625000222</v>
      </c>
      <c r="Q290" s="148">
        <f t="shared" si="80"/>
        <v>44331</v>
      </c>
      <c r="R290" s="148">
        <f t="shared" si="81"/>
        <v>43936</v>
      </c>
      <c r="S290" s="187">
        <f t="shared" si="82"/>
        <v>2.409041518987105E-4</v>
      </c>
      <c r="T290" s="549">
        <f t="shared" si="83"/>
        <v>395</v>
      </c>
      <c r="U290" s="113">
        <f t="shared" si="84"/>
        <v>67.75</v>
      </c>
      <c r="V290" s="113">
        <f t="shared" si="85"/>
        <v>327.25</v>
      </c>
      <c r="W290" s="549">
        <f>IF(O290="","",O290-(U290*S290))</f>
        <v>2.5084164462088752</v>
      </c>
      <c r="Y290" s="556">
        <f t="shared" si="77"/>
        <v>1.3971554300156122</v>
      </c>
      <c r="Z290" s="433"/>
    </row>
    <row r="291" spans="2:26" x14ac:dyDescent="0.35">
      <c r="B291" s="116">
        <v>42438</v>
      </c>
      <c r="C291" s="186">
        <f t="shared" si="71"/>
        <v>4.0216408100000267</v>
      </c>
      <c r="D291" s="113">
        <f t="shared" si="71"/>
        <v>3.4177133025000028</v>
      </c>
      <c r="E291" s="186">
        <f t="shared" si="78"/>
        <v>6.8472506519277085E-4</v>
      </c>
      <c r="F291" s="148">
        <f t="shared" si="72"/>
        <v>44264.25</v>
      </c>
      <c r="G291" s="116"/>
      <c r="H291" s="549">
        <f t="shared" si="73"/>
        <v>882</v>
      </c>
      <c r="I291" s="550">
        <f t="shared" si="74"/>
        <v>380.75</v>
      </c>
      <c r="J291" s="113">
        <f t="shared" si="75"/>
        <v>501.25</v>
      </c>
      <c r="K291" s="549">
        <f t="shared" si="79"/>
        <v>3.7609317414278793</v>
      </c>
      <c r="L291" s="559"/>
      <c r="M291" s="433"/>
      <c r="N291" s="113">
        <f t="shared" si="76"/>
        <v>2.6969426025000187</v>
      </c>
      <c r="O291" s="113">
        <f t="shared" si="76"/>
        <v>2.5004380624999767</v>
      </c>
      <c r="P291" s="113">
        <f t="shared" si="76"/>
        <v>2.4083280900000004</v>
      </c>
      <c r="Q291" s="148">
        <f t="shared" si="80"/>
        <v>44331</v>
      </c>
      <c r="R291" s="148">
        <f t="shared" si="81"/>
        <v>43936</v>
      </c>
      <c r="S291" s="187">
        <f t="shared" si="82"/>
        <v>2.331898037974084E-4</v>
      </c>
      <c r="T291" s="549">
        <f t="shared" si="83"/>
        <v>395</v>
      </c>
      <c r="U291" s="113">
        <f t="shared" si="84"/>
        <v>66.75</v>
      </c>
      <c r="V291" s="113">
        <f t="shared" si="85"/>
        <v>328.25</v>
      </c>
      <c r="W291" s="549">
        <f t="shared" ref="W291:W338" si="87">IF(O291="","",O291-(U291*S291))</f>
        <v>2.4848726430964998</v>
      </c>
      <c r="Y291" s="556">
        <f t="shared" si="77"/>
        <v>1.2760590983313795</v>
      </c>
      <c r="Z291" s="433"/>
    </row>
    <row r="292" spans="2:26" x14ac:dyDescent="0.35">
      <c r="B292" s="116">
        <v>42439</v>
      </c>
      <c r="C292" s="186">
        <f t="shared" si="71"/>
        <v>4.0318401599999998</v>
      </c>
      <c r="D292" s="113">
        <f t="shared" si="71"/>
        <v>3.4288999999999792</v>
      </c>
      <c r="E292" s="186">
        <f t="shared" si="78"/>
        <v>6.8360562358278979E-4</v>
      </c>
      <c r="F292" s="148">
        <f t="shared" si="72"/>
        <v>44265.25</v>
      </c>
      <c r="G292" s="116"/>
      <c r="H292" s="549">
        <f t="shared" si="73"/>
        <v>882</v>
      </c>
      <c r="I292" s="550">
        <f t="shared" si="74"/>
        <v>379.75</v>
      </c>
      <c r="J292" s="113">
        <f t="shared" si="75"/>
        <v>502.25</v>
      </c>
      <c r="K292" s="549">
        <f t="shared" si="79"/>
        <v>3.7722409244444353</v>
      </c>
      <c r="L292" s="559"/>
      <c r="M292" s="433"/>
      <c r="N292" s="113">
        <f t="shared" si="76"/>
        <v>2.5824608899999824</v>
      </c>
      <c r="O292" s="113">
        <f t="shared" si="76"/>
        <v>2.3688650625000252</v>
      </c>
      <c r="P292" s="113">
        <f t="shared" si="76"/>
        <v>2.2454657225000174</v>
      </c>
      <c r="Q292" s="148">
        <f t="shared" si="80"/>
        <v>44331</v>
      </c>
      <c r="R292" s="148">
        <f t="shared" si="81"/>
        <v>43936</v>
      </c>
      <c r="S292" s="187">
        <f t="shared" si="82"/>
        <v>3.1240339240508287E-4</v>
      </c>
      <c r="T292" s="549">
        <f t="shared" si="83"/>
        <v>395</v>
      </c>
      <c r="U292" s="113">
        <f t="shared" si="84"/>
        <v>65.75</v>
      </c>
      <c r="V292" s="113">
        <f t="shared" si="85"/>
        <v>329.25</v>
      </c>
      <c r="W292" s="549">
        <f t="shared" si="87"/>
        <v>2.3483245394493908</v>
      </c>
      <c r="Y292" s="556">
        <f t="shared" si="77"/>
        <v>1.4239163849950445</v>
      </c>
      <c r="Z292" s="433"/>
    </row>
    <row r="293" spans="2:26" x14ac:dyDescent="0.35">
      <c r="B293" s="116">
        <v>42440</v>
      </c>
      <c r="C293" s="186">
        <f t="shared" si="71"/>
        <v>4.0634613225000171</v>
      </c>
      <c r="D293" s="113">
        <f t="shared" si="71"/>
        <v>3.4502581024999923</v>
      </c>
      <c r="E293" s="186">
        <f t="shared" si="78"/>
        <v>6.9524174603177421E-4</v>
      </c>
      <c r="F293" s="148">
        <f t="shared" si="72"/>
        <v>44266.25</v>
      </c>
      <c r="G293" s="116"/>
      <c r="H293" s="549">
        <f t="shared" si="73"/>
        <v>882</v>
      </c>
      <c r="I293" s="550">
        <f t="shared" si="74"/>
        <v>378.75</v>
      </c>
      <c r="J293" s="113">
        <f t="shared" si="75"/>
        <v>503.25</v>
      </c>
      <c r="K293" s="549">
        <f t="shared" si="79"/>
        <v>3.8001385111904824</v>
      </c>
      <c r="L293" s="559"/>
      <c r="M293" s="433"/>
      <c r="N293" s="113">
        <f t="shared" si="76"/>
        <v>2.6513448899999847</v>
      </c>
      <c r="O293" s="113">
        <f t="shared" si="76"/>
        <v>2.4295805625000222</v>
      </c>
      <c r="P293" s="113">
        <f t="shared" si="76"/>
        <v>2.2879390624999774</v>
      </c>
      <c r="Q293" s="148">
        <f t="shared" si="80"/>
        <v>44331</v>
      </c>
      <c r="R293" s="148">
        <f t="shared" si="81"/>
        <v>43936</v>
      </c>
      <c r="S293" s="187">
        <f t="shared" si="82"/>
        <v>3.5858607594948058E-4</v>
      </c>
      <c r="T293" s="549">
        <f t="shared" si="83"/>
        <v>395</v>
      </c>
      <c r="U293" s="113">
        <f t="shared" si="84"/>
        <v>64.75</v>
      </c>
      <c r="V293" s="113">
        <f t="shared" si="85"/>
        <v>330.25</v>
      </c>
      <c r="W293" s="549">
        <f t="shared" si="87"/>
        <v>2.4063621140822935</v>
      </c>
      <c r="Y293" s="556">
        <f t="shared" si="77"/>
        <v>1.3937763971081889</v>
      </c>
      <c r="Z293" s="433"/>
    </row>
    <row r="294" spans="2:26" x14ac:dyDescent="0.35">
      <c r="B294" s="116">
        <v>42443</v>
      </c>
      <c r="C294" s="186">
        <f t="shared" si="71"/>
        <v>4.0848848399999804</v>
      </c>
      <c r="D294" s="113">
        <f t="shared" si="71"/>
        <v>3.4665324224999905</v>
      </c>
      <c r="E294" s="186">
        <f>IF(C294="","",(D294-C294)/($D$14-$C$14))</f>
        <v>7.0107983843536276E-4</v>
      </c>
      <c r="F294" s="148">
        <f t="shared" si="72"/>
        <v>44269.25</v>
      </c>
      <c r="G294" s="116"/>
      <c r="H294" s="549">
        <f t="shared" si="73"/>
        <v>882</v>
      </c>
      <c r="I294" s="550">
        <f t="shared" si="74"/>
        <v>375.75</v>
      </c>
      <c r="J294" s="113">
        <f t="shared" si="75"/>
        <v>506.25</v>
      </c>
      <c r="K294" s="549">
        <f>IF(C294="","",C294-(I294*E294))</f>
        <v>3.8214540907078929</v>
      </c>
      <c r="L294" s="559"/>
      <c r="M294" s="433"/>
      <c r="N294" s="113">
        <f t="shared" si="76"/>
        <v>2.6959292099999921</v>
      </c>
      <c r="O294" s="113">
        <f t="shared" si="76"/>
        <v>2.4670307599999886</v>
      </c>
      <c r="P294" s="113">
        <f t="shared" si="76"/>
        <v>2.3263749225000074</v>
      </c>
      <c r="Q294" s="148">
        <f t="shared" si="80"/>
        <v>44331</v>
      </c>
      <c r="R294" s="148">
        <f t="shared" si="81"/>
        <v>43936</v>
      </c>
      <c r="S294" s="187">
        <f>IF(O294="","",(P294-O294)/($P$14-$O$14))</f>
        <v>3.5609072784805346E-4</v>
      </c>
      <c r="T294" s="549">
        <f t="shared" si="83"/>
        <v>395</v>
      </c>
      <c r="U294" s="113">
        <f t="shared" si="84"/>
        <v>61.75</v>
      </c>
      <c r="V294" s="113">
        <f t="shared" si="85"/>
        <v>333.25</v>
      </c>
      <c r="W294" s="549">
        <f t="shared" si="87"/>
        <v>2.4450421575553714</v>
      </c>
      <c r="Y294" s="556">
        <f t="shared" si="77"/>
        <v>1.3764119331525215</v>
      </c>
      <c r="Z294" s="433"/>
    </row>
    <row r="295" spans="2:26" x14ac:dyDescent="0.35">
      <c r="B295" s="116">
        <v>42444</v>
      </c>
      <c r="C295" s="186">
        <f t="shared" si="71"/>
        <v>4.0961075625000065</v>
      </c>
      <c r="D295" s="113">
        <f t="shared" si="71"/>
        <v>3.482808022500028</v>
      </c>
      <c r="E295" s="186">
        <f t="shared" ref="E295:E358" si="88">IF(C295="","",(D295-C295)/($D$14-$C$14))</f>
        <v>6.953509523809281E-4</v>
      </c>
      <c r="F295" s="148">
        <f t="shared" si="72"/>
        <v>44270.25</v>
      </c>
      <c r="G295" s="116"/>
      <c r="H295" s="549">
        <f t="shared" si="73"/>
        <v>882</v>
      </c>
      <c r="I295" s="550">
        <f t="shared" si="74"/>
        <v>374.75</v>
      </c>
      <c r="J295" s="113">
        <f t="shared" si="75"/>
        <v>507.25</v>
      </c>
      <c r="K295" s="549">
        <f t="shared" ref="K295:K358" si="89">IF(C295="","",C295-(I295*E295))</f>
        <v>3.8355247930952538</v>
      </c>
      <c r="L295" s="559"/>
      <c r="M295" s="433"/>
      <c r="N295" s="113">
        <f t="shared" si="76"/>
        <v>2.7060633599999884</v>
      </c>
      <c r="O295" s="113">
        <f t="shared" si="76"/>
        <v>2.4680430224999883</v>
      </c>
      <c r="P295" s="113">
        <f t="shared" si="76"/>
        <v>2.3273864900000163</v>
      </c>
      <c r="Q295" s="148">
        <f t="shared" si="80"/>
        <v>44331</v>
      </c>
      <c r="R295" s="148">
        <f t="shared" si="81"/>
        <v>43936</v>
      </c>
      <c r="S295" s="187">
        <f t="shared" ref="S295:S338" si="90">IF(O295="","",(P295-O295)/($P$14-$O$14))</f>
        <v>3.560924873417013E-4</v>
      </c>
      <c r="T295" s="549">
        <f t="shared" si="83"/>
        <v>395</v>
      </c>
      <c r="U295" s="113">
        <f t="shared" si="84"/>
        <v>60.75</v>
      </c>
      <c r="V295" s="113">
        <f t="shared" si="85"/>
        <v>334.25</v>
      </c>
      <c r="W295" s="549">
        <f t="shared" si="87"/>
        <v>2.4464104038939798</v>
      </c>
      <c r="Y295" s="556">
        <f t="shared" si="77"/>
        <v>1.3891143892012741</v>
      </c>
      <c r="Z295" s="433"/>
    </row>
    <row r="296" spans="2:26" x14ac:dyDescent="0.35">
      <c r="B296" s="116">
        <v>42445</v>
      </c>
      <c r="C296" s="186">
        <f t="shared" si="71"/>
        <v>4.0522403600000034</v>
      </c>
      <c r="D296" s="113">
        <f t="shared" si="71"/>
        <v>3.4767045224999737</v>
      </c>
      <c r="E296" s="186">
        <f t="shared" si="88"/>
        <v>6.5253496315196104E-4</v>
      </c>
      <c r="F296" s="148">
        <f t="shared" si="72"/>
        <v>44271.25</v>
      </c>
      <c r="G296" s="116"/>
      <c r="H296" s="549">
        <f t="shared" si="73"/>
        <v>882</v>
      </c>
      <c r="I296" s="550">
        <f t="shared" si="74"/>
        <v>373.75</v>
      </c>
      <c r="J296" s="113">
        <f t="shared" si="75"/>
        <v>508.25</v>
      </c>
      <c r="K296" s="549">
        <f t="shared" si="89"/>
        <v>3.8083554175219581</v>
      </c>
      <c r="L296" s="559"/>
      <c r="M296" s="433"/>
      <c r="N296" s="113">
        <f t="shared" si="76"/>
        <v>2.7425504400000023</v>
      </c>
      <c r="O296" s="113">
        <f t="shared" si="76"/>
        <v>2.4994256400000303</v>
      </c>
      <c r="P296" s="113">
        <f t="shared" si="76"/>
        <v>2.3587475625000076</v>
      </c>
      <c r="Q296" s="148">
        <f t="shared" si="80"/>
        <v>44331</v>
      </c>
      <c r="R296" s="148">
        <f t="shared" si="81"/>
        <v>43936</v>
      </c>
      <c r="S296" s="187">
        <f t="shared" si="90"/>
        <v>3.5614703164562711E-4</v>
      </c>
      <c r="T296" s="549">
        <f t="shared" si="83"/>
        <v>395</v>
      </c>
      <c r="U296" s="113">
        <f t="shared" si="84"/>
        <v>59.75</v>
      </c>
      <c r="V296" s="113">
        <f t="shared" si="85"/>
        <v>335.25</v>
      </c>
      <c r="W296" s="549">
        <f t="shared" si="87"/>
        <v>2.4781458548592039</v>
      </c>
      <c r="Y296" s="556">
        <f t="shared" si="77"/>
        <v>1.3302095626627541</v>
      </c>
      <c r="Z296" s="433"/>
    </row>
    <row r="297" spans="2:26" x14ac:dyDescent="0.35">
      <c r="B297" s="116">
        <v>42446</v>
      </c>
      <c r="C297" s="186">
        <f t="shared" si="71"/>
        <v>4.0379600099999857</v>
      </c>
      <c r="D297" s="113">
        <f t="shared" si="71"/>
        <v>3.4777217599999855</v>
      </c>
      <c r="E297" s="186">
        <f t="shared" si="88"/>
        <v>6.3519075963718854E-4</v>
      </c>
      <c r="F297" s="148">
        <f t="shared" si="72"/>
        <v>44272.25</v>
      </c>
      <c r="G297" s="116"/>
      <c r="H297" s="549">
        <f t="shared" si="73"/>
        <v>882</v>
      </c>
      <c r="I297" s="550">
        <f t="shared" si="74"/>
        <v>372.75</v>
      </c>
      <c r="J297" s="113">
        <f t="shared" si="75"/>
        <v>509.25</v>
      </c>
      <c r="K297" s="549">
        <f t="shared" si="89"/>
        <v>3.8011926543452237</v>
      </c>
      <c r="L297" s="559"/>
      <c r="M297" s="433"/>
      <c r="N297" s="113">
        <f t="shared" si="76"/>
        <v>2.6817422399999957</v>
      </c>
      <c r="O297" s="113">
        <f t="shared" si="76"/>
        <v>2.441725822499996</v>
      </c>
      <c r="P297" s="113">
        <f t="shared" si="76"/>
        <v>2.3091790399999867</v>
      </c>
      <c r="Q297" s="148">
        <f t="shared" si="80"/>
        <v>44331</v>
      </c>
      <c r="R297" s="148">
        <f t="shared" si="81"/>
        <v>43936</v>
      </c>
      <c r="S297" s="187">
        <f t="shared" si="90"/>
        <v>3.355614746835678E-4</v>
      </c>
      <c r="T297" s="549">
        <f t="shared" si="83"/>
        <v>395</v>
      </c>
      <c r="U297" s="113">
        <f t="shared" si="84"/>
        <v>58.75</v>
      </c>
      <c r="V297" s="113">
        <f t="shared" si="85"/>
        <v>336.25</v>
      </c>
      <c r="W297" s="549">
        <f t="shared" si="87"/>
        <v>2.4220115858623363</v>
      </c>
      <c r="Y297" s="556">
        <f t="shared" si="77"/>
        <v>1.3791810684828874</v>
      </c>
      <c r="Z297" s="433"/>
    </row>
    <row r="298" spans="2:26" x14ac:dyDescent="0.35">
      <c r="B298" s="116">
        <v>42447</v>
      </c>
      <c r="C298" s="186">
        <f t="shared" si="71"/>
        <v>4.0114419600000062</v>
      </c>
      <c r="D298" s="113">
        <f t="shared" si="71"/>
        <v>3.4431384899999751</v>
      </c>
      <c r="E298" s="186">
        <f t="shared" si="88"/>
        <v>6.4433500000003524E-4</v>
      </c>
      <c r="F298" s="148">
        <f t="shared" si="72"/>
        <v>44273.25</v>
      </c>
      <c r="G298" s="116"/>
      <c r="H298" s="549">
        <f t="shared" si="73"/>
        <v>882</v>
      </c>
      <c r="I298" s="550">
        <f t="shared" si="74"/>
        <v>371.75</v>
      </c>
      <c r="J298" s="113">
        <f t="shared" si="75"/>
        <v>510.25</v>
      </c>
      <c r="K298" s="549">
        <f t="shared" si="89"/>
        <v>3.771910423749993</v>
      </c>
      <c r="L298" s="559"/>
      <c r="M298" s="433"/>
      <c r="N298" s="113">
        <f t="shared" si="76"/>
        <v>2.6351348100000171</v>
      </c>
      <c r="O298" s="113">
        <f t="shared" si="76"/>
        <v>2.4032683025000168</v>
      </c>
      <c r="P298" s="113">
        <f t="shared" si="76"/>
        <v>2.2808595599999704</v>
      </c>
      <c r="Q298" s="148">
        <f t="shared" si="80"/>
        <v>44331</v>
      </c>
      <c r="R298" s="148">
        <f t="shared" si="81"/>
        <v>43936</v>
      </c>
      <c r="S298" s="187">
        <f t="shared" si="90"/>
        <v>3.0989555063302889E-4</v>
      </c>
      <c r="T298" s="549">
        <f t="shared" si="83"/>
        <v>395</v>
      </c>
      <c r="U298" s="113">
        <f t="shared" si="84"/>
        <v>57.75</v>
      </c>
      <c r="V298" s="113">
        <f t="shared" si="85"/>
        <v>337.25</v>
      </c>
      <c r="W298" s="549">
        <f t="shared" si="87"/>
        <v>2.3853718344509596</v>
      </c>
      <c r="Y298" s="556">
        <f t="shared" si="77"/>
        <v>1.3865385892990334</v>
      </c>
      <c r="Z298" s="433"/>
    </row>
    <row r="299" spans="2:26" x14ac:dyDescent="0.35">
      <c r="B299" s="116">
        <v>42450</v>
      </c>
      <c r="C299" s="186">
        <f t="shared" si="71"/>
        <v>4.026740422499997</v>
      </c>
      <c r="D299" s="113">
        <f t="shared" si="71"/>
        <v>3.4594122499999935</v>
      </c>
      <c r="E299" s="186">
        <f t="shared" si="88"/>
        <v>6.4322922052154584E-4</v>
      </c>
      <c r="F299" s="148">
        <f t="shared" si="72"/>
        <v>44276.25</v>
      </c>
      <c r="G299" s="116"/>
      <c r="H299" s="549">
        <f t="shared" si="73"/>
        <v>882</v>
      </c>
      <c r="I299" s="550">
        <f t="shared" si="74"/>
        <v>368.75</v>
      </c>
      <c r="J299" s="113">
        <f t="shared" si="75"/>
        <v>513.25</v>
      </c>
      <c r="K299" s="549">
        <f t="shared" si="89"/>
        <v>3.7895496474326769</v>
      </c>
      <c r="L299" s="559"/>
      <c r="M299" s="433"/>
      <c r="N299" s="113">
        <f t="shared" si="76"/>
        <v>2.6280433025000161</v>
      </c>
      <c r="O299" s="113">
        <f t="shared" si="76"/>
        <v>2.3941610000000058</v>
      </c>
      <c r="P299" s="113">
        <f t="shared" si="76"/>
        <v>2.2737803024999836</v>
      </c>
      <c r="Q299" s="148">
        <f t="shared" si="80"/>
        <v>44331</v>
      </c>
      <c r="R299" s="148">
        <f t="shared" si="81"/>
        <v>43936</v>
      </c>
      <c r="S299" s="187">
        <f t="shared" si="90"/>
        <v>3.0476125949372687E-4</v>
      </c>
      <c r="T299" s="549">
        <f t="shared" si="83"/>
        <v>395</v>
      </c>
      <c r="U299" s="113">
        <f t="shared" si="84"/>
        <v>54.75</v>
      </c>
      <c r="V299" s="113">
        <f t="shared" si="85"/>
        <v>340.25</v>
      </c>
      <c r="W299" s="549">
        <f t="shared" si="87"/>
        <v>2.3774753210427244</v>
      </c>
      <c r="Y299" s="556">
        <f t="shared" si="77"/>
        <v>1.4120743263899525</v>
      </c>
      <c r="Z299" s="433"/>
    </row>
    <row r="300" spans="2:26" x14ac:dyDescent="0.35">
      <c r="B300" s="116">
        <v>42451</v>
      </c>
      <c r="C300" s="186">
        <f t="shared" si="71"/>
        <v>4.0614211025000069</v>
      </c>
      <c r="D300" s="113">
        <f t="shared" si="71"/>
        <v>3.4919636099999929</v>
      </c>
      <c r="E300" s="186">
        <f t="shared" si="88"/>
        <v>6.4564341553289563E-4</v>
      </c>
      <c r="F300" s="148">
        <f t="shared" si="72"/>
        <v>44277.25</v>
      </c>
      <c r="G300" s="116"/>
      <c r="H300" s="549">
        <f t="shared" si="73"/>
        <v>882</v>
      </c>
      <c r="I300" s="550">
        <f t="shared" si="74"/>
        <v>367.75</v>
      </c>
      <c r="J300" s="113">
        <f t="shared" si="75"/>
        <v>514.25</v>
      </c>
      <c r="K300" s="549">
        <f t="shared" si="89"/>
        <v>3.8239857364377845</v>
      </c>
      <c r="L300" s="559"/>
      <c r="M300" s="433"/>
      <c r="N300" s="113">
        <f t="shared" si="76"/>
        <v>2.6442528224999817</v>
      </c>
      <c r="O300" s="113">
        <f t="shared" si="76"/>
        <v>2.4083280900000004</v>
      </c>
      <c r="P300" s="113">
        <f t="shared" si="76"/>
        <v>2.2899618224999863</v>
      </c>
      <c r="Q300" s="148">
        <f t="shared" si="80"/>
        <v>44331</v>
      </c>
      <c r="R300" s="148">
        <f t="shared" si="81"/>
        <v>43936</v>
      </c>
      <c r="S300" s="187">
        <f t="shared" si="90"/>
        <v>2.9966143670889648E-4</v>
      </c>
      <c r="T300" s="549">
        <f t="shared" si="83"/>
        <v>395</v>
      </c>
      <c r="U300" s="113">
        <f t="shared" si="84"/>
        <v>53.75</v>
      </c>
      <c r="V300" s="113">
        <f t="shared" si="85"/>
        <v>341.25</v>
      </c>
      <c r="W300" s="549">
        <f t="shared" si="87"/>
        <v>2.3922212877768971</v>
      </c>
      <c r="Y300" s="556">
        <f t="shared" si="77"/>
        <v>1.4317644486608874</v>
      </c>
      <c r="Z300" s="433"/>
    </row>
    <row r="301" spans="2:26" x14ac:dyDescent="0.35">
      <c r="B301" s="116">
        <v>42452</v>
      </c>
      <c r="C301" s="186">
        <f t="shared" si="71"/>
        <v>4.0532604225000046</v>
      </c>
      <c r="D301" s="113">
        <f t="shared" si="71"/>
        <v>3.4614465600000033</v>
      </c>
      <c r="E301" s="186">
        <f t="shared" si="88"/>
        <v>6.7099077380952535E-4</v>
      </c>
      <c r="F301" s="148">
        <f t="shared" si="72"/>
        <v>44278.25</v>
      </c>
      <c r="G301" s="116"/>
      <c r="H301" s="549">
        <f t="shared" si="73"/>
        <v>882</v>
      </c>
      <c r="I301" s="550">
        <f t="shared" si="74"/>
        <v>366.75</v>
      </c>
      <c r="J301" s="113">
        <f t="shared" si="75"/>
        <v>515.25</v>
      </c>
      <c r="K301" s="549">
        <f t="shared" si="89"/>
        <v>3.8071745562053612</v>
      </c>
      <c r="L301" s="559"/>
      <c r="M301" s="433"/>
      <c r="N301" s="113">
        <f t="shared" si="76"/>
        <v>2.6969426025000187</v>
      </c>
      <c r="O301" s="113">
        <f t="shared" si="76"/>
        <v>2.4427379600000076</v>
      </c>
      <c r="P301" s="113">
        <f t="shared" si="76"/>
        <v>2.3304212225000009</v>
      </c>
      <c r="Q301" s="148">
        <f t="shared" si="80"/>
        <v>44331</v>
      </c>
      <c r="R301" s="148">
        <f t="shared" si="81"/>
        <v>43936</v>
      </c>
      <c r="S301" s="187">
        <f t="shared" si="90"/>
        <v>2.8434617088609292E-4</v>
      </c>
      <c r="T301" s="549">
        <f t="shared" si="83"/>
        <v>395</v>
      </c>
      <c r="U301" s="113">
        <f t="shared" si="84"/>
        <v>52.75</v>
      </c>
      <c r="V301" s="113">
        <f t="shared" si="85"/>
        <v>342.25</v>
      </c>
      <c r="W301" s="549">
        <f t="shared" si="87"/>
        <v>2.4277386994857664</v>
      </c>
      <c r="Y301" s="556">
        <f t="shared" si="77"/>
        <v>1.3794358567195948</v>
      </c>
      <c r="Z301" s="433"/>
    </row>
    <row r="302" spans="2:26" x14ac:dyDescent="0.35">
      <c r="B302" s="116">
        <v>42453</v>
      </c>
      <c r="C302" s="186">
        <f t="shared" si="71"/>
        <v>4.0675418224999982</v>
      </c>
      <c r="D302" s="113">
        <f t="shared" si="71"/>
        <v>3.4858598399999829</v>
      </c>
      <c r="E302" s="186">
        <f t="shared" si="88"/>
        <v>6.5950338151929161E-4</v>
      </c>
      <c r="F302" s="148">
        <f t="shared" si="72"/>
        <v>44279.25</v>
      </c>
      <c r="G302" s="116"/>
      <c r="H302" s="549">
        <f t="shared" si="73"/>
        <v>882</v>
      </c>
      <c r="I302" s="550">
        <f t="shared" si="74"/>
        <v>365.75</v>
      </c>
      <c r="J302" s="113">
        <f t="shared" si="75"/>
        <v>516.25</v>
      </c>
      <c r="K302" s="549">
        <f t="shared" si="89"/>
        <v>3.8263284607093171</v>
      </c>
      <c r="L302" s="559"/>
      <c r="M302" s="433"/>
      <c r="N302" s="113">
        <f t="shared" si="76"/>
        <v>2.6726225624999822</v>
      </c>
      <c r="O302" s="113">
        <f t="shared" si="76"/>
        <v>2.4275564224999879</v>
      </c>
      <c r="P302" s="113">
        <f t="shared" si="76"/>
        <v>2.306144622500006</v>
      </c>
      <c r="Q302" s="148">
        <f t="shared" si="80"/>
        <v>44331</v>
      </c>
      <c r="R302" s="148">
        <f t="shared" si="81"/>
        <v>43936</v>
      </c>
      <c r="S302" s="187">
        <f t="shared" si="90"/>
        <v>3.073716455695746E-4</v>
      </c>
      <c r="T302" s="549">
        <f t="shared" si="83"/>
        <v>395</v>
      </c>
      <c r="U302" s="113">
        <f t="shared" si="84"/>
        <v>51.75</v>
      </c>
      <c r="V302" s="113">
        <f t="shared" si="85"/>
        <v>343.25</v>
      </c>
      <c r="W302" s="549">
        <f t="shared" si="87"/>
        <v>2.4116499398417623</v>
      </c>
      <c r="Y302" s="556">
        <f t="shared" si="77"/>
        <v>1.4146785208675547</v>
      </c>
      <c r="Z302" s="433"/>
    </row>
    <row r="303" spans="2:26" x14ac:dyDescent="0.35">
      <c r="B303" s="116">
        <v>42454</v>
      </c>
      <c r="C303" s="186" t="str">
        <f t="shared" si="71"/>
        <v/>
      </c>
      <c r="D303" s="113" t="str">
        <f t="shared" si="71"/>
        <v/>
      </c>
      <c r="E303" s="186" t="str">
        <f t="shared" si="88"/>
        <v/>
      </c>
      <c r="F303" s="148">
        <f t="shared" si="72"/>
        <v>44280.25</v>
      </c>
      <c r="G303" s="116"/>
      <c r="H303" s="549">
        <f t="shared" si="73"/>
        <v>882</v>
      </c>
      <c r="I303" s="550">
        <f t="shared" si="74"/>
        <v>364.75</v>
      </c>
      <c r="J303" s="113">
        <f t="shared" si="75"/>
        <v>517.25</v>
      </c>
      <c r="K303" s="549" t="str">
        <f t="shared" si="89"/>
        <v/>
      </c>
      <c r="L303" s="559"/>
      <c r="M303" s="433"/>
      <c r="N303" s="113">
        <f t="shared" si="76"/>
        <v>2.6513448899999847</v>
      </c>
      <c r="O303" s="113">
        <f t="shared" si="76"/>
        <v>2.4022563600000213</v>
      </c>
      <c r="P303" s="113">
        <f t="shared" si="76"/>
        <v>2.2859163225000145</v>
      </c>
      <c r="Q303" s="148">
        <f t="shared" si="80"/>
        <v>44331</v>
      </c>
      <c r="R303" s="148">
        <f t="shared" si="81"/>
        <v>43936</v>
      </c>
      <c r="S303" s="187">
        <f t="shared" si="90"/>
        <v>2.9453174050634624E-4</v>
      </c>
      <c r="T303" s="549">
        <f t="shared" si="83"/>
        <v>395</v>
      </c>
      <c r="U303" s="113">
        <f t="shared" si="84"/>
        <v>50.75</v>
      </c>
      <c r="V303" s="113">
        <f t="shared" si="85"/>
        <v>344.25</v>
      </c>
      <c r="W303" s="549">
        <f t="shared" si="87"/>
        <v>2.387308874169324</v>
      </c>
      <c r="Y303" s="556" t="str">
        <f t="shared" si="77"/>
        <v/>
      </c>
      <c r="Z303" s="433"/>
    </row>
    <row r="304" spans="2:26" x14ac:dyDescent="0.35">
      <c r="B304" s="116">
        <v>42457</v>
      </c>
      <c r="C304" s="186" t="str">
        <f t="shared" si="71"/>
        <v/>
      </c>
      <c r="D304" s="113" t="str">
        <f t="shared" si="71"/>
        <v/>
      </c>
      <c r="E304" s="186" t="str">
        <f t="shared" si="88"/>
        <v/>
      </c>
      <c r="F304" s="148">
        <f t="shared" si="72"/>
        <v>44283.25</v>
      </c>
      <c r="G304" s="116"/>
      <c r="H304" s="549">
        <f t="shared" si="73"/>
        <v>882</v>
      </c>
      <c r="I304" s="550">
        <f t="shared" si="74"/>
        <v>361.75</v>
      </c>
      <c r="J304" s="113">
        <f t="shared" si="75"/>
        <v>520.25</v>
      </c>
      <c r="K304" s="549" t="str">
        <f t="shared" si="89"/>
        <v/>
      </c>
      <c r="L304" s="559"/>
      <c r="M304" s="433"/>
      <c r="N304" s="113">
        <f t="shared" si="76"/>
        <v>2.6604636224999867</v>
      </c>
      <c r="O304" s="113">
        <f t="shared" si="76"/>
        <v>2.415412002500017</v>
      </c>
      <c r="P304" s="113">
        <f t="shared" si="76"/>
        <v>2.3000759225000111</v>
      </c>
      <c r="Q304" s="148">
        <f t="shared" si="80"/>
        <v>44331</v>
      </c>
      <c r="R304" s="148">
        <f t="shared" si="81"/>
        <v>43936</v>
      </c>
      <c r="S304" s="187">
        <f t="shared" si="90"/>
        <v>2.9199007594938188E-4</v>
      </c>
      <c r="T304" s="549">
        <f t="shared" si="83"/>
        <v>395</v>
      </c>
      <c r="U304" s="113">
        <f t="shared" si="84"/>
        <v>47.75</v>
      </c>
      <c r="V304" s="113">
        <f t="shared" si="85"/>
        <v>347.25</v>
      </c>
      <c r="W304" s="549">
        <f t="shared" si="87"/>
        <v>2.4014694763734341</v>
      </c>
      <c r="Y304" s="556" t="str">
        <f t="shared" si="77"/>
        <v/>
      </c>
      <c r="Z304" s="433"/>
    </row>
    <row r="305" spans="2:26" x14ac:dyDescent="0.35">
      <c r="B305" s="116">
        <v>42458</v>
      </c>
      <c r="C305" s="186">
        <f t="shared" ref="C305:D324" si="91">IF(C35="","",((1+C35/200)^2-1)*100)</f>
        <v>4.0542804900000062</v>
      </c>
      <c r="D305" s="113">
        <f t="shared" si="91"/>
        <v>3.4767045224999737</v>
      </c>
      <c r="E305" s="186">
        <f t="shared" si="88"/>
        <v>6.5484803571432253E-4</v>
      </c>
      <c r="F305" s="148">
        <f t="shared" si="72"/>
        <v>44284.25</v>
      </c>
      <c r="G305" s="116"/>
      <c r="H305" s="549">
        <f t="shared" si="73"/>
        <v>882</v>
      </c>
      <c r="I305" s="550">
        <f t="shared" si="74"/>
        <v>360.75</v>
      </c>
      <c r="J305" s="113">
        <f t="shared" si="75"/>
        <v>521.25</v>
      </c>
      <c r="K305" s="549">
        <f t="shared" si="89"/>
        <v>3.8180440611160642</v>
      </c>
      <c r="L305" s="559"/>
      <c r="M305" s="433"/>
      <c r="N305" s="113">
        <f t="shared" ref="N305:P324" si="92">IF(N35="","",((1+N35/200)^2-1)*100)</f>
        <v>2.6716092899999877</v>
      </c>
      <c r="O305" s="113">
        <f t="shared" si="92"/>
        <v>2.4265443599999825</v>
      </c>
      <c r="P305" s="113">
        <f t="shared" si="92"/>
        <v>2.304121702500006</v>
      </c>
      <c r="Q305" s="148">
        <f t="shared" si="80"/>
        <v>44331</v>
      </c>
      <c r="R305" s="148">
        <f t="shared" si="81"/>
        <v>43936</v>
      </c>
      <c r="S305" s="187">
        <f t="shared" si="90"/>
        <v>3.0993077848095313E-4</v>
      </c>
      <c r="T305" s="549">
        <f t="shared" si="83"/>
        <v>395</v>
      </c>
      <c r="U305" s="113">
        <f t="shared" si="84"/>
        <v>46.75</v>
      </c>
      <c r="V305" s="113">
        <f t="shared" si="85"/>
        <v>348.25</v>
      </c>
      <c r="W305" s="549">
        <f t="shared" si="87"/>
        <v>2.4120550961059979</v>
      </c>
      <c r="Y305" s="556">
        <f t="shared" si="77"/>
        <v>1.4059889650100663</v>
      </c>
      <c r="Z305" s="433"/>
    </row>
    <row r="306" spans="2:26" x14ac:dyDescent="0.35">
      <c r="B306" s="116">
        <v>42459</v>
      </c>
      <c r="C306" s="186">
        <f t="shared" si="91"/>
        <v>4.0185811024999962</v>
      </c>
      <c r="D306" s="113">
        <f t="shared" si="91"/>
        <v>3.4624637225000088</v>
      </c>
      <c r="E306" s="186">
        <f t="shared" si="88"/>
        <v>6.3051857142855719E-4</v>
      </c>
      <c r="F306" s="148">
        <f t="shared" si="72"/>
        <v>44285.25</v>
      </c>
      <c r="G306" s="116"/>
      <c r="H306" s="549">
        <f t="shared" si="73"/>
        <v>882</v>
      </c>
      <c r="I306" s="550">
        <f t="shared" si="74"/>
        <v>359.75</v>
      </c>
      <c r="J306" s="113">
        <f t="shared" si="75"/>
        <v>522.25</v>
      </c>
      <c r="K306" s="549">
        <f t="shared" si="89"/>
        <v>3.7917520464285728</v>
      </c>
      <c r="L306" s="559"/>
      <c r="M306" s="433"/>
      <c r="N306" s="113">
        <f t="shared" si="92"/>
        <v>2.6057573024999892</v>
      </c>
      <c r="O306" s="113">
        <f t="shared" si="92"/>
        <v>2.3597592900000075</v>
      </c>
      <c r="P306" s="113">
        <f t="shared" si="92"/>
        <v>2.2424322500000038</v>
      </c>
      <c r="Q306" s="148">
        <f t="shared" si="80"/>
        <v>44331</v>
      </c>
      <c r="R306" s="148">
        <f t="shared" si="81"/>
        <v>43936</v>
      </c>
      <c r="S306" s="187">
        <f t="shared" si="90"/>
        <v>2.9703048101266762E-4</v>
      </c>
      <c r="T306" s="549">
        <f t="shared" si="83"/>
        <v>395</v>
      </c>
      <c r="U306" s="113">
        <f t="shared" si="84"/>
        <v>45.75</v>
      </c>
      <c r="V306" s="113">
        <f t="shared" si="85"/>
        <v>349.25</v>
      </c>
      <c r="W306" s="549">
        <f t="shared" si="87"/>
        <v>2.3461701454936779</v>
      </c>
      <c r="Y306" s="556">
        <f t="shared" si="77"/>
        <v>1.4455819009348949</v>
      </c>
      <c r="Z306" s="433"/>
    </row>
    <row r="307" spans="2:26" x14ac:dyDescent="0.35">
      <c r="B307" s="116">
        <v>42460</v>
      </c>
      <c r="C307" s="186">
        <f t="shared" si="91"/>
        <v>3.968612249999981</v>
      </c>
      <c r="D307" s="113">
        <f t="shared" si="91"/>
        <v>3.4146624899999756</v>
      </c>
      <c r="E307" s="186">
        <f t="shared" si="88"/>
        <v>6.2806095238095855E-4</v>
      </c>
      <c r="F307" s="148">
        <f t="shared" si="72"/>
        <v>44286.25</v>
      </c>
      <c r="G307" s="116"/>
      <c r="H307" s="549">
        <f t="shared" si="73"/>
        <v>882</v>
      </c>
      <c r="I307" s="550">
        <f t="shared" si="74"/>
        <v>358.75</v>
      </c>
      <c r="J307" s="113">
        <f t="shared" si="75"/>
        <v>523.25</v>
      </c>
      <c r="K307" s="549">
        <f t="shared" si="89"/>
        <v>3.743295383333312</v>
      </c>
      <c r="L307" s="559"/>
      <c r="M307" s="433"/>
      <c r="N307" s="113">
        <f t="shared" si="92"/>
        <v>2.5571417024999876</v>
      </c>
      <c r="O307" s="113">
        <f t="shared" si="92"/>
        <v>2.3112020099999908</v>
      </c>
      <c r="P307" s="113">
        <f t="shared" si="92"/>
        <v>2.1989574224999808</v>
      </c>
      <c r="Q307" s="148">
        <f t="shared" si="80"/>
        <v>44331</v>
      </c>
      <c r="R307" s="148">
        <f t="shared" si="81"/>
        <v>43936</v>
      </c>
      <c r="S307" s="187">
        <f t="shared" si="90"/>
        <v>2.8416351265825313E-4</v>
      </c>
      <c r="T307" s="549">
        <f t="shared" si="83"/>
        <v>395</v>
      </c>
      <c r="U307" s="113">
        <f t="shared" si="84"/>
        <v>44.75</v>
      </c>
      <c r="V307" s="113">
        <f t="shared" si="85"/>
        <v>350.25</v>
      </c>
      <c r="W307" s="549">
        <f t="shared" si="87"/>
        <v>2.298485692808534</v>
      </c>
      <c r="Y307" s="556">
        <f t="shared" si="77"/>
        <v>1.444809690524778</v>
      </c>
      <c r="Z307" s="433"/>
    </row>
    <row r="308" spans="2:26" x14ac:dyDescent="0.35">
      <c r="B308" s="116">
        <v>42461</v>
      </c>
      <c r="C308" s="186">
        <f t="shared" si="91"/>
        <v>3.992065522499999</v>
      </c>
      <c r="D308" s="113">
        <f t="shared" si="91"/>
        <v>3.4350020900000278</v>
      </c>
      <c r="E308" s="186">
        <f t="shared" si="88"/>
        <v>6.3159119331062503E-4</v>
      </c>
      <c r="F308" s="148">
        <f t="shared" si="72"/>
        <v>44287.25</v>
      </c>
      <c r="G308" s="116"/>
      <c r="H308" s="549">
        <f t="shared" si="73"/>
        <v>882</v>
      </c>
      <c r="I308" s="550">
        <f t="shared" si="74"/>
        <v>357.75</v>
      </c>
      <c r="J308" s="113">
        <f t="shared" si="75"/>
        <v>524.25</v>
      </c>
      <c r="K308" s="549">
        <f t="shared" si="89"/>
        <v>3.7661137730931231</v>
      </c>
      <c r="L308" s="559"/>
      <c r="M308" s="433"/>
      <c r="N308" s="113">
        <f t="shared" si="92"/>
        <v>2.5551163024999823</v>
      </c>
      <c r="O308" s="113">
        <f t="shared" si="92"/>
        <v>2.3213171600000138</v>
      </c>
      <c r="P308" s="113">
        <f t="shared" si="92"/>
        <v>2.199968359999982</v>
      </c>
      <c r="Q308" s="148">
        <f t="shared" si="80"/>
        <v>44331</v>
      </c>
      <c r="R308" s="148">
        <f t="shared" si="81"/>
        <v>43936</v>
      </c>
      <c r="S308" s="187">
        <f t="shared" si="90"/>
        <v>3.0721215189881467E-4</v>
      </c>
      <c r="T308" s="549">
        <f t="shared" si="83"/>
        <v>395</v>
      </c>
      <c r="U308" s="113">
        <f t="shared" si="84"/>
        <v>43.75</v>
      </c>
      <c r="V308" s="113">
        <f t="shared" si="85"/>
        <v>351.25</v>
      </c>
      <c r="W308" s="549">
        <f t="shared" si="87"/>
        <v>2.3078766283544407</v>
      </c>
      <c r="Y308" s="556">
        <f t="shared" si="77"/>
        <v>1.4582371447386824</v>
      </c>
      <c r="Z308" s="433"/>
    </row>
    <row r="309" spans="2:26" x14ac:dyDescent="0.35">
      <c r="B309" s="116">
        <v>42464</v>
      </c>
      <c r="C309" s="186">
        <f t="shared" si="91"/>
        <v>3.9308886225000172</v>
      </c>
      <c r="D309" s="113">
        <f t="shared" si="91"/>
        <v>3.3851736225000151</v>
      </c>
      <c r="E309" s="186">
        <f t="shared" si="88"/>
        <v>6.187244897959208E-4</v>
      </c>
      <c r="F309" s="148">
        <f t="shared" si="72"/>
        <v>44290.25</v>
      </c>
      <c r="G309" s="116"/>
      <c r="H309" s="549">
        <f t="shared" si="73"/>
        <v>882</v>
      </c>
      <c r="I309" s="550">
        <f t="shared" si="74"/>
        <v>354.75</v>
      </c>
      <c r="J309" s="113">
        <f t="shared" si="75"/>
        <v>527.25</v>
      </c>
      <c r="K309" s="549">
        <f t="shared" si="89"/>
        <v>3.7113961097449142</v>
      </c>
      <c r="L309" s="559"/>
      <c r="M309" s="433"/>
      <c r="N309" s="113">
        <f t="shared" si="92"/>
        <v>2.4801905624999732</v>
      </c>
      <c r="O309" s="113">
        <f t="shared" si="92"/>
        <v>2.2677125624999794</v>
      </c>
      <c r="P309" s="113">
        <f t="shared" si="92"/>
        <v>2.1655992899999976</v>
      </c>
      <c r="Q309" s="148">
        <f t="shared" si="80"/>
        <v>44331</v>
      </c>
      <c r="R309" s="148">
        <f t="shared" si="81"/>
        <v>43936</v>
      </c>
      <c r="S309" s="187">
        <f t="shared" si="90"/>
        <v>2.5851461392400457E-4</v>
      </c>
      <c r="T309" s="549">
        <f t="shared" si="83"/>
        <v>395</v>
      </c>
      <c r="U309" s="113">
        <f t="shared" si="84"/>
        <v>40.75</v>
      </c>
      <c r="V309" s="113">
        <f t="shared" si="85"/>
        <v>354.25</v>
      </c>
      <c r="W309" s="549">
        <f t="shared" si="87"/>
        <v>2.2571780919825764</v>
      </c>
      <c r="Y309" s="556">
        <f t="shared" si="77"/>
        <v>1.4542180177623378</v>
      </c>
      <c r="Z309" s="433"/>
    </row>
    <row r="310" spans="2:26" x14ac:dyDescent="0.35">
      <c r="B310" s="116">
        <v>42465</v>
      </c>
      <c r="C310" s="186">
        <f t="shared" si="91"/>
        <v>3.9308886225000172</v>
      </c>
      <c r="D310" s="113">
        <f t="shared" si="91"/>
        <v>3.3729725625000206</v>
      </c>
      <c r="E310" s="186">
        <f t="shared" si="88"/>
        <v>6.3255789115645869E-4</v>
      </c>
      <c r="F310" s="148">
        <f t="shared" si="72"/>
        <v>44291.25</v>
      </c>
      <c r="G310" s="116"/>
      <c r="H310" s="549">
        <f t="shared" si="73"/>
        <v>882</v>
      </c>
      <c r="I310" s="550">
        <f t="shared" si="74"/>
        <v>353.75</v>
      </c>
      <c r="J310" s="113">
        <f t="shared" si="75"/>
        <v>528.25</v>
      </c>
      <c r="K310" s="549">
        <f t="shared" si="89"/>
        <v>3.7071212685034198</v>
      </c>
      <c r="L310" s="559"/>
      <c r="M310" s="433"/>
      <c r="N310" s="113">
        <f t="shared" si="92"/>
        <v>2.4720921225000136</v>
      </c>
      <c r="O310" s="113">
        <f t="shared" si="92"/>
        <v>2.2555776224999935</v>
      </c>
      <c r="P310" s="113">
        <f t="shared" si="92"/>
        <v>2.1625670025000154</v>
      </c>
      <c r="Q310" s="148">
        <f t="shared" si="80"/>
        <v>44331</v>
      </c>
      <c r="R310" s="148">
        <f t="shared" si="81"/>
        <v>43936</v>
      </c>
      <c r="S310" s="187">
        <f t="shared" si="90"/>
        <v>2.3546992405057738E-4</v>
      </c>
      <c r="T310" s="549">
        <f t="shared" si="83"/>
        <v>395</v>
      </c>
      <c r="U310" s="113">
        <f t="shared" si="84"/>
        <v>39.75</v>
      </c>
      <c r="V310" s="113">
        <f t="shared" si="85"/>
        <v>355.25</v>
      </c>
      <c r="W310" s="549">
        <f t="shared" si="87"/>
        <v>2.2462176930189832</v>
      </c>
      <c r="Y310" s="556">
        <f t="shared" si="77"/>
        <v>1.4609035754844366</v>
      </c>
      <c r="Z310" s="433"/>
    </row>
    <row r="311" spans="2:26" x14ac:dyDescent="0.35">
      <c r="B311" s="116">
        <v>42466</v>
      </c>
      <c r="C311" s="186">
        <f t="shared" si="91"/>
        <v>3.9196748099999956</v>
      </c>
      <c r="D311" s="113">
        <f t="shared" si="91"/>
        <v>3.3668723024999903</v>
      </c>
      <c r="E311" s="186">
        <f t="shared" si="88"/>
        <v>6.2676021258504014E-4</v>
      </c>
      <c r="F311" s="148">
        <f t="shared" si="72"/>
        <v>44292.25</v>
      </c>
      <c r="G311" s="116"/>
      <c r="H311" s="549">
        <f t="shared" si="73"/>
        <v>882</v>
      </c>
      <c r="I311" s="550">
        <f t="shared" si="74"/>
        <v>352.75</v>
      </c>
      <c r="J311" s="113">
        <f t="shared" si="75"/>
        <v>529.25</v>
      </c>
      <c r="K311" s="549">
        <f t="shared" si="89"/>
        <v>3.6985851450106226</v>
      </c>
      <c r="L311" s="559"/>
      <c r="M311" s="433"/>
      <c r="N311" s="113">
        <f t="shared" si="92"/>
        <v>2.463994002500014</v>
      </c>
      <c r="O311" s="113">
        <f t="shared" si="92"/>
        <v>2.2545664099999918</v>
      </c>
      <c r="P311" s="113">
        <f t="shared" si="92"/>
        <v>2.1655992899999976</v>
      </c>
      <c r="Q311" s="148">
        <f t="shared" si="80"/>
        <v>44331</v>
      </c>
      <c r="R311" s="148">
        <f t="shared" si="81"/>
        <v>43936</v>
      </c>
      <c r="S311" s="187">
        <f t="shared" si="90"/>
        <v>2.2523321518985869E-4</v>
      </c>
      <c r="T311" s="549">
        <f t="shared" si="83"/>
        <v>395</v>
      </c>
      <c r="U311" s="113">
        <f t="shared" si="84"/>
        <v>38.75</v>
      </c>
      <c r="V311" s="113">
        <f t="shared" si="85"/>
        <v>356.25</v>
      </c>
      <c r="W311" s="549">
        <f t="shared" si="87"/>
        <v>2.2458386229113847</v>
      </c>
      <c r="Y311" s="556">
        <f t="shared" si="77"/>
        <v>1.4527465220992379</v>
      </c>
      <c r="Z311" s="433"/>
    </row>
    <row r="312" spans="2:26" x14ac:dyDescent="0.35">
      <c r="B312" s="116">
        <v>42467</v>
      </c>
      <c r="C312" s="186">
        <f t="shared" si="91"/>
        <v>3.9329275624999882</v>
      </c>
      <c r="D312" s="113">
        <f t="shared" si="91"/>
        <v>3.3790730025000215</v>
      </c>
      <c r="E312" s="186">
        <f t="shared" si="88"/>
        <v>6.2795301587297806E-4</v>
      </c>
      <c r="F312" s="148">
        <f t="shared" si="72"/>
        <v>44293.25</v>
      </c>
      <c r="G312" s="116"/>
      <c r="H312" s="549">
        <f t="shared" si="73"/>
        <v>882</v>
      </c>
      <c r="I312" s="550">
        <f t="shared" si="74"/>
        <v>351.75</v>
      </c>
      <c r="J312" s="113">
        <f t="shared" si="75"/>
        <v>530.25</v>
      </c>
      <c r="K312" s="549">
        <f t="shared" si="89"/>
        <v>3.7120450891666681</v>
      </c>
      <c r="L312" s="559"/>
      <c r="M312" s="433"/>
      <c r="N312" s="113">
        <f t="shared" si="92"/>
        <v>2.4700675625000112</v>
      </c>
      <c r="O312" s="113">
        <f t="shared" si="92"/>
        <v>2.2626562499999947</v>
      </c>
      <c r="P312" s="113">
        <f t="shared" si="92"/>
        <v>2.1726748024999853</v>
      </c>
      <c r="Q312" s="148">
        <f t="shared" si="80"/>
        <v>44331</v>
      </c>
      <c r="R312" s="148">
        <f t="shared" si="81"/>
        <v>43936</v>
      </c>
      <c r="S312" s="187">
        <f t="shared" si="90"/>
        <v>2.2780113291141611E-4</v>
      </c>
      <c r="T312" s="549">
        <f t="shared" si="83"/>
        <v>395</v>
      </c>
      <c r="U312" s="113">
        <f t="shared" si="84"/>
        <v>37.75</v>
      </c>
      <c r="V312" s="113">
        <f t="shared" si="85"/>
        <v>357.25</v>
      </c>
      <c r="W312" s="549">
        <f t="shared" si="87"/>
        <v>2.2540567572325889</v>
      </c>
      <c r="Y312" s="556">
        <f t="shared" si="77"/>
        <v>1.4579883319340792</v>
      </c>
      <c r="Z312" s="433"/>
    </row>
    <row r="313" spans="2:26" x14ac:dyDescent="0.35">
      <c r="B313" s="116">
        <v>42468</v>
      </c>
      <c r="C313" s="186">
        <f t="shared" si="91"/>
        <v>3.9196748099999956</v>
      </c>
      <c r="D313" s="113">
        <f t="shared" si="91"/>
        <v>3.376022759999997</v>
      </c>
      <c r="E313" s="186">
        <f t="shared" si="88"/>
        <v>6.1638554421768546E-4</v>
      </c>
      <c r="F313" s="148">
        <f t="shared" si="72"/>
        <v>44294.25</v>
      </c>
      <c r="G313" s="116"/>
      <c r="H313" s="549">
        <f t="shared" si="73"/>
        <v>882</v>
      </c>
      <c r="I313" s="550">
        <f t="shared" si="74"/>
        <v>350.75</v>
      </c>
      <c r="J313" s="113">
        <f t="shared" si="75"/>
        <v>531.25</v>
      </c>
      <c r="K313" s="549">
        <f t="shared" si="89"/>
        <v>3.7034775803656426</v>
      </c>
      <c r="L313" s="559"/>
      <c r="M313" s="433"/>
      <c r="N313" s="113">
        <f t="shared" si="92"/>
        <v>2.4356531025000017</v>
      </c>
      <c r="O313" s="113">
        <f t="shared" si="92"/>
        <v>2.2333321024999853</v>
      </c>
      <c r="P313" s="113">
        <f t="shared" si="92"/>
        <v>2.1463955625000031</v>
      </c>
      <c r="Q313" s="148">
        <f t="shared" si="80"/>
        <v>44331</v>
      </c>
      <c r="R313" s="148">
        <f t="shared" si="81"/>
        <v>43936</v>
      </c>
      <c r="S313" s="187">
        <f t="shared" si="90"/>
        <v>2.2009250632906883E-4</v>
      </c>
      <c r="T313" s="549">
        <f t="shared" si="83"/>
        <v>395</v>
      </c>
      <c r="U313" s="113">
        <f t="shared" si="84"/>
        <v>36.75</v>
      </c>
      <c r="V313" s="113">
        <f t="shared" si="85"/>
        <v>358.25</v>
      </c>
      <c r="W313" s="549">
        <f t="shared" si="87"/>
        <v>2.2252437028923922</v>
      </c>
      <c r="Y313" s="556">
        <f t="shared" si="77"/>
        <v>1.4782338774732504</v>
      </c>
      <c r="Z313" s="433"/>
    </row>
    <row r="314" spans="2:26" x14ac:dyDescent="0.35">
      <c r="B314" s="116">
        <v>42471</v>
      </c>
      <c r="C314" s="186">
        <f t="shared" si="91"/>
        <v>3.9227330624999945</v>
      </c>
      <c r="D314" s="113">
        <f t="shared" si="91"/>
        <v>3.3750060224999823</v>
      </c>
      <c r="E314" s="186">
        <f t="shared" si="88"/>
        <v>6.2100571428572822E-4</v>
      </c>
      <c r="F314" s="148">
        <f t="shared" si="72"/>
        <v>44297.25</v>
      </c>
      <c r="G314" s="116"/>
      <c r="H314" s="549">
        <f t="shared" si="73"/>
        <v>882</v>
      </c>
      <c r="I314" s="550">
        <f t="shared" si="74"/>
        <v>347.75</v>
      </c>
      <c r="J314" s="113">
        <f t="shared" si="75"/>
        <v>534.25</v>
      </c>
      <c r="K314" s="549">
        <f t="shared" si="89"/>
        <v>3.7067783253571327</v>
      </c>
      <c r="L314" s="559"/>
      <c r="M314" s="433"/>
      <c r="N314" s="113">
        <f t="shared" si="92"/>
        <v>2.4376773225000203</v>
      </c>
      <c r="O314" s="113">
        <f t="shared" si="92"/>
        <v>2.2424322500000038</v>
      </c>
      <c r="P314" s="113">
        <f t="shared" si="92"/>
        <v>2.1595347599999926</v>
      </c>
      <c r="Q314" s="148">
        <f t="shared" si="80"/>
        <v>44331</v>
      </c>
      <c r="R314" s="148">
        <f t="shared" si="81"/>
        <v>43936</v>
      </c>
      <c r="S314" s="187">
        <f t="shared" si="90"/>
        <v>2.0986706329116766E-4</v>
      </c>
      <c r="T314" s="549">
        <f t="shared" si="83"/>
        <v>395</v>
      </c>
      <c r="U314" s="113">
        <f t="shared" si="84"/>
        <v>33.75</v>
      </c>
      <c r="V314" s="113">
        <f t="shared" si="85"/>
        <v>361.25</v>
      </c>
      <c r="W314" s="549">
        <f t="shared" si="87"/>
        <v>2.2353492366139269</v>
      </c>
      <c r="Y314" s="556">
        <f t="shared" si="77"/>
        <v>1.4714290887432058</v>
      </c>
      <c r="Z314" s="433"/>
    </row>
    <row r="315" spans="2:26" x14ac:dyDescent="0.35">
      <c r="B315" s="116">
        <v>42472</v>
      </c>
      <c r="C315" s="186">
        <f t="shared" si="91"/>
        <v>3.9400640099999773</v>
      </c>
      <c r="D315" s="113">
        <f t="shared" si="91"/>
        <v>3.4095779024999828</v>
      </c>
      <c r="E315" s="186">
        <f t="shared" si="88"/>
        <v>6.0145817176870118E-4</v>
      </c>
      <c r="F315" s="148">
        <f t="shared" si="72"/>
        <v>44298.25</v>
      </c>
      <c r="G315" s="116"/>
      <c r="H315" s="549">
        <f t="shared" si="73"/>
        <v>882</v>
      </c>
      <c r="I315" s="550">
        <f t="shared" si="74"/>
        <v>346.75</v>
      </c>
      <c r="J315" s="113">
        <f t="shared" si="75"/>
        <v>535.25</v>
      </c>
      <c r="K315" s="549">
        <f t="shared" si="89"/>
        <v>3.7315083889391802</v>
      </c>
      <c r="L315" s="559"/>
      <c r="M315" s="433"/>
      <c r="N315" s="113">
        <f t="shared" si="92"/>
        <v>2.4609572899999987</v>
      </c>
      <c r="O315" s="113">
        <f t="shared" si="92"/>
        <v>2.2667012899999728</v>
      </c>
      <c r="P315" s="113">
        <f t="shared" si="92"/>
        <v>2.1858156899999814</v>
      </c>
      <c r="Q315" s="148">
        <f t="shared" si="80"/>
        <v>44331</v>
      </c>
      <c r="R315" s="148">
        <f t="shared" si="81"/>
        <v>43936</v>
      </c>
      <c r="S315" s="187">
        <f t="shared" si="90"/>
        <v>2.0477367088605404E-4</v>
      </c>
      <c r="T315" s="549">
        <f t="shared" si="83"/>
        <v>395</v>
      </c>
      <c r="U315" s="113">
        <f t="shared" si="84"/>
        <v>32.75</v>
      </c>
      <c r="V315" s="113">
        <f t="shared" si="85"/>
        <v>362.25</v>
      </c>
      <c r="W315" s="549">
        <f t="shared" si="87"/>
        <v>2.2599949522784546</v>
      </c>
      <c r="Y315" s="556">
        <f t="shared" si="77"/>
        <v>1.4715134366607256</v>
      </c>
      <c r="Z315" s="433"/>
    </row>
    <row r="316" spans="2:26" x14ac:dyDescent="0.35">
      <c r="B316" s="116">
        <v>42473</v>
      </c>
      <c r="C316" s="186">
        <f t="shared" si="91"/>
        <v>3.9890062499999823</v>
      </c>
      <c r="D316" s="113">
        <f t="shared" si="91"/>
        <v>3.4583951024999893</v>
      </c>
      <c r="E316" s="186">
        <f t="shared" si="88"/>
        <v>6.0159994047618258E-4</v>
      </c>
      <c r="F316" s="148">
        <f t="shared" si="72"/>
        <v>44299.25</v>
      </c>
      <c r="G316" s="116"/>
      <c r="H316" s="549">
        <f t="shared" si="73"/>
        <v>882</v>
      </c>
      <c r="I316" s="550">
        <f t="shared" si="74"/>
        <v>345.75</v>
      </c>
      <c r="J316" s="113">
        <f t="shared" si="75"/>
        <v>536.25</v>
      </c>
      <c r="K316" s="549">
        <f t="shared" si="89"/>
        <v>3.7810030705803421</v>
      </c>
      <c r="L316" s="559"/>
      <c r="M316" s="433"/>
      <c r="N316" s="113">
        <f t="shared" si="92"/>
        <v>2.5186625225000148</v>
      </c>
      <c r="O316" s="113">
        <f t="shared" si="92"/>
        <v>2.3142365025000222</v>
      </c>
      <c r="P316" s="113">
        <f t="shared" si="92"/>
        <v>2.2414211024999853</v>
      </c>
      <c r="Q316" s="148">
        <f t="shared" si="80"/>
        <v>44331</v>
      </c>
      <c r="R316" s="148">
        <f t="shared" si="81"/>
        <v>43936</v>
      </c>
      <c r="S316" s="187">
        <f t="shared" si="90"/>
        <v>1.8434278481022011E-4</v>
      </c>
      <c r="T316" s="549">
        <f t="shared" si="83"/>
        <v>395</v>
      </c>
      <c r="U316" s="113">
        <f t="shared" si="84"/>
        <v>31.75</v>
      </c>
      <c r="V316" s="113">
        <f t="shared" si="85"/>
        <v>363.25</v>
      </c>
      <c r="W316" s="549">
        <f t="shared" si="87"/>
        <v>2.3083836190822979</v>
      </c>
      <c r="Y316" s="556">
        <f t="shared" si="77"/>
        <v>1.4726194514980442</v>
      </c>
      <c r="Z316" s="433"/>
    </row>
    <row r="317" spans="2:26" x14ac:dyDescent="0.35">
      <c r="B317" s="116">
        <v>42474</v>
      </c>
      <c r="C317" s="186">
        <f t="shared" si="91"/>
        <v>3.9472007024999867</v>
      </c>
      <c r="D317" s="113">
        <f t="shared" si="91"/>
        <v>3.4187302500000127</v>
      </c>
      <c r="E317" s="186">
        <f t="shared" si="88"/>
        <v>5.9917284863942623E-4</v>
      </c>
      <c r="F317" s="148">
        <f t="shared" si="72"/>
        <v>44300.25</v>
      </c>
      <c r="G317" s="116"/>
      <c r="H317" s="549">
        <f t="shared" si="73"/>
        <v>882</v>
      </c>
      <c r="I317" s="550">
        <f t="shared" si="74"/>
        <v>344.75</v>
      </c>
      <c r="J317" s="113">
        <f t="shared" si="75"/>
        <v>537.25</v>
      </c>
      <c r="K317" s="549">
        <f t="shared" si="89"/>
        <v>3.7406358629315446</v>
      </c>
      <c r="L317" s="559"/>
      <c r="M317" s="433"/>
      <c r="N317" s="113">
        <f t="shared" si="92"/>
        <v>2.4741167024999955</v>
      </c>
      <c r="O317" s="113">
        <f t="shared" si="92"/>
        <v>2.2798482225000249</v>
      </c>
      <c r="P317" s="113">
        <f t="shared" si="92"/>
        <v>2.2181660900000288</v>
      </c>
      <c r="Q317" s="148">
        <f t="shared" si="80"/>
        <v>44331</v>
      </c>
      <c r="R317" s="148">
        <f t="shared" si="81"/>
        <v>43936</v>
      </c>
      <c r="S317" s="187">
        <f t="shared" si="90"/>
        <v>1.5615729746834456E-4</v>
      </c>
      <c r="T317" s="549">
        <f t="shared" si="83"/>
        <v>395</v>
      </c>
      <c r="U317" s="113">
        <f t="shared" si="84"/>
        <v>30.75</v>
      </c>
      <c r="V317" s="113">
        <f t="shared" si="85"/>
        <v>364.25</v>
      </c>
      <c r="W317" s="549">
        <f t="shared" si="87"/>
        <v>2.2750463856028733</v>
      </c>
      <c r="Y317" s="556">
        <f t="shared" si="77"/>
        <v>1.4655894773286713</v>
      </c>
      <c r="Z317" s="433"/>
    </row>
    <row r="318" spans="2:26" x14ac:dyDescent="0.35">
      <c r="B318" s="116">
        <v>42475</v>
      </c>
      <c r="C318" s="186">
        <f t="shared" si="91"/>
        <v>3.972690890000008</v>
      </c>
      <c r="D318" s="113">
        <f t="shared" si="91"/>
        <v>3.438053202499991</v>
      </c>
      <c r="E318" s="186">
        <f t="shared" si="88"/>
        <v>6.0616517857144776E-4</v>
      </c>
      <c r="F318" s="148">
        <f t="shared" si="72"/>
        <v>44301.25</v>
      </c>
      <c r="G318" s="116"/>
      <c r="H318" s="549">
        <f t="shared" si="73"/>
        <v>882</v>
      </c>
      <c r="I318" s="550">
        <f t="shared" si="74"/>
        <v>343.75</v>
      </c>
      <c r="J318" s="113">
        <f t="shared" si="75"/>
        <v>538.25</v>
      </c>
      <c r="K318" s="549">
        <f t="shared" si="89"/>
        <v>3.764321609866073</v>
      </c>
      <c r="L318" s="559"/>
      <c r="M318" s="433"/>
      <c r="N318" s="113">
        <f t="shared" si="92"/>
        <v>2.4791782400000129</v>
      </c>
      <c r="O318" s="113">
        <f t="shared" si="92"/>
        <v>2.2818709024999828</v>
      </c>
      <c r="P318" s="113">
        <f t="shared" si="92"/>
        <v>2.2232213025000114</v>
      </c>
      <c r="Q318" s="148">
        <f t="shared" si="80"/>
        <v>44331</v>
      </c>
      <c r="R318" s="148">
        <f t="shared" si="81"/>
        <v>43936</v>
      </c>
      <c r="S318" s="187">
        <f t="shared" si="90"/>
        <v>1.484799999999277E-4</v>
      </c>
      <c r="T318" s="549">
        <f t="shared" si="83"/>
        <v>395</v>
      </c>
      <c r="U318" s="113">
        <f t="shared" si="84"/>
        <v>29.75</v>
      </c>
      <c r="V318" s="113">
        <f t="shared" si="85"/>
        <v>365.25</v>
      </c>
      <c r="W318" s="549">
        <f t="shared" si="87"/>
        <v>2.2774536224999848</v>
      </c>
      <c r="Y318" s="556">
        <f t="shared" si="77"/>
        <v>1.4868679873660882</v>
      </c>
      <c r="Z318" s="433"/>
    </row>
    <row r="319" spans="2:26" x14ac:dyDescent="0.35">
      <c r="B319" s="116">
        <v>42478</v>
      </c>
      <c r="C319" s="186">
        <f t="shared" si="91"/>
        <v>3.9298691599999991</v>
      </c>
      <c r="D319" s="113">
        <f t="shared" si="91"/>
        <v>3.4136455625000117</v>
      </c>
      <c r="E319" s="186">
        <f t="shared" si="88"/>
        <v>5.8528752551018971E-4</v>
      </c>
      <c r="F319" s="148">
        <f t="shared" si="72"/>
        <v>44304.25</v>
      </c>
      <c r="G319" s="116"/>
      <c r="H319" s="549">
        <f t="shared" si="73"/>
        <v>882</v>
      </c>
      <c r="I319" s="550">
        <f t="shared" si="74"/>
        <v>340.75</v>
      </c>
      <c r="J319" s="113">
        <f t="shared" si="75"/>
        <v>541.25</v>
      </c>
      <c r="K319" s="549">
        <f t="shared" si="89"/>
        <v>3.7304324356824021</v>
      </c>
      <c r="L319" s="559"/>
      <c r="M319" s="433"/>
      <c r="N319" s="113">
        <f t="shared" si="92"/>
        <v>2.4356531025000017</v>
      </c>
      <c r="O319" s="113">
        <f t="shared" si="92"/>
        <v>2.246476889999971</v>
      </c>
      <c r="P319" s="113">
        <f t="shared" si="92"/>
        <v>2.1949137225000026</v>
      </c>
      <c r="Q319" s="148">
        <f t="shared" si="80"/>
        <v>44331</v>
      </c>
      <c r="R319" s="148">
        <f t="shared" si="81"/>
        <v>43936</v>
      </c>
      <c r="S319" s="187">
        <f t="shared" si="90"/>
        <v>1.3053966455688193E-4</v>
      </c>
      <c r="T319" s="549">
        <f t="shared" si="83"/>
        <v>395</v>
      </c>
      <c r="U319" s="113">
        <f t="shared" si="84"/>
        <v>26.75</v>
      </c>
      <c r="V319" s="113">
        <f t="shared" si="85"/>
        <v>368.25</v>
      </c>
      <c r="W319" s="549">
        <f t="shared" si="87"/>
        <v>2.2429849539730742</v>
      </c>
      <c r="Y319" s="556">
        <f t="shared" si="77"/>
        <v>1.4874474817093279</v>
      </c>
      <c r="Z319" s="433"/>
    </row>
    <row r="320" spans="2:26" x14ac:dyDescent="0.35">
      <c r="B320" s="116">
        <v>42479</v>
      </c>
      <c r="C320" s="186">
        <f t="shared" si="91"/>
        <v>3.972690890000008</v>
      </c>
      <c r="D320" s="113">
        <f t="shared" si="91"/>
        <v>3.468566802500006</v>
      </c>
      <c r="E320" s="186">
        <f t="shared" si="88"/>
        <v>5.7156926020408383E-4</v>
      </c>
      <c r="F320" s="148">
        <f t="shared" si="72"/>
        <v>44305.25</v>
      </c>
      <c r="G320" s="116"/>
      <c r="H320" s="549">
        <f t="shared" si="73"/>
        <v>882</v>
      </c>
      <c r="I320" s="550">
        <f t="shared" si="74"/>
        <v>339.75</v>
      </c>
      <c r="J320" s="113">
        <f t="shared" si="75"/>
        <v>542.25</v>
      </c>
      <c r="K320" s="549">
        <f t="shared" si="89"/>
        <v>3.7785002338456706</v>
      </c>
      <c r="L320" s="559"/>
      <c r="M320" s="433"/>
      <c r="N320" s="113">
        <f t="shared" si="92"/>
        <v>2.4751289999999981</v>
      </c>
      <c r="O320" s="113">
        <f t="shared" si="92"/>
        <v>2.2838936025000089</v>
      </c>
      <c r="P320" s="113">
        <f t="shared" si="92"/>
        <v>2.2313099025000227</v>
      </c>
      <c r="Q320" s="148">
        <f t="shared" si="80"/>
        <v>44331</v>
      </c>
      <c r="R320" s="148">
        <f t="shared" si="81"/>
        <v>43936</v>
      </c>
      <c r="S320" s="187">
        <f t="shared" si="90"/>
        <v>1.3312329113920567E-4</v>
      </c>
      <c r="T320" s="549">
        <f t="shared" si="83"/>
        <v>395</v>
      </c>
      <c r="U320" s="113">
        <f t="shared" si="84"/>
        <v>25.75</v>
      </c>
      <c r="V320" s="113">
        <f t="shared" si="85"/>
        <v>369.25</v>
      </c>
      <c r="W320" s="549">
        <f t="shared" si="87"/>
        <v>2.2804656777531744</v>
      </c>
      <c r="Y320" s="556">
        <f t="shared" si="77"/>
        <v>1.4980345560924961</v>
      </c>
      <c r="Z320" s="433"/>
    </row>
    <row r="321" spans="2:26" x14ac:dyDescent="0.35">
      <c r="B321" s="116">
        <v>42480</v>
      </c>
      <c r="C321" s="186">
        <f t="shared" si="91"/>
        <v>3.9349665225000052</v>
      </c>
      <c r="D321" s="113">
        <f t="shared" si="91"/>
        <v>3.4217811224999783</v>
      </c>
      <c r="E321" s="186">
        <f t="shared" si="88"/>
        <v>5.8184285714288765E-4</v>
      </c>
      <c r="F321" s="148">
        <f t="shared" si="72"/>
        <v>44306.25</v>
      </c>
      <c r="G321" s="116"/>
      <c r="H321" s="549">
        <f t="shared" si="73"/>
        <v>882</v>
      </c>
      <c r="I321" s="550">
        <f t="shared" si="74"/>
        <v>338.75</v>
      </c>
      <c r="J321" s="113">
        <f t="shared" si="75"/>
        <v>543.25</v>
      </c>
      <c r="K321" s="549">
        <f t="shared" si="89"/>
        <v>3.7378672546428522</v>
      </c>
      <c r="L321" s="559"/>
      <c r="M321" s="433"/>
      <c r="N321" s="113">
        <f t="shared" si="92"/>
        <v>2.4569084100000138</v>
      </c>
      <c r="O321" s="113">
        <f t="shared" si="92"/>
        <v>2.2707464100000019</v>
      </c>
      <c r="P321" s="113">
        <f t="shared" si="92"/>
        <v>2.2191771224999712</v>
      </c>
      <c r="Q321" s="148">
        <f t="shared" si="80"/>
        <v>44331</v>
      </c>
      <c r="R321" s="148">
        <f t="shared" si="81"/>
        <v>43936</v>
      </c>
      <c r="S321" s="187">
        <f t="shared" si="90"/>
        <v>1.3055515822792569E-4</v>
      </c>
      <c r="T321" s="549">
        <f t="shared" si="83"/>
        <v>395</v>
      </c>
      <c r="U321" s="113">
        <f t="shared" si="84"/>
        <v>24.75</v>
      </c>
      <c r="V321" s="113">
        <f t="shared" si="85"/>
        <v>370.25</v>
      </c>
      <c r="W321" s="549">
        <f t="shared" si="87"/>
        <v>2.2675151698338607</v>
      </c>
      <c r="Y321" s="556">
        <f t="shared" si="77"/>
        <v>1.4703520848089915</v>
      </c>
      <c r="Z321" s="433"/>
    </row>
    <row r="322" spans="2:26" x14ac:dyDescent="0.35">
      <c r="B322" s="116">
        <v>42481</v>
      </c>
      <c r="C322" s="186">
        <f t="shared" si="91"/>
        <v>3.9594356025000277</v>
      </c>
      <c r="D322" s="113">
        <f t="shared" si="91"/>
        <v>3.4187302500000127</v>
      </c>
      <c r="E322" s="186">
        <f t="shared" si="88"/>
        <v>6.1304461734695576E-4</v>
      </c>
      <c r="F322" s="148">
        <f t="shared" si="72"/>
        <v>44307.25</v>
      </c>
      <c r="G322" s="116"/>
      <c r="H322" s="549">
        <f t="shared" si="73"/>
        <v>882</v>
      </c>
      <c r="I322" s="550">
        <f t="shared" si="74"/>
        <v>337.75</v>
      </c>
      <c r="J322" s="113">
        <f t="shared" si="75"/>
        <v>544.25</v>
      </c>
      <c r="K322" s="549">
        <f t="shared" si="89"/>
        <v>3.7523797829910932</v>
      </c>
      <c r="L322" s="559"/>
      <c r="M322" s="433"/>
      <c r="N322" s="113">
        <f t="shared" si="92"/>
        <v>2.4771536100000047</v>
      </c>
      <c r="O322" s="113">
        <f t="shared" si="92"/>
        <v>2.2838936025000089</v>
      </c>
      <c r="P322" s="113">
        <f t="shared" si="92"/>
        <v>2.2323210000000149</v>
      </c>
      <c r="Q322" s="148">
        <f t="shared" si="80"/>
        <v>44331</v>
      </c>
      <c r="R322" s="148">
        <f t="shared" si="81"/>
        <v>43936</v>
      </c>
      <c r="S322" s="187">
        <f t="shared" si="90"/>
        <v>1.3056355063289637E-4</v>
      </c>
      <c r="T322" s="549">
        <f t="shared" si="83"/>
        <v>395</v>
      </c>
      <c r="U322" s="113">
        <f t="shared" si="84"/>
        <v>23.75</v>
      </c>
      <c r="V322" s="113">
        <f t="shared" si="85"/>
        <v>371.25</v>
      </c>
      <c r="W322" s="549">
        <f t="shared" si="87"/>
        <v>2.2807927181724779</v>
      </c>
      <c r="Y322" s="556">
        <f t="shared" si="77"/>
        <v>1.4715870648186153</v>
      </c>
      <c r="Z322" s="433"/>
    </row>
    <row r="323" spans="2:26" x14ac:dyDescent="0.35">
      <c r="B323" s="116">
        <v>42482</v>
      </c>
      <c r="C323" s="186">
        <f t="shared" si="91"/>
        <v>3.939044502500022</v>
      </c>
      <c r="D323" s="113">
        <f t="shared" si="91"/>
        <v>3.3983922500000041</v>
      </c>
      <c r="E323" s="186">
        <f t="shared" si="88"/>
        <v>6.1298441326532649E-4</v>
      </c>
      <c r="F323" s="148">
        <f t="shared" si="72"/>
        <v>44308.25</v>
      </c>
      <c r="G323" s="116"/>
      <c r="H323" s="549">
        <f t="shared" si="73"/>
        <v>882</v>
      </c>
      <c r="I323" s="550">
        <f t="shared" si="74"/>
        <v>336.75</v>
      </c>
      <c r="J323" s="113">
        <f t="shared" si="75"/>
        <v>545.25</v>
      </c>
      <c r="K323" s="549">
        <f t="shared" si="89"/>
        <v>3.7326220013329232</v>
      </c>
      <c r="L323" s="559"/>
      <c r="M323" s="433"/>
      <c r="N323" s="113">
        <f t="shared" si="92"/>
        <v>2.483227560000012</v>
      </c>
      <c r="O323" s="113">
        <f t="shared" si="92"/>
        <v>2.286927690000029</v>
      </c>
      <c r="P323" s="113">
        <f t="shared" si="92"/>
        <v>2.2343432100000005</v>
      </c>
      <c r="Q323" s="148">
        <f t="shared" si="80"/>
        <v>44331</v>
      </c>
      <c r="R323" s="148">
        <f t="shared" si="81"/>
        <v>43936</v>
      </c>
      <c r="S323" s="187">
        <f t="shared" si="90"/>
        <v>1.3312526582285716E-4</v>
      </c>
      <c r="T323" s="549">
        <f t="shared" si="83"/>
        <v>395</v>
      </c>
      <c r="U323" s="113">
        <f t="shared" si="84"/>
        <v>22.75</v>
      </c>
      <c r="V323" s="113">
        <f t="shared" si="85"/>
        <v>372.25</v>
      </c>
      <c r="W323" s="549">
        <f t="shared" si="87"/>
        <v>2.2838990902025591</v>
      </c>
      <c r="Y323" s="556">
        <f t="shared" si="77"/>
        <v>1.4487229111303641</v>
      </c>
      <c r="Z323" s="433"/>
    </row>
    <row r="324" spans="2:26" x14ac:dyDescent="0.35">
      <c r="B324" s="116">
        <v>42485</v>
      </c>
      <c r="C324" s="186" t="str">
        <f t="shared" si="91"/>
        <v/>
      </c>
      <c r="D324" s="113" t="str">
        <f t="shared" si="91"/>
        <v/>
      </c>
      <c r="E324" s="186" t="str">
        <f t="shared" si="88"/>
        <v/>
      </c>
      <c r="F324" s="148">
        <f t="shared" si="72"/>
        <v>44311.25</v>
      </c>
      <c r="G324" s="116"/>
      <c r="H324" s="549">
        <f t="shared" si="73"/>
        <v>882</v>
      </c>
      <c r="I324" s="550">
        <f t="shared" si="74"/>
        <v>333.75</v>
      </c>
      <c r="J324" s="113">
        <f t="shared" si="75"/>
        <v>548.25</v>
      </c>
      <c r="K324" s="549" t="str">
        <f t="shared" si="89"/>
        <v/>
      </c>
      <c r="L324" s="559"/>
      <c r="M324" s="433"/>
      <c r="N324" s="113">
        <f t="shared" si="92"/>
        <v>2.482215222500006</v>
      </c>
      <c r="O324" s="113">
        <f t="shared" si="92"/>
        <v>2.286927690000029</v>
      </c>
      <c r="P324" s="113">
        <f t="shared" si="92"/>
        <v>2.2373765625000042</v>
      </c>
      <c r="Q324" s="148">
        <f t="shared" si="80"/>
        <v>44331</v>
      </c>
      <c r="R324" s="148">
        <f t="shared" si="81"/>
        <v>43936</v>
      </c>
      <c r="S324" s="187">
        <f t="shared" si="90"/>
        <v>1.2544589240512629E-4</v>
      </c>
      <c r="T324" s="549">
        <f t="shared" si="83"/>
        <v>395</v>
      </c>
      <c r="U324" s="113">
        <f t="shared" si="84"/>
        <v>19.75</v>
      </c>
      <c r="V324" s="113">
        <f t="shared" si="85"/>
        <v>375.25</v>
      </c>
      <c r="W324" s="549">
        <f t="shared" si="87"/>
        <v>2.284450133625028</v>
      </c>
      <c r="Y324" s="556" t="str">
        <f t="shared" si="77"/>
        <v/>
      </c>
      <c r="Z324" s="433"/>
    </row>
    <row r="325" spans="2:26" x14ac:dyDescent="0.35">
      <c r="B325" s="116">
        <v>42486</v>
      </c>
      <c r="C325" s="186">
        <f t="shared" ref="C325:D344" si="93">IF(C55="","",((1+C55/200)^2-1)*100)</f>
        <v>3.9818681224999875</v>
      </c>
      <c r="D325" s="113">
        <f t="shared" si="93"/>
        <v>3.4299170024999937</v>
      </c>
      <c r="E325" s="186">
        <f t="shared" si="88"/>
        <v>6.2579492063491362E-4</v>
      </c>
      <c r="F325" s="148">
        <f t="shared" si="72"/>
        <v>44312.25</v>
      </c>
      <c r="G325" s="116"/>
      <c r="H325" s="549">
        <f t="shared" si="73"/>
        <v>882</v>
      </c>
      <c r="I325" s="550">
        <f t="shared" si="74"/>
        <v>332.75</v>
      </c>
      <c r="J325" s="113">
        <f t="shared" si="75"/>
        <v>549.25</v>
      </c>
      <c r="K325" s="549">
        <f t="shared" si="89"/>
        <v>3.7736348626587199</v>
      </c>
      <c r="L325" s="559"/>
      <c r="M325" s="433"/>
      <c r="N325" s="113">
        <f t="shared" ref="N325:P344" si="94">IF(N55="","",((1+N55/200)^2-1)*100)</f>
        <v>2.527775359999973</v>
      </c>
      <c r="O325" s="113">
        <f t="shared" si="94"/>
        <v>2.3314328099999893</v>
      </c>
      <c r="P325" s="113">
        <f t="shared" si="94"/>
        <v>2.2717577025000102</v>
      </c>
      <c r="Q325" s="148">
        <f t="shared" si="80"/>
        <v>44331</v>
      </c>
      <c r="R325" s="148">
        <f t="shared" si="81"/>
        <v>43936</v>
      </c>
      <c r="S325" s="187">
        <f t="shared" si="90"/>
        <v>1.5107622151893434E-4</v>
      </c>
      <c r="T325" s="549">
        <f t="shared" si="83"/>
        <v>395</v>
      </c>
      <c r="U325" s="113">
        <f t="shared" si="84"/>
        <v>18.75</v>
      </c>
      <c r="V325" s="113">
        <f t="shared" si="85"/>
        <v>376.25</v>
      </c>
      <c r="W325" s="549">
        <f t="shared" si="87"/>
        <v>2.3286001308465094</v>
      </c>
      <c r="Y325" s="556">
        <f t="shared" si="77"/>
        <v>1.4450347318122105</v>
      </c>
      <c r="Z325" s="433"/>
    </row>
    <row r="326" spans="2:26" x14ac:dyDescent="0.35">
      <c r="B326" s="116">
        <v>42487</v>
      </c>
      <c r="C326" s="186">
        <f t="shared" si="93"/>
        <v>3.9553572225</v>
      </c>
      <c r="D326" s="113">
        <f t="shared" si="93"/>
        <v>3.4024596899999926</v>
      </c>
      <c r="E326" s="186">
        <f t="shared" si="88"/>
        <v>6.2686795068028051E-4</v>
      </c>
      <c r="F326" s="148">
        <f t="shared" si="72"/>
        <v>44313.25</v>
      </c>
      <c r="G326" s="116"/>
      <c r="H326" s="549">
        <f t="shared" si="73"/>
        <v>882</v>
      </c>
      <c r="I326" s="550">
        <f t="shared" si="74"/>
        <v>331.75</v>
      </c>
      <c r="J326" s="113">
        <f t="shared" si="75"/>
        <v>550.25</v>
      </c>
      <c r="K326" s="549">
        <f t="shared" si="89"/>
        <v>3.7473937798618171</v>
      </c>
      <c r="L326" s="559"/>
      <c r="M326" s="433"/>
      <c r="N326" s="113">
        <f t="shared" si="94"/>
        <v>2.5176500099999943</v>
      </c>
      <c r="O326" s="113">
        <f t="shared" si="94"/>
        <v>2.3203056225000074</v>
      </c>
      <c r="P326" s="113">
        <f t="shared" si="94"/>
        <v>2.2565888399999956</v>
      </c>
      <c r="Q326" s="148">
        <f t="shared" si="80"/>
        <v>44331</v>
      </c>
      <c r="R326" s="148">
        <f t="shared" si="81"/>
        <v>43936</v>
      </c>
      <c r="S326" s="187">
        <f t="shared" si="90"/>
        <v>1.6130831012661212E-4</v>
      </c>
      <c r="T326" s="549">
        <f t="shared" si="83"/>
        <v>395</v>
      </c>
      <c r="U326" s="113">
        <f t="shared" si="84"/>
        <v>17.75</v>
      </c>
      <c r="V326" s="113">
        <f t="shared" si="85"/>
        <v>377.25</v>
      </c>
      <c r="W326" s="549">
        <f t="shared" si="87"/>
        <v>2.3174423999952598</v>
      </c>
      <c r="Y326" s="556">
        <f t="shared" si="77"/>
        <v>1.4299513798665573</v>
      </c>
      <c r="Z326" s="433"/>
    </row>
    <row r="327" spans="2:26" x14ac:dyDescent="0.35">
      <c r="B327" s="116">
        <v>42488</v>
      </c>
      <c r="C327" s="186">
        <f t="shared" si="93"/>
        <v>3.9502593599999969</v>
      </c>
      <c r="D327" s="113">
        <f t="shared" si="93"/>
        <v>3.4207641600000116</v>
      </c>
      <c r="E327" s="186">
        <f t="shared" si="88"/>
        <v>6.0033469387753432E-4</v>
      </c>
      <c r="F327" s="148">
        <f t="shared" si="72"/>
        <v>44314.25</v>
      </c>
      <c r="G327" s="116"/>
      <c r="H327" s="549">
        <f t="shared" si="73"/>
        <v>882</v>
      </c>
      <c r="I327" s="550">
        <f t="shared" si="74"/>
        <v>330.75</v>
      </c>
      <c r="J327" s="113">
        <f t="shared" si="75"/>
        <v>551.25</v>
      </c>
      <c r="K327" s="549">
        <f t="shared" si="89"/>
        <v>3.7516986600000024</v>
      </c>
      <c r="L327" s="559"/>
      <c r="M327" s="433"/>
      <c r="N327" s="113">
        <f t="shared" si="94"/>
        <v>2.482215222500006</v>
      </c>
      <c r="O327" s="113">
        <f t="shared" si="94"/>
        <v>2.3031102499999845</v>
      </c>
      <c r="P327" s="113">
        <f t="shared" si="94"/>
        <v>2.2515328025000114</v>
      </c>
      <c r="Q327" s="148">
        <f t="shared" si="80"/>
        <v>44331</v>
      </c>
      <c r="R327" s="148">
        <f t="shared" si="81"/>
        <v>43936</v>
      </c>
      <c r="S327" s="187">
        <f t="shared" si="90"/>
        <v>1.30575816455628E-4</v>
      </c>
      <c r="T327" s="549">
        <f t="shared" si="83"/>
        <v>395</v>
      </c>
      <c r="U327" s="113">
        <f t="shared" si="84"/>
        <v>16.75</v>
      </c>
      <c r="V327" s="113">
        <f t="shared" si="85"/>
        <v>378.25</v>
      </c>
      <c r="W327" s="549">
        <f t="shared" si="87"/>
        <v>2.3009231050743528</v>
      </c>
      <c r="Y327" s="556">
        <f t="shared" si="77"/>
        <v>1.4507755549256496</v>
      </c>
      <c r="Z327" s="433"/>
    </row>
    <row r="328" spans="2:26" x14ac:dyDescent="0.35">
      <c r="B328" s="116">
        <v>42489</v>
      </c>
      <c r="C328" s="186">
        <f t="shared" si="93"/>
        <v>3.9563768100000063</v>
      </c>
      <c r="D328" s="113">
        <f t="shared" si="93"/>
        <v>3.4268660100000181</v>
      </c>
      <c r="E328" s="186">
        <f t="shared" si="88"/>
        <v>6.0035238095236759E-4</v>
      </c>
      <c r="F328" s="148">
        <f t="shared" si="72"/>
        <v>44315.25</v>
      </c>
      <c r="G328" s="116"/>
      <c r="H328" s="549">
        <f t="shared" si="73"/>
        <v>882</v>
      </c>
      <c r="I328" s="550">
        <f t="shared" si="74"/>
        <v>329.75</v>
      </c>
      <c r="J328" s="113">
        <f t="shared" si="75"/>
        <v>552.25</v>
      </c>
      <c r="K328" s="549">
        <f t="shared" si="89"/>
        <v>3.7584106123809633</v>
      </c>
      <c r="L328" s="559"/>
      <c r="M328" s="433"/>
      <c r="N328" s="113">
        <f t="shared" si="94"/>
        <v>2.4690552900000107</v>
      </c>
      <c r="O328" s="113">
        <f t="shared" si="94"/>
        <v>2.291984602500019</v>
      </c>
      <c r="P328" s="113">
        <f t="shared" si="94"/>
        <v>2.2424322500000038</v>
      </c>
      <c r="Q328" s="148">
        <f t="shared" si="80"/>
        <v>44331</v>
      </c>
      <c r="R328" s="148">
        <f t="shared" si="81"/>
        <v>43936</v>
      </c>
      <c r="S328" s="187">
        <f t="shared" si="90"/>
        <v>1.254489936709246E-4</v>
      </c>
      <c r="T328" s="549">
        <f t="shared" si="83"/>
        <v>395</v>
      </c>
      <c r="U328" s="113">
        <f t="shared" si="84"/>
        <v>15.75</v>
      </c>
      <c r="V328" s="113">
        <f t="shared" si="85"/>
        <v>379.25</v>
      </c>
      <c r="W328" s="549">
        <f t="shared" si="87"/>
        <v>2.2900087808497021</v>
      </c>
      <c r="Y328" s="556">
        <f t="shared" si="77"/>
        <v>1.4684018315312612</v>
      </c>
      <c r="Z328" s="433"/>
    </row>
    <row r="329" spans="2:26" x14ac:dyDescent="0.35">
      <c r="B329" s="116">
        <v>42492</v>
      </c>
      <c r="C329" s="186">
        <f t="shared" si="93"/>
        <v>3.939044502500022</v>
      </c>
      <c r="D329" s="113">
        <f t="shared" si="93"/>
        <v>3.4126286400000039</v>
      </c>
      <c r="E329" s="186">
        <f t="shared" si="88"/>
        <v>5.96843381519295E-4</v>
      </c>
      <c r="F329" s="148">
        <f t="shared" si="72"/>
        <v>44318.25</v>
      </c>
      <c r="G329" s="116"/>
      <c r="H329" s="549">
        <f t="shared" si="73"/>
        <v>882</v>
      </c>
      <c r="I329" s="550">
        <f t="shared" si="74"/>
        <v>326.75</v>
      </c>
      <c r="J329" s="113">
        <f t="shared" si="75"/>
        <v>555.25</v>
      </c>
      <c r="K329" s="549">
        <f t="shared" si="89"/>
        <v>3.7440259275885923</v>
      </c>
      <c r="L329" s="559"/>
      <c r="M329" s="433"/>
      <c r="N329" s="113">
        <f t="shared" si="94"/>
        <v>2.4700675625000112</v>
      </c>
      <c r="O329" s="113">
        <f t="shared" si="94"/>
        <v>2.2929960000000138</v>
      </c>
      <c r="P329" s="113">
        <f t="shared" si="94"/>
        <v>2.2424322500000038</v>
      </c>
      <c r="Q329" s="148">
        <f t="shared" si="80"/>
        <v>44331</v>
      </c>
      <c r="R329" s="148">
        <f t="shared" si="81"/>
        <v>43936</v>
      </c>
      <c r="S329" s="187">
        <f t="shared" si="90"/>
        <v>1.2800949367091141E-4</v>
      </c>
      <c r="T329" s="549">
        <f t="shared" si="83"/>
        <v>395</v>
      </c>
      <c r="U329" s="113">
        <f t="shared" si="84"/>
        <v>12.75</v>
      </c>
      <c r="V329" s="113">
        <f t="shared" si="85"/>
        <v>382.25</v>
      </c>
      <c r="W329" s="549">
        <f t="shared" si="87"/>
        <v>2.2913638789557096</v>
      </c>
      <c r="Y329" s="556">
        <f t="shared" si="77"/>
        <v>1.4526620486328827</v>
      </c>
      <c r="Z329" s="433"/>
    </row>
    <row r="330" spans="2:26" x14ac:dyDescent="0.35">
      <c r="B330" s="116">
        <v>42493</v>
      </c>
      <c r="C330" s="186">
        <f t="shared" si="93"/>
        <v>3.9624944399999862</v>
      </c>
      <c r="D330" s="113">
        <f t="shared" si="93"/>
        <v>3.4166963599999933</v>
      </c>
      <c r="E330" s="186">
        <f t="shared" si="88"/>
        <v>6.1881868480724816E-4</v>
      </c>
      <c r="F330" s="148">
        <f t="shared" si="72"/>
        <v>44319.25</v>
      </c>
      <c r="G330" s="116"/>
      <c r="H330" s="549">
        <f t="shared" si="73"/>
        <v>882</v>
      </c>
      <c r="I330" s="550">
        <f t="shared" si="74"/>
        <v>325.75</v>
      </c>
      <c r="J330" s="113">
        <f t="shared" si="75"/>
        <v>556.25</v>
      </c>
      <c r="K330" s="549">
        <f t="shared" si="89"/>
        <v>3.760914253424025</v>
      </c>
      <c r="L330" s="559"/>
      <c r="M330" s="433"/>
      <c r="N330" s="113">
        <f t="shared" si="94"/>
        <v>2.5014504899999901</v>
      </c>
      <c r="O330" s="113">
        <f t="shared" si="94"/>
        <v>2.3213171600000138</v>
      </c>
      <c r="P330" s="113">
        <f t="shared" si="94"/>
        <v>2.2667012899999728</v>
      </c>
      <c r="Q330" s="148">
        <f t="shared" si="80"/>
        <v>44331</v>
      </c>
      <c r="R330" s="148">
        <f t="shared" si="81"/>
        <v>43936</v>
      </c>
      <c r="S330" s="187">
        <f t="shared" si="90"/>
        <v>1.3826802531655943E-4</v>
      </c>
      <c r="T330" s="549">
        <f t="shared" si="83"/>
        <v>395</v>
      </c>
      <c r="U330" s="113">
        <f t="shared" si="84"/>
        <v>11.75</v>
      </c>
      <c r="V330" s="113">
        <f t="shared" si="85"/>
        <v>383.25</v>
      </c>
      <c r="W330" s="549">
        <f t="shared" si="87"/>
        <v>2.3196925107025441</v>
      </c>
      <c r="Y330" s="556">
        <f t="shared" si="77"/>
        <v>1.4412217427214808</v>
      </c>
      <c r="Z330" s="433"/>
    </row>
    <row r="331" spans="2:26" x14ac:dyDescent="0.35">
      <c r="B331" s="116">
        <v>42494</v>
      </c>
      <c r="C331" s="186">
        <f t="shared" si="93"/>
        <v>3.9196748099999956</v>
      </c>
      <c r="D331" s="113">
        <f t="shared" si="93"/>
        <v>3.3922912400000227</v>
      </c>
      <c r="E331" s="186">
        <f t="shared" si="88"/>
        <v>5.9794055555552491E-4</v>
      </c>
      <c r="F331" s="148">
        <f t="shared" si="72"/>
        <v>44320.25</v>
      </c>
      <c r="G331" s="116"/>
      <c r="H331" s="549">
        <f t="shared" si="73"/>
        <v>882</v>
      </c>
      <c r="I331" s="550">
        <f t="shared" si="74"/>
        <v>324.75</v>
      </c>
      <c r="J331" s="113">
        <f t="shared" si="75"/>
        <v>557.25</v>
      </c>
      <c r="K331" s="549">
        <f t="shared" si="89"/>
        <v>3.7254936145833391</v>
      </c>
      <c r="L331" s="559"/>
      <c r="M331" s="433"/>
      <c r="N331" s="113">
        <f t="shared" si="94"/>
        <v>2.4143999999999943</v>
      </c>
      <c r="O331" s="113">
        <f t="shared" si="94"/>
        <v>2.2484992399999904</v>
      </c>
      <c r="P331" s="113">
        <f t="shared" si="94"/>
        <v>2.190870102500031</v>
      </c>
      <c r="Q331" s="148">
        <f t="shared" si="80"/>
        <v>44331</v>
      </c>
      <c r="R331" s="148">
        <f t="shared" si="81"/>
        <v>43936</v>
      </c>
      <c r="S331" s="187">
        <f t="shared" si="90"/>
        <v>1.4589655063280849E-4</v>
      </c>
      <c r="T331" s="549">
        <f t="shared" si="83"/>
        <v>395</v>
      </c>
      <c r="U331" s="113">
        <f t="shared" si="84"/>
        <v>10.75</v>
      </c>
      <c r="V331" s="113">
        <f t="shared" si="85"/>
        <v>384.25</v>
      </c>
      <c r="W331" s="549">
        <f t="shared" si="87"/>
        <v>2.2469308520806877</v>
      </c>
      <c r="Y331" s="556">
        <f t="shared" si="77"/>
        <v>1.4785627625026514</v>
      </c>
      <c r="Z331" s="433"/>
    </row>
    <row r="332" spans="2:26" x14ac:dyDescent="0.35">
      <c r="B332" s="116">
        <v>42495</v>
      </c>
      <c r="C332" s="186">
        <f t="shared" si="93"/>
        <v>3.8829792900000104</v>
      </c>
      <c r="D332" s="113">
        <f t="shared" si="93"/>
        <v>3.3536556899999903</v>
      </c>
      <c r="E332" s="186">
        <f t="shared" si="88"/>
        <v>6.001401360544446E-4</v>
      </c>
      <c r="F332" s="148">
        <f t="shared" si="72"/>
        <v>44321.25</v>
      </c>
      <c r="G332" s="116"/>
      <c r="H332" s="549">
        <f t="shared" si="73"/>
        <v>882</v>
      </c>
      <c r="I332" s="550">
        <f t="shared" si="74"/>
        <v>323.75</v>
      </c>
      <c r="J332" s="113">
        <f t="shared" si="75"/>
        <v>558.25</v>
      </c>
      <c r="K332" s="549">
        <f t="shared" si="89"/>
        <v>3.6886839209523838</v>
      </c>
      <c r="L332" s="559"/>
      <c r="M332" s="433"/>
      <c r="N332" s="113">
        <f t="shared" si="94"/>
        <v>2.3678532900000215</v>
      </c>
      <c r="O332" s="113">
        <f t="shared" si="94"/>
        <v>2.21311100249999</v>
      </c>
      <c r="P332" s="113">
        <f t="shared" si="94"/>
        <v>2.1565025625000178</v>
      </c>
      <c r="Q332" s="148">
        <f t="shared" si="80"/>
        <v>44331</v>
      </c>
      <c r="R332" s="148">
        <f t="shared" si="81"/>
        <v>43936</v>
      </c>
      <c r="S332" s="187">
        <f t="shared" si="90"/>
        <v>1.4331250632904362E-4</v>
      </c>
      <c r="T332" s="549">
        <f t="shared" si="83"/>
        <v>395</v>
      </c>
      <c r="U332" s="113">
        <f t="shared" si="84"/>
        <v>9.75</v>
      </c>
      <c r="V332" s="113">
        <f t="shared" si="85"/>
        <v>385.25</v>
      </c>
      <c r="W332" s="549">
        <f t="shared" si="87"/>
        <v>2.2117137055632821</v>
      </c>
      <c r="Y332" s="556">
        <f t="shared" si="77"/>
        <v>1.4769702153891018</v>
      </c>
      <c r="Z332" s="433"/>
    </row>
    <row r="333" spans="2:26" x14ac:dyDescent="0.35">
      <c r="B333" s="116">
        <v>42496</v>
      </c>
      <c r="C333" s="186">
        <f t="shared" si="93"/>
        <v>3.7800625625000306</v>
      </c>
      <c r="D333" s="113">
        <f t="shared" si="93"/>
        <v>3.2570984024999916</v>
      </c>
      <c r="E333" s="186">
        <f t="shared" si="88"/>
        <v>5.9292988662135941E-4</v>
      </c>
      <c r="F333" s="148">
        <f t="shared" si="72"/>
        <v>44322.25</v>
      </c>
      <c r="G333" s="116"/>
      <c r="H333" s="549">
        <f t="shared" si="73"/>
        <v>882</v>
      </c>
      <c r="I333" s="550">
        <f t="shared" si="74"/>
        <v>322.75</v>
      </c>
      <c r="J333" s="113">
        <f t="shared" si="75"/>
        <v>559.25</v>
      </c>
      <c r="K333" s="549">
        <f t="shared" si="89"/>
        <v>3.5886944415929869</v>
      </c>
      <c r="L333" s="559"/>
      <c r="M333" s="433"/>
      <c r="N333" s="113">
        <f t="shared" si="94"/>
        <v>2.2768142399999913</v>
      </c>
      <c r="O333" s="113">
        <f t="shared" si="94"/>
        <v>2.1251724899999935</v>
      </c>
      <c r="P333" s="113">
        <f t="shared" si="94"/>
        <v>2.0837433224999868</v>
      </c>
      <c r="Q333" s="148">
        <f t="shared" si="80"/>
        <v>44331</v>
      </c>
      <c r="R333" s="148">
        <f t="shared" si="81"/>
        <v>43936</v>
      </c>
      <c r="S333" s="187">
        <f t="shared" si="90"/>
        <v>1.0488396835444732E-4</v>
      </c>
      <c r="T333" s="549">
        <f t="shared" si="83"/>
        <v>395</v>
      </c>
      <c r="U333" s="113">
        <f t="shared" si="84"/>
        <v>8.75</v>
      </c>
      <c r="V333" s="113">
        <f t="shared" si="85"/>
        <v>386.25</v>
      </c>
      <c r="W333" s="549">
        <f t="shared" si="87"/>
        <v>2.1242547552768922</v>
      </c>
      <c r="Y333" s="556">
        <f t="shared" si="77"/>
        <v>1.4644396863160947</v>
      </c>
      <c r="Z333" s="433"/>
    </row>
    <row r="334" spans="2:26" x14ac:dyDescent="0.35">
      <c r="B334" s="116">
        <v>42499</v>
      </c>
      <c r="C334" s="186">
        <f t="shared" si="93"/>
        <v>3.7994192400000015</v>
      </c>
      <c r="D334" s="113">
        <f t="shared" si="93"/>
        <v>3.2682764100000039</v>
      </c>
      <c r="E334" s="186">
        <f t="shared" si="88"/>
        <v>6.0220275510203811E-4</v>
      </c>
      <c r="F334" s="148">
        <f t="shared" si="72"/>
        <v>44325.25</v>
      </c>
      <c r="G334" s="116"/>
      <c r="H334" s="549">
        <f t="shared" si="73"/>
        <v>882</v>
      </c>
      <c r="I334" s="550">
        <f t="shared" si="74"/>
        <v>319.75</v>
      </c>
      <c r="J334" s="113">
        <f t="shared" si="75"/>
        <v>562.25</v>
      </c>
      <c r="K334" s="549">
        <f t="shared" si="89"/>
        <v>3.6068649090561249</v>
      </c>
      <c r="L334" s="559"/>
      <c r="M334" s="433"/>
      <c r="N334" s="113">
        <f t="shared" si="94"/>
        <v>2.2909732100000024</v>
      </c>
      <c r="O334" s="113">
        <f t="shared" si="94"/>
        <v>2.1484169225000072</v>
      </c>
      <c r="P334" s="113">
        <f t="shared" si="94"/>
        <v>2.1039516224999888</v>
      </c>
      <c r="Q334" s="148">
        <f t="shared" si="80"/>
        <v>44331</v>
      </c>
      <c r="R334" s="148">
        <f t="shared" si="81"/>
        <v>43936</v>
      </c>
      <c r="S334" s="187">
        <f t="shared" si="90"/>
        <v>1.1257037974688192E-4</v>
      </c>
      <c r="T334" s="549">
        <f t="shared" si="83"/>
        <v>395</v>
      </c>
      <c r="U334" s="113">
        <f t="shared" si="84"/>
        <v>5.75</v>
      </c>
      <c r="V334" s="113">
        <f t="shared" si="85"/>
        <v>389.25</v>
      </c>
      <c r="W334" s="549">
        <f t="shared" si="87"/>
        <v>2.1477696428164625</v>
      </c>
      <c r="Y334" s="556">
        <f t="shared" si="77"/>
        <v>1.4590952662396623</v>
      </c>
      <c r="Z334" s="433"/>
    </row>
    <row r="335" spans="2:26" x14ac:dyDescent="0.35">
      <c r="B335" s="116">
        <v>42500</v>
      </c>
      <c r="C335" s="186">
        <f t="shared" si="93"/>
        <v>3.7596890624999713</v>
      </c>
      <c r="D335" s="113">
        <f t="shared" si="93"/>
        <v>3.2428727224999898</v>
      </c>
      <c r="E335" s="186">
        <f t="shared" si="88"/>
        <v>5.8595956916097664E-4</v>
      </c>
      <c r="F335" s="148">
        <f t="shared" si="72"/>
        <v>44326.25</v>
      </c>
      <c r="G335" s="116"/>
      <c r="H335" s="549">
        <f t="shared" si="73"/>
        <v>882</v>
      </c>
      <c r="I335" s="550">
        <f t="shared" si="74"/>
        <v>318.75</v>
      </c>
      <c r="J335" s="113">
        <f t="shared" si="75"/>
        <v>563.25</v>
      </c>
      <c r="K335" s="549">
        <f t="shared" si="89"/>
        <v>3.5729144498299101</v>
      </c>
      <c r="L335" s="559"/>
      <c r="M335" s="433"/>
      <c r="N335" s="113">
        <f t="shared" si="94"/>
        <v>2.2545664099999918</v>
      </c>
      <c r="O335" s="113">
        <f t="shared" si="94"/>
        <v>2.1241619224999786</v>
      </c>
      <c r="P335" s="113">
        <f t="shared" si="94"/>
        <v>2.0726296100000097</v>
      </c>
      <c r="Q335" s="148">
        <f t="shared" si="80"/>
        <v>44331</v>
      </c>
      <c r="R335" s="148">
        <f t="shared" si="81"/>
        <v>43936</v>
      </c>
      <c r="S335" s="187">
        <f t="shared" si="90"/>
        <v>1.3046155063283272E-4</v>
      </c>
      <c r="T335" s="549">
        <f t="shared" si="83"/>
        <v>395</v>
      </c>
      <c r="U335" s="113">
        <f t="shared" si="84"/>
        <v>4.75</v>
      </c>
      <c r="V335" s="113">
        <f t="shared" si="85"/>
        <v>390.25</v>
      </c>
      <c r="W335" s="549">
        <f t="shared" si="87"/>
        <v>2.1235422301344729</v>
      </c>
      <c r="Y335" s="556">
        <f t="shared" si="77"/>
        <v>1.4493722196954373</v>
      </c>
      <c r="Z335" s="433"/>
    </row>
    <row r="336" spans="2:26" x14ac:dyDescent="0.35">
      <c r="B336" s="116">
        <v>42501</v>
      </c>
      <c r="C336" s="186">
        <f t="shared" si="93"/>
        <v>3.7821000224999901</v>
      </c>
      <c r="D336" s="113">
        <f t="shared" si="93"/>
        <v>3.2723412900000026</v>
      </c>
      <c r="E336" s="186">
        <f t="shared" si="88"/>
        <v>5.779577465986253E-4</v>
      </c>
      <c r="F336" s="148">
        <f t="shared" si="72"/>
        <v>44327.25</v>
      </c>
      <c r="G336" s="116"/>
      <c r="H336" s="549">
        <f t="shared" si="73"/>
        <v>882</v>
      </c>
      <c r="I336" s="550">
        <f t="shared" si="74"/>
        <v>317.75</v>
      </c>
      <c r="J336" s="113">
        <f t="shared" si="75"/>
        <v>564.25</v>
      </c>
      <c r="K336" s="549">
        <f t="shared" si="89"/>
        <v>3.5984539485182769</v>
      </c>
      <c r="L336" s="559"/>
      <c r="M336" s="433"/>
      <c r="N336" s="113">
        <f t="shared" si="94"/>
        <v>2.2626562499999947</v>
      </c>
      <c r="O336" s="113">
        <f t="shared" si="94"/>
        <v>2.1352784400000102</v>
      </c>
      <c r="P336" s="113">
        <f t="shared" si="94"/>
        <v>2.0918264025000077</v>
      </c>
      <c r="Q336" s="148">
        <f t="shared" si="80"/>
        <v>44331</v>
      </c>
      <c r="R336" s="148">
        <f t="shared" si="81"/>
        <v>43936</v>
      </c>
      <c r="S336" s="187">
        <f t="shared" si="90"/>
        <v>1.1000515822785439E-4</v>
      </c>
      <c r="T336" s="549">
        <f t="shared" si="83"/>
        <v>395</v>
      </c>
      <c r="U336" s="113">
        <f t="shared" si="84"/>
        <v>3.75</v>
      </c>
      <c r="V336" s="113">
        <f t="shared" si="85"/>
        <v>391.25</v>
      </c>
      <c r="W336" s="549">
        <f t="shared" si="87"/>
        <v>2.1348659206566558</v>
      </c>
      <c r="Y336" s="556">
        <f t="shared" si="77"/>
        <v>1.4635880278616211</v>
      </c>
      <c r="Z336" s="433"/>
    </row>
    <row r="337" spans="2:26" x14ac:dyDescent="0.35">
      <c r="B337" s="116">
        <v>42502</v>
      </c>
      <c r="C337" s="186">
        <f t="shared" si="93"/>
        <v>3.8167399024999993</v>
      </c>
      <c r="D337" s="113">
        <f t="shared" si="93"/>
        <v>3.3109616400000208</v>
      </c>
      <c r="E337" s="186">
        <f t="shared" si="88"/>
        <v>5.7344474206346763E-4</v>
      </c>
      <c r="F337" s="148">
        <f t="shared" si="72"/>
        <v>44328.25</v>
      </c>
      <c r="G337" s="116"/>
      <c r="H337" s="549">
        <f t="shared" si="73"/>
        <v>882</v>
      </c>
      <c r="I337" s="550">
        <f t="shared" si="74"/>
        <v>316.75</v>
      </c>
      <c r="J337" s="113">
        <f t="shared" si="75"/>
        <v>565.25</v>
      </c>
      <c r="K337" s="549">
        <f t="shared" si="89"/>
        <v>3.635101280451396</v>
      </c>
      <c r="L337" s="559"/>
      <c r="M337" s="433"/>
      <c r="N337" s="113">
        <f t="shared" si="94"/>
        <v>2.2677125624999794</v>
      </c>
      <c r="O337" s="113">
        <f t="shared" si="94"/>
        <v>2.1474062400000049</v>
      </c>
      <c r="P337" s="113">
        <f t="shared" si="94"/>
        <v>2.1049620899999955</v>
      </c>
      <c r="Q337" s="148">
        <f t="shared" si="80"/>
        <v>44331</v>
      </c>
      <c r="R337" s="148">
        <f t="shared" si="81"/>
        <v>43936</v>
      </c>
      <c r="S337" s="187">
        <f t="shared" si="90"/>
        <v>1.0745354430382139E-4</v>
      </c>
      <c r="T337" s="549">
        <f t="shared" si="83"/>
        <v>395</v>
      </c>
      <c r="U337" s="113">
        <f t="shared" si="84"/>
        <v>2.75</v>
      </c>
      <c r="V337" s="113">
        <f t="shared" si="85"/>
        <v>392.25</v>
      </c>
      <c r="W337" s="549">
        <f t="shared" si="87"/>
        <v>2.1471107427531693</v>
      </c>
      <c r="Y337" s="556">
        <f t="shared" si="77"/>
        <v>1.4879905376982268</v>
      </c>
      <c r="Z337" s="433"/>
    </row>
    <row r="338" spans="2:26" x14ac:dyDescent="0.35">
      <c r="B338" s="116">
        <v>42503</v>
      </c>
      <c r="C338" s="186">
        <f t="shared" si="93"/>
        <v>3.8279481600000276</v>
      </c>
      <c r="D338" s="113">
        <f t="shared" si="93"/>
        <v>3.3129944899999986</v>
      </c>
      <c r="E338" s="186">
        <f t="shared" si="88"/>
        <v>5.8384769841273126E-4</v>
      </c>
      <c r="F338" s="148">
        <f t="shared" si="72"/>
        <v>44329.25</v>
      </c>
      <c r="G338" s="116"/>
      <c r="H338" s="549">
        <f t="shared" si="73"/>
        <v>882</v>
      </c>
      <c r="I338" s="550">
        <f t="shared" si="74"/>
        <v>315.75</v>
      </c>
      <c r="J338" s="113">
        <f t="shared" si="75"/>
        <v>566.25</v>
      </c>
      <c r="K338" s="549">
        <f t="shared" si="89"/>
        <v>3.6435982492262076</v>
      </c>
      <c r="L338" s="559"/>
      <c r="M338" s="433"/>
      <c r="N338" s="113">
        <f t="shared" si="94"/>
        <v>2.2828822499999957</v>
      </c>
      <c r="O338" s="113">
        <f t="shared" si="94"/>
        <v>2.1736856099999979</v>
      </c>
      <c r="P338" s="113">
        <f t="shared" si="94"/>
        <v>2.1332572099999947</v>
      </c>
      <c r="Q338" s="148">
        <f t="shared" si="80"/>
        <v>44331</v>
      </c>
      <c r="R338" s="148">
        <f t="shared" si="81"/>
        <v>43936</v>
      </c>
      <c r="S338" s="187">
        <f t="shared" si="90"/>
        <v>1.0235037974684368E-4</v>
      </c>
      <c r="T338" s="549">
        <f t="shared" si="83"/>
        <v>395</v>
      </c>
      <c r="U338" s="113">
        <f t="shared" si="84"/>
        <v>1.75</v>
      </c>
      <c r="V338" s="113">
        <f t="shared" si="85"/>
        <v>393.25</v>
      </c>
      <c r="W338" s="549">
        <f t="shared" si="87"/>
        <v>2.1735064968354409</v>
      </c>
      <c r="Y338" s="556">
        <f t="shared" si="77"/>
        <v>1.4700917523907666</v>
      </c>
      <c r="Z338" s="433"/>
    </row>
    <row r="339" spans="2:26" x14ac:dyDescent="0.35">
      <c r="B339" s="116">
        <v>42506</v>
      </c>
      <c r="C339" s="186">
        <f t="shared" si="93"/>
        <v>3.808588822499992</v>
      </c>
      <c r="D339" s="113">
        <f t="shared" si="93"/>
        <v>3.299781322499995</v>
      </c>
      <c r="E339" s="186">
        <f t="shared" si="88"/>
        <v>5.7687925170067688E-4</v>
      </c>
      <c r="F339" s="148">
        <f t="shared" si="72"/>
        <v>44332.25</v>
      </c>
      <c r="G339" s="116"/>
      <c r="H339" s="549">
        <f t="shared" si="73"/>
        <v>882</v>
      </c>
      <c r="I339" s="550">
        <f t="shared" si="74"/>
        <v>312.75</v>
      </c>
      <c r="J339" s="113">
        <f t="shared" si="75"/>
        <v>569.25</v>
      </c>
      <c r="K339" s="549">
        <f t="shared" si="89"/>
        <v>3.6281698365306054</v>
      </c>
      <c r="L339" s="559"/>
      <c r="M339" s="433"/>
      <c r="N339" s="113">
        <f t="shared" si="94"/>
        <v>2.2525440000000119</v>
      </c>
      <c r="O339" s="113">
        <f t="shared" si="94"/>
        <v>2.1504383024999907</v>
      </c>
      <c r="P339" s="113">
        <f t="shared" si="94"/>
        <v>2.116077562499985</v>
      </c>
      <c r="Q339" s="148">
        <f t="shared" si="80"/>
        <v>45031</v>
      </c>
      <c r="R339" s="148">
        <f t="shared" si="81"/>
        <v>44331</v>
      </c>
      <c r="S339" s="187">
        <f>IF(N339="","",(O339-N339)/($O$14-$N$14))</f>
        <v>1.4586528214288741E-4</v>
      </c>
      <c r="T339" s="549">
        <f t="shared" si="83"/>
        <v>700</v>
      </c>
      <c r="U339" s="113">
        <f t="shared" si="84"/>
        <v>698.75</v>
      </c>
      <c r="V339" s="113">
        <f t="shared" si="85"/>
        <v>1.25</v>
      </c>
      <c r="W339" s="549">
        <f>IF(N339="","",N339-(U339*S339))</f>
        <v>2.1506206341026695</v>
      </c>
      <c r="Y339" s="556">
        <f t="shared" si="77"/>
        <v>1.477549202427936</v>
      </c>
      <c r="Z339" s="433"/>
    </row>
    <row r="340" spans="2:26" x14ac:dyDescent="0.35">
      <c r="B340" s="116">
        <v>42507</v>
      </c>
      <c r="C340" s="186">
        <f t="shared" si="93"/>
        <v>3.8442521599999946</v>
      </c>
      <c r="D340" s="113">
        <f t="shared" si="93"/>
        <v>3.3201096225000004</v>
      </c>
      <c r="E340" s="186">
        <f t="shared" si="88"/>
        <v>5.9426591553287322E-4</v>
      </c>
      <c r="F340" s="148">
        <f t="shared" si="72"/>
        <v>44333.25</v>
      </c>
      <c r="G340" s="116"/>
      <c r="H340" s="549">
        <f t="shared" si="73"/>
        <v>882</v>
      </c>
      <c r="I340" s="550">
        <f t="shared" si="74"/>
        <v>311.75</v>
      </c>
      <c r="J340" s="113">
        <f t="shared" si="75"/>
        <v>570.25</v>
      </c>
      <c r="K340" s="549">
        <f t="shared" si="89"/>
        <v>3.6589897608326214</v>
      </c>
      <c r="L340" s="559"/>
      <c r="M340" s="433"/>
      <c r="N340" s="113">
        <f t="shared" si="94"/>
        <v>2.286927690000029</v>
      </c>
      <c r="O340" s="113">
        <f t="shared" si="94"/>
        <v>2.1837939600000134</v>
      </c>
      <c r="P340" s="113">
        <f t="shared" si="94"/>
        <v>2.1443742224999784</v>
      </c>
      <c r="Q340" s="148">
        <f t="shared" si="80"/>
        <v>45031</v>
      </c>
      <c r="R340" s="148">
        <f t="shared" si="81"/>
        <v>44331</v>
      </c>
      <c r="S340" s="187">
        <f t="shared" ref="S340:S403" si="95">IF(N340="","",(O340-N340)/($O$14-$N$14))</f>
        <v>1.473339000000224E-4</v>
      </c>
      <c r="T340" s="549">
        <f t="shared" si="83"/>
        <v>700</v>
      </c>
      <c r="U340" s="113">
        <f t="shared" si="84"/>
        <v>697.75</v>
      </c>
      <c r="V340" s="113">
        <f t="shared" si="85"/>
        <v>2.25</v>
      </c>
      <c r="W340" s="549">
        <f t="shared" ref="W340:W403" si="96">IF(N340="","",N340-(U340*S340))</f>
        <v>2.1841254612750136</v>
      </c>
      <c r="Y340" s="556">
        <f t="shared" si="77"/>
        <v>1.4748642995576078</v>
      </c>
      <c r="Z340" s="433"/>
    </row>
    <row r="341" spans="2:26" x14ac:dyDescent="0.35">
      <c r="B341" s="116">
        <v>42508</v>
      </c>
      <c r="C341" s="186">
        <f t="shared" si="93"/>
        <v>3.8564809999999783</v>
      </c>
      <c r="D341" s="113">
        <f t="shared" si="93"/>
        <v>3.3384068025000158</v>
      </c>
      <c r="E341" s="186">
        <f t="shared" si="88"/>
        <v>5.8738571145120465E-4</v>
      </c>
      <c r="F341" s="148">
        <f t="shared" si="72"/>
        <v>44334.25</v>
      </c>
      <c r="G341" s="116"/>
      <c r="H341" s="549">
        <f t="shared" si="73"/>
        <v>882</v>
      </c>
      <c r="I341" s="550">
        <f t="shared" si="74"/>
        <v>310.75</v>
      </c>
      <c r="J341" s="113">
        <f t="shared" si="75"/>
        <v>571.25</v>
      </c>
      <c r="K341" s="549">
        <f t="shared" si="89"/>
        <v>3.6739508901665165</v>
      </c>
      <c r="L341" s="559"/>
      <c r="M341" s="433"/>
      <c r="N341" s="113">
        <f t="shared" si="94"/>
        <v>2.304121702500006</v>
      </c>
      <c r="O341" s="113">
        <f t="shared" si="94"/>
        <v>2.2100780100000161</v>
      </c>
      <c r="P341" s="113">
        <f t="shared" si="94"/>
        <v>2.1797505599999933</v>
      </c>
      <c r="Q341" s="148">
        <f t="shared" si="80"/>
        <v>45031</v>
      </c>
      <c r="R341" s="148">
        <f t="shared" si="81"/>
        <v>44331</v>
      </c>
      <c r="S341" s="187">
        <f t="shared" si="95"/>
        <v>1.3434813214284271E-4</v>
      </c>
      <c r="T341" s="549">
        <f t="shared" si="83"/>
        <v>700</v>
      </c>
      <c r="U341" s="113">
        <f t="shared" si="84"/>
        <v>696.75</v>
      </c>
      <c r="V341" s="113">
        <f t="shared" si="85"/>
        <v>3.25</v>
      </c>
      <c r="W341" s="549">
        <f t="shared" si="96"/>
        <v>2.2105146414294805</v>
      </c>
      <c r="Y341" s="556">
        <f t="shared" si="77"/>
        <v>1.463436248737036</v>
      </c>
      <c r="Z341" s="433"/>
    </row>
    <row r="342" spans="2:26" x14ac:dyDescent="0.35">
      <c r="B342" s="116">
        <v>42509</v>
      </c>
      <c r="C342" s="186">
        <f t="shared" si="93"/>
        <v>3.918655402499982</v>
      </c>
      <c r="D342" s="113">
        <f t="shared" si="93"/>
        <v>3.3902576100000026</v>
      </c>
      <c r="E342" s="186">
        <f t="shared" si="88"/>
        <v>5.9909046768705145E-4</v>
      </c>
      <c r="F342" s="148">
        <f t="shared" si="72"/>
        <v>44335.25</v>
      </c>
      <c r="G342" s="116"/>
      <c r="H342" s="549">
        <f t="shared" si="73"/>
        <v>882</v>
      </c>
      <c r="I342" s="550">
        <f t="shared" si="74"/>
        <v>309.75</v>
      </c>
      <c r="J342" s="113">
        <f t="shared" si="75"/>
        <v>572.25</v>
      </c>
      <c r="K342" s="549">
        <f t="shared" si="89"/>
        <v>3.7330871301339177</v>
      </c>
      <c r="L342" s="559"/>
      <c r="M342" s="433"/>
      <c r="N342" s="113">
        <f t="shared" si="94"/>
        <v>2.3698768399999848</v>
      </c>
      <c r="O342" s="113">
        <f t="shared" si="94"/>
        <v>2.2758029225000032</v>
      </c>
      <c r="P342" s="113">
        <f t="shared" si="94"/>
        <v>2.2414211024999853</v>
      </c>
      <c r="Q342" s="148">
        <f t="shared" si="80"/>
        <v>45031</v>
      </c>
      <c r="R342" s="148">
        <f t="shared" si="81"/>
        <v>44331</v>
      </c>
      <c r="S342" s="187">
        <f t="shared" si="95"/>
        <v>1.3439131071425945E-4</v>
      </c>
      <c r="T342" s="549">
        <f t="shared" si="83"/>
        <v>700</v>
      </c>
      <c r="U342" s="113">
        <f t="shared" si="84"/>
        <v>695.75</v>
      </c>
      <c r="V342" s="113">
        <f t="shared" si="85"/>
        <v>4.25</v>
      </c>
      <c r="W342" s="549">
        <f t="shared" si="96"/>
        <v>2.2763740855705388</v>
      </c>
      <c r="Y342" s="556">
        <f t="shared" si="77"/>
        <v>1.4567130445633789</v>
      </c>
      <c r="Z342" s="433"/>
    </row>
    <row r="343" spans="2:26" x14ac:dyDescent="0.35">
      <c r="B343" s="116">
        <v>42510</v>
      </c>
      <c r="C343" s="186">
        <f t="shared" si="93"/>
        <v>3.8962297025000092</v>
      </c>
      <c r="D343" s="113">
        <f t="shared" si="93"/>
        <v>3.3902576100000026</v>
      </c>
      <c r="E343" s="186">
        <f t="shared" si="88"/>
        <v>5.7366450396826153E-4</v>
      </c>
      <c r="F343" s="148">
        <f t="shared" si="72"/>
        <v>44336.25</v>
      </c>
      <c r="G343" s="116"/>
      <c r="H343" s="549">
        <f t="shared" si="73"/>
        <v>882</v>
      </c>
      <c r="I343" s="550">
        <f t="shared" si="74"/>
        <v>308.75</v>
      </c>
      <c r="J343" s="113">
        <f t="shared" si="75"/>
        <v>573.25</v>
      </c>
      <c r="K343" s="549">
        <f t="shared" si="89"/>
        <v>3.7191107868998086</v>
      </c>
      <c r="L343" s="559"/>
      <c r="M343" s="433"/>
      <c r="N343" s="113">
        <f t="shared" si="94"/>
        <v>2.3516656099999977</v>
      </c>
      <c r="O343" s="113">
        <f t="shared" si="94"/>
        <v>2.2646787600000051</v>
      </c>
      <c r="P343" s="113">
        <f t="shared" si="94"/>
        <v>2.2292877224999952</v>
      </c>
      <c r="Q343" s="148">
        <f t="shared" si="80"/>
        <v>45031</v>
      </c>
      <c r="R343" s="148">
        <f t="shared" si="81"/>
        <v>44331</v>
      </c>
      <c r="S343" s="187">
        <f t="shared" si="95"/>
        <v>1.2426692857141802E-4</v>
      </c>
      <c r="T343" s="549">
        <f t="shared" si="83"/>
        <v>700</v>
      </c>
      <c r="U343" s="113">
        <f t="shared" si="84"/>
        <v>694.75</v>
      </c>
      <c r="V343" s="113">
        <f t="shared" si="85"/>
        <v>5.25</v>
      </c>
      <c r="W343" s="549">
        <f t="shared" si="96"/>
        <v>2.2653311613750051</v>
      </c>
      <c r="Y343" s="556">
        <f t="shared" si="77"/>
        <v>1.4537796255248034</v>
      </c>
      <c r="Z343" s="433"/>
    </row>
    <row r="344" spans="2:26" x14ac:dyDescent="0.35">
      <c r="B344" s="116">
        <v>42513</v>
      </c>
      <c r="C344" s="186">
        <f t="shared" si="93"/>
        <v>3.925791359999975</v>
      </c>
      <c r="D344" s="113">
        <f t="shared" si="93"/>
        <v>3.4258490225000049</v>
      </c>
      <c r="E344" s="186">
        <f t="shared" si="88"/>
        <v>5.6682804705212024E-4</v>
      </c>
      <c r="F344" s="148">
        <f t="shared" si="72"/>
        <v>44339.25</v>
      </c>
      <c r="G344" s="116"/>
      <c r="H344" s="549">
        <f t="shared" si="73"/>
        <v>882</v>
      </c>
      <c r="I344" s="550">
        <f t="shared" si="74"/>
        <v>305.75</v>
      </c>
      <c r="J344" s="113">
        <f t="shared" si="75"/>
        <v>576.25</v>
      </c>
      <c r="K344" s="549">
        <f t="shared" si="89"/>
        <v>3.752483684613789</v>
      </c>
      <c r="L344" s="559"/>
      <c r="M344" s="433"/>
      <c r="N344" s="113">
        <f t="shared" si="94"/>
        <v>2.3789830624999952</v>
      </c>
      <c r="O344" s="113">
        <f t="shared" si="94"/>
        <v>2.3020988024999856</v>
      </c>
      <c r="P344" s="113">
        <f t="shared" si="94"/>
        <v>2.2667012899999728</v>
      </c>
      <c r="Q344" s="148">
        <f t="shared" si="80"/>
        <v>45031</v>
      </c>
      <c r="R344" s="148">
        <f t="shared" si="81"/>
        <v>44331</v>
      </c>
      <c r="S344" s="187">
        <f t="shared" si="95"/>
        <v>1.09834657142871E-4</v>
      </c>
      <c r="T344" s="549">
        <f t="shared" si="83"/>
        <v>700</v>
      </c>
      <c r="U344" s="113">
        <f t="shared" si="84"/>
        <v>691.75</v>
      </c>
      <c r="V344" s="113">
        <f t="shared" si="85"/>
        <v>8.25</v>
      </c>
      <c r="W344" s="549">
        <f t="shared" si="96"/>
        <v>2.3030049384214144</v>
      </c>
      <c r="Y344" s="556">
        <f t="shared" si="77"/>
        <v>1.4494787461923746</v>
      </c>
      <c r="Z344" s="433"/>
    </row>
    <row r="345" spans="2:26" x14ac:dyDescent="0.35">
      <c r="B345" s="116">
        <v>42514</v>
      </c>
      <c r="C345" s="186">
        <f t="shared" ref="C345:D364" si="97">IF(C75="","",((1+C75/200)^2-1)*100)</f>
        <v>3.8972490000000137</v>
      </c>
      <c r="D345" s="113">
        <f t="shared" si="97"/>
        <v>3.3902576100000026</v>
      </c>
      <c r="E345" s="186">
        <f t="shared" si="88"/>
        <v>5.7482017006803981E-4</v>
      </c>
      <c r="F345" s="148">
        <f t="shared" si="72"/>
        <v>44340.25</v>
      </c>
      <c r="G345" s="116"/>
      <c r="H345" s="549">
        <f t="shared" si="73"/>
        <v>882</v>
      </c>
      <c r="I345" s="550">
        <f t="shared" si="74"/>
        <v>304.75</v>
      </c>
      <c r="J345" s="113">
        <f t="shared" si="75"/>
        <v>577.25</v>
      </c>
      <c r="K345" s="549">
        <f t="shared" si="89"/>
        <v>3.7220725531717784</v>
      </c>
      <c r="L345" s="559"/>
      <c r="M345" s="433"/>
      <c r="N345" s="113">
        <f t="shared" ref="N345:P364" si="98">IF(N75="","",((1+N75/200)^2-1)*100)</f>
        <v>2.3526773024999947</v>
      </c>
      <c r="O345" s="113">
        <f t="shared" si="98"/>
        <v>2.2808595599999704</v>
      </c>
      <c r="P345" s="113">
        <f t="shared" si="98"/>
        <v>2.246476889999971</v>
      </c>
      <c r="Q345" s="148">
        <f t="shared" si="80"/>
        <v>45031</v>
      </c>
      <c r="R345" s="148">
        <f t="shared" si="81"/>
        <v>44331</v>
      </c>
      <c r="S345" s="187">
        <f t="shared" si="95"/>
        <v>1.0259677500003481E-4</v>
      </c>
      <c r="T345" s="549">
        <f t="shared" si="83"/>
        <v>700</v>
      </c>
      <c r="U345" s="113">
        <f t="shared" si="84"/>
        <v>690.75</v>
      </c>
      <c r="V345" s="113">
        <f t="shared" si="85"/>
        <v>9.25</v>
      </c>
      <c r="W345" s="549">
        <f t="shared" si="96"/>
        <v>2.2818085801687209</v>
      </c>
      <c r="Y345" s="556">
        <f t="shared" si="77"/>
        <v>1.4402639730030575</v>
      </c>
      <c r="Z345" s="433"/>
    </row>
    <row r="346" spans="2:26" x14ac:dyDescent="0.35">
      <c r="B346" s="116">
        <v>42515</v>
      </c>
      <c r="C346" s="186">
        <f t="shared" si="97"/>
        <v>3.9105003225000212</v>
      </c>
      <c r="D346" s="113">
        <f t="shared" si="97"/>
        <v>3.4034765624999963</v>
      </c>
      <c r="E346" s="186">
        <f t="shared" si="88"/>
        <v>5.7485687074832761E-4</v>
      </c>
      <c r="F346" s="148">
        <f t="shared" si="72"/>
        <v>44341.25</v>
      </c>
      <c r="G346" s="116"/>
      <c r="H346" s="549">
        <f t="shared" si="73"/>
        <v>882</v>
      </c>
      <c r="I346" s="550">
        <f t="shared" si="74"/>
        <v>303.75</v>
      </c>
      <c r="J346" s="113">
        <f t="shared" si="75"/>
        <v>578.25</v>
      </c>
      <c r="K346" s="549">
        <f t="shared" si="89"/>
        <v>3.7358875480102167</v>
      </c>
      <c r="L346" s="559"/>
      <c r="M346" s="433"/>
      <c r="N346" s="113">
        <f t="shared" si="98"/>
        <v>2.3516656099999977</v>
      </c>
      <c r="O346" s="113">
        <f t="shared" si="98"/>
        <v>2.2859163225000145</v>
      </c>
      <c r="P346" s="113">
        <f t="shared" si="98"/>
        <v>2.246476889999971</v>
      </c>
      <c r="Q346" s="148">
        <f t="shared" si="80"/>
        <v>45031</v>
      </c>
      <c r="R346" s="148">
        <f t="shared" si="81"/>
        <v>44331</v>
      </c>
      <c r="S346" s="187">
        <f t="shared" si="95"/>
        <v>9.3927553571404587E-5</v>
      </c>
      <c r="T346" s="549">
        <f t="shared" si="83"/>
        <v>700</v>
      </c>
      <c r="U346" s="113">
        <f t="shared" si="84"/>
        <v>689.75</v>
      </c>
      <c r="V346" s="113">
        <f t="shared" si="85"/>
        <v>10.25</v>
      </c>
      <c r="W346" s="549">
        <f t="shared" si="96"/>
        <v>2.2868790799241214</v>
      </c>
      <c r="Y346" s="556">
        <f t="shared" si="77"/>
        <v>1.4490084680860953</v>
      </c>
      <c r="Z346" s="433"/>
    </row>
    <row r="347" spans="2:26" x14ac:dyDescent="0.35">
      <c r="B347" s="116">
        <v>42516</v>
      </c>
      <c r="C347" s="186">
        <f t="shared" si="97"/>
        <v>3.8534237224999934</v>
      </c>
      <c r="D347" s="113">
        <f t="shared" si="97"/>
        <v>3.3465394024999817</v>
      </c>
      <c r="E347" s="186">
        <f t="shared" si="88"/>
        <v>5.7469877551021736E-4</v>
      </c>
      <c r="F347" s="148">
        <f t="shared" si="72"/>
        <v>44342.25</v>
      </c>
      <c r="G347" s="116"/>
      <c r="H347" s="549">
        <f t="shared" si="73"/>
        <v>882</v>
      </c>
      <c r="I347" s="550">
        <f t="shared" si="74"/>
        <v>302.75</v>
      </c>
      <c r="J347" s="113">
        <f t="shared" si="75"/>
        <v>579.25</v>
      </c>
      <c r="K347" s="549">
        <f t="shared" si="89"/>
        <v>3.679433668214275</v>
      </c>
      <c r="L347" s="559"/>
      <c r="M347" s="433"/>
      <c r="N347" s="113">
        <f t="shared" si="98"/>
        <v>2.2818709024999828</v>
      </c>
      <c r="O347" s="113">
        <f t="shared" si="98"/>
        <v>2.2090670225000109</v>
      </c>
      <c r="P347" s="113">
        <f t="shared" si="98"/>
        <v>2.1666100624999851</v>
      </c>
      <c r="Q347" s="148">
        <f t="shared" si="80"/>
        <v>45031</v>
      </c>
      <c r="R347" s="148">
        <f t="shared" si="81"/>
        <v>44331</v>
      </c>
      <c r="S347" s="187">
        <f t="shared" si="95"/>
        <v>1.0400554285710279E-4</v>
      </c>
      <c r="T347" s="549">
        <f t="shared" si="83"/>
        <v>700</v>
      </c>
      <c r="U347" s="113">
        <f t="shared" si="84"/>
        <v>688.75</v>
      </c>
      <c r="V347" s="113">
        <f t="shared" si="85"/>
        <v>11.25</v>
      </c>
      <c r="W347" s="549">
        <f t="shared" si="96"/>
        <v>2.2102370848571531</v>
      </c>
      <c r="Y347" s="556">
        <f t="shared" si="77"/>
        <v>1.4691965833571219</v>
      </c>
      <c r="Z347" s="433"/>
    </row>
    <row r="348" spans="2:26" x14ac:dyDescent="0.35">
      <c r="B348" s="116">
        <v>42517</v>
      </c>
      <c r="C348" s="186">
        <f t="shared" si="97"/>
        <v>3.8360999999999867</v>
      </c>
      <c r="D348" s="113">
        <f t="shared" si="97"/>
        <v>3.3272250000000003</v>
      </c>
      <c r="E348" s="186">
        <f t="shared" si="88"/>
        <v>5.7695578231290975E-4</v>
      </c>
      <c r="F348" s="148">
        <f t="shared" si="72"/>
        <v>44343.25</v>
      </c>
      <c r="G348" s="116"/>
      <c r="H348" s="549">
        <f t="shared" si="73"/>
        <v>882</v>
      </c>
      <c r="I348" s="550">
        <f t="shared" si="74"/>
        <v>301.75</v>
      </c>
      <c r="J348" s="113">
        <f t="shared" si="75"/>
        <v>580.25</v>
      </c>
      <c r="K348" s="549">
        <f t="shared" si="89"/>
        <v>3.6620035926870664</v>
      </c>
      <c r="L348" s="559"/>
      <c r="M348" s="433"/>
      <c r="N348" s="113">
        <f t="shared" si="98"/>
        <v>2.2323210000000149</v>
      </c>
      <c r="O348" s="113">
        <f t="shared" si="98"/>
        <v>2.1645885224999883</v>
      </c>
      <c r="P348" s="113">
        <f t="shared" si="98"/>
        <v>2.1322466024999986</v>
      </c>
      <c r="Q348" s="148">
        <f t="shared" si="80"/>
        <v>45031</v>
      </c>
      <c r="R348" s="148">
        <f t="shared" si="81"/>
        <v>44331</v>
      </c>
      <c r="S348" s="187">
        <f t="shared" si="95"/>
        <v>9.6760682142895042E-5</v>
      </c>
      <c r="T348" s="549">
        <f t="shared" si="83"/>
        <v>700</v>
      </c>
      <c r="U348" s="113">
        <f t="shared" si="84"/>
        <v>687.75</v>
      </c>
      <c r="V348" s="113">
        <f t="shared" si="85"/>
        <v>12.25</v>
      </c>
      <c r="W348" s="549">
        <f t="shared" si="96"/>
        <v>2.1657738408562386</v>
      </c>
      <c r="Y348" s="556">
        <f t="shared" si="77"/>
        <v>1.4962297518308278</v>
      </c>
      <c r="Z348" s="433"/>
    </row>
    <row r="349" spans="2:26" x14ac:dyDescent="0.35">
      <c r="B349" s="116">
        <v>42520</v>
      </c>
      <c r="C349" s="186">
        <f t="shared" si="97"/>
        <v>3.8646339599999857</v>
      </c>
      <c r="D349" s="113">
        <f t="shared" si="97"/>
        <v>3.3485726024999884</v>
      </c>
      <c r="E349" s="186">
        <f t="shared" si="88"/>
        <v>5.8510357993196965E-4</v>
      </c>
      <c r="F349" s="148">
        <f t="shared" ref="F349:F412" si="99">B349+365.25*5</f>
        <v>44346.25</v>
      </c>
      <c r="G349" s="116"/>
      <c r="H349" s="549">
        <f t="shared" ref="H349:H412" si="100">C$14-D$14</f>
        <v>882</v>
      </c>
      <c r="I349" s="550">
        <f t="shared" ref="I349:I412" si="101">C$14-F349</f>
        <v>298.75</v>
      </c>
      <c r="J349" s="113">
        <f t="shared" ref="J349:J412" si="102">F349-D$14</f>
        <v>583.25</v>
      </c>
      <c r="K349" s="549">
        <f t="shared" si="89"/>
        <v>3.6898342654953096</v>
      </c>
      <c r="L349" s="559"/>
      <c r="M349" s="433"/>
      <c r="N349" s="113">
        <f t="shared" si="98"/>
        <v>2.2484992399999904</v>
      </c>
      <c r="O349" s="113">
        <f t="shared" si="98"/>
        <v>2.1817722500000025</v>
      </c>
      <c r="P349" s="113">
        <f t="shared" si="98"/>
        <v>2.1554918400000123</v>
      </c>
      <c r="Q349" s="148">
        <f t="shared" si="80"/>
        <v>45031</v>
      </c>
      <c r="R349" s="148">
        <f t="shared" si="81"/>
        <v>44331</v>
      </c>
      <c r="S349" s="187">
        <f t="shared" si="95"/>
        <v>9.5324271428554042E-5</v>
      </c>
      <c r="T349" s="549">
        <f t="shared" si="83"/>
        <v>700</v>
      </c>
      <c r="U349" s="113">
        <f t="shared" si="84"/>
        <v>684.75</v>
      </c>
      <c r="V349" s="113">
        <f t="shared" si="85"/>
        <v>15.25</v>
      </c>
      <c r="W349" s="549">
        <f t="shared" si="96"/>
        <v>2.1832259451392879</v>
      </c>
      <c r="Y349" s="556">
        <f t="shared" ref="Y349:Y412" si="103">IFERROR(K349-W349,"")</f>
        <v>1.5066083203560217</v>
      </c>
      <c r="Z349" s="433"/>
    </row>
    <row r="350" spans="2:26" x14ac:dyDescent="0.35">
      <c r="B350" s="116">
        <v>42521</v>
      </c>
      <c r="C350" s="186">
        <f t="shared" si="97"/>
        <v>3.8952104100000051</v>
      </c>
      <c r="D350" s="113">
        <f t="shared" si="97"/>
        <v>3.3699224100000036</v>
      </c>
      <c r="E350" s="186">
        <f t="shared" si="88"/>
        <v>5.9556462585034185E-4</v>
      </c>
      <c r="F350" s="148">
        <f t="shared" si="99"/>
        <v>44347.25</v>
      </c>
      <c r="G350" s="116"/>
      <c r="H350" s="549">
        <f t="shared" si="100"/>
        <v>882</v>
      </c>
      <c r="I350" s="550">
        <f t="shared" si="101"/>
        <v>297.75</v>
      </c>
      <c r="J350" s="113">
        <f t="shared" si="102"/>
        <v>584.25</v>
      </c>
      <c r="K350" s="549">
        <f t="shared" si="89"/>
        <v>3.7178810426530657</v>
      </c>
      <c r="L350" s="559"/>
      <c r="M350" s="433"/>
      <c r="N350" s="113">
        <f t="shared" si="98"/>
        <v>2.2768142399999913</v>
      </c>
      <c r="O350" s="113">
        <f t="shared" si="98"/>
        <v>2.2070450625000015</v>
      </c>
      <c r="P350" s="113">
        <f t="shared" si="98"/>
        <v>2.1787397224999783</v>
      </c>
      <c r="Q350" s="148">
        <f t="shared" ref="Q350:Q413" si="104">IF($F350&lt;$P$14,$P$14,IF($F350&lt;$O$14,$O$14,$N$14))</f>
        <v>45031</v>
      </c>
      <c r="R350" s="148">
        <f t="shared" ref="R350:R413" si="105">IF($F350&gt;$N$14,$N$14,IF($F350&gt;$O$14,$O$14,$P$14))</f>
        <v>44331</v>
      </c>
      <c r="S350" s="187">
        <f t="shared" si="95"/>
        <v>9.9670253571413988E-5</v>
      </c>
      <c r="T350" s="549">
        <f t="shared" ref="T350:T413" si="106">Q350-R350</f>
        <v>700</v>
      </c>
      <c r="U350" s="113">
        <f t="shared" ref="U350:U413" si="107">Q350-F350</f>
        <v>683.75</v>
      </c>
      <c r="V350" s="113">
        <f t="shared" ref="V350:V413" si="108">F350-R350</f>
        <v>16.25</v>
      </c>
      <c r="W350" s="549">
        <f t="shared" si="96"/>
        <v>2.2086647041205372</v>
      </c>
      <c r="Y350" s="556">
        <f t="shared" si="103"/>
        <v>1.5092163385325286</v>
      </c>
      <c r="Z350" s="433"/>
    </row>
    <row r="351" spans="2:26" x14ac:dyDescent="0.35">
      <c r="B351" s="116">
        <v>42522</v>
      </c>
      <c r="C351" s="186">
        <f t="shared" si="97"/>
        <v>3.8850177599999869</v>
      </c>
      <c r="D351" s="113">
        <f t="shared" si="97"/>
        <v>3.3567056025000097</v>
      </c>
      <c r="E351" s="186">
        <f t="shared" si="88"/>
        <v>5.9899337585031423E-4</v>
      </c>
      <c r="F351" s="148">
        <f t="shared" si="99"/>
        <v>44348.25</v>
      </c>
      <c r="G351" s="116"/>
      <c r="H351" s="549">
        <f t="shared" si="100"/>
        <v>882</v>
      </c>
      <c r="I351" s="550">
        <f t="shared" si="101"/>
        <v>296.75</v>
      </c>
      <c r="J351" s="113">
        <f t="shared" si="102"/>
        <v>585.25</v>
      </c>
      <c r="K351" s="549">
        <f t="shared" si="89"/>
        <v>3.707266475716406</v>
      </c>
      <c r="L351" s="559"/>
      <c r="M351" s="433"/>
      <c r="N351" s="113">
        <f t="shared" si="98"/>
        <v>2.2990644900000134</v>
      </c>
      <c r="O351" s="113">
        <f t="shared" si="98"/>
        <v>2.2201881599999806</v>
      </c>
      <c r="P351" s="113">
        <f t="shared" si="98"/>
        <v>2.1807614025000088</v>
      </c>
      <c r="Q351" s="148">
        <f t="shared" si="104"/>
        <v>45031</v>
      </c>
      <c r="R351" s="148">
        <f t="shared" si="105"/>
        <v>44331</v>
      </c>
      <c r="S351" s="187">
        <f t="shared" si="95"/>
        <v>1.1268047142861828E-4</v>
      </c>
      <c r="T351" s="549">
        <f t="shared" si="106"/>
        <v>700</v>
      </c>
      <c r="U351" s="113">
        <f t="shared" si="107"/>
        <v>682.75</v>
      </c>
      <c r="V351" s="113">
        <f t="shared" si="108"/>
        <v>17.25</v>
      </c>
      <c r="W351" s="549">
        <f t="shared" si="96"/>
        <v>2.2221318981321243</v>
      </c>
      <c r="Y351" s="556">
        <f t="shared" si="103"/>
        <v>1.4851345775842817</v>
      </c>
      <c r="Z351" s="433"/>
    </row>
    <row r="352" spans="2:26" x14ac:dyDescent="0.35">
      <c r="B352" s="116">
        <v>42523</v>
      </c>
      <c r="C352" s="186">
        <f t="shared" si="97"/>
        <v>3.8564809999999783</v>
      </c>
      <c r="D352" s="113">
        <f t="shared" si="97"/>
        <v>3.3414564899999943</v>
      </c>
      <c r="E352" s="186">
        <f t="shared" si="88"/>
        <v>5.8392801587299763E-4</v>
      </c>
      <c r="F352" s="148">
        <f t="shared" si="99"/>
        <v>44349.25</v>
      </c>
      <c r="G352" s="116"/>
      <c r="H352" s="549">
        <f t="shared" si="100"/>
        <v>882</v>
      </c>
      <c r="I352" s="550">
        <f t="shared" si="101"/>
        <v>295.75</v>
      </c>
      <c r="J352" s="113">
        <f t="shared" si="102"/>
        <v>586.25</v>
      </c>
      <c r="K352" s="549">
        <f t="shared" si="89"/>
        <v>3.6837842893055393</v>
      </c>
      <c r="L352" s="559"/>
      <c r="M352" s="433"/>
      <c r="N352" s="113">
        <f t="shared" si="98"/>
        <v>2.2889504399999927</v>
      </c>
      <c r="O352" s="113">
        <f t="shared" si="98"/>
        <v>2.2100780100000161</v>
      </c>
      <c r="P352" s="113">
        <f t="shared" si="98"/>
        <v>2.1706532024999836</v>
      </c>
      <c r="Q352" s="148">
        <f t="shared" si="104"/>
        <v>45031</v>
      </c>
      <c r="R352" s="148">
        <f t="shared" si="105"/>
        <v>44331</v>
      </c>
      <c r="S352" s="187">
        <f t="shared" si="95"/>
        <v>1.1267489999996652E-4</v>
      </c>
      <c r="T352" s="549">
        <f t="shared" si="106"/>
        <v>700</v>
      </c>
      <c r="U352" s="113">
        <f t="shared" si="107"/>
        <v>681.75</v>
      </c>
      <c r="V352" s="113">
        <f t="shared" si="108"/>
        <v>18.25</v>
      </c>
      <c r="W352" s="549">
        <f t="shared" si="96"/>
        <v>2.2121343269250153</v>
      </c>
      <c r="Y352" s="556">
        <f t="shared" si="103"/>
        <v>1.4716499623805239</v>
      </c>
      <c r="Z352" s="433"/>
    </row>
    <row r="353" spans="2:26" x14ac:dyDescent="0.35">
      <c r="B353" s="116">
        <v>42524</v>
      </c>
      <c r="C353" s="186">
        <f t="shared" si="97"/>
        <v>3.8177588099999937</v>
      </c>
      <c r="D353" s="113">
        <f t="shared" si="97"/>
        <v>3.3221425625000078</v>
      </c>
      <c r="E353" s="186">
        <f t="shared" si="88"/>
        <v>5.6192318310655995E-4</v>
      </c>
      <c r="F353" s="148">
        <f t="shared" si="99"/>
        <v>44350.25</v>
      </c>
      <c r="G353" s="116"/>
      <c r="H353" s="549">
        <f t="shared" si="100"/>
        <v>882</v>
      </c>
      <c r="I353" s="550">
        <f t="shared" si="101"/>
        <v>294.75</v>
      </c>
      <c r="J353" s="113">
        <f t="shared" si="102"/>
        <v>587.25</v>
      </c>
      <c r="K353" s="549">
        <f t="shared" si="89"/>
        <v>3.6521319517793351</v>
      </c>
      <c r="L353" s="559"/>
      <c r="M353" s="433"/>
      <c r="N353" s="113">
        <f t="shared" si="98"/>
        <v>2.2758029225000032</v>
      </c>
      <c r="O353" s="113">
        <f t="shared" si="98"/>
        <v>2.1949137225000026</v>
      </c>
      <c r="P353" s="113">
        <f t="shared" si="98"/>
        <v>2.1565025625000178</v>
      </c>
      <c r="Q353" s="148">
        <f t="shared" si="104"/>
        <v>45031</v>
      </c>
      <c r="R353" s="148">
        <f t="shared" si="105"/>
        <v>44331</v>
      </c>
      <c r="S353" s="187">
        <f t="shared" si="95"/>
        <v>1.1555600000000079E-4</v>
      </c>
      <c r="T353" s="549">
        <f t="shared" si="106"/>
        <v>700</v>
      </c>
      <c r="U353" s="113">
        <f t="shared" si="107"/>
        <v>680.75</v>
      </c>
      <c r="V353" s="113">
        <f t="shared" si="108"/>
        <v>19.25</v>
      </c>
      <c r="W353" s="549">
        <f t="shared" si="96"/>
        <v>2.1971381755000028</v>
      </c>
      <c r="Y353" s="556">
        <f t="shared" si="103"/>
        <v>1.4549937762793324</v>
      </c>
      <c r="Z353" s="433"/>
    </row>
    <row r="354" spans="2:26" x14ac:dyDescent="0.35">
      <c r="B354" s="116">
        <v>42527</v>
      </c>
      <c r="C354" s="186" t="str">
        <f t="shared" si="97"/>
        <v/>
      </c>
      <c r="D354" s="113" t="str">
        <f t="shared" si="97"/>
        <v/>
      </c>
      <c r="E354" s="186" t="str">
        <f t="shared" si="88"/>
        <v/>
      </c>
      <c r="F354" s="148">
        <f t="shared" si="99"/>
        <v>44353.25</v>
      </c>
      <c r="G354" s="116"/>
      <c r="H354" s="549">
        <f t="shared" si="100"/>
        <v>882</v>
      </c>
      <c r="I354" s="550">
        <f t="shared" si="101"/>
        <v>291.75</v>
      </c>
      <c r="J354" s="113">
        <f t="shared" si="102"/>
        <v>590.25</v>
      </c>
      <c r="K354" s="549" t="str">
        <f t="shared" si="89"/>
        <v/>
      </c>
      <c r="L354" s="559"/>
      <c r="M354" s="433"/>
      <c r="N354" s="113">
        <f t="shared" si="98"/>
        <v>2.269735122499994</v>
      </c>
      <c r="O354" s="113">
        <f t="shared" si="98"/>
        <v>2.1918809999999844</v>
      </c>
      <c r="P354" s="113">
        <f t="shared" si="98"/>
        <v>2.1453848900000017</v>
      </c>
      <c r="Q354" s="148">
        <f t="shared" si="104"/>
        <v>45031</v>
      </c>
      <c r="R354" s="148">
        <f t="shared" si="105"/>
        <v>44331</v>
      </c>
      <c r="S354" s="187">
        <f t="shared" si="95"/>
        <v>1.1122017500001366E-4</v>
      </c>
      <c r="T354" s="549">
        <f t="shared" si="106"/>
        <v>700</v>
      </c>
      <c r="U354" s="113">
        <f t="shared" si="107"/>
        <v>677.75</v>
      </c>
      <c r="V354" s="113">
        <f t="shared" si="108"/>
        <v>22.25</v>
      </c>
      <c r="W354" s="549">
        <f t="shared" si="96"/>
        <v>2.1943556488937346</v>
      </c>
      <c r="Y354" s="556" t="str">
        <f t="shared" si="103"/>
        <v/>
      </c>
      <c r="Z354" s="433"/>
    </row>
    <row r="355" spans="2:26" x14ac:dyDescent="0.35">
      <c r="B355" s="116">
        <v>42528</v>
      </c>
      <c r="C355" s="186">
        <f t="shared" si="97"/>
        <v>3.7892312899999947</v>
      </c>
      <c r="D355" s="113">
        <f t="shared" si="97"/>
        <v>3.2855527024999942</v>
      </c>
      <c r="E355" s="186">
        <f t="shared" si="88"/>
        <v>5.7106415816326583E-4</v>
      </c>
      <c r="F355" s="148">
        <f t="shared" si="99"/>
        <v>44354.25</v>
      </c>
      <c r="G355" s="116"/>
      <c r="H355" s="549">
        <f t="shared" si="100"/>
        <v>882</v>
      </c>
      <c r="I355" s="550">
        <f t="shared" si="101"/>
        <v>290.75</v>
      </c>
      <c r="J355" s="113">
        <f t="shared" si="102"/>
        <v>591.25</v>
      </c>
      <c r="K355" s="549">
        <f t="shared" si="89"/>
        <v>3.623194386014025</v>
      </c>
      <c r="L355" s="559"/>
      <c r="M355" s="433"/>
      <c r="N355" s="113">
        <f t="shared" si="98"/>
        <v>2.2545664099999918</v>
      </c>
      <c r="O355" s="113">
        <f t="shared" si="98"/>
        <v>2.1645885224999883</v>
      </c>
      <c r="P355" s="113">
        <f t="shared" si="98"/>
        <v>2.1241619224999786</v>
      </c>
      <c r="Q355" s="148">
        <f t="shared" si="104"/>
        <v>45031</v>
      </c>
      <c r="R355" s="148">
        <f t="shared" si="105"/>
        <v>44331</v>
      </c>
      <c r="S355" s="187">
        <f t="shared" si="95"/>
        <v>1.2853983928571923E-4</v>
      </c>
      <c r="T355" s="549">
        <f t="shared" si="106"/>
        <v>700</v>
      </c>
      <c r="U355" s="113">
        <f t="shared" si="107"/>
        <v>676.75</v>
      </c>
      <c r="V355" s="113">
        <f t="shared" si="108"/>
        <v>23.25</v>
      </c>
      <c r="W355" s="549">
        <f t="shared" si="96"/>
        <v>2.1675770737633813</v>
      </c>
      <c r="Y355" s="556">
        <f t="shared" si="103"/>
        <v>1.4556173122506437</v>
      </c>
      <c r="Z355" s="433"/>
    </row>
    <row r="356" spans="2:26" x14ac:dyDescent="0.35">
      <c r="B356" s="116">
        <v>42529</v>
      </c>
      <c r="C356" s="186">
        <f t="shared" si="97"/>
        <v>3.8126643225000034</v>
      </c>
      <c r="D356" s="113">
        <f t="shared" si="97"/>
        <v>3.3282415024999956</v>
      </c>
      <c r="E356" s="186">
        <f t="shared" si="88"/>
        <v>5.4923222222223104E-4</v>
      </c>
      <c r="F356" s="148">
        <f t="shared" si="99"/>
        <v>44355.25</v>
      </c>
      <c r="G356" s="116"/>
      <c r="H356" s="549">
        <f t="shared" si="100"/>
        <v>882</v>
      </c>
      <c r="I356" s="550">
        <f t="shared" si="101"/>
        <v>289.75</v>
      </c>
      <c r="J356" s="113">
        <f t="shared" si="102"/>
        <v>592.25</v>
      </c>
      <c r="K356" s="549">
        <f t="shared" si="89"/>
        <v>3.6535242861111121</v>
      </c>
      <c r="L356" s="559"/>
      <c r="M356" s="433"/>
      <c r="N356" s="113">
        <f t="shared" si="98"/>
        <v>2.2687238399999865</v>
      </c>
      <c r="O356" s="113">
        <f t="shared" si="98"/>
        <v>2.1827831025000188</v>
      </c>
      <c r="P356" s="113">
        <f t="shared" si="98"/>
        <v>2.1484169225000072</v>
      </c>
      <c r="Q356" s="148">
        <f t="shared" si="104"/>
        <v>45031</v>
      </c>
      <c r="R356" s="148">
        <f t="shared" si="105"/>
        <v>44331</v>
      </c>
      <c r="S356" s="187">
        <f t="shared" si="95"/>
        <v>1.2277248214281094E-4</v>
      </c>
      <c r="T356" s="549">
        <f t="shared" si="106"/>
        <v>700</v>
      </c>
      <c r="U356" s="113">
        <f t="shared" si="107"/>
        <v>675.75</v>
      </c>
      <c r="V356" s="113">
        <f t="shared" si="108"/>
        <v>24.25</v>
      </c>
      <c r="W356" s="549">
        <f t="shared" si="96"/>
        <v>2.1857603351919819</v>
      </c>
      <c r="Y356" s="556">
        <f t="shared" si="103"/>
        <v>1.4677639509191303</v>
      </c>
      <c r="Z356" s="433"/>
    </row>
    <row r="357" spans="2:26" x14ac:dyDescent="0.35">
      <c r="B357" s="116">
        <v>42530</v>
      </c>
      <c r="C357" s="186">
        <f t="shared" si="97"/>
        <v>3.8330430225000045</v>
      </c>
      <c r="D357" s="113">
        <f t="shared" si="97"/>
        <v>3.3597555599999884</v>
      </c>
      <c r="E357" s="186">
        <f t="shared" si="88"/>
        <v>5.366071003401543E-4</v>
      </c>
      <c r="F357" s="148">
        <f t="shared" si="99"/>
        <v>44356.25</v>
      </c>
      <c r="G357" s="116"/>
      <c r="H357" s="549">
        <f t="shared" si="100"/>
        <v>882</v>
      </c>
      <c r="I357" s="550">
        <f t="shared" si="101"/>
        <v>288.75</v>
      </c>
      <c r="J357" s="113">
        <f t="shared" si="102"/>
        <v>593.25</v>
      </c>
      <c r="K357" s="549">
        <f t="shared" si="89"/>
        <v>3.6780977222767848</v>
      </c>
      <c r="L357" s="559"/>
      <c r="M357" s="433"/>
      <c r="N357" s="113">
        <f t="shared" si="98"/>
        <v>2.2909732100000024</v>
      </c>
      <c r="O357" s="113">
        <f t="shared" si="98"/>
        <v>2.2171550625000203</v>
      </c>
      <c r="P357" s="113">
        <f t="shared" si="98"/>
        <v>2.1858156899999814</v>
      </c>
      <c r="Q357" s="148">
        <f t="shared" si="104"/>
        <v>45031</v>
      </c>
      <c r="R357" s="148">
        <f t="shared" si="105"/>
        <v>44331</v>
      </c>
      <c r="S357" s="187">
        <f t="shared" si="95"/>
        <v>1.0545449642854596E-4</v>
      </c>
      <c r="T357" s="549">
        <f t="shared" si="106"/>
        <v>700</v>
      </c>
      <c r="U357" s="113">
        <f t="shared" si="107"/>
        <v>674.75</v>
      </c>
      <c r="V357" s="113">
        <f t="shared" si="108"/>
        <v>25.25</v>
      </c>
      <c r="W357" s="549">
        <f t="shared" si="96"/>
        <v>2.2198177885348409</v>
      </c>
      <c r="Y357" s="556">
        <f t="shared" si="103"/>
        <v>1.4582799337419439</v>
      </c>
      <c r="Z357" s="433"/>
    </row>
    <row r="358" spans="2:26" x14ac:dyDescent="0.35">
      <c r="B358" s="116">
        <v>42531</v>
      </c>
      <c r="C358" s="186">
        <f t="shared" si="97"/>
        <v>3.8228534224999944</v>
      </c>
      <c r="D358" s="113">
        <f t="shared" si="97"/>
        <v>3.3526390624999847</v>
      </c>
      <c r="E358" s="186">
        <f t="shared" si="88"/>
        <v>5.3312285714286821E-4</v>
      </c>
      <c r="F358" s="148">
        <f t="shared" si="99"/>
        <v>44357.25</v>
      </c>
      <c r="G358" s="116"/>
      <c r="H358" s="549">
        <f t="shared" si="100"/>
        <v>882</v>
      </c>
      <c r="I358" s="550">
        <f t="shared" si="101"/>
        <v>287.75</v>
      </c>
      <c r="J358" s="113">
        <f t="shared" si="102"/>
        <v>594.25</v>
      </c>
      <c r="K358" s="549">
        <f t="shared" si="89"/>
        <v>3.6694473203571341</v>
      </c>
      <c r="L358" s="559"/>
      <c r="M358" s="433"/>
      <c r="N358" s="113">
        <f t="shared" si="98"/>
        <v>2.2596225225000266</v>
      </c>
      <c r="O358" s="113">
        <f t="shared" si="98"/>
        <v>2.1918809999999844</v>
      </c>
      <c r="P358" s="113">
        <f t="shared" si="98"/>
        <v>2.1655992899999976</v>
      </c>
      <c r="Q358" s="148">
        <f t="shared" si="104"/>
        <v>45031</v>
      </c>
      <c r="R358" s="148">
        <f t="shared" si="105"/>
        <v>44331</v>
      </c>
      <c r="S358" s="187">
        <f t="shared" si="95"/>
        <v>9.6773603571488812E-5</v>
      </c>
      <c r="T358" s="549">
        <f t="shared" si="106"/>
        <v>700</v>
      </c>
      <c r="U358" s="113">
        <f t="shared" si="107"/>
        <v>673.75</v>
      </c>
      <c r="V358" s="113">
        <f t="shared" si="108"/>
        <v>26.25</v>
      </c>
      <c r="W358" s="549">
        <f t="shared" si="96"/>
        <v>2.194421307093736</v>
      </c>
      <c r="Y358" s="556">
        <f t="shared" si="103"/>
        <v>1.4750260132633981</v>
      </c>
      <c r="Z358" s="433"/>
    </row>
    <row r="359" spans="2:26" x14ac:dyDescent="0.35">
      <c r="B359" s="116">
        <v>42534</v>
      </c>
      <c r="C359" s="186">
        <f t="shared" si="97"/>
        <v>3.7994192400000015</v>
      </c>
      <c r="D359" s="113">
        <f t="shared" si="97"/>
        <v>3.3333240899999783</v>
      </c>
      <c r="E359" s="186">
        <f t="shared" ref="E359:E422" si="109">IF(C359="","",(D359-C359)/($D$14-$C$14))</f>
        <v>5.2845255102043447E-4</v>
      </c>
      <c r="F359" s="148">
        <f t="shared" si="99"/>
        <v>44360.25</v>
      </c>
      <c r="G359" s="116"/>
      <c r="H359" s="549">
        <f t="shared" si="100"/>
        <v>882</v>
      </c>
      <c r="I359" s="550">
        <f t="shared" si="101"/>
        <v>284.75</v>
      </c>
      <c r="J359" s="113">
        <f t="shared" si="102"/>
        <v>597.25</v>
      </c>
      <c r="K359" s="549">
        <f t="shared" ref="K359:K422" si="110">IF(C359="","",C359-(I359*E359))</f>
        <v>3.6489423760969326</v>
      </c>
      <c r="L359" s="559"/>
      <c r="M359" s="433"/>
      <c r="N359" s="113">
        <f t="shared" si="98"/>
        <v>2.2100780100000161</v>
      </c>
      <c r="O359" s="113">
        <f t="shared" si="98"/>
        <v>2.1463955625000031</v>
      </c>
      <c r="P359" s="113">
        <f t="shared" si="98"/>
        <v>2.1342678225000133</v>
      </c>
      <c r="Q359" s="148">
        <f t="shared" si="104"/>
        <v>45031</v>
      </c>
      <c r="R359" s="148">
        <f t="shared" si="105"/>
        <v>44331</v>
      </c>
      <c r="S359" s="187">
        <f t="shared" si="95"/>
        <v>9.0974925000018666E-5</v>
      </c>
      <c r="T359" s="549">
        <f t="shared" si="106"/>
        <v>700</v>
      </c>
      <c r="U359" s="113">
        <f t="shared" si="107"/>
        <v>670.75</v>
      </c>
      <c r="V359" s="113">
        <f t="shared" si="108"/>
        <v>29.25</v>
      </c>
      <c r="W359" s="549">
        <f t="shared" si="96"/>
        <v>2.1490565790562535</v>
      </c>
      <c r="Y359" s="556">
        <f t="shared" si="103"/>
        <v>1.4998857970406791</v>
      </c>
      <c r="Z359" s="433"/>
    </row>
    <row r="360" spans="2:26" x14ac:dyDescent="0.35">
      <c r="B360" s="116">
        <v>42535</v>
      </c>
      <c r="C360" s="186">
        <f t="shared" si="97"/>
        <v>3.7484844900000036</v>
      </c>
      <c r="D360" s="113">
        <f t="shared" si="97"/>
        <v>3.294699560000014</v>
      </c>
      <c r="E360" s="186">
        <f t="shared" si="109"/>
        <v>5.144953854875166E-4</v>
      </c>
      <c r="F360" s="148">
        <f t="shared" si="99"/>
        <v>44361.25</v>
      </c>
      <c r="G360" s="116"/>
      <c r="H360" s="549">
        <f t="shared" si="100"/>
        <v>882</v>
      </c>
      <c r="I360" s="550">
        <f t="shared" si="101"/>
        <v>283.75</v>
      </c>
      <c r="J360" s="113">
        <f t="shared" si="102"/>
        <v>598.25</v>
      </c>
      <c r="K360" s="549">
        <f t="shared" si="110"/>
        <v>3.6024964243679207</v>
      </c>
      <c r="L360" s="559"/>
      <c r="M360" s="433"/>
      <c r="N360" s="113">
        <f t="shared" si="98"/>
        <v>2.1878374399999956</v>
      </c>
      <c r="O360" s="113">
        <f t="shared" si="98"/>
        <v>2.1362890625000297</v>
      </c>
      <c r="P360" s="113">
        <f t="shared" si="98"/>
        <v>2.1170880899999744</v>
      </c>
      <c r="Q360" s="148">
        <f t="shared" si="104"/>
        <v>45031</v>
      </c>
      <c r="R360" s="148">
        <f t="shared" si="105"/>
        <v>44331</v>
      </c>
      <c r="S360" s="187">
        <f t="shared" si="95"/>
        <v>7.3640539285665542E-5</v>
      </c>
      <c r="T360" s="549">
        <f t="shared" si="106"/>
        <v>700</v>
      </c>
      <c r="U360" s="113">
        <f t="shared" si="107"/>
        <v>669.75</v>
      </c>
      <c r="V360" s="113">
        <f t="shared" si="108"/>
        <v>30.25</v>
      </c>
      <c r="W360" s="549">
        <f t="shared" si="96"/>
        <v>2.1385166888134211</v>
      </c>
      <c r="Y360" s="556">
        <f t="shared" si="103"/>
        <v>1.4639797355544997</v>
      </c>
      <c r="Z360" s="433"/>
    </row>
    <row r="361" spans="2:26" x14ac:dyDescent="0.35">
      <c r="B361" s="116">
        <v>42536</v>
      </c>
      <c r="C361" s="186">
        <f t="shared" si="97"/>
        <v>3.7668195599999788</v>
      </c>
      <c r="D361" s="113">
        <f t="shared" si="97"/>
        <v>3.3058796024999948</v>
      </c>
      <c r="E361" s="186">
        <f t="shared" si="109"/>
        <v>5.2260766156460769E-4</v>
      </c>
      <c r="F361" s="148">
        <f t="shared" si="99"/>
        <v>44362.25</v>
      </c>
      <c r="G361" s="116"/>
      <c r="H361" s="549">
        <f t="shared" si="100"/>
        <v>882</v>
      </c>
      <c r="I361" s="550">
        <f t="shared" si="101"/>
        <v>282.75</v>
      </c>
      <c r="J361" s="113">
        <f t="shared" si="102"/>
        <v>599.25</v>
      </c>
      <c r="K361" s="549">
        <f t="shared" si="110"/>
        <v>3.619052243692586</v>
      </c>
      <c r="L361" s="559"/>
      <c r="M361" s="433"/>
      <c r="N361" s="113">
        <f t="shared" si="98"/>
        <v>2.2019902500000077</v>
      </c>
      <c r="O361" s="113">
        <f t="shared" si="98"/>
        <v>2.1514489999999942</v>
      </c>
      <c r="P361" s="113">
        <f t="shared" si="98"/>
        <v>2.129214810000013</v>
      </c>
      <c r="Q361" s="148">
        <f t="shared" si="104"/>
        <v>45031</v>
      </c>
      <c r="R361" s="148">
        <f t="shared" si="105"/>
        <v>44331</v>
      </c>
      <c r="S361" s="187">
        <f t="shared" si="95"/>
        <v>7.2201785714305042E-5</v>
      </c>
      <c r="T361" s="549">
        <f t="shared" si="106"/>
        <v>700</v>
      </c>
      <c r="U361" s="113">
        <f t="shared" si="107"/>
        <v>668.75</v>
      </c>
      <c r="V361" s="113">
        <f t="shared" si="108"/>
        <v>31.25</v>
      </c>
      <c r="W361" s="549">
        <f t="shared" si="96"/>
        <v>2.153705305803566</v>
      </c>
      <c r="Y361" s="556">
        <f t="shared" si="103"/>
        <v>1.46534693788902</v>
      </c>
      <c r="Z361" s="433"/>
    </row>
    <row r="362" spans="2:26" x14ac:dyDescent="0.35">
      <c r="B362" s="116">
        <v>42537</v>
      </c>
      <c r="C362" s="186">
        <f t="shared" si="97"/>
        <v>3.7270956224999985</v>
      </c>
      <c r="D362" s="113">
        <f t="shared" si="97"/>
        <v>3.2753900025000116</v>
      </c>
      <c r="E362" s="186">
        <f t="shared" si="109"/>
        <v>5.1213789115644775E-4</v>
      </c>
      <c r="F362" s="148">
        <f t="shared" si="99"/>
        <v>44363.25</v>
      </c>
      <c r="G362" s="116"/>
      <c r="H362" s="549">
        <f t="shared" si="100"/>
        <v>882</v>
      </c>
      <c r="I362" s="550">
        <f t="shared" si="101"/>
        <v>281.75</v>
      </c>
      <c r="J362" s="113">
        <f t="shared" si="102"/>
        <v>600.25</v>
      </c>
      <c r="K362" s="549">
        <f t="shared" si="110"/>
        <v>3.5828007716666694</v>
      </c>
      <c r="L362" s="559"/>
      <c r="M362" s="433"/>
      <c r="N362" s="113">
        <f t="shared" si="98"/>
        <v>2.1676208399999952</v>
      </c>
      <c r="O362" s="113">
        <f t="shared" si="98"/>
        <v>2.1231513599999863</v>
      </c>
      <c r="P362" s="113">
        <f t="shared" si="98"/>
        <v>2.113046009999997</v>
      </c>
      <c r="Q362" s="148">
        <f t="shared" si="104"/>
        <v>45031</v>
      </c>
      <c r="R362" s="148">
        <f t="shared" si="105"/>
        <v>44331</v>
      </c>
      <c r="S362" s="187">
        <f t="shared" si="95"/>
        <v>6.3527828571441347E-5</v>
      </c>
      <c r="T362" s="549">
        <f t="shared" si="106"/>
        <v>700</v>
      </c>
      <c r="U362" s="113">
        <f t="shared" si="107"/>
        <v>667.75</v>
      </c>
      <c r="V362" s="113">
        <f t="shared" si="108"/>
        <v>32.25</v>
      </c>
      <c r="W362" s="549">
        <f t="shared" si="96"/>
        <v>2.1252001324714151</v>
      </c>
      <c r="Y362" s="556">
        <f t="shared" si="103"/>
        <v>1.4576006391952543</v>
      </c>
      <c r="Z362" s="433"/>
    </row>
    <row r="363" spans="2:26" x14ac:dyDescent="0.35">
      <c r="B363" s="116">
        <v>42538</v>
      </c>
      <c r="C363" s="186">
        <f t="shared" si="97"/>
        <v>3.7433917024999985</v>
      </c>
      <c r="D363" s="113">
        <f t="shared" si="97"/>
        <v>3.2936832224999879</v>
      </c>
      <c r="E363" s="186">
        <f t="shared" si="109"/>
        <v>5.0987356009071501E-4</v>
      </c>
      <c r="F363" s="148">
        <f t="shared" si="99"/>
        <v>44364.25</v>
      </c>
      <c r="G363" s="116"/>
      <c r="H363" s="549">
        <f t="shared" si="100"/>
        <v>882</v>
      </c>
      <c r="I363" s="550">
        <f t="shared" si="101"/>
        <v>280.75</v>
      </c>
      <c r="J363" s="113">
        <f t="shared" si="102"/>
        <v>601.25</v>
      </c>
      <c r="K363" s="549">
        <f t="shared" si="110"/>
        <v>3.6002447005045304</v>
      </c>
      <c r="L363" s="559"/>
      <c r="M363" s="433"/>
      <c r="N363" s="113">
        <f t="shared" si="98"/>
        <v>2.1757072400000022</v>
      </c>
      <c r="O363" s="113">
        <f t="shared" si="98"/>
        <v>2.1383103224999811</v>
      </c>
      <c r="P363" s="113">
        <f t="shared" si="98"/>
        <v>2.1282042225000186</v>
      </c>
      <c r="Q363" s="148">
        <f t="shared" si="104"/>
        <v>45031</v>
      </c>
      <c r="R363" s="148">
        <f t="shared" si="105"/>
        <v>44331</v>
      </c>
      <c r="S363" s="187">
        <f t="shared" si="95"/>
        <v>5.3424167857172933E-5</v>
      </c>
      <c r="T363" s="549">
        <f t="shared" si="106"/>
        <v>700</v>
      </c>
      <c r="U363" s="113">
        <f t="shared" si="107"/>
        <v>666.75</v>
      </c>
      <c r="V363" s="113">
        <f t="shared" si="108"/>
        <v>33.25</v>
      </c>
      <c r="W363" s="549">
        <f t="shared" si="96"/>
        <v>2.140086676081232</v>
      </c>
      <c r="Y363" s="556">
        <f t="shared" si="103"/>
        <v>1.4601580244232983</v>
      </c>
      <c r="Z363" s="433"/>
    </row>
    <row r="364" spans="2:26" x14ac:dyDescent="0.35">
      <c r="B364" s="116">
        <v>42541</v>
      </c>
      <c r="C364" s="186">
        <f t="shared" si="97"/>
        <v>3.7576518225000077</v>
      </c>
      <c r="D364" s="113">
        <f t="shared" si="97"/>
        <v>3.3058796024999948</v>
      </c>
      <c r="E364" s="186">
        <f t="shared" si="109"/>
        <v>5.1221340136055891E-4</v>
      </c>
      <c r="F364" s="148">
        <f t="shared" si="99"/>
        <v>44367.25</v>
      </c>
      <c r="G364" s="116"/>
      <c r="H364" s="549">
        <f t="shared" si="100"/>
        <v>882</v>
      </c>
      <c r="I364" s="550">
        <f t="shared" si="101"/>
        <v>277.75</v>
      </c>
      <c r="J364" s="113">
        <f t="shared" si="102"/>
        <v>604.25</v>
      </c>
      <c r="K364" s="549">
        <f t="shared" si="110"/>
        <v>3.6153845502721125</v>
      </c>
      <c r="L364" s="559"/>
      <c r="M364" s="433"/>
      <c r="N364" s="113">
        <f t="shared" si="98"/>
        <v>2.2222102500000007</v>
      </c>
      <c r="O364" s="113">
        <f t="shared" si="98"/>
        <v>2.1757072400000022</v>
      </c>
      <c r="P364" s="113">
        <f t="shared" si="98"/>
        <v>2.1635777600000239</v>
      </c>
      <c r="Q364" s="148">
        <f t="shared" si="104"/>
        <v>45031</v>
      </c>
      <c r="R364" s="148">
        <f t="shared" si="105"/>
        <v>44331</v>
      </c>
      <c r="S364" s="187">
        <f t="shared" si="95"/>
        <v>6.6432871428569377E-5</v>
      </c>
      <c r="T364" s="549">
        <f t="shared" si="106"/>
        <v>700</v>
      </c>
      <c r="U364" s="113">
        <f t="shared" si="107"/>
        <v>663.75</v>
      </c>
      <c r="V364" s="113">
        <f t="shared" si="108"/>
        <v>36.25</v>
      </c>
      <c r="W364" s="549">
        <f t="shared" si="96"/>
        <v>2.1781154315892879</v>
      </c>
      <c r="Y364" s="556">
        <f t="shared" si="103"/>
        <v>1.4372691186828246</v>
      </c>
      <c r="Z364" s="433"/>
    </row>
    <row r="365" spans="2:26" x14ac:dyDescent="0.35">
      <c r="B365" s="116">
        <v>42542</v>
      </c>
      <c r="C365" s="186">
        <f t="shared" ref="C365:D384" si="111">IF(C95="","",((1+C95/200)^2-1)*100)</f>
        <v>3.7963628024999974</v>
      </c>
      <c r="D365" s="113">
        <f t="shared" si="111"/>
        <v>3.3333240899999783</v>
      </c>
      <c r="E365" s="186">
        <f t="shared" si="109"/>
        <v>5.2498720238097394E-4</v>
      </c>
      <c r="F365" s="148">
        <f t="shared" si="99"/>
        <v>44368.25</v>
      </c>
      <c r="G365" s="116"/>
      <c r="H365" s="549">
        <f t="shared" si="100"/>
        <v>882</v>
      </c>
      <c r="I365" s="550">
        <f t="shared" si="101"/>
        <v>276.75</v>
      </c>
      <c r="J365" s="113">
        <f t="shared" si="102"/>
        <v>605.25</v>
      </c>
      <c r="K365" s="549">
        <f t="shared" si="110"/>
        <v>3.6510725942410627</v>
      </c>
      <c r="L365" s="559"/>
      <c r="M365" s="433"/>
      <c r="N365" s="113">
        <f t="shared" ref="N365:P384" si="112">IF(N95="","",((1+N95/200)^2-1)*100)</f>
        <v>2.2576000624999981</v>
      </c>
      <c r="O365" s="113">
        <f t="shared" si="112"/>
        <v>2.2060340899999753</v>
      </c>
      <c r="P365" s="113">
        <f t="shared" si="112"/>
        <v>2.1918809999999844</v>
      </c>
      <c r="Q365" s="148">
        <f t="shared" si="104"/>
        <v>45031</v>
      </c>
      <c r="R365" s="148">
        <f t="shared" si="105"/>
        <v>44331</v>
      </c>
      <c r="S365" s="187">
        <f t="shared" si="95"/>
        <v>7.3665675000032601E-5</v>
      </c>
      <c r="T365" s="549">
        <f t="shared" si="106"/>
        <v>700</v>
      </c>
      <c r="U365" s="113">
        <f t="shared" si="107"/>
        <v>662.75</v>
      </c>
      <c r="V365" s="113">
        <f t="shared" si="108"/>
        <v>37.25</v>
      </c>
      <c r="W365" s="549">
        <f t="shared" si="96"/>
        <v>2.2087781363937267</v>
      </c>
      <c r="Y365" s="556">
        <f t="shared" si="103"/>
        <v>1.442294457847336</v>
      </c>
      <c r="Z365" s="433"/>
    </row>
    <row r="366" spans="2:26" x14ac:dyDescent="0.35">
      <c r="B366" s="116">
        <v>42543</v>
      </c>
      <c r="C366" s="186">
        <f t="shared" si="111"/>
        <v>3.8320240400000039</v>
      </c>
      <c r="D366" s="113">
        <f t="shared" si="111"/>
        <v>3.3607722224999748</v>
      </c>
      <c r="E366" s="186">
        <f t="shared" si="109"/>
        <v>5.3429911281182435E-4</v>
      </c>
      <c r="F366" s="148">
        <f t="shared" si="99"/>
        <v>44369.25</v>
      </c>
      <c r="G366" s="116"/>
      <c r="H366" s="549">
        <f t="shared" si="100"/>
        <v>882</v>
      </c>
      <c r="I366" s="550">
        <f t="shared" si="101"/>
        <v>275.75</v>
      </c>
      <c r="J366" s="113">
        <f t="shared" si="102"/>
        <v>606.25</v>
      </c>
      <c r="K366" s="549">
        <f t="shared" si="110"/>
        <v>3.6846910596421432</v>
      </c>
      <c r="L366" s="559"/>
      <c r="M366" s="433"/>
      <c r="N366" s="113">
        <f t="shared" si="112"/>
        <v>2.2859163225000145</v>
      </c>
      <c r="O366" s="113">
        <f t="shared" si="112"/>
        <v>2.2323210000000149</v>
      </c>
      <c r="P366" s="113">
        <f t="shared" si="112"/>
        <v>2.2151330225000043</v>
      </c>
      <c r="Q366" s="148">
        <f t="shared" si="104"/>
        <v>45031</v>
      </c>
      <c r="R366" s="148">
        <f t="shared" si="105"/>
        <v>44331</v>
      </c>
      <c r="S366" s="187">
        <f t="shared" si="95"/>
        <v>7.6564746428570938E-5</v>
      </c>
      <c r="T366" s="549">
        <f t="shared" si="106"/>
        <v>700</v>
      </c>
      <c r="U366" s="113">
        <f t="shared" si="107"/>
        <v>661.75</v>
      </c>
      <c r="V366" s="113">
        <f t="shared" si="108"/>
        <v>38.25</v>
      </c>
      <c r="W366" s="549">
        <f t="shared" si="96"/>
        <v>2.2352496015509078</v>
      </c>
      <c r="Y366" s="556">
        <f t="shared" si="103"/>
        <v>1.4494414580912354</v>
      </c>
      <c r="Z366" s="433"/>
    </row>
    <row r="367" spans="2:26" x14ac:dyDescent="0.35">
      <c r="B367" s="116">
        <v>42544</v>
      </c>
      <c r="C367" s="186">
        <f t="shared" si="111"/>
        <v>3.8360999999999867</v>
      </c>
      <c r="D367" s="113">
        <f t="shared" si="111"/>
        <v>3.3617888899999837</v>
      </c>
      <c r="E367" s="186">
        <f t="shared" si="109"/>
        <v>5.3776769841270189E-4</v>
      </c>
      <c r="F367" s="148">
        <f t="shared" si="99"/>
        <v>44370.25</v>
      </c>
      <c r="G367" s="116"/>
      <c r="H367" s="549">
        <f t="shared" si="100"/>
        <v>882</v>
      </c>
      <c r="I367" s="550">
        <f t="shared" si="101"/>
        <v>274.75</v>
      </c>
      <c r="J367" s="113">
        <f t="shared" si="102"/>
        <v>607.25</v>
      </c>
      <c r="K367" s="549">
        <f t="shared" si="110"/>
        <v>3.6883483248610971</v>
      </c>
      <c r="L367" s="559"/>
      <c r="M367" s="433"/>
      <c r="N367" s="113">
        <f t="shared" si="112"/>
        <v>2.3122135025000157</v>
      </c>
      <c r="O367" s="113">
        <f t="shared" si="112"/>
        <v>2.2535552024999905</v>
      </c>
      <c r="P367" s="113">
        <f t="shared" si="112"/>
        <v>2.2333321024999853</v>
      </c>
      <c r="Q367" s="148">
        <f t="shared" si="104"/>
        <v>45031</v>
      </c>
      <c r="R367" s="148">
        <f t="shared" si="105"/>
        <v>44331</v>
      </c>
      <c r="S367" s="187">
        <f t="shared" si="95"/>
        <v>8.3797571428607351E-5</v>
      </c>
      <c r="T367" s="549">
        <f t="shared" si="106"/>
        <v>700</v>
      </c>
      <c r="U367" s="113">
        <f t="shared" si="107"/>
        <v>660.75</v>
      </c>
      <c r="V367" s="113">
        <f t="shared" si="108"/>
        <v>39.25</v>
      </c>
      <c r="W367" s="549">
        <f t="shared" si="96"/>
        <v>2.2568442571785634</v>
      </c>
      <c r="Y367" s="556">
        <f t="shared" si="103"/>
        <v>1.4315040676825337</v>
      </c>
      <c r="Z367" s="433"/>
    </row>
    <row r="368" spans="2:26" x14ac:dyDescent="0.35">
      <c r="B368" s="116">
        <v>42545</v>
      </c>
      <c r="C368" s="186">
        <f t="shared" si="111"/>
        <v>3.6537791024999988</v>
      </c>
      <c r="D368" s="113">
        <f t="shared" si="111"/>
        <v>3.2052810000000154</v>
      </c>
      <c r="E368" s="186">
        <f t="shared" si="109"/>
        <v>5.0850124999998129E-4</v>
      </c>
      <c r="F368" s="148">
        <f t="shared" si="99"/>
        <v>44371.25</v>
      </c>
      <c r="G368" s="116"/>
      <c r="H368" s="549">
        <f t="shared" si="100"/>
        <v>882</v>
      </c>
      <c r="I368" s="550">
        <f t="shared" si="101"/>
        <v>273.75</v>
      </c>
      <c r="J368" s="113">
        <f t="shared" si="102"/>
        <v>608.25</v>
      </c>
      <c r="K368" s="549">
        <f t="shared" si="110"/>
        <v>3.5145768853125041</v>
      </c>
      <c r="L368" s="559"/>
      <c r="M368" s="433"/>
      <c r="N368" s="113">
        <f t="shared" si="112"/>
        <v>2.1049620899999955</v>
      </c>
      <c r="O368" s="113">
        <f t="shared" si="112"/>
        <v>2.062526759999983</v>
      </c>
      <c r="P368" s="113">
        <f t="shared" si="112"/>
        <v>2.0605062500000271</v>
      </c>
      <c r="Q368" s="148">
        <f t="shared" si="104"/>
        <v>45031</v>
      </c>
      <c r="R368" s="148">
        <f t="shared" si="105"/>
        <v>44331</v>
      </c>
      <c r="S368" s="187">
        <f t="shared" si="95"/>
        <v>6.0621900000017757E-5</v>
      </c>
      <c r="T368" s="549">
        <f t="shared" si="106"/>
        <v>700</v>
      </c>
      <c r="U368" s="113">
        <f t="shared" si="107"/>
        <v>659.75</v>
      </c>
      <c r="V368" s="113">
        <f t="shared" si="108"/>
        <v>40.25</v>
      </c>
      <c r="W368" s="549">
        <f t="shared" si="96"/>
        <v>2.0649667914749839</v>
      </c>
      <c r="Y368" s="556">
        <f t="shared" si="103"/>
        <v>1.4496100938375203</v>
      </c>
      <c r="Z368" s="433"/>
    </row>
    <row r="369" spans="2:26" x14ac:dyDescent="0.35">
      <c r="B369" s="116">
        <v>42548</v>
      </c>
      <c r="C369" s="186">
        <f t="shared" si="111"/>
        <v>3.683306250000018</v>
      </c>
      <c r="D369" s="113">
        <f t="shared" si="111"/>
        <v>3.2347442025000284</v>
      </c>
      <c r="E369" s="186">
        <f t="shared" si="109"/>
        <v>5.0857374999998823E-4</v>
      </c>
      <c r="F369" s="148">
        <f t="shared" si="99"/>
        <v>44374.25</v>
      </c>
      <c r="G369" s="116"/>
      <c r="H369" s="549">
        <f t="shared" si="100"/>
        <v>882</v>
      </c>
      <c r="I369" s="550">
        <f t="shared" si="101"/>
        <v>270.75</v>
      </c>
      <c r="J369" s="113">
        <f t="shared" si="102"/>
        <v>611.25</v>
      </c>
      <c r="K369" s="549">
        <f t="shared" si="110"/>
        <v>3.5456099071875213</v>
      </c>
      <c r="L369" s="559"/>
      <c r="M369" s="433"/>
      <c r="N369" s="113">
        <f t="shared" si="112"/>
        <v>2.1120355024999871</v>
      </c>
      <c r="O369" s="113">
        <f t="shared" si="112"/>
        <v>2.070609000000001</v>
      </c>
      <c r="P369" s="113">
        <f t="shared" si="112"/>
        <v>2.0726296100000097</v>
      </c>
      <c r="Q369" s="148">
        <f t="shared" si="104"/>
        <v>45031</v>
      </c>
      <c r="R369" s="148">
        <f t="shared" si="105"/>
        <v>44331</v>
      </c>
      <c r="S369" s="187">
        <f t="shared" si="95"/>
        <v>5.9180717857122899E-5</v>
      </c>
      <c r="T369" s="549">
        <f t="shared" si="106"/>
        <v>700</v>
      </c>
      <c r="U369" s="113">
        <f t="shared" si="107"/>
        <v>656.75</v>
      </c>
      <c r="V369" s="113">
        <f t="shared" si="108"/>
        <v>43.25</v>
      </c>
      <c r="W369" s="549">
        <f t="shared" si="96"/>
        <v>2.0731685660473218</v>
      </c>
      <c r="Y369" s="556">
        <f t="shared" si="103"/>
        <v>1.4724413411401995</v>
      </c>
      <c r="Z369" s="433"/>
    </row>
    <row r="370" spans="2:26" x14ac:dyDescent="0.35">
      <c r="B370" s="116">
        <v>42549</v>
      </c>
      <c r="C370" s="186">
        <f t="shared" si="111"/>
        <v>3.660905960000016</v>
      </c>
      <c r="D370" s="113">
        <f t="shared" si="111"/>
        <v>3.2347442025000284</v>
      </c>
      <c r="E370" s="186">
        <f t="shared" si="109"/>
        <v>4.8317659580497462E-4</v>
      </c>
      <c r="F370" s="148">
        <f t="shared" si="99"/>
        <v>44375.25</v>
      </c>
      <c r="G370" s="116"/>
      <c r="H370" s="549">
        <f t="shared" si="100"/>
        <v>882</v>
      </c>
      <c r="I370" s="550">
        <f t="shared" si="101"/>
        <v>269.75</v>
      </c>
      <c r="J370" s="113">
        <f t="shared" si="102"/>
        <v>612.25</v>
      </c>
      <c r="K370" s="549">
        <f t="shared" si="110"/>
        <v>3.5305690732816242</v>
      </c>
      <c r="L370" s="559"/>
      <c r="M370" s="433"/>
      <c r="N370" s="113">
        <f t="shared" si="112"/>
        <v>2.0756605624999924</v>
      </c>
      <c r="O370" s="113">
        <f t="shared" si="112"/>
        <v>2.0473734224999873</v>
      </c>
      <c r="P370" s="113">
        <f t="shared" si="112"/>
        <v>2.0534346225000277</v>
      </c>
      <c r="Q370" s="148">
        <f t="shared" si="104"/>
        <v>45031</v>
      </c>
      <c r="R370" s="148">
        <f t="shared" si="105"/>
        <v>44331</v>
      </c>
      <c r="S370" s="187">
        <f t="shared" si="95"/>
        <v>4.0410200000007279E-5</v>
      </c>
      <c r="T370" s="549">
        <f t="shared" si="106"/>
        <v>700</v>
      </c>
      <c r="U370" s="113">
        <f t="shared" si="107"/>
        <v>655.75</v>
      </c>
      <c r="V370" s="113">
        <f t="shared" si="108"/>
        <v>44.25</v>
      </c>
      <c r="W370" s="549">
        <f t="shared" si="96"/>
        <v>2.0491615738499878</v>
      </c>
      <c r="Y370" s="556">
        <f t="shared" si="103"/>
        <v>1.4814074994316364</v>
      </c>
      <c r="Z370" s="433"/>
    </row>
    <row r="371" spans="2:26" x14ac:dyDescent="0.35">
      <c r="B371" s="116">
        <v>42550</v>
      </c>
      <c r="C371" s="186">
        <f t="shared" si="111"/>
        <v>3.6843245024999804</v>
      </c>
      <c r="D371" s="113">
        <f t="shared" si="111"/>
        <v>3.2570984024999916</v>
      </c>
      <c r="E371" s="186">
        <f t="shared" si="109"/>
        <v>4.843833333333207E-4</v>
      </c>
      <c r="F371" s="148">
        <f t="shared" si="99"/>
        <v>44376.25</v>
      </c>
      <c r="G371" s="116"/>
      <c r="H371" s="549">
        <f t="shared" si="100"/>
        <v>882</v>
      </c>
      <c r="I371" s="550">
        <f t="shared" si="101"/>
        <v>268.75</v>
      </c>
      <c r="J371" s="113">
        <f t="shared" si="102"/>
        <v>613.25</v>
      </c>
      <c r="K371" s="549">
        <f t="shared" si="110"/>
        <v>3.5541464816666504</v>
      </c>
      <c r="L371" s="559"/>
      <c r="M371" s="433"/>
      <c r="N371" s="113">
        <f t="shared" si="112"/>
        <v>2.0978889225000019</v>
      </c>
      <c r="O371" s="113">
        <f t="shared" si="112"/>
        <v>2.0695987024999862</v>
      </c>
      <c r="P371" s="113">
        <f t="shared" si="112"/>
        <v>2.0665678400000109</v>
      </c>
      <c r="Q371" s="148">
        <f t="shared" si="104"/>
        <v>45031</v>
      </c>
      <c r="R371" s="148">
        <f t="shared" si="105"/>
        <v>44331</v>
      </c>
      <c r="S371" s="187">
        <f t="shared" si="95"/>
        <v>4.0414600000022407E-5</v>
      </c>
      <c r="T371" s="549">
        <f t="shared" si="106"/>
        <v>700</v>
      </c>
      <c r="U371" s="113">
        <f t="shared" si="107"/>
        <v>654.75</v>
      </c>
      <c r="V371" s="113">
        <f t="shared" si="108"/>
        <v>45.25</v>
      </c>
      <c r="W371" s="549">
        <f t="shared" si="96"/>
        <v>2.0714274631499872</v>
      </c>
      <c r="Y371" s="556">
        <f t="shared" si="103"/>
        <v>1.4827190185166632</v>
      </c>
      <c r="Z371" s="433"/>
    </row>
    <row r="372" spans="2:26" x14ac:dyDescent="0.35">
      <c r="B372" s="116">
        <v>42551</v>
      </c>
      <c r="C372" s="186">
        <f t="shared" si="111"/>
        <v>3.6873792900000035</v>
      </c>
      <c r="D372" s="113">
        <f t="shared" si="111"/>
        <v>3.2591307224999921</v>
      </c>
      <c r="E372" s="186">
        <f t="shared" si="109"/>
        <v>4.8554259353742786E-4</v>
      </c>
      <c r="F372" s="148">
        <f t="shared" si="99"/>
        <v>44377.25</v>
      </c>
      <c r="G372" s="116"/>
      <c r="H372" s="549">
        <f t="shared" si="100"/>
        <v>882</v>
      </c>
      <c r="I372" s="550">
        <f t="shared" si="101"/>
        <v>267.75</v>
      </c>
      <c r="J372" s="113">
        <f t="shared" si="102"/>
        <v>614.25</v>
      </c>
      <c r="K372" s="549">
        <f t="shared" si="110"/>
        <v>3.5573752605803572</v>
      </c>
      <c r="L372" s="559"/>
      <c r="M372" s="433"/>
      <c r="N372" s="113">
        <f t="shared" si="112"/>
        <v>2.0978889225000019</v>
      </c>
      <c r="O372" s="113">
        <f t="shared" si="112"/>
        <v>2.0675781225000245</v>
      </c>
      <c r="P372" s="113">
        <f t="shared" si="112"/>
        <v>2.0675781225000245</v>
      </c>
      <c r="Q372" s="148">
        <f t="shared" si="104"/>
        <v>45031</v>
      </c>
      <c r="R372" s="148">
        <f t="shared" si="105"/>
        <v>44331</v>
      </c>
      <c r="S372" s="187">
        <f t="shared" si="95"/>
        <v>4.3301142857110619E-5</v>
      </c>
      <c r="T372" s="549">
        <f t="shared" si="106"/>
        <v>700</v>
      </c>
      <c r="U372" s="113">
        <f t="shared" si="107"/>
        <v>653.75</v>
      </c>
      <c r="V372" s="113">
        <f t="shared" si="108"/>
        <v>46.25</v>
      </c>
      <c r="W372" s="549">
        <f t="shared" si="96"/>
        <v>2.0695808003571656</v>
      </c>
      <c r="Y372" s="556">
        <f t="shared" si="103"/>
        <v>1.4877944602231916</v>
      </c>
      <c r="Z372" s="433"/>
    </row>
    <row r="373" spans="2:26" x14ac:dyDescent="0.35">
      <c r="B373" s="116">
        <v>42552</v>
      </c>
      <c r="C373" s="186">
        <f t="shared" si="111"/>
        <v>3.6517429024999881</v>
      </c>
      <c r="D373" s="113">
        <f t="shared" si="111"/>
        <v>3.2235680099999886</v>
      </c>
      <c r="E373" s="186">
        <f t="shared" si="109"/>
        <v>4.8545906179138265E-4</v>
      </c>
      <c r="F373" s="148">
        <f t="shared" si="99"/>
        <v>44378.25</v>
      </c>
      <c r="G373" s="116"/>
      <c r="H373" s="549">
        <f t="shared" si="100"/>
        <v>882</v>
      </c>
      <c r="I373" s="550">
        <f t="shared" si="101"/>
        <v>266.75</v>
      </c>
      <c r="J373" s="113">
        <f t="shared" si="102"/>
        <v>615.25</v>
      </c>
      <c r="K373" s="549">
        <f t="shared" si="110"/>
        <v>3.5222466977671369</v>
      </c>
      <c r="L373" s="559"/>
      <c r="M373" s="433"/>
      <c r="N373" s="113">
        <f t="shared" si="112"/>
        <v>2.070609000000001</v>
      </c>
      <c r="O373" s="113">
        <f t="shared" si="112"/>
        <v>2.0403022500000256</v>
      </c>
      <c r="P373" s="113">
        <f t="shared" si="112"/>
        <v>2.0392921025000232</v>
      </c>
      <c r="Q373" s="148">
        <f t="shared" si="104"/>
        <v>45031</v>
      </c>
      <c r="R373" s="148">
        <f t="shared" si="105"/>
        <v>44331</v>
      </c>
      <c r="S373" s="187">
        <f t="shared" si="95"/>
        <v>4.3295357142822001E-5</v>
      </c>
      <c r="T373" s="549">
        <f t="shared" si="106"/>
        <v>700</v>
      </c>
      <c r="U373" s="113">
        <f t="shared" si="107"/>
        <v>652.75</v>
      </c>
      <c r="V373" s="113">
        <f t="shared" si="108"/>
        <v>47.25</v>
      </c>
      <c r="W373" s="549">
        <f t="shared" si="96"/>
        <v>2.0423479556250239</v>
      </c>
      <c r="Y373" s="556">
        <f t="shared" si="103"/>
        <v>1.479898742142113</v>
      </c>
      <c r="Z373" s="433"/>
    </row>
    <row r="374" spans="2:26" x14ac:dyDescent="0.35">
      <c r="B374" s="116">
        <v>42555</v>
      </c>
      <c r="C374" s="186">
        <f t="shared" si="111"/>
        <v>3.6313820024999943</v>
      </c>
      <c r="D374" s="113">
        <f t="shared" si="111"/>
        <v>3.2052810000000154</v>
      </c>
      <c r="E374" s="186">
        <f t="shared" si="109"/>
        <v>4.8310771258501013E-4</v>
      </c>
      <c r="F374" s="148">
        <f t="shared" si="99"/>
        <v>44381.25</v>
      </c>
      <c r="G374" s="116"/>
      <c r="H374" s="549">
        <f t="shared" si="100"/>
        <v>882</v>
      </c>
      <c r="I374" s="550">
        <f t="shared" si="101"/>
        <v>263.75</v>
      </c>
      <c r="J374" s="113">
        <f t="shared" si="102"/>
        <v>618.25</v>
      </c>
      <c r="K374" s="549">
        <f t="shared" si="110"/>
        <v>3.5039623433056981</v>
      </c>
      <c r="L374" s="559"/>
      <c r="M374" s="433"/>
      <c r="N374" s="113">
        <f t="shared" si="112"/>
        <v>2.0534346225000277</v>
      </c>
      <c r="O374" s="113">
        <f t="shared" si="112"/>
        <v>2.025150562500011</v>
      </c>
      <c r="P374" s="113">
        <f t="shared" si="112"/>
        <v>2.0201002499999676</v>
      </c>
      <c r="Q374" s="148">
        <f t="shared" si="104"/>
        <v>45031</v>
      </c>
      <c r="R374" s="148">
        <f t="shared" si="105"/>
        <v>44331</v>
      </c>
      <c r="S374" s="187">
        <f t="shared" si="95"/>
        <v>4.0405800000023871E-5</v>
      </c>
      <c r="T374" s="549">
        <f t="shared" si="106"/>
        <v>700</v>
      </c>
      <c r="U374" s="113">
        <f t="shared" si="107"/>
        <v>649.75</v>
      </c>
      <c r="V374" s="113">
        <f t="shared" si="108"/>
        <v>50.25</v>
      </c>
      <c r="W374" s="549">
        <f t="shared" si="96"/>
        <v>2.0271809539500123</v>
      </c>
      <c r="Y374" s="556">
        <f t="shared" si="103"/>
        <v>1.4767813893556858</v>
      </c>
      <c r="Z374" s="433"/>
    </row>
    <row r="375" spans="2:26" x14ac:dyDescent="0.35">
      <c r="B375" s="116">
        <v>42556</v>
      </c>
      <c r="C375" s="186">
        <f t="shared" si="111"/>
        <v>3.5937196100000124</v>
      </c>
      <c r="D375" s="113">
        <f t="shared" si="111"/>
        <v>3.1697275625000021</v>
      </c>
      <c r="E375" s="186">
        <f t="shared" si="109"/>
        <v>4.8071660714286881E-4</v>
      </c>
      <c r="F375" s="148">
        <f t="shared" si="99"/>
        <v>44382.25</v>
      </c>
      <c r="G375" s="116"/>
      <c r="H375" s="549">
        <f t="shared" si="100"/>
        <v>882</v>
      </c>
      <c r="I375" s="550">
        <f t="shared" si="101"/>
        <v>262.75</v>
      </c>
      <c r="J375" s="113">
        <f t="shared" si="102"/>
        <v>619.25</v>
      </c>
      <c r="K375" s="549">
        <f t="shared" si="110"/>
        <v>3.4674113214732234</v>
      </c>
      <c r="L375" s="559"/>
      <c r="M375" s="433"/>
      <c r="N375" s="113">
        <f t="shared" si="112"/>
        <v>2.0403022500000256</v>
      </c>
      <c r="O375" s="113">
        <f t="shared" si="112"/>
        <v>2.0100000000000007</v>
      </c>
      <c r="P375" s="113">
        <f t="shared" si="112"/>
        <v>2.0089900024999885</v>
      </c>
      <c r="Q375" s="148">
        <f t="shared" si="104"/>
        <v>45031</v>
      </c>
      <c r="R375" s="148">
        <f t="shared" si="105"/>
        <v>44331</v>
      </c>
      <c r="S375" s="187">
        <f t="shared" si="95"/>
        <v>4.3288928571464223E-5</v>
      </c>
      <c r="T375" s="549">
        <f t="shared" si="106"/>
        <v>700</v>
      </c>
      <c r="U375" s="113">
        <f t="shared" si="107"/>
        <v>648.75</v>
      </c>
      <c r="V375" s="113">
        <f t="shared" si="108"/>
        <v>51.25</v>
      </c>
      <c r="W375" s="549">
        <f t="shared" si="96"/>
        <v>2.0122185575892884</v>
      </c>
      <c r="Y375" s="556">
        <f t="shared" si="103"/>
        <v>1.455192763883935</v>
      </c>
      <c r="Z375" s="433"/>
    </row>
    <row r="376" spans="2:26" x14ac:dyDescent="0.35">
      <c r="B376" s="116">
        <v>42557</v>
      </c>
      <c r="C376" s="186">
        <f t="shared" si="111"/>
        <v>3.5489408099999897</v>
      </c>
      <c r="D376" s="113">
        <f t="shared" si="111"/>
        <v>3.1494140625</v>
      </c>
      <c r="E376" s="186">
        <f t="shared" si="109"/>
        <v>4.5297817176869582E-4</v>
      </c>
      <c r="F376" s="148">
        <f t="shared" si="99"/>
        <v>44383.25</v>
      </c>
      <c r="G376" s="116"/>
      <c r="H376" s="549">
        <f t="shared" si="100"/>
        <v>882</v>
      </c>
      <c r="I376" s="550">
        <f t="shared" si="101"/>
        <v>261.75</v>
      </c>
      <c r="J376" s="113">
        <f t="shared" si="102"/>
        <v>620.25</v>
      </c>
      <c r="K376" s="549">
        <f t="shared" si="110"/>
        <v>3.4303737735395337</v>
      </c>
      <c r="L376" s="559"/>
      <c r="M376" s="433"/>
      <c r="N376" s="113">
        <f t="shared" si="112"/>
        <v>1.997880360000015</v>
      </c>
      <c r="O376" s="113">
        <f t="shared" si="112"/>
        <v>1.9726334224999809</v>
      </c>
      <c r="P376" s="113">
        <f t="shared" si="112"/>
        <v>1.9776825600000159</v>
      </c>
      <c r="Q376" s="148">
        <f t="shared" si="104"/>
        <v>45031</v>
      </c>
      <c r="R376" s="148">
        <f t="shared" si="105"/>
        <v>44331</v>
      </c>
      <c r="S376" s="187">
        <f t="shared" si="95"/>
        <v>3.6067053571477358E-5</v>
      </c>
      <c r="T376" s="549">
        <f t="shared" si="106"/>
        <v>700</v>
      </c>
      <c r="U376" s="113">
        <f t="shared" si="107"/>
        <v>647.75</v>
      </c>
      <c r="V376" s="113">
        <f t="shared" si="108"/>
        <v>52.25</v>
      </c>
      <c r="W376" s="549">
        <f t="shared" si="96"/>
        <v>1.9745179260490906</v>
      </c>
      <c r="Y376" s="556">
        <f t="shared" si="103"/>
        <v>1.4558558474904431</v>
      </c>
      <c r="Z376" s="433"/>
    </row>
    <row r="377" spans="2:26" x14ac:dyDescent="0.35">
      <c r="B377" s="116">
        <v>42558</v>
      </c>
      <c r="C377" s="186">
        <f t="shared" si="111"/>
        <v>3.5519936025000254</v>
      </c>
      <c r="D377" s="113">
        <f t="shared" si="111"/>
        <v>3.1676961224999856</v>
      </c>
      <c r="E377" s="186">
        <f t="shared" si="109"/>
        <v>4.3571142857147375E-4</v>
      </c>
      <c r="F377" s="148">
        <f t="shared" si="99"/>
        <v>44384.25</v>
      </c>
      <c r="G377" s="116"/>
      <c r="H377" s="549">
        <f t="shared" si="100"/>
        <v>882</v>
      </c>
      <c r="I377" s="550">
        <f t="shared" si="101"/>
        <v>260.75</v>
      </c>
      <c r="J377" s="113">
        <f t="shared" si="102"/>
        <v>621.25</v>
      </c>
      <c r="K377" s="549">
        <f t="shared" si="110"/>
        <v>3.4383818475000134</v>
      </c>
      <c r="L377" s="559"/>
      <c r="M377" s="433"/>
      <c r="N377" s="113">
        <f t="shared" si="112"/>
        <v>1.9999002499999863</v>
      </c>
      <c r="O377" s="113">
        <f t="shared" si="112"/>
        <v>1.9746530624999981</v>
      </c>
      <c r="P377" s="113">
        <f t="shared" si="112"/>
        <v>1.9817219599999936</v>
      </c>
      <c r="Q377" s="148">
        <f t="shared" si="104"/>
        <v>45031</v>
      </c>
      <c r="R377" s="148">
        <f t="shared" si="105"/>
        <v>44331</v>
      </c>
      <c r="S377" s="187">
        <f t="shared" si="95"/>
        <v>3.6067410714268888E-5</v>
      </c>
      <c r="T377" s="549">
        <f t="shared" si="106"/>
        <v>700</v>
      </c>
      <c r="U377" s="113">
        <f t="shared" si="107"/>
        <v>646.75</v>
      </c>
      <c r="V377" s="113">
        <f t="shared" si="108"/>
        <v>53.25</v>
      </c>
      <c r="W377" s="549">
        <f t="shared" si="96"/>
        <v>1.9765736521205328</v>
      </c>
      <c r="Y377" s="556">
        <f t="shared" si="103"/>
        <v>1.4618081953794806</v>
      </c>
      <c r="Z377" s="433"/>
    </row>
    <row r="378" spans="2:26" x14ac:dyDescent="0.35">
      <c r="B378" s="116">
        <v>42559</v>
      </c>
      <c r="C378" s="186">
        <f t="shared" si="111"/>
        <v>3.5682759224999971</v>
      </c>
      <c r="D378" s="113">
        <f t="shared" si="111"/>
        <v>3.2093446399999781</v>
      </c>
      <c r="E378" s="186">
        <f t="shared" si="109"/>
        <v>4.0695156746033904E-4</v>
      </c>
      <c r="F378" s="148">
        <f t="shared" si="99"/>
        <v>44385.25</v>
      </c>
      <c r="G378" s="116"/>
      <c r="H378" s="549">
        <f t="shared" si="100"/>
        <v>882</v>
      </c>
      <c r="I378" s="550">
        <f t="shared" si="101"/>
        <v>259.75</v>
      </c>
      <c r="J378" s="113">
        <f t="shared" si="102"/>
        <v>622.25</v>
      </c>
      <c r="K378" s="549">
        <f t="shared" si="110"/>
        <v>3.4625702528521742</v>
      </c>
      <c r="L378" s="559"/>
      <c r="M378" s="433"/>
      <c r="N378" s="113">
        <f t="shared" si="112"/>
        <v>2.0352515624999956</v>
      </c>
      <c r="O378" s="113">
        <f t="shared" si="112"/>
        <v>2.0211103024999844</v>
      </c>
      <c r="P378" s="113">
        <f t="shared" si="112"/>
        <v>2.0302009999999981</v>
      </c>
      <c r="Q378" s="148">
        <f t="shared" si="104"/>
        <v>45031</v>
      </c>
      <c r="R378" s="148">
        <f t="shared" si="105"/>
        <v>44331</v>
      </c>
      <c r="S378" s="187">
        <f t="shared" si="95"/>
        <v>2.0201800000016084E-5</v>
      </c>
      <c r="T378" s="549">
        <f t="shared" si="106"/>
        <v>700</v>
      </c>
      <c r="U378" s="113">
        <f t="shared" si="107"/>
        <v>645.75</v>
      </c>
      <c r="V378" s="113">
        <f t="shared" si="108"/>
        <v>54.25</v>
      </c>
      <c r="W378" s="549">
        <f t="shared" si="96"/>
        <v>2.0222062501499853</v>
      </c>
      <c r="Y378" s="556">
        <f t="shared" si="103"/>
        <v>1.4403640027021889</v>
      </c>
      <c r="Z378" s="433"/>
    </row>
    <row r="379" spans="2:26" x14ac:dyDescent="0.35">
      <c r="B379" s="116">
        <v>42562</v>
      </c>
      <c r="C379" s="186">
        <f t="shared" si="111"/>
        <v>3.5723467025000177</v>
      </c>
      <c r="D379" s="113">
        <f t="shared" si="111"/>
        <v>3.210360562499992</v>
      </c>
      <c r="E379" s="186">
        <f t="shared" si="109"/>
        <v>4.1041512471658246E-4</v>
      </c>
      <c r="F379" s="148">
        <f t="shared" si="99"/>
        <v>44388.25</v>
      </c>
      <c r="G379" s="116"/>
      <c r="H379" s="549">
        <f t="shared" si="100"/>
        <v>882</v>
      </c>
      <c r="I379" s="550">
        <f t="shared" si="101"/>
        <v>256.75</v>
      </c>
      <c r="J379" s="113">
        <f t="shared" si="102"/>
        <v>625.25</v>
      </c>
      <c r="K379" s="549">
        <f t="shared" si="110"/>
        <v>3.4669726192290353</v>
      </c>
      <c r="L379" s="559"/>
      <c r="M379" s="433"/>
      <c r="N379" s="113">
        <f t="shared" si="112"/>
        <v>2.0423225599999872</v>
      </c>
      <c r="O379" s="113">
        <f t="shared" si="112"/>
        <v>2.0271707224999824</v>
      </c>
      <c r="P379" s="113">
        <f t="shared" si="112"/>
        <v>2.0443428899999949</v>
      </c>
      <c r="Q379" s="148">
        <f t="shared" si="104"/>
        <v>45031</v>
      </c>
      <c r="R379" s="148">
        <f t="shared" si="105"/>
        <v>44331</v>
      </c>
      <c r="S379" s="187">
        <f t="shared" si="95"/>
        <v>2.1645482142864025E-5</v>
      </c>
      <c r="T379" s="549">
        <f t="shared" si="106"/>
        <v>700</v>
      </c>
      <c r="U379" s="113">
        <f t="shared" si="107"/>
        <v>642.75</v>
      </c>
      <c r="V379" s="113">
        <f t="shared" si="108"/>
        <v>57.25</v>
      </c>
      <c r="W379" s="549">
        <f t="shared" si="96"/>
        <v>2.0284099263526616</v>
      </c>
      <c r="Y379" s="556">
        <f t="shared" si="103"/>
        <v>1.4385626928763737</v>
      </c>
      <c r="Z379" s="433"/>
    </row>
    <row r="380" spans="2:26" x14ac:dyDescent="0.35">
      <c r="B380" s="116">
        <v>42563</v>
      </c>
      <c r="C380" s="186">
        <f t="shared" si="111"/>
        <v>3.6089873224999902</v>
      </c>
      <c r="D380" s="113">
        <f t="shared" si="111"/>
        <v>3.2347442025000284</v>
      </c>
      <c r="E380" s="186">
        <f t="shared" si="109"/>
        <v>4.2431192743759848E-4</v>
      </c>
      <c r="F380" s="148">
        <f t="shared" si="99"/>
        <v>44389.25</v>
      </c>
      <c r="G380" s="116"/>
      <c r="H380" s="549">
        <f t="shared" si="100"/>
        <v>882</v>
      </c>
      <c r="I380" s="550">
        <f t="shared" si="101"/>
        <v>255.75</v>
      </c>
      <c r="J380" s="113">
        <f t="shared" si="102"/>
        <v>626.25</v>
      </c>
      <c r="K380" s="549">
        <f t="shared" si="110"/>
        <v>3.5004695470578242</v>
      </c>
      <c r="L380" s="559"/>
      <c r="M380" s="433"/>
      <c r="N380" s="113">
        <f t="shared" si="112"/>
        <v>2.0766708899999875</v>
      </c>
      <c r="O380" s="113">
        <f t="shared" si="112"/>
        <v>2.0594960025000164</v>
      </c>
      <c r="P380" s="113">
        <f t="shared" si="112"/>
        <v>2.0645472900000073</v>
      </c>
      <c r="Q380" s="148">
        <f t="shared" si="104"/>
        <v>45031</v>
      </c>
      <c r="R380" s="148">
        <f t="shared" si="105"/>
        <v>44331</v>
      </c>
      <c r="S380" s="187">
        <f t="shared" si="95"/>
        <v>2.4535553571387275E-5</v>
      </c>
      <c r="T380" s="549">
        <f t="shared" si="106"/>
        <v>700</v>
      </c>
      <c r="U380" s="113">
        <f t="shared" si="107"/>
        <v>641.75</v>
      </c>
      <c r="V380" s="113">
        <f t="shared" si="108"/>
        <v>58.25</v>
      </c>
      <c r="W380" s="549">
        <f t="shared" si="96"/>
        <v>2.0609251984955499</v>
      </c>
      <c r="Y380" s="556">
        <f t="shared" si="103"/>
        <v>1.4395443485622743</v>
      </c>
      <c r="Z380" s="433"/>
    </row>
    <row r="381" spans="2:26" x14ac:dyDescent="0.35">
      <c r="B381" s="116">
        <v>42564</v>
      </c>
      <c r="C381" s="186">
        <f t="shared" si="111"/>
        <v>3.6466524900000019</v>
      </c>
      <c r="D381" s="113">
        <f t="shared" si="111"/>
        <v>3.2388084224999947</v>
      </c>
      <c r="E381" s="186">
        <f t="shared" si="109"/>
        <v>4.6240823979592659E-4</v>
      </c>
      <c r="F381" s="148">
        <f t="shared" si="99"/>
        <v>44390.25</v>
      </c>
      <c r="G381" s="116"/>
      <c r="H381" s="549">
        <f t="shared" si="100"/>
        <v>882</v>
      </c>
      <c r="I381" s="550">
        <f t="shared" si="101"/>
        <v>254.75</v>
      </c>
      <c r="J381" s="113">
        <f t="shared" si="102"/>
        <v>627.25</v>
      </c>
      <c r="K381" s="549">
        <f t="shared" si="110"/>
        <v>3.5288539909119896</v>
      </c>
      <c r="L381" s="559"/>
      <c r="M381" s="433"/>
      <c r="N381" s="113">
        <f t="shared" si="112"/>
        <v>2.113046009999997</v>
      </c>
      <c r="O381" s="113">
        <f t="shared" si="112"/>
        <v>2.0918264025000077</v>
      </c>
      <c r="P381" s="113">
        <f t="shared" si="112"/>
        <v>2.0928368100000094</v>
      </c>
      <c r="Q381" s="148">
        <f t="shared" si="104"/>
        <v>45031</v>
      </c>
      <c r="R381" s="148">
        <f t="shared" si="105"/>
        <v>44331</v>
      </c>
      <c r="S381" s="187">
        <f t="shared" si="95"/>
        <v>3.0313724999984715E-5</v>
      </c>
      <c r="T381" s="549">
        <f t="shared" si="106"/>
        <v>700</v>
      </c>
      <c r="U381" s="113">
        <f t="shared" si="107"/>
        <v>640.75</v>
      </c>
      <c r="V381" s="113">
        <f t="shared" si="108"/>
        <v>59.25</v>
      </c>
      <c r="W381" s="549">
        <f t="shared" si="96"/>
        <v>2.0936224907062568</v>
      </c>
      <c r="Y381" s="556">
        <f t="shared" si="103"/>
        <v>1.4352315002057328</v>
      </c>
      <c r="Z381" s="433"/>
    </row>
    <row r="382" spans="2:26" x14ac:dyDescent="0.35">
      <c r="B382" s="116">
        <v>42565</v>
      </c>
      <c r="C382" s="186">
        <f t="shared" si="111"/>
        <v>3.5927018025000201</v>
      </c>
      <c r="D382" s="113">
        <f t="shared" si="111"/>
        <v>3.1910588899999981</v>
      </c>
      <c r="E382" s="186">
        <f t="shared" si="109"/>
        <v>4.5537745181408395E-4</v>
      </c>
      <c r="F382" s="148">
        <f t="shared" si="99"/>
        <v>44391.25</v>
      </c>
      <c r="G382" s="116"/>
      <c r="H382" s="549">
        <f t="shared" si="100"/>
        <v>882</v>
      </c>
      <c r="I382" s="550">
        <f t="shared" si="101"/>
        <v>253.75</v>
      </c>
      <c r="J382" s="113">
        <f t="shared" si="102"/>
        <v>628.25</v>
      </c>
      <c r="K382" s="549">
        <f t="shared" si="110"/>
        <v>3.4771497741021964</v>
      </c>
      <c r="L382" s="559"/>
      <c r="M382" s="433"/>
      <c r="N382" s="113">
        <f t="shared" si="112"/>
        <v>2.0827329599999889</v>
      </c>
      <c r="O382" s="113">
        <f t="shared" si="112"/>
        <v>2.0584857600000062</v>
      </c>
      <c r="P382" s="113">
        <f t="shared" si="112"/>
        <v>2.0504040000000057</v>
      </c>
      <c r="Q382" s="148">
        <f t="shared" si="104"/>
        <v>45031</v>
      </c>
      <c r="R382" s="148">
        <f t="shared" si="105"/>
        <v>44331</v>
      </c>
      <c r="S382" s="187">
        <f t="shared" si="95"/>
        <v>3.4638857142832435E-5</v>
      </c>
      <c r="T382" s="549">
        <f t="shared" si="106"/>
        <v>700</v>
      </c>
      <c r="U382" s="113">
        <f t="shared" si="107"/>
        <v>639.75</v>
      </c>
      <c r="V382" s="113">
        <f t="shared" si="108"/>
        <v>60.25</v>
      </c>
      <c r="W382" s="549">
        <f t="shared" si="96"/>
        <v>2.0605727511428618</v>
      </c>
      <c r="Y382" s="556">
        <f t="shared" si="103"/>
        <v>1.4165770229593346</v>
      </c>
      <c r="Z382" s="433"/>
    </row>
    <row r="383" spans="2:26" x14ac:dyDescent="0.35">
      <c r="B383" s="116">
        <v>42566</v>
      </c>
      <c r="C383" s="186">
        <f t="shared" si="111"/>
        <v>3.627310062500011</v>
      </c>
      <c r="D383" s="113">
        <f t="shared" si="111"/>
        <v>3.2032492099999921</v>
      </c>
      <c r="E383" s="186">
        <f t="shared" si="109"/>
        <v>4.8079461734696022E-4</v>
      </c>
      <c r="F383" s="148">
        <f t="shared" si="99"/>
        <v>44392.25</v>
      </c>
      <c r="G383" s="116"/>
      <c r="H383" s="549">
        <f t="shared" si="100"/>
        <v>882</v>
      </c>
      <c r="I383" s="550">
        <f t="shared" si="101"/>
        <v>252.75</v>
      </c>
      <c r="J383" s="113">
        <f t="shared" si="102"/>
        <v>629.25</v>
      </c>
      <c r="K383" s="549">
        <f t="shared" si="110"/>
        <v>3.5057892229655669</v>
      </c>
      <c r="L383" s="559"/>
      <c r="M383" s="433"/>
      <c r="N383" s="113">
        <f t="shared" si="112"/>
        <v>2.1211302500000029</v>
      </c>
      <c r="O383" s="113">
        <f t="shared" si="112"/>
        <v>2.0797019025000196</v>
      </c>
      <c r="P383" s="113">
        <f t="shared" si="112"/>
        <v>2.0564652899999869</v>
      </c>
      <c r="Q383" s="148">
        <f t="shared" si="104"/>
        <v>45031</v>
      </c>
      <c r="R383" s="148">
        <f t="shared" si="105"/>
        <v>44331</v>
      </c>
      <c r="S383" s="187">
        <f t="shared" si="95"/>
        <v>5.918335357140465E-5</v>
      </c>
      <c r="T383" s="549">
        <f t="shared" si="106"/>
        <v>700</v>
      </c>
      <c r="U383" s="113">
        <f t="shared" si="107"/>
        <v>638.75</v>
      </c>
      <c r="V383" s="113">
        <f t="shared" si="108"/>
        <v>61.25</v>
      </c>
      <c r="W383" s="549">
        <f t="shared" si="96"/>
        <v>2.0833268829062681</v>
      </c>
      <c r="Y383" s="556">
        <f t="shared" si="103"/>
        <v>1.4224623400592988</v>
      </c>
      <c r="Z383" s="433"/>
    </row>
    <row r="384" spans="2:26" x14ac:dyDescent="0.35">
      <c r="B384" s="116">
        <v>42569</v>
      </c>
      <c r="C384" s="186">
        <f t="shared" si="111"/>
        <v>3.5988087225000021</v>
      </c>
      <c r="D384" s="113">
        <f t="shared" si="111"/>
        <v>3.1697275625000021</v>
      </c>
      <c r="E384" s="186">
        <f t="shared" si="109"/>
        <v>4.8648657596371878E-4</v>
      </c>
      <c r="F384" s="148">
        <f t="shared" si="99"/>
        <v>44395.25</v>
      </c>
      <c r="G384" s="116"/>
      <c r="H384" s="549">
        <f t="shared" si="100"/>
        <v>882</v>
      </c>
      <c r="I384" s="550">
        <f t="shared" si="101"/>
        <v>249.75</v>
      </c>
      <c r="J384" s="113">
        <f t="shared" si="102"/>
        <v>632.25</v>
      </c>
      <c r="K384" s="549">
        <f t="shared" si="110"/>
        <v>3.4773087001530634</v>
      </c>
      <c r="L384" s="559"/>
      <c r="M384" s="433"/>
      <c r="N384" s="113">
        <f t="shared" si="112"/>
        <v>2.10698304000001</v>
      </c>
      <c r="O384" s="113">
        <f t="shared" si="112"/>
        <v>2.062526759999983</v>
      </c>
      <c r="P384" s="113">
        <f t="shared" si="112"/>
        <v>2.0312111024999968</v>
      </c>
      <c r="Q384" s="148">
        <f t="shared" si="104"/>
        <v>45031</v>
      </c>
      <c r="R384" s="148">
        <f t="shared" si="105"/>
        <v>44331</v>
      </c>
      <c r="S384" s="187">
        <f t="shared" si="95"/>
        <v>6.3508971428609986E-5</v>
      </c>
      <c r="T384" s="549">
        <f t="shared" si="106"/>
        <v>700</v>
      </c>
      <c r="U384" s="113">
        <f t="shared" si="107"/>
        <v>635.75</v>
      </c>
      <c r="V384" s="113">
        <f t="shared" si="108"/>
        <v>64.25</v>
      </c>
      <c r="W384" s="549">
        <f t="shared" si="96"/>
        <v>2.0666072114142713</v>
      </c>
      <c r="Y384" s="556">
        <f t="shared" si="103"/>
        <v>1.4107014887387921</v>
      </c>
      <c r="Z384" s="433"/>
    </row>
    <row r="385" spans="2:26" x14ac:dyDescent="0.35">
      <c r="B385" s="116">
        <v>42570</v>
      </c>
      <c r="C385" s="186">
        <f t="shared" ref="C385:D404" si="113">IF(C115="","",((1+C115/200)^2-1)*100)</f>
        <v>3.5357125625000041</v>
      </c>
      <c r="D385" s="113">
        <f t="shared" si="113"/>
        <v>3.1016852100000047</v>
      </c>
      <c r="E385" s="186">
        <f t="shared" si="109"/>
        <v>4.9209450396825319E-4</v>
      </c>
      <c r="F385" s="148">
        <f t="shared" si="99"/>
        <v>44396.25</v>
      </c>
      <c r="G385" s="116"/>
      <c r="H385" s="549">
        <f t="shared" si="100"/>
        <v>882</v>
      </c>
      <c r="I385" s="550">
        <f t="shared" si="101"/>
        <v>248.75</v>
      </c>
      <c r="J385" s="113">
        <f t="shared" si="102"/>
        <v>633.25</v>
      </c>
      <c r="K385" s="549">
        <f t="shared" si="110"/>
        <v>3.413304054637901</v>
      </c>
      <c r="L385" s="559"/>
      <c r="M385" s="433"/>
      <c r="N385" s="113">
        <f t="shared" ref="N385:P404" si="114">IF(N115="","",((1+N115/200)^2-1)*100)</f>
        <v>2.0594960025000164</v>
      </c>
      <c r="O385" s="113">
        <f t="shared" si="114"/>
        <v>2.0069700224999876</v>
      </c>
      <c r="P385" s="113">
        <f t="shared" si="114"/>
        <v>1.9756628899999962</v>
      </c>
      <c r="Q385" s="148">
        <f t="shared" si="104"/>
        <v>45031</v>
      </c>
      <c r="R385" s="148">
        <f t="shared" si="105"/>
        <v>44331</v>
      </c>
      <c r="S385" s="187">
        <f t="shared" si="95"/>
        <v>7.5037114285755481E-5</v>
      </c>
      <c r="T385" s="549">
        <f t="shared" si="106"/>
        <v>700</v>
      </c>
      <c r="U385" s="113">
        <f t="shared" si="107"/>
        <v>634.75</v>
      </c>
      <c r="V385" s="113">
        <f t="shared" si="108"/>
        <v>65.25</v>
      </c>
      <c r="W385" s="549">
        <f t="shared" si="96"/>
        <v>2.011866194207133</v>
      </c>
      <c r="Y385" s="556">
        <f t="shared" si="103"/>
        <v>1.401437860430768</v>
      </c>
      <c r="Z385" s="433"/>
    </row>
    <row r="386" spans="2:26" x14ac:dyDescent="0.35">
      <c r="B386" s="116">
        <v>42571</v>
      </c>
      <c r="C386" s="186">
        <f t="shared" si="113"/>
        <v>3.5530112099999789</v>
      </c>
      <c r="D386" s="113">
        <f t="shared" si="113"/>
        <v>3.129102562500008</v>
      </c>
      <c r="E386" s="186">
        <f t="shared" si="109"/>
        <v>4.8062204931969491E-4</v>
      </c>
      <c r="F386" s="148">
        <f t="shared" si="99"/>
        <v>44397.25</v>
      </c>
      <c r="G386" s="116"/>
      <c r="H386" s="549">
        <f t="shared" si="100"/>
        <v>882</v>
      </c>
      <c r="I386" s="550">
        <f t="shared" si="101"/>
        <v>247.75</v>
      </c>
      <c r="J386" s="113">
        <f t="shared" si="102"/>
        <v>634.25</v>
      </c>
      <c r="K386" s="549">
        <f t="shared" si="110"/>
        <v>3.4339370972810244</v>
      </c>
      <c r="L386" s="559"/>
      <c r="M386" s="433"/>
      <c r="N386" s="113">
        <f t="shared" si="114"/>
        <v>2.0584857600000062</v>
      </c>
      <c r="O386" s="113">
        <f t="shared" si="114"/>
        <v>2.0130300225000175</v>
      </c>
      <c r="P386" s="113">
        <f t="shared" si="114"/>
        <v>1.980712102499993</v>
      </c>
      <c r="Q386" s="148">
        <f t="shared" si="104"/>
        <v>45031</v>
      </c>
      <c r="R386" s="148">
        <f t="shared" si="105"/>
        <v>44331</v>
      </c>
      <c r="S386" s="187">
        <f t="shared" si="95"/>
        <v>6.4936767857126654E-5</v>
      </c>
      <c r="T386" s="549">
        <f t="shared" si="106"/>
        <v>700</v>
      </c>
      <c r="U386" s="113">
        <f t="shared" si="107"/>
        <v>633.75</v>
      </c>
      <c r="V386" s="113">
        <f t="shared" si="108"/>
        <v>66.25</v>
      </c>
      <c r="W386" s="549">
        <f t="shared" si="96"/>
        <v>2.0173320833705519</v>
      </c>
      <c r="Y386" s="556">
        <f t="shared" si="103"/>
        <v>1.4166050139104724</v>
      </c>
      <c r="Z386" s="433"/>
    </row>
    <row r="387" spans="2:26" x14ac:dyDescent="0.35">
      <c r="B387" s="116">
        <v>42572</v>
      </c>
      <c r="C387" s="186">
        <f t="shared" si="113"/>
        <v>3.4889117025000083</v>
      </c>
      <c r="D387" s="113">
        <f t="shared" si="113"/>
        <v>3.0732562499999894</v>
      </c>
      <c r="E387" s="186">
        <f t="shared" si="109"/>
        <v>4.7126468537417109E-4</v>
      </c>
      <c r="F387" s="148">
        <f t="shared" si="99"/>
        <v>44398.25</v>
      </c>
      <c r="G387" s="116"/>
      <c r="H387" s="549">
        <f t="shared" si="100"/>
        <v>882</v>
      </c>
      <c r="I387" s="550">
        <f t="shared" si="101"/>
        <v>246.75</v>
      </c>
      <c r="J387" s="113">
        <f t="shared" si="102"/>
        <v>635.25</v>
      </c>
      <c r="K387" s="549">
        <f t="shared" si="110"/>
        <v>3.3726271413839317</v>
      </c>
      <c r="L387" s="559"/>
      <c r="M387" s="433"/>
      <c r="N387" s="113">
        <f t="shared" si="114"/>
        <v>2.0201002499999676</v>
      </c>
      <c r="O387" s="113">
        <f t="shared" si="114"/>
        <v>1.9726334224999809</v>
      </c>
      <c r="P387" s="113">
        <f t="shared" si="114"/>
        <v>1.9342640624999907</v>
      </c>
      <c r="Q387" s="148">
        <f t="shared" si="104"/>
        <v>45031</v>
      </c>
      <c r="R387" s="148">
        <f t="shared" si="105"/>
        <v>44331</v>
      </c>
      <c r="S387" s="187">
        <f t="shared" si="95"/>
        <v>6.780975357140966E-5</v>
      </c>
      <c r="T387" s="549">
        <f t="shared" si="106"/>
        <v>700</v>
      </c>
      <c r="U387" s="113">
        <f t="shared" si="107"/>
        <v>632.75</v>
      </c>
      <c r="V387" s="113">
        <f t="shared" si="108"/>
        <v>67.25</v>
      </c>
      <c r="W387" s="549">
        <f t="shared" si="96"/>
        <v>1.9771936284276581</v>
      </c>
      <c r="Y387" s="556">
        <f t="shared" si="103"/>
        <v>1.3954335129562736</v>
      </c>
      <c r="Z387" s="433"/>
    </row>
    <row r="388" spans="2:26" x14ac:dyDescent="0.35">
      <c r="B388" s="116">
        <v>42573</v>
      </c>
      <c r="C388" s="186">
        <f t="shared" si="113"/>
        <v>3.4695840000000144</v>
      </c>
      <c r="D388" s="113">
        <f t="shared" si="113"/>
        <v>3.0570128899999771</v>
      </c>
      <c r="E388" s="186">
        <f t="shared" si="109"/>
        <v>4.6776769841274074E-4</v>
      </c>
      <c r="F388" s="148">
        <f t="shared" si="99"/>
        <v>44399.25</v>
      </c>
      <c r="G388" s="116"/>
      <c r="H388" s="549">
        <f t="shared" si="100"/>
        <v>882</v>
      </c>
      <c r="I388" s="550">
        <f t="shared" si="101"/>
        <v>245.75</v>
      </c>
      <c r="J388" s="113">
        <f t="shared" si="102"/>
        <v>636.25</v>
      </c>
      <c r="K388" s="549">
        <f t="shared" si="110"/>
        <v>3.3546300881150835</v>
      </c>
      <c r="L388" s="559"/>
      <c r="M388" s="433"/>
      <c r="N388" s="113">
        <f t="shared" si="114"/>
        <v>1.9928307224999831</v>
      </c>
      <c r="O388" s="113">
        <f t="shared" si="114"/>
        <v>1.9433508900000174</v>
      </c>
      <c r="P388" s="113">
        <f t="shared" si="114"/>
        <v>1.9090250000000086</v>
      </c>
      <c r="Q388" s="148">
        <f t="shared" si="104"/>
        <v>45031</v>
      </c>
      <c r="R388" s="148">
        <f t="shared" si="105"/>
        <v>44331</v>
      </c>
      <c r="S388" s="187">
        <f t="shared" si="95"/>
        <v>7.0685474999950971E-5</v>
      </c>
      <c r="T388" s="549">
        <f t="shared" si="106"/>
        <v>700</v>
      </c>
      <c r="U388" s="113">
        <f t="shared" si="107"/>
        <v>631.75</v>
      </c>
      <c r="V388" s="113">
        <f t="shared" si="108"/>
        <v>68.25</v>
      </c>
      <c r="W388" s="549">
        <f t="shared" si="96"/>
        <v>1.948175173668764</v>
      </c>
      <c r="Y388" s="556">
        <f t="shared" si="103"/>
        <v>1.4064549144463194</v>
      </c>
      <c r="Z388" s="433"/>
    </row>
    <row r="389" spans="2:26" x14ac:dyDescent="0.35">
      <c r="B389" s="116">
        <v>42576</v>
      </c>
      <c r="C389" s="186">
        <f t="shared" si="113"/>
        <v>3.4868771224999984</v>
      </c>
      <c r="D389" s="113">
        <f t="shared" si="113"/>
        <v>3.0671648400000029</v>
      </c>
      <c r="E389" s="186">
        <f t="shared" si="109"/>
        <v>4.7586426587301072E-4</v>
      </c>
      <c r="F389" s="148">
        <f t="shared" si="99"/>
        <v>44402.25</v>
      </c>
      <c r="G389" s="116"/>
      <c r="H389" s="549">
        <f t="shared" si="100"/>
        <v>882</v>
      </c>
      <c r="I389" s="550">
        <f t="shared" si="101"/>
        <v>242.75</v>
      </c>
      <c r="J389" s="113">
        <f t="shared" si="102"/>
        <v>639.25</v>
      </c>
      <c r="K389" s="549">
        <f t="shared" si="110"/>
        <v>3.371361071959325</v>
      </c>
      <c r="L389" s="559"/>
      <c r="M389" s="433"/>
      <c r="N389" s="113">
        <f t="shared" si="114"/>
        <v>2.0019201600000036</v>
      </c>
      <c r="O389" s="113">
        <f t="shared" si="114"/>
        <v>1.9504187025000119</v>
      </c>
      <c r="P389" s="113">
        <f t="shared" si="114"/>
        <v>1.9171011600000121</v>
      </c>
      <c r="Q389" s="148">
        <f t="shared" si="104"/>
        <v>45031</v>
      </c>
      <c r="R389" s="148">
        <f t="shared" si="105"/>
        <v>44331</v>
      </c>
      <c r="S389" s="187">
        <f t="shared" si="95"/>
        <v>7.3573510714273845E-5</v>
      </c>
      <c r="T389" s="549">
        <f t="shared" si="106"/>
        <v>700</v>
      </c>
      <c r="U389" s="113">
        <f t="shared" si="107"/>
        <v>628.75</v>
      </c>
      <c r="V389" s="113">
        <f t="shared" si="108"/>
        <v>71.25</v>
      </c>
      <c r="W389" s="549">
        <f t="shared" si="96"/>
        <v>1.9556608151384038</v>
      </c>
      <c r="Y389" s="556">
        <f t="shared" si="103"/>
        <v>1.4157002568209212</v>
      </c>
      <c r="Z389" s="433"/>
    </row>
    <row r="390" spans="2:26" x14ac:dyDescent="0.35">
      <c r="B390" s="116">
        <v>42577</v>
      </c>
      <c r="C390" s="186">
        <f t="shared" si="113"/>
        <v>3.4858598399999829</v>
      </c>
      <c r="D390" s="113">
        <f t="shared" si="113"/>
        <v>3.0631040000000276</v>
      </c>
      <c r="E390" s="186">
        <f t="shared" si="109"/>
        <v>4.7931501133781785E-4</v>
      </c>
      <c r="F390" s="148">
        <f t="shared" si="99"/>
        <v>44403.25</v>
      </c>
      <c r="G390" s="116"/>
      <c r="H390" s="549">
        <f t="shared" si="100"/>
        <v>882</v>
      </c>
      <c r="I390" s="550">
        <f t="shared" si="101"/>
        <v>241.75</v>
      </c>
      <c r="J390" s="113">
        <f t="shared" si="102"/>
        <v>640.25</v>
      </c>
      <c r="K390" s="549">
        <f t="shared" si="110"/>
        <v>3.3699854360090655</v>
      </c>
      <c r="L390" s="559"/>
      <c r="M390" s="433"/>
      <c r="N390" s="113">
        <f t="shared" si="114"/>
        <v>1.997880360000015</v>
      </c>
      <c r="O390" s="113">
        <f t="shared" si="114"/>
        <v>1.9443605625000249</v>
      </c>
      <c r="P390" s="113">
        <f t="shared" si="114"/>
        <v>1.9090250000000086</v>
      </c>
      <c r="Q390" s="148">
        <f t="shared" si="104"/>
        <v>45031</v>
      </c>
      <c r="R390" s="148">
        <f t="shared" si="105"/>
        <v>44331</v>
      </c>
      <c r="S390" s="187">
        <f t="shared" si="95"/>
        <v>7.6456853571414492E-5</v>
      </c>
      <c r="T390" s="549">
        <f t="shared" si="106"/>
        <v>700</v>
      </c>
      <c r="U390" s="113">
        <f t="shared" si="107"/>
        <v>627.75</v>
      </c>
      <c r="V390" s="113">
        <f t="shared" si="108"/>
        <v>72.25</v>
      </c>
      <c r="W390" s="549">
        <f t="shared" si="96"/>
        <v>1.9498845701705596</v>
      </c>
      <c r="Y390" s="556">
        <f t="shared" si="103"/>
        <v>1.4201008658385059</v>
      </c>
      <c r="Z390" s="433"/>
    </row>
    <row r="391" spans="2:26" x14ac:dyDescent="0.35">
      <c r="B391" s="116">
        <v>42578</v>
      </c>
      <c r="C391" s="186">
        <f t="shared" si="113"/>
        <v>3.5204502499999846</v>
      </c>
      <c r="D391" s="113">
        <f t="shared" si="113"/>
        <v>3.0915315599999715</v>
      </c>
      <c r="E391" s="186">
        <f t="shared" si="109"/>
        <v>4.8630236961452728E-4</v>
      </c>
      <c r="F391" s="148">
        <f t="shared" si="99"/>
        <v>44404.25</v>
      </c>
      <c r="G391" s="116"/>
      <c r="H391" s="549">
        <f t="shared" si="100"/>
        <v>882</v>
      </c>
      <c r="I391" s="550">
        <f t="shared" si="101"/>
        <v>240.75</v>
      </c>
      <c r="J391" s="113">
        <f t="shared" si="102"/>
        <v>641.25</v>
      </c>
      <c r="K391" s="549">
        <f t="shared" si="110"/>
        <v>3.4033729545152873</v>
      </c>
      <c r="L391" s="559"/>
      <c r="M391" s="433"/>
      <c r="N391" s="113">
        <f t="shared" si="114"/>
        <v>2.0352515624999956</v>
      </c>
      <c r="O391" s="113">
        <f t="shared" si="114"/>
        <v>1.9847515625000201</v>
      </c>
      <c r="P391" s="113">
        <f t="shared" si="114"/>
        <v>1.9483993024999924</v>
      </c>
      <c r="Q391" s="148">
        <f t="shared" si="104"/>
        <v>45031</v>
      </c>
      <c r="R391" s="148">
        <f t="shared" si="105"/>
        <v>44331</v>
      </c>
      <c r="S391" s="187">
        <f t="shared" si="95"/>
        <v>7.2142857142822229E-5</v>
      </c>
      <c r="T391" s="549">
        <f t="shared" si="106"/>
        <v>700</v>
      </c>
      <c r="U391" s="113">
        <f t="shared" si="107"/>
        <v>626.75</v>
      </c>
      <c r="V391" s="113">
        <f t="shared" si="108"/>
        <v>73.25</v>
      </c>
      <c r="W391" s="549">
        <f t="shared" si="96"/>
        <v>1.9900360267857318</v>
      </c>
      <c r="Y391" s="556">
        <f t="shared" si="103"/>
        <v>1.4133369277295555</v>
      </c>
      <c r="Z391" s="433"/>
    </row>
    <row r="392" spans="2:26" x14ac:dyDescent="0.35">
      <c r="B392" s="116">
        <v>42579</v>
      </c>
      <c r="C392" s="186">
        <f t="shared" si="113"/>
        <v>3.4960328900000226</v>
      </c>
      <c r="D392" s="113">
        <f t="shared" si="113"/>
        <v>3.0681800625000033</v>
      </c>
      <c r="E392" s="186">
        <f t="shared" si="109"/>
        <v>4.8509390873018059E-4</v>
      </c>
      <c r="F392" s="148">
        <f t="shared" si="99"/>
        <v>44405.25</v>
      </c>
      <c r="G392" s="116"/>
      <c r="H392" s="549">
        <f t="shared" si="100"/>
        <v>882</v>
      </c>
      <c r="I392" s="550">
        <f t="shared" si="101"/>
        <v>239.75</v>
      </c>
      <c r="J392" s="113">
        <f t="shared" si="102"/>
        <v>642.25</v>
      </c>
      <c r="K392" s="549">
        <f t="shared" si="110"/>
        <v>3.3797316253819618</v>
      </c>
      <c r="L392" s="559"/>
      <c r="M392" s="433"/>
      <c r="N392" s="113">
        <f t="shared" si="114"/>
        <v>2.0140400399999869</v>
      </c>
      <c r="O392" s="113">
        <f t="shared" si="114"/>
        <v>1.9332544399999874</v>
      </c>
      <c r="P392" s="113">
        <f t="shared" si="114"/>
        <v>1.9049870399999946</v>
      </c>
      <c r="Q392" s="148">
        <f t="shared" si="104"/>
        <v>45031</v>
      </c>
      <c r="R392" s="148">
        <f t="shared" si="105"/>
        <v>44331</v>
      </c>
      <c r="S392" s="187">
        <f t="shared" si="95"/>
        <v>1.1540799999999938E-4</v>
      </c>
      <c r="T392" s="549">
        <f t="shared" si="106"/>
        <v>700</v>
      </c>
      <c r="U392" s="113">
        <f t="shared" si="107"/>
        <v>625.75</v>
      </c>
      <c r="V392" s="113">
        <f t="shared" si="108"/>
        <v>74.25</v>
      </c>
      <c r="W392" s="549">
        <f t="shared" si="96"/>
        <v>1.9418234839999873</v>
      </c>
      <c r="Y392" s="556">
        <f t="shared" si="103"/>
        <v>1.4379081413819745</v>
      </c>
      <c r="Z392" s="433"/>
    </row>
    <row r="393" spans="2:26" x14ac:dyDescent="0.35">
      <c r="B393" s="116">
        <v>42580</v>
      </c>
      <c r="C393" s="186">
        <f t="shared" si="113"/>
        <v>3.4736528400000077</v>
      </c>
      <c r="D393" s="113">
        <f t="shared" si="113"/>
        <v>3.053967402500013</v>
      </c>
      <c r="E393" s="186">
        <f t="shared" si="109"/>
        <v>4.7583382936507341E-4</v>
      </c>
      <c r="F393" s="148">
        <f t="shared" si="99"/>
        <v>44406.25</v>
      </c>
      <c r="G393" s="116"/>
      <c r="H393" s="549">
        <f t="shared" si="100"/>
        <v>882</v>
      </c>
      <c r="I393" s="550">
        <f t="shared" si="101"/>
        <v>238.75</v>
      </c>
      <c r="J393" s="113">
        <f t="shared" si="102"/>
        <v>643.25</v>
      </c>
      <c r="K393" s="549">
        <f t="shared" si="110"/>
        <v>3.3600475132390963</v>
      </c>
      <c r="L393" s="559"/>
      <c r="M393" s="433"/>
      <c r="N393" s="113">
        <f t="shared" si="114"/>
        <v>1.9887911024999871</v>
      </c>
      <c r="O393" s="113">
        <f t="shared" si="114"/>
        <v>1.9120535224999902</v>
      </c>
      <c r="P393" s="113">
        <f t="shared" si="114"/>
        <v>1.8888360000000048</v>
      </c>
      <c r="Q393" s="148">
        <f t="shared" si="104"/>
        <v>45031</v>
      </c>
      <c r="R393" s="148">
        <f t="shared" si="105"/>
        <v>44331</v>
      </c>
      <c r="S393" s="187">
        <f t="shared" si="95"/>
        <v>1.0962511428570996E-4</v>
      </c>
      <c r="T393" s="549">
        <f t="shared" si="106"/>
        <v>700</v>
      </c>
      <c r="U393" s="113">
        <f t="shared" si="107"/>
        <v>624.75</v>
      </c>
      <c r="V393" s="113">
        <f t="shared" si="108"/>
        <v>75.25</v>
      </c>
      <c r="W393" s="549">
        <f t="shared" si="96"/>
        <v>1.9203028123499899</v>
      </c>
      <c r="Y393" s="556">
        <f t="shared" si="103"/>
        <v>1.4397447008891064</v>
      </c>
      <c r="Z393" s="433"/>
    </row>
    <row r="394" spans="2:26" x14ac:dyDescent="0.35">
      <c r="B394" s="116">
        <v>42583</v>
      </c>
      <c r="C394" s="186">
        <f t="shared" si="113"/>
        <v>3.456360822499982</v>
      </c>
      <c r="D394" s="113">
        <f t="shared" si="113"/>
        <v>3.041785902500016</v>
      </c>
      <c r="E394" s="186">
        <f t="shared" si="109"/>
        <v>4.7003959183669614E-4</v>
      </c>
      <c r="F394" s="148">
        <f t="shared" si="99"/>
        <v>44409.25</v>
      </c>
      <c r="G394" s="116"/>
      <c r="H394" s="549">
        <f t="shared" si="100"/>
        <v>882</v>
      </c>
      <c r="I394" s="550">
        <f t="shared" si="101"/>
        <v>235.75</v>
      </c>
      <c r="J394" s="113">
        <f t="shared" si="102"/>
        <v>646.25</v>
      </c>
      <c r="K394" s="549">
        <f t="shared" si="110"/>
        <v>3.3455489887244809</v>
      </c>
      <c r="L394" s="559"/>
      <c r="M394" s="433"/>
      <c r="N394" s="113">
        <f t="shared" si="114"/>
        <v>1.9413315600000036</v>
      </c>
      <c r="O394" s="113">
        <f t="shared" si="114"/>
        <v>1.8656211224999941</v>
      </c>
      <c r="P394" s="113">
        <f t="shared" si="114"/>
        <v>1.8464456100000026</v>
      </c>
      <c r="Q394" s="148">
        <f t="shared" si="104"/>
        <v>45031</v>
      </c>
      <c r="R394" s="148">
        <f t="shared" si="105"/>
        <v>44331</v>
      </c>
      <c r="S394" s="187">
        <f t="shared" si="95"/>
        <v>1.0815776785715643E-4</v>
      </c>
      <c r="T394" s="549">
        <f t="shared" si="106"/>
        <v>700</v>
      </c>
      <c r="U394" s="113">
        <f t="shared" si="107"/>
        <v>621.75</v>
      </c>
      <c r="V394" s="113">
        <f t="shared" si="108"/>
        <v>78.25</v>
      </c>
      <c r="W394" s="549">
        <f t="shared" si="96"/>
        <v>1.8740844678348165</v>
      </c>
      <c r="Y394" s="556">
        <f t="shared" si="103"/>
        <v>1.4714645208896644</v>
      </c>
      <c r="Z394" s="433"/>
    </row>
    <row r="395" spans="2:26" x14ac:dyDescent="0.35">
      <c r="B395" s="116">
        <v>42584</v>
      </c>
      <c r="C395" s="186">
        <f t="shared" si="113"/>
        <v>3.4512752099999933</v>
      </c>
      <c r="D395" s="113">
        <f t="shared" si="113"/>
        <v>3.0377255624999933</v>
      </c>
      <c r="E395" s="186">
        <f t="shared" si="109"/>
        <v>4.6887715136054425E-4</v>
      </c>
      <c r="F395" s="148">
        <f t="shared" si="99"/>
        <v>44410.25</v>
      </c>
      <c r="G395" s="116"/>
      <c r="H395" s="549">
        <f t="shared" si="100"/>
        <v>882</v>
      </c>
      <c r="I395" s="550">
        <f t="shared" si="101"/>
        <v>234.75</v>
      </c>
      <c r="J395" s="113">
        <f t="shared" si="102"/>
        <v>647.25</v>
      </c>
      <c r="K395" s="549">
        <f t="shared" si="110"/>
        <v>3.3412062987181055</v>
      </c>
      <c r="L395" s="559"/>
      <c r="M395" s="433"/>
      <c r="N395" s="113">
        <f t="shared" si="114"/>
        <v>1.9413315600000036</v>
      </c>
      <c r="O395" s="113">
        <f t="shared" si="114"/>
        <v>1.8636025624999775</v>
      </c>
      <c r="P395" s="113">
        <f t="shared" si="114"/>
        <v>1.8474548025000148</v>
      </c>
      <c r="Q395" s="148">
        <f t="shared" si="104"/>
        <v>45031</v>
      </c>
      <c r="R395" s="148">
        <f t="shared" si="105"/>
        <v>44331</v>
      </c>
      <c r="S395" s="187">
        <f t="shared" si="95"/>
        <v>1.1104142500003736E-4</v>
      </c>
      <c r="T395" s="549">
        <f t="shared" si="106"/>
        <v>700</v>
      </c>
      <c r="U395" s="113">
        <f t="shared" si="107"/>
        <v>620.75</v>
      </c>
      <c r="V395" s="113">
        <f t="shared" si="108"/>
        <v>79.25</v>
      </c>
      <c r="W395" s="549">
        <f t="shared" si="96"/>
        <v>1.8724025954312304</v>
      </c>
      <c r="Y395" s="556">
        <f t="shared" si="103"/>
        <v>1.468803703286875</v>
      </c>
      <c r="Z395" s="433"/>
    </row>
    <row r="396" spans="2:26" x14ac:dyDescent="0.35">
      <c r="B396" s="116">
        <v>42585</v>
      </c>
      <c r="C396" s="186">
        <f t="shared" si="113"/>
        <v>3.4594122499999935</v>
      </c>
      <c r="D396" s="113">
        <f t="shared" si="113"/>
        <v>3.0356954225000177</v>
      </c>
      <c r="E396" s="186">
        <f t="shared" si="109"/>
        <v>4.8040456632650325E-4</v>
      </c>
      <c r="F396" s="148">
        <f t="shared" si="99"/>
        <v>44411.25</v>
      </c>
      <c r="G396" s="116"/>
      <c r="H396" s="549">
        <f t="shared" si="100"/>
        <v>882</v>
      </c>
      <c r="I396" s="550">
        <f t="shared" si="101"/>
        <v>233.75</v>
      </c>
      <c r="J396" s="113">
        <f t="shared" si="102"/>
        <v>648.25</v>
      </c>
      <c r="K396" s="549">
        <f t="shared" si="110"/>
        <v>3.3471176826211733</v>
      </c>
      <c r="L396" s="559"/>
      <c r="M396" s="433"/>
      <c r="N396" s="113">
        <f t="shared" si="114"/>
        <v>1.9696040000000137</v>
      </c>
      <c r="O396" s="113">
        <f t="shared" si="114"/>
        <v>1.8837890624999742</v>
      </c>
      <c r="P396" s="113">
        <f t="shared" si="114"/>
        <v>1.8636025624999775</v>
      </c>
      <c r="Q396" s="148">
        <f t="shared" si="104"/>
        <v>45031</v>
      </c>
      <c r="R396" s="148">
        <f t="shared" si="105"/>
        <v>44331</v>
      </c>
      <c r="S396" s="187">
        <f t="shared" si="95"/>
        <v>1.2259276785719919E-4</v>
      </c>
      <c r="T396" s="549">
        <f t="shared" si="106"/>
        <v>700</v>
      </c>
      <c r="U396" s="113">
        <f t="shared" si="107"/>
        <v>619.75</v>
      </c>
      <c r="V396" s="113">
        <f t="shared" si="108"/>
        <v>80.25</v>
      </c>
      <c r="W396" s="549">
        <f t="shared" si="96"/>
        <v>1.8936271321205145</v>
      </c>
      <c r="Y396" s="556">
        <f t="shared" si="103"/>
        <v>1.4534905505006588</v>
      </c>
      <c r="Z396" s="433"/>
    </row>
    <row r="397" spans="2:26" x14ac:dyDescent="0.35">
      <c r="B397" s="116">
        <v>42586</v>
      </c>
      <c r="C397" s="186">
        <f t="shared" si="113"/>
        <v>3.4339850625000112</v>
      </c>
      <c r="D397" s="113">
        <f t="shared" si="113"/>
        <v>3.0113353024999956</v>
      </c>
      <c r="E397" s="186">
        <f t="shared" si="109"/>
        <v>4.7919473922904268E-4</v>
      </c>
      <c r="F397" s="148">
        <f t="shared" si="99"/>
        <v>44412.25</v>
      </c>
      <c r="G397" s="116"/>
      <c r="H397" s="549">
        <f t="shared" si="100"/>
        <v>882</v>
      </c>
      <c r="I397" s="550">
        <f t="shared" si="101"/>
        <v>232.75</v>
      </c>
      <c r="J397" s="113">
        <f t="shared" si="102"/>
        <v>649.25</v>
      </c>
      <c r="K397" s="549">
        <f t="shared" si="110"/>
        <v>3.3224524869444516</v>
      </c>
      <c r="L397" s="559"/>
      <c r="M397" s="433"/>
      <c r="N397" s="113">
        <f t="shared" si="114"/>
        <v>1.9706138025000097</v>
      </c>
      <c r="O397" s="113">
        <f t="shared" si="114"/>
        <v>1.8807609600000053</v>
      </c>
      <c r="P397" s="113">
        <f t="shared" si="114"/>
        <v>1.8545192900000229</v>
      </c>
      <c r="Q397" s="148">
        <f t="shared" si="104"/>
        <v>45031</v>
      </c>
      <c r="R397" s="148">
        <f t="shared" si="105"/>
        <v>44331</v>
      </c>
      <c r="S397" s="187">
        <f t="shared" si="95"/>
        <v>1.2836120357143495E-4</v>
      </c>
      <c r="T397" s="549">
        <f t="shared" si="106"/>
        <v>700</v>
      </c>
      <c r="U397" s="113">
        <f t="shared" si="107"/>
        <v>618.75</v>
      </c>
      <c r="V397" s="113">
        <f t="shared" si="108"/>
        <v>81.25</v>
      </c>
      <c r="W397" s="549">
        <f t="shared" si="96"/>
        <v>1.8911903077901844</v>
      </c>
      <c r="Y397" s="556">
        <f t="shared" si="103"/>
        <v>1.4312621791542672</v>
      </c>
      <c r="Z397" s="433"/>
    </row>
    <row r="398" spans="2:26" x14ac:dyDescent="0.35">
      <c r="B398" s="116">
        <v>42587</v>
      </c>
      <c r="C398" s="186">
        <f t="shared" si="113"/>
        <v>3.4187302500000127</v>
      </c>
      <c r="D398" s="113">
        <f t="shared" si="113"/>
        <v>3.0052457225000051</v>
      </c>
      <c r="E398" s="186">
        <f t="shared" si="109"/>
        <v>4.6880331916100638E-4</v>
      </c>
      <c r="F398" s="148">
        <f t="shared" si="99"/>
        <v>44413.25</v>
      </c>
      <c r="G398" s="116"/>
      <c r="H398" s="549">
        <f t="shared" si="100"/>
        <v>882</v>
      </c>
      <c r="I398" s="550">
        <f t="shared" si="101"/>
        <v>231.75</v>
      </c>
      <c r="J398" s="113">
        <f t="shared" si="102"/>
        <v>650.25</v>
      </c>
      <c r="K398" s="549">
        <f t="shared" si="110"/>
        <v>3.3100850807844493</v>
      </c>
      <c r="L398" s="559"/>
      <c r="M398" s="433"/>
      <c r="N398" s="113">
        <f t="shared" si="114"/>
        <v>1.9322448224999844</v>
      </c>
      <c r="O398" s="113">
        <f t="shared" si="114"/>
        <v>1.8454364224999908</v>
      </c>
      <c r="P398" s="113">
        <f t="shared" si="114"/>
        <v>1.8252537224999976</v>
      </c>
      <c r="Q398" s="148">
        <f t="shared" si="104"/>
        <v>45031</v>
      </c>
      <c r="R398" s="148">
        <f t="shared" si="105"/>
        <v>44331</v>
      </c>
      <c r="S398" s="187">
        <f t="shared" si="95"/>
        <v>1.2401199999999082E-4</v>
      </c>
      <c r="T398" s="549">
        <f t="shared" si="106"/>
        <v>700</v>
      </c>
      <c r="U398" s="113">
        <f t="shared" si="107"/>
        <v>617.75</v>
      </c>
      <c r="V398" s="113">
        <f t="shared" si="108"/>
        <v>82.25</v>
      </c>
      <c r="W398" s="549">
        <f t="shared" si="96"/>
        <v>1.85563640949999</v>
      </c>
      <c r="Y398" s="556">
        <f t="shared" si="103"/>
        <v>1.4544486712844593</v>
      </c>
      <c r="Z398" s="433"/>
    </row>
    <row r="399" spans="2:26" x14ac:dyDescent="0.35">
      <c r="B399" s="116">
        <v>42590</v>
      </c>
      <c r="C399" s="186">
        <f t="shared" si="113"/>
        <v>3.4583951024999893</v>
      </c>
      <c r="D399" s="113">
        <f t="shared" si="113"/>
        <v>3.0214850025000128</v>
      </c>
      <c r="E399" s="186">
        <f t="shared" si="109"/>
        <v>4.9536292517004133E-4</v>
      </c>
      <c r="F399" s="148">
        <f t="shared" si="99"/>
        <v>44416.25</v>
      </c>
      <c r="G399" s="116"/>
      <c r="H399" s="549">
        <f t="shared" si="100"/>
        <v>882</v>
      </c>
      <c r="I399" s="550">
        <f t="shared" si="101"/>
        <v>228.75</v>
      </c>
      <c r="J399" s="113">
        <f t="shared" si="102"/>
        <v>653.25</v>
      </c>
      <c r="K399" s="549">
        <f t="shared" si="110"/>
        <v>3.3450808333673425</v>
      </c>
      <c r="L399" s="559"/>
      <c r="M399" s="433"/>
      <c r="N399" s="113">
        <f t="shared" si="114"/>
        <v>1.9605160025000012</v>
      </c>
      <c r="O399" s="113">
        <f t="shared" si="114"/>
        <v>1.8666304100000142</v>
      </c>
      <c r="P399" s="113">
        <f t="shared" si="114"/>
        <v>1.8403905600000048</v>
      </c>
      <c r="Q399" s="148">
        <f t="shared" si="104"/>
        <v>45031</v>
      </c>
      <c r="R399" s="148">
        <f t="shared" si="105"/>
        <v>44331</v>
      </c>
      <c r="S399" s="187">
        <f t="shared" si="95"/>
        <v>1.3412227499998153E-4</v>
      </c>
      <c r="T399" s="549">
        <f t="shared" si="106"/>
        <v>700</v>
      </c>
      <c r="U399" s="113">
        <f t="shared" si="107"/>
        <v>614.75</v>
      </c>
      <c r="V399" s="113">
        <f t="shared" si="108"/>
        <v>85.25</v>
      </c>
      <c r="W399" s="549">
        <f t="shared" si="96"/>
        <v>1.8780643339437626</v>
      </c>
      <c r="Y399" s="556">
        <f t="shared" si="103"/>
        <v>1.4670164994235799</v>
      </c>
      <c r="Z399" s="433"/>
    </row>
    <row r="400" spans="2:26" x14ac:dyDescent="0.35">
      <c r="B400" s="116">
        <v>42591</v>
      </c>
      <c r="C400" s="186">
        <f t="shared" si="113"/>
        <v>3.4238150625000019</v>
      </c>
      <c r="D400" s="113">
        <f t="shared" si="113"/>
        <v>2.9798744100000274</v>
      </c>
      <c r="E400" s="186">
        <f t="shared" si="109"/>
        <v>5.0333407312922276E-4</v>
      </c>
      <c r="F400" s="148">
        <f t="shared" si="99"/>
        <v>44417.25</v>
      </c>
      <c r="G400" s="116"/>
      <c r="H400" s="549">
        <f t="shared" si="100"/>
        <v>882</v>
      </c>
      <c r="I400" s="550">
        <f t="shared" si="101"/>
        <v>227.75</v>
      </c>
      <c r="J400" s="113">
        <f t="shared" si="102"/>
        <v>654.25</v>
      </c>
      <c r="K400" s="549">
        <f t="shared" si="110"/>
        <v>3.3091807273448213</v>
      </c>
      <c r="L400" s="559"/>
      <c r="M400" s="433"/>
      <c r="N400" s="113">
        <f t="shared" si="114"/>
        <v>1.9352736899999945</v>
      </c>
      <c r="O400" s="113">
        <f t="shared" si="114"/>
        <v>1.8232355624999919</v>
      </c>
      <c r="P400" s="113">
        <f t="shared" si="114"/>
        <v>1.8020460899999868</v>
      </c>
      <c r="Q400" s="148">
        <f t="shared" si="104"/>
        <v>45031</v>
      </c>
      <c r="R400" s="148">
        <f t="shared" si="105"/>
        <v>44331</v>
      </c>
      <c r="S400" s="187">
        <f t="shared" si="95"/>
        <v>1.6005446785714663E-4</v>
      </c>
      <c r="T400" s="549">
        <f t="shared" si="106"/>
        <v>700</v>
      </c>
      <c r="U400" s="113">
        <f t="shared" si="107"/>
        <v>613.75</v>
      </c>
      <c r="V400" s="113">
        <f t="shared" si="108"/>
        <v>86.25</v>
      </c>
      <c r="W400" s="549">
        <f t="shared" si="96"/>
        <v>1.8370402603526708</v>
      </c>
      <c r="Y400" s="556">
        <f t="shared" si="103"/>
        <v>1.4721404669921505</v>
      </c>
      <c r="Z400" s="433"/>
    </row>
    <row r="401" spans="2:26" x14ac:dyDescent="0.35">
      <c r="B401" s="116">
        <v>42592</v>
      </c>
      <c r="C401" s="186">
        <f t="shared" si="113"/>
        <v>3.4014428224999893</v>
      </c>
      <c r="D401" s="113">
        <f t="shared" si="113"/>
        <v>2.9687120224999974</v>
      </c>
      <c r="E401" s="186">
        <f t="shared" si="109"/>
        <v>4.9062448979590918E-4</v>
      </c>
      <c r="F401" s="148">
        <f t="shared" si="99"/>
        <v>44418.25</v>
      </c>
      <c r="G401" s="116"/>
      <c r="H401" s="549">
        <f t="shared" si="100"/>
        <v>882</v>
      </c>
      <c r="I401" s="550">
        <f t="shared" si="101"/>
        <v>226.75</v>
      </c>
      <c r="J401" s="113">
        <f t="shared" si="102"/>
        <v>655.25</v>
      </c>
      <c r="K401" s="549">
        <f t="shared" si="110"/>
        <v>3.2901937194387667</v>
      </c>
      <c r="L401" s="559"/>
      <c r="M401" s="433"/>
      <c r="N401" s="113">
        <f t="shared" si="114"/>
        <v>1.8847984399999795</v>
      </c>
      <c r="O401" s="113">
        <f t="shared" si="114"/>
        <v>1.7859032100000061</v>
      </c>
      <c r="P401" s="113">
        <f t="shared" si="114"/>
        <v>1.7667352025000138</v>
      </c>
      <c r="Q401" s="148">
        <f t="shared" si="104"/>
        <v>45031</v>
      </c>
      <c r="R401" s="148">
        <f t="shared" si="105"/>
        <v>44331</v>
      </c>
      <c r="S401" s="187">
        <f t="shared" si="95"/>
        <v>1.4127889999996209E-4</v>
      </c>
      <c r="T401" s="549">
        <f t="shared" si="106"/>
        <v>700</v>
      </c>
      <c r="U401" s="113">
        <f t="shared" si="107"/>
        <v>612.75</v>
      </c>
      <c r="V401" s="113">
        <f t="shared" si="108"/>
        <v>87.25</v>
      </c>
      <c r="W401" s="549">
        <f t="shared" si="96"/>
        <v>1.7982297940250027</v>
      </c>
      <c r="Y401" s="556">
        <f t="shared" si="103"/>
        <v>1.491963925413764</v>
      </c>
      <c r="Z401" s="433"/>
    </row>
    <row r="402" spans="2:26" x14ac:dyDescent="0.35">
      <c r="B402" s="116">
        <v>42593</v>
      </c>
      <c r="C402" s="186">
        <f t="shared" si="113"/>
        <v>3.4065272100000099</v>
      </c>
      <c r="D402" s="113">
        <f t="shared" si="113"/>
        <v>2.9778448400000102</v>
      </c>
      <c r="E402" s="186">
        <f t="shared" si="109"/>
        <v>4.8603443310657571E-4</v>
      </c>
      <c r="F402" s="148">
        <f t="shared" si="99"/>
        <v>44419.25</v>
      </c>
      <c r="G402" s="116"/>
      <c r="H402" s="549">
        <f t="shared" si="100"/>
        <v>882</v>
      </c>
      <c r="I402" s="550">
        <f t="shared" si="101"/>
        <v>225.75</v>
      </c>
      <c r="J402" s="113">
        <f t="shared" si="102"/>
        <v>656.25</v>
      </c>
      <c r="K402" s="549">
        <f t="shared" si="110"/>
        <v>3.2968049367262005</v>
      </c>
      <c r="L402" s="559"/>
      <c r="M402" s="433"/>
      <c r="N402" s="113">
        <f t="shared" si="114"/>
        <v>1.8726862400000099</v>
      </c>
      <c r="O402" s="113">
        <f t="shared" si="114"/>
        <v>1.7848943224999969</v>
      </c>
      <c r="P402" s="113">
        <f t="shared" si="114"/>
        <v>1.7838854400000104</v>
      </c>
      <c r="Q402" s="148">
        <f t="shared" si="104"/>
        <v>45031</v>
      </c>
      <c r="R402" s="148">
        <f t="shared" si="105"/>
        <v>44331</v>
      </c>
      <c r="S402" s="187">
        <f t="shared" si="95"/>
        <v>1.2541702500001861E-4</v>
      </c>
      <c r="T402" s="549">
        <f t="shared" si="106"/>
        <v>700</v>
      </c>
      <c r="U402" s="113">
        <f t="shared" si="107"/>
        <v>611.75</v>
      </c>
      <c r="V402" s="113">
        <f t="shared" si="108"/>
        <v>88.25</v>
      </c>
      <c r="W402" s="549">
        <f t="shared" si="96"/>
        <v>1.7959623749562486</v>
      </c>
      <c r="Y402" s="556">
        <f t="shared" si="103"/>
        <v>1.5008425617699519</v>
      </c>
      <c r="Z402" s="433"/>
    </row>
    <row r="403" spans="2:26" x14ac:dyDescent="0.35">
      <c r="B403" s="116">
        <v>42594</v>
      </c>
      <c r="C403" s="186">
        <f t="shared" si="113"/>
        <v>3.4085609999999766</v>
      </c>
      <c r="D403" s="113">
        <f t="shared" si="113"/>
        <v>2.9687120224999974</v>
      </c>
      <c r="E403" s="186">
        <f t="shared" si="109"/>
        <v>4.9869498582764081E-4</v>
      </c>
      <c r="F403" s="148">
        <f t="shared" si="99"/>
        <v>44420.25</v>
      </c>
      <c r="G403" s="116"/>
      <c r="H403" s="549">
        <f t="shared" si="100"/>
        <v>882</v>
      </c>
      <c r="I403" s="550">
        <f t="shared" si="101"/>
        <v>224.75</v>
      </c>
      <c r="J403" s="113">
        <f t="shared" si="102"/>
        <v>657.25</v>
      </c>
      <c r="K403" s="549">
        <f t="shared" si="110"/>
        <v>3.2964793019352143</v>
      </c>
      <c r="L403" s="559"/>
      <c r="M403" s="433"/>
      <c r="N403" s="113">
        <f t="shared" si="114"/>
        <v>1.8837890624999742</v>
      </c>
      <c r="O403" s="113">
        <f t="shared" si="114"/>
        <v>1.7879209999999812</v>
      </c>
      <c r="P403" s="113">
        <f t="shared" si="114"/>
        <v>1.7798499600000239</v>
      </c>
      <c r="Q403" s="148">
        <f t="shared" si="104"/>
        <v>45031</v>
      </c>
      <c r="R403" s="148">
        <f t="shared" si="105"/>
        <v>44331</v>
      </c>
      <c r="S403" s="187">
        <f t="shared" si="95"/>
        <v>1.3695437499999002E-4</v>
      </c>
      <c r="T403" s="549">
        <f t="shared" si="106"/>
        <v>700</v>
      </c>
      <c r="U403" s="113">
        <f t="shared" si="107"/>
        <v>610.75</v>
      </c>
      <c r="V403" s="113">
        <f t="shared" si="108"/>
        <v>89.25</v>
      </c>
      <c r="W403" s="549">
        <f t="shared" si="96"/>
        <v>1.8001441779687304</v>
      </c>
      <c r="Y403" s="556">
        <f t="shared" si="103"/>
        <v>1.4963351239664839</v>
      </c>
      <c r="Z403" s="433"/>
    </row>
    <row r="404" spans="2:26" x14ac:dyDescent="0.35">
      <c r="B404" s="116">
        <v>42597</v>
      </c>
      <c r="C404" s="186">
        <f t="shared" si="113"/>
        <v>3.3831400625000008</v>
      </c>
      <c r="D404" s="113">
        <f t="shared" si="113"/>
        <v>2.9494329599999869</v>
      </c>
      <c r="E404" s="186">
        <f t="shared" si="109"/>
        <v>4.9173140873017451E-4</v>
      </c>
      <c r="F404" s="148">
        <f t="shared" si="99"/>
        <v>44423.25</v>
      </c>
      <c r="G404" s="116"/>
      <c r="H404" s="549">
        <f t="shared" si="100"/>
        <v>882</v>
      </c>
      <c r="I404" s="550">
        <f t="shared" si="101"/>
        <v>221.75</v>
      </c>
      <c r="J404" s="113">
        <f t="shared" si="102"/>
        <v>660.25</v>
      </c>
      <c r="K404" s="549">
        <f t="shared" si="110"/>
        <v>3.2740986226140847</v>
      </c>
      <c r="L404" s="559"/>
      <c r="M404" s="433"/>
      <c r="N404" s="113">
        <f t="shared" si="114"/>
        <v>1.8706676099999875</v>
      </c>
      <c r="O404" s="113">
        <f t="shared" si="114"/>
        <v>1.7748057224999947</v>
      </c>
      <c r="P404" s="113">
        <f t="shared" si="114"/>
        <v>1.7677439999999933</v>
      </c>
      <c r="Q404" s="148">
        <f t="shared" si="104"/>
        <v>45031</v>
      </c>
      <c r="R404" s="148">
        <f t="shared" si="105"/>
        <v>44331</v>
      </c>
      <c r="S404" s="187">
        <f t="shared" ref="S404:S467" si="115">IF(N404="","",(O404-N404)/($O$14-$N$14))</f>
        <v>1.369455535714183E-4</v>
      </c>
      <c r="T404" s="549">
        <f t="shared" si="106"/>
        <v>700</v>
      </c>
      <c r="U404" s="113">
        <f t="shared" si="107"/>
        <v>607.75</v>
      </c>
      <c r="V404" s="113">
        <f t="shared" si="108"/>
        <v>92.25</v>
      </c>
      <c r="W404" s="549">
        <f t="shared" ref="W404:W467" si="116">IF(N404="","",N404-(U404*S404))</f>
        <v>1.7874389498169581</v>
      </c>
      <c r="Y404" s="556">
        <f t="shared" si="103"/>
        <v>1.4866596727971266</v>
      </c>
      <c r="Z404" s="433"/>
    </row>
    <row r="405" spans="2:26" x14ac:dyDescent="0.35">
      <c r="B405" s="116">
        <v>42598</v>
      </c>
      <c r="C405" s="186">
        <f t="shared" ref="C405:D424" si="117">IF(C135="","",((1+C135/200)^2-1)*100)</f>
        <v>3.3841568399999966</v>
      </c>
      <c r="D405" s="113">
        <f t="shared" si="117"/>
        <v>2.9545062224999752</v>
      </c>
      <c r="E405" s="186">
        <f t="shared" si="109"/>
        <v>4.8713221938777941E-4</v>
      </c>
      <c r="F405" s="148">
        <f t="shared" si="99"/>
        <v>44424.25</v>
      </c>
      <c r="G405" s="116"/>
      <c r="H405" s="549">
        <f t="shared" si="100"/>
        <v>882</v>
      </c>
      <c r="I405" s="550">
        <f t="shared" si="101"/>
        <v>220.75</v>
      </c>
      <c r="J405" s="113">
        <f t="shared" si="102"/>
        <v>661.25</v>
      </c>
      <c r="K405" s="549">
        <f t="shared" si="110"/>
        <v>3.2766224025701445</v>
      </c>
      <c r="L405" s="559"/>
      <c r="M405" s="433"/>
      <c r="N405" s="113">
        <f t="shared" ref="N405:P424" si="118">IF(N135="","",((1+N135/200)^2-1)*100)</f>
        <v>1.8827796900000138</v>
      </c>
      <c r="O405" s="113">
        <f t="shared" si="118"/>
        <v>1.7859032100000061</v>
      </c>
      <c r="P405" s="113">
        <f t="shared" si="118"/>
        <v>1.7808588224999866</v>
      </c>
      <c r="Q405" s="148">
        <f t="shared" si="104"/>
        <v>45031</v>
      </c>
      <c r="R405" s="148">
        <f t="shared" si="105"/>
        <v>44331</v>
      </c>
      <c r="S405" s="187">
        <f t="shared" si="115"/>
        <v>1.3839497142858242E-4</v>
      </c>
      <c r="T405" s="549">
        <f t="shared" si="106"/>
        <v>700</v>
      </c>
      <c r="U405" s="113">
        <f t="shared" si="107"/>
        <v>606.75</v>
      </c>
      <c r="V405" s="113">
        <f t="shared" si="108"/>
        <v>93.25</v>
      </c>
      <c r="W405" s="549">
        <f t="shared" si="116"/>
        <v>1.7988085410857213</v>
      </c>
      <c r="Y405" s="556">
        <f t="shared" si="103"/>
        <v>1.4778138614844232</v>
      </c>
      <c r="Z405" s="433"/>
    </row>
    <row r="406" spans="2:26" x14ac:dyDescent="0.35">
      <c r="B406" s="116">
        <v>42599</v>
      </c>
      <c r="C406" s="186">
        <f t="shared" si="117"/>
        <v>3.3933080625000223</v>
      </c>
      <c r="D406" s="113">
        <f t="shared" si="117"/>
        <v>2.9585649225000177</v>
      </c>
      <c r="E406" s="186">
        <f t="shared" si="109"/>
        <v>4.9290605442177393E-4</v>
      </c>
      <c r="F406" s="148">
        <f t="shared" si="99"/>
        <v>44425.25</v>
      </c>
      <c r="G406" s="116"/>
      <c r="H406" s="549">
        <f t="shared" si="100"/>
        <v>882</v>
      </c>
      <c r="I406" s="550">
        <f t="shared" si="101"/>
        <v>219.75</v>
      </c>
      <c r="J406" s="113">
        <f t="shared" si="102"/>
        <v>662.25</v>
      </c>
      <c r="K406" s="549">
        <f t="shared" si="110"/>
        <v>3.2849919570408375</v>
      </c>
      <c r="L406" s="559"/>
      <c r="M406" s="433"/>
      <c r="N406" s="113">
        <f t="shared" si="118"/>
        <v>1.9080155025000156</v>
      </c>
      <c r="O406" s="113">
        <f t="shared" si="118"/>
        <v>1.8080999999999792</v>
      </c>
      <c r="P406" s="113">
        <f t="shared" si="118"/>
        <v>1.7959923599999872</v>
      </c>
      <c r="Q406" s="148">
        <f t="shared" si="104"/>
        <v>45031</v>
      </c>
      <c r="R406" s="148">
        <f t="shared" si="105"/>
        <v>44331</v>
      </c>
      <c r="S406" s="187">
        <f t="shared" si="115"/>
        <v>1.4273643214290921E-4</v>
      </c>
      <c r="T406" s="549">
        <f t="shared" si="106"/>
        <v>700</v>
      </c>
      <c r="U406" s="113">
        <f t="shared" si="107"/>
        <v>605.75</v>
      </c>
      <c r="V406" s="113">
        <f t="shared" si="108"/>
        <v>94.25</v>
      </c>
      <c r="W406" s="549">
        <f t="shared" si="116"/>
        <v>1.8215529087294484</v>
      </c>
      <c r="Y406" s="556">
        <f t="shared" si="103"/>
        <v>1.463439048311389</v>
      </c>
      <c r="Z406" s="433"/>
    </row>
    <row r="407" spans="2:26" x14ac:dyDescent="0.35">
      <c r="B407" s="116">
        <v>42600</v>
      </c>
      <c r="C407" s="186">
        <f t="shared" si="117"/>
        <v>3.3861904100000118</v>
      </c>
      <c r="D407" s="113">
        <f t="shared" si="117"/>
        <v>2.9433452099999924</v>
      </c>
      <c r="E407" s="186">
        <f t="shared" si="109"/>
        <v>5.0209206349208549E-4</v>
      </c>
      <c r="F407" s="148">
        <f t="shared" si="99"/>
        <v>44426.25</v>
      </c>
      <c r="G407" s="116"/>
      <c r="H407" s="549">
        <f t="shared" si="100"/>
        <v>882</v>
      </c>
      <c r="I407" s="550">
        <f t="shared" si="101"/>
        <v>218.75</v>
      </c>
      <c r="J407" s="113">
        <f t="shared" si="102"/>
        <v>663.25</v>
      </c>
      <c r="K407" s="549">
        <f t="shared" si="110"/>
        <v>3.276357771111118</v>
      </c>
      <c r="L407" s="559"/>
      <c r="M407" s="433"/>
      <c r="N407" s="113">
        <f t="shared" si="118"/>
        <v>1.9049870399999946</v>
      </c>
      <c r="O407" s="113">
        <f t="shared" si="118"/>
        <v>1.7909477224999915</v>
      </c>
      <c r="P407" s="113">
        <f t="shared" si="118"/>
        <v>1.7798499600000239</v>
      </c>
      <c r="Q407" s="148">
        <f t="shared" si="104"/>
        <v>45031</v>
      </c>
      <c r="R407" s="148">
        <f t="shared" si="105"/>
        <v>44331</v>
      </c>
      <c r="S407" s="187">
        <f t="shared" si="115"/>
        <v>1.6291331071429025E-4</v>
      </c>
      <c r="T407" s="549">
        <f t="shared" si="106"/>
        <v>700</v>
      </c>
      <c r="U407" s="113">
        <f t="shared" si="107"/>
        <v>604.75</v>
      </c>
      <c r="V407" s="113">
        <f t="shared" si="108"/>
        <v>95.25</v>
      </c>
      <c r="W407" s="549">
        <f t="shared" si="116"/>
        <v>1.8064652153455276</v>
      </c>
      <c r="Y407" s="556">
        <f t="shared" si="103"/>
        <v>1.4698925557655904</v>
      </c>
      <c r="Z407" s="433"/>
    </row>
    <row r="408" spans="2:26" x14ac:dyDescent="0.35">
      <c r="B408" s="116">
        <v>42601</v>
      </c>
      <c r="C408" s="186">
        <f t="shared" si="117"/>
        <v>3.4136455625000117</v>
      </c>
      <c r="D408" s="113">
        <f t="shared" si="117"/>
        <v>2.9697267600000021</v>
      </c>
      <c r="E408" s="186">
        <f t="shared" si="109"/>
        <v>5.033092998866322E-4</v>
      </c>
      <c r="F408" s="148">
        <f t="shared" si="99"/>
        <v>44427.25</v>
      </c>
      <c r="G408" s="116"/>
      <c r="H408" s="549">
        <f t="shared" si="100"/>
        <v>882</v>
      </c>
      <c r="I408" s="550">
        <f t="shared" si="101"/>
        <v>217.75</v>
      </c>
      <c r="J408" s="113">
        <f t="shared" si="102"/>
        <v>664.25</v>
      </c>
      <c r="K408" s="549">
        <f t="shared" si="110"/>
        <v>3.3040499624496977</v>
      </c>
      <c r="L408" s="559"/>
      <c r="M408" s="433"/>
      <c r="N408" s="113">
        <f t="shared" si="118"/>
        <v>1.9413315600000036</v>
      </c>
      <c r="O408" s="113">
        <f t="shared" si="118"/>
        <v>1.8091090024999756</v>
      </c>
      <c r="P408" s="113">
        <f t="shared" si="118"/>
        <v>1.7949834224999739</v>
      </c>
      <c r="Q408" s="148">
        <f t="shared" si="104"/>
        <v>45031</v>
      </c>
      <c r="R408" s="148">
        <f t="shared" si="105"/>
        <v>44331</v>
      </c>
      <c r="S408" s="187">
        <f t="shared" si="115"/>
        <v>1.8888936785718284E-4</v>
      </c>
      <c r="T408" s="549">
        <f t="shared" si="106"/>
        <v>700</v>
      </c>
      <c r="U408" s="113">
        <f t="shared" si="107"/>
        <v>603.75</v>
      </c>
      <c r="V408" s="113">
        <f t="shared" si="108"/>
        <v>96.25</v>
      </c>
      <c r="W408" s="549">
        <f t="shared" si="116"/>
        <v>1.8272896041562294</v>
      </c>
      <c r="Y408" s="556">
        <f t="shared" si="103"/>
        <v>1.4767603582934683</v>
      </c>
      <c r="Z408" s="433"/>
    </row>
    <row r="409" spans="2:26" x14ac:dyDescent="0.35">
      <c r="B409" s="116">
        <v>42604</v>
      </c>
      <c r="C409" s="186">
        <f t="shared" si="117"/>
        <v>3.4573779599999854</v>
      </c>
      <c r="D409" s="113">
        <f t="shared" si="117"/>
        <v>3.0022009999999932</v>
      </c>
      <c r="E409" s="186">
        <f t="shared" si="109"/>
        <v>5.1607365079364199E-4</v>
      </c>
      <c r="F409" s="148">
        <f t="shared" si="99"/>
        <v>44430.25</v>
      </c>
      <c r="G409" s="116"/>
      <c r="H409" s="549">
        <f t="shared" si="100"/>
        <v>882</v>
      </c>
      <c r="I409" s="550">
        <f t="shared" si="101"/>
        <v>214.75</v>
      </c>
      <c r="J409" s="113">
        <f t="shared" si="102"/>
        <v>667.25</v>
      </c>
      <c r="K409" s="549">
        <f t="shared" si="110"/>
        <v>3.346551143492051</v>
      </c>
      <c r="L409" s="559"/>
      <c r="M409" s="433"/>
      <c r="N409" s="113">
        <f t="shared" si="118"/>
        <v>2.0039400900000004</v>
      </c>
      <c r="O409" s="113">
        <f t="shared" si="118"/>
        <v>1.8474548025000148</v>
      </c>
      <c r="P409" s="113">
        <f t="shared" si="118"/>
        <v>1.833326562500015</v>
      </c>
      <c r="Q409" s="148">
        <f t="shared" si="104"/>
        <v>45031</v>
      </c>
      <c r="R409" s="148">
        <f t="shared" si="105"/>
        <v>44331</v>
      </c>
      <c r="S409" s="187">
        <f t="shared" si="115"/>
        <v>2.2355041071426513E-4</v>
      </c>
      <c r="T409" s="549">
        <f t="shared" si="106"/>
        <v>700</v>
      </c>
      <c r="U409" s="113">
        <f t="shared" si="107"/>
        <v>600.75</v>
      </c>
      <c r="V409" s="113">
        <f t="shared" si="108"/>
        <v>99.25</v>
      </c>
      <c r="W409" s="549">
        <f t="shared" si="116"/>
        <v>1.8696421807634056</v>
      </c>
      <c r="Y409" s="556">
        <f t="shared" si="103"/>
        <v>1.4769089627286454</v>
      </c>
      <c r="Z409" s="433"/>
    </row>
    <row r="410" spans="2:26" x14ac:dyDescent="0.35">
      <c r="B410" s="116">
        <v>42605</v>
      </c>
      <c r="C410" s="186">
        <f t="shared" si="117"/>
        <v>3.4288999999999792</v>
      </c>
      <c r="D410" s="113">
        <f t="shared" si="117"/>
        <v>2.9859632400000002</v>
      </c>
      <c r="E410" s="186">
        <f t="shared" si="109"/>
        <v>5.0219587301584916E-4</v>
      </c>
      <c r="F410" s="148">
        <f t="shared" si="99"/>
        <v>44431.25</v>
      </c>
      <c r="G410" s="116"/>
      <c r="H410" s="549">
        <f t="shared" si="100"/>
        <v>882</v>
      </c>
      <c r="I410" s="550">
        <f t="shared" si="101"/>
        <v>213.75</v>
      </c>
      <c r="J410" s="113">
        <f t="shared" si="102"/>
        <v>668.25</v>
      </c>
      <c r="K410" s="549">
        <f t="shared" si="110"/>
        <v>3.3215556321428412</v>
      </c>
      <c r="L410" s="559"/>
      <c r="M410" s="433"/>
      <c r="N410" s="113">
        <f t="shared" si="118"/>
        <v>1.9726334224999809</v>
      </c>
      <c r="O410" s="113">
        <f t="shared" si="118"/>
        <v>1.811127022499992</v>
      </c>
      <c r="P410" s="113">
        <f t="shared" si="118"/>
        <v>1.8040640399999974</v>
      </c>
      <c r="Q410" s="148">
        <f t="shared" si="104"/>
        <v>45031</v>
      </c>
      <c r="R410" s="148">
        <f t="shared" si="105"/>
        <v>44331</v>
      </c>
      <c r="S410" s="187">
        <f t="shared" si="115"/>
        <v>2.3072342857141263E-4</v>
      </c>
      <c r="T410" s="549">
        <f t="shared" si="106"/>
        <v>700</v>
      </c>
      <c r="U410" s="113">
        <f t="shared" si="107"/>
        <v>599.75</v>
      </c>
      <c r="V410" s="113">
        <f t="shared" si="108"/>
        <v>100.25</v>
      </c>
      <c r="W410" s="549">
        <f t="shared" si="116"/>
        <v>1.8342570462142762</v>
      </c>
      <c r="Y410" s="556">
        <f t="shared" si="103"/>
        <v>1.487298585928565</v>
      </c>
      <c r="Z410" s="433"/>
    </row>
    <row r="411" spans="2:26" x14ac:dyDescent="0.35">
      <c r="B411" s="116">
        <v>42606</v>
      </c>
      <c r="C411" s="186">
        <f t="shared" si="117"/>
        <v>3.4095779024999828</v>
      </c>
      <c r="D411" s="113">
        <f t="shared" si="117"/>
        <v>2.9666825625000115</v>
      </c>
      <c r="E411" s="186">
        <f t="shared" si="109"/>
        <v>5.0214891156459334E-4</v>
      </c>
      <c r="F411" s="148">
        <f t="shared" si="99"/>
        <v>44432.25</v>
      </c>
      <c r="G411" s="116"/>
      <c r="H411" s="549">
        <f t="shared" si="100"/>
        <v>882</v>
      </c>
      <c r="I411" s="550">
        <f t="shared" si="101"/>
        <v>212.75</v>
      </c>
      <c r="J411" s="113">
        <f t="shared" si="102"/>
        <v>669.25</v>
      </c>
      <c r="K411" s="549">
        <f t="shared" si="110"/>
        <v>3.3027457215646154</v>
      </c>
      <c r="L411" s="559"/>
      <c r="M411" s="433"/>
      <c r="N411" s="113">
        <f t="shared" si="118"/>
        <v>1.9766727225000169</v>
      </c>
      <c r="O411" s="113">
        <f t="shared" si="118"/>
        <v>1.8151631224999853</v>
      </c>
      <c r="P411" s="113">
        <f t="shared" si="118"/>
        <v>1.8030550624999808</v>
      </c>
      <c r="Q411" s="148">
        <f t="shared" si="104"/>
        <v>45031</v>
      </c>
      <c r="R411" s="148">
        <f t="shared" si="105"/>
        <v>44331</v>
      </c>
      <c r="S411" s="187">
        <f t="shared" si="115"/>
        <v>2.3072800000004508E-4</v>
      </c>
      <c r="T411" s="549">
        <f t="shared" si="106"/>
        <v>700</v>
      </c>
      <c r="U411" s="113">
        <f t="shared" si="107"/>
        <v>598.75</v>
      </c>
      <c r="V411" s="113">
        <f t="shared" si="108"/>
        <v>101.25</v>
      </c>
      <c r="W411" s="549">
        <f t="shared" si="116"/>
        <v>1.8385243324999898</v>
      </c>
      <c r="Y411" s="556">
        <f t="shared" si="103"/>
        <v>1.4642213890646256</v>
      </c>
      <c r="Z411" s="433"/>
    </row>
    <row r="412" spans="2:26" x14ac:dyDescent="0.35">
      <c r="B412" s="116">
        <v>42607</v>
      </c>
      <c r="C412" s="186">
        <f t="shared" si="117"/>
        <v>3.3882239999999841</v>
      </c>
      <c r="D412" s="113">
        <f t="shared" si="117"/>
        <v>2.9534915599999767</v>
      </c>
      <c r="E412" s="186">
        <f t="shared" si="109"/>
        <v>4.9289392290250279E-4</v>
      </c>
      <c r="F412" s="148">
        <f t="shared" si="99"/>
        <v>44433.25</v>
      </c>
      <c r="G412" s="116"/>
      <c r="H412" s="549">
        <f t="shared" si="100"/>
        <v>882</v>
      </c>
      <c r="I412" s="550">
        <f t="shared" si="101"/>
        <v>211.75</v>
      </c>
      <c r="J412" s="113">
        <f t="shared" si="102"/>
        <v>670.25</v>
      </c>
      <c r="K412" s="549">
        <f t="shared" si="110"/>
        <v>3.2838537118253792</v>
      </c>
      <c r="L412" s="559"/>
      <c r="M412" s="433"/>
      <c r="N412" s="113">
        <f t="shared" si="118"/>
        <v>1.9786924025000152</v>
      </c>
      <c r="O412" s="113">
        <f t="shared" si="118"/>
        <v>1.8323174400000086</v>
      </c>
      <c r="P412" s="113">
        <f t="shared" si="118"/>
        <v>1.8171812024999845</v>
      </c>
      <c r="Q412" s="148">
        <f t="shared" si="104"/>
        <v>45031</v>
      </c>
      <c r="R412" s="148">
        <f t="shared" si="105"/>
        <v>44331</v>
      </c>
      <c r="S412" s="187">
        <f t="shared" si="115"/>
        <v>2.0910708928572369E-4</v>
      </c>
      <c r="T412" s="549">
        <f t="shared" si="106"/>
        <v>700</v>
      </c>
      <c r="U412" s="113">
        <f t="shared" si="107"/>
        <v>597.75</v>
      </c>
      <c r="V412" s="113">
        <f t="shared" si="108"/>
        <v>102.25</v>
      </c>
      <c r="W412" s="549">
        <f t="shared" si="116"/>
        <v>1.8536986398794739</v>
      </c>
      <c r="Y412" s="556">
        <f t="shared" si="103"/>
        <v>1.4301550719459053</v>
      </c>
      <c r="Z412" s="433"/>
    </row>
    <row r="413" spans="2:26" x14ac:dyDescent="0.35">
      <c r="B413" s="116">
        <v>42608</v>
      </c>
      <c r="C413" s="186">
        <f t="shared" si="117"/>
        <v>3.3902576100000026</v>
      </c>
      <c r="D413" s="113">
        <f t="shared" si="117"/>
        <v>2.9555208899999963</v>
      </c>
      <c r="E413" s="186">
        <f t="shared" si="109"/>
        <v>4.9289877551021125E-4</v>
      </c>
      <c r="F413" s="148">
        <f t="shared" ref="F413:F476" si="119">B413+365.25*5</f>
        <v>44434.25</v>
      </c>
      <c r="G413" s="116"/>
      <c r="H413" s="549">
        <f t="shared" ref="H413:H476" si="120">C$14-D$14</f>
        <v>882</v>
      </c>
      <c r="I413" s="550">
        <f t="shared" ref="I413:I476" si="121">C$14-F413</f>
        <v>210.75</v>
      </c>
      <c r="J413" s="113">
        <f t="shared" ref="J413:J476" si="122">F413-D$14</f>
        <v>671.25</v>
      </c>
      <c r="K413" s="549">
        <f t="shared" si="110"/>
        <v>3.2863791930612254</v>
      </c>
      <c r="L413" s="559"/>
      <c r="M413" s="433"/>
      <c r="N413" s="113">
        <f t="shared" si="118"/>
        <v>1.9867713224999806</v>
      </c>
      <c r="O413" s="113">
        <f t="shared" si="118"/>
        <v>1.8494732024999738</v>
      </c>
      <c r="P413" s="113">
        <f t="shared" si="118"/>
        <v>1.8323174400000086</v>
      </c>
      <c r="Q413" s="148">
        <f t="shared" si="104"/>
        <v>45031</v>
      </c>
      <c r="R413" s="148">
        <f t="shared" si="105"/>
        <v>44331</v>
      </c>
      <c r="S413" s="187">
        <f t="shared" si="115"/>
        <v>1.9614017142858105E-4</v>
      </c>
      <c r="T413" s="549">
        <f t="shared" si="106"/>
        <v>700</v>
      </c>
      <c r="U413" s="113">
        <f t="shared" si="107"/>
        <v>596.75</v>
      </c>
      <c r="V413" s="113">
        <f t="shared" si="108"/>
        <v>103.25</v>
      </c>
      <c r="W413" s="549">
        <f t="shared" si="116"/>
        <v>1.8697246751999748</v>
      </c>
      <c r="Y413" s="556">
        <f t="shared" ref="Y413:Y476" si="123">IFERROR(K413-W413,"")</f>
        <v>1.4166545178612506</v>
      </c>
      <c r="Z413" s="433"/>
    </row>
    <row r="414" spans="2:26" x14ac:dyDescent="0.35">
      <c r="B414" s="116">
        <v>42611</v>
      </c>
      <c r="C414" s="186">
        <f t="shared" si="117"/>
        <v>3.3943248899999778</v>
      </c>
      <c r="D414" s="113">
        <f t="shared" si="117"/>
        <v>2.9504476025000059</v>
      </c>
      <c r="E414" s="186">
        <f t="shared" si="109"/>
        <v>5.0326223072559172E-4</v>
      </c>
      <c r="F414" s="148">
        <f t="shared" si="119"/>
        <v>44437.25</v>
      </c>
      <c r="G414" s="116"/>
      <c r="H414" s="549">
        <f t="shared" si="120"/>
        <v>882</v>
      </c>
      <c r="I414" s="550">
        <f t="shared" si="121"/>
        <v>207.75</v>
      </c>
      <c r="J414" s="113">
        <f t="shared" si="122"/>
        <v>674.25</v>
      </c>
      <c r="K414" s="549">
        <f t="shared" si="110"/>
        <v>3.2897721615667361</v>
      </c>
      <c r="L414" s="559"/>
      <c r="M414" s="433"/>
      <c r="N414" s="113">
        <f t="shared" si="118"/>
        <v>1.9988903025000226</v>
      </c>
      <c r="O414" s="113">
        <f t="shared" si="118"/>
        <v>1.8656211224999941</v>
      </c>
      <c r="P414" s="113">
        <f t="shared" si="118"/>
        <v>1.8504824099999873</v>
      </c>
      <c r="Q414" s="148">
        <f t="shared" ref="Q414:Q477" si="124">IF($F414&lt;$P$14,$P$14,IF($F414&lt;$O$14,$O$14,$N$14))</f>
        <v>45031</v>
      </c>
      <c r="R414" s="148">
        <f t="shared" ref="R414:R477" si="125">IF($F414&gt;$N$14,$N$14,IF($F414&gt;$O$14,$O$14,$P$14))</f>
        <v>44331</v>
      </c>
      <c r="S414" s="187">
        <f t="shared" si="115"/>
        <v>1.9038454285718359E-4</v>
      </c>
      <c r="T414" s="549">
        <f t="shared" ref="T414:T477" si="126">Q414-R414</f>
        <v>700</v>
      </c>
      <c r="U414" s="113">
        <f t="shared" ref="U414:U477" si="127">Q414-F414</f>
        <v>593.75</v>
      </c>
      <c r="V414" s="113">
        <f t="shared" ref="V414:V477" si="128">F414-R414</f>
        <v>106.25</v>
      </c>
      <c r="W414" s="549">
        <f t="shared" si="116"/>
        <v>1.8858494801785699</v>
      </c>
      <c r="Y414" s="556">
        <f t="shared" si="123"/>
        <v>1.4039226813881662</v>
      </c>
      <c r="Z414" s="433"/>
    </row>
    <row r="415" spans="2:26" x14ac:dyDescent="0.35">
      <c r="B415" s="116">
        <v>42612</v>
      </c>
      <c r="C415" s="186">
        <f t="shared" si="117"/>
        <v>3.3851736225000151</v>
      </c>
      <c r="D415" s="113">
        <f t="shared" si="117"/>
        <v>2.9494329599999869</v>
      </c>
      <c r="E415" s="186">
        <f t="shared" si="109"/>
        <v>4.9403703231295712E-4</v>
      </c>
      <c r="F415" s="148">
        <f t="shared" si="119"/>
        <v>44438.25</v>
      </c>
      <c r="G415" s="116"/>
      <c r="H415" s="549">
        <f t="shared" si="120"/>
        <v>882</v>
      </c>
      <c r="I415" s="550">
        <f t="shared" si="121"/>
        <v>206.75</v>
      </c>
      <c r="J415" s="113">
        <f t="shared" si="122"/>
        <v>675.25</v>
      </c>
      <c r="K415" s="549">
        <f t="shared" si="110"/>
        <v>3.2830314660693114</v>
      </c>
      <c r="L415" s="559"/>
      <c r="M415" s="433"/>
      <c r="N415" s="113">
        <f t="shared" si="118"/>
        <v>1.9797022499999928</v>
      </c>
      <c r="O415" s="113">
        <f t="shared" si="118"/>
        <v>1.8595655024999935</v>
      </c>
      <c r="P415" s="113">
        <f t="shared" si="118"/>
        <v>1.8434180624999907</v>
      </c>
      <c r="Q415" s="148">
        <f t="shared" si="124"/>
        <v>45031</v>
      </c>
      <c r="R415" s="148">
        <f t="shared" si="125"/>
        <v>44331</v>
      </c>
      <c r="S415" s="187">
        <f t="shared" si="115"/>
        <v>1.7162392499999894E-4</v>
      </c>
      <c r="T415" s="549">
        <f t="shared" si="126"/>
        <v>700</v>
      </c>
      <c r="U415" s="113">
        <f t="shared" si="127"/>
        <v>592.75</v>
      </c>
      <c r="V415" s="113">
        <f t="shared" si="128"/>
        <v>107.25</v>
      </c>
      <c r="W415" s="549">
        <f t="shared" si="116"/>
        <v>1.8779721684562434</v>
      </c>
      <c r="Y415" s="556">
        <f t="shared" si="123"/>
        <v>1.405059297613068</v>
      </c>
      <c r="Z415" s="433"/>
    </row>
    <row r="416" spans="2:26" x14ac:dyDescent="0.35">
      <c r="B416" s="116">
        <v>42613</v>
      </c>
      <c r="C416" s="186">
        <f t="shared" si="117"/>
        <v>3.3912744225000013</v>
      </c>
      <c r="D416" s="113">
        <f t="shared" si="117"/>
        <v>2.9626237025000002</v>
      </c>
      <c r="E416" s="186">
        <f t="shared" si="109"/>
        <v>4.8599854875283578E-4</v>
      </c>
      <c r="F416" s="148">
        <f t="shared" si="119"/>
        <v>44439.25</v>
      </c>
      <c r="G416" s="116"/>
      <c r="H416" s="549">
        <f t="shared" si="120"/>
        <v>882</v>
      </c>
      <c r="I416" s="550">
        <f t="shared" si="121"/>
        <v>205.75</v>
      </c>
      <c r="J416" s="113">
        <f t="shared" si="122"/>
        <v>676.25</v>
      </c>
      <c r="K416" s="549">
        <f t="shared" si="110"/>
        <v>3.2912802210941052</v>
      </c>
      <c r="L416" s="559"/>
      <c r="M416" s="433"/>
      <c r="N416" s="113">
        <f t="shared" si="118"/>
        <v>1.9726334224999809</v>
      </c>
      <c r="O416" s="113">
        <f t="shared" si="118"/>
        <v>1.8514916225000011</v>
      </c>
      <c r="P416" s="113">
        <f t="shared" si="118"/>
        <v>1.8363539599999923</v>
      </c>
      <c r="Q416" s="148">
        <f t="shared" si="124"/>
        <v>45031</v>
      </c>
      <c r="R416" s="148">
        <f t="shared" si="125"/>
        <v>44331</v>
      </c>
      <c r="S416" s="187">
        <f t="shared" si="115"/>
        <v>1.7305971428568538E-4</v>
      </c>
      <c r="T416" s="549">
        <f t="shared" si="126"/>
        <v>700</v>
      </c>
      <c r="U416" s="113">
        <f t="shared" si="127"/>
        <v>591.75</v>
      </c>
      <c r="V416" s="113">
        <f t="shared" si="128"/>
        <v>108.25</v>
      </c>
      <c r="W416" s="549">
        <f t="shared" si="116"/>
        <v>1.8702253365714265</v>
      </c>
      <c r="Y416" s="556">
        <f t="shared" si="123"/>
        <v>1.4210548845226787</v>
      </c>
      <c r="Z416" s="433"/>
    </row>
    <row r="417" spans="2:26" x14ac:dyDescent="0.35">
      <c r="B417" s="116">
        <v>42614</v>
      </c>
      <c r="C417" s="186">
        <f t="shared" si="117"/>
        <v>3.4034765624999963</v>
      </c>
      <c r="D417" s="113">
        <f t="shared" si="117"/>
        <v>2.9727710025000187</v>
      </c>
      <c r="E417" s="186">
        <f t="shared" si="109"/>
        <v>4.8832829931970249E-4</v>
      </c>
      <c r="F417" s="148">
        <f t="shared" si="119"/>
        <v>44440.25</v>
      </c>
      <c r="G417" s="116"/>
      <c r="H417" s="549">
        <f t="shared" si="120"/>
        <v>882</v>
      </c>
      <c r="I417" s="550">
        <f t="shared" si="121"/>
        <v>204.75</v>
      </c>
      <c r="J417" s="113">
        <f t="shared" si="122"/>
        <v>677.25</v>
      </c>
      <c r="K417" s="549">
        <f t="shared" si="110"/>
        <v>3.3034913432142874</v>
      </c>
      <c r="L417" s="559"/>
      <c r="M417" s="433"/>
      <c r="N417" s="113">
        <f t="shared" si="118"/>
        <v>1.9827318224999946</v>
      </c>
      <c r="O417" s="113">
        <f t="shared" si="118"/>
        <v>1.8625932899999809</v>
      </c>
      <c r="P417" s="113">
        <f t="shared" si="118"/>
        <v>1.8464456100000026</v>
      </c>
      <c r="Q417" s="148">
        <f t="shared" si="124"/>
        <v>45031</v>
      </c>
      <c r="R417" s="148">
        <f t="shared" si="125"/>
        <v>44331</v>
      </c>
      <c r="S417" s="187">
        <f t="shared" si="115"/>
        <v>1.716264750000196E-4</v>
      </c>
      <c r="T417" s="549">
        <f t="shared" si="126"/>
        <v>700</v>
      </c>
      <c r="U417" s="113">
        <f t="shared" si="127"/>
        <v>590.75</v>
      </c>
      <c r="V417" s="113">
        <f t="shared" si="128"/>
        <v>109.25</v>
      </c>
      <c r="W417" s="549">
        <f t="shared" si="116"/>
        <v>1.8813434823937329</v>
      </c>
      <c r="Y417" s="556">
        <f t="shared" si="123"/>
        <v>1.4221478608205544</v>
      </c>
      <c r="Z417" s="433"/>
    </row>
    <row r="418" spans="2:26" x14ac:dyDescent="0.35">
      <c r="B418" s="116">
        <v>42615</v>
      </c>
      <c r="C418" s="186">
        <f t="shared" si="117"/>
        <v>3.4065272100000099</v>
      </c>
      <c r="D418" s="113">
        <f t="shared" si="117"/>
        <v>2.973785760000025</v>
      </c>
      <c r="E418" s="186">
        <f t="shared" si="109"/>
        <v>4.906365646258332E-4</v>
      </c>
      <c r="F418" s="148">
        <f t="shared" si="119"/>
        <v>44441.25</v>
      </c>
      <c r="G418" s="116"/>
      <c r="H418" s="549">
        <f t="shared" si="120"/>
        <v>882</v>
      </c>
      <c r="I418" s="550">
        <f t="shared" si="121"/>
        <v>203.75</v>
      </c>
      <c r="J418" s="113">
        <f t="shared" si="122"/>
        <v>678.25</v>
      </c>
      <c r="K418" s="549">
        <f t="shared" si="110"/>
        <v>3.3065600099574963</v>
      </c>
      <c r="L418" s="559"/>
      <c r="M418" s="433"/>
      <c r="N418" s="113">
        <f t="shared" si="118"/>
        <v>1.9938406399999886</v>
      </c>
      <c r="O418" s="113">
        <f t="shared" si="118"/>
        <v>1.8726862400000099</v>
      </c>
      <c r="P418" s="113">
        <f t="shared" si="118"/>
        <v>1.8585562499999986</v>
      </c>
      <c r="Q418" s="148">
        <f t="shared" si="124"/>
        <v>45031</v>
      </c>
      <c r="R418" s="148">
        <f t="shared" si="125"/>
        <v>44331</v>
      </c>
      <c r="S418" s="187">
        <f t="shared" si="115"/>
        <v>1.7307771428568382E-4</v>
      </c>
      <c r="T418" s="549">
        <f t="shared" si="126"/>
        <v>700</v>
      </c>
      <c r="U418" s="113">
        <f t="shared" si="127"/>
        <v>589.75</v>
      </c>
      <c r="V418" s="113">
        <f t="shared" si="128"/>
        <v>110.25</v>
      </c>
      <c r="W418" s="549">
        <f t="shared" si="116"/>
        <v>1.8917680580000065</v>
      </c>
      <c r="Y418" s="556">
        <f t="shared" si="123"/>
        <v>1.4147919519574899</v>
      </c>
      <c r="Z418" s="433"/>
    </row>
    <row r="419" spans="2:26" x14ac:dyDescent="0.35">
      <c r="B419" s="116">
        <v>42618</v>
      </c>
      <c r="C419" s="186">
        <f t="shared" si="117"/>
        <v>3.4278830025000095</v>
      </c>
      <c r="D419" s="113">
        <f t="shared" si="117"/>
        <v>2.9829188024999898</v>
      </c>
      <c r="E419" s="186">
        <f t="shared" si="109"/>
        <v>5.0449455782315168E-4</v>
      </c>
      <c r="F419" s="148">
        <f t="shared" si="119"/>
        <v>44444.25</v>
      </c>
      <c r="G419" s="116"/>
      <c r="H419" s="549">
        <f t="shared" si="120"/>
        <v>882</v>
      </c>
      <c r="I419" s="550">
        <f t="shared" si="121"/>
        <v>200.75</v>
      </c>
      <c r="J419" s="113">
        <f t="shared" si="122"/>
        <v>681.25</v>
      </c>
      <c r="K419" s="549">
        <f t="shared" si="110"/>
        <v>3.326605720017012</v>
      </c>
      <c r="L419" s="559"/>
      <c r="M419" s="433"/>
      <c r="N419" s="113">
        <f t="shared" si="118"/>
        <v>2.0221203600000015</v>
      </c>
      <c r="O419" s="113">
        <f t="shared" si="118"/>
        <v>1.897920802499975</v>
      </c>
      <c r="P419" s="113">
        <f t="shared" si="118"/>
        <v>1.876723559999971</v>
      </c>
      <c r="Q419" s="148">
        <f t="shared" si="124"/>
        <v>45031</v>
      </c>
      <c r="R419" s="148">
        <f t="shared" si="125"/>
        <v>44331</v>
      </c>
      <c r="S419" s="187">
        <f t="shared" si="115"/>
        <v>1.774279392857522E-4</v>
      </c>
      <c r="T419" s="549">
        <f t="shared" si="126"/>
        <v>700</v>
      </c>
      <c r="U419" s="113">
        <f t="shared" si="127"/>
        <v>586.75</v>
      </c>
      <c r="V419" s="113">
        <f t="shared" si="128"/>
        <v>113.25</v>
      </c>
      <c r="W419" s="549">
        <f t="shared" si="116"/>
        <v>1.9180145166240865</v>
      </c>
      <c r="Y419" s="556">
        <f t="shared" si="123"/>
        <v>1.4085912033929255</v>
      </c>
      <c r="Z419" s="433"/>
    </row>
    <row r="420" spans="2:26" x14ac:dyDescent="0.35">
      <c r="B420" s="116">
        <v>42619</v>
      </c>
      <c r="C420" s="186">
        <f t="shared" si="117"/>
        <v>3.4370361599999955</v>
      </c>
      <c r="D420" s="113">
        <f t="shared" si="117"/>
        <v>2.9849484225000111</v>
      </c>
      <c r="E420" s="186">
        <f t="shared" si="109"/>
        <v>5.1257113095236318E-4</v>
      </c>
      <c r="F420" s="148">
        <f t="shared" si="119"/>
        <v>44445.25</v>
      </c>
      <c r="G420" s="116"/>
      <c r="H420" s="549">
        <f t="shared" si="120"/>
        <v>882</v>
      </c>
      <c r="I420" s="550">
        <f t="shared" si="121"/>
        <v>199.75</v>
      </c>
      <c r="J420" s="113">
        <f t="shared" si="122"/>
        <v>682.25</v>
      </c>
      <c r="K420" s="549">
        <f t="shared" si="110"/>
        <v>3.3346500765922609</v>
      </c>
      <c r="L420" s="559"/>
      <c r="M420" s="433"/>
      <c r="N420" s="113">
        <f t="shared" si="118"/>
        <v>2.0392921025000232</v>
      </c>
      <c r="O420" s="113">
        <f t="shared" si="118"/>
        <v>1.9150820899999976</v>
      </c>
      <c r="P420" s="113">
        <f t="shared" si="118"/>
        <v>1.8868172099999914</v>
      </c>
      <c r="Q420" s="148">
        <f t="shared" si="124"/>
        <v>45031</v>
      </c>
      <c r="R420" s="148">
        <f t="shared" si="125"/>
        <v>44331</v>
      </c>
      <c r="S420" s="187">
        <f t="shared" si="115"/>
        <v>1.7744287500003658E-4</v>
      </c>
      <c r="T420" s="549">
        <f t="shared" si="126"/>
        <v>700</v>
      </c>
      <c r="U420" s="113">
        <f t="shared" si="127"/>
        <v>585.75</v>
      </c>
      <c r="V420" s="113">
        <f t="shared" si="128"/>
        <v>114.25</v>
      </c>
      <c r="W420" s="549">
        <f t="shared" si="116"/>
        <v>1.9353549384687518</v>
      </c>
      <c r="Y420" s="556">
        <f t="shared" si="123"/>
        <v>1.399295138123509</v>
      </c>
      <c r="Z420" s="433"/>
    </row>
    <row r="421" spans="2:26" x14ac:dyDescent="0.35">
      <c r="B421" s="116">
        <v>42620</v>
      </c>
      <c r="C421" s="186">
        <f t="shared" si="117"/>
        <v>3.4024596899999926</v>
      </c>
      <c r="D421" s="113">
        <f t="shared" si="117"/>
        <v>2.9585649225000177</v>
      </c>
      <c r="E421" s="186">
        <f t="shared" si="109"/>
        <v>5.0328204931969944E-4</v>
      </c>
      <c r="F421" s="148">
        <f t="shared" si="119"/>
        <v>44446.25</v>
      </c>
      <c r="G421" s="116"/>
      <c r="H421" s="549">
        <f t="shared" si="120"/>
        <v>882</v>
      </c>
      <c r="I421" s="550">
        <f t="shared" si="121"/>
        <v>198.75</v>
      </c>
      <c r="J421" s="113">
        <f t="shared" si="122"/>
        <v>683.25</v>
      </c>
      <c r="K421" s="549">
        <f t="shared" si="110"/>
        <v>3.3024323826977025</v>
      </c>
      <c r="L421" s="559"/>
      <c r="M421" s="433"/>
      <c r="N421" s="113">
        <f t="shared" si="118"/>
        <v>1.997880360000015</v>
      </c>
      <c r="O421" s="113">
        <f t="shared" si="118"/>
        <v>1.8898454025000122</v>
      </c>
      <c r="P421" s="113">
        <f t="shared" si="118"/>
        <v>1.8666304100000142</v>
      </c>
      <c r="Q421" s="148">
        <f t="shared" si="124"/>
        <v>45031</v>
      </c>
      <c r="R421" s="148">
        <f t="shared" si="125"/>
        <v>44331</v>
      </c>
      <c r="S421" s="187">
        <f t="shared" si="115"/>
        <v>1.5433565357143259E-4</v>
      </c>
      <c r="T421" s="549">
        <f t="shared" si="126"/>
        <v>700</v>
      </c>
      <c r="U421" s="113">
        <f t="shared" si="127"/>
        <v>584.75</v>
      </c>
      <c r="V421" s="113">
        <f t="shared" si="128"/>
        <v>115.25</v>
      </c>
      <c r="W421" s="549">
        <f t="shared" si="116"/>
        <v>1.9076325865741197</v>
      </c>
      <c r="Y421" s="556">
        <f t="shared" si="123"/>
        <v>1.3947997961235827</v>
      </c>
      <c r="Z421" s="433"/>
    </row>
    <row r="422" spans="2:26" x14ac:dyDescent="0.35">
      <c r="B422" s="116">
        <v>42621</v>
      </c>
      <c r="C422" s="186">
        <f t="shared" si="117"/>
        <v>3.4126286400000039</v>
      </c>
      <c r="D422" s="113">
        <f t="shared" si="117"/>
        <v>2.9687120224999974</v>
      </c>
      <c r="E422" s="186">
        <f t="shared" si="109"/>
        <v>5.0330682256236557E-4</v>
      </c>
      <c r="F422" s="148">
        <f t="shared" si="119"/>
        <v>44447.25</v>
      </c>
      <c r="G422" s="116"/>
      <c r="H422" s="549">
        <f t="shared" si="120"/>
        <v>882</v>
      </c>
      <c r="I422" s="550">
        <f t="shared" si="121"/>
        <v>197.75</v>
      </c>
      <c r="J422" s="113">
        <f t="shared" si="122"/>
        <v>684.25</v>
      </c>
      <c r="K422" s="549">
        <f t="shared" si="110"/>
        <v>3.313099715838296</v>
      </c>
      <c r="L422" s="559"/>
      <c r="M422" s="433"/>
      <c r="N422" s="113">
        <f t="shared" si="118"/>
        <v>1.9988903025000226</v>
      </c>
      <c r="O422" s="113">
        <f t="shared" si="118"/>
        <v>1.8918642224999838</v>
      </c>
      <c r="P422" s="113">
        <f t="shared" si="118"/>
        <v>1.8716769224999874</v>
      </c>
      <c r="Q422" s="148">
        <f t="shared" si="124"/>
        <v>45031</v>
      </c>
      <c r="R422" s="148">
        <f t="shared" si="125"/>
        <v>44331</v>
      </c>
      <c r="S422" s="187">
        <f t="shared" si="115"/>
        <v>1.5289440000005556E-4</v>
      </c>
      <c r="T422" s="549">
        <f t="shared" si="126"/>
        <v>700</v>
      </c>
      <c r="U422" s="113">
        <f t="shared" si="127"/>
        <v>583.75</v>
      </c>
      <c r="V422" s="113">
        <f t="shared" si="128"/>
        <v>116.25</v>
      </c>
      <c r="W422" s="549">
        <f t="shared" si="116"/>
        <v>1.9096381964999902</v>
      </c>
      <c r="Y422" s="556">
        <f t="shared" si="123"/>
        <v>1.4034615193383058</v>
      </c>
      <c r="Z422" s="433"/>
    </row>
    <row r="423" spans="2:26" x14ac:dyDescent="0.35">
      <c r="B423" s="116">
        <v>42622</v>
      </c>
      <c r="C423" s="186">
        <f t="shared" si="117"/>
        <v>3.4614465600000033</v>
      </c>
      <c r="D423" s="113">
        <f t="shared" si="117"/>
        <v>2.9950968224999874</v>
      </c>
      <c r="E423" s="186">
        <f t="shared" ref="E423:E486" si="129">IF(C423="","",(D423-C423)/($D$14-$C$14))</f>
        <v>5.2874119897960981E-4</v>
      </c>
      <c r="F423" s="148">
        <f t="shared" si="119"/>
        <v>44448.25</v>
      </c>
      <c r="G423" s="116"/>
      <c r="H423" s="549">
        <f t="shared" si="120"/>
        <v>882</v>
      </c>
      <c r="I423" s="550">
        <f t="shared" si="121"/>
        <v>196.75</v>
      </c>
      <c r="J423" s="113">
        <f t="shared" si="122"/>
        <v>685.25</v>
      </c>
      <c r="K423" s="549">
        <f t="shared" ref="K423:K486" si="130">IF(C423="","",C423-(I423*E423))</f>
        <v>3.3574167291007653</v>
      </c>
      <c r="L423" s="559"/>
      <c r="M423" s="433"/>
      <c r="N423" s="113">
        <f t="shared" si="118"/>
        <v>2.0564652899999869</v>
      </c>
      <c r="O423" s="113">
        <f t="shared" si="118"/>
        <v>1.9413315600000036</v>
      </c>
      <c r="P423" s="113">
        <f t="shared" si="118"/>
        <v>1.9120535224999902</v>
      </c>
      <c r="Q423" s="148">
        <f t="shared" si="124"/>
        <v>45031</v>
      </c>
      <c r="R423" s="148">
        <f t="shared" si="125"/>
        <v>44331</v>
      </c>
      <c r="S423" s="187">
        <f t="shared" si="115"/>
        <v>1.6447675714283325E-4</v>
      </c>
      <c r="T423" s="549">
        <f t="shared" si="126"/>
        <v>700</v>
      </c>
      <c r="U423" s="113">
        <f t="shared" si="127"/>
        <v>582.75</v>
      </c>
      <c r="V423" s="113">
        <f t="shared" si="128"/>
        <v>117.25</v>
      </c>
      <c r="W423" s="549">
        <f t="shared" si="116"/>
        <v>1.9606164597750009</v>
      </c>
      <c r="Y423" s="556">
        <f t="shared" si="123"/>
        <v>1.3968002693257644</v>
      </c>
      <c r="Z423" s="433"/>
    </row>
    <row r="424" spans="2:26" x14ac:dyDescent="0.35">
      <c r="B424" s="116">
        <v>42625</v>
      </c>
      <c r="C424" s="186">
        <f t="shared" si="117"/>
        <v>3.5214677024999919</v>
      </c>
      <c r="D424" s="113">
        <f t="shared" si="117"/>
        <v>3.0397557224999927</v>
      </c>
      <c r="E424" s="186">
        <f t="shared" si="129"/>
        <v>5.4615870748299226E-4</v>
      </c>
      <c r="F424" s="148">
        <f t="shared" si="119"/>
        <v>44451.25</v>
      </c>
      <c r="G424" s="116"/>
      <c r="H424" s="549">
        <f t="shared" si="120"/>
        <v>882</v>
      </c>
      <c r="I424" s="550">
        <f t="shared" si="121"/>
        <v>193.75</v>
      </c>
      <c r="J424" s="113">
        <f t="shared" si="122"/>
        <v>688.25</v>
      </c>
      <c r="K424" s="549">
        <f t="shared" si="130"/>
        <v>3.415649452925162</v>
      </c>
      <c r="L424" s="559"/>
      <c r="M424" s="433"/>
      <c r="N424" s="113">
        <f t="shared" si="118"/>
        <v>2.1453848900000017</v>
      </c>
      <c r="O424" s="113">
        <f t="shared" si="118"/>
        <v>2.0231304224999969</v>
      </c>
      <c r="P424" s="113">
        <f t="shared" si="118"/>
        <v>1.9817219599999936</v>
      </c>
      <c r="Q424" s="148">
        <f t="shared" si="124"/>
        <v>45031</v>
      </c>
      <c r="R424" s="148">
        <f t="shared" si="125"/>
        <v>44331</v>
      </c>
      <c r="S424" s="187">
        <f t="shared" si="115"/>
        <v>1.7464923928572112E-4</v>
      </c>
      <c r="T424" s="549">
        <f t="shared" si="126"/>
        <v>700</v>
      </c>
      <c r="U424" s="113">
        <f t="shared" si="127"/>
        <v>579.75</v>
      </c>
      <c r="V424" s="113">
        <f t="shared" si="128"/>
        <v>120.25</v>
      </c>
      <c r="W424" s="549">
        <f t="shared" si="116"/>
        <v>2.0441319935241049</v>
      </c>
      <c r="Y424" s="556">
        <f t="shared" si="123"/>
        <v>1.3715174594010571</v>
      </c>
      <c r="Z424" s="433"/>
    </row>
    <row r="425" spans="2:26" x14ac:dyDescent="0.35">
      <c r="B425" s="116">
        <v>42626</v>
      </c>
      <c r="C425" s="186">
        <f t="shared" ref="C425:D444" si="131">IF(C155="","",((1+C155/200)^2-1)*100)</f>
        <v>3.5265550399999901</v>
      </c>
      <c r="D425" s="113">
        <f t="shared" si="131"/>
        <v>3.0509219599999859</v>
      </c>
      <c r="E425" s="186">
        <f t="shared" si="129"/>
        <v>5.3926653061224961E-4</v>
      </c>
      <c r="F425" s="148">
        <f t="shared" si="119"/>
        <v>44452.25</v>
      </c>
      <c r="G425" s="116"/>
      <c r="H425" s="549">
        <f t="shared" si="120"/>
        <v>882</v>
      </c>
      <c r="I425" s="550">
        <f t="shared" si="121"/>
        <v>192.75</v>
      </c>
      <c r="J425" s="113">
        <f t="shared" si="122"/>
        <v>689.25</v>
      </c>
      <c r="K425" s="549">
        <f t="shared" si="130"/>
        <v>3.4226114162244792</v>
      </c>
      <c r="L425" s="559"/>
      <c r="M425" s="433"/>
      <c r="N425" s="113">
        <f t="shared" ref="N425:P444" si="132">IF(N155="","",((1+N155/200)^2-1)*100)</f>
        <v>2.1706532024999836</v>
      </c>
      <c r="O425" s="113">
        <f t="shared" si="132"/>
        <v>2.0514142025000126</v>
      </c>
      <c r="P425" s="113">
        <f t="shared" si="132"/>
        <v>2.005960040000021</v>
      </c>
      <c r="Q425" s="148">
        <f t="shared" si="124"/>
        <v>45031</v>
      </c>
      <c r="R425" s="148">
        <f t="shared" si="125"/>
        <v>44331</v>
      </c>
      <c r="S425" s="187">
        <f t="shared" si="115"/>
        <v>1.7034142857138716E-4</v>
      </c>
      <c r="T425" s="549">
        <f t="shared" si="126"/>
        <v>700</v>
      </c>
      <c r="U425" s="113">
        <f t="shared" si="127"/>
        <v>578.75</v>
      </c>
      <c r="V425" s="113">
        <f t="shared" si="128"/>
        <v>121.25</v>
      </c>
      <c r="W425" s="549">
        <f t="shared" si="116"/>
        <v>2.0720681007142931</v>
      </c>
      <c r="Y425" s="556">
        <f t="shared" si="123"/>
        <v>1.350543315510186</v>
      </c>
      <c r="Z425" s="433"/>
    </row>
    <row r="426" spans="2:26" x14ac:dyDescent="0.35">
      <c r="B426" s="116">
        <v>42627</v>
      </c>
      <c r="C426" s="186">
        <f t="shared" si="131"/>
        <v>3.5652228900000082</v>
      </c>
      <c r="D426" s="113">
        <f t="shared" si="131"/>
        <v>3.0661496225000029</v>
      </c>
      <c r="E426" s="186">
        <f t="shared" si="129"/>
        <v>5.6584270691610583E-4</v>
      </c>
      <c r="F426" s="148">
        <f t="shared" si="119"/>
        <v>44453.25</v>
      </c>
      <c r="G426" s="116"/>
      <c r="H426" s="549">
        <f t="shared" si="120"/>
        <v>882</v>
      </c>
      <c r="I426" s="550">
        <f t="shared" si="121"/>
        <v>191.75</v>
      </c>
      <c r="J426" s="113">
        <f t="shared" si="122"/>
        <v>690.25</v>
      </c>
      <c r="K426" s="549">
        <f t="shared" si="130"/>
        <v>3.4567225509488448</v>
      </c>
      <c r="L426" s="559"/>
      <c r="M426" s="433"/>
      <c r="N426" s="113">
        <f t="shared" si="132"/>
        <v>2.2242323600000224</v>
      </c>
      <c r="O426" s="113">
        <f t="shared" si="132"/>
        <v>2.0918264025000077</v>
      </c>
      <c r="P426" s="113">
        <f t="shared" si="132"/>
        <v>2.0332313225000176</v>
      </c>
      <c r="Q426" s="148">
        <f t="shared" si="124"/>
        <v>45031</v>
      </c>
      <c r="R426" s="148">
        <f t="shared" si="125"/>
        <v>44331</v>
      </c>
      <c r="S426" s="187">
        <f t="shared" si="115"/>
        <v>1.8915136785716387E-4</v>
      </c>
      <c r="T426" s="549">
        <f t="shared" si="126"/>
        <v>700</v>
      </c>
      <c r="U426" s="113">
        <f t="shared" si="127"/>
        <v>577.75</v>
      </c>
      <c r="V426" s="113">
        <f t="shared" si="128"/>
        <v>122.25</v>
      </c>
      <c r="W426" s="549">
        <f t="shared" si="116"/>
        <v>2.1149501572205462</v>
      </c>
      <c r="Y426" s="556">
        <f t="shared" si="123"/>
        <v>1.3417723937282986</v>
      </c>
      <c r="Z426" s="433"/>
    </row>
    <row r="427" spans="2:26" x14ac:dyDescent="0.35">
      <c r="B427" s="116">
        <v>42628</v>
      </c>
      <c r="C427" s="186">
        <f t="shared" si="131"/>
        <v>3.5560640624999973</v>
      </c>
      <c r="D427" s="113">
        <f t="shared" si="131"/>
        <v>3.0641192024999819</v>
      </c>
      <c r="E427" s="186">
        <f t="shared" si="129"/>
        <v>5.5776061224491538E-4</v>
      </c>
      <c r="F427" s="148">
        <f t="shared" si="119"/>
        <v>44454.25</v>
      </c>
      <c r="G427" s="116"/>
      <c r="H427" s="549">
        <f t="shared" si="120"/>
        <v>882</v>
      </c>
      <c r="I427" s="550">
        <f t="shared" si="121"/>
        <v>190.75</v>
      </c>
      <c r="J427" s="113">
        <f t="shared" si="122"/>
        <v>691.25</v>
      </c>
      <c r="K427" s="549">
        <f t="shared" si="130"/>
        <v>3.4496712257142796</v>
      </c>
      <c r="L427" s="559"/>
      <c r="M427" s="433"/>
      <c r="N427" s="113">
        <f t="shared" si="132"/>
        <v>2.2171550625000203</v>
      </c>
      <c r="O427" s="113">
        <f t="shared" si="132"/>
        <v>2.0776812225000052</v>
      </c>
      <c r="P427" s="113">
        <f t="shared" si="132"/>
        <v>2.018080160000002</v>
      </c>
      <c r="Q427" s="148">
        <f t="shared" si="124"/>
        <v>45031</v>
      </c>
      <c r="R427" s="148">
        <f t="shared" si="125"/>
        <v>44331</v>
      </c>
      <c r="S427" s="187">
        <f t="shared" si="115"/>
        <v>1.9924834285716436E-4</v>
      </c>
      <c r="T427" s="549">
        <f t="shared" si="126"/>
        <v>700</v>
      </c>
      <c r="U427" s="113">
        <f t="shared" si="127"/>
        <v>576.75</v>
      </c>
      <c r="V427" s="113">
        <f t="shared" si="128"/>
        <v>123.25</v>
      </c>
      <c r="W427" s="549">
        <f t="shared" si="116"/>
        <v>2.1022385807571506</v>
      </c>
      <c r="Y427" s="556">
        <f t="shared" si="123"/>
        <v>1.347432644957129</v>
      </c>
      <c r="Z427" s="433"/>
    </row>
    <row r="428" spans="2:26" x14ac:dyDescent="0.35">
      <c r="B428" s="116">
        <v>42629</v>
      </c>
      <c r="C428" s="186">
        <f t="shared" si="131"/>
        <v>3.5662405625000115</v>
      </c>
      <c r="D428" s="113">
        <f t="shared" si="131"/>
        <v>3.0651344099999811</v>
      </c>
      <c r="E428" s="186">
        <f t="shared" si="129"/>
        <v>5.6814756519277829E-4</v>
      </c>
      <c r="F428" s="148">
        <f t="shared" si="119"/>
        <v>44455.25</v>
      </c>
      <c r="G428" s="116"/>
      <c r="H428" s="549">
        <f t="shared" si="120"/>
        <v>882</v>
      </c>
      <c r="I428" s="550">
        <f t="shared" si="121"/>
        <v>189.75</v>
      </c>
      <c r="J428" s="113">
        <f t="shared" si="122"/>
        <v>692.25</v>
      </c>
      <c r="K428" s="549">
        <f t="shared" si="130"/>
        <v>3.4584345620046819</v>
      </c>
      <c r="L428" s="559"/>
      <c r="M428" s="433"/>
      <c r="N428" s="113">
        <f t="shared" si="132"/>
        <v>2.2525440000000119</v>
      </c>
      <c r="O428" s="113">
        <f t="shared" si="132"/>
        <v>2.1049620899999955</v>
      </c>
      <c r="P428" s="113">
        <f t="shared" si="132"/>
        <v>2.0352515624999956</v>
      </c>
      <c r="Q428" s="148">
        <f t="shared" si="124"/>
        <v>45031</v>
      </c>
      <c r="R428" s="148">
        <f t="shared" si="125"/>
        <v>44331</v>
      </c>
      <c r="S428" s="187">
        <f t="shared" si="115"/>
        <v>2.1083130000002344E-4</v>
      </c>
      <c r="T428" s="549">
        <f t="shared" si="126"/>
        <v>700</v>
      </c>
      <c r="U428" s="113">
        <f t="shared" si="127"/>
        <v>575.75</v>
      </c>
      <c r="V428" s="113">
        <f t="shared" si="128"/>
        <v>124.25</v>
      </c>
      <c r="W428" s="549">
        <f t="shared" si="116"/>
        <v>2.1311578790249985</v>
      </c>
      <c r="Y428" s="556">
        <f t="shared" si="123"/>
        <v>1.3272766829796834</v>
      </c>
      <c r="Z428" s="433"/>
    </row>
    <row r="429" spans="2:26" x14ac:dyDescent="0.35">
      <c r="B429" s="116">
        <v>42632</v>
      </c>
      <c r="C429" s="186">
        <f t="shared" si="131"/>
        <v>3.5723467025000177</v>
      </c>
      <c r="D429" s="113">
        <f t="shared" si="131"/>
        <v>3.0763020225000215</v>
      </c>
      <c r="E429" s="186">
        <f t="shared" si="129"/>
        <v>5.624089342403586E-4</v>
      </c>
      <c r="F429" s="148">
        <f t="shared" si="119"/>
        <v>44458.25</v>
      </c>
      <c r="G429" s="116"/>
      <c r="H429" s="549">
        <f t="shared" si="120"/>
        <v>882</v>
      </c>
      <c r="I429" s="550">
        <f t="shared" si="121"/>
        <v>186.75</v>
      </c>
      <c r="J429" s="113">
        <f t="shared" si="122"/>
        <v>695.25</v>
      </c>
      <c r="K429" s="549">
        <f t="shared" si="130"/>
        <v>3.4673168340306306</v>
      </c>
      <c r="L429" s="559"/>
      <c r="M429" s="433"/>
      <c r="N429" s="113">
        <f t="shared" si="132"/>
        <v>2.2747916099999932</v>
      </c>
      <c r="O429" s="113">
        <f t="shared" si="132"/>
        <v>2.1251724899999935</v>
      </c>
      <c r="P429" s="113">
        <f t="shared" si="132"/>
        <v>2.0554550624999779</v>
      </c>
      <c r="Q429" s="148">
        <f t="shared" si="124"/>
        <v>45031</v>
      </c>
      <c r="R429" s="148">
        <f t="shared" si="125"/>
        <v>44331</v>
      </c>
      <c r="S429" s="187">
        <f t="shared" si="115"/>
        <v>2.1374159999999951E-4</v>
      </c>
      <c r="T429" s="549">
        <f t="shared" si="126"/>
        <v>700</v>
      </c>
      <c r="U429" s="113">
        <f t="shared" si="127"/>
        <v>572.75</v>
      </c>
      <c r="V429" s="113">
        <f t="shared" si="128"/>
        <v>127.25</v>
      </c>
      <c r="W429" s="549">
        <f t="shared" si="116"/>
        <v>2.1523711085999935</v>
      </c>
      <c r="Y429" s="556">
        <f t="shared" si="123"/>
        <v>1.3149457254306371</v>
      </c>
      <c r="Z429" s="433"/>
    </row>
    <row r="430" spans="2:26" x14ac:dyDescent="0.35">
      <c r="B430" s="116">
        <v>42633</v>
      </c>
      <c r="C430" s="186">
        <f t="shared" si="131"/>
        <v>3.5753998399999931</v>
      </c>
      <c r="D430" s="113">
        <f t="shared" si="131"/>
        <v>3.0884855625000096</v>
      </c>
      <c r="E430" s="186">
        <f t="shared" si="129"/>
        <v>5.5205700396823525E-4</v>
      </c>
      <c r="F430" s="148">
        <f t="shared" si="119"/>
        <v>44459.25</v>
      </c>
      <c r="G430" s="116"/>
      <c r="H430" s="549">
        <f t="shared" si="120"/>
        <v>882</v>
      </c>
      <c r="I430" s="550">
        <f t="shared" si="121"/>
        <v>185.75</v>
      </c>
      <c r="J430" s="113">
        <f t="shared" si="122"/>
        <v>696.25</v>
      </c>
      <c r="K430" s="549">
        <f t="shared" si="130"/>
        <v>3.4728552515128932</v>
      </c>
      <c r="L430" s="559"/>
      <c r="M430" s="433"/>
      <c r="N430" s="113">
        <f t="shared" si="132"/>
        <v>2.2970416399999971</v>
      </c>
      <c r="O430" s="113">
        <f t="shared" si="132"/>
        <v>2.1433635599999779</v>
      </c>
      <c r="P430" s="113">
        <f t="shared" si="132"/>
        <v>2.0695987024999862</v>
      </c>
      <c r="Q430" s="148">
        <f t="shared" si="124"/>
        <v>45031</v>
      </c>
      <c r="R430" s="148">
        <f t="shared" si="125"/>
        <v>44331</v>
      </c>
      <c r="S430" s="187">
        <f t="shared" si="115"/>
        <v>2.1954011428574179E-4</v>
      </c>
      <c r="T430" s="549">
        <f t="shared" si="126"/>
        <v>700</v>
      </c>
      <c r="U430" s="113">
        <f t="shared" si="127"/>
        <v>571.75</v>
      </c>
      <c r="V430" s="113">
        <f t="shared" si="128"/>
        <v>128.25</v>
      </c>
      <c r="W430" s="549">
        <f t="shared" si="116"/>
        <v>2.1715195796571241</v>
      </c>
      <c r="Y430" s="556">
        <f t="shared" si="123"/>
        <v>1.3013356718557691</v>
      </c>
      <c r="Z430" s="433"/>
    </row>
    <row r="431" spans="2:26" x14ac:dyDescent="0.35">
      <c r="B431" s="116">
        <v>42634</v>
      </c>
      <c r="C431" s="186">
        <f t="shared" si="131"/>
        <v>3.5794707600000253</v>
      </c>
      <c r="D431" s="113">
        <f t="shared" si="131"/>
        <v>3.0834090000000147</v>
      </c>
      <c r="E431" s="186">
        <f t="shared" si="129"/>
        <v>5.6242829931973991E-4</v>
      </c>
      <c r="F431" s="148">
        <f t="shared" si="119"/>
        <v>44460.25</v>
      </c>
      <c r="G431" s="116"/>
      <c r="H431" s="549">
        <f t="shared" si="120"/>
        <v>882</v>
      </c>
      <c r="I431" s="550">
        <f t="shared" si="121"/>
        <v>184.75</v>
      </c>
      <c r="J431" s="113">
        <f t="shared" si="122"/>
        <v>697.25</v>
      </c>
      <c r="K431" s="549">
        <f t="shared" si="130"/>
        <v>3.4755621317007033</v>
      </c>
      <c r="L431" s="559"/>
      <c r="M431" s="433"/>
      <c r="N431" s="113">
        <f t="shared" si="132"/>
        <v>2.304121702500006</v>
      </c>
      <c r="O431" s="113">
        <f t="shared" si="132"/>
        <v>2.1474062400000049</v>
      </c>
      <c r="P431" s="113">
        <f t="shared" si="132"/>
        <v>2.0736399225000257</v>
      </c>
      <c r="Q431" s="148">
        <f t="shared" si="124"/>
        <v>45031</v>
      </c>
      <c r="R431" s="148">
        <f t="shared" si="125"/>
        <v>44331</v>
      </c>
      <c r="S431" s="187">
        <f t="shared" si="115"/>
        <v>2.2387923214285874E-4</v>
      </c>
      <c r="T431" s="549">
        <f t="shared" si="126"/>
        <v>700</v>
      </c>
      <c r="U431" s="113">
        <f t="shared" si="127"/>
        <v>570.75</v>
      </c>
      <c r="V431" s="113">
        <f t="shared" si="128"/>
        <v>129.25</v>
      </c>
      <c r="W431" s="549">
        <f t="shared" si="116"/>
        <v>2.1763426307544695</v>
      </c>
      <c r="Y431" s="556">
        <f t="shared" si="123"/>
        <v>1.2992195009462337</v>
      </c>
      <c r="Z431" s="433"/>
    </row>
    <row r="432" spans="2:26" x14ac:dyDescent="0.35">
      <c r="B432" s="116">
        <v>42635</v>
      </c>
      <c r="C432" s="186">
        <f t="shared" si="131"/>
        <v>3.4899290000000249</v>
      </c>
      <c r="D432" s="113">
        <f t="shared" si="131"/>
        <v>3.0011861025000197</v>
      </c>
      <c r="E432" s="186">
        <f t="shared" si="129"/>
        <v>5.5413026927438231E-4</v>
      </c>
      <c r="F432" s="148">
        <f t="shared" si="119"/>
        <v>44461.25</v>
      </c>
      <c r="G432" s="116"/>
      <c r="H432" s="549">
        <f t="shared" si="120"/>
        <v>882</v>
      </c>
      <c r="I432" s="550">
        <f t="shared" si="121"/>
        <v>183.75</v>
      </c>
      <c r="J432" s="113">
        <f t="shared" si="122"/>
        <v>698.25</v>
      </c>
      <c r="K432" s="549">
        <f t="shared" si="130"/>
        <v>3.3881075630208572</v>
      </c>
      <c r="L432" s="559"/>
      <c r="M432" s="433"/>
      <c r="N432" s="113">
        <f t="shared" si="132"/>
        <v>2.2171550625000203</v>
      </c>
      <c r="O432" s="113">
        <f t="shared" si="132"/>
        <v>2.0665678400000109</v>
      </c>
      <c r="P432" s="113">
        <f t="shared" si="132"/>
        <v>2.0009102024999947</v>
      </c>
      <c r="Q432" s="148">
        <f t="shared" si="124"/>
        <v>45031</v>
      </c>
      <c r="R432" s="148">
        <f t="shared" si="125"/>
        <v>44331</v>
      </c>
      <c r="S432" s="187">
        <f t="shared" si="115"/>
        <v>2.151246035714419E-4</v>
      </c>
      <c r="T432" s="549">
        <f t="shared" si="126"/>
        <v>700</v>
      </c>
      <c r="U432" s="113">
        <f t="shared" si="127"/>
        <v>569.75</v>
      </c>
      <c r="V432" s="113">
        <f t="shared" si="128"/>
        <v>130.25</v>
      </c>
      <c r="W432" s="549">
        <f t="shared" si="116"/>
        <v>2.094587819615191</v>
      </c>
      <c r="Y432" s="556">
        <f t="shared" si="123"/>
        <v>1.2935197434056662</v>
      </c>
      <c r="Z432" s="433"/>
    </row>
    <row r="433" spans="2:26" x14ac:dyDescent="0.35">
      <c r="B433" s="116">
        <v>42636</v>
      </c>
      <c r="C433" s="186">
        <f t="shared" si="131"/>
        <v>3.4624637225000088</v>
      </c>
      <c r="D433" s="113">
        <f t="shared" si="131"/>
        <v>2.9829188024999898</v>
      </c>
      <c r="E433" s="186">
        <f t="shared" si="129"/>
        <v>5.4370172335603062E-4</v>
      </c>
      <c r="F433" s="148">
        <f t="shared" si="119"/>
        <v>44462.25</v>
      </c>
      <c r="G433" s="116"/>
      <c r="H433" s="549">
        <f t="shared" si="120"/>
        <v>882</v>
      </c>
      <c r="I433" s="550">
        <f t="shared" si="121"/>
        <v>182.75</v>
      </c>
      <c r="J433" s="113">
        <f t="shared" si="122"/>
        <v>699.25</v>
      </c>
      <c r="K433" s="549">
        <f t="shared" si="130"/>
        <v>3.3631022325566944</v>
      </c>
      <c r="L433" s="559"/>
      <c r="M433" s="433"/>
      <c r="N433" s="113">
        <f t="shared" si="132"/>
        <v>2.1534704100000024</v>
      </c>
      <c r="O433" s="113">
        <f t="shared" si="132"/>
        <v>2.0110100025000133</v>
      </c>
      <c r="P433" s="113">
        <f t="shared" si="132"/>
        <v>1.9554672900000014</v>
      </c>
      <c r="Q433" s="148">
        <f t="shared" si="124"/>
        <v>45031</v>
      </c>
      <c r="R433" s="148">
        <f t="shared" si="125"/>
        <v>44331</v>
      </c>
      <c r="S433" s="187">
        <f t="shared" si="115"/>
        <v>2.035148678571273E-4</v>
      </c>
      <c r="T433" s="549">
        <f t="shared" si="126"/>
        <v>700</v>
      </c>
      <c r="U433" s="113">
        <f t="shared" si="127"/>
        <v>568.75</v>
      </c>
      <c r="V433" s="113">
        <f t="shared" si="128"/>
        <v>131.25</v>
      </c>
      <c r="W433" s="549">
        <f t="shared" si="116"/>
        <v>2.0377213289062612</v>
      </c>
      <c r="Y433" s="556">
        <f t="shared" si="123"/>
        <v>1.3253809036504332</v>
      </c>
      <c r="Z433" s="433"/>
    </row>
    <row r="434" spans="2:26" x14ac:dyDescent="0.35">
      <c r="B434" s="116">
        <v>42639</v>
      </c>
      <c r="C434" s="186">
        <f t="shared" si="131"/>
        <v>3.4482239025000139</v>
      </c>
      <c r="D434" s="113">
        <f t="shared" si="131"/>
        <v>2.973785760000025</v>
      </c>
      <c r="E434" s="186">
        <f t="shared" si="129"/>
        <v>5.3791172619046352E-4</v>
      </c>
      <c r="F434" s="148">
        <f t="shared" si="119"/>
        <v>44465.25</v>
      </c>
      <c r="G434" s="116"/>
      <c r="H434" s="549">
        <f t="shared" si="120"/>
        <v>882</v>
      </c>
      <c r="I434" s="550">
        <f t="shared" si="121"/>
        <v>179.75</v>
      </c>
      <c r="J434" s="113">
        <f t="shared" si="122"/>
        <v>702.25</v>
      </c>
      <c r="K434" s="549">
        <f t="shared" si="130"/>
        <v>3.3515342697172779</v>
      </c>
      <c r="L434" s="559"/>
      <c r="M434" s="433"/>
      <c r="N434" s="113">
        <f t="shared" si="132"/>
        <v>2.1312359999999808</v>
      </c>
      <c r="O434" s="113">
        <f t="shared" si="132"/>
        <v>1.997880360000015</v>
      </c>
      <c r="P434" s="113">
        <f t="shared" si="132"/>
        <v>1.9473896100000054</v>
      </c>
      <c r="Q434" s="148">
        <f t="shared" si="124"/>
        <v>45031</v>
      </c>
      <c r="R434" s="148">
        <f t="shared" si="125"/>
        <v>44331</v>
      </c>
      <c r="S434" s="187">
        <f t="shared" si="115"/>
        <v>1.9050805714280829E-4</v>
      </c>
      <c r="T434" s="549">
        <f t="shared" si="126"/>
        <v>700</v>
      </c>
      <c r="U434" s="113">
        <f t="shared" si="127"/>
        <v>565.75</v>
      </c>
      <c r="V434" s="113">
        <f t="shared" si="128"/>
        <v>134.25</v>
      </c>
      <c r="W434" s="549">
        <f t="shared" si="116"/>
        <v>2.0234560666714372</v>
      </c>
      <c r="Y434" s="556">
        <f t="shared" si="123"/>
        <v>1.3280782030458407</v>
      </c>
      <c r="Z434" s="433"/>
    </row>
    <row r="435" spans="2:26" x14ac:dyDescent="0.35">
      <c r="B435" s="116">
        <v>42640</v>
      </c>
      <c r="C435" s="186">
        <f t="shared" si="131"/>
        <v>3.4390702500000092</v>
      </c>
      <c r="D435" s="113">
        <f t="shared" si="131"/>
        <v>2.952476902500023</v>
      </c>
      <c r="E435" s="186">
        <f t="shared" si="129"/>
        <v>5.5169313775508633E-4</v>
      </c>
      <c r="F435" s="148">
        <f t="shared" si="119"/>
        <v>44466.25</v>
      </c>
      <c r="G435" s="116"/>
      <c r="H435" s="549">
        <f t="shared" si="120"/>
        <v>882</v>
      </c>
      <c r="I435" s="550">
        <f t="shared" si="121"/>
        <v>178.75</v>
      </c>
      <c r="J435" s="113">
        <f t="shared" si="122"/>
        <v>703.25</v>
      </c>
      <c r="K435" s="549">
        <f t="shared" si="130"/>
        <v>3.3404551016262873</v>
      </c>
      <c r="L435" s="559"/>
      <c r="M435" s="433"/>
      <c r="N435" s="113">
        <f t="shared" si="132"/>
        <v>2.1271936400000024</v>
      </c>
      <c r="O435" s="113">
        <f t="shared" si="132"/>
        <v>1.997880360000015</v>
      </c>
      <c r="P435" s="113">
        <f t="shared" si="132"/>
        <v>1.9514284100000223</v>
      </c>
      <c r="Q435" s="148">
        <f t="shared" si="124"/>
        <v>45031</v>
      </c>
      <c r="R435" s="148">
        <f t="shared" si="125"/>
        <v>44331</v>
      </c>
      <c r="S435" s="187">
        <f t="shared" si="115"/>
        <v>1.8473325714283919E-4</v>
      </c>
      <c r="T435" s="549">
        <f t="shared" si="126"/>
        <v>700</v>
      </c>
      <c r="U435" s="113">
        <f t="shared" si="127"/>
        <v>564.75</v>
      </c>
      <c r="V435" s="113">
        <f t="shared" si="128"/>
        <v>135.25</v>
      </c>
      <c r="W435" s="549">
        <f t="shared" si="116"/>
        <v>2.0228655330285839</v>
      </c>
      <c r="Y435" s="556">
        <f t="shared" si="123"/>
        <v>1.3175895685977035</v>
      </c>
      <c r="Z435" s="433"/>
    </row>
    <row r="436" spans="2:26" x14ac:dyDescent="0.35">
      <c r="B436" s="116">
        <v>42641</v>
      </c>
      <c r="C436" s="186">
        <f t="shared" si="131"/>
        <v>3.4421214225000218</v>
      </c>
      <c r="D436" s="113">
        <f t="shared" si="131"/>
        <v>2.9595796100000182</v>
      </c>
      <c r="E436" s="186">
        <f t="shared" si="129"/>
        <v>5.4709956065760043E-4</v>
      </c>
      <c r="F436" s="148">
        <f t="shared" si="119"/>
        <v>44467.25</v>
      </c>
      <c r="G436" s="116"/>
      <c r="H436" s="549">
        <f t="shared" si="120"/>
        <v>882</v>
      </c>
      <c r="I436" s="550">
        <f t="shared" si="121"/>
        <v>177.75</v>
      </c>
      <c r="J436" s="113">
        <f t="shared" si="122"/>
        <v>704.25</v>
      </c>
      <c r="K436" s="549">
        <f t="shared" si="130"/>
        <v>3.3448744755931332</v>
      </c>
      <c r="L436" s="559"/>
      <c r="M436" s="433"/>
      <c r="N436" s="113">
        <f t="shared" si="132"/>
        <v>2.1110249999999997</v>
      </c>
      <c r="O436" s="113">
        <f t="shared" si="132"/>
        <v>1.9988903025000226</v>
      </c>
      <c r="P436" s="113">
        <f t="shared" si="132"/>
        <v>1.9584965024999734</v>
      </c>
      <c r="Q436" s="148">
        <f t="shared" si="124"/>
        <v>45031</v>
      </c>
      <c r="R436" s="148">
        <f t="shared" si="125"/>
        <v>44331</v>
      </c>
      <c r="S436" s="187">
        <f t="shared" si="115"/>
        <v>1.6019242499996724E-4</v>
      </c>
      <c r="T436" s="549">
        <f t="shared" si="126"/>
        <v>700</v>
      </c>
      <c r="U436" s="113">
        <f t="shared" si="127"/>
        <v>563.75</v>
      </c>
      <c r="V436" s="113">
        <f t="shared" si="128"/>
        <v>136.25</v>
      </c>
      <c r="W436" s="549">
        <f t="shared" si="116"/>
        <v>2.020716520406268</v>
      </c>
      <c r="Y436" s="556">
        <f t="shared" si="123"/>
        <v>1.3241579551868652</v>
      </c>
      <c r="Z436" s="433"/>
    </row>
    <row r="437" spans="2:26" x14ac:dyDescent="0.35">
      <c r="B437" s="116">
        <v>42642</v>
      </c>
      <c r="C437" s="186">
        <f t="shared" si="131"/>
        <v>3.4522923224999946</v>
      </c>
      <c r="D437" s="113">
        <f t="shared" si="131"/>
        <v>2.9697267600000021</v>
      </c>
      <c r="E437" s="186">
        <f t="shared" si="129"/>
        <v>5.4712648809522959E-4</v>
      </c>
      <c r="F437" s="148">
        <f t="shared" si="119"/>
        <v>44468.25</v>
      </c>
      <c r="G437" s="116"/>
      <c r="H437" s="549">
        <f t="shared" si="120"/>
        <v>882</v>
      </c>
      <c r="I437" s="550">
        <f t="shared" si="121"/>
        <v>176.75</v>
      </c>
      <c r="J437" s="113">
        <f t="shared" si="122"/>
        <v>705.25</v>
      </c>
      <c r="K437" s="549">
        <f t="shared" si="130"/>
        <v>3.3555877157291629</v>
      </c>
      <c r="L437" s="559"/>
      <c r="M437" s="433"/>
      <c r="N437" s="113">
        <f t="shared" si="132"/>
        <v>2.1231513599999863</v>
      </c>
      <c r="O437" s="113">
        <f t="shared" si="132"/>
        <v>2.0201002499999676</v>
      </c>
      <c r="P437" s="113">
        <f t="shared" si="132"/>
        <v>1.9736432399999781</v>
      </c>
      <c r="Q437" s="148">
        <f t="shared" si="124"/>
        <v>45031</v>
      </c>
      <c r="R437" s="148">
        <f t="shared" si="125"/>
        <v>44331</v>
      </c>
      <c r="S437" s="187">
        <f t="shared" si="115"/>
        <v>1.4721587142859808E-4</v>
      </c>
      <c r="T437" s="549">
        <f t="shared" si="126"/>
        <v>700</v>
      </c>
      <c r="U437" s="113">
        <f t="shared" si="127"/>
        <v>562.75</v>
      </c>
      <c r="V437" s="113">
        <f t="shared" si="128"/>
        <v>137.25</v>
      </c>
      <c r="W437" s="549">
        <f t="shared" si="116"/>
        <v>2.0403056283535426</v>
      </c>
      <c r="Y437" s="556">
        <f t="shared" si="123"/>
        <v>1.3152820873756204</v>
      </c>
      <c r="Z437" s="433"/>
    </row>
    <row r="438" spans="2:26" x14ac:dyDescent="0.35">
      <c r="B438" s="116">
        <v>42643</v>
      </c>
      <c r="C438" s="186">
        <f t="shared" si="131"/>
        <v>3.4095779024999828</v>
      </c>
      <c r="D438" s="113">
        <f t="shared" si="131"/>
        <v>2.9362430624999991</v>
      </c>
      <c r="E438" s="186">
        <f t="shared" si="129"/>
        <v>5.3666081632651214E-4</v>
      </c>
      <c r="F438" s="148">
        <f t="shared" si="119"/>
        <v>44469.25</v>
      </c>
      <c r="G438" s="116"/>
      <c r="H438" s="549">
        <f t="shared" si="120"/>
        <v>882</v>
      </c>
      <c r="I438" s="550">
        <f t="shared" si="121"/>
        <v>175.75</v>
      </c>
      <c r="J438" s="113">
        <f t="shared" si="122"/>
        <v>706.25</v>
      </c>
      <c r="K438" s="549">
        <f t="shared" si="130"/>
        <v>3.3152597640305985</v>
      </c>
      <c r="L438" s="559"/>
      <c r="M438" s="433"/>
      <c r="N438" s="113">
        <f t="shared" si="132"/>
        <v>2.0695987024999862</v>
      </c>
      <c r="O438" s="113">
        <f t="shared" si="132"/>
        <v>1.9675844100000006</v>
      </c>
      <c r="P438" s="113">
        <f t="shared" si="132"/>
        <v>1.9423412225000103</v>
      </c>
      <c r="Q438" s="148">
        <f t="shared" si="124"/>
        <v>45031</v>
      </c>
      <c r="R438" s="148">
        <f t="shared" si="125"/>
        <v>44331</v>
      </c>
      <c r="S438" s="187">
        <f t="shared" si="115"/>
        <v>1.4573470357140801E-4</v>
      </c>
      <c r="T438" s="549">
        <f t="shared" si="126"/>
        <v>700</v>
      </c>
      <c r="U438" s="113">
        <f t="shared" si="127"/>
        <v>561.75</v>
      </c>
      <c r="V438" s="113">
        <f t="shared" si="128"/>
        <v>138.25</v>
      </c>
      <c r="W438" s="549">
        <f t="shared" si="116"/>
        <v>1.9877322327687477</v>
      </c>
      <c r="Y438" s="556">
        <f t="shared" si="123"/>
        <v>1.3275275312618509</v>
      </c>
      <c r="Z438" s="433"/>
    </row>
    <row r="439" spans="2:26" x14ac:dyDescent="0.35">
      <c r="B439" s="116">
        <v>42646</v>
      </c>
      <c r="C439" s="186">
        <f t="shared" si="131"/>
        <v>3.4634808899999703</v>
      </c>
      <c r="D439" s="113">
        <f t="shared" si="131"/>
        <v>2.967697289999971</v>
      </c>
      <c r="E439" s="186">
        <f t="shared" si="129"/>
        <v>5.6211292517006721E-4</v>
      </c>
      <c r="F439" s="148">
        <f t="shared" si="119"/>
        <v>44472.25</v>
      </c>
      <c r="G439" s="116"/>
      <c r="H439" s="549">
        <f t="shared" si="120"/>
        <v>882</v>
      </c>
      <c r="I439" s="550">
        <f t="shared" si="121"/>
        <v>172.75</v>
      </c>
      <c r="J439" s="113">
        <f t="shared" si="122"/>
        <v>709.25</v>
      </c>
      <c r="K439" s="549">
        <f t="shared" si="130"/>
        <v>3.366375882176841</v>
      </c>
      <c r="L439" s="559"/>
      <c r="M439" s="433"/>
      <c r="N439" s="113">
        <f t="shared" si="132"/>
        <v>2.0988993600000061</v>
      </c>
      <c r="O439" s="113">
        <f t="shared" si="132"/>
        <v>1.9918208100000223</v>
      </c>
      <c r="P439" s="113">
        <f t="shared" si="132"/>
        <v>1.9665746224999836</v>
      </c>
      <c r="Q439" s="148">
        <f t="shared" si="124"/>
        <v>45031</v>
      </c>
      <c r="R439" s="148">
        <f t="shared" si="125"/>
        <v>44331</v>
      </c>
      <c r="S439" s="187">
        <f t="shared" si="115"/>
        <v>1.5296935714283398E-4</v>
      </c>
      <c r="T439" s="549">
        <f t="shared" si="126"/>
        <v>700</v>
      </c>
      <c r="U439" s="113">
        <f t="shared" si="127"/>
        <v>558.75</v>
      </c>
      <c r="V439" s="113">
        <f t="shared" si="128"/>
        <v>141.25</v>
      </c>
      <c r="W439" s="549">
        <f t="shared" si="116"/>
        <v>2.0134277316964475</v>
      </c>
      <c r="Y439" s="556">
        <f t="shared" si="123"/>
        <v>1.3529481504803935</v>
      </c>
      <c r="Z439" s="433"/>
    </row>
    <row r="440" spans="2:26" x14ac:dyDescent="0.35">
      <c r="B440" s="116">
        <v>42647</v>
      </c>
      <c r="C440" s="186">
        <f t="shared" si="131"/>
        <v>3.5031543225000128</v>
      </c>
      <c r="D440" s="113">
        <f t="shared" si="131"/>
        <v>3.0011861025000197</v>
      </c>
      <c r="E440" s="186">
        <f t="shared" si="129"/>
        <v>5.6912496598638675E-4</v>
      </c>
      <c r="F440" s="148">
        <f t="shared" si="119"/>
        <v>44473.25</v>
      </c>
      <c r="G440" s="116"/>
      <c r="H440" s="549">
        <f t="shared" si="120"/>
        <v>882</v>
      </c>
      <c r="I440" s="550">
        <f t="shared" si="121"/>
        <v>171.75</v>
      </c>
      <c r="J440" s="113">
        <f t="shared" si="122"/>
        <v>710.25</v>
      </c>
      <c r="K440" s="549">
        <f t="shared" si="130"/>
        <v>3.405407109591851</v>
      </c>
      <c r="L440" s="559"/>
      <c r="M440" s="433"/>
      <c r="N440" s="113">
        <f t="shared" si="132"/>
        <v>2.1676208399999952</v>
      </c>
      <c r="O440" s="113">
        <f t="shared" si="132"/>
        <v>2.0443428899999949</v>
      </c>
      <c r="P440" s="113">
        <f t="shared" si="132"/>
        <v>2.0019201600000036</v>
      </c>
      <c r="Q440" s="148">
        <f t="shared" si="124"/>
        <v>45031</v>
      </c>
      <c r="R440" s="148">
        <f t="shared" si="125"/>
        <v>44331</v>
      </c>
      <c r="S440" s="187">
        <f t="shared" si="115"/>
        <v>1.7611135714285759E-4</v>
      </c>
      <c r="T440" s="549">
        <f t="shared" si="126"/>
        <v>700</v>
      </c>
      <c r="U440" s="113">
        <f t="shared" si="127"/>
        <v>557.75</v>
      </c>
      <c r="V440" s="113">
        <f t="shared" si="128"/>
        <v>142.25</v>
      </c>
      <c r="W440" s="549">
        <f t="shared" si="116"/>
        <v>2.0693947305535665</v>
      </c>
      <c r="Y440" s="556">
        <f t="shared" si="123"/>
        <v>1.3360123790382845</v>
      </c>
      <c r="Z440" s="433"/>
    </row>
    <row r="441" spans="2:26" x14ac:dyDescent="0.35">
      <c r="B441" s="116">
        <v>42648</v>
      </c>
      <c r="C441" s="186">
        <f t="shared" si="131"/>
        <v>3.5448704900000072</v>
      </c>
      <c r="D441" s="113">
        <f t="shared" si="131"/>
        <v>3.0306201599999971</v>
      </c>
      <c r="E441" s="186">
        <f t="shared" si="129"/>
        <v>5.8305026077098651E-4</v>
      </c>
      <c r="F441" s="148">
        <f t="shared" si="119"/>
        <v>44474.25</v>
      </c>
      <c r="G441" s="116"/>
      <c r="H441" s="549">
        <f t="shared" si="120"/>
        <v>882</v>
      </c>
      <c r="I441" s="550">
        <f t="shared" si="121"/>
        <v>170.75</v>
      </c>
      <c r="J441" s="113">
        <f t="shared" si="122"/>
        <v>711.25</v>
      </c>
      <c r="K441" s="549">
        <f t="shared" si="130"/>
        <v>3.4453146579733613</v>
      </c>
      <c r="L441" s="559"/>
      <c r="M441" s="433"/>
      <c r="N441" s="113">
        <f t="shared" si="132"/>
        <v>2.2191771224999712</v>
      </c>
      <c r="O441" s="113">
        <f t="shared" si="132"/>
        <v>2.0867744400000054</v>
      </c>
      <c r="P441" s="113">
        <f t="shared" si="132"/>
        <v>2.0342414399999731</v>
      </c>
      <c r="Q441" s="148">
        <f t="shared" si="124"/>
        <v>45031</v>
      </c>
      <c r="R441" s="148">
        <f t="shared" si="125"/>
        <v>44331</v>
      </c>
      <c r="S441" s="187">
        <f t="shared" si="115"/>
        <v>1.8914668928566542E-4</v>
      </c>
      <c r="T441" s="549">
        <f t="shared" si="126"/>
        <v>700</v>
      </c>
      <c r="U441" s="113">
        <f t="shared" si="127"/>
        <v>556.75</v>
      </c>
      <c r="V441" s="113">
        <f t="shared" si="128"/>
        <v>143.25</v>
      </c>
      <c r="W441" s="549">
        <f t="shared" si="116"/>
        <v>2.113869703240177</v>
      </c>
      <c r="Y441" s="556">
        <f t="shared" si="123"/>
        <v>1.3314449547331844</v>
      </c>
      <c r="Z441" s="433"/>
    </row>
    <row r="442" spans="2:26" x14ac:dyDescent="0.35">
      <c r="B442" s="116">
        <v>42649</v>
      </c>
      <c r="C442" s="186">
        <f t="shared" si="131"/>
        <v>3.5652228900000082</v>
      </c>
      <c r="D442" s="113">
        <f t="shared" si="131"/>
        <v>3.0468614400000149</v>
      </c>
      <c r="E442" s="186">
        <f t="shared" si="129"/>
        <v>5.8771139455781555E-4</v>
      </c>
      <c r="F442" s="148">
        <f t="shared" si="119"/>
        <v>44475.25</v>
      </c>
      <c r="G442" s="116"/>
      <c r="H442" s="549">
        <f t="shared" si="120"/>
        <v>882</v>
      </c>
      <c r="I442" s="550">
        <f t="shared" si="121"/>
        <v>169.75</v>
      </c>
      <c r="J442" s="113">
        <f t="shared" si="122"/>
        <v>712.25</v>
      </c>
      <c r="K442" s="549">
        <f t="shared" si="130"/>
        <v>3.4654588807738191</v>
      </c>
      <c r="L442" s="559"/>
      <c r="M442" s="433"/>
      <c r="N442" s="113">
        <f t="shared" si="132"/>
        <v>2.2626562499999947</v>
      </c>
      <c r="O442" s="113">
        <f t="shared" si="132"/>
        <v>2.1090040099999818</v>
      </c>
      <c r="P442" s="113">
        <f t="shared" si="132"/>
        <v>2.0544448399999693</v>
      </c>
      <c r="Q442" s="148">
        <f t="shared" si="124"/>
        <v>45031</v>
      </c>
      <c r="R442" s="148">
        <f t="shared" si="125"/>
        <v>44331</v>
      </c>
      <c r="S442" s="187">
        <f t="shared" si="115"/>
        <v>2.1950320000001838E-4</v>
      </c>
      <c r="T442" s="549">
        <f t="shared" si="126"/>
        <v>700</v>
      </c>
      <c r="U442" s="113">
        <f t="shared" si="127"/>
        <v>555.75</v>
      </c>
      <c r="V442" s="113">
        <f t="shared" si="128"/>
        <v>144.25</v>
      </c>
      <c r="W442" s="549">
        <f t="shared" si="116"/>
        <v>2.1406673465999844</v>
      </c>
      <c r="Y442" s="556">
        <f t="shared" si="123"/>
        <v>1.3247915341738348</v>
      </c>
      <c r="Z442" s="433"/>
    </row>
    <row r="443" spans="2:26" x14ac:dyDescent="0.35">
      <c r="B443" s="116">
        <v>42650</v>
      </c>
      <c r="C443" s="186">
        <f t="shared" si="131"/>
        <v>3.5519936025000254</v>
      </c>
      <c r="D443" s="113">
        <f t="shared" si="131"/>
        <v>3.0377255624999933</v>
      </c>
      <c r="E443" s="186">
        <f t="shared" si="129"/>
        <v>5.8307034013609083E-4</v>
      </c>
      <c r="F443" s="148">
        <f t="shared" si="119"/>
        <v>44476.25</v>
      </c>
      <c r="G443" s="116"/>
      <c r="H443" s="549">
        <f t="shared" si="120"/>
        <v>882</v>
      </c>
      <c r="I443" s="550">
        <f t="shared" si="121"/>
        <v>168.75</v>
      </c>
      <c r="J443" s="113">
        <f t="shared" si="122"/>
        <v>713.25</v>
      </c>
      <c r="K443" s="549">
        <f t="shared" si="130"/>
        <v>3.4536004826020599</v>
      </c>
      <c r="L443" s="559"/>
      <c r="M443" s="433"/>
      <c r="N443" s="113">
        <f t="shared" si="132"/>
        <v>2.2616450024999901</v>
      </c>
      <c r="O443" s="113">
        <f t="shared" si="132"/>
        <v>2.1009202500000157</v>
      </c>
      <c r="P443" s="113">
        <f t="shared" si="132"/>
        <v>2.0433327224999909</v>
      </c>
      <c r="Q443" s="148">
        <f t="shared" si="124"/>
        <v>45031</v>
      </c>
      <c r="R443" s="148">
        <f t="shared" si="125"/>
        <v>44331</v>
      </c>
      <c r="S443" s="187">
        <f t="shared" si="115"/>
        <v>2.2960678928567773E-4</v>
      </c>
      <c r="T443" s="549">
        <f t="shared" si="126"/>
        <v>700</v>
      </c>
      <c r="U443" s="113">
        <f t="shared" si="127"/>
        <v>554.75</v>
      </c>
      <c r="V443" s="113">
        <f t="shared" si="128"/>
        <v>145.25</v>
      </c>
      <c r="W443" s="549">
        <f t="shared" si="116"/>
        <v>2.1342706361437602</v>
      </c>
      <c r="Y443" s="556">
        <f t="shared" si="123"/>
        <v>1.3193298464582996</v>
      </c>
      <c r="Z443" s="433"/>
    </row>
    <row r="444" spans="2:26" x14ac:dyDescent="0.35">
      <c r="B444" s="116">
        <v>42653</v>
      </c>
      <c r="C444" s="186">
        <f t="shared" si="131"/>
        <v>3.5753998399999931</v>
      </c>
      <c r="D444" s="113">
        <f t="shared" si="131"/>
        <v>3.0529522499999961</v>
      </c>
      <c r="E444" s="186">
        <f t="shared" si="129"/>
        <v>5.9234420634920288E-4</v>
      </c>
      <c r="F444" s="148">
        <f t="shared" si="119"/>
        <v>44479.25</v>
      </c>
      <c r="G444" s="116"/>
      <c r="H444" s="549">
        <f t="shared" si="120"/>
        <v>882</v>
      </c>
      <c r="I444" s="550">
        <f t="shared" si="121"/>
        <v>165.75</v>
      </c>
      <c r="J444" s="113">
        <f t="shared" si="122"/>
        <v>716.25</v>
      </c>
      <c r="K444" s="549">
        <f t="shared" si="130"/>
        <v>3.4772187877976126</v>
      </c>
      <c r="L444" s="559"/>
      <c r="M444" s="433"/>
      <c r="N444" s="113">
        <f t="shared" si="132"/>
        <v>2.2505216100000114</v>
      </c>
      <c r="O444" s="113">
        <f t="shared" si="132"/>
        <v>2.0898056024999834</v>
      </c>
      <c r="P444" s="113">
        <f t="shared" si="132"/>
        <v>2.0281808099999799</v>
      </c>
      <c r="Q444" s="148">
        <f t="shared" si="124"/>
        <v>45031</v>
      </c>
      <c r="R444" s="148">
        <f t="shared" si="125"/>
        <v>44331</v>
      </c>
      <c r="S444" s="187">
        <f t="shared" si="115"/>
        <v>2.2959429642861146E-4</v>
      </c>
      <c r="T444" s="549">
        <f t="shared" si="126"/>
        <v>700</v>
      </c>
      <c r="U444" s="113">
        <f t="shared" si="127"/>
        <v>551.75</v>
      </c>
      <c r="V444" s="113">
        <f t="shared" si="128"/>
        <v>148.25</v>
      </c>
      <c r="W444" s="549">
        <f t="shared" si="116"/>
        <v>2.1238429569455248</v>
      </c>
      <c r="Y444" s="556">
        <f t="shared" si="123"/>
        <v>1.3533758308520878</v>
      </c>
      <c r="Z444" s="433"/>
    </row>
    <row r="445" spans="2:26" x14ac:dyDescent="0.35">
      <c r="B445" s="116">
        <v>42654</v>
      </c>
      <c r="C445" s="186">
        <f t="shared" ref="C445:D464" si="133">IF(C175="","",((1+C175/200)^2-1)*100)</f>
        <v>3.5469056399999754</v>
      </c>
      <c r="D445" s="113">
        <f t="shared" si="133"/>
        <v>3.0275750625000208</v>
      </c>
      <c r="E445" s="186">
        <f t="shared" si="129"/>
        <v>5.8881017857137714E-4</v>
      </c>
      <c r="F445" s="148">
        <f t="shared" si="119"/>
        <v>44480.25</v>
      </c>
      <c r="G445" s="116"/>
      <c r="H445" s="549">
        <f t="shared" si="120"/>
        <v>882</v>
      </c>
      <c r="I445" s="550">
        <f t="shared" si="121"/>
        <v>164.75</v>
      </c>
      <c r="J445" s="113">
        <f t="shared" si="122"/>
        <v>717.25</v>
      </c>
      <c r="K445" s="549">
        <f t="shared" si="130"/>
        <v>3.4498991630803411</v>
      </c>
      <c r="L445" s="559"/>
      <c r="M445" s="433"/>
      <c r="N445" s="113">
        <f t="shared" ref="N445:P464" si="134">IF(N175="","",((1+N175/200)^2-1)*100)</f>
        <v>2.2525440000000119</v>
      </c>
      <c r="O445" s="113">
        <f t="shared" si="134"/>
        <v>2.0847536900000074</v>
      </c>
      <c r="P445" s="113">
        <f t="shared" si="134"/>
        <v>2.015050062499979</v>
      </c>
      <c r="Q445" s="148">
        <f t="shared" si="124"/>
        <v>45031</v>
      </c>
      <c r="R445" s="148">
        <f t="shared" si="125"/>
        <v>44331</v>
      </c>
      <c r="S445" s="187">
        <f t="shared" si="115"/>
        <v>2.397004428571492E-4</v>
      </c>
      <c r="T445" s="549">
        <f t="shared" si="126"/>
        <v>700</v>
      </c>
      <c r="U445" s="113">
        <f t="shared" si="127"/>
        <v>550.75</v>
      </c>
      <c r="V445" s="113">
        <f t="shared" si="128"/>
        <v>149.25</v>
      </c>
      <c r="W445" s="549">
        <f t="shared" si="116"/>
        <v>2.1205289810964372</v>
      </c>
      <c r="Y445" s="556">
        <f t="shared" si="123"/>
        <v>1.3293701819839039</v>
      </c>
      <c r="Z445" s="433"/>
    </row>
    <row r="446" spans="2:26" x14ac:dyDescent="0.35">
      <c r="B446" s="116">
        <v>42655</v>
      </c>
      <c r="C446" s="186">
        <f t="shared" si="133"/>
        <v>3.5784530225000166</v>
      </c>
      <c r="D446" s="113">
        <f t="shared" si="133"/>
        <v>3.0499068224999704</v>
      </c>
      <c r="E446" s="186">
        <f t="shared" si="129"/>
        <v>5.9925873015878259E-4</v>
      </c>
      <c r="F446" s="148">
        <f t="shared" si="119"/>
        <v>44481.25</v>
      </c>
      <c r="G446" s="116"/>
      <c r="H446" s="549">
        <f t="shared" si="120"/>
        <v>882</v>
      </c>
      <c r="I446" s="550">
        <f t="shared" si="121"/>
        <v>163.75</v>
      </c>
      <c r="J446" s="113">
        <f t="shared" si="122"/>
        <v>718.25</v>
      </c>
      <c r="K446" s="549">
        <f t="shared" si="130"/>
        <v>3.4803244054365159</v>
      </c>
      <c r="L446" s="559"/>
      <c r="M446" s="433"/>
      <c r="N446" s="113">
        <f t="shared" si="134"/>
        <v>2.2717577025000102</v>
      </c>
      <c r="O446" s="113">
        <f t="shared" si="134"/>
        <v>2.0958680624999726</v>
      </c>
      <c r="P446" s="113">
        <f t="shared" si="134"/>
        <v>2.0211103024999844</v>
      </c>
      <c r="Q446" s="148">
        <f t="shared" si="124"/>
        <v>45031</v>
      </c>
      <c r="R446" s="148">
        <f t="shared" si="125"/>
        <v>44331</v>
      </c>
      <c r="S446" s="187">
        <f t="shared" si="115"/>
        <v>2.5127091428576797E-4</v>
      </c>
      <c r="T446" s="549">
        <f t="shared" si="126"/>
        <v>700</v>
      </c>
      <c r="U446" s="113">
        <f t="shared" si="127"/>
        <v>549.75</v>
      </c>
      <c r="V446" s="113">
        <f t="shared" si="128"/>
        <v>150.25</v>
      </c>
      <c r="W446" s="549">
        <f t="shared" si="116"/>
        <v>2.1336215173714095</v>
      </c>
      <c r="Y446" s="556">
        <f t="shared" si="123"/>
        <v>1.3467028880651064</v>
      </c>
      <c r="Z446" s="433"/>
    </row>
    <row r="447" spans="2:26" x14ac:dyDescent="0.35">
      <c r="B447" s="116">
        <v>42656</v>
      </c>
      <c r="C447" s="186">
        <f t="shared" si="133"/>
        <v>3.5336775224999784</v>
      </c>
      <c r="D447" s="113">
        <f t="shared" si="133"/>
        <v>3.0103203599999961</v>
      </c>
      <c r="E447" s="186">
        <f t="shared" si="129"/>
        <v>5.9337546768705471E-4</v>
      </c>
      <c r="F447" s="148">
        <f t="shared" si="119"/>
        <v>44482.25</v>
      </c>
      <c r="G447" s="116"/>
      <c r="H447" s="549">
        <f t="shared" si="120"/>
        <v>882</v>
      </c>
      <c r="I447" s="550">
        <f t="shared" si="121"/>
        <v>162.75</v>
      </c>
      <c r="J447" s="113">
        <f t="shared" si="122"/>
        <v>719.25</v>
      </c>
      <c r="K447" s="549">
        <f t="shared" si="130"/>
        <v>3.43710566513391</v>
      </c>
      <c r="L447" s="559"/>
      <c r="M447" s="433"/>
      <c r="N447" s="113">
        <f t="shared" si="134"/>
        <v>2.2313099025000227</v>
      </c>
      <c r="O447" s="113">
        <f t="shared" si="134"/>
        <v>2.0584857600000062</v>
      </c>
      <c r="P447" s="113">
        <f t="shared" si="134"/>
        <v>1.9887911024999871</v>
      </c>
      <c r="Q447" s="148">
        <f t="shared" si="124"/>
        <v>45031</v>
      </c>
      <c r="R447" s="148">
        <f t="shared" si="125"/>
        <v>44331</v>
      </c>
      <c r="S447" s="187">
        <f t="shared" si="115"/>
        <v>2.468916321428808E-4</v>
      </c>
      <c r="T447" s="549">
        <f t="shared" si="126"/>
        <v>700</v>
      </c>
      <c r="U447" s="113">
        <f t="shared" si="127"/>
        <v>548.75</v>
      </c>
      <c r="V447" s="113">
        <f t="shared" si="128"/>
        <v>151.25</v>
      </c>
      <c r="W447" s="549">
        <f t="shared" si="116"/>
        <v>2.0958281193616171</v>
      </c>
      <c r="Y447" s="556">
        <f t="shared" si="123"/>
        <v>1.341277545772293</v>
      </c>
      <c r="Z447" s="433"/>
    </row>
    <row r="448" spans="2:26" x14ac:dyDescent="0.35">
      <c r="B448" s="116">
        <v>42657</v>
      </c>
      <c r="C448" s="186">
        <f t="shared" si="133"/>
        <v>3.5540288224999772</v>
      </c>
      <c r="D448" s="113">
        <f t="shared" si="133"/>
        <v>3.0296051224999898</v>
      </c>
      <c r="E448" s="186">
        <f t="shared" si="129"/>
        <v>5.945846938775367E-4</v>
      </c>
      <c r="F448" s="148">
        <f t="shared" si="119"/>
        <v>44483.25</v>
      </c>
      <c r="G448" s="116"/>
      <c r="H448" s="549">
        <f t="shared" si="120"/>
        <v>882</v>
      </c>
      <c r="I448" s="550">
        <f t="shared" si="121"/>
        <v>161.75</v>
      </c>
      <c r="J448" s="113">
        <f t="shared" si="122"/>
        <v>720.25</v>
      </c>
      <c r="K448" s="549">
        <f t="shared" si="130"/>
        <v>3.4578547482652855</v>
      </c>
      <c r="L448" s="559"/>
      <c r="M448" s="433"/>
      <c r="N448" s="113">
        <f t="shared" si="134"/>
        <v>2.2292877224999952</v>
      </c>
      <c r="O448" s="113">
        <f t="shared" si="134"/>
        <v>2.0493938024999991</v>
      </c>
      <c r="P448" s="113">
        <f t="shared" si="134"/>
        <v>1.9776825600000159</v>
      </c>
      <c r="Q448" s="148">
        <f t="shared" si="124"/>
        <v>45031</v>
      </c>
      <c r="R448" s="148">
        <f t="shared" si="125"/>
        <v>44331</v>
      </c>
      <c r="S448" s="187">
        <f t="shared" si="115"/>
        <v>2.5699131428570866E-4</v>
      </c>
      <c r="T448" s="549">
        <f t="shared" si="126"/>
        <v>700</v>
      </c>
      <c r="U448" s="113">
        <f t="shared" si="127"/>
        <v>547.75</v>
      </c>
      <c r="V448" s="113">
        <f t="shared" si="128"/>
        <v>152.25</v>
      </c>
      <c r="W448" s="549">
        <f t="shared" si="116"/>
        <v>2.0885207300999982</v>
      </c>
      <c r="Y448" s="556">
        <f t="shared" si="123"/>
        <v>1.3693340181652873</v>
      </c>
      <c r="Z448" s="433"/>
    </row>
    <row r="449" spans="2:26" x14ac:dyDescent="0.35">
      <c r="B449" s="116">
        <v>42660</v>
      </c>
      <c r="C449" s="186">
        <f t="shared" si="133"/>
        <v>3.5733644099999795</v>
      </c>
      <c r="D449" s="113">
        <f t="shared" si="133"/>
        <v>3.0448312099999875</v>
      </c>
      <c r="E449" s="186">
        <f t="shared" si="129"/>
        <v>5.9924399092969622E-4</v>
      </c>
      <c r="F449" s="148">
        <f t="shared" si="119"/>
        <v>44486.25</v>
      </c>
      <c r="G449" s="116"/>
      <c r="H449" s="549">
        <f t="shared" si="120"/>
        <v>882</v>
      </c>
      <c r="I449" s="550">
        <f t="shared" si="121"/>
        <v>158.75</v>
      </c>
      <c r="J449" s="113">
        <f t="shared" si="122"/>
        <v>723.25</v>
      </c>
      <c r="K449" s="549">
        <f t="shared" si="130"/>
        <v>3.4782344264398901</v>
      </c>
      <c r="L449" s="559"/>
      <c r="M449" s="433"/>
      <c r="N449" s="113">
        <f t="shared" si="134"/>
        <v>2.2606337599999859</v>
      </c>
      <c r="O449" s="113">
        <f t="shared" si="134"/>
        <v>2.0786915600000011</v>
      </c>
      <c r="P449" s="113">
        <f t="shared" si="134"/>
        <v>1.9968704225000078</v>
      </c>
      <c r="Q449" s="148">
        <f t="shared" si="124"/>
        <v>45031</v>
      </c>
      <c r="R449" s="148">
        <f t="shared" si="125"/>
        <v>44331</v>
      </c>
      <c r="S449" s="187">
        <f t="shared" si="115"/>
        <v>2.599174285714069E-4</v>
      </c>
      <c r="T449" s="549">
        <f t="shared" si="126"/>
        <v>700</v>
      </c>
      <c r="U449" s="113">
        <f t="shared" si="127"/>
        <v>544.75</v>
      </c>
      <c r="V449" s="113">
        <f t="shared" si="128"/>
        <v>155.25</v>
      </c>
      <c r="W449" s="549">
        <f t="shared" si="116"/>
        <v>2.1190437407857119</v>
      </c>
      <c r="Y449" s="556">
        <f t="shared" si="123"/>
        <v>1.3591906856541782</v>
      </c>
      <c r="Z449" s="433"/>
    </row>
    <row r="450" spans="2:26" x14ac:dyDescent="0.35">
      <c r="B450" s="116">
        <v>42661</v>
      </c>
      <c r="C450" s="186">
        <f t="shared" si="133"/>
        <v>3.6313820024999943</v>
      </c>
      <c r="D450" s="113">
        <f t="shared" si="133"/>
        <v>3.0976236900000176</v>
      </c>
      <c r="E450" s="186">
        <f t="shared" si="129"/>
        <v>6.0516815476187834E-4</v>
      </c>
      <c r="F450" s="148">
        <f t="shared" si="119"/>
        <v>44487.25</v>
      </c>
      <c r="G450" s="116"/>
      <c r="H450" s="549">
        <f t="shared" si="120"/>
        <v>882</v>
      </c>
      <c r="I450" s="550">
        <f t="shared" si="121"/>
        <v>157.75</v>
      </c>
      <c r="J450" s="113">
        <f t="shared" si="122"/>
        <v>724.25</v>
      </c>
      <c r="K450" s="549">
        <f t="shared" si="130"/>
        <v>3.5359167260863078</v>
      </c>
      <c r="L450" s="559"/>
      <c r="M450" s="433"/>
      <c r="N450" s="113">
        <f t="shared" si="134"/>
        <v>2.316259522499986</v>
      </c>
      <c r="O450" s="113">
        <f t="shared" si="134"/>
        <v>2.1282042225000186</v>
      </c>
      <c r="P450" s="113">
        <f t="shared" si="134"/>
        <v>2.0514142025000126</v>
      </c>
      <c r="Q450" s="148">
        <f t="shared" si="124"/>
        <v>45031</v>
      </c>
      <c r="R450" s="148">
        <f t="shared" si="125"/>
        <v>44331</v>
      </c>
      <c r="S450" s="187">
        <f t="shared" si="115"/>
        <v>2.6865042857138199E-4</v>
      </c>
      <c r="T450" s="549">
        <f t="shared" si="126"/>
        <v>700</v>
      </c>
      <c r="U450" s="113">
        <f t="shared" si="127"/>
        <v>543.75</v>
      </c>
      <c r="V450" s="113">
        <f t="shared" si="128"/>
        <v>156.25</v>
      </c>
      <c r="W450" s="549">
        <f t="shared" si="116"/>
        <v>2.1701808519642971</v>
      </c>
      <c r="Y450" s="556">
        <f t="shared" si="123"/>
        <v>1.3657358741220107</v>
      </c>
      <c r="Z450" s="433"/>
    </row>
    <row r="451" spans="2:26" x14ac:dyDescent="0.35">
      <c r="B451" s="116">
        <v>42662</v>
      </c>
      <c r="C451" s="186">
        <f t="shared" si="133"/>
        <v>3.6456344225000104</v>
      </c>
      <c r="D451" s="113">
        <f t="shared" si="133"/>
        <v>3.1087930625000038</v>
      </c>
      <c r="E451" s="186">
        <f t="shared" si="129"/>
        <v>6.0866367346939522E-4</v>
      </c>
      <c r="F451" s="148">
        <f t="shared" si="119"/>
        <v>44488.25</v>
      </c>
      <c r="G451" s="116"/>
      <c r="H451" s="549">
        <f t="shared" si="120"/>
        <v>882</v>
      </c>
      <c r="I451" s="550">
        <f t="shared" si="121"/>
        <v>156.75</v>
      </c>
      <c r="J451" s="113">
        <f t="shared" si="122"/>
        <v>725.25</v>
      </c>
      <c r="K451" s="549">
        <f t="shared" si="130"/>
        <v>3.5502263916836827</v>
      </c>
      <c r="L451" s="559"/>
      <c r="M451" s="433"/>
      <c r="N451" s="113">
        <f t="shared" si="134"/>
        <v>2.3213171600000138</v>
      </c>
      <c r="O451" s="113">
        <f t="shared" si="134"/>
        <v>2.1312359999999808</v>
      </c>
      <c r="P451" s="113">
        <f t="shared" si="134"/>
        <v>2.0544448399999693</v>
      </c>
      <c r="Q451" s="148">
        <f t="shared" si="124"/>
        <v>45031</v>
      </c>
      <c r="R451" s="148">
        <f t="shared" si="125"/>
        <v>44331</v>
      </c>
      <c r="S451" s="187">
        <f t="shared" si="115"/>
        <v>2.7154451428576136E-4</v>
      </c>
      <c r="T451" s="549">
        <f t="shared" si="126"/>
        <v>700</v>
      </c>
      <c r="U451" s="113">
        <f t="shared" si="127"/>
        <v>542.75</v>
      </c>
      <c r="V451" s="113">
        <f t="shared" si="128"/>
        <v>157.25</v>
      </c>
      <c r="W451" s="549">
        <f t="shared" si="116"/>
        <v>2.1739363748714169</v>
      </c>
      <c r="Y451" s="556">
        <f t="shared" si="123"/>
        <v>1.3762900168122658</v>
      </c>
      <c r="Z451" s="433"/>
    </row>
    <row r="452" spans="2:26" x14ac:dyDescent="0.35">
      <c r="B452" s="116">
        <v>42663</v>
      </c>
      <c r="C452" s="186">
        <f t="shared" si="133"/>
        <v>3.6252741224999996</v>
      </c>
      <c r="D452" s="113">
        <f t="shared" si="133"/>
        <v>3.0803631224999961</v>
      </c>
      <c r="E452" s="186">
        <f t="shared" si="129"/>
        <v>6.1781292517007198E-4</v>
      </c>
      <c r="F452" s="148">
        <f t="shared" si="119"/>
        <v>44489.25</v>
      </c>
      <c r="G452" s="116"/>
      <c r="H452" s="549">
        <f t="shared" si="120"/>
        <v>882</v>
      </c>
      <c r="I452" s="550">
        <f t="shared" si="121"/>
        <v>155.75</v>
      </c>
      <c r="J452" s="113">
        <f t="shared" si="122"/>
        <v>726.25</v>
      </c>
      <c r="K452" s="549">
        <f t="shared" si="130"/>
        <v>3.529049759404761</v>
      </c>
      <c r="L452" s="559"/>
      <c r="M452" s="433"/>
      <c r="N452" s="113">
        <f t="shared" si="134"/>
        <v>2.3020988024999856</v>
      </c>
      <c r="O452" s="113">
        <f t="shared" si="134"/>
        <v>2.1100145024999906</v>
      </c>
      <c r="P452" s="113">
        <f t="shared" si="134"/>
        <v>2.0362616899999963</v>
      </c>
      <c r="Q452" s="148">
        <f t="shared" si="124"/>
        <v>45031</v>
      </c>
      <c r="R452" s="148">
        <f t="shared" si="125"/>
        <v>44331</v>
      </c>
      <c r="S452" s="187">
        <f t="shared" si="115"/>
        <v>2.7440614285713572E-4</v>
      </c>
      <c r="T452" s="549">
        <f t="shared" si="126"/>
        <v>700</v>
      </c>
      <c r="U452" s="113">
        <f t="shared" si="127"/>
        <v>541.75</v>
      </c>
      <c r="V452" s="113">
        <f t="shared" si="128"/>
        <v>158.25</v>
      </c>
      <c r="W452" s="549">
        <f t="shared" si="116"/>
        <v>2.1534392746071322</v>
      </c>
      <c r="Y452" s="556">
        <f t="shared" si="123"/>
        <v>1.3756104847976287</v>
      </c>
      <c r="Z452" s="433"/>
    </row>
    <row r="453" spans="2:26" x14ac:dyDescent="0.35">
      <c r="B453" s="116">
        <v>42664</v>
      </c>
      <c r="C453" s="186">
        <f t="shared" si="133"/>
        <v>3.627310062500011</v>
      </c>
      <c r="D453" s="113">
        <f t="shared" si="133"/>
        <v>3.0803631224999961</v>
      </c>
      <c r="E453" s="186">
        <f t="shared" si="129"/>
        <v>6.201212471655497E-4</v>
      </c>
      <c r="F453" s="148">
        <f t="shared" si="119"/>
        <v>44490.25</v>
      </c>
      <c r="G453" s="116"/>
      <c r="H453" s="549">
        <f t="shared" si="120"/>
        <v>882</v>
      </c>
      <c r="I453" s="550">
        <f t="shared" si="121"/>
        <v>154.75</v>
      </c>
      <c r="J453" s="113">
        <f t="shared" si="122"/>
        <v>727.25</v>
      </c>
      <c r="K453" s="549">
        <f t="shared" si="130"/>
        <v>3.5313462995011422</v>
      </c>
      <c r="L453" s="559"/>
      <c r="M453" s="433"/>
      <c r="N453" s="113">
        <f t="shared" si="134"/>
        <v>2.2960302225000007</v>
      </c>
      <c r="O453" s="113">
        <f t="shared" si="134"/>
        <v>2.1079935225000179</v>
      </c>
      <c r="P453" s="113">
        <f t="shared" si="134"/>
        <v>2.0352515624999956</v>
      </c>
      <c r="Q453" s="148">
        <f t="shared" si="124"/>
        <v>45031</v>
      </c>
      <c r="R453" s="148">
        <f t="shared" si="125"/>
        <v>44331</v>
      </c>
      <c r="S453" s="187">
        <f t="shared" si="115"/>
        <v>2.6862385714283247E-4</v>
      </c>
      <c r="T453" s="549">
        <f t="shared" si="126"/>
        <v>700</v>
      </c>
      <c r="U453" s="113">
        <f t="shared" si="127"/>
        <v>540.75</v>
      </c>
      <c r="V453" s="113">
        <f t="shared" si="128"/>
        <v>159.25</v>
      </c>
      <c r="W453" s="549">
        <f t="shared" si="116"/>
        <v>2.1507718717500142</v>
      </c>
      <c r="Y453" s="556">
        <f t="shared" si="123"/>
        <v>1.380574427751128</v>
      </c>
      <c r="Z453" s="433"/>
    </row>
    <row r="454" spans="2:26" x14ac:dyDescent="0.35">
      <c r="B454" s="116">
        <v>42667</v>
      </c>
      <c r="C454" s="186" t="str">
        <f t="shared" si="133"/>
        <v/>
      </c>
      <c r="D454" s="113" t="str">
        <f t="shared" si="133"/>
        <v/>
      </c>
      <c r="E454" s="186" t="str">
        <f t="shared" si="129"/>
        <v/>
      </c>
      <c r="F454" s="148">
        <f t="shared" si="119"/>
        <v>44493.25</v>
      </c>
      <c r="G454" s="116"/>
      <c r="H454" s="549">
        <f t="shared" si="120"/>
        <v>882</v>
      </c>
      <c r="I454" s="550">
        <f t="shared" si="121"/>
        <v>151.75</v>
      </c>
      <c r="J454" s="113">
        <f t="shared" si="122"/>
        <v>730.25</v>
      </c>
      <c r="K454" s="549" t="str">
        <f t="shared" si="130"/>
        <v/>
      </c>
      <c r="L454" s="559"/>
      <c r="M454" s="433"/>
      <c r="N454" s="113">
        <f t="shared" si="134"/>
        <v>2.304121702500006</v>
      </c>
      <c r="O454" s="113">
        <f t="shared" si="134"/>
        <v>2.1180986224999865</v>
      </c>
      <c r="P454" s="113">
        <f t="shared" si="134"/>
        <v>2.0392921025000232</v>
      </c>
      <c r="Q454" s="148">
        <f t="shared" si="124"/>
        <v>45031</v>
      </c>
      <c r="R454" s="148">
        <f t="shared" si="125"/>
        <v>44331</v>
      </c>
      <c r="S454" s="187">
        <f t="shared" si="115"/>
        <v>2.6574725714288504E-4</v>
      </c>
      <c r="T454" s="549">
        <f t="shared" si="126"/>
        <v>700</v>
      </c>
      <c r="U454" s="113">
        <f t="shared" si="127"/>
        <v>537.75</v>
      </c>
      <c r="V454" s="113">
        <f t="shared" si="128"/>
        <v>162.25</v>
      </c>
      <c r="W454" s="549">
        <f t="shared" si="116"/>
        <v>2.1612161149714195</v>
      </c>
      <c r="Y454" s="556" t="str">
        <f t="shared" si="123"/>
        <v/>
      </c>
      <c r="Z454" s="433"/>
    </row>
    <row r="455" spans="2:26" x14ac:dyDescent="0.35">
      <c r="B455" s="116">
        <v>42668</v>
      </c>
      <c r="C455" s="186">
        <f t="shared" si="133"/>
        <v>3.6507248099999945</v>
      </c>
      <c r="D455" s="113">
        <f t="shared" si="133"/>
        <v>3.1077776399999868</v>
      </c>
      <c r="E455" s="186">
        <f t="shared" si="129"/>
        <v>6.1558636054422642E-4</v>
      </c>
      <c r="F455" s="148">
        <f t="shared" si="119"/>
        <v>44494.25</v>
      </c>
      <c r="G455" s="116"/>
      <c r="H455" s="549">
        <f t="shared" si="120"/>
        <v>882</v>
      </c>
      <c r="I455" s="550">
        <f t="shared" si="121"/>
        <v>150.75</v>
      </c>
      <c r="J455" s="113">
        <f t="shared" si="122"/>
        <v>731.25</v>
      </c>
      <c r="K455" s="549">
        <f t="shared" si="130"/>
        <v>3.5579251661479523</v>
      </c>
      <c r="L455" s="559"/>
      <c r="M455" s="433"/>
      <c r="N455" s="113">
        <f t="shared" si="134"/>
        <v>2.3031102499999845</v>
      </c>
      <c r="O455" s="113">
        <f t="shared" si="134"/>
        <v>2.116077562499985</v>
      </c>
      <c r="P455" s="113">
        <f t="shared" si="134"/>
        <v>2.0453530624999994</v>
      </c>
      <c r="Q455" s="148">
        <f t="shared" si="124"/>
        <v>45031</v>
      </c>
      <c r="R455" s="148">
        <f t="shared" si="125"/>
        <v>44331</v>
      </c>
      <c r="S455" s="187">
        <f t="shared" si="115"/>
        <v>2.6718955357142783E-4</v>
      </c>
      <c r="T455" s="549">
        <f t="shared" si="126"/>
        <v>700</v>
      </c>
      <c r="U455" s="113">
        <f t="shared" si="127"/>
        <v>536.75</v>
      </c>
      <c r="V455" s="113">
        <f t="shared" si="128"/>
        <v>163.25</v>
      </c>
      <c r="W455" s="549">
        <f t="shared" si="116"/>
        <v>2.1596962571205207</v>
      </c>
      <c r="Y455" s="556">
        <f t="shared" si="123"/>
        <v>1.3982289090274316</v>
      </c>
      <c r="Z455" s="433"/>
    </row>
    <row r="456" spans="2:26" x14ac:dyDescent="0.35">
      <c r="B456" s="116">
        <v>42669</v>
      </c>
      <c r="C456" s="186">
        <f t="shared" si="133"/>
        <v>3.6873792900000035</v>
      </c>
      <c r="D456" s="113">
        <f t="shared" si="133"/>
        <v>3.1453516025000239</v>
      </c>
      <c r="E456" s="186">
        <f t="shared" si="129"/>
        <v>6.145438633786617E-4</v>
      </c>
      <c r="F456" s="148">
        <f t="shared" si="119"/>
        <v>44495.25</v>
      </c>
      <c r="G456" s="116"/>
      <c r="H456" s="549">
        <f t="shared" si="120"/>
        <v>882</v>
      </c>
      <c r="I456" s="550">
        <f t="shared" si="121"/>
        <v>149.75</v>
      </c>
      <c r="J456" s="113">
        <f t="shared" si="122"/>
        <v>732.25</v>
      </c>
      <c r="K456" s="549">
        <f t="shared" si="130"/>
        <v>3.595351346459049</v>
      </c>
      <c r="L456" s="559"/>
      <c r="M456" s="433"/>
      <c r="N456" s="113">
        <f t="shared" si="134"/>
        <v>2.3283980624999812</v>
      </c>
      <c r="O456" s="113">
        <f t="shared" si="134"/>
        <v>2.1403316025000008</v>
      </c>
      <c r="P456" s="113">
        <f t="shared" si="134"/>
        <v>2.0675781225000245</v>
      </c>
      <c r="Q456" s="148">
        <f t="shared" si="124"/>
        <v>45031</v>
      </c>
      <c r="R456" s="148">
        <f t="shared" si="125"/>
        <v>44331</v>
      </c>
      <c r="S456" s="187">
        <f t="shared" si="115"/>
        <v>2.6866637142854345E-4</v>
      </c>
      <c r="T456" s="549">
        <f t="shared" si="126"/>
        <v>700</v>
      </c>
      <c r="U456" s="113">
        <f t="shared" si="127"/>
        <v>535.75</v>
      </c>
      <c r="V456" s="113">
        <f t="shared" si="128"/>
        <v>164.25</v>
      </c>
      <c r="W456" s="549">
        <f t="shared" si="116"/>
        <v>2.1844600540071388</v>
      </c>
      <c r="Y456" s="556">
        <f t="shared" si="123"/>
        <v>1.4108912924519101</v>
      </c>
      <c r="Z456" s="433"/>
    </row>
    <row r="457" spans="2:26" x14ac:dyDescent="0.35">
      <c r="B457" s="116">
        <v>42670</v>
      </c>
      <c r="C457" s="186">
        <f t="shared" si="133"/>
        <v>3.7240402500000158</v>
      </c>
      <c r="D457" s="113">
        <f t="shared" si="133"/>
        <v>3.1676961224999856</v>
      </c>
      <c r="E457" s="186">
        <f t="shared" si="129"/>
        <v>6.3077565476193909E-4</v>
      </c>
      <c r="F457" s="148">
        <f t="shared" si="119"/>
        <v>44496.25</v>
      </c>
      <c r="G457" s="116"/>
      <c r="H457" s="549">
        <f t="shared" si="120"/>
        <v>882</v>
      </c>
      <c r="I457" s="550">
        <f t="shared" si="121"/>
        <v>148.75</v>
      </c>
      <c r="J457" s="113">
        <f t="shared" si="122"/>
        <v>733.25</v>
      </c>
      <c r="K457" s="549">
        <f t="shared" si="130"/>
        <v>3.6302123713541774</v>
      </c>
      <c r="L457" s="559"/>
      <c r="M457" s="433"/>
      <c r="N457" s="113">
        <f t="shared" si="134"/>
        <v>2.3658297599999933</v>
      </c>
      <c r="O457" s="113">
        <f t="shared" si="134"/>
        <v>2.1706532024999836</v>
      </c>
      <c r="P457" s="113">
        <f t="shared" si="134"/>
        <v>2.0968784899999982</v>
      </c>
      <c r="Q457" s="148">
        <f t="shared" si="124"/>
        <v>45031</v>
      </c>
      <c r="R457" s="148">
        <f t="shared" si="125"/>
        <v>44331</v>
      </c>
      <c r="S457" s="187">
        <f t="shared" si="115"/>
        <v>2.7882365357144245E-4</v>
      </c>
      <c r="T457" s="549">
        <f t="shared" si="126"/>
        <v>700</v>
      </c>
      <c r="U457" s="113">
        <f t="shared" si="127"/>
        <v>534.75</v>
      </c>
      <c r="V457" s="113">
        <f t="shared" si="128"/>
        <v>165.25</v>
      </c>
      <c r="W457" s="549">
        <f t="shared" si="116"/>
        <v>2.2167288112526644</v>
      </c>
      <c r="Y457" s="556">
        <f t="shared" si="123"/>
        <v>1.413483560101513</v>
      </c>
      <c r="Z457" s="433"/>
    </row>
    <row r="458" spans="2:26" x14ac:dyDescent="0.35">
      <c r="B458" s="116">
        <v>42671</v>
      </c>
      <c r="C458" s="186">
        <f t="shared" si="133"/>
        <v>3.740336089999996</v>
      </c>
      <c r="D458" s="113">
        <f t="shared" si="133"/>
        <v>3.1717590225000203</v>
      </c>
      <c r="E458" s="186">
        <f t="shared" si="129"/>
        <v>6.4464520124713799E-4</v>
      </c>
      <c r="F458" s="148">
        <f t="shared" si="119"/>
        <v>44497.25</v>
      </c>
      <c r="G458" s="116"/>
      <c r="H458" s="549">
        <f t="shared" si="120"/>
        <v>882</v>
      </c>
      <c r="I458" s="550">
        <f t="shared" si="121"/>
        <v>147.75</v>
      </c>
      <c r="J458" s="113">
        <f t="shared" si="122"/>
        <v>734.25</v>
      </c>
      <c r="K458" s="549">
        <f t="shared" si="130"/>
        <v>3.6450897615157314</v>
      </c>
      <c r="L458" s="559"/>
      <c r="M458" s="433"/>
      <c r="N458" s="113">
        <f t="shared" si="134"/>
        <v>2.424520249999973</v>
      </c>
      <c r="O458" s="113">
        <f t="shared" si="134"/>
        <v>2.2171550625000203</v>
      </c>
      <c r="P458" s="113">
        <f t="shared" si="134"/>
        <v>2.1342678225000133</v>
      </c>
      <c r="Q458" s="148">
        <f t="shared" si="124"/>
        <v>45031</v>
      </c>
      <c r="R458" s="148">
        <f t="shared" si="125"/>
        <v>44331</v>
      </c>
      <c r="S458" s="187">
        <f t="shared" si="115"/>
        <v>2.9623598214278957E-4</v>
      </c>
      <c r="T458" s="549">
        <f t="shared" si="126"/>
        <v>700</v>
      </c>
      <c r="U458" s="113">
        <f t="shared" si="127"/>
        <v>533.75</v>
      </c>
      <c r="V458" s="113">
        <f t="shared" si="128"/>
        <v>166.25</v>
      </c>
      <c r="W458" s="549">
        <f t="shared" si="116"/>
        <v>2.266404294531259</v>
      </c>
      <c r="Y458" s="556">
        <f t="shared" si="123"/>
        <v>1.3786854669844724</v>
      </c>
      <c r="Z458" s="433"/>
    </row>
    <row r="459" spans="2:26" x14ac:dyDescent="0.35">
      <c r="B459" s="116">
        <v>42674</v>
      </c>
      <c r="C459" s="186">
        <f t="shared" si="133"/>
        <v>3.7189480624999716</v>
      </c>
      <c r="D459" s="113">
        <f t="shared" si="133"/>
        <v>3.1494140625</v>
      </c>
      <c r="E459" s="186">
        <f t="shared" si="129"/>
        <v>6.4573015873012644E-4</v>
      </c>
      <c r="F459" s="148">
        <f t="shared" si="119"/>
        <v>44500.25</v>
      </c>
      <c r="G459" s="116"/>
      <c r="H459" s="549">
        <f t="shared" si="120"/>
        <v>882</v>
      </c>
      <c r="I459" s="550">
        <f t="shared" si="121"/>
        <v>144.75</v>
      </c>
      <c r="J459" s="113">
        <f t="shared" si="122"/>
        <v>737.25</v>
      </c>
      <c r="K459" s="549">
        <f t="shared" si="130"/>
        <v>3.6254786220237856</v>
      </c>
      <c r="L459" s="559"/>
      <c r="M459" s="433"/>
      <c r="N459" s="113">
        <f t="shared" si="134"/>
        <v>2.424520249999973</v>
      </c>
      <c r="O459" s="113">
        <f t="shared" si="134"/>
        <v>2.2211992024999905</v>
      </c>
      <c r="P459" s="113">
        <f t="shared" si="134"/>
        <v>2.1362890625000297</v>
      </c>
      <c r="Q459" s="148">
        <f t="shared" si="124"/>
        <v>45031</v>
      </c>
      <c r="R459" s="148">
        <f t="shared" si="125"/>
        <v>44331</v>
      </c>
      <c r="S459" s="187">
        <f t="shared" si="115"/>
        <v>2.9045863928568928E-4</v>
      </c>
      <c r="T459" s="549">
        <f t="shared" si="126"/>
        <v>700</v>
      </c>
      <c r="U459" s="113">
        <f t="shared" si="127"/>
        <v>530.75</v>
      </c>
      <c r="V459" s="113">
        <f t="shared" si="128"/>
        <v>169.25</v>
      </c>
      <c r="W459" s="549">
        <f t="shared" si="116"/>
        <v>2.2703593271990932</v>
      </c>
      <c r="Y459" s="556">
        <f t="shared" si="123"/>
        <v>1.3551192948246924</v>
      </c>
      <c r="Z459" s="433"/>
    </row>
    <row r="460" spans="2:26" x14ac:dyDescent="0.35">
      <c r="B460" s="116">
        <v>42675</v>
      </c>
      <c r="C460" s="186">
        <f t="shared" si="133"/>
        <v>3.7372805225000194</v>
      </c>
      <c r="D460" s="113">
        <f t="shared" si="133"/>
        <v>3.1616019224999903</v>
      </c>
      <c r="E460" s="186">
        <f t="shared" si="129"/>
        <v>6.5269682539685842E-4</v>
      </c>
      <c r="F460" s="148">
        <f t="shared" si="119"/>
        <v>44501.25</v>
      </c>
      <c r="G460" s="116"/>
      <c r="H460" s="549">
        <f t="shared" si="120"/>
        <v>882</v>
      </c>
      <c r="I460" s="550">
        <f t="shared" si="121"/>
        <v>143.75</v>
      </c>
      <c r="J460" s="113">
        <f t="shared" si="122"/>
        <v>738.25</v>
      </c>
      <c r="K460" s="549">
        <f t="shared" si="130"/>
        <v>3.6434553538492209</v>
      </c>
      <c r="L460" s="559"/>
      <c r="M460" s="433"/>
      <c r="N460" s="113">
        <f t="shared" si="134"/>
        <v>2.4336289024999846</v>
      </c>
      <c r="O460" s="113">
        <f t="shared" si="134"/>
        <v>2.2232213025000114</v>
      </c>
      <c r="P460" s="113">
        <f t="shared" si="134"/>
        <v>2.137299689999983</v>
      </c>
      <c r="Q460" s="148">
        <f t="shared" si="124"/>
        <v>45031</v>
      </c>
      <c r="R460" s="148">
        <f t="shared" si="125"/>
        <v>44331</v>
      </c>
      <c r="S460" s="187">
        <f t="shared" si="115"/>
        <v>3.0058228571424754E-4</v>
      </c>
      <c r="T460" s="549">
        <f t="shared" si="126"/>
        <v>700</v>
      </c>
      <c r="U460" s="113">
        <f t="shared" si="127"/>
        <v>529.75</v>
      </c>
      <c r="V460" s="113">
        <f t="shared" si="128"/>
        <v>170.25</v>
      </c>
      <c r="W460" s="549">
        <f t="shared" si="116"/>
        <v>2.274395436642862</v>
      </c>
      <c r="Y460" s="556">
        <f t="shared" si="123"/>
        <v>1.3690599172063589</v>
      </c>
      <c r="Z460" s="433"/>
    </row>
    <row r="461" spans="2:26" x14ac:dyDescent="0.35">
      <c r="B461" s="116">
        <v>42676</v>
      </c>
      <c r="C461" s="186">
        <f t="shared" si="133"/>
        <v>3.7678382224999751</v>
      </c>
      <c r="D461" s="113">
        <f t="shared" si="133"/>
        <v>3.2032492099999921</v>
      </c>
      <c r="E461" s="186">
        <f t="shared" si="129"/>
        <v>6.4012359693875628E-4</v>
      </c>
      <c r="F461" s="148">
        <f t="shared" si="119"/>
        <v>44502.25</v>
      </c>
      <c r="G461" s="116"/>
      <c r="H461" s="549">
        <f t="shared" si="120"/>
        <v>882</v>
      </c>
      <c r="I461" s="550">
        <f t="shared" si="121"/>
        <v>142.75</v>
      </c>
      <c r="J461" s="113">
        <f t="shared" si="122"/>
        <v>739.25</v>
      </c>
      <c r="K461" s="549">
        <f t="shared" si="130"/>
        <v>3.6764605790369678</v>
      </c>
      <c r="L461" s="559"/>
      <c r="M461" s="433"/>
      <c r="N461" s="113">
        <f t="shared" si="134"/>
        <v>2.4761413025000012</v>
      </c>
      <c r="O461" s="113">
        <f t="shared" si="134"/>
        <v>2.2687238399999865</v>
      </c>
      <c r="P461" s="113">
        <f t="shared" si="134"/>
        <v>2.1827831025000188</v>
      </c>
      <c r="Q461" s="148">
        <f t="shared" si="124"/>
        <v>45031</v>
      </c>
      <c r="R461" s="148">
        <f t="shared" si="125"/>
        <v>44331</v>
      </c>
      <c r="S461" s="187">
        <f t="shared" si="115"/>
        <v>2.9631066071430671E-4</v>
      </c>
      <c r="T461" s="549">
        <f t="shared" si="126"/>
        <v>700</v>
      </c>
      <c r="U461" s="113">
        <f t="shared" si="127"/>
        <v>528.75</v>
      </c>
      <c r="V461" s="113">
        <f t="shared" si="128"/>
        <v>171.25</v>
      </c>
      <c r="W461" s="549">
        <f t="shared" si="116"/>
        <v>2.3194670406473117</v>
      </c>
      <c r="Y461" s="556">
        <f t="shared" si="123"/>
        <v>1.3569935383896561</v>
      </c>
      <c r="Z461" s="433"/>
    </row>
    <row r="462" spans="2:26" x14ac:dyDescent="0.35">
      <c r="B462" s="116">
        <v>42677</v>
      </c>
      <c r="C462" s="186">
        <f t="shared" si="133"/>
        <v>3.7943252024999818</v>
      </c>
      <c r="D462" s="113">
        <f t="shared" si="133"/>
        <v>3.215440249999979</v>
      </c>
      <c r="E462" s="186">
        <f t="shared" si="129"/>
        <v>6.5633214569161321E-4</v>
      </c>
      <c r="F462" s="148">
        <f t="shared" si="119"/>
        <v>44503.25</v>
      </c>
      <c r="G462" s="116"/>
      <c r="H462" s="549">
        <f t="shared" si="120"/>
        <v>882</v>
      </c>
      <c r="I462" s="550">
        <f t="shared" si="121"/>
        <v>141.75</v>
      </c>
      <c r="J462" s="113">
        <f t="shared" si="122"/>
        <v>740.25</v>
      </c>
      <c r="K462" s="549">
        <f t="shared" si="130"/>
        <v>3.7012901208481956</v>
      </c>
      <c r="L462" s="559"/>
      <c r="M462" s="433"/>
      <c r="N462" s="113">
        <f t="shared" si="134"/>
        <v>2.4801905624999732</v>
      </c>
      <c r="O462" s="113">
        <f t="shared" si="134"/>
        <v>2.2768142399999913</v>
      </c>
      <c r="P462" s="113">
        <f t="shared" si="134"/>
        <v>2.190870102500031</v>
      </c>
      <c r="Q462" s="148">
        <f t="shared" si="124"/>
        <v>45031</v>
      </c>
      <c r="R462" s="148">
        <f t="shared" si="125"/>
        <v>44331</v>
      </c>
      <c r="S462" s="187">
        <f t="shared" si="115"/>
        <v>2.905376035714026E-4</v>
      </c>
      <c r="T462" s="549">
        <f t="shared" si="126"/>
        <v>700</v>
      </c>
      <c r="U462" s="113">
        <f t="shared" si="127"/>
        <v>527.75</v>
      </c>
      <c r="V462" s="113">
        <f t="shared" si="128"/>
        <v>172.25</v>
      </c>
      <c r="W462" s="549">
        <f t="shared" si="116"/>
        <v>2.3268593422151653</v>
      </c>
      <c r="Y462" s="556">
        <f t="shared" si="123"/>
        <v>1.3744307786330303</v>
      </c>
      <c r="Z462" s="433"/>
    </row>
    <row r="463" spans="2:26" x14ac:dyDescent="0.35">
      <c r="B463" s="116">
        <v>42678</v>
      </c>
      <c r="C463" s="186">
        <f t="shared" si="133"/>
        <v>3.8136832100000184</v>
      </c>
      <c r="D463" s="113">
        <f t="shared" si="133"/>
        <v>3.2388084224999947</v>
      </c>
      <c r="E463" s="186">
        <f t="shared" si="129"/>
        <v>6.51785473356036E-4</v>
      </c>
      <c r="F463" s="148">
        <f t="shared" si="119"/>
        <v>44504.25</v>
      </c>
      <c r="G463" s="116"/>
      <c r="H463" s="549">
        <f t="shared" si="120"/>
        <v>882</v>
      </c>
      <c r="I463" s="550">
        <f t="shared" si="121"/>
        <v>140.75</v>
      </c>
      <c r="J463" s="113">
        <f t="shared" si="122"/>
        <v>741.25</v>
      </c>
      <c r="K463" s="549">
        <f t="shared" si="130"/>
        <v>3.7219444046251562</v>
      </c>
      <c r="L463" s="559"/>
      <c r="M463" s="433"/>
      <c r="N463" s="113">
        <f t="shared" si="134"/>
        <v>2.536888602499987</v>
      </c>
      <c r="O463" s="113">
        <f t="shared" si="134"/>
        <v>2.3344676025000233</v>
      </c>
      <c r="P463" s="113">
        <f t="shared" si="134"/>
        <v>2.2414211024999853</v>
      </c>
      <c r="Q463" s="148">
        <f t="shared" si="124"/>
        <v>45031</v>
      </c>
      <c r="R463" s="148">
        <f t="shared" si="125"/>
        <v>44331</v>
      </c>
      <c r="S463" s="187">
        <f t="shared" si="115"/>
        <v>2.8917285714280538E-4</v>
      </c>
      <c r="T463" s="549">
        <f t="shared" si="126"/>
        <v>700</v>
      </c>
      <c r="U463" s="113">
        <f t="shared" si="127"/>
        <v>526.75</v>
      </c>
      <c r="V463" s="113">
        <f t="shared" si="128"/>
        <v>173.25</v>
      </c>
      <c r="W463" s="549">
        <f t="shared" si="116"/>
        <v>2.3845668000000142</v>
      </c>
      <c r="Y463" s="556">
        <f t="shared" si="123"/>
        <v>1.337377604625142</v>
      </c>
      <c r="Z463" s="433"/>
    </row>
    <row r="464" spans="2:26" x14ac:dyDescent="0.35">
      <c r="B464" s="116">
        <v>42681</v>
      </c>
      <c r="C464" s="186">
        <f t="shared" si="133"/>
        <v>3.8707488899999865</v>
      </c>
      <c r="D464" s="113">
        <f t="shared" si="133"/>
        <v>3.2743737600000156</v>
      </c>
      <c r="E464" s="186">
        <f t="shared" si="129"/>
        <v>6.7616227891153157E-4</v>
      </c>
      <c r="F464" s="148">
        <f t="shared" si="119"/>
        <v>44507.25</v>
      </c>
      <c r="G464" s="116"/>
      <c r="H464" s="549">
        <f t="shared" si="120"/>
        <v>882</v>
      </c>
      <c r="I464" s="550">
        <f t="shared" si="121"/>
        <v>137.75</v>
      </c>
      <c r="J464" s="113">
        <f t="shared" si="122"/>
        <v>744.25</v>
      </c>
      <c r="K464" s="549">
        <f t="shared" si="130"/>
        <v>3.7776075360799228</v>
      </c>
      <c r="L464" s="559"/>
      <c r="M464" s="433"/>
      <c r="N464" s="113">
        <f t="shared" si="134"/>
        <v>2.5601798400000098</v>
      </c>
      <c r="O464" s="113">
        <f t="shared" si="134"/>
        <v>2.3567241224999869</v>
      </c>
      <c r="P464" s="113">
        <f t="shared" si="134"/>
        <v>2.2576000624999981</v>
      </c>
      <c r="Q464" s="148">
        <f t="shared" si="124"/>
        <v>45031</v>
      </c>
      <c r="R464" s="148">
        <f t="shared" si="125"/>
        <v>44331</v>
      </c>
      <c r="S464" s="187">
        <f t="shared" si="115"/>
        <v>2.906510250000327E-4</v>
      </c>
      <c r="T464" s="549">
        <f t="shared" si="126"/>
        <v>700</v>
      </c>
      <c r="U464" s="113">
        <f t="shared" si="127"/>
        <v>523.75</v>
      </c>
      <c r="V464" s="113">
        <f t="shared" si="128"/>
        <v>176.25</v>
      </c>
      <c r="W464" s="549">
        <f t="shared" si="116"/>
        <v>2.4079513656562428</v>
      </c>
      <c r="Y464" s="556">
        <f t="shared" si="123"/>
        <v>1.36965617042368</v>
      </c>
      <c r="Z464" s="433"/>
    </row>
    <row r="465" spans="2:26" x14ac:dyDescent="0.35">
      <c r="B465" s="116">
        <v>42682</v>
      </c>
      <c r="C465" s="186">
        <f t="shared" ref="C465:D484" si="135">IF(C195="","",((1+C195/200)^2-1)*100)</f>
        <v>3.918655402499982</v>
      </c>
      <c r="D465" s="113">
        <f t="shared" si="135"/>
        <v>3.3058796024999948</v>
      </c>
      <c r="E465" s="186">
        <f t="shared" si="129"/>
        <v>6.9475714285712831E-4</v>
      </c>
      <c r="F465" s="148">
        <f t="shared" si="119"/>
        <v>44508.25</v>
      </c>
      <c r="G465" s="116"/>
      <c r="H465" s="549">
        <f t="shared" si="120"/>
        <v>882</v>
      </c>
      <c r="I465" s="550">
        <f t="shared" si="121"/>
        <v>136.75</v>
      </c>
      <c r="J465" s="113">
        <f t="shared" si="122"/>
        <v>745.25</v>
      </c>
      <c r="K465" s="549">
        <f t="shared" si="130"/>
        <v>3.8236473632142696</v>
      </c>
      <c r="L465" s="559"/>
      <c r="M465" s="433"/>
      <c r="N465" s="113">
        <f t="shared" ref="N465:P484" si="136">IF(N195="","",((1+N195/200)^2-1)*100)</f>
        <v>2.5794224224999995</v>
      </c>
      <c r="O465" s="113">
        <f t="shared" si="136"/>
        <v>2.373924000000005</v>
      </c>
      <c r="P465" s="113">
        <f t="shared" si="136"/>
        <v>2.2687238399999865</v>
      </c>
      <c r="Q465" s="148">
        <f t="shared" si="124"/>
        <v>45031</v>
      </c>
      <c r="R465" s="148">
        <f t="shared" si="125"/>
        <v>44331</v>
      </c>
      <c r="S465" s="187">
        <f t="shared" si="115"/>
        <v>2.9356917499999213E-4</v>
      </c>
      <c r="T465" s="549">
        <f t="shared" si="126"/>
        <v>700</v>
      </c>
      <c r="U465" s="113">
        <f t="shared" si="127"/>
        <v>522.75</v>
      </c>
      <c r="V465" s="113">
        <f t="shared" si="128"/>
        <v>177.25</v>
      </c>
      <c r="W465" s="549">
        <f t="shared" si="116"/>
        <v>2.4259591362687538</v>
      </c>
      <c r="Y465" s="556">
        <f t="shared" si="123"/>
        <v>1.3976882269455158</v>
      </c>
      <c r="Z465" s="433"/>
    </row>
    <row r="466" spans="2:26" x14ac:dyDescent="0.35">
      <c r="B466" s="116">
        <v>42683</v>
      </c>
      <c r="C466" s="186">
        <f t="shared" si="135"/>
        <v>4.0624412100000118</v>
      </c>
      <c r="D466" s="113">
        <f t="shared" si="135"/>
        <v>3.3953417224999782</v>
      </c>
      <c r="E466" s="186">
        <f t="shared" si="129"/>
        <v>7.5634862528348471E-4</v>
      </c>
      <c r="F466" s="148">
        <f t="shared" si="119"/>
        <v>44509.25</v>
      </c>
      <c r="G466" s="116"/>
      <c r="H466" s="549">
        <f t="shared" si="120"/>
        <v>882</v>
      </c>
      <c r="I466" s="550">
        <f t="shared" si="121"/>
        <v>135.75</v>
      </c>
      <c r="J466" s="113">
        <f t="shared" si="122"/>
        <v>746.25</v>
      </c>
      <c r="K466" s="549">
        <f t="shared" si="130"/>
        <v>3.9597668841177787</v>
      </c>
      <c r="L466" s="559"/>
      <c r="M466" s="433"/>
      <c r="N466" s="113">
        <f t="shared" si="136"/>
        <v>2.5055002500000256</v>
      </c>
      <c r="O466" s="113">
        <f t="shared" si="136"/>
        <v>2.3071560900000287</v>
      </c>
      <c r="P466" s="113">
        <f t="shared" si="136"/>
        <v>2.2030012025000101</v>
      </c>
      <c r="Q466" s="148">
        <f t="shared" si="124"/>
        <v>45031</v>
      </c>
      <c r="R466" s="148">
        <f t="shared" si="125"/>
        <v>44331</v>
      </c>
      <c r="S466" s="187">
        <f t="shared" si="115"/>
        <v>2.8334879999999555E-4</v>
      </c>
      <c r="T466" s="549">
        <f t="shared" si="126"/>
        <v>700</v>
      </c>
      <c r="U466" s="113">
        <f t="shared" si="127"/>
        <v>521.75</v>
      </c>
      <c r="V466" s="113">
        <f t="shared" si="128"/>
        <v>178.25</v>
      </c>
      <c r="W466" s="549">
        <f t="shared" si="116"/>
        <v>2.3576630136000278</v>
      </c>
      <c r="Y466" s="556">
        <f t="shared" si="123"/>
        <v>1.6021038705177508</v>
      </c>
      <c r="Z466" s="433"/>
    </row>
    <row r="467" spans="2:26" x14ac:dyDescent="0.35">
      <c r="B467" s="116">
        <v>42684</v>
      </c>
      <c r="C467" s="186">
        <f t="shared" si="135"/>
        <v>4.0961075625000065</v>
      </c>
      <c r="D467" s="113">
        <f t="shared" si="135"/>
        <v>3.3994091025000062</v>
      </c>
      <c r="E467" s="186">
        <f t="shared" si="129"/>
        <v>7.8990755102040851E-4</v>
      </c>
      <c r="F467" s="148">
        <f t="shared" si="119"/>
        <v>44510.25</v>
      </c>
      <c r="G467" s="116"/>
      <c r="H467" s="549">
        <f t="shared" si="120"/>
        <v>882</v>
      </c>
      <c r="I467" s="550">
        <f t="shared" si="121"/>
        <v>134.75</v>
      </c>
      <c r="J467" s="113">
        <f t="shared" si="122"/>
        <v>747.25</v>
      </c>
      <c r="K467" s="549">
        <f t="shared" si="130"/>
        <v>3.9896675200000065</v>
      </c>
      <c r="L467" s="559"/>
      <c r="M467" s="433"/>
      <c r="N467" s="113">
        <f t="shared" si="136"/>
        <v>2.6716092899999877</v>
      </c>
      <c r="O467" s="113">
        <f t="shared" si="136"/>
        <v>2.424520249999973</v>
      </c>
      <c r="P467" s="113">
        <f t="shared" si="136"/>
        <v>2.2859163225000145</v>
      </c>
      <c r="Q467" s="148">
        <f t="shared" si="124"/>
        <v>45031</v>
      </c>
      <c r="R467" s="148">
        <f t="shared" si="125"/>
        <v>44331</v>
      </c>
      <c r="S467" s="187">
        <f t="shared" si="115"/>
        <v>3.5298434285716392E-4</v>
      </c>
      <c r="T467" s="549">
        <f t="shared" si="126"/>
        <v>700</v>
      </c>
      <c r="U467" s="113">
        <f t="shared" si="127"/>
        <v>520.75</v>
      </c>
      <c r="V467" s="113">
        <f t="shared" si="128"/>
        <v>179.25</v>
      </c>
      <c r="W467" s="549">
        <f t="shared" si="116"/>
        <v>2.4877926934571195</v>
      </c>
      <c r="Y467" s="556">
        <f t="shared" si="123"/>
        <v>1.501874826542887</v>
      </c>
      <c r="Z467" s="433"/>
    </row>
    <row r="468" spans="2:26" x14ac:dyDescent="0.35">
      <c r="B468" s="116">
        <v>42685</v>
      </c>
      <c r="C468" s="186">
        <f t="shared" si="135"/>
        <v>4.0655015624999846</v>
      </c>
      <c r="D468" s="113">
        <f t="shared" si="135"/>
        <v>3.3668723024999903</v>
      </c>
      <c r="E468" s="186">
        <f t="shared" si="129"/>
        <v>7.920966666666603E-4</v>
      </c>
      <c r="F468" s="148">
        <f t="shared" si="119"/>
        <v>44511.25</v>
      </c>
      <c r="G468" s="116"/>
      <c r="H468" s="549">
        <f t="shared" si="120"/>
        <v>882</v>
      </c>
      <c r="I468" s="550">
        <f t="shared" si="121"/>
        <v>133.75</v>
      </c>
      <c r="J468" s="113">
        <f t="shared" si="122"/>
        <v>748.25</v>
      </c>
      <c r="K468" s="549">
        <f t="shared" si="130"/>
        <v>3.9595586333333186</v>
      </c>
      <c r="L468" s="559"/>
      <c r="M468" s="433"/>
      <c r="N468" s="113">
        <f t="shared" si="136"/>
        <v>2.7425504400000023</v>
      </c>
      <c r="O468" s="113">
        <f t="shared" si="136"/>
        <v>2.5055002500000256</v>
      </c>
      <c r="P468" s="113">
        <f t="shared" si="136"/>
        <v>2.3476188900000139</v>
      </c>
      <c r="Q468" s="148">
        <f t="shared" si="124"/>
        <v>45031</v>
      </c>
      <c r="R468" s="148">
        <f t="shared" si="125"/>
        <v>44331</v>
      </c>
      <c r="S468" s="187">
        <f t="shared" ref="S468:S531" si="137">IF(N468="","",(O468-N468)/($O$14-$N$14))</f>
        <v>3.3864312857139519E-4</v>
      </c>
      <c r="T468" s="549">
        <f t="shared" si="126"/>
        <v>700</v>
      </c>
      <c r="U468" s="113">
        <f t="shared" si="127"/>
        <v>519.75</v>
      </c>
      <c r="V468" s="113">
        <f t="shared" si="128"/>
        <v>180.25</v>
      </c>
      <c r="W468" s="549">
        <f t="shared" ref="W468:W470" si="138">IF(N468="","",N468-(U468*S468))</f>
        <v>2.5665406739250196</v>
      </c>
      <c r="Y468" s="556">
        <f t="shared" si="123"/>
        <v>1.393017959408299</v>
      </c>
      <c r="Z468" s="433"/>
    </row>
    <row r="469" spans="2:26" x14ac:dyDescent="0.35">
      <c r="B469" s="116">
        <v>42688</v>
      </c>
      <c r="C469" s="186">
        <f t="shared" si="135"/>
        <v>4.1552919224999929</v>
      </c>
      <c r="D469" s="113">
        <f t="shared" si="135"/>
        <v>3.405510322500005</v>
      </c>
      <c r="E469" s="186">
        <f t="shared" si="129"/>
        <v>8.5009251700678904E-4</v>
      </c>
      <c r="F469" s="148">
        <f t="shared" si="119"/>
        <v>44514.25</v>
      </c>
      <c r="G469" s="116"/>
      <c r="H469" s="549">
        <f t="shared" si="120"/>
        <v>882</v>
      </c>
      <c r="I469" s="550">
        <f t="shared" si="121"/>
        <v>130.75</v>
      </c>
      <c r="J469" s="113">
        <f t="shared" si="122"/>
        <v>751.25</v>
      </c>
      <c r="K469" s="549">
        <f t="shared" si="130"/>
        <v>4.0441423259013556</v>
      </c>
      <c r="L469" s="559"/>
      <c r="M469" s="433"/>
      <c r="N469" s="113">
        <f t="shared" si="136"/>
        <v>2.8054044899999964</v>
      </c>
      <c r="O469" s="113">
        <f t="shared" si="136"/>
        <v>2.548027559999988</v>
      </c>
      <c r="P469" s="113">
        <f t="shared" si="136"/>
        <v>2.3617827600000085</v>
      </c>
      <c r="Q469" s="148">
        <f t="shared" si="124"/>
        <v>45031</v>
      </c>
      <c r="R469" s="148">
        <f t="shared" si="125"/>
        <v>44331</v>
      </c>
      <c r="S469" s="187">
        <f t="shared" si="137"/>
        <v>3.6768132857144053E-4</v>
      </c>
      <c r="T469" s="549">
        <f t="shared" si="126"/>
        <v>700</v>
      </c>
      <c r="U469" s="113">
        <f t="shared" si="127"/>
        <v>516.75</v>
      </c>
      <c r="V469" s="113">
        <f t="shared" si="128"/>
        <v>183.25</v>
      </c>
      <c r="W469" s="549">
        <f t="shared" si="138"/>
        <v>2.6154051634607045</v>
      </c>
      <c r="Y469" s="556">
        <f t="shared" si="123"/>
        <v>1.4287371624406511</v>
      </c>
      <c r="Z469" s="433"/>
    </row>
    <row r="470" spans="2:26" x14ac:dyDescent="0.35">
      <c r="B470" s="116">
        <v>42689</v>
      </c>
      <c r="C470" s="186">
        <f t="shared" si="135"/>
        <v>4.0930467599999965</v>
      </c>
      <c r="D470" s="113">
        <f t="shared" si="135"/>
        <v>3.3668723024999903</v>
      </c>
      <c r="E470" s="186">
        <f t="shared" si="129"/>
        <v>8.2332704931973493E-4</v>
      </c>
      <c r="F470" s="148">
        <f t="shared" si="119"/>
        <v>44515.25</v>
      </c>
      <c r="G470" s="116"/>
      <c r="H470" s="549">
        <f t="shared" si="120"/>
        <v>882</v>
      </c>
      <c r="I470" s="550">
        <f t="shared" si="121"/>
        <v>129.75</v>
      </c>
      <c r="J470" s="113">
        <f t="shared" si="122"/>
        <v>752.25</v>
      </c>
      <c r="K470" s="549">
        <f t="shared" si="130"/>
        <v>3.9862200753507611</v>
      </c>
      <c r="L470" s="559"/>
      <c r="M470" s="433"/>
      <c r="N470" s="113">
        <f t="shared" si="136"/>
        <v>2.7952654399999721</v>
      </c>
      <c r="O470" s="113">
        <f t="shared" si="136"/>
        <v>2.5206875624999903</v>
      </c>
      <c r="P470" s="113">
        <f t="shared" si="136"/>
        <v>2.3557124100000326</v>
      </c>
      <c r="Q470" s="148">
        <f t="shared" si="124"/>
        <v>45031</v>
      </c>
      <c r="R470" s="148">
        <f t="shared" si="125"/>
        <v>44331</v>
      </c>
      <c r="S470" s="187">
        <f t="shared" si="137"/>
        <v>3.9225411071425978E-4</v>
      </c>
      <c r="T470" s="549">
        <f t="shared" si="126"/>
        <v>700</v>
      </c>
      <c r="U470" s="113">
        <f t="shared" si="127"/>
        <v>515.75</v>
      </c>
      <c r="V470" s="113">
        <f t="shared" si="128"/>
        <v>184.25</v>
      </c>
      <c r="W470" s="549">
        <f t="shared" si="138"/>
        <v>2.5929603823990925</v>
      </c>
      <c r="Y470" s="556">
        <f t="shared" si="123"/>
        <v>1.3932596929516685</v>
      </c>
      <c r="Z470" s="433"/>
    </row>
    <row r="471" spans="2:26" x14ac:dyDescent="0.35">
      <c r="B471" s="116">
        <v>42690</v>
      </c>
      <c r="C471" s="186">
        <f t="shared" si="135"/>
        <v>4.0614211025000069</v>
      </c>
      <c r="D471" s="113">
        <f t="shared" si="135"/>
        <v>3.3445062225000211</v>
      </c>
      <c r="E471" s="186">
        <f t="shared" si="129"/>
        <v>8.128286621315032E-4</v>
      </c>
      <c r="F471" s="148">
        <f t="shared" si="119"/>
        <v>44516.25</v>
      </c>
      <c r="G471" s="116"/>
      <c r="H471" s="549">
        <f t="shared" si="120"/>
        <v>882</v>
      </c>
      <c r="I471" s="550">
        <f t="shared" si="121"/>
        <v>128.75</v>
      </c>
      <c r="J471" s="113">
        <f t="shared" si="122"/>
        <v>753.25</v>
      </c>
      <c r="K471" s="549">
        <f t="shared" si="130"/>
        <v>3.9567694122505759</v>
      </c>
      <c r="L471" s="559"/>
      <c r="M471" s="433"/>
      <c r="N471" s="113">
        <f t="shared" si="136"/>
        <v>2.7770164099999883</v>
      </c>
      <c r="O471" s="113">
        <f t="shared" si="136"/>
        <v>2.5065127025000189</v>
      </c>
      <c r="P471" s="113">
        <f t="shared" si="136"/>
        <v>2.3375024399999944</v>
      </c>
      <c r="Q471" s="148">
        <f t="shared" si="124"/>
        <v>45031</v>
      </c>
      <c r="R471" s="148">
        <f t="shared" si="125"/>
        <v>44331</v>
      </c>
      <c r="S471" s="187">
        <f t="shared" si="137"/>
        <v>3.8643386785709922E-4</v>
      </c>
      <c r="T471" s="549">
        <f t="shared" si="126"/>
        <v>700</v>
      </c>
      <c r="U471" s="113">
        <f t="shared" si="127"/>
        <v>514.75</v>
      </c>
      <c r="V471" s="113">
        <f t="shared" si="128"/>
        <v>185.25</v>
      </c>
      <c r="W471" s="549">
        <f>IF(N471="","",N471-(U471*S471))</f>
        <v>2.5780995765205463</v>
      </c>
      <c r="Y471" s="556">
        <f t="shared" si="123"/>
        <v>1.3786698357300295</v>
      </c>
      <c r="Z471" s="433"/>
    </row>
    <row r="472" spans="2:26" x14ac:dyDescent="0.35">
      <c r="B472" s="116">
        <v>42691</v>
      </c>
      <c r="C472" s="186">
        <f t="shared" si="135"/>
        <v>4.0573407224999913</v>
      </c>
      <c r="D472" s="113">
        <f t="shared" si="135"/>
        <v>3.3404399224999937</v>
      </c>
      <c r="E472" s="186">
        <f t="shared" si="129"/>
        <v>8.1281269841269573E-4</v>
      </c>
      <c r="F472" s="148">
        <f t="shared" si="119"/>
        <v>44517.25</v>
      </c>
      <c r="G472" s="116"/>
      <c r="H472" s="549">
        <f t="shared" si="120"/>
        <v>882</v>
      </c>
      <c r="I472" s="550">
        <f t="shared" si="121"/>
        <v>127.75</v>
      </c>
      <c r="J472" s="113">
        <f t="shared" si="122"/>
        <v>754.25</v>
      </c>
      <c r="K472" s="549">
        <f t="shared" si="130"/>
        <v>3.9535039002777697</v>
      </c>
      <c r="L472" s="559"/>
      <c r="M472" s="433"/>
      <c r="N472" s="113">
        <f t="shared" si="136"/>
        <v>2.7040364900000169</v>
      </c>
      <c r="O472" s="113">
        <f t="shared" si="136"/>
        <v>2.4366652100000108</v>
      </c>
      <c r="P472" s="113">
        <f t="shared" si="136"/>
        <v>2.2768142399999913</v>
      </c>
      <c r="Q472" s="148">
        <f t="shared" si="124"/>
        <v>45031</v>
      </c>
      <c r="R472" s="148">
        <f t="shared" si="125"/>
        <v>44331</v>
      </c>
      <c r="S472" s="187">
        <f t="shared" si="137"/>
        <v>3.8195897142858016E-4</v>
      </c>
      <c r="T472" s="549">
        <f t="shared" si="126"/>
        <v>700</v>
      </c>
      <c r="U472" s="113">
        <f t="shared" si="127"/>
        <v>513.75</v>
      </c>
      <c r="V472" s="113">
        <f t="shared" si="128"/>
        <v>186.25</v>
      </c>
      <c r="W472" s="549">
        <f t="shared" ref="W472:W535" si="139">IF(N472="","",N472-(U472*S472))</f>
        <v>2.507805068428584</v>
      </c>
      <c r="Y472" s="556">
        <f t="shared" si="123"/>
        <v>1.4456988318491857</v>
      </c>
      <c r="Z472" s="433"/>
    </row>
    <row r="473" spans="2:26" x14ac:dyDescent="0.35">
      <c r="B473" s="116">
        <v>42692</v>
      </c>
      <c r="C473" s="186">
        <f t="shared" si="135"/>
        <v>4.1052902399999702</v>
      </c>
      <c r="D473" s="113">
        <f t="shared" si="135"/>
        <v>3.3678889999999795</v>
      </c>
      <c r="E473" s="186">
        <f t="shared" si="129"/>
        <v>8.3605582766438857E-4</v>
      </c>
      <c r="F473" s="148">
        <f t="shared" si="119"/>
        <v>44518.25</v>
      </c>
      <c r="G473" s="116"/>
      <c r="H473" s="549">
        <f t="shared" si="120"/>
        <v>882</v>
      </c>
      <c r="I473" s="550">
        <f t="shared" si="121"/>
        <v>126.75</v>
      </c>
      <c r="J473" s="113">
        <f t="shared" si="122"/>
        <v>755.25</v>
      </c>
      <c r="K473" s="549">
        <f t="shared" si="130"/>
        <v>3.999320163843509</v>
      </c>
      <c r="L473" s="559"/>
      <c r="M473" s="433"/>
      <c r="N473" s="113">
        <f t="shared" si="136"/>
        <v>2.7841130624999932</v>
      </c>
      <c r="O473" s="113">
        <f t="shared" si="136"/>
        <v>2.4994256400000303</v>
      </c>
      <c r="P473" s="113">
        <f t="shared" si="136"/>
        <v>2.3344676025000233</v>
      </c>
      <c r="Q473" s="148">
        <f t="shared" si="124"/>
        <v>45031</v>
      </c>
      <c r="R473" s="148">
        <f t="shared" si="125"/>
        <v>44331</v>
      </c>
      <c r="S473" s="187">
        <f t="shared" si="137"/>
        <v>4.0669631785708989E-4</v>
      </c>
      <c r="T473" s="549">
        <f t="shared" si="126"/>
        <v>700</v>
      </c>
      <c r="U473" s="113">
        <f t="shared" si="127"/>
        <v>512.75</v>
      </c>
      <c r="V473" s="113">
        <f t="shared" si="128"/>
        <v>187.25</v>
      </c>
      <c r="W473" s="549">
        <f t="shared" si="139"/>
        <v>2.5755795255187706</v>
      </c>
      <c r="Y473" s="556">
        <f t="shared" si="123"/>
        <v>1.4237406383247384</v>
      </c>
      <c r="Z473" s="433"/>
    </row>
    <row r="474" spans="2:26" x14ac:dyDescent="0.35">
      <c r="B474" s="116">
        <v>42695</v>
      </c>
      <c r="C474" s="186">
        <f t="shared" si="135"/>
        <v>4.0869252899999875</v>
      </c>
      <c r="D474" s="113">
        <f t="shared" si="135"/>
        <v>3.3485726024999884</v>
      </c>
      <c r="E474" s="186">
        <f t="shared" si="129"/>
        <v>8.3713456632652952E-4</v>
      </c>
      <c r="F474" s="148">
        <f t="shared" si="119"/>
        <v>44521.25</v>
      </c>
      <c r="G474" s="116"/>
      <c r="H474" s="549">
        <f t="shared" si="120"/>
        <v>882</v>
      </c>
      <c r="I474" s="550">
        <f t="shared" si="121"/>
        <v>123.75</v>
      </c>
      <c r="J474" s="113">
        <f t="shared" si="122"/>
        <v>758.25</v>
      </c>
      <c r="K474" s="549">
        <f t="shared" si="130"/>
        <v>3.9833298874170793</v>
      </c>
      <c r="L474" s="559"/>
      <c r="M474" s="433"/>
      <c r="N474" s="113">
        <f t="shared" si="136"/>
        <v>2.7851268900000115</v>
      </c>
      <c r="O474" s="113">
        <f t="shared" si="136"/>
        <v>2.4913264400000079</v>
      </c>
      <c r="P474" s="113">
        <f t="shared" si="136"/>
        <v>2.325363359999999</v>
      </c>
      <c r="Q474" s="148">
        <f t="shared" si="124"/>
        <v>45031</v>
      </c>
      <c r="R474" s="148">
        <f t="shared" si="125"/>
        <v>44331</v>
      </c>
      <c r="S474" s="187">
        <f t="shared" si="137"/>
        <v>4.1971492857143363E-4</v>
      </c>
      <c r="T474" s="549">
        <f t="shared" si="126"/>
        <v>700</v>
      </c>
      <c r="U474" s="113">
        <f t="shared" si="127"/>
        <v>509.75</v>
      </c>
      <c r="V474" s="113">
        <f t="shared" si="128"/>
        <v>190.25</v>
      </c>
      <c r="W474" s="549">
        <f t="shared" si="139"/>
        <v>2.5711772051607231</v>
      </c>
      <c r="Y474" s="556">
        <f t="shared" si="123"/>
        <v>1.4121526822563562</v>
      </c>
      <c r="Z474" s="433"/>
    </row>
    <row r="475" spans="2:26" x14ac:dyDescent="0.35">
      <c r="B475" s="116">
        <v>42696</v>
      </c>
      <c r="C475" s="186">
        <f t="shared" si="135"/>
        <v>4.0583608099999946</v>
      </c>
      <c r="D475" s="113">
        <f t="shared" si="135"/>
        <v>3.3363737025000173</v>
      </c>
      <c r="E475" s="186">
        <f t="shared" si="129"/>
        <v>8.1857948696142555E-4</v>
      </c>
      <c r="F475" s="148">
        <f t="shared" si="119"/>
        <v>44522.25</v>
      </c>
      <c r="G475" s="116"/>
      <c r="H475" s="549">
        <f t="shared" si="120"/>
        <v>882</v>
      </c>
      <c r="I475" s="550">
        <f t="shared" si="121"/>
        <v>122.75</v>
      </c>
      <c r="J475" s="113">
        <f t="shared" si="122"/>
        <v>759.25</v>
      </c>
      <c r="K475" s="549">
        <f t="shared" si="130"/>
        <v>3.9578801779754795</v>
      </c>
      <c r="L475" s="559"/>
      <c r="M475" s="433"/>
      <c r="N475" s="113">
        <f t="shared" si="136"/>
        <v>2.754714239999978</v>
      </c>
      <c r="O475" s="113">
        <f t="shared" si="136"/>
        <v>2.4629817600000159</v>
      </c>
      <c r="P475" s="113">
        <f t="shared" si="136"/>
        <v>2.2990644900000134</v>
      </c>
      <c r="Q475" s="148">
        <f t="shared" si="124"/>
        <v>45031</v>
      </c>
      <c r="R475" s="148">
        <f t="shared" si="125"/>
        <v>44331</v>
      </c>
      <c r="S475" s="187">
        <f t="shared" si="137"/>
        <v>4.1676068571423156E-4</v>
      </c>
      <c r="T475" s="549">
        <f t="shared" si="126"/>
        <v>700</v>
      </c>
      <c r="U475" s="113">
        <f t="shared" si="127"/>
        <v>508.75</v>
      </c>
      <c r="V475" s="113">
        <f t="shared" si="128"/>
        <v>191.25</v>
      </c>
      <c r="W475" s="549">
        <f t="shared" si="139"/>
        <v>2.5426872411428625</v>
      </c>
      <c r="Y475" s="556">
        <f t="shared" si="123"/>
        <v>1.415192936832617</v>
      </c>
      <c r="Z475" s="433"/>
    </row>
    <row r="476" spans="2:26" x14ac:dyDescent="0.35">
      <c r="B476" s="116">
        <v>42697</v>
      </c>
      <c r="C476" s="186">
        <f t="shared" si="135"/>
        <v>4.1124326024999824</v>
      </c>
      <c r="D476" s="113">
        <f t="shared" si="135"/>
        <v>3.3739892899999901</v>
      </c>
      <c r="E476" s="186">
        <f t="shared" si="129"/>
        <v>8.3723731575962841E-4</v>
      </c>
      <c r="F476" s="148">
        <f t="shared" si="119"/>
        <v>44523.25</v>
      </c>
      <c r="G476" s="116"/>
      <c r="H476" s="549">
        <f t="shared" si="120"/>
        <v>882</v>
      </c>
      <c r="I476" s="550">
        <f t="shared" si="121"/>
        <v>121.75</v>
      </c>
      <c r="J476" s="113">
        <f t="shared" si="122"/>
        <v>760.25</v>
      </c>
      <c r="K476" s="549">
        <f t="shared" si="130"/>
        <v>4.0104989593062479</v>
      </c>
      <c r="L476" s="559"/>
      <c r="M476" s="433"/>
      <c r="N476" s="113">
        <f t="shared" si="136"/>
        <v>2.7993209999999991</v>
      </c>
      <c r="O476" s="113">
        <f t="shared" si="136"/>
        <v>2.5034753599999959</v>
      </c>
      <c r="P476" s="113">
        <f t="shared" si="136"/>
        <v>2.3385140625000078</v>
      </c>
      <c r="Q476" s="148">
        <f t="shared" si="124"/>
        <v>45031</v>
      </c>
      <c r="R476" s="148">
        <f t="shared" si="125"/>
        <v>44331</v>
      </c>
      <c r="S476" s="187">
        <f t="shared" si="137"/>
        <v>4.2263662857143302E-4</v>
      </c>
      <c r="T476" s="549">
        <f t="shared" si="126"/>
        <v>700</v>
      </c>
      <c r="U476" s="113">
        <f t="shared" si="127"/>
        <v>507.75</v>
      </c>
      <c r="V476" s="113">
        <f t="shared" si="128"/>
        <v>192.25</v>
      </c>
      <c r="W476" s="549">
        <f t="shared" si="139"/>
        <v>2.5847272518428541</v>
      </c>
      <c r="Y476" s="556">
        <f t="shared" si="123"/>
        <v>1.4257717074633938</v>
      </c>
      <c r="Z476" s="433"/>
    </row>
    <row r="477" spans="2:26" x14ac:dyDescent="0.35">
      <c r="B477" s="116">
        <v>42698</v>
      </c>
      <c r="C477" s="186">
        <f t="shared" si="135"/>
        <v>4.1175344400000036</v>
      </c>
      <c r="D477" s="113">
        <f t="shared" si="135"/>
        <v>3.3739892899999901</v>
      </c>
      <c r="E477" s="186">
        <f t="shared" si="129"/>
        <v>8.4302171201815581E-4</v>
      </c>
      <c r="F477" s="148">
        <f t="shared" ref="F477:F545" si="140">B477+365.25*5</f>
        <v>44524.25</v>
      </c>
      <c r="G477" s="116"/>
      <c r="H477" s="549">
        <f t="shared" ref="H477:H545" si="141">C$14-D$14</f>
        <v>882</v>
      </c>
      <c r="I477" s="550">
        <f t="shared" ref="I477:I545" si="142">C$14-F477</f>
        <v>120.75</v>
      </c>
      <c r="J477" s="113">
        <f t="shared" ref="J477:J545" si="143">F477-D$14</f>
        <v>761.25</v>
      </c>
      <c r="K477" s="549">
        <f t="shared" si="130"/>
        <v>4.0157395682738111</v>
      </c>
      <c r="L477" s="559"/>
      <c r="M477" s="433"/>
      <c r="N477" s="113">
        <f t="shared" si="136"/>
        <v>2.8490081025000169</v>
      </c>
      <c r="O477" s="113">
        <f t="shared" si="136"/>
        <v>2.5520782400000108</v>
      </c>
      <c r="P477" s="113">
        <f t="shared" si="136"/>
        <v>2.3799948900000034</v>
      </c>
      <c r="Q477" s="148">
        <f t="shared" si="124"/>
        <v>45031</v>
      </c>
      <c r="R477" s="148">
        <f t="shared" si="125"/>
        <v>44331</v>
      </c>
      <c r="S477" s="187">
        <f t="shared" si="137"/>
        <v>4.2418551785715152E-4</v>
      </c>
      <c r="T477" s="549">
        <f t="shared" si="126"/>
        <v>700</v>
      </c>
      <c r="U477" s="113">
        <f t="shared" si="127"/>
        <v>506.75</v>
      </c>
      <c r="V477" s="113">
        <f t="shared" si="128"/>
        <v>193.25</v>
      </c>
      <c r="W477" s="549">
        <f t="shared" si="139"/>
        <v>2.6340520913259056</v>
      </c>
      <c r="Y477" s="556">
        <f t="shared" ref="Y477:Y545" si="144">IFERROR(K477-W477,"")</f>
        <v>1.3816874769479055</v>
      </c>
      <c r="Z477" s="433"/>
    </row>
    <row r="478" spans="2:26" x14ac:dyDescent="0.35">
      <c r="B478" s="116">
        <v>42699</v>
      </c>
      <c r="C478" s="186">
        <f t="shared" si="135"/>
        <v>4.1195752099999705</v>
      </c>
      <c r="D478" s="113">
        <f t="shared" si="135"/>
        <v>3.3709391225000163</v>
      </c>
      <c r="E478" s="186">
        <f t="shared" si="129"/>
        <v>8.4879374999994814E-4</v>
      </c>
      <c r="F478" s="148">
        <f t="shared" si="140"/>
        <v>44525.25</v>
      </c>
      <c r="G478" s="116"/>
      <c r="H478" s="549">
        <f t="shared" si="141"/>
        <v>882</v>
      </c>
      <c r="I478" s="550">
        <f t="shared" si="142"/>
        <v>119.75</v>
      </c>
      <c r="J478" s="113">
        <f t="shared" si="143"/>
        <v>762.25</v>
      </c>
      <c r="K478" s="549">
        <f t="shared" si="130"/>
        <v>4.0179321584374765</v>
      </c>
      <c r="L478" s="559"/>
      <c r="M478" s="433"/>
      <c r="N478" s="113">
        <f t="shared" si="136"/>
        <v>2.8459656899999963</v>
      </c>
      <c r="O478" s="113">
        <f t="shared" si="136"/>
        <v>2.5500528899999875</v>
      </c>
      <c r="P478" s="113">
        <f t="shared" si="136"/>
        <v>2.3769594224999802</v>
      </c>
      <c r="Q478" s="148">
        <f t="shared" ref="Q478:Q541" si="145">IF($F478&lt;$P$14,$P$14,IF($F478&lt;$O$14,$O$14,$N$14))</f>
        <v>45031</v>
      </c>
      <c r="R478" s="148">
        <f t="shared" ref="R478:R541" si="146">IF($F478&gt;$N$14,$N$14,IF($F478&gt;$O$14,$O$14,$P$14))</f>
        <v>44331</v>
      </c>
      <c r="S478" s="187">
        <f t="shared" si="137"/>
        <v>4.2273257142858407E-4</v>
      </c>
      <c r="T478" s="549">
        <f t="shared" ref="T478:T541" si="147">Q478-R478</f>
        <v>700</v>
      </c>
      <c r="U478" s="113">
        <f t="shared" ref="U478:U541" si="148">Q478-F478</f>
        <v>505.75</v>
      </c>
      <c r="V478" s="113">
        <f t="shared" ref="V478:V541" si="149">F478-R478</f>
        <v>194.25</v>
      </c>
      <c r="W478" s="549">
        <f t="shared" si="139"/>
        <v>2.6321686919999898</v>
      </c>
      <c r="Y478" s="556">
        <f t="shared" si="144"/>
        <v>1.3857634664374867</v>
      </c>
      <c r="Z478" s="433"/>
    </row>
    <row r="479" spans="2:26" x14ac:dyDescent="0.35">
      <c r="B479" s="116">
        <v>42702</v>
      </c>
      <c r="C479" s="186">
        <f t="shared" si="135"/>
        <v>4.0491802025000245</v>
      </c>
      <c r="D479" s="113">
        <f t="shared" si="135"/>
        <v>3.3190931599999862</v>
      </c>
      <c r="E479" s="186">
        <f t="shared" si="129"/>
        <v>8.2776308673473736E-4</v>
      </c>
      <c r="F479" s="148">
        <f t="shared" si="140"/>
        <v>44528.25</v>
      </c>
      <c r="G479" s="116"/>
      <c r="H479" s="549">
        <f t="shared" si="141"/>
        <v>882</v>
      </c>
      <c r="I479" s="550">
        <f t="shared" si="142"/>
        <v>116.75</v>
      </c>
      <c r="J479" s="113">
        <f t="shared" si="143"/>
        <v>765.25</v>
      </c>
      <c r="K479" s="549">
        <f t="shared" si="130"/>
        <v>3.9525388621237441</v>
      </c>
      <c r="L479" s="559"/>
      <c r="M479" s="433"/>
      <c r="N479" s="113">
        <f t="shared" si="136"/>
        <v>2.7760026224999956</v>
      </c>
      <c r="O479" s="113">
        <f t="shared" si="136"/>
        <v>2.4903140624999986</v>
      </c>
      <c r="P479" s="113">
        <f t="shared" si="136"/>
        <v>2.3263749225000074</v>
      </c>
      <c r="Q479" s="148">
        <f t="shared" si="145"/>
        <v>45031</v>
      </c>
      <c r="R479" s="148">
        <f t="shared" si="146"/>
        <v>44331</v>
      </c>
      <c r="S479" s="187">
        <f t="shared" si="137"/>
        <v>4.0812651428570997E-4</v>
      </c>
      <c r="T479" s="549">
        <f t="shared" si="147"/>
        <v>700</v>
      </c>
      <c r="U479" s="113">
        <f t="shared" si="148"/>
        <v>502.75</v>
      </c>
      <c r="V479" s="113">
        <f t="shared" si="149"/>
        <v>197.25</v>
      </c>
      <c r="W479" s="549">
        <f t="shared" si="139"/>
        <v>2.5708170174428551</v>
      </c>
      <c r="Y479" s="556">
        <f t="shared" si="144"/>
        <v>1.381721844680889</v>
      </c>
      <c r="Z479" s="433"/>
    </row>
    <row r="480" spans="2:26" x14ac:dyDescent="0.35">
      <c r="B480" s="116">
        <v>42703</v>
      </c>
      <c r="C480" s="186">
        <f t="shared" si="135"/>
        <v>4.0634613225000171</v>
      </c>
      <c r="D480" s="113">
        <f t="shared" si="135"/>
        <v>3.3434896399999969</v>
      </c>
      <c r="E480" s="186">
        <f t="shared" si="129"/>
        <v>8.1629442460319751E-4</v>
      </c>
      <c r="F480" s="148">
        <f t="shared" si="140"/>
        <v>44529.25</v>
      </c>
      <c r="G480" s="116"/>
      <c r="H480" s="549">
        <f t="shared" si="141"/>
        <v>882</v>
      </c>
      <c r="I480" s="550">
        <f t="shared" si="142"/>
        <v>115.75</v>
      </c>
      <c r="J480" s="113">
        <f t="shared" si="143"/>
        <v>766.25</v>
      </c>
      <c r="K480" s="549">
        <f t="shared" si="130"/>
        <v>3.9689752428521969</v>
      </c>
      <c r="L480" s="559"/>
      <c r="M480" s="433"/>
      <c r="N480" s="113">
        <f t="shared" si="136"/>
        <v>2.7699200024999815</v>
      </c>
      <c r="O480" s="113">
        <f t="shared" si="136"/>
        <v>2.4963884024999938</v>
      </c>
      <c r="P480" s="113">
        <f t="shared" si="136"/>
        <v>2.3344676025000233</v>
      </c>
      <c r="Q480" s="148">
        <f t="shared" si="145"/>
        <v>45031</v>
      </c>
      <c r="R480" s="148">
        <f t="shared" si="146"/>
        <v>44331</v>
      </c>
      <c r="S480" s="187">
        <f t="shared" si="137"/>
        <v>3.9075942857141096E-4</v>
      </c>
      <c r="T480" s="549">
        <f t="shared" si="147"/>
        <v>700</v>
      </c>
      <c r="U480" s="113">
        <f t="shared" si="148"/>
        <v>501.75</v>
      </c>
      <c r="V480" s="113">
        <f t="shared" si="149"/>
        <v>198.25</v>
      </c>
      <c r="W480" s="549">
        <f t="shared" si="139"/>
        <v>2.5738564592142761</v>
      </c>
      <c r="Y480" s="556">
        <f t="shared" si="144"/>
        <v>1.3951187836379209</v>
      </c>
      <c r="Z480" s="433"/>
    </row>
    <row r="481" spans="2:26" x14ac:dyDescent="0.35">
      <c r="B481" s="116">
        <v>42704</v>
      </c>
      <c r="C481" s="186">
        <f t="shared" si="135"/>
        <v>4.1236568099999982</v>
      </c>
      <c r="D481" s="113">
        <f t="shared" si="135"/>
        <v>3.3811065224999881</v>
      </c>
      <c r="E481" s="186">
        <f t="shared" si="129"/>
        <v>8.4189375000001145E-4</v>
      </c>
      <c r="F481" s="148">
        <f t="shared" si="140"/>
        <v>44530.25</v>
      </c>
      <c r="G481" s="116"/>
      <c r="H481" s="549">
        <f t="shared" si="141"/>
        <v>882</v>
      </c>
      <c r="I481" s="550">
        <f t="shared" si="142"/>
        <v>114.75</v>
      </c>
      <c r="J481" s="113">
        <f t="shared" si="143"/>
        <v>767.25</v>
      </c>
      <c r="K481" s="549">
        <f t="shared" si="130"/>
        <v>4.0270495021874968</v>
      </c>
      <c r="L481" s="559"/>
      <c r="M481" s="433"/>
      <c r="N481" s="113">
        <f t="shared" si="136"/>
        <v>2.7983071024999973</v>
      </c>
      <c r="O481" s="113">
        <f t="shared" si="136"/>
        <v>2.5247377025000128</v>
      </c>
      <c r="P481" s="113">
        <f t="shared" si="136"/>
        <v>2.363806249999989</v>
      </c>
      <c r="Q481" s="148">
        <f t="shared" si="145"/>
        <v>45031</v>
      </c>
      <c r="R481" s="148">
        <f t="shared" si="146"/>
        <v>44331</v>
      </c>
      <c r="S481" s="187">
        <f t="shared" si="137"/>
        <v>3.9081342857140634E-4</v>
      </c>
      <c r="T481" s="549">
        <f t="shared" si="147"/>
        <v>700</v>
      </c>
      <c r="U481" s="113">
        <f t="shared" si="148"/>
        <v>500.75</v>
      </c>
      <c r="V481" s="113">
        <f t="shared" si="149"/>
        <v>199.25</v>
      </c>
      <c r="W481" s="549">
        <f t="shared" si="139"/>
        <v>2.6026072781428655</v>
      </c>
      <c r="Y481" s="556">
        <f t="shared" si="144"/>
        <v>1.4244422240446313</v>
      </c>
      <c r="Z481" s="433"/>
    </row>
    <row r="482" spans="2:26" x14ac:dyDescent="0.35">
      <c r="B482" s="116">
        <v>42705</v>
      </c>
      <c r="C482" s="186">
        <f t="shared" si="135"/>
        <v>4.1757042224999763</v>
      </c>
      <c r="D482" s="113">
        <f t="shared" si="135"/>
        <v>3.4044934400000004</v>
      </c>
      <c r="E482" s="186">
        <f t="shared" si="129"/>
        <v>8.7438864229022212E-4</v>
      </c>
      <c r="F482" s="148">
        <f t="shared" si="140"/>
        <v>44531.25</v>
      </c>
      <c r="G482" s="116"/>
      <c r="H482" s="549">
        <f t="shared" si="141"/>
        <v>882</v>
      </c>
      <c r="I482" s="550">
        <f t="shared" si="142"/>
        <v>113.75</v>
      </c>
      <c r="J482" s="113">
        <f t="shared" si="143"/>
        <v>768.25</v>
      </c>
      <c r="K482" s="549">
        <f t="shared" si="130"/>
        <v>4.0762425144394632</v>
      </c>
      <c r="L482" s="559"/>
      <c r="M482" s="433"/>
      <c r="N482" s="113">
        <f t="shared" si="136"/>
        <v>2.8439374399999773</v>
      </c>
      <c r="O482" s="113">
        <f t="shared" si="136"/>
        <v>2.5662562499999986</v>
      </c>
      <c r="P482" s="113">
        <f t="shared" si="136"/>
        <v>2.3982086399999769</v>
      </c>
      <c r="Q482" s="148">
        <f t="shared" si="145"/>
        <v>45031</v>
      </c>
      <c r="R482" s="148">
        <f t="shared" si="146"/>
        <v>44331</v>
      </c>
      <c r="S482" s="187">
        <f t="shared" si="137"/>
        <v>3.9668741428568389E-4</v>
      </c>
      <c r="T482" s="549">
        <f t="shared" si="147"/>
        <v>700</v>
      </c>
      <c r="U482" s="113">
        <f t="shared" si="148"/>
        <v>499.75</v>
      </c>
      <c r="V482" s="113">
        <f t="shared" si="149"/>
        <v>200.25</v>
      </c>
      <c r="W482" s="549">
        <f t="shared" si="139"/>
        <v>2.6456929047107067</v>
      </c>
      <c r="Y482" s="556">
        <f t="shared" si="144"/>
        <v>1.4305496097287564</v>
      </c>
      <c r="Z482" s="433"/>
    </row>
    <row r="483" spans="2:26" x14ac:dyDescent="0.35">
      <c r="B483" s="116">
        <v>42706</v>
      </c>
      <c r="C483" s="186">
        <f t="shared" si="135"/>
        <v>4.1736629025000083</v>
      </c>
      <c r="D483" s="113">
        <f t="shared" si="135"/>
        <v>3.4014428224999893</v>
      </c>
      <c r="E483" s="186">
        <f t="shared" si="129"/>
        <v>8.7553297052156344E-4</v>
      </c>
      <c r="F483" s="148">
        <f t="shared" si="140"/>
        <v>44532.25</v>
      </c>
      <c r="G483" s="116"/>
      <c r="H483" s="549">
        <f t="shared" si="141"/>
        <v>882</v>
      </c>
      <c r="I483" s="550">
        <f t="shared" si="142"/>
        <v>112.75</v>
      </c>
      <c r="J483" s="113">
        <f t="shared" si="143"/>
        <v>769.25</v>
      </c>
      <c r="K483" s="549">
        <f t="shared" si="130"/>
        <v>4.0749465600737018</v>
      </c>
      <c r="L483" s="559"/>
      <c r="M483" s="433"/>
      <c r="N483" s="113">
        <f t="shared" si="136"/>
        <v>2.880448999999996</v>
      </c>
      <c r="O483" s="113">
        <f t="shared" si="136"/>
        <v>2.5996797224999924</v>
      </c>
      <c r="P483" s="113">
        <f t="shared" si="136"/>
        <v>2.4224961600000094</v>
      </c>
      <c r="Q483" s="148">
        <f t="shared" si="145"/>
        <v>45031</v>
      </c>
      <c r="R483" s="148">
        <f t="shared" si="146"/>
        <v>44331</v>
      </c>
      <c r="S483" s="187">
        <f t="shared" si="137"/>
        <v>4.0109896785714812E-4</v>
      </c>
      <c r="T483" s="549">
        <f t="shared" si="147"/>
        <v>700</v>
      </c>
      <c r="U483" s="113">
        <f t="shared" si="148"/>
        <v>498.75</v>
      </c>
      <c r="V483" s="113">
        <f t="shared" si="149"/>
        <v>201.25</v>
      </c>
      <c r="W483" s="549">
        <f t="shared" si="139"/>
        <v>2.6804008897812435</v>
      </c>
      <c r="Y483" s="556">
        <f t="shared" si="144"/>
        <v>1.3945456702924584</v>
      </c>
      <c r="Z483" s="433"/>
    </row>
    <row r="484" spans="2:26" x14ac:dyDescent="0.35">
      <c r="B484" s="116">
        <v>42709</v>
      </c>
      <c r="C484" s="186">
        <f t="shared" si="135"/>
        <v>4.1675390624999809</v>
      </c>
      <c r="D484" s="113">
        <f t="shared" si="135"/>
        <v>3.3943248899999778</v>
      </c>
      <c r="E484" s="186">
        <f t="shared" si="129"/>
        <v>8.7666005952381299E-4</v>
      </c>
      <c r="F484" s="148">
        <f t="shared" si="140"/>
        <v>44535.25</v>
      </c>
      <c r="G484" s="116"/>
      <c r="H484" s="549">
        <f t="shared" si="141"/>
        <v>882</v>
      </c>
      <c r="I484" s="550">
        <f t="shared" si="142"/>
        <v>109.75</v>
      </c>
      <c r="J484" s="113">
        <f t="shared" si="143"/>
        <v>772.25</v>
      </c>
      <c r="K484" s="549">
        <f t="shared" si="130"/>
        <v>4.0713256209672419</v>
      </c>
      <c r="L484" s="559"/>
      <c r="M484" s="433"/>
      <c r="N484" s="113">
        <f t="shared" si="136"/>
        <v>2.8490081025000169</v>
      </c>
      <c r="O484" s="113">
        <f t="shared" si="136"/>
        <v>2.5692945224999875</v>
      </c>
      <c r="P484" s="113">
        <f t="shared" si="136"/>
        <v>2.3931491024999918</v>
      </c>
      <c r="Q484" s="148">
        <f t="shared" si="145"/>
        <v>45031</v>
      </c>
      <c r="R484" s="148">
        <f t="shared" si="146"/>
        <v>44331</v>
      </c>
      <c r="S484" s="187">
        <f t="shared" si="137"/>
        <v>3.9959082857147062E-4</v>
      </c>
      <c r="T484" s="549">
        <f t="shared" si="147"/>
        <v>700</v>
      </c>
      <c r="U484" s="113">
        <f t="shared" si="148"/>
        <v>495.75</v>
      </c>
      <c r="V484" s="113">
        <f t="shared" si="149"/>
        <v>204.25</v>
      </c>
      <c r="W484" s="549">
        <f t="shared" si="139"/>
        <v>2.6509109492357101</v>
      </c>
      <c r="Y484" s="556">
        <f t="shared" si="144"/>
        <v>1.4204146717315318</v>
      </c>
      <c r="Z484" s="433"/>
    </row>
    <row r="485" spans="2:26" x14ac:dyDescent="0.35">
      <c r="B485" s="116">
        <v>42710</v>
      </c>
      <c r="C485" s="186">
        <f t="shared" ref="C485:D504" si="150">IF(C215="","",((1+C215/200)^2-1)*100)</f>
        <v>4.1522302500000219</v>
      </c>
      <c r="D485" s="113">
        <f t="shared" si="150"/>
        <v>3.3719558400000071</v>
      </c>
      <c r="E485" s="186">
        <f t="shared" si="129"/>
        <v>8.8466486394559493E-4</v>
      </c>
      <c r="F485" s="148">
        <f t="shared" si="140"/>
        <v>44536.25</v>
      </c>
      <c r="G485" s="116"/>
      <c r="H485" s="549">
        <f t="shared" si="141"/>
        <v>882</v>
      </c>
      <c r="I485" s="550">
        <f t="shared" si="142"/>
        <v>108.75</v>
      </c>
      <c r="J485" s="113">
        <f t="shared" si="143"/>
        <v>773.25</v>
      </c>
      <c r="K485" s="549">
        <f t="shared" si="130"/>
        <v>4.056022946045938</v>
      </c>
      <c r="L485" s="559"/>
      <c r="M485" s="433"/>
      <c r="N485" s="113">
        <f t="shared" ref="N485:P504" si="151">IF(N215="","",((1+N215/200)^2-1)*100)</f>
        <v>2.8682777600000042</v>
      </c>
      <c r="O485" s="113">
        <f t="shared" si="151"/>
        <v>2.5834737224999849</v>
      </c>
      <c r="P485" s="113">
        <f t="shared" si="151"/>
        <v>2.4032683025000168</v>
      </c>
      <c r="Q485" s="148">
        <f t="shared" si="145"/>
        <v>45031</v>
      </c>
      <c r="R485" s="148">
        <f t="shared" si="146"/>
        <v>44331</v>
      </c>
      <c r="S485" s="187">
        <f t="shared" si="137"/>
        <v>4.0686291071431339E-4</v>
      </c>
      <c r="T485" s="549">
        <f t="shared" si="147"/>
        <v>700</v>
      </c>
      <c r="U485" s="113">
        <f t="shared" si="148"/>
        <v>494.75</v>
      </c>
      <c r="V485" s="113">
        <f t="shared" si="149"/>
        <v>205.25</v>
      </c>
      <c r="W485" s="549">
        <f t="shared" si="139"/>
        <v>2.6669823349240978</v>
      </c>
      <c r="Y485" s="556">
        <f t="shared" si="144"/>
        <v>1.3890406111218403</v>
      </c>
      <c r="Z485" s="433"/>
    </row>
    <row r="486" spans="2:26" x14ac:dyDescent="0.35">
      <c r="B486" s="116">
        <v>42711</v>
      </c>
      <c r="C486" s="186">
        <f t="shared" si="150"/>
        <v>4.1154936899999939</v>
      </c>
      <c r="D486" s="113">
        <f t="shared" si="150"/>
        <v>3.3536556899999903</v>
      </c>
      <c r="E486" s="186">
        <f t="shared" si="129"/>
        <v>8.6376190476190884E-4</v>
      </c>
      <c r="F486" s="148">
        <f t="shared" si="140"/>
        <v>44537.25</v>
      </c>
      <c r="G486" s="116"/>
      <c r="H486" s="549">
        <f t="shared" si="141"/>
        <v>882</v>
      </c>
      <c r="I486" s="550">
        <f t="shared" si="142"/>
        <v>107.75</v>
      </c>
      <c r="J486" s="113">
        <f t="shared" si="143"/>
        <v>774.25</v>
      </c>
      <c r="K486" s="549">
        <f t="shared" si="130"/>
        <v>4.022423344761898</v>
      </c>
      <c r="L486" s="559"/>
      <c r="M486" s="433"/>
      <c r="N486" s="113">
        <f t="shared" si="151"/>
        <v>2.847993960000017</v>
      </c>
      <c r="O486" s="113">
        <f t="shared" si="151"/>
        <v>2.5642307599999858</v>
      </c>
      <c r="P486" s="113">
        <f t="shared" si="151"/>
        <v>2.3850541024999838</v>
      </c>
      <c r="Q486" s="148">
        <f t="shared" si="145"/>
        <v>45031</v>
      </c>
      <c r="R486" s="148">
        <f t="shared" si="146"/>
        <v>44331</v>
      </c>
      <c r="S486" s="187">
        <f t="shared" si="137"/>
        <v>4.0537600000004455E-4</v>
      </c>
      <c r="T486" s="549">
        <f t="shared" si="147"/>
        <v>700</v>
      </c>
      <c r="U486" s="113">
        <f t="shared" si="148"/>
        <v>493.75</v>
      </c>
      <c r="V486" s="113">
        <f t="shared" si="149"/>
        <v>206.25</v>
      </c>
      <c r="W486" s="549">
        <f t="shared" si="139"/>
        <v>2.6478395599999951</v>
      </c>
      <c r="Y486" s="556">
        <f t="shared" si="144"/>
        <v>1.3745837847619029</v>
      </c>
      <c r="Z486" s="433"/>
    </row>
    <row r="487" spans="2:26" x14ac:dyDescent="0.35">
      <c r="B487" s="116">
        <v>42712</v>
      </c>
      <c r="C487" s="186">
        <f t="shared" si="150"/>
        <v>4.1338611599999853</v>
      </c>
      <c r="D487" s="113">
        <f t="shared" si="150"/>
        <v>3.3699224100000036</v>
      </c>
      <c r="E487" s="186">
        <f t="shared" ref="E487:E545" si="152">IF(C487="","",(D487-C487)/($D$14-$C$14))</f>
        <v>8.6614370748297248E-4</v>
      </c>
      <c r="F487" s="148">
        <f t="shared" si="140"/>
        <v>44538.25</v>
      </c>
      <c r="G487" s="116"/>
      <c r="H487" s="549">
        <f t="shared" si="141"/>
        <v>882</v>
      </c>
      <c r="I487" s="550">
        <f t="shared" si="142"/>
        <v>106.75</v>
      </c>
      <c r="J487" s="113">
        <f t="shared" si="143"/>
        <v>775.25</v>
      </c>
      <c r="K487" s="549">
        <f t="shared" ref="K487:K545" si="153">IF(C487="","",C487-(I487*E487))</f>
        <v>4.0414003192261783</v>
      </c>
      <c r="L487" s="559"/>
      <c r="M487" s="433"/>
      <c r="N487" s="113">
        <f t="shared" si="151"/>
        <v>2.8145300625000091</v>
      </c>
      <c r="O487" s="113">
        <f t="shared" si="151"/>
        <v>2.5287879224999976</v>
      </c>
      <c r="P487" s="113">
        <f t="shared" si="151"/>
        <v>2.3557124100000326</v>
      </c>
      <c r="Q487" s="148">
        <f t="shared" si="145"/>
        <v>45031</v>
      </c>
      <c r="R487" s="148">
        <f t="shared" si="146"/>
        <v>44331</v>
      </c>
      <c r="S487" s="187">
        <f t="shared" si="137"/>
        <v>4.082030571428736E-4</v>
      </c>
      <c r="T487" s="549">
        <f t="shared" si="147"/>
        <v>700</v>
      </c>
      <c r="U487" s="113">
        <f t="shared" si="148"/>
        <v>492.75</v>
      </c>
      <c r="V487" s="113">
        <f t="shared" si="149"/>
        <v>207.25</v>
      </c>
      <c r="W487" s="549">
        <f t="shared" si="139"/>
        <v>2.6133880060928583</v>
      </c>
      <c r="Y487" s="556">
        <f t="shared" si="144"/>
        <v>1.42801231313332</v>
      </c>
      <c r="Z487" s="433"/>
    </row>
    <row r="488" spans="2:26" x14ac:dyDescent="0.35">
      <c r="B488" s="116">
        <v>42713</v>
      </c>
      <c r="C488" s="186">
        <f t="shared" si="150"/>
        <v>4.1828489999999885</v>
      </c>
      <c r="D488" s="113">
        <f t="shared" si="150"/>
        <v>3.4014428224999893</v>
      </c>
      <c r="E488" s="186">
        <f t="shared" si="152"/>
        <v>8.8594804705215331E-4</v>
      </c>
      <c r="F488" s="148">
        <f t="shared" si="140"/>
        <v>44539.25</v>
      </c>
      <c r="G488" s="116"/>
      <c r="H488" s="549">
        <f t="shared" si="141"/>
        <v>882</v>
      </c>
      <c r="I488" s="550">
        <f t="shared" si="142"/>
        <v>105.75</v>
      </c>
      <c r="J488" s="113">
        <f t="shared" si="143"/>
        <v>776.25</v>
      </c>
      <c r="K488" s="549">
        <f t="shared" si="153"/>
        <v>4.0891599940242234</v>
      </c>
      <c r="L488" s="559"/>
      <c r="M488" s="433"/>
      <c r="N488" s="113">
        <f t="shared" si="151"/>
        <v>2.8784204099999933</v>
      </c>
      <c r="O488" s="113">
        <f t="shared" si="151"/>
        <v>2.576383999999976</v>
      </c>
      <c r="P488" s="113">
        <f t="shared" si="151"/>
        <v>2.4032683025000168</v>
      </c>
      <c r="Q488" s="148">
        <f t="shared" si="145"/>
        <v>45031</v>
      </c>
      <c r="R488" s="148">
        <f t="shared" si="146"/>
        <v>44331</v>
      </c>
      <c r="S488" s="187">
        <f t="shared" si="137"/>
        <v>4.3148058571431037E-4</v>
      </c>
      <c r="T488" s="549">
        <f t="shared" si="147"/>
        <v>700</v>
      </c>
      <c r="U488" s="113">
        <f t="shared" si="148"/>
        <v>491.75</v>
      </c>
      <c r="V488" s="113">
        <f t="shared" si="149"/>
        <v>208.25</v>
      </c>
      <c r="W488" s="549">
        <f t="shared" si="139"/>
        <v>2.6662398319749814</v>
      </c>
      <c r="Y488" s="556">
        <f t="shared" si="144"/>
        <v>1.422920162049242</v>
      </c>
      <c r="Z488" s="433"/>
    </row>
    <row r="489" spans="2:26" x14ac:dyDescent="0.35">
      <c r="B489" s="116">
        <v>42716</v>
      </c>
      <c r="C489" s="186">
        <f t="shared" si="150"/>
        <v>4.2206183225000027</v>
      </c>
      <c r="D489" s="113">
        <f t="shared" si="150"/>
        <v>3.4258490225000049</v>
      </c>
      <c r="E489" s="186">
        <f t="shared" si="152"/>
        <v>9.0109897959183421E-4</v>
      </c>
      <c r="F489" s="148">
        <f t="shared" si="140"/>
        <v>44542.25</v>
      </c>
      <c r="G489" s="116"/>
      <c r="H489" s="549">
        <f t="shared" si="141"/>
        <v>882</v>
      </c>
      <c r="I489" s="550">
        <f t="shared" si="142"/>
        <v>102.75</v>
      </c>
      <c r="J489" s="113">
        <f t="shared" si="143"/>
        <v>779.25</v>
      </c>
      <c r="K489" s="549">
        <f t="shared" si="153"/>
        <v>4.1280304023469414</v>
      </c>
      <c r="L489" s="559"/>
      <c r="M489" s="433"/>
      <c r="N489" s="113">
        <f t="shared" si="151"/>
        <v>2.9159525625000127</v>
      </c>
      <c r="O489" s="113">
        <f t="shared" si="151"/>
        <v>2.5996797224999924</v>
      </c>
      <c r="P489" s="113">
        <f t="shared" si="151"/>
        <v>2.4255323024999775</v>
      </c>
      <c r="Q489" s="148">
        <f t="shared" si="145"/>
        <v>45031</v>
      </c>
      <c r="R489" s="148">
        <f t="shared" si="146"/>
        <v>44331</v>
      </c>
      <c r="S489" s="187">
        <f t="shared" si="137"/>
        <v>4.518183428571719E-4</v>
      </c>
      <c r="T489" s="549">
        <f t="shared" si="147"/>
        <v>700</v>
      </c>
      <c r="U489" s="113">
        <f t="shared" si="148"/>
        <v>488.75</v>
      </c>
      <c r="V489" s="113">
        <f t="shared" si="149"/>
        <v>211.25</v>
      </c>
      <c r="W489" s="549">
        <f t="shared" si="139"/>
        <v>2.69512634742857</v>
      </c>
      <c r="Y489" s="556">
        <f t="shared" si="144"/>
        <v>1.4329040549183714</v>
      </c>
      <c r="Z489" s="433"/>
    </row>
    <row r="490" spans="2:26" x14ac:dyDescent="0.35">
      <c r="B490" s="116">
        <v>42717</v>
      </c>
      <c r="C490" s="186">
        <f t="shared" si="150"/>
        <v>4.210409722499997</v>
      </c>
      <c r="D490" s="113">
        <f t="shared" si="150"/>
        <v>3.4197472025000009</v>
      </c>
      <c r="E490" s="186">
        <f t="shared" si="152"/>
        <v>8.9644276643990493E-4</v>
      </c>
      <c r="F490" s="148">
        <f t="shared" si="140"/>
        <v>44543.25</v>
      </c>
      <c r="G490" s="116"/>
      <c r="H490" s="549">
        <f t="shared" si="141"/>
        <v>882</v>
      </c>
      <c r="I490" s="550">
        <f t="shared" si="142"/>
        <v>101.75</v>
      </c>
      <c r="J490" s="113">
        <f t="shared" si="143"/>
        <v>780.25</v>
      </c>
      <c r="K490" s="549">
        <f t="shared" si="153"/>
        <v>4.1191966710147367</v>
      </c>
      <c r="L490" s="559"/>
      <c r="M490" s="433"/>
      <c r="N490" s="113">
        <f t="shared" si="151"/>
        <v>2.8895779025000179</v>
      </c>
      <c r="O490" s="113">
        <f t="shared" si="151"/>
        <v>2.5875251025000212</v>
      </c>
      <c r="P490" s="113">
        <f t="shared" si="151"/>
        <v>2.4143999999999943</v>
      </c>
      <c r="Q490" s="148">
        <f t="shared" si="145"/>
        <v>45031</v>
      </c>
      <c r="R490" s="148">
        <f t="shared" si="146"/>
        <v>44331</v>
      </c>
      <c r="S490" s="187">
        <f t="shared" si="137"/>
        <v>4.3150399999999526E-4</v>
      </c>
      <c r="T490" s="549">
        <f t="shared" si="147"/>
        <v>700</v>
      </c>
      <c r="U490" s="113">
        <f t="shared" si="148"/>
        <v>487.75</v>
      </c>
      <c r="V490" s="113">
        <f t="shared" si="149"/>
        <v>212.25</v>
      </c>
      <c r="W490" s="549">
        <f t="shared" si="139"/>
        <v>2.6791118265000202</v>
      </c>
      <c r="Y490" s="556">
        <f t="shared" si="144"/>
        <v>1.4400848445147165</v>
      </c>
      <c r="Z490" s="433"/>
    </row>
    <row r="491" spans="2:26" x14ac:dyDescent="0.35">
      <c r="B491" s="116">
        <v>42718</v>
      </c>
      <c r="C491" s="186">
        <f t="shared" si="150"/>
        <v>4.2920925224999795</v>
      </c>
      <c r="D491" s="113">
        <f t="shared" si="150"/>
        <v>3.4848425624999901</v>
      </c>
      <c r="E491" s="186">
        <f t="shared" si="152"/>
        <v>9.1524938775509E-4</v>
      </c>
      <c r="F491" s="148">
        <f t="shared" si="140"/>
        <v>44544.25</v>
      </c>
      <c r="G491" s="116"/>
      <c r="H491" s="549">
        <f t="shared" si="141"/>
        <v>882</v>
      </c>
      <c r="I491" s="550">
        <f t="shared" si="142"/>
        <v>100.75</v>
      </c>
      <c r="J491" s="113">
        <f t="shared" si="143"/>
        <v>781.25</v>
      </c>
      <c r="K491" s="549">
        <f t="shared" si="153"/>
        <v>4.1998811466836541</v>
      </c>
      <c r="L491" s="559"/>
      <c r="M491" s="433"/>
      <c r="N491" s="113">
        <f t="shared" si="151"/>
        <v>2.8865348899999921</v>
      </c>
      <c r="O491" s="113">
        <f t="shared" si="151"/>
        <v>2.5794224224999995</v>
      </c>
      <c r="P491" s="113">
        <f t="shared" si="151"/>
        <v>2.4093400625000205</v>
      </c>
      <c r="Q491" s="148">
        <f t="shared" si="145"/>
        <v>45031</v>
      </c>
      <c r="R491" s="148">
        <f t="shared" si="146"/>
        <v>44331</v>
      </c>
      <c r="S491" s="187">
        <f t="shared" si="137"/>
        <v>4.3873209642856077E-4</v>
      </c>
      <c r="T491" s="549">
        <f t="shared" si="147"/>
        <v>700</v>
      </c>
      <c r="U491" s="113">
        <f t="shared" si="148"/>
        <v>486.75</v>
      </c>
      <c r="V491" s="113">
        <f t="shared" si="149"/>
        <v>213.25</v>
      </c>
      <c r="W491" s="549">
        <f t="shared" si="139"/>
        <v>2.6729820420633903</v>
      </c>
      <c r="Y491" s="556">
        <f t="shared" si="144"/>
        <v>1.5268991046202638</v>
      </c>
      <c r="Z491" s="433"/>
    </row>
    <row r="492" spans="2:26" x14ac:dyDescent="0.35">
      <c r="B492" s="116">
        <v>42719</v>
      </c>
      <c r="C492" s="186">
        <f t="shared" si="150"/>
        <v>4.3400960900000118</v>
      </c>
      <c r="D492" s="113">
        <f t="shared" si="150"/>
        <v>3.5224851599999996</v>
      </c>
      <c r="E492" s="186">
        <f t="shared" si="152"/>
        <v>9.2699651927439033E-4</v>
      </c>
      <c r="F492" s="148">
        <f t="shared" si="140"/>
        <v>44545.25</v>
      </c>
      <c r="G492" s="116"/>
      <c r="H492" s="549">
        <f t="shared" si="141"/>
        <v>882</v>
      </c>
      <c r="I492" s="550">
        <f t="shared" si="142"/>
        <v>99.75</v>
      </c>
      <c r="J492" s="113">
        <f t="shared" si="143"/>
        <v>782.25</v>
      </c>
      <c r="K492" s="549">
        <f t="shared" si="153"/>
        <v>4.2476281872023911</v>
      </c>
      <c r="L492" s="559"/>
      <c r="M492" s="433"/>
      <c r="N492" s="113">
        <f t="shared" si="151"/>
        <v>2.967697289999971</v>
      </c>
      <c r="O492" s="113">
        <f t="shared" si="151"/>
        <v>2.6685695025000067</v>
      </c>
      <c r="P492" s="113">
        <f t="shared" si="151"/>
        <v>2.4943636024999938</v>
      </c>
      <c r="Q492" s="148">
        <f t="shared" si="145"/>
        <v>45031</v>
      </c>
      <c r="R492" s="148">
        <f t="shared" si="146"/>
        <v>44331</v>
      </c>
      <c r="S492" s="187">
        <f t="shared" si="137"/>
        <v>4.273254107142347E-4</v>
      </c>
      <c r="T492" s="549">
        <f t="shared" si="147"/>
        <v>700</v>
      </c>
      <c r="U492" s="113">
        <f t="shared" si="148"/>
        <v>485.75</v>
      </c>
      <c r="V492" s="113">
        <f t="shared" si="149"/>
        <v>214.25</v>
      </c>
      <c r="W492" s="549">
        <f t="shared" si="139"/>
        <v>2.7601239717455313</v>
      </c>
      <c r="Y492" s="556">
        <f t="shared" si="144"/>
        <v>1.4875042154568598</v>
      </c>
      <c r="Z492" s="433"/>
    </row>
    <row r="493" spans="2:26" x14ac:dyDescent="0.35">
      <c r="B493" s="116">
        <v>42720</v>
      </c>
      <c r="C493" s="186">
        <f t="shared" si="150"/>
        <v>4.3717640624999943</v>
      </c>
      <c r="D493" s="113">
        <f t="shared" si="150"/>
        <v>3.5296075024999984</v>
      </c>
      <c r="E493" s="186">
        <f t="shared" si="152"/>
        <v>9.5482603174602701E-4</v>
      </c>
      <c r="F493" s="148">
        <f t="shared" si="140"/>
        <v>44546.25</v>
      </c>
      <c r="G493" s="116"/>
      <c r="H493" s="549">
        <f t="shared" si="141"/>
        <v>882</v>
      </c>
      <c r="I493" s="550">
        <f t="shared" si="142"/>
        <v>98.75</v>
      </c>
      <c r="J493" s="113">
        <f t="shared" si="143"/>
        <v>783.25</v>
      </c>
      <c r="K493" s="549">
        <f t="shared" si="153"/>
        <v>4.2774749918650743</v>
      </c>
      <c r="L493" s="559"/>
      <c r="M493" s="433"/>
      <c r="N493" s="113">
        <f t="shared" si="151"/>
        <v>2.9991563225000073</v>
      </c>
      <c r="O493" s="113">
        <f t="shared" si="151"/>
        <v>2.6847822225000151</v>
      </c>
      <c r="P493" s="113">
        <f t="shared" si="151"/>
        <v>2.5034753599999959</v>
      </c>
      <c r="Q493" s="148">
        <f t="shared" si="145"/>
        <v>45031</v>
      </c>
      <c r="R493" s="148">
        <f t="shared" si="146"/>
        <v>44331</v>
      </c>
      <c r="S493" s="187">
        <f t="shared" si="137"/>
        <v>4.49105857142846E-4</v>
      </c>
      <c r="T493" s="549">
        <f t="shared" si="147"/>
        <v>700</v>
      </c>
      <c r="U493" s="113">
        <f t="shared" si="148"/>
        <v>484.75</v>
      </c>
      <c r="V493" s="113">
        <f t="shared" si="149"/>
        <v>215.25</v>
      </c>
      <c r="W493" s="549">
        <f t="shared" si="139"/>
        <v>2.7814522582500127</v>
      </c>
      <c r="Y493" s="556">
        <f t="shared" si="144"/>
        <v>1.4960227336150616</v>
      </c>
      <c r="Z493" s="433"/>
    </row>
    <row r="494" spans="2:26" x14ac:dyDescent="0.35">
      <c r="B494" s="116">
        <v>42723</v>
      </c>
      <c r="C494" s="186">
        <f t="shared" si="150"/>
        <v>4.3860673024999963</v>
      </c>
      <c r="D494" s="113">
        <f t="shared" si="150"/>
        <v>3.5357125625000041</v>
      </c>
      <c r="E494" s="186">
        <f t="shared" si="152"/>
        <v>9.6412102040815441E-4</v>
      </c>
      <c r="F494" s="148">
        <f t="shared" si="140"/>
        <v>44549.25</v>
      </c>
      <c r="G494" s="116"/>
      <c r="H494" s="549">
        <f t="shared" si="141"/>
        <v>882</v>
      </c>
      <c r="I494" s="550">
        <f t="shared" si="142"/>
        <v>95.75</v>
      </c>
      <c r="J494" s="113">
        <f t="shared" si="143"/>
        <v>786.25</v>
      </c>
      <c r="K494" s="549">
        <f t="shared" si="153"/>
        <v>4.2937527147959154</v>
      </c>
      <c r="L494" s="559"/>
      <c r="M494" s="433"/>
      <c r="N494" s="113">
        <f t="shared" si="151"/>
        <v>3.0428009999999839</v>
      </c>
      <c r="O494" s="113">
        <f t="shared" si="151"/>
        <v>2.7324144900000125</v>
      </c>
      <c r="P494" s="113">
        <f t="shared" si="151"/>
        <v>2.5389138224999996</v>
      </c>
      <c r="Q494" s="148">
        <f t="shared" si="145"/>
        <v>45031</v>
      </c>
      <c r="R494" s="148">
        <f t="shared" si="146"/>
        <v>44331</v>
      </c>
      <c r="S494" s="187">
        <f t="shared" si="137"/>
        <v>4.4340929999995914E-4</v>
      </c>
      <c r="T494" s="549">
        <f t="shared" si="147"/>
        <v>700</v>
      </c>
      <c r="U494" s="113">
        <f t="shared" si="148"/>
        <v>481.75</v>
      </c>
      <c r="V494" s="113">
        <f t="shared" si="149"/>
        <v>218.25</v>
      </c>
      <c r="W494" s="549">
        <f t="shared" si="139"/>
        <v>2.8291885697250034</v>
      </c>
      <c r="Y494" s="556">
        <f t="shared" si="144"/>
        <v>1.4645641450709119</v>
      </c>
      <c r="Z494" s="433"/>
    </row>
    <row r="495" spans="2:26" x14ac:dyDescent="0.35">
      <c r="B495" s="116">
        <v>42724</v>
      </c>
      <c r="C495" s="186">
        <f t="shared" si="150"/>
        <v>4.3952627600000183</v>
      </c>
      <c r="D495" s="113">
        <f t="shared" si="150"/>
        <v>3.5367300900000176</v>
      </c>
      <c r="E495" s="186">
        <f t="shared" si="152"/>
        <v>9.7339304988662209E-4</v>
      </c>
      <c r="F495" s="148">
        <f t="shared" si="140"/>
        <v>44550.25</v>
      </c>
      <c r="G495" s="116"/>
      <c r="H495" s="549">
        <f t="shared" si="141"/>
        <v>882</v>
      </c>
      <c r="I495" s="550">
        <f t="shared" si="142"/>
        <v>94.75</v>
      </c>
      <c r="J495" s="113">
        <f t="shared" si="143"/>
        <v>787.25</v>
      </c>
      <c r="K495" s="549">
        <f t="shared" si="153"/>
        <v>4.3030337685232611</v>
      </c>
      <c r="L495" s="559"/>
      <c r="M495" s="433"/>
      <c r="N495" s="113">
        <f t="shared" si="151"/>
        <v>3.041785902500016</v>
      </c>
      <c r="O495" s="113">
        <f t="shared" si="151"/>
        <v>2.7395096025000232</v>
      </c>
      <c r="P495" s="113">
        <f t="shared" si="151"/>
        <v>2.5409390625000139</v>
      </c>
      <c r="Q495" s="148">
        <f t="shared" si="145"/>
        <v>45031</v>
      </c>
      <c r="R495" s="148">
        <f t="shared" si="146"/>
        <v>44331</v>
      </c>
      <c r="S495" s="187">
        <f t="shared" si="137"/>
        <v>4.318232857142755E-4</v>
      </c>
      <c r="T495" s="549">
        <f t="shared" si="147"/>
        <v>700</v>
      </c>
      <c r="U495" s="113">
        <f t="shared" si="148"/>
        <v>480.75</v>
      </c>
      <c r="V495" s="113">
        <f t="shared" si="149"/>
        <v>219.25</v>
      </c>
      <c r="W495" s="549">
        <f t="shared" si="139"/>
        <v>2.8341868578928779</v>
      </c>
      <c r="Y495" s="556">
        <f t="shared" si="144"/>
        <v>1.4688469106303832</v>
      </c>
      <c r="Z495" s="433"/>
    </row>
    <row r="496" spans="2:26" x14ac:dyDescent="0.35">
      <c r="B496" s="116">
        <v>42725</v>
      </c>
      <c r="C496" s="186">
        <f t="shared" si="150"/>
        <v>4.4238734399999702</v>
      </c>
      <c r="D496" s="113">
        <f t="shared" si="150"/>
        <v>3.5855772900000193</v>
      </c>
      <c r="E496" s="186">
        <f t="shared" si="152"/>
        <v>9.5044914965980822E-4</v>
      </c>
      <c r="F496" s="148">
        <f t="shared" si="140"/>
        <v>44551.25</v>
      </c>
      <c r="G496" s="116"/>
      <c r="H496" s="549">
        <f t="shared" si="141"/>
        <v>882</v>
      </c>
      <c r="I496" s="550">
        <f t="shared" si="142"/>
        <v>93.75</v>
      </c>
      <c r="J496" s="113">
        <f t="shared" si="143"/>
        <v>788.25</v>
      </c>
      <c r="K496" s="549">
        <f t="shared" si="153"/>
        <v>4.3347688322193632</v>
      </c>
      <c r="L496" s="559"/>
      <c r="M496" s="433"/>
      <c r="N496" s="113">
        <f t="shared" si="151"/>
        <v>3.0661496225000029</v>
      </c>
      <c r="O496" s="113">
        <f t="shared" si="151"/>
        <v>2.7719475225000068</v>
      </c>
      <c r="P496" s="113">
        <f t="shared" si="151"/>
        <v>2.5692945224999875</v>
      </c>
      <c r="Q496" s="148">
        <f t="shared" si="145"/>
        <v>45031</v>
      </c>
      <c r="R496" s="148">
        <f t="shared" si="146"/>
        <v>44331</v>
      </c>
      <c r="S496" s="187">
        <f t="shared" si="137"/>
        <v>4.2028871428570876E-4</v>
      </c>
      <c r="T496" s="549">
        <f t="shared" si="147"/>
        <v>700</v>
      </c>
      <c r="U496" s="113">
        <f t="shared" si="148"/>
        <v>479.75</v>
      </c>
      <c r="V496" s="113">
        <f t="shared" si="149"/>
        <v>220.25</v>
      </c>
      <c r="W496" s="549">
        <f t="shared" si="139"/>
        <v>2.864516111821434</v>
      </c>
      <c r="Y496" s="556">
        <f t="shared" si="144"/>
        <v>1.4702527203979292</v>
      </c>
      <c r="Z496" s="433"/>
    </row>
    <row r="497" spans="2:26" x14ac:dyDescent="0.35">
      <c r="B497" s="116">
        <v>42726</v>
      </c>
      <c r="C497" s="186">
        <f t="shared" si="150"/>
        <v>4.4647526400000137</v>
      </c>
      <c r="D497" s="113">
        <f t="shared" si="150"/>
        <v>3.6395261225000031</v>
      </c>
      <c r="E497" s="186">
        <f t="shared" si="152"/>
        <v>9.3563097222223426E-4</v>
      </c>
      <c r="F497" s="148">
        <f t="shared" si="140"/>
        <v>44552.25</v>
      </c>
      <c r="G497" s="116"/>
      <c r="H497" s="549">
        <f t="shared" si="141"/>
        <v>882</v>
      </c>
      <c r="I497" s="550">
        <f t="shared" si="142"/>
        <v>92.75</v>
      </c>
      <c r="J497" s="113">
        <f t="shared" si="143"/>
        <v>789.25</v>
      </c>
      <c r="K497" s="549">
        <f t="shared" si="153"/>
        <v>4.3779728673264016</v>
      </c>
      <c r="L497" s="559"/>
      <c r="M497" s="433"/>
      <c r="N497" s="113">
        <f t="shared" si="151"/>
        <v>3.0763020225000215</v>
      </c>
      <c r="O497" s="113">
        <f t="shared" si="151"/>
        <v>2.7810716100000299</v>
      </c>
      <c r="P497" s="113">
        <f t="shared" si="151"/>
        <v>2.5814480625000247</v>
      </c>
      <c r="Q497" s="148">
        <f t="shared" si="145"/>
        <v>45031</v>
      </c>
      <c r="R497" s="148">
        <f t="shared" si="146"/>
        <v>44331</v>
      </c>
      <c r="S497" s="187">
        <f t="shared" si="137"/>
        <v>4.2175773214284514E-4</v>
      </c>
      <c r="T497" s="549">
        <f t="shared" si="147"/>
        <v>700</v>
      </c>
      <c r="U497" s="113">
        <f t="shared" si="148"/>
        <v>478.75</v>
      </c>
      <c r="V497" s="113">
        <f t="shared" si="149"/>
        <v>221.25</v>
      </c>
      <c r="W497" s="549">
        <f t="shared" si="139"/>
        <v>2.8743855082366343</v>
      </c>
      <c r="Y497" s="556">
        <f t="shared" si="144"/>
        <v>1.5035873590897673</v>
      </c>
      <c r="Z497" s="433"/>
    </row>
    <row r="498" spans="2:26" x14ac:dyDescent="0.35">
      <c r="B498" s="116">
        <v>42727</v>
      </c>
      <c r="C498" s="186">
        <f t="shared" si="150"/>
        <v>4.467818902499987</v>
      </c>
      <c r="D498" s="113">
        <f t="shared" si="150"/>
        <v>3.6466524900000019</v>
      </c>
      <c r="E498" s="186">
        <f t="shared" si="152"/>
        <v>9.310276785714117E-4</v>
      </c>
      <c r="F498" s="148">
        <f t="shared" si="140"/>
        <v>44553.25</v>
      </c>
      <c r="G498" s="116"/>
      <c r="H498" s="549">
        <f t="shared" si="141"/>
        <v>882</v>
      </c>
      <c r="I498" s="550">
        <f t="shared" si="142"/>
        <v>91.75</v>
      </c>
      <c r="J498" s="113">
        <f t="shared" si="143"/>
        <v>790.25</v>
      </c>
      <c r="K498" s="549">
        <f t="shared" si="153"/>
        <v>4.3823971129910602</v>
      </c>
      <c r="L498" s="559"/>
      <c r="M498" s="433"/>
      <c r="N498" s="113">
        <f t="shared" si="151"/>
        <v>3.1219940099999954</v>
      </c>
      <c r="O498" s="113">
        <f t="shared" si="151"/>
        <v>2.8307543024999937</v>
      </c>
      <c r="P498" s="113">
        <f t="shared" si="151"/>
        <v>2.6270302499999953</v>
      </c>
      <c r="Q498" s="148">
        <f t="shared" si="145"/>
        <v>45031</v>
      </c>
      <c r="R498" s="148">
        <f t="shared" si="146"/>
        <v>44331</v>
      </c>
      <c r="S498" s="187">
        <f t="shared" si="137"/>
        <v>4.1605672500000246E-4</v>
      </c>
      <c r="T498" s="549">
        <f t="shared" si="147"/>
        <v>700</v>
      </c>
      <c r="U498" s="113">
        <f t="shared" si="148"/>
        <v>477.75</v>
      </c>
      <c r="V498" s="113">
        <f t="shared" si="149"/>
        <v>222.25</v>
      </c>
      <c r="W498" s="549">
        <f t="shared" si="139"/>
        <v>2.9232229096312441</v>
      </c>
      <c r="Y498" s="556">
        <f t="shared" si="144"/>
        <v>1.4591742033598161</v>
      </c>
      <c r="Z498" s="433"/>
    </row>
    <row r="499" spans="2:26" x14ac:dyDescent="0.35">
      <c r="B499" s="116">
        <v>42730</v>
      </c>
      <c r="C499" s="186" t="str">
        <f t="shared" si="150"/>
        <v/>
      </c>
      <c r="D499" s="113" t="str">
        <f t="shared" si="150"/>
        <v/>
      </c>
      <c r="E499" s="186" t="str">
        <f t="shared" si="152"/>
        <v/>
      </c>
      <c r="F499" s="148">
        <f t="shared" si="140"/>
        <v>44556.25</v>
      </c>
      <c r="G499" s="116"/>
      <c r="H499" s="549">
        <f t="shared" si="141"/>
        <v>882</v>
      </c>
      <c r="I499" s="550">
        <f t="shared" si="142"/>
        <v>88.75</v>
      </c>
      <c r="J499" s="113">
        <f t="shared" si="143"/>
        <v>793.25</v>
      </c>
      <c r="K499" s="549" t="str">
        <f t="shared" si="153"/>
        <v/>
      </c>
      <c r="L499" s="559"/>
      <c r="M499" s="433"/>
      <c r="N499" s="113" t="str">
        <f t="shared" si="151"/>
        <v/>
      </c>
      <c r="O499" s="113" t="str">
        <f t="shared" si="151"/>
        <v/>
      </c>
      <c r="P499" s="113" t="str">
        <f t="shared" si="151"/>
        <v/>
      </c>
      <c r="Q499" s="148">
        <f t="shared" si="145"/>
        <v>45031</v>
      </c>
      <c r="R499" s="148">
        <f t="shared" si="146"/>
        <v>44331</v>
      </c>
      <c r="S499" s="187" t="str">
        <f t="shared" si="137"/>
        <v/>
      </c>
      <c r="T499" s="549">
        <f t="shared" si="147"/>
        <v>700</v>
      </c>
      <c r="U499" s="113">
        <f t="shared" si="148"/>
        <v>474.75</v>
      </c>
      <c r="V499" s="113">
        <f t="shared" si="149"/>
        <v>225.25</v>
      </c>
      <c r="W499" s="549" t="str">
        <f t="shared" si="139"/>
        <v/>
      </c>
      <c r="Y499" s="556" t="str">
        <f t="shared" si="144"/>
        <v/>
      </c>
      <c r="Z499" s="433"/>
    </row>
    <row r="500" spans="2:26" x14ac:dyDescent="0.35">
      <c r="B500" s="116">
        <v>42731</v>
      </c>
      <c r="C500" s="186" t="str">
        <f t="shared" si="150"/>
        <v/>
      </c>
      <c r="D500" s="113" t="str">
        <f t="shared" si="150"/>
        <v/>
      </c>
      <c r="E500" s="186" t="str">
        <f t="shared" si="152"/>
        <v/>
      </c>
      <c r="F500" s="148">
        <f t="shared" si="140"/>
        <v>44557.25</v>
      </c>
      <c r="G500" s="116"/>
      <c r="H500" s="549">
        <f t="shared" si="141"/>
        <v>882</v>
      </c>
      <c r="I500" s="550">
        <f t="shared" si="142"/>
        <v>87.75</v>
      </c>
      <c r="J500" s="113">
        <f t="shared" si="143"/>
        <v>794.25</v>
      </c>
      <c r="K500" s="549" t="str">
        <f t="shared" si="153"/>
        <v/>
      </c>
      <c r="L500" s="559"/>
      <c r="M500" s="433"/>
      <c r="N500" s="113" t="str">
        <f t="shared" si="151"/>
        <v/>
      </c>
      <c r="O500" s="113" t="str">
        <f t="shared" si="151"/>
        <v/>
      </c>
      <c r="P500" s="113" t="str">
        <f t="shared" si="151"/>
        <v/>
      </c>
      <c r="Q500" s="148">
        <f t="shared" si="145"/>
        <v>45031</v>
      </c>
      <c r="R500" s="148">
        <f t="shared" si="146"/>
        <v>44331</v>
      </c>
      <c r="S500" s="187" t="str">
        <f t="shared" si="137"/>
        <v/>
      </c>
      <c r="T500" s="549">
        <f t="shared" si="147"/>
        <v>700</v>
      </c>
      <c r="U500" s="113">
        <f t="shared" si="148"/>
        <v>473.75</v>
      </c>
      <c r="V500" s="113">
        <f t="shared" si="149"/>
        <v>226.25</v>
      </c>
      <c r="W500" s="549" t="str">
        <f t="shared" si="139"/>
        <v/>
      </c>
      <c r="Y500" s="556" t="str">
        <f t="shared" si="144"/>
        <v/>
      </c>
      <c r="Z500" s="433"/>
    </row>
    <row r="501" spans="2:26" x14ac:dyDescent="0.35">
      <c r="B501" s="116">
        <v>42732</v>
      </c>
      <c r="C501" s="186">
        <f t="shared" si="150"/>
        <v>4.4831508899999983</v>
      </c>
      <c r="D501" s="113">
        <f t="shared" si="150"/>
        <v>3.6558153225000112</v>
      </c>
      <c r="E501" s="186">
        <f t="shared" si="152"/>
        <v>9.3802218537413515E-4</v>
      </c>
      <c r="F501" s="148">
        <f t="shared" si="140"/>
        <v>44558.25</v>
      </c>
      <c r="G501" s="116"/>
      <c r="H501" s="549">
        <f t="shared" si="141"/>
        <v>882</v>
      </c>
      <c r="I501" s="550">
        <f t="shared" si="142"/>
        <v>86.75</v>
      </c>
      <c r="J501" s="113">
        <f t="shared" si="143"/>
        <v>795.25</v>
      </c>
      <c r="K501" s="549">
        <f t="shared" si="153"/>
        <v>4.4017774654187924</v>
      </c>
      <c r="L501" s="559"/>
      <c r="M501" s="433"/>
      <c r="N501" s="113">
        <f t="shared" si="151"/>
        <v>3.1230095025000182</v>
      </c>
      <c r="O501" s="113">
        <f t="shared" si="151"/>
        <v>2.8337964899999957</v>
      </c>
      <c r="P501" s="113">
        <f t="shared" si="151"/>
        <v>2.6391872099999825</v>
      </c>
      <c r="Q501" s="148">
        <f t="shared" si="145"/>
        <v>45031</v>
      </c>
      <c r="R501" s="148">
        <f t="shared" si="146"/>
        <v>44331</v>
      </c>
      <c r="S501" s="187">
        <f t="shared" si="137"/>
        <v>4.1316144642860361E-4</v>
      </c>
      <c r="T501" s="549">
        <f t="shared" si="147"/>
        <v>700</v>
      </c>
      <c r="U501" s="113">
        <f t="shared" si="148"/>
        <v>472.75</v>
      </c>
      <c r="V501" s="113">
        <f t="shared" si="149"/>
        <v>227.25</v>
      </c>
      <c r="W501" s="549">
        <f t="shared" si="139"/>
        <v>2.9276874287008958</v>
      </c>
      <c r="Y501" s="556">
        <f t="shared" si="144"/>
        <v>1.4740900367178966</v>
      </c>
      <c r="Z501" s="433"/>
    </row>
    <row r="502" spans="2:26" x14ac:dyDescent="0.35">
      <c r="B502" s="116">
        <v>42733</v>
      </c>
      <c r="C502" s="186">
        <f t="shared" si="150"/>
        <v>4.4146767224999994</v>
      </c>
      <c r="D502" s="113">
        <f t="shared" si="150"/>
        <v>3.6079694399999696</v>
      </c>
      <c r="E502" s="186">
        <f t="shared" si="152"/>
        <v>9.1463410714289102E-4</v>
      </c>
      <c r="F502" s="148">
        <f t="shared" si="140"/>
        <v>44559.25</v>
      </c>
      <c r="G502" s="116"/>
      <c r="H502" s="549">
        <f t="shared" si="141"/>
        <v>882</v>
      </c>
      <c r="I502" s="550">
        <f t="shared" si="142"/>
        <v>85.75</v>
      </c>
      <c r="J502" s="113">
        <f t="shared" si="143"/>
        <v>796.25</v>
      </c>
      <c r="K502" s="549">
        <f t="shared" si="153"/>
        <v>4.3362468478124967</v>
      </c>
      <c r="L502" s="559"/>
      <c r="M502" s="433"/>
      <c r="N502" s="113">
        <f t="shared" si="151"/>
        <v>3.0387406400000039</v>
      </c>
      <c r="O502" s="113">
        <f t="shared" si="151"/>
        <v>2.754714239999978</v>
      </c>
      <c r="P502" s="113">
        <f t="shared" si="151"/>
        <v>2.5611925625000254</v>
      </c>
      <c r="Q502" s="148">
        <f t="shared" si="145"/>
        <v>45031</v>
      </c>
      <c r="R502" s="148">
        <f t="shared" si="146"/>
        <v>44331</v>
      </c>
      <c r="S502" s="187">
        <f t="shared" si="137"/>
        <v>4.0575200000003697E-4</v>
      </c>
      <c r="T502" s="549">
        <f t="shared" si="147"/>
        <v>700</v>
      </c>
      <c r="U502" s="113">
        <f t="shared" si="148"/>
        <v>471.75</v>
      </c>
      <c r="V502" s="113">
        <f t="shared" si="149"/>
        <v>228.25</v>
      </c>
      <c r="W502" s="549">
        <f t="shared" si="139"/>
        <v>2.8473271339999866</v>
      </c>
      <c r="Y502" s="556">
        <f t="shared" si="144"/>
        <v>1.4889197138125101</v>
      </c>
      <c r="Z502" s="433"/>
    </row>
    <row r="503" spans="2:26" x14ac:dyDescent="0.35">
      <c r="B503" s="116">
        <v>42734</v>
      </c>
      <c r="C503" s="186">
        <f t="shared" si="150"/>
        <v>4.3523540900000102</v>
      </c>
      <c r="D503" s="113">
        <f t="shared" si="150"/>
        <v>3.5794707600000253</v>
      </c>
      <c r="E503" s="186">
        <f t="shared" si="152"/>
        <v>8.7628495464850897E-4</v>
      </c>
      <c r="F503" s="148">
        <f t="shared" si="140"/>
        <v>44560.25</v>
      </c>
      <c r="G503" s="116"/>
      <c r="H503" s="549">
        <f t="shared" si="141"/>
        <v>882</v>
      </c>
      <c r="I503" s="550">
        <f t="shared" si="142"/>
        <v>84.75</v>
      </c>
      <c r="J503" s="113">
        <f t="shared" si="143"/>
        <v>797.25</v>
      </c>
      <c r="K503" s="549">
        <f t="shared" si="153"/>
        <v>4.2780889400935491</v>
      </c>
      <c r="L503" s="559"/>
      <c r="M503" s="433"/>
      <c r="N503" s="113">
        <f t="shared" si="151"/>
        <v>3.0011861025000197</v>
      </c>
      <c r="O503" s="113">
        <f t="shared" si="151"/>
        <v>2.7182250000000074</v>
      </c>
      <c r="P503" s="113">
        <f t="shared" si="151"/>
        <v>2.5196750400000134</v>
      </c>
      <c r="Q503" s="148">
        <f t="shared" si="145"/>
        <v>45031</v>
      </c>
      <c r="R503" s="148">
        <f t="shared" si="146"/>
        <v>44331</v>
      </c>
      <c r="S503" s="187">
        <f t="shared" si="137"/>
        <v>4.0423014642858898E-4</v>
      </c>
      <c r="T503" s="549">
        <f t="shared" si="147"/>
        <v>700</v>
      </c>
      <c r="U503" s="113">
        <f t="shared" si="148"/>
        <v>470.75</v>
      </c>
      <c r="V503" s="113">
        <f t="shared" si="149"/>
        <v>229.25</v>
      </c>
      <c r="W503" s="549">
        <f t="shared" si="139"/>
        <v>2.8108947610687616</v>
      </c>
      <c r="Y503" s="556">
        <f t="shared" si="144"/>
        <v>1.4671941790247875</v>
      </c>
      <c r="Z503" s="433"/>
    </row>
    <row r="504" spans="2:26" x14ac:dyDescent="0.35">
      <c r="B504" s="116">
        <v>42737</v>
      </c>
      <c r="C504" s="186" t="str">
        <f t="shared" si="150"/>
        <v/>
      </c>
      <c r="D504" s="113" t="str">
        <f t="shared" si="150"/>
        <v/>
      </c>
      <c r="E504" s="186" t="str">
        <f t="shared" si="152"/>
        <v/>
      </c>
      <c r="F504" s="148">
        <f t="shared" si="140"/>
        <v>44563.25</v>
      </c>
      <c r="G504" s="116"/>
      <c r="H504" s="549">
        <f t="shared" si="141"/>
        <v>882</v>
      </c>
      <c r="I504" s="550">
        <f t="shared" si="142"/>
        <v>81.75</v>
      </c>
      <c r="J504" s="113">
        <f t="shared" si="143"/>
        <v>800.25</v>
      </c>
      <c r="K504" s="549" t="str">
        <f t="shared" si="153"/>
        <v/>
      </c>
      <c r="L504" s="559"/>
      <c r="M504" s="433"/>
      <c r="N504" s="113" t="str">
        <f t="shared" si="151"/>
        <v/>
      </c>
      <c r="O504" s="113" t="str">
        <f t="shared" si="151"/>
        <v/>
      </c>
      <c r="P504" s="113" t="str">
        <f t="shared" si="151"/>
        <v/>
      </c>
      <c r="Q504" s="148">
        <f t="shared" si="145"/>
        <v>45031</v>
      </c>
      <c r="R504" s="148">
        <f t="shared" si="146"/>
        <v>44331</v>
      </c>
      <c r="S504" s="187" t="str">
        <f t="shared" si="137"/>
        <v/>
      </c>
      <c r="T504" s="549">
        <f t="shared" si="147"/>
        <v>700</v>
      </c>
      <c r="U504" s="113">
        <f t="shared" si="148"/>
        <v>467.75</v>
      </c>
      <c r="V504" s="113">
        <f t="shared" si="149"/>
        <v>232.25</v>
      </c>
      <c r="W504" s="549" t="str">
        <f t="shared" si="139"/>
        <v/>
      </c>
      <c r="Y504" s="556" t="str">
        <f t="shared" si="144"/>
        <v/>
      </c>
      <c r="Z504" s="433"/>
    </row>
    <row r="505" spans="2:26" x14ac:dyDescent="0.35">
      <c r="B505" s="116">
        <v>42738</v>
      </c>
      <c r="C505" s="186" t="str">
        <f t="shared" ref="C505:D524" si="154">IF(C235="","",((1+C235/200)^2-1)*100)</f>
        <v/>
      </c>
      <c r="D505" s="113" t="str">
        <f t="shared" si="154"/>
        <v/>
      </c>
      <c r="E505" s="186" t="str">
        <f t="shared" si="152"/>
        <v/>
      </c>
      <c r="F505" s="148">
        <f t="shared" si="140"/>
        <v>44564.25</v>
      </c>
      <c r="G505" s="116"/>
      <c r="H505" s="549">
        <f t="shared" si="141"/>
        <v>882</v>
      </c>
      <c r="I505" s="550">
        <f t="shared" si="142"/>
        <v>80.75</v>
      </c>
      <c r="J505" s="113">
        <f t="shared" si="143"/>
        <v>801.25</v>
      </c>
      <c r="K505" s="549" t="str">
        <f t="shared" si="153"/>
        <v/>
      </c>
      <c r="L505" s="559"/>
      <c r="M505" s="433"/>
      <c r="N505" s="113" t="str">
        <f t="shared" ref="N505:P524" si="155">IF(N235="","",((1+N235/200)^2-1)*100)</f>
        <v/>
      </c>
      <c r="O505" s="113" t="str">
        <f t="shared" si="155"/>
        <v/>
      </c>
      <c r="P505" s="113" t="str">
        <f t="shared" si="155"/>
        <v/>
      </c>
      <c r="Q505" s="148">
        <f t="shared" si="145"/>
        <v>45031</v>
      </c>
      <c r="R505" s="148">
        <f t="shared" si="146"/>
        <v>44331</v>
      </c>
      <c r="S505" s="187" t="str">
        <f t="shared" si="137"/>
        <v/>
      </c>
      <c r="T505" s="549">
        <f t="shared" si="147"/>
        <v>700</v>
      </c>
      <c r="U505" s="113">
        <f t="shared" si="148"/>
        <v>466.75</v>
      </c>
      <c r="V505" s="113">
        <f t="shared" si="149"/>
        <v>233.25</v>
      </c>
      <c r="W505" s="549" t="str">
        <f t="shared" si="139"/>
        <v/>
      </c>
      <c r="Y505" s="556" t="str">
        <f t="shared" si="144"/>
        <v/>
      </c>
      <c r="Z505" s="433"/>
    </row>
    <row r="506" spans="2:26" x14ac:dyDescent="0.35">
      <c r="B506" s="116">
        <v>42739</v>
      </c>
      <c r="C506" s="186">
        <f t="shared" si="154"/>
        <v>4.3339673599999795</v>
      </c>
      <c r="D506" s="113">
        <f t="shared" si="154"/>
        <v>3.5418178025000024</v>
      </c>
      <c r="E506" s="186">
        <f t="shared" si="152"/>
        <v>8.9812874999997401E-4</v>
      </c>
      <c r="F506" s="148">
        <f t="shared" si="140"/>
        <v>44565.25</v>
      </c>
      <c r="G506" s="116"/>
      <c r="H506" s="549">
        <f t="shared" si="141"/>
        <v>882</v>
      </c>
      <c r="I506" s="550">
        <f t="shared" si="142"/>
        <v>79.75</v>
      </c>
      <c r="J506" s="113">
        <f t="shared" si="143"/>
        <v>802.25</v>
      </c>
      <c r="K506" s="549">
        <f t="shared" si="153"/>
        <v>4.2623415921874814</v>
      </c>
      <c r="L506" s="559"/>
      <c r="M506" s="433"/>
      <c r="N506" s="113">
        <f t="shared" si="155"/>
        <v>2.9717562500000128</v>
      </c>
      <c r="O506" s="113">
        <f t="shared" si="155"/>
        <v>2.6949158224999881</v>
      </c>
      <c r="P506" s="113">
        <f t="shared" si="155"/>
        <v>2.5034753599999959</v>
      </c>
      <c r="Q506" s="148">
        <f t="shared" si="145"/>
        <v>45031</v>
      </c>
      <c r="R506" s="148">
        <f t="shared" si="146"/>
        <v>44331</v>
      </c>
      <c r="S506" s="187">
        <f t="shared" si="137"/>
        <v>3.9548632500003525E-4</v>
      </c>
      <c r="T506" s="549">
        <f t="shared" si="147"/>
        <v>700</v>
      </c>
      <c r="U506" s="113">
        <f t="shared" si="148"/>
        <v>465.75</v>
      </c>
      <c r="V506" s="113">
        <f t="shared" si="149"/>
        <v>234.25</v>
      </c>
      <c r="W506" s="549">
        <f t="shared" si="139"/>
        <v>2.7875584941312463</v>
      </c>
      <c r="Y506" s="556">
        <f t="shared" si="144"/>
        <v>1.4747830980562351</v>
      </c>
      <c r="Z506" s="433"/>
    </row>
    <row r="507" spans="2:26" x14ac:dyDescent="0.35">
      <c r="B507" s="116">
        <v>42740</v>
      </c>
      <c r="C507" s="186">
        <f t="shared" si="154"/>
        <v>4.2410370225000049</v>
      </c>
      <c r="D507" s="113">
        <f t="shared" si="154"/>
        <v>3.4665324224999905</v>
      </c>
      <c r="E507" s="186">
        <f t="shared" si="152"/>
        <v>8.7812312925171704E-4</v>
      </c>
      <c r="F507" s="148">
        <f t="shared" si="140"/>
        <v>44566.25</v>
      </c>
      <c r="G507" s="116"/>
      <c r="H507" s="549">
        <f t="shared" si="141"/>
        <v>882</v>
      </c>
      <c r="I507" s="550">
        <f t="shared" si="142"/>
        <v>78.75</v>
      </c>
      <c r="J507" s="113">
        <f t="shared" si="143"/>
        <v>803.25</v>
      </c>
      <c r="K507" s="549">
        <f t="shared" si="153"/>
        <v>4.1718848260714321</v>
      </c>
      <c r="L507" s="559"/>
      <c r="M507" s="433"/>
      <c r="N507" s="113">
        <f t="shared" si="155"/>
        <v>2.9017504025000029</v>
      </c>
      <c r="O507" s="113">
        <f t="shared" si="155"/>
        <v>2.6270302499999953</v>
      </c>
      <c r="P507" s="113">
        <f t="shared" si="155"/>
        <v>2.4366652100000108</v>
      </c>
      <c r="Q507" s="148">
        <f t="shared" si="145"/>
        <v>45031</v>
      </c>
      <c r="R507" s="148">
        <f t="shared" si="146"/>
        <v>44331</v>
      </c>
      <c r="S507" s="187">
        <f t="shared" si="137"/>
        <v>3.9245736071429657E-4</v>
      </c>
      <c r="T507" s="549">
        <f t="shared" si="147"/>
        <v>700</v>
      </c>
      <c r="U507" s="113">
        <f t="shared" si="148"/>
        <v>464.75</v>
      </c>
      <c r="V507" s="113">
        <f t="shared" si="149"/>
        <v>235.25</v>
      </c>
      <c r="W507" s="549">
        <f t="shared" si="139"/>
        <v>2.7193558441080334</v>
      </c>
      <c r="Y507" s="556">
        <f t="shared" si="144"/>
        <v>1.4525289819633986</v>
      </c>
      <c r="Z507" s="433"/>
    </row>
    <row r="508" spans="2:26" x14ac:dyDescent="0.35">
      <c r="B508" s="116">
        <v>42741</v>
      </c>
      <c r="C508" s="186">
        <f t="shared" si="154"/>
        <v>4.2379740899999963</v>
      </c>
      <c r="D508" s="113">
        <f t="shared" si="154"/>
        <v>3.4817907600000142</v>
      </c>
      <c r="E508" s="186">
        <f t="shared" si="152"/>
        <v>8.5735071428569396E-4</v>
      </c>
      <c r="F508" s="148">
        <f t="shared" si="140"/>
        <v>44567.25</v>
      </c>
      <c r="G508" s="116"/>
      <c r="H508" s="549">
        <f t="shared" si="141"/>
        <v>882</v>
      </c>
      <c r="I508" s="550">
        <f t="shared" si="142"/>
        <v>77.75</v>
      </c>
      <c r="J508" s="113">
        <f t="shared" si="143"/>
        <v>804.25</v>
      </c>
      <c r="K508" s="549">
        <f t="shared" si="153"/>
        <v>4.1713150719642833</v>
      </c>
      <c r="L508" s="559"/>
      <c r="M508" s="433"/>
      <c r="N508" s="113">
        <f t="shared" si="155"/>
        <v>2.8672635224999965</v>
      </c>
      <c r="O508" s="113">
        <f t="shared" si="155"/>
        <v>2.6027184900000222</v>
      </c>
      <c r="P508" s="113">
        <f t="shared" si="155"/>
        <v>2.428568490000016</v>
      </c>
      <c r="Q508" s="148">
        <f t="shared" si="145"/>
        <v>45031</v>
      </c>
      <c r="R508" s="148">
        <f t="shared" si="146"/>
        <v>44331</v>
      </c>
      <c r="S508" s="187">
        <f t="shared" si="137"/>
        <v>3.7792147499996327E-4</v>
      </c>
      <c r="T508" s="549">
        <f t="shared" si="147"/>
        <v>700</v>
      </c>
      <c r="U508" s="113">
        <f t="shared" si="148"/>
        <v>463.75</v>
      </c>
      <c r="V508" s="113">
        <f t="shared" si="149"/>
        <v>236.25</v>
      </c>
      <c r="W508" s="549">
        <f t="shared" si="139"/>
        <v>2.6920024384687635</v>
      </c>
      <c r="Y508" s="556">
        <f t="shared" si="144"/>
        <v>1.4793126334955198</v>
      </c>
      <c r="Z508" s="433"/>
    </row>
    <row r="509" spans="2:26" x14ac:dyDescent="0.35">
      <c r="B509" s="116">
        <v>42744</v>
      </c>
      <c r="C509" s="186">
        <f t="shared" si="154"/>
        <v>4.2788168899999812</v>
      </c>
      <c r="D509" s="113">
        <f t="shared" si="154"/>
        <v>3.4899290000000249</v>
      </c>
      <c r="E509" s="186">
        <f t="shared" si="152"/>
        <v>8.9443071428566478E-4</v>
      </c>
      <c r="F509" s="148">
        <f t="shared" si="140"/>
        <v>44570.25</v>
      </c>
      <c r="G509" s="116"/>
      <c r="H509" s="549">
        <f t="shared" si="141"/>
        <v>882</v>
      </c>
      <c r="I509" s="550">
        <f t="shared" si="142"/>
        <v>74.75</v>
      </c>
      <c r="J509" s="113">
        <f t="shared" si="143"/>
        <v>807.25</v>
      </c>
      <c r="K509" s="549">
        <f t="shared" si="153"/>
        <v>4.2119581941071278</v>
      </c>
      <c r="L509" s="559"/>
      <c r="M509" s="433"/>
      <c r="N509" s="113">
        <f t="shared" si="155"/>
        <v>2.9321848025000152</v>
      </c>
      <c r="O509" s="113">
        <f t="shared" si="155"/>
        <v>2.6645165225000156</v>
      </c>
      <c r="P509" s="113">
        <f t="shared" si="155"/>
        <v>2.4801905624999732</v>
      </c>
      <c r="Q509" s="148">
        <f t="shared" si="145"/>
        <v>45031</v>
      </c>
      <c r="R509" s="148">
        <f t="shared" si="146"/>
        <v>44331</v>
      </c>
      <c r="S509" s="187">
        <f t="shared" si="137"/>
        <v>3.8238325714285662E-4</v>
      </c>
      <c r="T509" s="549">
        <f t="shared" si="147"/>
        <v>700</v>
      </c>
      <c r="U509" s="113">
        <f t="shared" si="148"/>
        <v>460.75</v>
      </c>
      <c r="V509" s="113">
        <f t="shared" si="149"/>
        <v>239.25</v>
      </c>
      <c r="W509" s="549">
        <f t="shared" si="139"/>
        <v>2.7560017167714439</v>
      </c>
      <c r="Y509" s="556">
        <f t="shared" si="144"/>
        <v>1.4559564773356839</v>
      </c>
      <c r="Z509" s="433"/>
    </row>
    <row r="510" spans="2:26" x14ac:dyDescent="0.35">
      <c r="B510" s="116">
        <v>42745</v>
      </c>
      <c r="C510" s="186">
        <f t="shared" si="154"/>
        <v>4.253289202499988</v>
      </c>
      <c r="D510" s="113">
        <f t="shared" si="154"/>
        <v>3.4706012024999788</v>
      </c>
      <c r="E510" s="186">
        <f t="shared" si="152"/>
        <v>8.8740136054422806E-4</v>
      </c>
      <c r="F510" s="148">
        <f t="shared" si="140"/>
        <v>44571.25</v>
      </c>
      <c r="G510" s="116"/>
      <c r="H510" s="549">
        <f t="shared" si="141"/>
        <v>882</v>
      </c>
      <c r="I510" s="550">
        <f t="shared" si="142"/>
        <v>73.75</v>
      </c>
      <c r="J510" s="113">
        <f t="shared" si="143"/>
        <v>808.25</v>
      </c>
      <c r="K510" s="549">
        <f t="shared" si="153"/>
        <v>4.1878433521598515</v>
      </c>
      <c r="L510" s="559"/>
      <c r="M510" s="433"/>
      <c r="N510" s="113">
        <f t="shared" si="155"/>
        <v>2.8733490225000047</v>
      </c>
      <c r="O510" s="113">
        <f t="shared" si="155"/>
        <v>2.6128480399999932</v>
      </c>
      <c r="P510" s="113">
        <f t="shared" si="155"/>
        <v>2.4356531025000017</v>
      </c>
      <c r="Q510" s="148">
        <f t="shared" si="145"/>
        <v>45031</v>
      </c>
      <c r="R510" s="148">
        <f t="shared" si="146"/>
        <v>44331</v>
      </c>
      <c r="S510" s="187">
        <f t="shared" si="137"/>
        <v>3.7214426071430218E-4</v>
      </c>
      <c r="T510" s="549">
        <f t="shared" si="147"/>
        <v>700</v>
      </c>
      <c r="U510" s="113">
        <f t="shared" si="148"/>
        <v>459.75</v>
      </c>
      <c r="V510" s="113">
        <f t="shared" si="149"/>
        <v>240.25</v>
      </c>
      <c r="W510" s="549">
        <f t="shared" si="139"/>
        <v>2.7022556986366042</v>
      </c>
      <c r="Y510" s="556">
        <f t="shared" si="144"/>
        <v>1.4855876535232473</v>
      </c>
      <c r="Z510" s="433"/>
    </row>
    <row r="511" spans="2:26" x14ac:dyDescent="0.35">
      <c r="B511" s="116">
        <v>42746</v>
      </c>
      <c r="C511" s="186">
        <f t="shared" si="154"/>
        <v>4.2328693024999975</v>
      </c>
      <c r="D511" s="113">
        <f t="shared" si="154"/>
        <v>3.4767045224999737</v>
      </c>
      <c r="E511" s="186">
        <f t="shared" si="152"/>
        <v>8.5732968253970942E-4</v>
      </c>
      <c r="F511" s="148">
        <f t="shared" si="140"/>
        <v>44572.25</v>
      </c>
      <c r="G511" s="116"/>
      <c r="H511" s="549">
        <f t="shared" si="141"/>
        <v>882</v>
      </c>
      <c r="I511" s="550">
        <f t="shared" si="142"/>
        <v>72.75</v>
      </c>
      <c r="J511" s="113">
        <f t="shared" si="143"/>
        <v>809.25</v>
      </c>
      <c r="K511" s="549">
        <f t="shared" si="153"/>
        <v>4.1704985680952333</v>
      </c>
      <c r="L511" s="559"/>
      <c r="M511" s="433"/>
      <c r="N511" s="113">
        <f t="shared" si="155"/>
        <v>2.8703062500000209</v>
      </c>
      <c r="O511" s="113">
        <f t="shared" si="155"/>
        <v>2.6098091224999731</v>
      </c>
      <c r="P511" s="113">
        <f t="shared" si="155"/>
        <v>2.4437501025000197</v>
      </c>
      <c r="Q511" s="148">
        <f t="shared" si="145"/>
        <v>45031</v>
      </c>
      <c r="R511" s="148">
        <f t="shared" si="146"/>
        <v>44331</v>
      </c>
      <c r="S511" s="187">
        <f t="shared" si="137"/>
        <v>3.7213875357149692E-4</v>
      </c>
      <c r="T511" s="549">
        <f t="shared" si="147"/>
        <v>700</v>
      </c>
      <c r="U511" s="113">
        <f t="shared" si="148"/>
        <v>458.75</v>
      </c>
      <c r="V511" s="113">
        <f t="shared" si="149"/>
        <v>241.25</v>
      </c>
      <c r="W511" s="549">
        <f t="shared" si="139"/>
        <v>2.6995875967990965</v>
      </c>
      <c r="Y511" s="556">
        <f t="shared" si="144"/>
        <v>1.4709109712961368</v>
      </c>
      <c r="Z511" s="433"/>
    </row>
    <row r="512" spans="2:26" x14ac:dyDescent="0.35">
      <c r="B512" s="116">
        <v>42747</v>
      </c>
      <c r="C512" s="186">
        <f t="shared" si="154"/>
        <v>4.2063264225000063</v>
      </c>
      <c r="D512" s="113">
        <f t="shared" si="154"/>
        <v>3.4400873025000056</v>
      </c>
      <c r="E512" s="186">
        <f t="shared" si="152"/>
        <v>8.6875183673469473E-4</v>
      </c>
      <c r="F512" s="148">
        <f t="shared" si="140"/>
        <v>44573.25</v>
      </c>
      <c r="G512" s="116"/>
      <c r="H512" s="549">
        <f t="shared" si="141"/>
        <v>882</v>
      </c>
      <c r="I512" s="550">
        <f t="shared" si="142"/>
        <v>71.75</v>
      </c>
      <c r="J512" s="113">
        <f t="shared" si="143"/>
        <v>810.25</v>
      </c>
      <c r="K512" s="549">
        <f t="shared" si="153"/>
        <v>4.1439934782142922</v>
      </c>
      <c r="L512" s="559"/>
      <c r="M512" s="433"/>
      <c r="N512" s="113">
        <f t="shared" si="155"/>
        <v>2.8074323600000062</v>
      </c>
      <c r="O512" s="113">
        <f t="shared" si="155"/>
        <v>2.5541036100000136</v>
      </c>
      <c r="P512" s="113">
        <f t="shared" si="155"/>
        <v>2.3961848100000127</v>
      </c>
      <c r="Q512" s="148">
        <f t="shared" si="145"/>
        <v>45031</v>
      </c>
      <c r="R512" s="148">
        <f t="shared" si="146"/>
        <v>44331</v>
      </c>
      <c r="S512" s="187">
        <f t="shared" si="137"/>
        <v>3.6189821428570364E-4</v>
      </c>
      <c r="T512" s="549">
        <f t="shared" si="147"/>
        <v>700</v>
      </c>
      <c r="U512" s="113">
        <f t="shared" si="148"/>
        <v>457.75</v>
      </c>
      <c r="V512" s="113">
        <f t="shared" si="149"/>
        <v>242.25</v>
      </c>
      <c r="W512" s="549">
        <f t="shared" si="139"/>
        <v>2.6417734524107255</v>
      </c>
      <c r="Y512" s="556">
        <f t="shared" si="144"/>
        <v>1.5022200258035667</v>
      </c>
      <c r="Z512" s="433"/>
    </row>
    <row r="513" spans="2:26" x14ac:dyDescent="0.35">
      <c r="B513" s="116">
        <v>42748</v>
      </c>
      <c r="C513" s="186">
        <f t="shared" si="154"/>
        <v>4.2471630225000112</v>
      </c>
      <c r="D513" s="113">
        <f t="shared" si="154"/>
        <v>3.4726356224999977</v>
      </c>
      <c r="E513" s="186">
        <f t="shared" si="152"/>
        <v>8.7814897959185212E-4</v>
      </c>
      <c r="F513" s="148">
        <f t="shared" si="140"/>
        <v>44574.25</v>
      </c>
      <c r="G513" s="116"/>
      <c r="H513" s="549">
        <f t="shared" si="141"/>
        <v>882</v>
      </c>
      <c r="I513" s="550">
        <f t="shared" si="142"/>
        <v>70.75</v>
      </c>
      <c r="J513" s="113">
        <f t="shared" si="143"/>
        <v>811.25</v>
      </c>
      <c r="K513" s="549">
        <f t="shared" si="153"/>
        <v>4.1850339821938878</v>
      </c>
      <c r="L513" s="559"/>
      <c r="M513" s="433"/>
      <c r="N513" s="113">
        <f t="shared" si="155"/>
        <v>2.8317683599999866</v>
      </c>
      <c r="O513" s="113">
        <f t="shared" si="155"/>
        <v>2.5733456225000007</v>
      </c>
      <c r="P513" s="113">
        <f t="shared" si="155"/>
        <v>2.4123760099999947</v>
      </c>
      <c r="Q513" s="148">
        <f t="shared" si="145"/>
        <v>45031</v>
      </c>
      <c r="R513" s="148">
        <f t="shared" si="146"/>
        <v>44331</v>
      </c>
      <c r="S513" s="187">
        <f t="shared" si="137"/>
        <v>3.6917533928569412E-4</v>
      </c>
      <c r="T513" s="549">
        <f t="shared" si="147"/>
        <v>700</v>
      </c>
      <c r="U513" s="113">
        <f t="shared" si="148"/>
        <v>456.75</v>
      </c>
      <c r="V513" s="113">
        <f t="shared" si="149"/>
        <v>243.25</v>
      </c>
      <c r="W513" s="549">
        <f t="shared" si="139"/>
        <v>2.6631475237812459</v>
      </c>
      <c r="Y513" s="556">
        <f t="shared" si="144"/>
        <v>1.5218864584126419</v>
      </c>
      <c r="Z513" s="433"/>
    </row>
    <row r="514" spans="2:26" x14ac:dyDescent="0.35">
      <c r="B514" s="116">
        <v>42751</v>
      </c>
      <c r="C514" s="186">
        <f t="shared" si="154"/>
        <v>4.2400160399999942</v>
      </c>
      <c r="D514" s="113">
        <f t="shared" si="154"/>
        <v>3.4655152400000055</v>
      </c>
      <c r="E514" s="186">
        <f t="shared" si="152"/>
        <v>8.781188208616652E-4</v>
      </c>
      <c r="F514" s="148">
        <f t="shared" si="140"/>
        <v>44577.25</v>
      </c>
      <c r="G514" s="116"/>
      <c r="H514" s="549">
        <f t="shared" si="141"/>
        <v>882</v>
      </c>
      <c r="I514" s="550">
        <f t="shared" si="142"/>
        <v>67.75</v>
      </c>
      <c r="J514" s="113">
        <f t="shared" si="143"/>
        <v>814.25</v>
      </c>
      <c r="K514" s="549">
        <f t="shared" si="153"/>
        <v>4.1805234898866166</v>
      </c>
      <c r="L514" s="559"/>
      <c r="M514" s="433"/>
      <c r="N514" s="113">
        <f t="shared" si="155"/>
        <v>2.8419092100000043</v>
      </c>
      <c r="O514" s="113">
        <f t="shared" si="155"/>
        <v>2.5834737224999849</v>
      </c>
      <c r="P514" s="113">
        <f t="shared" si="155"/>
        <v>2.4214841225000061</v>
      </c>
      <c r="Q514" s="148">
        <f t="shared" si="145"/>
        <v>45031</v>
      </c>
      <c r="R514" s="148">
        <f t="shared" si="146"/>
        <v>44331</v>
      </c>
      <c r="S514" s="187">
        <f t="shared" si="137"/>
        <v>3.6919355357145633E-4</v>
      </c>
      <c r="T514" s="549">
        <f t="shared" si="147"/>
        <v>700</v>
      </c>
      <c r="U514" s="113">
        <f t="shared" si="148"/>
        <v>453.75</v>
      </c>
      <c r="V514" s="113">
        <f t="shared" si="149"/>
        <v>246.25</v>
      </c>
      <c r="W514" s="549">
        <f t="shared" si="139"/>
        <v>2.6743876350669558</v>
      </c>
      <c r="Y514" s="556">
        <f t="shared" si="144"/>
        <v>1.5061358548196608</v>
      </c>
      <c r="Z514" s="433"/>
    </row>
    <row r="515" spans="2:26" x14ac:dyDescent="0.35">
      <c r="B515" s="116">
        <v>42752</v>
      </c>
      <c r="C515" s="186">
        <f t="shared" si="154"/>
        <v>4.2318483599999901</v>
      </c>
      <c r="D515" s="113">
        <f t="shared" si="154"/>
        <v>3.4583951024999893</v>
      </c>
      <c r="E515" s="186">
        <f t="shared" si="152"/>
        <v>8.7693113095238192E-4</v>
      </c>
      <c r="F515" s="148">
        <f t="shared" si="140"/>
        <v>44578.25</v>
      </c>
      <c r="G515" s="116"/>
      <c r="H515" s="549">
        <f t="shared" si="141"/>
        <v>882</v>
      </c>
      <c r="I515" s="550">
        <f t="shared" si="142"/>
        <v>66.75</v>
      </c>
      <c r="J515" s="113">
        <f t="shared" si="143"/>
        <v>815.25</v>
      </c>
      <c r="K515" s="549">
        <f t="shared" si="153"/>
        <v>4.1733132070089187</v>
      </c>
      <c r="L515" s="559"/>
      <c r="M515" s="433"/>
      <c r="N515" s="113">
        <f t="shared" si="155"/>
        <v>2.832782422500002</v>
      </c>
      <c r="O515" s="113">
        <f t="shared" si="155"/>
        <v>2.5753712025000208</v>
      </c>
      <c r="P515" s="113">
        <f t="shared" si="155"/>
        <v>2.4143999999999943</v>
      </c>
      <c r="Q515" s="148">
        <f t="shared" si="145"/>
        <v>45031</v>
      </c>
      <c r="R515" s="148">
        <f t="shared" si="146"/>
        <v>44331</v>
      </c>
      <c r="S515" s="187">
        <f t="shared" si="137"/>
        <v>3.677303142856874E-4</v>
      </c>
      <c r="T515" s="549">
        <f t="shared" si="147"/>
        <v>700</v>
      </c>
      <c r="U515" s="113">
        <f t="shared" si="148"/>
        <v>452.75</v>
      </c>
      <c r="V515" s="113">
        <f t="shared" si="149"/>
        <v>247.25</v>
      </c>
      <c r="W515" s="549">
        <f t="shared" si="139"/>
        <v>2.666292522707157</v>
      </c>
      <c r="Y515" s="556">
        <f t="shared" si="144"/>
        <v>1.5070206843017617</v>
      </c>
      <c r="Z515" s="433"/>
    </row>
    <row r="516" spans="2:26" x14ac:dyDescent="0.35">
      <c r="B516" s="116">
        <v>42753</v>
      </c>
      <c r="C516" s="186">
        <f t="shared" si="154"/>
        <v>4.263499902500012</v>
      </c>
      <c r="D516" s="113">
        <f t="shared" si="154"/>
        <v>3.5051890624999915</v>
      </c>
      <c r="E516" s="186">
        <f t="shared" si="152"/>
        <v>8.5976285714288035E-4</v>
      </c>
      <c r="F516" s="148">
        <f t="shared" si="140"/>
        <v>44579.25</v>
      </c>
      <c r="G516" s="116"/>
      <c r="H516" s="549">
        <f t="shared" si="141"/>
        <v>882</v>
      </c>
      <c r="I516" s="550">
        <f t="shared" si="142"/>
        <v>65.75</v>
      </c>
      <c r="J516" s="113">
        <f t="shared" si="143"/>
        <v>816.25</v>
      </c>
      <c r="K516" s="549">
        <f t="shared" si="153"/>
        <v>4.2069704946428672</v>
      </c>
      <c r="L516" s="559"/>
      <c r="M516" s="433"/>
      <c r="N516" s="113">
        <f t="shared" si="155"/>
        <v>2.8307543024999937</v>
      </c>
      <c r="O516" s="113">
        <f t="shared" si="155"/>
        <v>2.5773968024999983</v>
      </c>
      <c r="P516" s="113">
        <f t="shared" si="155"/>
        <v>2.4224961600000094</v>
      </c>
      <c r="Q516" s="148">
        <f t="shared" si="145"/>
        <v>45031</v>
      </c>
      <c r="R516" s="148">
        <f t="shared" si="146"/>
        <v>44331</v>
      </c>
      <c r="S516" s="187">
        <f t="shared" si="137"/>
        <v>3.6193928571427925E-4</v>
      </c>
      <c r="T516" s="549">
        <f t="shared" si="147"/>
        <v>700</v>
      </c>
      <c r="U516" s="113">
        <f t="shared" si="148"/>
        <v>451.75</v>
      </c>
      <c r="V516" s="113">
        <f t="shared" si="149"/>
        <v>248.25</v>
      </c>
      <c r="W516" s="549">
        <f t="shared" si="139"/>
        <v>2.667248230178568</v>
      </c>
      <c r="Y516" s="556">
        <f t="shared" si="144"/>
        <v>1.5397222644642992</v>
      </c>
      <c r="Z516" s="433"/>
    </row>
    <row r="517" spans="2:26" x14ac:dyDescent="0.35">
      <c r="B517" s="116">
        <v>42754</v>
      </c>
      <c r="C517" s="186">
        <f t="shared" si="154"/>
        <v>4.290050062500006</v>
      </c>
      <c r="D517" s="113">
        <f t="shared" si="154"/>
        <v>3.5173979225000096</v>
      </c>
      <c r="E517" s="186">
        <f t="shared" si="152"/>
        <v>8.7602283446711613E-4</v>
      </c>
      <c r="F517" s="148">
        <f t="shared" si="140"/>
        <v>44580.25</v>
      </c>
      <c r="G517" s="116"/>
      <c r="H517" s="549">
        <f t="shared" si="141"/>
        <v>882</v>
      </c>
      <c r="I517" s="550">
        <f t="shared" si="142"/>
        <v>64.75</v>
      </c>
      <c r="J517" s="113">
        <f t="shared" si="143"/>
        <v>817.25</v>
      </c>
      <c r="K517" s="549">
        <f t="shared" si="153"/>
        <v>4.2333275839682605</v>
      </c>
      <c r="L517" s="559"/>
      <c r="M517" s="433"/>
      <c r="N517" s="113">
        <f t="shared" si="155"/>
        <v>2.9088513600000088</v>
      </c>
      <c r="O517" s="113">
        <f t="shared" si="155"/>
        <v>2.6472922499999996</v>
      </c>
      <c r="P517" s="113">
        <f t="shared" si="155"/>
        <v>2.4852522500000251</v>
      </c>
      <c r="Q517" s="148">
        <f t="shared" si="145"/>
        <v>45031</v>
      </c>
      <c r="R517" s="148">
        <f t="shared" si="146"/>
        <v>44331</v>
      </c>
      <c r="S517" s="187">
        <f t="shared" si="137"/>
        <v>3.7365587142858459E-4</v>
      </c>
      <c r="T517" s="549">
        <f t="shared" si="147"/>
        <v>700</v>
      </c>
      <c r="U517" s="113">
        <f t="shared" si="148"/>
        <v>450.75</v>
      </c>
      <c r="V517" s="113">
        <f t="shared" si="149"/>
        <v>249.25</v>
      </c>
      <c r="W517" s="549">
        <f t="shared" si="139"/>
        <v>2.7404259759535741</v>
      </c>
      <c r="Y517" s="556">
        <f t="shared" si="144"/>
        <v>1.4929016080146864</v>
      </c>
      <c r="Z517" s="433"/>
    </row>
    <row r="518" spans="2:26" x14ac:dyDescent="0.35">
      <c r="B518" s="116">
        <v>42755</v>
      </c>
      <c r="C518" s="186">
        <f t="shared" si="154"/>
        <v>4.3145609024999976</v>
      </c>
      <c r="D518" s="113">
        <f t="shared" si="154"/>
        <v>3.5072238224999941</v>
      </c>
      <c r="E518" s="186">
        <f t="shared" si="152"/>
        <v>9.1534816326531009E-4</v>
      </c>
      <c r="F518" s="148">
        <f t="shared" si="140"/>
        <v>44581.25</v>
      </c>
      <c r="G518" s="116"/>
      <c r="H518" s="549">
        <f t="shared" si="141"/>
        <v>882</v>
      </c>
      <c r="I518" s="550">
        <f t="shared" si="142"/>
        <v>63.75</v>
      </c>
      <c r="J518" s="113">
        <f t="shared" si="143"/>
        <v>818.25</v>
      </c>
      <c r="K518" s="549">
        <f t="shared" si="153"/>
        <v>4.2562074570918345</v>
      </c>
      <c r="L518" s="559"/>
      <c r="M518" s="433"/>
      <c r="N518" s="113">
        <f t="shared" si="155"/>
        <v>2.9616089999999762</v>
      </c>
      <c r="O518" s="113">
        <f t="shared" si="155"/>
        <v>2.6939024399999845</v>
      </c>
      <c r="P518" s="113">
        <f t="shared" si="155"/>
        <v>2.5156249999999991</v>
      </c>
      <c r="Q518" s="148">
        <f t="shared" si="145"/>
        <v>45031</v>
      </c>
      <c r="R518" s="148">
        <f t="shared" si="146"/>
        <v>44331</v>
      </c>
      <c r="S518" s="187">
        <f t="shared" si="137"/>
        <v>3.8243794285713103E-4</v>
      </c>
      <c r="T518" s="549">
        <f t="shared" si="147"/>
        <v>700</v>
      </c>
      <c r="U518" s="113">
        <f t="shared" si="148"/>
        <v>449.75</v>
      </c>
      <c r="V518" s="113">
        <f t="shared" si="149"/>
        <v>250.25</v>
      </c>
      <c r="W518" s="549">
        <f t="shared" si="139"/>
        <v>2.7896075351999814</v>
      </c>
      <c r="Y518" s="556">
        <f t="shared" si="144"/>
        <v>1.4665999218918531</v>
      </c>
      <c r="Z518" s="433"/>
    </row>
    <row r="519" spans="2:26" x14ac:dyDescent="0.35">
      <c r="B519" s="116">
        <v>42758</v>
      </c>
      <c r="C519" s="186" t="str">
        <f t="shared" si="154"/>
        <v/>
      </c>
      <c r="D519" s="113" t="str">
        <f t="shared" si="154"/>
        <v/>
      </c>
      <c r="E519" s="186" t="str">
        <f t="shared" si="152"/>
        <v/>
      </c>
      <c r="F519" s="148">
        <f t="shared" si="140"/>
        <v>44584.25</v>
      </c>
      <c r="G519" s="116"/>
      <c r="H519" s="549">
        <f t="shared" si="141"/>
        <v>882</v>
      </c>
      <c r="I519" s="550">
        <f t="shared" si="142"/>
        <v>60.75</v>
      </c>
      <c r="J519" s="113">
        <f t="shared" si="143"/>
        <v>821.25</v>
      </c>
      <c r="K519" s="549" t="str">
        <f t="shared" si="153"/>
        <v/>
      </c>
      <c r="L519" s="559"/>
      <c r="M519" s="433"/>
      <c r="N519" s="113" t="str">
        <f t="shared" si="155"/>
        <v/>
      </c>
      <c r="O519" s="113" t="str">
        <f t="shared" si="155"/>
        <v/>
      </c>
      <c r="P519" s="113" t="str">
        <f t="shared" si="155"/>
        <v/>
      </c>
      <c r="Q519" s="148">
        <f t="shared" si="145"/>
        <v>45031</v>
      </c>
      <c r="R519" s="148">
        <f t="shared" si="146"/>
        <v>44331</v>
      </c>
      <c r="S519" s="187" t="str">
        <f t="shared" si="137"/>
        <v/>
      </c>
      <c r="T519" s="549">
        <f t="shared" si="147"/>
        <v>700</v>
      </c>
      <c r="U519" s="113">
        <f t="shared" si="148"/>
        <v>446.75</v>
      </c>
      <c r="V519" s="113">
        <f t="shared" si="149"/>
        <v>253.25</v>
      </c>
      <c r="W519" s="549" t="str">
        <f t="shared" si="139"/>
        <v/>
      </c>
      <c r="Y519" s="556" t="str">
        <f t="shared" si="144"/>
        <v/>
      </c>
      <c r="Z519" s="433"/>
    </row>
    <row r="520" spans="2:26" x14ac:dyDescent="0.35">
      <c r="B520" s="116">
        <v>42759</v>
      </c>
      <c r="C520" s="186">
        <f t="shared" si="154"/>
        <v>4.3421390399999815</v>
      </c>
      <c r="D520" s="113">
        <f t="shared" si="154"/>
        <v>3.534695039999991</v>
      </c>
      <c r="E520" s="186">
        <f t="shared" si="152"/>
        <v>9.154693877550913E-4</v>
      </c>
      <c r="F520" s="148">
        <f t="shared" si="140"/>
        <v>44585.25</v>
      </c>
      <c r="G520" s="116"/>
      <c r="H520" s="549">
        <f t="shared" si="141"/>
        <v>882</v>
      </c>
      <c r="I520" s="550">
        <f t="shared" si="142"/>
        <v>59.75</v>
      </c>
      <c r="J520" s="113">
        <f t="shared" si="143"/>
        <v>822.25</v>
      </c>
      <c r="K520" s="549">
        <f t="shared" si="153"/>
        <v>4.287439744081615</v>
      </c>
      <c r="L520" s="559"/>
      <c r="M520" s="433"/>
      <c r="N520" s="113">
        <f t="shared" si="155"/>
        <v>2.9271120899999836</v>
      </c>
      <c r="O520" s="113">
        <f t="shared" si="155"/>
        <v>2.6604636224999867</v>
      </c>
      <c r="P520" s="113">
        <f t="shared" si="155"/>
        <v>2.4994256400000303</v>
      </c>
      <c r="Q520" s="148">
        <f t="shared" si="145"/>
        <v>45031</v>
      </c>
      <c r="R520" s="148">
        <f t="shared" si="146"/>
        <v>44331</v>
      </c>
      <c r="S520" s="187">
        <f t="shared" si="137"/>
        <v>3.8092638214285275E-4</v>
      </c>
      <c r="T520" s="549">
        <f t="shared" si="147"/>
        <v>700</v>
      </c>
      <c r="U520" s="113">
        <f t="shared" si="148"/>
        <v>445.75</v>
      </c>
      <c r="V520" s="113">
        <f t="shared" si="149"/>
        <v>254.25</v>
      </c>
      <c r="W520" s="549">
        <f t="shared" si="139"/>
        <v>2.7573141551598068</v>
      </c>
      <c r="Y520" s="556">
        <f t="shared" si="144"/>
        <v>1.5301255889218082</v>
      </c>
      <c r="Z520" s="433"/>
    </row>
    <row r="521" spans="2:26" x14ac:dyDescent="0.35">
      <c r="B521" s="116">
        <v>42760</v>
      </c>
      <c r="C521" s="186">
        <f t="shared" si="154"/>
        <v>4.3349888024999839</v>
      </c>
      <c r="D521" s="113">
        <f t="shared" si="154"/>
        <v>3.5173979225000096</v>
      </c>
      <c r="E521" s="186">
        <f t="shared" si="152"/>
        <v>9.2697378684804342E-4</v>
      </c>
      <c r="F521" s="148">
        <f t="shared" si="140"/>
        <v>44586.25</v>
      </c>
      <c r="G521" s="116"/>
      <c r="H521" s="549">
        <f t="shared" si="141"/>
        <v>882</v>
      </c>
      <c r="I521" s="550">
        <f t="shared" si="142"/>
        <v>58.75</v>
      </c>
      <c r="J521" s="113">
        <f t="shared" si="143"/>
        <v>823.25</v>
      </c>
      <c r="K521" s="549">
        <f t="shared" si="153"/>
        <v>4.2805290925226611</v>
      </c>
      <c r="L521" s="559"/>
      <c r="M521" s="433"/>
      <c r="N521" s="113">
        <f t="shared" si="155"/>
        <v>2.9758152899999946</v>
      </c>
      <c r="O521" s="113">
        <f t="shared" si="155"/>
        <v>2.6969426025000187</v>
      </c>
      <c r="P521" s="113">
        <f t="shared" si="155"/>
        <v>2.5196750400000134</v>
      </c>
      <c r="Q521" s="148">
        <f t="shared" si="145"/>
        <v>45031</v>
      </c>
      <c r="R521" s="148">
        <f t="shared" si="146"/>
        <v>44331</v>
      </c>
      <c r="S521" s="187">
        <f t="shared" si="137"/>
        <v>3.9838955357139404E-4</v>
      </c>
      <c r="T521" s="549">
        <f t="shared" si="147"/>
        <v>700</v>
      </c>
      <c r="U521" s="113">
        <f t="shared" si="148"/>
        <v>444.75</v>
      </c>
      <c r="V521" s="113">
        <f t="shared" si="149"/>
        <v>255.25</v>
      </c>
      <c r="W521" s="549">
        <f t="shared" si="139"/>
        <v>2.798631536049117</v>
      </c>
      <c r="Y521" s="556">
        <f t="shared" si="144"/>
        <v>1.4818975564735442</v>
      </c>
      <c r="Z521" s="433"/>
    </row>
    <row r="522" spans="2:26" x14ac:dyDescent="0.35">
      <c r="B522" s="116">
        <v>42761</v>
      </c>
      <c r="C522" s="186">
        <f t="shared" si="154"/>
        <v>4.347246502500024</v>
      </c>
      <c r="D522" s="113">
        <f t="shared" si="154"/>
        <v>3.5611522499999992</v>
      </c>
      <c r="E522" s="186">
        <f t="shared" si="152"/>
        <v>8.9126332482996002E-4</v>
      </c>
      <c r="F522" s="148">
        <f t="shared" si="140"/>
        <v>44587.25</v>
      </c>
      <c r="G522" s="116"/>
      <c r="H522" s="549">
        <f t="shared" si="141"/>
        <v>882</v>
      </c>
      <c r="I522" s="550">
        <f t="shared" si="142"/>
        <v>57.75</v>
      </c>
      <c r="J522" s="113">
        <f t="shared" si="143"/>
        <v>824.25</v>
      </c>
      <c r="K522" s="549">
        <f t="shared" si="153"/>
        <v>4.2957760454910936</v>
      </c>
      <c r="L522" s="559"/>
      <c r="M522" s="433"/>
      <c r="N522" s="113">
        <f t="shared" si="155"/>
        <v>3.0448312099999875</v>
      </c>
      <c r="O522" s="113">
        <f t="shared" si="155"/>
        <v>2.7557279224999842</v>
      </c>
      <c r="P522" s="113">
        <f t="shared" si="155"/>
        <v>2.5773968024999983</v>
      </c>
      <c r="Q522" s="148">
        <f t="shared" si="145"/>
        <v>45031</v>
      </c>
      <c r="R522" s="148">
        <f t="shared" si="146"/>
        <v>44331</v>
      </c>
      <c r="S522" s="187">
        <f t="shared" si="137"/>
        <v>4.1300469642857607E-4</v>
      </c>
      <c r="T522" s="549">
        <f t="shared" si="147"/>
        <v>700</v>
      </c>
      <c r="U522" s="113">
        <f t="shared" si="148"/>
        <v>443.75</v>
      </c>
      <c r="V522" s="113">
        <f t="shared" si="149"/>
        <v>256.25</v>
      </c>
      <c r="W522" s="549">
        <f t="shared" si="139"/>
        <v>2.8615603759598067</v>
      </c>
      <c r="Y522" s="556">
        <f t="shared" si="144"/>
        <v>1.4342156695312869</v>
      </c>
      <c r="Z522" s="433"/>
    </row>
    <row r="523" spans="2:26" x14ac:dyDescent="0.35">
      <c r="B523" s="116">
        <v>42762</v>
      </c>
      <c r="C523" s="186">
        <f t="shared" si="154"/>
        <v>4.3860673024999963</v>
      </c>
      <c r="D523" s="113">
        <f t="shared" si="154"/>
        <v>3.5509760000000057</v>
      </c>
      <c r="E523" s="186">
        <f t="shared" si="152"/>
        <v>9.4681553571427507E-4</v>
      </c>
      <c r="F523" s="148">
        <f t="shared" si="140"/>
        <v>44588.25</v>
      </c>
      <c r="G523" s="116"/>
      <c r="H523" s="549">
        <f t="shared" si="141"/>
        <v>882</v>
      </c>
      <c r="I523" s="550">
        <f t="shared" si="142"/>
        <v>56.75</v>
      </c>
      <c r="J523" s="113">
        <f t="shared" si="143"/>
        <v>825.25</v>
      </c>
      <c r="K523" s="549">
        <f t="shared" si="153"/>
        <v>4.3323355208482113</v>
      </c>
      <c r="L523" s="559"/>
      <c r="M523" s="433"/>
      <c r="N523" s="113">
        <f t="shared" si="155"/>
        <v>3.0854396099999848</v>
      </c>
      <c r="O523" s="113">
        <f t="shared" si="155"/>
        <v>2.7901961024999977</v>
      </c>
      <c r="P523" s="113">
        <f t="shared" si="155"/>
        <v>2.620952040000013</v>
      </c>
      <c r="Q523" s="148">
        <f t="shared" si="145"/>
        <v>45031</v>
      </c>
      <c r="R523" s="148">
        <f t="shared" si="146"/>
        <v>44331</v>
      </c>
      <c r="S523" s="187">
        <f t="shared" si="137"/>
        <v>4.2177643928569583E-4</v>
      </c>
      <c r="T523" s="549">
        <f t="shared" si="147"/>
        <v>700</v>
      </c>
      <c r="U523" s="113">
        <f t="shared" si="148"/>
        <v>442.75</v>
      </c>
      <c r="V523" s="113">
        <f t="shared" si="149"/>
        <v>257.25</v>
      </c>
      <c r="W523" s="549">
        <f t="shared" si="139"/>
        <v>2.898698091506243</v>
      </c>
      <c r="Y523" s="556">
        <f t="shared" si="144"/>
        <v>1.4336374293419683</v>
      </c>
      <c r="Z523" s="433"/>
    </row>
    <row r="524" spans="2:26" x14ac:dyDescent="0.35">
      <c r="B524" s="116">
        <v>42765</v>
      </c>
      <c r="C524" s="186" t="str">
        <f t="shared" si="154"/>
        <v/>
      </c>
      <c r="D524" s="113" t="str">
        <f t="shared" si="154"/>
        <v/>
      </c>
      <c r="E524" s="186" t="str">
        <f t="shared" si="152"/>
        <v/>
      </c>
      <c r="F524" s="148">
        <f t="shared" si="140"/>
        <v>44591.25</v>
      </c>
      <c r="G524" s="116"/>
      <c r="H524" s="549">
        <f t="shared" si="141"/>
        <v>882</v>
      </c>
      <c r="I524" s="550">
        <f t="shared" si="142"/>
        <v>53.75</v>
      </c>
      <c r="J524" s="113">
        <f t="shared" si="143"/>
        <v>828.25</v>
      </c>
      <c r="K524" s="549" t="str">
        <f t="shared" si="153"/>
        <v/>
      </c>
      <c r="L524" s="559"/>
      <c r="M524" s="433"/>
      <c r="N524" s="113" t="str">
        <f t="shared" si="155"/>
        <v/>
      </c>
      <c r="O524" s="113" t="str">
        <f t="shared" si="155"/>
        <v/>
      </c>
      <c r="P524" s="113" t="str">
        <f t="shared" si="155"/>
        <v/>
      </c>
      <c r="Q524" s="148">
        <f t="shared" si="145"/>
        <v>45031</v>
      </c>
      <c r="R524" s="148">
        <f t="shared" si="146"/>
        <v>44331</v>
      </c>
      <c r="S524" s="187" t="str">
        <f t="shared" si="137"/>
        <v/>
      </c>
      <c r="T524" s="549">
        <f t="shared" si="147"/>
        <v>700</v>
      </c>
      <c r="U524" s="113">
        <f t="shared" si="148"/>
        <v>439.75</v>
      </c>
      <c r="V524" s="113">
        <f t="shared" si="149"/>
        <v>260.25</v>
      </c>
      <c r="W524" s="549" t="str">
        <f t="shared" si="139"/>
        <v/>
      </c>
      <c r="Y524" s="556" t="str">
        <f t="shared" si="144"/>
        <v/>
      </c>
      <c r="Z524" s="433"/>
    </row>
    <row r="525" spans="2:26" x14ac:dyDescent="0.35">
      <c r="B525" s="116">
        <v>42766</v>
      </c>
      <c r="C525" s="186">
        <f t="shared" ref="C525:D544" si="156">IF(C255="","",((1+C255/200)^2-1)*100)</f>
        <v>4.3840239224999911</v>
      </c>
      <c r="D525" s="113">
        <f t="shared" si="156"/>
        <v>3.5397827024999939</v>
      </c>
      <c r="E525" s="186">
        <f t="shared" si="152"/>
        <v>9.5718959183673142E-4</v>
      </c>
      <c r="F525" s="148">
        <f t="shared" si="140"/>
        <v>44592.25</v>
      </c>
      <c r="G525" s="116"/>
      <c r="H525" s="549">
        <f t="shared" si="141"/>
        <v>882</v>
      </c>
      <c r="I525" s="550">
        <f t="shared" si="142"/>
        <v>52.75</v>
      </c>
      <c r="J525" s="113">
        <f t="shared" si="143"/>
        <v>829.25</v>
      </c>
      <c r="K525" s="549">
        <f t="shared" si="153"/>
        <v>4.3335321715306039</v>
      </c>
      <c r="L525" s="559"/>
      <c r="M525" s="433"/>
      <c r="N525" s="113">
        <f t="shared" ref="N525:P542" si="157">IF(N255="","",((1+N255/200)^2-1)*100)</f>
        <v>3.0407708100000042</v>
      </c>
      <c r="O525" s="113">
        <f t="shared" si="157"/>
        <v>2.7506595600000017</v>
      </c>
      <c r="P525" s="113">
        <f t="shared" si="157"/>
        <v>2.5652435025000031</v>
      </c>
      <c r="Q525" s="148">
        <f t="shared" si="145"/>
        <v>45031</v>
      </c>
      <c r="R525" s="148">
        <f t="shared" si="146"/>
        <v>44331</v>
      </c>
      <c r="S525" s="187">
        <f t="shared" si="137"/>
        <v>4.144446428571464E-4</v>
      </c>
      <c r="T525" s="549">
        <f t="shared" si="147"/>
        <v>700</v>
      </c>
      <c r="U525" s="113">
        <f t="shared" si="148"/>
        <v>438.75</v>
      </c>
      <c r="V525" s="113">
        <f t="shared" si="149"/>
        <v>261.25</v>
      </c>
      <c r="W525" s="549">
        <f t="shared" si="139"/>
        <v>2.858933222946431</v>
      </c>
      <c r="Y525" s="556">
        <f t="shared" si="144"/>
        <v>1.4745989485841728</v>
      </c>
      <c r="Z525" s="433"/>
    </row>
    <row r="526" spans="2:26" x14ac:dyDescent="0.35">
      <c r="B526" s="116">
        <v>42767</v>
      </c>
      <c r="C526" s="186">
        <f t="shared" si="156"/>
        <v>4.365634402499996</v>
      </c>
      <c r="D526" s="113">
        <f t="shared" si="156"/>
        <v>3.5235026225000077</v>
      </c>
      <c r="E526" s="186">
        <f t="shared" si="152"/>
        <v>9.5479793650792325E-4</v>
      </c>
      <c r="F526" s="148">
        <f t="shared" si="140"/>
        <v>44593.25</v>
      </c>
      <c r="G526" s="116"/>
      <c r="H526" s="549">
        <f t="shared" si="141"/>
        <v>882</v>
      </c>
      <c r="I526" s="550">
        <f t="shared" si="142"/>
        <v>51.75</v>
      </c>
      <c r="J526" s="113">
        <f t="shared" si="143"/>
        <v>830.25</v>
      </c>
      <c r="K526" s="549">
        <f t="shared" si="153"/>
        <v>4.3162236092857107</v>
      </c>
      <c r="L526" s="559"/>
      <c r="M526" s="433"/>
      <c r="N526" s="113">
        <f t="shared" si="157"/>
        <v>3.0255450225000091</v>
      </c>
      <c r="O526" s="113">
        <f t="shared" si="157"/>
        <v>2.7364688100000034</v>
      </c>
      <c r="P526" s="113">
        <f t="shared" si="157"/>
        <v>2.5470149025000222</v>
      </c>
      <c r="Q526" s="148">
        <f t="shared" si="145"/>
        <v>45031</v>
      </c>
      <c r="R526" s="148">
        <f t="shared" si="146"/>
        <v>44331</v>
      </c>
      <c r="S526" s="187">
        <f t="shared" si="137"/>
        <v>4.12966017857151E-4</v>
      </c>
      <c r="T526" s="549">
        <f t="shared" si="147"/>
        <v>700</v>
      </c>
      <c r="U526" s="113">
        <f t="shared" si="148"/>
        <v>437.75</v>
      </c>
      <c r="V526" s="113">
        <f t="shared" si="149"/>
        <v>262.25</v>
      </c>
      <c r="W526" s="549">
        <f t="shared" si="139"/>
        <v>2.8447691481830413</v>
      </c>
      <c r="Y526" s="556">
        <f t="shared" si="144"/>
        <v>1.4714544611026694</v>
      </c>
      <c r="Z526" s="433"/>
    </row>
    <row r="527" spans="2:26" x14ac:dyDescent="0.35">
      <c r="B527" s="116">
        <v>42768</v>
      </c>
      <c r="C527" s="186">
        <f t="shared" si="156"/>
        <v>4.3707424399999972</v>
      </c>
      <c r="D527" s="113">
        <f t="shared" si="156"/>
        <v>3.4950155625000034</v>
      </c>
      <c r="E527" s="186">
        <f t="shared" si="152"/>
        <v>9.9288761621314499E-4</v>
      </c>
      <c r="F527" s="148">
        <f t="shared" si="140"/>
        <v>44594.25</v>
      </c>
      <c r="G527" s="116"/>
      <c r="H527" s="549">
        <f t="shared" si="141"/>
        <v>882</v>
      </c>
      <c r="I527" s="550">
        <f t="shared" si="142"/>
        <v>50.75</v>
      </c>
      <c r="J527" s="113">
        <f t="shared" si="143"/>
        <v>831.25</v>
      </c>
      <c r="K527" s="549">
        <f t="shared" si="153"/>
        <v>4.3203533934771805</v>
      </c>
      <c r="L527" s="559"/>
      <c r="M527" s="433"/>
      <c r="N527" s="113">
        <f t="shared" si="157"/>
        <v>3.0529522499999961</v>
      </c>
      <c r="O527" s="113">
        <f t="shared" si="157"/>
        <v>2.754714239999978</v>
      </c>
      <c r="P527" s="113">
        <f t="shared" si="157"/>
        <v>2.5611925625000254</v>
      </c>
      <c r="Q527" s="148">
        <f t="shared" si="145"/>
        <v>45031</v>
      </c>
      <c r="R527" s="148">
        <f t="shared" si="146"/>
        <v>44331</v>
      </c>
      <c r="S527" s="187">
        <f t="shared" si="137"/>
        <v>4.2605430000002594E-4</v>
      </c>
      <c r="T527" s="549">
        <f t="shared" si="147"/>
        <v>700</v>
      </c>
      <c r="U527" s="113">
        <f t="shared" si="148"/>
        <v>436.75</v>
      </c>
      <c r="V527" s="113">
        <f t="shared" si="149"/>
        <v>263.25</v>
      </c>
      <c r="W527" s="549">
        <f t="shared" si="139"/>
        <v>2.8668730344749846</v>
      </c>
      <c r="Y527" s="556">
        <f t="shared" si="144"/>
        <v>1.4534803590021959</v>
      </c>
      <c r="Z527" s="433"/>
    </row>
    <row r="528" spans="2:26" x14ac:dyDescent="0.35">
      <c r="B528" s="116">
        <v>42769</v>
      </c>
      <c r="C528" s="186">
        <f t="shared" si="156"/>
        <v>4.3186463225000082</v>
      </c>
      <c r="D528" s="113">
        <f t="shared" si="156"/>
        <v>3.4980675599999733</v>
      </c>
      <c r="E528" s="186">
        <f t="shared" si="152"/>
        <v>9.3036140873019833E-4</v>
      </c>
      <c r="F528" s="148">
        <f t="shared" si="140"/>
        <v>44595.25</v>
      </c>
      <c r="G528" s="116"/>
      <c r="H528" s="549">
        <f t="shared" si="141"/>
        <v>882</v>
      </c>
      <c r="I528" s="550">
        <f t="shared" si="142"/>
        <v>49.75</v>
      </c>
      <c r="J528" s="113">
        <f t="shared" si="143"/>
        <v>832.25</v>
      </c>
      <c r="K528" s="549">
        <f t="shared" si="153"/>
        <v>4.2723608424156811</v>
      </c>
      <c r="L528" s="559"/>
      <c r="M528" s="433"/>
      <c r="N528" s="113">
        <f t="shared" si="157"/>
        <v>3.045846322500001</v>
      </c>
      <c r="O528" s="113">
        <f t="shared" si="157"/>
        <v>2.7486322499999938</v>
      </c>
      <c r="P528" s="113">
        <f t="shared" si="157"/>
        <v>2.5520782400000108</v>
      </c>
      <c r="Q528" s="148">
        <f t="shared" si="145"/>
        <v>45031</v>
      </c>
      <c r="R528" s="148">
        <f t="shared" si="146"/>
        <v>44331</v>
      </c>
      <c r="S528" s="187">
        <f t="shared" si="137"/>
        <v>4.2459153214286741E-4</v>
      </c>
      <c r="T528" s="549">
        <f t="shared" si="147"/>
        <v>700</v>
      </c>
      <c r="U528" s="113">
        <f t="shared" si="148"/>
        <v>435.75</v>
      </c>
      <c r="V528" s="113">
        <f t="shared" si="149"/>
        <v>264.25</v>
      </c>
      <c r="W528" s="549">
        <f t="shared" si="139"/>
        <v>2.8608305623687467</v>
      </c>
      <c r="Y528" s="556">
        <f t="shared" si="144"/>
        <v>1.4115302800469345</v>
      </c>
      <c r="Z528" s="433"/>
    </row>
    <row r="529" spans="2:26" x14ac:dyDescent="0.35">
      <c r="B529" s="116">
        <v>42772</v>
      </c>
      <c r="C529" s="186" t="str">
        <f t="shared" si="156"/>
        <v/>
      </c>
      <c r="D529" s="113" t="str">
        <f t="shared" si="156"/>
        <v/>
      </c>
      <c r="E529" s="186" t="str">
        <f t="shared" si="152"/>
        <v/>
      </c>
      <c r="F529" s="148">
        <f t="shared" si="140"/>
        <v>44598.25</v>
      </c>
      <c r="G529" s="116"/>
      <c r="H529" s="549">
        <f t="shared" si="141"/>
        <v>882</v>
      </c>
      <c r="I529" s="550">
        <f t="shared" si="142"/>
        <v>46.75</v>
      </c>
      <c r="J529" s="113">
        <f t="shared" si="143"/>
        <v>835.25</v>
      </c>
      <c r="K529" s="549" t="str">
        <f t="shared" si="153"/>
        <v/>
      </c>
      <c r="L529" s="559"/>
      <c r="M529" s="433"/>
      <c r="N529" s="113" t="str">
        <f t="shared" si="157"/>
        <v/>
      </c>
      <c r="O529" s="113" t="str">
        <f t="shared" si="157"/>
        <v/>
      </c>
      <c r="P529" s="113" t="str">
        <f t="shared" si="157"/>
        <v/>
      </c>
      <c r="Q529" s="148">
        <f t="shared" si="145"/>
        <v>45031</v>
      </c>
      <c r="R529" s="148">
        <f t="shared" si="146"/>
        <v>44331</v>
      </c>
      <c r="S529" s="187" t="str">
        <f t="shared" si="137"/>
        <v/>
      </c>
      <c r="T529" s="549">
        <f t="shared" si="147"/>
        <v>700</v>
      </c>
      <c r="U529" s="113">
        <f t="shared" si="148"/>
        <v>432.75</v>
      </c>
      <c r="V529" s="113">
        <f t="shared" si="149"/>
        <v>267.25</v>
      </c>
      <c r="W529" s="549" t="str">
        <f t="shared" si="139"/>
        <v/>
      </c>
      <c r="Y529" s="556" t="str">
        <f t="shared" si="144"/>
        <v/>
      </c>
      <c r="Z529" s="433"/>
    </row>
    <row r="530" spans="2:26" x14ac:dyDescent="0.35">
      <c r="B530" s="116">
        <v>42773</v>
      </c>
      <c r="C530" s="186">
        <f t="shared" si="156"/>
        <v>4.3227318225000033</v>
      </c>
      <c r="D530" s="113">
        <f t="shared" si="156"/>
        <v>3.4909463024999754</v>
      </c>
      <c r="E530" s="186">
        <f t="shared" si="152"/>
        <v>9.4306748299322898E-4</v>
      </c>
      <c r="F530" s="148">
        <f t="shared" si="140"/>
        <v>44599.25</v>
      </c>
      <c r="G530" s="116"/>
      <c r="H530" s="549">
        <f t="shared" si="141"/>
        <v>882</v>
      </c>
      <c r="I530" s="550">
        <f t="shared" si="142"/>
        <v>45.75</v>
      </c>
      <c r="J530" s="113">
        <f t="shared" si="143"/>
        <v>836.25</v>
      </c>
      <c r="K530" s="549">
        <f t="shared" si="153"/>
        <v>4.2795864851530627</v>
      </c>
      <c r="L530" s="559"/>
      <c r="M530" s="433"/>
      <c r="N530" s="113">
        <f t="shared" si="157"/>
        <v>2.9768300625000021</v>
      </c>
      <c r="O530" s="113">
        <f t="shared" si="157"/>
        <v>2.6888356024999949</v>
      </c>
      <c r="P530" s="113">
        <f t="shared" si="157"/>
        <v>2.5267628025000155</v>
      </c>
      <c r="Q530" s="148">
        <f t="shared" si="145"/>
        <v>45031</v>
      </c>
      <c r="R530" s="148">
        <f t="shared" si="146"/>
        <v>44331</v>
      </c>
      <c r="S530" s="187">
        <f t="shared" si="137"/>
        <v>4.1142065714286753E-4</v>
      </c>
      <c r="T530" s="549">
        <f t="shared" si="147"/>
        <v>700</v>
      </c>
      <c r="U530" s="113">
        <f t="shared" si="148"/>
        <v>431.75</v>
      </c>
      <c r="V530" s="113">
        <f t="shared" si="149"/>
        <v>268.25</v>
      </c>
      <c r="W530" s="549">
        <f t="shared" si="139"/>
        <v>2.799199193778569</v>
      </c>
      <c r="Y530" s="556">
        <f t="shared" si="144"/>
        <v>1.4803872913744938</v>
      </c>
      <c r="Z530" s="433"/>
    </row>
    <row r="531" spans="2:26" x14ac:dyDescent="0.35">
      <c r="B531" s="116">
        <v>42774</v>
      </c>
      <c r="C531" s="186">
        <f t="shared" si="156"/>
        <v>4.2767745600000184</v>
      </c>
      <c r="D531" s="113">
        <f t="shared" si="156"/>
        <v>3.4309340099999863</v>
      </c>
      <c r="E531" s="186">
        <f t="shared" si="152"/>
        <v>9.5900289115649899E-4</v>
      </c>
      <c r="F531" s="148">
        <f t="shared" si="140"/>
        <v>44600.25</v>
      </c>
      <c r="G531" s="116"/>
      <c r="H531" s="549">
        <f t="shared" si="141"/>
        <v>882</v>
      </c>
      <c r="I531" s="550">
        <f t="shared" si="142"/>
        <v>44.75</v>
      </c>
      <c r="J531" s="113">
        <f t="shared" si="143"/>
        <v>837.25</v>
      </c>
      <c r="K531" s="549">
        <f t="shared" si="153"/>
        <v>4.2338591806207653</v>
      </c>
      <c r="L531" s="559"/>
      <c r="M531" s="433"/>
      <c r="N531" s="113">
        <f t="shared" si="157"/>
        <v>2.9291411600000039</v>
      </c>
      <c r="O531" s="113">
        <f t="shared" si="157"/>
        <v>2.6462791024999932</v>
      </c>
      <c r="P531" s="113">
        <f t="shared" si="157"/>
        <v>2.4903140624999986</v>
      </c>
      <c r="Q531" s="148">
        <f t="shared" si="145"/>
        <v>45031</v>
      </c>
      <c r="R531" s="148">
        <f t="shared" si="146"/>
        <v>44331</v>
      </c>
      <c r="S531" s="187">
        <f t="shared" si="137"/>
        <v>4.0408865357144386E-4</v>
      </c>
      <c r="T531" s="549">
        <f t="shared" si="147"/>
        <v>700</v>
      </c>
      <c r="U531" s="113">
        <f t="shared" si="148"/>
        <v>430.75</v>
      </c>
      <c r="V531" s="113">
        <f t="shared" si="149"/>
        <v>269.25</v>
      </c>
      <c r="W531" s="549">
        <f t="shared" si="139"/>
        <v>2.7550799724741046</v>
      </c>
      <c r="Y531" s="556">
        <f t="shared" si="144"/>
        <v>1.4787792081466606</v>
      </c>
      <c r="Z531" s="433"/>
    </row>
    <row r="532" spans="2:26" x14ac:dyDescent="0.35">
      <c r="B532" s="116">
        <v>42775</v>
      </c>
      <c r="C532" s="186">
        <f t="shared" si="156"/>
        <v>4.2594155625000019</v>
      </c>
      <c r="D532" s="113">
        <f t="shared" si="156"/>
        <v>3.4217811224999783</v>
      </c>
      <c r="E532" s="186">
        <f t="shared" si="152"/>
        <v>9.4969891156465255E-4</v>
      </c>
      <c r="F532" s="148">
        <f t="shared" si="140"/>
        <v>44601.25</v>
      </c>
      <c r="G532" s="116"/>
      <c r="H532" s="549">
        <f t="shared" si="141"/>
        <v>882</v>
      </c>
      <c r="I532" s="550">
        <f t="shared" si="142"/>
        <v>43.75</v>
      </c>
      <c r="J532" s="113">
        <f t="shared" si="143"/>
        <v>838.25</v>
      </c>
      <c r="K532" s="549">
        <f t="shared" si="153"/>
        <v>4.2178662351190486</v>
      </c>
      <c r="L532" s="559"/>
      <c r="M532" s="433"/>
      <c r="N532" s="113">
        <f t="shared" si="157"/>
        <v>2.824670062500001</v>
      </c>
      <c r="O532" s="113">
        <f t="shared" si="157"/>
        <v>2.548027559999988</v>
      </c>
      <c r="P532" s="113">
        <f t="shared" si="157"/>
        <v>2.4022563600000213</v>
      </c>
      <c r="Q532" s="148">
        <f t="shared" si="145"/>
        <v>45031</v>
      </c>
      <c r="R532" s="148">
        <f t="shared" si="146"/>
        <v>44331</v>
      </c>
      <c r="S532" s="187">
        <f t="shared" ref="S532:S545" si="158">IF(N532="","",(O532-N532)/($O$14-$N$14))</f>
        <v>3.9520357500001858E-4</v>
      </c>
      <c r="T532" s="549">
        <f t="shared" si="147"/>
        <v>700</v>
      </c>
      <c r="U532" s="113">
        <f t="shared" si="148"/>
        <v>429.75</v>
      </c>
      <c r="V532" s="113">
        <f t="shared" si="149"/>
        <v>270.25</v>
      </c>
      <c r="W532" s="549">
        <f t="shared" si="139"/>
        <v>2.6548313261437428</v>
      </c>
      <c r="Y532" s="556">
        <f t="shared" si="144"/>
        <v>1.5630349089753057</v>
      </c>
      <c r="Z532" s="433"/>
    </row>
    <row r="533" spans="2:26" x14ac:dyDescent="0.35">
      <c r="B533" s="116">
        <v>42776</v>
      </c>
      <c r="C533" s="186">
        <f t="shared" si="156"/>
        <v>4.253289202499988</v>
      </c>
      <c r="D533" s="113">
        <f t="shared" si="156"/>
        <v>3.4105948099999894</v>
      </c>
      <c r="E533" s="186">
        <f t="shared" si="152"/>
        <v>9.5543581916099612E-4</v>
      </c>
      <c r="F533" s="148">
        <f t="shared" si="140"/>
        <v>44602.25</v>
      </c>
      <c r="G533" s="116"/>
      <c r="H533" s="549">
        <f t="shared" si="141"/>
        <v>882</v>
      </c>
      <c r="I533" s="550">
        <f t="shared" si="142"/>
        <v>42.75</v>
      </c>
      <c r="J533" s="113">
        <f t="shared" si="143"/>
        <v>839.25</v>
      </c>
      <c r="K533" s="549">
        <f t="shared" si="153"/>
        <v>4.2124443212308558</v>
      </c>
      <c r="L533" s="559"/>
      <c r="M533" s="433"/>
      <c r="N533" s="113">
        <f t="shared" si="157"/>
        <v>2.8520505599999968</v>
      </c>
      <c r="O533" s="113">
        <f t="shared" si="157"/>
        <v>2.5773968024999983</v>
      </c>
      <c r="P533" s="113">
        <f t="shared" si="157"/>
        <v>2.4295805625000222</v>
      </c>
      <c r="Q533" s="148">
        <f t="shared" si="145"/>
        <v>45031</v>
      </c>
      <c r="R533" s="148">
        <f t="shared" si="146"/>
        <v>44331</v>
      </c>
      <c r="S533" s="187">
        <f t="shared" si="158"/>
        <v>3.9236251071428363E-4</v>
      </c>
      <c r="T533" s="549">
        <f t="shared" si="147"/>
        <v>700</v>
      </c>
      <c r="U533" s="113">
        <f t="shared" si="148"/>
        <v>428.75</v>
      </c>
      <c r="V533" s="113">
        <f t="shared" si="149"/>
        <v>271.25</v>
      </c>
      <c r="W533" s="549">
        <f t="shared" si="139"/>
        <v>2.6838251335312475</v>
      </c>
      <c r="Y533" s="556">
        <f t="shared" si="144"/>
        <v>1.5286191876996083</v>
      </c>
      <c r="Z533" s="433"/>
    </row>
    <row r="534" spans="2:26" x14ac:dyDescent="0.35">
      <c r="B534" s="116">
        <v>42779</v>
      </c>
      <c r="C534" s="186">
        <f t="shared" si="156"/>
        <v>4.2573734225000326</v>
      </c>
      <c r="D534" s="113">
        <f t="shared" si="156"/>
        <v>3.4156794224999842</v>
      </c>
      <c r="E534" s="186">
        <f t="shared" si="152"/>
        <v>9.5430158730164217E-4</v>
      </c>
      <c r="F534" s="148">
        <f t="shared" si="140"/>
        <v>44605.25</v>
      </c>
      <c r="G534" s="116"/>
      <c r="H534" s="549">
        <f t="shared" si="141"/>
        <v>882</v>
      </c>
      <c r="I534" s="550">
        <f t="shared" si="142"/>
        <v>39.75</v>
      </c>
      <c r="J534" s="113">
        <f t="shared" si="143"/>
        <v>842.25</v>
      </c>
      <c r="K534" s="549">
        <f t="shared" si="153"/>
        <v>4.2194399344047921</v>
      </c>
      <c r="L534" s="559"/>
      <c r="M534" s="433"/>
      <c r="N534" s="113">
        <f t="shared" si="157"/>
        <v>2.8571214224999864</v>
      </c>
      <c r="O534" s="113">
        <f t="shared" si="157"/>
        <v>2.5834737224999849</v>
      </c>
      <c r="P534" s="113">
        <f t="shared" si="157"/>
        <v>2.4356531025000017</v>
      </c>
      <c r="Q534" s="148">
        <f t="shared" si="145"/>
        <v>45031</v>
      </c>
      <c r="R534" s="148">
        <f t="shared" si="146"/>
        <v>44331</v>
      </c>
      <c r="S534" s="187">
        <f t="shared" si="158"/>
        <v>3.9092528571428787E-4</v>
      </c>
      <c r="T534" s="549">
        <f t="shared" si="147"/>
        <v>700</v>
      </c>
      <c r="U534" s="113">
        <f t="shared" si="148"/>
        <v>425.75</v>
      </c>
      <c r="V534" s="113">
        <f t="shared" si="149"/>
        <v>274.25</v>
      </c>
      <c r="W534" s="549">
        <f t="shared" si="139"/>
        <v>2.6906849821071281</v>
      </c>
      <c r="Y534" s="556">
        <f t="shared" si="144"/>
        <v>1.528754952297664</v>
      </c>
      <c r="Z534" s="433"/>
    </row>
    <row r="535" spans="2:26" x14ac:dyDescent="0.35">
      <c r="B535" s="116">
        <v>42780</v>
      </c>
      <c r="C535" s="186">
        <f t="shared" si="156"/>
        <v>4.2951562499999874</v>
      </c>
      <c r="D535" s="113">
        <f t="shared" si="156"/>
        <v>3.438053202499991</v>
      </c>
      <c r="E535" s="186">
        <f t="shared" si="152"/>
        <v>9.7177216269840854E-4</v>
      </c>
      <c r="F535" s="148">
        <f t="shared" si="140"/>
        <v>44606.25</v>
      </c>
      <c r="G535" s="116"/>
      <c r="H535" s="549">
        <f t="shared" si="141"/>
        <v>882</v>
      </c>
      <c r="I535" s="550">
        <f t="shared" si="142"/>
        <v>38.75</v>
      </c>
      <c r="J535" s="113">
        <f t="shared" si="143"/>
        <v>843.25</v>
      </c>
      <c r="K535" s="549">
        <f t="shared" si="153"/>
        <v>4.2575000786954238</v>
      </c>
      <c r="L535" s="559"/>
      <c r="M535" s="433"/>
      <c r="N535" s="113">
        <f t="shared" si="157"/>
        <v>2.8784204099999933</v>
      </c>
      <c r="O535" s="113">
        <f t="shared" si="157"/>
        <v>2.6037314224999886</v>
      </c>
      <c r="P535" s="113">
        <f t="shared" si="157"/>
        <v>2.4558962024999964</v>
      </c>
      <c r="Q535" s="148">
        <f t="shared" si="145"/>
        <v>45031</v>
      </c>
      <c r="R535" s="148">
        <f t="shared" si="146"/>
        <v>44331</v>
      </c>
      <c r="S535" s="187">
        <f t="shared" si="158"/>
        <v>3.9241283928572102E-4</v>
      </c>
      <c r="T535" s="549">
        <f t="shared" si="147"/>
        <v>700</v>
      </c>
      <c r="U535" s="113">
        <f t="shared" si="148"/>
        <v>424.75</v>
      </c>
      <c r="V535" s="113">
        <f t="shared" si="149"/>
        <v>275.25</v>
      </c>
      <c r="W535" s="549">
        <f t="shared" si="139"/>
        <v>2.7117430565133831</v>
      </c>
      <c r="Y535" s="556">
        <f t="shared" si="144"/>
        <v>1.5457570221820407</v>
      </c>
      <c r="Z535" s="433"/>
    </row>
    <row r="536" spans="2:26" x14ac:dyDescent="0.35">
      <c r="B536" s="116">
        <v>42781</v>
      </c>
      <c r="C536" s="186">
        <f t="shared" si="156"/>
        <v>4.3441820099999973</v>
      </c>
      <c r="D536" s="113">
        <f t="shared" si="156"/>
        <v>3.4838252899999755</v>
      </c>
      <c r="E536" s="186">
        <f t="shared" si="152"/>
        <v>9.754611337868727E-4</v>
      </c>
      <c r="F536" s="148">
        <f t="shared" si="140"/>
        <v>44607.25</v>
      </c>
      <c r="G536" s="116"/>
      <c r="H536" s="549">
        <f t="shared" si="141"/>
        <v>882</v>
      </c>
      <c r="I536" s="550">
        <f t="shared" si="142"/>
        <v>37.75</v>
      </c>
      <c r="J536" s="113">
        <f t="shared" si="143"/>
        <v>844.25</v>
      </c>
      <c r="K536" s="549">
        <f t="shared" si="153"/>
        <v>4.3073583521995431</v>
      </c>
      <c r="L536" s="559"/>
      <c r="M536" s="433"/>
      <c r="N536" s="113">
        <f t="shared" si="157"/>
        <v>2.9179815225000238</v>
      </c>
      <c r="O536" s="113">
        <f t="shared" si="157"/>
        <v>2.643239690000021</v>
      </c>
      <c r="P536" s="113">
        <f t="shared" si="157"/>
        <v>2.4872769599999955</v>
      </c>
      <c r="Q536" s="148">
        <f t="shared" si="145"/>
        <v>45031</v>
      </c>
      <c r="R536" s="148">
        <f t="shared" si="146"/>
        <v>44331</v>
      </c>
      <c r="S536" s="187">
        <f t="shared" si="158"/>
        <v>3.924883321428612E-4</v>
      </c>
      <c r="T536" s="549">
        <f t="shared" si="147"/>
        <v>700</v>
      </c>
      <c r="U536" s="113">
        <f t="shared" si="148"/>
        <v>423.75</v>
      </c>
      <c r="V536" s="113">
        <f t="shared" si="149"/>
        <v>276.25</v>
      </c>
      <c r="W536" s="549">
        <f t="shared" ref="W536:W545" si="159">IF(N536="","",N536-(U536*S536))</f>
        <v>2.7516645917544862</v>
      </c>
      <c r="Y536" s="556">
        <f t="shared" si="144"/>
        <v>1.5556937604450569</v>
      </c>
      <c r="Z536" s="433"/>
    </row>
    <row r="537" spans="2:26" x14ac:dyDescent="0.35">
      <c r="B537" s="116">
        <v>42782</v>
      </c>
      <c r="C537" s="186">
        <f t="shared" si="156"/>
        <v>4.3257960000000262</v>
      </c>
      <c r="D537" s="113">
        <f t="shared" si="156"/>
        <v>3.4461897224999927</v>
      </c>
      <c r="E537" s="186">
        <f t="shared" si="152"/>
        <v>9.9728602891160272E-4</v>
      </c>
      <c r="F537" s="148">
        <f t="shared" si="140"/>
        <v>44608.25</v>
      </c>
      <c r="G537" s="116"/>
      <c r="H537" s="549">
        <f t="shared" si="141"/>
        <v>882</v>
      </c>
      <c r="I537" s="550">
        <f t="shared" si="142"/>
        <v>36.75</v>
      </c>
      <c r="J537" s="113">
        <f t="shared" si="143"/>
        <v>845.25</v>
      </c>
      <c r="K537" s="549">
        <f t="shared" si="153"/>
        <v>4.2891457384375249</v>
      </c>
      <c r="L537" s="559"/>
      <c r="M537" s="433"/>
      <c r="N537" s="113">
        <f t="shared" si="157"/>
        <v>2.967697289999971</v>
      </c>
      <c r="O537" s="113">
        <f t="shared" si="157"/>
        <v>2.6949158224999881</v>
      </c>
      <c r="P537" s="113">
        <f t="shared" si="157"/>
        <v>2.5186625225000148</v>
      </c>
      <c r="Q537" s="148">
        <f t="shared" si="145"/>
        <v>45031</v>
      </c>
      <c r="R537" s="148">
        <f t="shared" si="146"/>
        <v>44331</v>
      </c>
      <c r="S537" s="187">
        <f t="shared" si="158"/>
        <v>3.8968781071426129E-4</v>
      </c>
      <c r="T537" s="549">
        <f t="shared" si="147"/>
        <v>700</v>
      </c>
      <c r="U537" s="113">
        <f t="shared" si="148"/>
        <v>422.75</v>
      </c>
      <c r="V537" s="113">
        <f t="shared" si="149"/>
        <v>277.25</v>
      </c>
      <c r="W537" s="549">
        <f t="shared" si="159"/>
        <v>2.802956768020517</v>
      </c>
      <c r="Y537" s="556">
        <f t="shared" si="144"/>
        <v>1.4861889704170079</v>
      </c>
      <c r="Z537" s="433"/>
    </row>
    <row r="538" spans="2:26" x14ac:dyDescent="0.35">
      <c r="B538" s="116">
        <v>42783</v>
      </c>
      <c r="C538" s="186">
        <f t="shared" si="156"/>
        <v>4.3349888024999839</v>
      </c>
      <c r="D538" s="113">
        <f t="shared" si="156"/>
        <v>3.4441555624999953</v>
      </c>
      <c r="E538" s="186">
        <f t="shared" si="152"/>
        <v>1.0100150113378555E-3</v>
      </c>
      <c r="F538" s="148">
        <f t="shared" si="140"/>
        <v>44609.25</v>
      </c>
      <c r="G538" s="116"/>
      <c r="H538" s="549">
        <f t="shared" si="141"/>
        <v>882</v>
      </c>
      <c r="I538" s="550">
        <f t="shared" si="142"/>
        <v>35.75</v>
      </c>
      <c r="J538" s="113">
        <f t="shared" si="143"/>
        <v>846.25</v>
      </c>
      <c r="K538" s="549">
        <f t="shared" si="153"/>
        <v>4.2988807658446557</v>
      </c>
      <c r="L538" s="559"/>
      <c r="M538" s="433"/>
      <c r="N538" s="113">
        <f t="shared" si="157"/>
        <v>2.9433452099999924</v>
      </c>
      <c r="O538" s="113">
        <f t="shared" si="157"/>
        <v>2.665529759999985</v>
      </c>
      <c r="P538" s="113">
        <f t="shared" si="157"/>
        <v>2.4893016899999898</v>
      </c>
      <c r="Q538" s="148">
        <f t="shared" si="145"/>
        <v>45031</v>
      </c>
      <c r="R538" s="148">
        <f t="shared" si="146"/>
        <v>44331</v>
      </c>
      <c r="S538" s="187">
        <f t="shared" si="158"/>
        <v>3.9687921428572484E-4</v>
      </c>
      <c r="T538" s="549">
        <f t="shared" si="147"/>
        <v>700</v>
      </c>
      <c r="U538" s="113">
        <f t="shared" si="148"/>
        <v>421.75</v>
      </c>
      <c r="V538" s="113">
        <f t="shared" si="149"/>
        <v>278.25</v>
      </c>
      <c r="W538" s="549">
        <f t="shared" si="159"/>
        <v>2.775961401374988</v>
      </c>
      <c r="Y538" s="556">
        <f t="shared" si="144"/>
        <v>1.5229193644696677</v>
      </c>
      <c r="Z538" s="433"/>
    </row>
    <row r="539" spans="2:26" x14ac:dyDescent="0.35">
      <c r="B539" s="116">
        <v>42786</v>
      </c>
      <c r="C539" s="186">
        <f t="shared" si="156"/>
        <v>4.3023051225000053</v>
      </c>
      <c r="D539" s="113">
        <f t="shared" si="156"/>
        <v>3.3983922500000041</v>
      </c>
      <c r="E539" s="186">
        <f t="shared" si="152"/>
        <v>1.0248445266439923E-3</v>
      </c>
      <c r="F539" s="148">
        <f t="shared" si="140"/>
        <v>44612.25</v>
      </c>
      <c r="G539" s="116"/>
      <c r="H539" s="549">
        <f t="shared" si="141"/>
        <v>882</v>
      </c>
      <c r="I539" s="550">
        <f t="shared" si="142"/>
        <v>32.75</v>
      </c>
      <c r="J539" s="113">
        <f t="shared" si="143"/>
        <v>849.25</v>
      </c>
      <c r="K539" s="549">
        <f t="shared" si="153"/>
        <v>4.2687414642524146</v>
      </c>
      <c r="L539" s="559"/>
      <c r="M539" s="433"/>
      <c r="N539" s="113">
        <f t="shared" si="157"/>
        <v>2.9200105024999923</v>
      </c>
      <c r="O539" s="113">
        <f t="shared" si="157"/>
        <v>2.641213440000012</v>
      </c>
      <c r="P539" s="113">
        <f t="shared" si="157"/>
        <v>2.463994002500014</v>
      </c>
      <c r="Q539" s="148">
        <f t="shared" si="145"/>
        <v>45031</v>
      </c>
      <c r="R539" s="148">
        <f t="shared" si="146"/>
        <v>44331</v>
      </c>
      <c r="S539" s="187">
        <f t="shared" si="158"/>
        <v>3.9828151785711467E-4</v>
      </c>
      <c r="T539" s="549">
        <f t="shared" si="147"/>
        <v>700</v>
      </c>
      <c r="U539" s="113">
        <f t="shared" si="148"/>
        <v>418.75</v>
      </c>
      <c r="V539" s="113">
        <f t="shared" si="149"/>
        <v>281.25</v>
      </c>
      <c r="W539" s="549">
        <f t="shared" si="159"/>
        <v>2.7532301168973254</v>
      </c>
      <c r="Y539" s="556">
        <f t="shared" si="144"/>
        <v>1.5155113473550892</v>
      </c>
      <c r="Z539" s="433"/>
    </row>
    <row r="540" spans="2:26" x14ac:dyDescent="0.35">
      <c r="B540" s="116">
        <v>42787</v>
      </c>
      <c r="C540" s="186">
        <f t="shared" si="156"/>
        <v>4.2890288399999976</v>
      </c>
      <c r="D540" s="113">
        <f t="shared" si="156"/>
        <v>3.4024596899999926</v>
      </c>
      <c r="E540" s="186">
        <f t="shared" si="152"/>
        <v>1.0051804421768765E-3</v>
      </c>
      <c r="F540" s="148">
        <f t="shared" si="140"/>
        <v>44613.25</v>
      </c>
      <c r="G540" s="116"/>
      <c r="H540" s="549">
        <f t="shared" si="141"/>
        <v>882</v>
      </c>
      <c r="I540" s="550">
        <f t="shared" si="142"/>
        <v>31.75</v>
      </c>
      <c r="J540" s="113">
        <f t="shared" si="143"/>
        <v>850.25</v>
      </c>
      <c r="K540" s="549">
        <f t="shared" si="153"/>
        <v>4.2571143609608821</v>
      </c>
      <c r="L540" s="559"/>
      <c r="M540" s="433"/>
      <c r="N540" s="113">
        <f t="shared" si="157"/>
        <v>2.9200105024999923</v>
      </c>
      <c r="O540" s="113">
        <f t="shared" si="157"/>
        <v>2.641213440000012</v>
      </c>
      <c r="P540" s="113">
        <f t="shared" si="157"/>
        <v>2.4660185024999892</v>
      </c>
      <c r="Q540" s="148">
        <f t="shared" si="145"/>
        <v>45031</v>
      </c>
      <c r="R540" s="148">
        <f t="shared" si="146"/>
        <v>44331</v>
      </c>
      <c r="S540" s="187">
        <f t="shared" si="158"/>
        <v>3.9828151785711467E-4</v>
      </c>
      <c r="T540" s="549">
        <f t="shared" si="147"/>
        <v>700</v>
      </c>
      <c r="U540" s="113">
        <f t="shared" si="148"/>
        <v>417.75</v>
      </c>
      <c r="V540" s="113">
        <f t="shared" si="149"/>
        <v>282.25</v>
      </c>
      <c r="W540" s="549">
        <f t="shared" si="159"/>
        <v>2.7536283984151826</v>
      </c>
      <c r="Y540" s="556">
        <f t="shared" si="144"/>
        <v>1.5034859625456996</v>
      </c>
      <c r="Z540" s="433"/>
    </row>
    <row r="541" spans="2:26" x14ac:dyDescent="0.35">
      <c r="B541" s="116">
        <v>42788</v>
      </c>
      <c r="C541" s="186">
        <f t="shared" si="156"/>
        <v>4.2961775024999982</v>
      </c>
      <c r="D541" s="113">
        <f t="shared" si="156"/>
        <v>3.4136455625000117</v>
      </c>
      <c r="E541" s="186">
        <f t="shared" si="152"/>
        <v>1.0006031065759485E-3</v>
      </c>
      <c r="F541" s="148">
        <f t="shared" si="140"/>
        <v>44614.25</v>
      </c>
      <c r="G541" s="116"/>
      <c r="H541" s="549">
        <f t="shared" si="141"/>
        <v>882</v>
      </c>
      <c r="I541" s="550">
        <f t="shared" si="142"/>
        <v>30.75</v>
      </c>
      <c r="J541" s="113">
        <f t="shared" si="143"/>
        <v>851.25</v>
      </c>
      <c r="K541" s="549">
        <f t="shared" si="153"/>
        <v>4.265408956972788</v>
      </c>
      <c r="L541" s="559"/>
      <c r="M541" s="433"/>
      <c r="N541" s="113">
        <f t="shared" si="157"/>
        <v>2.9200105024999923</v>
      </c>
      <c r="O541" s="113">
        <f t="shared" si="157"/>
        <v>2.643239690000021</v>
      </c>
      <c r="P541" s="113">
        <f t="shared" si="157"/>
        <v>2.4710798400000122</v>
      </c>
      <c r="Q541" s="148">
        <f t="shared" si="145"/>
        <v>45031</v>
      </c>
      <c r="R541" s="148">
        <f t="shared" si="146"/>
        <v>44331</v>
      </c>
      <c r="S541" s="187">
        <f t="shared" si="158"/>
        <v>3.9538687499995895E-4</v>
      </c>
      <c r="T541" s="549">
        <f t="shared" si="147"/>
        <v>700</v>
      </c>
      <c r="U541" s="113">
        <f t="shared" si="148"/>
        <v>416.75</v>
      </c>
      <c r="V541" s="113">
        <f t="shared" si="149"/>
        <v>283.25</v>
      </c>
      <c r="W541" s="549">
        <f t="shared" si="159"/>
        <v>2.7552330223437593</v>
      </c>
      <c r="Y541" s="556">
        <f t="shared" si="144"/>
        <v>1.5101759346290287</v>
      </c>
      <c r="Z541" s="433"/>
    </row>
    <row r="542" spans="2:26" x14ac:dyDescent="0.35">
      <c r="B542" s="116">
        <v>42789</v>
      </c>
      <c r="C542" s="186">
        <f t="shared" si="156"/>
        <v>4.253289202499988</v>
      </c>
      <c r="D542" s="113">
        <f t="shared" si="156"/>
        <v>3.376022759999997</v>
      </c>
      <c r="E542" s="186">
        <f t="shared" si="152"/>
        <v>9.9463315476189446E-4</v>
      </c>
      <c r="F542" s="148">
        <f t="shared" si="140"/>
        <v>44615.25</v>
      </c>
      <c r="G542" s="116"/>
      <c r="H542" s="549">
        <f t="shared" si="141"/>
        <v>882</v>
      </c>
      <c r="I542" s="550">
        <f t="shared" si="142"/>
        <v>29.75</v>
      </c>
      <c r="J542" s="113">
        <f t="shared" si="143"/>
        <v>852.25</v>
      </c>
      <c r="K542" s="549">
        <f t="shared" si="153"/>
        <v>4.2236988661458215</v>
      </c>
      <c r="L542" s="559"/>
      <c r="M542" s="433"/>
      <c r="N542" s="113">
        <f t="shared" si="157"/>
        <v>2.8946496899999952</v>
      </c>
      <c r="O542" s="113">
        <f t="shared" si="157"/>
        <v>2.6260172024999973</v>
      </c>
      <c r="P542" s="113">
        <f t="shared" si="157"/>
        <v>2.453871802499985</v>
      </c>
      <c r="Q542" s="148">
        <f t="shared" ref="Q542:Q545" si="160">IF($F542&lt;$P$14,$P$14,IF($F542&lt;$O$14,$O$14,$N$14))</f>
        <v>45031</v>
      </c>
      <c r="R542" s="148">
        <f t="shared" ref="R542:R545" si="161">IF($F542&gt;$N$14,$N$14,IF($F542&gt;$O$14,$O$14,$P$14))</f>
        <v>44331</v>
      </c>
      <c r="S542" s="187">
        <f t="shared" si="158"/>
        <v>3.8376069642856843E-4</v>
      </c>
      <c r="T542" s="549">
        <f t="shared" ref="T542:T545" si="162">Q542-R542</f>
        <v>700</v>
      </c>
      <c r="U542" s="113">
        <f t="shared" ref="U542:U545" si="163">Q542-F542</f>
        <v>415.75</v>
      </c>
      <c r="V542" s="113">
        <f t="shared" ref="V542:V545" si="164">F542-R542</f>
        <v>284.25</v>
      </c>
      <c r="W542" s="549">
        <f t="shared" si="159"/>
        <v>2.735101180459818</v>
      </c>
      <c r="Y542" s="556">
        <f t="shared" si="144"/>
        <v>1.4885976856860035</v>
      </c>
      <c r="Z542" s="433"/>
    </row>
    <row r="543" spans="2:26" x14ac:dyDescent="0.35">
      <c r="B543" s="116">
        <v>42790</v>
      </c>
      <c r="C543" s="186">
        <f t="shared" si="156"/>
        <v>4.2338902500000053</v>
      </c>
      <c r="D543" s="113">
        <f t="shared" si="156"/>
        <v>3.3689057024999913</v>
      </c>
      <c r="E543" s="186">
        <f t="shared" si="152"/>
        <v>9.807081037415124E-4</v>
      </c>
      <c r="F543" s="148">
        <f t="shared" si="140"/>
        <v>44616.25</v>
      </c>
      <c r="G543" s="116"/>
      <c r="H543" s="549">
        <f t="shared" si="141"/>
        <v>882</v>
      </c>
      <c r="I543" s="550">
        <f t="shared" si="142"/>
        <v>28.75</v>
      </c>
      <c r="J543" s="113">
        <f t="shared" si="143"/>
        <v>853.25</v>
      </c>
      <c r="K543" s="549">
        <f t="shared" si="153"/>
        <v>4.2056948920174371</v>
      </c>
      <c r="L543" s="559"/>
      <c r="M543" s="433"/>
      <c r="N543" s="113">
        <f t="shared" ref="N543:P543" si="165">IF(N273="","",((1+N273/200)^2-1)*100)</f>
        <v>2.8682777600000042</v>
      </c>
      <c r="O543" s="113">
        <f t="shared" si="165"/>
        <v>2.6138610225000081</v>
      </c>
      <c r="P543" s="113">
        <f t="shared" si="165"/>
        <v>2.4477987225000053</v>
      </c>
      <c r="Q543" s="148">
        <f t="shared" si="160"/>
        <v>45031</v>
      </c>
      <c r="R543" s="148">
        <f t="shared" si="161"/>
        <v>44331</v>
      </c>
      <c r="S543" s="187">
        <f t="shared" si="158"/>
        <v>3.6345248214285163E-4</v>
      </c>
      <c r="T543" s="549">
        <f t="shared" si="162"/>
        <v>700</v>
      </c>
      <c r="U543" s="113">
        <f t="shared" si="163"/>
        <v>414.75</v>
      </c>
      <c r="V543" s="113">
        <f t="shared" si="164"/>
        <v>285.25</v>
      </c>
      <c r="W543" s="549">
        <f t="shared" si="159"/>
        <v>2.7175358430312566</v>
      </c>
      <c r="Y543" s="556">
        <f t="shared" si="144"/>
        <v>1.4881590489861805</v>
      </c>
      <c r="Z543" s="433"/>
    </row>
    <row r="544" spans="2:26" x14ac:dyDescent="0.35">
      <c r="B544" s="116">
        <v>42793</v>
      </c>
      <c r="C544" s="186">
        <f t="shared" si="156"/>
        <v>4.2379740899999963</v>
      </c>
      <c r="D544" s="113">
        <f t="shared" si="156"/>
        <v>3.3790730025000215</v>
      </c>
      <c r="E544" s="186">
        <f t="shared" si="152"/>
        <v>9.7381075680269243E-4</v>
      </c>
      <c r="F544" s="148">
        <f t="shared" si="140"/>
        <v>44619.25</v>
      </c>
      <c r="G544" s="116"/>
      <c r="H544" s="549">
        <f t="shared" si="141"/>
        <v>882</v>
      </c>
      <c r="I544" s="550">
        <f t="shared" si="142"/>
        <v>25.75</v>
      </c>
      <c r="J544" s="113">
        <f t="shared" si="143"/>
        <v>856.25</v>
      </c>
      <c r="K544" s="549">
        <f t="shared" si="153"/>
        <v>4.2128984630123272</v>
      </c>
      <c r="L544" s="559"/>
      <c r="M544" s="433"/>
      <c r="N544" s="113">
        <f t="shared" ref="N544:P544" si="166">IF(N274="","",((1+N274/200)^2-1)*100)</f>
        <v>2.8520505599999968</v>
      </c>
      <c r="O544" s="113">
        <f t="shared" si="166"/>
        <v>2.5996797224999924</v>
      </c>
      <c r="P544" s="113">
        <f t="shared" si="166"/>
        <v>2.4346409999999929</v>
      </c>
      <c r="Q544" s="148">
        <f t="shared" si="160"/>
        <v>45031</v>
      </c>
      <c r="R544" s="148">
        <f t="shared" si="161"/>
        <v>44331</v>
      </c>
      <c r="S544" s="187">
        <f t="shared" si="158"/>
        <v>3.6052976785714918E-4</v>
      </c>
      <c r="T544" s="549">
        <f t="shared" si="162"/>
        <v>700</v>
      </c>
      <c r="U544" s="113">
        <f t="shared" si="163"/>
        <v>411.75</v>
      </c>
      <c r="V544" s="113">
        <f t="shared" si="164"/>
        <v>288.25</v>
      </c>
      <c r="W544" s="549">
        <f t="shared" si="159"/>
        <v>2.7036024280848157</v>
      </c>
      <c r="Y544" s="556">
        <f t="shared" si="144"/>
        <v>1.5092960349275115</v>
      </c>
      <c r="Z544" s="433"/>
    </row>
    <row r="545" spans="2:26" x14ac:dyDescent="0.35">
      <c r="B545" s="116">
        <v>42794</v>
      </c>
      <c r="C545" s="55">
        <f t="shared" ref="C545:D545" si="167">IF(C275="","",((1+C275/200)^2-1)*100)</f>
        <v>4.2349112025000135</v>
      </c>
      <c r="D545" s="114">
        <f t="shared" si="167"/>
        <v>3.3811065224999881</v>
      </c>
      <c r="E545" s="55">
        <f t="shared" si="152"/>
        <v>9.6803251700683152E-4</v>
      </c>
      <c r="F545" s="147">
        <f t="shared" si="140"/>
        <v>44620.25</v>
      </c>
      <c r="G545" s="151"/>
      <c r="H545" s="552">
        <f t="shared" si="141"/>
        <v>882</v>
      </c>
      <c r="I545" s="553">
        <f t="shared" si="142"/>
        <v>24.75</v>
      </c>
      <c r="J545" s="114">
        <f t="shared" si="143"/>
        <v>857.25</v>
      </c>
      <c r="K545" s="552">
        <f t="shared" si="153"/>
        <v>4.2109523977040944</v>
      </c>
      <c r="L545" s="559"/>
      <c r="M545" s="433"/>
      <c r="N545" s="114">
        <f t="shared" ref="N545:P545" si="168">IF(N275="","",((1+N275/200)^2-1)*100)</f>
        <v>2.8662492899999892</v>
      </c>
      <c r="O545" s="114">
        <f t="shared" si="168"/>
        <v>2.6148740100000012</v>
      </c>
      <c r="P545" s="114">
        <f t="shared" si="168"/>
        <v>2.4477987225000053</v>
      </c>
      <c r="Q545" s="147">
        <f t="shared" si="160"/>
        <v>45031</v>
      </c>
      <c r="R545" s="147">
        <f t="shared" si="161"/>
        <v>44331</v>
      </c>
      <c r="S545" s="188">
        <f t="shared" si="158"/>
        <v>3.5910754285712568E-4</v>
      </c>
      <c r="T545" s="552">
        <f t="shared" si="162"/>
        <v>700</v>
      </c>
      <c r="U545" s="114">
        <f t="shared" si="163"/>
        <v>410.75</v>
      </c>
      <c r="V545" s="114">
        <f t="shared" si="164"/>
        <v>289.25</v>
      </c>
      <c r="W545" s="552">
        <f t="shared" si="159"/>
        <v>2.7187458667714246</v>
      </c>
      <c r="Y545" s="557">
        <f t="shared" si="144"/>
        <v>1.4922065309326698</v>
      </c>
      <c r="Z545" s="433"/>
    </row>
    <row r="546" spans="2:26" ht="15" thickBot="1" x14ac:dyDescent="0.4">
      <c r="C546" s="361" t="str">
        <f>IF(C276="","",((1+C276/200)^2-1)*100)</f>
        <v/>
      </c>
      <c r="D546" s="361" t="s">
        <v>437</v>
      </c>
      <c r="Y546" s="583">
        <f>AVERAGE(Y285:Y545)</f>
        <v>1.4364846589068032</v>
      </c>
    </row>
    <row r="547" spans="2:26" ht="15" thickTop="1" x14ac:dyDescent="0.35">
      <c r="Y547" s="186"/>
    </row>
  </sheetData>
  <mergeCells count="38">
    <mergeCell ref="C10:K10"/>
    <mergeCell ref="N10:Y10"/>
    <mergeCell ref="Y279:Y280"/>
    <mergeCell ref="R11:R14"/>
    <mergeCell ref="Q11:Q14"/>
    <mergeCell ref="Y11:Y14"/>
    <mergeCell ref="S11:S14"/>
    <mergeCell ref="T11:T14"/>
    <mergeCell ref="U11:U14"/>
    <mergeCell ref="V11:V14"/>
    <mergeCell ref="W11:W14"/>
    <mergeCell ref="X11:X14"/>
    <mergeCell ref="H11:H14"/>
    <mergeCell ref="I11:I14"/>
    <mergeCell ref="J11:J14"/>
    <mergeCell ref="G11:G14"/>
    <mergeCell ref="R281:R284"/>
    <mergeCell ref="Q281:Q284"/>
    <mergeCell ref="K11:K14"/>
    <mergeCell ref="K281:K284"/>
    <mergeCell ref="C279:K279"/>
    <mergeCell ref="C280:K280"/>
    <mergeCell ref="N279:W279"/>
    <mergeCell ref="N280:W280"/>
    <mergeCell ref="E281:E284"/>
    <mergeCell ref="F281:F284"/>
    <mergeCell ref="H281:H284"/>
    <mergeCell ref="I281:I284"/>
    <mergeCell ref="J281:J284"/>
    <mergeCell ref="G281:G284"/>
    <mergeCell ref="E11:E14"/>
    <mergeCell ref="F11:F14"/>
    <mergeCell ref="Y281:Y284"/>
    <mergeCell ref="S281:S284"/>
    <mergeCell ref="T281:T284"/>
    <mergeCell ref="U281:U284"/>
    <mergeCell ref="V281:V284"/>
    <mergeCell ref="W281:W284"/>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3" tint="-0.499984740745262"/>
  </sheetPr>
  <dimension ref="A1:CO556"/>
  <sheetViews>
    <sheetView zoomScale="90" zoomScaleNormal="90" workbookViewId="0">
      <selection activeCell="A3" sqref="A3:XFD5"/>
    </sheetView>
  </sheetViews>
  <sheetFormatPr defaultColWidth="9.1796875" defaultRowHeight="14.5" x14ac:dyDescent="0.35"/>
  <cols>
    <col min="1" max="1" width="6.7265625" style="433" customWidth="1"/>
    <col min="2" max="2" width="29.81640625" style="433" customWidth="1"/>
    <col min="3" max="3" width="35.81640625" style="433" customWidth="1"/>
    <col min="4" max="4" width="28.453125" style="433" customWidth="1"/>
    <col min="5" max="5" width="36.1796875" style="433" customWidth="1"/>
    <col min="6" max="6" width="22.7265625" style="433" customWidth="1"/>
    <col min="7" max="7" width="17.54296875" style="433" customWidth="1"/>
    <col min="8" max="8" width="16.453125" style="433" customWidth="1"/>
    <col min="9" max="9" width="21.1796875" style="433" customWidth="1"/>
    <col min="10" max="10" width="26" style="433" customWidth="1"/>
    <col min="11" max="11" width="25.7265625" style="433" customWidth="1"/>
    <col min="12" max="12" width="22" style="433" customWidth="1"/>
    <col min="13" max="13" width="17.54296875" style="433" customWidth="1"/>
    <col min="14" max="14" width="20.54296875" style="433" customWidth="1"/>
    <col min="15" max="15" width="26.54296875" style="433" customWidth="1"/>
    <col min="16" max="16" width="20" style="433" customWidth="1"/>
    <col min="17" max="17" width="26.54296875" style="433" customWidth="1"/>
    <col min="18" max="18" width="24.81640625" style="433" customWidth="1"/>
    <col min="19" max="19" width="22" style="433" customWidth="1"/>
    <col min="20" max="20" width="18.1796875" style="433" customWidth="1"/>
    <col min="21" max="21" width="19.26953125" style="433" customWidth="1"/>
    <col min="22" max="22" width="11" style="433" customWidth="1"/>
    <col min="23" max="23" width="9.1796875" style="433" customWidth="1"/>
    <col min="24" max="16384" width="9.1796875" style="433"/>
  </cols>
  <sheetData>
    <row r="1" spans="1:93" ht="23.5" x14ac:dyDescent="0.55000000000000004">
      <c r="A1" s="84" t="s">
        <v>770</v>
      </c>
    </row>
    <row r="4" spans="1:93" s="527" customFormat="1" x14ac:dyDescent="0.35">
      <c r="B4" s="526" t="s">
        <v>778</v>
      </c>
      <c r="H4" s="526"/>
    </row>
    <row r="5" spans="1:93" x14ac:dyDescent="0.35">
      <c r="B5" s="189"/>
    </row>
    <row r="6" spans="1:93" s="276" customFormat="1" x14ac:dyDescent="0.35">
      <c r="B6" s="433" t="s">
        <v>513</v>
      </c>
      <c r="C6" s="194">
        <f>Inputs!C17</f>
        <v>42795</v>
      </c>
      <c r="G6" s="555"/>
    </row>
    <row r="7" spans="1:93" s="276" customFormat="1" x14ac:dyDescent="0.35">
      <c r="B7" s="433" t="s">
        <v>514</v>
      </c>
      <c r="C7" s="203">
        <v>5</v>
      </c>
      <c r="G7" s="555"/>
    </row>
    <row r="8" spans="1:93" s="276" customFormat="1" x14ac:dyDescent="0.35">
      <c r="B8" s="433" t="s">
        <v>515</v>
      </c>
      <c r="C8" s="204">
        <f>C6+(365.25*C7)</f>
        <v>44621.25</v>
      </c>
    </row>
    <row r="9" spans="1:93" s="276" customFormat="1" x14ac:dyDescent="0.35">
      <c r="B9" s="433"/>
      <c r="C9" s="204"/>
    </row>
    <row r="10" spans="1:93" s="276" customFormat="1" x14ac:dyDescent="0.35">
      <c r="B10" s="433"/>
      <c r="C10" s="668" t="s">
        <v>779</v>
      </c>
      <c r="D10" s="669"/>
      <c r="E10" s="669"/>
      <c r="F10" s="670"/>
      <c r="I10" s="668" t="s">
        <v>59</v>
      </c>
      <c r="J10" s="669"/>
      <c r="K10" s="669"/>
      <c r="L10" s="669"/>
      <c r="M10" s="669"/>
      <c r="N10" s="669"/>
      <c r="O10" s="669"/>
      <c r="P10" s="669"/>
      <c r="Q10" s="669"/>
      <c r="R10" s="669"/>
      <c r="S10" s="669"/>
      <c r="T10" s="670"/>
    </row>
    <row r="11" spans="1:93" s="276" customFormat="1" ht="17.5" customHeight="1" x14ac:dyDescent="0.35">
      <c r="B11" s="206" t="s">
        <v>102</v>
      </c>
      <c r="C11" s="214" t="s">
        <v>177</v>
      </c>
      <c r="D11" s="659" t="s">
        <v>775</v>
      </c>
      <c r="E11" s="659" t="s">
        <v>735</v>
      </c>
      <c r="F11" s="662" t="s">
        <v>602</v>
      </c>
      <c r="G11" s="532"/>
      <c r="H11" s="433"/>
      <c r="I11" s="212" t="s">
        <v>298</v>
      </c>
      <c r="J11" s="212" t="s">
        <v>297</v>
      </c>
      <c r="K11" s="212" t="s">
        <v>296</v>
      </c>
      <c r="L11" s="659" t="s">
        <v>773</v>
      </c>
      <c r="M11" s="659" t="s">
        <v>772</v>
      </c>
      <c r="N11" s="659" t="s">
        <v>731</v>
      </c>
      <c r="O11" s="662" t="s">
        <v>603</v>
      </c>
      <c r="P11" s="662" t="s">
        <v>602</v>
      </c>
      <c r="Q11" s="662" t="s">
        <v>725</v>
      </c>
      <c r="R11" s="662" t="s">
        <v>604</v>
      </c>
      <c r="S11" s="662" t="s">
        <v>604</v>
      </c>
      <c r="T11" s="662" t="s">
        <v>726</v>
      </c>
    </row>
    <row r="12" spans="1:93" ht="15" customHeight="1" x14ac:dyDescent="0.35">
      <c r="B12" s="206" t="s">
        <v>112</v>
      </c>
      <c r="C12" s="191" t="s">
        <v>1</v>
      </c>
      <c r="D12" s="660"/>
      <c r="E12" s="660"/>
      <c r="F12" s="663"/>
      <c r="G12" s="532"/>
      <c r="I12" s="22" t="s">
        <v>45</v>
      </c>
      <c r="J12" s="22" t="s">
        <v>45</v>
      </c>
      <c r="K12" s="22" t="s">
        <v>45</v>
      </c>
      <c r="L12" s="660"/>
      <c r="M12" s="660"/>
      <c r="N12" s="660"/>
      <c r="O12" s="663"/>
      <c r="P12" s="663"/>
      <c r="Q12" s="663"/>
      <c r="R12" s="663"/>
      <c r="S12" s="663"/>
      <c r="T12" s="663"/>
      <c r="X12" s="498"/>
      <c r="Y12" s="498"/>
      <c r="Z12" s="498"/>
      <c r="AA12" s="498"/>
      <c r="AB12" s="498"/>
      <c r="AC12" s="498"/>
      <c r="AD12" s="498"/>
      <c r="AE12" s="498"/>
      <c r="AF12" s="498"/>
      <c r="AG12" s="498"/>
      <c r="AH12" s="498"/>
      <c r="AI12" s="498"/>
      <c r="AJ12" s="498"/>
      <c r="AK12" s="498"/>
      <c r="AL12" s="498"/>
      <c r="AM12" s="498"/>
      <c r="AN12" s="498"/>
      <c r="AO12" s="498"/>
      <c r="AP12" s="498"/>
      <c r="AQ12" s="498"/>
      <c r="AR12" s="498"/>
      <c r="AS12" s="498"/>
      <c r="AT12" s="498"/>
      <c r="AU12" s="498"/>
      <c r="AV12" s="498"/>
      <c r="AW12" s="498"/>
      <c r="AX12" s="498"/>
      <c r="AY12" s="498"/>
      <c r="AZ12" s="498"/>
      <c r="BA12" s="498"/>
      <c r="BB12" s="498"/>
      <c r="BC12" s="498"/>
      <c r="BD12" s="498"/>
      <c r="BE12" s="498"/>
      <c r="BF12" s="498"/>
      <c r="BG12" s="498"/>
      <c r="BH12" s="498"/>
      <c r="BI12" s="498"/>
      <c r="BJ12" s="498"/>
      <c r="BK12" s="498"/>
      <c r="BL12" s="498"/>
      <c r="BM12" s="498"/>
      <c r="BN12" s="498"/>
      <c r="BO12" s="498"/>
      <c r="BP12" s="498"/>
      <c r="BQ12" s="498"/>
      <c r="BR12" s="498"/>
      <c r="BS12" s="498"/>
      <c r="BT12" s="498"/>
      <c r="BU12" s="498"/>
      <c r="BV12" s="498"/>
      <c r="BW12" s="498"/>
      <c r="BX12" s="498"/>
      <c r="BY12" s="498"/>
      <c r="BZ12" s="498"/>
      <c r="CA12" s="498"/>
      <c r="CB12" s="498"/>
      <c r="CC12" s="498"/>
      <c r="CD12" s="498"/>
      <c r="CE12" s="498"/>
      <c r="CF12" s="498"/>
      <c r="CG12" s="498"/>
      <c r="CH12" s="498"/>
      <c r="CI12" s="498"/>
      <c r="CJ12" s="498"/>
      <c r="CK12" s="498"/>
      <c r="CL12" s="498"/>
      <c r="CM12" s="498"/>
      <c r="CN12" s="498"/>
      <c r="CO12" s="498"/>
    </row>
    <row r="13" spans="1:93" ht="15" customHeight="1" x14ac:dyDescent="0.35">
      <c r="B13" s="206" t="s">
        <v>108</v>
      </c>
      <c r="C13" s="191" t="s">
        <v>188</v>
      </c>
      <c r="D13" s="660"/>
      <c r="E13" s="660"/>
      <c r="F13" s="663"/>
      <c r="G13" s="532"/>
      <c r="I13" s="22" t="s">
        <v>188</v>
      </c>
      <c r="J13" s="22" t="s">
        <v>188</v>
      </c>
      <c r="K13" s="22" t="s">
        <v>188</v>
      </c>
      <c r="L13" s="660"/>
      <c r="M13" s="660"/>
      <c r="N13" s="660"/>
      <c r="O13" s="663"/>
      <c r="P13" s="663"/>
      <c r="Q13" s="663"/>
      <c r="R13" s="663"/>
      <c r="S13" s="663"/>
      <c r="T13" s="663"/>
    </row>
    <row r="14" spans="1:93" x14ac:dyDescent="0.35">
      <c r="B14" s="206" t="s">
        <v>318</v>
      </c>
      <c r="C14" s="217" t="s">
        <v>285</v>
      </c>
      <c r="D14" s="661"/>
      <c r="E14" s="660"/>
      <c r="F14" s="664"/>
      <c r="G14" s="532"/>
      <c r="I14" s="147">
        <v>45031</v>
      </c>
      <c r="J14" s="151">
        <v>44331</v>
      </c>
      <c r="K14" s="151">
        <v>43936</v>
      </c>
      <c r="L14" s="661"/>
      <c r="M14" s="660"/>
      <c r="N14" s="660"/>
      <c r="O14" s="664"/>
      <c r="P14" s="664"/>
      <c r="Q14" s="664"/>
      <c r="R14" s="664"/>
      <c r="S14" s="664"/>
      <c r="T14" s="664"/>
    </row>
    <row r="15" spans="1:93" x14ac:dyDescent="0.35">
      <c r="B15" s="116">
        <v>42430</v>
      </c>
      <c r="C15" s="49">
        <v>4.1779999999999999</v>
      </c>
      <c r="D15" s="56">
        <f t="shared" ref="D15:D78" si="0">IF(C15="","",($C$14-B15)/365.25)</f>
        <v>5.593429158110883</v>
      </c>
      <c r="E15" s="565" t="str">
        <f t="shared" ref="E15:E78" si="1">$C$14</f>
        <v>4/10/2021</v>
      </c>
      <c r="F15" s="50">
        <f t="shared" ref="F15:F78" si="2">C$14-E15</f>
        <v>0</v>
      </c>
      <c r="G15" s="152"/>
      <c r="H15" s="183"/>
      <c r="I15" s="187">
        <v>2.609</v>
      </c>
      <c r="J15" s="113">
        <v>2.452</v>
      </c>
      <c r="K15" s="198">
        <v>2.3759999999999999</v>
      </c>
      <c r="L15" s="524">
        <f t="shared" ref="L15:L78" si="3">IF($E15&lt;$K$14,$K$14,IF($E15&lt;$J$14,$J$14,$I$14))</f>
        <v>45031</v>
      </c>
      <c r="M15" s="524">
        <f t="shared" ref="M15:M78" si="4">$J$14</f>
        <v>44331</v>
      </c>
      <c r="N15" s="92">
        <f t="shared" ref="N15:N78" si="5">IF(I15="","",(J15-I15)/($J$14-$I$14))</f>
        <v>2.2428571428571433E-4</v>
      </c>
      <c r="O15" s="585">
        <f>L15-M15</f>
        <v>700</v>
      </c>
      <c r="P15" s="113">
        <f t="shared" ref="P15:P78" si="6">L15-E15</f>
        <v>558</v>
      </c>
      <c r="Q15" s="113">
        <f t="shared" ref="Q15:Q78" si="7">E15-M15</f>
        <v>142</v>
      </c>
      <c r="R15" s="546">
        <f>IF(J15="","",J15-(P15*N15))</f>
        <v>2.3268485714285712</v>
      </c>
      <c r="S15" s="92">
        <f t="shared" ref="S15:S78" si="8">IFERROR(C15-R15,"")</f>
        <v>1.8511514285714288</v>
      </c>
      <c r="T15" s="92">
        <f>IF(S15="","",((1+S15/200)^2-1)*100)</f>
        <v>1.8597183326001687</v>
      </c>
    </row>
    <row r="16" spans="1:93" x14ac:dyDescent="0.35">
      <c r="B16" s="116">
        <v>42431</v>
      </c>
      <c r="C16" s="49">
        <v>4.2080000000000002</v>
      </c>
      <c r="D16" s="187">
        <f t="shared" si="0"/>
        <v>5.590691307323751</v>
      </c>
      <c r="E16" s="344" t="str">
        <f t="shared" si="1"/>
        <v>4/10/2021</v>
      </c>
      <c r="F16" s="580">
        <f t="shared" si="2"/>
        <v>0</v>
      </c>
      <c r="G16" s="559"/>
      <c r="I16" s="187">
        <v>2.6790000000000003</v>
      </c>
      <c r="J16" s="113">
        <v>2.5</v>
      </c>
      <c r="K16" s="198">
        <v>2.42</v>
      </c>
      <c r="L16" s="246">
        <f t="shared" si="3"/>
        <v>45031</v>
      </c>
      <c r="M16" s="246">
        <f t="shared" si="4"/>
        <v>44331</v>
      </c>
      <c r="N16" s="113">
        <f t="shared" si="5"/>
        <v>2.5571428571428609E-4</v>
      </c>
      <c r="O16" s="580">
        <f t="shared" ref="O16:O79" si="9">L16-M16</f>
        <v>700</v>
      </c>
      <c r="P16" s="113">
        <f t="shared" si="6"/>
        <v>558</v>
      </c>
      <c r="Q16" s="113">
        <f t="shared" si="7"/>
        <v>142</v>
      </c>
      <c r="R16" s="549">
        <f t="shared" ref="R16:R80" si="10">IF(J16="","",J16-(P16*N16))</f>
        <v>2.3573114285714283</v>
      </c>
      <c r="S16" s="113">
        <f t="shared" si="8"/>
        <v>1.8506885714285719</v>
      </c>
      <c r="T16" s="113">
        <f t="shared" ref="T16:T79" si="11">IF(S16="","",((1+S16/200)^2-1)*100)</f>
        <v>1.8592511918996246</v>
      </c>
    </row>
    <row r="17" spans="2:20" x14ac:dyDescent="0.35">
      <c r="B17" s="116">
        <v>42432</v>
      </c>
      <c r="C17" s="49">
        <v>4.1849999999999996</v>
      </c>
      <c r="D17" s="187">
        <f t="shared" si="0"/>
        <v>5.5879534565366189</v>
      </c>
      <c r="E17" s="344" t="str">
        <f t="shared" si="1"/>
        <v>4/10/2021</v>
      </c>
      <c r="F17" s="580">
        <f t="shared" si="2"/>
        <v>0</v>
      </c>
      <c r="G17" s="559"/>
      <c r="I17" s="187">
        <v>2.7090000000000001</v>
      </c>
      <c r="J17" s="113">
        <v>2.516</v>
      </c>
      <c r="K17" s="198">
        <v>2.427</v>
      </c>
      <c r="L17" s="246">
        <f t="shared" si="3"/>
        <v>45031</v>
      </c>
      <c r="M17" s="246">
        <f t="shared" si="4"/>
        <v>44331</v>
      </c>
      <c r="N17" s="113">
        <f t="shared" si="5"/>
        <v>2.7571428571428582E-4</v>
      </c>
      <c r="O17" s="580">
        <f t="shared" si="9"/>
        <v>700</v>
      </c>
      <c r="P17" s="113">
        <f t="shared" si="6"/>
        <v>558</v>
      </c>
      <c r="Q17" s="113">
        <f t="shared" si="7"/>
        <v>142</v>
      </c>
      <c r="R17" s="549">
        <f t="shared" si="10"/>
        <v>2.3621514285714285</v>
      </c>
      <c r="S17" s="113">
        <f t="shared" si="8"/>
        <v>1.8228485714285712</v>
      </c>
      <c r="T17" s="113">
        <f t="shared" si="11"/>
        <v>1.8311555137144886</v>
      </c>
    </row>
    <row r="18" spans="2:20" x14ac:dyDescent="0.35">
      <c r="B18" s="116">
        <v>42433</v>
      </c>
      <c r="C18" s="49">
        <v>4.202</v>
      </c>
      <c r="D18" s="187">
        <f t="shared" si="0"/>
        <v>5.5852156057494868</v>
      </c>
      <c r="E18" s="344" t="str">
        <f t="shared" si="1"/>
        <v>4/10/2021</v>
      </c>
      <c r="F18" s="580">
        <f t="shared" si="2"/>
        <v>0</v>
      </c>
      <c r="G18" s="559"/>
      <c r="I18" s="187">
        <v>2.7050000000000001</v>
      </c>
      <c r="J18" s="113">
        <v>2.5140000000000002</v>
      </c>
      <c r="K18" s="198">
        <v>2.4220000000000002</v>
      </c>
      <c r="L18" s="246">
        <f t="shared" si="3"/>
        <v>45031</v>
      </c>
      <c r="M18" s="246">
        <f t="shared" si="4"/>
        <v>44331</v>
      </c>
      <c r="N18" s="113">
        <f t="shared" si="5"/>
        <v>2.7285714285714261E-4</v>
      </c>
      <c r="O18" s="580">
        <f t="shared" si="9"/>
        <v>700</v>
      </c>
      <c r="P18" s="113">
        <f t="shared" si="6"/>
        <v>558</v>
      </c>
      <c r="Q18" s="113">
        <f t="shared" si="7"/>
        <v>142</v>
      </c>
      <c r="R18" s="549">
        <f t="shared" si="10"/>
        <v>2.3617457142857146</v>
      </c>
      <c r="S18" s="113">
        <f t="shared" si="8"/>
        <v>1.8402542857142854</v>
      </c>
      <c r="T18" s="113">
        <f t="shared" si="11"/>
        <v>1.8487206253045008</v>
      </c>
    </row>
    <row r="19" spans="2:20" x14ac:dyDescent="0.35">
      <c r="B19" s="116">
        <v>42436</v>
      </c>
      <c r="C19" s="49">
        <v>4.2750000000000004</v>
      </c>
      <c r="D19" s="187">
        <f t="shared" si="0"/>
        <v>5.5770020533880906</v>
      </c>
      <c r="E19" s="344" t="str">
        <f t="shared" si="1"/>
        <v>4/10/2021</v>
      </c>
      <c r="F19" s="580">
        <f t="shared" si="2"/>
        <v>0</v>
      </c>
      <c r="G19" s="559"/>
      <c r="I19" s="187">
        <v>2.7309999999999999</v>
      </c>
      <c r="J19" s="113">
        <v>2.532</v>
      </c>
      <c r="K19" s="198">
        <v>2.4390000000000001</v>
      </c>
      <c r="L19" s="246">
        <f t="shared" si="3"/>
        <v>45031</v>
      </c>
      <c r="M19" s="246">
        <f t="shared" si="4"/>
        <v>44331</v>
      </c>
      <c r="N19" s="113">
        <f t="shared" si="5"/>
        <v>2.8428571428571408E-4</v>
      </c>
      <c r="O19" s="580">
        <f t="shared" si="9"/>
        <v>700</v>
      </c>
      <c r="P19" s="113">
        <f t="shared" si="6"/>
        <v>558</v>
      </c>
      <c r="Q19" s="113">
        <f t="shared" si="7"/>
        <v>142</v>
      </c>
      <c r="R19" s="549">
        <f t="shared" si="10"/>
        <v>2.3733685714285717</v>
      </c>
      <c r="S19" s="113">
        <f t="shared" si="8"/>
        <v>1.9016314285714286</v>
      </c>
      <c r="T19" s="113">
        <f t="shared" si="11"/>
        <v>1.9106719337967704</v>
      </c>
    </row>
    <row r="20" spans="2:20" x14ac:dyDescent="0.35">
      <c r="B20" s="116">
        <v>42437</v>
      </c>
      <c r="C20" s="49">
        <v>4.2249999999999996</v>
      </c>
      <c r="D20" s="187">
        <f t="shared" si="0"/>
        <v>5.5742642026009586</v>
      </c>
      <c r="E20" s="344" t="str">
        <f t="shared" si="1"/>
        <v>4/10/2021</v>
      </c>
      <c r="F20" s="580">
        <f t="shared" si="2"/>
        <v>0</v>
      </c>
      <c r="G20" s="559"/>
      <c r="I20" s="187">
        <v>2.7069999999999999</v>
      </c>
      <c r="J20" s="113">
        <v>2.5089999999999999</v>
      </c>
      <c r="K20" s="198">
        <v>2.415</v>
      </c>
      <c r="L20" s="246">
        <f t="shared" si="3"/>
        <v>45031</v>
      </c>
      <c r="M20" s="246">
        <f t="shared" si="4"/>
        <v>44331</v>
      </c>
      <c r="N20" s="113">
        <f t="shared" si="5"/>
        <v>2.828571428571428E-4</v>
      </c>
      <c r="O20" s="580">
        <f t="shared" si="9"/>
        <v>700</v>
      </c>
      <c r="P20" s="113">
        <f t="shared" si="6"/>
        <v>558</v>
      </c>
      <c r="Q20" s="113">
        <f t="shared" si="7"/>
        <v>142</v>
      </c>
      <c r="R20" s="549">
        <f>IF(J20="","",J20-(P20*N20))</f>
        <v>2.3511657142857141</v>
      </c>
      <c r="S20" s="113">
        <f t="shared" si="8"/>
        <v>1.8738342857142856</v>
      </c>
      <c r="T20" s="113">
        <f t="shared" si="11"/>
        <v>1.8826124230401087</v>
      </c>
    </row>
    <row r="21" spans="2:20" x14ac:dyDescent="0.35">
      <c r="B21" s="116">
        <v>42438</v>
      </c>
      <c r="C21" s="49">
        <v>4.0860000000000003</v>
      </c>
      <c r="D21" s="187">
        <f t="shared" si="0"/>
        <v>5.5715263518138265</v>
      </c>
      <c r="E21" s="344" t="str">
        <f t="shared" si="1"/>
        <v>4/10/2021</v>
      </c>
      <c r="F21" s="580">
        <f t="shared" si="2"/>
        <v>0</v>
      </c>
      <c r="G21" s="559"/>
      <c r="I21" s="187">
        <v>2.6790000000000003</v>
      </c>
      <c r="J21" s="113">
        <v>2.4849999999999999</v>
      </c>
      <c r="K21" s="198">
        <v>2.3940000000000001</v>
      </c>
      <c r="L21" s="246">
        <f t="shared" si="3"/>
        <v>45031</v>
      </c>
      <c r="M21" s="246">
        <f t="shared" si="4"/>
        <v>44331</v>
      </c>
      <c r="N21" s="113">
        <f t="shared" si="5"/>
        <v>2.7714285714285769E-4</v>
      </c>
      <c r="O21" s="580">
        <f t="shared" si="9"/>
        <v>700</v>
      </c>
      <c r="P21" s="113">
        <f t="shared" si="6"/>
        <v>558</v>
      </c>
      <c r="Q21" s="113">
        <f t="shared" si="7"/>
        <v>142</v>
      </c>
      <c r="R21" s="549">
        <f t="shared" si="10"/>
        <v>2.3303542857142854</v>
      </c>
      <c r="S21" s="113">
        <f t="shared" si="8"/>
        <v>1.7556457142857149</v>
      </c>
      <c r="T21" s="113">
        <f t="shared" si="11"/>
        <v>1.7633514439709508</v>
      </c>
    </row>
    <row r="22" spans="2:20" x14ac:dyDescent="0.35">
      <c r="B22" s="116">
        <v>42439</v>
      </c>
      <c r="C22" s="49">
        <v>4.0860000000000003</v>
      </c>
      <c r="D22" s="187">
        <f t="shared" si="0"/>
        <v>5.5687885010266944</v>
      </c>
      <c r="E22" s="344" t="str">
        <f t="shared" si="1"/>
        <v>4/10/2021</v>
      </c>
      <c r="F22" s="580">
        <f t="shared" si="2"/>
        <v>0</v>
      </c>
      <c r="G22" s="559"/>
      <c r="I22" s="187">
        <v>2.5659999999999998</v>
      </c>
      <c r="J22" s="113">
        <v>2.355</v>
      </c>
      <c r="K22" s="198">
        <v>2.2330000000000001</v>
      </c>
      <c r="L22" s="246">
        <f t="shared" si="3"/>
        <v>45031</v>
      </c>
      <c r="M22" s="246">
        <f t="shared" si="4"/>
        <v>44331</v>
      </c>
      <c r="N22" s="113">
        <f t="shared" si="5"/>
        <v>3.014285714285712E-4</v>
      </c>
      <c r="O22" s="580">
        <f t="shared" si="9"/>
        <v>700</v>
      </c>
      <c r="P22" s="113">
        <f t="shared" si="6"/>
        <v>558</v>
      </c>
      <c r="Q22" s="113">
        <f t="shared" si="7"/>
        <v>142</v>
      </c>
      <c r="R22" s="549">
        <f t="shared" si="10"/>
        <v>2.1868028571428573</v>
      </c>
      <c r="S22" s="113">
        <f t="shared" si="8"/>
        <v>1.899197142857143</v>
      </c>
      <c r="T22" s="113">
        <f t="shared" si="11"/>
        <v>1.9082145173257459</v>
      </c>
    </row>
    <row r="23" spans="2:20" x14ac:dyDescent="0.35">
      <c r="B23" s="116">
        <v>42440</v>
      </c>
      <c r="C23" s="49">
        <v>4.117</v>
      </c>
      <c r="D23" s="187">
        <f t="shared" si="0"/>
        <v>5.5660506502395624</v>
      </c>
      <c r="E23" s="344" t="str">
        <f t="shared" si="1"/>
        <v>4/10/2021</v>
      </c>
      <c r="F23" s="580">
        <f t="shared" si="2"/>
        <v>0</v>
      </c>
      <c r="G23" s="559"/>
      <c r="I23" s="187">
        <v>2.6339999999999999</v>
      </c>
      <c r="J23" s="113">
        <v>2.415</v>
      </c>
      <c r="K23" s="198">
        <v>2.2749999999999999</v>
      </c>
      <c r="L23" s="246">
        <f t="shared" si="3"/>
        <v>45031</v>
      </c>
      <c r="M23" s="246">
        <f t="shared" si="4"/>
        <v>44331</v>
      </c>
      <c r="N23" s="113">
        <f t="shared" si="5"/>
        <v>3.1285714285714266E-4</v>
      </c>
      <c r="O23" s="580">
        <f t="shared" si="9"/>
        <v>700</v>
      </c>
      <c r="P23" s="113">
        <f t="shared" si="6"/>
        <v>558</v>
      </c>
      <c r="Q23" s="113">
        <f t="shared" si="7"/>
        <v>142</v>
      </c>
      <c r="R23" s="549">
        <f t="shared" si="10"/>
        <v>2.2404257142857142</v>
      </c>
      <c r="S23" s="113">
        <f t="shared" si="8"/>
        <v>1.8765742857142858</v>
      </c>
      <c r="T23" s="113">
        <f t="shared" si="11"/>
        <v>1.8853781133388203</v>
      </c>
    </row>
    <row r="24" spans="2:20" x14ac:dyDescent="0.35">
      <c r="B24" s="116">
        <v>42443</v>
      </c>
      <c r="C24" s="49">
        <v>4.0990000000000002</v>
      </c>
      <c r="D24" s="187">
        <f t="shared" si="0"/>
        <v>5.5578370978781653</v>
      </c>
      <c r="E24" s="344" t="str">
        <f t="shared" si="1"/>
        <v>4/10/2021</v>
      </c>
      <c r="F24" s="580">
        <f t="shared" si="2"/>
        <v>0</v>
      </c>
      <c r="G24" s="559"/>
      <c r="I24" s="187">
        <v>2.6779999999999999</v>
      </c>
      <c r="J24" s="113">
        <v>2.452</v>
      </c>
      <c r="K24" s="198">
        <v>2.3130000000000002</v>
      </c>
      <c r="L24" s="246">
        <f t="shared" si="3"/>
        <v>45031</v>
      </c>
      <c r="M24" s="246">
        <f t="shared" si="4"/>
        <v>44331</v>
      </c>
      <c r="N24" s="113">
        <f t="shared" si="5"/>
        <v>3.2285714285714285E-4</v>
      </c>
      <c r="O24" s="580">
        <f t="shared" si="9"/>
        <v>700</v>
      </c>
      <c r="P24" s="113">
        <f t="shared" si="6"/>
        <v>558</v>
      </c>
      <c r="Q24" s="113">
        <f t="shared" si="7"/>
        <v>142</v>
      </c>
      <c r="R24" s="549">
        <f t="shared" si="10"/>
        <v>2.271845714285714</v>
      </c>
      <c r="S24" s="113">
        <f t="shared" si="8"/>
        <v>1.8271542857142862</v>
      </c>
      <c r="T24" s="113">
        <f t="shared" si="11"/>
        <v>1.8355005176737826</v>
      </c>
    </row>
    <row r="25" spans="2:20" x14ac:dyDescent="0.35">
      <c r="B25" s="116">
        <v>42444</v>
      </c>
      <c r="C25" s="49">
        <v>4.133</v>
      </c>
      <c r="D25" s="187">
        <f t="shared" si="0"/>
        <v>5.5550992470910332</v>
      </c>
      <c r="E25" s="344" t="str">
        <f t="shared" si="1"/>
        <v>4/10/2021</v>
      </c>
      <c r="F25" s="580">
        <f t="shared" si="2"/>
        <v>0</v>
      </c>
      <c r="G25" s="559"/>
      <c r="I25" s="187">
        <v>2.6879999999999997</v>
      </c>
      <c r="J25" s="113">
        <v>2.4529999999999998</v>
      </c>
      <c r="K25" s="198">
        <v>2.3140000000000001</v>
      </c>
      <c r="L25" s="246">
        <f t="shared" si="3"/>
        <v>45031</v>
      </c>
      <c r="M25" s="246">
        <f t="shared" si="4"/>
        <v>44331</v>
      </c>
      <c r="N25" s="113">
        <f t="shared" si="5"/>
        <v>3.3571428571428554E-4</v>
      </c>
      <c r="O25" s="580">
        <f t="shared" si="9"/>
        <v>700</v>
      </c>
      <c r="P25" s="113">
        <f t="shared" si="6"/>
        <v>558</v>
      </c>
      <c r="Q25" s="113">
        <f t="shared" si="7"/>
        <v>142</v>
      </c>
      <c r="R25" s="549">
        <f t="shared" si="10"/>
        <v>2.2656714285714283</v>
      </c>
      <c r="S25" s="113">
        <f t="shared" si="8"/>
        <v>1.8673285714285717</v>
      </c>
      <c r="T25" s="113">
        <f t="shared" si="11"/>
        <v>1.8760458614127673</v>
      </c>
    </row>
    <row r="26" spans="2:20" x14ac:dyDescent="0.35">
      <c r="B26" s="116">
        <v>42445</v>
      </c>
      <c r="C26" s="49">
        <v>4.1100000000000003</v>
      </c>
      <c r="D26" s="187">
        <f t="shared" si="0"/>
        <v>5.5523613963039011</v>
      </c>
      <c r="E26" s="344" t="str">
        <f t="shared" si="1"/>
        <v>4/10/2021</v>
      </c>
      <c r="F26" s="580">
        <f t="shared" si="2"/>
        <v>0</v>
      </c>
      <c r="G26" s="559"/>
      <c r="I26" s="187">
        <v>2.7240000000000002</v>
      </c>
      <c r="J26" s="113">
        <v>2.484</v>
      </c>
      <c r="K26" s="198">
        <v>2.3449999999999998</v>
      </c>
      <c r="L26" s="246">
        <f t="shared" si="3"/>
        <v>45031</v>
      </c>
      <c r="M26" s="246">
        <f t="shared" si="4"/>
        <v>44331</v>
      </c>
      <c r="N26" s="113">
        <f t="shared" si="5"/>
        <v>3.4285714285714318E-4</v>
      </c>
      <c r="O26" s="580">
        <f t="shared" si="9"/>
        <v>700</v>
      </c>
      <c r="P26" s="113">
        <f t="shared" si="6"/>
        <v>558</v>
      </c>
      <c r="Q26" s="113">
        <f t="shared" si="7"/>
        <v>142</v>
      </c>
      <c r="R26" s="549">
        <f t="shared" si="10"/>
        <v>2.2926857142857142</v>
      </c>
      <c r="S26" s="113">
        <f t="shared" si="8"/>
        <v>1.8173142857142861</v>
      </c>
      <c r="T26" s="113">
        <f t="shared" si="11"/>
        <v>1.8255708637469503</v>
      </c>
    </row>
    <row r="27" spans="2:20" x14ac:dyDescent="0.35">
      <c r="B27" s="116">
        <v>42446</v>
      </c>
      <c r="C27" s="49">
        <v>4.0990000000000002</v>
      </c>
      <c r="D27" s="187">
        <f t="shared" si="0"/>
        <v>5.5496235455167691</v>
      </c>
      <c r="E27" s="344" t="str">
        <f t="shared" si="1"/>
        <v>4/10/2021</v>
      </c>
      <c r="F27" s="580">
        <f t="shared" si="2"/>
        <v>0</v>
      </c>
      <c r="G27" s="559"/>
      <c r="I27" s="187">
        <v>2.6640000000000001</v>
      </c>
      <c r="J27" s="113">
        <v>2.427</v>
      </c>
      <c r="K27" s="198">
        <v>2.2959999999999998</v>
      </c>
      <c r="L27" s="246">
        <f t="shared" si="3"/>
        <v>45031</v>
      </c>
      <c r="M27" s="246">
        <f t="shared" si="4"/>
        <v>44331</v>
      </c>
      <c r="N27" s="113">
        <f t="shared" si="5"/>
        <v>3.3857142857142869E-4</v>
      </c>
      <c r="O27" s="580">
        <f t="shared" si="9"/>
        <v>700</v>
      </c>
      <c r="P27" s="113">
        <f t="shared" si="6"/>
        <v>558</v>
      </c>
      <c r="Q27" s="113">
        <f t="shared" si="7"/>
        <v>142</v>
      </c>
      <c r="R27" s="549">
        <f t="shared" si="10"/>
        <v>2.2380771428571427</v>
      </c>
      <c r="S27" s="113">
        <f t="shared" si="8"/>
        <v>1.8609228571428575</v>
      </c>
      <c r="T27" s="113">
        <f>IF(S27="","",((1+S27/200)^2-1)*100)</f>
        <v>1.8695804418434436</v>
      </c>
    </row>
    <row r="28" spans="2:20" x14ac:dyDescent="0.35">
      <c r="B28" s="116">
        <v>42447</v>
      </c>
      <c r="C28" s="49">
        <v>4.077</v>
      </c>
      <c r="D28" s="187">
        <f t="shared" si="0"/>
        <v>5.546885694729637</v>
      </c>
      <c r="E28" s="344" t="str">
        <f t="shared" si="1"/>
        <v>4/10/2021</v>
      </c>
      <c r="F28" s="580">
        <f t="shared" si="2"/>
        <v>0</v>
      </c>
      <c r="G28" s="559"/>
      <c r="I28" s="187">
        <v>2.6179999999999999</v>
      </c>
      <c r="J28" s="113">
        <v>2.3890000000000002</v>
      </c>
      <c r="K28" s="198">
        <v>2.2679999999999998</v>
      </c>
      <c r="L28" s="246">
        <f t="shared" si="3"/>
        <v>45031</v>
      </c>
      <c r="M28" s="246">
        <f t="shared" si="4"/>
        <v>44331</v>
      </c>
      <c r="N28" s="113">
        <f t="shared" si="5"/>
        <v>3.2714285714285663E-4</v>
      </c>
      <c r="O28" s="580">
        <f t="shared" si="9"/>
        <v>700</v>
      </c>
      <c r="P28" s="113">
        <f t="shared" si="6"/>
        <v>558</v>
      </c>
      <c r="Q28" s="113">
        <f t="shared" si="7"/>
        <v>142</v>
      </c>
      <c r="R28" s="549">
        <f t="shared" si="10"/>
        <v>2.2064542857142864</v>
      </c>
      <c r="S28" s="113">
        <f t="shared" si="8"/>
        <v>1.8705457142857136</v>
      </c>
      <c r="T28" s="113">
        <f t="shared" si="11"/>
        <v>1.8792930674587982</v>
      </c>
    </row>
    <row r="29" spans="2:20" x14ac:dyDescent="0.35">
      <c r="B29" s="116">
        <v>42450</v>
      </c>
      <c r="C29" s="49">
        <v>4.09</v>
      </c>
      <c r="D29" s="187">
        <f t="shared" si="0"/>
        <v>5.5386721423682408</v>
      </c>
      <c r="E29" s="344" t="str">
        <f t="shared" si="1"/>
        <v>4/10/2021</v>
      </c>
      <c r="F29" s="580">
        <f t="shared" si="2"/>
        <v>0</v>
      </c>
      <c r="G29" s="559"/>
      <c r="I29" s="187">
        <v>2.6109999999999998</v>
      </c>
      <c r="J29" s="113">
        <v>2.38</v>
      </c>
      <c r="K29" s="198">
        <v>2.2610000000000001</v>
      </c>
      <c r="L29" s="246">
        <f t="shared" si="3"/>
        <v>45031</v>
      </c>
      <c r="M29" s="246">
        <f t="shared" si="4"/>
        <v>44331</v>
      </c>
      <c r="N29" s="113">
        <f t="shared" si="5"/>
        <v>3.2999999999999984E-4</v>
      </c>
      <c r="O29" s="580">
        <f t="shared" si="9"/>
        <v>700</v>
      </c>
      <c r="P29" s="113">
        <f t="shared" si="6"/>
        <v>558</v>
      </c>
      <c r="Q29" s="113">
        <f t="shared" si="7"/>
        <v>142</v>
      </c>
      <c r="R29" s="549">
        <f t="shared" si="10"/>
        <v>2.1958600000000001</v>
      </c>
      <c r="S29" s="113">
        <f t="shared" si="8"/>
        <v>1.8941399999999997</v>
      </c>
      <c r="T29" s="113">
        <f t="shared" si="11"/>
        <v>1.9031094158490136</v>
      </c>
    </row>
    <row r="30" spans="2:20" x14ac:dyDescent="0.35">
      <c r="B30" s="116">
        <v>42451</v>
      </c>
      <c r="C30" s="49">
        <v>4.0949999999999998</v>
      </c>
      <c r="D30" s="187">
        <f t="shared" si="0"/>
        <v>5.5359342915811087</v>
      </c>
      <c r="E30" s="344" t="str">
        <f t="shared" si="1"/>
        <v>4/10/2021</v>
      </c>
      <c r="F30" s="580">
        <f t="shared" si="2"/>
        <v>0</v>
      </c>
      <c r="G30" s="559"/>
      <c r="I30" s="187">
        <v>2.6269999999999998</v>
      </c>
      <c r="J30" s="113">
        <v>2.3940000000000001</v>
      </c>
      <c r="K30" s="198">
        <v>2.2770000000000001</v>
      </c>
      <c r="L30" s="246">
        <f t="shared" si="3"/>
        <v>45031</v>
      </c>
      <c r="M30" s="246">
        <f t="shared" si="4"/>
        <v>44331</v>
      </c>
      <c r="N30" s="113">
        <f t="shared" si="5"/>
        <v>3.3285714285714234E-4</v>
      </c>
      <c r="O30" s="580">
        <f t="shared" si="9"/>
        <v>700</v>
      </c>
      <c r="P30" s="113">
        <f t="shared" si="6"/>
        <v>558</v>
      </c>
      <c r="Q30" s="113">
        <f t="shared" si="7"/>
        <v>142</v>
      </c>
      <c r="R30" s="549">
        <f t="shared" si="10"/>
        <v>2.2082657142857145</v>
      </c>
      <c r="S30" s="113">
        <f t="shared" si="8"/>
        <v>1.8867342857142853</v>
      </c>
      <c r="T30" s="113">
        <f t="shared" si="11"/>
        <v>1.895633701376509</v>
      </c>
    </row>
    <row r="31" spans="2:20" x14ac:dyDescent="0.35">
      <c r="B31" s="116">
        <v>42452</v>
      </c>
      <c r="C31" s="49">
        <v>4.0860000000000003</v>
      </c>
      <c r="D31" s="187">
        <f t="shared" si="0"/>
        <v>5.5331964407939767</v>
      </c>
      <c r="E31" s="344" t="str">
        <f t="shared" si="1"/>
        <v>4/10/2021</v>
      </c>
      <c r="F31" s="580">
        <f t="shared" si="2"/>
        <v>0</v>
      </c>
      <c r="G31" s="559"/>
      <c r="I31" s="187">
        <v>2.6790000000000003</v>
      </c>
      <c r="J31" s="113">
        <v>2.4279999999999999</v>
      </c>
      <c r="K31" s="198">
        <v>2.3170000000000002</v>
      </c>
      <c r="L31" s="246">
        <f t="shared" si="3"/>
        <v>45031</v>
      </c>
      <c r="M31" s="246">
        <f t="shared" si="4"/>
        <v>44331</v>
      </c>
      <c r="N31" s="113">
        <f t="shared" si="5"/>
        <v>3.5857142857142907E-4</v>
      </c>
      <c r="O31" s="580">
        <f t="shared" si="9"/>
        <v>700</v>
      </c>
      <c r="P31" s="113">
        <f t="shared" si="6"/>
        <v>558</v>
      </c>
      <c r="Q31" s="113">
        <f t="shared" si="7"/>
        <v>142</v>
      </c>
      <c r="R31" s="549">
        <f t="shared" si="10"/>
        <v>2.2279171428571427</v>
      </c>
      <c r="S31" s="113">
        <f t="shared" si="8"/>
        <v>1.8580828571428576</v>
      </c>
      <c r="T31" s="113">
        <f t="shared" si="11"/>
        <v>1.8667140369028612</v>
      </c>
    </row>
    <row r="32" spans="2:20" x14ac:dyDescent="0.35">
      <c r="B32" s="116">
        <v>42453</v>
      </c>
      <c r="C32" s="49">
        <v>4.0910000000000002</v>
      </c>
      <c r="D32" s="187">
        <f t="shared" si="0"/>
        <v>5.5304585900068446</v>
      </c>
      <c r="E32" s="344" t="str">
        <f t="shared" si="1"/>
        <v>4/10/2021</v>
      </c>
      <c r="F32" s="580">
        <f t="shared" si="2"/>
        <v>0</v>
      </c>
      <c r="G32" s="559"/>
      <c r="I32" s="187">
        <v>2.6550000000000002</v>
      </c>
      <c r="J32" s="113">
        <v>2.4129999999999998</v>
      </c>
      <c r="K32" s="198">
        <v>2.2930000000000001</v>
      </c>
      <c r="L32" s="246">
        <f t="shared" si="3"/>
        <v>45031</v>
      </c>
      <c r="M32" s="246">
        <f t="shared" si="4"/>
        <v>44331</v>
      </c>
      <c r="N32" s="113">
        <f t="shared" si="5"/>
        <v>3.4571428571428633E-4</v>
      </c>
      <c r="O32" s="580">
        <f t="shared" si="9"/>
        <v>700</v>
      </c>
      <c r="P32" s="113">
        <f t="shared" si="6"/>
        <v>558</v>
      </c>
      <c r="Q32" s="113">
        <f t="shared" si="7"/>
        <v>142</v>
      </c>
      <c r="R32" s="549">
        <f t="shared" si="10"/>
        <v>2.2200914285714282</v>
      </c>
      <c r="S32" s="113">
        <f t="shared" si="8"/>
        <v>1.870908571428572</v>
      </c>
      <c r="T32" s="113">
        <f t="shared" si="11"/>
        <v>1.8796593186351851</v>
      </c>
    </row>
    <row r="33" spans="2:20" x14ac:dyDescent="0.35">
      <c r="B33" s="116">
        <v>42454</v>
      </c>
      <c r="C33" s="49" t="s">
        <v>437</v>
      </c>
      <c r="D33" s="187" t="str">
        <f t="shared" si="0"/>
        <v/>
      </c>
      <c r="E33" s="344" t="str">
        <f t="shared" si="1"/>
        <v>4/10/2021</v>
      </c>
      <c r="F33" s="580">
        <f t="shared" si="2"/>
        <v>0</v>
      </c>
      <c r="G33" s="559"/>
      <c r="I33" s="187">
        <v>2.6339999999999999</v>
      </c>
      <c r="J33" s="113">
        <v>2.3879999999999999</v>
      </c>
      <c r="K33" s="198">
        <v>2.2730000000000001</v>
      </c>
      <c r="L33" s="246">
        <f t="shared" si="3"/>
        <v>45031</v>
      </c>
      <c r="M33" s="246">
        <f t="shared" si="4"/>
        <v>44331</v>
      </c>
      <c r="N33" s="113">
        <f t="shared" si="5"/>
        <v>3.5142857142857144E-4</v>
      </c>
      <c r="O33" s="580">
        <f t="shared" si="9"/>
        <v>700</v>
      </c>
      <c r="P33" s="113">
        <f t="shared" si="6"/>
        <v>558</v>
      </c>
      <c r="Q33" s="113">
        <f t="shared" si="7"/>
        <v>142</v>
      </c>
      <c r="R33" s="549">
        <f t="shared" si="10"/>
        <v>2.1919028571428569</v>
      </c>
      <c r="S33" s="113" t="str">
        <f t="shared" si="8"/>
        <v/>
      </c>
      <c r="T33" s="113" t="str">
        <f t="shared" si="11"/>
        <v/>
      </c>
    </row>
    <row r="34" spans="2:20" x14ac:dyDescent="0.35">
      <c r="B34" s="116">
        <v>42457</v>
      </c>
      <c r="C34" s="49" t="s">
        <v>437</v>
      </c>
      <c r="D34" s="187" t="str">
        <f t="shared" si="0"/>
        <v/>
      </c>
      <c r="E34" s="344" t="str">
        <f t="shared" si="1"/>
        <v>4/10/2021</v>
      </c>
      <c r="F34" s="580">
        <f t="shared" si="2"/>
        <v>0</v>
      </c>
      <c r="G34" s="559"/>
      <c r="I34" s="187">
        <v>2.6429999999999998</v>
      </c>
      <c r="J34" s="113">
        <v>2.4009999999999998</v>
      </c>
      <c r="K34" s="198">
        <v>2.2869999999999999</v>
      </c>
      <c r="L34" s="246">
        <f t="shared" si="3"/>
        <v>45031</v>
      </c>
      <c r="M34" s="246">
        <f t="shared" si="4"/>
        <v>44331</v>
      </c>
      <c r="N34" s="113">
        <f t="shared" si="5"/>
        <v>3.4571428571428573E-4</v>
      </c>
      <c r="O34" s="580">
        <f t="shared" si="9"/>
        <v>700</v>
      </c>
      <c r="P34" s="113">
        <f t="shared" si="6"/>
        <v>558</v>
      </c>
      <c r="Q34" s="113">
        <f t="shared" si="7"/>
        <v>142</v>
      </c>
      <c r="R34" s="549">
        <f t="shared" si="10"/>
        <v>2.2080914285714286</v>
      </c>
      <c r="S34" s="113" t="str">
        <f t="shared" si="8"/>
        <v/>
      </c>
      <c r="T34" s="113" t="str">
        <f t="shared" si="11"/>
        <v/>
      </c>
    </row>
    <row r="35" spans="2:20" x14ac:dyDescent="0.35">
      <c r="B35" s="116">
        <v>42458</v>
      </c>
      <c r="C35" s="49">
        <v>4.0739999999999998</v>
      </c>
      <c r="D35" s="187">
        <f t="shared" si="0"/>
        <v>5.5167693360711842</v>
      </c>
      <c r="E35" s="344" t="str">
        <f t="shared" si="1"/>
        <v>4/10/2021</v>
      </c>
      <c r="F35" s="580">
        <f t="shared" si="2"/>
        <v>0</v>
      </c>
      <c r="G35" s="559"/>
      <c r="I35" s="187">
        <v>2.6539999999999999</v>
      </c>
      <c r="J35" s="113">
        <v>2.4119999999999999</v>
      </c>
      <c r="K35" s="198">
        <v>2.2909999999999999</v>
      </c>
      <c r="L35" s="246">
        <f t="shared" si="3"/>
        <v>45031</v>
      </c>
      <c r="M35" s="246">
        <f t="shared" si="4"/>
        <v>44331</v>
      </c>
      <c r="N35" s="113">
        <f t="shared" si="5"/>
        <v>3.4571428571428573E-4</v>
      </c>
      <c r="O35" s="580">
        <f t="shared" si="9"/>
        <v>700</v>
      </c>
      <c r="P35" s="113">
        <f t="shared" si="6"/>
        <v>558</v>
      </c>
      <c r="Q35" s="113">
        <f t="shared" si="7"/>
        <v>142</v>
      </c>
      <c r="R35" s="549">
        <f t="shared" si="10"/>
        <v>2.2190914285714287</v>
      </c>
      <c r="S35" s="113">
        <f t="shared" si="8"/>
        <v>1.8549085714285711</v>
      </c>
      <c r="T35" s="113">
        <f t="shared" si="11"/>
        <v>1.8635102859494657</v>
      </c>
    </row>
    <row r="36" spans="2:20" x14ac:dyDescent="0.35">
      <c r="B36" s="116">
        <v>42459</v>
      </c>
      <c r="C36" s="49">
        <v>4.0419999999999998</v>
      </c>
      <c r="D36" s="187">
        <f t="shared" si="0"/>
        <v>5.5140314852840522</v>
      </c>
      <c r="E36" s="344" t="str">
        <f t="shared" si="1"/>
        <v>4/10/2021</v>
      </c>
      <c r="F36" s="580">
        <f t="shared" si="2"/>
        <v>0</v>
      </c>
      <c r="G36" s="559"/>
      <c r="I36" s="187">
        <v>2.589</v>
      </c>
      <c r="J36" s="113">
        <v>2.3460000000000001</v>
      </c>
      <c r="K36" s="198">
        <v>2.23</v>
      </c>
      <c r="L36" s="246">
        <f t="shared" si="3"/>
        <v>45031</v>
      </c>
      <c r="M36" s="246">
        <f t="shared" si="4"/>
        <v>44331</v>
      </c>
      <c r="N36" s="113">
        <f t="shared" si="5"/>
        <v>3.4714285714285695E-4</v>
      </c>
      <c r="O36" s="580">
        <f t="shared" si="9"/>
        <v>700</v>
      </c>
      <c r="P36" s="113">
        <f t="shared" si="6"/>
        <v>558</v>
      </c>
      <c r="Q36" s="113">
        <f t="shared" si="7"/>
        <v>142</v>
      </c>
      <c r="R36" s="549">
        <f t="shared" si="10"/>
        <v>2.1522942857142859</v>
      </c>
      <c r="S36" s="113">
        <f t="shared" si="8"/>
        <v>1.8897057142857139</v>
      </c>
      <c r="T36" s="113">
        <f t="shared" si="11"/>
        <v>1.8986331835022074</v>
      </c>
    </row>
    <row r="37" spans="2:20" x14ac:dyDescent="0.35">
      <c r="B37" s="116">
        <v>42460</v>
      </c>
      <c r="C37" s="49">
        <v>4</v>
      </c>
      <c r="D37" s="187">
        <f t="shared" si="0"/>
        <v>5.5112936344969201</v>
      </c>
      <c r="E37" s="344" t="str">
        <f t="shared" si="1"/>
        <v>4/10/2021</v>
      </c>
      <c r="F37" s="580">
        <f t="shared" si="2"/>
        <v>0</v>
      </c>
      <c r="G37" s="559"/>
      <c r="I37" s="187">
        <v>2.5409999999999999</v>
      </c>
      <c r="J37" s="113">
        <v>2.298</v>
      </c>
      <c r="K37" s="198">
        <v>2.1869999999999998</v>
      </c>
      <c r="L37" s="246">
        <f t="shared" si="3"/>
        <v>45031</v>
      </c>
      <c r="M37" s="246">
        <f t="shared" si="4"/>
        <v>44331</v>
      </c>
      <c r="N37" s="113">
        <f t="shared" si="5"/>
        <v>3.4714285714285695E-4</v>
      </c>
      <c r="O37" s="580">
        <f t="shared" si="9"/>
        <v>700</v>
      </c>
      <c r="P37" s="113">
        <f t="shared" si="6"/>
        <v>558</v>
      </c>
      <c r="Q37" s="113">
        <f t="shared" si="7"/>
        <v>142</v>
      </c>
      <c r="R37" s="549">
        <f t="shared" si="10"/>
        <v>2.1042942857142859</v>
      </c>
      <c r="S37" s="113">
        <f t="shared" si="8"/>
        <v>1.8957057142857141</v>
      </c>
      <c r="T37" s="113">
        <f t="shared" si="11"/>
        <v>1.9046899646736337</v>
      </c>
    </row>
    <row r="38" spans="2:20" x14ac:dyDescent="0.35">
      <c r="B38" s="116">
        <v>42461</v>
      </c>
      <c r="C38" s="49">
        <v>4.0199999999999996</v>
      </c>
      <c r="D38" s="187">
        <f t="shared" si="0"/>
        <v>5.508555783709788</v>
      </c>
      <c r="E38" s="344" t="str">
        <f t="shared" si="1"/>
        <v>4/10/2021</v>
      </c>
      <c r="F38" s="580">
        <f t="shared" si="2"/>
        <v>0</v>
      </c>
      <c r="G38" s="559"/>
      <c r="I38" s="187">
        <v>2.5390000000000001</v>
      </c>
      <c r="J38" s="113">
        <v>2.3079999999999998</v>
      </c>
      <c r="K38" s="198">
        <v>2.1880000000000002</v>
      </c>
      <c r="L38" s="246">
        <f t="shared" si="3"/>
        <v>45031</v>
      </c>
      <c r="M38" s="246">
        <f t="shared" si="4"/>
        <v>44331</v>
      </c>
      <c r="N38" s="113">
        <f t="shared" si="5"/>
        <v>3.3000000000000043E-4</v>
      </c>
      <c r="O38" s="580">
        <f t="shared" si="9"/>
        <v>700</v>
      </c>
      <c r="P38" s="113">
        <f t="shared" si="6"/>
        <v>558</v>
      </c>
      <c r="Q38" s="113">
        <f t="shared" si="7"/>
        <v>142</v>
      </c>
      <c r="R38" s="549">
        <f t="shared" si="10"/>
        <v>2.1238599999999996</v>
      </c>
      <c r="S38" s="113">
        <f t="shared" si="8"/>
        <v>1.8961399999999999</v>
      </c>
      <c r="T38" s="113">
        <f t="shared" si="11"/>
        <v>1.9051283672489872</v>
      </c>
    </row>
    <row r="39" spans="2:20" x14ac:dyDescent="0.35">
      <c r="B39" s="116">
        <v>42464</v>
      </c>
      <c r="C39" s="49">
        <v>3.9820000000000002</v>
      </c>
      <c r="D39" s="187">
        <f t="shared" si="0"/>
        <v>5.5003422313483918</v>
      </c>
      <c r="E39" s="344" t="str">
        <f t="shared" si="1"/>
        <v>4/10/2021</v>
      </c>
      <c r="F39" s="580">
        <f t="shared" si="2"/>
        <v>0</v>
      </c>
      <c r="G39" s="559"/>
      <c r="I39" s="187">
        <v>2.4649999999999999</v>
      </c>
      <c r="J39" s="113">
        <v>2.2549999999999999</v>
      </c>
      <c r="K39" s="198">
        <v>2.1539999999999999</v>
      </c>
      <c r="L39" s="246">
        <f t="shared" si="3"/>
        <v>45031</v>
      </c>
      <c r="M39" s="246">
        <f t="shared" si="4"/>
        <v>44331</v>
      </c>
      <c r="N39" s="113">
        <f t="shared" si="5"/>
        <v>2.9999999999999997E-4</v>
      </c>
      <c r="O39" s="580">
        <f t="shared" si="9"/>
        <v>700</v>
      </c>
      <c r="P39" s="113">
        <f t="shared" si="6"/>
        <v>558</v>
      </c>
      <c r="Q39" s="113">
        <f t="shared" si="7"/>
        <v>142</v>
      </c>
      <c r="R39" s="549">
        <f t="shared" si="10"/>
        <v>2.0876000000000001</v>
      </c>
      <c r="S39" s="113">
        <f t="shared" si="8"/>
        <v>1.8944000000000001</v>
      </c>
      <c r="T39" s="113">
        <f t="shared" si="11"/>
        <v>1.9033718783999953</v>
      </c>
    </row>
    <row r="40" spans="2:20" x14ac:dyDescent="0.35">
      <c r="B40" s="116">
        <v>42465</v>
      </c>
      <c r="C40" s="49">
        <v>3.99</v>
      </c>
      <c r="D40" s="187">
        <f t="shared" si="0"/>
        <v>5.4976043805612598</v>
      </c>
      <c r="E40" s="344" t="str">
        <f t="shared" si="1"/>
        <v>4/10/2021</v>
      </c>
      <c r="F40" s="580">
        <f t="shared" si="2"/>
        <v>0</v>
      </c>
      <c r="G40" s="559"/>
      <c r="I40" s="187">
        <v>2.4569999999999999</v>
      </c>
      <c r="J40" s="113">
        <v>2.2429999999999999</v>
      </c>
      <c r="K40" s="198">
        <v>2.1509999999999998</v>
      </c>
      <c r="L40" s="246">
        <f t="shared" si="3"/>
        <v>45031</v>
      </c>
      <c r="M40" s="246">
        <f t="shared" si="4"/>
        <v>44331</v>
      </c>
      <c r="N40" s="113">
        <f t="shared" si="5"/>
        <v>3.0571428571428568E-4</v>
      </c>
      <c r="O40" s="580">
        <f t="shared" si="9"/>
        <v>700</v>
      </c>
      <c r="P40" s="113">
        <f t="shared" si="6"/>
        <v>558</v>
      </c>
      <c r="Q40" s="113">
        <f t="shared" si="7"/>
        <v>142</v>
      </c>
      <c r="R40" s="549">
        <f t="shared" si="10"/>
        <v>2.0724114285714283</v>
      </c>
      <c r="S40" s="113">
        <f t="shared" si="8"/>
        <v>1.9175885714285719</v>
      </c>
      <c r="T40" s="113">
        <f t="shared" si="11"/>
        <v>1.9267814362517566</v>
      </c>
    </row>
    <row r="41" spans="2:20" x14ac:dyDescent="0.35">
      <c r="B41" s="116">
        <v>42466</v>
      </c>
      <c r="C41" s="49">
        <v>3.98</v>
      </c>
      <c r="D41" s="187">
        <f t="shared" si="0"/>
        <v>5.4948665297741277</v>
      </c>
      <c r="E41" s="344" t="str">
        <f t="shared" si="1"/>
        <v>4/10/2021</v>
      </c>
      <c r="F41" s="580">
        <f t="shared" si="2"/>
        <v>0</v>
      </c>
      <c r="G41" s="559"/>
      <c r="I41" s="187">
        <v>2.4489999999999998</v>
      </c>
      <c r="J41" s="113">
        <v>2.242</v>
      </c>
      <c r="K41" s="198">
        <v>2.1539999999999999</v>
      </c>
      <c r="L41" s="246">
        <f t="shared" si="3"/>
        <v>45031</v>
      </c>
      <c r="M41" s="246">
        <f t="shared" si="4"/>
        <v>44331</v>
      </c>
      <c r="N41" s="113">
        <f t="shared" si="5"/>
        <v>2.9571428571428549E-4</v>
      </c>
      <c r="O41" s="580">
        <f t="shared" si="9"/>
        <v>700</v>
      </c>
      <c r="P41" s="113">
        <f t="shared" si="6"/>
        <v>558</v>
      </c>
      <c r="Q41" s="113">
        <f t="shared" si="7"/>
        <v>142</v>
      </c>
      <c r="R41" s="549">
        <f>IF(J41="","",J41-(P41*N41))</f>
        <v>2.0769914285714286</v>
      </c>
      <c r="S41" s="113">
        <f t="shared" si="8"/>
        <v>1.9030085714285714</v>
      </c>
      <c r="T41" s="113">
        <f t="shared" si="11"/>
        <v>1.9120621754858957</v>
      </c>
    </row>
    <row r="42" spans="2:20" x14ac:dyDescent="0.35">
      <c r="B42" s="116">
        <v>42467</v>
      </c>
      <c r="C42" s="49">
        <v>3.9889999999999999</v>
      </c>
      <c r="D42" s="187">
        <f t="shared" si="0"/>
        <v>5.4921286789869956</v>
      </c>
      <c r="E42" s="344" t="str">
        <f t="shared" si="1"/>
        <v>4/10/2021</v>
      </c>
      <c r="F42" s="580">
        <f t="shared" si="2"/>
        <v>0</v>
      </c>
      <c r="G42" s="559"/>
      <c r="I42" s="187">
        <v>2.4550000000000001</v>
      </c>
      <c r="J42" s="113">
        <v>2.25</v>
      </c>
      <c r="K42" s="198">
        <v>2.161</v>
      </c>
      <c r="L42" s="246">
        <f t="shared" si="3"/>
        <v>45031</v>
      </c>
      <c r="M42" s="246">
        <f t="shared" si="4"/>
        <v>44331</v>
      </c>
      <c r="N42" s="113">
        <f t="shared" si="5"/>
        <v>2.9285714285714294E-4</v>
      </c>
      <c r="O42" s="580">
        <f t="shared" si="9"/>
        <v>700</v>
      </c>
      <c r="P42" s="113">
        <f t="shared" si="6"/>
        <v>558</v>
      </c>
      <c r="Q42" s="113">
        <f t="shared" si="7"/>
        <v>142</v>
      </c>
      <c r="R42" s="549">
        <f t="shared" si="10"/>
        <v>2.086585714285714</v>
      </c>
      <c r="S42" s="113">
        <f t="shared" si="8"/>
        <v>1.9024142857142858</v>
      </c>
      <c r="T42" s="113">
        <f t="shared" si="11"/>
        <v>1.9114622360005162</v>
      </c>
    </row>
    <row r="43" spans="2:20" x14ac:dyDescent="0.35">
      <c r="B43" s="116">
        <v>42468</v>
      </c>
      <c r="C43" s="49">
        <v>3.972</v>
      </c>
      <c r="D43" s="187">
        <f t="shared" si="0"/>
        <v>5.4893908281998627</v>
      </c>
      <c r="E43" s="344" t="str">
        <f t="shared" si="1"/>
        <v>4/10/2021</v>
      </c>
      <c r="F43" s="580">
        <f t="shared" si="2"/>
        <v>0</v>
      </c>
      <c r="G43" s="559"/>
      <c r="I43" s="187">
        <v>2.4209999999999998</v>
      </c>
      <c r="J43" s="113">
        <v>2.2210000000000001</v>
      </c>
      <c r="K43" s="198">
        <v>2.1349999999999998</v>
      </c>
      <c r="L43" s="246">
        <f t="shared" si="3"/>
        <v>45031</v>
      </c>
      <c r="M43" s="246">
        <f t="shared" si="4"/>
        <v>44331</v>
      </c>
      <c r="N43" s="113">
        <f t="shared" si="5"/>
        <v>2.8571428571428536E-4</v>
      </c>
      <c r="O43" s="580">
        <f t="shared" si="9"/>
        <v>700</v>
      </c>
      <c r="P43" s="113">
        <f t="shared" si="6"/>
        <v>558</v>
      </c>
      <c r="Q43" s="113">
        <f t="shared" si="7"/>
        <v>142</v>
      </c>
      <c r="R43" s="549">
        <f t="shared" si="10"/>
        <v>2.0615714285714288</v>
      </c>
      <c r="S43" s="113">
        <f t="shared" si="8"/>
        <v>1.9104285714285711</v>
      </c>
      <c r="T43" s="113">
        <f t="shared" si="11"/>
        <v>1.919552914744882</v>
      </c>
    </row>
    <row r="44" spans="2:20" x14ac:dyDescent="0.35">
      <c r="B44" s="116">
        <v>42471</v>
      </c>
      <c r="C44" s="49">
        <v>3.9809999999999999</v>
      </c>
      <c r="D44" s="187">
        <f t="shared" si="0"/>
        <v>5.4811772758384665</v>
      </c>
      <c r="E44" s="344" t="str">
        <f t="shared" si="1"/>
        <v>4/10/2021</v>
      </c>
      <c r="F44" s="580">
        <f t="shared" si="2"/>
        <v>0</v>
      </c>
      <c r="G44" s="559"/>
      <c r="I44" s="187">
        <v>2.423</v>
      </c>
      <c r="J44" s="113">
        <v>2.23</v>
      </c>
      <c r="K44" s="198">
        <v>2.1480000000000001</v>
      </c>
      <c r="L44" s="246">
        <f t="shared" si="3"/>
        <v>45031</v>
      </c>
      <c r="M44" s="246">
        <f t="shared" si="4"/>
        <v>44331</v>
      </c>
      <c r="N44" s="113">
        <f t="shared" si="5"/>
        <v>2.7571428571428582E-4</v>
      </c>
      <c r="O44" s="580">
        <f t="shared" si="9"/>
        <v>700</v>
      </c>
      <c r="P44" s="113">
        <f t="shared" si="6"/>
        <v>558</v>
      </c>
      <c r="Q44" s="113">
        <f t="shared" si="7"/>
        <v>142</v>
      </c>
      <c r="R44" s="549">
        <f t="shared" si="10"/>
        <v>2.0761514285714284</v>
      </c>
      <c r="S44" s="113">
        <f t="shared" si="8"/>
        <v>1.9048485714285714</v>
      </c>
      <c r="T44" s="113">
        <f t="shared" si="11"/>
        <v>1.9139196916287737</v>
      </c>
    </row>
    <row r="45" spans="2:20" x14ac:dyDescent="0.35">
      <c r="B45" s="116">
        <v>42472</v>
      </c>
      <c r="C45" s="49">
        <v>4</v>
      </c>
      <c r="D45" s="187">
        <f t="shared" si="0"/>
        <v>5.4784394250513344</v>
      </c>
      <c r="E45" s="344" t="str">
        <f t="shared" si="1"/>
        <v>4/10/2021</v>
      </c>
      <c r="F45" s="580">
        <f t="shared" si="2"/>
        <v>0</v>
      </c>
      <c r="G45" s="559"/>
      <c r="I45" s="187">
        <v>2.4460000000000002</v>
      </c>
      <c r="J45" s="113">
        <v>2.254</v>
      </c>
      <c r="K45" s="198">
        <v>2.1739999999999999</v>
      </c>
      <c r="L45" s="246">
        <f t="shared" si="3"/>
        <v>45031</v>
      </c>
      <c r="M45" s="246">
        <f t="shared" si="4"/>
        <v>44331</v>
      </c>
      <c r="N45" s="113">
        <f t="shared" si="5"/>
        <v>2.7428571428571454E-4</v>
      </c>
      <c r="O45" s="580">
        <f t="shared" si="9"/>
        <v>700</v>
      </c>
      <c r="P45" s="113">
        <f t="shared" si="6"/>
        <v>558</v>
      </c>
      <c r="Q45" s="113">
        <f t="shared" si="7"/>
        <v>142</v>
      </c>
      <c r="R45" s="549">
        <f>IF(J45="","",J45-(P45*N45))</f>
        <v>2.1009485714285714</v>
      </c>
      <c r="S45" s="113">
        <f t="shared" si="8"/>
        <v>1.8990514285714286</v>
      </c>
      <c r="T45" s="113">
        <f t="shared" si="11"/>
        <v>1.9080674193923119</v>
      </c>
    </row>
    <row r="46" spans="2:20" x14ac:dyDescent="0.35">
      <c r="B46" s="116">
        <v>42473</v>
      </c>
      <c r="C46" s="49">
        <v>4.048</v>
      </c>
      <c r="D46" s="187">
        <f t="shared" si="0"/>
        <v>5.4757015742642023</v>
      </c>
      <c r="E46" s="344" t="str">
        <f t="shared" si="1"/>
        <v>4/10/2021</v>
      </c>
      <c r="F46" s="580">
        <f t="shared" si="2"/>
        <v>0</v>
      </c>
      <c r="G46" s="559"/>
      <c r="I46" s="187">
        <v>2.5030000000000001</v>
      </c>
      <c r="J46" s="113">
        <v>2.3010000000000002</v>
      </c>
      <c r="K46" s="198">
        <v>2.2290000000000001</v>
      </c>
      <c r="L46" s="246">
        <f t="shared" si="3"/>
        <v>45031</v>
      </c>
      <c r="M46" s="246">
        <f t="shared" si="4"/>
        <v>44331</v>
      </c>
      <c r="N46" s="113">
        <f t="shared" si="5"/>
        <v>2.8857142857142851E-4</v>
      </c>
      <c r="O46" s="580">
        <f t="shared" si="9"/>
        <v>700</v>
      </c>
      <c r="P46" s="113">
        <f t="shared" si="6"/>
        <v>558</v>
      </c>
      <c r="Q46" s="113">
        <f t="shared" si="7"/>
        <v>142</v>
      </c>
      <c r="R46" s="549">
        <f t="shared" si="10"/>
        <v>2.139977142857143</v>
      </c>
      <c r="S46" s="113">
        <f t="shared" si="8"/>
        <v>1.908022857142857</v>
      </c>
      <c r="T46" s="113">
        <f t="shared" si="11"/>
        <v>1.9171242352013174</v>
      </c>
    </row>
    <row r="47" spans="2:20" x14ac:dyDescent="0.35">
      <c r="B47" s="116">
        <v>42474</v>
      </c>
      <c r="C47" s="49">
        <v>4.0060000000000002</v>
      </c>
      <c r="D47" s="187">
        <f t="shared" si="0"/>
        <v>5.4729637234770703</v>
      </c>
      <c r="E47" s="344" t="str">
        <f t="shared" si="1"/>
        <v>4/10/2021</v>
      </c>
      <c r="F47" s="580">
        <f t="shared" si="2"/>
        <v>0</v>
      </c>
      <c r="G47" s="559"/>
      <c r="I47" s="187">
        <v>2.4590000000000001</v>
      </c>
      <c r="J47" s="113">
        <v>2.2669999999999999</v>
      </c>
      <c r="K47" s="198">
        <v>2.206</v>
      </c>
      <c r="L47" s="246">
        <f t="shared" si="3"/>
        <v>45031</v>
      </c>
      <c r="M47" s="246">
        <f t="shared" si="4"/>
        <v>44331</v>
      </c>
      <c r="N47" s="113">
        <f t="shared" si="5"/>
        <v>2.7428571428571454E-4</v>
      </c>
      <c r="O47" s="580">
        <f t="shared" si="9"/>
        <v>700</v>
      </c>
      <c r="P47" s="113">
        <f t="shared" si="6"/>
        <v>558</v>
      </c>
      <c r="Q47" s="113">
        <f t="shared" si="7"/>
        <v>142</v>
      </c>
      <c r="R47" s="549">
        <f t="shared" si="10"/>
        <v>2.1139485714285713</v>
      </c>
      <c r="S47" s="113">
        <f t="shared" si="8"/>
        <v>1.8920514285714289</v>
      </c>
      <c r="T47" s="113">
        <f t="shared" si="11"/>
        <v>1.9010010750923456</v>
      </c>
    </row>
    <row r="48" spans="2:20" x14ac:dyDescent="0.35">
      <c r="B48" s="116">
        <v>42475</v>
      </c>
      <c r="C48" s="49">
        <v>4.032</v>
      </c>
      <c r="D48" s="187">
        <f t="shared" si="0"/>
        <v>5.4702258726899382</v>
      </c>
      <c r="E48" s="344" t="str">
        <f t="shared" si="1"/>
        <v>4/10/2021</v>
      </c>
      <c r="F48" s="580">
        <f t="shared" si="2"/>
        <v>0</v>
      </c>
      <c r="G48" s="559"/>
      <c r="I48" s="187">
        <v>2.464</v>
      </c>
      <c r="J48" s="113">
        <v>2.2690000000000001</v>
      </c>
      <c r="K48" s="198">
        <v>2.2109999999999999</v>
      </c>
      <c r="L48" s="246">
        <f t="shared" si="3"/>
        <v>45031</v>
      </c>
      <c r="M48" s="246">
        <f t="shared" si="4"/>
        <v>44331</v>
      </c>
      <c r="N48" s="113">
        <f t="shared" si="5"/>
        <v>2.7857142857142832E-4</v>
      </c>
      <c r="O48" s="580">
        <f t="shared" si="9"/>
        <v>700</v>
      </c>
      <c r="P48" s="113">
        <f t="shared" si="6"/>
        <v>558</v>
      </c>
      <c r="Q48" s="113">
        <f t="shared" si="7"/>
        <v>142</v>
      </c>
      <c r="R48" s="549">
        <f t="shared" si="10"/>
        <v>2.1135571428571431</v>
      </c>
      <c r="S48" s="113">
        <f t="shared" si="8"/>
        <v>1.9184428571428569</v>
      </c>
      <c r="T48" s="113">
        <f t="shared" si="11"/>
        <v>1.9276439146331814</v>
      </c>
    </row>
    <row r="49" spans="2:20" x14ac:dyDescent="0.35">
      <c r="B49" s="116">
        <v>42478</v>
      </c>
      <c r="C49" s="49">
        <v>3.9910000000000001</v>
      </c>
      <c r="D49" s="187">
        <f t="shared" si="0"/>
        <v>5.462012320328542</v>
      </c>
      <c r="E49" s="344" t="str">
        <f t="shared" si="1"/>
        <v>4/10/2021</v>
      </c>
      <c r="F49" s="580">
        <f t="shared" si="2"/>
        <v>0</v>
      </c>
      <c r="G49" s="559"/>
      <c r="I49" s="187">
        <v>2.4209999999999998</v>
      </c>
      <c r="J49" s="113">
        <v>2.234</v>
      </c>
      <c r="K49" s="198">
        <v>2.1829999999999998</v>
      </c>
      <c r="L49" s="246">
        <f t="shared" si="3"/>
        <v>45031</v>
      </c>
      <c r="M49" s="246">
        <f t="shared" si="4"/>
        <v>44331</v>
      </c>
      <c r="N49" s="113">
        <f t="shared" si="5"/>
        <v>2.6714285714285691E-4</v>
      </c>
      <c r="O49" s="580">
        <f t="shared" si="9"/>
        <v>700</v>
      </c>
      <c r="P49" s="113">
        <f t="shared" si="6"/>
        <v>558</v>
      </c>
      <c r="Q49" s="113">
        <f t="shared" si="7"/>
        <v>142</v>
      </c>
      <c r="R49" s="549">
        <f t="shared" si="10"/>
        <v>2.0849342857142856</v>
      </c>
      <c r="S49" s="113">
        <f t="shared" si="8"/>
        <v>1.9060657142857145</v>
      </c>
      <c r="T49" s="113">
        <f t="shared" si="11"/>
        <v>1.9151484305536481</v>
      </c>
    </row>
    <row r="50" spans="2:20" x14ac:dyDescent="0.35">
      <c r="B50" s="116">
        <v>42479</v>
      </c>
      <c r="C50" s="49">
        <v>4.032</v>
      </c>
      <c r="D50" s="187">
        <f t="shared" si="0"/>
        <v>5.4592744695414099</v>
      </c>
      <c r="E50" s="344" t="str">
        <f t="shared" si="1"/>
        <v>4/10/2021</v>
      </c>
      <c r="F50" s="580">
        <f t="shared" si="2"/>
        <v>0</v>
      </c>
      <c r="G50" s="559"/>
      <c r="I50" s="187">
        <v>2.46</v>
      </c>
      <c r="J50" s="113">
        <v>2.2709999999999999</v>
      </c>
      <c r="K50" s="198">
        <v>2.2189999999999999</v>
      </c>
      <c r="L50" s="246">
        <f t="shared" si="3"/>
        <v>45031</v>
      </c>
      <c r="M50" s="246">
        <f t="shared" si="4"/>
        <v>44331</v>
      </c>
      <c r="N50" s="113">
        <f t="shared" si="5"/>
        <v>2.7000000000000006E-4</v>
      </c>
      <c r="O50" s="580">
        <f t="shared" si="9"/>
        <v>700</v>
      </c>
      <c r="P50" s="113">
        <f t="shared" si="6"/>
        <v>558</v>
      </c>
      <c r="Q50" s="113">
        <f t="shared" si="7"/>
        <v>142</v>
      </c>
      <c r="R50" s="549">
        <f t="shared" si="10"/>
        <v>2.1203399999999997</v>
      </c>
      <c r="S50" s="113">
        <f t="shared" si="8"/>
        <v>1.9116600000000004</v>
      </c>
      <c r="T50" s="113">
        <f t="shared" si="11"/>
        <v>1.9207961098889781</v>
      </c>
    </row>
    <row r="51" spans="2:20" x14ac:dyDescent="0.35">
      <c r="B51" s="116">
        <v>42480</v>
      </c>
      <c r="C51" s="49">
        <v>3.9969999999999999</v>
      </c>
      <c r="D51" s="187">
        <f t="shared" si="0"/>
        <v>5.4565366187542779</v>
      </c>
      <c r="E51" s="344" t="str">
        <f t="shared" si="1"/>
        <v>4/10/2021</v>
      </c>
      <c r="F51" s="580">
        <f t="shared" si="2"/>
        <v>0</v>
      </c>
      <c r="G51" s="559"/>
      <c r="I51" s="187">
        <v>2.4420000000000002</v>
      </c>
      <c r="J51" s="113">
        <v>2.258</v>
      </c>
      <c r="K51" s="198">
        <v>2.2069999999999999</v>
      </c>
      <c r="L51" s="246">
        <f t="shared" si="3"/>
        <v>45031</v>
      </c>
      <c r="M51" s="246">
        <f t="shared" si="4"/>
        <v>44331</v>
      </c>
      <c r="N51" s="113">
        <f t="shared" si="5"/>
        <v>2.6285714285714307E-4</v>
      </c>
      <c r="O51" s="580">
        <f t="shared" si="9"/>
        <v>700</v>
      </c>
      <c r="P51" s="113">
        <f t="shared" si="6"/>
        <v>558</v>
      </c>
      <c r="Q51" s="113">
        <f t="shared" si="7"/>
        <v>142</v>
      </c>
      <c r="R51" s="549">
        <f t="shared" si="10"/>
        <v>2.111325714285714</v>
      </c>
      <c r="S51" s="113">
        <f t="shared" si="8"/>
        <v>1.8856742857142859</v>
      </c>
      <c r="T51" s="113">
        <f t="shared" si="11"/>
        <v>1.8945637044937902</v>
      </c>
    </row>
    <row r="52" spans="2:20" x14ac:dyDescent="0.35">
      <c r="B52" s="116">
        <v>42481</v>
      </c>
      <c r="C52" s="49">
        <v>4.0140000000000002</v>
      </c>
      <c r="D52" s="187">
        <f t="shared" si="0"/>
        <v>5.4537987679671458</v>
      </c>
      <c r="E52" s="344" t="str">
        <f t="shared" si="1"/>
        <v>4/10/2021</v>
      </c>
      <c r="F52" s="580">
        <f t="shared" si="2"/>
        <v>0</v>
      </c>
      <c r="G52" s="559"/>
      <c r="I52" s="187">
        <v>2.4620000000000002</v>
      </c>
      <c r="J52" s="113">
        <v>2.2709999999999999</v>
      </c>
      <c r="K52" s="198">
        <v>2.2200000000000002</v>
      </c>
      <c r="L52" s="246">
        <f t="shared" si="3"/>
        <v>45031</v>
      </c>
      <c r="M52" s="246">
        <f t="shared" si="4"/>
        <v>44331</v>
      </c>
      <c r="N52" s="113">
        <f t="shared" si="5"/>
        <v>2.7285714285714326E-4</v>
      </c>
      <c r="O52" s="580">
        <f t="shared" si="9"/>
        <v>700</v>
      </c>
      <c r="P52" s="113">
        <f t="shared" si="6"/>
        <v>558</v>
      </c>
      <c r="Q52" s="113">
        <f t="shared" si="7"/>
        <v>142</v>
      </c>
      <c r="R52" s="549">
        <f t="shared" si="10"/>
        <v>2.1187457142857138</v>
      </c>
      <c r="S52" s="113">
        <f t="shared" si="8"/>
        <v>1.8952542857142864</v>
      </c>
      <c r="T52" s="113">
        <f t="shared" si="11"/>
        <v>1.9042342577330729</v>
      </c>
    </row>
    <row r="53" spans="2:20" x14ac:dyDescent="0.35">
      <c r="B53" s="116">
        <v>42482</v>
      </c>
      <c r="C53" s="49">
        <v>3.9969999999999999</v>
      </c>
      <c r="D53" s="187">
        <f t="shared" si="0"/>
        <v>5.4510609171800137</v>
      </c>
      <c r="E53" s="344" t="str">
        <f t="shared" si="1"/>
        <v>4/10/2021</v>
      </c>
      <c r="F53" s="580">
        <f t="shared" si="2"/>
        <v>0</v>
      </c>
      <c r="G53" s="559"/>
      <c r="I53" s="187">
        <v>2.468</v>
      </c>
      <c r="J53" s="113">
        <v>2.274</v>
      </c>
      <c r="K53" s="198">
        <v>2.222</v>
      </c>
      <c r="L53" s="246">
        <f t="shared" si="3"/>
        <v>45031</v>
      </c>
      <c r="M53" s="246">
        <f t="shared" si="4"/>
        <v>44331</v>
      </c>
      <c r="N53" s="113">
        <f t="shared" si="5"/>
        <v>2.771428571428571E-4</v>
      </c>
      <c r="O53" s="580">
        <f t="shared" si="9"/>
        <v>700</v>
      </c>
      <c r="P53" s="113">
        <f t="shared" si="6"/>
        <v>558</v>
      </c>
      <c r="Q53" s="113">
        <f t="shared" si="7"/>
        <v>142</v>
      </c>
      <c r="R53" s="549">
        <f t="shared" si="10"/>
        <v>2.119354285714286</v>
      </c>
      <c r="S53" s="113">
        <f t="shared" si="8"/>
        <v>1.8776457142857139</v>
      </c>
      <c r="T53" s="113">
        <f t="shared" si="11"/>
        <v>1.8864595978566712</v>
      </c>
    </row>
    <row r="54" spans="2:20" x14ac:dyDescent="0.35">
      <c r="B54" s="116">
        <v>42485</v>
      </c>
      <c r="C54" s="49" t="s">
        <v>437</v>
      </c>
      <c r="D54" s="187" t="str">
        <f t="shared" si="0"/>
        <v/>
      </c>
      <c r="E54" s="344" t="str">
        <f t="shared" si="1"/>
        <v>4/10/2021</v>
      </c>
      <c r="F54" s="580">
        <f t="shared" si="2"/>
        <v>0</v>
      </c>
      <c r="G54" s="559"/>
      <c r="I54" s="187">
        <v>2.4670000000000001</v>
      </c>
      <c r="J54" s="113">
        <v>2.274</v>
      </c>
      <c r="K54" s="198">
        <v>2.2250000000000001</v>
      </c>
      <c r="L54" s="246">
        <f t="shared" si="3"/>
        <v>45031</v>
      </c>
      <c r="M54" s="246">
        <f t="shared" si="4"/>
        <v>44331</v>
      </c>
      <c r="N54" s="113">
        <f t="shared" si="5"/>
        <v>2.7571428571428582E-4</v>
      </c>
      <c r="O54" s="580">
        <f t="shared" si="9"/>
        <v>700</v>
      </c>
      <c r="P54" s="113">
        <f t="shared" si="6"/>
        <v>558</v>
      </c>
      <c r="Q54" s="113">
        <f t="shared" si="7"/>
        <v>142</v>
      </c>
      <c r="R54" s="549">
        <f t="shared" si="10"/>
        <v>2.1201514285714285</v>
      </c>
      <c r="S54" s="113" t="str">
        <f t="shared" si="8"/>
        <v/>
      </c>
      <c r="T54" s="113" t="str">
        <f t="shared" si="11"/>
        <v/>
      </c>
    </row>
    <row r="55" spans="2:20" x14ac:dyDescent="0.35">
      <c r="B55" s="116">
        <v>42486</v>
      </c>
      <c r="C55" s="49">
        <v>4.0359999999999996</v>
      </c>
      <c r="D55" s="187">
        <f t="shared" si="0"/>
        <v>5.4401095140314855</v>
      </c>
      <c r="E55" s="344" t="str">
        <f t="shared" si="1"/>
        <v>4/10/2021</v>
      </c>
      <c r="F55" s="580">
        <f t="shared" si="2"/>
        <v>0</v>
      </c>
      <c r="G55" s="559"/>
      <c r="I55" s="187">
        <v>2.512</v>
      </c>
      <c r="J55" s="113">
        <v>2.3180000000000001</v>
      </c>
      <c r="K55" s="198">
        <v>2.2589999999999999</v>
      </c>
      <c r="L55" s="246">
        <f t="shared" si="3"/>
        <v>45031</v>
      </c>
      <c r="M55" s="246">
        <f t="shared" si="4"/>
        <v>44331</v>
      </c>
      <c r="N55" s="113">
        <f t="shared" si="5"/>
        <v>2.771428571428571E-4</v>
      </c>
      <c r="O55" s="580">
        <f t="shared" si="9"/>
        <v>700</v>
      </c>
      <c r="P55" s="113">
        <f t="shared" si="6"/>
        <v>558</v>
      </c>
      <c r="Q55" s="113">
        <f t="shared" si="7"/>
        <v>142</v>
      </c>
      <c r="R55" s="549">
        <f t="shared" si="10"/>
        <v>2.163354285714286</v>
      </c>
      <c r="S55" s="113">
        <f t="shared" si="8"/>
        <v>1.8726457142857136</v>
      </c>
      <c r="T55" s="113">
        <f t="shared" si="11"/>
        <v>1.8814127192137819</v>
      </c>
    </row>
    <row r="56" spans="2:20" x14ac:dyDescent="0.35">
      <c r="B56" s="116">
        <v>42487</v>
      </c>
      <c r="C56" s="49">
        <v>4.0090000000000003</v>
      </c>
      <c r="D56" s="187">
        <f t="shared" si="0"/>
        <v>5.4373716632443534</v>
      </c>
      <c r="E56" s="344" t="str">
        <f t="shared" si="1"/>
        <v>4/10/2021</v>
      </c>
      <c r="F56" s="580">
        <f t="shared" si="2"/>
        <v>0</v>
      </c>
      <c r="G56" s="559"/>
      <c r="I56" s="187">
        <v>2.5019999999999998</v>
      </c>
      <c r="J56" s="113">
        <v>2.3069999999999999</v>
      </c>
      <c r="K56" s="198">
        <v>2.2439999999999998</v>
      </c>
      <c r="L56" s="246">
        <f t="shared" si="3"/>
        <v>45031</v>
      </c>
      <c r="M56" s="246">
        <f t="shared" si="4"/>
        <v>44331</v>
      </c>
      <c r="N56" s="113">
        <f t="shared" si="5"/>
        <v>2.7857142857142832E-4</v>
      </c>
      <c r="O56" s="580">
        <f t="shared" si="9"/>
        <v>700</v>
      </c>
      <c r="P56" s="113">
        <f t="shared" si="6"/>
        <v>558</v>
      </c>
      <c r="Q56" s="113">
        <f t="shared" si="7"/>
        <v>142</v>
      </c>
      <c r="R56" s="549">
        <f t="shared" si="10"/>
        <v>2.1515571428571429</v>
      </c>
      <c r="S56" s="113">
        <f t="shared" si="8"/>
        <v>1.8574428571428574</v>
      </c>
      <c r="T56" s="113">
        <f t="shared" si="11"/>
        <v>1.8660680920617345</v>
      </c>
    </row>
    <row r="57" spans="2:20" x14ac:dyDescent="0.35">
      <c r="B57" s="116">
        <v>42488</v>
      </c>
      <c r="C57" s="49">
        <v>4.0060000000000002</v>
      </c>
      <c r="D57" s="187">
        <f t="shared" si="0"/>
        <v>5.4346338124572213</v>
      </c>
      <c r="E57" s="344" t="str">
        <f t="shared" si="1"/>
        <v>4/10/2021</v>
      </c>
      <c r="F57" s="580">
        <f t="shared" si="2"/>
        <v>0</v>
      </c>
      <c r="G57" s="559"/>
      <c r="I57" s="187">
        <v>2.4670000000000001</v>
      </c>
      <c r="J57" s="113">
        <v>2.29</v>
      </c>
      <c r="K57" s="198">
        <v>2.2389999999999999</v>
      </c>
      <c r="L57" s="246">
        <f t="shared" si="3"/>
        <v>45031</v>
      </c>
      <c r="M57" s="246">
        <f t="shared" si="4"/>
        <v>44331</v>
      </c>
      <c r="N57" s="113">
        <f t="shared" si="5"/>
        <v>2.5285714285714294E-4</v>
      </c>
      <c r="O57" s="580">
        <f t="shared" si="9"/>
        <v>700</v>
      </c>
      <c r="P57" s="113">
        <f t="shared" si="6"/>
        <v>558</v>
      </c>
      <c r="Q57" s="113">
        <f t="shared" si="7"/>
        <v>142</v>
      </c>
      <c r="R57" s="549">
        <f t="shared" si="10"/>
        <v>2.1489057142857142</v>
      </c>
      <c r="S57" s="113">
        <f t="shared" si="8"/>
        <v>1.857094285714286</v>
      </c>
      <c r="T57" s="113">
        <f t="shared" si="11"/>
        <v>1.865716283679375</v>
      </c>
    </row>
    <row r="58" spans="2:20" x14ac:dyDescent="0.35">
      <c r="B58" s="116">
        <v>42489</v>
      </c>
      <c r="C58" s="49">
        <v>4.0129999999999999</v>
      </c>
      <c r="D58" s="187">
        <f t="shared" si="0"/>
        <v>5.4318959616700893</v>
      </c>
      <c r="E58" s="344" t="str">
        <f t="shared" si="1"/>
        <v>4/10/2021</v>
      </c>
      <c r="F58" s="580">
        <f t="shared" si="2"/>
        <v>0</v>
      </c>
      <c r="G58" s="559"/>
      <c r="I58" s="187">
        <v>2.4540000000000002</v>
      </c>
      <c r="J58" s="113">
        <v>2.2789999999999999</v>
      </c>
      <c r="K58" s="198">
        <v>2.23</v>
      </c>
      <c r="L58" s="246">
        <f t="shared" si="3"/>
        <v>45031</v>
      </c>
      <c r="M58" s="246">
        <f t="shared" si="4"/>
        <v>44331</v>
      </c>
      <c r="N58" s="113">
        <f t="shared" si="5"/>
        <v>2.5000000000000038E-4</v>
      </c>
      <c r="O58" s="580">
        <f t="shared" si="9"/>
        <v>700</v>
      </c>
      <c r="P58" s="113">
        <f t="shared" si="6"/>
        <v>558</v>
      </c>
      <c r="Q58" s="113">
        <f t="shared" si="7"/>
        <v>142</v>
      </c>
      <c r="R58" s="549">
        <f t="shared" si="10"/>
        <v>2.1394999999999995</v>
      </c>
      <c r="S58" s="113">
        <f t="shared" si="8"/>
        <v>1.8735000000000004</v>
      </c>
      <c r="T58" s="113">
        <f t="shared" si="11"/>
        <v>1.8822750056249893</v>
      </c>
    </row>
    <row r="59" spans="2:20" x14ac:dyDescent="0.35">
      <c r="B59" s="116">
        <v>42492</v>
      </c>
      <c r="C59" s="49">
        <v>4.0229999999999997</v>
      </c>
      <c r="D59" s="187">
        <f t="shared" si="0"/>
        <v>5.4236824093086931</v>
      </c>
      <c r="E59" s="344" t="str">
        <f t="shared" si="1"/>
        <v>4/10/2021</v>
      </c>
      <c r="F59" s="580">
        <f t="shared" si="2"/>
        <v>0</v>
      </c>
      <c r="G59" s="559"/>
      <c r="I59" s="187">
        <v>2.4550000000000001</v>
      </c>
      <c r="J59" s="113">
        <v>2.2800000000000002</v>
      </c>
      <c r="K59" s="198">
        <v>2.23</v>
      </c>
      <c r="L59" s="246">
        <f t="shared" si="3"/>
        <v>45031</v>
      </c>
      <c r="M59" s="246">
        <f t="shared" si="4"/>
        <v>44331</v>
      </c>
      <c r="N59" s="113">
        <f t="shared" si="5"/>
        <v>2.4999999999999973E-4</v>
      </c>
      <c r="O59" s="580">
        <f t="shared" si="9"/>
        <v>700</v>
      </c>
      <c r="P59" s="113">
        <f t="shared" si="6"/>
        <v>558</v>
      </c>
      <c r="Q59" s="113">
        <f t="shared" si="7"/>
        <v>142</v>
      </c>
      <c r="R59" s="549">
        <f>IF(J59="","",J59-(P59*N59))</f>
        <v>2.1405000000000003</v>
      </c>
      <c r="S59" s="113">
        <f t="shared" si="8"/>
        <v>1.8824999999999994</v>
      </c>
      <c r="T59" s="113">
        <f t="shared" si="11"/>
        <v>1.8913595156250018</v>
      </c>
    </row>
    <row r="60" spans="2:20" x14ac:dyDescent="0.35">
      <c r="B60" s="116">
        <v>42493</v>
      </c>
      <c r="C60" s="49">
        <v>4.0469999999999997</v>
      </c>
      <c r="D60" s="187">
        <f t="shared" si="0"/>
        <v>5.420944558521561</v>
      </c>
      <c r="E60" s="344" t="str">
        <f t="shared" si="1"/>
        <v>4/10/2021</v>
      </c>
      <c r="F60" s="580">
        <f t="shared" si="2"/>
        <v>0</v>
      </c>
      <c r="G60" s="559"/>
      <c r="I60" s="187">
        <v>2.4859999999999998</v>
      </c>
      <c r="J60" s="113">
        <v>2.3079999999999998</v>
      </c>
      <c r="K60" s="198">
        <v>2.254</v>
      </c>
      <c r="L60" s="246">
        <f t="shared" si="3"/>
        <v>45031</v>
      </c>
      <c r="M60" s="246">
        <f t="shared" si="4"/>
        <v>44331</v>
      </c>
      <c r="N60" s="113">
        <f t="shared" si="5"/>
        <v>2.5428571428571422E-4</v>
      </c>
      <c r="O60" s="580">
        <f t="shared" si="9"/>
        <v>700</v>
      </c>
      <c r="P60" s="113">
        <f t="shared" si="6"/>
        <v>558</v>
      </c>
      <c r="Q60" s="113">
        <f t="shared" si="7"/>
        <v>142</v>
      </c>
      <c r="R60" s="549">
        <f t="shared" si="10"/>
        <v>2.1661085714285715</v>
      </c>
      <c r="S60" s="113">
        <f t="shared" si="8"/>
        <v>1.8808914285714282</v>
      </c>
      <c r="T60" s="113">
        <f t="shared" si="11"/>
        <v>1.8897358099865924</v>
      </c>
    </row>
    <row r="61" spans="2:20" x14ac:dyDescent="0.35">
      <c r="B61" s="116">
        <v>42494</v>
      </c>
      <c r="C61" s="49">
        <v>4.0049999999999999</v>
      </c>
      <c r="D61" s="187">
        <f t="shared" si="0"/>
        <v>5.4182067077344289</v>
      </c>
      <c r="E61" s="344" t="str">
        <f t="shared" si="1"/>
        <v>4/10/2021</v>
      </c>
      <c r="F61" s="580">
        <f t="shared" si="2"/>
        <v>0</v>
      </c>
      <c r="G61" s="559"/>
      <c r="I61" s="187">
        <v>2.4</v>
      </c>
      <c r="J61" s="113">
        <v>2.2359999999999998</v>
      </c>
      <c r="K61" s="198">
        <v>2.1789999999999998</v>
      </c>
      <c r="L61" s="246">
        <f t="shared" si="3"/>
        <v>45031</v>
      </c>
      <c r="M61" s="246">
        <f t="shared" si="4"/>
        <v>44331</v>
      </c>
      <c r="N61" s="113">
        <f t="shared" si="5"/>
        <v>2.3428571428571449E-4</v>
      </c>
      <c r="O61" s="580">
        <f t="shared" si="9"/>
        <v>700</v>
      </c>
      <c r="P61" s="113">
        <f t="shared" si="6"/>
        <v>558</v>
      </c>
      <c r="Q61" s="113">
        <f t="shared" si="7"/>
        <v>142</v>
      </c>
      <c r="R61" s="549">
        <f t="shared" si="10"/>
        <v>2.1052685714285713</v>
      </c>
      <c r="S61" s="113">
        <f t="shared" si="8"/>
        <v>1.8997314285714286</v>
      </c>
      <c r="T61" s="113">
        <f t="shared" si="11"/>
        <v>1.9087538773232104</v>
      </c>
    </row>
    <row r="62" spans="2:20" x14ac:dyDescent="0.35">
      <c r="B62" s="116">
        <v>42495</v>
      </c>
      <c r="C62" s="49">
        <v>3.9689999999999999</v>
      </c>
      <c r="D62" s="187">
        <f t="shared" si="0"/>
        <v>5.415468856947296</v>
      </c>
      <c r="E62" s="344" t="str">
        <f t="shared" si="1"/>
        <v>4/10/2021</v>
      </c>
      <c r="F62" s="580">
        <f t="shared" si="2"/>
        <v>0</v>
      </c>
      <c r="G62" s="559"/>
      <c r="I62" s="187">
        <v>2.3540000000000001</v>
      </c>
      <c r="J62" s="113">
        <v>2.2010000000000001</v>
      </c>
      <c r="K62" s="198">
        <v>2.145</v>
      </c>
      <c r="L62" s="246">
        <f t="shared" si="3"/>
        <v>45031</v>
      </c>
      <c r="M62" s="246">
        <f t="shared" si="4"/>
        <v>44331</v>
      </c>
      <c r="N62" s="113">
        <f t="shared" si="5"/>
        <v>2.1857142857142859E-4</v>
      </c>
      <c r="O62" s="580">
        <f t="shared" si="9"/>
        <v>700</v>
      </c>
      <c r="P62" s="113">
        <f t="shared" si="6"/>
        <v>558</v>
      </c>
      <c r="Q62" s="113">
        <f t="shared" si="7"/>
        <v>142</v>
      </c>
      <c r="R62" s="549">
        <f t="shared" si="10"/>
        <v>2.079037142857143</v>
      </c>
      <c r="S62" s="113">
        <f t="shared" si="8"/>
        <v>1.8899628571428568</v>
      </c>
      <c r="T62" s="113">
        <f t="shared" si="11"/>
        <v>1.8988927561462976</v>
      </c>
    </row>
    <row r="63" spans="2:20" x14ac:dyDescent="0.35">
      <c r="B63" s="116">
        <v>42496</v>
      </c>
      <c r="C63" s="49">
        <v>3.875</v>
      </c>
      <c r="D63" s="187">
        <f t="shared" si="0"/>
        <v>5.4127310061601639</v>
      </c>
      <c r="E63" s="344" t="str">
        <f t="shared" si="1"/>
        <v>4/10/2021</v>
      </c>
      <c r="F63" s="580">
        <f t="shared" si="2"/>
        <v>0</v>
      </c>
      <c r="G63" s="559"/>
      <c r="I63" s="187">
        <v>2.2640000000000002</v>
      </c>
      <c r="J63" s="113">
        <v>2.1139999999999999</v>
      </c>
      <c r="K63" s="198">
        <v>2.073</v>
      </c>
      <c r="L63" s="246">
        <f t="shared" si="3"/>
        <v>45031</v>
      </c>
      <c r="M63" s="246">
        <f t="shared" si="4"/>
        <v>44331</v>
      </c>
      <c r="N63" s="113">
        <f t="shared" si="5"/>
        <v>2.1428571428571479E-4</v>
      </c>
      <c r="O63" s="580">
        <f t="shared" si="9"/>
        <v>700</v>
      </c>
      <c r="P63" s="113">
        <f t="shared" si="6"/>
        <v>558</v>
      </c>
      <c r="Q63" s="113">
        <f t="shared" si="7"/>
        <v>142</v>
      </c>
      <c r="R63" s="549">
        <f t="shared" si="10"/>
        <v>1.994428571428571</v>
      </c>
      <c r="S63" s="113">
        <f t="shared" si="8"/>
        <v>1.880571428571429</v>
      </c>
      <c r="T63" s="113">
        <f t="shared" si="11"/>
        <v>1.8894128008163147</v>
      </c>
    </row>
    <row r="64" spans="2:20" x14ac:dyDescent="0.35">
      <c r="B64" s="116">
        <v>42499</v>
      </c>
      <c r="C64" s="49">
        <v>3.891</v>
      </c>
      <c r="D64" s="187">
        <f t="shared" si="0"/>
        <v>5.4045174537987677</v>
      </c>
      <c r="E64" s="344" t="str">
        <f t="shared" si="1"/>
        <v>4/10/2021</v>
      </c>
      <c r="F64" s="580">
        <f t="shared" si="2"/>
        <v>0</v>
      </c>
      <c r="G64" s="559"/>
      <c r="I64" s="187">
        <v>2.278</v>
      </c>
      <c r="J64" s="113">
        <v>2.137</v>
      </c>
      <c r="K64" s="198">
        <v>2.093</v>
      </c>
      <c r="L64" s="246">
        <f t="shared" si="3"/>
        <v>45031</v>
      </c>
      <c r="M64" s="246">
        <f t="shared" si="4"/>
        <v>44331</v>
      </c>
      <c r="N64" s="113">
        <f t="shared" si="5"/>
        <v>2.0142857142857145E-4</v>
      </c>
      <c r="O64" s="580">
        <f t="shared" si="9"/>
        <v>700</v>
      </c>
      <c r="P64" s="113">
        <f t="shared" si="6"/>
        <v>558</v>
      </c>
      <c r="Q64" s="113">
        <f t="shared" si="7"/>
        <v>142</v>
      </c>
      <c r="R64" s="549">
        <f t="shared" si="10"/>
        <v>2.0246028571428569</v>
      </c>
      <c r="S64" s="113">
        <f t="shared" si="8"/>
        <v>1.8663971428571431</v>
      </c>
      <c r="T64" s="113">
        <f t="shared" si="11"/>
        <v>1.8751057385943071</v>
      </c>
    </row>
    <row r="65" spans="2:20" x14ac:dyDescent="0.35">
      <c r="B65" s="116">
        <v>42500</v>
      </c>
      <c r="C65" s="49">
        <v>3.8529999999999998</v>
      </c>
      <c r="D65" s="187">
        <f t="shared" si="0"/>
        <v>5.4017796030116356</v>
      </c>
      <c r="E65" s="344" t="str">
        <f t="shared" si="1"/>
        <v>4/10/2021</v>
      </c>
      <c r="F65" s="580">
        <f t="shared" si="2"/>
        <v>0</v>
      </c>
      <c r="G65" s="559"/>
      <c r="I65" s="187">
        <v>2.242</v>
      </c>
      <c r="J65" s="113">
        <v>2.113</v>
      </c>
      <c r="K65" s="198">
        <v>2.0619999999999998</v>
      </c>
      <c r="L65" s="246">
        <f t="shared" si="3"/>
        <v>45031</v>
      </c>
      <c r="M65" s="246">
        <f t="shared" si="4"/>
        <v>44331</v>
      </c>
      <c r="N65" s="113">
        <f t="shared" si="5"/>
        <v>1.8428571428571428E-4</v>
      </c>
      <c r="O65" s="580">
        <f t="shared" si="9"/>
        <v>700</v>
      </c>
      <c r="P65" s="113">
        <f t="shared" si="6"/>
        <v>558</v>
      </c>
      <c r="Q65" s="113">
        <f t="shared" si="7"/>
        <v>142</v>
      </c>
      <c r="R65" s="549">
        <f t="shared" si="10"/>
        <v>2.0101685714285713</v>
      </c>
      <c r="S65" s="113">
        <f t="shared" si="8"/>
        <v>1.8428314285714285</v>
      </c>
      <c r="T65" s="113">
        <f t="shared" si="11"/>
        <v>1.8513214977567749</v>
      </c>
    </row>
    <row r="66" spans="2:20" x14ac:dyDescent="0.35">
      <c r="B66" s="116">
        <v>42501</v>
      </c>
      <c r="C66" s="49">
        <v>3.879</v>
      </c>
      <c r="D66" s="187">
        <f t="shared" si="0"/>
        <v>5.3990417522245036</v>
      </c>
      <c r="E66" s="344" t="str">
        <f t="shared" si="1"/>
        <v>4/10/2021</v>
      </c>
      <c r="F66" s="580">
        <f t="shared" si="2"/>
        <v>0</v>
      </c>
      <c r="G66" s="559"/>
      <c r="I66" s="187">
        <v>2.25</v>
      </c>
      <c r="J66" s="113">
        <v>2.1240000000000001</v>
      </c>
      <c r="K66" s="198">
        <v>2.081</v>
      </c>
      <c r="L66" s="246">
        <f t="shared" si="3"/>
        <v>45031</v>
      </c>
      <c r="M66" s="246">
        <f t="shared" si="4"/>
        <v>44331</v>
      </c>
      <c r="N66" s="113">
        <f t="shared" si="5"/>
        <v>1.7999999999999985E-4</v>
      </c>
      <c r="O66" s="580">
        <f t="shared" si="9"/>
        <v>700</v>
      </c>
      <c r="P66" s="113">
        <f t="shared" si="6"/>
        <v>558</v>
      </c>
      <c r="Q66" s="113">
        <f t="shared" si="7"/>
        <v>142</v>
      </c>
      <c r="R66" s="549">
        <f t="shared" si="10"/>
        <v>2.0235600000000002</v>
      </c>
      <c r="S66" s="113">
        <f t="shared" si="8"/>
        <v>1.8554399999999998</v>
      </c>
      <c r="T66" s="113">
        <f t="shared" si="11"/>
        <v>1.8640466439840297</v>
      </c>
    </row>
    <row r="67" spans="2:20" x14ac:dyDescent="0.35">
      <c r="B67" s="116">
        <v>42502</v>
      </c>
      <c r="C67" s="49">
        <v>3.9130000000000003</v>
      </c>
      <c r="D67" s="187">
        <f t="shared" si="0"/>
        <v>5.3963039014373715</v>
      </c>
      <c r="E67" s="344" t="str">
        <f t="shared" si="1"/>
        <v>4/10/2021</v>
      </c>
      <c r="F67" s="580">
        <f t="shared" si="2"/>
        <v>0</v>
      </c>
      <c r="G67" s="559"/>
      <c r="I67" s="187">
        <v>2.2549999999999999</v>
      </c>
      <c r="J67" s="113">
        <v>2.1360000000000001</v>
      </c>
      <c r="K67" s="198">
        <v>2.0939999999999999</v>
      </c>
      <c r="L67" s="246">
        <f t="shared" si="3"/>
        <v>45031</v>
      </c>
      <c r="M67" s="246">
        <f t="shared" si="4"/>
        <v>44331</v>
      </c>
      <c r="N67" s="113">
        <f t="shared" si="5"/>
        <v>1.6999999999999969E-4</v>
      </c>
      <c r="O67" s="580">
        <f t="shared" si="9"/>
        <v>700</v>
      </c>
      <c r="P67" s="113">
        <f t="shared" si="6"/>
        <v>558</v>
      </c>
      <c r="Q67" s="113">
        <f t="shared" si="7"/>
        <v>142</v>
      </c>
      <c r="R67" s="549">
        <f t="shared" si="10"/>
        <v>2.0411400000000004</v>
      </c>
      <c r="S67" s="113">
        <f t="shared" si="8"/>
        <v>1.8718599999999999</v>
      </c>
      <c r="T67" s="113">
        <f t="shared" si="11"/>
        <v>1.8806196496490069</v>
      </c>
    </row>
    <row r="68" spans="2:20" x14ac:dyDescent="0.35">
      <c r="B68" s="116">
        <v>42503</v>
      </c>
      <c r="C68" s="49">
        <v>3.927</v>
      </c>
      <c r="D68" s="187">
        <f t="shared" si="0"/>
        <v>5.3935660506502394</v>
      </c>
      <c r="E68" s="344" t="str">
        <f t="shared" si="1"/>
        <v>4/10/2021</v>
      </c>
      <c r="F68" s="580">
        <f t="shared" si="2"/>
        <v>0</v>
      </c>
      <c r="G68" s="559"/>
      <c r="I68" s="187">
        <v>2.27</v>
      </c>
      <c r="J68" s="113">
        <v>2.1619999999999999</v>
      </c>
      <c r="K68" s="198">
        <v>2.1219999999999999</v>
      </c>
      <c r="L68" s="246">
        <f t="shared" si="3"/>
        <v>45031</v>
      </c>
      <c r="M68" s="246">
        <f t="shared" si="4"/>
        <v>44331</v>
      </c>
      <c r="N68" s="113">
        <f t="shared" si="5"/>
        <v>1.5428571428571442E-4</v>
      </c>
      <c r="O68" s="580">
        <f t="shared" si="9"/>
        <v>700</v>
      </c>
      <c r="P68" s="113">
        <f t="shared" si="6"/>
        <v>558</v>
      </c>
      <c r="Q68" s="113">
        <f t="shared" si="7"/>
        <v>142</v>
      </c>
      <c r="R68" s="549">
        <f t="shared" si="10"/>
        <v>2.0759085714285712</v>
      </c>
      <c r="S68" s="113">
        <f t="shared" si="8"/>
        <v>1.8510914285714288</v>
      </c>
      <c r="T68" s="113">
        <f t="shared" si="11"/>
        <v>1.8596577772637568</v>
      </c>
    </row>
    <row r="69" spans="2:20" x14ac:dyDescent="0.35">
      <c r="B69" s="116">
        <v>42506</v>
      </c>
      <c r="C69" s="49">
        <v>3.9089999999999998</v>
      </c>
      <c r="D69" s="187">
        <f t="shared" si="0"/>
        <v>5.3853524982888432</v>
      </c>
      <c r="E69" s="344" t="str">
        <f t="shared" si="1"/>
        <v>4/10/2021</v>
      </c>
      <c r="F69" s="580">
        <f t="shared" si="2"/>
        <v>0</v>
      </c>
      <c r="G69" s="559"/>
      <c r="I69" s="187">
        <v>2.2400000000000002</v>
      </c>
      <c r="J69" s="113">
        <v>2.1390000000000002</v>
      </c>
      <c r="K69" s="198">
        <v>2.105</v>
      </c>
      <c r="L69" s="246">
        <f t="shared" si="3"/>
        <v>45031</v>
      </c>
      <c r="M69" s="246">
        <f t="shared" si="4"/>
        <v>44331</v>
      </c>
      <c r="N69" s="113">
        <f t="shared" si="5"/>
        <v>1.4428571428571425E-4</v>
      </c>
      <c r="O69" s="580">
        <f t="shared" si="9"/>
        <v>700</v>
      </c>
      <c r="P69" s="113">
        <f t="shared" si="6"/>
        <v>558</v>
      </c>
      <c r="Q69" s="113">
        <f t="shared" si="7"/>
        <v>142</v>
      </c>
      <c r="R69" s="549">
        <f t="shared" si="10"/>
        <v>2.0584885714285717</v>
      </c>
      <c r="S69" s="113">
        <f t="shared" si="8"/>
        <v>1.8505114285714281</v>
      </c>
      <c r="T69" s="113">
        <f t="shared" si="11"/>
        <v>1.8590724099396327</v>
      </c>
    </row>
    <row r="70" spans="2:20" x14ac:dyDescent="0.35">
      <c r="B70" s="116">
        <v>42507</v>
      </c>
      <c r="C70" s="49">
        <v>3.944</v>
      </c>
      <c r="D70" s="187">
        <f t="shared" si="0"/>
        <v>5.3826146475017111</v>
      </c>
      <c r="E70" s="344" t="str">
        <f t="shared" si="1"/>
        <v>4/10/2021</v>
      </c>
      <c r="F70" s="580">
        <f t="shared" si="2"/>
        <v>0</v>
      </c>
      <c r="G70" s="559"/>
      <c r="I70" s="187">
        <v>2.274</v>
      </c>
      <c r="J70" s="113">
        <v>2.1720000000000002</v>
      </c>
      <c r="K70" s="198">
        <v>2.133</v>
      </c>
      <c r="L70" s="246">
        <f t="shared" si="3"/>
        <v>45031</v>
      </c>
      <c r="M70" s="246">
        <f t="shared" si="4"/>
        <v>44331</v>
      </c>
      <c r="N70" s="113">
        <f t="shared" si="5"/>
        <v>1.4571428571428553E-4</v>
      </c>
      <c r="O70" s="580">
        <f t="shared" si="9"/>
        <v>700</v>
      </c>
      <c r="P70" s="113">
        <f t="shared" si="6"/>
        <v>558</v>
      </c>
      <c r="Q70" s="113">
        <f t="shared" si="7"/>
        <v>142</v>
      </c>
      <c r="R70" s="549">
        <f t="shared" si="10"/>
        <v>2.0906914285714286</v>
      </c>
      <c r="S70" s="113">
        <f t="shared" si="8"/>
        <v>1.8533085714285713</v>
      </c>
      <c r="T70" s="113">
        <f t="shared" si="11"/>
        <v>1.8618954530808862</v>
      </c>
    </row>
    <row r="71" spans="2:20" x14ac:dyDescent="0.35">
      <c r="B71" s="116">
        <v>42508</v>
      </c>
      <c r="C71" s="49">
        <v>3.9539999999999997</v>
      </c>
      <c r="D71" s="187">
        <f t="shared" si="0"/>
        <v>5.3798767967145791</v>
      </c>
      <c r="E71" s="344" t="str">
        <f t="shared" si="1"/>
        <v>4/10/2021</v>
      </c>
      <c r="F71" s="580">
        <f t="shared" si="2"/>
        <v>0</v>
      </c>
      <c r="G71" s="559"/>
      <c r="I71" s="187">
        <v>2.2909999999999999</v>
      </c>
      <c r="J71" s="113">
        <v>2.198</v>
      </c>
      <c r="K71" s="198">
        <v>2.1680000000000001</v>
      </c>
      <c r="L71" s="246">
        <f t="shared" si="3"/>
        <v>45031</v>
      </c>
      <c r="M71" s="246">
        <f t="shared" si="4"/>
        <v>44331</v>
      </c>
      <c r="N71" s="113">
        <f t="shared" si="5"/>
        <v>1.3285714285714281E-4</v>
      </c>
      <c r="O71" s="580">
        <f t="shared" si="9"/>
        <v>700</v>
      </c>
      <c r="P71" s="113">
        <f t="shared" si="6"/>
        <v>558</v>
      </c>
      <c r="Q71" s="113">
        <f t="shared" si="7"/>
        <v>142</v>
      </c>
      <c r="R71" s="549">
        <f t="shared" si="10"/>
        <v>2.1238657142857145</v>
      </c>
      <c r="S71" s="113">
        <f t="shared" si="8"/>
        <v>1.8301342857142853</v>
      </c>
      <c r="T71" s="113">
        <f t="shared" si="11"/>
        <v>1.8385077644736514</v>
      </c>
    </row>
    <row r="72" spans="2:20" x14ac:dyDescent="0.35">
      <c r="B72" s="116">
        <v>42509</v>
      </c>
      <c r="C72" s="49">
        <v>4.0110000000000001</v>
      </c>
      <c r="D72" s="187">
        <f t="shared" si="0"/>
        <v>5.377138945927447</v>
      </c>
      <c r="E72" s="344" t="str">
        <f t="shared" si="1"/>
        <v>4/10/2021</v>
      </c>
      <c r="F72" s="580">
        <f t="shared" si="2"/>
        <v>0</v>
      </c>
      <c r="G72" s="559"/>
      <c r="I72" s="187">
        <v>2.3559999999999999</v>
      </c>
      <c r="J72" s="113">
        <v>2.2629999999999999</v>
      </c>
      <c r="K72" s="198">
        <v>2.2290000000000001</v>
      </c>
      <c r="L72" s="246">
        <f t="shared" si="3"/>
        <v>45031</v>
      </c>
      <c r="M72" s="246">
        <f t="shared" si="4"/>
        <v>44331</v>
      </c>
      <c r="N72" s="113">
        <f t="shared" si="5"/>
        <v>1.3285714285714281E-4</v>
      </c>
      <c r="O72" s="580">
        <f t="shared" si="9"/>
        <v>700</v>
      </c>
      <c r="P72" s="113">
        <f t="shared" si="6"/>
        <v>558</v>
      </c>
      <c r="Q72" s="113">
        <f t="shared" si="7"/>
        <v>142</v>
      </c>
      <c r="R72" s="549">
        <f t="shared" si="10"/>
        <v>2.1888657142857144</v>
      </c>
      <c r="S72" s="113">
        <f t="shared" si="8"/>
        <v>1.8221342857142857</v>
      </c>
      <c r="T72" s="113">
        <f t="shared" si="11"/>
        <v>1.830434719102203</v>
      </c>
    </row>
    <row r="73" spans="2:20" x14ac:dyDescent="0.35">
      <c r="B73" s="116">
        <v>42510</v>
      </c>
      <c r="C73" s="49">
        <v>3.9950000000000001</v>
      </c>
      <c r="D73" s="187">
        <f t="shared" si="0"/>
        <v>5.3744010951403149</v>
      </c>
      <c r="E73" s="344" t="str">
        <f t="shared" si="1"/>
        <v>4/10/2021</v>
      </c>
      <c r="F73" s="580">
        <f t="shared" si="2"/>
        <v>0</v>
      </c>
      <c r="G73" s="559"/>
      <c r="I73" s="187">
        <v>2.3380000000000001</v>
      </c>
      <c r="J73" s="113">
        <v>2.2519999999999998</v>
      </c>
      <c r="K73" s="198">
        <v>2.2170000000000001</v>
      </c>
      <c r="L73" s="246">
        <f t="shared" si="3"/>
        <v>45031</v>
      </c>
      <c r="M73" s="246">
        <f t="shared" si="4"/>
        <v>44331</v>
      </c>
      <c r="N73" s="113">
        <f t="shared" si="5"/>
        <v>1.2285714285714328E-4</v>
      </c>
      <c r="O73" s="580">
        <f t="shared" si="9"/>
        <v>700</v>
      </c>
      <c r="P73" s="113">
        <f t="shared" si="6"/>
        <v>558</v>
      </c>
      <c r="Q73" s="113">
        <f t="shared" si="7"/>
        <v>142</v>
      </c>
      <c r="R73" s="549">
        <f t="shared" si="10"/>
        <v>2.183445714285714</v>
      </c>
      <c r="S73" s="113">
        <f t="shared" si="8"/>
        <v>1.8115542857142861</v>
      </c>
      <c r="T73" s="113">
        <f t="shared" si="11"/>
        <v>1.8197586080394901</v>
      </c>
    </row>
    <row r="74" spans="2:20" x14ac:dyDescent="0.35">
      <c r="B74" s="116">
        <v>42513</v>
      </c>
      <c r="C74" s="49">
        <v>4.0250000000000004</v>
      </c>
      <c r="D74" s="187">
        <f t="shared" si="0"/>
        <v>5.3661875427789187</v>
      </c>
      <c r="E74" s="344" t="str">
        <f t="shared" si="1"/>
        <v>4/10/2021</v>
      </c>
      <c r="F74" s="580">
        <f t="shared" si="2"/>
        <v>0</v>
      </c>
      <c r="G74" s="559"/>
      <c r="I74" s="187">
        <v>2.3650000000000002</v>
      </c>
      <c r="J74" s="113">
        <v>2.2890000000000001</v>
      </c>
      <c r="K74" s="198">
        <v>2.254</v>
      </c>
      <c r="L74" s="246">
        <f t="shared" si="3"/>
        <v>45031</v>
      </c>
      <c r="M74" s="246">
        <f t="shared" si="4"/>
        <v>44331</v>
      </c>
      <c r="N74" s="113">
        <f t="shared" si="5"/>
        <v>1.0857142857142867E-4</v>
      </c>
      <c r="O74" s="580">
        <f t="shared" si="9"/>
        <v>700</v>
      </c>
      <c r="P74" s="113">
        <f t="shared" si="6"/>
        <v>558</v>
      </c>
      <c r="Q74" s="113">
        <f t="shared" si="7"/>
        <v>142</v>
      </c>
      <c r="R74" s="549">
        <f t="shared" si="10"/>
        <v>2.2284171428571429</v>
      </c>
      <c r="S74" s="113">
        <f t="shared" si="8"/>
        <v>1.7965828571428575</v>
      </c>
      <c r="T74" s="113">
        <f t="shared" si="11"/>
        <v>1.8046521320493003</v>
      </c>
    </row>
    <row r="75" spans="2:20" x14ac:dyDescent="0.35">
      <c r="B75" s="116">
        <v>42514</v>
      </c>
      <c r="C75" s="49">
        <v>3.996</v>
      </c>
      <c r="D75" s="187">
        <f t="shared" si="0"/>
        <v>5.3634496919917867</v>
      </c>
      <c r="E75" s="344" t="str">
        <f t="shared" si="1"/>
        <v>4/10/2021</v>
      </c>
      <c r="F75" s="580">
        <f t="shared" si="2"/>
        <v>0</v>
      </c>
      <c r="G75" s="559"/>
      <c r="I75" s="187">
        <v>2.339</v>
      </c>
      <c r="J75" s="113">
        <v>2.2679999999999998</v>
      </c>
      <c r="K75" s="198">
        <v>2.234</v>
      </c>
      <c r="L75" s="246">
        <f t="shared" si="3"/>
        <v>45031</v>
      </c>
      <c r="M75" s="246">
        <f t="shared" si="4"/>
        <v>44331</v>
      </c>
      <c r="N75" s="113">
        <f t="shared" si="5"/>
        <v>1.0142857142857168E-4</v>
      </c>
      <c r="O75" s="580">
        <f t="shared" si="9"/>
        <v>700</v>
      </c>
      <c r="P75" s="113">
        <f t="shared" si="6"/>
        <v>558</v>
      </c>
      <c r="Q75" s="113">
        <f t="shared" si="7"/>
        <v>142</v>
      </c>
      <c r="R75" s="549">
        <f t="shared" si="10"/>
        <v>2.2114028571428568</v>
      </c>
      <c r="S75" s="113">
        <f t="shared" si="8"/>
        <v>1.7845971428571432</v>
      </c>
      <c r="T75" s="113">
        <f t="shared" si="11"/>
        <v>1.7925591102628591</v>
      </c>
    </row>
    <row r="76" spans="2:20" x14ac:dyDescent="0.35">
      <c r="B76" s="116">
        <v>42515</v>
      </c>
      <c r="C76" s="49">
        <v>4.01</v>
      </c>
      <c r="D76" s="187">
        <f t="shared" si="0"/>
        <v>5.3607118412046546</v>
      </c>
      <c r="E76" s="344" t="str">
        <f t="shared" si="1"/>
        <v>4/10/2021</v>
      </c>
      <c r="F76" s="580">
        <f t="shared" si="2"/>
        <v>0</v>
      </c>
      <c r="G76" s="559"/>
      <c r="I76" s="187">
        <v>2.3380000000000001</v>
      </c>
      <c r="J76" s="113">
        <v>2.2730000000000001</v>
      </c>
      <c r="K76" s="198">
        <v>2.234</v>
      </c>
      <c r="L76" s="246">
        <f t="shared" si="3"/>
        <v>45031</v>
      </c>
      <c r="M76" s="246">
        <f t="shared" si="4"/>
        <v>44331</v>
      </c>
      <c r="N76" s="113">
        <f t="shared" si="5"/>
        <v>9.2857142857142777E-5</v>
      </c>
      <c r="O76" s="580">
        <f t="shared" si="9"/>
        <v>700</v>
      </c>
      <c r="P76" s="113">
        <f t="shared" si="6"/>
        <v>558</v>
      </c>
      <c r="Q76" s="113">
        <f t="shared" si="7"/>
        <v>142</v>
      </c>
      <c r="R76" s="549">
        <f t="shared" si="10"/>
        <v>2.2211857142857143</v>
      </c>
      <c r="S76" s="113">
        <f t="shared" si="8"/>
        <v>1.7888142857142855</v>
      </c>
      <c r="T76" s="113">
        <f t="shared" si="11"/>
        <v>1.796813927086216</v>
      </c>
    </row>
    <row r="77" spans="2:20" x14ac:dyDescent="0.35">
      <c r="B77" s="116">
        <v>42516</v>
      </c>
      <c r="C77" s="49">
        <v>3.9550000000000001</v>
      </c>
      <c r="D77" s="187">
        <f t="shared" si="0"/>
        <v>5.3579739904175225</v>
      </c>
      <c r="E77" s="344" t="str">
        <f t="shared" si="1"/>
        <v>4/10/2021</v>
      </c>
      <c r="F77" s="580">
        <f t="shared" si="2"/>
        <v>0</v>
      </c>
      <c r="G77" s="559"/>
      <c r="I77" s="187">
        <v>2.2690000000000001</v>
      </c>
      <c r="J77" s="113">
        <v>2.1970000000000001</v>
      </c>
      <c r="K77" s="198">
        <v>2.1549999999999998</v>
      </c>
      <c r="L77" s="246">
        <f t="shared" si="3"/>
        <v>45031</v>
      </c>
      <c r="M77" s="246">
        <f t="shared" si="4"/>
        <v>44331</v>
      </c>
      <c r="N77" s="113">
        <f t="shared" si="5"/>
        <v>1.0285714285714295E-4</v>
      </c>
      <c r="O77" s="580">
        <f t="shared" si="9"/>
        <v>700</v>
      </c>
      <c r="P77" s="113">
        <f t="shared" si="6"/>
        <v>558</v>
      </c>
      <c r="Q77" s="113">
        <f t="shared" si="7"/>
        <v>142</v>
      </c>
      <c r="R77" s="549">
        <f t="shared" si="10"/>
        <v>2.1396057142857141</v>
      </c>
      <c r="S77" s="113">
        <f t="shared" si="8"/>
        <v>1.815394285714286</v>
      </c>
      <c r="T77" s="113">
        <f t="shared" si="11"/>
        <v>1.8236334267458076</v>
      </c>
    </row>
    <row r="78" spans="2:20" x14ac:dyDescent="0.35">
      <c r="B78" s="116">
        <v>42517</v>
      </c>
      <c r="C78" s="49">
        <v>3.9350000000000001</v>
      </c>
      <c r="D78" s="187">
        <f t="shared" si="0"/>
        <v>5.3552361396303905</v>
      </c>
      <c r="E78" s="344" t="str">
        <f t="shared" si="1"/>
        <v>4/10/2021</v>
      </c>
      <c r="F78" s="580">
        <f t="shared" si="2"/>
        <v>0</v>
      </c>
      <c r="G78" s="559"/>
      <c r="I78" s="187">
        <v>2.2200000000000002</v>
      </c>
      <c r="J78" s="113">
        <v>2.153</v>
      </c>
      <c r="K78" s="198">
        <v>2.121</v>
      </c>
      <c r="L78" s="246">
        <f t="shared" si="3"/>
        <v>45031</v>
      </c>
      <c r="M78" s="246">
        <f t="shared" si="4"/>
        <v>44331</v>
      </c>
      <c r="N78" s="113">
        <f t="shared" si="5"/>
        <v>9.5714285714285956E-5</v>
      </c>
      <c r="O78" s="580">
        <f t="shared" si="9"/>
        <v>700</v>
      </c>
      <c r="P78" s="113">
        <f t="shared" si="6"/>
        <v>558</v>
      </c>
      <c r="Q78" s="113">
        <f t="shared" si="7"/>
        <v>142</v>
      </c>
      <c r="R78" s="549">
        <f t="shared" si="10"/>
        <v>2.0995914285714283</v>
      </c>
      <c r="S78" s="113">
        <f t="shared" si="8"/>
        <v>1.8354085714285717</v>
      </c>
      <c r="T78" s="113">
        <f t="shared" si="11"/>
        <v>1.8438303829887648</v>
      </c>
    </row>
    <row r="79" spans="2:20" x14ac:dyDescent="0.35">
      <c r="B79" s="116">
        <v>42520</v>
      </c>
      <c r="C79" s="49">
        <v>3.9649999999999999</v>
      </c>
      <c r="D79" s="187">
        <f t="shared" ref="D79:D142" si="12">IF(C79="","",($C$14-B79)/365.25)</f>
        <v>5.3470225872689943</v>
      </c>
      <c r="E79" s="344" t="str">
        <f t="shared" ref="E79:E142" si="13">$C$14</f>
        <v>4/10/2021</v>
      </c>
      <c r="F79" s="580">
        <f t="shared" ref="F79:F142" si="14">C$14-E79</f>
        <v>0</v>
      </c>
      <c r="G79" s="559"/>
      <c r="I79" s="187">
        <v>2.2359999999999998</v>
      </c>
      <c r="J79" s="113">
        <v>2.17</v>
      </c>
      <c r="K79" s="198">
        <v>2.1440000000000001</v>
      </c>
      <c r="L79" s="246">
        <f t="shared" ref="L79:L142" si="15">IF($E79&lt;$K$14,$K$14,IF($E79&lt;$J$14,$J$14,$I$14))</f>
        <v>45031</v>
      </c>
      <c r="M79" s="246">
        <f t="shared" ref="M79:M142" si="16">$J$14</f>
        <v>44331</v>
      </c>
      <c r="N79" s="113">
        <f t="shared" ref="N79:N142" si="17">IF(I79="","",(J79-I79)/($J$14-$I$14))</f>
        <v>9.4285714285714055E-5</v>
      </c>
      <c r="O79" s="580">
        <f t="shared" si="9"/>
        <v>700</v>
      </c>
      <c r="P79" s="113">
        <f t="shared" ref="P79:P142" si="18">L79-E79</f>
        <v>558</v>
      </c>
      <c r="Q79" s="113">
        <f t="shared" ref="Q79:Q142" si="19">E79-M79</f>
        <v>142</v>
      </c>
      <c r="R79" s="549">
        <f t="shared" si="10"/>
        <v>2.1173885714285716</v>
      </c>
      <c r="S79" s="113">
        <f t="shared" ref="S79:S142" si="20">IFERROR(C79-R79,"")</f>
        <v>1.8476114285714282</v>
      </c>
      <c r="T79" s="113">
        <f t="shared" si="11"/>
        <v>1.8561455985488973</v>
      </c>
    </row>
    <row r="80" spans="2:20" x14ac:dyDescent="0.35">
      <c r="B80" s="116">
        <v>42521</v>
      </c>
      <c r="C80" s="49">
        <v>3.9969999999999999</v>
      </c>
      <c r="D80" s="187">
        <f t="shared" si="12"/>
        <v>5.3442847364818613</v>
      </c>
      <c r="E80" s="344" t="str">
        <f t="shared" si="13"/>
        <v>4/10/2021</v>
      </c>
      <c r="F80" s="580">
        <f t="shared" si="14"/>
        <v>0</v>
      </c>
      <c r="G80" s="559"/>
      <c r="I80" s="187">
        <v>2.2640000000000002</v>
      </c>
      <c r="J80" s="113">
        <v>2.1949999999999998</v>
      </c>
      <c r="K80" s="198">
        <v>2.1669999999999998</v>
      </c>
      <c r="L80" s="246">
        <f t="shared" si="15"/>
        <v>45031</v>
      </c>
      <c r="M80" s="246">
        <f t="shared" si="16"/>
        <v>44331</v>
      </c>
      <c r="N80" s="113">
        <f t="shared" si="17"/>
        <v>9.8571428571429134E-5</v>
      </c>
      <c r="O80" s="580">
        <f t="shared" ref="O80:O143" si="21">L80-M80</f>
        <v>700</v>
      </c>
      <c r="P80" s="113">
        <f t="shared" si="18"/>
        <v>558</v>
      </c>
      <c r="Q80" s="113">
        <f t="shared" si="19"/>
        <v>142</v>
      </c>
      <c r="R80" s="549">
        <f t="shared" si="10"/>
        <v>2.1399971428571423</v>
      </c>
      <c r="S80" s="113">
        <f t="shared" si="20"/>
        <v>1.8570028571428576</v>
      </c>
      <c r="T80" s="113">
        <f t="shared" ref="T80:T143" si="22">IF(S80="","",((1+S80/200)^2-1)*100)</f>
        <v>1.8656240061714735</v>
      </c>
    </row>
    <row r="81" spans="2:20" x14ac:dyDescent="0.35">
      <c r="B81" s="116">
        <v>42522</v>
      </c>
      <c r="C81" s="49">
        <v>3.984</v>
      </c>
      <c r="D81" s="187">
        <f t="shared" si="12"/>
        <v>5.3415468856947292</v>
      </c>
      <c r="E81" s="344" t="str">
        <f t="shared" si="13"/>
        <v>4/10/2021</v>
      </c>
      <c r="F81" s="580">
        <f t="shared" si="14"/>
        <v>0</v>
      </c>
      <c r="G81" s="559"/>
      <c r="I81" s="187">
        <v>2.286</v>
      </c>
      <c r="J81" s="113">
        <v>2.2080000000000002</v>
      </c>
      <c r="K81" s="198">
        <v>2.169</v>
      </c>
      <c r="L81" s="246">
        <f t="shared" si="15"/>
        <v>45031</v>
      </c>
      <c r="M81" s="246">
        <f t="shared" si="16"/>
        <v>44331</v>
      </c>
      <c r="N81" s="113">
        <f t="shared" si="17"/>
        <v>1.1142857142857121E-4</v>
      </c>
      <c r="O81" s="580">
        <f t="shared" si="21"/>
        <v>700</v>
      </c>
      <c r="P81" s="113">
        <f t="shared" si="18"/>
        <v>558</v>
      </c>
      <c r="Q81" s="113">
        <f t="shared" si="19"/>
        <v>142</v>
      </c>
      <c r="R81" s="549">
        <f t="shared" ref="R81:R144" si="23">IF(J81="","",J81-(P81*N81))</f>
        <v>2.1458228571428575</v>
      </c>
      <c r="S81" s="113">
        <f t="shared" si="20"/>
        <v>1.8381771428571425</v>
      </c>
      <c r="T81" s="113">
        <f t="shared" si="22"/>
        <v>1.8466243808784588</v>
      </c>
    </row>
    <row r="82" spans="2:20" x14ac:dyDescent="0.35">
      <c r="B82" s="116">
        <v>42523</v>
      </c>
      <c r="C82" s="49">
        <v>3.9619999999999997</v>
      </c>
      <c r="D82" s="187">
        <f t="shared" si="12"/>
        <v>5.3388090349075972</v>
      </c>
      <c r="E82" s="344" t="str">
        <f t="shared" si="13"/>
        <v>4/10/2021</v>
      </c>
      <c r="F82" s="580">
        <f t="shared" si="14"/>
        <v>0</v>
      </c>
      <c r="G82" s="559"/>
      <c r="I82" s="187">
        <v>2.2759999999999998</v>
      </c>
      <c r="J82" s="113">
        <v>2.198</v>
      </c>
      <c r="K82" s="198">
        <v>2.1589999999999998</v>
      </c>
      <c r="L82" s="246">
        <f t="shared" si="15"/>
        <v>45031</v>
      </c>
      <c r="M82" s="246">
        <f t="shared" si="16"/>
        <v>44331</v>
      </c>
      <c r="N82" s="113">
        <f t="shared" si="17"/>
        <v>1.1142857142857121E-4</v>
      </c>
      <c r="O82" s="580">
        <f t="shared" si="21"/>
        <v>700</v>
      </c>
      <c r="P82" s="113">
        <f t="shared" si="18"/>
        <v>558</v>
      </c>
      <c r="Q82" s="113">
        <f t="shared" si="19"/>
        <v>142</v>
      </c>
      <c r="R82" s="549">
        <f t="shared" si="23"/>
        <v>2.1358228571428572</v>
      </c>
      <c r="S82" s="113">
        <f t="shared" si="20"/>
        <v>1.8261771428571425</v>
      </c>
      <c r="T82" s="113">
        <f t="shared" si="22"/>
        <v>1.8345144502498911</v>
      </c>
    </row>
    <row r="83" spans="2:20" x14ac:dyDescent="0.35">
      <c r="B83" s="116">
        <v>42524</v>
      </c>
      <c r="C83" s="49">
        <v>3.9249999999999998</v>
      </c>
      <c r="D83" s="187">
        <f t="shared" si="12"/>
        <v>5.3360711841204651</v>
      </c>
      <c r="E83" s="344" t="str">
        <f t="shared" si="13"/>
        <v>4/10/2021</v>
      </c>
      <c r="F83" s="580">
        <f t="shared" si="14"/>
        <v>0</v>
      </c>
      <c r="G83" s="559"/>
      <c r="I83" s="187">
        <v>2.2629999999999999</v>
      </c>
      <c r="J83" s="113">
        <v>2.1829999999999998</v>
      </c>
      <c r="K83" s="198">
        <v>2.145</v>
      </c>
      <c r="L83" s="246">
        <f t="shared" si="15"/>
        <v>45031</v>
      </c>
      <c r="M83" s="246">
        <f t="shared" si="16"/>
        <v>44331</v>
      </c>
      <c r="N83" s="113">
        <f t="shared" si="17"/>
        <v>1.1428571428571439E-4</v>
      </c>
      <c r="O83" s="580">
        <f t="shared" si="21"/>
        <v>700</v>
      </c>
      <c r="P83" s="113">
        <f t="shared" si="18"/>
        <v>558</v>
      </c>
      <c r="Q83" s="113">
        <f t="shared" si="19"/>
        <v>142</v>
      </c>
      <c r="R83" s="549">
        <f t="shared" si="23"/>
        <v>2.1192285714285712</v>
      </c>
      <c r="S83" s="113">
        <f t="shared" si="20"/>
        <v>1.8057714285714286</v>
      </c>
      <c r="T83" s="113">
        <f t="shared" si="22"/>
        <v>1.8139234547020378</v>
      </c>
    </row>
    <row r="84" spans="2:20" x14ac:dyDescent="0.35">
      <c r="B84" s="116">
        <v>42527</v>
      </c>
      <c r="C84" s="49" t="s">
        <v>437</v>
      </c>
      <c r="D84" s="187" t="str">
        <f t="shared" si="12"/>
        <v/>
      </c>
      <c r="E84" s="344" t="str">
        <f t="shared" si="13"/>
        <v>4/10/2021</v>
      </c>
      <c r="F84" s="580">
        <f t="shared" si="14"/>
        <v>0</v>
      </c>
      <c r="G84" s="559"/>
      <c r="I84" s="187">
        <v>2.2570000000000001</v>
      </c>
      <c r="J84" s="113">
        <v>2.1800000000000002</v>
      </c>
      <c r="K84" s="198">
        <v>2.1339999999999999</v>
      </c>
      <c r="L84" s="246">
        <f t="shared" si="15"/>
        <v>45031</v>
      </c>
      <c r="M84" s="246">
        <f t="shared" si="16"/>
        <v>44331</v>
      </c>
      <c r="N84" s="113">
        <f t="shared" si="17"/>
        <v>1.0999999999999994E-4</v>
      </c>
      <c r="O84" s="580">
        <f t="shared" si="21"/>
        <v>700</v>
      </c>
      <c r="P84" s="113">
        <f t="shared" si="18"/>
        <v>558</v>
      </c>
      <c r="Q84" s="113">
        <f t="shared" si="19"/>
        <v>142</v>
      </c>
      <c r="R84" s="549">
        <f t="shared" si="23"/>
        <v>2.1186200000000004</v>
      </c>
      <c r="S84" s="113" t="str">
        <f t="shared" si="20"/>
        <v/>
      </c>
      <c r="T84" s="113" t="str">
        <f t="shared" si="22"/>
        <v/>
      </c>
    </row>
    <row r="85" spans="2:20" x14ac:dyDescent="0.35">
      <c r="B85" s="116">
        <v>42528</v>
      </c>
      <c r="C85" s="49">
        <v>3.8959999999999999</v>
      </c>
      <c r="D85" s="187">
        <f t="shared" si="12"/>
        <v>5.3251197809719368</v>
      </c>
      <c r="E85" s="344" t="str">
        <f t="shared" si="13"/>
        <v>4/10/2021</v>
      </c>
      <c r="F85" s="580">
        <f t="shared" si="14"/>
        <v>0</v>
      </c>
      <c r="G85" s="559"/>
      <c r="I85" s="187">
        <v>2.242</v>
      </c>
      <c r="J85" s="113">
        <v>2.153</v>
      </c>
      <c r="K85" s="198">
        <v>2.113</v>
      </c>
      <c r="L85" s="246">
        <f t="shared" si="15"/>
        <v>45031</v>
      </c>
      <c r="M85" s="246">
        <f t="shared" si="16"/>
        <v>44331</v>
      </c>
      <c r="N85" s="113">
        <f t="shared" si="17"/>
        <v>1.2714285714285711E-4</v>
      </c>
      <c r="O85" s="580">
        <f t="shared" si="21"/>
        <v>700</v>
      </c>
      <c r="P85" s="113">
        <f t="shared" si="18"/>
        <v>558</v>
      </c>
      <c r="Q85" s="113">
        <f t="shared" si="19"/>
        <v>142</v>
      </c>
      <c r="R85" s="549">
        <f t="shared" si="23"/>
        <v>2.0820542857142859</v>
      </c>
      <c r="S85" s="113">
        <f t="shared" si="20"/>
        <v>1.8139457142857141</v>
      </c>
      <c r="T85" s="113">
        <f t="shared" si="22"/>
        <v>1.8221717119216496</v>
      </c>
    </row>
    <row r="86" spans="2:20" x14ac:dyDescent="0.35">
      <c r="B86" s="116">
        <v>42529</v>
      </c>
      <c r="C86" s="49">
        <v>3.9210000000000003</v>
      </c>
      <c r="D86" s="187">
        <f t="shared" si="12"/>
        <v>5.3223819301848048</v>
      </c>
      <c r="E86" s="344" t="str">
        <f t="shared" si="13"/>
        <v>4/10/2021</v>
      </c>
      <c r="F86" s="580">
        <f t="shared" si="14"/>
        <v>0</v>
      </c>
      <c r="G86" s="559"/>
      <c r="I86" s="187">
        <v>2.2560000000000002</v>
      </c>
      <c r="J86" s="113">
        <v>2.1709999999999998</v>
      </c>
      <c r="K86" s="198">
        <v>2.137</v>
      </c>
      <c r="L86" s="246">
        <f t="shared" si="15"/>
        <v>45031</v>
      </c>
      <c r="M86" s="246">
        <f t="shared" si="16"/>
        <v>44331</v>
      </c>
      <c r="N86" s="113">
        <f t="shared" si="17"/>
        <v>1.2142857142857201E-4</v>
      </c>
      <c r="O86" s="580">
        <f t="shared" si="21"/>
        <v>700</v>
      </c>
      <c r="P86" s="113">
        <f t="shared" si="18"/>
        <v>558</v>
      </c>
      <c r="Q86" s="113">
        <f t="shared" si="19"/>
        <v>142</v>
      </c>
      <c r="R86" s="549">
        <f t="shared" si="23"/>
        <v>2.1032428571428565</v>
      </c>
      <c r="S86" s="113">
        <f t="shared" si="20"/>
        <v>1.8177571428571437</v>
      </c>
      <c r="T86" s="113">
        <f t="shared" si="22"/>
        <v>1.8260177454331394</v>
      </c>
    </row>
    <row r="87" spans="2:20" x14ac:dyDescent="0.35">
      <c r="B87" s="116">
        <v>42530</v>
      </c>
      <c r="C87" s="49">
        <v>3.9459999999999997</v>
      </c>
      <c r="D87" s="187">
        <f t="shared" si="12"/>
        <v>5.3196440793976727</v>
      </c>
      <c r="E87" s="344" t="str">
        <f t="shared" si="13"/>
        <v>4/10/2021</v>
      </c>
      <c r="F87" s="580">
        <f t="shared" si="14"/>
        <v>0</v>
      </c>
      <c r="G87" s="559"/>
      <c r="I87" s="187">
        <v>2.278</v>
      </c>
      <c r="J87" s="113">
        <v>2.2050000000000001</v>
      </c>
      <c r="K87" s="198">
        <v>2.1739999999999999</v>
      </c>
      <c r="L87" s="246">
        <f t="shared" si="15"/>
        <v>45031</v>
      </c>
      <c r="M87" s="246">
        <f t="shared" si="16"/>
        <v>44331</v>
      </c>
      <c r="N87" s="113">
        <f t="shared" si="17"/>
        <v>1.0428571428571422E-4</v>
      </c>
      <c r="O87" s="580">
        <f t="shared" si="21"/>
        <v>700</v>
      </c>
      <c r="P87" s="113">
        <f t="shared" si="18"/>
        <v>558</v>
      </c>
      <c r="Q87" s="113">
        <f t="shared" si="19"/>
        <v>142</v>
      </c>
      <c r="R87" s="549">
        <f t="shared" si="23"/>
        <v>2.1468085714285716</v>
      </c>
      <c r="S87" s="113">
        <f t="shared" si="20"/>
        <v>1.7991914285714281</v>
      </c>
      <c r="T87" s="113">
        <f t="shared" si="22"/>
        <v>1.8072841530630157</v>
      </c>
    </row>
    <row r="88" spans="2:20" x14ac:dyDescent="0.35">
      <c r="B88" s="116">
        <v>42531</v>
      </c>
      <c r="C88" s="49">
        <v>3.94</v>
      </c>
      <c r="D88" s="187">
        <f t="shared" si="12"/>
        <v>5.3169062286105406</v>
      </c>
      <c r="E88" s="344" t="str">
        <f t="shared" si="13"/>
        <v>4/10/2021</v>
      </c>
      <c r="F88" s="580">
        <f t="shared" si="14"/>
        <v>0</v>
      </c>
      <c r="G88" s="559"/>
      <c r="I88" s="187">
        <v>2.2469999999999999</v>
      </c>
      <c r="J88" s="113">
        <v>2.1800000000000002</v>
      </c>
      <c r="K88" s="198">
        <v>2.1539999999999999</v>
      </c>
      <c r="L88" s="246">
        <f t="shared" si="15"/>
        <v>45031</v>
      </c>
      <c r="M88" s="246">
        <f t="shared" si="16"/>
        <v>44331</v>
      </c>
      <c r="N88" s="113">
        <f t="shared" si="17"/>
        <v>9.5714285714285319E-5</v>
      </c>
      <c r="O88" s="580">
        <f t="shared" si="21"/>
        <v>700</v>
      </c>
      <c r="P88" s="113">
        <f t="shared" si="18"/>
        <v>558</v>
      </c>
      <c r="Q88" s="113">
        <f t="shared" si="19"/>
        <v>142</v>
      </c>
      <c r="R88" s="549">
        <f t="shared" si="23"/>
        <v>2.1265914285714289</v>
      </c>
      <c r="S88" s="113">
        <f t="shared" si="20"/>
        <v>1.813408571428571</v>
      </c>
      <c r="T88" s="113">
        <f t="shared" si="22"/>
        <v>1.8216296980459123</v>
      </c>
    </row>
    <row r="89" spans="2:20" x14ac:dyDescent="0.35">
      <c r="B89" s="116">
        <v>42534</v>
      </c>
      <c r="C89" s="49">
        <v>3.9079999999999999</v>
      </c>
      <c r="D89" s="187">
        <f t="shared" si="12"/>
        <v>5.3086926762491444</v>
      </c>
      <c r="E89" s="344" t="str">
        <f t="shared" si="13"/>
        <v>4/10/2021</v>
      </c>
      <c r="F89" s="580">
        <f t="shared" si="14"/>
        <v>0</v>
      </c>
      <c r="G89" s="559"/>
      <c r="I89" s="187">
        <v>2.198</v>
      </c>
      <c r="J89" s="113">
        <v>2.1349999999999998</v>
      </c>
      <c r="K89" s="198">
        <v>2.1230000000000002</v>
      </c>
      <c r="L89" s="246">
        <f t="shared" si="15"/>
        <v>45031</v>
      </c>
      <c r="M89" s="246">
        <f t="shared" si="16"/>
        <v>44331</v>
      </c>
      <c r="N89" s="113">
        <f t="shared" si="17"/>
        <v>9.0000000000000236E-5</v>
      </c>
      <c r="O89" s="580">
        <f t="shared" si="21"/>
        <v>700</v>
      </c>
      <c r="P89" s="113">
        <f t="shared" si="18"/>
        <v>558</v>
      </c>
      <c r="Q89" s="113">
        <f t="shared" si="19"/>
        <v>142</v>
      </c>
      <c r="R89" s="549">
        <f t="shared" si="23"/>
        <v>2.0847799999999999</v>
      </c>
      <c r="S89" s="113">
        <f t="shared" si="20"/>
        <v>1.8232200000000001</v>
      </c>
      <c r="T89" s="113">
        <f t="shared" si="22"/>
        <v>1.8315303279209827</v>
      </c>
    </row>
    <row r="90" spans="2:20" x14ac:dyDescent="0.35">
      <c r="B90" s="116">
        <v>42535</v>
      </c>
      <c r="C90" s="49">
        <v>3.8490000000000002</v>
      </c>
      <c r="D90" s="187">
        <f t="shared" si="12"/>
        <v>5.3059548254620124</v>
      </c>
      <c r="E90" s="344" t="str">
        <f t="shared" si="13"/>
        <v>4/10/2021</v>
      </c>
      <c r="F90" s="580">
        <f t="shared" si="14"/>
        <v>0</v>
      </c>
      <c r="G90" s="559"/>
      <c r="I90" s="187">
        <v>2.1760000000000002</v>
      </c>
      <c r="J90" s="113">
        <v>2.125</v>
      </c>
      <c r="K90" s="198">
        <v>2.1059999999999999</v>
      </c>
      <c r="L90" s="246">
        <f t="shared" si="15"/>
        <v>45031</v>
      </c>
      <c r="M90" s="246">
        <f t="shared" si="16"/>
        <v>44331</v>
      </c>
      <c r="N90" s="113">
        <f t="shared" si="17"/>
        <v>7.2857142857143077E-5</v>
      </c>
      <c r="O90" s="580">
        <f t="shared" si="21"/>
        <v>700</v>
      </c>
      <c r="P90" s="113">
        <f t="shared" si="18"/>
        <v>558</v>
      </c>
      <c r="Q90" s="113">
        <f t="shared" si="19"/>
        <v>142</v>
      </c>
      <c r="R90" s="549">
        <f t="shared" si="23"/>
        <v>2.084345714285714</v>
      </c>
      <c r="S90" s="113">
        <f t="shared" si="20"/>
        <v>1.7646542857142862</v>
      </c>
      <c r="T90" s="113">
        <f t="shared" si="22"/>
        <v>1.7724392975845049</v>
      </c>
    </row>
    <row r="91" spans="2:20" x14ac:dyDescent="0.35">
      <c r="B91" s="116">
        <v>42536</v>
      </c>
      <c r="C91" s="49">
        <v>3.8759999999999999</v>
      </c>
      <c r="D91" s="187">
        <f t="shared" si="12"/>
        <v>5.3032169746748803</v>
      </c>
      <c r="E91" s="344" t="str">
        <f t="shared" si="13"/>
        <v>4/10/2021</v>
      </c>
      <c r="F91" s="580">
        <f t="shared" si="14"/>
        <v>0</v>
      </c>
      <c r="G91" s="559"/>
      <c r="I91" s="187">
        <v>2.19</v>
      </c>
      <c r="J91" s="113">
        <v>2.14</v>
      </c>
      <c r="K91" s="198">
        <v>2.1179999999999999</v>
      </c>
      <c r="L91" s="246">
        <f t="shared" si="15"/>
        <v>45031</v>
      </c>
      <c r="M91" s="246">
        <f t="shared" si="16"/>
        <v>44331</v>
      </c>
      <c r="N91" s="113">
        <f t="shared" si="17"/>
        <v>7.1428571428571176E-5</v>
      </c>
      <c r="O91" s="580">
        <f t="shared" si="21"/>
        <v>700</v>
      </c>
      <c r="P91" s="113">
        <f t="shared" si="18"/>
        <v>558</v>
      </c>
      <c r="Q91" s="113">
        <f t="shared" si="19"/>
        <v>142</v>
      </c>
      <c r="R91" s="549">
        <f t="shared" si="23"/>
        <v>2.1001428571428575</v>
      </c>
      <c r="S91" s="113">
        <f t="shared" si="20"/>
        <v>1.7758571428571424</v>
      </c>
      <c r="T91" s="113">
        <f t="shared" si="22"/>
        <v>1.7837413143367176</v>
      </c>
    </row>
    <row r="92" spans="2:20" x14ac:dyDescent="0.35">
      <c r="B92" s="116">
        <v>42537</v>
      </c>
      <c r="C92" s="49">
        <v>3.8380000000000001</v>
      </c>
      <c r="D92" s="187">
        <f t="shared" si="12"/>
        <v>5.3004791238877482</v>
      </c>
      <c r="E92" s="344" t="str">
        <f t="shared" si="13"/>
        <v>4/10/2021</v>
      </c>
      <c r="F92" s="580">
        <f t="shared" si="14"/>
        <v>0</v>
      </c>
      <c r="G92" s="559"/>
      <c r="I92" s="187">
        <v>2.1560000000000001</v>
      </c>
      <c r="J92" s="113">
        <v>2.1120000000000001</v>
      </c>
      <c r="K92" s="198">
        <v>2.1019999999999999</v>
      </c>
      <c r="L92" s="246">
        <f t="shared" si="15"/>
        <v>45031</v>
      </c>
      <c r="M92" s="246">
        <f t="shared" si="16"/>
        <v>44331</v>
      </c>
      <c r="N92" s="113">
        <f t="shared" si="17"/>
        <v>6.2857142857142916E-5</v>
      </c>
      <c r="O92" s="580">
        <f t="shared" si="21"/>
        <v>700</v>
      </c>
      <c r="P92" s="113">
        <f t="shared" si="18"/>
        <v>558</v>
      </c>
      <c r="Q92" s="113">
        <f t="shared" si="19"/>
        <v>142</v>
      </c>
      <c r="R92" s="549">
        <f t="shared" si="23"/>
        <v>2.0769257142857143</v>
      </c>
      <c r="S92" s="113">
        <f t="shared" si="20"/>
        <v>1.7610742857142858</v>
      </c>
      <c r="T92" s="113">
        <f t="shared" si="22"/>
        <v>1.7688277423137944</v>
      </c>
    </row>
    <row r="93" spans="2:20" x14ac:dyDescent="0.35">
      <c r="B93" s="116">
        <v>42538</v>
      </c>
      <c r="C93" s="49">
        <v>3.8570000000000002</v>
      </c>
      <c r="D93" s="187">
        <f t="shared" si="12"/>
        <v>5.2977412731006162</v>
      </c>
      <c r="E93" s="344" t="str">
        <f t="shared" si="13"/>
        <v>4/10/2021</v>
      </c>
      <c r="F93" s="580">
        <f t="shared" si="14"/>
        <v>0</v>
      </c>
      <c r="G93" s="559"/>
      <c r="I93" s="187">
        <v>2.1640000000000001</v>
      </c>
      <c r="J93" s="113">
        <v>2.1269999999999998</v>
      </c>
      <c r="K93" s="198">
        <v>2.117</v>
      </c>
      <c r="L93" s="246">
        <f t="shared" si="15"/>
        <v>45031</v>
      </c>
      <c r="M93" s="246">
        <f t="shared" si="16"/>
        <v>44331</v>
      </c>
      <c r="N93" s="113">
        <f t="shared" si="17"/>
        <v>5.2857142857143377E-5</v>
      </c>
      <c r="O93" s="580">
        <f t="shared" si="21"/>
        <v>700</v>
      </c>
      <c r="P93" s="113">
        <f t="shared" si="18"/>
        <v>558</v>
      </c>
      <c r="Q93" s="113">
        <f t="shared" si="19"/>
        <v>142</v>
      </c>
      <c r="R93" s="549">
        <f t="shared" si="23"/>
        <v>2.0975057142857136</v>
      </c>
      <c r="S93" s="113">
        <f t="shared" si="20"/>
        <v>1.7594942857142866</v>
      </c>
      <c r="T93" s="113">
        <f t="shared" si="22"/>
        <v>1.7672338360679385</v>
      </c>
    </row>
    <row r="94" spans="2:20" x14ac:dyDescent="0.35">
      <c r="B94" s="116">
        <v>42541</v>
      </c>
      <c r="C94" s="49">
        <v>3.9009999999999998</v>
      </c>
      <c r="D94" s="187">
        <f t="shared" si="12"/>
        <v>5.28952772073922</v>
      </c>
      <c r="E94" s="344" t="str">
        <f t="shared" si="13"/>
        <v>4/10/2021</v>
      </c>
      <c r="F94" s="580">
        <f t="shared" si="14"/>
        <v>0</v>
      </c>
      <c r="G94" s="559"/>
      <c r="I94" s="187">
        <v>2.21</v>
      </c>
      <c r="J94" s="113">
        <v>2.1640000000000001</v>
      </c>
      <c r="K94" s="198">
        <v>2.1520000000000001</v>
      </c>
      <c r="L94" s="246">
        <f t="shared" si="15"/>
        <v>45031</v>
      </c>
      <c r="M94" s="246">
        <f t="shared" si="16"/>
        <v>44331</v>
      </c>
      <c r="N94" s="113">
        <f t="shared" si="17"/>
        <v>6.5714285714285457E-5</v>
      </c>
      <c r="O94" s="580">
        <f t="shared" si="21"/>
        <v>700</v>
      </c>
      <c r="P94" s="113">
        <f t="shared" si="18"/>
        <v>558</v>
      </c>
      <c r="Q94" s="113">
        <f t="shared" si="19"/>
        <v>142</v>
      </c>
      <c r="R94" s="549">
        <f t="shared" si="23"/>
        <v>2.1273314285714289</v>
      </c>
      <c r="S94" s="113">
        <f t="shared" si="20"/>
        <v>1.7736685714285709</v>
      </c>
      <c r="T94" s="113">
        <f t="shared" si="22"/>
        <v>1.7815333219317386</v>
      </c>
    </row>
    <row r="95" spans="2:20" x14ac:dyDescent="0.35">
      <c r="B95" s="116">
        <v>42542</v>
      </c>
      <c r="C95" s="49">
        <v>3.9039999999999999</v>
      </c>
      <c r="D95" s="187">
        <f t="shared" si="12"/>
        <v>5.2867898699520879</v>
      </c>
      <c r="E95" s="344" t="str">
        <f t="shared" si="13"/>
        <v>4/10/2021</v>
      </c>
      <c r="F95" s="580">
        <f t="shared" si="14"/>
        <v>0</v>
      </c>
      <c r="G95" s="559"/>
      <c r="I95" s="187">
        <v>2.2450000000000001</v>
      </c>
      <c r="J95" s="113">
        <v>2.194</v>
      </c>
      <c r="K95" s="198">
        <v>2.1800000000000002</v>
      </c>
      <c r="L95" s="246">
        <f t="shared" si="15"/>
        <v>45031</v>
      </c>
      <c r="M95" s="246">
        <f t="shared" si="16"/>
        <v>44331</v>
      </c>
      <c r="N95" s="113">
        <f t="shared" si="17"/>
        <v>7.2857142857143077E-5</v>
      </c>
      <c r="O95" s="580">
        <f t="shared" si="21"/>
        <v>700</v>
      </c>
      <c r="P95" s="113">
        <f t="shared" si="18"/>
        <v>558</v>
      </c>
      <c r="Q95" s="113">
        <f t="shared" si="19"/>
        <v>142</v>
      </c>
      <c r="R95" s="549">
        <f t="shared" si="23"/>
        <v>2.153345714285714</v>
      </c>
      <c r="S95" s="113">
        <f t="shared" si="20"/>
        <v>1.7506542857142859</v>
      </c>
      <c r="T95" s="113">
        <f t="shared" si="22"/>
        <v>1.7583162617845094</v>
      </c>
    </row>
    <row r="96" spans="2:20" x14ac:dyDescent="0.35">
      <c r="B96" s="116">
        <v>42543</v>
      </c>
      <c r="C96" s="49">
        <v>3.9350000000000001</v>
      </c>
      <c r="D96" s="187">
        <f t="shared" si="12"/>
        <v>5.2840520191649558</v>
      </c>
      <c r="E96" s="344" t="str">
        <f t="shared" si="13"/>
        <v>4/10/2021</v>
      </c>
      <c r="F96" s="580">
        <f t="shared" si="14"/>
        <v>0</v>
      </c>
      <c r="G96" s="559"/>
      <c r="I96" s="187">
        <v>2.2730000000000001</v>
      </c>
      <c r="J96" s="113">
        <v>2.2200000000000002</v>
      </c>
      <c r="K96" s="198">
        <v>2.2029999999999998</v>
      </c>
      <c r="L96" s="246">
        <f t="shared" si="15"/>
        <v>45031</v>
      </c>
      <c r="M96" s="246">
        <f t="shared" si="16"/>
        <v>44331</v>
      </c>
      <c r="N96" s="113">
        <f t="shared" si="17"/>
        <v>7.5714285714285619E-5</v>
      </c>
      <c r="O96" s="580">
        <f t="shared" si="21"/>
        <v>700</v>
      </c>
      <c r="P96" s="113">
        <f t="shared" si="18"/>
        <v>558</v>
      </c>
      <c r="Q96" s="113">
        <f t="shared" si="19"/>
        <v>142</v>
      </c>
      <c r="R96" s="549">
        <f t="shared" si="23"/>
        <v>2.1777514285714288</v>
      </c>
      <c r="S96" s="113">
        <f t="shared" si="20"/>
        <v>1.7572485714285713</v>
      </c>
      <c r="T96" s="113">
        <f t="shared" si="22"/>
        <v>1.7649683777830383</v>
      </c>
    </row>
    <row r="97" spans="2:20" x14ac:dyDescent="0.35">
      <c r="B97" s="116">
        <v>42544</v>
      </c>
      <c r="C97" s="49">
        <v>3.9420000000000002</v>
      </c>
      <c r="D97" s="187">
        <f t="shared" si="12"/>
        <v>5.2813141683778237</v>
      </c>
      <c r="E97" s="344" t="str">
        <f t="shared" si="13"/>
        <v>4/10/2021</v>
      </c>
      <c r="F97" s="580">
        <f t="shared" si="14"/>
        <v>0</v>
      </c>
      <c r="G97" s="559"/>
      <c r="I97" s="187">
        <v>2.2989999999999999</v>
      </c>
      <c r="J97" s="113">
        <v>2.2410000000000001</v>
      </c>
      <c r="K97" s="198">
        <v>2.2210000000000001</v>
      </c>
      <c r="L97" s="246">
        <f t="shared" si="15"/>
        <v>45031</v>
      </c>
      <c r="M97" s="246">
        <f t="shared" si="16"/>
        <v>44331</v>
      </c>
      <c r="N97" s="113">
        <f t="shared" si="17"/>
        <v>8.2857142857142616E-5</v>
      </c>
      <c r="O97" s="580">
        <f t="shared" si="21"/>
        <v>700</v>
      </c>
      <c r="P97" s="113">
        <f t="shared" si="18"/>
        <v>558</v>
      </c>
      <c r="Q97" s="113">
        <f t="shared" si="19"/>
        <v>142</v>
      </c>
      <c r="R97" s="549">
        <f t="shared" si="23"/>
        <v>2.1947657142857144</v>
      </c>
      <c r="S97" s="113">
        <f t="shared" si="20"/>
        <v>1.7472342857142857</v>
      </c>
      <c r="T97" s="113">
        <f t="shared" si="22"/>
        <v>1.7548663548372145</v>
      </c>
    </row>
    <row r="98" spans="2:20" x14ac:dyDescent="0.35">
      <c r="B98" s="116">
        <v>42545</v>
      </c>
      <c r="C98" s="49">
        <v>3.8109999999999999</v>
      </c>
      <c r="D98" s="187">
        <f t="shared" si="12"/>
        <v>5.2785763175906917</v>
      </c>
      <c r="E98" s="344" t="str">
        <f t="shared" si="13"/>
        <v>4/10/2021</v>
      </c>
      <c r="F98" s="580">
        <f t="shared" si="14"/>
        <v>0</v>
      </c>
      <c r="G98" s="559"/>
      <c r="I98" s="187">
        <v>2.0939999999999999</v>
      </c>
      <c r="J98" s="113">
        <v>2.052</v>
      </c>
      <c r="K98" s="198">
        <v>2.0499999999999998</v>
      </c>
      <c r="L98" s="246">
        <f t="shared" si="15"/>
        <v>45031</v>
      </c>
      <c r="M98" s="246">
        <f t="shared" si="16"/>
        <v>44331</v>
      </c>
      <c r="N98" s="113">
        <f t="shared" si="17"/>
        <v>5.9999999999999737E-5</v>
      </c>
      <c r="O98" s="580">
        <f t="shared" si="21"/>
        <v>700</v>
      </c>
      <c r="P98" s="113">
        <f t="shared" si="18"/>
        <v>558</v>
      </c>
      <c r="Q98" s="113">
        <f t="shared" si="19"/>
        <v>142</v>
      </c>
      <c r="R98" s="549">
        <f t="shared" si="23"/>
        <v>2.0185200000000001</v>
      </c>
      <c r="S98" s="113">
        <f t="shared" si="20"/>
        <v>1.7924799999999999</v>
      </c>
      <c r="T98" s="113">
        <f t="shared" si="22"/>
        <v>1.8005124613759804</v>
      </c>
    </row>
    <row r="99" spans="2:20" x14ac:dyDescent="0.35">
      <c r="B99" s="116">
        <v>42548</v>
      </c>
      <c r="C99" s="49">
        <v>3.81</v>
      </c>
      <c r="D99" s="187">
        <f t="shared" si="12"/>
        <v>5.2703627652292946</v>
      </c>
      <c r="E99" s="344" t="str">
        <f t="shared" si="13"/>
        <v>4/10/2021</v>
      </c>
      <c r="F99" s="580">
        <f t="shared" si="14"/>
        <v>0</v>
      </c>
      <c r="G99" s="559"/>
      <c r="I99" s="187">
        <v>2.101</v>
      </c>
      <c r="J99" s="113">
        <v>2.06</v>
      </c>
      <c r="K99" s="198">
        <v>2.0619999999999998</v>
      </c>
      <c r="L99" s="246">
        <f t="shared" si="15"/>
        <v>45031</v>
      </c>
      <c r="M99" s="246">
        <f t="shared" si="16"/>
        <v>44331</v>
      </c>
      <c r="N99" s="113">
        <f t="shared" si="17"/>
        <v>5.8571428571428467E-5</v>
      </c>
      <c r="O99" s="580">
        <f t="shared" si="21"/>
        <v>700</v>
      </c>
      <c r="P99" s="113">
        <f t="shared" si="18"/>
        <v>558</v>
      </c>
      <c r="Q99" s="113">
        <f t="shared" si="19"/>
        <v>142</v>
      </c>
      <c r="R99" s="549">
        <f t="shared" si="23"/>
        <v>2.027317142857143</v>
      </c>
      <c r="S99" s="113">
        <f t="shared" si="20"/>
        <v>1.782682857142857</v>
      </c>
      <c r="T99" s="113">
        <f t="shared" si="22"/>
        <v>1.7906277525657543</v>
      </c>
    </row>
    <row r="100" spans="2:20" x14ac:dyDescent="0.35">
      <c r="B100" s="116">
        <v>42549</v>
      </c>
      <c r="C100" s="49">
        <v>3.7930000000000001</v>
      </c>
      <c r="D100" s="187">
        <f t="shared" si="12"/>
        <v>5.2676249144421625</v>
      </c>
      <c r="E100" s="344" t="str">
        <f t="shared" si="13"/>
        <v>4/10/2021</v>
      </c>
      <c r="F100" s="580">
        <f t="shared" si="14"/>
        <v>0</v>
      </c>
      <c r="G100" s="559"/>
      <c r="I100" s="187">
        <v>2.0649999999999999</v>
      </c>
      <c r="J100" s="113">
        <v>2.0369999999999999</v>
      </c>
      <c r="K100" s="198">
        <v>2.0430000000000001</v>
      </c>
      <c r="L100" s="246">
        <f t="shared" si="15"/>
        <v>45031</v>
      </c>
      <c r="M100" s="246">
        <f t="shared" si="16"/>
        <v>44331</v>
      </c>
      <c r="N100" s="113">
        <f t="shared" si="17"/>
        <v>4.0000000000000037E-5</v>
      </c>
      <c r="O100" s="580">
        <f t="shared" si="21"/>
        <v>700</v>
      </c>
      <c r="P100" s="113">
        <f t="shared" si="18"/>
        <v>558</v>
      </c>
      <c r="Q100" s="113">
        <f t="shared" si="19"/>
        <v>142</v>
      </c>
      <c r="R100" s="549">
        <f t="shared" si="23"/>
        <v>2.0146799999999998</v>
      </c>
      <c r="S100" s="113">
        <f t="shared" si="20"/>
        <v>1.7783200000000003</v>
      </c>
      <c r="T100" s="113">
        <f t="shared" si="22"/>
        <v>1.7862260550560283</v>
      </c>
    </row>
    <row r="101" spans="2:20" x14ac:dyDescent="0.35">
      <c r="B101" s="116">
        <v>42550</v>
      </c>
      <c r="C101" s="49">
        <v>3.8220000000000001</v>
      </c>
      <c r="D101" s="187">
        <f t="shared" si="12"/>
        <v>5.2648870636550305</v>
      </c>
      <c r="E101" s="344" t="str">
        <f t="shared" si="13"/>
        <v>4/10/2021</v>
      </c>
      <c r="F101" s="580">
        <f t="shared" si="14"/>
        <v>0</v>
      </c>
      <c r="G101" s="559"/>
      <c r="I101" s="187">
        <v>2.0870000000000002</v>
      </c>
      <c r="J101" s="113">
        <v>2.0590000000000002</v>
      </c>
      <c r="K101" s="198">
        <v>2.056</v>
      </c>
      <c r="L101" s="246">
        <f t="shared" si="15"/>
        <v>45031</v>
      </c>
      <c r="M101" s="246">
        <f t="shared" si="16"/>
        <v>44331</v>
      </c>
      <c r="N101" s="113">
        <f t="shared" si="17"/>
        <v>4.0000000000000037E-5</v>
      </c>
      <c r="O101" s="580">
        <f t="shared" si="21"/>
        <v>700</v>
      </c>
      <c r="P101" s="113">
        <f t="shared" si="18"/>
        <v>558</v>
      </c>
      <c r="Q101" s="113">
        <f t="shared" si="19"/>
        <v>142</v>
      </c>
      <c r="R101" s="549">
        <f t="shared" si="23"/>
        <v>2.03668</v>
      </c>
      <c r="S101" s="113">
        <f t="shared" si="20"/>
        <v>1.78532</v>
      </c>
      <c r="T101" s="113">
        <f t="shared" si="22"/>
        <v>1.7932884187559894</v>
      </c>
    </row>
    <row r="102" spans="2:20" x14ac:dyDescent="0.35">
      <c r="B102" s="116">
        <v>42551</v>
      </c>
      <c r="C102" s="49">
        <v>3.823</v>
      </c>
      <c r="D102" s="187">
        <f t="shared" si="12"/>
        <v>5.2621492128678984</v>
      </c>
      <c r="E102" s="344" t="str">
        <f t="shared" si="13"/>
        <v>4/10/2021</v>
      </c>
      <c r="F102" s="580">
        <f t="shared" si="14"/>
        <v>0</v>
      </c>
      <c r="G102" s="559"/>
      <c r="I102" s="187">
        <v>2.0870000000000002</v>
      </c>
      <c r="J102" s="113">
        <v>2.0569999999999999</v>
      </c>
      <c r="K102" s="198">
        <v>2.0569999999999999</v>
      </c>
      <c r="L102" s="246">
        <f t="shared" si="15"/>
        <v>45031</v>
      </c>
      <c r="M102" s="246">
        <f t="shared" si="16"/>
        <v>44331</v>
      </c>
      <c r="N102" s="113">
        <f t="shared" si="17"/>
        <v>4.2857142857143215E-5</v>
      </c>
      <c r="O102" s="580">
        <f t="shared" si="21"/>
        <v>700</v>
      </c>
      <c r="P102" s="113">
        <f t="shared" si="18"/>
        <v>558</v>
      </c>
      <c r="Q102" s="113">
        <f t="shared" si="19"/>
        <v>142</v>
      </c>
      <c r="R102" s="549">
        <f t="shared" si="23"/>
        <v>2.0330857142857139</v>
      </c>
      <c r="S102" s="113">
        <f t="shared" si="20"/>
        <v>1.789914285714286</v>
      </c>
      <c r="T102" s="113">
        <f t="shared" si="22"/>
        <v>1.7979237685898042</v>
      </c>
    </row>
    <row r="103" spans="2:20" x14ac:dyDescent="0.35">
      <c r="B103" s="116">
        <v>42552</v>
      </c>
      <c r="C103" s="49">
        <v>3.7880000000000003</v>
      </c>
      <c r="D103" s="187">
        <f t="shared" si="12"/>
        <v>5.2594113620807663</v>
      </c>
      <c r="E103" s="344" t="str">
        <f t="shared" si="13"/>
        <v>4/10/2021</v>
      </c>
      <c r="F103" s="580">
        <f t="shared" si="14"/>
        <v>0</v>
      </c>
      <c r="G103" s="559"/>
      <c r="I103" s="187">
        <v>2.06</v>
      </c>
      <c r="J103" s="113">
        <v>2.0299999999999998</v>
      </c>
      <c r="K103" s="198">
        <v>2.0289999999999999</v>
      </c>
      <c r="L103" s="246">
        <f t="shared" si="15"/>
        <v>45031</v>
      </c>
      <c r="M103" s="246">
        <f t="shared" si="16"/>
        <v>44331</v>
      </c>
      <c r="N103" s="113">
        <f t="shared" si="17"/>
        <v>4.2857142857143215E-5</v>
      </c>
      <c r="O103" s="580">
        <f t="shared" si="21"/>
        <v>700</v>
      </c>
      <c r="P103" s="113">
        <f t="shared" si="18"/>
        <v>558</v>
      </c>
      <c r="Q103" s="113">
        <f t="shared" si="19"/>
        <v>142</v>
      </c>
      <c r="R103" s="549">
        <f t="shared" si="23"/>
        <v>2.0060857142857138</v>
      </c>
      <c r="S103" s="113">
        <f t="shared" si="20"/>
        <v>1.7819142857142865</v>
      </c>
      <c r="T103" s="113">
        <f t="shared" si="22"/>
        <v>1.7898523320183601</v>
      </c>
    </row>
    <row r="104" spans="2:20" x14ac:dyDescent="0.35">
      <c r="B104" s="116">
        <v>42555</v>
      </c>
      <c r="C104" s="49">
        <v>3.7679999999999998</v>
      </c>
      <c r="D104" s="187">
        <f t="shared" si="12"/>
        <v>5.2511978097193701</v>
      </c>
      <c r="E104" s="344" t="str">
        <f t="shared" si="13"/>
        <v>4/10/2021</v>
      </c>
      <c r="F104" s="580">
        <f t="shared" si="14"/>
        <v>0</v>
      </c>
      <c r="G104" s="559"/>
      <c r="I104" s="187">
        <v>2.0430000000000001</v>
      </c>
      <c r="J104" s="113">
        <v>2.0150000000000001</v>
      </c>
      <c r="K104" s="198">
        <v>2.0099999999999998</v>
      </c>
      <c r="L104" s="246">
        <f t="shared" si="15"/>
        <v>45031</v>
      </c>
      <c r="M104" s="246">
        <f t="shared" si="16"/>
        <v>44331</v>
      </c>
      <c r="N104" s="113">
        <f t="shared" si="17"/>
        <v>4.0000000000000037E-5</v>
      </c>
      <c r="O104" s="580">
        <f t="shared" si="21"/>
        <v>700</v>
      </c>
      <c r="P104" s="113">
        <f t="shared" si="18"/>
        <v>558</v>
      </c>
      <c r="Q104" s="113">
        <f t="shared" si="19"/>
        <v>142</v>
      </c>
      <c r="R104" s="549">
        <f t="shared" si="23"/>
        <v>1.99268</v>
      </c>
      <c r="S104" s="113">
        <f t="shared" si="20"/>
        <v>1.7753199999999998</v>
      </c>
      <c r="T104" s="113">
        <f t="shared" si="22"/>
        <v>1.7831994027559972</v>
      </c>
    </row>
    <row r="105" spans="2:20" x14ac:dyDescent="0.35">
      <c r="B105" s="116">
        <v>42556</v>
      </c>
      <c r="C105" s="49">
        <v>3.7410000000000001</v>
      </c>
      <c r="D105" s="187">
        <f t="shared" si="12"/>
        <v>5.248459958932238</v>
      </c>
      <c r="E105" s="344" t="str">
        <f t="shared" si="13"/>
        <v>4/10/2021</v>
      </c>
      <c r="F105" s="580">
        <f t="shared" si="14"/>
        <v>0</v>
      </c>
      <c r="G105" s="559"/>
      <c r="I105" s="187">
        <v>2.0299999999999998</v>
      </c>
      <c r="J105" s="113">
        <v>2</v>
      </c>
      <c r="K105" s="198">
        <v>1.9990000000000001</v>
      </c>
      <c r="L105" s="246">
        <f t="shared" si="15"/>
        <v>45031</v>
      </c>
      <c r="M105" s="246">
        <f t="shared" si="16"/>
        <v>44331</v>
      </c>
      <c r="N105" s="113">
        <f t="shared" si="17"/>
        <v>4.2857142857142578E-5</v>
      </c>
      <c r="O105" s="580">
        <f t="shared" si="21"/>
        <v>700</v>
      </c>
      <c r="P105" s="113">
        <f t="shared" si="18"/>
        <v>558</v>
      </c>
      <c r="Q105" s="113">
        <f t="shared" si="19"/>
        <v>142</v>
      </c>
      <c r="R105" s="549">
        <f t="shared" si="23"/>
        <v>1.9760857142857144</v>
      </c>
      <c r="S105" s="113">
        <f t="shared" si="20"/>
        <v>1.7649142857142857</v>
      </c>
      <c r="T105" s="113">
        <f t="shared" si="22"/>
        <v>1.7727015918040934</v>
      </c>
    </row>
    <row r="106" spans="2:20" x14ac:dyDescent="0.35">
      <c r="B106" s="116">
        <v>42557</v>
      </c>
      <c r="C106" s="49">
        <v>3.7029999999999998</v>
      </c>
      <c r="D106" s="187">
        <f t="shared" si="12"/>
        <v>5.245722108145106</v>
      </c>
      <c r="E106" s="344" t="str">
        <f t="shared" si="13"/>
        <v>4/10/2021</v>
      </c>
      <c r="F106" s="580">
        <f t="shared" si="14"/>
        <v>0</v>
      </c>
      <c r="G106" s="559"/>
      <c r="I106" s="187">
        <v>1.988</v>
      </c>
      <c r="J106" s="113">
        <v>1.9630000000000001</v>
      </c>
      <c r="K106" s="198">
        <v>1.968</v>
      </c>
      <c r="L106" s="246">
        <f t="shared" si="15"/>
        <v>45031</v>
      </c>
      <c r="M106" s="246">
        <f t="shared" si="16"/>
        <v>44331</v>
      </c>
      <c r="N106" s="113">
        <f t="shared" si="17"/>
        <v>3.5714285714285588E-5</v>
      </c>
      <c r="O106" s="580">
        <f t="shared" si="21"/>
        <v>700</v>
      </c>
      <c r="P106" s="113">
        <f t="shared" si="18"/>
        <v>558</v>
      </c>
      <c r="Q106" s="113">
        <f t="shared" si="19"/>
        <v>142</v>
      </c>
      <c r="R106" s="549">
        <f t="shared" si="23"/>
        <v>1.9430714285714288</v>
      </c>
      <c r="S106" s="113">
        <f t="shared" si="20"/>
        <v>1.7599285714285711</v>
      </c>
      <c r="T106" s="113">
        <f t="shared" si="22"/>
        <v>1.7676719428698862</v>
      </c>
    </row>
    <row r="107" spans="2:20" x14ac:dyDescent="0.35">
      <c r="B107" s="116">
        <v>42558</v>
      </c>
      <c r="C107" s="49">
        <v>3.7080000000000002</v>
      </c>
      <c r="D107" s="187">
        <f t="shared" si="12"/>
        <v>5.2429842573579739</v>
      </c>
      <c r="E107" s="344" t="str">
        <f t="shared" si="13"/>
        <v>4/10/2021</v>
      </c>
      <c r="F107" s="580">
        <f t="shared" si="14"/>
        <v>0</v>
      </c>
      <c r="G107" s="559"/>
      <c r="I107" s="187">
        <v>1.99</v>
      </c>
      <c r="J107" s="113">
        <v>1.9649999999999999</v>
      </c>
      <c r="K107" s="198">
        <v>1.972</v>
      </c>
      <c r="L107" s="246">
        <f t="shared" si="15"/>
        <v>45031</v>
      </c>
      <c r="M107" s="246">
        <f t="shared" si="16"/>
        <v>44331</v>
      </c>
      <c r="N107" s="113">
        <f t="shared" si="17"/>
        <v>3.5714285714285907E-5</v>
      </c>
      <c r="O107" s="580">
        <f t="shared" si="21"/>
        <v>700</v>
      </c>
      <c r="P107" s="113">
        <f t="shared" si="18"/>
        <v>558</v>
      </c>
      <c r="Q107" s="113">
        <f t="shared" si="19"/>
        <v>142</v>
      </c>
      <c r="R107" s="549">
        <f t="shared" si="23"/>
        <v>1.9450714285714283</v>
      </c>
      <c r="S107" s="113">
        <f t="shared" si="20"/>
        <v>1.7629285714285718</v>
      </c>
      <c r="T107" s="113">
        <f t="shared" si="22"/>
        <v>1.7706983642984842</v>
      </c>
    </row>
    <row r="108" spans="2:20" x14ac:dyDescent="0.35">
      <c r="B108" s="116">
        <v>42559</v>
      </c>
      <c r="C108" s="49">
        <v>3.7309999999999999</v>
      </c>
      <c r="D108" s="187">
        <f t="shared" si="12"/>
        <v>5.2402464065708418</v>
      </c>
      <c r="E108" s="344" t="str">
        <f t="shared" si="13"/>
        <v>4/10/2021</v>
      </c>
      <c r="F108" s="580">
        <f t="shared" si="14"/>
        <v>0</v>
      </c>
      <c r="G108" s="559"/>
      <c r="I108" s="187">
        <v>2.0249999999999999</v>
      </c>
      <c r="J108" s="113">
        <v>2.0110000000000001</v>
      </c>
      <c r="K108" s="198">
        <v>2.02</v>
      </c>
      <c r="L108" s="246">
        <f t="shared" si="15"/>
        <v>45031</v>
      </c>
      <c r="M108" s="246">
        <f t="shared" si="16"/>
        <v>44331</v>
      </c>
      <c r="N108" s="113">
        <f t="shared" si="17"/>
        <v>1.99999999999997E-5</v>
      </c>
      <c r="O108" s="580">
        <f t="shared" si="21"/>
        <v>700</v>
      </c>
      <c r="P108" s="113">
        <f t="shared" si="18"/>
        <v>558</v>
      </c>
      <c r="Q108" s="113">
        <f t="shared" si="19"/>
        <v>142</v>
      </c>
      <c r="R108" s="549">
        <f t="shared" si="23"/>
        <v>1.9998400000000003</v>
      </c>
      <c r="S108" s="113">
        <f t="shared" si="20"/>
        <v>1.7311599999999996</v>
      </c>
      <c r="T108" s="113">
        <f t="shared" si="22"/>
        <v>1.7386522873640287</v>
      </c>
    </row>
    <row r="109" spans="2:20" x14ac:dyDescent="0.35">
      <c r="B109" s="116">
        <v>42562</v>
      </c>
      <c r="C109" s="49">
        <v>3.7250000000000001</v>
      </c>
      <c r="D109" s="187">
        <f t="shared" si="12"/>
        <v>5.2320328542094456</v>
      </c>
      <c r="E109" s="344" t="str">
        <f t="shared" si="13"/>
        <v>4/10/2021</v>
      </c>
      <c r="F109" s="580">
        <f t="shared" si="14"/>
        <v>0</v>
      </c>
      <c r="G109" s="559"/>
      <c r="I109" s="187">
        <v>2.032</v>
      </c>
      <c r="J109" s="113">
        <v>2.0169999999999999</v>
      </c>
      <c r="K109" s="198">
        <v>2.0339999999999998</v>
      </c>
      <c r="L109" s="246">
        <f t="shared" si="15"/>
        <v>45031</v>
      </c>
      <c r="M109" s="246">
        <f t="shared" si="16"/>
        <v>44331</v>
      </c>
      <c r="N109" s="113">
        <f t="shared" si="17"/>
        <v>2.1428571428571608E-5</v>
      </c>
      <c r="O109" s="580">
        <f t="shared" si="21"/>
        <v>700</v>
      </c>
      <c r="P109" s="113">
        <f t="shared" si="18"/>
        <v>558</v>
      </c>
      <c r="Q109" s="113">
        <f t="shared" si="19"/>
        <v>142</v>
      </c>
      <c r="R109" s="549">
        <f t="shared" si="23"/>
        <v>2.0050428571428571</v>
      </c>
      <c r="S109" s="113">
        <f t="shared" si="20"/>
        <v>1.719957142857143</v>
      </c>
      <c r="T109" s="113">
        <f t="shared" si="22"/>
        <v>1.7273527742903028</v>
      </c>
    </row>
    <row r="110" spans="2:20" x14ac:dyDescent="0.35">
      <c r="B110" s="116">
        <v>42563</v>
      </c>
      <c r="C110" s="49">
        <v>3.758</v>
      </c>
      <c r="D110" s="187">
        <f t="shared" si="12"/>
        <v>5.2292950034223136</v>
      </c>
      <c r="E110" s="344" t="str">
        <f t="shared" si="13"/>
        <v>4/10/2021</v>
      </c>
      <c r="F110" s="580">
        <f t="shared" si="14"/>
        <v>0</v>
      </c>
      <c r="G110" s="559"/>
      <c r="I110" s="187">
        <v>2.0659999999999998</v>
      </c>
      <c r="J110" s="113">
        <v>2.0489999999999999</v>
      </c>
      <c r="K110" s="198">
        <v>2.0539999999999998</v>
      </c>
      <c r="L110" s="246">
        <f t="shared" si="15"/>
        <v>45031</v>
      </c>
      <c r="M110" s="246">
        <f t="shared" si="16"/>
        <v>44331</v>
      </c>
      <c r="N110" s="113">
        <f t="shared" si="17"/>
        <v>2.4285714285714149E-5</v>
      </c>
      <c r="O110" s="580">
        <f t="shared" si="21"/>
        <v>700</v>
      </c>
      <c r="P110" s="113">
        <f t="shared" si="18"/>
        <v>558</v>
      </c>
      <c r="Q110" s="113">
        <f t="shared" si="19"/>
        <v>142</v>
      </c>
      <c r="R110" s="549">
        <f t="shared" si="23"/>
        <v>2.0354485714285713</v>
      </c>
      <c r="S110" s="113">
        <f t="shared" si="20"/>
        <v>1.7225514285714287</v>
      </c>
      <c r="T110" s="113">
        <f t="shared" si="22"/>
        <v>1.7299693871316135</v>
      </c>
    </row>
    <row r="111" spans="2:20" x14ac:dyDescent="0.35">
      <c r="B111" s="116">
        <v>42564</v>
      </c>
      <c r="C111" s="49">
        <v>3.7919999999999998</v>
      </c>
      <c r="D111" s="187">
        <f t="shared" si="12"/>
        <v>5.2265571526351815</v>
      </c>
      <c r="E111" s="344" t="str">
        <f t="shared" si="13"/>
        <v>4/10/2021</v>
      </c>
      <c r="F111" s="580">
        <f t="shared" si="14"/>
        <v>0</v>
      </c>
      <c r="G111" s="559"/>
      <c r="I111" s="187">
        <v>2.1019999999999999</v>
      </c>
      <c r="J111" s="113">
        <v>2.081</v>
      </c>
      <c r="K111" s="198">
        <v>2.0819999999999999</v>
      </c>
      <c r="L111" s="246">
        <f t="shared" si="15"/>
        <v>45031</v>
      </c>
      <c r="M111" s="246">
        <f t="shared" si="16"/>
        <v>44331</v>
      </c>
      <c r="N111" s="113">
        <f t="shared" si="17"/>
        <v>2.9999999999999869E-5</v>
      </c>
      <c r="O111" s="580">
        <f t="shared" si="21"/>
        <v>700</v>
      </c>
      <c r="P111" s="113">
        <f t="shared" si="18"/>
        <v>558</v>
      </c>
      <c r="Q111" s="113">
        <f t="shared" si="19"/>
        <v>142</v>
      </c>
      <c r="R111" s="549">
        <f t="shared" si="23"/>
        <v>2.06426</v>
      </c>
      <c r="S111" s="113">
        <f t="shared" si="20"/>
        <v>1.7277399999999998</v>
      </c>
      <c r="T111" s="113">
        <f t="shared" si="22"/>
        <v>1.7352027137690129</v>
      </c>
    </row>
    <row r="112" spans="2:20" x14ac:dyDescent="0.35">
      <c r="B112" s="116">
        <v>42565</v>
      </c>
      <c r="C112" s="49">
        <v>3.7389999999999999</v>
      </c>
      <c r="D112" s="187">
        <f t="shared" si="12"/>
        <v>5.2238193018480494</v>
      </c>
      <c r="E112" s="344" t="str">
        <f t="shared" si="13"/>
        <v>4/10/2021</v>
      </c>
      <c r="F112" s="580">
        <f t="shared" si="14"/>
        <v>0</v>
      </c>
      <c r="G112" s="559"/>
      <c r="I112" s="187">
        <v>2.0720000000000001</v>
      </c>
      <c r="J112" s="113">
        <v>2.048</v>
      </c>
      <c r="K112" s="198">
        <v>2.04</v>
      </c>
      <c r="L112" s="246">
        <f t="shared" si="15"/>
        <v>45031</v>
      </c>
      <c r="M112" s="246">
        <f t="shared" si="16"/>
        <v>44331</v>
      </c>
      <c r="N112" s="113">
        <f t="shared" si="17"/>
        <v>3.4285714285714318E-5</v>
      </c>
      <c r="O112" s="580">
        <f t="shared" si="21"/>
        <v>700</v>
      </c>
      <c r="P112" s="113">
        <f t="shared" si="18"/>
        <v>558</v>
      </c>
      <c r="Q112" s="113">
        <f t="shared" si="19"/>
        <v>142</v>
      </c>
      <c r="R112" s="549">
        <f t="shared" si="23"/>
        <v>2.0288685714285712</v>
      </c>
      <c r="S112" s="113">
        <f t="shared" si="20"/>
        <v>1.7101314285714286</v>
      </c>
      <c r="T112" s="113">
        <f t="shared" si="22"/>
        <v>1.7174428023288835</v>
      </c>
    </row>
    <row r="113" spans="2:20" x14ac:dyDescent="0.35">
      <c r="B113" s="116">
        <v>42566</v>
      </c>
      <c r="C113" s="49">
        <v>3.77</v>
      </c>
      <c r="D113" s="187">
        <f t="shared" si="12"/>
        <v>5.2210814510609174</v>
      </c>
      <c r="E113" s="344" t="str">
        <f t="shared" si="13"/>
        <v>4/10/2021</v>
      </c>
      <c r="F113" s="580">
        <f t="shared" si="14"/>
        <v>0</v>
      </c>
      <c r="G113" s="559"/>
      <c r="I113" s="187">
        <v>2.11</v>
      </c>
      <c r="J113" s="113">
        <v>2.069</v>
      </c>
      <c r="K113" s="198">
        <v>2.0459999999999998</v>
      </c>
      <c r="L113" s="246">
        <f t="shared" si="15"/>
        <v>45031</v>
      </c>
      <c r="M113" s="246">
        <f t="shared" si="16"/>
        <v>44331</v>
      </c>
      <c r="N113" s="113">
        <f t="shared" si="17"/>
        <v>5.8571428571428467E-5</v>
      </c>
      <c r="O113" s="580">
        <f t="shared" si="21"/>
        <v>700</v>
      </c>
      <c r="P113" s="113">
        <f t="shared" si="18"/>
        <v>558</v>
      </c>
      <c r="Q113" s="113">
        <f t="shared" si="19"/>
        <v>142</v>
      </c>
      <c r="R113" s="549">
        <f t="shared" si="23"/>
        <v>2.0363171428571429</v>
      </c>
      <c r="S113" s="113">
        <f t="shared" si="20"/>
        <v>1.7336828571428571</v>
      </c>
      <c r="T113" s="113">
        <f t="shared" si="22"/>
        <v>1.7411969977657371</v>
      </c>
    </row>
    <row r="114" spans="2:20" x14ac:dyDescent="0.35">
      <c r="B114" s="116">
        <v>42569</v>
      </c>
      <c r="C114" s="49">
        <v>3.7410000000000001</v>
      </c>
      <c r="D114" s="187">
        <f t="shared" si="12"/>
        <v>5.2128678986995212</v>
      </c>
      <c r="E114" s="344" t="str">
        <f t="shared" si="13"/>
        <v>4/10/2021</v>
      </c>
      <c r="F114" s="580">
        <f t="shared" si="14"/>
        <v>0</v>
      </c>
      <c r="G114" s="559"/>
      <c r="I114" s="187">
        <v>2.0960000000000001</v>
      </c>
      <c r="J114" s="113">
        <v>2.052</v>
      </c>
      <c r="K114" s="198">
        <v>2.0209999999999999</v>
      </c>
      <c r="L114" s="246">
        <f t="shared" si="15"/>
        <v>45031</v>
      </c>
      <c r="M114" s="246">
        <f t="shared" si="16"/>
        <v>44331</v>
      </c>
      <c r="N114" s="113">
        <f t="shared" si="17"/>
        <v>6.2857142857142916E-5</v>
      </c>
      <c r="O114" s="580">
        <f t="shared" si="21"/>
        <v>700</v>
      </c>
      <c r="P114" s="113">
        <f t="shared" si="18"/>
        <v>558</v>
      </c>
      <c r="Q114" s="113">
        <f t="shared" si="19"/>
        <v>142</v>
      </c>
      <c r="R114" s="549">
        <f t="shared" si="23"/>
        <v>2.0169257142857142</v>
      </c>
      <c r="S114" s="113">
        <f t="shared" si="20"/>
        <v>1.7240742857142859</v>
      </c>
      <c r="T114" s="113">
        <f t="shared" si="22"/>
        <v>1.7315053660709623</v>
      </c>
    </row>
    <row r="115" spans="2:20" x14ac:dyDescent="0.35">
      <c r="B115" s="116">
        <v>42570</v>
      </c>
      <c r="C115" s="49">
        <v>3.68</v>
      </c>
      <c r="D115" s="187">
        <f t="shared" si="12"/>
        <v>5.2101300479123891</v>
      </c>
      <c r="E115" s="344" t="str">
        <f t="shared" si="13"/>
        <v>4/10/2021</v>
      </c>
      <c r="F115" s="580">
        <f t="shared" si="14"/>
        <v>0</v>
      </c>
      <c r="G115" s="559"/>
      <c r="I115" s="187">
        <v>2.0489999999999999</v>
      </c>
      <c r="J115" s="113">
        <v>1.9969999999999999</v>
      </c>
      <c r="K115" s="198">
        <v>1.966</v>
      </c>
      <c r="L115" s="246">
        <f t="shared" si="15"/>
        <v>45031</v>
      </c>
      <c r="M115" s="246">
        <f t="shared" si="16"/>
        <v>44331</v>
      </c>
      <c r="N115" s="113">
        <f t="shared" si="17"/>
        <v>7.4285714285714355E-5</v>
      </c>
      <c r="O115" s="580">
        <f t="shared" si="21"/>
        <v>700</v>
      </c>
      <c r="P115" s="113">
        <f t="shared" si="18"/>
        <v>558</v>
      </c>
      <c r="Q115" s="113">
        <f t="shared" si="19"/>
        <v>142</v>
      </c>
      <c r="R115" s="549">
        <f t="shared" si="23"/>
        <v>1.9555485714285712</v>
      </c>
      <c r="S115" s="113">
        <f t="shared" si="20"/>
        <v>1.724451428571429</v>
      </c>
      <c r="T115" s="113">
        <f t="shared" si="22"/>
        <v>1.7318857603951798</v>
      </c>
    </row>
    <row r="116" spans="2:20" x14ac:dyDescent="0.35">
      <c r="B116" s="116">
        <v>42571</v>
      </c>
      <c r="C116" s="49">
        <v>3.6959999999999997</v>
      </c>
      <c r="D116" s="187">
        <f t="shared" si="12"/>
        <v>5.207392197125257</v>
      </c>
      <c r="E116" s="344" t="str">
        <f t="shared" si="13"/>
        <v>4/10/2021</v>
      </c>
      <c r="F116" s="580">
        <f t="shared" si="14"/>
        <v>0</v>
      </c>
      <c r="G116" s="559"/>
      <c r="I116" s="187">
        <v>2.048</v>
      </c>
      <c r="J116" s="113">
        <v>2.0030000000000001</v>
      </c>
      <c r="K116" s="198">
        <v>1.9710000000000001</v>
      </c>
      <c r="L116" s="246">
        <f t="shared" si="15"/>
        <v>45031</v>
      </c>
      <c r="M116" s="246">
        <f t="shared" si="16"/>
        <v>44331</v>
      </c>
      <c r="N116" s="113">
        <f t="shared" si="17"/>
        <v>6.4285714285714179E-5</v>
      </c>
      <c r="O116" s="580">
        <f t="shared" si="21"/>
        <v>700</v>
      </c>
      <c r="P116" s="113">
        <f t="shared" si="18"/>
        <v>558</v>
      </c>
      <c r="Q116" s="113">
        <f t="shared" si="19"/>
        <v>142</v>
      </c>
      <c r="R116" s="549">
        <f t="shared" si="23"/>
        <v>1.9671285714285716</v>
      </c>
      <c r="S116" s="113">
        <f t="shared" si="20"/>
        <v>1.7288714285714282</v>
      </c>
      <c r="T116" s="113">
        <f t="shared" si="22"/>
        <v>1.7363439196127484</v>
      </c>
    </row>
    <row r="117" spans="2:20" x14ac:dyDescent="0.35">
      <c r="B117" s="116">
        <v>42572</v>
      </c>
      <c r="C117" s="49">
        <v>3.633</v>
      </c>
      <c r="D117" s="187">
        <f t="shared" si="12"/>
        <v>5.204654346338125</v>
      </c>
      <c r="E117" s="344" t="str">
        <f t="shared" si="13"/>
        <v>4/10/2021</v>
      </c>
      <c r="F117" s="580">
        <f t="shared" si="14"/>
        <v>0</v>
      </c>
      <c r="G117" s="559"/>
      <c r="I117" s="187">
        <v>2.0099999999999998</v>
      </c>
      <c r="J117" s="113">
        <v>1.9630000000000001</v>
      </c>
      <c r="K117" s="198">
        <v>1.925</v>
      </c>
      <c r="L117" s="246">
        <f t="shared" si="15"/>
        <v>45031</v>
      </c>
      <c r="M117" s="246">
        <f t="shared" si="16"/>
        <v>44331</v>
      </c>
      <c r="N117" s="113">
        <f t="shared" si="17"/>
        <v>6.7142857142856721E-5</v>
      </c>
      <c r="O117" s="580">
        <f t="shared" si="21"/>
        <v>700</v>
      </c>
      <c r="P117" s="113">
        <f t="shared" si="18"/>
        <v>558</v>
      </c>
      <c r="Q117" s="113">
        <f t="shared" si="19"/>
        <v>142</v>
      </c>
      <c r="R117" s="549">
        <f t="shared" si="23"/>
        <v>1.9255342857142861</v>
      </c>
      <c r="S117" s="113">
        <f t="shared" si="20"/>
        <v>1.7074657142857139</v>
      </c>
      <c r="T117" s="113">
        <f t="shared" si="22"/>
        <v>1.7147543121993625</v>
      </c>
    </row>
    <row r="118" spans="2:20" x14ac:dyDescent="0.35">
      <c r="B118" s="116">
        <v>42573</v>
      </c>
      <c r="C118" s="49">
        <v>3.6160000000000001</v>
      </c>
      <c r="D118" s="187">
        <f t="shared" si="12"/>
        <v>5.2019164955509929</v>
      </c>
      <c r="E118" s="344" t="str">
        <f t="shared" si="13"/>
        <v>4/10/2021</v>
      </c>
      <c r="F118" s="580">
        <f t="shared" si="14"/>
        <v>0</v>
      </c>
      <c r="G118" s="559"/>
      <c r="I118" s="187">
        <v>1.9830000000000001</v>
      </c>
      <c r="J118" s="113">
        <v>1.9340000000000002</v>
      </c>
      <c r="K118" s="198">
        <v>1.9</v>
      </c>
      <c r="L118" s="246">
        <f t="shared" si="15"/>
        <v>45031</v>
      </c>
      <c r="M118" s="246">
        <f t="shared" si="16"/>
        <v>44331</v>
      </c>
      <c r="N118" s="113">
        <f t="shared" si="17"/>
        <v>6.9999999999999899E-5</v>
      </c>
      <c r="O118" s="580">
        <f t="shared" si="21"/>
        <v>700</v>
      </c>
      <c r="P118" s="113">
        <f t="shared" si="18"/>
        <v>558</v>
      </c>
      <c r="Q118" s="113">
        <f t="shared" si="19"/>
        <v>142</v>
      </c>
      <c r="R118" s="549">
        <f t="shared" si="23"/>
        <v>1.8949400000000003</v>
      </c>
      <c r="S118" s="113">
        <f t="shared" si="20"/>
        <v>1.7210599999999998</v>
      </c>
      <c r="T118" s="113">
        <f t="shared" si="22"/>
        <v>1.728465118808975</v>
      </c>
    </row>
    <row r="119" spans="2:20" x14ac:dyDescent="0.35">
      <c r="B119" s="116">
        <v>42576</v>
      </c>
      <c r="C119" s="49">
        <v>3.629</v>
      </c>
      <c r="D119" s="187">
        <f t="shared" si="12"/>
        <v>5.1937029431895958</v>
      </c>
      <c r="E119" s="344" t="str">
        <f t="shared" si="13"/>
        <v>4/10/2021</v>
      </c>
      <c r="F119" s="580">
        <f t="shared" si="14"/>
        <v>0</v>
      </c>
      <c r="G119" s="559"/>
      <c r="I119" s="187">
        <v>1.992</v>
      </c>
      <c r="J119" s="113">
        <v>1.9409999999999998</v>
      </c>
      <c r="K119" s="198">
        <v>1.9079999999999999</v>
      </c>
      <c r="L119" s="246">
        <f t="shared" si="15"/>
        <v>45031</v>
      </c>
      <c r="M119" s="246">
        <f t="shared" si="16"/>
        <v>44331</v>
      </c>
      <c r="N119" s="113">
        <f t="shared" si="17"/>
        <v>7.2857142857143077E-5</v>
      </c>
      <c r="O119" s="580">
        <f t="shared" si="21"/>
        <v>700</v>
      </c>
      <c r="P119" s="113">
        <f t="shared" si="18"/>
        <v>558</v>
      </c>
      <c r="Q119" s="113">
        <f t="shared" si="19"/>
        <v>142</v>
      </c>
      <c r="R119" s="549">
        <f t="shared" si="23"/>
        <v>1.9003457142857141</v>
      </c>
      <c r="S119" s="113">
        <f t="shared" si="20"/>
        <v>1.7286542857142859</v>
      </c>
      <c r="T119" s="113">
        <f t="shared" si="22"/>
        <v>1.7361248998130741</v>
      </c>
    </row>
    <row r="120" spans="2:20" x14ac:dyDescent="0.35">
      <c r="B120" s="116">
        <v>42577</v>
      </c>
      <c r="C120" s="49">
        <v>3.6269999999999998</v>
      </c>
      <c r="D120" s="187">
        <f t="shared" si="12"/>
        <v>5.1909650924024637</v>
      </c>
      <c r="E120" s="344" t="str">
        <f t="shared" si="13"/>
        <v>4/10/2021</v>
      </c>
      <c r="F120" s="580">
        <f t="shared" si="14"/>
        <v>0</v>
      </c>
      <c r="G120" s="559"/>
      <c r="I120" s="187">
        <v>1.988</v>
      </c>
      <c r="J120" s="113">
        <v>1.9350000000000001</v>
      </c>
      <c r="K120" s="198">
        <v>1.9</v>
      </c>
      <c r="L120" s="246">
        <f t="shared" si="15"/>
        <v>45031</v>
      </c>
      <c r="M120" s="246">
        <f t="shared" si="16"/>
        <v>44331</v>
      </c>
      <c r="N120" s="113">
        <f t="shared" si="17"/>
        <v>7.5714285714285619E-5</v>
      </c>
      <c r="O120" s="580">
        <f t="shared" si="21"/>
        <v>700</v>
      </c>
      <c r="P120" s="113">
        <f t="shared" si="18"/>
        <v>558</v>
      </c>
      <c r="Q120" s="113">
        <f t="shared" si="19"/>
        <v>142</v>
      </c>
      <c r="R120" s="549">
        <f t="shared" si="23"/>
        <v>1.8927514285714286</v>
      </c>
      <c r="S120" s="113">
        <f t="shared" si="20"/>
        <v>1.7342485714285711</v>
      </c>
      <c r="T120" s="113">
        <f t="shared" si="22"/>
        <v>1.7417676166973317</v>
      </c>
    </row>
    <row r="121" spans="2:20" x14ac:dyDescent="0.35">
      <c r="B121" s="116">
        <v>42578</v>
      </c>
      <c r="C121" s="49">
        <v>3.661</v>
      </c>
      <c r="D121" s="187">
        <f t="shared" si="12"/>
        <v>5.1882272416153317</v>
      </c>
      <c r="E121" s="344" t="str">
        <f t="shared" si="13"/>
        <v>4/10/2021</v>
      </c>
      <c r="F121" s="580">
        <f t="shared" si="14"/>
        <v>0</v>
      </c>
      <c r="G121" s="559"/>
      <c r="I121" s="187">
        <v>2.0249999999999999</v>
      </c>
      <c r="J121" s="113">
        <v>1.9750000000000001</v>
      </c>
      <c r="K121" s="198">
        <v>1.9390000000000001</v>
      </c>
      <c r="L121" s="246">
        <f t="shared" si="15"/>
        <v>45031</v>
      </c>
      <c r="M121" s="246">
        <f t="shared" si="16"/>
        <v>44331</v>
      </c>
      <c r="N121" s="113">
        <f t="shared" si="17"/>
        <v>7.1428571428571176E-5</v>
      </c>
      <c r="O121" s="580">
        <f t="shared" si="21"/>
        <v>700</v>
      </c>
      <c r="P121" s="113">
        <f t="shared" si="18"/>
        <v>558</v>
      </c>
      <c r="Q121" s="113">
        <f t="shared" si="19"/>
        <v>142</v>
      </c>
      <c r="R121" s="549">
        <f t="shared" si="23"/>
        <v>1.9351428571428573</v>
      </c>
      <c r="S121" s="113">
        <f t="shared" si="20"/>
        <v>1.7258571428571428</v>
      </c>
      <c r="T121" s="113">
        <f t="shared" si="22"/>
        <v>1.7333036000510393</v>
      </c>
    </row>
    <row r="122" spans="2:20" x14ac:dyDescent="0.35">
      <c r="B122" s="116">
        <v>42579</v>
      </c>
      <c r="C122" s="49">
        <v>3.637</v>
      </c>
      <c r="D122" s="187">
        <f t="shared" si="12"/>
        <v>5.1854893908281996</v>
      </c>
      <c r="E122" s="344" t="str">
        <f t="shared" si="13"/>
        <v>4/10/2021</v>
      </c>
      <c r="F122" s="580">
        <f t="shared" si="14"/>
        <v>0</v>
      </c>
      <c r="G122" s="559"/>
      <c r="I122" s="187">
        <v>2.004</v>
      </c>
      <c r="J122" s="113">
        <v>1.9239999999999999</v>
      </c>
      <c r="K122" s="198">
        <v>1.8959999999999999</v>
      </c>
      <c r="L122" s="246">
        <f t="shared" si="15"/>
        <v>45031</v>
      </c>
      <c r="M122" s="246">
        <f t="shared" si="16"/>
        <v>44331</v>
      </c>
      <c r="N122" s="113">
        <f t="shared" si="17"/>
        <v>1.1428571428571439E-4</v>
      </c>
      <c r="O122" s="580">
        <f t="shared" si="21"/>
        <v>700</v>
      </c>
      <c r="P122" s="113">
        <f t="shared" si="18"/>
        <v>558</v>
      </c>
      <c r="Q122" s="113">
        <f t="shared" si="19"/>
        <v>142</v>
      </c>
      <c r="R122" s="549">
        <f t="shared" si="23"/>
        <v>1.8602285714285713</v>
      </c>
      <c r="S122" s="113">
        <f t="shared" si="20"/>
        <v>1.7767714285714287</v>
      </c>
      <c r="T122" s="113">
        <f t="shared" si="22"/>
        <v>1.7846637203448923</v>
      </c>
    </row>
    <row r="123" spans="2:20" x14ac:dyDescent="0.35">
      <c r="B123" s="116">
        <v>42580</v>
      </c>
      <c r="C123" s="49">
        <v>3.6189999999999998</v>
      </c>
      <c r="D123" s="187">
        <f t="shared" si="12"/>
        <v>5.1827515400410675</v>
      </c>
      <c r="E123" s="344" t="str">
        <f t="shared" si="13"/>
        <v>4/10/2021</v>
      </c>
      <c r="F123" s="580">
        <f t="shared" si="14"/>
        <v>0</v>
      </c>
      <c r="G123" s="559"/>
      <c r="I123" s="187">
        <v>1.9790000000000001</v>
      </c>
      <c r="J123" s="113">
        <v>1.903</v>
      </c>
      <c r="K123" s="198">
        <v>1.88</v>
      </c>
      <c r="L123" s="246">
        <f t="shared" si="15"/>
        <v>45031</v>
      </c>
      <c r="M123" s="246">
        <f t="shared" si="16"/>
        <v>44331</v>
      </c>
      <c r="N123" s="113">
        <f t="shared" si="17"/>
        <v>1.0857142857142867E-4</v>
      </c>
      <c r="O123" s="580">
        <f t="shared" si="21"/>
        <v>700</v>
      </c>
      <c r="P123" s="113">
        <f t="shared" si="18"/>
        <v>558</v>
      </c>
      <c r="Q123" s="113">
        <f t="shared" si="19"/>
        <v>142</v>
      </c>
      <c r="R123" s="549">
        <f t="shared" si="23"/>
        <v>1.8424171428571428</v>
      </c>
      <c r="S123" s="113">
        <f t="shared" si="20"/>
        <v>1.776582857142857</v>
      </c>
      <c r="T123" s="113">
        <f t="shared" si="22"/>
        <v>1.7844734737636037</v>
      </c>
    </row>
    <row r="124" spans="2:20" x14ac:dyDescent="0.35">
      <c r="B124" s="116">
        <v>42583</v>
      </c>
      <c r="C124" s="49">
        <v>3.6019999999999999</v>
      </c>
      <c r="D124" s="187">
        <f t="shared" si="12"/>
        <v>5.1745379876796713</v>
      </c>
      <c r="E124" s="344" t="str">
        <f t="shared" si="13"/>
        <v>4/10/2021</v>
      </c>
      <c r="F124" s="580">
        <f t="shared" si="14"/>
        <v>0</v>
      </c>
      <c r="G124" s="559"/>
      <c r="I124" s="187">
        <v>1.9319999999999999</v>
      </c>
      <c r="J124" s="113">
        <v>1.857</v>
      </c>
      <c r="K124" s="198">
        <v>1.8380000000000001</v>
      </c>
      <c r="L124" s="246">
        <f t="shared" si="15"/>
        <v>45031</v>
      </c>
      <c r="M124" s="246">
        <f t="shared" si="16"/>
        <v>44331</v>
      </c>
      <c r="N124" s="113">
        <f t="shared" si="17"/>
        <v>1.0714285714285708E-4</v>
      </c>
      <c r="O124" s="580">
        <f t="shared" si="21"/>
        <v>700</v>
      </c>
      <c r="P124" s="113">
        <f t="shared" si="18"/>
        <v>558</v>
      </c>
      <c r="Q124" s="113">
        <f t="shared" si="19"/>
        <v>142</v>
      </c>
      <c r="R124" s="549">
        <f t="shared" si="23"/>
        <v>1.7972142857142857</v>
      </c>
      <c r="S124" s="113">
        <f t="shared" si="20"/>
        <v>1.8047857142857142</v>
      </c>
      <c r="T124" s="113">
        <f t="shared" si="22"/>
        <v>1.8129288429719503</v>
      </c>
    </row>
    <row r="125" spans="2:20" x14ac:dyDescent="0.35">
      <c r="B125" s="116">
        <v>42584</v>
      </c>
      <c r="C125" s="49">
        <v>3.597</v>
      </c>
      <c r="D125" s="187">
        <f t="shared" si="12"/>
        <v>5.1718001368925393</v>
      </c>
      <c r="E125" s="344" t="str">
        <f t="shared" si="13"/>
        <v>4/10/2021</v>
      </c>
      <c r="F125" s="580">
        <f t="shared" si="14"/>
        <v>0</v>
      </c>
      <c r="G125" s="559"/>
      <c r="I125" s="187">
        <v>1.9319999999999999</v>
      </c>
      <c r="J125" s="113">
        <v>1.855</v>
      </c>
      <c r="K125" s="198">
        <v>1.839</v>
      </c>
      <c r="L125" s="246">
        <f t="shared" si="15"/>
        <v>45031</v>
      </c>
      <c r="M125" s="246">
        <f t="shared" si="16"/>
        <v>44331</v>
      </c>
      <c r="N125" s="113">
        <f t="shared" si="17"/>
        <v>1.0999999999999994E-4</v>
      </c>
      <c r="O125" s="580">
        <f t="shared" si="21"/>
        <v>700</v>
      </c>
      <c r="P125" s="113">
        <f t="shared" si="18"/>
        <v>558</v>
      </c>
      <c r="Q125" s="113">
        <f t="shared" si="19"/>
        <v>142</v>
      </c>
      <c r="R125" s="549">
        <f t="shared" si="23"/>
        <v>1.79362</v>
      </c>
      <c r="S125" s="113">
        <f t="shared" si="20"/>
        <v>1.80338</v>
      </c>
      <c r="T125" s="113">
        <f t="shared" si="22"/>
        <v>1.8115104485610045</v>
      </c>
    </row>
    <row r="126" spans="2:20" x14ac:dyDescent="0.35">
      <c r="B126" s="116">
        <v>42585</v>
      </c>
      <c r="C126" s="49">
        <v>3.601</v>
      </c>
      <c r="D126" s="187">
        <f t="shared" si="12"/>
        <v>5.1690622861054072</v>
      </c>
      <c r="E126" s="344" t="str">
        <f t="shared" si="13"/>
        <v>4/10/2021</v>
      </c>
      <c r="F126" s="580">
        <f t="shared" si="14"/>
        <v>0</v>
      </c>
      <c r="G126" s="559"/>
      <c r="I126" s="187">
        <v>1.96</v>
      </c>
      <c r="J126" s="113">
        <v>1.875</v>
      </c>
      <c r="K126" s="198">
        <v>1.855</v>
      </c>
      <c r="L126" s="246">
        <f t="shared" si="15"/>
        <v>45031</v>
      </c>
      <c r="M126" s="246">
        <f t="shared" si="16"/>
        <v>44331</v>
      </c>
      <c r="N126" s="113">
        <f t="shared" si="17"/>
        <v>1.2142857142857138E-4</v>
      </c>
      <c r="O126" s="580">
        <f t="shared" si="21"/>
        <v>700</v>
      </c>
      <c r="P126" s="113">
        <f t="shared" si="18"/>
        <v>558</v>
      </c>
      <c r="Q126" s="113">
        <f t="shared" si="19"/>
        <v>142</v>
      </c>
      <c r="R126" s="549">
        <f t="shared" si="23"/>
        <v>1.8072428571428572</v>
      </c>
      <c r="S126" s="113">
        <f t="shared" si="20"/>
        <v>1.7937571428571428</v>
      </c>
      <c r="T126" s="113">
        <f t="shared" si="22"/>
        <v>1.8018010545760133</v>
      </c>
    </row>
    <row r="127" spans="2:20" x14ac:dyDescent="0.35">
      <c r="B127" s="116">
        <v>42586</v>
      </c>
      <c r="C127" s="49">
        <v>3.577</v>
      </c>
      <c r="D127" s="187">
        <f t="shared" si="12"/>
        <v>5.1663244353182751</v>
      </c>
      <c r="E127" s="344" t="str">
        <f t="shared" si="13"/>
        <v>4/10/2021</v>
      </c>
      <c r="F127" s="580">
        <f t="shared" si="14"/>
        <v>0</v>
      </c>
      <c r="G127" s="559"/>
      <c r="I127" s="187">
        <v>1.9609999999999999</v>
      </c>
      <c r="J127" s="113">
        <v>1.8719999999999999</v>
      </c>
      <c r="K127" s="198">
        <v>1.8460000000000001</v>
      </c>
      <c r="L127" s="246">
        <f t="shared" si="15"/>
        <v>45031</v>
      </c>
      <c r="M127" s="246">
        <f t="shared" si="16"/>
        <v>44331</v>
      </c>
      <c r="N127" s="113">
        <f t="shared" si="17"/>
        <v>1.2714285714285711E-4</v>
      </c>
      <c r="O127" s="580">
        <f t="shared" si="21"/>
        <v>700</v>
      </c>
      <c r="P127" s="113">
        <f t="shared" si="18"/>
        <v>558</v>
      </c>
      <c r="Q127" s="113">
        <f t="shared" si="19"/>
        <v>142</v>
      </c>
      <c r="R127" s="549">
        <f t="shared" si="23"/>
        <v>1.8010542857142857</v>
      </c>
      <c r="S127" s="113">
        <f t="shared" si="20"/>
        <v>1.7759457142857142</v>
      </c>
      <c r="T127" s="113">
        <f t="shared" si="22"/>
        <v>1.7838306722359532</v>
      </c>
    </row>
    <row r="128" spans="2:20" x14ac:dyDescent="0.35">
      <c r="B128" s="116">
        <v>42587</v>
      </c>
      <c r="C128" s="49">
        <v>3.5659999999999998</v>
      </c>
      <c r="D128" s="187">
        <f t="shared" si="12"/>
        <v>5.1635865845311431</v>
      </c>
      <c r="E128" s="344" t="str">
        <f t="shared" si="13"/>
        <v>4/10/2021</v>
      </c>
      <c r="F128" s="580">
        <f t="shared" si="14"/>
        <v>0</v>
      </c>
      <c r="G128" s="559"/>
      <c r="I128" s="187">
        <v>1.923</v>
      </c>
      <c r="J128" s="113">
        <v>1.837</v>
      </c>
      <c r="K128" s="198">
        <v>1.8169999999999999</v>
      </c>
      <c r="L128" s="246">
        <f t="shared" si="15"/>
        <v>45031</v>
      </c>
      <c r="M128" s="246">
        <f t="shared" si="16"/>
        <v>44331</v>
      </c>
      <c r="N128" s="113">
        <f t="shared" si="17"/>
        <v>1.2285714285714298E-4</v>
      </c>
      <c r="O128" s="580">
        <f t="shared" si="21"/>
        <v>700</v>
      </c>
      <c r="P128" s="113">
        <f t="shared" si="18"/>
        <v>558</v>
      </c>
      <c r="Q128" s="113">
        <f t="shared" si="19"/>
        <v>142</v>
      </c>
      <c r="R128" s="549">
        <f t="shared" si="23"/>
        <v>1.7684457142857142</v>
      </c>
      <c r="S128" s="113">
        <f t="shared" si="20"/>
        <v>1.7975542857142857</v>
      </c>
      <c r="T128" s="113">
        <f t="shared" si="22"/>
        <v>1.8056322892394894</v>
      </c>
    </row>
    <row r="129" spans="2:20" x14ac:dyDescent="0.35">
      <c r="B129" s="116">
        <v>42590</v>
      </c>
      <c r="C129" s="49">
        <v>3.601</v>
      </c>
      <c r="D129" s="187">
        <f t="shared" si="12"/>
        <v>5.1553730321697468</v>
      </c>
      <c r="E129" s="344" t="str">
        <f t="shared" si="13"/>
        <v>4/10/2021</v>
      </c>
      <c r="F129" s="580">
        <f t="shared" si="14"/>
        <v>0</v>
      </c>
      <c r="G129" s="559"/>
      <c r="I129" s="187">
        <v>1.9510000000000001</v>
      </c>
      <c r="J129" s="113">
        <v>1.8580000000000001</v>
      </c>
      <c r="K129" s="198">
        <v>1.8319999999999999</v>
      </c>
      <c r="L129" s="246">
        <f t="shared" si="15"/>
        <v>45031</v>
      </c>
      <c r="M129" s="246">
        <f t="shared" si="16"/>
        <v>44331</v>
      </c>
      <c r="N129" s="113">
        <f t="shared" si="17"/>
        <v>1.3285714285714281E-4</v>
      </c>
      <c r="O129" s="580">
        <f t="shared" si="21"/>
        <v>700</v>
      </c>
      <c r="P129" s="113">
        <f t="shared" si="18"/>
        <v>558</v>
      </c>
      <c r="Q129" s="113">
        <f t="shared" si="19"/>
        <v>142</v>
      </c>
      <c r="R129" s="549">
        <f t="shared" si="23"/>
        <v>1.7838657142857144</v>
      </c>
      <c r="S129" s="113">
        <f t="shared" si="20"/>
        <v>1.8171342857142856</v>
      </c>
      <c r="T129" s="113">
        <f t="shared" si="22"/>
        <v>1.825389228245089</v>
      </c>
    </row>
    <row r="130" spans="2:20" x14ac:dyDescent="0.35">
      <c r="B130" s="116">
        <v>42591</v>
      </c>
      <c r="C130" s="49">
        <v>3.5640000000000001</v>
      </c>
      <c r="D130" s="187">
        <f t="shared" si="12"/>
        <v>5.1526351813826148</v>
      </c>
      <c r="E130" s="344" t="str">
        <f t="shared" si="13"/>
        <v>4/10/2021</v>
      </c>
      <c r="F130" s="580">
        <f t="shared" si="14"/>
        <v>0</v>
      </c>
      <c r="G130" s="559"/>
      <c r="I130" s="187">
        <v>1.9260000000000002</v>
      </c>
      <c r="J130" s="113">
        <v>1.8149999999999999</v>
      </c>
      <c r="K130" s="198">
        <v>1.794</v>
      </c>
      <c r="L130" s="246">
        <f t="shared" si="15"/>
        <v>45031</v>
      </c>
      <c r="M130" s="246">
        <f t="shared" si="16"/>
        <v>44331</v>
      </c>
      <c r="N130" s="113">
        <f t="shared" si="17"/>
        <v>1.5857142857142887E-4</v>
      </c>
      <c r="O130" s="580">
        <f t="shared" si="21"/>
        <v>700</v>
      </c>
      <c r="P130" s="113">
        <f t="shared" si="18"/>
        <v>558</v>
      </c>
      <c r="Q130" s="113">
        <f t="shared" si="19"/>
        <v>142</v>
      </c>
      <c r="R130" s="549">
        <f t="shared" si="23"/>
        <v>1.7265171428571426</v>
      </c>
      <c r="S130" s="113">
        <f t="shared" si="20"/>
        <v>1.8374828571428574</v>
      </c>
      <c r="T130" s="113">
        <f t="shared" si="22"/>
        <v>1.8459237152685715</v>
      </c>
    </row>
    <row r="131" spans="2:20" x14ac:dyDescent="0.35">
      <c r="B131" s="116">
        <v>42592</v>
      </c>
      <c r="C131" s="49">
        <v>3.544</v>
      </c>
      <c r="D131" s="187">
        <f t="shared" si="12"/>
        <v>5.1498973305954827</v>
      </c>
      <c r="E131" s="344" t="str">
        <f t="shared" si="13"/>
        <v>4/10/2021</v>
      </c>
      <c r="F131" s="580">
        <f t="shared" si="14"/>
        <v>0</v>
      </c>
      <c r="G131" s="559"/>
      <c r="I131" s="187">
        <v>1.8759999999999999</v>
      </c>
      <c r="J131" s="113">
        <v>1.778</v>
      </c>
      <c r="K131" s="198">
        <v>1.7589999999999999</v>
      </c>
      <c r="L131" s="246">
        <f t="shared" si="15"/>
        <v>45031</v>
      </c>
      <c r="M131" s="246">
        <f t="shared" si="16"/>
        <v>44331</v>
      </c>
      <c r="N131" s="113">
        <f t="shared" si="17"/>
        <v>1.399999999999998E-4</v>
      </c>
      <c r="O131" s="580">
        <f t="shared" si="21"/>
        <v>700</v>
      </c>
      <c r="P131" s="113">
        <f t="shared" si="18"/>
        <v>558</v>
      </c>
      <c r="Q131" s="113">
        <f t="shared" si="19"/>
        <v>142</v>
      </c>
      <c r="R131" s="549">
        <f t="shared" si="23"/>
        <v>1.6998800000000001</v>
      </c>
      <c r="S131" s="113">
        <f t="shared" si="20"/>
        <v>1.84412</v>
      </c>
      <c r="T131" s="113">
        <f t="shared" si="22"/>
        <v>1.8526219464359839</v>
      </c>
    </row>
    <row r="132" spans="2:20" x14ac:dyDescent="0.35">
      <c r="B132" s="116">
        <v>42593</v>
      </c>
      <c r="C132" s="49">
        <v>3.5540000000000003</v>
      </c>
      <c r="D132" s="187">
        <f t="shared" si="12"/>
        <v>5.1471594798083506</v>
      </c>
      <c r="E132" s="344" t="str">
        <f t="shared" si="13"/>
        <v>4/10/2021</v>
      </c>
      <c r="F132" s="580">
        <f t="shared" si="14"/>
        <v>0</v>
      </c>
      <c r="G132" s="559"/>
      <c r="I132" s="187">
        <v>1.8639999999999999</v>
      </c>
      <c r="J132" s="113">
        <v>1.7770000000000001</v>
      </c>
      <c r="K132" s="198">
        <v>1.776</v>
      </c>
      <c r="L132" s="246">
        <f t="shared" si="15"/>
        <v>45031</v>
      </c>
      <c r="M132" s="246">
        <f t="shared" si="16"/>
        <v>44331</v>
      </c>
      <c r="N132" s="113">
        <f t="shared" si="17"/>
        <v>1.2428571428571393E-4</v>
      </c>
      <c r="O132" s="580">
        <f t="shared" si="21"/>
        <v>700</v>
      </c>
      <c r="P132" s="113">
        <f t="shared" si="18"/>
        <v>558</v>
      </c>
      <c r="Q132" s="113">
        <f t="shared" si="19"/>
        <v>142</v>
      </c>
      <c r="R132" s="549">
        <f t="shared" si="23"/>
        <v>1.7076485714285718</v>
      </c>
      <c r="S132" s="113">
        <f t="shared" si="20"/>
        <v>1.8463514285714284</v>
      </c>
      <c r="T132" s="113">
        <f t="shared" si="22"/>
        <v>1.8548739625658728</v>
      </c>
    </row>
    <row r="133" spans="2:20" x14ac:dyDescent="0.35">
      <c r="B133" s="116">
        <v>42594</v>
      </c>
      <c r="C133" s="49">
        <v>3.5550000000000002</v>
      </c>
      <c r="D133" s="187">
        <f t="shared" si="12"/>
        <v>5.1444216290212186</v>
      </c>
      <c r="E133" s="344" t="str">
        <f t="shared" si="13"/>
        <v>4/10/2021</v>
      </c>
      <c r="F133" s="580">
        <f t="shared" si="14"/>
        <v>0</v>
      </c>
      <c r="G133" s="559"/>
      <c r="I133" s="187">
        <v>1.875</v>
      </c>
      <c r="J133" s="113">
        <v>1.78</v>
      </c>
      <c r="K133" s="198">
        <v>1.772</v>
      </c>
      <c r="L133" s="246">
        <f t="shared" si="15"/>
        <v>45031</v>
      </c>
      <c r="M133" s="246">
        <f t="shared" si="16"/>
        <v>44331</v>
      </c>
      <c r="N133" s="113">
        <f t="shared" si="17"/>
        <v>1.3571428571428567E-4</v>
      </c>
      <c r="O133" s="580">
        <f t="shared" si="21"/>
        <v>700</v>
      </c>
      <c r="P133" s="113">
        <f t="shared" si="18"/>
        <v>558</v>
      </c>
      <c r="Q133" s="113">
        <f t="shared" si="19"/>
        <v>142</v>
      </c>
      <c r="R133" s="549">
        <f t="shared" si="23"/>
        <v>1.7042714285714287</v>
      </c>
      <c r="S133" s="113">
        <f t="shared" si="20"/>
        <v>1.8507285714285715</v>
      </c>
      <c r="T133" s="113">
        <f t="shared" si="22"/>
        <v>1.8592915620413208</v>
      </c>
    </row>
    <row r="134" spans="2:20" x14ac:dyDescent="0.35">
      <c r="B134" s="116">
        <v>42597</v>
      </c>
      <c r="C134" s="49">
        <v>3.532</v>
      </c>
      <c r="D134" s="187">
        <f t="shared" si="12"/>
        <v>5.1362080766598224</v>
      </c>
      <c r="E134" s="344" t="str">
        <f t="shared" si="13"/>
        <v>4/10/2021</v>
      </c>
      <c r="F134" s="580">
        <f t="shared" si="14"/>
        <v>0</v>
      </c>
      <c r="G134" s="559"/>
      <c r="I134" s="187">
        <v>1.8620000000000001</v>
      </c>
      <c r="J134" s="113">
        <v>1.7669999999999999</v>
      </c>
      <c r="K134" s="198">
        <v>1.76</v>
      </c>
      <c r="L134" s="246">
        <f t="shared" si="15"/>
        <v>45031</v>
      </c>
      <c r="M134" s="246">
        <f t="shared" si="16"/>
        <v>44331</v>
      </c>
      <c r="N134" s="113">
        <f t="shared" si="17"/>
        <v>1.3571428571428599E-4</v>
      </c>
      <c r="O134" s="580">
        <f t="shared" si="21"/>
        <v>700</v>
      </c>
      <c r="P134" s="113">
        <f t="shared" si="18"/>
        <v>558</v>
      </c>
      <c r="Q134" s="113">
        <f t="shared" si="19"/>
        <v>142</v>
      </c>
      <c r="R134" s="549">
        <f t="shared" si="23"/>
        <v>1.6912714285714283</v>
      </c>
      <c r="S134" s="113">
        <f t="shared" si="20"/>
        <v>1.8407285714285717</v>
      </c>
      <c r="T134" s="113">
        <f t="shared" si="22"/>
        <v>1.8491992756127784</v>
      </c>
    </row>
    <row r="135" spans="2:20" x14ac:dyDescent="0.35">
      <c r="B135" s="116">
        <v>42598</v>
      </c>
      <c r="C135" s="49">
        <v>3.5230000000000001</v>
      </c>
      <c r="D135" s="187">
        <f t="shared" si="12"/>
        <v>5.1334702258726903</v>
      </c>
      <c r="E135" s="344" t="str">
        <f t="shared" si="13"/>
        <v>4/10/2021</v>
      </c>
      <c r="F135" s="580">
        <f t="shared" si="14"/>
        <v>0</v>
      </c>
      <c r="G135" s="559"/>
      <c r="I135" s="187">
        <v>1.8740000000000001</v>
      </c>
      <c r="J135" s="113">
        <v>1.778</v>
      </c>
      <c r="K135" s="198">
        <v>1.7730000000000001</v>
      </c>
      <c r="L135" s="246">
        <f t="shared" si="15"/>
        <v>45031</v>
      </c>
      <c r="M135" s="246">
        <f t="shared" si="16"/>
        <v>44331</v>
      </c>
      <c r="N135" s="113">
        <f t="shared" si="17"/>
        <v>1.3714285714285727E-4</v>
      </c>
      <c r="O135" s="580">
        <f t="shared" si="21"/>
        <v>700</v>
      </c>
      <c r="P135" s="113">
        <f t="shared" si="18"/>
        <v>558</v>
      </c>
      <c r="Q135" s="113">
        <f t="shared" si="19"/>
        <v>142</v>
      </c>
      <c r="R135" s="549">
        <f t="shared" si="23"/>
        <v>1.7014742857142857</v>
      </c>
      <c r="S135" s="113">
        <f t="shared" si="20"/>
        <v>1.8215257142857144</v>
      </c>
      <c r="T135" s="113">
        <f t="shared" si="22"/>
        <v>1.8298206041052367</v>
      </c>
    </row>
    <row r="136" spans="2:20" x14ac:dyDescent="0.35">
      <c r="B136" s="116">
        <v>42599</v>
      </c>
      <c r="C136" s="49">
        <v>3.528</v>
      </c>
      <c r="D136" s="187">
        <f t="shared" si="12"/>
        <v>5.1307323750855582</v>
      </c>
      <c r="E136" s="344" t="str">
        <f t="shared" si="13"/>
        <v>4/10/2021</v>
      </c>
      <c r="F136" s="580">
        <f t="shared" si="14"/>
        <v>0</v>
      </c>
      <c r="G136" s="559"/>
      <c r="I136" s="187">
        <v>1.899</v>
      </c>
      <c r="J136" s="113">
        <v>1.8</v>
      </c>
      <c r="K136" s="198">
        <v>1.788</v>
      </c>
      <c r="L136" s="246">
        <f t="shared" si="15"/>
        <v>45031</v>
      </c>
      <c r="M136" s="246">
        <f t="shared" si="16"/>
        <v>44331</v>
      </c>
      <c r="N136" s="113">
        <f t="shared" si="17"/>
        <v>1.414285714285714E-4</v>
      </c>
      <c r="O136" s="580">
        <f t="shared" si="21"/>
        <v>700</v>
      </c>
      <c r="P136" s="113">
        <f t="shared" si="18"/>
        <v>558</v>
      </c>
      <c r="Q136" s="113">
        <f t="shared" si="19"/>
        <v>142</v>
      </c>
      <c r="R136" s="549">
        <f t="shared" si="23"/>
        <v>1.7210828571428571</v>
      </c>
      <c r="S136" s="113">
        <f t="shared" si="20"/>
        <v>1.8069171428571429</v>
      </c>
      <c r="T136" s="113">
        <f t="shared" si="22"/>
        <v>1.815079516760032</v>
      </c>
    </row>
    <row r="137" spans="2:20" x14ac:dyDescent="0.35">
      <c r="B137" s="116">
        <v>42600</v>
      </c>
      <c r="C137" s="49">
        <v>3.5190000000000001</v>
      </c>
      <c r="D137" s="187">
        <f t="shared" si="12"/>
        <v>5.1279945242984262</v>
      </c>
      <c r="E137" s="344" t="str">
        <f t="shared" si="13"/>
        <v>4/10/2021</v>
      </c>
      <c r="F137" s="580">
        <f t="shared" si="14"/>
        <v>0</v>
      </c>
      <c r="G137" s="559"/>
      <c r="I137" s="187">
        <v>1.8959999999999999</v>
      </c>
      <c r="J137" s="113">
        <v>1.7829999999999999</v>
      </c>
      <c r="K137" s="198">
        <v>1.772</v>
      </c>
      <c r="L137" s="246">
        <f t="shared" si="15"/>
        <v>45031</v>
      </c>
      <c r="M137" s="246">
        <f t="shared" si="16"/>
        <v>44331</v>
      </c>
      <c r="N137" s="113">
        <f t="shared" si="17"/>
        <v>1.6142857142857143E-4</v>
      </c>
      <c r="O137" s="580">
        <f t="shared" si="21"/>
        <v>700</v>
      </c>
      <c r="P137" s="113">
        <f t="shared" si="18"/>
        <v>558</v>
      </c>
      <c r="Q137" s="113">
        <f t="shared" si="19"/>
        <v>142</v>
      </c>
      <c r="R137" s="549">
        <f t="shared" si="23"/>
        <v>1.692922857142857</v>
      </c>
      <c r="S137" s="113">
        <f t="shared" si="20"/>
        <v>1.8260771428571432</v>
      </c>
      <c r="T137" s="113">
        <f t="shared" si="22"/>
        <v>1.8344135371862968</v>
      </c>
    </row>
    <row r="138" spans="2:20" x14ac:dyDescent="0.35">
      <c r="B138" s="116">
        <v>42601</v>
      </c>
      <c r="C138" s="49">
        <v>3.5449999999999999</v>
      </c>
      <c r="D138" s="187">
        <f t="shared" si="12"/>
        <v>5.1252566735112932</v>
      </c>
      <c r="E138" s="344" t="str">
        <f t="shared" si="13"/>
        <v>4/10/2021</v>
      </c>
      <c r="F138" s="580">
        <f t="shared" si="14"/>
        <v>0</v>
      </c>
      <c r="G138" s="559"/>
      <c r="I138" s="187">
        <v>1.9319999999999999</v>
      </c>
      <c r="J138" s="113">
        <v>1.8010000000000002</v>
      </c>
      <c r="K138" s="198">
        <v>1.7869999999999999</v>
      </c>
      <c r="L138" s="246">
        <f t="shared" si="15"/>
        <v>45031</v>
      </c>
      <c r="M138" s="246">
        <f t="shared" si="16"/>
        <v>44331</v>
      </c>
      <c r="N138" s="113">
        <f t="shared" si="17"/>
        <v>1.8714285714285683E-4</v>
      </c>
      <c r="O138" s="580">
        <f t="shared" si="21"/>
        <v>700</v>
      </c>
      <c r="P138" s="113">
        <f t="shared" si="18"/>
        <v>558</v>
      </c>
      <c r="Q138" s="113">
        <f t="shared" si="19"/>
        <v>142</v>
      </c>
      <c r="R138" s="549">
        <f t="shared" si="23"/>
        <v>1.696574285714286</v>
      </c>
      <c r="S138" s="113">
        <f t="shared" si="20"/>
        <v>1.8484257142857139</v>
      </c>
      <c r="T138" s="113">
        <f t="shared" si="22"/>
        <v>1.8569674083388055</v>
      </c>
    </row>
    <row r="139" spans="2:20" x14ac:dyDescent="0.35">
      <c r="B139" s="116">
        <v>42604</v>
      </c>
      <c r="C139" s="49">
        <v>3.585</v>
      </c>
      <c r="D139" s="187">
        <f t="shared" si="12"/>
        <v>5.117043121149897</v>
      </c>
      <c r="E139" s="344" t="str">
        <f t="shared" si="13"/>
        <v>4/10/2021</v>
      </c>
      <c r="F139" s="580">
        <f t="shared" si="14"/>
        <v>0</v>
      </c>
      <c r="G139" s="559"/>
      <c r="I139" s="187">
        <v>1.994</v>
      </c>
      <c r="J139" s="113">
        <v>1.839</v>
      </c>
      <c r="K139" s="198">
        <v>1.825</v>
      </c>
      <c r="L139" s="246">
        <f t="shared" si="15"/>
        <v>45031</v>
      </c>
      <c r="M139" s="246">
        <f t="shared" si="16"/>
        <v>44331</v>
      </c>
      <c r="N139" s="113">
        <f t="shared" si="17"/>
        <v>2.2142857142857148E-4</v>
      </c>
      <c r="O139" s="580">
        <f t="shared" si="21"/>
        <v>700</v>
      </c>
      <c r="P139" s="113">
        <f t="shared" si="18"/>
        <v>558</v>
      </c>
      <c r="Q139" s="113">
        <f t="shared" si="19"/>
        <v>142</v>
      </c>
      <c r="R139" s="549">
        <f t="shared" si="23"/>
        <v>1.715442857142857</v>
      </c>
      <c r="S139" s="113">
        <f t="shared" si="20"/>
        <v>1.8695571428571429</v>
      </c>
      <c r="T139" s="113">
        <f t="shared" si="22"/>
        <v>1.8782952526331442</v>
      </c>
    </row>
    <row r="140" spans="2:20" x14ac:dyDescent="0.35">
      <c r="B140" s="116">
        <v>42605</v>
      </c>
      <c r="C140" s="49">
        <v>3.5590000000000002</v>
      </c>
      <c r="D140" s="187">
        <f t="shared" si="12"/>
        <v>5.1143052703627649</v>
      </c>
      <c r="E140" s="344" t="str">
        <f t="shared" si="13"/>
        <v>4/10/2021</v>
      </c>
      <c r="F140" s="580">
        <f t="shared" si="14"/>
        <v>0</v>
      </c>
      <c r="G140" s="559"/>
      <c r="I140" s="187">
        <v>1.9630000000000001</v>
      </c>
      <c r="J140" s="113">
        <v>1.8029999999999999</v>
      </c>
      <c r="K140" s="198">
        <v>1.796</v>
      </c>
      <c r="L140" s="246">
        <f t="shared" si="15"/>
        <v>45031</v>
      </c>
      <c r="M140" s="246">
        <f t="shared" si="16"/>
        <v>44331</v>
      </c>
      <c r="N140" s="113">
        <f t="shared" si="17"/>
        <v>2.2857142857142878E-4</v>
      </c>
      <c r="O140" s="580">
        <f t="shared" si="21"/>
        <v>700</v>
      </c>
      <c r="P140" s="113">
        <f t="shared" si="18"/>
        <v>558</v>
      </c>
      <c r="Q140" s="113">
        <f t="shared" si="19"/>
        <v>142</v>
      </c>
      <c r="R140" s="549">
        <f t="shared" si="23"/>
        <v>1.6754571428571428</v>
      </c>
      <c r="S140" s="113">
        <f t="shared" si="20"/>
        <v>1.8835428571428574</v>
      </c>
      <c r="T140" s="113">
        <f t="shared" si="22"/>
        <v>1.892412191379611</v>
      </c>
    </row>
    <row r="141" spans="2:20" x14ac:dyDescent="0.35">
      <c r="B141" s="116">
        <v>42606</v>
      </c>
      <c r="C141" s="49">
        <v>3.5419999999999998</v>
      </c>
      <c r="D141" s="187">
        <f t="shared" si="12"/>
        <v>5.1115674195756329</v>
      </c>
      <c r="E141" s="344" t="str">
        <f t="shared" si="13"/>
        <v>4/10/2021</v>
      </c>
      <c r="F141" s="580">
        <f t="shared" si="14"/>
        <v>0</v>
      </c>
      <c r="G141" s="559"/>
      <c r="I141" s="187">
        <v>1.9670000000000001</v>
      </c>
      <c r="J141" s="113">
        <v>1.8069999999999999</v>
      </c>
      <c r="K141" s="198">
        <v>1.7949999999999999</v>
      </c>
      <c r="L141" s="246">
        <f t="shared" si="15"/>
        <v>45031</v>
      </c>
      <c r="M141" s="246">
        <f t="shared" si="16"/>
        <v>44331</v>
      </c>
      <c r="N141" s="113">
        <f t="shared" si="17"/>
        <v>2.2857142857142878E-4</v>
      </c>
      <c r="O141" s="580">
        <f t="shared" si="21"/>
        <v>700</v>
      </c>
      <c r="P141" s="113">
        <f t="shared" si="18"/>
        <v>558</v>
      </c>
      <c r="Q141" s="113">
        <f t="shared" si="19"/>
        <v>142</v>
      </c>
      <c r="R141" s="549">
        <f t="shared" si="23"/>
        <v>1.6794571428571428</v>
      </c>
      <c r="S141" s="113">
        <f t="shared" si="20"/>
        <v>1.8625428571428571</v>
      </c>
      <c r="T141" s="113">
        <f t="shared" si="22"/>
        <v>1.87121552187961</v>
      </c>
    </row>
    <row r="142" spans="2:20" x14ac:dyDescent="0.35">
      <c r="B142" s="116">
        <v>42607</v>
      </c>
      <c r="C142" s="49">
        <v>3.516</v>
      </c>
      <c r="D142" s="187">
        <f t="shared" si="12"/>
        <v>5.1088295687885008</v>
      </c>
      <c r="E142" s="344" t="str">
        <f t="shared" si="13"/>
        <v>4/10/2021</v>
      </c>
      <c r="F142" s="580">
        <f t="shared" si="14"/>
        <v>0</v>
      </c>
      <c r="G142" s="559"/>
      <c r="I142" s="187">
        <v>1.9689999999999999</v>
      </c>
      <c r="J142" s="113">
        <v>1.8239999999999998</v>
      </c>
      <c r="K142" s="198">
        <v>1.8090000000000002</v>
      </c>
      <c r="L142" s="246">
        <f t="shared" si="15"/>
        <v>45031</v>
      </c>
      <c r="M142" s="246">
        <f t="shared" si="16"/>
        <v>44331</v>
      </c>
      <c r="N142" s="113">
        <f t="shared" si="17"/>
        <v>2.0714285714285716E-4</v>
      </c>
      <c r="O142" s="580">
        <f t="shared" si="21"/>
        <v>700</v>
      </c>
      <c r="P142" s="113">
        <f t="shared" si="18"/>
        <v>558</v>
      </c>
      <c r="Q142" s="113">
        <f t="shared" si="19"/>
        <v>142</v>
      </c>
      <c r="R142" s="549">
        <f t="shared" si="23"/>
        <v>1.7084142857142854</v>
      </c>
      <c r="S142" s="113">
        <f t="shared" si="20"/>
        <v>1.8075857142857146</v>
      </c>
      <c r="T142" s="113">
        <f t="shared" si="22"/>
        <v>1.8157541295719337</v>
      </c>
    </row>
    <row r="143" spans="2:20" x14ac:dyDescent="0.35">
      <c r="B143" s="116">
        <v>42608</v>
      </c>
      <c r="C143" s="49">
        <v>3.5209999999999999</v>
      </c>
      <c r="D143" s="187">
        <f t="shared" ref="D143:D206" si="24">IF(C143="","",($C$14-B143)/365.25)</f>
        <v>5.1060917180013687</v>
      </c>
      <c r="E143" s="344" t="str">
        <f t="shared" ref="E143:E206" si="25">$C$14</f>
        <v>4/10/2021</v>
      </c>
      <c r="F143" s="580">
        <f t="shared" ref="F143:F206" si="26">C$14-E143</f>
        <v>0</v>
      </c>
      <c r="G143" s="559"/>
      <c r="I143" s="187">
        <v>1.9769999999999999</v>
      </c>
      <c r="J143" s="113">
        <v>1.841</v>
      </c>
      <c r="K143" s="198">
        <v>1.8239999999999998</v>
      </c>
      <c r="L143" s="246">
        <f t="shared" ref="L143:L206" si="27">IF($E143&lt;$K$14,$K$14,IF($E143&lt;$J$14,$J$14,$I$14))</f>
        <v>45031</v>
      </c>
      <c r="M143" s="246">
        <f t="shared" ref="M143:M206" si="28">$J$14</f>
        <v>44331</v>
      </c>
      <c r="N143" s="113">
        <f t="shared" ref="N143:N206" si="29">IF(I143="","",(J143-I143)/($J$14-$I$14))</f>
        <v>1.9428571428571414E-4</v>
      </c>
      <c r="O143" s="580">
        <f t="shared" si="21"/>
        <v>700</v>
      </c>
      <c r="P143" s="113">
        <f t="shared" ref="P143:P206" si="30">L143-E143</f>
        <v>558</v>
      </c>
      <c r="Q143" s="113">
        <f t="shared" ref="Q143:Q206" si="31">E143-M143</f>
        <v>142</v>
      </c>
      <c r="R143" s="549">
        <f t="shared" si="23"/>
        <v>1.7325885714285714</v>
      </c>
      <c r="S143" s="113">
        <f t="shared" ref="S143:S206" si="32">IFERROR(C143-R143,"")</f>
        <v>1.7884114285714285</v>
      </c>
      <c r="T143" s="113">
        <f t="shared" si="22"/>
        <v>1.7964074671660279</v>
      </c>
    </row>
    <row r="144" spans="2:20" x14ac:dyDescent="0.35">
      <c r="B144" s="116">
        <v>42611</v>
      </c>
      <c r="C144" s="49">
        <v>3.5350000000000001</v>
      </c>
      <c r="D144" s="187">
        <f t="shared" si="24"/>
        <v>5.0978781656399725</v>
      </c>
      <c r="E144" s="344" t="str">
        <f t="shared" si="25"/>
        <v>4/10/2021</v>
      </c>
      <c r="F144" s="580">
        <f t="shared" si="26"/>
        <v>0</v>
      </c>
      <c r="G144" s="559"/>
      <c r="I144" s="187">
        <v>1.9889999999999999</v>
      </c>
      <c r="J144" s="113">
        <v>1.857</v>
      </c>
      <c r="K144" s="198">
        <v>1.8420000000000001</v>
      </c>
      <c r="L144" s="246">
        <f t="shared" si="27"/>
        <v>45031</v>
      </c>
      <c r="M144" s="246">
        <f t="shared" si="28"/>
        <v>44331</v>
      </c>
      <c r="N144" s="113">
        <f t="shared" si="29"/>
        <v>1.8857142857142843E-4</v>
      </c>
      <c r="O144" s="580">
        <f t="shared" ref="O144:O207" si="33">L144-M144</f>
        <v>700</v>
      </c>
      <c r="P144" s="113">
        <f t="shared" si="30"/>
        <v>558</v>
      </c>
      <c r="Q144" s="113">
        <f t="shared" si="31"/>
        <v>142</v>
      </c>
      <c r="R144" s="549">
        <f t="shared" si="23"/>
        <v>1.7517771428571429</v>
      </c>
      <c r="S144" s="113">
        <f t="shared" si="32"/>
        <v>1.7832228571428572</v>
      </c>
      <c r="T144" s="113">
        <f t="shared" ref="T144:T207" si="34">IF(S144="","",((1+S144/200)^2-1)*100)</f>
        <v>1.7911725665384681</v>
      </c>
    </row>
    <row r="145" spans="2:20" x14ac:dyDescent="0.35">
      <c r="B145" s="116">
        <v>42612</v>
      </c>
      <c r="C145" s="49">
        <v>3.5270000000000001</v>
      </c>
      <c r="D145" s="187">
        <f t="shared" si="24"/>
        <v>5.0951403148528405</v>
      </c>
      <c r="E145" s="344" t="str">
        <f t="shared" si="25"/>
        <v>4/10/2021</v>
      </c>
      <c r="F145" s="580">
        <f t="shared" si="26"/>
        <v>0</v>
      </c>
      <c r="G145" s="559"/>
      <c r="I145" s="187">
        <v>1.97</v>
      </c>
      <c r="J145" s="113">
        <v>1.851</v>
      </c>
      <c r="K145" s="198">
        <v>1.835</v>
      </c>
      <c r="L145" s="246">
        <f t="shared" si="27"/>
        <v>45031</v>
      </c>
      <c r="M145" s="246">
        <f t="shared" si="28"/>
        <v>44331</v>
      </c>
      <c r="N145" s="113">
        <f t="shared" si="29"/>
        <v>1.6999999999999999E-4</v>
      </c>
      <c r="O145" s="580">
        <f t="shared" si="33"/>
        <v>700</v>
      </c>
      <c r="P145" s="113">
        <f t="shared" si="30"/>
        <v>558</v>
      </c>
      <c r="Q145" s="113">
        <f t="shared" si="31"/>
        <v>142</v>
      </c>
      <c r="R145" s="549">
        <f t="shared" ref="R145:R173" si="35">IF(J145="","",J145-(P145*N145))</f>
        <v>1.75614</v>
      </c>
      <c r="S145" s="113">
        <f t="shared" si="32"/>
        <v>1.7708600000000001</v>
      </c>
      <c r="T145" s="113">
        <f t="shared" si="34"/>
        <v>1.7786998628490203</v>
      </c>
    </row>
    <row r="146" spans="2:20" x14ac:dyDescent="0.35">
      <c r="B146" s="116">
        <v>42613</v>
      </c>
      <c r="C146" s="49">
        <v>3.5390000000000001</v>
      </c>
      <c r="D146" s="187">
        <f t="shared" si="24"/>
        <v>5.0924024640657084</v>
      </c>
      <c r="E146" s="344" t="str">
        <f t="shared" si="25"/>
        <v>4/10/2021</v>
      </c>
      <c r="F146" s="580">
        <f t="shared" si="26"/>
        <v>0</v>
      </c>
      <c r="G146" s="559"/>
      <c r="I146" s="187">
        <v>1.9630000000000001</v>
      </c>
      <c r="J146" s="113">
        <v>1.843</v>
      </c>
      <c r="K146" s="198">
        <v>1.8279999999999998</v>
      </c>
      <c r="L146" s="246">
        <f t="shared" si="27"/>
        <v>45031</v>
      </c>
      <c r="M146" s="246">
        <f t="shared" si="28"/>
        <v>44331</v>
      </c>
      <c r="N146" s="113">
        <f t="shared" si="29"/>
        <v>1.7142857142857159E-4</v>
      </c>
      <c r="O146" s="580">
        <f t="shared" si="33"/>
        <v>700</v>
      </c>
      <c r="P146" s="113">
        <f t="shared" si="30"/>
        <v>558</v>
      </c>
      <c r="Q146" s="113">
        <f t="shared" si="31"/>
        <v>142</v>
      </c>
      <c r="R146" s="549">
        <f t="shared" si="35"/>
        <v>1.7473428571428571</v>
      </c>
      <c r="S146" s="113">
        <f t="shared" si="32"/>
        <v>1.7916571428571431</v>
      </c>
      <c r="T146" s="113">
        <f t="shared" si="34"/>
        <v>1.7996822311510341</v>
      </c>
    </row>
    <row r="147" spans="2:20" x14ac:dyDescent="0.35">
      <c r="B147" s="116">
        <v>42614</v>
      </c>
      <c r="C147" s="49">
        <v>3.5510000000000002</v>
      </c>
      <c r="D147" s="187">
        <f t="shared" si="24"/>
        <v>5.0896646132785763</v>
      </c>
      <c r="E147" s="344" t="str">
        <f t="shared" si="25"/>
        <v>4/10/2021</v>
      </c>
      <c r="F147" s="580">
        <f t="shared" si="26"/>
        <v>0</v>
      </c>
      <c r="G147" s="559"/>
      <c r="I147" s="187">
        <v>1.9729999999999999</v>
      </c>
      <c r="J147" s="113">
        <v>1.8540000000000001</v>
      </c>
      <c r="K147" s="198">
        <v>1.8380000000000001</v>
      </c>
      <c r="L147" s="246">
        <f t="shared" si="27"/>
        <v>45031</v>
      </c>
      <c r="M147" s="246">
        <f t="shared" si="28"/>
        <v>44331</v>
      </c>
      <c r="N147" s="113">
        <f t="shared" si="29"/>
        <v>1.6999999999999969E-4</v>
      </c>
      <c r="O147" s="580">
        <f t="shared" si="33"/>
        <v>700</v>
      </c>
      <c r="P147" s="113">
        <f t="shared" si="30"/>
        <v>558</v>
      </c>
      <c r="Q147" s="113">
        <f t="shared" si="31"/>
        <v>142</v>
      </c>
      <c r="R147" s="549">
        <f t="shared" si="35"/>
        <v>1.7591400000000004</v>
      </c>
      <c r="S147" s="113">
        <f t="shared" si="32"/>
        <v>1.7918599999999998</v>
      </c>
      <c r="T147" s="113">
        <f t="shared" si="34"/>
        <v>1.7998869056489841</v>
      </c>
    </row>
    <row r="148" spans="2:20" x14ac:dyDescent="0.35">
      <c r="B148" s="116">
        <v>42615</v>
      </c>
      <c r="C148" s="49">
        <v>3.5540000000000003</v>
      </c>
      <c r="D148" s="187">
        <f t="shared" si="24"/>
        <v>5.0869267624914443</v>
      </c>
      <c r="E148" s="344" t="str">
        <f t="shared" si="25"/>
        <v>4/10/2021</v>
      </c>
      <c r="F148" s="580">
        <f t="shared" si="26"/>
        <v>0</v>
      </c>
      <c r="G148" s="559"/>
      <c r="I148" s="187">
        <v>1.984</v>
      </c>
      <c r="J148" s="113">
        <v>1.8639999999999999</v>
      </c>
      <c r="K148" s="198">
        <v>1.85</v>
      </c>
      <c r="L148" s="246">
        <f t="shared" si="27"/>
        <v>45031</v>
      </c>
      <c r="M148" s="246">
        <f t="shared" si="28"/>
        <v>44331</v>
      </c>
      <c r="N148" s="113">
        <f t="shared" si="29"/>
        <v>1.7142857142857159E-4</v>
      </c>
      <c r="O148" s="580">
        <f t="shared" si="33"/>
        <v>700</v>
      </c>
      <c r="P148" s="113">
        <f t="shared" si="30"/>
        <v>558</v>
      </c>
      <c r="Q148" s="113">
        <f t="shared" si="31"/>
        <v>142</v>
      </c>
      <c r="R148" s="549">
        <f t="shared" si="35"/>
        <v>1.768342857142857</v>
      </c>
      <c r="S148" s="113">
        <f t="shared" si="32"/>
        <v>1.7856571428571433</v>
      </c>
      <c r="T148" s="113">
        <f t="shared" si="34"/>
        <v>1.7936285714367228</v>
      </c>
    </row>
    <row r="149" spans="2:20" x14ac:dyDescent="0.35">
      <c r="B149" s="116">
        <v>42618</v>
      </c>
      <c r="C149" s="49">
        <v>3.5739999999999998</v>
      </c>
      <c r="D149" s="187">
        <f t="shared" si="24"/>
        <v>5.0787132101300481</v>
      </c>
      <c r="E149" s="344" t="str">
        <f t="shared" si="25"/>
        <v>4/10/2021</v>
      </c>
      <c r="F149" s="580">
        <f t="shared" si="26"/>
        <v>0</v>
      </c>
      <c r="G149" s="559"/>
      <c r="I149" s="187">
        <v>2.012</v>
      </c>
      <c r="J149" s="113">
        <v>1.889</v>
      </c>
      <c r="K149" s="198">
        <v>1.8679999999999999</v>
      </c>
      <c r="L149" s="246">
        <f t="shared" si="27"/>
        <v>45031</v>
      </c>
      <c r="M149" s="246">
        <f t="shared" si="28"/>
        <v>44331</v>
      </c>
      <c r="N149" s="113">
        <f t="shared" si="29"/>
        <v>1.7571428571428572E-4</v>
      </c>
      <c r="O149" s="580">
        <f t="shared" si="33"/>
        <v>700</v>
      </c>
      <c r="P149" s="113">
        <f t="shared" si="30"/>
        <v>558</v>
      </c>
      <c r="Q149" s="113">
        <f t="shared" si="31"/>
        <v>142</v>
      </c>
      <c r="R149" s="549">
        <f t="shared" si="35"/>
        <v>1.7909514285714285</v>
      </c>
      <c r="S149" s="113">
        <f t="shared" si="32"/>
        <v>1.7830485714285713</v>
      </c>
      <c r="T149" s="113">
        <f t="shared" si="34"/>
        <v>1.790996726948757</v>
      </c>
    </row>
    <row r="150" spans="2:20" x14ac:dyDescent="0.35">
      <c r="B150" s="116">
        <v>42619</v>
      </c>
      <c r="C150" s="49">
        <v>3.5789999999999997</v>
      </c>
      <c r="D150" s="187">
        <f t="shared" si="24"/>
        <v>5.075975359342916</v>
      </c>
      <c r="E150" s="344" t="str">
        <f t="shared" si="25"/>
        <v>4/10/2021</v>
      </c>
      <c r="F150" s="580">
        <f t="shared" si="26"/>
        <v>0</v>
      </c>
      <c r="G150" s="559"/>
      <c r="I150" s="187">
        <v>2.0289999999999999</v>
      </c>
      <c r="J150" s="113">
        <v>1.9060000000000001</v>
      </c>
      <c r="K150" s="198">
        <v>1.8780000000000001</v>
      </c>
      <c r="L150" s="246">
        <f t="shared" si="27"/>
        <v>45031</v>
      </c>
      <c r="M150" s="246">
        <f t="shared" si="28"/>
        <v>44331</v>
      </c>
      <c r="N150" s="113">
        <f t="shared" si="29"/>
        <v>1.7571428571428539E-4</v>
      </c>
      <c r="O150" s="580">
        <f t="shared" si="33"/>
        <v>700</v>
      </c>
      <c r="P150" s="113">
        <f t="shared" si="30"/>
        <v>558</v>
      </c>
      <c r="Q150" s="113">
        <f t="shared" si="31"/>
        <v>142</v>
      </c>
      <c r="R150" s="549">
        <f t="shared" si="35"/>
        <v>1.8079514285714289</v>
      </c>
      <c r="S150" s="113">
        <f t="shared" si="32"/>
        <v>1.7710485714285709</v>
      </c>
      <c r="T150" s="113">
        <f t="shared" si="34"/>
        <v>1.7788901040344696</v>
      </c>
    </row>
    <row r="151" spans="2:20" x14ac:dyDescent="0.35">
      <c r="B151" s="116">
        <v>42620</v>
      </c>
      <c r="C151" s="49">
        <v>3.5460000000000003</v>
      </c>
      <c r="D151" s="187">
        <f t="shared" si="24"/>
        <v>5.0732375085557839</v>
      </c>
      <c r="E151" s="344" t="str">
        <f t="shared" si="25"/>
        <v>4/10/2021</v>
      </c>
      <c r="F151" s="580">
        <f t="shared" si="26"/>
        <v>0</v>
      </c>
      <c r="G151" s="559"/>
      <c r="I151" s="187">
        <v>1.988</v>
      </c>
      <c r="J151" s="113">
        <v>1.881</v>
      </c>
      <c r="K151" s="198">
        <v>1.8580000000000001</v>
      </c>
      <c r="L151" s="246">
        <f t="shared" si="27"/>
        <v>45031</v>
      </c>
      <c r="M151" s="246">
        <f t="shared" si="28"/>
        <v>44331</v>
      </c>
      <c r="N151" s="113">
        <f t="shared" si="29"/>
        <v>1.5285714285714284E-4</v>
      </c>
      <c r="O151" s="580">
        <f t="shared" si="33"/>
        <v>700</v>
      </c>
      <c r="P151" s="113">
        <f t="shared" si="30"/>
        <v>558</v>
      </c>
      <c r="Q151" s="113">
        <f t="shared" si="31"/>
        <v>142</v>
      </c>
      <c r="R151" s="549">
        <f t="shared" si="35"/>
        <v>1.7957057142857142</v>
      </c>
      <c r="S151" s="113">
        <f t="shared" si="32"/>
        <v>1.750294285714286</v>
      </c>
      <c r="T151" s="113">
        <f t="shared" si="34"/>
        <v>1.75795311093081</v>
      </c>
    </row>
    <row r="152" spans="2:20" x14ac:dyDescent="0.35">
      <c r="B152" s="116">
        <v>42621</v>
      </c>
      <c r="C152" s="49">
        <v>3.5550000000000002</v>
      </c>
      <c r="D152" s="187">
        <f t="shared" si="24"/>
        <v>5.0704996577686519</v>
      </c>
      <c r="E152" s="344" t="str">
        <f t="shared" si="25"/>
        <v>4/10/2021</v>
      </c>
      <c r="F152" s="580">
        <f t="shared" si="26"/>
        <v>0</v>
      </c>
      <c r="G152" s="559"/>
      <c r="I152" s="187">
        <v>1.9889999999999999</v>
      </c>
      <c r="J152" s="113">
        <v>1.883</v>
      </c>
      <c r="K152" s="198">
        <v>1.863</v>
      </c>
      <c r="L152" s="246">
        <f t="shared" si="27"/>
        <v>45031</v>
      </c>
      <c r="M152" s="246">
        <f t="shared" si="28"/>
        <v>44331</v>
      </c>
      <c r="N152" s="113">
        <f t="shared" si="29"/>
        <v>1.5142857142857124E-4</v>
      </c>
      <c r="O152" s="580">
        <f t="shared" si="33"/>
        <v>700</v>
      </c>
      <c r="P152" s="113">
        <f t="shared" si="30"/>
        <v>558</v>
      </c>
      <c r="Q152" s="113">
        <f t="shared" si="31"/>
        <v>142</v>
      </c>
      <c r="R152" s="549">
        <f t="shared" si="35"/>
        <v>1.7985028571428572</v>
      </c>
      <c r="S152" s="113">
        <f t="shared" si="32"/>
        <v>1.756497142857143</v>
      </c>
      <c r="T152" s="113">
        <f t="shared" si="34"/>
        <v>1.7642103483893168</v>
      </c>
    </row>
    <row r="153" spans="2:20" x14ac:dyDescent="0.35">
      <c r="B153" s="116">
        <v>42622</v>
      </c>
      <c r="C153" s="49">
        <v>3.6</v>
      </c>
      <c r="D153" s="187">
        <f t="shared" si="24"/>
        <v>5.0677618069815198</v>
      </c>
      <c r="E153" s="344" t="str">
        <f t="shared" si="25"/>
        <v>4/10/2021</v>
      </c>
      <c r="F153" s="580">
        <f t="shared" si="26"/>
        <v>0</v>
      </c>
      <c r="G153" s="559"/>
      <c r="I153" s="187">
        <v>2.0459999999999998</v>
      </c>
      <c r="J153" s="113">
        <v>1.9319999999999999</v>
      </c>
      <c r="K153" s="198">
        <v>1.903</v>
      </c>
      <c r="L153" s="246">
        <f t="shared" si="27"/>
        <v>45031</v>
      </c>
      <c r="M153" s="246">
        <f t="shared" si="28"/>
        <v>44331</v>
      </c>
      <c r="N153" s="113">
        <f t="shared" si="29"/>
        <v>1.6285714285714268E-4</v>
      </c>
      <c r="O153" s="580">
        <f t="shared" si="33"/>
        <v>700</v>
      </c>
      <c r="P153" s="113">
        <f t="shared" si="30"/>
        <v>558</v>
      </c>
      <c r="Q153" s="113">
        <f t="shared" si="31"/>
        <v>142</v>
      </c>
      <c r="R153" s="549">
        <f t="shared" si="35"/>
        <v>1.8411257142857143</v>
      </c>
      <c r="S153" s="113">
        <f t="shared" si="32"/>
        <v>1.7588742857142858</v>
      </c>
      <c r="T153" s="113">
        <f t="shared" si="34"/>
        <v>1.7666083825966572</v>
      </c>
    </row>
    <row r="154" spans="2:20" x14ac:dyDescent="0.35">
      <c r="B154" s="116">
        <v>42625</v>
      </c>
      <c r="C154" s="49">
        <v>3.6550000000000002</v>
      </c>
      <c r="D154" s="187">
        <f t="shared" si="24"/>
        <v>5.0595482546201236</v>
      </c>
      <c r="E154" s="344" t="str">
        <f t="shared" si="25"/>
        <v>4/10/2021</v>
      </c>
      <c r="F154" s="580">
        <f t="shared" si="26"/>
        <v>0</v>
      </c>
      <c r="G154" s="559"/>
      <c r="I154" s="187">
        <v>2.1339999999999999</v>
      </c>
      <c r="J154" s="113">
        <v>2.0129999999999999</v>
      </c>
      <c r="K154" s="198">
        <v>1.972</v>
      </c>
      <c r="L154" s="246">
        <f t="shared" si="27"/>
        <v>45031</v>
      </c>
      <c r="M154" s="246">
        <f t="shared" si="28"/>
        <v>44331</v>
      </c>
      <c r="N154" s="113">
        <f t="shared" si="29"/>
        <v>1.7285714285714287E-4</v>
      </c>
      <c r="O154" s="580">
        <f t="shared" si="33"/>
        <v>700</v>
      </c>
      <c r="P154" s="113">
        <f t="shared" si="30"/>
        <v>558</v>
      </c>
      <c r="Q154" s="113">
        <f t="shared" si="31"/>
        <v>142</v>
      </c>
      <c r="R154" s="549">
        <f t="shared" si="35"/>
        <v>1.9165457142857143</v>
      </c>
      <c r="S154" s="113">
        <f t="shared" si="32"/>
        <v>1.738454285714286</v>
      </c>
      <c r="T154" s="113">
        <f t="shared" si="34"/>
        <v>1.7460098439731064</v>
      </c>
    </row>
    <row r="155" spans="2:20" x14ac:dyDescent="0.35">
      <c r="B155" s="116">
        <v>42626</v>
      </c>
      <c r="C155" s="49">
        <v>3.6630000000000003</v>
      </c>
      <c r="D155" s="187">
        <f t="shared" si="24"/>
        <v>5.0568104038329915</v>
      </c>
      <c r="E155" s="344" t="str">
        <f t="shared" si="25"/>
        <v>4/10/2021</v>
      </c>
      <c r="F155" s="580">
        <f t="shared" si="26"/>
        <v>0</v>
      </c>
      <c r="G155" s="559"/>
      <c r="I155" s="187">
        <v>2.1589999999999998</v>
      </c>
      <c r="J155" s="113">
        <v>2.0409999999999999</v>
      </c>
      <c r="K155" s="198">
        <v>1.996</v>
      </c>
      <c r="L155" s="246">
        <f t="shared" si="27"/>
        <v>45031</v>
      </c>
      <c r="M155" s="246">
        <f t="shared" si="28"/>
        <v>44331</v>
      </c>
      <c r="N155" s="113">
        <f t="shared" si="29"/>
        <v>1.6857142857142841E-4</v>
      </c>
      <c r="O155" s="580">
        <f t="shared" si="33"/>
        <v>700</v>
      </c>
      <c r="P155" s="113">
        <f t="shared" si="30"/>
        <v>558</v>
      </c>
      <c r="Q155" s="113">
        <f t="shared" si="31"/>
        <v>142</v>
      </c>
      <c r="R155" s="549">
        <f t="shared" si="35"/>
        <v>1.9469371428571429</v>
      </c>
      <c r="S155" s="113">
        <f t="shared" si="32"/>
        <v>1.7160628571428573</v>
      </c>
      <c r="T155" s="113">
        <f t="shared" si="34"/>
        <v>1.72342503646703</v>
      </c>
    </row>
    <row r="156" spans="2:20" x14ac:dyDescent="0.35">
      <c r="B156" s="116">
        <v>42627</v>
      </c>
      <c r="C156" s="49">
        <v>3.698</v>
      </c>
      <c r="D156" s="187">
        <f t="shared" si="24"/>
        <v>5.0540725530458586</v>
      </c>
      <c r="E156" s="344" t="str">
        <f t="shared" si="25"/>
        <v>4/10/2021</v>
      </c>
      <c r="F156" s="580">
        <f t="shared" si="26"/>
        <v>0</v>
      </c>
      <c r="G156" s="559"/>
      <c r="I156" s="187">
        <v>2.2120000000000002</v>
      </c>
      <c r="J156" s="113">
        <v>2.081</v>
      </c>
      <c r="K156" s="198">
        <v>2.0230000000000001</v>
      </c>
      <c r="L156" s="246">
        <f t="shared" si="27"/>
        <v>45031</v>
      </c>
      <c r="M156" s="246">
        <f t="shared" si="28"/>
        <v>44331</v>
      </c>
      <c r="N156" s="113">
        <f t="shared" si="29"/>
        <v>1.8714285714285746E-4</v>
      </c>
      <c r="O156" s="580">
        <f t="shared" si="33"/>
        <v>700</v>
      </c>
      <c r="P156" s="113">
        <f t="shared" si="30"/>
        <v>558</v>
      </c>
      <c r="Q156" s="113">
        <f t="shared" si="31"/>
        <v>142</v>
      </c>
      <c r="R156" s="549">
        <f t="shared" si="35"/>
        <v>1.9765742857142854</v>
      </c>
      <c r="S156" s="113">
        <f t="shared" si="32"/>
        <v>1.7214257142857146</v>
      </c>
      <c r="T156" s="113">
        <f t="shared" si="34"/>
        <v>1.7288339805102471</v>
      </c>
    </row>
    <row r="157" spans="2:20" x14ac:dyDescent="0.35">
      <c r="B157" s="116">
        <v>42628</v>
      </c>
      <c r="C157" s="49">
        <v>3.6879999999999997</v>
      </c>
      <c r="D157" s="187">
        <f t="shared" si="24"/>
        <v>5.0513347022587265</v>
      </c>
      <c r="E157" s="344" t="str">
        <f t="shared" si="25"/>
        <v>4/10/2021</v>
      </c>
      <c r="F157" s="580">
        <f t="shared" si="26"/>
        <v>0</v>
      </c>
      <c r="G157" s="559"/>
      <c r="I157" s="187">
        <v>2.2050000000000001</v>
      </c>
      <c r="J157" s="113">
        <v>2.0670000000000002</v>
      </c>
      <c r="K157" s="198">
        <v>2.008</v>
      </c>
      <c r="L157" s="246">
        <f t="shared" si="27"/>
        <v>45031</v>
      </c>
      <c r="M157" s="246">
        <f t="shared" si="28"/>
        <v>44331</v>
      </c>
      <c r="N157" s="113">
        <f t="shared" si="29"/>
        <v>1.9714285714285699E-4</v>
      </c>
      <c r="O157" s="580">
        <f t="shared" si="33"/>
        <v>700</v>
      </c>
      <c r="P157" s="113">
        <f t="shared" si="30"/>
        <v>558</v>
      </c>
      <c r="Q157" s="113">
        <f t="shared" si="31"/>
        <v>142</v>
      </c>
      <c r="R157" s="549">
        <f t="shared" si="35"/>
        <v>1.9569942857142859</v>
      </c>
      <c r="S157" s="113">
        <f t="shared" si="32"/>
        <v>1.7310057142857138</v>
      </c>
      <c r="T157" s="113">
        <f t="shared" si="34"/>
        <v>1.7384966662429502</v>
      </c>
    </row>
    <row r="158" spans="2:20" x14ac:dyDescent="0.35">
      <c r="B158" s="116">
        <v>42629</v>
      </c>
      <c r="C158" s="49">
        <v>3.6959999999999997</v>
      </c>
      <c r="D158" s="187">
        <f t="shared" si="24"/>
        <v>5.0485968514715944</v>
      </c>
      <c r="E158" s="344" t="str">
        <f t="shared" si="25"/>
        <v>4/10/2021</v>
      </c>
      <c r="F158" s="580">
        <f t="shared" si="26"/>
        <v>0</v>
      </c>
      <c r="G158" s="559"/>
      <c r="I158" s="187">
        <v>2.2400000000000002</v>
      </c>
      <c r="J158" s="113">
        <v>2.0939999999999999</v>
      </c>
      <c r="K158" s="198">
        <v>2.0249999999999999</v>
      </c>
      <c r="L158" s="246">
        <f t="shared" si="27"/>
        <v>45031</v>
      </c>
      <c r="M158" s="246">
        <f t="shared" si="28"/>
        <v>44331</v>
      </c>
      <c r="N158" s="113">
        <f t="shared" si="29"/>
        <v>2.0857142857142908E-4</v>
      </c>
      <c r="O158" s="580">
        <f t="shared" si="33"/>
        <v>700</v>
      </c>
      <c r="P158" s="113">
        <f t="shared" si="30"/>
        <v>558</v>
      </c>
      <c r="Q158" s="113">
        <f t="shared" si="31"/>
        <v>142</v>
      </c>
      <c r="R158" s="549">
        <f t="shared" si="35"/>
        <v>1.9776171428571425</v>
      </c>
      <c r="S158" s="113">
        <f t="shared" si="32"/>
        <v>1.7183828571428572</v>
      </c>
      <c r="T158" s="113">
        <f t="shared" si="34"/>
        <v>1.7257649562521626</v>
      </c>
    </row>
    <row r="159" spans="2:20" x14ac:dyDescent="0.35">
      <c r="B159" s="116">
        <v>42632</v>
      </c>
      <c r="C159" s="49">
        <v>3.7029999999999998</v>
      </c>
      <c r="D159" s="187">
        <f t="shared" si="24"/>
        <v>5.0403832991101982</v>
      </c>
      <c r="E159" s="344" t="str">
        <f t="shared" si="25"/>
        <v>4/10/2021</v>
      </c>
      <c r="F159" s="580">
        <f t="shared" si="26"/>
        <v>0</v>
      </c>
      <c r="G159" s="559"/>
      <c r="I159" s="187">
        <v>2.262</v>
      </c>
      <c r="J159" s="113">
        <v>2.1139999999999999</v>
      </c>
      <c r="K159" s="198">
        <v>2.0449999999999999</v>
      </c>
      <c r="L159" s="246">
        <f t="shared" si="27"/>
        <v>45031</v>
      </c>
      <c r="M159" s="246">
        <f t="shared" si="28"/>
        <v>44331</v>
      </c>
      <c r="N159" s="113">
        <f t="shared" si="29"/>
        <v>2.1142857142857161E-4</v>
      </c>
      <c r="O159" s="580">
        <f t="shared" si="33"/>
        <v>700</v>
      </c>
      <c r="P159" s="113">
        <f t="shared" si="30"/>
        <v>558</v>
      </c>
      <c r="Q159" s="113">
        <f t="shared" si="31"/>
        <v>142</v>
      </c>
      <c r="R159" s="549">
        <f t="shared" si="35"/>
        <v>1.9960228571428569</v>
      </c>
      <c r="S159" s="113">
        <f t="shared" si="32"/>
        <v>1.706977142857143</v>
      </c>
      <c r="T159" s="113">
        <f t="shared" si="34"/>
        <v>1.7142615702727459</v>
      </c>
    </row>
    <row r="160" spans="2:20" x14ac:dyDescent="0.35">
      <c r="B160" s="116">
        <v>42633</v>
      </c>
      <c r="C160" s="49">
        <v>3.7189999999999999</v>
      </c>
      <c r="D160" s="187">
        <f t="shared" si="24"/>
        <v>5.0376454483230662</v>
      </c>
      <c r="E160" s="344" t="str">
        <f t="shared" si="25"/>
        <v>4/10/2021</v>
      </c>
      <c r="F160" s="580">
        <f t="shared" si="26"/>
        <v>0</v>
      </c>
      <c r="G160" s="559"/>
      <c r="I160" s="187">
        <v>2.2839999999999998</v>
      </c>
      <c r="J160" s="113">
        <v>2.1320000000000001</v>
      </c>
      <c r="K160" s="198">
        <v>2.0590000000000002</v>
      </c>
      <c r="L160" s="246">
        <f t="shared" si="27"/>
        <v>45031</v>
      </c>
      <c r="M160" s="246">
        <f t="shared" si="28"/>
        <v>44331</v>
      </c>
      <c r="N160" s="113">
        <f t="shared" si="29"/>
        <v>2.1714285714285669E-4</v>
      </c>
      <c r="O160" s="580">
        <f t="shared" si="33"/>
        <v>700</v>
      </c>
      <c r="P160" s="113">
        <f t="shared" si="30"/>
        <v>558</v>
      </c>
      <c r="Q160" s="113">
        <f t="shared" si="31"/>
        <v>142</v>
      </c>
      <c r="R160" s="549">
        <f t="shared" si="35"/>
        <v>2.010834285714286</v>
      </c>
      <c r="S160" s="113">
        <f t="shared" si="32"/>
        <v>1.7081657142857138</v>
      </c>
      <c r="T160" s="113">
        <f t="shared" si="34"/>
        <v>1.7154602895543603</v>
      </c>
    </row>
    <row r="161" spans="2:20" x14ac:dyDescent="0.35">
      <c r="B161" s="116">
        <v>42634</v>
      </c>
      <c r="C161" s="49">
        <v>3.7210000000000001</v>
      </c>
      <c r="D161" s="187">
        <f t="shared" si="24"/>
        <v>5.0349075975359341</v>
      </c>
      <c r="E161" s="344" t="str">
        <f t="shared" si="25"/>
        <v>4/10/2021</v>
      </c>
      <c r="F161" s="580">
        <f t="shared" si="26"/>
        <v>0</v>
      </c>
      <c r="G161" s="559"/>
      <c r="I161" s="187">
        <v>2.2909999999999999</v>
      </c>
      <c r="J161" s="113">
        <v>2.1360000000000001</v>
      </c>
      <c r="K161" s="198">
        <v>2.0630000000000002</v>
      </c>
      <c r="L161" s="246">
        <f t="shared" si="27"/>
        <v>45031</v>
      </c>
      <c r="M161" s="246">
        <f t="shared" si="28"/>
        <v>44331</v>
      </c>
      <c r="N161" s="113">
        <f t="shared" si="29"/>
        <v>2.2142857142857115E-4</v>
      </c>
      <c r="O161" s="580">
        <f t="shared" si="33"/>
        <v>700</v>
      </c>
      <c r="P161" s="113">
        <f t="shared" si="30"/>
        <v>558</v>
      </c>
      <c r="Q161" s="113">
        <f t="shared" si="31"/>
        <v>142</v>
      </c>
      <c r="R161" s="549">
        <f t="shared" si="35"/>
        <v>2.0124428571428572</v>
      </c>
      <c r="S161" s="113">
        <f t="shared" si="32"/>
        <v>1.7085571428571429</v>
      </c>
      <c r="T161" s="113">
        <f t="shared" si="34"/>
        <v>1.7158550616331647</v>
      </c>
    </row>
    <row r="162" spans="2:20" x14ac:dyDescent="0.35">
      <c r="B162" s="116">
        <v>42635</v>
      </c>
      <c r="C162" s="49">
        <v>3.6339999999999999</v>
      </c>
      <c r="D162" s="187">
        <f t="shared" si="24"/>
        <v>5.032169746748802</v>
      </c>
      <c r="E162" s="344" t="str">
        <f t="shared" si="25"/>
        <v>4/10/2021</v>
      </c>
      <c r="F162" s="580">
        <f t="shared" si="26"/>
        <v>0</v>
      </c>
      <c r="G162" s="559"/>
      <c r="I162" s="187">
        <v>2.2050000000000001</v>
      </c>
      <c r="J162" s="113">
        <v>2.056</v>
      </c>
      <c r="K162" s="198">
        <v>1.9910000000000001</v>
      </c>
      <c r="L162" s="246">
        <f t="shared" si="27"/>
        <v>45031</v>
      </c>
      <c r="M162" s="246">
        <f t="shared" si="28"/>
        <v>44331</v>
      </c>
      <c r="N162" s="113">
        <f t="shared" si="29"/>
        <v>2.1285714285714289E-4</v>
      </c>
      <c r="O162" s="580">
        <f t="shared" si="33"/>
        <v>700</v>
      </c>
      <c r="P162" s="113">
        <f t="shared" si="30"/>
        <v>558</v>
      </c>
      <c r="Q162" s="113">
        <f t="shared" si="31"/>
        <v>142</v>
      </c>
      <c r="R162" s="549">
        <f t="shared" si="35"/>
        <v>1.9372257142857143</v>
      </c>
      <c r="S162" s="113">
        <f t="shared" si="32"/>
        <v>1.6967742857142856</v>
      </c>
      <c r="T162" s="113">
        <f t="shared" si="34"/>
        <v>1.70397189315592</v>
      </c>
    </row>
    <row r="163" spans="2:20" x14ac:dyDescent="0.35">
      <c r="B163" s="116">
        <v>42636</v>
      </c>
      <c r="C163" s="49">
        <v>3.609</v>
      </c>
      <c r="D163" s="187">
        <f t="shared" si="24"/>
        <v>5.02943189596167</v>
      </c>
      <c r="E163" s="344" t="str">
        <f t="shared" si="25"/>
        <v>4/10/2021</v>
      </c>
      <c r="F163" s="580">
        <f t="shared" si="26"/>
        <v>0</v>
      </c>
      <c r="G163" s="559"/>
      <c r="I163" s="187">
        <v>2.1419999999999999</v>
      </c>
      <c r="J163" s="113">
        <v>2.0009999999999999</v>
      </c>
      <c r="K163" s="198">
        <v>1.946</v>
      </c>
      <c r="L163" s="246">
        <f t="shared" si="27"/>
        <v>45031</v>
      </c>
      <c r="M163" s="246">
        <f t="shared" si="28"/>
        <v>44331</v>
      </c>
      <c r="N163" s="113">
        <f t="shared" si="29"/>
        <v>2.0142857142857145E-4</v>
      </c>
      <c r="O163" s="580">
        <f t="shared" si="33"/>
        <v>700</v>
      </c>
      <c r="P163" s="113">
        <f t="shared" si="30"/>
        <v>558</v>
      </c>
      <c r="Q163" s="113">
        <f t="shared" si="31"/>
        <v>142</v>
      </c>
      <c r="R163" s="549">
        <f t="shared" si="35"/>
        <v>1.888602857142857</v>
      </c>
      <c r="S163" s="113">
        <f t="shared" si="32"/>
        <v>1.720397142857143</v>
      </c>
      <c r="T163" s="113">
        <f t="shared" si="34"/>
        <v>1.7277965586800059</v>
      </c>
    </row>
    <row r="164" spans="2:20" x14ac:dyDescent="0.35">
      <c r="B164" s="116">
        <v>42639</v>
      </c>
      <c r="C164" s="49">
        <v>3.5960000000000001</v>
      </c>
      <c r="D164" s="187">
        <f t="shared" si="24"/>
        <v>5.0212183436002737</v>
      </c>
      <c r="E164" s="344" t="str">
        <f t="shared" si="25"/>
        <v>4/10/2021</v>
      </c>
      <c r="F164" s="580">
        <f t="shared" si="26"/>
        <v>0</v>
      </c>
      <c r="G164" s="559"/>
      <c r="I164" s="187">
        <v>2.12</v>
      </c>
      <c r="J164" s="113">
        <v>1.988</v>
      </c>
      <c r="K164" s="198">
        <v>1.9379999999999999</v>
      </c>
      <c r="L164" s="246">
        <f t="shared" si="27"/>
        <v>45031</v>
      </c>
      <c r="M164" s="246">
        <f t="shared" si="28"/>
        <v>44331</v>
      </c>
      <c r="N164" s="113">
        <f t="shared" si="29"/>
        <v>1.8857142857142873E-4</v>
      </c>
      <c r="O164" s="580">
        <f t="shared" si="33"/>
        <v>700</v>
      </c>
      <c r="P164" s="113">
        <f t="shared" si="30"/>
        <v>558</v>
      </c>
      <c r="Q164" s="113">
        <f t="shared" si="31"/>
        <v>142</v>
      </c>
      <c r="R164" s="549">
        <f t="shared" si="35"/>
        <v>1.8827771428571427</v>
      </c>
      <c r="S164" s="113">
        <f t="shared" si="32"/>
        <v>1.7132228571428574</v>
      </c>
      <c r="T164" s="113">
        <f t="shared" si="34"/>
        <v>1.7205606885384528</v>
      </c>
    </row>
    <row r="165" spans="2:20" x14ac:dyDescent="0.35">
      <c r="B165" s="116">
        <v>42640</v>
      </c>
      <c r="C165" s="49">
        <v>3.59</v>
      </c>
      <c r="D165" s="187">
        <f t="shared" si="24"/>
        <v>5.0184804928131417</v>
      </c>
      <c r="E165" s="344" t="str">
        <f t="shared" si="25"/>
        <v>4/10/2021</v>
      </c>
      <c r="F165" s="580">
        <f t="shared" si="26"/>
        <v>0</v>
      </c>
      <c r="G165" s="559"/>
      <c r="I165" s="187">
        <v>2.1160000000000001</v>
      </c>
      <c r="J165" s="113">
        <v>1.988</v>
      </c>
      <c r="K165" s="198">
        <v>1.9419999999999999</v>
      </c>
      <c r="L165" s="246">
        <f t="shared" si="27"/>
        <v>45031</v>
      </c>
      <c r="M165" s="246">
        <f t="shared" si="28"/>
        <v>44331</v>
      </c>
      <c r="N165" s="113">
        <f t="shared" si="29"/>
        <v>1.8285714285714303E-4</v>
      </c>
      <c r="O165" s="580">
        <f t="shared" si="33"/>
        <v>700</v>
      </c>
      <c r="P165" s="113">
        <f t="shared" si="30"/>
        <v>558</v>
      </c>
      <c r="Q165" s="113">
        <f t="shared" si="31"/>
        <v>142</v>
      </c>
      <c r="R165" s="549">
        <f t="shared" si="35"/>
        <v>1.8859657142857142</v>
      </c>
      <c r="S165" s="113">
        <f t="shared" si="32"/>
        <v>1.7040342857142856</v>
      </c>
      <c r="T165" s="113">
        <f t="shared" si="34"/>
        <v>1.7112936178315108</v>
      </c>
    </row>
    <row r="166" spans="2:20" x14ac:dyDescent="0.35">
      <c r="B166" s="116">
        <v>42641</v>
      </c>
      <c r="C166" s="49">
        <v>3.5910000000000002</v>
      </c>
      <c r="D166" s="187">
        <f t="shared" si="24"/>
        <v>5.0157426420260096</v>
      </c>
      <c r="E166" s="344" t="str">
        <f t="shared" si="25"/>
        <v>4/10/2021</v>
      </c>
      <c r="F166" s="580">
        <f t="shared" si="26"/>
        <v>0</v>
      </c>
      <c r="G166" s="559"/>
      <c r="I166" s="187">
        <v>2.1</v>
      </c>
      <c r="J166" s="113">
        <v>1.9889999999999999</v>
      </c>
      <c r="K166" s="198">
        <v>1.9489999999999998</v>
      </c>
      <c r="L166" s="246">
        <f t="shared" si="27"/>
        <v>45031</v>
      </c>
      <c r="M166" s="246">
        <f t="shared" si="28"/>
        <v>44331</v>
      </c>
      <c r="N166" s="113">
        <f t="shared" si="29"/>
        <v>1.5857142857142887E-4</v>
      </c>
      <c r="O166" s="580">
        <f t="shared" si="33"/>
        <v>700</v>
      </c>
      <c r="P166" s="113">
        <f t="shared" si="30"/>
        <v>558</v>
      </c>
      <c r="Q166" s="113">
        <f t="shared" si="31"/>
        <v>142</v>
      </c>
      <c r="R166" s="549">
        <f t="shared" si="35"/>
        <v>1.9005171428571426</v>
      </c>
      <c r="S166" s="113">
        <f t="shared" si="32"/>
        <v>1.6904828571428576</v>
      </c>
      <c r="T166" s="113">
        <f t="shared" si="34"/>
        <v>1.6976271878685889</v>
      </c>
    </row>
    <row r="167" spans="2:20" x14ac:dyDescent="0.35">
      <c r="B167" s="116">
        <v>42642</v>
      </c>
      <c r="C167" s="49">
        <v>3.5990000000000002</v>
      </c>
      <c r="D167" s="187">
        <f t="shared" si="24"/>
        <v>5.0130047912388775</v>
      </c>
      <c r="E167" s="344" t="str">
        <f t="shared" si="25"/>
        <v>4/10/2021</v>
      </c>
      <c r="F167" s="580">
        <f t="shared" si="26"/>
        <v>0</v>
      </c>
      <c r="G167" s="559"/>
      <c r="I167" s="187">
        <v>2.1120000000000001</v>
      </c>
      <c r="J167" s="113">
        <v>2.0099999999999998</v>
      </c>
      <c r="K167" s="198">
        <v>1.964</v>
      </c>
      <c r="L167" s="246">
        <f t="shared" si="27"/>
        <v>45031</v>
      </c>
      <c r="M167" s="246">
        <f t="shared" si="28"/>
        <v>44331</v>
      </c>
      <c r="N167" s="113">
        <f t="shared" si="29"/>
        <v>1.4571428571428615E-4</v>
      </c>
      <c r="O167" s="580">
        <f t="shared" si="33"/>
        <v>700</v>
      </c>
      <c r="P167" s="113">
        <f t="shared" si="30"/>
        <v>558</v>
      </c>
      <c r="Q167" s="113">
        <f t="shared" si="31"/>
        <v>142</v>
      </c>
      <c r="R167" s="549">
        <f t="shared" si="35"/>
        <v>1.9286914285714281</v>
      </c>
      <c r="S167" s="113">
        <f t="shared" si="32"/>
        <v>1.6703085714285721</v>
      </c>
      <c r="T167" s="113">
        <f t="shared" si="34"/>
        <v>1.6772833982380275</v>
      </c>
    </row>
    <row r="168" spans="2:20" x14ac:dyDescent="0.35">
      <c r="B168" s="116">
        <v>42643</v>
      </c>
      <c r="C168" s="49">
        <v>3.56</v>
      </c>
      <c r="D168" s="187">
        <f t="shared" si="24"/>
        <v>5.0102669404517455</v>
      </c>
      <c r="E168" s="344" t="str">
        <f t="shared" si="25"/>
        <v>4/10/2021</v>
      </c>
      <c r="F168" s="580">
        <f t="shared" si="26"/>
        <v>0</v>
      </c>
      <c r="G168" s="559"/>
      <c r="I168" s="187">
        <v>2.0590000000000002</v>
      </c>
      <c r="J168" s="113">
        <v>1.958</v>
      </c>
      <c r="K168" s="198">
        <v>1.9330000000000001</v>
      </c>
      <c r="L168" s="246">
        <f t="shared" si="27"/>
        <v>45031</v>
      </c>
      <c r="M168" s="246">
        <f t="shared" si="28"/>
        <v>44331</v>
      </c>
      <c r="N168" s="113">
        <f t="shared" si="29"/>
        <v>1.4428571428571458E-4</v>
      </c>
      <c r="O168" s="580">
        <f t="shared" si="33"/>
        <v>700</v>
      </c>
      <c r="P168" s="113">
        <f t="shared" si="30"/>
        <v>558</v>
      </c>
      <c r="Q168" s="113">
        <f t="shared" si="31"/>
        <v>142</v>
      </c>
      <c r="R168" s="549">
        <f t="shared" si="35"/>
        <v>1.8774885714285712</v>
      </c>
      <c r="S168" s="113">
        <f t="shared" si="32"/>
        <v>1.6825114285714289</v>
      </c>
      <c r="T168" s="113">
        <f t="shared" si="34"/>
        <v>1.6895885403396038</v>
      </c>
    </row>
    <row r="169" spans="2:20" x14ac:dyDescent="0.35">
      <c r="B169" s="116">
        <v>42646</v>
      </c>
      <c r="C169" s="49">
        <v>3.61</v>
      </c>
      <c r="D169" s="187">
        <f t="shared" si="24"/>
        <v>5.0020533880903493</v>
      </c>
      <c r="E169" s="344" t="str">
        <f t="shared" si="25"/>
        <v>4/10/2021</v>
      </c>
      <c r="F169" s="580">
        <f t="shared" si="26"/>
        <v>0</v>
      </c>
      <c r="G169" s="559"/>
      <c r="I169" s="187">
        <v>2.0880000000000001</v>
      </c>
      <c r="J169" s="113">
        <v>1.982</v>
      </c>
      <c r="K169" s="198">
        <v>1.9569999999999999</v>
      </c>
      <c r="L169" s="246">
        <f t="shared" si="27"/>
        <v>45031</v>
      </c>
      <c r="M169" s="246">
        <f t="shared" si="28"/>
        <v>44331</v>
      </c>
      <c r="N169" s="113">
        <f t="shared" si="29"/>
        <v>1.5142857142857156E-4</v>
      </c>
      <c r="O169" s="580">
        <f t="shared" si="33"/>
        <v>700</v>
      </c>
      <c r="P169" s="113">
        <f t="shared" si="30"/>
        <v>558</v>
      </c>
      <c r="Q169" s="113">
        <f t="shared" si="31"/>
        <v>142</v>
      </c>
      <c r="R169" s="549">
        <f t="shared" si="35"/>
        <v>1.8975028571428569</v>
      </c>
      <c r="S169" s="113">
        <f t="shared" si="32"/>
        <v>1.7124971428571429</v>
      </c>
      <c r="T169" s="113">
        <f t="shared" si="34"/>
        <v>1.7198287590178607</v>
      </c>
    </row>
    <row r="170" spans="2:20" x14ac:dyDescent="0.35">
      <c r="B170" s="116">
        <v>42647</v>
      </c>
      <c r="C170" s="49">
        <v>3.6470000000000002</v>
      </c>
      <c r="D170" s="187">
        <f t="shared" si="24"/>
        <v>4.9993155373032172</v>
      </c>
      <c r="E170" s="344" t="str">
        <f t="shared" si="25"/>
        <v>4/10/2021</v>
      </c>
      <c r="F170" s="580">
        <f t="shared" si="26"/>
        <v>0</v>
      </c>
      <c r="G170" s="559"/>
      <c r="I170" s="187">
        <v>2.1560000000000001</v>
      </c>
      <c r="J170" s="113">
        <v>2.0339999999999998</v>
      </c>
      <c r="K170" s="198">
        <v>1.992</v>
      </c>
      <c r="L170" s="246">
        <f t="shared" si="27"/>
        <v>45031</v>
      </c>
      <c r="M170" s="246">
        <f t="shared" si="28"/>
        <v>44331</v>
      </c>
      <c r="N170" s="113">
        <f t="shared" si="29"/>
        <v>1.7428571428571477E-4</v>
      </c>
      <c r="O170" s="580">
        <f t="shared" si="33"/>
        <v>700</v>
      </c>
      <c r="P170" s="113">
        <f t="shared" si="30"/>
        <v>558</v>
      </c>
      <c r="Q170" s="113">
        <f t="shared" si="31"/>
        <v>142</v>
      </c>
      <c r="R170" s="549">
        <f t="shared" si="35"/>
        <v>1.936748571428571</v>
      </c>
      <c r="S170" s="113">
        <f t="shared" si="32"/>
        <v>1.7102514285714292</v>
      </c>
      <c r="T170" s="113">
        <f t="shared" si="34"/>
        <v>1.7175638284437689</v>
      </c>
    </row>
    <row r="171" spans="2:20" x14ac:dyDescent="0.35">
      <c r="B171" s="116">
        <v>42648</v>
      </c>
      <c r="C171" s="49">
        <v>3.6909999999999998</v>
      </c>
      <c r="D171" s="187">
        <f t="shared" si="24"/>
        <v>4.9965776865160851</v>
      </c>
      <c r="E171" s="344" t="str">
        <f t="shared" si="25"/>
        <v>4/10/2021</v>
      </c>
      <c r="F171" s="580">
        <f t="shared" si="26"/>
        <v>0</v>
      </c>
      <c r="G171" s="559"/>
      <c r="I171" s="187">
        <v>2.2069999999999999</v>
      </c>
      <c r="J171" s="113">
        <v>2.0760000000000001</v>
      </c>
      <c r="K171" s="198">
        <v>2.024</v>
      </c>
      <c r="L171" s="246">
        <f t="shared" si="27"/>
        <v>45031</v>
      </c>
      <c r="M171" s="246">
        <f t="shared" si="28"/>
        <v>44331</v>
      </c>
      <c r="N171" s="113">
        <f t="shared" si="29"/>
        <v>1.8714285714285683E-4</v>
      </c>
      <c r="O171" s="580">
        <f t="shared" si="33"/>
        <v>700</v>
      </c>
      <c r="P171" s="113">
        <f t="shared" si="30"/>
        <v>558</v>
      </c>
      <c r="Q171" s="113">
        <f t="shared" si="31"/>
        <v>142</v>
      </c>
      <c r="R171" s="549">
        <f t="shared" si="35"/>
        <v>1.9715742857142859</v>
      </c>
      <c r="S171" s="113">
        <f t="shared" si="32"/>
        <v>1.7194257142857139</v>
      </c>
      <c r="T171" s="113">
        <f t="shared" si="34"/>
        <v>1.7268167762530817</v>
      </c>
    </row>
    <row r="172" spans="2:20" x14ac:dyDescent="0.35">
      <c r="B172" s="116">
        <v>42649</v>
      </c>
      <c r="C172" s="49">
        <v>3.7069999999999999</v>
      </c>
      <c r="D172" s="187">
        <f t="shared" si="24"/>
        <v>4.9938398357289531</v>
      </c>
      <c r="E172" s="344" t="str">
        <f t="shared" si="25"/>
        <v>4/10/2021</v>
      </c>
      <c r="F172" s="580">
        <f t="shared" si="26"/>
        <v>0</v>
      </c>
      <c r="G172" s="559"/>
      <c r="I172" s="187">
        <v>2.25</v>
      </c>
      <c r="J172" s="113">
        <v>2.0979999999999999</v>
      </c>
      <c r="K172" s="198">
        <v>2.044</v>
      </c>
      <c r="L172" s="246">
        <f t="shared" si="27"/>
        <v>45031</v>
      </c>
      <c r="M172" s="246">
        <f t="shared" si="28"/>
        <v>44331</v>
      </c>
      <c r="N172" s="113">
        <f t="shared" si="29"/>
        <v>2.1714285714285734E-4</v>
      </c>
      <c r="O172" s="580">
        <f t="shared" si="33"/>
        <v>700</v>
      </c>
      <c r="P172" s="113">
        <f t="shared" si="30"/>
        <v>558</v>
      </c>
      <c r="Q172" s="113">
        <f t="shared" si="31"/>
        <v>142</v>
      </c>
      <c r="R172" s="549">
        <f t="shared" si="35"/>
        <v>1.9768342857142855</v>
      </c>
      <c r="S172" s="113">
        <f t="shared" si="32"/>
        <v>1.7301657142857143</v>
      </c>
      <c r="T172" s="113">
        <f t="shared" si="34"/>
        <v>1.7376493977829588</v>
      </c>
    </row>
    <row r="173" spans="2:20" x14ac:dyDescent="0.35">
      <c r="B173" s="116">
        <v>42650</v>
      </c>
      <c r="C173" s="49">
        <v>3.6949999999999998</v>
      </c>
      <c r="D173" s="187">
        <f t="shared" si="24"/>
        <v>4.991101984941821</v>
      </c>
      <c r="E173" s="344" t="str">
        <f t="shared" si="25"/>
        <v>4/10/2021</v>
      </c>
      <c r="F173" s="580">
        <f t="shared" si="26"/>
        <v>0</v>
      </c>
      <c r="G173" s="559"/>
      <c r="I173" s="187">
        <v>2.2490000000000001</v>
      </c>
      <c r="J173" s="113">
        <v>2.09</v>
      </c>
      <c r="K173" s="198">
        <v>2.0329999999999999</v>
      </c>
      <c r="L173" s="246">
        <f t="shared" si="27"/>
        <v>45031</v>
      </c>
      <c r="M173" s="246">
        <f t="shared" si="28"/>
        <v>44331</v>
      </c>
      <c r="N173" s="113">
        <f t="shared" si="29"/>
        <v>2.2714285714285751E-4</v>
      </c>
      <c r="O173" s="580">
        <f t="shared" si="33"/>
        <v>700</v>
      </c>
      <c r="P173" s="113">
        <f t="shared" si="30"/>
        <v>558</v>
      </c>
      <c r="Q173" s="113">
        <f t="shared" si="31"/>
        <v>142</v>
      </c>
      <c r="R173" s="549">
        <f t="shared" si="35"/>
        <v>1.9632542857142854</v>
      </c>
      <c r="S173" s="113">
        <f t="shared" si="32"/>
        <v>1.7317457142857144</v>
      </c>
      <c r="T173" s="113">
        <f t="shared" si="34"/>
        <v>1.7392430723330854</v>
      </c>
    </row>
    <row r="174" spans="2:20" x14ac:dyDescent="0.35">
      <c r="B174" s="116">
        <v>42653</v>
      </c>
      <c r="C174" s="49">
        <v>3.7170000000000001</v>
      </c>
      <c r="D174" s="187">
        <f t="shared" si="24"/>
        <v>4.9828884325804248</v>
      </c>
      <c r="E174" s="344" t="str">
        <f t="shared" si="25"/>
        <v>4/10/2021</v>
      </c>
      <c r="F174" s="580">
        <f t="shared" si="26"/>
        <v>0</v>
      </c>
      <c r="G174" s="559"/>
      <c r="I174" s="187">
        <v>2.238</v>
      </c>
      <c r="J174" s="113">
        <v>2.0790000000000002</v>
      </c>
      <c r="K174" s="198">
        <v>2.0179999999999998</v>
      </c>
      <c r="L174" s="246">
        <f t="shared" si="27"/>
        <v>45031</v>
      </c>
      <c r="M174" s="246">
        <f t="shared" si="28"/>
        <v>44331</v>
      </c>
      <c r="N174" s="113">
        <f t="shared" si="29"/>
        <v>2.2714285714285686E-4</v>
      </c>
      <c r="O174" s="580">
        <f t="shared" si="33"/>
        <v>700</v>
      </c>
      <c r="P174" s="113">
        <f t="shared" si="30"/>
        <v>558</v>
      </c>
      <c r="Q174" s="113">
        <f t="shared" si="31"/>
        <v>142</v>
      </c>
      <c r="R174" s="549">
        <f>IF(I174="","",I174-(P174*N174))</f>
        <v>2.1112542857142857</v>
      </c>
      <c r="S174" s="113">
        <f t="shared" si="32"/>
        <v>1.6057457142857143</v>
      </c>
      <c r="T174" s="113">
        <f t="shared" si="34"/>
        <v>1.6121917625331106</v>
      </c>
    </row>
    <row r="175" spans="2:20" x14ac:dyDescent="0.35">
      <c r="B175" s="116">
        <v>42654</v>
      </c>
      <c r="C175" s="49">
        <v>3.7029999999999998</v>
      </c>
      <c r="D175" s="187">
        <f t="shared" si="24"/>
        <v>4.9801505817932918</v>
      </c>
      <c r="E175" s="344" t="str">
        <f t="shared" si="25"/>
        <v>4/10/2021</v>
      </c>
      <c r="F175" s="580">
        <f t="shared" si="26"/>
        <v>0</v>
      </c>
      <c r="G175" s="559"/>
      <c r="I175" s="187">
        <v>2.2400000000000002</v>
      </c>
      <c r="J175" s="113">
        <v>2.0739999999999998</v>
      </c>
      <c r="K175" s="198">
        <v>2.0049999999999999</v>
      </c>
      <c r="L175" s="246">
        <f t="shared" si="27"/>
        <v>45031</v>
      </c>
      <c r="M175" s="246">
        <f t="shared" si="28"/>
        <v>44331</v>
      </c>
      <c r="N175" s="113">
        <f t="shared" si="29"/>
        <v>2.3714285714285767E-4</v>
      </c>
      <c r="O175" s="580">
        <f t="shared" si="33"/>
        <v>700</v>
      </c>
      <c r="P175" s="113">
        <f t="shared" si="30"/>
        <v>558</v>
      </c>
      <c r="Q175" s="113">
        <f t="shared" si="31"/>
        <v>142</v>
      </c>
      <c r="R175" s="549">
        <f>IF(I175="","",I175-(P175*N175))</f>
        <v>2.1076742857142858</v>
      </c>
      <c r="S175" s="113">
        <f t="shared" si="32"/>
        <v>1.595325714285714</v>
      </c>
      <c r="T175" s="113">
        <f t="shared" si="34"/>
        <v>1.6016883746223787</v>
      </c>
    </row>
    <row r="176" spans="2:20" x14ac:dyDescent="0.35">
      <c r="B176" s="116">
        <v>42655</v>
      </c>
      <c r="C176" s="49">
        <v>3.7199999999999998</v>
      </c>
      <c r="D176" s="187">
        <f t="shared" si="24"/>
        <v>4.9774127310061598</v>
      </c>
      <c r="E176" s="344" t="str">
        <f t="shared" si="25"/>
        <v>4/10/2021</v>
      </c>
      <c r="F176" s="580">
        <f t="shared" si="26"/>
        <v>0</v>
      </c>
      <c r="G176" s="559"/>
      <c r="I176" s="187">
        <v>2.2589999999999999</v>
      </c>
      <c r="J176" s="113">
        <v>2.085</v>
      </c>
      <c r="K176" s="198">
        <v>2.0110000000000001</v>
      </c>
      <c r="L176" s="246">
        <f t="shared" si="27"/>
        <v>45031</v>
      </c>
      <c r="M176" s="246">
        <f t="shared" si="28"/>
        <v>44331</v>
      </c>
      <c r="N176" s="113">
        <f t="shared" si="29"/>
        <v>2.4857142857142846E-4</v>
      </c>
      <c r="O176" s="580">
        <f t="shared" si="33"/>
        <v>700</v>
      </c>
      <c r="P176" s="113">
        <f t="shared" si="30"/>
        <v>558</v>
      </c>
      <c r="Q176" s="113">
        <f t="shared" si="31"/>
        <v>142</v>
      </c>
      <c r="R176" s="549">
        <f t="shared" ref="R176:R197" si="36">IF(I176="","",I176-(P176*N176))</f>
        <v>2.1202971428571429</v>
      </c>
      <c r="S176" s="113">
        <f t="shared" si="32"/>
        <v>1.5997028571428569</v>
      </c>
      <c r="T176" s="113">
        <f t="shared" si="34"/>
        <v>1.6061004802207179</v>
      </c>
    </row>
    <row r="177" spans="2:20" x14ac:dyDescent="0.35">
      <c r="B177" s="116">
        <v>42656</v>
      </c>
      <c r="C177" s="49">
        <v>3.68</v>
      </c>
      <c r="D177" s="187">
        <f t="shared" si="24"/>
        <v>4.9746748802190277</v>
      </c>
      <c r="E177" s="344" t="str">
        <f t="shared" si="25"/>
        <v>4/10/2021</v>
      </c>
      <c r="F177" s="580">
        <f t="shared" si="26"/>
        <v>0</v>
      </c>
      <c r="G177" s="559"/>
      <c r="I177" s="187">
        <v>2.2189999999999999</v>
      </c>
      <c r="J177" s="113">
        <v>2.048</v>
      </c>
      <c r="K177" s="198">
        <v>1.9790000000000001</v>
      </c>
      <c r="L177" s="246">
        <f t="shared" si="27"/>
        <v>45031</v>
      </c>
      <c r="M177" s="246">
        <f t="shared" si="28"/>
        <v>44331</v>
      </c>
      <c r="N177" s="113">
        <f t="shared" si="29"/>
        <v>2.4428571428571403E-4</v>
      </c>
      <c r="O177" s="580">
        <f t="shared" si="33"/>
        <v>700</v>
      </c>
      <c r="P177" s="113">
        <f t="shared" si="30"/>
        <v>558</v>
      </c>
      <c r="Q177" s="113">
        <f t="shared" si="31"/>
        <v>142</v>
      </c>
      <c r="R177" s="549">
        <f t="shared" si="36"/>
        <v>2.0826885714285712</v>
      </c>
      <c r="S177" s="113">
        <f t="shared" si="32"/>
        <v>1.5973114285714289</v>
      </c>
      <c r="T177" s="113">
        <f t="shared" si="34"/>
        <v>1.6036899380710512</v>
      </c>
    </row>
    <row r="178" spans="2:20" x14ac:dyDescent="0.35">
      <c r="B178" s="116">
        <v>42657</v>
      </c>
      <c r="C178" s="49">
        <v>3.698</v>
      </c>
      <c r="D178" s="187">
        <f t="shared" si="24"/>
        <v>4.9719370294318956</v>
      </c>
      <c r="E178" s="344" t="str">
        <f t="shared" si="25"/>
        <v>4/10/2021</v>
      </c>
      <c r="F178" s="580">
        <f t="shared" si="26"/>
        <v>0</v>
      </c>
      <c r="G178" s="559"/>
      <c r="I178" s="187">
        <v>2.2170000000000001</v>
      </c>
      <c r="J178" s="113">
        <v>2.0390000000000001</v>
      </c>
      <c r="K178" s="198">
        <v>1.968</v>
      </c>
      <c r="L178" s="246">
        <f t="shared" si="27"/>
        <v>45031</v>
      </c>
      <c r="M178" s="246">
        <f t="shared" si="28"/>
        <v>44331</v>
      </c>
      <c r="N178" s="113">
        <f t="shared" si="29"/>
        <v>2.5428571428571422E-4</v>
      </c>
      <c r="O178" s="580">
        <f t="shared" si="33"/>
        <v>700</v>
      </c>
      <c r="P178" s="113">
        <f t="shared" si="30"/>
        <v>558</v>
      </c>
      <c r="Q178" s="113">
        <f t="shared" si="31"/>
        <v>142</v>
      </c>
      <c r="R178" s="549">
        <f t="shared" si="36"/>
        <v>2.0751085714285717</v>
      </c>
      <c r="S178" s="113">
        <f t="shared" si="32"/>
        <v>1.6228914285714282</v>
      </c>
      <c r="T178" s="113">
        <f t="shared" si="34"/>
        <v>1.6294758700437395</v>
      </c>
    </row>
    <row r="179" spans="2:20" x14ac:dyDescent="0.35">
      <c r="B179" s="116">
        <v>42660</v>
      </c>
      <c r="C179" s="49">
        <v>3.706</v>
      </c>
      <c r="D179" s="187">
        <f t="shared" si="24"/>
        <v>4.9637234770704994</v>
      </c>
      <c r="E179" s="344" t="str">
        <f t="shared" si="25"/>
        <v>4/10/2021</v>
      </c>
      <c r="F179" s="580">
        <f t="shared" si="26"/>
        <v>0</v>
      </c>
      <c r="G179" s="559"/>
      <c r="I179" s="187">
        <v>2.2480000000000002</v>
      </c>
      <c r="J179" s="113">
        <v>2.0680000000000001</v>
      </c>
      <c r="K179" s="198">
        <v>1.9870000000000001</v>
      </c>
      <c r="L179" s="246">
        <f t="shared" si="27"/>
        <v>45031</v>
      </c>
      <c r="M179" s="246">
        <f t="shared" si="28"/>
        <v>44331</v>
      </c>
      <c r="N179" s="113">
        <f t="shared" si="29"/>
        <v>2.5714285714285737E-4</v>
      </c>
      <c r="O179" s="580">
        <f t="shared" si="33"/>
        <v>700</v>
      </c>
      <c r="P179" s="113">
        <f t="shared" si="30"/>
        <v>558</v>
      </c>
      <c r="Q179" s="113">
        <f t="shared" si="31"/>
        <v>142</v>
      </c>
      <c r="R179" s="549">
        <f t="shared" si="36"/>
        <v>2.104514285714286</v>
      </c>
      <c r="S179" s="113">
        <f t="shared" si="32"/>
        <v>1.601485714285714</v>
      </c>
      <c r="T179" s="113">
        <f t="shared" si="34"/>
        <v>1.6078976055183825</v>
      </c>
    </row>
    <row r="180" spans="2:20" x14ac:dyDescent="0.35">
      <c r="B180" s="116">
        <v>42661</v>
      </c>
      <c r="C180" s="49">
        <v>3.7720000000000002</v>
      </c>
      <c r="D180" s="187">
        <f t="shared" si="24"/>
        <v>4.9609856262833674</v>
      </c>
      <c r="E180" s="344" t="str">
        <f t="shared" si="25"/>
        <v>4/10/2021</v>
      </c>
      <c r="F180" s="580">
        <f t="shared" si="26"/>
        <v>0</v>
      </c>
      <c r="G180" s="559"/>
      <c r="I180" s="187">
        <v>2.3029999999999999</v>
      </c>
      <c r="J180" s="113">
        <v>2.117</v>
      </c>
      <c r="K180" s="198">
        <v>2.0409999999999999</v>
      </c>
      <c r="L180" s="246">
        <f t="shared" si="27"/>
        <v>45031</v>
      </c>
      <c r="M180" s="246">
        <f t="shared" si="28"/>
        <v>44331</v>
      </c>
      <c r="N180" s="113">
        <f t="shared" si="29"/>
        <v>2.6571428571428563E-4</v>
      </c>
      <c r="O180" s="580">
        <f t="shared" si="33"/>
        <v>700</v>
      </c>
      <c r="P180" s="113">
        <f t="shared" si="30"/>
        <v>558</v>
      </c>
      <c r="Q180" s="113">
        <f t="shared" si="31"/>
        <v>142</v>
      </c>
      <c r="R180" s="549">
        <f t="shared" si="36"/>
        <v>2.1547314285714285</v>
      </c>
      <c r="S180" s="113">
        <f t="shared" si="32"/>
        <v>1.6172685714285717</v>
      </c>
      <c r="T180" s="113">
        <f t="shared" si="34"/>
        <v>1.6238074655089196</v>
      </c>
    </row>
    <row r="181" spans="2:20" x14ac:dyDescent="0.35">
      <c r="B181" s="116">
        <v>42662</v>
      </c>
      <c r="C181" s="49">
        <v>3.7850000000000001</v>
      </c>
      <c r="D181" s="187">
        <f t="shared" si="24"/>
        <v>4.9582477754962353</v>
      </c>
      <c r="E181" s="344" t="str">
        <f t="shared" si="25"/>
        <v>4/10/2021</v>
      </c>
      <c r="F181" s="580">
        <f t="shared" si="26"/>
        <v>0</v>
      </c>
      <c r="G181" s="559"/>
      <c r="I181" s="187">
        <v>2.3079999999999998</v>
      </c>
      <c r="J181" s="113">
        <v>2.12</v>
      </c>
      <c r="K181" s="198">
        <v>2.044</v>
      </c>
      <c r="L181" s="246">
        <f t="shared" si="27"/>
        <v>45031</v>
      </c>
      <c r="M181" s="246">
        <f t="shared" si="28"/>
        <v>44331</v>
      </c>
      <c r="N181" s="113">
        <f t="shared" si="29"/>
        <v>2.6857142857142818E-4</v>
      </c>
      <c r="O181" s="580">
        <f t="shared" si="33"/>
        <v>700</v>
      </c>
      <c r="P181" s="113">
        <f t="shared" si="30"/>
        <v>558</v>
      </c>
      <c r="Q181" s="113">
        <f t="shared" si="31"/>
        <v>142</v>
      </c>
      <c r="R181" s="549">
        <f t="shared" si="36"/>
        <v>2.158137142857143</v>
      </c>
      <c r="S181" s="113">
        <f t="shared" si="32"/>
        <v>1.6268628571428572</v>
      </c>
      <c r="T181" s="113">
        <f t="shared" si="34"/>
        <v>1.6334795640327249</v>
      </c>
    </row>
    <row r="182" spans="2:20" x14ac:dyDescent="0.35">
      <c r="B182" s="116">
        <v>42663</v>
      </c>
      <c r="C182" s="49">
        <v>3.7589999999999999</v>
      </c>
      <c r="D182" s="187">
        <f t="shared" si="24"/>
        <v>4.9555099247091032</v>
      </c>
      <c r="E182" s="344" t="str">
        <f t="shared" si="25"/>
        <v>4/10/2021</v>
      </c>
      <c r="F182" s="580">
        <f t="shared" si="26"/>
        <v>0</v>
      </c>
      <c r="G182" s="559"/>
      <c r="I182" s="187">
        <v>2.2890000000000001</v>
      </c>
      <c r="J182" s="113">
        <v>2.0990000000000002</v>
      </c>
      <c r="K182" s="198">
        <v>2.0259999999999998</v>
      </c>
      <c r="L182" s="246">
        <f t="shared" si="27"/>
        <v>45031</v>
      </c>
      <c r="M182" s="246">
        <f t="shared" si="28"/>
        <v>44331</v>
      </c>
      <c r="N182" s="113">
        <f t="shared" si="29"/>
        <v>2.7142857142857134E-4</v>
      </c>
      <c r="O182" s="580">
        <f t="shared" si="33"/>
        <v>700</v>
      </c>
      <c r="P182" s="113">
        <f t="shared" si="30"/>
        <v>558</v>
      </c>
      <c r="Q182" s="113">
        <f t="shared" si="31"/>
        <v>142</v>
      </c>
      <c r="R182" s="549">
        <f t="shared" si="36"/>
        <v>2.1375428571428574</v>
      </c>
      <c r="S182" s="113">
        <f t="shared" si="32"/>
        <v>1.6214571428571425</v>
      </c>
      <c r="T182" s="113">
        <f t="shared" si="34"/>
        <v>1.628029951022425</v>
      </c>
    </row>
    <row r="183" spans="2:20" x14ac:dyDescent="0.35">
      <c r="B183" s="116">
        <v>42664</v>
      </c>
      <c r="C183" s="49">
        <v>3.76</v>
      </c>
      <c r="D183" s="187">
        <f t="shared" si="24"/>
        <v>4.9527720739219712</v>
      </c>
      <c r="E183" s="344" t="str">
        <f t="shared" si="25"/>
        <v>4/10/2021</v>
      </c>
      <c r="F183" s="580">
        <f t="shared" si="26"/>
        <v>0</v>
      </c>
      <c r="G183" s="559"/>
      <c r="I183" s="187">
        <v>2.2829999999999999</v>
      </c>
      <c r="J183" s="113">
        <v>2.097</v>
      </c>
      <c r="K183" s="198">
        <v>2.0249999999999999</v>
      </c>
      <c r="L183" s="246">
        <f t="shared" si="27"/>
        <v>45031</v>
      </c>
      <c r="M183" s="246">
        <f t="shared" si="28"/>
        <v>44331</v>
      </c>
      <c r="N183" s="113">
        <f t="shared" si="29"/>
        <v>2.6571428571428563E-4</v>
      </c>
      <c r="O183" s="580">
        <f t="shared" si="33"/>
        <v>700</v>
      </c>
      <c r="P183" s="113">
        <f t="shared" si="30"/>
        <v>558</v>
      </c>
      <c r="Q183" s="113">
        <f t="shared" si="31"/>
        <v>142</v>
      </c>
      <c r="R183" s="549">
        <f t="shared" si="36"/>
        <v>2.1347314285714285</v>
      </c>
      <c r="S183" s="113">
        <f t="shared" si="32"/>
        <v>1.6252685714285713</v>
      </c>
      <c r="T183" s="113">
        <f t="shared" si="34"/>
        <v>1.6318723162517257</v>
      </c>
    </row>
    <row r="184" spans="2:20" x14ac:dyDescent="0.35">
      <c r="B184" s="116">
        <v>42667</v>
      </c>
      <c r="C184" s="49" t="s">
        <v>437</v>
      </c>
      <c r="D184" s="187" t="str">
        <f t="shared" si="24"/>
        <v/>
      </c>
      <c r="E184" s="344" t="str">
        <f t="shared" si="25"/>
        <v>4/10/2021</v>
      </c>
      <c r="F184" s="580">
        <f t="shared" si="26"/>
        <v>0</v>
      </c>
      <c r="G184" s="559"/>
      <c r="I184" s="187">
        <v>2.2909999999999999</v>
      </c>
      <c r="J184" s="113">
        <v>2.1070000000000002</v>
      </c>
      <c r="K184" s="198">
        <v>2.0289999999999999</v>
      </c>
      <c r="L184" s="246">
        <f t="shared" si="27"/>
        <v>45031</v>
      </c>
      <c r="M184" s="246">
        <f t="shared" si="28"/>
        <v>44331</v>
      </c>
      <c r="N184" s="113">
        <f t="shared" si="29"/>
        <v>2.6285714285714248E-4</v>
      </c>
      <c r="O184" s="580">
        <f t="shared" si="33"/>
        <v>700</v>
      </c>
      <c r="P184" s="113">
        <f t="shared" si="30"/>
        <v>558</v>
      </c>
      <c r="Q184" s="113">
        <f t="shared" si="31"/>
        <v>142</v>
      </c>
      <c r="R184" s="549">
        <f t="shared" si="36"/>
        <v>2.1443257142857144</v>
      </c>
      <c r="S184" s="113" t="str">
        <f t="shared" si="32"/>
        <v/>
      </c>
      <c r="T184" s="113" t="str">
        <f t="shared" si="34"/>
        <v/>
      </c>
    </row>
    <row r="185" spans="2:20" x14ac:dyDescent="0.35">
      <c r="B185" s="116">
        <v>42668</v>
      </c>
      <c r="C185" s="49">
        <v>3.786</v>
      </c>
      <c r="D185" s="187">
        <f t="shared" si="24"/>
        <v>4.9418206707734429</v>
      </c>
      <c r="E185" s="344" t="str">
        <f t="shared" si="25"/>
        <v>4/10/2021</v>
      </c>
      <c r="F185" s="580">
        <f t="shared" si="26"/>
        <v>0</v>
      </c>
      <c r="G185" s="559"/>
      <c r="I185" s="187">
        <v>2.29</v>
      </c>
      <c r="J185" s="113">
        <v>2.105</v>
      </c>
      <c r="K185" s="198">
        <v>2.0350000000000001</v>
      </c>
      <c r="L185" s="246">
        <f t="shared" si="27"/>
        <v>45031</v>
      </c>
      <c r="M185" s="246">
        <f t="shared" si="28"/>
        <v>44331</v>
      </c>
      <c r="N185" s="113">
        <f t="shared" si="29"/>
        <v>2.6428571428571435E-4</v>
      </c>
      <c r="O185" s="580">
        <f t="shared" si="33"/>
        <v>700</v>
      </c>
      <c r="P185" s="113">
        <f t="shared" si="30"/>
        <v>558</v>
      </c>
      <c r="Q185" s="113">
        <f t="shared" si="31"/>
        <v>142</v>
      </c>
      <c r="R185" s="549">
        <f t="shared" si="36"/>
        <v>2.1425285714285716</v>
      </c>
      <c r="S185" s="113">
        <f t="shared" si="32"/>
        <v>1.6434714285714285</v>
      </c>
      <c r="T185" s="113">
        <f t="shared" si="34"/>
        <v>1.6502239244127637</v>
      </c>
    </row>
    <row r="186" spans="2:20" x14ac:dyDescent="0.35">
      <c r="B186" s="116">
        <v>42669</v>
      </c>
      <c r="C186" s="49">
        <v>3.827</v>
      </c>
      <c r="D186" s="187">
        <f t="shared" si="24"/>
        <v>4.9390828199863108</v>
      </c>
      <c r="E186" s="344" t="str">
        <f t="shared" si="25"/>
        <v>4/10/2021</v>
      </c>
      <c r="F186" s="580">
        <f t="shared" si="26"/>
        <v>0</v>
      </c>
      <c r="G186" s="559"/>
      <c r="I186" s="187">
        <v>2.3149999999999999</v>
      </c>
      <c r="J186" s="113">
        <v>2.129</v>
      </c>
      <c r="K186" s="198">
        <v>2.0569999999999999</v>
      </c>
      <c r="L186" s="246">
        <f t="shared" si="27"/>
        <v>45031</v>
      </c>
      <c r="M186" s="246">
        <f t="shared" si="28"/>
        <v>44331</v>
      </c>
      <c r="N186" s="113">
        <f t="shared" si="29"/>
        <v>2.6571428571428563E-4</v>
      </c>
      <c r="O186" s="580">
        <f t="shared" si="33"/>
        <v>700</v>
      </c>
      <c r="P186" s="113">
        <f t="shared" si="30"/>
        <v>558</v>
      </c>
      <c r="Q186" s="113">
        <f t="shared" si="31"/>
        <v>142</v>
      </c>
      <c r="R186" s="549">
        <f t="shared" si="36"/>
        <v>2.1667314285714285</v>
      </c>
      <c r="S186" s="113">
        <f t="shared" si="32"/>
        <v>1.6602685714285714</v>
      </c>
      <c r="T186" s="113">
        <f t="shared" si="34"/>
        <v>1.6671598007517385</v>
      </c>
    </row>
    <row r="187" spans="2:20" x14ac:dyDescent="0.35">
      <c r="B187" s="116">
        <v>42670</v>
      </c>
      <c r="C187" s="49">
        <v>3.8519999999999999</v>
      </c>
      <c r="D187" s="187">
        <f t="shared" si="24"/>
        <v>4.9363449691991788</v>
      </c>
      <c r="E187" s="344" t="str">
        <f t="shared" si="25"/>
        <v>4/10/2021</v>
      </c>
      <c r="F187" s="580">
        <f t="shared" si="26"/>
        <v>0</v>
      </c>
      <c r="G187" s="559"/>
      <c r="I187" s="187">
        <v>2.3519999999999999</v>
      </c>
      <c r="J187" s="113">
        <v>2.1589999999999998</v>
      </c>
      <c r="K187" s="198">
        <v>2.0859999999999999</v>
      </c>
      <c r="L187" s="246">
        <f t="shared" si="27"/>
        <v>45031</v>
      </c>
      <c r="M187" s="246">
        <f t="shared" si="28"/>
        <v>44331</v>
      </c>
      <c r="N187" s="113">
        <f t="shared" si="29"/>
        <v>2.7571428571428582E-4</v>
      </c>
      <c r="O187" s="580">
        <f t="shared" si="33"/>
        <v>700</v>
      </c>
      <c r="P187" s="113">
        <f t="shared" si="30"/>
        <v>558</v>
      </c>
      <c r="Q187" s="113">
        <f t="shared" si="31"/>
        <v>142</v>
      </c>
      <c r="R187" s="549">
        <f t="shared" si="36"/>
        <v>2.1981514285714283</v>
      </c>
      <c r="S187" s="113">
        <f t="shared" si="32"/>
        <v>1.6538485714285716</v>
      </c>
      <c r="T187" s="113">
        <f t="shared" si="34"/>
        <v>1.6606866091716244</v>
      </c>
    </row>
    <row r="188" spans="2:20" x14ac:dyDescent="0.35">
      <c r="B188" s="116">
        <v>42671</v>
      </c>
      <c r="C188" s="49">
        <v>3.8660000000000001</v>
      </c>
      <c r="D188" s="187">
        <f t="shared" si="24"/>
        <v>4.9336071184120467</v>
      </c>
      <c r="E188" s="344" t="str">
        <f t="shared" si="25"/>
        <v>4/10/2021</v>
      </c>
      <c r="F188" s="580">
        <f t="shared" si="26"/>
        <v>0</v>
      </c>
      <c r="G188" s="559"/>
      <c r="I188" s="187">
        <v>2.41</v>
      </c>
      <c r="J188" s="113">
        <v>2.2050000000000001</v>
      </c>
      <c r="K188" s="198">
        <v>2.1230000000000002</v>
      </c>
      <c r="L188" s="246">
        <f t="shared" si="27"/>
        <v>45031</v>
      </c>
      <c r="M188" s="246">
        <f t="shared" si="28"/>
        <v>44331</v>
      </c>
      <c r="N188" s="113">
        <f t="shared" si="29"/>
        <v>2.9285714285714294E-4</v>
      </c>
      <c r="O188" s="580">
        <f t="shared" si="33"/>
        <v>700</v>
      </c>
      <c r="P188" s="113">
        <f t="shared" si="30"/>
        <v>558</v>
      </c>
      <c r="Q188" s="113">
        <f t="shared" si="31"/>
        <v>142</v>
      </c>
      <c r="R188" s="549">
        <f t="shared" si="36"/>
        <v>2.2465857142857142</v>
      </c>
      <c r="S188" s="113">
        <f t="shared" si="32"/>
        <v>1.6194142857142859</v>
      </c>
      <c r="T188" s="113">
        <f t="shared" si="34"/>
        <v>1.6259705422862369</v>
      </c>
    </row>
    <row r="189" spans="2:20" x14ac:dyDescent="0.35">
      <c r="B189" s="116">
        <v>42674</v>
      </c>
      <c r="C189" s="49">
        <v>3.8449999999999998</v>
      </c>
      <c r="D189" s="187">
        <f t="shared" si="24"/>
        <v>4.9253935660506505</v>
      </c>
      <c r="E189" s="344" t="str">
        <f t="shared" si="25"/>
        <v>4/10/2021</v>
      </c>
      <c r="F189" s="580">
        <f t="shared" si="26"/>
        <v>0</v>
      </c>
      <c r="G189" s="559"/>
      <c r="I189" s="187">
        <v>2.41</v>
      </c>
      <c r="J189" s="113">
        <v>2.2090000000000001</v>
      </c>
      <c r="K189" s="198">
        <v>2.125</v>
      </c>
      <c r="L189" s="246">
        <f t="shared" si="27"/>
        <v>45031</v>
      </c>
      <c r="M189" s="246">
        <f t="shared" si="28"/>
        <v>44331</v>
      </c>
      <c r="N189" s="113">
        <f t="shared" si="29"/>
        <v>2.8714285714285723E-4</v>
      </c>
      <c r="O189" s="580">
        <f t="shared" si="33"/>
        <v>700</v>
      </c>
      <c r="P189" s="113">
        <f t="shared" si="30"/>
        <v>558</v>
      </c>
      <c r="Q189" s="113">
        <f t="shared" si="31"/>
        <v>142</v>
      </c>
      <c r="R189" s="549">
        <f t="shared" si="36"/>
        <v>2.2497742857142859</v>
      </c>
      <c r="S189" s="113">
        <f t="shared" si="32"/>
        <v>1.5952257142857138</v>
      </c>
      <c r="T189" s="113">
        <f t="shared" si="34"/>
        <v>1.60158757698452</v>
      </c>
    </row>
    <row r="190" spans="2:20" x14ac:dyDescent="0.35">
      <c r="B190" s="116">
        <v>42675</v>
      </c>
      <c r="C190" s="49">
        <v>3.8609999999999998</v>
      </c>
      <c r="D190" s="187">
        <f t="shared" si="24"/>
        <v>4.9226557152635184</v>
      </c>
      <c r="E190" s="344" t="str">
        <f t="shared" si="25"/>
        <v>4/10/2021</v>
      </c>
      <c r="F190" s="580">
        <f t="shared" si="26"/>
        <v>0</v>
      </c>
      <c r="G190" s="559"/>
      <c r="I190" s="187">
        <v>2.419</v>
      </c>
      <c r="J190" s="113">
        <v>2.2109999999999999</v>
      </c>
      <c r="K190" s="198">
        <v>2.1259999999999999</v>
      </c>
      <c r="L190" s="246">
        <f t="shared" si="27"/>
        <v>45031</v>
      </c>
      <c r="M190" s="246">
        <f t="shared" si="28"/>
        <v>44331</v>
      </c>
      <c r="N190" s="113">
        <f t="shared" si="29"/>
        <v>2.9714285714285742E-4</v>
      </c>
      <c r="O190" s="580">
        <f t="shared" si="33"/>
        <v>700</v>
      </c>
      <c r="P190" s="113">
        <f t="shared" si="30"/>
        <v>558</v>
      </c>
      <c r="Q190" s="113">
        <f t="shared" si="31"/>
        <v>142</v>
      </c>
      <c r="R190" s="549">
        <f t="shared" si="36"/>
        <v>2.2531942857142857</v>
      </c>
      <c r="S190" s="113">
        <f t="shared" si="32"/>
        <v>1.6078057142857141</v>
      </c>
      <c r="T190" s="113">
        <f t="shared" si="34"/>
        <v>1.6142683123229196</v>
      </c>
    </row>
    <row r="191" spans="2:20" x14ac:dyDescent="0.35">
      <c r="B191" s="116">
        <v>42676</v>
      </c>
      <c r="C191" s="49">
        <v>3.9060000000000001</v>
      </c>
      <c r="D191" s="187">
        <f t="shared" si="24"/>
        <v>4.9199178644763863</v>
      </c>
      <c r="E191" s="344" t="str">
        <f t="shared" si="25"/>
        <v>4/10/2021</v>
      </c>
      <c r="F191" s="580">
        <f t="shared" si="26"/>
        <v>0</v>
      </c>
      <c r="G191" s="559"/>
      <c r="I191" s="187">
        <v>2.4609999999999999</v>
      </c>
      <c r="J191" s="113">
        <v>2.2560000000000002</v>
      </c>
      <c r="K191" s="198">
        <v>2.1709999999999998</v>
      </c>
      <c r="L191" s="246">
        <f t="shared" si="27"/>
        <v>45031</v>
      </c>
      <c r="M191" s="246">
        <f t="shared" si="28"/>
        <v>44331</v>
      </c>
      <c r="N191" s="113">
        <f t="shared" si="29"/>
        <v>2.9285714285714234E-4</v>
      </c>
      <c r="O191" s="580">
        <f t="shared" si="33"/>
        <v>700</v>
      </c>
      <c r="P191" s="113">
        <f t="shared" si="30"/>
        <v>558</v>
      </c>
      <c r="Q191" s="113">
        <f t="shared" si="31"/>
        <v>142</v>
      </c>
      <c r="R191" s="549">
        <f t="shared" si="36"/>
        <v>2.2975857142857143</v>
      </c>
      <c r="S191" s="113">
        <f t="shared" si="32"/>
        <v>1.6084142857142858</v>
      </c>
      <c r="T191" s="113">
        <f t="shared" si="34"/>
        <v>1.6148817770005097</v>
      </c>
    </row>
    <row r="192" spans="2:20" x14ac:dyDescent="0.35">
      <c r="B192" s="116">
        <v>42677</v>
      </c>
      <c r="C192" s="49">
        <v>3.9290000000000003</v>
      </c>
      <c r="D192" s="187">
        <f t="shared" si="24"/>
        <v>4.9171800136892543</v>
      </c>
      <c r="E192" s="344" t="str">
        <f t="shared" si="25"/>
        <v>4/10/2021</v>
      </c>
      <c r="F192" s="580">
        <f t="shared" si="26"/>
        <v>0</v>
      </c>
      <c r="G192" s="559"/>
      <c r="I192" s="187">
        <v>2.4649999999999999</v>
      </c>
      <c r="J192" s="113">
        <v>2.2640000000000002</v>
      </c>
      <c r="K192" s="198">
        <v>2.1789999999999998</v>
      </c>
      <c r="L192" s="246">
        <f t="shared" si="27"/>
        <v>45031</v>
      </c>
      <c r="M192" s="246">
        <f t="shared" si="28"/>
        <v>44331</v>
      </c>
      <c r="N192" s="113">
        <f t="shared" si="29"/>
        <v>2.8714285714285658E-4</v>
      </c>
      <c r="O192" s="580">
        <f t="shared" si="33"/>
        <v>700</v>
      </c>
      <c r="P192" s="113">
        <f t="shared" si="30"/>
        <v>558</v>
      </c>
      <c r="Q192" s="113">
        <f t="shared" si="31"/>
        <v>142</v>
      </c>
      <c r="R192" s="549">
        <f t="shared" si="36"/>
        <v>2.3047742857142861</v>
      </c>
      <c r="S192" s="113">
        <f t="shared" si="32"/>
        <v>1.6242257142857142</v>
      </c>
      <c r="T192" s="113">
        <f t="shared" si="34"/>
        <v>1.6308209872130996</v>
      </c>
    </row>
    <row r="193" spans="2:20" x14ac:dyDescent="0.35">
      <c r="B193" s="116">
        <v>42678</v>
      </c>
      <c r="C193" s="49">
        <v>3.9489999999999998</v>
      </c>
      <c r="D193" s="187">
        <f t="shared" si="24"/>
        <v>4.9144421629021222</v>
      </c>
      <c r="E193" s="344" t="str">
        <f t="shared" si="25"/>
        <v>4/10/2021</v>
      </c>
      <c r="F193" s="580">
        <f t="shared" si="26"/>
        <v>0</v>
      </c>
      <c r="G193" s="559"/>
      <c r="I193" s="187">
        <v>2.5209999999999999</v>
      </c>
      <c r="J193" s="113">
        <v>2.3210000000000002</v>
      </c>
      <c r="K193" s="198">
        <v>2.2290000000000001</v>
      </c>
      <c r="L193" s="246">
        <f t="shared" si="27"/>
        <v>45031</v>
      </c>
      <c r="M193" s="246">
        <f t="shared" si="28"/>
        <v>44331</v>
      </c>
      <c r="N193" s="113">
        <f t="shared" si="29"/>
        <v>2.8571428571428536E-4</v>
      </c>
      <c r="O193" s="580">
        <f t="shared" si="33"/>
        <v>700</v>
      </c>
      <c r="P193" s="113">
        <f t="shared" si="30"/>
        <v>558</v>
      </c>
      <c r="Q193" s="113">
        <f t="shared" si="31"/>
        <v>142</v>
      </c>
      <c r="R193" s="549">
        <f t="shared" si="36"/>
        <v>2.3615714285714287</v>
      </c>
      <c r="S193" s="113">
        <f t="shared" si="32"/>
        <v>1.5874285714285712</v>
      </c>
      <c r="T193" s="113">
        <f t="shared" si="34"/>
        <v>1.5937283951020342</v>
      </c>
    </row>
    <row r="194" spans="2:20" x14ac:dyDescent="0.35">
      <c r="B194" s="116">
        <v>42681</v>
      </c>
      <c r="C194" s="49">
        <v>4.0049999999999999</v>
      </c>
      <c r="D194" s="187">
        <f t="shared" si="24"/>
        <v>4.9062286105407251</v>
      </c>
      <c r="E194" s="344" t="str">
        <f t="shared" si="25"/>
        <v>4/10/2021</v>
      </c>
      <c r="F194" s="580">
        <f t="shared" si="26"/>
        <v>0</v>
      </c>
      <c r="G194" s="559"/>
      <c r="I194" s="187">
        <v>2.544</v>
      </c>
      <c r="J194" s="113">
        <v>2.343</v>
      </c>
      <c r="K194" s="198">
        <v>2.2450000000000001</v>
      </c>
      <c r="L194" s="246">
        <f t="shared" si="27"/>
        <v>45031</v>
      </c>
      <c r="M194" s="246">
        <f t="shared" si="28"/>
        <v>44331</v>
      </c>
      <c r="N194" s="113">
        <f t="shared" si="29"/>
        <v>2.8714285714285723E-4</v>
      </c>
      <c r="O194" s="580">
        <f t="shared" si="33"/>
        <v>700</v>
      </c>
      <c r="P194" s="113">
        <f t="shared" si="30"/>
        <v>558</v>
      </c>
      <c r="Q194" s="113">
        <f t="shared" si="31"/>
        <v>142</v>
      </c>
      <c r="R194" s="549">
        <f t="shared" si="36"/>
        <v>2.3837742857142858</v>
      </c>
      <c r="S194" s="113">
        <f t="shared" si="32"/>
        <v>1.621225714285714</v>
      </c>
      <c r="T194" s="113">
        <f t="shared" si="34"/>
        <v>1.627796646327373</v>
      </c>
    </row>
    <row r="195" spans="2:20" x14ac:dyDescent="0.35">
      <c r="B195" s="116">
        <v>42682</v>
      </c>
      <c r="C195" s="49">
        <v>4.05</v>
      </c>
      <c r="D195" s="187">
        <f t="shared" si="24"/>
        <v>4.9034907597535931</v>
      </c>
      <c r="E195" s="344" t="str">
        <f t="shared" si="25"/>
        <v>4/10/2021</v>
      </c>
      <c r="F195" s="580">
        <f t="shared" si="26"/>
        <v>0</v>
      </c>
      <c r="G195" s="559"/>
      <c r="I195" s="187">
        <v>2.5629999999999997</v>
      </c>
      <c r="J195" s="113">
        <v>2.36</v>
      </c>
      <c r="K195" s="198">
        <v>2.2560000000000002</v>
      </c>
      <c r="L195" s="246">
        <f t="shared" si="27"/>
        <v>45031</v>
      </c>
      <c r="M195" s="246">
        <f t="shared" si="28"/>
        <v>44331</v>
      </c>
      <c r="N195" s="113">
        <f t="shared" si="29"/>
        <v>2.8999999999999978E-4</v>
      </c>
      <c r="O195" s="580">
        <f t="shared" si="33"/>
        <v>700</v>
      </c>
      <c r="P195" s="113">
        <f t="shared" si="30"/>
        <v>558</v>
      </c>
      <c r="Q195" s="113">
        <f t="shared" si="31"/>
        <v>142</v>
      </c>
      <c r="R195" s="549">
        <f t="shared" si="36"/>
        <v>2.4011799999999996</v>
      </c>
      <c r="S195" s="113">
        <f t="shared" si="32"/>
        <v>1.6488200000000002</v>
      </c>
      <c r="T195" s="113">
        <f t="shared" si="34"/>
        <v>1.6556165184809846</v>
      </c>
    </row>
    <row r="196" spans="2:20" x14ac:dyDescent="0.35">
      <c r="B196" s="116">
        <v>42683</v>
      </c>
      <c r="C196" s="49">
        <v>4.1970000000000001</v>
      </c>
      <c r="D196" s="187">
        <f t="shared" si="24"/>
        <v>4.900752908966461</v>
      </c>
      <c r="E196" s="344" t="str">
        <f t="shared" si="25"/>
        <v>4/10/2021</v>
      </c>
      <c r="F196" s="580">
        <f t="shared" si="26"/>
        <v>0</v>
      </c>
      <c r="G196" s="559"/>
      <c r="I196" s="187">
        <v>2.4900000000000002</v>
      </c>
      <c r="J196" s="113">
        <v>2.294</v>
      </c>
      <c r="K196" s="198">
        <v>2.1909999999999998</v>
      </c>
      <c r="L196" s="246">
        <f t="shared" si="27"/>
        <v>45031</v>
      </c>
      <c r="M196" s="246">
        <f t="shared" si="28"/>
        <v>44331</v>
      </c>
      <c r="N196" s="113">
        <f t="shared" si="29"/>
        <v>2.8000000000000025E-4</v>
      </c>
      <c r="O196" s="580">
        <f t="shared" si="33"/>
        <v>700</v>
      </c>
      <c r="P196" s="113">
        <f t="shared" si="30"/>
        <v>558</v>
      </c>
      <c r="Q196" s="113">
        <f t="shared" si="31"/>
        <v>142</v>
      </c>
      <c r="R196" s="549">
        <f t="shared" si="36"/>
        <v>2.3337600000000003</v>
      </c>
      <c r="S196" s="113">
        <f t="shared" si="32"/>
        <v>1.8632399999999998</v>
      </c>
      <c r="T196" s="113">
        <f t="shared" si="34"/>
        <v>1.8719191582440065</v>
      </c>
    </row>
    <row r="197" spans="2:20" x14ac:dyDescent="0.35">
      <c r="B197" s="116">
        <v>42684</v>
      </c>
      <c r="C197" s="49">
        <v>4.2229999999999999</v>
      </c>
      <c r="D197" s="187">
        <f t="shared" si="24"/>
        <v>4.8980150581793289</v>
      </c>
      <c r="E197" s="344" t="str">
        <f t="shared" si="25"/>
        <v>4/10/2021</v>
      </c>
      <c r="F197" s="580">
        <f t="shared" si="26"/>
        <v>0</v>
      </c>
      <c r="G197" s="559"/>
      <c r="I197" s="187">
        <v>2.6539999999999999</v>
      </c>
      <c r="J197" s="113">
        <v>2.41</v>
      </c>
      <c r="K197" s="198">
        <v>2.2730000000000001</v>
      </c>
      <c r="L197" s="246">
        <f t="shared" si="27"/>
        <v>45031</v>
      </c>
      <c r="M197" s="246">
        <f t="shared" si="28"/>
        <v>44331</v>
      </c>
      <c r="N197" s="113">
        <f t="shared" si="29"/>
        <v>3.4857142857142823E-4</v>
      </c>
      <c r="O197" s="580">
        <f t="shared" si="33"/>
        <v>700</v>
      </c>
      <c r="P197" s="113">
        <f t="shared" si="30"/>
        <v>558</v>
      </c>
      <c r="Q197" s="113">
        <f t="shared" si="31"/>
        <v>142</v>
      </c>
      <c r="R197" s="549">
        <f t="shared" si="36"/>
        <v>2.4594971428571428</v>
      </c>
      <c r="S197" s="113">
        <f t="shared" si="32"/>
        <v>1.763502857142857</v>
      </c>
      <c r="T197" s="113">
        <f t="shared" si="34"/>
        <v>1.7712777129607504</v>
      </c>
    </row>
    <row r="198" spans="2:20" x14ac:dyDescent="0.35">
      <c r="B198" s="116">
        <v>42685</v>
      </c>
      <c r="C198" s="49">
        <v>4.1920000000000002</v>
      </c>
      <c r="D198" s="187">
        <f t="shared" si="24"/>
        <v>4.8952772073921968</v>
      </c>
      <c r="E198" s="344" t="str">
        <f t="shared" si="25"/>
        <v>4/10/2021</v>
      </c>
      <c r="F198" s="580">
        <f t="shared" si="26"/>
        <v>0</v>
      </c>
      <c r="G198" s="559"/>
      <c r="I198" s="187">
        <v>2.7240000000000002</v>
      </c>
      <c r="J198" s="113">
        <v>2.4900000000000002</v>
      </c>
      <c r="K198" s="198">
        <v>2.3340000000000001</v>
      </c>
      <c r="L198" s="246">
        <f t="shared" si="27"/>
        <v>45031</v>
      </c>
      <c r="M198" s="246">
        <f t="shared" si="28"/>
        <v>44331</v>
      </c>
      <c r="N198" s="113">
        <f t="shared" si="29"/>
        <v>3.3428571428571426E-4</v>
      </c>
      <c r="O198" s="580">
        <f t="shared" si="33"/>
        <v>700</v>
      </c>
      <c r="P198" s="113">
        <f t="shared" si="30"/>
        <v>558</v>
      </c>
      <c r="Q198" s="113">
        <f t="shared" si="31"/>
        <v>142</v>
      </c>
      <c r="R198" s="549">
        <f t="shared" ref="R198:R261" si="37">IF(I198="","",I198-(P198*N198))</f>
        <v>2.5374685714285716</v>
      </c>
      <c r="S198" s="113">
        <f t="shared" si="32"/>
        <v>1.6545314285714285</v>
      </c>
      <c r="T198" s="113">
        <f t="shared" si="34"/>
        <v>1.6613751141917321</v>
      </c>
    </row>
    <row r="199" spans="2:20" x14ac:dyDescent="0.35">
      <c r="B199" s="116">
        <v>42688</v>
      </c>
      <c r="C199" s="49">
        <v>4.2750000000000004</v>
      </c>
      <c r="D199" s="187">
        <f t="shared" si="24"/>
        <v>4.8870636550308006</v>
      </c>
      <c r="E199" s="344" t="str">
        <f t="shared" si="25"/>
        <v>4/10/2021</v>
      </c>
      <c r="F199" s="580">
        <f t="shared" si="26"/>
        <v>0</v>
      </c>
      <c r="G199" s="559"/>
      <c r="I199" s="187">
        <v>2.786</v>
      </c>
      <c r="J199" s="113">
        <v>2.532</v>
      </c>
      <c r="K199" s="198">
        <v>2.3479999999999999</v>
      </c>
      <c r="L199" s="246">
        <f t="shared" si="27"/>
        <v>45031</v>
      </c>
      <c r="M199" s="246">
        <f t="shared" si="28"/>
        <v>44331</v>
      </c>
      <c r="N199" s="113">
        <f t="shared" si="29"/>
        <v>3.6285714285714285E-4</v>
      </c>
      <c r="O199" s="580">
        <f t="shared" si="33"/>
        <v>700</v>
      </c>
      <c r="P199" s="113">
        <f t="shared" si="30"/>
        <v>558</v>
      </c>
      <c r="Q199" s="113">
        <f t="shared" si="31"/>
        <v>142</v>
      </c>
      <c r="R199" s="549">
        <f t="shared" si="37"/>
        <v>2.5835257142857144</v>
      </c>
      <c r="S199" s="113">
        <f t="shared" si="32"/>
        <v>1.6914742857142859</v>
      </c>
      <c r="T199" s="113">
        <f t="shared" si="34"/>
        <v>1.6986269988623626</v>
      </c>
    </row>
    <row r="200" spans="2:20" x14ac:dyDescent="0.35">
      <c r="B200" s="116">
        <v>42689</v>
      </c>
      <c r="C200" s="49">
        <v>4.2249999999999996</v>
      </c>
      <c r="D200" s="187">
        <f t="shared" si="24"/>
        <v>4.8843258042436686</v>
      </c>
      <c r="E200" s="344" t="str">
        <f t="shared" si="25"/>
        <v>4/10/2021</v>
      </c>
      <c r="F200" s="580">
        <f t="shared" si="26"/>
        <v>0</v>
      </c>
      <c r="G200" s="559"/>
      <c r="I200" s="187">
        <v>2.7759999999999998</v>
      </c>
      <c r="J200" s="113">
        <v>2.5049999999999999</v>
      </c>
      <c r="K200" s="198">
        <v>2.3420000000000001</v>
      </c>
      <c r="L200" s="246">
        <f t="shared" si="27"/>
        <v>45031</v>
      </c>
      <c r="M200" s="246">
        <f t="shared" si="28"/>
        <v>44331</v>
      </c>
      <c r="N200" s="113">
        <f t="shared" si="29"/>
        <v>3.87142857142857E-4</v>
      </c>
      <c r="O200" s="580">
        <f t="shared" si="33"/>
        <v>700</v>
      </c>
      <c r="P200" s="113">
        <f t="shared" si="30"/>
        <v>558</v>
      </c>
      <c r="Q200" s="113">
        <f t="shared" si="31"/>
        <v>142</v>
      </c>
      <c r="R200" s="549">
        <f t="shared" si="37"/>
        <v>2.5599742857142855</v>
      </c>
      <c r="S200" s="113">
        <f t="shared" si="32"/>
        <v>1.6650257142857141</v>
      </c>
      <c r="T200" s="113">
        <f t="shared" si="34"/>
        <v>1.6719564908587836</v>
      </c>
    </row>
    <row r="201" spans="2:20" x14ac:dyDescent="0.35">
      <c r="B201" s="116">
        <v>42690</v>
      </c>
      <c r="C201" s="49">
        <v>4.1859999999999999</v>
      </c>
      <c r="D201" s="187">
        <f t="shared" si="24"/>
        <v>4.8815879534565365</v>
      </c>
      <c r="E201" s="344" t="str">
        <f t="shared" si="25"/>
        <v>4/10/2021</v>
      </c>
      <c r="F201" s="580">
        <f t="shared" si="26"/>
        <v>0</v>
      </c>
      <c r="G201" s="559"/>
      <c r="I201" s="187">
        <v>2.758</v>
      </c>
      <c r="J201" s="113">
        <v>2.4910000000000001</v>
      </c>
      <c r="K201" s="198">
        <v>2.3239999999999998</v>
      </c>
      <c r="L201" s="246">
        <f t="shared" si="27"/>
        <v>45031</v>
      </c>
      <c r="M201" s="246">
        <f t="shared" si="28"/>
        <v>44331</v>
      </c>
      <c r="N201" s="113">
        <f t="shared" si="29"/>
        <v>3.814285714285713E-4</v>
      </c>
      <c r="O201" s="580">
        <f t="shared" si="33"/>
        <v>700</v>
      </c>
      <c r="P201" s="113">
        <f t="shared" si="30"/>
        <v>558</v>
      </c>
      <c r="Q201" s="113">
        <f t="shared" si="31"/>
        <v>142</v>
      </c>
      <c r="R201" s="549">
        <f t="shared" si="37"/>
        <v>2.5451628571428571</v>
      </c>
      <c r="S201" s="113">
        <f t="shared" si="32"/>
        <v>1.6408371428571429</v>
      </c>
      <c r="T201" s="113">
        <f t="shared" si="34"/>
        <v>1.6475680091805778</v>
      </c>
    </row>
    <row r="202" spans="2:20" x14ac:dyDescent="0.35">
      <c r="B202" s="116">
        <v>42691</v>
      </c>
      <c r="C202" s="49">
        <v>4.1840000000000002</v>
      </c>
      <c r="D202" s="187">
        <f t="shared" si="24"/>
        <v>4.8788501026694044</v>
      </c>
      <c r="E202" s="344" t="str">
        <f t="shared" si="25"/>
        <v>4/10/2021</v>
      </c>
      <c r="F202" s="580">
        <f t="shared" si="26"/>
        <v>0</v>
      </c>
      <c r="G202" s="559"/>
      <c r="I202" s="187">
        <v>2.6859999999999999</v>
      </c>
      <c r="J202" s="113">
        <v>2.4220000000000002</v>
      </c>
      <c r="K202" s="198">
        <v>2.2640000000000002</v>
      </c>
      <c r="L202" s="246">
        <f t="shared" si="27"/>
        <v>45031</v>
      </c>
      <c r="M202" s="246">
        <f t="shared" si="28"/>
        <v>44331</v>
      </c>
      <c r="N202" s="113">
        <f t="shared" si="29"/>
        <v>3.7714285714285687E-4</v>
      </c>
      <c r="O202" s="580">
        <f t="shared" si="33"/>
        <v>700</v>
      </c>
      <c r="P202" s="113">
        <f t="shared" si="30"/>
        <v>558</v>
      </c>
      <c r="Q202" s="113">
        <f t="shared" si="31"/>
        <v>142</v>
      </c>
      <c r="R202" s="549">
        <f t="shared" si="37"/>
        <v>2.4755542857142858</v>
      </c>
      <c r="S202" s="113">
        <f t="shared" si="32"/>
        <v>1.7084457142857143</v>
      </c>
      <c r="T202" s="113">
        <f t="shared" si="34"/>
        <v>1.7157426811823528</v>
      </c>
    </row>
    <row r="203" spans="2:20" x14ac:dyDescent="0.35">
      <c r="B203" s="116">
        <v>42692</v>
      </c>
      <c r="C203" s="49">
        <v>4.2249999999999996</v>
      </c>
      <c r="D203" s="187">
        <f t="shared" si="24"/>
        <v>4.8761122518822724</v>
      </c>
      <c r="E203" s="344" t="str">
        <f t="shared" si="25"/>
        <v>4/10/2021</v>
      </c>
      <c r="F203" s="580">
        <f t="shared" si="26"/>
        <v>0</v>
      </c>
      <c r="G203" s="559"/>
      <c r="I203" s="187">
        <v>2.7650000000000001</v>
      </c>
      <c r="J203" s="113">
        <v>2.484</v>
      </c>
      <c r="K203" s="198">
        <v>2.3210000000000002</v>
      </c>
      <c r="L203" s="246">
        <f t="shared" si="27"/>
        <v>45031</v>
      </c>
      <c r="M203" s="246">
        <f t="shared" si="28"/>
        <v>44331</v>
      </c>
      <c r="N203" s="113">
        <f t="shared" si="29"/>
        <v>4.0142857142857162E-4</v>
      </c>
      <c r="O203" s="580">
        <f t="shared" si="33"/>
        <v>700</v>
      </c>
      <c r="P203" s="113">
        <f t="shared" si="30"/>
        <v>558</v>
      </c>
      <c r="Q203" s="113">
        <f t="shared" si="31"/>
        <v>142</v>
      </c>
      <c r="R203" s="549">
        <f t="shared" si="37"/>
        <v>2.5410028571428573</v>
      </c>
      <c r="S203" s="113">
        <f t="shared" si="32"/>
        <v>1.6839971428571423</v>
      </c>
      <c r="T203" s="113">
        <f t="shared" si="34"/>
        <v>1.6910867588000089</v>
      </c>
    </row>
    <row r="204" spans="2:20" x14ac:dyDescent="0.35">
      <c r="B204" s="116">
        <v>42695</v>
      </c>
      <c r="C204" s="49">
        <v>4.2</v>
      </c>
      <c r="D204" s="187">
        <f t="shared" si="24"/>
        <v>4.8678986995208762</v>
      </c>
      <c r="E204" s="344" t="str">
        <f t="shared" si="25"/>
        <v>4/10/2021</v>
      </c>
      <c r="F204" s="580">
        <f t="shared" si="26"/>
        <v>0</v>
      </c>
      <c r="G204" s="559"/>
      <c r="I204" s="187">
        <v>2.766</v>
      </c>
      <c r="J204" s="113">
        <v>2.476</v>
      </c>
      <c r="K204" s="198">
        <v>2.3119999999999998</v>
      </c>
      <c r="L204" s="246">
        <f t="shared" si="27"/>
        <v>45031</v>
      </c>
      <c r="M204" s="246">
        <f t="shared" si="28"/>
        <v>44331</v>
      </c>
      <c r="N204" s="113">
        <f t="shared" si="29"/>
        <v>4.1428571428571431E-4</v>
      </c>
      <c r="O204" s="580">
        <f t="shared" si="33"/>
        <v>700</v>
      </c>
      <c r="P204" s="113">
        <f t="shared" si="30"/>
        <v>558</v>
      </c>
      <c r="Q204" s="113">
        <f t="shared" si="31"/>
        <v>142</v>
      </c>
      <c r="R204" s="549">
        <f t="shared" si="37"/>
        <v>2.5348285714285712</v>
      </c>
      <c r="S204" s="113">
        <f t="shared" si="32"/>
        <v>1.665171428571429</v>
      </c>
      <c r="T204" s="113">
        <f t="shared" si="34"/>
        <v>1.6721034182877403</v>
      </c>
    </row>
    <row r="205" spans="2:20" x14ac:dyDescent="0.35">
      <c r="B205" s="116">
        <v>42696</v>
      </c>
      <c r="C205" s="49">
        <v>4.1740000000000004</v>
      </c>
      <c r="D205" s="187">
        <f t="shared" si="24"/>
        <v>4.8651608487337441</v>
      </c>
      <c r="E205" s="344" t="str">
        <f t="shared" si="25"/>
        <v>4/10/2021</v>
      </c>
      <c r="F205" s="580">
        <f t="shared" si="26"/>
        <v>0</v>
      </c>
      <c r="G205" s="559"/>
      <c r="I205" s="187">
        <v>2.7359999999999998</v>
      </c>
      <c r="J205" s="113">
        <v>2.448</v>
      </c>
      <c r="K205" s="198">
        <v>2.286</v>
      </c>
      <c r="L205" s="246">
        <f t="shared" si="27"/>
        <v>45031</v>
      </c>
      <c r="M205" s="246">
        <f t="shared" si="28"/>
        <v>44331</v>
      </c>
      <c r="N205" s="113">
        <f t="shared" si="29"/>
        <v>4.1142857142857116E-4</v>
      </c>
      <c r="O205" s="580">
        <f t="shared" si="33"/>
        <v>700</v>
      </c>
      <c r="P205" s="113">
        <f t="shared" si="30"/>
        <v>558</v>
      </c>
      <c r="Q205" s="113">
        <f t="shared" si="31"/>
        <v>142</v>
      </c>
      <c r="R205" s="549">
        <f t="shared" si="37"/>
        <v>2.5064228571428568</v>
      </c>
      <c r="S205" s="113">
        <f t="shared" si="32"/>
        <v>1.6675771428571435</v>
      </c>
      <c r="T205" s="113">
        <f t="shared" si="34"/>
        <v>1.6745291766755876</v>
      </c>
    </row>
    <row r="206" spans="2:20" x14ac:dyDescent="0.35">
      <c r="B206" s="116">
        <v>42697</v>
      </c>
      <c r="C206" s="49">
        <v>4.22</v>
      </c>
      <c r="D206" s="187">
        <f t="shared" si="24"/>
        <v>4.862422997946612</v>
      </c>
      <c r="E206" s="344" t="str">
        <f t="shared" si="25"/>
        <v>4/10/2021</v>
      </c>
      <c r="F206" s="580">
        <f t="shared" si="26"/>
        <v>0</v>
      </c>
      <c r="G206" s="559"/>
      <c r="I206" s="187">
        <v>2.7800000000000002</v>
      </c>
      <c r="J206" s="113">
        <v>2.488</v>
      </c>
      <c r="K206" s="198">
        <v>2.3250000000000002</v>
      </c>
      <c r="L206" s="246">
        <f t="shared" si="27"/>
        <v>45031</v>
      </c>
      <c r="M206" s="246">
        <f t="shared" si="28"/>
        <v>44331</v>
      </c>
      <c r="N206" s="113">
        <f t="shared" si="29"/>
        <v>4.1714285714285752E-4</v>
      </c>
      <c r="O206" s="580">
        <f t="shared" si="33"/>
        <v>700</v>
      </c>
      <c r="P206" s="113">
        <f t="shared" si="30"/>
        <v>558</v>
      </c>
      <c r="Q206" s="113">
        <f t="shared" si="31"/>
        <v>142</v>
      </c>
      <c r="R206" s="549">
        <f t="shared" si="37"/>
        <v>2.5472342857142856</v>
      </c>
      <c r="S206" s="113">
        <f t="shared" si="32"/>
        <v>1.6727657142857142</v>
      </c>
      <c r="T206" s="113">
        <f t="shared" si="34"/>
        <v>1.6797610771229099</v>
      </c>
    </row>
    <row r="207" spans="2:20" x14ac:dyDescent="0.35">
      <c r="B207" s="116">
        <v>42698</v>
      </c>
      <c r="C207" s="49">
        <v>4.242</v>
      </c>
      <c r="D207" s="187">
        <f t="shared" ref="D207:D270" si="38">IF(C207="","",($C$14-B207)/365.25)</f>
        <v>4.85968514715948</v>
      </c>
      <c r="E207" s="344" t="str">
        <f t="shared" ref="E207:E275" si="39">$C$14</f>
        <v>4/10/2021</v>
      </c>
      <c r="F207" s="580">
        <f t="shared" ref="F207:F270" si="40">C$14-E207</f>
        <v>0</v>
      </c>
      <c r="G207" s="559"/>
      <c r="I207" s="187">
        <v>2.8289999999999997</v>
      </c>
      <c r="J207" s="113">
        <v>2.536</v>
      </c>
      <c r="K207" s="198">
        <v>2.3660000000000001</v>
      </c>
      <c r="L207" s="246">
        <f t="shared" ref="L207:L275" si="41">IF($E207&lt;$K$14,$K$14,IF($E207&lt;$J$14,$J$14,$I$14))</f>
        <v>45031</v>
      </c>
      <c r="M207" s="246">
        <f t="shared" ref="M207:M275" si="42">$J$14</f>
        <v>44331</v>
      </c>
      <c r="N207" s="113">
        <f t="shared" ref="N207:N275" si="43">IF(I207="","",(J207-I207)/($J$14-$I$14))</f>
        <v>4.1857142857142814E-4</v>
      </c>
      <c r="O207" s="580">
        <f t="shared" si="33"/>
        <v>700</v>
      </c>
      <c r="P207" s="113">
        <f t="shared" ref="P207:P275" si="44">L207-E207</f>
        <v>558</v>
      </c>
      <c r="Q207" s="113">
        <f t="shared" ref="Q207:Q275" si="45">E207-M207</f>
        <v>142</v>
      </c>
      <c r="R207" s="549">
        <f t="shared" si="37"/>
        <v>2.595437142857143</v>
      </c>
      <c r="S207" s="113">
        <f t="shared" ref="S207:S270" si="46">IFERROR(C207-R207,"")</f>
        <v>1.646562857142857</v>
      </c>
      <c r="T207" s="113">
        <f t="shared" si="34"/>
        <v>1.6533407802491462</v>
      </c>
    </row>
    <row r="208" spans="2:20" x14ac:dyDescent="0.35">
      <c r="B208" s="116">
        <v>42699</v>
      </c>
      <c r="C208" s="49">
        <v>4.242</v>
      </c>
      <c r="D208" s="187">
        <f t="shared" si="38"/>
        <v>4.8569472963723479</v>
      </c>
      <c r="E208" s="344" t="str">
        <f t="shared" si="39"/>
        <v>4/10/2021</v>
      </c>
      <c r="F208" s="580">
        <f t="shared" si="40"/>
        <v>0</v>
      </c>
      <c r="G208" s="559"/>
      <c r="I208" s="187">
        <v>2.8260000000000001</v>
      </c>
      <c r="J208" s="113">
        <v>2.5339999999999998</v>
      </c>
      <c r="K208" s="198">
        <v>2.363</v>
      </c>
      <c r="L208" s="246">
        <f t="shared" si="41"/>
        <v>45031</v>
      </c>
      <c r="M208" s="246">
        <f t="shared" si="42"/>
        <v>44331</v>
      </c>
      <c r="N208" s="113">
        <f t="shared" si="43"/>
        <v>4.1714285714285752E-4</v>
      </c>
      <c r="O208" s="580">
        <f t="shared" ref="O208:O271" si="47">L208-M208</f>
        <v>700</v>
      </c>
      <c r="P208" s="113">
        <f t="shared" si="44"/>
        <v>558</v>
      </c>
      <c r="Q208" s="113">
        <f t="shared" si="45"/>
        <v>142</v>
      </c>
      <c r="R208" s="549">
        <f t="shared" si="37"/>
        <v>2.5932342857142854</v>
      </c>
      <c r="S208" s="113">
        <f t="shared" si="46"/>
        <v>1.6487657142857146</v>
      </c>
      <c r="T208" s="113">
        <f t="shared" ref="T208:T271" si="48">IF(S208="","",((1+S208/200)^2-1)*100)</f>
        <v>1.6555617852372251</v>
      </c>
    </row>
    <row r="209" spans="2:20" x14ac:dyDescent="0.35">
      <c r="B209" s="116">
        <v>42702</v>
      </c>
      <c r="C209" s="49">
        <v>4.1779999999999999</v>
      </c>
      <c r="D209" s="187">
        <f t="shared" si="38"/>
        <v>4.8487337440109517</v>
      </c>
      <c r="E209" s="344" t="str">
        <f t="shared" si="39"/>
        <v>4/10/2021</v>
      </c>
      <c r="F209" s="580">
        <f t="shared" si="40"/>
        <v>0</v>
      </c>
      <c r="G209" s="559"/>
      <c r="I209" s="187">
        <v>2.7570000000000001</v>
      </c>
      <c r="J209" s="113">
        <v>2.4750000000000001</v>
      </c>
      <c r="K209" s="198">
        <v>2.3130000000000002</v>
      </c>
      <c r="L209" s="246">
        <f t="shared" si="41"/>
        <v>45031</v>
      </c>
      <c r="M209" s="246">
        <f t="shared" si="42"/>
        <v>44331</v>
      </c>
      <c r="N209" s="113">
        <f t="shared" si="43"/>
        <v>4.028571428571429E-4</v>
      </c>
      <c r="O209" s="580">
        <f t="shared" si="47"/>
        <v>700</v>
      </c>
      <c r="P209" s="113">
        <f t="shared" si="44"/>
        <v>558</v>
      </c>
      <c r="Q209" s="113">
        <f t="shared" si="45"/>
        <v>142</v>
      </c>
      <c r="R209" s="549">
        <f t="shared" si="37"/>
        <v>2.5322057142857144</v>
      </c>
      <c r="S209" s="113">
        <f t="shared" si="46"/>
        <v>1.6457942857142855</v>
      </c>
      <c r="T209" s="113">
        <f t="shared" si="48"/>
        <v>1.6525658827915235</v>
      </c>
    </row>
    <row r="210" spans="2:20" x14ac:dyDescent="0.35">
      <c r="B210" s="116">
        <v>42703</v>
      </c>
      <c r="C210" s="49">
        <v>4.194</v>
      </c>
      <c r="D210" s="187">
        <f t="shared" si="38"/>
        <v>4.8459958932238196</v>
      </c>
      <c r="E210" s="344" t="str">
        <f t="shared" si="39"/>
        <v>4/10/2021</v>
      </c>
      <c r="F210" s="580">
        <f t="shared" si="40"/>
        <v>0</v>
      </c>
      <c r="G210" s="559"/>
      <c r="I210" s="187">
        <v>2.7509999999999999</v>
      </c>
      <c r="J210" s="113">
        <v>2.4809999999999999</v>
      </c>
      <c r="K210" s="198">
        <v>2.3210000000000002</v>
      </c>
      <c r="L210" s="246">
        <f t="shared" si="41"/>
        <v>45031</v>
      </c>
      <c r="M210" s="246">
        <f t="shared" si="42"/>
        <v>44331</v>
      </c>
      <c r="N210" s="113">
        <f t="shared" si="43"/>
        <v>3.8571428571428573E-4</v>
      </c>
      <c r="O210" s="580">
        <f t="shared" si="47"/>
        <v>700</v>
      </c>
      <c r="P210" s="113">
        <f t="shared" si="44"/>
        <v>558</v>
      </c>
      <c r="Q210" s="113">
        <f t="shared" si="45"/>
        <v>142</v>
      </c>
      <c r="R210" s="549">
        <f t="shared" si="37"/>
        <v>2.5357714285714286</v>
      </c>
      <c r="S210" s="113">
        <f t="shared" si="46"/>
        <v>1.6582285714285714</v>
      </c>
      <c r="T210" s="113">
        <f t="shared" si="48"/>
        <v>1.6651028764163245</v>
      </c>
    </row>
    <row r="211" spans="2:20" x14ac:dyDescent="0.35">
      <c r="B211" s="116">
        <v>42704</v>
      </c>
      <c r="C211" s="49">
        <v>4.2379999999999995</v>
      </c>
      <c r="D211" s="187">
        <f t="shared" si="38"/>
        <v>4.8432580424366876</v>
      </c>
      <c r="E211" s="344" t="str">
        <f t="shared" si="39"/>
        <v>4/10/2021</v>
      </c>
      <c r="F211" s="580">
        <f t="shared" si="40"/>
        <v>0</v>
      </c>
      <c r="G211" s="559"/>
      <c r="I211" s="187">
        <v>2.7789999999999999</v>
      </c>
      <c r="J211" s="113">
        <v>2.5089999999999999</v>
      </c>
      <c r="K211" s="198">
        <v>2.35</v>
      </c>
      <c r="L211" s="246">
        <f t="shared" si="41"/>
        <v>45031</v>
      </c>
      <c r="M211" s="246">
        <f t="shared" si="42"/>
        <v>44331</v>
      </c>
      <c r="N211" s="113">
        <f t="shared" si="43"/>
        <v>3.8571428571428573E-4</v>
      </c>
      <c r="O211" s="580">
        <f t="shared" si="47"/>
        <v>700</v>
      </c>
      <c r="P211" s="113">
        <f t="shared" si="44"/>
        <v>558</v>
      </c>
      <c r="Q211" s="113">
        <f t="shared" si="45"/>
        <v>142</v>
      </c>
      <c r="R211" s="549">
        <f t="shared" si="37"/>
        <v>2.5637714285714286</v>
      </c>
      <c r="S211" s="113">
        <f t="shared" si="46"/>
        <v>1.674228571428571</v>
      </c>
      <c r="T211" s="113">
        <f t="shared" si="48"/>
        <v>1.681236174702061</v>
      </c>
    </row>
    <row r="212" spans="2:20" x14ac:dyDescent="0.35">
      <c r="B212" s="116">
        <v>42705</v>
      </c>
      <c r="C212" s="49">
        <v>4.2830000000000004</v>
      </c>
      <c r="D212" s="187">
        <f t="shared" si="38"/>
        <v>4.8405201916495555</v>
      </c>
      <c r="E212" s="344" t="str">
        <f t="shared" si="39"/>
        <v>4/10/2021</v>
      </c>
      <c r="F212" s="580">
        <f t="shared" si="40"/>
        <v>0</v>
      </c>
      <c r="G212" s="559"/>
      <c r="I212" s="187">
        <v>2.8239999999999998</v>
      </c>
      <c r="J212" s="113">
        <v>2.5499999999999998</v>
      </c>
      <c r="K212" s="198">
        <v>2.3839999999999999</v>
      </c>
      <c r="L212" s="246">
        <f t="shared" si="41"/>
        <v>45031</v>
      </c>
      <c r="M212" s="246">
        <f t="shared" si="42"/>
        <v>44331</v>
      </c>
      <c r="N212" s="113">
        <f t="shared" si="43"/>
        <v>3.9142857142857143E-4</v>
      </c>
      <c r="O212" s="580">
        <f t="shared" si="47"/>
        <v>700</v>
      </c>
      <c r="P212" s="113">
        <f t="shared" si="44"/>
        <v>558</v>
      </c>
      <c r="Q212" s="113">
        <f t="shared" si="45"/>
        <v>142</v>
      </c>
      <c r="R212" s="549">
        <f t="shared" si="37"/>
        <v>2.6055828571428572</v>
      </c>
      <c r="S212" s="113">
        <f t="shared" si="46"/>
        <v>1.6774171428571432</v>
      </c>
      <c r="T212" s="113">
        <f t="shared" si="48"/>
        <v>1.6844514635350416</v>
      </c>
    </row>
    <row r="213" spans="2:20" x14ac:dyDescent="0.35">
      <c r="B213" s="116">
        <v>42706</v>
      </c>
      <c r="C213" s="49">
        <v>4.2809999999999997</v>
      </c>
      <c r="D213" s="187">
        <f t="shared" si="38"/>
        <v>4.8377823408624234</v>
      </c>
      <c r="E213" s="344" t="str">
        <f t="shared" si="39"/>
        <v>4/10/2021</v>
      </c>
      <c r="F213" s="580">
        <f t="shared" si="40"/>
        <v>0</v>
      </c>
      <c r="G213" s="559"/>
      <c r="I213" s="187">
        <v>2.86</v>
      </c>
      <c r="J213" s="113">
        <v>2.5830000000000002</v>
      </c>
      <c r="K213" s="198">
        <v>2.4079999999999999</v>
      </c>
      <c r="L213" s="246">
        <f t="shared" si="41"/>
        <v>45031</v>
      </c>
      <c r="M213" s="246">
        <f t="shared" si="42"/>
        <v>44331</v>
      </c>
      <c r="N213" s="113">
        <f t="shared" si="43"/>
        <v>3.9571428571428527E-4</v>
      </c>
      <c r="O213" s="580">
        <f t="shared" si="47"/>
        <v>700</v>
      </c>
      <c r="P213" s="113">
        <f t="shared" si="44"/>
        <v>558</v>
      </c>
      <c r="Q213" s="113">
        <f t="shared" si="45"/>
        <v>142</v>
      </c>
      <c r="R213" s="549">
        <f t="shared" si="37"/>
        <v>2.6391914285714289</v>
      </c>
      <c r="S213" s="113">
        <f t="shared" si="46"/>
        <v>1.6418085714285708</v>
      </c>
      <c r="T213" s="113">
        <f t="shared" si="48"/>
        <v>1.6485474098916209</v>
      </c>
    </row>
    <row r="214" spans="2:20" x14ac:dyDescent="0.35">
      <c r="B214" s="116">
        <v>42709</v>
      </c>
      <c r="C214" s="49">
        <v>4.2759999999999998</v>
      </c>
      <c r="D214" s="187">
        <f t="shared" si="38"/>
        <v>4.8295687885010263</v>
      </c>
      <c r="E214" s="344" t="str">
        <f t="shared" si="39"/>
        <v>4/10/2021</v>
      </c>
      <c r="F214" s="580">
        <f t="shared" si="40"/>
        <v>0</v>
      </c>
      <c r="G214" s="559"/>
      <c r="I214" s="187">
        <v>2.8289999999999997</v>
      </c>
      <c r="J214" s="113">
        <v>2.5529999999999999</v>
      </c>
      <c r="K214" s="198">
        <v>2.379</v>
      </c>
      <c r="L214" s="246">
        <f t="shared" si="41"/>
        <v>45031</v>
      </c>
      <c r="M214" s="246">
        <f t="shared" si="42"/>
        <v>44331</v>
      </c>
      <c r="N214" s="113">
        <f t="shared" si="43"/>
        <v>3.9428571428571399E-4</v>
      </c>
      <c r="O214" s="580">
        <f t="shared" si="47"/>
        <v>700</v>
      </c>
      <c r="P214" s="113">
        <f t="shared" si="44"/>
        <v>558</v>
      </c>
      <c r="Q214" s="113">
        <f t="shared" si="45"/>
        <v>142</v>
      </c>
      <c r="R214" s="549">
        <f t="shared" si="37"/>
        <v>2.6089885714285712</v>
      </c>
      <c r="S214" s="113">
        <f t="shared" si="46"/>
        <v>1.6670114285714286</v>
      </c>
      <c r="T214" s="113">
        <f t="shared" si="48"/>
        <v>1.6739587463288963</v>
      </c>
    </row>
    <row r="215" spans="2:20" x14ac:dyDescent="0.35">
      <c r="B215" s="116">
        <v>42710</v>
      </c>
      <c r="C215" s="49">
        <v>4.2610000000000001</v>
      </c>
      <c r="D215" s="187">
        <f t="shared" si="38"/>
        <v>4.8268309377138943</v>
      </c>
      <c r="E215" s="344" t="str">
        <f t="shared" si="39"/>
        <v>4/10/2021</v>
      </c>
      <c r="F215" s="580">
        <f t="shared" si="40"/>
        <v>0</v>
      </c>
      <c r="G215" s="559"/>
      <c r="I215" s="187">
        <v>2.8479999999999999</v>
      </c>
      <c r="J215" s="113">
        <v>2.5670000000000002</v>
      </c>
      <c r="K215" s="198">
        <v>2.3890000000000002</v>
      </c>
      <c r="L215" s="246">
        <f t="shared" si="41"/>
        <v>45031</v>
      </c>
      <c r="M215" s="246">
        <f t="shared" si="42"/>
        <v>44331</v>
      </c>
      <c r="N215" s="113">
        <f t="shared" si="43"/>
        <v>4.0142857142857097E-4</v>
      </c>
      <c r="O215" s="580">
        <f t="shared" si="47"/>
        <v>700</v>
      </c>
      <c r="P215" s="113">
        <f t="shared" si="44"/>
        <v>558</v>
      </c>
      <c r="Q215" s="113">
        <f t="shared" si="45"/>
        <v>142</v>
      </c>
      <c r="R215" s="549">
        <f t="shared" si="37"/>
        <v>2.6240028571428571</v>
      </c>
      <c r="S215" s="113">
        <f t="shared" si="46"/>
        <v>1.636997142857143</v>
      </c>
      <c r="T215" s="113">
        <f t="shared" si="48"/>
        <v>1.6436965419714511</v>
      </c>
    </row>
    <row r="216" spans="2:20" x14ac:dyDescent="0.35">
      <c r="B216" s="116">
        <v>42711</v>
      </c>
      <c r="C216" s="49">
        <v>4.2249999999999996</v>
      </c>
      <c r="D216" s="187">
        <f t="shared" si="38"/>
        <v>4.8240930869267622</v>
      </c>
      <c r="E216" s="344" t="str">
        <f t="shared" si="39"/>
        <v>4/10/2021</v>
      </c>
      <c r="F216" s="580">
        <f t="shared" si="40"/>
        <v>0</v>
      </c>
      <c r="G216" s="559"/>
      <c r="I216" s="187">
        <v>2.8279999999999998</v>
      </c>
      <c r="J216" s="113">
        <v>2.548</v>
      </c>
      <c r="K216" s="198">
        <v>2.371</v>
      </c>
      <c r="L216" s="246">
        <f t="shared" si="41"/>
        <v>45031</v>
      </c>
      <c r="M216" s="246">
        <f t="shared" si="42"/>
        <v>44331</v>
      </c>
      <c r="N216" s="113">
        <f t="shared" si="43"/>
        <v>3.9999999999999969E-4</v>
      </c>
      <c r="O216" s="580">
        <f t="shared" si="47"/>
        <v>700</v>
      </c>
      <c r="P216" s="113">
        <f t="shared" si="44"/>
        <v>558</v>
      </c>
      <c r="Q216" s="113">
        <f t="shared" si="45"/>
        <v>142</v>
      </c>
      <c r="R216" s="549">
        <f t="shared" si="37"/>
        <v>2.6048</v>
      </c>
      <c r="S216" s="113">
        <f t="shared" si="46"/>
        <v>1.6201999999999996</v>
      </c>
      <c r="T216" s="113">
        <f t="shared" si="48"/>
        <v>1.6267626200999752</v>
      </c>
    </row>
    <row r="217" spans="2:20" x14ac:dyDescent="0.35">
      <c r="B217" s="116">
        <v>42712</v>
      </c>
      <c r="C217" s="49">
        <v>4.2439999999999998</v>
      </c>
      <c r="D217" s="187">
        <f t="shared" si="38"/>
        <v>4.8213552361396301</v>
      </c>
      <c r="E217" s="344" t="str">
        <f t="shared" si="39"/>
        <v>4/10/2021</v>
      </c>
      <c r="F217" s="580">
        <f t="shared" si="40"/>
        <v>0</v>
      </c>
      <c r="G217" s="559"/>
      <c r="I217" s="187">
        <v>2.7949999999999999</v>
      </c>
      <c r="J217" s="113">
        <v>2.5129999999999999</v>
      </c>
      <c r="K217" s="198">
        <v>2.3420000000000001</v>
      </c>
      <c r="L217" s="246">
        <f t="shared" si="41"/>
        <v>45031</v>
      </c>
      <c r="M217" s="246">
        <f t="shared" si="42"/>
        <v>44331</v>
      </c>
      <c r="N217" s="113">
        <f t="shared" si="43"/>
        <v>4.028571428571429E-4</v>
      </c>
      <c r="O217" s="580">
        <f t="shared" si="47"/>
        <v>700</v>
      </c>
      <c r="P217" s="113">
        <f t="shared" si="44"/>
        <v>558</v>
      </c>
      <c r="Q217" s="113">
        <f t="shared" si="45"/>
        <v>142</v>
      </c>
      <c r="R217" s="549">
        <f t="shared" si="37"/>
        <v>2.5702057142857142</v>
      </c>
      <c r="S217" s="113">
        <f t="shared" si="46"/>
        <v>1.6737942857142856</v>
      </c>
      <c r="T217" s="113">
        <f t="shared" si="48"/>
        <v>1.6807982539915223</v>
      </c>
    </row>
    <row r="218" spans="2:20" x14ac:dyDescent="0.35">
      <c r="B218" s="116">
        <v>42713</v>
      </c>
      <c r="C218" s="49">
        <v>4.29</v>
      </c>
      <c r="D218" s="187">
        <f t="shared" si="38"/>
        <v>4.8186173853524981</v>
      </c>
      <c r="E218" s="344" t="str">
        <f t="shared" si="39"/>
        <v>4/10/2021</v>
      </c>
      <c r="F218" s="580">
        <f t="shared" si="40"/>
        <v>0</v>
      </c>
      <c r="G218" s="559"/>
      <c r="I218" s="187">
        <v>2.8580000000000001</v>
      </c>
      <c r="J218" s="113">
        <v>2.56</v>
      </c>
      <c r="K218" s="198">
        <v>2.3890000000000002</v>
      </c>
      <c r="L218" s="246">
        <f t="shared" si="41"/>
        <v>45031</v>
      </c>
      <c r="M218" s="246">
        <f t="shared" si="42"/>
        <v>44331</v>
      </c>
      <c r="N218" s="113">
        <f t="shared" si="43"/>
        <v>4.2571428571428578E-4</v>
      </c>
      <c r="O218" s="580">
        <f t="shared" si="47"/>
        <v>700</v>
      </c>
      <c r="P218" s="113">
        <f t="shared" si="44"/>
        <v>558</v>
      </c>
      <c r="Q218" s="113">
        <f t="shared" si="45"/>
        <v>142</v>
      </c>
      <c r="R218" s="549">
        <f t="shared" si="37"/>
        <v>2.6204514285714287</v>
      </c>
      <c r="S218" s="113">
        <f t="shared" si="46"/>
        <v>1.6695485714285714</v>
      </c>
      <c r="T218" s="113">
        <f t="shared" si="48"/>
        <v>1.676517052509463</v>
      </c>
    </row>
    <row r="219" spans="2:20" x14ac:dyDescent="0.35">
      <c r="B219" s="116">
        <v>42716</v>
      </c>
      <c r="C219" s="49">
        <v>4.3250000000000002</v>
      </c>
      <c r="D219" s="187">
        <f t="shared" si="38"/>
        <v>4.8104038329911019</v>
      </c>
      <c r="E219" s="344" t="str">
        <f t="shared" si="39"/>
        <v>4/10/2021</v>
      </c>
      <c r="F219" s="580">
        <f t="shared" si="40"/>
        <v>0</v>
      </c>
      <c r="G219" s="559"/>
      <c r="I219" s="187">
        <v>2.895</v>
      </c>
      <c r="J219" s="113">
        <v>2.5830000000000002</v>
      </c>
      <c r="K219" s="198">
        <v>2.411</v>
      </c>
      <c r="L219" s="246">
        <f t="shared" si="41"/>
        <v>45031</v>
      </c>
      <c r="M219" s="246">
        <f t="shared" si="42"/>
        <v>44331</v>
      </c>
      <c r="N219" s="113">
        <f t="shared" si="43"/>
        <v>4.4571428571428545E-4</v>
      </c>
      <c r="O219" s="580">
        <f t="shared" si="47"/>
        <v>700</v>
      </c>
      <c r="P219" s="113">
        <f t="shared" si="44"/>
        <v>558</v>
      </c>
      <c r="Q219" s="113">
        <f t="shared" si="45"/>
        <v>142</v>
      </c>
      <c r="R219" s="549">
        <f t="shared" si="37"/>
        <v>2.6462914285714287</v>
      </c>
      <c r="S219" s="113">
        <f t="shared" si="46"/>
        <v>1.6787085714285714</v>
      </c>
      <c r="T219" s="113">
        <f t="shared" si="48"/>
        <v>1.6857537275980494</v>
      </c>
    </row>
    <row r="220" spans="2:20" x14ac:dyDescent="0.35">
      <c r="B220" s="116">
        <v>42717</v>
      </c>
      <c r="C220" s="49">
        <v>4.3179999999999996</v>
      </c>
      <c r="D220" s="187">
        <f t="shared" si="38"/>
        <v>4.8076659822039698</v>
      </c>
      <c r="E220" s="344" t="str">
        <f t="shared" si="39"/>
        <v>4/10/2021</v>
      </c>
      <c r="F220" s="580">
        <f t="shared" si="40"/>
        <v>0</v>
      </c>
      <c r="G220" s="559"/>
      <c r="I220" s="187">
        <v>2.8689999999999998</v>
      </c>
      <c r="J220" s="113">
        <v>2.5709999999999997</v>
      </c>
      <c r="K220" s="198">
        <v>2.4</v>
      </c>
      <c r="L220" s="246">
        <f t="shared" si="41"/>
        <v>45031</v>
      </c>
      <c r="M220" s="246">
        <f t="shared" si="42"/>
        <v>44331</v>
      </c>
      <c r="N220" s="113">
        <f t="shared" si="43"/>
        <v>4.2571428571428578E-4</v>
      </c>
      <c r="O220" s="580">
        <f t="shared" si="47"/>
        <v>700</v>
      </c>
      <c r="P220" s="113">
        <f t="shared" si="44"/>
        <v>558</v>
      </c>
      <c r="Q220" s="113">
        <f t="shared" si="45"/>
        <v>142</v>
      </c>
      <c r="R220" s="549">
        <f t="shared" si="37"/>
        <v>2.6314514285714283</v>
      </c>
      <c r="S220" s="113">
        <f t="shared" si="46"/>
        <v>1.6865485714285713</v>
      </c>
      <c r="T220" s="113">
        <f t="shared" si="48"/>
        <v>1.6936596866380604</v>
      </c>
    </row>
    <row r="221" spans="2:20" x14ac:dyDescent="0.35">
      <c r="B221" s="116">
        <v>42718</v>
      </c>
      <c r="C221" s="49">
        <v>4.3929999999999998</v>
      </c>
      <c r="D221" s="187">
        <f t="shared" si="38"/>
        <v>4.8049281314168377</v>
      </c>
      <c r="E221" s="344" t="str">
        <f t="shared" si="39"/>
        <v>4/10/2021</v>
      </c>
      <c r="F221" s="580">
        <f t="shared" si="40"/>
        <v>0</v>
      </c>
      <c r="G221" s="559"/>
      <c r="I221" s="187">
        <v>2.8660000000000001</v>
      </c>
      <c r="J221" s="113">
        <v>2.5629999999999997</v>
      </c>
      <c r="K221" s="198">
        <v>2.395</v>
      </c>
      <c r="L221" s="246">
        <f t="shared" si="41"/>
        <v>45031</v>
      </c>
      <c r="M221" s="246">
        <f t="shared" si="42"/>
        <v>44331</v>
      </c>
      <c r="N221" s="113">
        <f t="shared" si="43"/>
        <v>4.3285714285714341E-4</v>
      </c>
      <c r="O221" s="580">
        <f t="shared" si="47"/>
        <v>700</v>
      </c>
      <c r="P221" s="113">
        <f t="shared" si="44"/>
        <v>558</v>
      </c>
      <c r="Q221" s="113">
        <f t="shared" si="45"/>
        <v>142</v>
      </c>
      <c r="R221" s="549">
        <f t="shared" si="37"/>
        <v>2.624465714285714</v>
      </c>
      <c r="S221" s="113">
        <f t="shared" si="46"/>
        <v>1.7685342857142858</v>
      </c>
      <c r="T221" s="113">
        <f t="shared" si="48"/>
        <v>1.7763535695136445</v>
      </c>
    </row>
    <row r="222" spans="2:20" x14ac:dyDescent="0.35">
      <c r="B222" s="116">
        <v>42719</v>
      </c>
      <c r="C222" s="49">
        <v>4.4429999999999996</v>
      </c>
      <c r="D222" s="187">
        <f t="shared" si="38"/>
        <v>4.8021902806297057</v>
      </c>
      <c r="E222" s="344" t="str">
        <f t="shared" si="39"/>
        <v>4/10/2021</v>
      </c>
      <c r="F222" s="580">
        <f t="shared" si="40"/>
        <v>0</v>
      </c>
      <c r="G222" s="559"/>
      <c r="I222" s="187">
        <v>2.9459999999999997</v>
      </c>
      <c r="J222" s="113">
        <v>2.6509999999999998</v>
      </c>
      <c r="K222" s="198">
        <v>2.4790000000000001</v>
      </c>
      <c r="L222" s="246">
        <f t="shared" si="41"/>
        <v>45031</v>
      </c>
      <c r="M222" s="246">
        <f t="shared" si="42"/>
        <v>44331</v>
      </c>
      <c r="N222" s="113">
        <f t="shared" si="43"/>
        <v>4.2142857142857135E-4</v>
      </c>
      <c r="O222" s="580">
        <f t="shared" si="47"/>
        <v>700</v>
      </c>
      <c r="P222" s="113">
        <f t="shared" si="44"/>
        <v>558</v>
      </c>
      <c r="Q222" s="113">
        <f t="shared" si="45"/>
        <v>142</v>
      </c>
      <c r="R222" s="549">
        <f t="shared" si="37"/>
        <v>2.7108428571428571</v>
      </c>
      <c r="S222" s="113">
        <f t="shared" si="46"/>
        <v>1.7321571428571425</v>
      </c>
      <c r="T222" s="113">
        <f t="shared" si="48"/>
        <v>1.7396580637760284</v>
      </c>
    </row>
    <row r="223" spans="2:20" x14ac:dyDescent="0.35">
      <c r="B223" s="116">
        <v>42720</v>
      </c>
      <c r="C223" s="49">
        <v>4.4480000000000004</v>
      </c>
      <c r="D223" s="187">
        <f t="shared" si="38"/>
        <v>4.7994524298425736</v>
      </c>
      <c r="E223" s="344" t="str">
        <f t="shared" si="39"/>
        <v>4/10/2021</v>
      </c>
      <c r="F223" s="580">
        <f t="shared" si="40"/>
        <v>0</v>
      </c>
      <c r="G223" s="559"/>
      <c r="I223" s="187">
        <v>2.9769999999999999</v>
      </c>
      <c r="J223" s="113">
        <v>2.6669999999999998</v>
      </c>
      <c r="K223" s="198">
        <v>2.488</v>
      </c>
      <c r="L223" s="246">
        <f t="shared" si="41"/>
        <v>45031</v>
      </c>
      <c r="M223" s="246">
        <f t="shared" si="42"/>
        <v>44331</v>
      </c>
      <c r="N223" s="113">
        <f t="shared" si="43"/>
        <v>4.4285714285714295E-4</v>
      </c>
      <c r="O223" s="580">
        <f t="shared" si="47"/>
        <v>700</v>
      </c>
      <c r="P223" s="113">
        <f t="shared" si="44"/>
        <v>558</v>
      </c>
      <c r="Q223" s="113">
        <f t="shared" si="45"/>
        <v>142</v>
      </c>
      <c r="R223" s="549">
        <f t="shared" si="37"/>
        <v>2.729885714285714</v>
      </c>
      <c r="S223" s="113">
        <f t="shared" si="46"/>
        <v>1.7181142857142864</v>
      </c>
      <c r="T223" s="113">
        <f t="shared" si="48"/>
        <v>1.7254940774612315</v>
      </c>
    </row>
    <row r="224" spans="2:20" x14ac:dyDescent="0.35">
      <c r="B224" s="116">
        <v>42723</v>
      </c>
      <c r="C224" s="49">
        <v>4.4640000000000004</v>
      </c>
      <c r="D224" s="187">
        <f t="shared" si="38"/>
        <v>4.7912388774811774</v>
      </c>
      <c r="E224" s="344" t="str">
        <f t="shared" si="39"/>
        <v>4/10/2021</v>
      </c>
      <c r="F224" s="580">
        <f t="shared" si="40"/>
        <v>0</v>
      </c>
      <c r="G224" s="559"/>
      <c r="I224" s="187">
        <v>3.02</v>
      </c>
      <c r="J224" s="113">
        <v>2.714</v>
      </c>
      <c r="K224" s="198">
        <v>2.5230000000000001</v>
      </c>
      <c r="L224" s="246">
        <f t="shared" si="41"/>
        <v>45031</v>
      </c>
      <c r="M224" s="246">
        <f t="shared" si="42"/>
        <v>44331</v>
      </c>
      <c r="N224" s="113">
        <f t="shared" si="43"/>
        <v>4.3714285714285719E-4</v>
      </c>
      <c r="O224" s="580">
        <f t="shared" si="47"/>
        <v>700</v>
      </c>
      <c r="P224" s="113">
        <f t="shared" si="44"/>
        <v>558</v>
      </c>
      <c r="Q224" s="113">
        <f t="shared" si="45"/>
        <v>142</v>
      </c>
      <c r="R224" s="549">
        <f t="shared" si="37"/>
        <v>2.7760742857142855</v>
      </c>
      <c r="S224" s="113">
        <f t="shared" si="46"/>
        <v>1.6879257142857149</v>
      </c>
      <c r="T224" s="113">
        <f t="shared" si="48"/>
        <v>1.6950484473280847</v>
      </c>
    </row>
    <row r="225" spans="2:20" x14ac:dyDescent="0.35">
      <c r="B225" s="116">
        <v>42724</v>
      </c>
      <c r="C225" s="49">
        <v>4.4740000000000002</v>
      </c>
      <c r="D225" s="187">
        <f t="shared" si="38"/>
        <v>4.7885010266940453</v>
      </c>
      <c r="E225" s="344" t="str">
        <f t="shared" si="39"/>
        <v>4/10/2021</v>
      </c>
      <c r="F225" s="580">
        <f t="shared" si="40"/>
        <v>0</v>
      </c>
      <c r="G225" s="559"/>
      <c r="I225" s="187">
        <v>3.0190000000000001</v>
      </c>
      <c r="J225" s="113">
        <v>2.7210000000000001</v>
      </c>
      <c r="K225" s="198">
        <v>2.5249999999999999</v>
      </c>
      <c r="L225" s="246">
        <f t="shared" si="41"/>
        <v>45031</v>
      </c>
      <c r="M225" s="246">
        <f t="shared" si="42"/>
        <v>44331</v>
      </c>
      <c r="N225" s="113">
        <f t="shared" si="43"/>
        <v>4.2571428571428578E-4</v>
      </c>
      <c r="O225" s="580">
        <f t="shared" si="47"/>
        <v>700</v>
      </c>
      <c r="P225" s="113">
        <f t="shared" si="44"/>
        <v>558</v>
      </c>
      <c r="Q225" s="113">
        <f t="shared" si="45"/>
        <v>142</v>
      </c>
      <c r="R225" s="549">
        <f t="shared" si="37"/>
        <v>2.7814514285714287</v>
      </c>
      <c r="S225" s="113">
        <f t="shared" si="46"/>
        <v>1.6925485714285715</v>
      </c>
      <c r="T225" s="113">
        <f t="shared" si="48"/>
        <v>1.6997103730951979</v>
      </c>
    </row>
    <row r="226" spans="2:20" x14ac:dyDescent="0.35">
      <c r="B226" s="116">
        <v>42725</v>
      </c>
      <c r="C226" s="49">
        <v>4.508</v>
      </c>
      <c r="D226" s="187">
        <f t="shared" si="38"/>
        <v>4.7857631759069132</v>
      </c>
      <c r="E226" s="344" t="str">
        <f t="shared" si="39"/>
        <v>4/10/2021</v>
      </c>
      <c r="F226" s="580">
        <f t="shared" si="40"/>
        <v>0</v>
      </c>
      <c r="G226" s="559"/>
      <c r="I226" s="187">
        <v>3.0430000000000001</v>
      </c>
      <c r="J226" s="113">
        <v>2.7530000000000001</v>
      </c>
      <c r="K226" s="198">
        <v>2.5529999999999999</v>
      </c>
      <c r="L226" s="246">
        <f t="shared" si="41"/>
        <v>45031</v>
      </c>
      <c r="M226" s="246">
        <f t="shared" si="42"/>
        <v>44331</v>
      </c>
      <c r="N226" s="113">
        <f t="shared" si="43"/>
        <v>4.1428571428571431E-4</v>
      </c>
      <c r="O226" s="580">
        <f t="shared" si="47"/>
        <v>700</v>
      </c>
      <c r="P226" s="113">
        <f t="shared" si="44"/>
        <v>558</v>
      </c>
      <c r="Q226" s="113">
        <f t="shared" si="45"/>
        <v>142</v>
      </c>
      <c r="R226" s="549">
        <f t="shared" si="37"/>
        <v>2.8118285714285713</v>
      </c>
      <c r="S226" s="113">
        <f t="shared" si="46"/>
        <v>1.6961714285714287</v>
      </c>
      <c r="T226" s="113">
        <f t="shared" si="48"/>
        <v>1.7033639223591912</v>
      </c>
    </row>
    <row r="227" spans="2:20" x14ac:dyDescent="0.35">
      <c r="B227" s="116">
        <v>42726</v>
      </c>
      <c r="C227" s="49">
        <v>4.5490000000000004</v>
      </c>
      <c r="D227" s="187">
        <f t="shared" si="38"/>
        <v>4.7830253251197812</v>
      </c>
      <c r="E227" s="344" t="str">
        <f t="shared" si="39"/>
        <v>4/10/2021</v>
      </c>
      <c r="F227" s="580">
        <f t="shared" si="40"/>
        <v>0</v>
      </c>
      <c r="G227" s="559"/>
      <c r="I227" s="187">
        <v>3.0529999999999999</v>
      </c>
      <c r="J227" s="113">
        <v>2.762</v>
      </c>
      <c r="K227" s="198">
        <v>2.5649999999999999</v>
      </c>
      <c r="L227" s="246">
        <f t="shared" si="41"/>
        <v>45031</v>
      </c>
      <c r="M227" s="246">
        <f t="shared" si="42"/>
        <v>44331</v>
      </c>
      <c r="N227" s="113">
        <f t="shared" si="43"/>
        <v>4.1571428571428559E-4</v>
      </c>
      <c r="O227" s="580">
        <f t="shared" si="47"/>
        <v>700</v>
      </c>
      <c r="P227" s="113">
        <f t="shared" si="44"/>
        <v>558</v>
      </c>
      <c r="Q227" s="113">
        <f t="shared" si="45"/>
        <v>142</v>
      </c>
      <c r="R227" s="549">
        <f t="shared" si="37"/>
        <v>2.8210314285714286</v>
      </c>
      <c r="S227" s="113">
        <f t="shared" si="46"/>
        <v>1.7279685714285717</v>
      </c>
      <c r="T227" s="113">
        <f t="shared" si="48"/>
        <v>1.7354332598881639</v>
      </c>
    </row>
    <row r="228" spans="2:20" x14ac:dyDescent="0.35">
      <c r="B228" s="116">
        <v>42727</v>
      </c>
      <c r="C228" s="49">
        <v>4.5519999999999996</v>
      </c>
      <c r="D228" s="187">
        <f t="shared" si="38"/>
        <v>4.7802874743326491</v>
      </c>
      <c r="E228" s="344" t="str">
        <f t="shared" si="39"/>
        <v>4/10/2021</v>
      </c>
      <c r="F228" s="580">
        <f t="shared" si="40"/>
        <v>0</v>
      </c>
      <c r="G228" s="559"/>
      <c r="I228" s="187">
        <v>3.0979999999999999</v>
      </c>
      <c r="J228" s="113">
        <v>2.8109999999999999</v>
      </c>
      <c r="K228" s="198">
        <v>2.61</v>
      </c>
      <c r="L228" s="246">
        <f t="shared" si="41"/>
        <v>45031</v>
      </c>
      <c r="M228" s="246">
        <f t="shared" si="42"/>
        <v>44331</v>
      </c>
      <c r="N228" s="113">
        <f t="shared" si="43"/>
        <v>4.0999999999999988E-4</v>
      </c>
      <c r="O228" s="580">
        <f t="shared" si="47"/>
        <v>700</v>
      </c>
      <c r="P228" s="113">
        <f t="shared" si="44"/>
        <v>558</v>
      </c>
      <c r="Q228" s="113">
        <f t="shared" si="45"/>
        <v>142</v>
      </c>
      <c r="R228" s="549">
        <f t="shared" si="37"/>
        <v>2.8692199999999999</v>
      </c>
      <c r="S228" s="113">
        <f t="shared" si="46"/>
        <v>1.6827799999999997</v>
      </c>
      <c r="T228" s="113">
        <f t="shared" si="48"/>
        <v>1.689859371321023</v>
      </c>
    </row>
    <row r="229" spans="2:20" x14ac:dyDescent="0.35">
      <c r="B229" s="116">
        <v>42730</v>
      </c>
      <c r="C229" s="49" t="s">
        <v>437</v>
      </c>
      <c r="D229" s="187" t="str">
        <f t="shared" si="38"/>
        <v/>
      </c>
      <c r="E229" s="344" t="str">
        <f t="shared" si="39"/>
        <v>4/10/2021</v>
      </c>
      <c r="F229" s="580">
        <f t="shared" si="40"/>
        <v>0</v>
      </c>
      <c r="G229" s="559"/>
      <c r="I229" s="187" t="s">
        <v>437</v>
      </c>
      <c r="J229" s="113" t="s">
        <v>437</v>
      </c>
      <c r="K229" s="198" t="s">
        <v>437</v>
      </c>
      <c r="L229" s="246">
        <f t="shared" si="41"/>
        <v>45031</v>
      </c>
      <c r="M229" s="246">
        <f t="shared" si="42"/>
        <v>44331</v>
      </c>
      <c r="N229" s="113" t="str">
        <f t="shared" si="43"/>
        <v/>
      </c>
      <c r="O229" s="580">
        <f t="shared" si="47"/>
        <v>700</v>
      </c>
      <c r="P229" s="113">
        <f t="shared" si="44"/>
        <v>558</v>
      </c>
      <c r="Q229" s="113">
        <f t="shared" si="45"/>
        <v>142</v>
      </c>
      <c r="R229" s="549" t="str">
        <f t="shared" si="37"/>
        <v/>
      </c>
      <c r="S229" s="113" t="str">
        <f t="shared" si="46"/>
        <v/>
      </c>
      <c r="T229" s="113" t="str">
        <f t="shared" si="48"/>
        <v/>
      </c>
    </row>
    <row r="230" spans="2:20" x14ac:dyDescent="0.35">
      <c r="B230" s="116">
        <v>42731</v>
      </c>
      <c r="C230" s="49" t="s">
        <v>437</v>
      </c>
      <c r="D230" s="187" t="str">
        <f t="shared" si="38"/>
        <v/>
      </c>
      <c r="E230" s="344" t="str">
        <f t="shared" si="39"/>
        <v>4/10/2021</v>
      </c>
      <c r="F230" s="580">
        <f t="shared" si="40"/>
        <v>0</v>
      </c>
      <c r="G230" s="559"/>
      <c r="I230" s="187" t="s">
        <v>437</v>
      </c>
      <c r="J230" s="113" t="s">
        <v>437</v>
      </c>
      <c r="K230" s="198" t="s">
        <v>437</v>
      </c>
      <c r="L230" s="246">
        <f t="shared" si="41"/>
        <v>45031</v>
      </c>
      <c r="M230" s="246">
        <f t="shared" si="42"/>
        <v>44331</v>
      </c>
      <c r="N230" s="113" t="str">
        <f t="shared" si="43"/>
        <v/>
      </c>
      <c r="O230" s="580">
        <f t="shared" si="47"/>
        <v>700</v>
      </c>
      <c r="P230" s="113">
        <f t="shared" si="44"/>
        <v>558</v>
      </c>
      <c r="Q230" s="113">
        <f t="shared" si="45"/>
        <v>142</v>
      </c>
      <c r="R230" s="549" t="str">
        <f t="shared" si="37"/>
        <v/>
      </c>
      <c r="S230" s="113" t="str">
        <f t="shared" si="46"/>
        <v/>
      </c>
      <c r="T230" s="113" t="str">
        <f t="shared" si="48"/>
        <v/>
      </c>
    </row>
    <row r="231" spans="2:20" x14ac:dyDescent="0.35">
      <c r="B231" s="116">
        <v>42732</v>
      </c>
      <c r="C231" s="49">
        <v>4.5990000000000002</v>
      </c>
      <c r="D231" s="187">
        <f t="shared" si="38"/>
        <v>4.7665982203969888</v>
      </c>
      <c r="E231" s="344" t="str">
        <f t="shared" si="39"/>
        <v>4/10/2021</v>
      </c>
      <c r="F231" s="580">
        <f t="shared" si="40"/>
        <v>0</v>
      </c>
      <c r="G231" s="559"/>
      <c r="I231" s="187">
        <v>3.0990000000000002</v>
      </c>
      <c r="J231" s="113">
        <v>2.8140000000000001</v>
      </c>
      <c r="K231" s="198">
        <v>2.6219999999999999</v>
      </c>
      <c r="L231" s="246">
        <f t="shared" si="41"/>
        <v>45031</v>
      </c>
      <c r="M231" s="246">
        <f t="shared" si="42"/>
        <v>44331</v>
      </c>
      <c r="N231" s="113">
        <f t="shared" si="43"/>
        <v>4.0714285714285733E-4</v>
      </c>
      <c r="O231" s="580">
        <f t="shared" si="47"/>
        <v>700</v>
      </c>
      <c r="P231" s="113">
        <f t="shared" si="44"/>
        <v>558</v>
      </c>
      <c r="Q231" s="113">
        <f t="shared" si="45"/>
        <v>142</v>
      </c>
      <c r="R231" s="549">
        <f t="shared" si="37"/>
        <v>2.8718142857142857</v>
      </c>
      <c r="S231" s="113">
        <f t="shared" si="46"/>
        <v>1.7271857142857145</v>
      </c>
      <c r="T231" s="113">
        <f t="shared" si="48"/>
        <v>1.734643640514788</v>
      </c>
    </row>
    <row r="232" spans="2:20" x14ac:dyDescent="0.35">
      <c r="B232" s="116">
        <v>42733</v>
      </c>
      <c r="C232" s="49">
        <v>4.5030000000000001</v>
      </c>
      <c r="D232" s="187">
        <f t="shared" si="38"/>
        <v>4.7638603696098567</v>
      </c>
      <c r="E232" s="344" t="str">
        <f t="shared" si="39"/>
        <v>4/10/2021</v>
      </c>
      <c r="F232" s="580">
        <f t="shared" si="40"/>
        <v>0</v>
      </c>
      <c r="G232" s="559"/>
      <c r="I232" s="187">
        <v>3.016</v>
      </c>
      <c r="J232" s="113">
        <v>2.7359999999999998</v>
      </c>
      <c r="K232" s="198">
        <v>2.5449999999999999</v>
      </c>
      <c r="L232" s="246">
        <f t="shared" si="41"/>
        <v>45031</v>
      </c>
      <c r="M232" s="246">
        <f t="shared" si="42"/>
        <v>44331</v>
      </c>
      <c r="N232" s="113">
        <f t="shared" si="43"/>
        <v>4.0000000000000034E-4</v>
      </c>
      <c r="O232" s="580">
        <f t="shared" si="47"/>
        <v>700</v>
      </c>
      <c r="P232" s="113">
        <f t="shared" si="44"/>
        <v>558</v>
      </c>
      <c r="Q232" s="113">
        <f t="shared" si="45"/>
        <v>142</v>
      </c>
      <c r="R232" s="549">
        <f t="shared" si="37"/>
        <v>2.7927999999999997</v>
      </c>
      <c r="S232" s="113">
        <f t="shared" si="46"/>
        <v>1.7102000000000004</v>
      </c>
      <c r="T232" s="113">
        <f t="shared" si="48"/>
        <v>1.7175119600999933</v>
      </c>
    </row>
    <row r="233" spans="2:20" x14ac:dyDescent="0.35">
      <c r="B233" s="116">
        <v>42734</v>
      </c>
      <c r="C233" s="49">
        <v>4.47</v>
      </c>
      <c r="D233" s="187">
        <f t="shared" si="38"/>
        <v>4.7611225188227237</v>
      </c>
      <c r="E233" s="344" t="str">
        <f t="shared" si="39"/>
        <v>4/10/2021</v>
      </c>
      <c r="F233" s="580">
        <f t="shared" si="40"/>
        <v>0</v>
      </c>
      <c r="G233" s="559"/>
      <c r="I233" s="187">
        <v>2.9790000000000001</v>
      </c>
      <c r="J233" s="113">
        <v>2.7</v>
      </c>
      <c r="K233" s="198">
        <v>2.504</v>
      </c>
      <c r="L233" s="246">
        <f t="shared" si="41"/>
        <v>45031</v>
      </c>
      <c r="M233" s="246">
        <f t="shared" si="42"/>
        <v>44331</v>
      </c>
      <c r="N233" s="113">
        <f t="shared" si="43"/>
        <v>3.9857142857142847E-4</v>
      </c>
      <c r="O233" s="580">
        <f t="shared" si="47"/>
        <v>700</v>
      </c>
      <c r="P233" s="113">
        <f t="shared" si="44"/>
        <v>558</v>
      </c>
      <c r="Q233" s="113">
        <f t="shared" si="45"/>
        <v>142</v>
      </c>
      <c r="R233" s="549">
        <f t="shared" si="37"/>
        <v>2.7565971428571432</v>
      </c>
      <c r="S233" s="113">
        <f t="shared" si="46"/>
        <v>1.7134028571428566</v>
      </c>
      <c r="T233" s="113">
        <f t="shared" si="48"/>
        <v>1.7207422305200337</v>
      </c>
    </row>
    <row r="234" spans="2:20" x14ac:dyDescent="0.35">
      <c r="B234" s="116">
        <v>42737</v>
      </c>
      <c r="C234" s="49" t="s">
        <v>437</v>
      </c>
      <c r="D234" s="187" t="str">
        <f t="shared" si="38"/>
        <v/>
      </c>
      <c r="E234" s="344" t="str">
        <f t="shared" si="39"/>
        <v>4/10/2021</v>
      </c>
      <c r="F234" s="580">
        <f t="shared" si="40"/>
        <v>0</v>
      </c>
      <c r="G234" s="559"/>
      <c r="I234" s="187" t="s">
        <v>437</v>
      </c>
      <c r="J234" s="113" t="s">
        <v>437</v>
      </c>
      <c r="K234" s="198" t="s">
        <v>437</v>
      </c>
      <c r="L234" s="246">
        <f t="shared" si="41"/>
        <v>45031</v>
      </c>
      <c r="M234" s="246">
        <f t="shared" si="42"/>
        <v>44331</v>
      </c>
      <c r="N234" s="113" t="str">
        <f t="shared" si="43"/>
        <v/>
      </c>
      <c r="O234" s="580">
        <f t="shared" si="47"/>
        <v>700</v>
      </c>
      <c r="P234" s="113">
        <f t="shared" si="44"/>
        <v>558</v>
      </c>
      <c r="Q234" s="113">
        <f t="shared" si="45"/>
        <v>142</v>
      </c>
      <c r="R234" s="549" t="str">
        <f t="shared" si="37"/>
        <v/>
      </c>
      <c r="S234" s="113" t="str">
        <f t="shared" si="46"/>
        <v/>
      </c>
      <c r="T234" s="113" t="str">
        <f t="shared" si="48"/>
        <v/>
      </c>
    </row>
    <row r="235" spans="2:20" x14ac:dyDescent="0.35">
      <c r="B235" s="116">
        <v>42738</v>
      </c>
      <c r="C235" s="49" t="s">
        <v>437</v>
      </c>
      <c r="D235" s="187" t="str">
        <f t="shared" si="38"/>
        <v/>
      </c>
      <c r="E235" s="344" t="str">
        <f t="shared" si="39"/>
        <v>4/10/2021</v>
      </c>
      <c r="F235" s="580">
        <f t="shared" si="40"/>
        <v>0</v>
      </c>
      <c r="G235" s="559"/>
      <c r="I235" s="187" t="s">
        <v>437</v>
      </c>
      <c r="J235" s="113" t="s">
        <v>437</v>
      </c>
      <c r="K235" s="198" t="s">
        <v>437</v>
      </c>
      <c r="L235" s="246">
        <f t="shared" si="41"/>
        <v>45031</v>
      </c>
      <c r="M235" s="246">
        <f t="shared" si="42"/>
        <v>44331</v>
      </c>
      <c r="N235" s="113" t="str">
        <f t="shared" si="43"/>
        <v/>
      </c>
      <c r="O235" s="580">
        <f t="shared" si="47"/>
        <v>700</v>
      </c>
      <c r="P235" s="113">
        <f t="shared" si="44"/>
        <v>558</v>
      </c>
      <c r="Q235" s="113">
        <f t="shared" si="45"/>
        <v>142</v>
      </c>
      <c r="R235" s="549" t="str">
        <f t="shared" si="37"/>
        <v/>
      </c>
      <c r="S235" s="113" t="str">
        <f t="shared" si="46"/>
        <v/>
      </c>
      <c r="T235" s="113" t="str">
        <f t="shared" si="48"/>
        <v/>
      </c>
    </row>
    <row r="236" spans="2:20" x14ac:dyDescent="0.35">
      <c r="B236" s="116">
        <v>42739</v>
      </c>
      <c r="C236" s="49">
        <v>4.423</v>
      </c>
      <c r="D236" s="187">
        <f t="shared" si="38"/>
        <v>4.7474332648870634</v>
      </c>
      <c r="E236" s="344" t="str">
        <f t="shared" si="39"/>
        <v>4/10/2021</v>
      </c>
      <c r="F236" s="580">
        <f t="shared" si="40"/>
        <v>0</v>
      </c>
      <c r="G236" s="559"/>
      <c r="I236" s="187">
        <v>2.95</v>
      </c>
      <c r="J236" s="113">
        <v>2.677</v>
      </c>
      <c r="K236" s="198">
        <v>2.488</v>
      </c>
      <c r="L236" s="246">
        <f t="shared" si="41"/>
        <v>45031</v>
      </c>
      <c r="M236" s="246">
        <f t="shared" si="42"/>
        <v>44331</v>
      </c>
      <c r="N236" s="113">
        <f t="shared" si="43"/>
        <v>3.9000000000000021E-4</v>
      </c>
      <c r="O236" s="580">
        <f t="shared" si="47"/>
        <v>700</v>
      </c>
      <c r="P236" s="113">
        <f t="shared" si="44"/>
        <v>558</v>
      </c>
      <c r="Q236" s="113">
        <f t="shared" si="45"/>
        <v>142</v>
      </c>
      <c r="R236" s="549">
        <f t="shared" si="37"/>
        <v>2.73238</v>
      </c>
      <c r="S236" s="113">
        <f t="shared" si="46"/>
        <v>1.69062</v>
      </c>
      <c r="T236" s="113">
        <f t="shared" si="48"/>
        <v>1.6977654899610117</v>
      </c>
    </row>
    <row r="237" spans="2:20" x14ac:dyDescent="0.35">
      <c r="B237" s="116">
        <v>42740</v>
      </c>
      <c r="C237" s="49">
        <v>4.343</v>
      </c>
      <c r="D237" s="187">
        <f t="shared" si="38"/>
        <v>4.7446954140999313</v>
      </c>
      <c r="E237" s="344" t="str">
        <f t="shared" si="39"/>
        <v>4/10/2021</v>
      </c>
      <c r="F237" s="580">
        <f t="shared" si="40"/>
        <v>0</v>
      </c>
      <c r="G237" s="559"/>
      <c r="I237" s="187">
        <v>2.8810000000000002</v>
      </c>
      <c r="J237" s="113">
        <v>2.61</v>
      </c>
      <c r="K237" s="198">
        <v>2.4220000000000002</v>
      </c>
      <c r="L237" s="246">
        <f t="shared" si="41"/>
        <v>45031</v>
      </c>
      <c r="M237" s="246">
        <f t="shared" si="42"/>
        <v>44331</v>
      </c>
      <c r="N237" s="113">
        <f t="shared" si="43"/>
        <v>3.8714285714285765E-4</v>
      </c>
      <c r="O237" s="580">
        <f t="shared" si="47"/>
        <v>700</v>
      </c>
      <c r="P237" s="113">
        <f t="shared" si="44"/>
        <v>558</v>
      </c>
      <c r="Q237" s="113">
        <f t="shared" si="45"/>
        <v>142</v>
      </c>
      <c r="R237" s="549">
        <f t="shared" si="37"/>
        <v>2.6649742857142855</v>
      </c>
      <c r="S237" s="113">
        <f t="shared" si="46"/>
        <v>1.6780257142857145</v>
      </c>
      <c r="T237" s="113">
        <f t="shared" si="48"/>
        <v>1.6850651400302175</v>
      </c>
    </row>
    <row r="238" spans="2:20" x14ac:dyDescent="0.35">
      <c r="B238" s="116">
        <v>42741</v>
      </c>
      <c r="C238" s="49">
        <v>4.3620000000000001</v>
      </c>
      <c r="D238" s="187">
        <f t="shared" si="38"/>
        <v>4.7419575633127993</v>
      </c>
      <c r="E238" s="344" t="str">
        <f t="shared" si="39"/>
        <v>4/10/2021</v>
      </c>
      <c r="F238" s="580">
        <f t="shared" si="40"/>
        <v>0</v>
      </c>
      <c r="G238" s="559"/>
      <c r="I238" s="187">
        <v>2.847</v>
      </c>
      <c r="J238" s="113">
        <v>2.5859999999999999</v>
      </c>
      <c r="K238" s="198">
        <v>2.4140000000000001</v>
      </c>
      <c r="L238" s="246">
        <f t="shared" si="41"/>
        <v>45031</v>
      </c>
      <c r="M238" s="246">
        <f t="shared" si="42"/>
        <v>44331</v>
      </c>
      <c r="N238" s="113">
        <f t="shared" si="43"/>
        <v>3.7285714285714304E-4</v>
      </c>
      <c r="O238" s="580">
        <f t="shared" si="47"/>
        <v>700</v>
      </c>
      <c r="P238" s="113">
        <f t="shared" si="44"/>
        <v>558</v>
      </c>
      <c r="Q238" s="113">
        <f t="shared" si="45"/>
        <v>142</v>
      </c>
      <c r="R238" s="549">
        <f t="shared" si="37"/>
        <v>2.6389457142857142</v>
      </c>
      <c r="S238" s="113">
        <f t="shared" si="46"/>
        <v>1.7230542857142859</v>
      </c>
      <c r="T238" s="113">
        <f t="shared" si="48"/>
        <v>1.7304765758930918</v>
      </c>
    </row>
    <row r="239" spans="2:20" x14ac:dyDescent="0.35">
      <c r="B239" s="116">
        <v>42744</v>
      </c>
      <c r="C239" s="49">
        <v>4.3730000000000002</v>
      </c>
      <c r="D239" s="187">
        <f t="shared" si="38"/>
        <v>4.7337440109514031</v>
      </c>
      <c r="E239" s="344" t="str">
        <f t="shared" si="39"/>
        <v>4/10/2021</v>
      </c>
      <c r="F239" s="580">
        <f t="shared" si="40"/>
        <v>0</v>
      </c>
      <c r="G239" s="559"/>
      <c r="I239" s="187">
        <v>2.911</v>
      </c>
      <c r="J239" s="113">
        <v>2.6470000000000002</v>
      </c>
      <c r="K239" s="198">
        <v>2.4649999999999999</v>
      </c>
      <c r="L239" s="246">
        <f t="shared" si="41"/>
        <v>45031</v>
      </c>
      <c r="M239" s="246">
        <f t="shared" si="42"/>
        <v>44331</v>
      </c>
      <c r="N239" s="113">
        <f t="shared" si="43"/>
        <v>3.7714285714285687E-4</v>
      </c>
      <c r="O239" s="580">
        <f t="shared" si="47"/>
        <v>700</v>
      </c>
      <c r="P239" s="113">
        <f t="shared" si="44"/>
        <v>558</v>
      </c>
      <c r="Q239" s="113">
        <f t="shared" si="45"/>
        <v>142</v>
      </c>
      <c r="R239" s="549">
        <f t="shared" si="37"/>
        <v>2.7005542857142859</v>
      </c>
      <c r="S239" s="113">
        <f t="shared" si="46"/>
        <v>1.6724457142857143</v>
      </c>
      <c r="T239" s="113">
        <f t="shared" si="48"/>
        <v>1.6794384009538144</v>
      </c>
    </row>
    <row r="240" spans="2:20" x14ac:dyDescent="0.35">
      <c r="B240" s="116">
        <v>42745</v>
      </c>
      <c r="C240" s="49">
        <v>4.3849999999999998</v>
      </c>
      <c r="D240" s="187">
        <f t="shared" si="38"/>
        <v>4.731006160164271</v>
      </c>
      <c r="E240" s="344" t="str">
        <f t="shared" si="39"/>
        <v>4/10/2021</v>
      </c>
      <c r="F240" s="580">
        <f t="shared" si="40"/>
        <v>0</v>
      </c>
      <c r="G240" s="559"/>
      <c r="I240" s="187">
        <v>2.8529999999999998</v>
      </c>
      <c r="J240" s="113">
        <v>2.5960000000000001</v>
      </c>
      <c r="K240" s="198">
        <v>2.4209999999999998</v>
      </c>
      <c r="L240" s="246">
        <f t="shared" si="41"/>
        <v>45031</v>
      </c>
      <c r="M240" s="246">
        <f t="shared" si="42"/>
        <v>44331</v>
      </c>
      <c r="N240" s="113">
        <f t="shared" si="43"/>
        <v>3.6714285714285668E-4</v>
      </c>
      <c r="O240" s="580">
        <f t="shared" si="47"/>
        <v>700</v>
      </c>
      <c r="P240" s="113">
        <f t="shared" si="44"/>
        <v>558</v>
      </c>
      <c r="Q240" s="113">
        <f t="shared" si="45"/>
        <v>142</v>
      </c>
      <c r="R240" s="549">
        <f t="shared" si="37"/>
        <v>2.6481342857142858</v>
      </c>
      <c r="S240" s="113">
        <f t="shared" si="46"/>
        <v>1.736865714285714</v>
      </c>
      <c r="T240" s="113">
        <f t="shared" si="48"/>
        <v>1.7444074705593726</v>
      </c>
    </row>
    <row r="241" spans="2:20" x14ac:dyDescent="0.35">
      <c r="B241" s="116">
        <v>42746</v>
      </c>
      <c r="C241" s="49">
        <v>4.359</v>
      </c>
      <c r="D241" s="187">
        <f t="shared" si="38"/>
        <v>4.7282683093771389</v>
      </c>
      <c r="E241" s="344" t="str">
        <f t="shared" si="39"/>
        <v>4/10/2021</v>
      </c>
      <c r="F241" s="580">
        <f t="shared" si="40"/>
        <v>0</v>
      </c>
      <c r="G241" s="559"/>
      <c r="I241" s="187">
        <v>2.85</v>
      </c>
      <c r="J241" s="113">
        <v>2.593</v>
      </c>
      <c r="K241" s="198">
        <v>2.4289999999999998</v>
      </c>
      <c r="L241" s="246">
        <f t="shared" si="41"/>
        <v>45031</v>
      </c>
      <c r="M241" s="246">
        <f t="shared" si="42"/>
        <v>44331</v>
      </c>
      <c r="N241" s="113">
        <f t="shared" si="43"/>
        <v>3.6714285714285733E-4</v>
      </c>
      <c r="O241" s="580">
        <f t="shared" si="47"/>
        <v>700</v>
      </c>
      <c r="P241" s="113">
        <f t="shared" si="44"/>
        <v>558</v>
      </c>
      <c r="Q241" s="113">
        <f t="shared" si="45"/>
        <v>142</v>
      </c>
      <c r="R241" s="549">
        <f t="shared" si="37"/>
        <v>2.6451342857142857</v>
      </c>
      <c r="S241" s="113">
        <f t="shared" si="46"/>
        <v>1.7138657142857143</v>
      </c>
      <c r="T241" s="113">
        <f t="shared" si="48"/>
        <v>1.7212090535022151</v>
      </c>
    </row>
    <row r="242" spans="2:20" x14ac:dyDescent="0.35">
      <c r="B242" s="116">
        <v>42747</v>
      </c>
      <c r="C242" s="49">
        <v>4.3090000000000002</v>
      </c>
      <c r="D242" s="187">
        <f t="shared" si="38"/>
        <v>4.7255304585900069</v>
      </c>
      <c r="E242" s="344" t="str">
        <f t="shared" si="39"/>
        <v>4/10/2021</v>
      </c>
      <c r="F242" s="580">
        <f t="shared" si="40"/>
        <v>0</v>
      </c>
      <c r="G242" s="559"/>
      <c r="I242" s="187">
        <v>2.7880000000000003</v>
      </c>
      <c r="J242" s="113">
        <v>2.5380000000000003</v>
      </c>
      <c r="K242" s="198">
        <v>2.3820000000000001</v>
      </c>
      <c r="L242" s="246">
        <f t="shared" si="41"/>
        <v>45031</v>
      </c>
      <c r="M242" s="246">
        <f t="shared" si="42"/>
        <v>44331</v>
      </c>
      <c r="N242" s="113">
        <f t="shared" si="43"/>
        <v>3.5714285714285714E-4</v>
      </c>
      <c r="O242" s="580">
        <f t="shared" si="47"/>
        <v>700</v>
      </c>
      <c r="P242" s="113">
        <f t="shared" si="44"/>
        <v>558</v>
      </c>
      <c r="Q242" s="113">
        <f t="shared" si="45"/>
        <v>142</v>
      </c>
      <c r="R242" s="549">
        <f t="shared" si="37"/>
        <v>2.588714285714286</v>
      </c>
      <c r="S242" s="113">
        <f t="shared" si="46"/>
        <v>1.7202857142857142</v>
      </c>
      <c r="T242" s="113">
        <f t="shared" si="48"/>
        <v>1.7276841716326707</v>
      </c>
    </row>
    <row r="243" spans="2:20" x14ac:dyDescent="0.35">
      <c r="B243" s="116">
        <v>42748</v>
      </c>
      <c r="C243" s="49">
        <v>4.3479999999999999</v>
      </c>
      <c r="D243" s="187">
        <f t="shared" si="38"/>
        <v>4.7227926078028748</v>
      </c>
      <c r="E243" s="344" t="str">
        <f t="shared" si="39"/>
        <v>4/10/2021</v>
      </c>
      <c r="F243" s="580">
        <f t="shared" si="40"/>
        <v>0</v>
      </c>
      <c r="G243" s="559"/>
      <c r="I243" s="187">
        <v>2.8120000000000003</v>
      </c>
      <c r="J243" s="113">
        <v>2.5569999999999999</v>
      </c>
      <c r="K243" s="198">
        <v>2.3980000000000001</v>
      </c>
      <c r="L243" s="246">
        <f t="shared" si="41"/>
        <v>45031</v>
      </c>
      <c r="M243" s="246">
        <f t="shared" si="42"/>
        <v>44331</v>
      </c>
      <c r="N243" s="113">
        <f t="shared" si="43"/>
        <v>3.6428571428571478E-4</v>
      </c>
      <c r="O243" s="580">
        <f t="shared" si="47"/>
        <v>700</v>
      </c>
      <c r="P243" s="113">
        <f t="shared" si="44"/>
        <v>558</v>
      </c>
      <c r="Q243" s="113">
        <f t="shared" si="45"/>
        <v>142</v>
      </c>
      <c r="R243" s="549">
        <f t="shared" si="37"/>
        <v>2.6087285714285713</v>
      </c>
      <c r="S243" s="113">
        <f t="shared" si="46"/>
        <v>1.7392714285714286</v>
      </c>
      <c r="T243" s="113">
        <f t="shared" si="48"/>
        <v>1.7468340913270319</v>
      </c>
    </row>
    <row r="244" spans="2:20" x14ac:dyDescent="0.35">
      <c r="B244" s="116">
        <v>42751</v>
      </c>
      <c r="C244" s="49">
        <v>4.3410000000000002</v>
      </c>
      <c r="D244" s="187">
        <f t="shared" si="38"/>
        <v>4.7145790554414786</v>
      </c>
      <c r="E244" s="344" t="str">
        <f t="shared" si="39"/>
        <v>4/10/2021</v>
      </c>
      <c r="F244" s="580">
        <f t="shared" si="40"/>
        <v>0</v>
      </c>
      <c r="G244" s="559"/>
      <c r="I244" s="187">
        <v>2.8220000000000001</v>
      </c>
      <c r="J244" s="113">
        <v>2.5670000000000002</v>
      </c>
      <c r="K244" s="198">
        <v>2.407</v>
      </c>
      <c r="L244" s="246">
        <f t="shared" si="41"/>
        <v>45031</v>
      </c>
      <c r="M244" s="246">
        <f t="shared" si="42"/>
        <v>44331</v>
      </c>
      <c r="N244" s="113">
        <f t="shared" si="43"/>
        <v>3.6428571428571413E-4</v>
      </c>
      <c r="O244" s="580">
        <f t="shared" si="47"/>
        <v>700</v>
      </c>
      <c r="P244" s="113">
        <f t="shared" si="44"/>
        <v>558</v>
      </c>
      <c r="Q244" s="113">
        <f t="shared" si="45"/>
        <v>142</v>
      </c>
      <c r="R244" s="549">
        <f t="shared" si="37"/>
        <v>2.6187285714285715</v>
      </c>
      <c r="S244" s="113">
        <f t="shared" si="46"/>
        <v>1.7222714285714287</v>
      </c>
      <c r="T244" s="113">
        <f t="shared" si="48"/>
        <v>1.7296869757556177</v>
      </c>
    </row>
    <row r="245" spans="2:20" x14ac:dyDescent="0.35">
      <c r="B245" s="116">
        <v>42752</v>
      </c>
      <c r="C245" s="49">
        <v>4.335</v>
      </c>
      <c r="D245" s="187">
        <f t="shared" si="38"/>
        <v>4.7118412046543465</v>
      </c>
      <c r="E245" s="344" t="str">
        <f t="shared" si="39"/>
        <v>4/10/2021</v>
      </c>
      <c r="F245" s="580">
        <f t="shared" si="40"/>
        <v>0</v>
      </c>
      <c r="G245" s="559"/>
      <c r="I245" s="187">
        <v>2.8129999999999997</v>
      </c>
      <c r="J245" s="113">
        <v>2.5590000000000002</v>
      </c>
      <c r="K245" s="198">
        <v>2.4</v>
      </c>
      <c r="L245" s="246">
        <f t="shared" si="41"/>
        <v>45031</v>
      </c>
      <c r="M245" s="246">
        <f t="shared" si="42"/>
        <v>44331</v>
      </c>
      <c r="N245" s="113">
        <f t="shared" si="43"/>
        <v>3.6285714285714225E-4</v>
      </c>
      <c r="O245" s="580">
        <f t="shared" si="47"/>
        <v>700</v>
      </c>
      <c r="P245" s="113">
        <f t="shared" si="44"/>
        <v>558</v>
      </c>
      <c r="Q245" s="113">
        <f t="shared" si="45"/>
        <v>142</v>
      </c>
      <c r="R245" s="549">
        <f t="shared" si="37"/>
        <v>2.6105257142857141</v>
      </c>
      <c r="S245" s="113">
        <f t="shared" si="46"/>
        <v>1.7244742857142858</v>
      </c>
      <c r="T245" s="113">
        <f t="shared" si="48"/>
        <v>1.7319088146194872</v>
      </c>
    </row>
    <row r="246" spans="2:20" x14ac:dyDescent="0.35">
      <c r="B246" s="116">
        <v>42753</v>
      </c>
      <c r="C246" s="49">
        <v>4.3879999999999999</v>
      </c>
      <c r="D246" s="187">
        <f t="shared" si="38"/>
        <v>4.7091033538672145</v>
      </c>
      <c r="E246" s="344" t="str">
        <f t="shared" si="39"/>
        <v>4/10/2021</v>
      </c>
      <c r="F246" s="580">
        <f t="shared" si="40"/>
        <v>0</v>
      </c>
      <c r="G246" s="559"/>
      <c r="I246" s="187">
        <v>2.8109999999999999</v>
      </c>
      <c r="J246" s="113">
        <v>2.5609999999999999</v>
      </c>
      <c r="K246" s="198">
        <v>2.4079999999999999</v>
      </c>
      <c r="L246" s="246">
        <f t="shared" si="41"/>
        <v>45031</v>
      </c>
      <c r="M246" s="246">
        <f t="shared" si="42"/>
        <v>44331</v>
      </c>
      <c r="N246" s="113">
        <f t="shared" si="43"/>
        <v>3.5714285714285714E-4</v>
      </c>
      <c r="O246" s="580">
        <f t="shared" si="47"/>
        <v>700</v>
      </c>
      <c r="P246" s="113">
        <f t="shared" si="44"/>
        <v>558</v>
      </c>
      <c r="Q246" s="113">
        <f t="shared" si="45"/>
        <v>142</v>
      </c>
      <c r="R246" s="549">
        <f t="shared" si="37"/>
        <v>2.6117142857142857</v>
      </c>
      <c r="S246" s="113">
        <f t="shared" si="46"/>
        <v>1.7762857142857142</v>
      </c>
      <c r="T246" s="113">
        <f t="shared" si="48"/>
        <v>1.7841736916326401</v>
      </c>
    </row>
    <row r="247" spans="2:20" x14ac:dyDescent="0.35">
      <c r="B247" s="116">
        <v>42754</v>
      </c>
      <c r="C247" s="49">
        <v>4.4119999999999999</v>
      </c>
      <c r="D247" s="187">
        <f t="shared" si="38"/>
        <v>4.7063655030800824</v>
      </c>
      <c r="E247" s="344" t="str">
        <f t="shared" si="39"/>
        <v>4/10/2021</v>
      </c>
      <c r="F247" s="580">
        <f t="shared" si="40"/>
        <v>0</v>
      </c>
      <c r="G247" s="559"/>
      <c r="I247" s="187">
        <v>2.8879999999999999</v>
      </c>
      <c r="J247" s="113">
        <v>2.63</v>
      </c>
      <c r="K247" s="198">
        <v>2.4699999999999998</v>
      </c>
      <c r="L247" s="246">
        <f t="shared" si="41"/>
        <v>45031</v>
      </c>
      <c r="M247" s="246">
        <f t="shared" si="42"/>
        <v>44331</v>
      </c>
      <c r="N247" s="113">
        <f t="shared" si="43"/>
        <v>3.6857142857142855E-4</v>
      </c>
      <c r="O247" s="580">
        <f t="shared" si="47"/>
        <v>700</v>
      </c>
      <c r="P247" s="113">
        <f t="shared" si="44"/>
        <v>558</v>
      </c>
      <c r="Q247" s="113">
        <f t="shared" si="45"/>
        <v>142</v>
      </c>
      <c r="R247" s="549">
        <f t="shared" si="37"/>
        <v>2.6823371428571425</v>
      </c>
      <c r="S247" s="113">
        <f t="shared" si="46"/>
        <v>1.7296628571428574</v>
      </c>
      <c r="T247" s="113">
        <f t="shared" si="48"/>
        <v>1.7371421911413165</v>
      </c>
    </row>
    <row r="248" spans="2:20" x14ac:dyDescent="0.35">
      <c r="B248" s="116">
        <v>42755</v>
      </c>
      <c r="C248" s="49">
        <v>4.4080000000000004</v>
      </c>
      <c r="D248" s="187">
        <f t="shared" si="38"/>
        <v>4.7036276522929503</v>
      </c>
      <c r="E248" s="344" t="str">
        <f t="shared" si="39"/>
        <v>4/10/2021</v>
      </c>
      <c r="F248" s="580">
        <f t="shared" si="40"/>
        <v>0</v>
      </c>
      <c r="G248" s="559"/>
      <c r="I248" s="187">
        <v>2.94</v>
      </c>
      <c r="J248" s="113">
        <v>2.6760000000000002</v>
      </c>
      <c r="K248" s="198">
        <v>2.5</v>
      </c>
      <c r="L248" s="246">
        <f t="shared" si="41"/>
        <v>45031</v>
      </c>
      <c r="M248" s="246">
        <f t="shared" si="42"/>
        <v>44331</v>
      </c>
      <c r="N248" s="113">
        <f t="shared" si="43"/>
        <v>3.7714285714285687E-4</v>
      </c>
      <c r="O248" s="580">
        <f t="shared" si="47"/>
        <v>700</v>
      </c>
      <c r="P248" s="113">
        <f t="shared" si="44"/>
        <v>558</v>
      </c>
      <c r="Q248" s="113">
        <f t="shared" si="45"/>
        <v>142</v>
      </c>
      <c r="R248" s="549">
        <f t="shared" si="37"/>
        <v>2.7295542857142858</v>
      </c>
      <c r="S248" s="113">
        <f t="shared" si="46"/>
        <v>1.6784457142857145</v>
      </c>
      <c r="T248" s="113">
        <f t="shared" si="48"/>
        <v>1.6854886643252298</v>
      </c>
    </row>
    <row r="249" spans="2:20" x14ac:dyDescent="0.35">
      <c r="B249" s="116">
        <v>42758</v>
      </c>
      <c r="C249" s="49" t="s">
        <v>437</v>
      </c>
      <c r="D249" s="187" t="str">
        <f t="shared" si="38"/>
        <v/>
      </c>
      <c r="E249" s="344" t="str">
        <f t="shared" si="39"/>
        <v>4/10/2021</v>
      </c>
      <c r="F249" s="580">
        <f t="shared" si="40"/>
        <v>0</v>
      </c>
      <c r="G249" s="559"/>
      <c r="I249" s="187" t="s">
        <v>437</v>
      </c>
      <c r="J249" s="113" t="s">
        <v>437</v>
      </c>
      <c r="K249" s="198" t="s">
        <v>437</v>
      </c>
      <c r="L249" s="246">
        <f t="shared" si="41"/>
        <v>45031</v>
      </c>
      <c r="M249" s="246">
        <f t="shared" si="42"/>
        <v>44331</v>
      </c>
      <c r="N249" s="113" t="str">
        <f t="shared" si="43"/>
        <v/>
      </c>
      <c r="O249" s="580">
        <f t="shared" si="47"/>
        <v>700</v>
      </c>
      <c r="P249" s="113">
        <f t="shared" si="44"/>
        <v>558</v>
      </c>
      <c r="Q249" s="113">
        <f t="shared" si="45"/>
        <v>142</v>
      </c>
      <c r="R249" s="549" t="str">
        <f t="shared" si="37"/>
        <v/>
      </c>
      <c r="S249" s="113" t="str">
        <f t="shared" si="46"/>
        <v/>
      </c>
      <c r="T249" s="113" t="str">
        <f t="shared" si="48"/>
        <v/>
      </c>
    </row>
    <row r="250" spans="2:20" x14ac:dyDescent="0.35">
      <c r="B250" s="116">
        <v>42759</v>
      </c>
      <c r="C250" s="49">
        <v>4.4489999999999998</v>
      </c>
      <c r="D250" s="187">
        <f t="shared" si="38"/>
        <v>4.6926762491444221</v>
      </c>
      <c r="E250" s="344" t="str">
        <f t="shared" si="39"/>
        <v>4/10/2021</v>
      </c>
      <c r="F250" s="580">
        <f t="shared" si="40"/>
        <v>0</v>
      </c>
      <c r="G250" s="559"/>
      <c r="I250" s="187">
        <v>2.9060000000000001</v>
      </c>
      <c r="J250" s="113">
        <v>2.6429999999999998</v>
      </c>
      <c r="K250" s="198">
        <v>2.484</v>
      </c>
      <c r="L250" s="246">
        <f t="shared" si="41"/>
        <v>45031</v>
      </c>
      <c r="M250" s="246">
        <f t="shared" si="42"/>
        <v>44331</v>
      </c>
      <c r="N250" s="113">
        <f t="shared" si="43"/>
        <v>3.7571428571428619E-4</v>
      </c>
      <c r="O250" s="580">
        <f t="shared" si="47"/>
        <v>700</v>
      </c>
      <c r="P250" s="113">
        <f t="shared" si="44"/>
        <v>558</v>
      </c>
      <c r="Q250" s="113">
        <f t="shared" si="45"/>
        <v>142</v>
      </c>
      <c r="R250" s="549">
        <f t="shared" si="37"/>
        <v>2.6963514285714285</v>
      </c>
      <c r="S250" s="113">
        <f t="shared" si="46"/>
        <v>1.7526485714285713</v>
      </c>
      <c r="T250" s="113">
        <f t="shared" si="48"/>
        <v>1.7603280139659061</v>
      </c>
    </row>
    <row r="251" spans="2:20" x14ac:dyDescent="0.35">
      <c r="B251" s="116">
        <v>42760</v>
      </c>
      <c r="C251" s="49">
        <v>4.4189999999999996</v>
      </c>
      <c r="D251" s="187">
        <f t="shared" si="38"/>
        <v>4.6899383983572891</v>
      </c>
      <c r="E251" s="344" t="str">
        <f t="shared" si="39"/>
        <v>4/10/2021</v>
      </c>
      <c r="F251" s="580">
        <f t="shared" si="40"/>
        <v>0</v>
      </c>
      <c r="G251" s="559"/>
      <c r="I251" s="187">
        <v>2.9539999999999997</v>
      </c>
      <c r="J251" s="113">
        <v>2.6790000000000003</v>
      </c>
      <c r="K251" s="198">
        <v>2.504</v>
      </c>
      <c r="L251" s="246">
        <f t="shared" si="41"/>
        <v>45031</v>
      </c>
      <c r="M251" s="246">
        <f t="shared" si="42"/>
        <v>44331</v>
      </c>
      <c r="N251" s="113">
        <f t="shared" si="43"/>
        <v>3.9285714285714211E-4</v>
      </c>
      <c r="O251" s="580">
        <f t="shared" si="47"/>
        <v>700</v>
      </c>
      <c r="P251" s="113">
        <f t="shared" si="44"/>
        <v>558</v>
      </c>
      <c r="Q251" s="113">
        <f t="shared" si="45"/>
        <v>142</v>
      </c>
      <c r="R251" s="549">
        <f t="shared" si="37"/>
        <v>2.7347857142857146</v>
      </c>
      <c r="S251" s="113">
        <f t="shared" si="46"/>
        <v>1.684214285714285</v>
      </c>
      <c r="T251" s="113">
        <f t="shared" si="48"/>
        <v>1.6913057301148227</v>
      </c>
    </row>
    <row r="252" spans="2:20" x14ac:dyDescent="0.35">
      <c r="B252" s="116">
        <v>42761</v>
      </c>
      <c r="C252" s="49">
        <v>4.4560000000000004</v>
      </c>
      <c r="D252" s="187">
        <f t="shared" si="38"/>
        <v>4.687200547570157</v>
      </c>
      <c r="E252" s="344" t="str">
        <f t="shared" si="39"/>
        <v>4/10/2021</v>
      </c>
      <c r="F252" s="580">
        <f t="shared" si="40"/>
        <v>0</v>
      </c>
      <c r="G252" s="559"/>
      <c r="I252" s="187">
        <v>3.0219999999999998</v>
      </c>
      <c r="J252" s="113">
        <v>2.7370000000000001</v>
      </c>
      <c r="K252" s="198">
        <v>2.5609999999999999</v>
      </c>
      <c r="L252" s="246">
        <f t="shared" si="41"/>
        <v>45031</v>
      </c>
      <c r="M252" s="246">
        <f t="shared" si="42"/>
        <v>44331</v>
      </c>
      <c r="N252" s="113">
        <f t="shared" si="43"/>
        <v>4.0714285714285673E-4</v>
      </c>
      <c r="O252" s="580">
        <f t="shared" si="47"/>
        <v>700</v>
      </c>
      <c r="P252" s="113">
        <f t="shared" si="44"/>
        <v>558</v>
      </c>
      <c r="Q252" s="113">
        <f t="shared" si="45"/>
        <v>142</v>
      </c>
      <c r="R252" s="549">
        <f t="shared" si="37"/>
        <v>2.7948142857142857</v>
      </c>
      <c r="S252" s="113">
        <f t="shared" si="46"/>
        <v>1.6611857142857147</v>
      </c>
      <c r="T252" s="113">
        <f t="shared" si="48"/>
        <v>1.6680845592290883</v>
      </c>
    </row>
    <row r="253" spans="2:20" x14ac:dyDescent="0.35">
      <c r="B253" s="116">
        <v>42762</v>
      </c>
      <c r="C253" s="49">
        <v>4.508</v>
      </c>
      <c r="D253" s="187">
        <f t="shared" si="38"/>
        <v>4.684462696783025</v>
      </c>
      <c r="E253" s="344" t="str">
        <f t="shared" si="39"/>
        <v>4/10/2021</v>
      </c>
      <c r="F253" s="580">
        <f t="shared" si="40"/>
        <v>0</v>
      </c>
      <c r="G253" s="559"/>
      <c r="I253" s="187">
        <v>3.0619999999999998</v>
      </c>
      <c r="J253" s="113">
        <v>2.7709999999999999</v>
      </c>
      <c r="K253" s="198">
        <v>2.6040000000000001</v>
      </c>
      <c r="L253" s="246">
        <f t="shared" si="41"/>
        <v>45031</v>
      </c>
      <c r="M253" s="246">
        <f t="shared" si="42"/>
        <v>44331</v>
      </c>
      <c r="N253" s="113">
        <f t="shared" si="43"/>
        <v>4.1571428571428559E-4</v>
      </c>
      <c r="O253" s="580">
        <f t="shared" si="47"/>
        <v>700</v>
      </c>
      <c r="P253" s="113">
        <f t="shared" si="44"/>
        <v>558</v>
      </c>
      <c r="Q253" s="113">
        <f t="shared" si="45"/>
        <v>142</v>
      </c>
      <c r="R253" s="549">
        <f t="shared" si="37"/>
        <v>2.8300314285714285</v>
      </c>
      <c r="S253" s="113">
        <f t="shared" si="46"/>
        <v>1.6779685714285715</v>
      </c>
      <c r="T253" s="113">
        <f t="shared" si="48"/>
        <v>1.6850075177453405</v>
      </c>
    </row>
    <row r="254" spans="2:20" x14ac:dyDescent="0.35">
      <c r="B254" s="116">
        <v>42765</v>
      </c>
      <c r="C254" s="49" t="s">
        <v>437</v>
      </c>
      <c r="D254" s="187" t="str">
        <f t="shared" si="38"/>
        <v/>
      </c>
      <c r="E254" s="344" t="str">
        <f t="shared" si="39"/>
        <v>4/10/2021</v>
      </c>
      <c r="F254" s="580">
        <f t="shared" si="40"/>
        <v>0</v>
      </c>
      <c r="G254" s="559"/>
      <c r="I254" s="187" t="s">
        <v>437</v>
      </c>
      <c r="J254" s="113" t="s">
        <v>437</v>
      </c>
      <c r="K254" s="198" t="s">
        <v>437</v>
      </c>
      <c r="L254" s="246">
        <f t="shared" si="41"/>
        <v>45031</v>
      </c>
      <c r="M254" s="246">
        <f t="shared" si="42"/>
        <v>44331</v>
      </c>
      <c r="N254" s="113" t="str">
        <f t="shared" si="43"/>
        <v/>
      </c>
      <c r="O254" s="580">
        <f t="shared" si="47"/>
        <v>700</v>
      </c>
      <c r="P254" s="113">
        <f t="shared" si="44"/>
        <v>558</v>
      </c>
      <c r="Q254" s="113">
        <f t="shared" si="45"/>
        <v>142</v>
      </c>
      <c r="R254" s="549" t="str">
        <f t="shared" si="37"/>
        <v/>
      </c>
      <c r="S254" s="113" t="str">
        <f t="shared" si="46"/>
        <v/>
      </c>
      <c r="T254" s="113" t="str">
        <f t="shared" si="48"/>
        <v/>
      </c>
    </row>
    <row r="255" spans="2:20" x14ac:dyDescent="0.35">
      <c r="B255" s="116">
        <v>42766</v>
      </c>
      <c r="C255" s="49">
        <v>4.4649999999999999</v>
      </c>
      <c r="D255" s="187">
        <f t="shared" si="38"/>
        <v>4.6735112936344967</v>
      </c>
      <c r="E255" s="344" t="str">
        <f t="shared" si="39"/>
        <v>4/10/2021</v>
      </c>
      <c r="F255" s="580">
        <f t="shared" si="40"/>
        <v>0</v>
      </c>
      <c r="G255" s="559"/>
      <c r="I255" s="187">
        <v>3.0179999999999998</v>
      </c>
      <c r="J255" s="113">
        <v>2.7320000000000002</v>
      </c>
      <c r="K255" s="198">
        <v>2.5489999999999999</v>
      </c>
      <c r="L255" s="246">
        <f t="shared" si="41"/>
        <v>45031</v>
      </c>
      <c r="M255" s="246">
        <f t="shared" si="42"/>
        <v>44331</v>
      </c>
      <c r="N255" s="113">
        <f t="shared" si="43"/>
        <v>4.0857142857142801E-4</v>
      </c>
      <c r="O255" s="580">
        <f t="shared" si="47"/>
        <v>700</v>
      </c>
      <c r="P255" s="113">
        <f t="shared" si="44"/>
        <v>558</v>
      </c>
      <c r="Q255" s="113">
        <f t="shared" si="45"/>
        <v>142</v>
      </c>
      <c r="R255" s="549">
        <f t="shared" si="37"/>
        <v>2.7900171428571428</v>
      </c>
      <c r="S255" s="113">
        <f t="shared" si="46"/>
        <v>1.6749828571428571</v>
      </c>
      <c r="T255" s="113">
        <f t="shared" si="48"/>
        <v>1.6819967760721699</v>
      </c>
    </row>
    <row r="256" spans="2:20" x14ac:dyDescent="0.35">
      <c r="B256" s="116">
        <v>42767</v>
      </c>
      <c r="C256" s="49">
        <v>4.49</v>
      </c>
      <c r="D256" s="187">
        <f t="shared" si="38"/>
        <v>4.6707734428473646</v>
      </c>
      <c r="E256" s="344" t="str">
        <f t="shared" si="39"/>
        <v>4/10/2021</v>
      </c>
      <c r="F256" s="580">
        <f t="shared" si="40"/>
        <v>0</v>
      </c>
      <c r="G256" s="559"/>
      <c r="I256" s="187">
        <v>3.0030000000000001</v>
      </c>
      <c r="J256" s="113">
        <v>2.718</v>
      </c>
      <c r="K256" s="198">
        <v>2.5310000000000001</v>
      </c>
      <c r="L256" s="246">
        <f t="shared" si="41"/>
        <v>45031</v>
      </c>
      <c r="M256" s="246">
        <f t="shared" si="42"/>
        <v>44331</v>
      </c>
      <c r="N256" s="113">
        <f t="shared" si="43"/>
        <v>4.0714285714285733E-4</v>
      </c>
      <c r="O256" s="580">
        <f t="shared" si="47"/>
        <v>700</v>
      </c>
      <c r="P256" s="113">
        <f t="shared" si="44"/>
        <v>558</v>
      </c>
      <c r="Q256" s="113">
        <f t="shared" si="45"/>
        <v>142</v>
      </c>
      <c r="R256" s="549">
        <f t="shared" si="37"/>
        <v>2.7758142857142856</v>
      </c>
      <c r="S256" s="113">
        <f t="shared" si="46"/>
        <v>1.7141857142857146</v>
      </c>
      <c r="T256" s="113">
        <f t="shared" si="48"/>
        <v>1.7215317959433651</v>
      </c>
    </row>
    <row r="257" spans="2:20" x14ac:dyDescent="0.35">
      <c r="B257" s="116">
        <v>42768</v>
      </c>
      <c r="C257" s="49">
        <v>4.4889999999999999</v>
      </c>
      <c r="D257" s="187">
        <f t="shared" si="38"/>
        <v>4.6680355920602326</v>
      </c>
      <c r="E257" s="344" t="str">
        <f t="shared" si="39"/>
        <v>4/10/2021</v>
      </c>
      <c r="F257" s="580">
        <f t="shared" si="40"/>
        <v>0</v>
      </c>
      <c r="G257" s="559"/>
      <c r="I257" s="187">
        <v>3.03</v>
      </c>
      <c r="J257" s="113">
        <v>2.7359999999999998</v>
      </c>
      <c r="K257" s="198">
        <v>2.5449999999999999</v>
      </c>
      <c r="L257" s="246">
        <f t="shared" si="41"/>
        <v>45031</v>
      </c>
      <c r="M257" s="246">
        <f t="shared" si="42"/>
        <v>44331</v>
      </c>
      <c r="N257" s="113">
        <f t="shared" si="43"/>
        <v>4.2000000000000007E-4</v>
      </c>
      <c r="O257" s="580">
        <f t="shared" si="47"/>
        <v>700</v>
      </c>
      <c r="P257" s="113">
        <f t="shared" si="44"/>
        <v>558</v>
      </c>
      <c r="Q257" s="113">
        <f t="shared" si="45"/>
        <v>142</v>
      </c>
      <c r="R257" s="549">
        <f t="shared" si="37"/>
        <v>2.7956399999999997</v>
      </c>
      <c r="S257" s="113">
        <f t="shared" si="46"/>
        <v>1.6933600000000002</v>
      </c>
      <c r="T257" s="113">
        <f t="shared" si="48"/>
        <v>1.7005286702240108</v>
      </c>
    </row>
    <row r="258" spans="2:20" x14ac:dyDescent="0.35">
      <c r="B258" s="116">
        <v>42769</v>
      </c>
      <c r="C258" s="49">
        <v>4.4879999999999995</v>
      </c>
      <c r="D258" s="187">
        <f t="shared" si="38"/>
        <v>4.6652977412731005</v>
      </c>
      <c r="E258" s="344" t="str">
        <f t="shared" si="39"/>
        <v>4/10/2021</v>
      </c>
      <c r="F258" s="580">
        <f t="shared" si="40"/>
        <v>0</v>
      </c>
      <c r="G258" s="559"/>
      <c r="I258" s="187">
        <v>3.0230000000000001</v>
      </c>
      <c r="J258" s="113">
        <v>2.73</v>
      </c>
      <c r="K258" s="198">
        <v>2.536</v>
      </c>
      <c r="L258" s="246">
        <f t="shared" si="41"/>
        <v>45031</v>
      </c>
      <c r="M258" s="246">
        <f t="shared" si="42"/>
        <v>44331</v>
      </c>
      <c r="N258" s="113">
        <f t="shared" si="43"/>
        <v>4.1857142857142879E-4</v>
      </c>
      <c r="O258" s="580">
        <f t="shared" si="47"/>
        <v>700</v>
      </c>
      <c r="P258" s="113">
        <f t="shared" si="44"/>
        <v>558</v>
      </c>
      <c r="Q258" s="113">
        <f t="shared" si="45"/>
        <v>142</v>
      </c>
      <c r="R258" s="549">
        <f t="shared" si="37"/>
        <v>2.7894371428571429</v>
      </c>
      <c r="S258" s="113">
        <f t="shared" si="46"/>
        <v>1.6985628571428566</v>
      </c>
      <c r="T258" s="113">
        <f t="shared" si="48"/>
        <v>1.7057756465920448</v>
      </c>
    </row>
    <row r="259" spans="2:20" x14ac:dyDescent="0.35">
      <c r="B259" s="116">
        <v>42772</v>
      </c>
      <c r="C259" s="49" t="s">
        <v>437</v>
      </c>
      <c r="D259" s="187" t="str">
        <f t="shared" si="38"/>
        <v/>
      </c>
      <c r="E259" s="344" t="str">
        <f t="shared" si="39"/>
        <v>4/10/2021</v>
      </c>
      <c r="F259" s="580">
        <f t="shared" si="40"/>
        <v>0</v>
      </c>
      <c r="G259" s="559"/>
      <c r="I259" s="187" t="s">
        <v>437</v>
      </c>
      <c r="J259" s="113" t="s">
        <v>437</v>
      </c>
      <c r="K259" s="198" t="s">
        <v>437</v>
      </c>
      <c r="L259" s="246">
        <f t="shared" si="41"/>
        <v>45031</v>
      </c>
      <c r="M259" s="246">
        <f t="shared" si="42"/>
        <v>44331</v>
      </c>
      <c r="N259" s="113" t="str">
        <f t="shared" si="43"/>
        <v/>
      </c>
      <c r="O259" s="580">
        <f t="shared" si="47"/>
        <v>700</v>
      </c>
      <c r="P259" s="113">
        <f t="shared" si="44"/>
        <v>558</v>
      </c>
      <c r="Q259" s="113">
        <f t="shared" si="45"/>
        <v>142</v>
      </c>
      <c r="R259" s="549" t="str">
        <f t="shared" si="37"/>
        <v/>
      </c>
      <c r="S259" s="113" t="str">
        <f t="shared" si="46"/>
        <v/>
      </c>
      <c r="T259" s="113" t="str">
        <f t="shared" si="48"/>
        <v/>
      </c>
    </row>
    <row r="260" spans="2:20" x14ac:dyDescent="0.35">
      <c r="B260" s="116">
        <v>42773</v>
      </c>
      <c r="C260" s="49">
        <v>4.4480000000000004</v>
      </c>
      <c r="D260" s="187">
        <f t="shared" si="38"/>
        <v>4.6543463381245722</v>
      </c>
      <c r="E260" s="344" t="str">
        <f t="shared" si="39"/>
        <v>4/10/2021</v>
      </c>
      <c r="F260" s="580">
        <f t="shared" si="40"/>
        <v>0</v>
      </c>
      <c r="G260" s="559"/>
      <c r="I260" s="187">
        <v>2.9550000000000001</v>
      </c>
      <c r="J260" s="113">
        <v>2.6710000000000003</v>
      </c>
      <c r="K260" s="198">
        <v>2.5110000000000001</v>
      </c>
      <c r="L260" s="246">
        <f t="shared" si="41"/>
        <v>45031</v>
      </c>
      <c r="M260" s="246">
        <f t="shared" si="42"/>
        <v>44331</v>
      </c>
      <c r="N260" s="113">
        <f t="shared" si="43"/>
        <v>4.0571428571428545E-4</v>
      </c>
      <c r="O260" s="580">
        <f t="shared" si="47"/>
        <v>700</v>
      </c>
      <c r="P260" s="113">
        <f t="shared" si="44"/>
        <v>558</v>
      </c>
      <c r="Q260" s="113">
        <f t="shared" si="45"/>
        <v>142</v>
      </c>
      <c r="R260" s="549">
        <f t="shared" si="37"/>
        <v>2.7286114285714289</v>
      </c>
      <c r="S260" s="113">
        <f t="shared" si="46"/>
        <v>1.7193885714285715</v>
      </c>
      <c r="T260" s="113">
        <f t="shared" si="48"/>
        <v>1.7267793140774756</v>
      </c>
    </row>
    <row r="261" spans="2:20" x14ac:dyDescent="0.35">
      <c r="B261" s="116">
        <v>42774</v>
      </c>
      <c r="C261" s="49">
        <v>4.4020000000000001</v>
      </c>
      <c r="D261" s="187">
        <f t="shared" si="38"/>
        <v>4.6516084873374401</v>
      </c>
      <c r="E261" s="344" t="str">
        <f t="shared" si="39"/>
        <v>4/10/2021</v>
      </c>
      <c r="F261" s="580">
        <f t="shared" si="40"/>
        <v>0</v>
      </c>
      <c r="G261" s="559"/>
      <c r="I261" s="187">
        <v>2.9079999999999999</v>
      </c>
      <c r="J261" s="113">
        <v>2.629</v>
      </c>
      <c r="K261" s="198">
        <v>2.4750000000000001</v>
      </c>
      <c r="L261" s="246">
        <f t="shared" si="41"/>
        <v>45031</v>
      </c>
      <c r="M261" s="246">
        <f t="shared" si="42"/>
        <v>44331</v>
      </c>
      <c r="N261" s="113">
        <f t="shared" si="43"/>
        <v>3.9857142857142847E-4</v>
      </c>
      <c r="O261" s="580">
        <f t="shared" si="47"/>
        <v>700</v>
      </c>
      <c r="P261" s="113">
        <f t="shared" si="44"/>
        <v>558</v>
      </c>
      <c r="Q261" s="113">
        <f t="shared" si="45"/>
        <v>142</v>
      </c>
      <c r="R261" s="549">
        <f t="shared" si="37"/>
        <v>2.685597142857143</v>
      </c>
      <c r="S261" s="113">
        <f t="shared" si="46"/>
        <v>1.7164028571428571</v>
      </c>
      <c r="T261" s="113">
        <f t="shared" si="48"/>
        <v>1.7237679540628825</v>
      </c>
    </row>
    <row r="262" spans="2:20" x14ac:dyDescent="0.35">
      <c r="B262" s="116">
        <v>42775</v>
      </c>
      <c r="C262" s="49">
        <v>4.3840000000000003</v>
      </c>
      <c r="D262" s="187">
        <f t="shared" si="38"/>
        <v>4.6488706365503081</v>
      </c>
      <c r="E262" s="344" t="str">
        <f t="shared" si="39"/>
        <v>4/10/2021</v>
      </c>
      <c r="F262" s="580">
        <f t="shared" si="40"/>
        <v>0</v>
      </c>
      <c r="G262" s="559"/>
      <c r="I262" s="187">
        <v>2.8050000000000002</v>
      </c>
      <c r="J262" s="113">
        <v>2.532</v>
      </c>
      <c r="K262" s="198">
        <v>2.3879999999999999</v>
      </c>
      <c r="L262" s="246">
        <f t="shared" si="41"/>
        <v>45031</v>
      </c>
      <c r="M262" s="246">
        <f t="shared" si="42"/>
        <v>44331</v>
      </c>
      <c r="N262" s="113">
        <f t="shared" si="43"/>
        <v>3.9000000000000021E-4</v>
      </c>
      <c r="O262" s="580">
        <f t="shared" si="47"/>
        <v>700</v>
      </c>
      <c r="P262" s="113">
        <f t="shared" si="44"/>
        <v>558</v>
      </c>
      <c r="Q262" s="113">
        <f t="shared" si="45"/>
        <v>142</v>
      </c>
      <c r="R262" s="549">
        <f t="shared" ref="R262:R275" si="49">IF(I262="","",I262-(P262*N262))</f>
        <v>2.58738</v>
      </c>
      <c r="S262" s="113">
        <f t="shared" si="46"/>
        <v>1.7966200000000003</v>
      </c>
      <c r="T262" s="113">
        <f t="shared" si="48"/>
        <v>1.8046896085609943</v>
      </c>
    </row>
    <row r="263" spans="2:20" x14ac:dyDescent="0.35">
      <c r="B263" s="116">
        <v>42776</v>
      </c>
      <c r="C263" s="49">
        <v>4.3780000000000001</v>
      </c>
      <c r="D263" s="187">
        <f t="shared" si="38"/>
        <v>4.646132785763176</v>
      </c>
      <c r="E263" s="344" t="str">
        <f t="shared" si="39"/>
        <v>4/10/2021</v>
      </c>
      <c r="F263" s="580">
        <f t="shared" si="40"/>
        <v>0</v>
      </c>
      <c r="G263" s="559"/>
      <c r="I263" s="187">
        <v>2.8319999999999999</v>
      </c>
      <c r="J263" s="113">
        <v>2.5609999999999999</v>
      </c>
      <c r="K263" s="198">
        <v>2.415</v>
      </c>
      <c r="L263" s="246">
        <f t="shared" si="41"/>
        <v>45031</v>
      </c>
      <c r="M263" s="246">
        <f t="shared" si="42"/>
        <v>44331</v>
      </c>
      <c r="N263" s="113">
        <f t="shared" si="43"/>
        <v>3.87142857142857E-4</v>
      </c>
      <c r="O263" s="580">
        <f t="shared" si="47"/>
        <v>700</v>
      </c>
      <c r="P263" s="113">
        <f t="shared" si="44"/>
        <v>558</v>
      </c>
      <c r="Q263" s="113">
        <f t="shared" si="45"/>
        <v>142</v>
      </c>
      <c r="R263" s="549">
        <f t="shared" si="49"/>
        <v>2.6159742857142856</v>
      </c>
      <c r="S263" s="113">
        <f t="shared" si="46"/>
        <v>1.7620257142857145</v>
      </c>
      <c r="T263" s="113">
        <f t="shared" si="48"/>
        <v>1.7697875508302374</v>
      </c>
    </row>
    <row r="264" spans="2:20" x14ac:dyDescent="0.35">
      <c r="B264" s="116">
        <v>42779</v>
      </c>
      <c r="C264" s="49">
        <v>4.38</v>
      </c>
      <c r="D264" s="187">
        <f t="shared" si="38"/>
        <v>4.6379192334017798</v>
      </c>
      <c r="E264" s="344" t="str">
        <f t="shared" si="39"/>
        <v>4/10/2021</v>
      </c>
      <c r="F264" s="580">
        <f t="shared" si="40"/>
        <v>0</v>
      </c>
      <c r="G264" s="559"/>
      <c r="I264" s="187">
        <v>2.8369999999999997</v>
      </c>
      <c r="J264" s="113">
        <v>2.5670000000000002</v>
      </c>
      <c r="K264" s="198">
        <v>2.4209999999999998</v>
      </c>
      <c r="L264" s="246">
        <f t="shared" si="41"/>
        <v>45031</v>
      </c>
      <c r="M264" s="246">
        <f t="shared" si="42"/>
        <v>44331</v>
      </c>
      <c r="N264" s="113">
        <f t="shared" si="43"/>
        <v>3.8571428571428513E-4</v>
      </c>
      <c r="O264" s="580">
        <f t="shared" si="47"/>
        <v>700</v>
      </c>
      <c r="P264" s="113">
        <f t="shared" si="44"/>
        <v>558</v>
      </c>
      <c r="Q264" s="113">
        <f t="shared" si="45"/>
        <v>142</v>
      </c>
      <c r="R264" s="549">
        <f t="shared" si="49"/>
        <v>2.6217714285714289</v>
      </c>
      <c r="S264" s="113">
        <f t="shared" si="46"/>
        <v>1.758228571428571</v>
      </c>
      <c r="T264" s="113">
        <f t="shared" si="48"/>
        <v>1.7659569907020334</v>
      </c>
    </row>
    <row r="265" spans="2:20" x14ac:dyDescent="0.35">
      <c r="B265" s="116">
        <v>42780</v>
      </c>
      <c r="C265" s="49">
        <v>4.415</v>
      </c>
      <c r="D265" s="187">
        <f t="shared" si="38"/>
        <v>4.6351813826146477</v>
      </c>
      <c r="E265" s="344" t="str">
        <f t="shared" si="39"/>
        <v>4/10/2021</v>
      </c>
      <c r="F265" s="580">
        <f t="shared" si="40"/>
        <v>0</v>
      </c>
      <c r="G265" s="559"/>
      <c r="I265" s="187">
        <v>2.8580000000000001</v>
      </c>
      <c r="J265" s="113">
        <v>2.5869999999999997</v>
      </c>
      <c r="K265" s="198">
        <v>2.4409999999999998</v>
      </c>
      <c r="L265" s="246">
        <f t="shared" si="41"/>
        <v>45031</v>
      </c>
      <c r="M265" s="246">
        <f t="shared" si="42"/>
        <v>44331</v>
      </c>
      <c r="N265" s="113">
        <f t="shared" si="43"/>
        <v>3.8714285714285765E-4</v>
      </c>
      <c r="O265" s="580">
        <f t="shared" si="47"/>
        <v>700</v>
      </c>
      <c r="P265" s="113">
        <f t="shared" si="44"/>
        <v>558</v>
      </c>
      <c r="Q265" s="113">
        <f t="shared" si="45"/>
        <v>142</v>
      </c>
      <c r="R265" s="549">
        <f t="shared" si="49"/>
        <v>2.6419742857142854</v>
      </c>
      <c r="S265" s="113">
        <f t="shared" si="46"/>
        <v>1.7730257142857146</v>
      </c>
      <c r="T265" s="113">
        <f t="shared" si="48"/>
        <v>1.7808847647444948</v>
      </c>
    </row>
    <row r="266" spans="2:20" x14ac:dyDescent="0.35">
      <c r="B266" s="116">
        <v>42781</v>
      </c>
      <c r="C266" s="49">
        <v>4.4610000000000003</v>
      </c>
      <c r="D266" s="187">
        <f t="shared" si="38"/>
        <v>4.6324435318275157</v>
      </c>
      <c r="E266" s="344" t="str">
        <f t="shared" si="39"/>
        <v>4/10/2021</v>
      </c>
      <c r="F266" s="580">
        <f t="shared" si="40"/>
        <v>0</v>
      </c>
      <c r="G266" s="559"/>
      <c r="I266" s="187">
        <v>2.8970000000000002</v>
      </c>
      <c r="J266" s="113">
        <v>2.6259999999999999</v>
      </c>
      <c r="K266" s="198">
        <v>2.472</v>
      </c>
      <c r="L266" s="246">
        <f t="shared" si="41"/>
        <v>45031</v>
      </c>
      <c r="M266" s="246">
        <f t="shared" si="42"/>
        <v>44331</v>
      </c>
      <c r="N266" s="113">
        <f t="shared" si="43"/>
        <v>3.8714285714285765E-4</v>
      </c>
      <c r="O266" s="580">
        <f t="shared" si="47"/>
        <v>700</v>
      </c>
      <c r="P266" s="113">
        <f t="shared" si="44"/>
        <v>558</v>
      </c>
      <c r="Q266" s="113">
        <f t="shared" si="45"/>
        <v>142</v>
      </c>
      <c r="R266" s="549">
        <f t="shared" si="49"/>
        <v>2.6809742857142855</v>
      </c>
      <c r="S266" s="113">
        <f t="shared" si="46"/>
        <v>1.7800257142857148</v>
      </c>
      <c r="T266" s="113">
        <f t="shared" si="48"/>
        <v>1.7879469431445028</v>
      </c>
    </row>
    <row r="267" spans="2:20" x14ac:dyDescent="0.35">
      <c r="B267" s="116">
        <v>42782</v>
      </c>
      <c r="C267" s="49">
        <v>4.4420000000000002</v>
      </c>
      <c r="D267" s="187">
        <f t="shared" si="38"/>
        <v>4.6297056810403836</v>
      </c>
      <c r="E267" s="344" t="str">
        <f t="shared" si="39"/>
        <v>4/10/2021</v>
      </c>
      <c r="F267" s="580">
        <f t="shared" si="40"/>
        <v>0</v>
      </c>
      <c r="G267" s="559"/>
      <c r="I267" s="187">
        <v>2.9459999999999997</v>
      </c>
      <c r="J267" s="113">
        <v>2.677</v>
      </c>
      <c r="K267" s="198">
        <v>2.5030000000000001</v>
      </c>
      <c r="L267" s="246">
        <f t="shared" si="41"/>
        <v>45031</v>
      </c>
      <c r="M267" s="246">
        <f t="shared" si="42"/>
        <v>44331</v>
      </c>
      <c r="N267" s="113">
        <f t="shared" si="43"/>
        <v>3.8428571428571385E-4</v>
      </c>
      <c r="O267" s="580">
        <f t="shared" si="47"/>
        <v>700</v>
      </c>
      <c r="P267" s="113">
        <f t="shared" si="44"/>
        <v>558</v>
      </c>
      <c r="Q267" s="113">
        <f t="shared" si="45"/>
        <v>142</v>
      </c>
      <c r="R267" s="549">
        <f t="shared" si="49"/>
        <v>2.7315685714285713</v>
      </c>
      <c r="S267" s="113">
        <f t="shared" si="46"/>
        <v>1.7104314285714288</v>
      </c>
      <c r="T267" s="113">
        <f t="shared" si="48"/>
        <v>1.7177453677510224</v>
      </c>
    </row>
    <row r="268" spans="2:20" x14ac:dyDescent="0.35">
      <c r="B268" s="116">
        <v>42783</v>
      </c>
      <c r="C268" s="49">
        <v>4.4489999999999998</v>
      </c>
      <c r="D268" s="187">
        <f t="shared" si="38"/>
        <v>4.6269678302532515</v>
      </c>
      <c r="E268" s="344" t="str">
        <f t="shared" si="39"/>
        <v>4/10/2021</v>
      </c>
      <c r="F268" s="580">
        <f t="shared" si="40"/>
        <v>0</v>
      </c>
      <c r="G268" s="559"/>
      <c r="I268" s="187">
        <v>2.9220000000000002</v>
      </c>
      <c r="J268" s="113">
        <v>2.6480000000000001</v>
      </c>
      <c r="K268" s="198">
        <v>2.4740000000000002</v>
      </c>
      <c r="L268" s="246">
        <f t="shared" si="41"/>
        <v>45031</v>
      </c>
      <c r="M268" s="246">
        <f t="shared" si="42"/>
        <v>44331</v>
      </c>
      <c r="N268" s="113">
        <f t="shared" si="43"/>
        <v>3.9142857142857143E-4</v>
      </c>
      <c r="O268" s="580">
        <f t="shared" si="47"/>
        <v>700</v>
      </c>
      <c r="P268" s="113">
        <f t="shared" si="44"/>
        <v>558</v>
      </c>
      <c r="Q268" s="113">
        <f t="shared" si="45"/>
        <v>142</v>
      </c>
      <c r="R268" s="549">
        <f t="shared" si="49"/>
        <v>2.7035828571428571</v>
      </c>
      <c r="S268" s="113">
        <f t="shared" si="46"/>
        <v>1.7454171428571428</v>
      </c>
      <c r="T268" s="113">
        <f t="shared" si="48"/>
        <v>1.7530333453636082</v>
      </c>
    </row>
    <row r="269" spans="2:20" x14ac:dyDescent="0.35">
      <c r="B269" s="116">
        <v>42786</v>
      </c>
      <c r="C269" s="49">
        <v>4.415</v>
      </c>
      <c r="D269" s="187">
        <f t="shared" si="38"/>
        <v>4.6187542778918553</v>
      </c>
      <c r="E269" s="344" t="str">
        <f t="shared" si="39"/>
        <v>4/10/2021</v>
      </c>
      <c r="F269" s="580">
        <f t="shared" si="40"/>
        <v>0</v>
      </c>
      <c r="G269" s="559"/>
      <c r="I269" s="187">
        <v>2.899</v>
      </c>
      <c r="J269" s="113">
        <v>2.6240000000000001</v>
      </c>
      <c r="K269" s="198">
        <v>2.4489999999999998</v>
      </c>
      <c r="L269" s="246">
        <f t="shared" si="41"/>
        <v>45031</v>
      </c>
      <c r="M269" s="246">
        <f t="shared" si="42"/>
        <v>44331</v>
      </c>
      <c r="N269" s="113">
        <f t="shared" si="43"/>
        <v>3.9285714285714271E-4</v>
      </c>
      <c r="O269" s="580">
        <f t="shared" si="47"/>
        <v>700</v>
      </c>
      <c r="P269" s="113">
        <f t="shared" si="44"/>
        <v>558</v>
      </c>
      <c r="Q269" s="113">
        <f t="shared" si="45"/>
        <v>142</v>
      </c>
      <c r="R269" s="549">
        <f t="shared" si="49"/>
        <v>2.6797857142857144</v>
      </c>
      <c r="S269" s="113">
        <f t="shared" si="46"/>
        <v>1.7352142857142856</v>
      </c>
      <c r="T269" s="113">
        <f t="shared" si="48"/>
        <v>1.7427417072576556</v>
      </c>
    </row>
    <row r="270" spans="2:20" x14ac:dyDescent="0.35">
      <c r="B270" s="116">
        <v>42787</v>
      </c>
      <c r="C270" s="49">
        <v>4.4030000000000005</v>
      </c>
      <c r="D270" s="187">
        <f t="shared" si="38"/>
        <v>4.6160164271047224</v>
      </c>
      <c r="E270" s="344" t="str">
        <f t="shared" si="39"/>
        <v>4/10/2021</v>
      </c>
      <c r="F270" s="580">
        <f t="shared" si="40"/>
        <v>0</v>
      </c>
      <c r="G270" s="559"/>
      <c r="I270" s="187">
        <v>2.899</v>
      </c>
      <c r="J270" s="113">
        <v>2.6240000000000001</v>
      </c>
      <c r="K270" s="198">
        <v>2.4510000000000001</v>
      </c>
      <c r="L270" s="246">
        <f t="shared" si="41"/>
        <v>45031</v>
      </c>
      <c r="M270" s="246">
        <f t="shared" si="42"/>
        <v>44331</v>
      </c>
      <c r="N270" s="113">
        <f t="shared" si="43"/>
        <v>3.9285714285714271E-4</v>
      </c>
      <c r="O270" s="580">
        <f t="shared" si="47"/>
        <v>700</v>
      </c>
      <c r="P270" s="113">
        <f t="shared" si="44"/>
        <v>558</v>
      </c>
      <c r="Q270" s="113">
        <f t="shared" si="45"/>
        <v>142</v>
      </c>
      <c r="R270" s="549">
        <f t="shared" si="49"/>
        <v>2.6797857142857144</v>
      </c>
      <c r="S270" s="113">
        <f t="shared" si="46"/>
        <v>1.723214285714286</v>
      </c>
      <c r="T270" s="113">
        <f t="shared" si="48"/>
        <v>1.7306379544005157</v>
      </c>
    </row>
    <row r="271" spans="2:20" x14ac:dyDescent="0.35">
      <c r="B271" s="116">
        <v>42788</v>
      </c>
      <c r="C271" s="49">
        <v>4.4139999999999997</v>
      </c>
      <c r="D271" s="187">
        <f t="shared" ref="D271:D275" si="50">IF(C271="","",($C$14-B271)/365.25)</f>
        <v>4.6132785763175903</v>
      </c>
      <c r="E271" s="344" t="str">
        <f t="shared" si="39"/>
        <v>4/10/2021</v>
      </c>
      <c r="F271" s="580">
        <f t="shared" ref="F271:F275" si="51">C$14-E271</f>
        <v>0</v>
      </c>
      <c r="G271" s="559"/>
      <c r="I271" s="187">
        <v>2.899</v>
      </c>
      <c r="J271" s="113">
        <v>2.6259999999999999</v>
      </c>
      <c r="K271" s="198">
        <v>2.456</v>
      </c>
      <c r="L271" s="246">
        <f t="shared" si="41"/>
        <v>45031</v>
      </c>
      <c r="M271" s="246">
        <f t="shared" si="42"/>
        <v>44331</v>
      </c>
      <c r="N271" s="113">
        <f t="shared" si="43"/>
        <v>3.9000000000000021E-4</v>
      </c>
      <c r="O271" s="580">
        <f t="shared" si="47"/>
        <v>700</v>
      </c>
      <c r="P271" s="113">
        <f t="shared" si="44"/>
        <v>558</v>
      </c>
      <c r="Q271" s="113">
        <f t="shared" si="45"/>
        <v>142</v>
      </c>
      <c r="R271" s="549">
        <f t="shared" si="49"/>
        <v>2.6813799999999999</v>
      </c>
      <c r="S271" s="113">
        <f t="shared" ref="S271:S275" si="52">IFERROR(C271-R271,"")</f>
        <v>1.7326199999999998</v>
      </c>
      <c r="T271" s="113">
        <f t="shared" si="48"/>
        <v>1.74012493016098</v>
      </c>
    </row>
    <row r="272" spans="2:20" x14ac:dyDescent="0.35">
      <c r="B272" s="116">
        <v>42789</v>
      </c>
      <c r="C272" s="49">
        <v>4.37</v>
      </c>
      <c r="D272" s="187">
        <f t="shared" si="50"/>
        <v>4.6105407255304582</v>
      </c>
      <c r="E272" s="344" t="str">
        <f t="shared" si="39"/>
        <v>4/10/2021</v>
      </c>
      <c r="F272" s="580">
        <f t="shared" si="51"/>
        <v>0</v>
      </c>
      <c r="G272" s="559"/>
      <c r="I272" s="187">
        <v>2.8740000000000001</v>
      </c>
      <c r="J272" s="113">
        <v>2.609</v>
      </c>
      <c r="K272" s="198">
        <v>2.4390000000000001</v>
      </c>
      <c r="L272" s="246">
        <f t="shared" si="41"/>
        <v>45031</v>
      </c>
      <c r="M272" s="246">
        <f t="shared" si="42"/>
        <v>44331</v>
      </c>
      <c r="N272" s="113">
        <f t="shared" si="43"/>
        <v>3.7857142857142874E-4</v>
      </c>
      <c r="O272" s="580">
        <f t="shared" ref="O272:O275" si="53">L272-M272</f>
        <v>700</v>
      </c>
      <c r="P272" s="113">
        <f t="shared" si="44"/>
        <v>558</v>
      </c>
      <c r="Q272" s="113">
        <f t="shared" si="45"/>
        <v>142</v>
      </c>
      <c r="R272" s="549">
        <f t="shared" si="49"/>
        <v>2.662757142857143</v>
      </c>
      <c r="S272" s="113">
        <f t="shared" si="52"/>
        <v>1.7072428571428571</v>
      </c>
      <c r="T272" s="113">
        <f t="shared" ref="T272:T275" si="54">IF(S272="","",((1+S272/200)^2-1)*100)</f>
        <v>1.7145295525760496</v>
      </c>
    </row>
    <row r="273" spans="2:20" x14ac:dyDescent="0.35">
      <c r="B273" s="116">
        <v>42790</v>
      </c>
      <c r="C273" s="49">
        <v>4.3529999999999998</v>
      </c>
      <c r="D273" s="187">
        <f t="shared" si="50"/>
        <v>4.6078028747433262</v>
      </c>
      <c r="E273" s="344" t="str">
        <f t="shared" si="39"/>
        <v>4/10/2021</v>
      </c>
      <c r="F273" s="580">
        <f t="shared" si="51"/>
        <v>0</v>
      </c>
      <c r="G273" s="559"/>
      <c r="I273" s="187">
        <v>2.8479999999999999</v>
      </c>
      <c r="J273" s="113">
        <v>2.597</v>
      </c>
      <c r="K273" s="198">
        <v>2.4329999999999998</v>
      </c>
      <c r="L273" s="246">
        <f t="shared" si="41"/>
        <v>45031</v>
      </c>
      <c r="M273" s="246">
        <f t="shared" si="42"/>
        <v>44331</v>
      </c>
      <c r="N273" s="113">
        <f t="shared" si="43"/>
        <v>3.5857142857142842E-4</v>
      </c>
      <c r="O273" s="580">
        <f t="shared" si="53"/>
        <v>700</v>
      </c>
      <c r="P273" s="113">
        <f t="shared" si="44"/>
        <v>558</v>
      </c>
      <c r="Q273" s="113">
        <f t="shared" si="45"/>
        <v>142</v>
      </c>
      <c r="R273" s="549">
        <f t="shared" si="49"/>
        <v>2.6479171428571426</v>
      </c>
      <c r="S273" s="113">
        <f t="shared" si="52"/>
        <v>1.7050828571428571</v>
      </c>
      <c r="T273" s="113">
        <f t="shared" si="54"/>
        <v>1.7123511260171753</v>
      </c>
    </row>
    <row r="274" spans="2:20" x14ac:dyDescent="0.35">
      <c r="B274" s="116">
        <v>42793</v>
      </c>
      <c r="C274" s="49">
        <v>4.3570000000000002</v>
      </c>
      <c r="D274" s="187">
        <f t="shared" si="50"/>
        <v>4.59958932238193</v>
      </c>
      <c r="E274" s="344" t="str">
        <f t="shared" si="39"/>
        <v>4/10/2021</v>
      </c>
      <c r="F274" s="580">
        <f t="shared" si="51"/>
        <v>0</v>
      </c>
      <c r="G274" s="559"/>
      <c r="I274" s="187">
        <v>2.8319999999999999</v>
      </c>
      <c r="J274" s="113">
        <v>2.5830000000000002</v>
      </c>
      <c r="K274" s="198">
        <v>2.42</v>
      </c>
      <c r="L274" s="246">
        <f t="shared" si="41"/>
        <v>45031</v>
      </c>
      <c r="M274" s="246">
        <f t="shared" si="42"/>
        <v>44331</v>
      </c>
      <c r="N274" s="113">
        <f t="shared" si="43"/>
        <v>3.5571428571428521E-4</v>
      </c>
      <c r="O274" s="580">
        <f t="shared" si="53"/>
        <v>700</v>
      </c>
      <c r="P274" s="113">
        <f t="shared" si="44"/>
        <v>558</v>
      </c>
      <c r="Q274" s="113">
        <f t="shared" si="45"/>
        <v>142</v>
      </c>
      <c r="R274" s="549">
        <f t="shared" si="49"/>
        <v>2.6335114285714285</v>
      </c>
      <c r="S274" s="113">
        <f t="shared" si="52"/>
        <v>1.7234885714285717</v>
      </c>
      <c r="T274" s="113">
        <f t="shared" si="54"/>
        <v>1.7309146035681788</v>
      </c>
    </row>
    <row r="275" spans="2:20" x14ac:dyDescent="0.35">
      <c r="B275" s="116">
        <v>42794</v>
      </c>
      <c r="C275" s="64">
        <v>4.3680000000000003</v>
      </c>
      <c r="D275" s="188">
        <f t="shared" si="50"/>
        <v>4.5968514715947979</v>
      </c>
      <c r="E275" s="192" t="str">
        <f t="shared" si="39"/>
        <v>4/10/2021</v>
      </c>
      <c r="F275" s="581">
        <f t="shared" si="51"/>
        <v>0</v>
      </c>
      <c r="G275" s="559"/>
      <c r="I275" s="188">
        <v>2.8460000000000001</v>
      </c>
      <c r="J275" s="114">
        <v>2.5979999999999999</v>
      </c>
      <c r="K275" s="200">
        <v>2.4329999999999998</v>
      </c>
      <c r="L275" s="541">
        <f t="shared" si="41"/>
        <v>45031</v>
      </c>
      <c r="M275" s="541">
        <f t="shared" si="42"/>
        <v>44331</v>
      </c>
      <c r="N275" s="114">
        <f t="shared" si="43"/>
        <v>3.5428571428571459E-4</v>
      </c>
      <c r="O275" s="581">
        <f t="shared" si="53"/>
        <v>700</v>
      </c>
      <c r="P275" s="114">
        <f t="shared" si="44"/>
        <v>558</v>
      </c>
      <c r="Q275" s="114">
        <f t="shared" si="45"/>
        <v>142</v>
      </c>
      <c r="R275" s="552">
        <f t="shared" si="49"/>
        <v>2.6483085714285712</v>
      </c>
      <c r="S275" s="114">
        <f t="shared" si="52"/>
        <v>1.7196914285714291</v>
      </c>
      <c r="T275" s="113">
        <f t="shared" si="54"/>
        <v>1.7270847750952001</v>
      </c>
    </row>
    <row r="276" spans="2:20" x14ac:dyDescent="0.35">
      <c r="C276" s="262" t="s">
        <v>63</v>
      </c>
      <c r="D276" s="572">
        <f>AVERAGE(D15:D275)</f>
        <v>5.1015286333561498</v>
      </c>
      <c r="T276" s="588">
        <f>AVERAGE(T15:T275)</f>
        <v>1.7691044361304917</v>
      </c>
    </row>
    <row r="278" spans="2:20" x14ac:dyDescent="0.35">
      <c r="D278" s="433" t="s">
        <v>437</v>
      </c>
      <c r="E278" s="433" t="s">
        <v>437</v>
      </c>
    </row>
    <row r="279" spans="2:20" x14ac:dyDescent="0.35">
      <c r="H279" s="208"/>
    </row>
    <row r="280" spans="2:20" x14ac:dyDescent="0.35">
      <c r="C280" s="671" t="s">
        <v>61</v>
      </c>
      <c r="D280" s="672"/>
      <c r="E280" s="672"/>
      <c r="F280" s="673"/>
      <c r="I280" s="671" t="s">
        <v>61</v>
      </c>
      <c r="J280" s="672"/>
      <c r="K280" s="672"/>
      <c r="L280" s="672"/>
      <c r="M280" s="672"/>
      <c r="N280" s="672"/>
      <c r="O280" s="672"/>
      <c r="P280" s="672"/>
      <c r="Q280" s="672"/>
      <c r="R280" s="673"/>
      <c r="T280" s="677" t="s">
        <v>780</v>
      </c>
    </row>
    <row r="281" spans="2:20" x14ac:dyDescent="0.35">
      <c r="C281" s="674" t="s">
        <v>330</v>
      </c>
      <c r="D281" s="675"/>
      <c r="E281" s="675"/>
      <c r="F281" s="676"/>
      <c r="I281" s="674" t="s">
        <v>330</v>
      </c>
      <c r="J281" s="675"/>
      <c r="K281" s="675"/>
      <c r="L281" s="675"/>
      <c r="M281" s="675"/>
      <c r="N281" s="675"/>
      <c r="O281" s="675"/>
      <c r="P281" s="675"/>
      <c r="Q281" s="675"/>
      <c r="R281" s="676"/>
      <c r="T281" s="678"/>
    </row>
    <row r="282" spans="2:20" ht="14.5" customHeight="1" x14ac:dyDescent="0.35">
      <c r="B282" s="206" t="s">
        <v>102</v>
      </c>
      <c r="C282" s="214" t="s">
        <v>177</v>
      </c>
      <c r="D282" s="659" t="s">
        <v>775</v>
      </c>
      <c r="E282" s="659" t="s">
        <v>735</v>
      </c>
      <c r="F282" s="662" t="s">
        <v>602</v>
      </c>
      <c r="H282" s="532"/>
      <c r="I282" s="212" t="s">
        <v>298</v>
      </c>
      <c r="J282" s="212" t="s">
        <v>297</v>
      </c>
      <c r="K282" s="212" t="s">
        <v>296</v>
      </c>
      <c r="L282" s="659" t="s">
        <v>773</v>
      </c>
      <c r="M282" s="659" t="s">
        <v>772</v>
      </c>
      <c r="N282" s="659" t="s">
        <v>731</v>
      </c>
      <c r="O282" s="662" t="s">
        <v>603</v>
      </c>
      <c r="P282" s="662" t="s">
        <v>602</v>
      </c>
      <c r="Q282" s="662" t="s">
        <v>725</v>
      </c>
      <c r="R282" s="662" t="s">
        <v>604</v>
      </c>
      <c r="T282" s="656" t="s">
        <v>604</v>
      </c>
    </row>
    <row r="283" spans="2:20" x14ac:dyDescent="0.35">
      <c r="B283" s="206" t="s">
        <v>112</v>
      </c>
      <c r="C283" s="191" t="s">
        <v>1</v>
      </c>
      <c r="D283" s="660"/>
      <c r="E283" s="660"/>
      <c r="F283" s="663"/>
      <c r="H283" s="532"/>
      <c r="I283" s="22" t="s">
        <v>45</v>
      </c>
      <c r="J283" s="22" t="s">
        <v>45</v>
      </c>
      <c r="K283" s="22" t="s">
        <v>45</v>
      </c>
      <c r="L283" s="660"/>
      <c r="M283" s="660"/>
      <c r="N283" s="660"/>
      <c r="O283" s="663"/>
      <c r="P283" s="663"/>
      <c r="Q283" s="663"/>
      <c r="R283" s="663"/>
      <c r="T283" s="657"/>
    </row>
    <row r="284" spans="2:20" x14ac:dyDescent="0.35">
      <c r="B284" s="206" t="s">
        <v>108</v>
      </c>
      <c r="C284" s="191" t="s">
        <v>188</v>
      </c>
      <c r="D284" s="660"/>
      <c r="E284" s="660"/>
      <c r="F284" s="663"/>
      <c r="H284" s="532"/>
      <c r="I284" s="22" t="s">
        <v>188</v>
      </c>
      <c r="J284" s="22" t="s">
        <v>188</v>
      </c>
      <c r="K284" s="22" t="s">
        <v>188</v>
      </c>
      <c r="L284" s="660"/>
      <c r="M284" s="660"/>
      <c r="N284" s="660"/>
      <c r="O284" s="663"/>
      <c r="P284" s="663"/>
      <c r="Q284" s="663"/>
      <c r="R284" s="663"/>
      <c r="T284" s="657"/>
    </row>
    <row r="285" spans="2:20" x14ac:dyDescent="0.35">
      <c r="B285" s="206" t="s">
        <v>318</v>
      </c>
      <c r="C285" s="191" t="s">
        <v>285</v>
      </c>
      <c r="D285" s="661"/>
      <c r="E285" s="661"/>
      <c r="F285" s="664"/>
      <c r="H285" s="532"/>
      <c r="I285" s="148">
        <v>45031</v>
      </c>
      <c r="J285" s="116">
        <v>44331</v>
      </c>
      <c r="K285" s="116">
        <v>43936</v>
      </c>
      <c r="L285" s="661"/>
      <c r="M285" s="661"/>
      <c r="N285" s="661"/>
      <c r="O285" s="664"/>
      <c r="P285" s="664"/>
      <c r="Q285" s="664"/>
      <c r="R285" s="664"/>
      <c r="T285" s="658"/>
    </row>
    <row r="286" spans="2:20" x14ac:dyDescent="0.35">
      <c r="B286" s="152">
        <v>42430</v>
      </c>
      <c r="C286" s="92">
        <f t="shared" ref="C286:C349" si="55">IF(C15="","",((1+C15/200)^2-1)*100)</f>
        <v>4.2216392100000055</v>
      </c>
      <c r="D286" s="58">
        <f t="shared" ref="D286:D349" si="56">($C$14-B286)/365.25</f>
        <v>5.593429158110883</v>
      </c>
      <c r="E286" s="565" t="str">
        <f t="shared" ref="E286:E349" si="57">$C$285</f>
        <v>4/10/2021</v>
      </c>
      <c r="F286" s="92">
        <f t="shared" ref="F286:F349" si="58">C$14-E286</f>
        <v>0</v>
      </c>
      <c r="H286" s="152"/>
      <c r="I286" s="56">
        <f t="shared" ref="I286:K305" si="59">IF(I15="","",((1+I15/200)^2-1)*100)</f>
        <v>2.6260172024999973</v>
      </c>
      <c r="J286" s="56">
        <f t="shared" si="59"/>
        <v>2.4670307599999886</v>
      </c>
      <c r="K286" s="92">
        <f t="shared" si="59"/>
        <v>2.3901134399999746</v>
      </c>
      <c r="L286" s="579">
        <f t="shared" ref="L286:L349" si="60">IF($E286&lt;$K$14,$K$14,IF($E286&lt;$J$14,$J$14,$I$14))</f>
        <v>45031</v>
      </c>
      <c r="M286" s="524">
        <f t="shared" ref="M286:M349" si="61">$J$285</f>
        <v>44331</v>
      </c>
      <c r="N286" s="92">
        <f t="shared" ref="N286:N349" si="62">IF(I286="","",(J286-I286)/($J$14-$I$14))</f>
        <v>2.2712348928572674E-4</v>
      </c>
      <c r="O286" s="585">
        <f>L286-M286</f>
        <v>700</v>
      </c>
      <c r="P286" s="113">
        <f t="shared" ref="P286:P349" si="63">L286-E286</f>
        <v>558</v>
      </c>
      <c r="Q286" s="113">
        <f t="shared" ref="Q286:Q349" si="64">E286-M286</f>
        <v>142</v>
      </c>
      <c r="R286" s="549">
        <f t="shared" ref="R286:R349" si="65">IF(I286="","",I286-(P286*N286))</f>
        <v>2.4992822954785616</v>
      </c>
      <c r="T286" s="582">
        <f t="shared" ref="T286:T349" si="66">IFERROR(C286-R286,"")</f>
        <v>1.7223569145214439</v>
      </c>
    </row>
    <row r="287" spans="2:20" x14ac:dyDescent="0.35">
      <c r="B287" s="152">
        <v>42431</v>
      </c>
      <c r="C287" s="113">
        <f t="shared" si="55"/>
        <v>4.2522681599999945</v>
      </c>
      <c r="D287" s="186">
        <f t="shared" si="56"/>
        <v>5.590691307323751</v>
      </c>
      <c r="E287" s="344" t="str">
        <f t="shared" si="57"/>
        <v>4/10/2021</v>
      </c>
      <c r="F287" s="549">
        <f t="shared" si="58"/>
        <v>0</v>
      </c>
      <c r="H287" s="559"/>
      <c r="I287" s="187">
        <f t="shared" si="59"/>
        <v>2.6969426025000187</v>
      </c>
      <c r="J287" s="187">
        <f t="shared" si="59"/>
        <v>2.5156249999999991</v>
      </c>
      <c r="K287" s="113">
        <f t="shared" si="59"/>
        <v>2.4346409999999929</v>
      </c>
      <c r="L287" s="152">
        <f t="shared" si="60"/>
        <v>45031</v>
      </c>
      <c r="M287" s="246">
        <f t="shared" si="61"/>
        <v>44331</v>
      </c>
      <c r="N287" s="113">
        <f t="shared" si="62"/>
        <v>2.5902514642859941E-4</v>
      </c>
      <c r="O287" s="580">
        <f t="shared" ref="O287:O350" si="67">L287-M287</f>
        <v>700</v>
      </c>
      <c r="P287" s="113">
        <f t="shared" si="63"/>
        <v>558</v>
      </c>
      <c r="Q287" s="113">
        <f t="shared" si="64"/>
        <v>142</v>
      </c>
      <c r="R287" s="549">
        <f t="shared" si="65"/>
        <v>2.55240657079286</v>
      </c>
      <c r="T287" s="556">
        <f t="shared" si="66"/>
        <v>1.6998615892071345</v>
      </c>
    </row>
    <row r="288" spans="2:20" x14ac:dyDescent="0.35">
      <c r="B288" s="152">
        <v>42432</v>
      </c>
      <c r="C288" s="113">
        <f t="shared" si="55"/>
        <v>4.2287855625000148</v>
      </c>
      <c r="D288" s="186">
        <f t="shared" si="56"/>
        <v>5.5879534565366189</v>
      </c>
      <c r="E288" s="344" t="str">
        <f t="shared" si="57"/>
        <v>4/10/2021</v>
      </c>
      <c r="F288" s="549">
        <f t="shared" si="58"/>
        <v>0</v>
      </c>
      <c r="H288" s="559"/>
      <c r="I288" s="187">
        <f t="shared" si="59"/>
        <v>2.7273467024999887</v>
      </c>
      <c r="J288" s="187">
        <f t="shared" si="59"/>
        <v>2.5318256400000072</v>
      </c>
      <c r="K288" s="113">
        <f t="shared" si="59"/>
        <v>2.441725822499996</v>
      </c>
      <c r="L288" s="152">
        <f t="shared" si="60"/>
        <v>45031</v>
      </c>
      <c r="M288" s="246">
        <f t="shared" si="61"/>
        <v>44331</v>
      </c>
      <c r="N288" s="113">
        <f t="shared" si="62"/>
        <v>2.7931580357140211E-4</v>
      </c>
      <c r="O288" s="580">
        <f t="shared" si="67"/>
        <v>700</v>
      </c>
      <c r="P288" s="113">
        <f t="shared" si="63"/>
        <v>558</v>
      </c>
      <c r="Q288" s="113">
        <f t="shared" si="64"/>
        <v>142</v>
      </c>
      <c r="R288" s="549">
        <f t="shared" si="65"/>
        <v>2.5714884841071464</v>
      </c>
      <c r="T288" s="556">
        <f t="shared" si="66"/>
        <v>1.6572970783928684</v>
      </c>
    </row>
    <row r="289" spans="2:20" x14ac:dyDescent="0.35">
      <c r="B289" s="152">
        <v>42433</v>
      </c>
      <c r="C289" s="113">
        <f t="shared" si="55"/>
        <v>4.246142009999998</v>
      </c>
      <c r="D289" s="186">
        <f t="shared" si="56"/>
        <v>5.5852156057494868</v>
      </c>
      <c r="E289" s="344" t="str">
        <f t="shared" si="57"/>
        <v>4/10/2021</v>
      </c>
      <c r="F289" s="549">
        <f t="shared" si="58"/>
        <v>0</v>
      </c>
      <c r="H289" s="559"/>
      <c r="I289" s="187">
        <f t="shared" si="59"/>
        <v>2.7232925625000126</v>
      </c>
      <c r="J289" s="187">
        <f t="shared" si="59"/>
        <v>2.5298004900000004</v>
      </c>
      <c r="K289" s="113">
        <f t="shared" si="59"/>
        <v>2.4366652100000108</v>
      </c>
      <c r="L289" s="152">
        <f t="shared" si="60"/>
        <v>45031</v>
      </c>
      <c r="M289" s="246">
        <f t="shared" si="61"/>
        <v>44331</v>
      </c>
      <c r="N289" s="113">
        <f t="shared" si="62"/>
        <v>2.764172464285889E-4</v>
      </c>
      <c r="O289" s="580">
        <f t="shared" si="67"/>
        <v>700</v>
      </c>
      <c r="P289" s="113">
        <f t="shared" si="63"/>
        <v>558</v>
      </c>
      <c r="Q289" s="113">
        <f t="shared" si="64"/>
        <v>142</v>
      </c>
      <c r="R289" s="549">
        <f t="shared" si="65"/>
        <v>2.5690517389928602</v>
      </c>
      <c r="T289" s="556">
        <f t="shared" si="66"/>
        <v>1.6770902710071378</v>
      </c>
    </row>
    <row r="290" spans="2:20" x14ac:dyDescent="0.35">
      <c r="B290" s="152">
        <v>42436</v>
      </c>
      <c r="C290" s="113">
        <f t="shared" si="55"/>
        <v>4.3206890624999827</v>
      </c>
      <c r="D290" s="186">
        <f t="shared" si="56"/>
        <v>5.5770020533880906</v>
      </c>
      <c r="E290" s="344" t="str">
        <f t="shared" si="57"/>
        <v>4/10/2021</v>
      </c>
      <c r="F290" s="549">
        <f t="shared" si="58"/>
        <v>0</v>
      </c>
      <c r="H290" s="559"/>
      <c r="I290" s="187">
        <f t="shared" si="59"/>
        <v>2.7496459024999975</v>
      </c>
      <c r="J290" s="187">
        <f t="shared" si="59"/>
        <v>2.548027559999988</v>
      </c>
      <c r="K290" s="113">
        <f t="shared" si="59"/>
        <v>2.453871802499985</v>
      </c>
      <c r="L290" s="152">
        <f t="shared" si="60"/>
        <v>45031</v>
      </c>
      <c r="M290" s="246">
        <f t="shared" si="61"/>
        <v>44331</v>
      </c>
      <c r="N290" s="113">
        <f t="shared" si="62"/>
        <v>2.8802620357144218E-4</v>
      </c>
      <c r="O290" s="580">
        <f t="shared" si="67"/>
        <v>700</v>
      </c>
      <c r="P290" s="113">
        <f t="shared" si="63"/>
        <v>558</v>
      </c>
      <c r="Q290" s="113">
        <f t="shared" si="64"/>
        <v>142</v>
      </c>
      <c r="R290" s="549">
        <f t="shared" si="65"/>
        <v>2.5889272809071326</v>
      </c>
      <c r="T290" s="556">
        <f t="shared" si="66"/>
        <v>1.7317617815928501</v>
      </c>
    </row>
    <row r="291" spans="2:20" x14ac:dyDescent="0.35">
      <c r="B291" s="152">
        <v>42437</v>
      </c>
      <c r="C291" s="113">
        <f t="shared" si="55"/>
        <v>4.2696265625000063</v>
      </c>
      <c r="D291" s="186">
        <f t="shared" si="56"/>
        <v>5.5742642026009586</v>
      </c>
      <c r="E291" s="344" t="str">
        <f t="shared" si="57"/>
        <v>4/10/2021</v>
      </c>
      <c r="F291" s="549">
        <f t="shared" si="58"/>
        <v>0</v>
      </c>
      <c r="H291" s="559"/>
      <c r="I291" s="187">
        <f t="shared" si="59"/>
        <v>2.725319622500022</v>
      </c>
      <c r="J291" s="187">
        <f t="shared" si="59"/>
        <v>2.5247377025000128</v>
      </c>
      <c r="K291" s="113">
        <f t="shared" si="59"/>
        <v>2.4295805625000222</v>
      </c>
      <c r="L291" s="152">
        <f t="shared" si="60"/>
        <v>45031</v>
      </c>
      <c r="M291" s="246">
        <f t="shared" si="61"/>
        <v>44331</v>
      </c>
      <c r="N291" s="113">
        <f t="shared" si="62"/>
        <v>2.8654560000001314E-4</v>
      </c>
      <c r="O291" s="580">
        <f t="shared" si="67"/>
        <v>700</v>
      </c>
      <c r="P291" s="113">
        <f t="shared" si="63"/>
        <v>558</v>
      </c>
      <c r="Q291" s="113">
        <f t="shared" si="64"/>
        <v>142</v>
      </c>
      <c r="R291" s="549">
        <f t="shared" si="65"/>
        <v>2.5654271777000148</v>
      </c>
      <c r="T291" s="556">
        <f t="shared" si="66"/>
        <v>1.7041993847999914</v>
      </c>
    </row>
    <row r="292" spans="2:20" x14ac:dyDescent="0.35">
      <c r="B292" s="152">
        <v>42438</v>
      </c>
      <c r="C292" s="113">
        <f t="shared" si="55"/>
        <v>4.127738489999988</v>
      </c>
      <c r="D292" s="186">
        <f t="shared" si="56"/>
        <v>5.5715263518138265</v>
      </c>
      <c r="E292" s="344" t="str">
        <f t="shared" si="57"/>
        <v>4/10/2021</v>
      </c>
      <c r="F292" s="549">
        <f t="shared" si="58"/>
        <v>0</v>
      </c>
      <c r="H292" s="559"/>
      <c r="I292" s="187">
        <f t="shared" si="59"/>
        <v>2.6969426025000187</v>
      </c>
      <c r="J292" s="187">
        <f t="shared" si="59"/>
        <v>2.5004380624999767</v>
      </c>
      <c r="K292" s="113">
        <f t="shared" si="59"/>
        <v>2.4083280900000004</v>
      </c>
      <c r="L292" s="152">
        <f t="shared" si="60"/>
        <v>45031</v>
      </c>
      <c r="M292" s="246">
        <f t="shared" si="61"/>
        <v>44331</v>
      </c>
      <c r="N292" s="113">
        <f t="shared" si="62"/>
        <v>2.8072077142863146E-4</v>
      </c>
      <c r="O292" s="580">
        <f t="shared" si="67"/>
        <v>700</v>
      </c>
      <c r="P292" s="113">
        <f t="shared" si="63"/>
        <v>558</v>
      </c>
      <c r="Q292" s="113">
        <f t="shared" si="64"/>
        <v>142</v>
      </c>
      <c r="R292" s="549">
        <f t="shared" si="65"/>
        <v>2.5403004120428423</v>
      </c>
      <c r="T292" s="556">
        <f t="shared" si="66"/>
        <v>1.5874380779571458</v>
      </c>
    </row>
    <row r="293" spans="2:20" x14ac:dyDescent="0.35">
      <c r="B293" s="152">
        <v>42439</v>
      </c>
      <c r="C293" s="113">
        <f t="shared" si="55"/>
        <v>4.127738489999988</v>
      </c>
      <c r="D293" s="186">
        <f t="shared" si="56"/>
        <v>5.5687885010266944</v>
      </c>
      <c r="E293" s="344" t="str">
        <f t="shared" si="57"/>
        <v>4/10/2021</v>
      </c>
      <c r="F293" s="549">
        <f t="shared" si="58"/>
        <v>0</v>
      </c>
      <c r="H293" s="559"/>
      <c r="I293" s="187">
        <f t="shared" si="59"/>
        <v>2.5824608899999824</v>
      </c>
      <c r="J293" s="187">
        <f t="shared" si="59"/>
        <v>2.3688650625000252</v>
      </c>
      <c r="K293" s="113">
        <f t="shared" si="59"/>
        <v>2.2454657225000174</v>
      </c>
      <c r="L293" s="152">
        <f t="shared" si="60"/>
        <v>45031</v>
      </c>
      <c r="M293" s="246">
        <f t="shared" si="61"/>
        <v>44331</v>
      </c>
      <c r="N293" s="113">
        <f t="shared" si="62"/>
        <v>3.0513689642851027E-4</v>
      </c>
      <c r="O293" s="580">
        <f t="shared" si="67"/>
        <v>700</v>
      </c>
      <c r="P293" s="113">
        <f t="shared" si="63"/>
        <v>558</v>
      </c>
      <c r="Q293" s="113">
        <f t="shared" si="64"/>
        <v>142</v>
      </c>
      <c r="R293" s="549">
        <f t="shared" si="65"/>
        <v>2.4121945017928734</v>
      </c>
      <c r="T293" s="556">
        <f t="shared" si="66"/>
        <v>1.7155439882071146</v>
      </c>
    </row>
    <row r="294" spans="2:20" x14ac:dyDescent="0.35">
      <c r="B294" s="152">
        <v>42440</v>
      </c>
      <c r="C294" s="113">
        <f t="shared" si="55"/>
        <v>4.1593742225000119</v>
      </c>
      <c r="D294" s="186">
        <f t="shared" si="56"/>
        <v>5.5660506502395624</v>
      </c>
      <c r="E294" s="344" t="str">
        <f t="shared" si="57"/>
        <v>4/10/2021</v>
      </c>
      <c r="F294" s="549">
        <f t="shared" si="58"/>
        <v>0</v>
      </c>
      <c r="H294" s="559"/>
      <c r="I294" s="187">
        <f t="shared" si="59"/>
        <v>2.6513448899999847</v>
      </c>
      <c r="J294" s="187">
        <f t="shared" si="59"/>
        <v>2.4295805625000222</v>
      </c>
      <c r="K294" s="113">
        <f t="shared" si="59"/>
        <v>2.2879390624999774</v>
      </c>
      <c r="L294" s="152">
        <f t="shared" si="60"/>
        <v>45031</v>
      </c>
      <c r="M294" s="246">
        <f t="shared" si="61"/>
        <v>44331</v>
      </c>
      <c r="N294" s="113">
        <f t="shared" si="62"/>
        <v>3.1680618214280365E-4</v>
      </c>
      <c r="O294" s="580">
        <f t="shared" si="67"/>
        <v>700</v>
      </c>
      <c r="P294" s="113">
        <f t="shared" si="63"/>
        <v>558</v>
      </c>
      <c r="Q294" s="113">
        <f t="shared" si="64"/>
        <v>142</v>
      </c>
      <c r="R294" s="549">
        <f t="shared" si="65"/>
        <v>2.4745670403643003</v>
      </c>
      <c r="T294" s="556">
        <f t="shared" si="66"/>
        <v>1.6848071821357116</v>
      </c>
    </row>
    <row r="295" spans="2:20" x14ac:dyDescent="0.35">
      <c r="B295" s="152">
        <v>42443</v>
      </c>
      <c r="C295" s="113">
        <f t="shared" si="55"/>
        <v>4.1410045024999897</v>
      </c>
      <c r="D295" s="186">
        <f t="shared" si="56"/>
        <v>5.5578370978781653</v>
      </c>
      <c r="E295" s="344" t="str">
        <f t="shared" si="57"/>
        <v>4/10/2021</v>
      </c>
      <c r="F295" s="549">
        <f t="shared" si="58"/>
        <v>0</v>
      </c>
      <c r="H295" s="559"/>
      <c r="I295" s="187">
        <f t="shared" si="59"/>
        <v>2.6959292099999921</v>
      </c>
      <c r="J295" s="187">
        <f t="shared" si="59"/>
        <v>2.4670307599999886</v>
      </c>
      <c r="K295" s="113">
        <f t="shared" si="59"/>
        <v>2.3263749225000074</v>
      </c>
      <c r="L295" s="152">
        <f t="shared" si="60"/>
        <v>45031</v>
      </c>
      <c r="M295" s="246">
        <f t="shared" si="61"/>
        <v>44331</v>
      </c>
      <c r="N295" s="113">
        <f t="shared" si="62"/>
        <v>3.2699778571429076E-4</v>
      </c>
      <c r="O295" s="580">
        <f t="shared" si="67"/>
        <v>700</v>
      </c>
      <c r="P295" s="113">
        <f t="shared" si="63"/>
        <v>558</v>
      </c>
      <c r="Q295" s="113">
        <f t="shared" si="64"/>
        <v>142</v>
      </c>
      <c r="R295" s="549">
        <f t="shared" si="65"/>
        <v>2.5134644455714179</v>
      </c>
      <c r="T295" s="556">
        <f t="shared" si="66"/>
        <v>1.6275400569285718</v>
      </c>
    </row>
    <row r="296" spans="2:20" x14ac:dyDescent="0.35">
      <c r="B296" s="152">
        <v>42444</v>
      </c>
      <c r="C296" s="113">
        <f t="shared" si="55"/>
        <v>4.1757042224999763</v>
      </c>
      <c r="D296" s="186">
        <f t="shared" si="56"/>
        <v>5.5550992470910332</v>
      </c>
      <c r="E296" s="344" t="str">
        <f t="shared" si="57"/>
        <v>4/10/2021</v>
      </c>
      <c r="F296" s="549">
        <f t="shared" si="58"/>
        <v>0</v>
      </c>
      <c r="H296" s="559"/>
      <c r="I296" s="187">
        <f t="shared" si="59"/>
        <v>2.7060633599999884</v>
      </c>
      <c r="J296" s="187">
        <f t="shared" si="59"/>
        <v>2.4680430224999883</v>
      </c>
      <c r="K296" s="113">
        <f t="shared" si="59"/>
        <v>2.3273864900000163</v>
      </c>
      <c r="L296" s="152">
        <f t="shared" si="60"/>
        <v>45031</v>
      </c>
      <c r="M296" s="246">
        <f t="shared" si="61"/>
        <v>44331</v>
      </c>
      <c r="N296" s="113">
        <f t="shared" si="62"/>
        <v>3.4002905357142864E-4</v>
      </c>
      <c r="O296" s="580">
        <f t="shared" si="67"/>
        <v>700</v>
      </c>
      <c r="P296" s="113">
        <f t="shared" si="63"/>
        <v>558</v>
      </c>
      <c r="Q296" s="113">
        <f t="shared" si="64"/>
        <v>142</v>
      </c>
      <c r="R296" s="549">
        <f t="shared" si="65"/>
        <v>2.516327148107131</v>
      </c>
      <c r="T296" s="556">
        <f t="shared" si="66"/>
        <v>1.6593770743928453</v>
      </c>
    </row>
    <row r="297" spans="2:20" x14ac:dyDescent="0.35">
      <c r="B297" s="152">
        <v>42445</v>
      </c>
      <c r="C297" s="113">
        <f t="shared" si="55"/>
        <v>4.1522302500000219</v>
      </c>
      <c r="D297" s="186">
        <f t="shared" si="56"/>
        <v>5.5523613963039011</v>
      </c>
      <c r="E297" s="344" t="str">
        <f t="shared" si="57"/>
        <v>4/10/2021</v>
      </c>
      <c r="F297" s="549">
        <f t="shared" si="58"/>
        <v>0</v>
      </c>
      <c r="H297" s="559"/>
      <c r="I297" s="187">
        <f t="shared" si="59"/>
        <v>2.7425504400000023</v>
      </c>
      <c r="J297" s="187">
        <f t="shared" si="59"/>
        <v>2.4994256400000303</v>
      </c>
      <c r="K297" s="113">
        <f t="shared" si="59"/>
        <v>2.3587475625000076</v>
      </c>
      <c r="L297" s="152">
        <f t="shared" si="60"/>
        <v>45031</v>
      </c>
      <c r="M297" s="246">
        <f t="shared" si="61"/>
        <v>44331</v>
      </c>
      <c r="N297" s="113">
        <f t="shared" si="62"/>
        <v>3.4732114285710277E-4</v>
      </c>
      <c r="O297" s="580">
        <f t="shared" si="67"/>
        <v>700</v>
      </c>
      <c r="P297" s="113">
        <f t="shared" si="63"/>
        <v>558</v>
      </c>
      <c r="Q297" s="113">
        <f t="shared" si="64"/>
        <v>142</v>
      </c>
      <c r="R297" s="549">
        <f t="shared" si="65"/>
        <v>2.5487452422857388</v>
      </c>
      <c r="T297" s="556">
        <f t="shared" si="66"/>
        <v>1.603485007714283</v>
      </c>
    </row>
    <row r="298" spans="2:20" x14ac:dyDescent="0.35">
      <c r="B298" s="152">
        <v>42446</v>
      </c>
      <c r="C298" s="113">
        <f t="shared" si="55"/>
        <v>4.1410045024999897</v>
      </c>
      <c r="D298" s="186">
        <f t="shared" si="56"/>
        <v>5.5496235455167691</v>
      </c>
      <c r="E298" s="344" t="str">
        <f t="shared" si="57"/>
        <v>4/10/2021</v>
      </c>
      <c r="F298" s="549">
        <f t="shared" si="58"/>
        <v>0</v>
      </c>
      <c r="H298" s="559"/>
      <c r="I298" s="187">
        <f t="shared" si="59"/>
        <v>2.6817422399999957</v>
      </c>
      <c r="J298" s="187">
        <f t="shared" si="59"/>
        <v>2.441725822499996</v>
      </c>
      <c r="K298" s="113">
        <f t="shared" si="59"/>
        <v>2.3091790399999867</v>
      </c>
      <c r="L298" s="152">
        <f t="shared" si="60"/>
        <v>45031</v>
      </c>
      <c r="M298" s="246">
        <f t="shared" si="61"/>
        <v>44331</v>
      </c>
      <c r="N298" s="113">
        <f t="shared" si="62"/>
        <v>3.4288059642857097E-4</v>
      </c>
      <c r="O298" s="580">
        <f t="shared" si="67"/>
        <v>700</v>
      </c>
      <c r="P298" s="113">
        <f t="shared" si="63"/>
        <v>558</v>
      </c>
      <c r="Q298" s="113">
        <f t="shared" si="64"/>
        <v>142</v>
      </c>
      <c r="R298" s="549">
        <f t="shared" si="65"/>
        <v>2.490414867192853</v>
      </c>
      <c r="T298" s="556">
        <f t="shared" si="66"/>
        <v>1.6505896353071368</v>
      </c>
    </row>
    <row r="299" spans="2:20" x14ac:dyDescent="0.35">
      <c r="B299" s="152">
        <v>42447</v>
      </c>
      <c r="C299" s="113">
        <f t="shared" si="55"/>
        <v>4.118554822500009</v>
      </c>
      <c r="D299" s="186">
        <f t="shared" si="56"/>
        <v>5.546885694729637</v>
      </c>
      <c r="E299" s="344" t="str">
        <f t="shared" si="57"/>
        <v>4/10/2021</v>
      </c>
      <c r="F299" s="549">
        <f t="shared" si="58"/>
        <v>0</v>
      </c>
      <c r="H299" s="559"/>
      <c r="I299" s="187">
        <f t="shared" si="59"/>
        <v>2.6351348100000171</v>
      </c>
      <c r="J299" s="187">
        <f t="shared" si="59"/>
        <v>2.4032683025000168</v>
      </c>
      <c r="K299" s="113">
        <f t="shared" si="59"/>
        <v>2.2808595599999704</v>
      </c>
      <c r="L299" s="152">
        <f t="shared" si="60"/>
        <v>45031</v>
      </c>
      <c r="M299" s="246">
        <f t="shared" si="61"/>
        <v>44331</v>
      </c>
      <c r="N299" s="113">
        <f t="shared" si="62"/>
        <v>3.3123786785714337E-4</v>
      </c>
      <c r="O299" s="580">
        <f t="shared" si="67"/>
        <v>700</v>
      </c>
      <c r="P299" s="113">
        <f t="shared" si="63"/>
        <v>558</v>
      </c>
      <c r="Q299" s="113">
        <f t="shared" si="64"/>
        <v>142</v>
      </c>
      <c r="R299" s="549">
        <f t="shared" si="65"/>
        <v>2.4503040797357309</v>
      </c>
      <c r="T299" s="556">
        <f t="shared" si="66"/>
        <v>1.6682507427642781</v>
      </c>
    </row>
    <row r="300" spans="2:20" x14ac:dyDescent="0.35">
      <c r="B300" s="152">
        <v>42450</v>
      </c>
      <c r="C300" s="113">
        <f t="shared" si="55"/>
        <v>4.1318202500000067</v>
      </c>
      <c r="D300" s="186">
        <f t="shared" si="56"/>
        <v>5.5386721423682408</v>
      </c>
      <c r="E300" s="344" t="str">
        <f t="shared" si="57"/>
        <v>4/10/2021</v>
      </c>
      <c r="F300" s="549">
        <f t="shared" si="58"/>
        <v>0</v>
      </c>
      <c r="H300" s="559"/>
      <c r="I300" s="187">
        <f t="shared" si="59"/>
        <v>2.6280433025000161</v>
      </c>
      <c r="J300" s="187">
        <f t="shared" si="59"/>
        <v>2.3941610000000058</v>
      </c>
      <c r="K300" s="113">
        <f t="shared" si="59"/>
        <v>2.2737803024999836</v>
      </c>
      <c r="L300" s="152">
        <f t="shared" si="60"/>
        <v>45031</v>
      </c>
      <c r="M300" s="246">
        <f t="shared" si="61"/>
        <v>44331</v>
      </c>
      <c r="N300" s="113">
        <f t="shared" si="62"/>
        <v>3.3411757500001471E-4</v>
      </c>
      <c r="O300" s="580">
        <f t="shared" si="67"/>
        <v>700</v>
      </c>
      <c r="P300" s="113">
        <f t="shared" si="63"/>
        <v>558</v>
      </c>
      <c r="Q300" s="113">
        <f t="shared" si="64"/>
        <v>142</v>
      </c>
      <c r="R300" s="549">
        <f t="shared" si="65"/>
        <v>2.4416056956500078</v>
      </c>
      <c r="T300" s="556">
        <f t="shared" si="66"/>
        <v>1.6902145543499989</v>
      </c>
    </row>
    <row r="301" spans="2:20" x14ac:dyDescent="0.35">
      <c r="B301" s="152">
        <v>42451</v>
      </c>
      <c r="C301" s="113">
        <f t="shared" si="55"/>
        <v>4.1369225625000006</v>
      </c>
      <c r="D301" s="186">
        <f t="shared" si="56"/>
        <v>5.5359342915811087</v>
      </c>
      <c r="E301" s="344" t="str">
        <f t="shared" si="57"/>
        <v>4/10/2021</v>
      </c>
      <c r="F301" s="549">
        <f t="shared" si="58"/>
        <v>0</v>
      </c>
      <c r="H301" s="559"/>
      <c r="I301" s="187">
        <f t="shared" si="59"/>
        <v>2.6442528224999817</v>
      </c>
      <c r="J301" s="187">
        <f t="shared" si="59"/>
        <v>2.4083280900000004</v>
      </c>
      <c r="K301" s="113">
        <f t="shared" si="59"/>
        <v>2.2899618224999863</v>
      </c>
      <c r="L301" s="152">
        <f t="shared" si="60"/>
        <v>45031</v>
      </c>
      <c r="M301" s="246">
        <f t="shared" si="61"/>
        <v>44331</v>
      </c>
      <c r="N301" s="113">
        <f t="shared" si="62"/>
        <v>3.3703533214283051E-4</v>
      </c>
      <c r="O301" s="580">
        <f t="shared" si="67"/>
        <v>700</v>
      </c>
      <c r="P301" s="113">
        <f t="shared" si="63"/>
        <v>558</v>
      </c>
      <c r="Q301" s="113">
        <f t="shared" si="64"/>
        <v>142</v>
      </c>
      <c r="R301" s="549">
        <f t="shared" si="65"/>
        <v>2.4561871071642822</v>
      </c>
      <c r="T301" s="556">
        <f t="shared" si="66"/>
        <v>1.6807354553357183</v>
      </c>
    </row>
    <row r="302" spans="2:20" x14ac:dyDescent="0.35">
      <c r="B302" s="152">
        <v>42452</v>
      </c>
      <c r="C302" s="113">
        <f t="shared" si="55"/>
        <v>4.127738489999988</v>
      </c>
      <c r="D302" s="186">
        <f t="shared" si="56"/>
        <v>5.5331964407939767</v>
      </c>
      <c r="E302" s="344" t="str">
        <f t="shared" si="57"/>
        <v>4/10/2021</v>
      </c>
      <c r="F302" s="549">
        <f t="shared" si="58"/>
        <v>0</v>
      </c>
      <c r="H302" s="559"/>
      <c r="I302" s="187">
        <f t="shared" si="59"/>
        <v>2.6969426025000187</v>
      </c>
      <c r="J302" s="187">
        <f t="shared" si="59"/>
        <v>2.4427379600000076</v>
      </c>
      <c r="K302" s="113">
        <f t="shared" si="59"/>
        <v>2.3304212225000009</v>
      </c>
      <c r="L302" s="152">
        <f t="shared" si="60"/>
        <v>45031</v>
      </c>
      <c r="M302" s="246">
        <f t="shared" si="61"/>
        <v>44331</v>
      </c>
      <c r="N302" s="113">
        <f t="shared" si="62"/>
        <v>3.631494892857301E-4</v>
      </c>
      <c r="O302" s="580">
        <f t="shared" si="67"/>
        <v>700</v>
      </c>
      <c r="P302" s="113">
        <f t="shared" si="63"/>
        <v>558</v>
      </c>
      <c r="Q302" s="113">
        <f t="shared" si="64"/>
        <v>142</v>
      </c>
      <c r="R302" s="549">
        <f t="shared" si="65"/>
        <v>2.4943051874785813</v>
      </c>
      <c r="T302" s="556">
        <f t="shared" si="66"/>
        <v>1.6334333025214067</v>
      </c>
    </row>
    <row r="303" spans="2:20" x14ac:dyDescent="0.35">
      <c r="B303" s="152">
        <v>42453</v>
      </c>
      <c r="C303" s="113">
        <f t="shared" si="55"/>
        <v>4.132840702500018</v>
      </c>
      <c r="D303" s="186">
        <f t="shared" si="56"/>
        <v>5.5304585900068446</v>
      </c>
      <c r="E303" s="344" t="str">
        <f t="shared" si="57"/>
        <v>4/10/2021</v>
      </c>
      <c r="F303" s="549">
        <f t="shared" si="58"/>
        <v>0</v>
      </c>
      <c r="H303" s="559"/>
      <c r="I303" s="187">
        <f t="shared" si="59"/>
        <v>2.6726225624999822</v>
      </c>
      <c r="J303" s="187">
        <f t="shared" si="59"/>
        <v>2.4275564224999879</v>
      </c>
      <c r="K303" s="113">
        <f t="shared" si="59"/>
        <v>2.306144622500006</v>
      </c>
      <c r="L303" s="152">
        <f t="shared" si="60"/>
        <v>45031</v>
      </c>
      <c r="M303" s="246">
        <f t="shared" si="61"/>
        <v>44331</v>
      </c>
      <c r="N303" s="113">
        <f t="shared" si="62"/>
        <v>3.5009448571427751E-4</v>
      </c>
      <c r="O303" s="580">
        <f t="shared" si="67"/>
        <v>700</v>
      </c>
      <c r="P303" s="113">
        <f t="shared" si="63"/>
        <v>558</v>
      </c>
      <c r="Q303" s="113">
        <f t="shared" si="64"/>
        <v>142</v>
      </c>
      <c r="R303" s="549">
        <f t="shared" si="65"/>
        <v>2.4772698394714152</v>
      </c>
      <c r="T303" s="556">
        <f t="shared" si="66"/>
        <v>1.6555708630286028</v>
      </c>
    </row>
    <row r="304" spans="2:20" x14ac:dyDescent="0.35">
      <c r="B304" s="152">
        <v>42454</v>
      </c>
      <c r="C304" s="113" t="str">
        <f t="shared" si="55"/>
        <v/>
      </c>
      <c r="D304" s="186">
        <f t="shared" si="56"/>
        <v>5.5277207392197125</v>
      </c>
      <c r="E304" s="344" t="str">
        <f t="shared" si="57"/>
        <v>4/10/2021</v>
      </c>
      <c r="F304" s="549">
        <f t="shared" si="58"/>
        <v>0</v>
      </c>
      <c r="H304" s="559"/>
      <c r="I304" s="187">
        <f t="shared" si="59"/>
        <v>2.6513448899999847</v>
      </c>
      <c r="J304" s="187">
        <f t="shared" si="59"/>
        <v>2.4022563600000213</v>
      </c>
      <c r="K304" s="113">
        <f t="shared" si="59"/>
        <v>2.2859163225000145</v>
      </c>
      <c r="L304" s="152">
        <f t="shared" si="60"/>
        <v>45031</v>
      </c>
      <c r="M304" s="246">
        <f t="shared" si="61"/>
        <v>44331</v>
      </c>
      <c r="N304" s="113">
        <f t="shared" si="62"/>
        <v>3.5584075714280495E-4</v>
      </c>
      <c r="O304" s="580">
        <f t="shared" si="67"/>
        <v>700</v>
      </c>
      <c r="P304" s="113">
        <f t="shared" si="63"/>
        <v>558</v>
      </c>
      <c r="Q304" s="113">
        <f t="shared" si="64"/>
        <v>142</v>
      </c>
      <c r="R304" s="549">
        <f t="shared" si="65"/>
        <v>2.4527857475142998</v>
      </c>
      <c r="T304" s="556" t="str">
        <f t="shared" si="66"/>
        <v/>
      </c>
    </row>
    <row r="305" spans="2:20" x14ac:dyDescent="0.35">
      <c r="B305" s="152">
        <v>42457</v>
      </c>
      <c r="C305" s="113" t="str">
        <f t="shared" si="55"/>
        <v/>
      </c>
      <c r="D305" s="186">
        <f t="shared" si="56"/>
        <v>5.5195071868583163</v>
      </c>
      <c r="E305" s="344" t="str">
        <f t="shared" si="57"/>
        <v>4/10/2021</v>
      </c>
      <c r="F305" s="549">
        <f t="shared" si="58"/>
        <v>0</v>
      </c>
      <c r="H305" s="559"/>
      <c r="I305" s="187">
        <f t="shared" si="59"/>
        <v>2.6604636224999867</v>
      </c>
      <c r="J305" s="187">
        <f t="shared" si="59"/>
        <v>2.415412002500017</v>
      </c>
      <c r="K305" s="113">
        <f t="shared" si="59"/>
        <v>2.3000759225000111</v>
      </c>
      <c r="L305" s="152">
        <f t="shared" si="60"/>
        <v>45031</v>
      </c>
      <c r="M305" s="246">
        <f t="shared" si="61"/>
        <v>44331</v>
      </c>
      <c r="N305" s="113">
        <f t="shared" si="62"/>
        <v>3.5007374285709957E-4</v>
      </c>
      <c r="O305" s="580">
        <f t="shared" si="67"/>
        <v>700</v>
      </c>
      <c r="P305" s="113">
        <f t="shared" si="63"/>
        <v>558</v>
      </c>
      <c r="Q305" s="113">
        <f t="shared" si="64"/>
        <v>142</v>
      </c>
      <c r="R305" s="549">
        <f t="shared" si="65"/>
        <v>2.4651224739857249</v>
      </c>
      <c r="T305" s="556" t="str">
        <f t="shared" si="66"/>
        <v/>
      </c>
    </row>
    <row r="306" spans="2:20" x14ac:dyDescent="0.35">
      <c r="B306" s="152">
        <v>42458</v>
      </c>
      <c r="C306" s="113">
        <f t="shared" si="55"/>
        <v>4.1154936899999939</v>
      </c>
      <c r="D306" s="186">
        <f t="shared" si="56"/>
        <v>5.5167693360711842</v>
      </c>
      <c r="E306" s="344" t="str">
        <f t="shared" si="57"/>
        <v>4/10/2021</v>
      </c>
      <c r="F306" s="549">
        <f t="shared" si="58"/>
        <v>0</v>
      </c>
      <c r="H306" s="559"/>
      <c r="I306" s="187">
        <f t="shared" ref="I306:K325" si="68">IF(I35="","",((1+I35/200)^2-1)*100)</f>
        <v>2.6716092899999877</v>
      </c>
      <c r="J306" s="187">
        <f t="shared" si="68"/>
        <v>2.4265443599999825</v>
      </c>
      <c r="K306" s="113">
        <f t="shared" si="68"/>
        <v>2.304121702500006</v>
      </c>
      <c r="L306" s="152">
        <f t="shared" si="60"/>
        <v>45031</v>
      </c>
      <c r="M306" s="246">
        <f t="shared" si="61"/>
        <v>44331</v>
      </c>
      <c r="N306" s="113">
        <f t="shared" si="62"/>
        <v>3.5009275714286455E-4</v>
      </c>
      <c r="O306" s="580">
        <f t="shared" si="67"/>
        <v>700</v>
      </c>
      <c r="P306" s="113">
        <f t="shared" si="63"/>
        <v>558</v>
      </c>
      <c r="Q306" s="113">
        <f t="shared" si="64"/>
        <v>142</v>
      </c>
      <c r="R306" s="549">
        <f t="shared" si="65"/>
        <v>2.4762575315142694</v>
      </c>
      <c r="T306" s="556">
        <f t="shared" si="66"/>
        <v>1.6392361584857245</v>
      </c>
    </row>
    <row r="307" spans="2:20" x14ac:dyDescent="0.35">
      <c r="B307" s="152">
        <v>42459</v>
      </c>
      <c r="C307" s="113">
        <f t="shared" si="55"/>
        <v>4.0828444100000194</v>
      </c>
      <c r="D307" s="186">
        <f t="shared" si="56"/>
        <v>5.5140314852840522</v>
      </c>
      <c r="E307" s="344" t="str">
        <f t="shared" si="57"/>
        <v>4/10/2021</v>
      </c>
      <c r="F307" s="549">
        <f t="shared" si="58"/>
        <v>0</v>
      </c>
      <c r="H307" s="559"/>
      <c r="I307" s="187">
        <f t="shared" si="68"/>
        <v>2.6057573024999892</v>
      </c>
      <c r="J307" s="187">
        <f t="shared" si="68"/>
        <v>2.3597592900000075</v>
      </c>
      <c r="K307" s="113">
        <f t="shared" si="68"/>
        <v>2.2424322500000038</v>
      </c>
      <c r="L307" s="152">
        <f t="shared" si="60"/>
        <v>45031</v>
      </c>
      <c r="M307" s="246">
        <f t="shared" si="61"/>
        <v>44331</v>
      </c>
      <c r="N307" s="113">
        <f t="shared" si="62"/>
        <v>3.5142573214283094E-4</v>
      </c>
      <c r="O307" s="580">
        <f t="shared" si="67"/>
        <v>700</v>
      </c>
      <c r="P307" s="113">
        <f t="shared" si="63"/>
        <v>558</v>
      </c>
      <c r="Q307" s="113">
        <f t="shared" si="64"/>
        <v>142</v>
      </c>
      <c r="R307" s="549">
        <f t="shared" si="65"/>
        <v>2.4096617439642896</v>
      </c>
      <c r="T307" s="556">
        <f t="shared" si="66"/>
        <v>1.6731826660357298</v>
      </c>
    </row>
    <row r="308" spans="2:20" x14ac:dyDescent="0.35">
      <c r="B308" s="152">
        <v>42460</v>
      </c>
      <c r="C308" s="113">
        <f t="shared" si="55"/>
        <v>4.0399999999999991</v>
      </c>
      <c r="D308" s="186">
        <f t="shared" si="56"/>
        <v>5.5112936344969201</v>
      </c>
      <c r="E308" s="344" t="str">
        <f t="shared" si="57"/>
        <v>4/10/2021</v>
      </c>
      <c r="F308" s="549">
        <f t="shared" si="58"/>
        <v>0</v>
      </c>
      <c r="H308" s="559"/>
      <c r="I308" s="187">
        <f t="shared" si="68"/>
        <v>2.5571417024999876</v>
      </c>
      <c r="J308" s="187">
        <f t="shared" si="68"/>
        <v>2.3112020099999908</v>
      </c>
      <c r="K308" s="113">
        <f t="shared" si="68"/>
        <v>2.1989574224999808</v>
      </c>
      <c r="L308" s="152">
        <f t="shared" si="60"/>
        <v>45031</v>
      </c>
      <c r="M308" s="246">
        <f t="shared" si="61"/>
        <v>44331</v>
      </c>
      <c r="N308" s="113">
        <f t="shared" si="62"/>
        <v>3.5134241785713831E-4</v>
      </c>
      <c r="O308" s="580">
        <f t="shared" si="67"/>
        <v>700</v>
      </c>
      <c r="P308" s="113">
        <f t="shared" si="63"/>
        <v>558</v>
      </c>
      <c r="Q308" s="113">
        <f t="shared" si="64"/>
        <v>142</v>
      </c>
      <c r="R308" s="549">
        <f t="shared" si="65"/>
        <v>2.3610926333357045</v>
      </c>
      <c r="T308" s="556">
        <f t="shared" si="66"/>
        <v>1.6789073666642946</v>
      </c>
    </row>
    <row r="309" spans="2:20" x14ac:dyDescent="0.35">
      <c r="B309" s="152">
        <v>42461</v>
      </c>
      <c r="C309" s="113">
        <f t="shared" si="55"/>
        <v>4.0604010000000024</v>
      </c>
      <c r="D309" s="186">
        <f t="shared" si="56"/>
        <v>5.508555783709788</v>
      </c>
      <c r="E309" s="344" t="str">
        <f t="shared" si="57"/>
        <v>4/10/2021</v>
      </c>
      <c r="F309" s="549">
        <f t="shared" si="58"/>
        <v>0</v>
      </c>
      <c r="H309" s="559"/>
      <c r="I309" s="187">
        <f t="shared" si="68"/>
        <v>2.5551163024999823</v>
      </c>
      <c r="J309" s="187">
        <f t="shared" si="68"/>
        <v>2.3213171600000138</v>
      </c>
      <c r="K309" s="113">
        <f t="shared" si="68"/>
        <v>2.199968359999982</v>
      </c>
      <c r="L309" s="152">
        <f t="shared" si="60"/>
        <v>45031</v>
      </c>
      <c r="M309" s="246">
        <f t="shared" si="61"/>
        <v>44331</v>
      </c>
      <c r="N309" s="113">
        <f t="shared" si="62"/>
        <v>3.3399877499995512E-4</v>
      </c>
      <c r="O309" s="580">
        <f t="shared" si="67"/>
        <v>700</v>
      </c>
      <c r="P309" s="113">
        <f t="shared" si="63"/>
        <v>558</v>
      </c>
      <c r="Q309" s="113">
        <f t="shared" si="64"/>
        <v>142</v>
      </c>
      <c r="R309" s="549">
        <f t="shared" si="65"/>
        <v>2.3687449860500074</v>
      </c>
      <c r="T309" s="556">
        <f t="shared" si="66"/>
        <v>1.691656013949995</v>
      </c>
    </row>
    <row r="310" spans="2:20" x14ac:dyDescent="0.35">
      <c r="B310" s="152">
        <v>42464</v>
      </c>
      <c r="C310" s="113">
        <f t="shared" si="55"/>
        <v>4.0216408100000267</v>
      </c>
      <c r="D310" s="186">
        <f t="shared" si="56"/>
        <v>5.5003422313483918</v>
      </c>
      <c r="E310" s="344" t="str">
        <f t="shared" si="57"/>
        <v>4/10/2021</v>
      </c>
      <c r="F310" s="549">
        <f t="shared" si="58"/>
        <v>0</v>
      </c>
      <c r="H310" s="559"/>
      <c r="I310" s="187">
        <f t="shared" si="68"/>
        <v>2.4801905624999732</v>
      </c>
      <c r="J310" s="187">
        <f t="shared" si="68"/>
        <v>2.2677125624999794</v>
      </c>
      <c r="K310" s="113">
        <f t="shared" si="68"/>
        <v>2.1655992899999976</v>
      </c>
      <c r="L310" s="152">
        <f t="shared" si="60"/>
        <v>45031</v>
      </c>
      <c r="M310" s="246">
        <f t="shared" si="61"/>
        <v>44331</v>
      </c>
      <c r="N310" s="113">
        <f t="shared" si="62"/>
        <v>3.0353999999999104E-4</v>
      </c>
      <c r="O310" s="580">
        <f t="shared" si="67"/>
        <v>700</v>
      </c>
      <c r="P310" s="113">
        <f t="shared" si="63"/>
        <v>558</v>
      </c>
      <c r="Q310" s="113">
        <f t="shared" si="64"/>
        <v>142</v>
      </c>
      <c r="R310" s="549">
        <f t="shared" si="65"/>
        <v>2.3108152424999782</v>
      </c>
      <c r="T310" s="556">
        <f t="shared" si="66"/>
        <v>1.7108255675000485</v>
      </c>
    </row>
    <row r="311" spans="2:20" x14ac:dyDescent="0.35">
      <c r="B311" s="152">
        <v>42465</v>
      </c>
      <c r="C311" s="113">
        <f t="shared" si="55"/>
        <v>4.029800249999993</v>
      </c>
      <c r="D311" s="186">
        <f t="shared" si="56"/>
        <v>5.4976043805612598</v>
      </c>
      <c r="E311" s="344" t="str">
        <f t="shared" si="57"/>
        <v>4/10/2021</v>
      </c>
      <c r="F311" s="549">
        <f t="shared" si="58"/>
        <v>0</v>
      </c>
      <c r="H311" s="559"/>
      <c r="I311" s="187">
        <f t="shared" si="68"/>
        <v>2.4720921225000136</v>
      </c>
      <c r="J311" s="187">
        <f t="shared" si="68"/>
        <v>2.2555776224999935</v>
      </c>
      <c r="K311" s="113">
        <f t="shared" si="68"/>
        <v>2.1625670025000154</v>
      </c>
      <c r="L311" s="152">
        <f t="shared" si="60"/>
        <v>45031</v>
      </c>
      <c r="M311" s="246">
        <f t="shared" si="61"/>
        <v>44331</v>
      </c>
      <c r="N311" s="113">
        <f t="shared" si="62"/>
        <v>3.0930642857145737E-4</v>
      </c>
      <c r="O311" s="580">
        <f t="shared" si="67"/>
        <v>700</v>
      </c>
      <c r="P311" s="113">
        <f t="shared" si="63"/>
        <v>558</v>
      </c>
      <c r="Q311" s="113">
        <f t="shared" si="64"/>
        <v>142</v>
      </c>
      <c r="R311" s="549">
        <f t="shared" si="65"/>
        <v>2.2994991353571406</v>
      </c>
      <c r="T311" s="556">
        <f t="shared" si="66"/>
        <v>1.7303011146428524</v>
      </c>
    </row>
    <row r="312" spans="2:20" x14ac:dyDescent="0.35">
      <c r="B312" s="152">
        <v>42466</v>
      </c>
      <c r="C312" s="113">
        <f t="shared" si="55"/>
        <v>4.019601000000006</v>
      </c>
      <c r="D312" s="186">
        <f t="shared" si="56"/>
        <v>5.4948665297741277</v>
      </c>
      <c r="E312" s="344" t="str">
        <f t="shared" si="57"/>
        <v>4/10/2021</v>
      </c>
      <c r="F312" s="549">
        <f t="shared" si="58"/>
        <v>0</v>
      </c>
      <c r="H312" s="559"/>
      <c r="I312" s="187">
        <f t="shared" si="68"/>
        <v>2.463994002500014</v>
      </c>
      <c r="J312" s="187">
        <f t="shared" si="68"/>
        <v>2.2545664099999918</v>
      </c>
      <c r="K312" s="113">
        <f t="shared" si="68"/>
        <v>2.1655992899999976</v>
      </c>
      <c r="L312" s="152">
        <f t="shared" si="60"/>
        <v>45031</v>
      </c>
      <c r="M312" s="246">
        <f t="shared" si="61"/>
        <v>44331</v>
      </c>
      <c r="N312" s="113">
        <f t="shared" si="62"/>
        <v>2.9918227500003169E-4</v>
      </c>
      <c r="O312" s="580">
        <f t="shared" si="67"/>
        <v>700</v>
      </c>
      <c r="P312" s="113">
        <f t="shared" si="63"/>
        <v>558</v>
      </c>
      <c r="Q312" s="113">
        <f t="shared" si="64"/>
        <v>142</v>
      </c>
      <c r="R312" s="549">
        <f t="shared" si="65"/>
        <v>2.2970502930499963</v>
      </c>
      <c r="T312" s="556">
        <f t="shared" si="66"/>
        <v>1.7225507069500097</v>
      </c>
    </row>
    <row r="313" spans="2:20" x14ac:dyDescent="0.35">
      <c r="B313" s="152">
        <v>42467</v>
      </c>
      <c r="C313" s="113">
        <f t="shared" si="55"/>
        <v>4.0287803025000235</v>
      </c>
      <c r="D313" s="186">
        <f t="shared" si="56"/>
        <v>5.4921286789869956</v>
      </c>
      <c r="E313" s="344" t="str">
        <f t="shared" si="57"/>
        <v>4/10/2021</v>
      </c>
      <c r="F313" s="549">
        <f t="shared" si="58"/>
        <v>0</v>
      </c>
      <c r="H313" s="559"/>
      <c r="I313" s="187">
        <f t="shared" si="68"/>
        <v>2.4700675625000112</v>
      </c>
      <c r="J313" s="187">
        <f t="shared" si="68"/>
        <v>2.2626562499999947</v>
      </c>
      <c r="K313" s="113">
        <f t="shared" si="68"/>
        <v>2.1726748024999853</v>
      </c>
      <c r="L313" s="152">
        <f t="shared" si="60"/>
        <v>45031</v>
      </c>
      <c r="M313" s="246">
        <f t="shared" si="61"/>
        <v>44331</v>
      </c>
      <c r="N313" s="113">
        <f t="shared" si="62"/>
        <v>2.9630187500002362E-4</v>
      </c>
      <c r="O313" s="580">
        <f t="shared" si="67"/>
        <v>700</v>
      </c>
      <c r="P313" s="113">
        <f t="shared" si="63"/>
        <v>558</v>
      </c>
      <c r="Q313" s="113">
        <f t="shared" si="64"/>
        <v>142</v>
      </c>
      <c r="R313" s="549">
        <f t="shared" si="65"/>
        <v>2.3047311162499979</v>
      </c>
      <c r="T313" s="556">
        <f t="shared" si="66"/>
        <v>1.7240491862500256</v>
      </c>
    </row>
    <row r="314" spans="2:20" x14ac:dyDescent="0.35">
      <c r="B314" s="152">
        <v>42468</v>
      </c>
      <c r="C314" s="113">
        <f t="shared" si="55"/>
        <v>4.0114419600000062</v>
      </c>
      <c r="D314" s="186">
        <f t="shared" si="56"/>
        <v>5.4893908281998627</v>
      </c>
      <c r="E314" s="344" t="str">
        <f t="shared" si="57"/>
        <v>4/10/2021</v>
      </c>
      <c r="F314" s="549">
        <f t="shared" si="58"/>
        <v>0</v>
      </c>
      <c r="H314" s="559"/>
      <c r="I314" s="187">
        <f t="shared" si="68"/>
        <v>2.4356531025000017</v>
      </c>
      <c r="J314" s="187">
        <f t="shared" si="68"/>
        <v>2.2333321024999853</v>
      </c>
      <c r="K314" s="113">
        <f t="shared" si="68"/>
        <v>2.1463955625000031</v>
      </c>
      <c r="L314" s="152">
        <f t="shared" si="60"/>
        <v>45031</v>
      </c>
      <c r="M314" s="246">
        <f t="shared" si="61"/>
        <v>44331</v>
      </c>
      <c r="N314" s="113">
        <f t="shared" si="62"/>
        <v>2.8903000000002343E-4</v>
      </c>
      <c r="O314" s="580">
        <f t="shared" si="67"/>
        <v>700</v>
      </c>
      <c r="P314" s="113">
        <f t="shared" si="63"/>
        <v>558</v>
      </c>
      <c r="Q314" s="113">
        <f t="shared" si="64"/>
        <v>142</v>
      </c>
      <c r="R314" s="549">
        <f t="shared" si="65"/>
        <v>2.2743743624999886</v>
      </c>
      <c r="T314" s="556">
        <f t="shared" si="66"/>
        <v>1.7370675975000176</v>
      </c>
    </row>
    <row r="315" spans="2:20" x14ac:dyDescent="0.35">
      <c r="B315" s="152">
        <v>42471</v>
      </c>
      <c r="C315" s="113">
        <f t="shared" si="55"/>
        <v>4.0206209025000161</v>
      </c>
      <c r="D315" s="186">
        <f t="shared" si="56"/>
        <v>5.4811772758384665</v>
      </c>
      <c r="E315" s="344" t="str">
        <f t="shared" si="57"/>
        <v>4/10/2021</v>
      </c>
      <c r="F315" s="549">
        <f t="shared" si="58"/>
        <v>0</v>
      </c>
      <c r="H315" s="559"/>
      <c r="I315" s="187">
        <f t="shared" si="68"/>
        <v>2.4376773225000203</v>
      </c>
      <c r="J315" s="187">
        <f t="shared" si="68"/>
        <v>2.2424322500000038</v>
      </c>
      <c r="K315" s="113">
        <f t="shared" si="68"/>
        <v>2.1595347599999926</v>
      </c>
      <c r="L315" s="152">
        <f t="shared" si="60"/>
        <v>45031</v>
      </c>
      <c r="M315" s="246">
        <f t="shared" si="61"/>
        <v>44331</v>
      </c>
      <c r="N315" s="113">
        <f t="shared" si="62"/>
        <v>2.7892153214288077E-4</v>
      </c>
      <c r="O315" s="580">
        <f t="shared" si="67"/>
        <v>700</v>
      </c>
      <c r="P315" s="113">
        <f t="shared" si="63"/>
        <v>558</v>
      </c>
      <c r="Q315" s="113">
        <f t="shared" si="64"/>
        <v>142</v>
      </c>
      <c r="R315" s="549">
        <f t="shared" si="65"/>
        <v>2.2820391075642927</v>
      </c>
      <c r="T315" s="556">
        <f t="shared" si="66"/>
        <v>1.7385817949357234</v>
      </c>
    </row>
    <row r="316" spans="2:20" x14ac:dyDescent="0.35">
      <c r="B316" s="152">
        <v>42472</v>
      </c>
      <c r="C316" s="113">
        <f t="shared" si="55"/>
        <v>4.0399999999999991</v>
      </c>
      <c r="D316" s="186">
        <f t="shared" si="56"/>
        <v>5.4784394250513344</v>
      </c>
      <c r="E316" s="344" t="str">
        <f t="shared" si="57"/>
        <v>4/10/2021</v>
      </c>
      <c r="F316" s="549">
        <f t="shared" si="58"/>
        <v>0</v>
      </c>
      <c r="H316" s="559"/>
      <c r="I316" s="187">
        <f t="shared" si="68"/>
        <v>2.4609572899999987</v>
      </c>
      <c r="J316" s="187">
        <f t="shared" si="68"/>
        <v>2.2667012899999728</v>
      </c>
      <c r="K316" s="113">
        <f t="shared" si="68"/>
        <v>2.1858156899999814</v>
      </c>
      <c r="L316" s="152">
        <f t="shared" si="60"/>
        <v>45031</v>
      </c>
      <c r="M316" s="246">
        <f t="shared" si="61"/>
        <v>44331</v>
      </c>
      <c r="N316" s="113">
        <f t="shared" si="62"/>
        <v>2.7750857142860852E-4</v>
      </c>
      <c r="O316" s="580">
        <f t="shared" si="67"/>
        <v>700</v>
      </c>
      <c r="P316" s="113">
        <f t="shared" si="63"/>
        <v>558</v>
      </c>
      <c r="Q316" s="113">
        <f t="shared" si="64"/>
        <v>142</v>
      </c>
      <c r="R316" s="549">
        <f t="shared" si="65"/>
        <v>2.3061075071428352</v>
      </c>
      <c r="T316" s="556">
        <f t="shared" si="66"/>
        <v>1.733892492857164</v>
      </c>
    </row>
    <row r="317" spans="2:20" x14ac:dyDescent="0.35">
      <c r="B317" s="152">
        <v>42473</v>
      </c>
      <c r="C317" s="113">
        <f t="shared" si="55"/>
        <v>4.0889657599999962</v>
      </c>
      <c r="D317" s="186">
        <f t="shared" si="56"/>
        <v>5.4757015742642023</v>
      </c>
      <c r="E317" s="344" t="str">
        <f t="shared" si="57"/>
        <v>4/10/2021</v>
      </c>
      <c r="F317" s="549">
        <f t="shared" si="58"/>
        <v>0</v>
      </c>
      <c r="H317" s="559"/>
      <c r="I317" s="187">
        <f t="shared" si="68"/>
        <v>2.5186625225000148</v>
      </c>
      <c r="J317" s="187">
        <f t="shared" si="68"/>
        <v>2.3142365025000222</v>
      </c>
      <c r="K317" s="113">
        <f t="shared" si="68"/>
        <v>2.2414211024999853</v>
      </c>
      <c r="L317" s="152">
        <f t="shared" si="60"/>
        <v>45031</v>
      </c>
      <c r="M317" s="246">
        <f t="shared" si="61"/>
        <v>44331</v>
      </c>
      <c r="N317" s="113">
        <f t="shared" si="62"/>
        <v>2.9203717142856078E-4</v>
      </c>
      <c r="O317" s="580">
        <f t="shared" si="67"/>
        <v>700</v>
      </c>
      <c r="P317" s="113">
        <f t="shared" si="63"/>
        <v>558</v>
      </c>
      <c r="Q317" s="113">
        <f t="shared" si="64"/>
        <v>142</v>
      </c>
      <c r="R317" s="549">
        <f t="shared" si="65"/>
        <v>2.3557057808428779</v>
      </c>
      <c r="T317" s="556">
        <f t="shared" si="66"/>
        <v>1.7332599791571184</v>
      </c>
    </row>
    <row r="318" spans="2:20" x14ac:dyDescent="0.35">
      <c r="B318" s="152">
        <v>42474</v>
      </c>
      <c r="C318" s="113">
        <f t="shared" si="55"/>
        <v>4.0461200900000049</v>
      </c>
      <c r="D318" s="186">
        <f t="shared" si="56"/>
        <v>5.4729637234770703</v>
      </c>
      <c r="E318" s="344" t="str">
        <f t="shared" si="57"/>
        <v>4/10/2021</v>
      </c>
      <c r="F318" s="549">
        <f t="shared" si="58"/>
        <v>0</v>
      </c>
      <c r="H318" s="559"/>
      <c r="I318" s="187">
        <f t="shared" si="68"/>
        <v>2.4741167024999955</v>
      </c>
      <c r="J318" s="187">
        <f t="shared" si="68"/>
        <v>2.2798482225000249</v>
      </c>
      <c r="K318" s="113">
        <f t="shared" si="68"/>
        <v>2.2181660900000288</v>
      </c>
      <c r="L318" s="152">
        <f t="shared" si="60"/>
        <v>45031</v>
      </c>
      <c r="M318" s="246">
        <f t="shared" si="61"/>
        <v>44331</v>
      </c>
      <c r="N318" s="113">
        <f t="shared" si="62"/>
        <v>2.7752639999995791E-4</v>
      </c>
      <c r="O318" s="580">
        <f t="shared" si="67"/>
        <v>700</v>
      </c>
      <c r="P318" s="113">
        <f t="shared" si="63"/>
        <v>558</v>
      </c>
      <c r="Q318" s="113">
        <f t="shared" si="64"/>
        <v>142</v>
      </c>
      <c r="R318" s="549">
        <f t="shared" si="65"/>
        <v>2.3192569713000188</v>
      </c>
      <c r="T318" s="556">
        <f t="shared" si="66"/>
        <v>1.7268631186999861</v>
      </c>
    </row>
    <row r="319" spans="2:20" x14ac:dyDescent="0.35">
      <c r="B319" s="152">
        <v>42475</v>
      </c>
      <c r="C319" s="113">
        <f t="shared" si="55"/>
        <v>4.0726425599999949</v>
      </c>
      <c r="D319" s="186">
        <f t="shared" si="56"/>
        <v>5.4702258726899382</v>
      </c>
      <c r="E319" s="344" t="str">
        <f t="shared" si="57"/>
        <v>4/10/2021</v>
      </c>
      <c r="F319" s="549">
        <f t="shared" si="58"/>
        <v>0</v>
      </c>
      <c r="H319" s="559"/>
      <c r="I319" s="187">
        <f t="shared" si="68"/>
        <v>2.4791782400000129</v>
      </c>
      <c r="J319" s="187">
        <f t="shared" si="68"/>
        <v>2.2818709024999828</v>
      </c>
      <c r="K319" s="113">
        <f t="shared" si="68"/>
        <v>2.2232213025000114</v>
      </c>
      <c r="L319" s="152">
        <f t="shared" si="60"/>
        <v>45031</v>
      </c>
      <c r="M319" s="246">
        <f t="shared" si="61"/>
        <v>44331</v>
      </c>
      <c r="N319" s="113">
        <f t="shared" si="62"/>
        <v>2.8186762500004292E-4</v>
      </c>
      <c r="O319" s="580">
        <f t="shared" si="67"/>
        <v>700</v>
      </c>
      <c r="P319" s="113">
        <f t="shared" si="63"/>
        <v>558</v>
      </c>
      <c r="Q319" s="113">
        <f t="shared" si="64"/>
        <v>142</v>
      </c>
      <c r="R319" s="549">
        <f t="shared" si="65"/>
        <v>2.3218961052499889</v>
      </c>
      <c r="T319" s="556">
        <f t="shared" si="66"/>
        <v>1.750746454750006</v>
      </c>
    </row>
    <row r="320" spans="2:20" x14ac:dyDescent="0.35">
      <c r="B320" s="152">
        <v>42478</v>
      </c>
      <c r="C320" s="113">
        <f t="shared" si="55"/>
        <v>4.0308202024999851</v>
      </c>
      <c r="D320" s="186">
        <f t="shared" si="56"/>
        <v>5.462012320328542</v>
      </c>
      <c r="E320" s="344" t="str">
        <f t="shared" si="57"/>
        <v>4/10/2021</v>
      </c>
      <c r="F320" s="549">
        <f t="shared" si="58"/>
        <v>0</v>
      </c>
      <c r="H320" s="559"/>
      <c r="I320" s="187">
        <f t="shared" si="68"/>
        <v>2.4356531025000017</v>
      </c>
      <c r="J320" s="187">
        <f t="shared" si="68"/>
        <v>2.246476889999971</v>
      </c>
      <c r="K320" s="113">
        <f t="shared" si="68"/>
        <v>2.1949137225000026</v>
      </c>
      <c r="L320" s="152">
        <f t="shared" si="60"/>
        <v>45031</v>
      </c>
      <c r="M320" s="246">
        <f t="shared" si="61"/>
        <v>44331</v>
      </c>
      <c r="N320" s="113">
        <f t="shared" si="62"/>
        <v>2.7025173214290099E-4</v>
      </c>
      <c r="O320" s="580">
        <f t="shared" si="67"/>
        <v>700</v>
      </c>
      <c r="P320" s="113">
        <f t="shared" si="63"/>
        <v>558</v>
      </c>
      <c r="Q320" s="113">
        <f t="shared" si="64"/>
        <v>142</v>
      </c>
      <c r="R320" s="549">
        <f t="shared" si="65"/>
        <v>2.2848526359642629</v>
      </c>
      <c r="T320" s="556">
        <f t="shared" si="66"/>
        <v>1.7459675665357222</v>
      </c>
    </row>
    <row r="321" spans="2:20" x14ac:dyDescent="0.35">
      <c r="B321" s="152">
        <v>42479</v>
      </c>
      <c r="C321" s="113">
        <f t="shared" si="55"/>
        <v>4.0726425599999949</v>
      </c>
      <c r="D321" s="186">
        <f t="shared" si="56"/>
        <v>5.4592744695414099</v>
      </c>
      <c r="E321" s="344" t="str">
        <f t="shared" si="57"/>
        <v>4/10/2021</v>
      </c>
      <c r="F321" s="549">
        <f t="shared" si="58"/>
        <v>0</v>
      </c>
      <c r="H321" s="559"/>
      <c r="I321" s="187">
        <f t="shared" si="68"/>
        <v>2.4751289999999981</v>
      </c>
      <c r="J321" s="187">
        <f t="shared" si="68"/>
        <v>2.2838936025000089</v>
      </c>
      <c r="K321" s="113">
        <f t="shared" si="68"/>
        <v>2.2313099025000227</v>
      </c>
      <c r="L321" s="152">
        <f t="shared" si="60"/>
        <v>45031</v>
      </c>
      <c r="M321" s="246">
        <f t="shared" si="61"/>
        <v>44331</v>
      </c>
      <c r="N321" s="113">
        <f t="shared" si="62"/>
        <v>2.7319342499998456E-4</v>
      </c>
      <c r="O321" s="580">
        <f t="shared" si="67"/>
        <v>700</v>
      </c>
      <c r="P321" s="113">
        <f t="shared" si="63"/>
        <v>558</v>
      </c>
      <c r="Q321" s="113">
        <f t="shared" si="64"/>
        <v>142</v>
      </c>
      <c r="R321" s="549">
        <f t="shared" si="65"/>
        <v>2.3226870688500068</v>
      </c>
      <c r="T321" s="556">
        <f t="shared" si="66"/>
        <v>1.7499554911499882</v>
      </c>
    </row>
    <row r="322" spans="2:20" x14ac:dyDescent="0.35">
      <c r="B322" s="152">
        <v>42480</v>
      </c>
      <c r="C322" s="113">
        <f t="shared" si="55"/>
        <v>4.0369400224999907</v>
      </c>
      <c r="D322" s="186">
        <f t="shared" si="56"/>
        <v>5.4565366187542779</v>
      </c>
      <c r="E322" s="344" t="str">
        <f t="shared" si="57"/>
        <v>4/10/2021</v>
      </c>
      <c r="F322" s="549">
        <f t="shared" si="58"/>
        <v>0</v>
      </c>
      <c r="H322" s="559"/>
      <c r="I322" s="187">
        <f t="shared" si="68"/>
        <v>2.4569084100000138</v>
      </c>
      <c r="J322" s="187">
        <f t="shared" si="68"/>
        <v>2.2707464100000019</v>
      </c>
      <c r="K322" s="113">
        <f t="shared" si="68"/>
        <v>2.2191771224999712</v>
      </c>
      <c r="L322" s="152">
        <f t="shared" si="60"/>
        <v>45031</v>
      </c>
      <c r="M322" s="246">
        <f t="shared" si="61"/>
        <v>44331</v>
      </c>
      <c r="N322" s="113">
        <f t="shared" si="62"/>
        <v>2.6594571428573133E-4</v>
      </c>
      <c r="O322" s="580">
        <f t="shared" si="67"/>
        <v>700</v>
      </c>
      <c r="P322" s="113">
        <f t="shared" si="63"/>
        <v>558</v>
      </c>
      <c r="Q322" s="113">
        <f t="shared" si="64"/>
        <v>142</v>
      </c>
      <c r="R322" s="549">
        <f t="shared" si="65"/>
        <v>2.3085107014285757</v>
      </c>
      <c r="T322" s="556">
        <f t="shared" si="66"/>
        <v>1.728429321071415</v>
      </c>
    </row>
    <row r="323" spans="2:20" x14ac:dyDescent="0.35">
      <c r="B323" s="152">
        <v>42481</v>
      </c>
      <c r="C323" s="113">
        <f t="shared" si="55"/>
        <v>4.0542804900000062</v>
      </c>
      <c r="D323" s="186">
        <f t="shared" si="56"/>
        <v>5.4537987679671458</v>
      </c>
      <c r="E323" s="344" t="str">
        <f t="shared" si="57"/>
        <v>4/10/2021</v>
      </c>
      <c r="F323" s="549">
        <f t="shared" si="58"/>
        <v>0</v>
      </c>
      <c r="H323" s="559"/>
      <c r="I323" s="187">
        <f t="shared" si="68"/>
        <v>2.4771536100000047</v>
      </c>
      <c r="J323" s="187">
        <f t="shared" si="68"/>
        <v>2.2838936025000089</v>
      </c>
      <c r="K323" s="113">
        <f t="shared" si="68"/>
        <v>2.2323210000000149</v>
      </c>
      <c r="L323" s="152">
        <f t="shared" si="60"/>
        <v>45031</v>
      </c>
      <c r="M323" s="246">
        <f t="shared" si="61"/>
        <v>44331</v>
      </c>
      <c r="N323" s="113">
        <f t="shared" si="62"/>
        <v>2.7608572499999387E-4</v>
      </c>
      <c r="O323" s="580">
        <f t="shared" si="67"/>
        <v>700</v>
      </c>
      <c r="P323" s="113">
        <f t="shared" si="63"/>
        <v>558</v>
      </c>
      <c r="Q323" s="113">
        <f t="shared" si="64"/>
        <v>142</v>
      </c>
      <c r="R323" s="549">
        <f t="shared" si="65"/>
        <v>2.323097775450008</v>
      </c>
      <c r="T323" s="556">
        <f t="shared" si="66"/>
        <v>1.7311827145499983</v>
      </c>
    </row>
    <row r="324" spans="2:20" x14ac:dyDescent="0.35">
      <c r="B324" s="152">
        <v>42482</v>
      </c>
      <c r="C324" s="113">
        <f t="shared" si="55"/>
        <v>4.0369400224999907</v>
      </c>
      <c r="D324" s="186">
        <f t="shared" si="56"/>
        <v>5.4510609171800137</v>
      </c>
      <c r="E324" s="344" t="str">
        <f t="shared" si="57"/>
        <v>4/10/2021</v>
      </c>
      <c r="F324" s="549">
        <f t="shared" si="58"/>
        <v>0</v>
      </c>
      <c r="H324" s="559"/>
      <c r="I324" s="187">
        <f t="shared" si="68"/>
        <v>2.483227560000012</v>
      </c>
      <c r="J324" s="187">
        <f t="shared" si="68"/>
        <v>2.286927690000029</v>
      </c>
      <c r="K324" s="113">
        <f t="shared" si="68"/>
        <v>2.2343432100000005</v>
      </c>
      <c r="L324" s="152">
        <f t="shared" si="60"/>
        <v>45031</v>
      </c>
      <c r="M324" s="246">
        <f t="shared" si="61"/>
        <v>44331</v>
      </c>
      <c r="N324" s="113">
        <f t="shared" si="62"/>
        <v>2.8042838571426136E-4</v>
      </c>
      <c r="O324" s="580">
        <f t="shared" si="67"/>
        <v>700</v>
      </c>
      <c r="P324" s="113">
        <f t="shared" si="63"/>
        <v>558</v>
      </c>
      <c r="Q324" s="113">
        <f t="shared" si="64"/>
        <v>142</v>
      </c>
      <c r="R324" s="549">
        <f t="shared" si="65"/>
        <v>2.3267485207714542</v>
      </c>
      <c r="T324" s="556">
        <f t="shared" si="66"/>
        <v>1.7101915017285365</v>
      </c>
    </row>
    <row r="325" spans="2:20" x14ac:dyDescent="0.35">
      <c r="B325" s="152">
        <v>42485</v>
      </c>
      <c r="C325" s="113" t="str">
        <f t="shared" si="55"/>
        <v/>
      </c>
      <c r="D325" s="186">
        <f t="shared" si="56"/>
        <v>5.4428473648186175</v>
      </c>
      <c r="E325" s="344" t="str">
        <f t="shared" si="57"/>
        <v>4/10/2021</v>
      </c>
      <c r="F325" s="549">
        <f t="shared" si="58"/>
        <v>0</v>
      </c>
      <c r="H325" s="559"/>
      <c r="I325" s="187">
        <f t="shared" si="68"/>
        <v>2.482215222500006</v>
      </c>
      <c r="J325" s="187">
        <f t="shared" si="68"/>
        <v>2.286927690000029</v>
      </c>
      <c r="K325" s="113">
        <f t="shared" si="68"/>
        <v>2.2373765625000042</v>
      </c>
      <c r="L325" s="152">
        <f t="shared" si="60"/>
        <v>45031</v>
      </c>
      <c r="M325" s="246">
        <f t="shared" si="61"/>
        <v>44331</v>
      </c>
      <c r="N325" s="113">
        <f t="shared" si="62"/>
        <v>2.7898218928568141E-4</v>
      </c>
      <c r="O325" s="580">
        <f t="shared" si="67"/>
        <v>700</v>
      </c>
      <c r="P325" s="113">
        <f t="shared" si="63"/>
        <v>558</v>
      </c>
      <c r="Q325" s="113">
        <f t="shared" si="64"/>
        <v>142</v>
      </c>
      <c r="R325" s="549">
        <f t="shared" si="65"/>
        <v>2.3265431608785958</v>
      </c>
      <c r="T325" s="556" t="str">
        <f t="shared" si="66"/>
        <v/>
      </c>
    </row>
    <row r="326" spans="2:20" x14ac:dyDescent="0.35">
      <c r="B326" s="152">
        <v>42486</v>
      </c>
      <c r="C326" s="113">
        <f t="shared" si="55"/>
        <v>4.0767232400000131</v>
      </c>
      <c r="D326" s="186">
        <f t="shared" si="56"/>
        <v>5.4401095140314855</v>
      </c>
      <c r="E326" s="344" t="str">
        <f t="shared" si="57"/>
        <v>4/10/2021</v>
      </c>
      <c r="F326" s="549">
        <f t="shared" si="58"/>
        <v>0</v>
      </c>
      <c r="H326" s="559"/>
      <c r="I326" s="187">
        <f t="shared" ref="I326:K345" si="69">IF(I55="","",((1+I55/200)^2-1)*100)</f>
        <v>2.527775359999973</v>
      </c>
      <c r="J326" s="187">
        <f t="shared" si="69"/>
        <v>2.3314328099999893</v>
      </c>
      <c r="K326" s="113">
        <f t="shared" si="69"/>
        <v>2.2717577025000102</v>
      </c>
      <c r="L326" s="152">
        <f t="shared" si="60"/>
        <v>45031</v>
      </c>
      <c r="M326" s="246">
        <f t="shared" si="61"/>
        <v>44331</v>
      </c>
      <c r="N326" s="113">
        <f t="shared" si="62"/>
        <v>2.80489357142834E-4</v>
      </c>
      <c r="O326" s="580">
        <f t="shared" si="67"/>
        <v>700</v>
      </c>
      <c r="P326" s="113">
        <f t="shared" si="63"/>
        <v>558</v>
      </c>
      <c r="Q326" s="113">
        <f t="shared" si="64"/>
        <v>142</v>
      </c>
      <c r="R326" s="549">
        <f t="shared" si="65"/>
        <v>2.3712622987142717</v>
      </c>
      <c r="T326" s="556">
        <f t="shared" si="66"/>
        <v>1.7054609412857413</v>
      </c>
    </row>
    <row r="327" spans="2:20" x14ac:dyDescent="0.35">
      <c r="B327" s="152">
        <v>42487</v>
      </c>
      <c r="C327" s="113">
        <f t="shared" si="55"/>
        <v>4.0491802025000245</v>
      </c>
      <c r="D327" s="186">
        <f t="shared" si="56"/>
        <v>5.4373716632443534</v>
      </c>
      <c r="E327" s="344" t="str">
        <f t="shared" si="57"/>
        <v>4/10/2021</v>
      </c>
      <c r="F327" s="549">
        <f t="shared" si="58"/>
        <v>0</v>
      </c>
      <c r="H327" s="559"/>
      <c r="I327" s="187">
        <f t="shared" si="69"/>
        <v>2.5176500099999943</v>
      </c>
      <c r="J327" s="187">
        <f t="shared" si="69"/>
        <v>2.3203056225000074</v>
      </c>
      <c r="K327" s="113">
        <f t="shared" si="69"/>
        <v>2.2565888399999956</v>
      </c>
      <c r="L327" s="152">
        <f t="shared" si="60"/>
        <v>45031</v>
      </c>
      <c r="M327" s="246">
        <f t="shared" si="61"/>
        <v>44331</v>
      </c>
      <c r="N327" s="113">
        <f t="shared" si="62"/>
        <v>2.8192055357140991E-4</v>
      </c>
      <c r="O327" s="580">
        <f t="shared" si="67"/>
        <v>700</v>
      </c>
      <c r="P327" s="113">
        <f t="shared" si="63"/>
        <v>558</v>
      </c>
      <c r="Q327" s="113">
        <f t="shared" si="64"/>
        <v>142</v>
      </c>
      <c r="R327" s="549">
        <f t="shared" si="65"/>
        <v>2.3603383411071475</v>
      </c>
      <c r="T327" s="556">
        <f t="shared" si="66"/>
        <v>1.6888418613928771</v>
      </c>
    </row>
    <row r="328" spans="2:20" x14ac:dyDescent="0.35">
      <c r="B328" s="152">
        <v>42488</v>
      </c>
      <c r="C328" s="113">
        <f t="shared" si="55"/>
        <v>4.0461200900000049</v>
      </c>
      <c r="D328" s="186">
        <f t="shared" si="56"/>
        <v>5.4346338124572213</v>
      </c>
      <c r="E328" s="344" t="str">
        <f t="shared" si="57"/>
        <v>4/10/2021</v>
      </c>
      <c r="F328" s="549">
        <f t="shared" si="58"/>
        <v>0</v>
      </c>
      <c r="H328" s="559"/>
      <c r="I328" s="187">
        <f t="shared" si="69"/>
        <v>2.482215222500006</v>
      </c>
      <c r="J328" s="187">
        <f t="shared" si="69"/>
        <v>2.3031102499999845</v>
      </c>
      <c r="K328" s="113">
        <f t="shared" si="69"/>
        <v>2.2515328025000114</v>
      </c>
      <c r="L328" s="152">
        <f t="shared" si="60"/>
        <v>45031</v>
      </c>
      <c r="M328" s="246">
        <f t="shared" si="61"/>
        <v>44331</v>
      </c>
      <c r="N328" s="113">
        <f t="shared" si="62"/>
        <v>2.558642464286022E-4</v>
      </c>
      <c r="O328" s="580">
        <f t="shared" si="67"/>
        <v>700</v>
      </c>
      <c r="P328" s="113">
        <f t="shared" si="63"/>
        <v>558</v>
      </c>
      <c r="Q328" s="113">
        <f t="shared" si="64"/>
        <v>142</v>
      </c>
      <c r="R328" s="549">
        <f t="shared" si="65"/>
        <v>2.3394429729928459</v>
      </c>
      <c r="T328" s="556">
        <f t="shared" si="66"/>
        <v>1.7066771170071591</v>
      </c>
    </row>
    <row r="329" spans="2:20" x14ac:dyDescent="0.35">
      <c r="B329" s="152">
        <v>42489</v>
      </c>
      <c r="C329" s="113">
        <f t="shared" si="55"/>
        <v>4.0532604225000046</v>
      </c>
      <c r="D329" s="186">
        <f t="shared" si="56"/>
        <v>5.4318959616700893</v>
      </c>
      <c r="E329" s="344" t="str">
        <f t="shared" si="57"/>
        <v>4/10/2021</v>
      </c>
      <c r="F329" s="549">
        <f t="shared" si="58"/>
        <v>0</v>
      </c>
      <c r="H329" s="559"/>
      <c r="I329" s="187">
        <f t="shared" si="69"/>
        <v>2.4690552900000107</v>
      </c>
      <c r="J329" s="187">
        <f t="shared" si="69"/>
        <v>2.291984602500019</v>
      </c>
      <c r="K329" s="113">
        <f t="shared" si="69"/>
        <v>2.2424322500000038</v>
      </c>
      <c r="L329" s="152">
        <f t="shared" si="60"/>
        <v>45031</v>
      </c>
      <c r="M329" s="246">
        <f t="shared" si="61"/>
        <v>44331</v>
      </c>
      <c r="N329" s="113">
        <f t="shared" si="62"/>
        <v>2.5295812499998808E-4</v>
      </c>
      <c r="O329" s="580">
        <f t="shared" si="67"/>
        <v>700</v>
      </c>
      <c r="P329" s="113">
        <f t="shared" si="63"/>
        <v>558</v>
      </c>
      <c r="Q329" s="113">
        <f t="shared" si="64"/>
        <v>142</v>
      </c>
      <c r="R329" s="549">
        <f t="shared" si="65"/>
        <v>2.3279046562500172</v>
      </c>
      <c r="T329" s="556">
        <f t="shared" si="66"/>
        <v>1.7253557662499874</v>
      </c>
    </row>
    <row r="330" spans="2:20" x14ac:dyDescent="0.35">
      <c r="B330" s="152">
        <v>42492</v>
      </c>
      <c r="C330" s="113">
        <f t="shared" si="55"/>
        <v>4.0634613225000171</v>
      </c>
      <c r="D330" s="186">
        <f t="shared" si="56"/>
        <v>5.4236824093086931</v>
      </c>
      <c r="E330" s="344" t="str">
        <f t="shared" si="57"/>
        <v>4/10/2021</v>
      </c>
      <c r="F330" s="549">
        <f t="shared" si="58"/>
        <v>0</v>
      </c>
      <c r="H330" s="559"/>
      <c r="I330" s="187">
        <f t="shared" si="69"/>
        <v>2.4700675625000112</v>
      </c>
      <c r="J330" s="187">
        <f t="shared" si="69"/>
        <v>2.2929960000000138</v>
      </c>
      <c r="K330" s="113">
        <f t="shared" si="69"/>
        <v>2.2424322500000038</v>
      </c>
      <c r="L330" s="152">
        <f t="shared" si="60"/>
        <v>45031</v>
      </c>
      <c r="M330" s="246">
        <f t="shared" si="61"/>
        <v>44331</v>
      </c>
      <c r="N330" s="113">
        <f t="shared" si="62"/>
        <v>2.5295937499999636E-4</v>
      </c>
      <c r="O330" s="580">
        <f t="shared" si="67"/>
        <v>700</v>
      </c>
      <c r="P330" s="113">
        <f t="shared" si="63"/>
        <v>558</v>
      </c>
      <c r="Q330" s="113">
        <f t="shared" si="64"/>
        <v>142</v>
      </c>
      <c r="R330" s="549">
        <f t="shared" si="65"/>
        <v>2.3289162312500133</v>
      </c>
      <c r="T330" s="556">
        <f t="shared" si="66"/>
        <v>1.7345450912500038</v>
      </c>
    </row>
    <row r="331" spans="2:20" x14ac:dyDescent="0.35">
      <c r="B331" s="152">
        <v>42493</v>
      </c>
      <c r="C331" s="113">
        <f t="shared" si="55"/>
        <v>4.0879455225000028</v>
      </c>
      <c r="D331" s="186">
        <f t="shared" si="56"/>
        <v>5.420944558521561</v>
      </c>
      <c r="E331" s="344" t="str">
        <f t="shared" si="57"/>
        <v>4/10/2021</v>
      </c>
      <c r="F331" s="549">
        <f t="shared" si="58"/>
        <v>0</v>
      </c>
      <c r="H331" s="559"/>
      <c r="I331" s="187">
        <f t="shared" si="69"/>
        <v>2.5014504899999901</v>
      </c>
      <c r="J331" s="187">
        <f t="shared" si="69"/>
        <v>2.3213171600000138</v>
      </c>
      <c r="K331" s="113">
        <f t="shared" si="69"/>
        <v>2.2667012899999728</v>
      </c>
      <c r="L331" s="152">
        <f t="shared" si="60"/>
        <v>45031</v>
      </c>
      <c r="M331" s="246">
        <f t="shared" si="61"/>
        <v>44331</v>
      </c>
      <c r="N331" s="113">
        <f t="shared" si="62"/>
        <v>2.5733332857139475E-4</v>
      </c>
      <c r="O331" s="580">
        <f t="shared" si="67"/>
        <v>700</v>
      </c>
      <c r="P331" s="113">
        <f t="shared" si="63"/>
        <v>558</v>
      </c>
      <c r="Q331" s="113">
        <f t="shared" si="64"/>
        <v>142</v>
      </c>
      <c r="R331" s="549">
        <f t="shared" si="65"/>
        <v>2.3578584926571517</v>
      </c>
      <c r="T331" s="556">
        <f t="shared" si="66"/>
        <v>1.730087029842851</v>
      </c>
    </row>
    <row r="332" spans="2:20" x14ac:dyDescent="0.35">
      <c r="B332" s="152">
        <v>42494</v>
      </c>
      <c r="C332" s="113">
        <f t="shared" si="55"/>
        <v>4.0451000624999844</v>
      </c>
      <c r="D332" s="186">
        <f t="shared" si="56"/>
        <v>5.4182067077344289</v>
      </c>
      <c r="E332" s="344" t="str">
        <f t="shared" si="57"/>
        <v>4/10/2021</v>
      </c>
      <c r="F332" s="549">
        <f t="shared" si="58"/>
        <v>0</v>
      </c>
      <c r="H332" s="559"/>
      <c r="I332" s="187">
        <f t="shared" si="69"/>
        <v>2.4143999999999943</v>
      </c>
      <c r="J332" s="187">
        <f t="shared" si="69"/>
        <v>2.2484992399999904</v>
      </c>
      <c r="K332" s="113">
        <f t="shared" si="69"/>
        <v>2.190870102500031</v>
      </c>
      <c r="L332" s="152">
        <f t="shared" si="60"/>
        <v>45031</v>
      </c>
      <c r="M332" s="246">
        <f t="shared" si="61"/>
        <v>44331</v>
      </c>
      <c r="N332" s="113">
        <f t="shared" si="62"/>
        <v>2.3700108571429141E-4</v>
      </c>
      <c r="O332" s="580">
        <f t="shared" si="67"/>
        <v>700</v>
      </c>
      <c r="P332" s="113">
        <f t="shared" si="63"/>
        <v>558</v>
      </c>
      <c r="Q332" s="113">
        <f t="shared" si="64"/>
        <v>142</v>
      </c>
      <c r="R332" s="549">
        <f t="shared" si="65"/>
        <v>2.2821533941714196</v>
      </c>
      <c r="T332" s="556">
        <f t="shared" si="66"/>
        <v>1.7629466683285648</v>
      </c>
    </row>
    <row r="333" spans="2:20" x14ac:dyDescent="0.35">
      <c r="B333" s="152">
        <v>42495</v>
      </c>
      <c r="C333" s="113">
        <f t="shared" si="55"/>
        <v>4.0083824024999881</v>
      </c>
      <c r="D333" s="186">
        <f t="shared" si="56"/>
        <v>5.415468856947296</v>
      </c>
      <c r="E333" s="344" t="str">
        <f t="shared" si="57"/>
        <v>4/10/2021</v>
      </c>
      <c r="F333" s="549">
        <f t="shared" si="58"/>
        <v>0</v>
      </c>
      <c r="H333" s="559"/>
      <c r="I333" s="187">
        <f t="shared" si="69"/>
        <v>2.3678532900000215</v>
      </c>
      <c r="J333" s="187">
        <f t="shared" si="69"/>
        <v>2.21311100249999</v>
      </c>
      <c r="K333" s="113">
        <f t="shared" si="69"/>
        <v>2.1565025625000178</v>
      </c>
      <c r="L333" s="152">
        <f t="shared" si="60"/>
        <v>45031</v>
      </c>
      <c r="M333" s="246">
        <f t="shared" si="61"/>
        <v>44331</v>
      </c>
      <c r="N333" s="113">
        <f t="shared" si="62"/>
        <v>2.2106041071433071E-4</v>
      </c>
      <c r="O333" s="580">
        <f t="shared" si="67"/>
        <v>700</v>
      </c>
      <c r="P333" s="113">
        <f t="shared" si="63"/>
        <v>558</v>
      </c>
      <c r="Q333" s="113">
        <f t="shared" si="64"/>
        <v>142</v>
      </c>
      <c r="R333" s="549">
        <f t="shared" si="65"/>
        <v>2.2445015808214248</v>
      </c>
      <c r="T333" s="556">
        <f t="shared" si="66"/>
        <v>1.7638808216785633</v>
      </c>
    </row>
    <row r="334" spans="2:20" x14ac:dyDescent="0.35">
      <c r="B334" s="152">
        <v>42496</v>
      </c>
      <c r="C334" s="113">
        <f t="shared" si="55"/>
        <v>3.9125390624999756</v>
      </c>
      <c r="D334" s="186">
        <f t="shared" si="56"/>
        <v>5.4127310061601639</v>
      </c>
      <c r="E334" s="344" t="str">
        <f t="shared" si="57"/>
        <v>4/10/2021</v>
      </c>
      <c r="F334" s="549">
        <f t="shared" si="58"/>
        <v>0</v>
      </c>
      <c r="H334" s="559"/>
      <c r="I334" s="187">
        <f t="shared" si="69"/>
        <v>2.2768142399999913</v>
      </c>
      <c r="J334" s="187">
        <f t="shared" si="69"/>
        <v>2.1251724899999935</v>
      </c>
      <c r="K334" s="113">
        <f t="shared" si="69"/>
        <v>2.0837433224999868</v>
      </c>
      <c r="L334" s="152">
        <f t="shared" si="60"/>
        <v>45031</v>
      </c>
      <c r="M334" s="246">
        <f t="shared" si="61"/>
        <v>44331</v>
      </c>
      <c r="N334" s="113">
        <f t="shared" si="62"/>
        <v>2.1663107142856828E-4</v>
      </c>
      <c r="O334" s="580">
        <f t="shared" si="67"/>
        <v>700</v>
      </c>
      <c r="P334" s="113">
        <f t="shared" si="63"/>
        <v>558</v>
      </c>
      <c r="Q334" s="113">
        <f t="shared" si="64"/>
        <v>142</v>
      </c>
      <c r="R334" s="549">
        <f t="shared" si="65"/>
        <v>2.1559341021428504</v>
      </c>
      <c r="T334" s="556">
        <f t="shared" si="66"/>
        <v>1.7566049603571252</v>
      </c>
    </row>
    <row r="335" spans="2:20" x14ac:dyDescent="0.35">
      <c r="B335" s="152">
        <v>42499</v>
      </c>
      <c r="C335" s="113">
        <f t="shared" si="55"/>
        <v>3.9288497025000035</v>
      </c>
      <c r="D335" s="186">
        <f t="shared" si="56"/>
        <v>5.4045174537987677</v>
      </c>
      <c r="E335" s="344" t="str">
        <f t="shared" si="57"/>
        <v>4/10/2021</v>
      </c>
      <c r="F335" s="549">
        <f t="shared" si="58"/>
        <v>0</v>
      </c>
      <c r="H335" s="559"/>
      <c r="I335" s="187">
        <f t="shared" si="69"/>
        <v>2.2909732100000024</v>
      </c>
      <c r="J335" s="187">
        <f t="shared" si="69"/>
        <v>2.1484169225000072</v>
      </c>
      <c r="K335" s="113">
        <f t="shared" si="69"/>
        <v>2.1039516224999888</v>
      </c>
      <c r="L335" s="152">
        <f t="shared" si="60"/>
        <v>45031</v>
      </c>
      <c r="M335" s="246">
        <f t="shared" si="61"/>
        <v>44331</v>
      </c>
      <c r="N335" s="113">
        <f t="shared" si="62"/>
        <v>2.0365183928570753E-4</v>
      </c>
      <c r="O335" s="580">
        <f t="shared" si="67"/>
        <v>700</v>
      </c>
      <c r="P335" s="113">
        <f t="shared" si="63"/>
        <v>558</v>
      </c>
      <c r="Q335" s="113">
        <f t="shared" si="64"/>
        <v>142</v>
      </c>
      <c r="R335" s="549">
        <f t="shared" si="65"/>
        <v>2.1773354836785774</v>
      </c>
      <c r="T335" s="556">
        <f t="shared" si="66"/>
        <v>1.7515142188214261</v>
      </c>
    </row>
    <row r="336" spans="2:20" x14ac:dyDescent="0.35">
      <c r="B336" s="152">
        <v>42500</v>
      </c>
      <c r="C336" s="113">
        <f t="shared" si="55"/>
        <v>3.890114022500013</v>
      </c>
      <c r="D336" s="186">
        <f t="shared" si="56"/>
        <v>5.4017796030116356</v>
      </c>
      <c r="E336" s="344" t="str">
        <f t="shared" si="57"/>
        <v>4/10/2021</v>
      </c>
      <c r="F336" s="549">
        <f t="shared" si="58"/>
        <v>0</v>
      </c>
      <c r="H336" s="559"/>
      <c r="I336" s="187">
        <f t="shared" si="69"/>
        <v>2.2545664099999918</v>
      </c>
      <c r="J336" s="187">
        <f t="shared" si="69"/>
        <v>2.1241619224999786</v>
      </c>
      <c r="K336" s="113">
        <f t="shared" si="69"/>
        <v>2.0726296100000097</v>
      </c>
      <c r="L336" s="152">
        <f t="shared" si="60"/>
        <v>45031</v>
      </c>
      <c r="M336" s="246">
        <f t="shared" si="61"/>
        <v>44331</v>
      </c>
      <c r="N336" s="113">
        <f t="shared" si="62"/>
        <v>1.8629212500001886E-4</v>
      </c>
      <c r="O336" s="580">
        <f t="shared" si="67"/>
        <v>700</v>
      </c>
      <c r="P336" s="113">
        <f t="shared" si="63"/>
        <v>558</v>
      </c>
      <c r="Q336" s="113">
        <f t="shared" si="64"/>
        <v>142</v>
      </c>
      <c r="R336" s="549">
        <f t="shared" si="65"/>
        <v>2.1506154042499812</v>
      </c>
      <c r="T336" s="556">
        <f t="shared" si="66"/>
        <v>1.7394986182500318</v>
      </c>
    </row>
    <row r="337" spans="2:20" x14ac:dyDescent="0.35">
      <c r="B337" s="152">
        <v>42501</v>
      </c>
      <c r="C337" s="113">
        <f t="shared" si="55"/>
        <v>3.9166166025000004</v>
      </c>
      <c r="D337" s="186">
        <f t="shared" si="56"/>
        <v>5.3990417522245036</v>
      </c>
      <c r="E337" s="344" t="str">
        <f t="shared" si="57"/>
        <v>4/10/2021</v>
      </c>
      <c r="F337" s="549">
        <f t="shared" si="58"/>
        <v>0</v>
      </c>
      <c r="H337" s="559"/>
      <c r="I337" s="187">
        <f t="shared" si="69"/>
        <v>2.2626562499999947</v>
      </c>
      <c r="J337" s="187">
        <f t="shared" si="69"/>
        <v>2.1352784400000102</v>
      </c>
      <c r="K337" s="113">
        <f t="shared" si="69"/>
        <v>2.0918264025000077</v>
      </c>
      <c r="L337" s="152">
        <f t="shared" si="60"/>
        <v>45031</v>
      </c>
      <c r="M337" s="246">
        <f t="shared" si="61"/>
        <v>44331</v>
      </c>
      <c r="N337" s="113">
        <f t="shared" si="62"/>
        <v>1.8196829999997784E-4</v>
      </c>
      <c r="O337" s="580">
        <f t="shared" si="67"/>
        <v>700</v>
      </c>
      <c r="P337" s="113">
        <f t="shared" si="63"/>
        <v>558</v>
      </c>
      <c r="Q337" s="113">
        <f t="shared" si="64"/>
        <v>142</v>
      </c>
      <c r="R337" s="549">
        <f t="shared" si="65"/>
        <v>2.161117938600007</v>
      </c>
      <c r="T337" s="556">
        <f t="shared" si="66"/>
        <v>1.7554986638999934</v>
      </c>
    </row>
    <row r="338" spans="2:20" x14ac:dyDescent="0.35">
      <c r="B338" s="152">
        <v>42502</v>
      </c>
      <c r="C338" s="113">
        <f t="shared" si="55"/>
        <v>3.9512789225000011</v>
      </c>
      <c r="D338" s="186">
        <f t="shared" si="56"/>
        <v>5.3963039014373715</v>
      </c>
      <c r="E338" s="344" t="str">
        <f t="shared" si="57"/>
        <v>4/10/2021</v>
      </c>
      <c r="F338" s="549">
        <f t="shared" si="58"/>
        <v>0</v>
      </c>
      <c r="H338" s="559"/>
      <c r="I338" s="187">
        <f t="shared" si="69"/>
        <v>2.2677125624999794</v>
      </c>
      <c r="J338" s="187">
        <f t="shared" si="69"/>
        <v>2.1474062400000049</v>
      </c>
      <c r="K338" s="113">
        <f t="shared" si="69"/>
        <v>2.1049620899999955</v>
      </c>
      <c r="L338" s="152">
        <f t="shared" si="60"/>
        <v>45031</v>
      </c>
      <c r="M338" s="246">
        <f t="shared" si="61"/>
        <v>44331</v>
      </c>
      <c r="N338" s="113">
        <f t="shared" si="62"/>
        <v>1.7186617499996361E-4</v>
      </c>
      <c r="O338" s="580">
        <f t="shared" si="67"/>
        <v>700</v>
      </c>
      <c r="P338" s="113">
        <f t="shared" si="63"/>
        <v>558</v>
      </c>
      <c r="Q338" s="113">
        <f t="shared" si="64"/>
        <v>142</v>
      </c>
      <c r="R338" s="549">
        <f t="shared" si="65"/>
        <v>2.1718112368499995</v>
      </c>
      <c r="T338" s="556">
        <f t="shared" si="66"/>
        <v>1.7794676856500016</v>
      </c>
    </row>
    <row r="339" spans="2:20" x14ac:dyDescent="0.35">
      <c r="B339" s="152">
        <v>42503</v>
      </c>
      <c r="C339" s="113">
        <f t="shared" si="55"/>
        <v>3.965553322500015</v>
      </c>
      <c r="D339" s="186">
        <f t="shared" si="56"/>
        <v>5.3935660506502394</v>
      </c>
      <c r="E339" s="344" t="str">
        <f t="shared" si="57"/>
        <v>4/10/2021</v>
      </c>
      <c r="F339" s="549">
        <f t="shared" si="58"/>
        <v>0</v>
      </c>
      <c r="H339" s="559"/>
      <c r="I339" s="187">
        <f t="shared" si="69"/>
        <v>2.2828822499999957</v>
      </c>
      <c r="J339" s="187">
        <f t="shared" si="69"/>
        <v>2.1736856099999979</v>
      </c>
      <c r="K339" s="113">
        <f t="shared" si="69"/>
        <v>2.1332572099999947</v>
      </c>
      <c r="L339" s="152">
        <f t="shared" si="60"/>
        <v>45031</v>
      </c>
      <c r="M339" s="246">
        <f t="shared" si="61"/>
        <v>44331</v>
      </c>
      <c r="N339" s="113">
        <f t="shared" si="62"/>
        <v>1.5599519999999676E-4</v>
      </c>
      <c r="O339" s="580">
        <f t="shared" si="67"/>
        <v>700</v>
      </c>
      <c r="P339" s="113">
        <f t="shared" si="63"/>
        <v>558</v>
      </c>
      <c r="Q339" s="113">
        <f t="shared" si="64"/>
        <v>142</v>
      </c>
      <c r="R339" s="549">
        <f t="shared" si="65"/>
        <v>2.1958369283999977</v>
      </c>
      <c r="T339" s="556">
        <f t="shared" si="66"/>
        <v>1.7697163941000174</v>
      </c>
    </row>
    <row r="340" spans="2:20" x14ac:dyDescent="0.35">
      <c r="B340" s="152">
        <v>42506</v>
      </c>
      <c r="C340" s="113">
        <f t="shared" si="55"/>
        <v>3.9472007024999867</v>
      </c>
      <c r="D340" s="186">
        <f t="shared" si="56"/>
        <v>5.3853524982888432</v>
      </c>
      <c r="E340" s="344" t="str">
        <f t="shared" si="57"/>
        <v>4/10/2021</v>
      </c>
      <c r="F340" s="549">
        <f t="shared" si="58"/>
        <v>0</v>
      </c>
      <c r="H340" s="559"/>
      <c r="I340" s="187">
        <f t="shared" si="69"/>
        <v>2.2525440000000119</v>
      </c>
      <c r="J340" s="187">
        <f t="shared" si="69"/>
        <v>2.1504383024999907</v>
      </c>
      <c r="K340" s="113">
        <f t="shared" si="69"/>
        <v>2.116077562499985</v>
      </c>
      <c r="L340" s="152">
        <f t="shared" si="60"/>
        <v>45031</v>
      </c>
      <c r="M340" s="246">
        <f t="shared" si="61"/>
        <v>44331</v>
      </c>
      <c r="N340" s="113">
        <f t="shared" si="62"/>
        <v>1.4586528214288741E-4</v>
      </c>
      <c r="O340" s="580">
        <f t="shared" si="67"/>
        <v>700</v>
      </c>
      <c r="P340" s="113">
        <f t="shared" si="63"/>
        <v>558</v>
      </c>
      <c r="Q340" s="113">
        <f t="shared" si="64"/>
        <v>142</v>
      </c>
      <c r="R340" s="549">
        <f t="shared" si="65"/>
        <v>2.1711511725642807</v>
      </c>
      <c r="T340" s="556">
        <f t="shared" si="66"/>
        <v>1.776049529935706</v>
      </c>
    </row>
    <row r="341" spans="2:20" x14ac:dyDescent="0.35">
      <c r="B341" s="152">
        <v>42507</v>
      </c>
      <c r="C341" s="113">
        <f t="shared" si="55"/>
        <v>3.9828878399999823</v>
      </c>
      <c r="D341" s="186">
        <f t="shared" si="56"/>
        <v>5.3826146475017111</v>
      </c>
      <c r="E341" s="344" t="str">
        <f t="shared" si="57"/>
        <v>4/10/2021</v>
      </c>
      <c r="F341" s="549">
        <f t="shared" si="58"/>
        <v>0</v>
      </c>
      <c r="H341" s="559"/>
      <c r="I341" s="187">
        <f t="shared" si="69"/>
        <v>2.286927690000029</v>
      </c>
      <c r="J341" s="187">
        <f t="shared" si="69"/>
        <v>2.1837939600000134</v>
      </c>
      <c r="K341" s="113">
        <f t="shared" si="69"/>
        <v>2.1443742224999784</v>
      </c>
      <c r="L341" s="152">
        <f t="shared" si="60"/>
        <v>45031</v>
      </c>
      <c r="M341" s="246">
        <f t="shared" si="61"/>
        <v>44331</v>
      </c>
      <c r="N341" s="113">
        <f t="shared" si="62"/>
        <v>1.473339000000224E-4</v>
      </c>
      <c r="O341" s="580">
        <f t="shared" si="67"/>
        <v>700</v>
      </c>
      <c r="P341" s="113">
        <f t="shared" si="63"/>
        <v>558</v>
      </c>
      <c r="Q341" s="113">
        <f t="shared" si="64"/>
        <v>142</v>
      </c>
      <c r="R341" s="549">
        <f t="shared" si="65"/>
        <v>2.2047153738000165</v>
      </c>
      <c r="T341" s="556">
        <f t="shared" si="66"/>
        <v>1.7781724661999658</v>
      </c>
    </row>
    <row r="342" spans="2:20" x14ac:dyDescent="0.35">
      <c r="B342" s="152">
        <v>42508</v>
      </c>
      <c r="C342" s="113">
        <f t="shared" si="55"/>
        <v>3.9930852900000202</v>
      </c>
      <c r="D342" s="186">
        <f t="shared" si="56"/>
        <v>5.3798767967145791</v>
      </c>
      <c r="E342" s="344" t="str">
        <f t="shared" si="57"/>
        <v>4/10/2021</v>
      </c>
      <c r="F342" s="549">
        <f t="shared" si="58"/>
        <v>0</v>
      </c>
      <c r="H342" s="559"/>
      <c r="I342" s="187">
        <f t="shared" si="69"/>
        <v>2.304121702500006</v>
      </c>
      <c r="J342" s="187">
        <f t="shared" si="69"/>
        <v>2.2100780100000161</v>
      </c>
      <c r="K342" s="113">
        <f t="shared" si="69"/>
        <v>2.1797505599999933</v>
      </c>
      <c r="L342" s="152">
        <f t="shared" si="60"/>
        <v>45031</v>
      </c>
      <c r="M342" s="246">
        <f t="shared" si="61"/>
        <v>44331</v>
      </c>
      <c r="N342" s="113">
        <f t="shared" si="62"/>
        <v>1.3434813214284271E-4</v>
      </c>
      <c r="O342" s="580">
        <f t="shared" si="67"/>
        <v>700</v>
      </c>
      <c r="P342" s="113">
        <f t="shared" si="63"/>
        <v>558</v>
      </c>
      <c r="Q342" s="113">
        <f t="shared" si="64"/>
        <v>142</v>
      </c>
      <c r="R342" s="549">
        <f t="shared" si="65"/>
        <v>2.2291554447642996</v>
      </c>
      <c r="T342" s="556">
        <f t="shared" si="66"/>
        <v>1.7639298452357206</v>
      </c>
    </row>
    <row r="343" spans="2:20" x14ac:dyDescent="0.35">
      <c r="B343" s="152">
        <v>42509</v>
      </c>
      <c r="C343" s="113">
        <f t="shared" si="55"/>
        <v>4.0512203024999804</v>
      </c>
      <c r="D343" s="186">
        <f t="shared" si="56"/>
        <v>5.377138945927447</v>
      </c>
      <c r="E343" s="344" t="str">
        <f t="shared" si="57"/>
        <v>4/10/2021</v>
      </c>
      <c r="F343" s="549">
        <f t="shared" si="58"/>
        <v>0</v>
      </c>
      <c r="H343" s="559"/>
      <c r="I343" s="187">
        <f t="shared" si="69"/>
        <v>2.3698768399999848</v>
      </c>
      <c r="J343" s="187">
        <f t="shared" si="69"/>
        <v>2.2758029225000032</v>
      </c>
      <c r="K343" s="113">
        <f t="shared" si="69"/>
        <v>2.2414211024999853</v>
      </c>
      <c r="L343" s="152">
        <f t="shared" si="60"/>
        <v>45031</v>
      </c>
      <c r="M343" s="246">
        <f t="shared" si="61"/>
        <v>44331</v>
      </c>
      <c r="N343" s="113">
        <f t="shared" si="62"/>
        <v>1.3439131071425945E-4</v>
      </c>
      <c r="O343" s="580">
        <f t="shared" si="67"/>
        <v>700</v>
      </c>
      <c r="P343" s="113">
        <f t="shared" si="63"/>
        <v>558</v>
      </c>
      <c r="Q343" s="113">
        <f t="shared" si="64"/>
        <v>142</v>
      </c>
      <c r="R343" s="549">
        <f t="shared" si="65"/>
        <v>2.2948864886214282</v>
      </c>
      <c r="T343" s="556">
        <f t="shared" si="66"/>
        <v>1.7563338138785523</v>
      </c>
    </row>
    <row r="344" spans="2:20" x14ac:dyDescent="0.35">
      <c r="B344" s="152">
        <v>42510</v>
      </c>
      <c r="C344" s="113">
        <f t="shared" si="55"/>
        <v>4.0349000625000242</v>
      </c>
      <c r="D344" s="186">
        <f t="shared" si="56"/>
        <v>5.3744010951403149</v>
      </c>
      <c r="E344" s="344" t="str">
        <f t="shared" si="57"/>
        <v>4/10/2021</v>
      </c>
      <c r="F344" s="549">
        <f t="shared" si="58"/>
        <v>0</v>
      </c>
      <c r="H344" s="559"/>
      <c r="I344" s="187">
        <f t="shared" si="69"/>
        <v>2.3516656099999977</v>
      </c>
      <c r="J344" s="187">
        <f t="shared" si="69"/>
        <v>2.2646787600000051</v>
      </c>
      <c r="K344" s="113">
        <f t="shared" si="69"/>
        <v>2.2292877224999952</v>
      </c>
      <c r="L344" s="152">
        <f t="shared" si="60"/>
        <v>45031</v>
      </c>
      <c r="M344" s="246">
        <f t="shared" si="61"/>
        <v>44331</v>
      </c>
      <c r="N344" s="113">
        <f t="shared" si="62"/>
        <v>1.2426692857141802E-4</v>
      </c>
      <c r="O344" s="580">
        <f t="shared" si="67"/>
        <v>700</v>
      </c>
      <c r="P344" s="113">
        <f t="shared" si="63"/>
        <v>558</v>
      </c>
      <c r="Q344" s="113">
        <f t="shared" si="64"/>
        <v>142</v>
      </c>
      <c r="R344" s="549">
        <f t="shared" si="65"/>
        <v>2.2823246638571466</v>
      </c>
      <c r="T344" s="556">
        <f t="shared" si="66"/>
        <v>1.7525753986428776</v>
      </c>
    </row>
    <row r="345" spans="2:20" x14ac:dyDescent="0.35">
      <c r="B345" s="152">
        <v>42513</v>
      </c>
      <c r="C345" s="113">
        <f t="shared" si="55"/>
        <v>4.0655015624999846</v>
      </c>
      <c r="D345" s="186">
        <f t="shared" si="56"/>
        <v>5.3661875427789187</v>
      </c>
      <c r="E345" s="344" t="str">
        <f t="shared" si="57"/>
        <v>4/10/2021</v>
      </c>
      <c r="F345" s="549">
        <f t="shared" si="58"/>
        <v>0</v>
      </c>
      <c r="H345" s="559"/>
      <c r="I345" s="187">
        <f t="shared" si="69"/>
        <v>2.3789830624999952</v>
      </c>
      <c r="J345" s="187">
        <f t="shared" si="69"/>
        <v>2.3020988024999856</v>
      </c>
      <c r="K345" s="113">
        <f t="shared" si="69"/>
        <v>2.2667012899999728</v>
      </c>
      <c r="L345" s="152">
        <f t="shared" si="60"/>
        <v>45031</v>
      </c>
      <c r="M345" s="246">
        <f t="shared" si="61"/>
        <v>44331</v>
      </c>
      <c r="N345" s="113">
        <f t="shared" si="62"/>
        <v>1.09834657142871E-4</v>
      </c>
      <c r="O345" s="580">
        <f t="shared" si="67"/>
        <v>700</v>
      </c>
      <c r="P345" s="113">
        <f t="shared" si="63"/>
        <v>558</v>
      </c>
      <c r="Q345" s="113">
        <f t="shared" si="64"/>
        <v>142</v>
      </c>
      <c r="R345" s="549">
        <f t="shared" si="65"/>
        <v>2.3176953238142732</v>
      </c>
      <c r="T345" s="556">
        <f t="shared" si="66"/>
        <v>1.7478062386857114</v>
      </c>
    </row>
    <row r="346" spans="2:20" x14ac:dyDescent="0.35">
      <c r="B346" s="152">
        <v>42514</v>
      </c>
      <c r="C346" s="113">
        <f t="shared" si="55"/>
        <v>4.0359200400000184</v>
      </c>
      <c r="D346" s="186">
        <f t="shared" si="56"/>
        <v>5.3634496919917867</v>
      </c>
      <c r="E346" s="344" t="str">
        <f t="shared" si="57"/>
        <v>4/10/2021</v>
      </c>
      <c r="F346" s="549">
        <f t="shared" si="58"/>
        <v>0</v>
      </c>
      <c r="H346" s="559"/>
      <c r="I346" s="187">
        <f t="shared" ref="I346:K365" si="70">IF(I75="","",((1+I75/200)^2-1)*100)</f>
        <v>2.3526773024999947</v>
      </c>
      <c r="J346" s="187">
        <f t="shared" si="70"/>
        <v>2.2808595599999704</v>
      </c>
      <c r="K346" s="113">
        <f t="shared" si="70"/>
        <v>2.246476889999971</v>
      </c>
      <c r="L346" s="152">
        <f t="shared" si="60"/>
        <v>45031</v>
      </c>
      <c r="M346" s="246">
        <f t="shared" si="61"/>
        <v>44331</v>
      </c>
      <c r="N346" s="113">
        <f t="shared" si="62"/>
        <v>1.0259677500003481E-4</v>
      </c>
      <c r="O346" s="580">
        <f t="shared" si="67"/>
        <v>700</v>
      </c>
      <c r="P346" s="113">
        <f t="shared" si="63"/>
        <v>558</v>
      </c>
      <c r="Q346" s="113">
        <f t="shared" si="64"/>
        <v>142</v>
      </c>
      <c r="R346" s="549">
        <f t="shared" si="65"/>
        <v>2.2954283020499755</v>
      </c>
      <c r="T346" s="556">
        <f t="shared" si="66"/>
        <v>1.7404917379500429</v>
      </c>
    </row>
    <row r="347" spans="2:20" x14ac:dyDescent="0.35">
      <c r="B347" s="152">
        <v>42515</v>
      </c>
      <c r="C347" s="113">
        <f t="shared" si="55"/>
        <v>4.0502002499999801</v>
      </c>
      <c r="D347" s="186">
        <f t="shared" si="56"/>
        <v>5.3607118412046546</v>
      </c>
      <c r="E347" s="344" t="str">
        <f t="shared" si="57"/>
        <v>4/10/2021</v>
      </c>
      <c r="F347" s="549">
        <f t="shared" si="58"/>
        <v>0</v>
      </c>
      <c r="H347" s="559"/>
      <c r="I347" s="187">
        <f t="shared" si="70"/>
        <v>2.3516656099999977</v>
      </c>
      <c r="J347" s="187">
        <f t="shared" si="70"/>
        <v>2.2859163225000145</v>
      </c>
      <c r="K347" s="113">
        <f t="shared" si="70"/>
        <v>2.246476889999971</v>
      </c>
      <c r="L347" s="152">
        <f t="shared" si="60"/>
        <v>45031</v>
      </c>
      <c r="M347" s="246">
        <f t="shared" si="61"/>
        <v>44331</v>
      </c>
      <c r="N347" s="113">
        <f t="shared" si="62"/>
        <v>9.3927553571404587E-5</v>
      </c>
      <c r="O347" s="580">
        <f t="shared" si="67"/>
        <v>700</v>
      </c>
      <c r="P347" s="113">
        <f t="shared" si="63"/>
        <v>558</v>
      </c>
      <c r="Q347" s="113">
        <f t="shared" si="64"/>
        <v>142</v>
      </c>
      <c r="R347" s="549">
        <f t="shared" si="65"/>
        <v>2.299254035107154</v>
      </c>
      <c r="T347" s="556">
        <f t="shared" si="66"/>
        <v>1.7509462148928261</v>
      </c>
    </row>
    <row r="348" spans="2:20" x14ac:dyDescent="0.35">
      <c r="B348" s="152">
        <v>42516</v>
      </c>
      <c r="C348" s="113">
        <f t="shared" si="55"/>
        <v>3.9941050625000196</v>
      </c>
      <c r="D348" s="186">
        <f t="shared" si="56"/>
        <v>5.3579739904175225</v>
      </c>
      <c r="E348" s="344" t="str">
        <f t="shared" si="57"/>
        <v>4/10/2021</v>
      </c>
      <c r="F348" s="549">
        <f t="shared" si="58"/>
        <v>0</v>
      </c>
      <c r="H348" s="559"/>
      <c r="I348" s="187">
        <f t="shared" si="70"/>
        <v>2.2818709024999828</v>
      </c>
      <c r="J348" s="187">
        <f t="shared" si="70"/>
        <v>2.2090670225000109</v>
      </c>
      <c r="K348" s="113">
        <f t="shared" si="70"/>
        <v>2.1666100624999851</v>
      </c>
      <c r="L348" s="152">
        <f t="shared" si="60"/>
        <v>45031</v>
      </c>
      <c r="M348" s="246">
        <f t="shared" si="61"/>
        <v>44331</v>
      </c>
      <c r="N348" s="113">
        <f t="shared" si="62"/>
        <v>1.0400554285710279E-4</v>
      </c>
      <c r="O348" s="580">
        <f t="shared" si="67"/>
        <v>700</v>
      </c>
      <c r="P348" s="113">
        <f t="shared" si="63"/>
        <v>558</v>
      </c>
      <c r="Q348" s="113">
        <f t="shared" si="64"/>
        <v>142</v>
      </c>
      <c r="R348" s="549">
        <f t="shared" si="65"/>
        <v>2.2238358095857196</v>
      </c>
      <c r="T348" s="556">
        <f t="shared" si="66"/>
        <v>1.7702692529143</v>
      </c>
    </row>
    <row r="349" spans="2:20" x14ac:dyDescent="0.35">
      <c r="B349" s="152">
        <v>42517</v>
      </c>
      <c r="C349" s="113">
        <f t="shared" si="55"/>
        <v>3.9737105625000213</v>
      </c>
      <c r="D349" s="186">
        <f t="shared" si="56"/>
        <v>5.3552361396303905</v>
      </c>
      <c r="E349" s="344" t="str">
        <f t="shared" si="57"/>
        <v>4/10/2021</v>
      </c>
      <c r="F349" s="549">
        <f t="shared" si="58"/>
        <v>0</v>
      </c>
      <c r="H349" s="559"/>
      <c r="I349" s="187">
        <f t="shared" si="70"/>
        <v>2.2323210000000149</v>
      </c>
      <c r="J349" s="187">
        <f t="shared" si="70"/>
        <v>2.1645885224999883</v>
      </c>
      <c r="K349" s="113">
        <f t="shared" si="70"/>
        <v>2.1322466024999986</v>
      </c>
      <c r="L349" s="152">
        <f t="shared" si="60"/>
        <v>45031</v>
      </c>
      <c r="M349" s="246">
        <f t="shared" si="61"/>
        <v>44331</v>
      </c>
      <c r="N349" s="113">
        <f t="shared" si="62"/>
        <v>9.6760682142895042E-5</v>
      </c>
      <c r="O349" s="580">
        <f t="shared" si="67"/>
        <v>700</v>
      </c>
      <c r="P349" s="113">
        <f t="shared" si="63"/>
        <v>558</v>
      </c>
      <c r="Q349" s="113">
        <f t="shared" si="64"/>
        <v>142</v>
      </c>
      <c r="R349" s="549">
        <f t="shared" si="65"/>
        <v>2.1783285393642795</v>
      </c>
      <c r="T349" s="556">
        <f t="shared" si="66"/>
        <v>1.7953820231357418</v>
      </c>
    </row>
    <row r="350" spans="2:20" x14ac:dyDescent="0.35">
      <c r="B350" s="152">
        <v>42520</v>
      </c>
      <c r="C350" s="113">
        <f t="shared" ref="C350:C413" si="71">IF(C79="","",((1+C79/200)^2-1)*100)</f>
        <v>4.004303062499992</v>
      </c>
      <c r="D350" s="186">
        <f t="shared" ref="D350:D413" si="72">($C$14-B350)/365.25</f>
        <v>5.3470225872689943</v>
      </c>
      <c r="E350" s="344" t="str">
        <f t="shared" ref="E350:E413" si="73">$C$285</f>
        <v>4/10/2021</v>
      </c>
      <c r="F350" s="549">
        <f t="shared" ref="F350:F413" si="74">C$14-E350</f>
        <v>0</v>
      </c>
      <c r="H350" s="559"/>
      <c r="I350" s="187">
        <f t="shared" si="70"/>
        <v>2.2484992399999904</v>
      </c>
      <c r="J350" s="187">
        <f t="shared" si="70"/>
        <v>2.1817722500000025</v>
      </c>
      <c r="K350" s="113">
        <f t="shared" si="70"/>
        <v>2.1554918400000123</v>
      </c>
      <c r="L350" s="152">
        <f t="shared" ref="L350:L413" si="75">IF($E350&lt;$K$14,$K$14,IF($E350&lt;$J$14,$J$14,$I$14))</f>
        <v>45031</v>
      </c>
      <c r="M350" s="246">
        <f t="shared" ref="M350:M413" si="76">$J$285</f>
        <v>44331</v>
      </c>
      <c r="N350" s="113">
        <f t="shared" ref="N350:N413" si="77">IF(I350="","",(J350-I350)/($J$14-$I$14))</f>
        <v>9.5324271428554042E-5</v>
      </c>
      <c r="O350" s="580">
        <f t="shared" si="67"/>
        <v>700</v>
      </c>
      <c r="P350" s="113">
        <f t="shared" ref="P350:P413" si="78">L350-E350</f>
        <v>558</v>
      </c>
      <c r="Q350" s="113">
        <f t="shared" ref="Q350:Q413" si="79">E350-M350</f>
        <v>142</v>
      </c>
      <c r="R350" s="549">
        <f t="shared" ref="R350:R413" si="80">IF(I350="","",I350-(P350*N350))</f>
        <v>2.1953082965428572</v>
      </c>
      <c r="T350" s="556">
        <f t="shared" ref="T350:T413" si="81">IFERROR(C350-R350,"")</f>
        <v>1.8089947659571348</v>
      </c>
    </row>
    <row r="351" spans="2:20" x14ac:dyDescent="0.35">
      <c r="B351" s="152">
        <v>42521</v>
      </c>
      <c r="C351" s="113">
        <f t="shared" si="71"/>
        <v>4.0369400224999907</v>
      </c>
      <c r="D351" s="186">
        <f t="shared" si="72"/>
        <v>5.3442847364818613</v>
      </c>
      <c r="E351" s="344" t="str">
        <f t="shared" si="73"/>
        <v>4/10/2021</v>
      </c>
      <c r="F351" s="549">
        <f t="shared" si="74"/>
        <v>0</v>
      </c>
      <c r="H351" s="559"/>
      <c r="I351" s="187">
        <f t="shared" si="70"/>
        <v>2.2768142399999913</v>
      </c>
      <c r="J351" s="187">
        <f t="shared" si="70"/>
        <v>2.2070450625000015</v>
      </c>
      <c r="K351" s="113">
        <f t="shared" si="70"/>
        <v>2.1787397224999783</v>
      </c>
      <c r="L351" s="152">
        <f t="shared" si="75"/>
        <v>45031</v>
      </c>
      <c r="M351" s="246">
        <f t="shared" si="76"/>
        <v>44331</v>
      </c>
      <c r="N351" s="113">
        <f t="shared" si="77"/>
        <v>9.9670253571413988E-5</v>
      </c>
      <c r="O351" s="580">
        <f t="shared" ref="O351:O414" si="82">L351-M351</f>
        <v>700</v>
      </c>
      <c r="P351" s="113">
        <f t="shared" si="78"/>
        <v>558</v>
      </c>
      <c r="Q351" s="113">
        <f t="shared" si="79"/>
        <v>142</v>
      </c>
      <c r="R351" s="549">
        <f t="shared" si="80"/>
        <v>2.2211982385071423</v>
      </c>
      <c r="T351" s="556">
        <f t="shared" si="81"/>
        <v>1.8157417839928485</v>
      </c>
    </row>
    <row r="352" spans="2:20" x14ac:dyDescent="0.35">
      <c r="B352" s="152">
        <v>42522</v>
      </c>
      <c r="C352" s="113">
        <f t="shared" si="71"/>
        <v>4.0236806399999825</v>
      </c>
      <c r="D352" s="186">
        <f t="shared" si="72"/>
        <v>5.3415468856947292</v>
      </c>
      <c r="E352" s="344" t="str">
        <f t="shared" si="73"/>
        <v>4/10/2021</v>
      </c>
      <c r="F352" s="549">
        <f t="shared" si="74"/>
        <v>0</v>
      </c>
      <c r="H352" s="559"/>
      <c r="I352" s="187">
        <f t="shared" si="70"/>
        <v>2.2990644900000134</v>
      </c>
      <c r="J352" s="187">
        <f t="shared" si="70"/>
        <v>2.2201881599999806</v>
      </c>
      <c r="K352" s="113">
        <f t="shared" si="70"/>
        <v>2.1807614025000088</v>
      </c>
      <c r="L352" s="152">
        <f t="shared" si="75"/>
        <v>45031</v>
      </c>
      <c r="M352" s="246">
        <f t="shared" si="76"/>
        <v>44331</v>
      </c>
      <c r="N352" s="113">
        <f t="shared" si="77"/>
        <v>1.1268047142861828E-4</v>
      </c>
      <c r="O352" s="580">
        <f t="shared" si="82"/>
        <v>700</v>
      </c>
      <c r="P352" s="113">
        <f t="shared" si="78"/>
        <v>558</v>
      </c>
      <c r="Q352" s="113">
        <f t="shared" si="79"/>
        <v>142</v>
      </c>
      <c r="R352" s="549">
        <f t="shared" si="80"/>
        <v>2.2361887869428445</v>
      </c>
      <c r="T352" s="556">
        <f t="shared" si="81"/>
        <v>1.787491853057138</v>
      </c>
    </row>
    <row r="353" spans="2:20" x14ac:dyDescent="0.35">
      <c r="B353" s="152">
        <v>42523</v>
      </c>
      <c r="C353" s="113">
        <f t="shared" si="71"/>
        <v>4.001243610000027</v>
      </c>
      <c r="D353" s="186">
        <f t="shared" si="72"/>
        <v>5.3388090349075972</v>
      </c>
      <c r="E353" s="344" t="str">
        <f t="shared" si="73"/>
        <v>4/10/2021</v>
      </c>
      <c r="F353" s="549">
        <f t="shared" si="74"/>
        <v>0</v>
      </c>
      <c r="H353" s="559"/>
      <c r="I353" s="187">
        <f t="shared" si="70"/>
        <v>2.2889504399999927</v>
      </c>
      <c r="J353" s="187">
        <f t="shared" si="70"/>
        <v>2.2100780100000161</v>
      </c>
      <c r="K353" s="113">
        <f t="shared" si="70"/>
        <v>2.1706532024999836</v>
      </c>
      <c r="L353" s="152">
        <f t="shared" si="75"/>
        <v>45031</v>
      </c>
      <c r="M353" s="246">
        <f t="shared" si="76"/>
        <v>44331</v>
      </c>
      <c r="N353" s="113">
        <f t="shared" si="77"/>
        <v>1.1267489999996652E-4</v>
      </c>
      <c r="O353" s="580">
        <f t="shared" si="82"/>
        <v>700</v>
      </c>
      <c r="P353" s="113">
        <f t="shared" si="78"/>
        <v>558</v>
      </c>
      <c r="Q353" s="113">
        <f t="shared" si="79"/>
        <v>142</v>
      </c>
      <c r="R353" s="549">
        <f t="shared" si="80"/>
        <v>2.2260778458000114</v>
      </c>
      <c r="T353" s="556">
        <f t="shared" si="81"/>
        <v>1.7751657642000156</v>
      </c>
    </row>
    <row r="354" spans="2:20" x14ac:dyDescent="0.35">
      <c r="B354" s="152">
        <v>42524</v>
      </c>
      <c r="C354" s="113">
        <f t="shared" si="71"/>
        <v>3.9635140624999954</v>
      </c>
      <c r="D354" s="186">
        <f t="shared" si="72"/>
        <v>5.3360711841204651</v>
      </c>
      <c r="E354" s="344" t="str">
        <f t="shared" si="73"/>
        <v>4/10/2021</v>
      </c>
      <c r="F354" s="549">
        <f t="shared" si="74"/>
        <v>0</v>
      </c>
      <c r="H354" s="559"/>
      <c r="I354" s="187">
        <f t="shared" si="70"/>
        <v>2.2758029225000032</v>
      </c>
      <c r="J354" s="187">
        <f t="shared" si="70"/>
        <v>2.1949137225000026</v>
      </c>
      <c r="K354" s="113">
        <f t="shared" si="70"/>
        <v>2.1565025625000178</v>
      </c>
      <c r="L354" s="152">
        <f t="shared" si="75"/>
        <v>45031</v>
      </c>
      <c r="M354" s="246">
        <f t="shared" si="76"/>
        <v>44331</v>
      </c>
      <c r="N354" s="113">
        <f t="shared" si="77"/>
        <v>1.1555600000000079E-4</v>
      </c>
      <c r="O354" s="580">
        <f t="shared" si="82"/>
        <v>700</v>
      </c>
      <c r="P354" s="113">
        <f t="shared" si="78"/>
        <v>558</v>
      </c>
      <c r="Q354" s="113">
        <f t="shared" si="79"/>
        <v>142</v>
      </c>
      <c r="R354" s="549">
        <f t="shared" si="80"/>
        <v>2.2113226745000025</v>
      </c>
      <c r="T354" s="556">
        <f t="shared" si="81"/>
        <v>1.7521913879999929</v>
      </c>
    </row>
    <row r="355" spans="2:20" x14ac:dyDescent="0.35">
      <c r="B355" s="152">
        <v>42527</v>
      </c>
      <c r="C355" s="113" t="str">
        <f t="shared" si="71"/>
        <v/>
      </c>
      <c r="D355" s="186">
        <f t="shared" si="72"/>
        <v>5.3278576317590689</v>
      </c>
      <c r="E355" s="344" t="str">
        <f t="shared" si="73"/>
        <v>4/10/2021</v>
      </c>
      <c r="F355" s="549">
        <f t="shared" si="74"/>
        <v>0</v>
      </c>
      <c r="H355" s="559"/>
      <c r="I355" s="187">
        <f t="shared" si="70"/>
        <v>2.269735122499994</v>
      </c>
      <c r="J355" s="187">
        <f t="shared" si="70"/>
        <v>2.1918809999999844</v>
      </c>
      <c r="K355" s="113">
        <f t="shared" si="70"/>
        <v>2.1453848900000017</v>
      </c>
      <c r="L355" s="152">
        <f t="shared" si="75"/>
        <v>45031</v>
      </c>
      <c r="M355" s="246">
        <f t="shared" si="76"/>
        <v>44331</v>
      </c>
      <c r="N355" s="113">
        <f t="shared" si="77"/>
        <v>1.1122017500001366E-4</v>
      </c>
      <c r="O355" s="580">
        <f t="shared" si="82"/>
        <v>700</v>
      </c>
      <c r="P355" s="113">
        <f t="shared" si="78"/>
        <v>558</v>
      </c>
      <c r="Q355" s="113">
        <f t="shared" si="79"/>
        <v>142</v>
      </c>
      <c r="R355" s="549">
        <f t="shared" si="80"/>
        <v>2.2076742648499863</v>
      </c>
      <c r="T355" s="556" t="str">
        <f t="shared" si="81"/>
        <v/>
      </c>
    </row>
    <row r="356" spans="2:20" x14ac:dyDescent="0.35">
      <c r="B356" s="152">
        <v>42528</v>
      </c>
      <c r="C356" s="113">
        <f t="shared" si="71"/>
        <v>3.9339470399999854</v>
      </c>
      <c r="D356" s="186">
        <f t="shared" si="72"/>
        <v>5.3251197809719368</v>
      </c>
      <c r="E356" s="344" t="str">
        <f t="shared" si="73"/>
        <v>4/10/2021</v>
      </c>
      <c r="F356" s="549">
        <f t="shared" si="74"/>
        <v>0</v>
      </c>
      <c r="H356" s="559"/>
      <c r="I356" s="187">
        <f t="shared" si="70"/>
        <v>2.2545664099999918</v>
      </c>
      <c r="J356" s="187">
        <f t="shared" si="70"/>
        <v>2.1645885224999883</v>
      </c>
      <c r="K356" s="113">
        <f t="shared" si="70"/>
        <v>2.1241619224999786</v>
      </c>
      <c r="L356" s="152">
        <f t="shared" si="75"/>
        <v>45031</v>
      </c>
      <c r="M356" s="246">
        <f t="shared" si="76"/>
        <v>44331</v>
      </c>
      <c r="N356" s="113">
        <f t="shared" si="77"/>
        <v>1.2853983928571923E-4</v>
      </c>
      <c r="O356" s="580">
        <f t="shared" si="82"/>
        <v>700</v>
      </c>
      <c r="P356" s="113">
        <f t="shared" si="78"/>
        <v>558</v>
      </c>
      <c r="Q356" s="113">
        <f t="shared" si="79"/>
        <v>142</v>
      </c>
      <c r="R356" s="549">
        <f t="shared" si="80"/>
        <v>2.1828411796785603</v>
      </c>
      <c r="T356" s="556">
        <f t="shared" si="81"/>
        <v>1.7511058603214251</v>
      </c>
    </row>
    <row r="357" spans="2:20" x14ac:dyDescent="0.35">
      <c r="B357" s="152">
        <v>42529</v>
      </c>
      <c r="C357" s="113">
        <f t="shared" si="71"/>
        <v>3.9594356025000277</v>
      </c>
      <c r="D357" s="186">
        <f t="shared" si="72"/>
        <v>5.3223819301848048</v>
      </c>
      <c r="E357" s="344" t="str">
        <f t="shared" si="73"/>
        <v>4/10/2021</v>
      </c>
      <c r="F357" s="549">
        <f t="shared" si="74"/>
        <v>0</v>
      </c>
      <c r="H357" s="559"/>
      <c r="I357" s="187">
        <f t="shared" si="70"/>
        <v>2.2687238399999865</v>
      </c>
      <c r="J357" s="187">
        <f t="shared" si="70"/>
        <v>2.1827831025000188</v>
      </c>
      <c r="K357" s="113">
        <f t="shared" si="70"/>
        <v>2.1484169225000072</v>
      </c>
      <c r="L357" s="152">
        <f t="shared" si="75"/>
        <v>45031</v>
      </c>
      <c r="M357" s="246">
        <f t="shared" si="76"/>
        <v>44331</v>
      </c>
      <c r="N357" s="113">
        <f t="shared" si="77"/>
        <v>1.2277248214281094E-4</v>
      </c>
      <c r="O357" s="580">
        <f t="shared" si="82"/>
        <v>700</v>
      </c>
      <c r="P357" s="113">
        <f t="shared" si="78"/>
        <v>558</v>
      </c>
      <c r="Q357" s="113">
        <f t="shared" si="79"/>
        <v>142</v>
      </c>
      <c r="R357" s="549">
        <f t="shared" si="80"/>
        <v>2.2002167949642981</v>
      </c>
      <c r="T357" s="556">
        <f t="shared" si="81"/>
        <v>1.7592188075357296</v>
      </c>
    </row>
    <row r="358" spans="2:20" x14ac:dyDescent="0.35">
      <c r="B358" s="152">
        <v>42530</v>
      </c>
      <c r="C358" s="113">
        <f t="shared" si="71"/>
        <v>3.9849272899999955</v>
      </c>
      <c r="D358" s="186">
        <f t="shared" si="72"/>
        <v>5.3196440793976727</v>
      </c>
      <c r="E358" s="344" t="str">
        <f t="shared" si="73"/>
        <v>4/10/2021</v>
      </c>
      <c r="F358" s="549">
        <f t="shared" si="74"/>
        <v>0</v>
      </c>
      <c r="H358" s="559"/>
      <c r="I358" s="187">
        <f t="shared" si="70"/>
        <v>2.2909732100000024</v>
      </c>
      <c r="J358" s="187">
        <f t="shared" si="70"/>
        <v>2.2171550625000203</v>
      </c>
      <c r="K358" s="113">
        <f t="shared" si="70"/>
        <v>2.1858156899999814</v>
      </c>
      <c r="L358" s="152">
        <f t="shared" si="75"/>
        <v>45031</v>
      </c>
      <c r="M358" s="246">
        <f t="shared" si="76"/>
        <v>44331</v>
      </c>
      <c r="N358" s="113">
        <f t="shared" si="77"/>
        <v>1.0545449642854596E-4</v>
      </c>
      <c r="O358" s="580">
        <f t="shared" si="82"/>
        <v>700</v>
      </c>
      <c r="P358" s="113">
        <f t="shared" si="78"/>
        <v>558</v>
      </c>
      <c r="Q358" s="113">
        <f t="shared" si="79"/>
        <v>142</v>
      </c>
      <c r="R358" s="549">
        <f t="shared" si="80"/>
        <v>2.2321296009928737</v>
      </c>
      <c r="T358" s="556">
        <f t="shared" si="81"/>
        <v>1.7527976890071217</v>
      </c>
    </row>
    <row r="359" spans="2:20" x14ac:dyDescent="0.35">
      <c r="B359" s="152">
        <v>42531</v>
      </c>
      <c r="C359" s="113">
        <f t="shared" si="71"/>
        <v>3.9788090000000054</v>
      </c>
      <c r="D359" s="186">
        <f t="shared" si="72"/>
        <v>5.3169062286105406</v>
      </c>
      <c r="E359" s="344" t="str">
        <f t="shared" si="73"/>
        <v>4/10/2021</v>
      </c>
      <c r="F359" s="549">
        <f t="shared" si="74"/>
        <v>0</v>
      </c>
      <c r="H359" s="559"/>
      <c r="I359" s="187">
        <f t="shared" si="70"/>
        <v>2.2596225225000266</v>
      </c>
      <c r="J359" s="187">
        <f t="shared" si="70"/>
        <v>2.1918809999999844</v>
      </c>
      <c r="K359" s="113">
        <f t="shared" si="70"/>
        <v>2.1655992899999976</v>
      </c>
      <c r="L359" s="152">
        <f t="shared" si="75"/>
        <v>45031</v>
      </c>
      <c r="M359" s="246">
        <f t="shared" si="76"/>
        <v>44331</v>
      </c>
      <c r="N359" s="113">
        <f t="shared" si="77"/>
        <v>9.6773603571488812E-5</v>
      </c>
      <c r="O359" s="580">
        <f t="shared" si="82"/>
        <v>700</v>
      </c>
      <c r="P359" s="113">
        <f t="shared" si="78"/>
        <v>558</v>
      </c>
      <c r="Q359" s="113">
        <f t="shared" si="79"/>
        <v>142</v>
      </c>
      <c r="R359" s="549">
        <f t="shared" si="80"/>
        <v>2.2056228517071359</v>
      </c>
      <c r="T359" s="556">
        <f t="shared" si="81"/>
        <v>1.7731861482928695</v>
      </c>
    </row>
    <row r="360" spans="2:20" x14ac:dyDescent="0.35">
      <c r="B360" s="152">
        <v>42534</v>
      </c>
      <c r="C360" s="113">
        <f t="shared" si="71"/>
        <v>3.9461811599999841</v>
      </c>
      <c r="D360" s="186">
        <f t="shared" si="72"/>
        <v>5.3086926762491444</v>
      </c>
      <c r="E360" s="344" t="str">
        <f t="shared" si="73"/>
        <v>4/10/2021</v>
      </c>
      <c r="F360" s="549">
        <f t="shared" si="74"/>
        <v>0</v>
      </c>
      <c r="H360" s="559"/>
      <c r="I360" s="187">
        <f t="shared" si="70"/>
        <v>2.2100780100000161</v>
      </c>
      <c r="J360" s="187">
        <f t="shared" si="70"/>
        <v>2.1463955625000031</v>
      </c>
      <c r="K360" s="113">
        <f t="shared" si="70"/>
        <v>2.1342678225000133</v>
      </c>
      <c r="L360" s="152">
        <f t="shared" si="75"/>
        <v>45031</v>
      </c>
      <c r="M360" s="246">
        <f t="shared" si="76"/>
        <v>44331</v>
      </c>
      <c r="N360" s="113">
        <f t="shared" si="77"/>
        <v>9.0974925000018666E-5</v>
      </c>
      <c r="O360" s="580">
        <f t="shared" si="82"/>
        <v>700</v>
      </c>
      <c r="P360" s="113">
        <f t="shared" si="78"/>
        <v>558</v>
      </c>
      <c r="Q360" s="113">
        <f t="shared" si="79"/>
        <v>142</v>
      </c>
      <c r="R360" s="549">
        <f t="shared" si="80"/>
        <v>2.1593140018500057</v>
      </c>
      <c r="T360" s="556">
        <f t="shared" si="81"/>
        <v>1.7868671581499784</v>
      </c>
    </row>
    <row r="361" spans="2:20" x14ac:dyDescent="0.35">
      <c r="B361" s="152">
        <v>42535</v>
      </c>
      <c r="C361" s="113">
        <f t="shared" si="71"/>
        <v>3.8860370024999868</v>
      </c>
      <c r="D361" s="186">
        <f t="shared" si="72"/>
        <v>5.3059548254620124</v>
      </c>
      <c r="E361" s="344" t="str">
        <f t="shared" si="73"/>
        <v>4/10/2021</v>
      </c>
      <c r="F361" s="549">
        <f t="shared" si="74"/>
        <v>0</v>
      </c>
      <c r="H361" s="559"/>
      <c r="I361" s="187">
        <f t="shared" si="70"/>
        <v>2.1878374399999956</v>
      </c>
      <c r="J361" s="187">
        <f t="shared" si="70"/>
        <v>2.1362890625000297</v>
      </c>
      <c r="K361" s="113">
        <f t="shared" si="70"/>
        <v>2.1170880899999744</v>
      </c>
      <c r="L361" s="152">
        <f t="shared" si="75"/>
        <v>45031</v>
      </c>
      <c r="M361" s="246">
        <f t="shared" si="76"/>
        <v>44331</v>
      </c>
      <c r="N361" s="113">
        <f t="shared" si="77"/>
        <v>7.3640539285665542E-5</v>
      </c>
      <c r="O361" s="580">
        <f t="shared" si="82"/>
        <v>700</v>
      </c>
      <c r="P361" s="113">
        <f t="shared" si="78"/>
        <v>558</v>
      </c>
      <c r="Q361" s="113">
        <f t="shared" si="79"/>
        <v>142</v>
      </c>
      <c r="R361" s="549">
        <f t="shared" si="80"/>
        <v>2.1467460190785941</v>
      </c>
      <c r="T361" s="556">
        <f t="shared" si="81"/>
        <v>1.7392909834213928</v>
      </c>
    </row>
    <row r="362" spans="2:20" x14ac:dyDescent="0.35">
      <c r="B362" s="152">
        <v>42536</v>
      </c>
      <c r="C362" s="113">
        <f t="shared" si="71"/>
        <v>3.9135584399999868</v>
      </c>
      <c r="D362" s="186">
        <f t="shared" si="72"/>
        <v>5.3032169746748803</v>
      </c>
      <c r="E362" s="344" t="str">
        <f t="shared" si="73"/>
        <v>4/10/2021</v>
      </c>
      <c r="F362" s="549">
        <f t="shared" si="74"/>
        <v>0</v>
      </c>
      <c r="H362" s="559"/>
      <c r="I362" s="187">
        <f t="shared" si="70"/>
        <v>2.2019902500000077</v>
      </c>
      <c r="J362" s="187">
        <f t="shared" si="70"/>
        <v>2.1514489999999942</v>
      </c>
      <c r="K362" s="113">
        <f t="shared" si="70"/>
        <v>2.129214810000013</v>
      </c>
      <c r="L362" s="152">
        <f t="shared" si="75"/>
        <v>45031</v>
      </c>
      <c r="M362" s="246">
        <f t="shared" si="76"/>
        <v>44331</v>
      </c>
      <c r="N362" s="113">
        <f t="shared" si="77"/>
        <v>7.2201785714305042E-5</v>
      </c>
      <c r="O362" s="580">
        <f t="shared" si="82"/>
        <v>700</v>
      </c>
      <c r="P362" s="113">
        <f t="shared" si="78"/>
        <v>558</v>
      </c>
      <c r="Q362" s="113">
        <f t="shared" si="79"/>
        <v>142</v>
      </c>
      <c r="R362" s="549">
        <f t="shared" si="80"/>
        <v>2.1617016535714253</v>
      </c>
      <c r="T362" s="556">
        <f t="shared" si="81"/>
        <v>1.7518567864285615</v>
      </c>
    </row>
    <row r="363" spans="2:20" x14ac:dyDescent="0.35">
      <c r="B363" s="152">
        <v>42537</v>
      </c>
      <c r="C363" s="113">
        <f t="shared" si="71"/>
        <v>3.87482561000001</v>
      </c>
      <c r="D363" s="186">
        <f t="shared" si="72"/>
        <v>5.3004791238877482</v>
      </c>
      <c r="E363" s="344" t="str">
        <f t="shared" si="73"/>
        <v>4/10/2021</v>
      </c>
      <c r="F363" s="549">
        <f t="shared" si="74"/>
        <v>0</v>
      </c>
      <c r="H363" s="559"/>
      <c r="I363" s="187">
        <f t="shared" si="70"/>
        <v>2.1676208399999952</v>
      </c>
      <c r="J363" s="187">
        <f t="shared" si="70"/>
        <v>2.1231513599999863</v>
      </c>
      <c r="K363" s="113">
        <f t="shared" si="70"/>
        <v>2.113046009999997</v>
      </c>
      <c r="L363" s="152">
        <f t="shared" si="75"/>
        <v>45031</v>
      </c>
      <c r="M363" s="246">
        <f t="shared" si="76"/>
        <v>44331</v>
      </c>
      <c r="N363" s="113">
        <f t="shared" si="77"/>
        <v>6.3527828571441347E-5</v>
      </c>
      <c r="O363" s="580">
        <f t="shared" si="82"/>
        <v>700</v>
      </c>
      <c r="P363" s="113">
        <f t="shared" si="78"/>
        <v>558</v>
      </c>
      <c r="Q363" s="113">
        <f t="shared" si="79"/>
        <v>142</v>
      </c>
      <c r="R363" s="549">
        <f t="shared" si="80"/>
        <v>2.1321723116571309</v>
      </c>
      <c r="T363" s="556">
        <f t="shared" si="81"/>
        <v>1.7426532983428791</v>
      </c>
    </row>
    <row r="364" spans="2:20" x14ac:dyDescent="0.35">
      <c r="B364" s="152">
        <v>42538</v>
      </c>
      <c r="C364" s="113">
        <f t="shared" si="71"/>
        <v>3.8941911225000014</v>
      </c>
      <c r="D364" s="186">
        <f t="shared" si="72"/>
        <v>5.2977412731006162</v>
      </c>
      <c r="E364" s="344" t="str">
        <f t="shared" si="73"/>
        <v>4/10/2021</v>
      </c>
      <c r="F364" s="549">
        <f t="shared" si="74"/>
        <v>0</v>
      </c>
      <c r="H364" s="559"/>
      <c r="I364" s="187">
        <f t="shared" si="70"/>
        <v>2.1757072400000022</v>
      </c>
      <c r="J364" s="187">
        <f t="shared" si="70"/>
        <v>2.1383103224999811</v>
      </c>
      <c r="K364" s="113">
        <f t="shared" si="70"/>
        <v>2.1282042225000186</v>
      </c>
      <c r="L364" s="152">
        <f t="shared" si="75"/>
        <v>45031</v>
      </c>
      <c r="M364" s="246">
        <f t="shared" si="76"/>
        <v>44331</v>
      </c>
      <c r="N364" s="113">
        <f t="shared" si="77"/>
        <v>5.3424167857172933E-5</v>
      </c>
      <c r="O364" s="580">
        <f t="shared" si="82"/>
        <v>700</v>
      </c>
      <c r="P364" s="113">
        <f t="shared" si="78"/>
        <v>558</v>
      </c>
      <c r="Q364" s="113">
        <f t="shared" si="79"/>
        <v>142</v>
      </c>
      <c r="R364" s="549">
        <f t="shared" si="80"/>
        <v>2.1458965543356996</v>
      </c>
      <c r="T364" s="556">
        <f t="shared" si="81"/>
        <v>1.7482945681643018</v>
      </c>
    </row>
    <row r="365" spans="2:20" x14ac:dyDescent="0.35">
      <c r="B365" s="152">
        <v>42541</v>
      </c>
      <c r="C365" s="113">
        <f t="shared" si="71"/>
        <v>3.939044502500022</v>
      </c>
      <c r="D365" s="186">
        <f t="shared" si="72"/>
        <v>5.28952772073922</v>
      </c>
      <c r="E365" s="344" t="str">
        <f t="shared" si="73"/>
        <v>4/10/2021</v>
      </c>
      <c r="F365" s="549">
        <f t="shared" si="74"/>
        <v>0</v>
      </c>
      <c r="H365" s="559"/>
      <c r="I365" s="187">
        <f t="shared" si="70"/>
        <v>2.2222102500000007</v>
      </c>
      <c r="J365" s="187">
        <f t="shared" si="70"/>
        <v>2.1757072400000022</v>
      </c>
      <c r="K365" s="113">
        <f t="shared" si="70"/>
        <v>2.1635777600000239</v>
      </c>
      <c r="L365" s="152">
        <f t="shared" si="75"/>
        <v>45031</v>
      </c>
      <c r="M365" s="246">
        <f t="shared" si="76"/>
        <v>44331</v>
      </c>
      <c r="N365" s="113">
        <f t="shared" si="77"/>
        <v>6.6432871428569377E-5</v>
      </c>
      <c r="O365" s="580">
        <f t="shared" si="82"/>
        <v>700</v>
      </c>
      <c r="P365" s="113">
        <f t="shared" si="78"/>
        <v>558</v>
      </c>
      <c r="Q365" s="113">
        <f t="shared" si="79"/>
        <v>142</v>
      </c>
      <c r="R365" s="549">
        <f t="shared" si="80"/>
        <v>2.1851407077428591</v>
      </c>
      <c r="T365" s="556">
        <f t="shared" si="81"/>
        <v>1.753903794757163</v>
      </c>
    </row>
    <row r="366" spans="2:20" x14ac:dyDescent="0.35">
      <c r="B366" s="152">
        <v>42542</v>
      </c>
      <c r="C366" s="113">
        <f t="shared" si="71"/>
        <v>3.9421030400000001</v>
      </c>
      <c r="D366" s="186">
        <f t="shared" si="72"/>
        <v>5.2867898699520879</v>
      </c>
      <c r="E366" s="344" t="str">
        <f t="shared" si="73"/>
        <v>4/10/2021</v>
      </c>
      <c r="F366" s="549">
        <f t="shared" si="74"/>
        <v>0</v>
      </c>
      <c r="H366" s="559"/>
      <c r="I366" s="187">
        <f t="shared" ref="I366:K385" si="83">IF(I95="","",((1+I95/200)^2-1)*100)</f>
        <v>2.2576000624999981</v>
      </c>
      <c r="J366" s="187">
        <f t="shared" si="83"/>
        <v>2.2060340899999753</v>
      </c>
      <c r="K366" s="113">
        <f t="shared" si="83"/>
        <v>2.1918809999999844</v>
      </c>
      <c r="L366" s="152">
        <f t="shared" si="75"/>
        <v>45031</v>
      </c>
      <c r="M366" s="246">
        <f t="shared" si="76"/>
        <v>44331</v>
      </c>
      <c r="N366" s="113">
        <f t="shared" si="77"/>
        <v>7.3665675000032601E-5</v>
      </c>
      <c r="O366" s="580">
        <f t="shared" si="82"/>
        <v>700</v>
      </c>
      <c r="P366" s="113">
        <f t="shared" si="78"/>
        <v>558</v>
      </c>
      <c r="Q366" s="113">
        <f t="shared" si="79"/>
        <v>142</v>
      </c>
      <c r="R366" s="549">
        <f t="shared" si="80"/>
        <v>2.2164946158499799</v>
      </c>
      <c r="T366" s="556">
        <f t="shared" si="81"/>
        <v>1.7256084241500202</v>
      </c>
    </row>
    <row r="367" spans="2:20" x14ac:dyDescent="0.35">
      <c r="B367" s="152">
        <v>42543</v>
      </c>
      <c r="C367" s="113">
        <f t="shared" si="71"/>
        <v>3.9737105625000213</v>
      </c>
      <c r="D367" s="186">
        <f t="shared" si="72"/>
        <v>5.2840520191649558</v>
      </c>
      <c r="E367" s="344" t="str">
        <f t="shared" si="73"/>
        <v>4/10/2021</v>
      </c>
      <c r="F367" s="549">
        <f t="shared" si="74"/>
        <v>0</v>
      </c>
      <c r="H367" s="559"/>
      <c r="I367" s="187">
        <f t="shared" si="83"/>
        <v>2.2859163225000145</v>
      </c>
      <c r="J367" s="187">
        <f t="shared" si="83"/>
        <v>2.2323210000000149</v>
      </c>
      <c r="K367" s="113">
        <f t="shared" si="83"/>
        <v>2.2151330225000043</v>
      </c>
      <c r="L367" s="152">
        <f t="shared" si="75"/>
        <v>45031</v>
      </c>
      <c r="M367" s="246">
        <f t="shared" si="76"/>
        <v>44331</v>
      </c>
      <c r="N367" s="113">
        <f t="shared" si="77"/>
        <v>7.6564746428570938E-5</v>
      </c>
      <c r="O367" s="580">
        <f t="shared" si="82"/>
        <v>700</v>
      </c>
      <c r="P367" s="113">
        <f t="shared" si="78"/>
        <v>558</v>
      </c>
      <c r="Q367" s="113">
        <f t="shared" si="79"/>
        <v>142</v>
      </c>
      <c r="R367" s="549">
        <f t="shared" si="80"/>
        <v>2.2431931939928718</v>
      </c>
      <c r="T367" s="556">
        <f t="shared" si="81"/>
        <v>1.7305173685071495</v>
      </c>
    </row>
    <row r="368" spans="2:20" x14ac:dyDescent="0.35">
      <c r="B368" s="152">
        <v>42544</v>
      </c>
      <c r="C368" s="113">
        <f t="shared" si="71"/>
        <v>3.9808484099999708</v>
      </c>
      <c r="D368" s="186">
        <f t="shared" si="72"/>
        <v>5.2813141683778237</v>
      </c>
      <c r="E368" s="344" t="str">
        <f t="shared" si="73"/>
        <v>4/10/2021</v>
      </c>
      <c r="F368" s="549">
        <f t="shared" si="74"/>
        <v>0</v>
      </c>
      <c r="H368" s="559"/>
      <c r="I368" s="187">
        <f t="shared" si="83"/>
        <v>2.3122135025000157</v>
      </c>
      <c r="J368" s="187">
        <f t="shared" si="83"/>
        <v>2.2535552024999905</v>
      </c>
      <c r="K368" s="113">
        <f t="shared" si="83"/>
        <v>2.2333321024999853</v>
      </c>
      <c r="L368" s="152">
        <f t="shared" si="75"/>
        <v>45031</v>
      </c>
      <c r="M368" s="246">
        <f t="shared" si="76"/>
        <v>44331</v>
      </c>
      <c r="N368" s="113">
        <f t="shared" si="77"/>
        <v>8.3797571428607351E-5</v>
      </c>
      <c r="O368" s="580">
        <f t="shared" si="82"/>
        <v>700</v>
      </c>
      <c r="P368" s="113">
        <f t="shared" si="78"/>
        <v>558</v>
      </c>
      <c r="Q368" s="113">
        <f t="shared" si="79"/>
        <v>142</v>
      </c>
      <c r="R368" s="549">
        <f t="shared" si="80"/>
        <v>2.2654544576428526</v>
      </c>
      <c r="T368" s="556">
        <f t="shared" si="81"/>
        <v>1.7153939523571182</v>
      </c>
    </row>
    <row r="369" spans="2:20" x14ac:dyDescent="0.35">
      <c r="B369" s="152">
        <v>42545</v>
      </c>
      <c r="C369" s="113">
        <f t="shared" si="71"/>
        <v>3.8473093025000127</v>
      </c>
      <c r="D369" s="186">
        <f t="shared" si="72"/>
        <v>5.2785763175906917</v>
      </c>
      <c r="E369" s="344" t="str">
        <f t="shared" si="73"/>
        <v>4/10/2021</v>
      </c>
      <c r="F369" s="549">
        <f t="shared" si="74"/>
        <v>0</v>
      </c>
      <c r="H369" s="559"/>
      <c r="I369" s="187">
        <f t="shared" si="83"/>
        <v>2.1049620899999955</v>
      </c>
      <c r="J369" s="187">
        <f t="shared" si="83"/>
        <v>2.062526759999983</v>
      </c>
      <c r="K369" s="113">
        <f t="shared" si="83"/>
        <v>2.0605062500000271</v>
      </c>
      <c r="L369" s="152">
        <f t="shared" si="75"/>
        <v>45031</v>
      </c>
      <c r="M369" s="246">
        <f t="shared" si="76"/>
        <v>44331</v>
      </c>
      <c r="N369" s="113">
        <f t="shared" si="77"/>
        <v>6.0621900000017757E-5</v>
      </c>
      <c r="O369" s="580">
        <f t="shared" si="82"/>
        <v>700</v>
      </c>
      <c r="P369" s="113">
        <f t="shared" si="78"/>
        <v>558</v>
      </c>
      <c r="Q369" s="113">
        <f t="shared" si="79"/>
        <v>142</v>
      </c>
      <c r="R369" s="549">
        <f t="shared" si="80"/>
        <v>2.0711350697999857</v>
      </c>
      <c r="T369" s="556">
        <f t="shared" si="81"/>
        <v>1.7761742327000269</v>
      </c>
    </row>
    <row r="370" spans="2:20" x14ac:dyDescent="0.35">
      <c r="B370" s="152">
        <v>42548</v>
      </c>
      <c r="C370" s="113">
        <f t="shared" si="71"/>
        <v>3.8462902500000062</v>
      </c>
      <c r="D370" s="186">
        <f t="shared" si="72"/>
        <v>5.2703627652292946</v>
      </c>
      <c r="E370" s="344" t="str">
        <f t="shared" si="73"/>
        <v>4/10/2021</v>
      </c>
      <c r="F370" s="549">
        <f t="shared" si="74"/>
        <v>0</v>
      </c>
      <c r="H370" s="559"/>
      <c r="I370" s="187">
        <f t="shared" si="83"/>
        <v>2.1120355024999871</v>
      </c>
      <c r="J370" s="187">
        <f t="shared" si="83"/>
        <v>2.070609000000001</v>
      </c>
      <c r="K370" s="113">
        <f t="shared" si="83"/>
        <v>2.0726296100000097</v>
      </c>
      <c r="L370" s="152">
        <f t="shared" si="75"/>
        <v>45031</v>
      </c>
      <c r="M370" s="246">
        <f t="shared" si="76"/>
        <v>44331</v>
      </c>
      <c r="N370" s="113">
        <f t="shared" si="77"/>
        <v>5.9180717857122899E-5</v>
      </c>
      <c r="O370" s="580">
        <f t="shared" si="82"/>
        <v>700</v>
      </c>
      <c r="P370" s="113">
        <f t="shared" si="78"/>
        <v>558</v>
      </c>
      <c r="Q370" s="113">
        <f t="shared" si="79"/>
        <v>142</v>
      </c>
      <c r="R370" s="549">
        <f t="shared" si="80"/>
        <v>2.0790126619357125</v>
      </c>
      <c r="T370" s="556">
        <f t="shared" si="81"/>
        <v>1.7672775880642937</v>
      </c>
    </row>
    <row r="371" spans="2:20" x14ac:dyDescent="0.35">
      <c r="B371" s="152">
        <v>42549</v>
      </c>
      <c r="C371" s="113">
        <f t="shared" si="71"/>
        <v>3.8289671224999822</v>
      </c>
      <c r="D371" s="186">
        <f t="shared" si="72"/>
        <v>5.2676249144421625</v>
      </c>
      <c r="E371" s="344" t="str">
        <f t="shared" si="73"/>
        <v>4/10/2021</v>
      </c>
      <c r="F371" s="549">
        <f t="shared" si="74"/>
        <v>0</v>
      </c>
      <c r="H371" s="559"/>
      <c r="I371" s="187">
        <f t="shared" si="83"/>
        <v>2.0756605624999924</v>
      </c>
      <c r="J371" s="187">
        <f t="shared" si="83"/>
        <v>2.0473734224999873</v>
      </c>
      <c r="K371" s="113">
        <f t="shared" si="83"/>
        <v>2.0534346225000277</v>
      </c>
      <c r="L371" s="152">
        <f t="shared" si="75"/>
        <v>45031</v>
      </c>
      <c r="M371" s="246">
        <f t="shared" si="76"/>
        <v>44331</v>
      </c>
      <c r="N371" s="113">
        <f t="shared" si="77"/>
        <v>4.0410200000007279E-5</v>
      </c>
      <c r="O371" s="580">
        <f t="shared" si="82"/>
        <v>700</v>
      </c>
      <c r="P371" s="113">
        <f t="shared" si="78"/>
        <v>558</v>
      </c>
      <c r="Q371" s="113">
        <f t="shared" si="79"/>
        <v>142</v>
      </c>
      <c r="R371" s="549">
        <f t="shared" si="80"/>
        <v>2.0531116708999884</v>
      </c>
      <c r="T371" s="556">
        <f t="shared" si="81"/>
        <v>1.7758554515999938</v>
      </c>
    </row>
    <row r="372" spans="2:20" x14ac:dyDescent="0.35">
      <c r="B372" s="152">
        <v>42550</v>
      </c>
      <c r="C372" s="113">
        <f t="shared" si="71"/>
        <v>3.8585192099999999</v>
      </c>
      <c r="D372" s="186">
        <f t="shared" si="72"/>
        <v>5.2648870636550305</v>
      </c>
      <c r="E372" s="344" t="str">
        <f t="shared" si="73"/>
        <v>4/10/2021</v>
      </c>
      <c r="F372" s="549">
        <f t="shared" si="74"/>
        <v>0</v>
      </c>
      <c r="H372" s="559"/>
      <c r="I372" s="187">
        <f t="shared" si="83"/>
        <v>2.0978889225000019</v>
      </c>
      <c r="J372" s="187">
        <f t="shared" si="83"/>
        <v>2.0695987024999862</v>
      </c>
      <c r="K372" s="113">
        <f t="shared" si="83"/>
        <v>2.0665678400000109</v>
      </c>
      <c r="L372" s="152">
        <f t="shared" si="75"/>
        <v>45031</v>
      </c>
      <c r="M372" s="246">
        <f t="shared" si="76"/>
        <v>44331</v>
      </c>
      <c r="N372" s="113">
        <f t="shared" si="77"/>
        <v>4.0414600000022407E-5</v>
      </c>
      <c r="O372" s="580">
        <f t="shared" si="82"/>
        <v>700</v>
      </c>
      <c r="P372" s="113">
        <f t="shared" si="78"/>
        <v>558</v>
      </c>
      <c r="Q372" s="113">
        <f t="shared" si="79"/>
        <v>142</v>
      </c>
      <c r="R372" s="549">
        <f t="shared" si="80"/>
        <v>2.0753375756999892</v>
      </c>
      <c r="T372" s="556">
        <f t="shared" si="81"/>
        <v>1.7831816343000106</v>
      </c>
    </row>
    <row r="373" spans="2:20" x14ac:dyDescent="0.35">
      <c r="B373" s="152">
        <v>42551</v>
      </c>
      <c r="C373" s="113">
        <f t="shared" si="71"/>
        <v>3.8595383224999891</v>
      </c>
      <c r="D373" s="186">
        <f t="shared" si="72"/>
        <v>5.2621492128678984</v>
      </c>
      <c r="E373" s="344" t="str">
        <f t="shared" si="73"/>
        <v>4/10/2021</v>
      </c>
      <c r="F373" s="549">
        <f t="shared" si="74"/>
        <v>0</v>
      </c>
      <c r="H373" s="559"/>
      <c r="I373" s="187">
        <f t="shared" si="83"/>
        <v>2.0978889225000019</v>
      </c>
      <c r="J373" s="187">
        <f t="shared" si="83"/>
        <v>2.0675781225000245</v>
      </c>
      <c r="K373" s="113">
        <f t="shared" si="83"/>
        <v>2.0675781225000245</v>
      </c>
      <c r="L373" s="152">
        <f t="shared" si="75"/>
        <v>45031</v>
      </c>
      <c r="M373" s="246">
        <f t="shared" si="76"/>
        <v>44331</v>
      </c>
      <c r="N373" s="113">
        <f t="shared" si="77"/>
        <v>4.3301142857110619E-5</v>
      </c>
      <c r="O373" s="580">
        <f t="shared" si="82"/>
        <v>700</v>
      </c>
      <c r="P373" s="113">
        <f t="shared" si="78"/>
        <v>558</v>
      </c>
      <c r="Q373" s="113">
        <f t="shared" si="79"/>
        <v>142</v>
      </c>
      <c r="R373" s="549">
        <f t="shared" si="80"/>
        <v>2.0737268847857342</v>
      </c>
      <c r="T373" s="556">
        <f t="shared" si="81"/>
        <v>1.7858114377142549</v>
      </c>
    </row>
    <row r="374" spans="2:20" x14ac:dyDescent="0.35">
      <c r="B374" s="152">
        <v>42552</v>
      </c>
      <c r="C374" s="113">
        <f t="shared" si="71"/>
        <v>3.8238723599999913</v>
      </c>
      <c r="D374" s="186">
        <f t="shared" si="72"/>
        <v>5.2594113620807663</v>
      </c>
      <c r="E374" s="344" t="str">
        <f t="shared" si="73"/>
        <v>4/10/2021</v>
      </c>
      <c r="F374" s="549">
        <f t="shared" si="74"/>
        <v>0</v>
      </c>
      <c r="H374" s="559"/>
      <c r="I374" s="187">
        <f t="shared" si="83"/>
        <v>2.070609000000001</v>
      </c>
      <c r="J374" s="187">
        <f t="shared" si="83"/>
        <v>2.0403022500000256</v>
      </c>
      <c r="K374" s="113">
        <f t="shared" si="83"/>
        <v>2.0392921025000232</v>
      </c>
      <c r="L374" s="152">
        <f t="shared" si="75"/>
        <v>45031</v>
      </c>
      <c r="M374" s="246">
        <f t="shared" si="76"/>
        <v>44331</v>
      </c>
      <c r="N374" s="113">
        <f t="shared" si="77"/>
        <v>4.3295357142822001E-5</v>
      </c>
      <c r="O374" s="580">
        <f t="shared" si="82"/>
        <v>700</v>
      </c>
      <c r="P374" s="113">
        <f t="shared" si="78"/>
        <v>558</v>
      </c>
      <c r="Q374" s="113">
        <f t="shared" si="79"/>
        <v>142</v>
      </c>
      <c r="R374" s="549">
        <f t="shared" si="80"/>
        <v>2.0464501907143062</v>
      </c>
      <c r="T374" s="556">
        <f t="shared" si="81"/>
        <v>1.7774221692856851</v>
      </c>
    </row>
    <row r="375" spans="2:20" x14ac:dyDescent="0.35">
      <c r="B375" s="152">
        <v>42555</v>
      </c>
      <c r="C375" s="113">
        <f t="shared" si="71"/>
        <v>3.8034945599999981</v>
      </c>
      <c r="D375" s="186">
        <f t="shared" si="72"/>
        <v>5.2511978097193701</v>
      </c>
      <c r="E375" s="344" t="str">
        <f t="shared" si="73"/>
        <v>4/10/2021</v>
      </c>
      <c r="F375" s="549">
        <f t="shared" si="74"/>
        <v>0</v>
      </c>
      <c r="H375" s="559"/>
      <c r="I375" s="187">
        <f t="shared" si="83"/>
        <v>2.0534346225000277</v>
      </c>
      <c r="J375" s="187">
        <f t="shared" si="83"/>
        <v>2.025150562500011</v>
      </c>
      <c r="K375" s="113">
        <f t="shared" si="83"/>
        <v>2.0201002499999676</v>
      </c>
      <c r="L375" s="152">
        <f t="shared" si="75"/>
        <v>45031</v>
      </c>
      <c r="M375" s="246">
        <f t="shared" si="76"/>
        <v>44331</v>
      </c>
      <c r="N375" s="113">
        <f t="shared" si="77"/>
        <v>4.0405800000023871E-5</v>
      </c>
      <c r="O375" s="580">
        <f t="shared" si="82"/>
        <v>700</v>
      </c>
      <c r="P375" s="113">
        <f t="shared" si="78"/>
        <v>558</v>
      </c>
      <c r="Q375" s="113">
        <f t="shared" si="79"/>
        <v>142</v>
      </c>
      <c r="R375" s="549">
        <f t="shared" si="80"/>
        <v>2.0308881861000145</v>
      </c>
      <c r="T375" s="556">
        <f t="shared" si="81"/>
        <v>1.7726063738999835</v>
      </c>
    </row>
    <row r="376" spans="2:20" x14ac:dyDescent="0.35">
      <c r="B376" s="152">
        <v>42556</v>
      </c>
      <c r="C376" s="113">
        <f t="shared" si="71"/>
        <v>3.7759877024999833</v>
      </c>
      <c r="D376" s="186">
        <f t="shared" si="72"/>
        <v>5.248459958932238</v>
      </c>
      <c r="E376" s="344" t="str">
        <f t="shared" si="73"/>
        <v>4/10/2021</v>
      </c>
      <c r="F376" s="549">
        <f t="shared" si="74"/>
        <v>0</v>
      </c>
      <c r="H376" s="559"/>
      <c r="I376" s="187">
        <f t="shared" si="83"/>
        <v>2.0403022500000256</v>
      </c>
      <c r="J376" s="187">
        <f t="shared" si="83"/>
        <v>2.0100000000000007</v>
      </c>
      <c r="K376" s="113">
        <f t="shared" si="83"/>
        <v>2.0089900024999885</v>
      </c>
      <c r="L376" s="152">
        <f t="shared" si="75"/>
        <v>45031</v>
      </c>
      <c r="M376" s="246">
        <f t="shared" si="76"/>
        <v>44331</v>
      </c>
      <c r="N376" s="113">
        <f t="shared" si="77"/>
        <v>4.3288928571464223E-5</v>
      </c>
      <c r="O376" s="580">
        <f t="shared" si="82"/>
        <v>700</v>
      </c>
      <c r="P376" s="113">
        <f t="shared" si="78"/>
        <v>558</v>
      </c>
      <c r="Q376" s="113">
        <f t="shared" si="79"/>
        <v>142</v>
      </c>
      <c r="R376" s="549">
        <f t="shared" si="80"/>
        <v>2.0161470278571487</v>
      </c>
      <c r="T376" s="556">
        <f t="shared" si="81"/>
        <v>1.7598406746428346</v>
      </c>
    </row>
    <row r="377" spans="2:20" x14ac:dyDescent="0.35">
      <c r="B377" s="152">
        <v>42557</v>
      </c>
      <c r="C377" s="113">
        <f t="shared" si="71"/>
        <v>3.7372805225000194</v>
      </c>
      <c r="D377" s="186">
        <f t="shared" si="72"/>
        <v>5.245722108145106</v>
      </c>
      <c r="E377" s="344" t="str">
        <f t="shared" si="73"/>
        <v>4/10/2021</v>
      </c>
      <c r="F377" s="549">
        <f t="shared" si="74"/>
        <v>0</v>
      </c>
      <c r="H377" s="559"/>
      <c r="I377" s="187">
        <f t="shared" si="83"/>
        <v>1.997880360000015</v>
      </c>
      <c r="J377" s="187">
        <f t="shared" si="83"/>
        <v>1.9726334224999809</v>
      </c>
      <c r="K377" s="113">
        <f t="shared" si="83"/>
        <v>1.9776825600000159</v>
      </c>
      <c r="L377" s="152">
        <f t="shared" si="75"/>
        <v>45031</v>
      </c>
      <c r="M377" s="246">
        <f t="shared" si="76"/>
        <v>44331</v>
      </c>
      <c r="N377" s="113">
        <f t="shared" si="77"/>
        <v>3.6067053571477358E-5</v>
      </c>
      <c r="O377" s="580">
        <f t="shared" si="82"/>
        <v>700</v>
      </c>
      <c r="P377" s="113">
        <f t="shared" si="78"/>
        <v>558</v>
      </c>
      <c r="Q377" s="113">
        <f t="shared" si="79"/>
        <v>142</v>
      </c>
      <c r="R377" s="549">
        <f t="shared" si="80"/>
        <v>1.9777549441071307</v>
      </c>
      <c r="T377" s="556">
        <f t="shared" si="81"/>
        <v>1.7595255783928887</v>
      </c>
    </row>
    <row r="378" spans="2:20" x14ac:dyDescent="0.35">
      <c r="B378" s="152">
        <v>42558</v>
      </c>
      <c r="C378" s="113">
        <f t="shared" si="71"/>
        <v>3.7423731599999899</v>
      </c>
      <c r="D378" s="186">
        <f t="shared" si="72"/>
        <v>5.2429842573579739</v>
      </c>
      <c r="E378" s="344" t="str">
        <f t="shared" si="73"/>
        <v>4/10/2021</v>
      </c>
      <c r="F378" s="549">
        <f t="shared" si="74"/>
        <v>0</v>
      </c>
      <c r="H378" s="559"/>
      <c r="I378" s="187">
        <f t="shared" si="83"/>
        <v>1.9999002499999863</v>
      </c>
      <c r="J378" s="187">
        <f t="shared" si="83"/>
        <v>1.9746530624999981</v>
      </c>
      <c r="K378" s="113">
        <f t="shared" si="83"/>
        <v>1.9817219599999936</v>
      </c>
      <c r="L378" s="152">
        <f t="shared" si="75"/>
        <v>45031</v>
      </c>
      <c r="M378" s="246">
        <f t="shared" si="76"/>
        <v>44331</v>
      </c>
      <c r="N378" s="113">
        <f t="shared" si="77"/>
        <v>3.6067410714268888E-5</v>
      </c>
      <c r="O378" s="580">
        <f t="shared" si="82"/>
        <v>700</v>
      </c>
      <c r="P378" s="113">
        <f t="shared" si="78"/>
        <v>558</v>
      </c>
      <c r="Q378" s="113">
        <f t="shared" si="79"/>
        <v>142</v>
      </c>
      <c r="R378" s="549">
        <f t="shared" si="80"/>
        <v>1.9797746348214242</v>
      </c>
      <c r="T378" s="556">
        <f t="shared" si="81"/>
        <v>1.7625985251785656</v>
      </c>
    </row>
    <row r="379" spans="2:20" x14ac:dyDescent="0.35">
      <c r="B379" s="152">
        <v>42559</v>
      </c>
      <c r="C379" s="113">
        <f t="shared" si="71"/>
        <v>3.7658009025000272</v>
      </c>
      <c r="D379" s="186">
        <f t="shared" si="72"/>
        <v>5.2402464065708418</v>
      </c>
      <c r="E379" s="344" t="str">
        <f t="shared" si="73"/>
        <v>4/10/2021</v>
      </c>
      <c r="F379" s="549">
        <f t="shared" si="74"/>
        <v>0</v>
      </c>
      <c r="H379" s="559"/>
      <c r="I379" s="187">
        <f t="shared" si="83"/>
        <v>2.0352515624999956</v>
      </c>
      <c r="J379" s="187">
        <f t="shared" si="83"/>
        <v>2.0211103024999844</v>
      </c>
      <c r="K379" s="113">
        <f t="shared" si="83"/>
        <v>2.0302009999999981</v>
      </c>
      <c r="L379" s="152">
        <f t="shared" si="75"/>
        <v>45031</v>
      </c>
      <c r="M379" s="246">
        <f t="shared" si="76"/>
        <v>44331</v>
      </c>
      <c r="N379" s="113">
        <f t="shared" si="77"/>
        <v>2.0201800000016084E-5</v>
      </c>
      <c r="O379" s="580">
        <f t="shared" si="82"/>
        <v>700</v>
      </c>
      <c r="P379" s="113">
        <f t="shared" si="78"/>
        <v>558</v>
      </c>
      <c r="Q379" s="113">
        <f t="shared" si="79"/>
        <v>142</v>
      </c>
      <c r="R379" s="549">
        <f t="shared" si="80"/>
        <v>2.0239789580999865</v>
      </c>
      <c r="T379" s="556">
        <f t="shared" si="81"/>
        <v>1.7418219444000407</v>
      </c>
    </row>
    <row r="380" spans="2:20" x14ac:dyDescent="0.35">
      <c r="B380" s="152">
        <v>42562</v>
      </c>
      <c r="C380" s="113">
        <f t="shared" si="71"/>
        <v>3.7596890624999713</v>
      </c>
      <c r="D380" s="186">
        <f t="shared" si="72"/>
        <v>5.2320328542094456</v>
      </c>
      <c r="E380" s="344" t="str">
        <f t="shared" si="73"/>
        <v>4/10/2021</v>
      </c>
      <c r="F380" s="549">
        <f t="shared" si="74"/>
        <v>0</v>
      </c>
      <c r="H380" s="559"/>
      <c r="I380" s="187">
        <f t="shared" si="83"/>
        <v>2.0423225599999872</v>
      </c>
      <c r="J380" s="187">
        <f t="shared" si="83"/>
        <v>2.0271707224999824</v>
      </c>
      <c r="K380" s="113">
        <f t="shared" si="83"/>
        <v>2.0443428899999949</v>
      </c>
      <c r="L380" s="152">
        <f t="shared" si="75"/>
        <v>45031</v>
      </c>
      <c r="M380" s="246">
        <f t="shared" si="76"/>
        <v>44331</v>
      </c>
      <c r="N380" s="113">
        <f t="shared" si="77"/>
        <v>2.1645482142864025E-5</v>
      </c>
      <c r="O380" s="580">
        <f t="shared" si="82"/>
        <v>700</v>
      </c>
      <c r="P380" s="113">
        <f t="shared" si="78"/>
        <v>558</v>
      </c>
      <c r="Q380" s="113">
        <f t="shared" si="79"/>
        <v>142</v>
      </c>
      <c r="R380" s="549">
        <f t="shared" si="80"/>
        <v>2.0302443809642692</v>
      </c>
      <c r="T380" s="556">
        <f t="shared" si="81"/>
        <v>1.7294446815357021</v>
      </c>
    </row>
    <row r="381" spans="2:20" x14ac:dyDescent="0.35">
      <c r="B381" s="152">
        <v>42563</v>
      </c>
      <c r="C381" s="113">
        <f t="shared" si="71"/>
        <v>3.7933064100000191</v>
      </c>
      <c r="D381" s="186">
        <f t="shared" si="72"/>
        <v>5.2292950034223136</v>
      </c>
      <c r="E381" s="344" t="str">
        <f t="shared" si="73"/>
        <v>4/10/2021</v>
      </c>
      <c r="F381" s="549">
        <f t="shared" si="74"/>
        <v>0</v>
      </c>
      <c r="H381" s="559"/>
      <c r="I381" s="187">
        <f t="shared" si="83"/>
        <v>2.0766708899999875</v>
      </c>
      <c r="J381" s="187">
        <f t="shared" si="83"/>
        <v>2.0594960025000164</v>
      </c>
      <c r="K381" s="113">
        <f t="shared" si="83"/>
        <v>2.0645472900000073</v>
      </c>
      <c r="L381" s="152">
        <f t="shared" si="75"/>
        <v>45031</v>
      </c>
      <c r="M381" s="246">
        <f t="shared" si="76"/>
        <v>44331</v>
      </c>
      <c r="N381" s="113">
        <f t="shared" si="77"/>
        <v>2.4535553571387275E-5</v>
      </c>
      <c r="O381" s="580">
        <f t="shared" si="82"/>
        <v>700</v>
      </c>
      <c r="P381" s="113">
        <f t="shared" si="78"/>
        <v>558</v>
      </c>
      <c r="Q381" s="113">
        <f t="shared" si="79"/>
        <v>142</v>
      </c>
      <c r="R381" s="549">
        <f t="shared" si="80"/>
        <v>2.0629800511071532</v>
      </c>
      <c r="T381" s="556">
        <f t="shared" si="81"/>
        <v>1.7303263588928659</v>
      </c>
    </row>
    <row r="382" spans="2:20" x14ac:dyDescent="0.35">
      <c r="B382" s="152">
        <v>42564</v>
      </c>
      <c r="C382" s="113">
        <f t="shared" si="71"/>
        <v>3.8279481600000276</v>
      </c>
      <c r="D382" s="186">
        <f t="shared" si="72"/>
        <v>5.2265571526351815</v>
      </c>
      <c r="E382" s="344" t="str">
        <f t="shared" si="73"/>
        <v>4/10/2021</v>
      </c>
      <c r="F382" s="549">
        <f t="shared" si="74"/>
        <v>0</v>
      </c>
      <c r="H382" s="559"/>
      <c r="I382" s="187">
        <f t="shared" si="83"/>
        <v>2.113046009999997</v>
      </c>
      <c r="J382" s="187">
        <f t="shared" si="83"/>
        <v>2.0918264025000077</v>
      </c>
      <c r="K382" s="113">
        <f t="shared" si="83"/>
        <v>2.0928368100000094</v>
      </c>
      <c r="L382" s="152">
        <f t="shared" si="75"/>
        <v>45031</v>
      </c>
      <c r="M382" s="246">
        <f t="shared" si="76"/>
        <v>44331</v>
      </c>
      <c r="N382" s="113">
        <f t="shared" si="77"/>
        <v>3.0313724999984715E-5</v>
      </c>
      <c r="O382" s="580">
        <f t="shared" si="82"/>
        <v>700</v>
      </c>
      <c r="P382" s="113">
        <f t="shared" si="78"/>
        <v>558</v>
      </c>
      <c r="Q382" s="113">
        <f t="shared" si="79"/>
        <v>142</v>
      </c>
      <c r="R382" s="549">
        <f t="shared" si="80"/>
        <v>2.0961309514500055</v>
      </c>
      <c r="T382" s="556">
        <f t="shared" si="81"/>
        <v>1.7318172085500221</v>
      </c>
    </row>
    <row r="383" spans="2:20" x14ac:dyDescent="0.35">
      <c r="B383" s="152">
        <v>42565</v>
      </c>
      <c r="C383" s="113">
        <f t="shared" si="71"/>
        <v>3.7739503024999843</v>
      </c>
      <c r="D383" s="186">
        <f t="shared" si="72"/>
        <v>5.2238193018480494</v>
      </c>
      <c r="E383" s="344" t="str">
        <f t="shared" si="73"/>
        <v>4/10/2021</v>
      </c>
      <c r="F383" s="549">
        <f t="shared" si="74"/>
        <v>0</v>
      </c>
      <c r="H383" s="559"/>
      <c r="I383" s="187">
        <f t="shared" si="83"/>
        <v>2.0827329599999889</v>
      </c>
      <c r="J383" s="187">
        <f t="shared" si="83"/>
        <v>2.0584857600000062</v>
      </c>
      <c r="K383" s="113">
        <f t="shared" si="83"/>
        <v>2.0504040000000057</v>
      </c>
      <c r="L383" s="152">
        <f t="shared" si="75"/>
        <v>45031</v>
      </c>
      <c r="M383" s="246">
        <f t="shared" si="76"/>
        <v>44331</v>
      </c>
      <c r="N383" s="113">
        <f t="shared" si="77"/>
        <v>3.4638857142832435E-5</v>
      </c>
      <c r="O383" s="580">
        <f t="shared" si="82"/>
        <v>700</v>
      </c>
      <c r="P383" s="113">
        <f t="shared" si="78"/>
        <v>558</v>
      </c>
      <c r="Q383" s="113">
        <f t="shared" si="79"/>
        <v>142</v>
      </c>
      <c r="R383" s="549">
        <f t="shared" si="80"/>
        <v>2.0634044777142884</v>
      </c>
      <c r="T383" s="556">
        <f t="shared" si="81"/>
        <v>1.7105458247856959</v>
      </c>
    </row>
    <row r="384" spans="2:20" x14ac:dyDescent="0.35">
      <c r="B384" s="152">
        <v>42566</v>
      </c>
      <c r="C384" s="113">
        <f t="shared" si="71"/>
        <v>3.8055322499999988</v>
      </c>
      <c r="D384" s="186">
        <f t="shared" si="72"/>
        <v>5.2210814510609174</v>
      </c>
      <c r="E384" s="344" t="str">
        <f t="shared" si="73"/>
        <v>4/10/2021</v>
      </c>
      <c r="F384" s="549">
        <f t="shared" si="74"/>
        <v>0</v>
      </c>
      <c r="H384" s="559"/>
      <c r="I384" s="187">
        <f t="shared" si="83"/>
        <v>2.1211302500000029</v>
      </c>
      <c r="J384" s="187">
        <f t="shared" si="83"/>
        <v>2.0797019025000196</v>
      </c>
      <c r="K384" s="113">
        <f t="shared" si="83"/>
        <v>2.0564652899999869</v>
      </c>
      <c r="L384" s="152">
        <f t="shared" si="75"/>
        <v>45031</v>
      </c>
      <c r="M384" s="246">
        <f t="shared" si="76"/>
        <v>44331</v>
      </c>
      <c r="N384" s="113">
        <f t="shared" si="77"/>
        <v>5.918335357140465E-5</v>
      </c>
      <c r="O384" s="580">
        <f t="shared" si="82"/>
        <v>700</v>
      </c>
      <c r="P384" s="113">
        <f t="shared" si="78"/>
        <v>558</v>
      </c>
      <c r="Q384" s="113">
        <f t="shared" si="79"/>
        <v>142</v>
      </c>
      <c r="R384" s="549">
        <f t="shared" si="80"/>
        <v>2.0881059387071592</v>
      </c>
      <c r="T384" s="556">
        <f t="shared" si="81"/>
        <v>1.7174263112928396</v>
      </c>
    </row>
    <row r="385" spans="2:20" x14ac:dyDescent="0.35">
      <c r="B385" s="152">
        <v>42569</v>
      </c>
      <c r="C385" s="113">
        <f t="shared" si="71"/>
        <v>3.7759877024999833</v>
      </c>
      <c r="D385" s="186">
        <f t="shared" si="72"/>
        <v>5.2128678986995212</v>
      </c>
      <c r="E385" s="344" t="str">
        <f t="shared" si="73"/>
        <v>4/10/2021</v>
      </c>
      <c r="F385" s="549">
        <f t="shared" si="74"/>
        <v>0</v>
      </c>
      <c r="H385" s="559"/>
      <c r="I385" s="187">
        <f t="shared" si="83"/>
        <v>2.10698304000001</v>
      </c>
      <c r="J385" s="187">
        <f t="shared" si="83"/>
        <v>2.062526759999983</v>
      </c>
      <c r="K385" s="113">
        <f t="shared" si="83"/>
        <v>2.0312111024999968</v>
      </c>
      <c r="L385" s="152">
        <f t="shared" si="75"/>
        <v>45031</v>
      </c>
      <c r="M385" s="246">
        <f t="shared" si="76"/>
        <v>44331</v>
      </c>
      <c r="N385" s="113">
        <f t="shared" si="77"/>
        <v>6.3508971428609986E-5</v>
      </c>
      <c r="O385" s="580">
        <f t="shared" si="82"/>
        <v>700</v>
      </c>
      <c r="P385" s="113">
        <f t="shared" si="78"/>
        <v>558</v>
      </c>
      <c r="Q385" s="113">
        <f t="shared" si="79"/>
        <v>142</v>
      </c>
      <c r="R385" s="549">
        <f t="shared" si="80"/>
        <v>2.0715450339428458</v>
      </c>
      <c r="T385" s="556">
        <f t="shared" si="81"/>
        <v>1.7044426685571374</v>
      </c>
    </row>
    <row r="386" spans="2:20" x14ac:dyDescent="0.35">
      <c r="B386" s="152">
        <v>42570</v>
      </c>
      <c r="C386" s="113">
        <f t="shared" si="71"/>
        <v>3.7138560000000043</v>
      </c>
      <c r="D386" s="186">
        <f t="shared" si="72"/>
        <v>5.2101300479123891</v>
      </c>
      <c r="E386" s="344" t="str">
        <f t="shared" si="73"/>
        <v>4/10/2021</v>
      </c>
      <c r="F386" s="549">
        <f t="shared" si="74"/>
        <v>0</v>
      </c>
      <c r="H386" s="559"/>
      <c r="I386" s="187">
        <f t="shared" ref="I386:K405" si="84">IF(I115="","",((1+I115/200)^2-1)*100)</f>
        <v>2.0594960025000164</v>
      </c>
      <c r="J386" s="187">
        <f t="shared" si="84"/>
        <v>2.0069700224999876</v>
      </c>
      <c r="K386" s="113">
        <f t="shared" si="84"/>
        <v>1.9756628899999962</v>
      </c>
      <c r="L386" s="152">
        <f t="shared" si="75"/>
        <v>45031</v>
      </c>
      <c r="M386" s="246">
        <f t="shared" si="76"/>
        <v>44331</v>
      </c>
      <c r="N386" s="113">
        <f t="shared" si="77"/>
        <v>7.5037114285755481E-5</v>
      </c>
      <c r="O386" s="580">
        <f t="shared" si="82"/>
        <v>700</v>
      </c>
      <c r="P386" s="113">
        <f t="shared" si="78"/>
        <v>558</v>
      </c>
      <c r="Q386" s="113">
        <f t="shared" si="79"/>
        <v>142</v>
      </c>
      <c r="R386" s="549">
        <f t="shared" si="80"/>
        <v>2.0176252927285647</v>
      </c>
      <c r="T386" s="556">
        <f t="shared" si="81"/>
        <v>1.6962307072714395</v>
      </c>
    </row>
    <row r="387" spans="2:20" x14ac:dyDescent="0.35">
      <c r="B387" s="152">
        <v>42571</v>
      </c>
      <c r="C387" s="113">
        <f t="shared" si="71"/>
        <v>3.7301510400000071</v>
      </c>
      <c r="D387" s="186">
        <f t="shared" si="72"/>
        <v>5.207392197125257</v>
      </c>
      <c r="E387" s="344" t="str">
        <f t="shared" si="73"/>
        <v>4/10/2021</v>
      </c>
      <c r="F387" s="549">
        <f t="shared" si="74"/>
        <v>0</v>
      </c>
      <c r="H387" s="559"/>
      <c r="I387" s="187">
        <f t="shared" si="84"/>
        <v>2.0584857600000062</v>
      </c>
      <c r="J387" s="187">
        <f t="shared" si="84"/>
        <v>2.0130300225000175</v>
      </c>
      <c r="K387" s="113">
        <f t="shared" si="84"/>
        <v>1.980712102499993</v>
      </c>
      <c r="L387" s="152">
        <f t="shared" si="75"/>
        <v>45031</v>
      </c>
      <c r="M387" s="246">
        <f t="shared" si="76"/>
        <v>44331</v>
      </c>
      <c r="N387" s="113">
        <f t="shared" si="77"/>
        <v>6.4936767857126654E-5</v>
      </c>
      <c r="O387" s="580">
        <f t="shared" si="82"/>
        <v>700</v>
      </c>
      <c r="P387" s="113">
        <f t="shared" si="78"/>
        <v>558</v>
      </c>
      <c r="Q387" s="113">
        <f t="shared" si="79"/>
        <v>142</v>
      </c>
      <c r="R387" s="549">
        <f t="shared" si="80"/>
        <v>2.0222510435357295</v>
      </c>
      <c r="T387" s="556">
        <f t="shared" si="81"/>
        <v>1.7078999964642776</v>
      </c>
    </row>
    <row r="388" spans="2:20" x14ac:dyDescent="0.35">
      <c r="B388" s="152">
        <v>42572</v>
      </c>
      <c r="C388" s="113">
        <f t="shared" si="71"/>
        <v>3.6659967224999868</v>
      </c>
      <c r="D388" s="186">
        <f t="shared" si="72"/>
        <v>5.204654346338125</v>
      </c>
      <c r="E388" s="344" t="str">
        <f t="shared" si="73"/>
        <v>4/10/2021</v>
      </c>
      <c r="F388" s="549">
        <f t="shared" si="74"/>
        <v>0</v>
      </c>
      <c r="H388" s="559"/>
      <c r="I388" s="187">
        <f t="shared" si="84"/>
        <v>2.0201002499999676</v>
      </c>
      <c r="J388" s="187">
        <f t="shared" si="84"/>
        <v>1.9726334224999809</v>
      </c>
      <c r="K388" s="113">
        <f t="shared" si="84"/>
        <v>1.9342640624999907</v>
      </c>
      <c r="L388" s="152">
        <f t="shared" si="75"/>
        <v>45031</v>
      </c>
      <c r="M388" s="246">
        <f t="shared" si="76"/>
        <v>44331</v>
      </c>
      <c r="N388" s="113">
        <f t="shared" si="77"/>
        <v>6.780975357140966E-5</v>
      </c>
      <c r="O388" s="580">
        <f t="shared" si="82"/>
        <v>700</v>
      </c>
      <c r="P388" s="113">
        <f t="shared" si="78"/>
        <v>558</v>
      </c>
      <c r="Q388" s="113">
        <f t="shared" si="79"/>
        <v>142</v>
      </c>
      <c r="R388" s="549">
        <f t="shared" si="80"/>
        <v>1.9822624075071211</v>
      </c>
      <c r="T388" s="556">
        <f t="shared" si="81"/>
        <v>1.6837343149928656</v>
      </c>
    </row>
    <row r="389" spans="2:20" x14ac:dyDescent="0.35">
      <c r="B389" s="152">
        <v>42573</v>
      </c>
      <c r="C389" s="113">
        <f t="shared" si="71"/>
        <v>3.6486886400000085</v>
      </c>
      <c r="D389" s="186">
        <f t="shared" si="72"/>
        <v>5.2019164955509929</v>
      </c>
      <c r="E389" s="344" t="str">
        <f t="shared" si="73"/>
        <v>4/10/2021</v>
      </c>
      <c r="F389" s="549">
        <f t="shared" si="74"/>
        <v>0</v>
      </c>
      <c r="H389" s="559"/>
      <c r="I389" s="187">
        <f t="shared" si="84"/>
        <v>1.9928307224999831</v>
      </c>
      <c r="J389" s="187">
        <f t="shared" si="84"/>
        <v>1.9433508900000174</v>
      </c>
      <c r="K389" s="113">
        <f t="shared" si="84"/>
        <v>1.9090250000000086</v>
      </c>
      <c r="L389" s="152">
        <f t="shared" si="75"/>
        <v>45031</v>
      </c>
      <c r="M389" s="246">
        <f t="shared" si="76"/>
        <v>44331</v>
      </c>
      <c r="N389" s="113">
        <f t="shared" si="77"/>
        <v>7.0685474999950971E-5</v>
      </c>
      <c r="O389" s="580">
        <f t="shared" si="82"/>
        <v>700</v>
      </c>
      <c r="P389" s="113">
        <f t="shared" si="78"/>
        <v>558</v>
      </c>
      <c r="Q389" s="113">
        <f t="shared" si="79"/>
        <v>142</v>
      </c>
      <c r="R389" s="549">
        <f t="shared" si="80"/>
        <v>1.9533882274500105</v>
      </c>
      <c r="T389" s="556">
        <f t="shared" si="81"/>
        <v>1.695300412549998</v>
      </c>
    </row>
    <row r="390" spans="2:20" x14ac:dyDescent="0.35">
      <c r="B390" s="152">
        <v>42576</v>
      </c>
      <c r="C390" s="113">
        <f t="shared" si="71"/>
        <v>3.6619241025000138</v>
      </c>
      <c r="D390" s="186">
        <f t="shared" si="72"/>
        <v>5.1937029431895958</v>
      </c>
      <c r="E390" s="344" t="str">
        <f t="shared" si="73"/>
        <v>4/10/2021</v>
      </c>
      <c r="F390" s="549">
        <f t="shared" si="74"/>
        <v>0</v>
      </c>
      <c r="H390" s="559"/>
      <c r="I390" s="187">
        <f t="shared" si="84"/>
        <v>2.0019201600000036</v>
      </c>
      <c r="J390" s="187">
        <f t="shared" si="84"/>
        <v>1.9504187025000119</v>
      </c>
      <c r="K390" s="113">
        <f t="shared" si="84"/>
        <v>1.9171011600000121</v>
      </c>
      <c r="L390" s="152">
        <f t="shared" si="75"/>
        <v>45031</v>
      </c>
      <c r="M390" s="246">
        <f t="shared" si="76"/>
        <v>44331</v>
      </c>
      <c r="N390" s="113">
        <f t="shared" si="77"/>
        <v>7.3573510714273845E-5</v>
      </c>
      <c r="O390" s="580">
        <f t="shared" si="82"/>
        <v>700</v>
      </c>
      <c r="P390" s="113">
        <f t="shared" si="78"/>
        <v>558</v>
      </c>
      <c r="Q390" s="113">
        <f t="shared" si="79"/>
        <v>142</v>
      </c>
      <c r="R390" s="549">
        <f t="shared" si="80"/>
        <v>1.9608661410214387</v>
      </c>
      <c r="T390" s="556">
        <f t="shared" si="81"/>
        <v>1.701057961478575</v>
      </c>
    </row>
    <row r="391" spans="2:20" x14ac:dyDescent="0.35">
      <c r="B391" s="152">
        <v>42577</v>
      </c>
      <c r="C391" s="113">
        <f t="shared" si="71"/>
        <v>3.6598878224999964</v>
      </c>
      <c r="D391" s="186">
        <f t="shared" si="72"/>
        <v>5.1909650924024637</v>
      </c>
      <c r="E391" s="344" t="str">
        <f t="shared" si="73"/>
        <v>4/10/2021</v>
      </c>
      <c r="F391" s="549">
        <f t="shared" si="74"/>
        <v>0</v>
      </c>
      <c r="H391" s="559"/>
      <c r="I391" s="187">
        <f t="shared" si="84"/>
        <v>1.997880360000015</v>
      </c>
      <c r="J391" s="187">
        <f t="shared" si="84"/>
        <v>1.9443605625000249</v>
      </c>
      <c r="K391" s="113">
        <f t="shared" si="84"/>
        <v>1.9090250000000086</v>
      </c>
      <c r="L391" s="152">
        <f t="shared" si="75"/>
        <v>45031</v>
      </c>
      <c r="M391" s="246">
        <f t="shared" si="76"/>
        <v>44331</v>
      </c>
      <c r="N391" s="113">
        <f t="shared" si="77"/>
        <v>7.6456853571414492E-5</v>
      </c>
      <c r="O391" s="580">
        <f t="shared" si="82"/>
        <v>700</v>
      </c>
      <c r="P391" s="113">
        <f t="shared" si="78"/>
        <v>558</v>
      </c>
      <c r="Q391" s="113">
        <f t="shared" si="79"/>
        <v>142</v>
      </c>
      <c r="R391" s="549">
        <f t="shared" si="80"/>
        <v>1.9552174357071657</v>
      </c>
      <c r="T391" s="556">
        <f t="shared" si="81"/>
        <v>1.7046703867928308</v>
      </c>
    </row>
    <row r="392" spans="2:20" x14ac:dyDescent="0.35">
      <c r="B392" s="152">
        <v>42578</v>
      </c>
      <c r="C392" s="113">
        <f t="shared" si="71"/>
        <v>3.6945073025000053</v>
      </c>
      <c r="D392" s="186">
        <f t="shared" si="72"/>
        <v>5.1882272416153317</v>
      </c>
      <c r="E392" s="344" t="str">
        <f t="shared" si="73"/>
        <v>4/10/2021</v>
      </c>
      <c r="F392" s="549">
        <f t="shared" si="74"/>
        <v>0</v>
      </c>
      <c r="H392" s="559"/>
      <c r="I392" s="187">
        <f t="shared" si="84"/>
        <v>2.0352515624999956</v>
      </c>
      <c r="J392" s="187">
        <f t="shared" si="84"/>
        <v>1.9847515625000201</v>
      </c>
      <c r="K392" s="113">
        <f t="shared" si="84"/>
        <v>1.9483993024999924</v>
      </c>
      <c r="L392" s="152">
        <f t="shared" si="75"/>
        <v>45031</v>
      </c>
      <c r="M392" s="246">
        <f t="shared" si="76"/>
        <v>44331</v>
      </c>
      <c r="N392" s="113">
        <f t="shared" si="77"/>
        <v>7.2142857142822229E-5</v>
      </c>
      <c r="O392" s="580">
        <f t="shared" si="82"/>
        <v>700</v>
      </c>
      <c r="P392" s="113">
        <f t="shared" si="78"/>
        <v>558</v>
      </c>
      <c r="Q392" s="113">
        <f t="shared" si="79"/>
        <v>142</v>
      </c>
      <c r="R392" s="549">
        <f t="shared" si="80"/>
        <v>1.9949958482143009</v>
      </c>
      <c r="T392" s="556">
        <f t="shared" si="81"/>
        <v>1.6995114542857044</v>
      </c>
    </row>
    <row r="393" spans="2:20" x14ac:dyDescent="0.35">
      <c r="B393" s="152">
        <v>42579</v>
      </c>
      <c r="C393" s="113">
        <f t="shared" si="71"/>
        <v>3.6700694224999886</v>
      </c>
      <c r="D393" s="186">
        <f t="shared" si="72"/>
        <v>5.1854893908281996</v>
      </c>
      <c r="E393" s="344" t="str">
        <f t="shared" si="73"/>
        <v>4/10/2021</v>
      </c>
      <c r="F393" s="549">
        <f t="shared" si="74"/>
        <v>0</v>
      </c>
      <c r="H393" s="559"/>
      <c r="I393" s="187">
        <f t="shared" si="84"/>
        <v>2.0140400399999869</v>
      </c>
      <c r="J393" s="187">
        <f t="shared" si="84"/>
        <v>1.9332544399999874</v>
      </c>
      <c r="K393" s="113">
        <f t="shared" si="84"/>
        <v>1.9049870399999946</v>
      </c>
      <c r="L393" s="152">
        <f t="shared" si="75"/>
        <v>45031</v>
      </c>
      <c r="M393" s="246">
        <f t="shared" si="76"/>
        <v>44331</v>
      </c>
      <c r="N393" s="113">
        <f t="shared" si="77"/>
        <v>1.1540799999999938E-4</v>
      </c>
      <c r="O393" s="580">
        <f t="shared" si="82"/>
        <v>700</v>
      </c>
      <c r="P393" s="113">
        <f t="shared" si="78"/>
        <v>558</v>
      </c>
      <c r="Q393" s="113">
        <f t="shared" si="79"/>
        <v>142</v>
      </c>
      <c r="R393" s="549">
        <f t="shared" si="80"/>
        <v>1.9496423759999872</v>
      </c>
      <c r="T393" s="556">
        <f t="shared" si="81"/>
        <v>1.7204270465000013</v>
      </c>
    </row>
    <row r="394" spans="2:20" x14ac:dyDescent="0.35">
      <c r="B394" s="152">
        <v>42580</v>
      </c>
      <c r="C394" s="113">
        <f t="shared" si="71"/>
        <v>3.6517429024999881</v>
      </c>
      <c r="D394" s="186">
        <f t="shared" si="72"/>
        <v>5.1827515400410675</v>
      </c>
      <c r="E394" s="344" t="str">
        <f t="shared" si="73"/>
        <v>4/10/2021</v>
      </c>
      <c r="F394" s="549">
        <f t="shared" si="74"/>
        <v>0</v>
      </c>
      <c r="H394" s="559"/>
      <c r="I394" s="187">
        <f t="shared" si="84"/>
        <v>1.9887911024999871</v>
      </c>
      <c r="J394" s="187">
        <f t="shared" si="84"/>
        <v>1.9120535224999902</v>
      </c>
      <c r="K394" s="113">
        <f t="shared" si="84"/>
        <v>1.8888360000000048</v>
      </c>
      <c r="L394" s="152">
        <f t="shared" si="75"/>
        <v>45031</v>
      </c>
      <c r="M394" s="246">
        <f t="shared" si="76"/>
        <v>44331</v>
      </c>
      <c r="N394" s="113">
        <f t="shared" si="77"/>
        <v>1.0962511428570996E-4</v>
      </c>
      <c r="O394" s="580">
        <f t="shared" si="82"/>
        <v>700</v>
      </c>
      <c r="P394" s="113">
        <f t="shared" si="78"/>
        <v>558</v>
      </c>
      <c r="Q394" s="113">
        <f t="shared" si="79"/>
        <v>142</v>
      </c>
      <c r="R394" s="549">
        <f t="shared" si="80"/>
        <v>1.9276202887285609</v>
      </c>
      <c r="T394" s="556">
        <f t="shared" si="81"/>
        <v>1.7241226137714272</v>
      </c>
    </row>
    <row r="395" spans="2:20" x14ac:dyDescent="0.35">
      <c r="B395" s="152">
        <v>42583</v>
      </c>
      <c r="C395" s="113">
        <f t="shared" si="71"/>
        <v>3.6344360100000195</v>
      </c>
      <c r="D395" s="186">
        <f t="shared" si="72"/>
        <v>5.1745379876796713</v>
      </c>
      <c r="E395" s="344" t="str">
        <f t="shared" si="73"/>
        <v>4/10/2021</v>
      </c>
      <c r="F395" s="549">
        <f t="shared" si="74"/>
        <v>0</v>
      </c>
      <c r="H395" s="559"/>
      <c r="I395" s="187">
        <f t="shared" si="84"/>
        <v>1.9413315600000036</v>
      </c>
      <c r="J395" s="187">
        <f t="shared" si="84"/>
        <v>1.8656211224999941</v>
      </c>
      <c r="K395" s="113">
        <f t="shared" si="84"/>
        <v>1.8464456100000026</v>
      </c>
      <c r="L395" s="152">
        <f t="shared" si="75"/>
        <v>45031</v>
      </c>
      <c r="M395" s="246">
        <f t="shared" si="76"/>
        <v>44331</v>
      </c>
      <c r="N395" s="113">
        <f t="shared" si="77"/>
        <v>1.0815776785715643E-4</v>
      </c>
      <c r="O395" s="580">
        <f t="shared" si="82"/>
        <v>700</v>
      </c>
      <c r="P395" s="113">
        <f t="shared" si="78"/>
        <v>558</v>
      </c>
      <c r="Q395" s="113">
        <f t="shared" si="79"/>
        <v>142</v>
      </c>
      <c r="R395" s="549">
        <f t="shared" si="80"/>
        <v>1.8809795255357102</v>
      </c>
      <c r="T395" s="556">
        <f t="shared" si="81"/>
        <v>1.7534564844643092</v>
      </c>
    </row>
    <row r="396" spans="2:20" x14ac:dyDescent="0.35">
      <c r="B396" s="152">
        <v>42584</v>
      </c>
      <c r="C396" s="113">
        <f t="shared" si="71"/>
        <v>3.6293460224999796</v>
      </c>
      <c r="D396" s="186">
        <f t="shared" si="72"/>
        <v>5.1718001368925393</v>
      </c>
      <c r="E396" s="344" t="str">
        <f t="shared" si="73"/>
        <v>4/10/2021</v>
      </c>
      <c r="F396" s="549">
        <f t="shared" si="74"/>
        <v>0</v>
      </c>
      <c r="H396" s="559"/>
      <c r="I396" s="187">
        <f t="shared" si="84"/>
        <v>1.9413315600000036</v>
      </c>
      <c r="J396" s="187">
        <f t="shared" si="84"/>
        <v>1.8636025624999775</v>
      </c>
      <c r="K396" s="113">
        <f t="shared" si="84"/>
        <v>1.8474548025000148</v>
      </c>
      <c r="L396" s="152">
        <f t="shared" si="75"/>
        <v>45031</v>
      </c>
      <c r="M396" s="246">
        <f t="shared" si="76"/>
        <v>44331</v>
      </c>
      <c r="N396" s="113">
        <f t="shared" si="77"/>
        <v>1.1104142500003736E-4</v>
      </c>
      <c r="O396" s="580">
        <f t="shared" si="82"/>
        <v>700</v>
      </c>
      <c r="P396" s="113">
        <f t="shared" si="78"/>
        <v>558</v>
      </c>
      <c r="Q396" s="113">
        <f t="shared" si="79"/>
        <v>142</v>
      </c>
      <c r="R396" s="549">
        <f t="shared" si="80"/>
        <v>1.8793704448499828</v>
      </c>
      <c r="T396" s="556">
        <f t="shared" si="81"/>
        <v>1.7499755776499968</v>
      </c>
    </row>
    <row r="397" spans="2:20" x14ac:dyDescent="0.35">
      <c r="B397" s="152">
        <v>42585</v>
      </c>
      <c r="C397" s="113">
        <f t="shared" si="71"/>
        <v>3.6334180025000107</v>
      </c>
      <c r="D397" s="186">
        <f t="shared" si="72"/>
        <v>5.1690622861054072</v>
      </c>
      <c r="E397" s="344" t="str">
        <f t="shared" si="73"/>
        <v>4/10/2021</v>
      </c>
      <c r="F397" s="549">
        <f t="shared" si="74"/>
        <v>0</v>
      </c>
      <c r="H397" s="559"/>
      <c r="I397" s="187">
        <f t="shared" si="84"/>
        <v>1.9696040000000137</v>
      </c>
      <c r="J397" s="187">
        <f t="shared" si="84"/>
        <v>1.8837890624999742</v>
      </c>
      <c r="K397" s="113">
        <f t="shared" si="84"/>
        <v>1.8636025624999775</v>
      </c>
      <c r="L397" s="152">
        <f t="shared" si="75"/>
        <v>45031</v>
      </c>
      <c r="M397" s="246">
        <f t="shared" si="76"/>
        <v>44331</v>
      </c>
      <c r="N397" s="113">
        <f t="shared" si="77"/>
        <v>1.2259276785719919E-4</v>
      </c>
      <c r="O397" s="580">
        <f t="shared" si="82"/>
        <v>700</v>
      </c>
      <c r="P397" s="113">
        <f t="shared" si="78"/>
        <v>558</v>
      </c>
      <c r="Q397" s="113">
        <f t="shared" si="79"/>
        <v>142</v>
      </c>
      <c r="R397" s="549">
        <f t="shared" si="80"/>
        <v>1.9011972355356965</v>
      </c>
      <c r="T397" s="556">
        <f t="shared" si="81"/>
        <v>1.7322207669643142</v>
      </c>
    </row>
    <row r="398" spans="2:20" x14ac:dyDescent="0.35">
      <c r="B398" s="152">
        <v>42586</v>
      </c>
      <c r="C398" s="113">
        <f t="shared" si="71"/>
        <v>3.6089873224999902</v>
      </c>
      <c r="D398" s="186">
        <f t="shared" si="72"/>
        <v>5.1663244353182751</v>
      </c>
      <c r="E398" s="344" t="str">
        <f t="shared" si="73"/>
        <v>4/10/2021</v>
      </c>
      <c r="F398" s="549">
        <f t="shared" si="74"/>
        <v>0</v>
      </c>
      <c r="H398" s="559"/>
      <c r="I398" s="187">
        <f t="shared" si="84"/>
        <v>1.9706138025000097</v>
      </c>
      <c r="J398" s="187">
        <f t="shared" si="84"/>
        <v>1.8807609600000053</v>
      </c>
      <c r="K398" s="113">
        <f t="shared" si="84"/>
        <v>1.8545192900000229</v>
      </c>
      <c r="L398" s="152">
        <f t="shared" si="75"/>
        <v>45031</v>
      </c>
      <c r="M398" s="246">
        <f t="shared" si="76"/>
        <v>44331</v>
      </c>
      <c r="N398" s="113">
        <f t="shared" si="77"/>
        <v>1.2836120357143495E-4</v>
      </c>
      <c r="O398" s="580">
        <f t="shared" si="82"/>
        <v>700</v>
      </c>
      <c r="P398" s="113">
        <f t="shared" si="78"/>
        <v>558</v>
      </c>
      <c r="Q398" s="113">
        <f t="shared" si="79"/>
        <v>142</v>
      </c>
      <c r="R398" s="549">
        <f t="shared" si="80"/>
        <v>1.898988250907149</v>
      </c>
      <c r="T398" s="556">
        <f t="shared" si="81"/>
        <v>1.7099990715928413</v>
      </c>
    </row>
    <row r="399" spans="2:20" x14ac:dyDescent="0.35">
      <c r="B399" s="152">
        <v>42587</v>
      </c>
      <c r="C399" s="113">
        <f t="shared" si="71"/>
        <v>3.5977908900000077</v>
      </c>
      <c r="D399" s="186">
        <f t="shared" si="72"/>
        <v>5.1635865845311431</v>
      </c>
      <c r="E399" s="344" t="str">
        <f t="shared" si="73"/>
        <v>4/10/2021</v>
      </c>
      <c r="F399" s="549">
        <f t="shared" si="74"/>
        <v>0</v>
      </c>
      <c r="H399" s="559"/>
      <c r="I399" s="187">
        <f t="shared" si="84"/>
        <v>1.9322448224999844</v>
      </c>
      <c r="J399" s="187">
        <f t="shared" si="84"/>
        <v>1.8454364224999908</v>
      </c>
      <c r="K399" s="113">
        <f t="shared" si="84"/>
        <v>1.8252537224999976</v>
      </c>
      <c r="L399" s="152">
        <f t="shared" si="75"/>
        <v>45031</v>
      </c>
      <c r="M399" s="246">
        <f t="shared" si="76"/>
        <v>44331</v>
      </c>
      <c r="N399" s="113">
        <f t="shared" si="77"/>
        <v>1.2401199999999082E-4</v>
      </c>
      <c r="O399" s="580">
        <f t="shared" si="82"/>
        <v>700</v>
      </c>
      <c r="P399" s="113">
        <f t="shared" si="78"/>
        <v>558</v>
      </c>
      <c r="Q399" s="113">
        <f t="shared" si="79"/>
        <v>142</v>
      </c>
      <c r="R399" s="549">
        <f t="shared" si="80"/>
        <v>1.8630461264999896</v>
      </c>
      <c r="T399" s="556">
        <f t="shared" si="81"/>
        <v>1.7347447635000182</v>
      </c>
    </row>
    <row r="400" spans="2:20" x14ac:dyDescent="0.35">
      <c r="B400" s="152">
        <v>42590</v>
      </c>
      <c r="C400" s="113">
        <f t="shared" si="71"/>
        <v>3.6334180025000107</v>
      </c>
      <c r="D400" s="186">
        <f t="shared" si="72"/>
        <v>5.1553730321697468</v>
      </c>
      <c r="E400" s="344" t="str">
        <f t="shared" si="73"/>
        <v>4/10/2021</v>
      </c>
      <c r="F400" s="549">
        <f t="shared" si="74"/>
        <v>0</v>
      </c>
      <c r="H400" s="559"/>
      <c r="I400" s="187">
        <f t="shared" si="84"/>
        <v>1.9605160025000012</v>
      </c>
      <c r="J400" s="187">
        <f t="shared" si="84"/>
        <v>1.8666304100000142</v>
      </c>
      <c r="K400" s="113">
        <f t="shared" si="84"/>
        <v>1.8403905600000048</v>
      </c>
      <c r="L400" s="152">
        <f t="shared" si="75"/>
        <v>45031</v>
      </c>
      <c r="M400" s="246">
        <f t="shared" si="76"/>
        <v>44331</v>
      </c>
      <c r="N400" s="113">
        <f t="shared" si="77"/>
        <v>1.3412227499998153E-4</v>
      </c>
      <c r="O400" s="580">
        <f t="shared" si="82"/>
        <v>700</v>
      </c>
      <c r="P400" s="113">
        <f t="shared" si="78"/>
        <v>558</v>
      </c>
      <c r="Q400" s="113">
        <f t="shared" si="79"/>
        <v>142</v>
      </c>
      <c r="R400" s="549">
        <f t="shared" si="80"/>
        <v>1.8856757730500115</v>
      </c>
      <c r="T400" s="556">
        <f t="shared" si="81"/>
        <v>1.7477422294499991</v>
      </c>
    </row>
    <row r="401" spans="2:20" x14ac:dyDescent="0.35">
      <c r="B401" s="152">
        <v>42591</v>
      </c>
      <c r="C401" s="113">
        <f t="shared" si="71"/>
        <v>3.5957552399999981</v>
      </c>
      <c r="D401" s="186">
        <f t="shared" si="72"/>
        <v>5.1526351813826148</v>
      </c>
      <c r="E401" s="344" t="str">
        <f t="shared" si="73"/>
        <v>4/10/2021</v>
      </c>
      <c r="F401" s="549">
        <f t="shared" si="74"/>
        <v>0</v>
      </c>
      <c r="H401" s="559"/>
      <c r="I401" s="187">
        <f t="shared" si="84"/>
        <v>1.9352736899999945</v>
      </c>
      <c r="J401" s="187">
        <f t="shared" si="84"/>
        <v>1.8232355624999919</v>
      </c>
      <c r="K401" s="113">
        <f t="shared" si="84"/>
        <v>1.8020460899999868</v>
      </c>
      <c r="L401" s="152">
        <f t="shared" si="75"/>
        <v>45031</v>
      </c>
      <c r="M401" s="246">
        <f t="shared" si="76"/>
        <v>44331</v>
      </c>
      <c r="N401" s="113">
        <f t="shared" si="77"/>
        <v>1.6005446785714663E-4</v>
      </c>
      <c r="O401" s="580">
        <f t="shared" si="82"/>
        <v>700</v>
      </c>
      <c r="P401" s="113">
        <f t="shared" si="78"/>
        <v>558</v>
      </c>
      <c r="Q401" s="113">
        <f t="shared" si="79"/>
        <v>142</v>
      </c>
      <c r="R401" s="549">
        <f t="shared" si="80"/>
        <v>1.8459632969357067</v>
      </c>
      <c r="T401" s="556">
        <f t="shared" si="81"/>
        <v>1.7497919430642914</v>
      </c>
    </row>
    <row r="402" spans="2:20" x14ac:dyDescent="0.35">
      <c r="B402" s="152">
        <v>42592</v>
      </c>
      <c r="C402" s="113">
        <f t="shared" si="71"/>
        <v>3.5753998399999931</v>
      </c>
      <c r="D402" s="186">
        <f t="shared" si="72"/>
        <v>5.1498973305954827</v>
      </c>
      <c r="E402" s="344" t="str">
        <f t="shared" si="73"/>
        <v>4/10/2021</v>
      </c>
      <c r="F402" s="549">
        <f t="shared" si="74"/>
        <v>0</v>
      </c>
      <c r="H402" s="559"/>
      <c r="I402" s="187">
        <f t="shared" si="84"/>
        <v>1.8847984399999795</v>
      </c>
      <c r="J402" s="187">
        <f t="shared" si="84"/>
        <v>1.7859032100000061</v>
      </c>
      <c r="K402" s="113">
        <f t="shared" si="84"/>
        <v>1.7667352025000138</v>
      </c>
      <c r="L402" s="152">
        <f t="shared" si="75"/>
        <v>45031</v>
      </c>
      <c r="M402" s="246">
        <f t="shared" si="76"/>
        <v>44331</v>
      </c>
      <c r="N402" s="113">
        <f t="shared" si="77"/>
        <v>1.4127889999996209E-4</v>
      </c>
      <c r="O402" s="580">
        <f t="shared" si="82"/>
        <v>700</v>
      </c>
      <c r="P402" s="113">
        <f t="shared" si="78"/>
        <v>558</v>
      </c>
      <c r="Q402" s="113">
        <f t="shared" si="79"/>
        <v>142</v>
      </c>
      <c r="R402" s="549">
        <f t="shared" si="80"/>
        <v>1.8059648138000006</v>
      </c>
      <c r="T402" s="556">
        <f t="shared" si="81"/>
        <v>1.7694350261999925</v>
      </c>
    </row>
    <row r="403" spans="2:20" x14ac:dyDescent="0.35">
      <c r="B403" s="152">
        <v>42593</v>
      </c>
      <c r="C403" s="113">
        <f t="shared" si="71"/>
        <v>3.5855772900000193</v>
      </c>
      <c r="D403" s="186">
        <f t="shared" si="72"/>
        <v>5.1471594798083506</v>
      </c>
      <c r="E403" s="344" t="str">
        <f t="shared" si="73"/>
        <v>4/10/2021</v>
      </c>
      <c r="F403" s="549">
        <f t="shared" si="74"/>
        <v>0</v>
      </c>
      <c r="H403" s="559"/>
      <c r="I403" s="187">
        <f t="shared" si="84"/>
        <v>1.8726862400000099</v>
      </c>
      <c r="J403" s="187">
        <f t="shared" si="84"/>
        <v>1.7848943224999969</v>
      </c>
      <c r="K403" s="113">
        <f t="shared" si="84"/>
        <v>1.7838854400000104</v>
      </c>
      <c r="L403" s="152">
        <f t="shared" si="75"/>
        <v>45031</v>
      </c>
      <c r="M403" s="246">
        <f t="shared" si="76"/>
        <v>44331</v>
      </c>
      <c r="N403" s="113">
        <f t="shared" si="77"/>
        <v>1.2541702500001861E-4</v>
      </c>
      <c r="O403" s="580">
        <f t="shared" si="82"/>
        <v>700</v>
      </c>
      <c r="P403" s="113">
        <f t="shared" si="78"/>
        <v>558</v>
      </c>
      <c r="Q403" s="113">
        <f t="shared" si="79"/>
        <v>142</v>
      </c>
      <c r="R403" s="549">
        <f t="shared" si="80"/>
        <v>1.8027035400499996</v>
      </c>
      <c r="T403" s="556">
        <f t="shared" si="81"/>
        <v>1.7828737499500198</v>
      </c>
    </row>
    <row r="404" spans="2:20" x14ac:dyDescent="0.35">
      <c r="B404" s="152">
        <v>42594</v>
      </c>
      <c r="C404" s="113">
        <f t="shared" si="71"/>
        <v>3.5865950625000087</v>
      </c>
      <c r="D404" s="186">
        <f t="shared" si="72"/>
        <v>5.1444216290212186</v>
      </c>
      <c r="E404" s="344" t="str">
        <f t="shared" si="73"/>
        <v>4/10/2021</v>
      </c>
      <c r="F404" s="549">
        <f t="shared" si="74"/>
        <v>0</v>
      </c>
      <c r="H404" s="559"/>
      <c r="I404" s="187">
        <f t="shared" si="84"/>
        <v>1.8837890624999742</v>
      </c>
      <c r="J404" s="187">
        <f t="shared" si="84"/>
        <v>1.7879209999999812</v>
      </c>
      <c r="K404" s="113">
        <f t="shared" si="84"/>
        <v>1.7798499600000239</v>
      </c>
      <c r="L404" s="152">
        <f t="shared" si="75"/>
        <v>45031</v>
      </c>
      <c r="M404" s="246">
        <f t="shared" si="76"/>
        <v>44331</v>
      </c>
      <c r="N404" s="113">
        <f t="shared" si="77"/>
        <v>1.3695437499999002E-4</v>
      </c>
      <c r="O404" s="580">
        <f t="shared" si="82"/>
        <v>700</v>
      </c>
      <c r="P404" s="113">
        <f t="shared" si="78"/>
        <v>558</v>
      </c>
      <c r="Q404" s="113">
        <f t="shared" si="79"/>
        <v>142</v>
      </c>
      <c r="R404" s="549">
        <f t="shared" si="80"/>
        <v>1.8073685212499797</v>
      </c>
      <c r="T404" s="556">
        <f t="shared" si="81"/>
        <v>1.779226541250029</v>
      </c>
    </row>
    <row r="405" spans="2:20" x14ac:dyDescent="0.35">
      <c r="B405" s="152">
        <v>42597</v>
      </c>
      <c r="C405" s="113">
        <f t="shared" si="71"/>
        <v>3.5631875600000029</v>
      </c>
      <c r="D405" s="186">
        <f t="shared" si="72"/>
        <v>5.1362080766598224</v>
      </c>
      <c r="E405" s="344" t="str">
        <f t="shared" si="73"/>
        <v>4/10/2021</v>
      </c>
      <c r="F405" s="549">
        <f t="shared" si="74"/>
        <v>0</v>
      </c>
      <c r="H405" s="559"/>
      <c r="I405" s="187">
        <f t="shared" si="84"/>
        <v>1.8706676099999875</v>
      </c>
      <c r="J405" s="187">
        <f t="shared" si="84"/>
        <v>1.7748057224999947</v>
      </c>
      <c r="K405" s="113">
        <f t="shared" si="84"/>
        <v>1.7677439999999933</v>
      </c>
      <c r="L405" s="152">
        <f t="shared" si="75"/>
        <v>45031</v>
      </c>
      <c r="M405" s="246">
        <f t="shared" si="76"/>
        <v>44331</v>
      </c>
      <c r="N405" s="113">
        <f t="shared" si="77"/>
        <v>1.369455535714183E-4</v>
      </c>
      <c r="O405" s="580">
        <f t="shared" si="82"/>
        <v>700</v>
      </c>
      <c r="P405" s="113">
        <f t="shared" si="78"/>
        <v>558</v>
      </c>
      <c r="Q405" s="113">
        <f t="shared" si="79"/>
        <v>142</v>
      </c>
      <c r="R405" s="549">
        <f t="shared" si="80"/>
        <v>1.7942519911071362</v>
      </c>
      <c r="T405" s="556">
        <f t="shared" si="81"/>
        <v>1.7689355688928667</v>
      </c>
    </row>
    <row r="406" spans="2:20" x14ac:dyDescent="0.35">
      <c r="B406" s="152">
        <v>42598</v>
      </c>
      <c r="C406" s="113">
        <f t="shared" si="71"/>
        <v>3.5540288224999772</v>
      </c>
      <c r="D406" s="186">
        <f t="shared" si="72"/>
        <v>5.1334702258726903</v>
      </c>
      <c r="E406" s="344" t="str">
        <f t="shared" si="73"/>
        <v>4/10/2021</v>
      </c>
      <c r="F406" s="549">
        <f t="shared" si="74"/>
        <v>0</v>
      </c>
      <c r="H406" s="559"/>
      <c r="I406" s="187">
        <f t="shared" ref="I406:K425" si="85">IF(I135="","",((1+I135/200)^2-1)*100)</f>
        <v>1.8827796900000138</v>
      </c>
      <c r="J406" s="187">
        <f t="shared" si="85"/>
        <v>1.7859032100000061</v>
      </c>
      <c r="K406" s="113">
        <f t="shared" si="85"/>
        <v>1.7808588224999866</v>
      </c>
      <c r="L406" s="152">
        <f t="shared" si="75"/>
        <v>45031</v>
      </c>
      <c r="M406" s="246">
        <f t="shared" si="76"/>
        <v>44331</v>
      </c>
      <c r="N406" s="113">
        <f t="shared" si="77"/>
        <v>1.3839497142858242E-4</v>
      </c>
      <c r="O406" s="580">
        <f t="shared" si="82"/>
        <v>700</v>
      </c>
      <c r="P406" s="113">
        <f t="shared" si="78"/>
        <v>558</v>
      </c>
      <c r="Q406" s="113">
        <f t="shared" si="79"/>
        <v>142</v>
      </c>
      <c r="R406" s="549">
        <f t="shared" si="80"/>
        <v>1.8055552959428647</v>
      </c>
      <c r="T406" s="556">
        <f t="shared" si="81"/>
        <v>1.7484735265571125</v>
      </c>
    </row>
    <row r="407" spans="2:20" x14ac:dyDescent="0.35">
      <c r="B407" s="152">
        <v>42599</v>
      </c>
      <c r="C407" s="113">
        <f t="shared" si="71"/>
        <v>3.5591169600000194</v>
      </c>
      <c r="D407" s="186">
        <f t="shared" si="72"/>
        <v>5.1307323750855582</v>
      </c>
      <c r="E407" s="344" t="str">
        <f t="shared" si="73"/>
        <v>4/10/2021</v>
      </c>
      <c r="F407" s="549">
        <f t="shared" si="74"/>
        <v>0</v>
      </c>
      <c r="H407" s="559"/>
      <c r="I407" s="187">
        <f t="shared" si="85"/>
        <v>1.9080155025000156</v>
      </c>
      <c r="J407" s="187">
        <f t="shared" si="85"/>
        <v>1.8080999999999792</v>
      </c>
      <c r="K407" s="113">
        <f t="shared" si="85"/>
        <v>1.7959923599999872</v>
      </c>
      <c r="L407" s="152">
        <f t="shared" si="75"/>
        <v>45031</v>
      </c>
      <c r="M407" s="246">
        <f t="shared" si="76"/>
        <v>44331</v>
      </c>
      <c r="N407" s="113">
        <f t="shared" si="77"/>
        <v>1.4273643214290921E-4</v>
      </c>
      <c r="O407" s="580">
        <f t="shared" si="82"/>
        <v>700</v>
      </c>
      <c r="P407" s="113">
        <f t="shared" si="78"/>
        <v>558</v>
      </c>
      <c r="Q407" s="113">
        <f t="shared" si="79"/>
        <v>142</v>
      </c>
      <c r="R407" s="549">
        <f t="shared" si="80"/>
        <v>1.8283685733642723</v>
      </c>
      <c r="T407" s="556">
        <f t="shared" si="81"/>
        <v>1.7307483866357471</v>
      </c>
    </row>
    <row r="408" spans="2:20" x14ac:dyDescent="0.35">
      <c r="B408" s="152">
        <v>42600</v>
      </c>
      <c r="C408" s="113">
        <f t="shared" si="71"/>
        <v>3.5499584025000086</v>
      </c>
      <c r="D408" s="186">
        <f t="shared" si="72"/>
        <v>5.1279945242984262</v>
      </c>
      <c r="E408" s="344" t="str">
        <f t="shared" si="73"/>
        <v>4/10/2021</v>
      </c>
      <c r="F408" s="549">
        <f t="shared" si="74"/>
        <v>0</v>
      </c>
      <c r="H408" s="559"/>
      <c r="I408" s="187">
        <f t="shared" si="85"/>
        <v>1.9049870399999946</v>
      </c>
      <c r="J408" s="187">
        <f t="shared" si="85"/>
        <v>1.7909477224999915</v>
      </c>
      <c r="K408" s="113">
        <f t="shared" si="85"/>
        <v>1.7798499600000239</v>
      </c>
      <c r="L408" s="152">
        <f t="shared" si="75"/>
        <v>45031</v>
      </c>
      <c r="M408" s="246">
        <f t="shared" si="76"/>
        <v>44331</v>
      </c>
      <c r="N408" s="113">
        <f t="shared" si="77"/>
        <v>1.6291331071429025E-4</v>
      </c>
      <c r="O408" s="580">
        <f t="shared" si="82"/>
        <v>700</v>
      </c>
      <c r="P408" s="113">
        <f t="shared" si="78"/>
        <v>558</v>
      </c>
      <c r="Q408" s="113">
        <f t="shared" si="79"/>
        <v>142</v>
      </c>
      <c r="R408" s="549">
        <f t="shared" si="80"/>
        <v>1.8140814126214206</v>
      </c>
      <c r="T408" s="556">
        <f t="shared" si="81"/>
        <v>1.735876989878588</v>
      </c>
    </row>
    <row r="409" spans="2:20" x14ac:dyDescent="0.35">
      <c r="B409" s="152">
        <v>42601</v>
      </c>
      <c r="C409" s="113">
        <f t="shared" si="71"/>
        <v>3.5764175625000005</v>
      </c>
      <c r="D409" s="186">
        <f t="shared" si="72"/>
        <v>5.1252566735112932</v>
      </c>
      <c r="E409" s="344" t="str">
        <f t="shared" si="73"/>
        <v>4/10/2021</v>
      </c>
      <c r="F409" s="549">
        <f t="shared" si="74"/>
        <v>0</v>
      </c>
      <c r="H409" s="559"/>
      <c r="I409" s="187">
        <f t="shared" si="85"/>
        <v>1.9413315600000036</v>
      </c>
      <c r="J409" s="187">
        <f t="shared" si="85"/>
        <v>1.8091090024999756</v>
      </c>
      <c r="K409" s="113">
        <f t="shared" si="85"/>
        <v>1.7949834224999739</v>
      </c>
      <c r="L409" s="152">
        <f t="shared" si="75"/>
        <v>45031</v>
      </c>
      <c r="M409" s="246">
        <f t="shared" si="76"/>
        <v>44331</v>
      </c>
      <c r="N409" s="113">
        <f t="shared" si="77"/>
        <v>1.8888936785718284E-4</v>
      </c>
      <c r="O409" s="580">
        <f t="shared" si="82"/>
        <v>700</v>
      </c>
      <c r="P409" s="113">
        <f t="shared" si="78"/>
        <v>558</v>
      </c>
      <c r="Q409" s="113">
        <f t="shared" si="79"/>
        <v>142</v>
      </c>
      <c r="R409" s="549">
        <f t="shared" si="80"/>
        <v>1.8359312927356957</v>
      </c>
      <c r="T409" s="556">
        <f t="shared" si="81"/>
        <v>1.7404862697643049</v>
      </c>
    </row>
    <row r="410" spans="2:20" x14ac:dyDescent="0.35">
      <c r="B410" s="152">
        <v>42604</v>
      </c>
      <c r="C410" s="113">
        <f t="shared" si="71"/>
        <v>3.6171305624999928</v>
      </c>
      <c r="D410" s="186">
        <f t="shared" si="72"/>
        <v>5.117043121149897</v>
      </c>
      <c r="E410" s="344" t="str">
        <f t="shared" si="73"/>
        <v>4/10/2021</v>
      </c>
      <c r="F410" s="549">
        <f t="shared" si="74"/>
        <v>0</v>
      </c>
      <c r="H410" s="559"/>
      <c r="I410" s="187">
        <f t="shared" si="85"/>
        <v>2.0039400900000004</v>
      </c>
      <c r="J410" s="187">
        <f t="shared" si="85"/>
        <v>1.8474548025000148</v>
      </c>
      <c r="K410" s="113">
        <f t="shared" si="85"/>
        <v>1.833326562500015</v>
      </c>
      <c r="L410" s="152">
        <f t="shared" si="75"/>
        <v>45031</v>
      </c>
      <c r="M410" s="246">
        <f t="shared" si="76"/>
        <v>44331</v>
      </c>
      <c r="N410" s="113">
        <f t="shared" si="77"/>
        <v>2.2355041071426513E-4</v>
      </c>
      <c r="O410" s="580">
        <f t="shared" si="82"/>
        <v>700</v>
      </c>
      <c r="P410" s="113">
        <f t="shared" si="78"/>
        <v>558</v>
      </c>
      <c r="Q410" s="113">
        <f t="shared" si="79"/>
        <v>142</v>
      </c>
      <c r="R410" s="549">
        <f t="shared" si="80"/>
        <v>1.8791989608214406</v>
      </c>
      <c r="T410" s="556">
        <f t="shared" si="81"/>
        <v>1.7379316016785522</v>
      </c>
    </row>
    <row r="411" spans="2:20" x14ac:dyDescent="0.35">
      <c r="B411" s="152">
        <v>42605</v>
      </c>
      <c r="C411" s="113">
        <f t="shared" si="71"/>
        <v>3.5906662024999925</v>
      </c>
      <c r="D411" s="186">
        <f t="shared" si="72"/>
        <v>5.1143052703627649</v>
      </c>
      <c r="E411" s="344" t="str">
        <f t="shared" si="73"/>
        <v>4/10/2021</v>
      </c>
      <c r="F411" s="549">
        <f t="shared" si="74"/>
        <v>0</v>
      </c>
      <c r="H411" s="559"/>
      <c r="I411" s="187">
        <f t="shared" si="85"/>
        <v>1.9726334224999809</v>
      </c>
      <c r="J411" s="187">
        <f t="shared" si="85"/>
        <v>1.811127022499992</v>
      </c>
      <c r="K411" s="113">
        <f t="shared" si="85"/>
        <v>1.8040640399999974</v>
      </c>
      <c r="L411" s="152">
        <f t="shared" si="75"/>
        <v>45031</v>
      </c>
      <c r="M411" s="246">
        <f t="shared" si="76"/>
        <v>44331</v>
      </c>
      <c r="N411" s="113">
        <f t="shared" si="77"/>
        <v>2.3072342857141263E-4</v>
      </c>
      <c r="O411" s="580">
        <f t="shared" si="82"/>
        <v>700</v>
      </c>
      <c r="P411" s="113">
        <f t="shared" si="78"/>
        <v>558</v>
      </c>
      <c r="Q411" s="113">
        <f t="shared" si="79"/>
        <v>142</v>
      </c>
      <c r="R411" s="549">
        <f t="shared" si="80"/>
        <v>1.8438897493571327</v>
      </c>
      <c r="T411" s="556">
        <f t="shared" si="81"/>
        <v>1.7467764531428598</v>
      </c>
    </row>
    <row r="412" spans="2:20" x14ac:dyDescent="0.35">
      <c r="B412" s="152">
        <v>42606</v>
      </c>
      <c r="C412" s="113">
        <f t="shared" si="71"/>
        <v>3.5733644099999795</v>
      </c>
      <c r="D412" s="186">
        <f t="shared" si="72"/>
        <v>5.1115674195756329</v>
      </c>
      <c r="E412" s="344" t="str">
        <f t="shared" si="73"/>
        <v>4/10/2021</v>
      </c>
      <c r="F412" s="549">
        <f t="shared" si="74"/>
        <v>0</v>
      </c>
      <c r="H412" s="559"/>
      <c r="I412" s="187">
        <f t="shared" si="85"/>
        <v>1.9766727225000169</v>
      </c>
      <c r="J412" s="187">
        <f t="shared" si="85"/>
        <v>1.8151631224999853</v>
      </c>
      <c r="K412" s="113">
        <f t="shared" si="85"/>
        <v>1.8030550624999808</v>
      </c>
      <c r="L412" s="152">
        <f t="shared" si="75"/>
        <v>45031</v>
      </c>
      <c r="M412" s="246">
        <f t="shared" si="76"/>
        <v>44331</v>
      </c>
      <c r="N412" s="113">
        <f t="shared" si="77"/>
        <v>2.3072800000004508E-4</v>
      </c>
      <c r="O412" s="580">
        <f t="shared" si="82"/>
        <v>700</v>
      </c>
      <c r="P412" s="113">
        <f t="shared" si="78"/>
        <v>558</v>
      </c>
      <c r="Q412" s="113">
        <f t="shared" si="79"/>
        <v>142</v>
      </c>
      <c r="R412" s="549">
        <f t="shared" si="80"/>
        <v>1.8479264984999917</v>
      </c>
      <c r="T412" s="556">
        <f t="shared" si="81"/>
        <v>1.7254379114999878</v>
      </c>
    </row>
    <row r="413" spans="2:20" x14ac:dyDescent="0.35">
      <c r="B413" s="152">
        <v>42607</v>
      </c>
      <c r="C413" s="113">
        <f t="shared" si="71"/>
        <v>3.5469056399999754</v>
      </c>
      <c r="D413" s="186">
        <f t="shared" si="72"/>
        <v>5.1088295687885008</v>
      </c>
      <c r="E413" s="344" t="str">
        <f t="shared" si="73"/>
        <v>4/10/2021</v>
      </c>
      <c r="F413" s="549">
        <f t="shared" si="74"/>
        <v>0</v>
      </c>
      <c r="H413" s="559"/>
      <c r="I413" s="187">
        <f t="shared" si="85"/>
        <v>1.9786924025000152</v>
      </c>
      <c r="J413" s="187">
        <f t="shared" si="85"/>
        <v>1.8323174400000086</v>
      </c>
      <c r="K413" s="113">
        <f t="shared" si="85"/>
        <v>1.8171812024999845</v>
      </c>
      <c r="L413" s="152">
        <f t="shared" si="75"/>
        <v>45031</v>
      </c>
      <c r="M413" s="246">
        <f t="shared" si="76"/>
        <v>44331</v>
      </c>
      <c r="N413" s="113">
        <f t="shared" si="77"/>
        <v>2.0910708928572369E-4</v>
      </c>
      <c r="O413" s="580">
        <f t="shared" si="82"/>
        <v>700</v>
      </c>
      <c r="P413" s="113">
        <f t="shared" si="78"/>
        <v>558</v>
      </c>
      <c r="Q413" s="113">
        <f t="shared" si="79"/>
        <v>142</v>
      </c>
      <c r="R413" s="549">
        <f t="shared" si="80"/>
        <v>1.8620106466785813</v>
      </c>
      <c r="T413" s="556">
        <f t="shared" si="81"/>
        <v>1.6848949933213941</v>
      </c>
    </row>
    <row r="414" spans="2:20" x14ac:dyDescent="0.35">
      <c r="B414" s="152">
        <v>42608</v>
      </c>
      <c r="C414" s="113">
        <f t="shared" ref="C414:C477" si="86">IF(C143="","",((1+C143/200)^2-1)*100)</f>
        <v>3.5519936025000254</v>
      </c>
      <c r="D414" s="186">
        <f t="shared" ref="D414:D477" si="87">($C$14-B414)/365.25</f>
        <v>5.1060917180013687</v>
      </c>
      <c r="E414" s="344" t="str">
        <f t="shared" ref="E414:E477" si="88">$C$285</f>
        <v>4/10/2021</v>
      </c>
      <c r="F414" s="549">
        <f t="shared" ref="F414:F477" si="89">C$14-E414</f>
        <v>0</v>
      </c>
      <c r="H414" s="559"/>
      <c r="I414" s="187">
        <f t="shared" si="85"/>
        <v>1.9867713224999806</v>
      </c>
      <c r="J414" s="187">
        <f t="shared" si="85"/>
        <v>1.8494732024999738</v>
      </c>
      <c r="K414" s="113">
        <f t="shared" si="85"/>
        <v>1.8323174400000086</v>
      </c>
      <c r="L414" s="152">
        <f t="shared" ref="L414:L477" si="90">IF($E414&lt;$K$14,$K$14,IF($E414&lt;$J$14,$J$14,$I$14))</f>
        <v>45031</v>
      </c>
      <c r="M414" s="246">
        <f t="shared" ref="M414:M477" si="91">$J$285</f>
        <v>44331</v>
      </c>
      <c r="N414" s="113">
        <f t="shared" ref="N414:N477" si="92">IF(I414="","",(J414-I414)/($J$14-$I$14))</f>
        <v>1.9614017142858105E-4</v>
      </c>
      <c r="O414" s="580">
        <f t="shared" si="82"/>
        <v>700</v>
      </c>
      <c r="P414" s="113">
        <f t="shared" ref="P414:P477" si="93">L414-E414</f>
        <v>558</v>
      </c>
      <c r="Q414" s="113">
        <f t="shared" ref="Q414:Q477" si="94">E414-M414</f>
        <v>142</v>
      </c>
      <c r="R414" s="549">
        <f t="shared" ref="R414:R444" si="95">IF(I414="","",I414-(P414*N414))</f>
        <v>1.8773251068428323</v>
      </c>
      <c r="T414" s="556">
        <f t="shared" ref="T414:T477" si="96">IFERROR(C414-R414,"")</f>
        <v>1.6746684956571931</v>
      </c>
    </row>
    <row r="415" spans="2:20" x14ac:dyDescent="0.35">
      <c r="B415" s="152">
        <v>42611</v>
      </c>
      <c r="C415" s="113">
        <f t="shared" si="86"/>
        <v>3.5662405625000115</v>
      </c>
      <c r="D415" s="186">
        <f t="shared" si="87"/>
        <v>5.0978781656399725</v>
      </c>
      <c r="E415" s="344" t="str">
        <f t="shared" si="88"/>
        <v>4/10/2021</v>
      </c>
      <c r="F415" s="549">
        <f t="shared" si="89"/>
        <v>0</v>
      </c>
      <c r="H415" s="559"/>
      <c r="I415" s="187">
        <f t="shared" si="85"/>
        <v>1.9988903025000226</v>
      </c>
      <c r="J415" s="187">
        <f t="shared" si="85"/>
        <v>1.8656211224999941</v>
      </c>
      <c r="K415" s="113">
        <f t="shared" si="85"/>
        <v>1.8504824099999873</v>
      </c>
      <c r="L415" s="152">
        <f t="shared" si="90"/>
        <v>45031</v>
      </c>
      <c r="M415" s="246">
        <f t="shared" si="91"/>
        <v>44331</v>
      </c>
      <c r="N415" s="113">
        <f t="shared" si="92"/>
        <v>1.9038454285718359E-4</v>
      </c>
      <c r="O415" s="580">
        <f t="shared" ref="O415:O478" si="97">L415-M415</f>
        <v>700</v>
      </c>
      <c r="P415" s="113">
        <f t="shared" si="93"/>
        <v>558</v>
      </c>
      <c r="Q415" s="113">
        <f t="shared" si="94"/>
        <v>142</v>
      </c>
      <c r="R415" s="549">
        <f t="shared" si="95"/>
        <v>1.8926557275857141</v>
      </c>
      <c r="T415" s="556">
        <f t="shared" si="96"/>
        <v>1.6735848349142974</v>
      </c>
    </row>
    <row r="416" spans="2:20" x14ac:dyDescent="0.35">
      <c r="B416" s="152">
        <v>42612</v>
      </c>
      <c r="C416" s="113">
        <f t="shared" si="86"/>
        <v>3.558099322500019</v>
      </c>
      <c r="D416" s="186">
        <f t="shared" si="87"/>
        <v>5.0951403148528405</v>
      </c>
      <c r="E416" s="344" t="str">
        <f t="shared" si="88"/>
        <v>4/10/2021</v>
      </c>
      <c r="F416" s="549">
        <f t="shared" si="89"/>
        <v>0</v>
      </c>
      <c r="H416" s="559"/>
      <c r="I416" s="187">
        <f t="shared" si="85"/>
        <v>1.9797022499999928</v>
      </c>
      <c r="J416" s="187">
        <f t="shared" si="85"/>
        <v>1.8595655024999935</v>
      </c>
      <c r="K416" s="113">
        <f t="shared" si="85"/>
        <v>1.8434180624999907</v>
      </c>
      <c r="L416" s="152">
        <f t="shared" si="90"/>
        <v>45031</v>
      </c>
      <c r="M416" s="246">
        <f t="shared" si="91"/>
        <v>44331</v>
      </c>
      <c r="N416" s="113">
        <f t="shared" si="92"/>
        <v>1.7162392499999894E-4</v>
      </c>
      <c r="O416" s="580">
        <f t="shared" si="97"/>
        <v>700</v>
      </c>
      <c r="P416" s="113">
        <f t="shared" si="93"/>
        <v>558</v>
      </c>
      <c r="Q416" s="113">
        <f t="shared" si="94"/>
        <v>142</v>
      </c>
      <c r="R416" s="549">
        <f t="shared" si="95"/>
        <v>1.8839360998499934</v>
      </c>
      <c r="T416" s="556">
        <f t="shared" si="96"/>
        <v>1.6741632226500256</v>
      </c>
    </row>
    <row r="417" spans="2:20" x14ac:dyDescent="0.35">
      <c r="B417" s="152">
        <v>42613</v>
      </c>
      <c r="C417" s="113">
        <f t="shared" si="86"/>
        <v>3.5703113025000066</v>
      </c>
      <c r="D417" s="186">
        <f t="shared" si="87"/>
        <v>5.0924024640657084</v>
      </c>
      <c r="E417" s="344" t="str">
        <f t="shared" si="88"/>
        <v>4/10/2021</v>
      </c>
      <c r="F417" s="549">
        <f t="shared" si="89"/>
        <v>0</v>
      </c>
      <c r="H417" s="559"/>
      <c r="I417" s="187">
        <f t="shared" si="85"/>
        <v>1.9726334224999809</v>
      </c>
      <c r="J417" s="187">
        <f t="shared" si="85"/>
        <v>1.8514916225000011</v>
      </c>
      <c r="K417" s="113">
        <f t="shared" si="85"/>
        <v>1.8363539599999923</v>
      </c>
      <c r="L417" s="152">
        <f t="shared" si="90"/>
        <v>45031</v>
      </c>
      <c r="M417" s="246">
        <f t="shared" si="91"/>
        <v>44331</v>
      </c>
      <c r="N417" s="113">
        <f t="shared" si="92"/>
        <v>1.7305971428568538E-4</v>
      </c>
      <c r="O417" s="580">
        <f t="shared" si="97"/>
        <v>700</v>
      </c>
      <c r="P417" s="113">
        <f t="shared" si="93"/>
        <v>558</v>
      </c>
      <c r="Q417" s="113">
        <f t="shared" si="94"/>
        <v>142</v>
      </c>
      <c r="R417" s="549">
        <f t="shared" si="95"/>
        <v>1.8760661019285685</v>
      </c>
      <c r="T417" s="556">
        <f t="shared" si="96"/>
        <v>1.6942452005714381</v>
      </c>
    </row>
    <row r="418" spans="2:20" x14ac:dyDescent="0.35">
      <c r="B418" s="152">
        <v>42614</v>
      </c>
      <c r="C418" s="113">
        <f t="shared" si="86"/>
        <v>3.5825240024999871</v>
      </c>
      <c r="D418" s="186">
        <f t="shared" si="87"/>
        <v>5.0896646132785763</v>
      </c>
      <c r="E418" s="344" t="str">
        <f t="shared" si="88"/>
        <v>4/10/2021</v>
      </c>
      <c r="F418" s="549">
        <f t="shared" si="89"/>
        <v>0</v>
      </c>
      <c r="H418" s="559"/>
      <c r="I418" s="187">
        <f t="shared" si="85"/>
        <v>1.9827318224999946</v>
      </c>
      <c r="J418" s="187">
        <f t="shared" si="85"/>
        <v>1.8625932899999809</v>
      </c>
      <c r="K418" s="113">
        <f t="shared" si="85"/>
        <v>1.8464456100000026</v>
      </c>
      <c r="L418" s="152">
        <f t="shared" si="90"/>
        <v>45031</v>
      </c>
      <c r="M418" s="246">
        <f t="shared" si="91"/>
        <v>44331</v>
      </c>
      <c r="N418" s="113">
        <f t="shared" si="92"/>
        <v>1.716264750000196E-4</v>
      </c>
      <c r="O418" s="580">
        <f t="shared" si="97"/>
        <v>700</v>
      </c>
      <c r="P418" s="113">
        <f t="shared" si="93"/>
        <v>558</v>
      </c>
      <c r="Q418" s="113">
        <f t="shared" si="94"/>
        <v>142</v>
      </c>
      <c r="R418" s="549">
        <f t="shared" si="95"/>
        <v>1.8869642494499836</v>
      </c>
      <c r="T418" s="556">
        <f t="shared" si="96"/>
        <v>1.6955597530500035</v>
      </c>
    </row>
    <row r="419" spans="2:20" x14ac:dyDescent="0.35">
      <c r="B419" s="152">
        <v>42615</v>
      </c>
      <c r="C419" s="113">
        <f t="shared" si="86"/>
        <v>3.5855772900000193</v>
      </c>
      <c r="D419" s="186">
        <f t="shared" si="87"/>
        <v>5.0869267624914443</v>
      </c>
      <c r="E419" s="344" t="str">
        <f t="shared" si="88"/>
        <v>4/10/2021</v>
      </c>
      <c r="F419" s="549">
        <f t="shared" si="89"/>
        <v>0</v>
      </c>
      <c r="H419" s="559"/>
      <c r="I419" s="187">
        <f t="shared" si="85"/>
        <v>1.9938406399999886</v>
      </c>
      <c r="J419" s="187">
        <f t="shared" si="85"/>
        <v>1.8726862400000099</v>
      </c>
      <c r="K419" s="113">
        <f t="shared" si="85"/>
        <v>1.8585562499999986</v>
      </c>
      <c r="L419" s="152">
        <f t="shared" si="90"/>
        <v>45031</v>
      </c>
      <c r="M419" s="246">
        <f t="shared" si="91"/>
        <v>44331</v>
      </c>
      <c r="N419" s="113">
        <f t="shared" si="92"/>
        <v>1.7307771428568382E-4</v>
      </c>
      <c r="O419" s="580">
        <f t="shared" si="97"/>
        <v>700</v>
      </c>
      <c r="P419" s="113">
        <f t="shared" si="93"/>
        <v>558</v>
      </c>
      <c r="Q419" s="113">
        <f t="shared" si="94"/>
        <v>142</v>
      </c>
      <c r="R419" s="549">
        <f t="shared" si="95"/>
        <v>1.897263275428577</v>
      </c>
      <c r="T419" s="556">
        <f t="shared" si="96"/>
        <v>1.6883140145714424</v>
      </c>
    </row>
    <row r="420" spans="2:20" x14ac:dyDescent="0.35">
      <c r="B420" s="152">
        <v>42618</v>
      </c>
      <c r="C420" s="113">
        <f t="shared" si="86"/>
        <v>3.6059336900000183</v>
      </c>
      <c r="D420" s="186">
        <f t="shared" si="87"/>
        <v>5.0787132101300481</v>
      </c>
      <c r="E420" s="344" t="str">
        <f t="shared" si="88"/>
        <v>4/10/2021</v>
      </c>
      <c r="F420" s="549">
        <f t="shared" si="89"/>
        <v>0</v>
      </c>
      <c r="H420" s="559"/>
      <c r="I420" s="187">
        <f t="shared" si="85"/>
        <v>2.0221203600000015</v>
      </c>
      <c r="J420" s="187">
        <f t="shared" si="85"/>
        <v>1.897920802499975</v>
      </c>
      <c r="K420" s="113">
        <f t="shared" si="85"/>
        <v>1.876723559999971</v>
      </c>
      <c r="L420" s="152">
        <f t="shared" si="90"/>
        <v>45031</v>
      </c>
      <c r="M420" s="246">
        <f t="shared" si="91"/>
        <v>44331</v>
      </c>
      <c r="N420" s="113">
        <f t="shared" si="92"/>
        <v>1.774279392857522E-4</v>
      </c>
      <c r="O420" s="580">
        <f t="shared" si="97"/>
        <v>700</v>
      </c>
      <c r="P420" s="113">
        <f t="shared" si="93"/>
        <v>558</v>
      </c>
      <c r="Q420" s="113">
        <f t="shared" si="94"/>
        <v>142</v>
      </c>
      <c r="R420" s="549">
        <f t="shared" si="95"/>
        <v>1.9231155698785518</v>
      </c>
      <c r="T420" s="556">
        <f t="shared" si="96"/>
        <v>1.6828181201214665</v>
      </c>
    </row>
    <row r="421" spans="2:20" x14ac:dyDescent="0.35">
      <c r="B421" s="152">
        <v>42619</v>
      </c>
      <c r="C421" s="113">
        <f t="shared" si="86"/>
        <v>3.6110231024999884</v>
      </c>
      <c r="D421" s="186">
        <f t="shared" si="87"/>
        <v>5.075975359342916</v>
      </c>
      <c r="E421" s="344" t="str">
        <f t="shared" si="88"/>
        <v>4/10/2021</v>
      </c>
      <c r="F421" s="549">
        <f t="shared" si="89"/>
        <v>0</v>
      </c>
      <c r="H421" s="559"/>
      <c r="I421" s="187">
        <f t="shared" si="85"/>
        <v>2.0392921025000232</v>
      </c>
      <c r="J421" s="187">
        <f t="shared" si="85"/>
        <v>1.9150820899999976</v>
      </c>
      <c r="K421" s="113">
        <f t="shared" si="85"/>
        <v>1.8868172099999914</v>
      </c>
      <c r="L421" s="152">
        <f t="shared" si="90"/>
        <v>45031</v>
      </c>
      <c r="M421" s="246">
        <f t="shared" si="91"/>
        <v>44331</v>
      </c>
      <c r="N421" s="113">
        <f t="shared" si="92"/>
        <v>1.7744287500003658E-4</v>
      </c>
      <c r="O421" s="580">
        <f t="shared" si="97"/>
        <v>700</v>
      </c>
      <c r="P421" s="113">
        <f t="shared" si="93"/>
        <v>558</v>
      </c>
      <c r="Q421" s="113">
        <f t="shared" si="94"/>
        <v>142</v>
      </c>
      <c r="R421" s="549">
        <f t="shared" si="95"/>
        <v>1.9402789782500027</v>
      </c>
      <c r="T421" s="556">
        <f t="shared" si="96"/>
        <v>1.6707441242499856</v>
      </c>
    </row>
    <row r="422" spans="2:20" x14ac:dyDescent="0.35">
      <c r="B422" s="152">
        <v>42620</v>
      </c>
      <c r="C422" s="113">
        <f t="shared" si="86"/>
        <v>3.5774352900000084</v>
      </c>
      <c r="D422" s="186">
        <f t="shared" si="87"/>
        <v>5.0732375085557839</v>
      </c>
      <c r="E422" s="344" t="str">
        <f t="shared" si="88"/>
        <v>4/10/2021</v>
      </c>
      <c r="F422" s="549">
        <f t="shared" si="89"/>
        <v>0</v>
      </c>
      <c r="H422" s="559"/>
      <c r="I422" s="187">
        <f t="shared" si="85"/>
        <v>1.997880360000015</v>
      </c>
      <c r="J422" s="187">
        <f t="shared" si="85"/>
        <v>1.8898454025000122</v>
      </c>
      <c r="K422" s="113">
        <f t="shared" si="85"/>
        <v>1.8666304100000142</v>
      </c>
      <c r="L422" s="152">
        <f t="shared" si="90"/>
        <v>45031</v>
      </c>
      <c r="M422" s="246">
        <f t="shared" si="91"/>
        <v>44331</v>
      </c>
      <c r="N422" s="113">
        <f t="shared" si="92"/>
        <v>1.5433565357143259E-4</v>
      </c>
      <c r="O422" s="580">
        <f t="shared" si="97"/>
        <v>700</v>
      </c>
      <c r="P422" s="113">
        <f t="shared" si="93"/>
        <v>558</v>
      </c>
      <c r="Q422" s="113">
        <f t="shared" si="94"/>
        <v>142</v>
      </c>
      <c r="R422" s="549">
        <f t="shared" si="95"/>
        <v>1.9117610653071557</v>
      </c>
      <c r="T422" s="556">
        <f t="shared" si="96"/>
        <v>1.6656742246928526</v>
      </c>
    </row>
    <row r="423" spans="2:20" x14ac:dyDescent="0.35">
      <c r="B423" s="152">
        <v>42621</v>
      </c>
      <c r="C423" s="113">
        <f t="shared" si="86"/>
        <v>3.5865950625000087</v>
      </c>
      <c r="D423" s="186">
        <f t="shared" si="87"/>
        <v>5.0704996577686519</v>
      </c>
      <c r="E423" s="344" t="str">
        <f t="shared" si="88"/>
        <v>4/10/2021</v>
      </c>
      <c r="F423" s="549">
        <f t="shared" si="89"/>
        <v>0</v>
      </c>
      <c r="H423" s="559"/>
      <c r="I423" s="187">
        <f t="shared" si="85"/>
        <v>1.9988903025000226</v>
      </c>
      <c r="J423" s="187">
        <f t="shared" si="85"/>
        <v>1.8918642224999838</v>
      </c>
      <c r="K423" s="113">
        <f t="shared" si="85"/>
        <v>1.8716769224999874</v>
      </c>
      <c r="L423" s="152">
        <f t="shared" si="90"/>
        <v>45031</v>
      </c>
      <c r="M423" s="246">
        <f t="shared" si="91"/>
        <v>44331</v>
      </c>
      <c r="N423" s="113">
        <f t="shared" si="92"/>
        <v>1.5289440000005556E-4</v>
      </c>
      <c r="O423" s="580">
        <f t="shared" si="97"/>
        <v>700</v>
      </c>
      <c r="P423" s="113">
        <f t="shared" si="93"/>
        <v>558</v>
      </c>
      <c r="Q423" s="113">
        <f t="shared" si="94"/>
        <v>142</v>
      </c>
      <c r="R423" s="549">
        <f t="shared" si="95"/>
        <v>1.9135752272999917</v>
      </c>
      <c r="T423" s="556">
        <f t="shared" si="96"/>
        <v>1.673019835200017</v>
      </c>
    </row>
    <row r="424" spans="2:20" x14ac:dyDescent="0.35">
      <c r="B424" s="152">
        <v>42622</v>
      </c>
      <c r="C424" s="113">
        <f t="shared" si="86"/>
        <v>3.6324000000000023</v>
      </c>
      <c r="D424" s="186">
        <f t="shared" si="87"/>
        <v>5.0677618069815198</v>
      </c>
      <c r="E424" s="344" t="str">
        <f t="shared" si="88"/>
        <v>4/10/2021</v>
      </c>
      <c r="F424" s="549">
        <f t="shared" si="89"/>
        <v>0</v>
      </c>
      <c r="H424" s="559"/>
      <c r="I424" s="187">
        <f t="shared" si="85"/>
        <v>2.0564652899999869</v>
      </c>
      <c r="J424" s="187">
        <f t="shared" si="85"/>
        <v>1.9413315600000036</v>
      </c>
      <c r="K424" s="113">
        <f t="shared" si="85"/>
        <v>1.9120535224999902</v>
      </c>
      <c r="L424" s="152">
        <f t="shared" si="90"/>
        <v>45031</v>
      </c>
      <c r="M424" s="246">
        <f t="shared" si="91"/>
        <v>44331</v>
      </c>
      <c r="N424" s="113">
        <f t="shared" si="92"/>
        <v>1.6447675714283325E-4</v>
      </c>
      <c r="O424" s="580">
        <f t="shared" si="97"/>
        <v>700</v>
      </c>
      <c r="P424" s="113">
        <f t="shared" si="93"/>
        <v>558</v>
      </c>
      <c r="Q424" s="113">
        <f t="shared" si="94"/>
        <v>142</v>
      </c>
      <c r="R424" s="549">
        <f t="shared" si="95"/>
        <v>1.9646872595142859</v>
      </c>
      <c r="T424" s="556">
        <f t="shared" si="96"/>
        <v>1.6677127404857164</v>
      </c>
    </row>
    <row r="425" spans="2:20" x14ac:dyDescent="0.35">
      <c r="B425" s="152">
        <v>42625</v>
      </c>
      <c r="C425" s="113">
        <f t="shared" si="86"/>
        <v>3.6883975625000121</v>
      </c>
      <c r="D425" s="186">
        <f t="shared" si="87"/>
        <v>5.0595482546201236</v>
      </c>
      <c r="E425" s="344" t="str">
        <f t="shared" si="88"/>
        <v>4/10/2021</v>
      </c>
      <c r="F425" s="549">
        <f t="shared" si="89"/>
        <v>0</v>
      </c>
      <c r="H425" s="559"/>
      <c r="I425" s="187">
        <f t="shared" si="85"/>
        <v>2.1453848900000017</v>
      </c>
      <c r="J425" s="187">
        <f t="shared" si="85"/>
        <v>2.0231304224999969</v>
      </c>
      <c r="K425" s="113">
        <f t="shared" si="85"/>
        <v>1.9817219599999936</v>
      </c>
      <c r="L425" s="152">
        <f t="shared" si="90"/>
        <v>45031</v>
      </c>
      <c r="M425" s="246">
        <f t="shared" si="91"/>
        <v>44331</v>
      </c>
      <c r="N425" s="113">
        <f t="shared" si="92"/>
        <v>1.7464923928572112E-4</v>
      </c>
      <c r="O425" s="580">
        <f t="shared" si="97"/>
        <v>700</v>
      </c>
      <c r="P425" s="113">
        <f t="shared" si="93"/>
        <v>558</v>
      </c>
      <c r="Q425" s="113">
        <f t="shared" si="94"/>
        <v>142</v>
      </c>
      <c r="R425" s="549">
        <f t="shared" si="95"/>
        <v>2.0479306144785694</v>
      </c>
      <c r="T425" s="556">
        <f t="shared" si="96"/>
        <v>1.6404669480214427</v>
      </c>
    </row>
    <row r="426" spans="2:20" x14ac:dyDescent="0.35">
      <c r="B426" s="152">
        <v>42626</v>
      </c>
      <c r="C426" s="113">
        <f t="shared" si="86"/>
        <v>3.6965439225000063</v>
      </c>
      <c r="D426" s="186">
        <f t="shared" si="87"/>
        <v>5.0568104038329915</v>
      </c>
      <c r="E426" s="344" t="str">
        <f t="shared" si="88"/>
        <v>4/10/2021</v>
      </c>
      <c r="F426" s="549">
        <f t="shared" si="89"/>
        <v>0</v>
      </c>
      <c r="H426" s="559"/>
      <c r="I426" s="187">
        <f t="shared" ref="I426:K445" si="98">IF(I155="","",((1+I155/200)^2-1)*100)</f>
        <v>2.1706532024999836</v>
      </c>
      <c r="J426" s="187">
        <f t="shared" si="98"/>
        <v>2.0514142025000126</v>
      </c>
      <c r="K426" s="113">
        <f t="shared" si="98"/>
        <v>2.005960040000021</v>
      </c>
      <c r="L426" s="152">
        <f t="shared" si="90"/>
        <v>45031</v>
      </c>
      <c r="M426" s="246">
        <f t="shared" si="91"/>
        <v>44331</v>
      </c>
      <c r="N426" s="113">
        <f t="shared" si="92"/>
        <v>1.7034142857138716E-4</v>
      </c>
      <c r="O426" s="580">
        <f t="shared" si="97"/>
        <v>700</v>
      </c>
      <c r="P426" s="113">
        <f t="shared" si="93"/>
        <v>558</v>
      </c>
      <c r="Q426" s="113">
        <f t="shared" si="94"/>
        <v>142</v>
      </c>
      <c r="R426" s="549">
        <f t="shared" si="95"/>
        <v>2.0756026853571496</v>
      </c>
      <c r="T426" s="556">
        <f t="shared" si="96"/>
        <v>1.6209412371428567</v>
      </c>
    </row>
    <row r="427" spans="2:20" x14ac:dyDescent="0.35">
      <c r="B427" s="152">
        <v>42627</v>
      </c>
      <c r="C427" s="113">
        <f t="shared" si="86"/>
        <v>3.7321880099999705</v>
      </c>
      <c r="D427" s="186">
        <f t="shared" si="87"/>
        <v>5.0540725530458586</v>
      </c>
      <c r="E427" s="344" t="str">
        <f t="shared" si="88"/>
        <v>4/10/2021</v>
      </c>
      <c r="F427" s="549">
        <f t="shared" si="89"/>
        <v>0</v>
      </c>
      <c r="H427" s="559"/>
      <c r="I427" s="187">
        <f t="shared" si="98"/>
        <v>2.2242323600000224</v>
      </c>
      <c r="J427" s="187">
        <f t="shared" si="98"/>
        <v>2.0918264025000077</v>
      </c>
      <c r="K427" s="113">
        <f t="shared" si="98"/>
        <v>2.0332313225000176</v>
      </c>
      <c r="L427" s="152">
        <f t="shared" si="90"/>
        <v>45031</v>
      </c>
      <c r="M427" s="246">
        <f t="shared" si="91"/>
        <v>44331</v>
      </c>
      <c r="N427" s="113">
        <f t="shared" si="92"/>
        <v>1.8915136785716387E-4</v>
      </c>
      <c r="O427" s="580">
        <f t="shared" si="97"/>
        <v>700</v>
      </c>
      <c r="P427" s="113">
        <f t="shared" si="93"/>
        <v>558</v>
      </c>
      <c r="Q427" s="113">
        <f t="shared" si="94"/>
        <v>142</v>
      </c>
      <c r="R427" s="549">
        <f t="shared" si="95"/>
        <v>2.1186858967357249</v>
      </c>
      <c r="T427" s="556">
        <f t="shared" si="96"/>
        <v>1.6135021132642455</v>
      </c>
    </row>
    <row r="428" spans="2:20" x14ac:dyDescent="0.35">
      <c r="B428" s="152">
        <v>42628</v>
      </c>
      <c r="C428" s="113">
        <f t="shared" si="86"/>
        <v>3.7220033599999924</v>
      </c>
      <c r="D428" s="186">
        <f t="shared" si="87"/>
        <v>5.0513347022587265</v>
      </c>
      <c r="E428" s="344" t="str">
        <f t="shared" si="88"/>
        <v>4/10/2021</v>
      </c>
      <c r="F428" s="549">
        <f t="shared" si="89"/>
        <v>0</v>
      </c>
      <c r="H428" s="559"/>
      <c r="I428" s="187">
        <f t="shared" si="98"/>
        <v>2.2171550625000203</v>
      </c>
      <c r="J428" s="187">
        <f t="shared" si="98"/>
        <v>2.0776812225000052</v>
      </c>
      <c r="K428" s="113">
        <f t="shared" si="98"/>
        <v>2.018080160000002</v>
      </c>
      <c r="L428" s="152">
        <f t="shared" si="90"/>
        <v>45031</v>
      </c>
      <c r="M428" s="246">
        <f t="shared" si="91"/>
        <v>44331</v>
      </c>
      <c r="N428" s="113">
        <f t="shared" si="92"/>
        <v>1.9924834285716436E-4</v>
      </c>
      <c r="O428" s="580">
        <f t="shared" si="97"/>
        <v>700</v>
      </c>
      <c r="P428" s="113">
        <f t="shared" si="93"/>
        <v>558</v>
      </c>
      <c r="Q428" s="113">
        <f t="shared" si="94"/>
        <v>142</v>
      </c>
      <c r="R428" s="549">
        <f t="shared" si="95"/>
        <v>2.1059744871857227</v>
      </c>
      <c r="T428" s="556">
        <f t="shared" si="96"/>
        <v>1.6160288728142698</v>
      </c>
    </row>
    <row r="429" spans="2:20" x14ac:dyDescent="0.35">
      <c r="B429" s="152">
        <v>42629</v>
      </c>
      <c r="C429" s="113">
        <f t="shared" si="86"/>
        <v>3.7301510400000071</v>
      </c>
      <c r="D429" s="186">
        <f t="shared" si="87"/>
        <v>5.0485968514715944</v>
      </c>
      <c r="E429" s="344" t="str">
        <f t="shared" si="88"/>
        <v>4/10/2021</v>
      </c>
      <c r="F429" s="549">
        <f t="shared" si="89"/>
        <v>0</v>
      </c>
      <c r="H429" s="559"/>
      <c r="I429" s="187">
        <f t="shared" si="98"/>
        <v>2.2525440000000119</v>
      </c>
      <c r="J429" s="187">
        <f t="shared" si="98"/>
        <v>2.1049620899999955</v>
      </c>
      <c r="K429" s="113">
        <f t="shared" si="98"/>
        <v>2.0352515624999956</v>
      </c>
      <c r="L429" s="152">
        <f t="shared" si="90"/>
        <v>45031</v>
      </c>
      <c r="M429" s="246">
        <f t="shared" si="91"/>
        <v>44331</v>
      </c>
      <c r="N429" s="113">
        <f t="shared" si="92"/>
        <v>2.1083130000002344E-4</v>
      </c>
      <c r="O429" s="580">
        <f t="shared" si="97"/>
        <v>700</v>
      </c>
      <c r="P429" s="113">
        <f t="shared" si="93"/>
        <v>558</v>
      </c>
      <c r="Q429" s="113">
        <f t="shared" si="94"/>
        <v>142</v>
      </c>
      <c r="R429" s="549">
        <f t="shared" si="95"/>
        <v>2.1349001345999987</v>
      </c>
      <c r="T429" s="556">
        <f t="shared" si="96"/>
        <v>1.5952509054000084</v>
      </c>
    </row>
    <row r="430" spans="2:20" x14ac:dyDescent="0.35">
      <c r="B430" s="152">
        <v>42632</v>
      </c>
      <c r="C430" s="113">
        <f t="shared" si="86"/>
        <v>3.7372805225000194</v>
      </c>
      <c r="D430" s="186">
        <f t="shared" si="87"/>
        <v>5.0403832991101982</v>
      </c>
      <c r="E430" s="344" t="str">
        <f t="shared" si="88"/>
        <v>4/10/2021</v>
      </c>
      <c r="F430" s="549">
        <f t="shared" si="89"/>
        <v>0</v>
      </c>
      <c r="H430" s="559"/>
      <c r="I430" s="187">
        <f t="shared" si="98"/>
        <v>2.2747916099999932</v>
      </c>
      <c r="J430" s="187">
        <f t="shared" si="98"/>
        <v>2.1251724899999935</v>
      </c>
      <c r="K430" s="113">
        <f t="shared" si="98"/>
        <v>2.0554550624999779</v>
      </c>
      <c r="L430" s="152">
        <f t="shared" si="90"/>
        <v>45031</v>
      </c>
      <c r="M430" s="246">
        <f t="shared" si="91"/>
        <v>44331</v>
      </c>
      <c r="N430" s="113">
        <f t="shared" si="92"/>
        <v>2.1374159999999951E-4</v>
      </c>
      <c r="O430" s="580">
        <f t="shared" si="97"/>
        <v>700</v>
      </c>
      <c r="P430" s="113">
        <f t="shared" si="93"/>
        <v>558</v>
      </c>
      <c r="Q430" s="113">
        <f t="shared" si="94"/>
        <v>142</v>
      </c>
      <c r="R430" s="549">
        <f t="shared" si="95"/>
        <v>2.1555237971999937</v>
      </c>
      <c r="T430" s="556">
        <f t="shared" si="96"/>
        <v>1.5817567253000258</v>
      </c>
    </row>
    <row r="431" spans="2:20" x14ac:dyDescent="0.35">
      <c r="B431" s="152">
        <v>42633</v>
      </c>
      <c r="C431" s="113">
        <f t="shared" si="86"/>
        <v>3.7535774024999746</v>
      </c>
      <c r="D431" s="186">
        <f t="shared" si="87"/>
        <v>5.0376454483230662</v>
      </c>
      <c r="E431" s="344" t="str">
        <f t="shared" si="88"/>
        <v>4/10/2021</v>
      </c>
      <c r="F431" s="549">
        <f t="shared" si="89"/>
        <v>0</v>
      </c>
      <c r="H431" s="559"/>
      <c r="I431" s="187">
        <f t="shared" si="98"/>
        <v>2.2970416399999971</v>
      </c>
      <c r="J431" s="187">
        <f t="shared" si="98"/>
        <v>2.1433635599999779</v>
      </c>
      <c r="K431" s="113">
        <f t="shared" si="98"/>
        <v>2.0695987024999862</v>
      </c>
      <c r="L431" s="152">
        <f t="shared" si="90"/>
        <v>45031</v>
      </c>
      <c r="M431" s="246">
        <f t="shared" si="91"/>
        <v>44331</v>
      </c>
      <c r="N431" s="113">
        <f t="shared" si="92"/>
        <v>2.1954011428574179E-4</v>
      </c>
      <c r="O431" s="580">
        <f t="shared" si="97"/>
        <v>700</v>
      </c>
      <c r="P431" s="113">
        <f t="shared" si="93"/>
        <v>558</v>
      </c>
      <c r="Q431" s="113">
        <f t="shared" si="94"/>
        <v>142</v>
      </c>
      <c r="R431" s="549">
        <f t="shared" si="95"/>
        <v>2.1745382562285531</v>
      </c>
      <c r="T431" s="556">
        <f t="shared" si="96"/>
        <v>1.5790391462714215</v>
      </c>
    </row>
    <row r="432" spans="2:20" x14ac:dyDescent="0.35">
      <c r="B432" s="152">
        <v>42634</v>
      </c>
      <c r="C432" s="113">
        <f t="shared" si="86"/>
        <v>3.7556146025000015</v>
      </c>
      <c r="D432" s="186">
        <f t="shared" si="87"/>
        <v>5.0349075975359341</v>
      </c>
      <c r="E432" s="344" t="str">
        <f t="shared" si="88"/>
        <v>4/10/2021</v>
      </c>
      <c r="F432" s="549">
        <f t="shared" si="89"/>
        <v>0</v>
      </c>
      <c r="H432" s="559"/>
      <c r="I432" s="187">
        <f t="shared" si="98"/>
        <v>2.304121702500006</v>
      </c>
      <c r="J432" s="187">
        <f t="shared" si="98"/>
        <v>2.1474062400000049</v>
      </c>
      <c r="K432" s="113">
        <f t="shared" si="98"/>
        <v>2.0736399225000257</v>
      </c>
      <c r="L432" s="152">
        <f t="shared" si="90"/>
        <v>45031</v>
      </c>
      <c r="M432" s="246">
        <f t="shared" si="91"/>
        <v>44331</v>
      </c>
      <c r="N432" s="113">
        <f t="shared" si="92"/>
        <v>2.2387923214285874E-4</v>
      </c>
      <c r="O432" s="580">
        <f t="shared" si="97"/>
        <v>700</v>
      </c>
      <c r="P432" s="113">
        <f t="shared" si="93"/>
        <v>558</v>
      </c>
      <c r="Q432" s="113">
        <f t="shared" si="94"/>
        <v>142</v>
      </c>
      <c r="R432" s="549">
        <f t="shared" si="95"/>
        <v>2.179197090964291</v>
      </c>
      <c r="T432" s="556">
        <f t="shared" si="96"/>
        <v>1.5764175115357104</v>
      </c>
    </row>
    <row r="433" spans="2:20" x14ac:dyDescent="0.35">
      <c r="B433" s="152">
        <v>42635</v>
      </c>
      <c r="C433" s="113">
        <f t="shared" si="86"/>
        <v>3.6670148900000088</v>
      </c>
      <c r="D433" s="186">
        <f t="shared" si="87"/>
        <v>5.032169746748802</v>
      </c>
      <c r="E433" s="344" t="str">
        <f t="shared" si="88"/>
        <v>4/10/2021</v>
      </c>
      <c r="F433" s="549">
        <f t="shared" si="89"/>
        <v>0</v>
      </c>
      <c r="H433" s="559"/>
      <c r="I433" s="187">
        <f t="shared" si="98"/>
        <v>2.2171550625000203</v>
      </c>
      <c r="J433" s="187">
        <f t="shared" si="98"/>
        <v>2.0665678400000109</v>
      </c>
      <c r="K433" s="113">
        <f t="shared" si="98"/>
        <v>2.0009102024999947</v>
      </c>
      <c r="L433" s="152">
        <f t="shared" si="90"/>
        <v>45031</v>
      </c>
      <c r="M433" s="246">
        <f t="shared" si="91"/>
        <v>44331</v>
      </c>
      <c r="N433" s="113">
        <f t="shared" si="92"/>
        <v>2.151246035714419E-4</v>
      </c>
      <c r="O433" s="580">
        <f t="shared" si="97"/>
        <v>700</v>
      </c>
      <c r="P433" s="113">
        <f t="shared" si="93"/>
        <v>558</v>
      </c>
      <c r="Q433" s="113">
        <f t="shared" si="94"/>
        <v>142</v>
      </c>
      <c r="R433" s="549">
        <f t="shared" si="95"/>
        <v>2.0971155337071559</v>
      </c>
      <c r="T433" s="556">
        <f t="shared" si="96"/>
        <v>1.5698993562928529</v>
      </c>
    </row>
    <row r="434" spans="2:20" x14ac:dyDescent="0.35">
      <c r="B434" s="152">
        <v>42636</v>
      </c>
      <c r="C434" s="113">
        <f t="shared" si="86"/>
        <v>3.641562202500026</v>
      </c>
      <c r="D434" s="186">
        <f t="shared" si="87"/>
        <v>5.02943189596167</v>
      </c>
      <c r="E434" s="344" t="str">
        <f t="shared" si="88"/>
        <v>4/10/2021</v>
      </c>
      <c r="F434" s="549">
        <f t="shared" si="89"/>
        <v>0</v>
      </c>
      <c r="H434" s="559"/>
      <c r="I434" s="187">
        <f t="shared" si="98"/>
        <v>2.1534704100000024</v>
      </c>
      <c r="J434" s="187">
        <f t="shared" si="98"/>
        <v>2.0110100025000133</v>
      </c>
      <c r="K434" s="113">
        <f t="shared" si="98"/>
        <v>1.9554672900000014</v>
      </c>
      <c r="L434" s="152">
        <f t="shared" si="90"/>
        <v>45031</v>
      </c>
      <c r="M434" s="246">
        <f t="shared" si="91"/>
        <v>44331</v>
      </c>
      <c r="N434" s="113">
        <f t="shared" si="92"/>
        <v>2.035148678571273E-4</v>
      </c>
      <c r="O434" s="580">
        <f t="shared" si="97"/>
        <v>700</v>
      </c>
      <c r="P434" s="113">
        <f t="shared" si="93"/>
        <v>558</v>
      </c>
      <c r="Q434" s="113">
        <f t="shared" si="94"/>
        <v>142</v>
      </c>
      <c r="R434" s="549">
        <f t="shared" si="95"/>
        <v>2.0399091137357255</v>
      </c>
      <c r="T434" s="556">
        <f t="shared" si="96"/>
        <v>1.6016530887643006</v>
      </c>
    </row>
    <row r="435" spans="2:20" x14ac:dyDescent="0.35">
      <c r="B435" s="152">
        <v>42639</v>
      </c>
      <c r="C435" s="113">
        <f t="shared" si="86"/>
        <v>3.6283280400000173</v>
      </c>
      <c r="D435" s="186">
        <f t="shared" si="87"/>
        <v>5.0212183436002737</v>
      </c>
      <c r="E435" s="344" t="str">
        <f t="shared" si="88"/>
        <v>4/10/2021</v>
      </c>
      <c r="F435" s="549">
        <f t="shared" si="89"/>
        <v>0</v>
      </c>
      <c r="H435" s="559"/>
      <c r="I435" s="187">
        <f t="shared" si="98"/>
        <v>2.1312359999999808</v>
      </c>
      <c r="J435" s="187">
        <f t="shared" si="98"/>
        <v>1.997880360000015</v>
      </c>
      <c r="K435" s="113">
        <f t="shared" si="98"/>
        <v>1.9473896100000054</v>
      </c>
      <c r="L435" s="152">
        <f t="shared" si="90"/>
        <v>45031</v>
      </c>
      <c r="M435" s="246">
        <f t="shared" si="91"/>
        <v>44331</v>
      </c>
      <c r="N435" s="113">
        <f t="shared" si="92"/>
        <v>1.9050805714280829E-4</v>
      </c>
      <c r="O435" s="580">
        <f t="shared" si="97"/>
        <v>700</v>
      </c>
      <c r="P435" s="113">
        <f t="shared" si="93"/>
        <v>558</v>
      </c>
      <c r="Q435" s="113">
        <f t="shared" si="94"/>
        <v>142</v>
      </c>
      <c r="R435" s="549">
        <f t="shared" si="95"/>
        <v>2.0249325041142936</v>
      </c>
      <c r="T435" s="556">
        <f t="shared" si="96"/>
        <v>1.6033955358857237</v>
      </c>
    </row>
    <row r="436" spans="2:20" x14ac:dyDescent="0.35">
      <c r="B436" s="152">
        <v>42640</v>
      </c>
      <c r="C436" s="113">
        <f t="shared" si="86"/>
        <v>3.6222202499999856</v>
      </c>
      <c r="D436" s="186">
        <f t="shared" si="87"/>
        <v>5.0184804928131417</v>
      </c>
      <c r="E436" s="344" t="str">
        <f t="shared" si="88"/>
        <v>4/10/2021</v>
      </c>
      <c r="F436" s="549">
        <f t="shared" si="89"/>
        <v>0</v>
      </c>
      <c r="H436" s="559"/>
      <c r="I436" s="187">
        <f t="shared" si="98"/>
        <v>2.1271936400000024</v>
      </c>
      <c r="J436" s="187">
        <f t="shared" si="98"/>
        <v>1.997880360000015</v>
      </c>
      <c r="K436" s="113">
        <f t="shared" si="98"/>
        <v>1.9514284100000223</v>
      </c>
      <c r="L436" s="152">
        <f t="shared" si="90"/>
        <v>45031</v>
      </c>
      <c r="M436" s="246">
        <f t="shared" si="91"/>
        <v>44331</v>
      </c>
      <c r="N436" s="113">
        <f t="shared" si="92"/>
        <v>1.8473325714283919E-4</v>
      </c>
      <c r="O436" s="580">
        <f t="shared" si="97"/>
        <v>700</v>
      </c>
      <c r="P436" s="113">
        <f t="shared" si="93"/>
        <v>558</v>
      </c>
      <c r="Q436" s="113">
        <f t="shared" si="94"/>
        <v>142</v>
      </c>
      <c r="R436" s="549">
        <f t="shared" si="95"/>
        <v>2.024112482514298</v>
      </c>
      <c r="T436" s="556">
        <f t="shared" si="96"/>
        <v>1.5981077674856876</v>
      </c>
    </row>
    <row r="437" spans="2:20" x14ac:dyDescent="0.35">
      <c r="B437" s="152">
        <v>42641</v>
      </c>
      <c r="C437" s="113">
        <f t="shared" si="86"/>
        <v>3.6232382024999898</v>
      </c>
      <c r="D437" s="186">
        <f t="shared" si="87"/>
        <v>5.0157426420260096</v>
      </c>
      <c r="E437" s="344" t="str">
        <f t="shared" si="88"/>
        <v>4/10/2021</v>
      </c>
      <c r="F437" s="549">
        <f t="shared" si="89"/>
        <v>0</v>
      </c>
      <c r="H437" s="559"/>
      <c r="I437" s="187">
        <f t="shared" si="98"/>
        <v>2.1110249999999997</v>
      </c>
      <c r="J437" s="187">
        <f t="shared" si="98"/>
        <v>1.9988903025000226</v>
      </c>
      <c r="K437" s="113">
        <f t="shared" si="98"/>
        <v>1.9584965024999734</v>
      </c>
      <c r="L437" s="152">
        <f t="shared" si="90"/>
        <v>45031</v>
      </c>
      <c r="M437" s="246">
        <f t="shared" si="91"/>
        <v>44331</v>
      </c>
      <c r="N437" s="113">
        <f t="shared" si="92"/>
        <v>1.6019242499996724E-4</v>
      </c>
      <c r="O437" s="580">
        <f t="shared" si="97"/>
        <v>700</v>
      </c>
      <c r="P437" s="113">
        <f t="shared" si="93"/>
        <v>558</v>
      </c>
      <c r="Q437" s="113">
        <f t="shared" si="94"/>
        <v>142</v>
      </c>
      <c r="R437" s="549">
        <f t="shared" si="95"/>
        <v>2.0216376268500178</v>
      </c>
      <c r="T437" s="556">
        <f t="shared" si="96"/>
        <v>1.601600575649972</v>
      </c>
    </row>
    <row r="438" spans="2:20" x14ac:dyDescent="0.35">
      <c r="B438" s="152">
        <v>42642</v>
      </c>
      <c r="C438" s="113">
        <f t="shared" si="86"/>
        <v>3.6313820024999943</v>
      </c>
      <c r="D438" s="186">
        <f t="shared" si="87"/>
        <v>5.0130047912388775</v>
      </c>
      <c r="E438" s="344" t="str">
        <f t="shared" si="88"/>
        <v>4/10/2021</v>
      </c>
      <c r="F438" s="549">
        <f t="shared" si="89"/>
        <v>0</v>
      </c>
      <c r="H438" s="559"/>
      <c r="I438" s="187">
        <f t="shared" si="98"/>
        <v>2.1231513599999863</v>
      </c>
      <c r="J438" s="187">
        <f t="shared" si="98"/>
        <v>2.0201002499999676</v>
      </c>
      <c r="K438" s="113">
        <f t="shared" si="98"/>
        <v>1.9736432399999781</v>
      </c>
      <c r="L438" s="152">
        <f t="shared" si="90"/>
        <v>45031</v>
      </c>
      <c r="M438" s="246">
        <f t="shared" si="91"/>
        <v>44331</v>
      </c>
      <c r="N438" s="113">
        <f t="shared" si="92"/>
        <v>1.4721587142859808E-4</v>
      </c>
      <c r="O438" s="580">
        <f t="shared" si="97"/>
        <v>700</v>
      </c>
      <c r="P438" s="113">
        <f t="shared" si="93"/>
        <v>558</v>
      </c>
      <c r="Q438" s="113">
        <f t="shared" si="94"/>
        <v>142</v>
      </c>
      <c r="R438" s="549">
        <f t="shared" si="95"/>
        <v>2.0410049037428286</v>
      </c>
      <c r="T438" s="556">
        <f t="shared" si="96"/>
        <v>1.5903770987571657</v>
      </c>
    </row>
    <row r="439" spans="2:20" x14ac:dyDescent="0.35">
      <c r="B439" s="152">
        <v>42643</v>
      </c>
      <c r="C439" s="113">
        <f t="shared" si="86"/>
        <v>3.5916840000000061</v>
      </c>
      <c r="D439" s="186">
        <f t="shared" si="87"/>
        <v>5.0102669404517455</v>
      </c>
      <c r="E439" s="344" t="str">
        <f t="shared" si="88"/>
        <v>4/10/2021</v>
      </c>
      <c r="F439" s="549">
        <f t="shared" si="89"/>
        <v>0</v>
      </c>
      <c r="H439" s="559"/>
      <c r="I439" s="187">
        <f t="shared" si="98"/>
        <v>2.0695987024999862</v>
      </c>
      <c r="J439" s="187">
        <f t="shared" si="98"/>
        <v>1.9675844100000006</v>
      </c>
      <c r="K439" s="113">
        <f t="shared" si="98"/>
        <v>1.9423412225000103</v>
      </c>
      <c r="L439" s="152">
        <f t="shared" si="90"/>
        <v>45031</v>
      </c>
      <c r="M439" s="246">
        <f t="shared" si="91"/>
        <v>44331</v>
      </c>
      <c r="N439" s="113">
        <f t="shared" si="92"/>
        <v>1.4573470357140801E-4</v>
      </c>
      <c r="O439" s="580">
        <f t="shared" si="97"/>
        <v>700</v>
      </c>
      <c r="P439" s="113">
        <f t="shared" si="93"/>
        <v>558</v>
      </c>
      <c r="Q439" s="113">
        <f t="shared" si="94"/>
        <v>142</v>
      </c>
      <c r="R439" s="549">
        <f t="shared" si="95"/>
        <v>1.9882787379071405</v>
      </c>
      <c r="T439" s="556">
        <f t="shared" si="96"/>
        <v>1.6034052620928656</v>
      </c>
    </row>
    <row r="440" spans="2:20" x14ac:dyDescent="0.35">
      <c r="B440" s="152">
        <v>42646</v>
      </c>
      <c r="C440" s="113">
        <f t="shared" si="86"/>
        <v>3.6425802499999715</v>
      </c>
      <c r="D440" s="186">
        <f t="shared" si="87"/>
        <v>5.0020533880903493</v>
      </c>
      <c r="E440" s="344" t="str">
        <f t="shared" si="88"/>
        <v>4/10/2021</v>
      </c>
      <c r="F440" s="549">
        <f t="shared" si="89"/>
        <v>0</v>
      </c>
      <c r="H440" s="559"/>
      <c r="I440" s="187">
        <f t="shared" si="98"/>
        <v>2.0988993600000061</v>
      </c>
      <c r="J440" s="187">
        <f t="shared" si="98"/>
        <v>1.9918208100000223</v>
      </c>
      <c r="K440" s="113">
        <f t="shared" si="98"/>
        <v>1.9665746224999836</v>
      </c>
      <c r="L440" s="152">
        <f t="shared" si="90"/>
        <v>45031</v>
      </c>
      <c r="M440" s="246">
        <f t="shared" si="91"/>
        <v>44331</v>
      </c>
      <c r="N440" s="113">
        <f t="shared" si="92"/>
        <v>1.5296935714283398E-4</v>
      </c>
      <c r="O440" s="580">
        <f t="shared" si="97"/>
        <v>700</v>
      </c>
      <c r="P440" s="113">
        <f t="shared" si="93"/>
        <v>558</v>
      </c>
      <c r="Q440" s="113">
        <f t="shared" si="94"/>
        <v>142</v>
      </c>
      <c r="R440" s="549">
        <f t="shared" si="95"/>
        <v>2.0135424587143049</v>
      </c>
      <c r="T440" s="556">
        <f t="shared" si="96"/>
        <v>1.6290377912856666</v>
      </c>
    </row>
    <row r="441" spans="2:20" x14ac:dyDescent="0.35">
      <c r="B441" s="152">
        <v>42647</v>
      </c>
      <c r="C441" s="113">
        <f t="shared" si="86"/>
        <v>3.6802515224999999</v>
      </c>
      <c r="D441" s="186">
        <f t="shared" si="87"/>
        <v>4.9993155373032172</v>
      </c>
      <c r="E441" s="344" t="str">
        <f t="shared" si="88"/>
        <v>4/10/2021</v>
      </c>
      <c r="F441" s="549">
        <f t="shared" si="89"/>
        <v>0</v>
      </c>
      <c r="H441" s="559"/>
      <c r="I441" s="187">
        <f t="shared" si="98"/>
        <v>2.1676208399999952</v>
      </c>
      <c r="J441" s="187">
        <f t="shared" si="98"/>
        <v>2.0443428899999949</v>
      </c>
      <c r="K441" s="113">
        <f t="shared" si="98"/>
        <v>2.0019201600000036</v>
      </c>
      <c r="L441" s="152">
        <f t="shared" si="90"/>
        <v>45031</v>
      </c>
      <c r="M441" s="246">
        <f t="shared" si="91"/>
        <v>44331</v>
      </c>
      <c r="N441" s="113">
        <f t="shared" si="92"/>
        <v>1.7611135714285759E-4</v>
      </c>
      <c r="O441" s="580">
        <f t="shared" si="97"/>
        <v>700</v>
      </c>
      <c r="P441" s="113">
        <f t="shared" si="93"/>
        <v>558</v>
      </c>
      <c r="Q441" s="113">
        <f t="shared" si="94"/>
        <v>142</v>
      </c>
      <c r="R441" s="549">
        <f t="shared" si="95"/>
        <v>2.0693507027142806</v>
      </c>
      <c r="T441" s="556">
        <f t="shared" si="96"/>
        <v>1.6109008197857193</v>
      </c>
    </row>
    <row r="442" spans="2:20" x14ac:dyDescent="0.35">
      <c r="B442" s="152">
        <v>42648</v>
      </c>
      <c r="C442" s="113">
        <f t="shared" si="86"/>
        <v>3.7250587024999726</v>
      </c>
      <c r="D442" s="186">
        <f t="shared" si="87"/>
        <v>4.9965776865160851</v>
      </c>
      <c r="E442" s="344" t="str">
        <f t="shared" si="88"/>
        <v>4/10/2021</v>
      </c>
      <c r="F442" s="549">
        <f t="shared" si="89"/>
        <v>0</v>
      </c>
      <c r="H442" s="559"/>
      <c r="I442" s="187">
        <f t="shared" si="98"/>
        <v>2.2191771224999712</v>
      </c>
      <c r="J442" s="187">
        <f t="shared" si="98"/>
        <v>2.0867744400000054</v>
      </c>
      <c r="K442" s="113">
        <f t="shared" si="98"/>
        <v>2.0342414399999731</v>
      </c>
      <c r="L442" s="152">
        <f t="shared" si="90"/>
        <v>45031</v>
      </c>
      <c r="M442" s="246">
        <f t="shared" si="91"/>
        <v>44331</v>
      </c>
      <c r="N442" s="113">
        <f t="shared" si="92"/>
        <v>1.8914668928566542E-4</v>
      </c>
      <c r="O442" s="580">
        <f t="shared" si="97"/>
        <v>700</v>
      </c>
      <c r="P442" s="113">
        <f t="shared" si="93"/>
        <v>558</v>
      </c>
      <c r="Q442" s="113">
        <f t="shared" si="94"/>
        <v>142</v>
      </c>
      <c r="R442" s="549">
        <f t="shared" si="95"/>
        <v>2.1136332698785698</v>
      </c>
      <c r="T442" s="556">
        <f t="shared" si="96"/>
        <v>1.6114254326214028</v>
      </c>
    </row>
    <row r="443" spans="2:20" x14ac:dyDescent="0.35">
      <c r="B443" s="152">
        <v>42649</v>
      </c>
      <c r="C443" s="113">
        <f t="shared" si="86"/>
        <v>3.7413546225000038</v>
      </c>
      <c r="D443" s="186">
        <f t="shared" si="87"/>
        <v>4.9938398357289531</v>
      </c>
      <c r="E443" s="344" t="str">
        <f t="shared" si="88"/>
        <v>4/10/2021</v>
      </c>
      <c r="F443" s="549">
        <f t="shared" si="89"/>
        <v>0</v>
      </c>
      <c r="H443" s="559"/>
      <c r="I443" s="187">
        <f t="shared" si="98"/>
        <v>2.2626562499999947</v>
      </c>
      <c r="J443" s="187">
        <f t="shared" si="98"/>
        <v>2.1090040099999818</v>
      </c>
      <c r="K443" s="113">
        <f t="shared" si="98"/>
        <v>2.0544448399999693</v>
      </c>
      <c r="L443" s="152">
        <f t="shared" si="90"/>
        <v>45031</v>
      </c>
      <c r="M443" s="246">
        <f t="shared" si="91"/>
        <v>44331</v>
      </c>
      <c r="N443" s="113">
        <f t="shared" si="92"/>
        <v>2.1950320000001838E-4</v>
      </c>
      <c r="O443" s="580">
        <f t="shared" si="97"/>
        <v>700</v>
      </c>
      <c r="P443" s="113">
        <f t="shared" si="93"/>
        <v>558</v>
      </c>
      <c r="Q443" s="113">
        <f t="shared" si="94"/>
        <v>142</v>
      </c>
      <c r="R443" s="549">
        <f t="shared" si="95"/>
        <v>2.1401734643999846</v>
      </c>
      <c r="T443" s="556">
        <f t="shared" si="96"/>
        <v>1.6011811581000193</v>
      </c>
    </row>
    <row r="444" spans="2:20" x14ac:dyDescent="0.35">
      <c r="B444" s="152">
        <v>42650</v>
      </c>
      <c r="C444" s="113">
        <f t="shared" si="86"/>
        <v>3.7291325625000038</v>
      </c>
      <c r="D444" s="186">
        <f t="shared" si="87"/>
        <v>4.991101984941821</v>
      </c>
      <c r="E444" s="344" t="str">
        <f t="shared" si="88"/>
        <v>4/10/2021</v>
      </c>
      <c r="F444" s="549">
        <f t="shared" si="89"/>
        <v>0</v>
      </c>
      <c r="H444" s="559"/>
      <c r="I444" s="187">
        <f t="shared" si="98"/>
        <v>2.2616450024999901</v>
      </c>
      <c r="J444" s="187">
        <f t="shared" si="98"/>
        <v>2.1009202500000157</v>
      </c>
      <c r="K444" s="113">
        <f t="shared" si="98"/>
        <v>2.0433327224999909</v>
      </c>
      <c r="L444" s="152">
        <f t="shared" si="90"/>
        <v>45031</v>
      </c>
      <c r="M444" s="246">
        <f t="shared" si="91"/>
        <v>44331</v>
      </c>
      <c r="N444" s="113">
        <f t="shared" si="92"/>
        <v>2.2960678928567773E-4</v>
      </c>
      <c r="O444" s="580">
        <f t="shared" si="97"/>
        <v>700</v>
      </c>
      <c r="P444" s="113">
        <f t="shared" si="93"/>
        <v>558</v>
      </c>
      <c r="Q444" s="113">
        <f t="shared" si="94"/>
        <v>142</v>
      </c>
      <c r="R444" s="549">
        <f t="shared" si="95"/>
        <v>2.1335244140785821</v>
      </c>
      <c r="T444" s="556">
        <f t="shared" si="96"/>
        <v>1.5956081484214217</v>
      </c>
    </row>
    <row r="445" spans="2:20" x14ac:dyDescent="0.35">
      <c r="B445" s="152">
        <v>42653</v>
      </c>
      <c r="C445" s="113">
        <f t="shared" si="86"/>
        <v>3.7515402225000161</v>
      </c>
      <c r="D445" s="186">
        <f t="shared" si="87"/>
        <v>4.9828884325804248</v>
      </c>
      <c r="E445" s="344" t="str">
        <f t="shared" si="88"/>
        <v>4/10/2021</v>
      </c>
      <c r="F445" s="549">
        <f t="shared" si="89"/>
        <v>0</v>
      </c>
      <c r="H445" s="559"/>
      <c r="I445" s="187">
        <f t="shared" si="98"/>
        <v>2.2505216100000114</v>
      </c>
      <c r="J445" s="187">
        <f t="shared" si="98"/>
        <v>2.0898056024999834</v>
      </c>
      <c r="K445" s="113">
        <f t="shared" si="98"/>
        <v>2.0281808099999799</v>
      </c>
      <c r="L445" s="152">
        <f t="shared" si="90"/>
        <v>45031</v>
      </c>
      <c r="M445" s="246">
        <f t="shared" si="91"/>
        <v>44331</v>
      </c>
      <c r="N445" s="113">
        <f t="shared" si="92"/>
        <v>2.2959429642861146E-4</v>
      </c>
      <c r="O445" s="580">
        <f t="shared" si="97"/>
        <v>700</v>
      </c>
      <c r="P445" s="113">
        <f t="shared" si="93"/>
        <v>558</v>
      </c>
      <c r="Q445" s="113">
        <f t="shared" si="94"/>
        <v>142</v>
      </c>
      <c r="R445" s="549">
        <f>IF(I445="","",I445-(P445*N445))</f>
        <v>2.1224079925928461</v>
      </c>
      <c r="T445" s="556">
        <f t="shared" si="96"/>
        <v>1.62913222990717</v>
      </c>
    </row>
    <row r="446" spans="2:20" x14ac:dyDescent="0.35">
      <c r="B446" s="152">
        <v>42654</v>
      </c>
      <c r="C446" s="113">
        <f t="shared" si="86"/>
        <v>3.7372805225000194</v>
      </c>
      <c r="D446" s="186">
        <f t="shared" si="87"/>
        <v>4.9801505817932918</v>
      </c>
      <c r="E446" s="344" t="str">
        <f t="shared" si="88"/>
        <v>4/10/2021</v>
      </c>
      <c r="F446" s="549">
        <f t="shared" si="89"/>
        <v>0</v>
      </c>
      <c r="H446" s="559"/>
      <c r="I446" s="187">
        <f t="shared" ref="I446:K465" si="99">IF(I175="","",((1+I175/200)^2-1)*100)</f>
        <v>2.2525440000000119</v>
      </c>
      <c r="J446" s="187">
        <f t="shared" si="99"/>
        <v>2.0847536900000074</v>
      </c>
      <c r="K446" s="113">
        <f t="shared" si="99"/>
        <v>2.015050062499979</v>
      </c>
      <c r="L446" s="152">
        <f t="shared" si="90"/>
        <v>45031</v>
      </c>
      <c r="M446" s="246">
        <f t="shared" si="91"/>
        <v>44331</v>
      </c>
      <c r="N446" s="113">
        <f t="shared" si="92"/>
        <v>2.397004428571492E-4</v>
      </c>
      <c r="O446" s="580">
        <f t="shared" si="97"/>
        <v>700</v>
      </c>
      <c r="P446" s="113">
        <f t="shared" si="93"/>
        <v>558</v>
      </c>
      <c r="Q446" s="113">
        <f t="shared" si="94"/>
        <v>142</v>
      </c>
      <c r="R446" s="549">
        <f>IF(I446="","",I446-(P446*N446))</f>
        <v>2.1187911528857226</v>
      </c>
      <c r="T446" s="556">
        <f t="shared" si="96"/>
        <v>1.6184893696142968</v>
      </c>
    </row>
    <row r="447" spans="2:20" x14ac:dyDescent="0.35">
      <c r="B447" s="152">
        <v>42655</v>
      </c>
      <c r="C447" s="113">
        <f t="shared" si="86"/>
        <v>3.7545959999999878</v>
      </c>
      <c r="D447" s="186">
        <f t="shared" si="87"/>
        <v>4.9774127310061598</v>
      </c>
      <c r="E447" s="344" t="str">
        <f t="shared" si="88"/>
        <v>4/10/2021</v>
      </c>
      <c r="F447" s="549">
        <f t="shared" si="89"/>
        <v>0</v>
      </c>
      <c r="H447" s="559"/>
      <c r="I447" s="187">
        <f t="shared" si="99"/>
        <v>2.2717577025000102</v>
      </c>
      <c r="J447" s="187">
        <f t="shared" si="99"/>
        <v>2.0958680624999726</v>
      </c>
      <c r="K447" s="113">
        <f t="shared" si="99"/>
        <v>2.0211103024999844</v>
      </c>
      <c r="L447" s="152">
        <f t="shared" si="90"/>
        <v>45031</v>
      </c>
      <c r="M447" s="246">
        <f t="shared" si="91"/>
        <v>44331</v>
      </c>
      <c r="N447" s="113">
        <f t="shared" si="92"/>
        <v>2.5127091428576797E-4</v>
      </c>
      <c r="O447" s="580">
        <f t="shared" si="97"/>
        <v>700</v>
      </c>
      <c r="P447" s="113">
        <f t="shared" si="93"/>
        <v>558</v>
      </c>
      <c r="Q447" s="113">
        <f t="shared" si="94"/>
        <v>142</v>
      </c>
      <c r="R447" s="549">
        <f t="shared" ref="R447:R510" si="100">IF(I447="","",I447-(P447*N447))</f>
        <v>2.1315485323285515</v>
      </c>
      <c r="T447" s="556">
        <f t="shared" si="96"/>
        <v>1.6230474676714364</v>
      </c>
    </row>
    <row r="448" spans="2:20" x14ac:dyDescent="0.35">
      <c r="B448" s="152">
        <v>42656</v>
      </c>
      <c r="C448" s="113">
        <f t="shared" si="86"/>
        <v>3.7138560000000043</v>
      </c>
      <c r="D448" s="186">
        <f t="shared" si="87"/>
        <v>4.9746748802190277</v>
      </c>
      <c r="E448" s="344" t="str">
        <f t="shared" si="88"/>
        <v>4/10/2021</v>
      </c>
      <c r="F448" s="549">
        <f t="shared" si="89"/>
        <v>0</v>
      </c>
      <c r="H448" s="559"/>
      <c r="I448" s="187">
        <f t="shared" si="99"/>
        <v>2.2313099025000227</v>
      </c>
      <c r="J448" s="187">
        <f t="shared" si="99"/>
        <v>2.0584857600000062</v>
      </c>
      <c r="K448" s="113">
        <f t="shared" si="99"/>
        <v>1.9887911024999871</v>
      </c>
      <c r="L448" s="152">
        <f t="shared" si="90"/>
        <v>45031</v>
      </c>
      <c r="M448" s="246">
        <f t="shared" si="91"/>
        <v>44331</v>
      </c>
      <c r="N448" s="113">
        <f t="shared" si="92"/>
        <v>2.468916321428808E-4</v>
      </c>
      <c r="O448" s="580">
        <f t="shared" si="97"/>
        <v>700</v>
      </c>
      <c r="P448" s="113">
        <f t="shared" si="93"/>
        <v>558</v>
      </c>
      <c r="Q448" s="113">
        <f t="shared" si="94"/>
        <v>142</v>
      </c>
      <c r="R448" s="549">
        <f t="shared" si="100"/>
        <v>2.0935443717642954</v>
      </c>
      <c r="T448" s="556">
        <f t="shared" si="96"/>
        <v>1.6203116282357088</v>
      </c>
    </row>
    <row r="449" spans="2:20" x14ac:dyDescent="0.35">
      <c r="B449" s="152">
        <v>42657</v>
      </c>
      <c r="C449" s="113">
        <f t="shared" si="86"/>
        <v>3.7321880099999705</v>
      </c>
      <c r="D449" s="186">
        <f t="shared" si="87"/>
        <v>4.9719370294318956</v>
      </c>
      <c r="E449" s="344" t="str">
        <f t="shared" si="88"/>
        <v>4/10/2021</v>
      </c>
      <c r="F449" s="549">
        <f t="shared" si="89"/>
        <v>0</v>
      </c>
      <c r="H449" s="559"/>
      <c r="I449" s="187">
        <f t="shared" si="99"/>
        <v>2.2292877224999952</v>
      </c>
      <c r="J449" s="187">
        <f t="shared" si="99"/>
        <v>2.0493938024999991</v>
      </c>
      <c r="K449" s="113">
        <f t="shared" si="99"/>
        <v>1.9776825600000159</v>
      </c>
      <c r="L449" s="152">
        <f t="shared" si="90"/>
        <v>45031</v>
      </c>
      <c r="M449" s="246">
        <f t="shared" si="91"/>
        <v>44331</v>
      </c>
      <c r="N449" s="113">
        <f t="shared" si="92"/>
        <v>2.5699131428570866E-4</v>
      </c>
      <c r="O449" s="580">
        <f t="shared" si="97"/>
        <v>700</v>
      </c>
      <c r="P449" s="113">
        <f t="shared" si="93"/>
        <v>558</v>
      </c>
      <c r="Q449" s="113">
        <f t="shared" si="94"/>
        <v>142</v>
      </c>
      <c r="R449" s="549">
        <f t="shared" si="100"/>
        <v>2.08588656912857</v>
      </c>
      <c r="T449" s="556">
        <f t="shared" si="96"/>
        <v>1.6463014408714005</v>
      </c>
    </row>
    <row r="450" spans="2:20" x14ac:dyDescent="0.35">
      <c r="B450" s="152">
        <v>42660</v>
      </c>
      <c r="C450" s="113">
        <f t="shared" si="86"/>
        <v>3.740336089999996</v>
      </c>
      <c r="D450" s="186">
        <f t="shared" si="87"/>
        <v>4.9637234770704994</v>
      </c>
      <c r="E450" s="344" t="str">
        <f t="shared" si="88"/>
        <v>4/10/2021</v>
      </c>
      <c r="F450" s="549">
        <f t="shared" si="89"/>
        <v>0</v>
      </c>
      <c r="H450" s="559"/>
      <c r="I450" s="187">
        <f t="shared" si="99"/>
        <v>2.2606337599999859</v>
      </c>
      <c r="J450" s="187">
        <f t="shared" si="99"/>
        <v>2.0786915600000011</v>
      </c>
      <c r="K450" s="113">
        <f t="shared" si="99"/>
        <v>1.9968704225000078</v>
      </c>
      <c r="L450" s="152">
        <f t="shared" si="90"/>
        <v>45031</v>
      </c>
      <c r="M450" s="246">
        <f t="shared" si="91"/>
        <v>44331</v>
      </c>
      <c r="N450" s="113">
        <f t="shared" si="92"/>
        <v>2.599174285714069E-4</v>
      </c>
      <c r="O450" s="580">
        <f t="shared" si="97"/>
        <v>700</v>
      </c>
      <c r="P450" s="113">
        <f t="shared" si="93"/>
        <v>558</v>
      </c>
      <c r="Q450" s="113">
        <f t="shared" si="94"/>
        <v>142</v>
      </c>
      <c r="R450" s="549">
        <f t="shared" si="100"/>
        <v>2.1155998348571408</v>
      </c>
      <c r="T450" s="556">
        <f t="shared" si="96"/>
        <v>1.6247362551428552</v>
      </c>
    </row>
    <row r="451" spans="2:20" x14ac:dyDescent="0.35">
      <c r="B451" s="152">
        <v>42661</v>
      </c>
      <c r="C451" s="113">
        <f t="shared" si="86"/>
        <v>3.8075699600000235</v>
      </c>
      <c r="D451" s="186">
        <f t="shared" si="87"/>
        <v>4.9609856262833674</v>
      </c>
      <c r="E451" s="344" t="str">
        <f t="shared" si="88"/>
        <v>4/10/2021</v>
      </c>
      <c r="F451" s="549">
        <f t="shared" si="89"/>
        <v>0</v>
      </c>
      <c r="H451" s="559"/>
      <c r="I451" s="187">
        <f t="shared" si="99"/>
        <v>2.316259522499986</v>
      </c>
      <c r="J451" s="187">
        <f t="shared" si="99"/>
        <v>2.1282042225000186</v>
      </c>
      <c r="K451" s="113">
        <f t="shared" si="99"/>
        <v>2.0514142025000126</v>
      </c>
      <c r="L451" s="152">
        <f t="shared" si="90"/>
        <v>45031</v>
      </c>
      <c r="M451" s="246">
        <f t="shared" si="91"/>
        <v>44331</v>
      </c>
      <c r="N451" s="113">
        <f t="shared" si="92"/>
        <v>2.6865042857138199E-4</v>
      </c>
      <c r="O451" s="580">
        <f t="shared" si="97"/>
        <v>700</v>
      </c>
      <c r="P451" s="113">
        <f t="shared" si="93"/>
        <v>558</v>
      </c>
      <c r="Q451" s="113">
        <f t="shared" si="94"/>
        <v>142</v>
      </c>
      <c r="R451" s="549">
        <f t="shared" si="100"/>
        <v>2.1663525833571549</v>
      </c>
      <c r="T451" s="556">
        <f t="shared" si="96"/>
        <v>1.6412173766428686</v>
      </c>
    </row>
    <row r="452" spans="2:20" x14ac:dyDescent="0.35">
      <c r="B452" s="152">
        <v>42662</v>
      </c>
      <c r="C452" s="113">
        <f t="shared" si="86"/>
        <v>3.820815562500024</v>
      </c>
      <c r="D452" s="186">
        <f t="shared" si="87"/>
        <v>4.9582477754962353</v>
      </c>
      <c r="E452" s="344" t="str">
        <f t="shared" si="88"/>
        <v>4/10/2021</v>
      </c>
      <c r="F452" s="549">
        <f t="shared" si="89"/>
        <v>0</v>
      </c>
      <c r="H452" s="559"/>
      <c r="I452" s="187">
        <f t="shared" si="99"/>
        <v>2.3213171600000138</v>
      </c>
      <c r="J452" s="187">
        <f t="shared" si="99"/>
        <v>2.1312359999999808</v>
      </c>
      <c r="K452" s="113">
        <f t="shared" si="99"/>
        <v>2.0544448399999693</v>
      </c>
      <c r="L452" s="152">
        <f t="shared" si="90"/>
        <v>45031</v>
      </c>
      <c r="M452" s="246">
        <f t="shared" si="91"/>
        <v>44331</v>
      </c>
      <c r="N452" s="113">
        <f t="shared" si="92"/>
        <v>2.7154451428576136E-4</v>
      </c>
      <c r="O452" s="580">
        <f t="shared" si="97"/>
        <v>700</v>
      </c>
      <c r="P452" s="113">
        <f t="shared" si="93"/>
        <v>558</v>
      </c>
      <c r="Q452" s="113">
        <f t="shared" si="94"/>
        <v>142</v>
      </c>
      <c r="R452" s="549">
        <f>IF(I452="","",I452-(P452*N452))</f>
        <v>2.169795321028559</v>
      </c>
      <c r="T452" s="556">
        <f t="shared" si="96"/>
        <v>1.651020241471465</v>
      </c>
    </row>
    <row r="453" spans="2:20" x14ac:dyDescent="0.35">
      <c r="B453" s="152">
        <v>42663</v>
      </c>
      <c r="C453" s="113">
        <f t="shared" si="86"/>
        <v>3.7943252024999818</v>
      </c>
      <c r="D453" s="186">
        <f t="shared" si="87"/>
        <v>4.9555099247091032</v>
      </c>
      <c r="E453" s="344" t="str">
        <f t="shared" si="88"/>
        <v>4/10/2021</v>
      </c>
      <c r="F453" s="549">
        <f t="shared" si="89"/>
        <v>0</v>
      </c>
      <c r="H453" s="559"/>
      <c r="I453" s="187">
        <f t="shared" si="99"/>
        <v>2.3020988024999856</v>
      </c>
      <c r="J453" s="187">
        <f t="shared" si="99"/>
        <v>2.1100145024999906</v>
      </c>
      <c r="K453" s="113">
        <f t="shared" si="99"/>
        <v>2.0362616899999963</v>
      </c>
      <c r="L453" s="152">
        <f t="shared" si="90"/>
        <v>45031</v>
      </c>
      <c r="M453" s="246">
        <f t="shared" si="91"/>
        <v>44331</v>
      </c>
      <c r="N453" s="113">
        <f t="shared" si="92"/>
        <v>2.7440614285713572E-4</v>
      </c>
      <c r="O453" s="580">
        <f t="shared" si="97"/>
        <v>700</v>
      </c>
      <c r="P453" s="113">
        <f t="shared" si="93"/>
        <v>558</v>
      </c>
      <c r="Q453" s="113">
        <f t="shared" si="94"/>
        <v>142</v>
      </c>
      <c r="R453" s="549">
        <f t="shared" si="100"/>
        <v>2.148980174785704</v>
      </c>
      <c r="T453" s="556">
        <f t="shared" si="96"/>
        <v>1.6453450277142778</v>
      </c>
    </row>
    <row r="454" spans="2:20" x14ac:dyDescent="0.35">
      <c r="B454" s="152">
        <v>42664</v>
      </c>
      <c r="C454" s="113">
        <f t="shared" si="86"/>
        <v>3.7953439999999894</v>
      </c>
      <c r="D454" s="186">
        <f t="shared" si="87"/>
        <v>4.9527720739219712</v>
      </c>
      <c r="E454" s="344" t="str">
        <f t="shared" si="88"/>
        <v>4/10/2021</v>
      </c>
      <c r="F454" s="549">
        <f t="shared" si="89"/>
        <v>0</v>
      </c>
      <c r="H454" s="559"/>
      <c r="I454" s="187">
        <f t="shared" si="99"/>
        <v>2.2960302225000007</v>
      </c>
      <c r="J454" s="187">
        <f t="shared" si="99"/>
        <v>2.1079935225000179</v>
      </c>
      <c r="K454" s="113">
        <f t="shared" si="99"/>
        <v>2.0352515624999956</v>
      </c>
      <c r="L454" s="152">
        <f t="shared" si="90"/>
        <v>45031</v>
      </c>
      <c r="M454" s="246">
        <f t="shared" si="91"/>
        <v>44331</v>
      </c>
      <c r="N454" s="113">
        <f t="shared" si="92"/>
        <v>2.6862385714283247E-4</v>
      </c>
      <c r="O454" s="580">
        <f t="shared" si="97"/>
        <v>700</v>
      </c>
      <c r="P454" s="113">
        <f t="shared" si="93"/>
        <v>558</v>
      </c>
      <c r="Q454" s="113">
        <f t="shared" si="94"/>
        <v>142</v>
      </c>
      <c r="R454" s="549">
        <f t="shared" si="100"/>
        <v>2.1461381102143</v>
      </c>
      <c r="T454" s="556">
        <f t="shared" si="96"/>
        <v>1.6492058897856894</v>
      </c>
    </row>
    <row r="455" spans="2:20" x14ac:dyDescent="0.35">
      <c r="B455" s="152">
        <v>42667</v>
      </c>
      <c r="C455" s="113" t="str">
        <f t="shared" si="86"/>
        <v/>
      </c>
      <c r="D455" s="186">
        <f t="shared" si="87"/>
        <v>4.944558521560575</v>
      </c>
      <c r="E455" s="344" t="str">
        <f t="shared" si="88"/>
        <v>4/10/2021</v>
      </c>
      <c r="F455" s="549">
        <f t="shared" si="89"/>
        <v>0</v>
      </c>
      <c r="H455" s="559"/>
      <c r="I455" s="187">
        <f t="shared" si="99"/>
        <v>2.304121702500006</v>
      </c>
      <c r="J455" s="187">
        <f t="shared" si="99"/>
        <v>2.1180986224999865</v>
      </c>
      <c r="K455" s="113">
        <f t="shared" si="99"/>
        <v>2.0392921025000232</v>
      </c>
      <c r="L455" s="152">
        <f t="shared" si="90"/>
        <v>45031</v>
      </c>
      <c r="M455" s="246">
        <f t="shared" si="91"/>
        <v>44331</v>
      </c>
      <c r="N455" s="113">
        <f t="shared" si="92"/>
        <v>2.6574725714288504E-4</v>
      </c>
      <c r="O455" s="580">
        <f t="shared" si="97"/>
        <v>700</v>
      </c>
      <c r="P455" s="113">
        <f t="shared" si="93"/>
        <v>558</v>
      </c>
      <c r="Q455" s="113">
        <f t="shared" si="94"/>
        <v>142</v>
      </c>
      <c r="R455" s="549">
        <f t="shared" si="100"/>
        <v>2.155834733014276</v>
      </c>
      <c r="T455" s="556" t="str">
        <f t="shared" si="96"/>
        <v/>
      </c>
    </row>
    <row r="456" spans="2:20" x14ac:dyDescent="0.35">
      <c r="B456" s="152">
        <v>42668</v>
      </c>
      <c r="C456" s="113">
        <f t="shared" si="86"/>
        <v>3.8218344899999757</v>
      </c>
      <c r="D456" s="186">
        <f t="shared" si="87"/>
        <v>4.9418206707734429</v>
      </c>
      <c r="E456" s="344" t="str">
        <f t="shared" si="88"/>
        <v>4/10/2021</v>
      </c>
      <c r="F456" s="549">
        <f t="shared" si="89"/>
        <v>0</v>
      </c>
      <c r="H456" s="559"/>
      <c r="I456" s="187">
        <f t="shared" si="99"/>
        <v>2.3031102499999845</v>
      </c>
      <c r="J456" s="187">
        <f t="shared" si="99"/>
        <v>2.116077562499985</v>
      </c>
      <c r="K456" s="113">
        <f t="shared" si="99"/>
        <v>2.0453530624999994</v>
      </c>
      <c r="L456" s="152">
        <f t="shared" si="90"/>
        <v>45031</v>
      </c>
      <c r="M456" s="246">
        <f t="shared" si="91"/>
        <v>44331</v>
      </c>
      <c r="N456" s="113">
        <f t="shared" si="92"/>
        <v>2.6718955357142783E-4</v>
      </c>
      <c r="O456" s="580">
        <f t="shared" si="97"/>
        <v>700</v>
      </c>
      <c r="P456" s="113">
        <f t="shared" si="93"/>
        <v>558</v>
      </c>
      <c r="Q456" s="113">
        <f t="shared" si="94"/>
        <v>142</v>
      </c>
      <c r="R456" s="549">
        <f t="shared" si="100"/>
        <v>2.154018479107128</v>
      </c>
      <c r="T456" s="556">
        <f t="shared" si="96"/>
        <v>1.6678160108928477</v>
      </c>
    </row>
    <row r="457" spans="2:20" x14ac:dyDescent="0.35">
      <c r="B457" s="152">
        <v>42669</v>
      </c>
      <c r="C457" s="113">
        <f t="shared" si="86"/>
        <v>3.8636148224999722</v>
      </c>
      <c r="D457" s="186">
        <f t="shared" si="87"/>
        <v>4.9390828199863108</v>
      </c>
      <c r="E457" s="344" t="str">
        <f t="shared" si="88"/>
        <v>4/10/2021</v>
      </c>
      <c r="F457" s="549">
        <f t="shared" si="89"/>
        <v>0</v>
      </c>
      <c r="H457" s="559"/>
      <c r="I457" s="187">
        <f t="shared" si="99"/>
        <v>2.3283980624999812</v>
      </c>
      <c r="J457" s="187">
        <f t="shared" si="99"/>
        <v>2.1403316025000008</v>
      </c>
      <c r="K457" s="113">
        <f t="shared" si="99"/>
        <v>2.0675781225000245</v>
      </c>
      <c r="L457" s="152">
        <f t="shared" si="90"/>
        <v>45031</v>
      </c>
      <c r="M457" s="246">
        <f t="shared" si="91"/>
        <v>44331</v>
      </c>
      <c r="N457" s="113">
        <f t="shared" si="92"/>
        <v>2.6866637142854345E-4</v>
      </c>
      <c r="O457" s="580">
        <f t="shared" si="97"/>
        <v>700</v>
      </c>
      <c r="P457" s="113">
        <f t="shared" si="93"/>
        <v>558</v>
      </c>
      <c r="Q457" s="113">
        <f t="shared" si="94"/>
        <v>142</v>
      </c>
      <c r="R457" s="549">
        <f t="shared" si="100"/>
        <v>2.1784822272428541</v>
      </c>
      <c r="T457" s="556">
        <f t="shared" si="96"/>
        <v>1.6851325952571181</v>
      </c>
    </row>
    <row r="458" spans="2:20" x14ac:dyDescent="0.35">
      <c r="B458" s="152">
        <v>42670</v>
      </c>
      <c r="C458" s="113">
        <f t="shared" si="86"/>
        <v>3.8890947600000114</v>
      </c>
      <c r="D458" s="186">
        <f t="shared" si="87"/>
        <v>4.9363449691991788</v>
      </c>
      <c r="E458" s="344" t="str">
        <f t="shared" si="88"/>
        <v>4/10/2021</v>
      </c>
      <c r="F458" s="549">
        <f t="shared" si="89"/>
        <v>0</v>
      </c>
      <c r="H458" s="559"/>
      <c r="I458" s="187">
        <f t="shared" si="99"/>
        <v>2.3658297599999933</v>
      </c>
      <c r="J458" s="187">
        <f t="shared" si="99"/>
        <v>2.1706532024999836</v>
      </c>
      <c r="K458" s="113">
        <f t="shared" si="99"/>
        <v>2.0968784899999982</v>
      </c>
      <c r="L458" s="152">
        <f t="shared" si="90"/>
        <v>45031</v>
      </c>
      <c r="M458" s="246">
        <f t="shared" si="91"/>
        <v>44331</v>
      </c>
      <c r="N458" s="113">
        <f t="shared" si="92"/>
        <v>2.7882365357144245E-4</v>
      </c>
      <c r="O458" s="580">
        <f t="shared" si="97"/>
        <v>700</v>
      </c>
      <c r="P458" s="113">
        <f t="shared" si="93"/>
        <v>558</v>
      </c>
      <c r="Q458" s="113">
        <f t="shared" si="94"/>
        <v>142</v>
      </c>
      <c r="R458" s="549">
        <f t="shared" si="100"/>
        <v>2.2102461613071283</v>
      </c>
      <c r="T458" s="556">
        <f t="shared" si="96"/>
        <v>1.6788485986928832</v>
      </c>
    </row>
    <row r="459" spans="2:20" x14ac:dyDescent="0.35">
      <c r="B459" s="152">
        <v>42671</v>
      </c>
      <c r="C459" s="113">
        <f t="shared" si="86"/>
        <v>3.9033648900000051</v>
      </c>
      <c r="D459" s="186">
        <f t="shared" si="87"/>
        <v>4.9336071184120467</v>
      </c>
      <c r="E459" s="344" t="str">
        <f t="shared" si="88"/>
        <v>4/10/2021</v>
      </c>
      <c r="F459" s="549">
        <f t="shared" si="89"/>
        <v>0</v>
      </c>
      <c r="H459" s="559"/>
      <c r="I459" s="187">
        <f t="shared" si="99"/>
        <v>2.424520249999973</v>
      </c>
      <c r="J459" s="187">
        <f t="shared" si="99"/>
        <v>2.2171550625000203</v>
      </c>
      <c r="K459" s="113">
        <f t="shared" si="99"/>
        <v>2.1342678225000133</v>
      </c>
      <c r="L459" s="152">
        <f t="shared" si="90"/>
        <v>45031</v>
      </c>
      <c r="M459" s="246">
        <f t="shared" si="91"/>
        <v>44331</v>
      </c>
      <c r="N459" s="113">
        <f t="shared" si="92"/>
        <v>2.9623598214278957E-4</v>
      </c>
      <c r="O459" s="580">
        <f t="shared" si="97"/>
        <v>700</v>
      </c>
      <c r="P459" s="113">
        <f t="shared" si="93"/>
        <v>558</v>
      </c>
      <c r="Q459" s="113">
        <f t="shared" si="94"/>
        <v>142</v>
      </c>
      <c r="R459" s="549">
        <f t="shared" si="100"/>
        <v>2.2592205719642964</v>
      </c>
      <c r="T459" s="556">
        <f t="shared" si="96"/>
        <v>1.6441443180357087</v>
      </c>
    </row>
    <row r="460" spans="2:20" x14ac:dyDescent="0.35">
      <c r="B460" s="152">
        <v>42674</v>
      </c>
      <c r="C460" s="113">
        <f t="shared" si="86"/>
        <v>3.8819600625000117</v>
      </c>
      <c r="D460" s="186">
        <f t="shared" si="87"/>
        <v>4.9253935660506505</v>
      </c>
      <c r="E460" s="344" t="str">
        <f t="shared" si="88"/>
        <v>4/10/2021</v>
      </c>
      <c r="F460" s="549">
        <f t="shared" si="89"/>
        <v>0</v>
      </c>
      <c r="H460" s="559"/>
      <c r="I460" s="187">
        <f t="shared" si="99"/>
        <v>2.424520249999973</v>
      </c>
      <c r="J460" s="187">
        <f t="shared" si="99"/>
        <v>2.2211992024999905</v>
      </c>
      <c r="K460" s="113">
        <f t="shared" si="99"/>
        <v>2.1362890625000297</v>
      </c>
      <c r="L460" s="152">
        <f t="shared" si="90"/>
        <v>45031</v>
      </c>
      <c r="M460" s="246">
        <f t="shared" si="91"/>
        <v>44331</v>
      </c>
      <c r="N460" s="113">
        <f t="shared" si="92"/>
        <v>2.9045863928568928E-4</v>
      </c>
      <c r="O460" s="580">
        <f t="shared" si="97"/>
        <v>700</v>
      </c>
      <c r="P460" s="113">
        <f t="shared" si="93"/>
        <v>558</v>
      </c>
      <c r="Q460" s="113">
        <f t="shared" si="94"/>
        <v>142</v>
      </c>
      <c r="R460" s="549">
        <f t="shared" si="100"/>
        <v>2.2624443292785585</v>
      </c>
      <c r="T460" s="556">
        <f t="shared" si="96"/>
        <v>1.6195157332214531</v>
      </c>
    </row>
    <row r="461" spans="2:20" x14ac:dyDescent="0.35">
      <c r="B461" s="152">
        <v>42675</v>
      </c>
      <c r="C461" s="113">
        <f t="shared" si="86"/>
        <v>3.8982683024999742</v>
      </c>
      <c r="D461" s="186">
        <f t="shared" si="87"/>
        <v>4.9226557152635184</v>
      </c>
      <c r="E461" s="344" t="str">
        <f t="shared" si="88"/>
        <v>4/10/2021</v>
      </c>
      <c r="F461" s="549">
        <f t="shared" si="89"/>
        <v>0</v>
      </c>
      <c r="H461" s="559"/>
      <c r="I461" s="187">
        <f t="shared" si="99"/>
        <v>2.4336289024999846</v>
      </c>
      <c r="J461" s="187">
        <f t="shared" si="99"/>
        <v>2.2232213025000114</v>
      </c>
      <c r="K461" s="113">
        <f t="shared" si="99"/>
        <v>2.137299689999983</v>
      </c>
      <c r="L461" s="152">
        <f t="shared" si="90"/>
        <v>45031</v>
      </c>
      <c r="M461" s="246">
        <f t="shared" si="91"/>
        <v>44331</v>
      </c>
      <c r="N461" s="113">
        <f t="shared" si="92"/>
        <v>3.0058228571424754E-4</v>
      </c>
      <c r="O461" s="580">
        <f t="shared" si="97"/>
        <v>700</v>
      </c>
      <c r="P461" s="113">
        <f t="shared" si="93"/>
        <v>558</v>
      </c>
      <c r="Q461" s="113">
        <f t="shared" si="94"/>
        <v>142</v>
      </c>
      <c r="R461" s="549">
        <f t="shared" si="100"/>
        <v>2.2659039870714346</v>
      </c>
      <c r="T461" s="556">
        <f t="shared" si="96"/>
        <v>1.6323643154285397</v>
      </c>
    </row>
    <row r="462" spans="2:20" x14ac:dyDescent="0.35">
      <c r="B462" s="152">
        <v>42676</v>
      </c>
      <c r="C462" s="113">
        <f t="shared" si="86"/>
        <v>3.9441420900000024</v>
      </c>
      <c r="D462" s="186">
        <f t="shared" si="87"/>
        <v>4.9199178644763863</v>
      </c>
      <c r="E462" s="344" t="str">
        <f t="shared" si="88"/>
        <v>4/10/2021</v>
      </c>
      <c r="F462" s="549">
        <f t="shared" si="89"/>
        <v>0</v>
      </c>
      <c r="H462" s="559"/>
      <c r="I462" s="187">
        <f t="shared" si="99"/>
        <v>2.4761413025000012</v>
      </c>
      <c r="J462" s="187">
        <f t="shared" si="99"/>
        <v>2.2687238399999865</v>
      </c>
      <c r="K462" s="113">
        <f t="shared" si="99"/>
        <v>2.1827831025000188</v>
      </c>
      <c r="L462" s="152">
        <f t="shared" si="90"/>
        <v>45031</v>
      </c>
      <c r="M462" s="246">
        <f t="shared" si="91"/>
        <v>44331</v>
      </c>
      <c r="N462" s="113">
        <f t="shared" si="92"/>
        <v>2.9631066071430671E-4</v>
      </c>
      <c r="O462" s="580">
        <f t="shared" si="97"/>
        <v>700</v>
      </c>
      <c r="P462" s="113">
        <f t="shared" si="93"/>
        <v>558</v>
      </c>
      <c r="Q462" s="113">
        <f t="shared" si="94"/>
        <v>142</v>
      </c>
      <c r="R462" s="549">
        <f t="shared" si="100"/>
        <v>2.3107999538214181</v>
      </c>
      <c r="T462" s="556">
        <f t="shared" si="96"/>
        <v>1.6333421361785843</v>
      </c>
    </row>
    <row r="463" spans="2:20" x14ac:dyDescent="0.35">
      <c r="B463" s="152">
        <v>42677</v>
      </c>
      <c r="C463" s="113">
        <f t="shared" si="86"/>
        <v>3.9675926024999919</v>
      </c>
      <c r="D463" s="186">
        <f t="shared" si="87"/>
        <v>4.9171800136892543</v>
      </c>
      <c r="E463" s="344" t="str">
        <f t="shared" si="88"/>
        <v>4/10/2021</v>
      </c>
      <c r="F463" s="549">
        <f t="shared" si="89"/>
        <v>0</v>
      </c>
      <c r="H463" s="559"/>
      <c r="I463" s="187">
        <f t="shared" si="99"/>
        <v>2.4801905624999732</v>
      </c>
      <c r="J463" s="187">
        <f t="shared" si="99"/>
        <v>2.2768142399999913</v>
      </c>
      <c r="K463" s="113">
        <f t="shared" si="99"/>
        <v>2.190870102500031</v>
      </c>
      <c r="L463" s="152">
        <f t="shared" si="90"/>
        <v>45031</v>
      </c>
      <c r="M463" s="246">
        <f t="shared" si="91"/>
        <v>44331</v>
      </c>
      <c r="N463" s="113">
        <f t="shared" si="92"/>
        <v>2.905376035714026E-4</v>
      </c>
      <c r="O463" s="580">
        <f t="shared" si="97"/>
        <v>700</v>
      </c>
      <c r="P463" s="113">
        <f t="shared" si="93"/>
        <v>558</v>
      </c>
      <c r="Q463" s="113">
        <f t="shared" si="94"/>
        <v>142</v>
      </c>
      <c r="R463" s="549">
        <f t="shared" si="100"/>
        <v>2.3180705797071304</v>
      </c>
      <c r="T463" s="556">
        <f t="shared" si="96"/>
        <v>1.6495220227928615</v>
      </c>
    </row>
    <row r="464" spans="2:20" x14ac:dyDescent="0.35">
      <c r="B464" s="152">
        <v>42678</v>
      </c>
      <c r="C464" s="113">
        <f t="shared" si="86"/>
        <v>3.987986502499985</v>
      </c>
      <c r="D464" s="186">
        <f t="shared" si="87"/>
        <v>4.9144421629021222</v>
      </c>
      <c r="E464" s="344" t="str">
        <f t="shared" si="88"/>
        <v>4/10/2021</v>
      </c>
      <c r="F464" s="549">
        <f t="shared" si="89"/>
        <v>0</v>
      </c>
      <c r="H464" s="559"/>
      <c r="I464" s="187">
        <f t="shared" si="99"/>
        <v>2.536888602499987</v>
      </c>
      <c r="J464" s="187">
        <f t="shared" si="99"/>
        <v>2.3344676025000233</v>
      </c>
      <c r="K464" s="113">
        <f t="shared" si="99"/>
        <v>2.2414211024999853</v>
      </c>
      <c r="L464" s="152">
        <f t="shared" si="90"/>
        <v>45031</v>
      </c>
      <c r="M464" s="246">
        <f t="shared" si="91"/>
        <v>44331</v>
      </c>
      <c r="N464" s="113">
        <f t="shared" si="92"/>
        <v>2.8917285714280538E-4</v>
      </c>
      <c r="O464" s="580">
        <f t="shared" si="97"/>
        <v>700</v>
      </c>
      <c r="P464" s="113">
        <f t="shared" si="93"/>
        <v>558</v>
      </c>
      <c r="Q464" s="113">
        <f t="shared" si="94"/>
        <v>142</v>
      </c>
      <c r="R464" s="549">
        <f t="shared" si="100"/>
        <v>2.3755301482143016</v>
      </c>
      <c r="T464" s="556">
        <f t="shared" si="96"/>
        <v>1.6124563542856833</v>
      </c>
    </row>
    <row r="465" spans="2:20" x14ac:dyDescent="0.35">
      <c r="B465" s="152">
        <v>42681</v>
      </c>
      <c r="C465" s="113">
        <f t="shared" si="86"/>
        <v>4.0451000624999844</v>
      </c>
      <c r="D465" s="186">
        <f t="shared" si="87"/>
        <v>4.9062286105407251</v>
      </c>
      <c r="E465" s="344" t="str">
        <f t="shared" si="88"/>
        <v>4/10/2021</v>
      </c>
      <c r="F465" s="549">
        <f t="shared" si="89"/>
        <v>0</v>
      </c>
      <c r="H465" s="559"/>
      <c r="I465" s="187">
        <f t="shared" si="99"/>
        <v>2.5601798400000098</v>
      </c>
      <c r="J465" s="187">
        <f t="shared" si="99"/>
        <v>2.3567241224999869</v>
      </c>
      <c r="K465" s="113">
        <f t="shared" si="99"/>
        <v>2.2576000624999981</v>
      </c>
      <c r="L465" s="152">
        <f t="shared" si="90"/>
        <v>45031</v>
      </c>
      <c r="M465" s="246">
        <f t="shared" si="91"/>
        <v>44331</v>
      </c>
      <c r="N465" s="113">
        <f t="shared" si="92"/>
        <v>2.906510250000327E-4</v>
      </c>
      <c r="O465" s="580">
        <f t="shared" si="97"/>
        <v>700</v>
      </c>
      <c r="P465" s="113">
        <f t="shared" si="93"/>
        <v>558</v>
      </c>
      <c r="Q465" s="113">
        <f t="shared" si="94"/>
        <v>142</v>
      </c>
      <c r="R465" s="549">
        <f t="shared" si="100"/>
        <v>2.3979965680499915</v>
      </c>
      <c r="T465" s="556">
        <f t="shared" si="96"/>
        <v>1.6471034944499929</v>
      </c>
    </row>
    <row r="466" spans="2:20" x14ac:dyDescent="0.35">
      <c r="B466" s="152">
        <v>42682</v>
      </c>
      <c r="C466" s="113">
        <f t="shared" si="86"/>
        <v>4.0910062500000288</v>
      </c>
      <c r="D466" s="186">
        <f t="shared" si="87"/>
        <v>4.9034907597535931</v>
      </c>
      <c r="E466" s="344" t="str">
        <f t="shared" si="88"/>
        <v>4/10/2021</v>
      </c>
      <c r="F466" s="549">
        <f t="shared" si="89"/>
        <v>0</v>
      </c>
      <c r="H466" s="559"/>
      <c r="I466" s="187">
        <f t="shared" ref="I466:K485" si="101">IF(I195="","",((1+I195/200)^2-1)*100)</f>
        <v>2.5794224224999995</v>
      </c>
      <c r="J466" s="187">
        <f t="shared" si="101"/>
        <v>2.373924000000005</v>
      </c>
      <c r="K466" s="113">
        <f t="shared" si="101"/>
        <v>2.2687238399999865</v>
      </c>
      <c r="L466" s="152">
        <f t="shared" si="90"/>
        <v>45031</v>
      </c>
      <c r="M466" s="246">
        <f t="shared" si="91"/>
        <v>44331</v>
      </c>
      <c r="N466" s="113">
        <f t="shared" si="92"/>
        <v>2.9356917499999213E-4</v>
      </c>
      <c r="O466" s="580">
        <f t="shared" si="97"/>
        <v>700</v>
      </c>
      <c r="P466" s="113">
        <f t="shared" si="93"/>
        <v>558</v>
      </c>
      <c r="Q466" s="113">
        <f t="shared" si="94"/>
        <v>142</v>
      </c>
      <c r="R466" s="549">
        <f t="shared" si="100"/>
        <v>2.4156108228500037</v>
      </c>
      <c r="T466" s="556">
        <f t="shared" si="96"/>
        <v>1.6753954271500251</v>
      </c>
    </row>
    <row r="467" spans="2:20" x14ac:dyDescent="0.35">
      <c r="B467" s="152">
        <v>42683</v>
      </c>
      <c r="C467" s="113">
        <f t="shared" si="86"/>
        <v>4.2410370225000049</v>
      </c>
      <c r="D467" s="186">
        <f t="shared" si="87"/>
        <v>4.900752908966461</v>
      </c>
      <c r="E467" s="344" t="str">
        <f t="shared" si="88"/>
        <v>4/10/2021</v>
      </c>
      <c r="F467" s="549">
        <f t="shared" si="89"/>
        <v>0</v>
      </c>
      <c r="H467" s="559"/>
      <c r="I467" s="187">
        <f t="shared" si="101"/>
        <v>2.5055002500000256</v>
      </c>
      <c r="J467" s="187">
        <f t="shared" si="101"/>
        <v>2.3071560900000287</v>
      </c>
      <c r="K467" s="113">
        <f t="shared" si="101"/>
        <v>2.2030012025000101</v>
      </c>
      <c r="L467" s="152">
        <f t="shared" si="90"/>
        <v>45031</v>
      </c>
      <c r="M467" s="246">
        <f t="shared" si="91"/>
        <v>44331</v>
      </c>
      <c r="N467" s="113">
        <f t="shared" si="92"/>
        <v>2.8334879999999555E-4</v>
      </c>
      <c r="O467" s="580">
        <f t="shared" si="97"/>
        <v>700</v>
      </c>
      <c r="P467" s="113">
        <f t="shared" si="93"/>
        <v>558</v>
      </c>
      <c r="Q467" s="113">
        <f t="shared" si="94"/>
        <v>142</v>
      </c>
      <c r="R467" s="549">
        <f t="shared" si="100"/>
        <v>2.3473916196000282</v>
      </c>
      <c r="T467" s="556">
        <f t="shared" si="96"/>
        <v>1.8936454028999767</v>
      </c>
    </row>
    <row r="468" spans="2:20" x14ac:dyDescent="0.35">
      <c r="B468" s="152">
        <v>42684</v>
      </c>
      <c r="C468" s="113">
        <f t="shared" si="86"/>
        <v>4.2675843225000065</v>
      </c>
      <c r="D468" s="186">
        <f t="shared" si="87"/>
        <v>4.8980150581793289</v>
      </c>
      <c r="E468" s="344" t="str">
        <f t="shared" si="88"/>
        <v>4/10/2021</v>
      </c>
      <c r="F468" s="549">
        <f t="shared" si="89"/>
        <v>0</v>
      </c>
      <c r="H468" s="559"/>
      <c r="I468" s="187">
        <f t="shared" si="101"/>
        <v>2.6716092899999877</v>
      </c>
      <c r="J468" s="187">
        <f t="shared" si="101"/>
        <v>2.424520249999973</v>
      </c>
      <c r="K468" s="113">
        <f t="shared" si="101"/>
        <v>2.2859163225000145</v>
      </c>
      <c r="L468" s="152">
        <f t="shared" si="90"/>
        <v>45031</v>
      </c>
      <c r="M468" s="246">
        <f t="shared" si="91"/>
        <v>44331</v>
      </c>
      <c r="N468" s="113">
        <f t="shared" si="92"/>
        <v>3.5298434285716392E-4</v>
      </c>
      <c r="O468" s="580">
        <f t="shared" si="97"/>
        <v>700</v>
      </c>
      <c r="P468" s="113">
        <f t="shared" si="93"/>
        <v>558</v>
      </c>
      <c r="Q468" s="113">
        <f t="shared" si="94"/>
        <v>142</v>
      </c>
      <c r="R468" s="549">
        <f t="shared" si="100"/>
        <v>2.4746440266856902</v>
      </c>
      <c r="T468" s="556">
        <f t="shared" si="96"/>
        <v>1.7929402958143164</v>
      </c>
    </row>
    <row r="469" spans="2:20" x14ac:dyDescent="0.35">
      <c r="B469" s="152">
        <v>42685</v>
      </c>
      <c r="C469" s="113">
        <f t="shared" si="86"/>
        <v>4.2359321600000222</v>
      </c>
      <c r="D469" s="186">
        <f t="shared" si="87"/>
        <v>4.8952772073921968</v>
      </c>
      <c r="E469" s="344" t="str">
        <f t="shared" si="88"/>
        <v>4/10/2021</v>
      </c>
      <c r="F469" s="549">
        <f t="shared" si="89"/>
        <v>0</v>
      </c>
      <c r="H469" s="559"/>
      <c r="I469" s="187">
        <f t="shared" si="101"/>
        <v>2.7425504400000023</v>
      </c>
      <c r="J469" s="187">
        <f t="shared" si="101"/>
        <v>2.5055002500000256</v>
      </c>
      <c r="K469" s="113">
        <f t="shared" si="101"/>
        <v>2.3476188900000139</v>
      </c>
      <c r="L469" s="152">
        <f t="shared" si="90"/>
        <v>45031</v>
      </c>
      <c r="M469" s="246">
        <f t="shared" si="91"/>
        <v>44331</v>
      </c>
      <c r="N469" s="113">
        <f t="shared" si="92"/>
        <v>3.3864312857139519E-4</v>
      </c>
      <c r="O469" s="580">
        <f t="shared" si="97"/>
        <v>700</v>
      </c>
      <c r="P469" s="113">
        <f t="shared" si="93"/>
        <v>558</v>
      </c>
      <c r="Q469" s="113">
        <f t="shared" si="94"/>
        <v>142</v>
      </c>
      <c r="R469" s="549">
        <f t="shared" si="100"/>
        <v>2.5535875742571639</v>
      </c>
      <c r="T469" s="556">
        <f t="shared" si="96"/>
        <v>1.6823445857428583</v>
      </c>
    </row>
    <row r="470" spans="2:20" x14ac:dyDescent="0.35">
      <c r="B470" s="152">
        <v>42688</v>
      </c>
      <c r="C470" s="113">
        <f t="shared" si="86"/>
        <v>4.3206890624999827</v>
      </c>
      <c r="D470" s="186">
        <f t="shared" si="87"/>
        <v>4.8870636550308006</v>
      </c>
      <c r="E470" s="344" t="str">
        <f t="shared" si="88"/>
        <v>4/10/2021</v>
      </c>
      <c r="F470" s="549">
        <f t="shared" si="89"/>
        <v>0</v>
      </c>
      <c r="H470" s="559"/>
      <c r="I470" s="187">
        <f t="shared" si="101"/>
        <v>2.8054044899999964</v>
      </c>
      <c r="J470" s="187">
        <f t="shared" si="101"/>
        <v>2.548027559999988</v>
      </c>
      <c r="K470" s="113">
        <f t="shared" si="101"/>
        <v>2.3617827600000085</v>
      </c>
      <c r="L470" s="152">
        <f t="shared" si="90"/>
        <v>45031</v>
      </c>
      <c r="M470" s="246">
        <f t="shared" si="91"/>
        <v>44331</v>
      </c>
      <c r="N470" s="113">
        <f t="shared" si="92"/>
        <v>3.6768132857144053E-4</v>
      </c>
      <c r="O470" s="580">
        <f t="shared" si="97"/>
        <v>700</v>
      </c>
      <c r="P470" s="113">
        <f t="shared" si="93"/>
        <v>558</v>
      </c>
      <c r="Q470" s="113">
        <f t="shared" si="94"/>
        <v>142</v>
      </c>
      <c r="R470" s="549">
        <f t="shared" si="100"/>
        <v>2.6002383086571323</v>
      </c>
      <c r="T470" s="556">
        <f t="shared" si="96"/>
        <v>1.7204507538428504</v>
      </c>
    </row>
    <row r="471" spans="2:20" x14ac:dyDescent="0.35">
      <c r="B471" s="152">
        <v>42689</v>
      </c>
      <c r="C471" s="113">
        <f t="shared" si="86"/>
        <v>4.2696265625000063</v>
      </c>
      <c r="D471" s="186">
        <f t="shared" si="87"/>
        <v>4.8843258042436686</v>
      </c>
      <c r="E471" s="344" t="str">
        <f t="shared" si="88"/>
        <v>4/10/2021</v>
      </c>
      <c r="F471" s="549">
        <f t="shared" si="89"/>
        <v>0</v>
      </c>
      <c r="H471" s="559"/>
      <c r="I471" s="187">
        <f t="shared" si="101"/>
        <v>2.7952654399999721</v>
      </c>
      <c r="J471" s="187">
        <f t="shared" si="101"/>
        <v>2.5206875624999903</v>
      </c>
      <c r="K471" s="113">
        <f t="shared" si="101"/>
        <v>2.3557124100000326</v>
      </c>
      <c r="L471" s="152">
        <f t="shared" si="90"/>
        <v>45031</v>
      </c>
      <c r="M471" s="246">
        <f t="shared" si="91"/>
        <v>44331</v>
      </c>
      <c r="N471" s="113">
        <f t="shared" si="92"/>
        <v>3.9225411071425978E-4</v>
      </c>
      <c r="O471" s="580">
        <f t="shared" si="97"/>
        <v>700</v>
      </c>
      <c r="P471" s="113">
        <f t="shared" si="93"/>
        <v>558</v>
      </c>
      <c r="Q471" s="113">
        <f t="shared" si="94"/>
        <v>142</v>
      </c>
      <c r="R471" s="549">
        <f t="shared" si="100"/>
        <v>2.576387646221415</v>
      </c>
      <c r="T471" s="556">
        <f t="shared" si="96"/>
        <v>1.6932389162785912</v>
      </c>
    </row>
    <row r="472" spans="2:20" x14ac:dyDescent="0.35">
      <c r="B472" s="152">
        <v>42690</v>
      </c>
      <c r="C472" s="113">
        <f t="shared" si="86"/>
        <v>4.2298064899999765</v>
      </c>
      <c r="D472" s="186">
        <f t="shared" si="87"/>
        <v>4.8815879534565365</v>
      </c>
      <c r="E472" s="344" t="str">
        <f t="shared" si="88"/>
        <v>4/10/2021</v>
      </c>
      <c r="F472" s="549">
        <f t="shared" si="89"/>
        <v>0</v>
      </c>
      <c r="H472" s="559"/>
      <c r="I472" s="187">
        <f t="shared" si="101"/>
        <v>2.7770164099999883</v>
      </c>
      <c r="J472" s="187">
        <f t="shared" si="101"/>
        <v>2.5065127025000189</v>
      </c>
      <c r="K472" s="113">
        <f t="shared" si="101"/>
        <v>2.3375024399999944</v>
      </c>
      <c r="L472" s="152">
        <f t="shared" si="90"/>
        <v>45031</v>
      </c>
      <c r="M472" s="246">
        <f t="shared" si="91"/>
        <v>44331</v>
      </c>
      <c r="N472" s="113">
        <f t="shared" si="92"/>
        <v>3.8643386785709922E-4</v>
      </c>
      <c r="O472" s="580">
        <f t="shared" si="97"/>
        <v>700</v>
      </c>
      <c r="P472" s="113">
        <f t="shared" si="93"/>
        <v>558</v>
      </c>
      <c r="Q472" s="113">
        <f t="shared" si="94"/>
        <v>142</v>
      </c>
      <c r="R472" s="549">
        <f t="shared" si="100"/>
        <v>2.5613863117357272</v>
      </c>
      <c r="T472" s="556">
        <f t="shared" si="96"/>
        <v>1.6684201782642494</v>
      </c>
    </row>
    <row r="473" spans="2:20" x14ac:dyDescent="0.35">
      <c r="B473" s="152">
        <v>42691</v>
      </c>
      <c r="C473" s="113">
        <f t="shared" si="86"/>
        <v>4.2277646400000091</v>
      </c>
      <c r="D473" s="186">
        <f t="shared" si="87"/>
        <v>4.8788501026694044</v>
      </c>
      <c r="E473" s="344" t="str">
        <f t="shared" si="88"/>
        <v>4/10/2021</v>
      </c>
      <c r="F473" s="549">
        <f t="shared" si="89"/>
        <v>0</v>
      </c>
      <c r="H473" s="559"/>
      <c r="I473" s="187">
        <f t="shared" si="101"/>
        <v>2.7040364900000169</v>
      </c>
      <c r="J473" s="187">
        <f t="shared" si="101"/>
        <v>2.4366652100000108</v>
      </c>
      <c r="K473" s="113">
        <f t="shared" si="101"/>
        <v>2.2768142399999913</v>
      </c>
      <c r="L473" s="152">
        <f t="shared" si="90"/>
        <v>45031</v>
      </c>
      <c r="M473" s="246">
        <f t="shared" si="91"/>
        <v>44331</v>
      </c>
      <c r="N473" s="113">
        <f t="shared" si="92"/>
        <v>3.8195897142858016E-4</v>
      </c>
      <c r="O473" s="580">
        <f t="shared" si="97"/>
        <v>700</v>
      </c>
      <c r="P473" s="113">
        <f t="shared" si="93"/>
        <v>558</v>
      </c>
      <c r="Q473" s="113">
        <f t="shared" si="94"/>
        <v>142</v>
      </c>
      <c r="R473" s="549">
        <f t="shared" si="100"/>
        <v>2.4909033839428694</v>
      </c>
      <c r="T473" s="556">
        <f t="shared" si="96"/>
        <v>1.7368612560571397</v>
      </c>
    </row>
    <row r="474" spans="2:20" x14ac:dyDescent="0.35">
      <c r="B474" s="152">
        <v>42692</v>
      </c>
      <c r="C474" s="113">
        <f t="shared" si="86"/>
        <v>4.2696265625000063</v>
      </c>
      <c r="D474" s="186">
        <f t="shared" si="87"/>
        <v>4.8761122518822724</v>
      </c>
      <c r="E474" s="344" t="str">
        <f t="shared" si="88"/>
        <v>4/10/2021</v>
      </c>
      <c r="F474" s="549">
        <f t="shared" si="89"/>
        <v>0</v>
      </c>
      <c r="H474" s="559"/>
      <c r="I474" s="187">
        <f t="shared" si="101"/>
        <v>2.7841130624999932</v>
      </c>
      <c r="J474" s="187">
        <f t="shared" si="101"/>
        <v>2.4994256400000303</v>
      </c>
      <c r="K474" s="113">
        <f t="shared" si="101"/>
        <v>2.3344676025000233</v>
      </c>
      <c r="L474" s="152">
        <f t="shared" si="90"/>
        <v>45031</v>
      </c>
      <c r="M474" s="246">
        <f t="shared" si="91"/>
        <v>44331</v>
      </c>
      <c r="N474" s="113">
        <f t="shared" si="92"/>
        <v>4.0669631785708989E-4</v>
      </c>
      <c r="O474" s="580">
        <f t="shared" si="97"/>
        <v>700</v>
      </c>
      <c r="P474" s="113">
        <f t="shared" si="93"/>
        <v>558</v>
      </c>
      <c r="Q474" s="113">
        <f t="shared" si="94"/>
        <v>142</v>
      </c>
      <c r="R474" s="549">
        <f t="shared" si="100"/>
        <v>2.557176517135737</v>
      </c>
      <c r="T474" s="556">
        <f t="shared" si="96"/>
        <v>1.7124500453642693</v>
      </c>
    </row>
    <row r="475" spans="2:20" x14ac:dyDescent="0.35">
      <c r="B475" s="152">
        <v>42695</v>
      </c>
      <c r="C475" s="113">
        <f t="shared" si="86"/>
        <v>4.2440999999999729</v>
      </c>
      <c r="D475" s="186">
        <f t="shared" si="87"/>
        <v>4.8678986995208762</v>
      </c>
      <c r="E475" s="344" t="str">
        <f t="shared" si="88"/>
        <v>4/10/2021</v>
      </c>
      <c r="F475" s="549">
        <f t="shared" si="89"/>
        <v>0</v>
      </c>
      <c r="H475" s="559"/>
      <c r="I475" s="187">
        <f t="shared" si="101"/>
        <v>2.7851268900000115</v>
      </c>
      <c r="J475" s="187">
        <f t="shared" si="101"/>
        <v>2.4913264400000079</v>
      </c>
      <c r="K475" s="113">
        <f t="shared" si="101"/>
        <v>2.325363359999999</v>
      </c>
      <c r="L475" s="152">
        <f t="shared" si="90"/>
        <v>45031</v>
      </c>
      <c r="M475" s="246">
        <f t="shared" si="91"/>
        <v>44331</v>
      </c>
      <c r="N475" s="113">
        <f t="shared" si="92"/>
        <v>4.1971492857143363E-4</v>
      </c>
      <c r="O475" s="580">
        <f t="shared" si="97"/>
        <v>700</v>
      </c>
      <c r="P475" s="113">
        <f t="shared" si="93"/>
        <v>558</v>
      </c>
      <c r="Q475" s="113">
        <f t="shared" si="94"/>
        <v>142</v>
      </c>
      <c r="R475" s="549">
        <f t="shared" si="100"/>
        <v>2.5509259598571514</v>
      </c>
      <c r="T475" s="556">
        <f t="shared" si="96"/>
        <v>1.6931740401428215</v>
      </c>
    </row>
    <row r="476" spans="2:20" x14ac:dyDescent="0.35">
      <c r="B476" s="152">
        <v>42696</v>
      </c>
      <c r="C476" s="113">
        <f t="shared" si="86"/>
        <v>4.2175556899999966</v>
      </c>
      <c r="D476" s="186">
        <f t="shared" si="87"/>
        <v>4.8651608487337441</v>
      </c>
      <c r="E476" s="344" t="str">
        <f t="shared" si="88"/>
        <v>4/10/2021</v>
      </c>
      <c r="F476" s="549">
        <f t="shared" si="89"/>
        <v>0</v>
      </c>
      <c r="H476" s="559"/>
      <c r="I476" s="187">
        <f t="shared" si="101"/>
        <v>2.754714239999978</v>
      </c>
      <c r="J476" s="187">
        <f t="shared" si="101"/>
        <v>2.4629817600000159</v>
      </c>
      <c r="K476" s="113">
        <f t="shared" si="101"/>
        <v>2.2990644900000134</v>
      </c>
      <c r="L476" s="152">
        <f t="shared" si="90"/>
        <v>45031</v>
      </c>
      <c r="M476" s="246">
        <f t="shared" si="91"/>
        <v>44331</v>
      </c>
      <c r="N476" s="113">
        <f t="shared" si="92"/>
        <v>4.1676068571423156E-4</v>
      </c>
      <c r="O476" s="580">
        <f t="shared" si="97"/>
        <v>700</v>
      </c>
      <c r="P476" s="113">
        <f t="shared" si="93"/>
        <v>558</v>
      </c>
      <c r="Q476" s="113">
        <f t="shared" si="94"/>
        <v>142</v>
      </c>
      <c r="R476" s="549">
        <f t="shared" si="100"/>
        <v>2.5221617773714367</v>
      </c>
      <c r="T476" s="556">
        <f t="shared" si="96"/>
        <v>1.69539391262856</v>
      </c>
    </row>
    <row r="477" spans="2:20" x14ac:dyDescent="0.35">
      <c r="B477" s="152">
        <v>42697</v>
      </c>
      <c r="C477" s="113">
        <f t="shared" si="86"/>
        <v>4.2645209999999878</v>
      </c>
      <c r="D477" s="186">
        <f t="shared" si="87"/>
        <v>4.862422997946612</v>
      </c>
      <c r="E477" s="344" t="str">
        <f t="shared" si="88"/>
        <v>4/10/2021</v>
      </c>
      <c r="F477" s="549">
        <f t="shared" si="89"/>
        <v>0</v>
      </c>
      <c r="H477" s="559"/>
      <c r="I477" s="187">
        <f t="shared" si="101"/>
        <v>2.7993209999999991</v>
      </c>
      <c r="J477" s="187">
        <f t="shared" si="101"/>
        <v>2.5034753599999959</v>
      </c>
      <c r="K477" s="113">
        <f t="shared" si="101"/>
        <v>2.3385140625000078</v>
      </c>
      <c r="L477" s="152">
        <f t="shared" si="90"/>
        <v>45031</v>
      </c>
      <c r="M477" s="246">
        <f t="shared" si="91"/>
        <v>44331</v>
      </c>
      <c r="N477" s="113">
        <f t="shared" si="92"/>
        <v>4.2263662857143302E-4</v>
      </c>
      <c r="O477" s="580">
        <f t="shared" si="97"/>
        <v>700</v>
      </c>
      <c r="P477" s="113">
        <f t="shared" si="93"/>
        <v>558</v>
      </c>
      <c r="Q477" s="113">
        <f t="shared" si="94"/>
        <v>142</v>
      </c>
      <c r="R477" s="549">
        <f t="shared" si="100"/>
        <v>2.5634897612571392</v>
      </c>
      <c r="T477" s="556">
        <f t="shared" si="96"/>
        <v>1.7010312387428486</v>
      </c>
    </row>
    <row r="478" spans="2:20" x14ac:dyDescent="0.35">
      <c r="B478" s="152">
        <v>42698</v>
      </c>
      <c r="C478" s="113">
        <f t="shared" ref="C478:C541" si="102">IF(C207="","",((1+C207/200)^2-1)*100)</f>
        <v>4.2869864099999822</v>
      </c>
      <c r="D478" s="186">
        <f t="shared" ref="D478:D546" si="103">($C$14-B478)/365.25</f>
        <v>4.85968514715948</v>
      </c>
      <c r="E478" s="344" t="str">
        <f t="shared" ref="E478:E546" si="104">$C$285</f>
        <v>4/10/2021</v>
      </c>
      <c r="F478" s="549">
        <f t="shared" ref="F478:F541" si="105">C$14-E478</f>
        <v>0</v>
      </c>
      <c r="H478" s="559"/>
      <c r="I478" s="187">
        <f t="shared" si="101"/>
        <v>2.8490081025000169</v>
      </c>
      <c r="J478" s="187">
        <f t="shared" si="101"/>
        <v>2.5520782400000108</v>
      </c>
      <c r="K478" s="113">
        <f t="shared" si="101"/>
        <v>2.3799948900000034</v>
      </c>
      <c r="L478" s="152">
        <f t="shared" ref="L478:L546" si="106">IF($E478&lt;$K$14,$K$14,IF($E478&lt;$J$14,$J$14,$I$14))</f>
        <v>45031</v>
      </c>
      <c r="M478" s="246">
        <f t="shared" ref="M478:M546" si="107">$J$285</f>
        <v>44331</v>
      </c>
      <c r="N478" s="113">
        <f t="shared" ref="N478:N546" si="108">IF(I478="","",(J478-I478)/($J$14-$I$14))</f>
        <v>4.2418551785715152E-4</v>
      </c>
      <c r="O478" s="580">
        <f t="shared" si="97"/>
        <v>700</v>
      </c>
      <c r="P478" s="113">
        <f t="shared" ref="P478:P546" si="109">L478-E478</f>
        <v>558</v>
      </c>
      <c r="Q478" s="113">
        <f t="shared" ref="Q478:Q546" si="110">E478-M478</f>
        <v>142</v>
      </c>
      <c r="R478" s="549">
        <f t="shared" si="100"/>
        <v>2.6123125835357262</v>
      </c>
      <c r="T478" s="556">
        <f t="shared" ref="T478:T546" si="111">IFERROR(C478-R478,"")</f>
        <v>1.674673826464256</v>
      </c>
    </row>
    <row r="479" spans="2:20" x14ac:dyDescent="0.35">
      <c r="B479" s="152">
        <v>42699</v>
      </c>
      <c r="C479" s="113">
        <f t="shared" si="102"/>
        <v>4.2869864099999822</v>
      </c>
      <c r="D479" s="186">
        <f t="shared" si="103"/>
        <v>4.8569472963723479</v>
      </c>
      <c r="E479" s="344" t="str">
        <f t="shared" si="104"/>
        <v>4/10/2021</v>
      </c>
      <c r="F479" s="549">
        <f t="shared" si="105"/>
        <v>0</v>
      </c>
      <c r="H479" s="559"/>
      <c r="I479" s="187">
        <f t="shared" si="101"/>
        <v>2.8459656899999963</v>
      </c>
      <c r="J479" s="187">
        <f t="shared" si="101"/>
        <v>2.5500528899999875</v>
      </c>
      <c r="K479" s="113">
        <f t="shared" si="101"/>
        <v>2.3769594224999802</v>
      </c>
      <c r="L479" s="152">
        <f t="shared" si="106"/>
        <v>45031</v>
      </c>
      <c r="M479" s="246">
        <f t="shared" si="107"/>
        <v>44331</v>
      </c>
      <c r="N479" s="113">
        <f t="shared" si="108"/>
        <v>4.2273257142858407E-4</v>
      </c>
      <c r="O479" s="580">
        <f t="shared" ref="O479:O542" si="112">L479-M479</f>
        <v>700</v>
      </c>
      <c r="P479" s="113">
        <f t="shared" si="109"/>
        <v>558</v>
      </c>
      <c r="Q479" s="113">
        <f t="shared" si="110"/>
        <v>142</v>
      </c>
      <c r="R479" s="549">
        <f t="shared" si="100"/>
        <v>2.6100809151428463</v>
      </c>
      <c r="T479" s="556">
        <f t="shared" si="111"/>
        <v>1.6769054948571358</v>
      </c>
    </row>
    <row r="480" spans="2:20" x14ac:dyDescent="0.35">
      <c r="B480" s="152">
        <v>42702</v>
      </c>
      <c r="C480" s="113">
        <f t="shared" si="102"/>
        <v>4.2216392100000055</v>
      </c>
      <c r="D480" s="186">
        <f t="shared" si="103"/>
        <v>4.8487337440109517</v>
      </c>
      <c r="E480" s="344" t="str">
        <f t="shared" si="104"/>
        <v>4/10/2021</v>
      </c>
      <c r="F480" s="549">
        <f t="shared" si="105"/>
        <v>0</v>
      </c>
      <c r="H480" s="559"/>
      <c r="I480" s="187">
        <f t="shared" si="101"/>
        <v>2.7760026224999956</v>
      </c>
      <c r="J480" s="187">
        <f t="shared" si="101"/>
        <v>2.4903140624999986</v>
      </c>
      <c r="K480" s="113">
        <f t="shared" si="101"/>
        <v>2.3263749225000074</v>
      </c>
      <c r="L480" s="152">
        <f t="shared" si="106"/>
        <v>45031</v>
      </c>
      <c r="M480" s="246">
        <f t="shared" si="107"/>
        <v>44331</v>
      </c>
      <c r="N480" s="113">
        <f t="shared" si="108"/>
        <v>4.0812651428570997E-4</v>
      </c>
      <c r="O480" s="580">
        <f t="shared" si="112"/>
        <v>700</v>
      </c>
      <c r="P480" s="113">
        <f t="shared" si="109"/>
        <v>558</v>
      </c>
      <c r="Q480" s="113">
        <f t="shared" si="110"/>
        <v>142</v>
      </c>
      <c r="R480" s="549">
        <f t="shared" si="100"/>
        <v>2.5482680275285694</v>
      </c>
      <c r="T480" s="556">
        <f t="shared" si="111"/>
        <v>1.6733711824714361</v>
      </c>
    </row>
    <row r="481" spans="2:20" x14ac:dyDescent="0.35">
      <c r="B481" s="152">
        <v>42703</v>
      </c>
      <c r="C481" s="113">
        <f t="shared" si="102"/>
        <v>4.2379740899999963</v>
      </c>
      <c r="D481" s="186">
        <f t="shared" si="103"/>
        <v>4.8459958932238196</v>
      </c>
      <c r="E481" s="344" t="str">
        <f t="shared" si="104"/>
        <v>4/10/2021</v>
      </c>
      <c r="F481" s="549">
        <f t="shared" si="105"/>
        <v>0</v>
      </c>
      <c r="H481" s="559"/>
      <c r="I481" s="187">
        <f t="shared" si="101"/>
        <v>2.7699200024999815</v>
      </c>
      <c r="J481" s="187">
        <f t="shared" si="101"/>
        <v>2.4963884024999938</v>
      </c>
      <c r="K481" s="113">
        <f t="shared" si="101"/>
        <v>2.3344676025000233</v>
      </c>
      <c r="L481" s="152">
        <f t="shared" si="106"/>
        <v>45031</v>
      </c>
      <c r="M481" s="246">
        <f t="shared" si="107"/>
        <v>44331</v>
      </c>
      <c r="N481" s="113">
        <f t="shared" si="108"/>
        <v>3.9075942857141096E-4</v>
      </c>
      <c r="O481" s="580">
        <f t="shared" si="112"/>
        <v>700</v>
      </c>
      <c r="P481" s="113">
        <f t="shared" si="109"/>
        <v>558</v>
      </c>
      <c r="Q481" s="113">
        <f t="shared" si="110"/>
        <v>142</v>
      </c>
      <c r="R481" s="549">
        <f t="shared" si="100"/>
        <v>2.5518762413571343</v>
      </c>
      <c r="T481" s="556">
        <f t="shared" si="111"/>
        <v>1.6860978486428619</v>
      </c>
    </row>
    <row r="482" spans="2:20" x14ac:dyDescent="0.35">
      <c r="B482" s="152">
        <v>42704</v>
      </c>
      <c r="C482" s="113">
        <f t="shared" si="102"/>
        <v>4.2829016100000006</v>
      </c>
      <c r="D482" s="186">
        <f t="shared" si="103"/>
        <v>4.8432580424366876</v>
      </c>
      <c r="E482" s="344" t="str">
        <f t="shared" si="104"/>
        <v>4/10/2021</v>
      </c>
      <c r="F482" s="549">
        <f t="shared" si="105"/>
        <v>0</v>
      </c>
      <c r="H482" s="559"/>
      <c r="I482" s="187">
        <f t="shared" si="101"/>
        <v>2.7983071024999973</v>
      </c>
      <c r="J482" s="187">
        <f t="shared" si="101"/>
        <v>2.5247377025000128</v>
      </c>
      <c r="K482" s="113">
        <f t="shared" si="101"/>
        <v>2.363806249999989</v>
      </c>
      <c r="L482" s="152">
        <f t="shared" si="106"/>
        <v>45031</v>
      </c>
      <c r="M482" s="246">
        <f t="shared" si="107"/>
        <v>44331</v>
      </c>
      <c r="N482" s="113">
        <f t="shared" si="108"/>
        <v>3.9081342857140634E-4</v>
      </c>
      <c r="O482" s="580">
        <f t="shared" si="112"/>
        <v>700</v>
      </c>
      <c r="P482" s="113">
        <f t="shared" si="109"/>
        <v>558</v>
      </c>
      <c r="Q482" s="113">
        <f t="shared" si="110"/>
        <v>142</v>
      </c>
      <c r="R482" s="549">
        <f t="shared" si="100"/>
        <v>2.5802332093571527</v>
      </c>
      <c r="T482" s="556">
        <f t="shared" si="111"/>
        <v>1.7026684006428479</v>
      </c>
    </row>
    <row r="483" spans="2:20" x14ac:dyDescent="0.35">
      <c r="B483" s="152">
        <v>42705</v>
      </c>
      <c r="C483" s="113">
        <f t="shared" si="102"/>
        <v>4.3288602224999861</v>
      </c>
      <c r="D483" s="186">
        <f t="shared" si="103"/>
        <v>4.8405201916495555</v>
      </c>
      <c r="E483" s="344" t="str">
        <f t="shared" si="104"/>
        <v>4/10/2021</v>
      </c>
      <c r="F483" s="549">
        <f t="shared" si="105"/>
        <v>0</v>
      </c>
      <c r="H483" s="559"/>
      <c r="I483" s="187">
        <f t="shared" si="101"/>
        <v>2.8439374399999773</v>
      </c>
      <c r="J483" s="187">
        <f t="shared" si="101"/>
        <v>2.5662562499999986</v>
      </c>
      <c r="K483" s="113">
        <f t="shared" si="101"/>
        <v>2.3982086399999769</v>
      </c>
      <c r="L483" s="152">
        <f t="shared" si="106"/>
        <v>45031</v>
      </c>
      <c r="M483" s="246">
        <f t="shared" si="107"/>
        <v>44331</v>
      </c>
      <c r="N483" s="113">
        <f t="shared" si="108"/>
        <v>3.9668741428568389E-4</v>
      </c>
      <c r="O483" s="580">
        <f t="shared" si="112"/>
        <v>700</v>
      </c>
      <c r="P483" s="113">
        <f t="shared" si="109"/>
        <v>558</v>
      </c>
      <c r="Q483" s="113">
        <f t="shared" si="110"/>
        <v>142</v>
      </c>
      <c r="R483" s="549">
        <f t="shared" si="100"/>
        <v>2.6225858628285659</v>
      </c>
      <c r="T483" s="556">
        <f t="shared" si="111"/>
        <v>1.7062743596714203</v>
      </c>
    </row>
    <row r="484" spans="2:20" x14ac:dyDescent="0.35">
      <c r="B484" s="152">
        <v>42706</v>
      </c>
      <c r="C484" s="113">
        <f t="shared" si="102"/>
        <v>4.3268174024999828</v>
      </c>
      <c r="D484" s="186">
        <f t="shared" si="103"/>
        <v>4.8377823408624234</v>
      </c>
      <c r="E484" s="344" t="str">
        <f t="shared" si="104"/>
        <v>4/10/2021</v>
      </c>
      <c r="F484" s="549">
        <f t="shared" si="105"/>
        <v>0</v>
      </c>
      <c r="H484" s="559"/>
      <c r="I484" s="187">
        <f t="shared" si="101"/>
        <v>2.880448999999996</v>
      </c>
      <c r="J484" s="187">
        <f t="shared" si="101"/>
        <v>2.5996797224999924</v>
      </c>
      <c r="K484" s="113">
        <f t="shared" si="101"/>
        <v>2.4224961600000094</v>
      </c>
      <c r="L484" s="152">
        <f t="shared" si="106"/>
        <v>45031</v>
      </c>
      <c r="M484" s="246">
        <f t="shared" si="107"/>
        <v>44331</v>
      </c>
      <c r="N484" s="113">
        <f t="shared" si="108"/>
        <v>4.0109896785714812E-4</v>
      </c>
      <c r="O484" s="580">
        <f t="shared" si="112"/>
        <v>700</v>
      </c>
      <c r="P484" s="113">
        <f t="shared" si="109"/>
        <v>558</v>
      </c>
      <c r="Q484" s="113">
        <f t="shared" si="110"/>
        <v>142</v>
      </c>
      <c r="R484" s="549">
        <f t="shared" si="100"/>
        <v>2.6566357759357073</v>
      </c>
      <c r="T484" s="556">
        <f t="shared" si="111"/>
        <v>1.6701816265642755</v>
      </c>
    </row>
    <row r="485" spans="2:20" x14ac:dyDescent="0.35">
      <c r="B485" s="152">
        <v>42709</v>
      </c>
      <c r="C485" s="113">
        <f t="shared" si="102"/>
        <v>4.3217104399999817</v>
      </c>
      <c r="D485" s="186">
        <f t="shared" si="103"/>
        <v>4.8295687885010263</v>
      </c>
      <c r="E485" s="344" t="str">
        <f t="shared" si="104"/>
        <v>4/10/2021</v>
      </c>
      <c r="F485" s="549">
        <f t="shared" si="105"/>
        <v>0</v>
      </c>
      <c r="H485" s="559"/>
      <c r="I485" s="187">
        <f t="shared" si="101"/>
        <v>2.8490081025000169</v>
      </c>
      <c r="J485" s="187">
        <f t="shared" si="101"/>
        <v>2.5692945224999875</v>
      </c>
      <c r="K485" s="113">
        <f t="shared" si="101"/>
        <v>2.3931491024999918</v>
      </c>
      <c r="L485" s="152">
        <f t="shared" si="106"/>
        <v>45031</v>
      </c>
      <c r="M485" s="246">
        <f t="shared" si="107"/>
        <v>44331</v>
      </c>
      <c r="N485" s="113">
        <f t="shared" si="108"/>
        <v>3.9959082857147062E-4</v>
      </c>
      <c r="O485" s="580">
        <f t="shared" si="112"/>
        <v>700</v>
      </c>
      <c r="P485" s="113">
        <f t="shared" si="109"/>
        <v>558</v>
      </c>
      <c r="Q485" s="113">
        <f t="shared" si="110"/>
        <v>142</v>
      </c>
      <c r="R485" s="549">
        <f t="shared" si="100"/>
        <v>2.6260364201571362</v>
      </c>
      <c r="T485" s="556">
        <f t="shared" si="111"/>
        <v>1.6956740198428455</v>
      </c>
    </row>
    <row r="486" spans="2:20" x14ac:dyDescent="0.35">
      <c r="B486" s="152">
        <v>42710</v>
      </c>
      <c r="C486" s="113">
        <f t="shared" si="102"/>
        <v>4.3063903024999739</v>
      </c>
      <c r="D486" s="186">
        <f t="shared" si="103"/>
        <v>4.8268309377138943</v>
      </c>
      <c r="E486" s="344" t="str">
        <f t="shared" si="104"/>
        <v>4/10/2021</v>
      </c>
      <c r="F486" s="549">
        <f t="shared" si="105"/>
        <v>0</v>
      </c>
      <c r="H486" s="559"/>
      <c r="I486" s="187">
        <f t="shared" ref="I486:K505" si="113">IF(I215="","",((1+I215/200)^2-1)*100)</f>
        <v>2.8682777600000042</v>
      </c>
      <c r="J486" s="187">
        <f t="shared" si="113"/>
        <v>2.5834737224999849</v>
      </c>
      <c r="K486" s="113">
        <f t="shared" si="113"/>
        <v>2.4032683025000168</v>
      </c>
      <c r="L486" s="152">
        <f t="shared" si="106"/>
        <v>45031</v>
      </c>
      <c r="M486" s="246">
        <f t="shared" si="107"/>
        <v>44331</v>
      </c>
      <c r="N486" s="113">
        <f t="shared" si="108"/>
        <v>4.0686291071431339E-4</v>
      </c>
      <c r="O486" s="580">
        <f t="shared" si="112"/>
        <v>700</v>
      </c>
      <c r="P486" s="113">
        <f t="shared" si="109"/>
        <v>558</v>
      </c>
      <c r="Q486" s="113">
        <f t="shared" si="110"/>
        <v>142</v>
      </c>
      <c r="R486" s="549">
        <f t="shared" si="100"/>
        <v>2.6412482558214174</v>
      </c>
      <c r="T486" s="556">
        <f t="shared" si="111"/>
        <v>1.6651420466785565</v>
      </c>
    </row>
    <row r="487" spans="2:20" x14ac:dyDescent="0.35">
      <c r="B487" s="152">
        <v>42711</v>
      </c>
      <c r="C487" s="113">
        <f t="shared" si="102"/>
        <v>4.2696265625000063</v>
      </c>
      <c r="D487" s="186">
        <f t="shared" si="103"/>
        <v>4.8240930869267622</v>
      </c>
      <c r="E487" s="344" t="str">
        <f t="shared" si="104"/>
        <v>4/10/2021</v>
      </c>
      <c r="F487" s="549">
        <f t="shared" si="105"/>
        <v>0</v>
      </c>
      <c r="H487" s="559"/>
      <c r="I487" s="187">
        <f t="shared" si="113"/>
        <v>2.847993960000017</v>
      </c>
      <c r="J487" s="187">
        <f t="shared" si="113"/>
        <v>2.5642307599999858</v>
      </c>
      <c r="K487" s="113">
        <f t="shared" si="113"/>
        <v>2.3850541024999838</v>
      </c>
      <c r="L487" s="152">
        <f t="shared" si="106"/>
        <v>45031</v>
      </c>
      <c r="M487" s="246">
        <f t="shared" si="107"/>
        <v>44331</v>
      </c>
      <c r="N487" s="113">
        <f t="shared" si="108"/>
        <v>4.0537600000004455E-4</v>
      </c>
      <c r="O487" s="580">
        <f t="shared" si="112"/>
        <v>700</v>
      </c>
      <c r="P487" s="113">
        <f t="shared" si="109"/>
        <v>558</v>
      </c>
      <c r="Q487" s="113">
        <f t="shared" si="110"/>
        <v>142</v>
      </c>
      <c r="R487" s="549">
        <f t="shared" si="100"/>
        <v>2.6217941519999921</v>
      </c>
      <c r="T487" s="556">
        <f t="shared" si="111"/>
        <v>1.6478324105000142</v>
      </c>
    </row>
    <row r="488" spans="2:20" x14ac:dyDescent="0.35">
      <c r="B488" s="152">
        <v>42712</v>
      </c>
      <c r="C488" s="113">
        <f t="shared" si="102"/>
        <v>4.2890288399999976</v>
      </c>
      <c r="D488" s="186">
        <f t="shared" si="103"/>
        <v>4.8213552361396301</v>
      </c>
      <c r="E488" s="344" t="str">
        <f t="shared" si="104"/>
        <v>4/10/2021</v>
      </c>
      <c r="F488" s="549">
        <f t="shared" si="105"/>
        <v>0</v>
      </c>
      <c r="H488" s="559"/>
      <c r="I488" s="187">
        <f t="shared" si="113"/>
        <v>2.8145300625000091</v>
      </c>
      <c r="J488" s="187">
        <f t="shared" si="113"/>
        <v>2.5287879224999976</v>
      </c>
      <c r="K488" s="113">
        <f t="shared" si="113"/>
        <v>2.3557124100000326</v>
      </c>
      <c r="L488" s="152">
        <f t="shared" si="106"/>
        <v>45031</v>
      </c>
      <c r="M488" s="246">
        <f t="shared" si="107"/>
        <v>44331</v>
      </c>
      <c r="N488" s="113">
        <f t="shared" si="108"/>
        <v>4.082030571428736E-4</v>
      </c>
      <c r="O488" s="580">
        <f t="shared" si="112"/>
        <v>700</v>
      </c>
      <c r="P488" s="113">
        <f t="shared" si="109"/>
        <v>558</v>
      </c>
      <c r="Q488" s="113">
        <f t="shared" si="110"/>
        <v>142</v>
      </c>
      <c r="R488" s="549">
        <f t="shared" si="100"/>
        <v>2.5867527566142856</v>
      </c>
      <c r="T488" s="556">
        <f t="shared" si="111"/>
        <v>1.702276083385712</v>
      </c>
    </row>
    <row r="489" spans="2:20" x14ac:dyDescent="0.35">
      <c r="B489" s="152">
        <v>42713</v>
      </c>
      <c r="C489" s="113">
        <f t="shared" si="102"/>
        <v>4.3360102499999886</v>
      </c>
      <c r="D489" s="186">
        <f t="shared" si="103"/>
        <v>4.8186173853524981</v>
      </c>
      <c r="E489" s="344" t="str">
        <f t="shared" si="104"/>
        <v>4/10/2021</v>
      </c>
      <c r="F489" s="549">
        <f t="shared" si="105"/>
        <v>0</v>
      </c>
      <c r="H489" s="559"/>
      <c r="I489" s="187">
        <f t="shared" si="113"/>
        <v>2.8784204099999933</v>
      </c>
      <c r="J489" s="187">
        <f t="shared" si="113"/>
        <v>2.576383999999976</v>
      </c>
      <c r="K489" s="113">
        <f t="shared" si="113"/>
        <v>2.4032683025000168</v>
      </c>
      <c r="L489" s="152">
        <f t="shared" si="106"/>
        <v>45031</v>
      </c>
      <c r="M489" s="246">
        <f t="shared" si="107"/>
        <v>44331</v>
      </c>
      <c r="N489" s="113">
        <f t="shared" si="108"/>
        <v>4.3148058571431037E-4</v>
      </c>
      <c r="O489" s="580">
        <f t="shared" si="112"/>
        <v>700</v>
      </c>
      <c r="P489" s="113">
        <f t="shared" si="109"/>
        <v>558</v>
      </c>
      <c r="Q489" s="113">
        <f t="shared" si="110"/>
        <v>142</v>
      </c>
      <c r="R489" s="549">
        <f t="shared" si="100"/>
        <v>2.6376542431714083</v>
      </c>
      <c r="T489" s="556">
        <f t="shared" si="111"/>
        <v>1.6983560068285803</v>
      </c>
    </row>
    <row r="490" spans="2:20" x14ac:dyDescent="0.35">
      <c r="B490" s="152">
        <v>42716</v>
      </c>
      <c r="C490" s="113">
        <f t="shared" si="102"/>
        <v>4.3717640624999943</v>
      </c>
      <c r="D490" s="186">
        <f t="shared" si="103"/>
        <v>4.8104038329911019</v>
      </c>
      <c r="E490" s="344" t="str">
        <f t="shared" si="104"/>
        <v>4/10/2021</v>
      </c>
      <c r="F490" s="549">
        <f t="shared" si="105"/>
        <v>0</v>
      </c>
      <c r="H490" s="559"/>
      <c r="I490" s="187">
        <f t="shared" si="113"/>
        <v>2.9159525625000127</v>
      </c>
      <c r="J490" s="187">
        <f t="shared" si="113"/>
        <v>2.5996797224999924</v>
      </c>
      <c r="K490" s="113">
        <f t="shared" si="113"/>
        <v>2.4255323024999775</v>
      </c>
      <c r="L490" s="152">
        <f t="shared" si="106"/>
        <v>45031</v>
      </c>
      <c r="M490" s="246">
        <f t="shared" si="107"/>
        <v>44331</v>
      </c>
      <c r="N490" s="113">
        <f t="shared" si="108"/>
        <v>4.518183428571719E-4</v>
      </c>
      <c r="O490" s="580">
        <f t="shared" si="112"/>
        <v>700</v>
      </c>
      <c r="P490" s="113">
        <f t="shared" si="109"/>
        <v>558</v>
      </c>
      <c r="Q490" s="113">
        <f t="shared" si="110"/>
        <v>142</v>
      </c>
      <c r="R490" s="549">
        <f t="shared" si="100"/>
        <v>2.6638379271857109</v>
      </c>
      <c r="T490" s="556">
        <f t="shared" si="111"/>
        <v>1.7079261353142834</v>
      </c>
    </row>
    <row r="491" spans="2:20" x14ac:dyDescent="0.35">
      <c r="B491" s="152">
        <v>42717</v>
      </c>
      <c r="C491" s="113">
        <f t="shared" si="102"/>
        <v>4.3646128100000015</v>
      </c>
      <c r="D491" s="186">
        <f t="shared" si="103"/>
        <v>4.8076659822039698</v>
      </c>
      <c r="E491" s="344" t="str">
        <f t="shared" si="104"/>
        <v>4/10/2021</v>
      </c>
      <c r="F491" s="549">
        <f t="shared" si="105"/>
        <v>0</v>
      </c>
      <c r="H491" s="559"/>
      <c r="I491" s="187">
        <f t="shared" si="113"/>
        <v>2.8895779025000179</v>
      </c>
      <c r="J491" s="187">
        <f t="shared" si="113"/>
        <v>2.5875251025000212</v>
      </c>
      <c r="K491" s="113">
        <f t="shared" si="113"/>
        <v>2.4143999999999943</v>
      </c>
      <c r="L491" s="152">
        <f t="shared" si="106"/>
        <v>45031</v>
      </c>
      <c r="M491" s="246">
        <f t="shared" si="107"/>
        <v>44331</v>
      </c>
      <c r="N491" s="113">
        <f t="shared" si="108"/>
        <v>4.3150399999999526E-4</v>
      </c>
      <c r="O491" s="580">
        <f t="shared" si="112"/>
        <v>700</v>
      </c>
      <c r="P491" s="113">
        <f t="shared" si="109"/>
        <v>558</v>
      </c>
      <c r="Q491" s="113">
        <f t="shared" si="110"/>
        <v>142</v>
      </c>
      <c r="R491" s="549">
        <f t="shared" si="100"/>
        <v>2.6487986705000206</v>
      </c>
      <c r="T491" s="556">
        <f t="shared" si="111"/>
        <v>1.7158141394999809</v>
      </c>
    </row>
    <row r="492" spans="2:20" x14ac:dyDescent="0.35">
      <c r="B492" s="152">
        <v>42718</v>
      </c>
      <c r="C492" s="113">
        <f t="shared" si="102"/>
        <v>4.4412461225000088</v>
      </c>
      <c r="D492" s="186">
        <f t="shared" si="103"/>
        <v>4.8049281314168377</v>
      </c>
      <c r="E492" s="344" t="str">
        <f t="shared" si="104"/>
        <v>4/10/2021</v>
      </c>
      <c r="F492" s="549">
        <f t="shared" si="105"/>
        <v>0</v>
      </c>
      <c r="H492" s="559"/>
      <c r="I492" s="187">
        <f t="shared" si="113"/>
        <v>2.8865348899999921</v>
      </c>
      <c r="J492" s="187">
        <f t="shared" si="113"/>
        <v>2.5794224224999995</v>
      </c>
      <c r="K492" s="113">
        <f t="shared" si="113"/>
        <v>2.4093400625000205</v>
      </c>
      <c r="L492" s="152">
        <f t="shared" si="106"/>
        <v>45031</v>
      </c>
      <c r="M492" s="246">
        <f t="shared" si="107"/>
        <v>44331</v>
      </c>
      <c r="N492" s="113">
        <f t="shared" si="108"/>
        <v>4.3873209642856077E-4</v>
      </c>
      <c r="O492" s="580">
        <f t="shared" si="112"/>
        <v>700</v>
      </c>
      <c r="P492" s="113">
        <f t="shared" si="109"/>
        <v>558</v>
      </c>
      <c r="Q492" s="113">
        <f t="shared" si="110"/>
        <v>142</v>
      </c>
      <c r="R492" s="549">
        <f t="shared" si="100"/>
        <v>2.6417223801928551</v>
      </c>
      <c r="T492" s="556">
        <f t="shared" si="111"/>
        <v>1.7995237423071537</v>
      </c>
    </row>
    <row r="493" spans="2:20" x14ac:dyDescent="0.35">
      <c r="B493" s="152">
        <v>42719</v>
      </c>
      <c r="C493" s="113">
        <f t="shared" si="102"/>
        <v>4.4923506225000187</v>
      </c>
      <c r="D493" s="186">
        <f t="shared" si="103"/>
        <v>4.8021902806297057</v>
      </c>
      <c r="E493" s="344" t="str">
        <f t="shared" si="104"/>
        <v>4/10/2021</v>
      </c>
      <c r="F493" s="549">
        <f t="shared" si="105"/>
        <v>0</v>
      </c>
      <c r="H493" s="559"/>
      <c r="I493" s="187">
        <f t="shared" si="113"/>
        <v>2.967697289999971</v>
      </c>
      <c r="J493" s="187">
        <f t="shared" si="113"/>
        <v>2.6685695025000067</v>
      </c>
      <c r="K493" s="113">
        <f t="shared" si="113"/>
        <v>2.4943636024999938</v>
      </c>
      <c r="L493" s="152">
        <f t="shared" si="106"/>
        <v>45031</v>
      </c>
      <c r="M493" s="246">
        <f t="shared" si="107"/>
        <v>44331</v>
      </c>
      <c r="N493" s="113">
        <f t="shared" si="108"/>
        <v>4.273254107142347E-4</v>
      </c>
      <c r="O493" s="580">
        <f t="shared" si="112"/>
        <v>700</v>
      </c>
      <c r="P493" s="113">
        <f t="shared" si="109"/>
        <v>558</v>
      </c>
      <c r="Q493" s="113">
        <f t="shared" si="110"/>
        <v>142</v>
      </c>
      <c r="R493" s="549">
        <f t="shared" si="100"/>
        <v>2.7292497108214282</v>
      </c>
      <c r="T493" s="556">
        <f t="shared" si="111"/>
        <v>1.7631009116785905</v>
      </c>
    </row>
    <row r="494" spans="2:20" x14ac:dyDescent="0.35">
      <c r="B494" s="152">
        <v>42720</v>
      </c>
      <c r="C494" s="113">
        <f t="shared" si="102"/>
        <v>4.49746176000001</v>
      </c>
      <c r="D494" s="186">
        <f t="shared" si="103"/>
        <v>4.7994524298425736</v>
      </c>
      <c r="E494" s="344" t="str">
        <f t="shared" si="104"/>
        <v>4/10/2021</v>
      </c>
      <c r="F494" s="549">
        <f t="shared" si="105"/>
        <v>0</v>
      </c>
      <c r="H494" s="559"/>
      <c r="I494" s="187">
        <f t="shared" si="113"/>
        <v>2.9991563225000073</v>
      </c>
      <c r="J494" s="187">
        <f t="shared" si="113"/>
        <v>2.6847822225000151</v>
      </c>
      <c r="K494" s="113">
        <f t="shared" si="113"/>
        <v>2.5034753599999959</v>
      </c>
      <c r="L494" s="152">
        <f t="shared" si="106"/>
        <v>45031</v>
      </c>
      <c r="M494" s="246">
        <f t="shared" si="107"/>
        <v>44331</v>
      </c>
      <c r="N494" s="113">
        <f t="shared" si="108"/>
        <v>4.49105857142846E-4</v>
      </c>
      <c r="O494" s="580">
        <f t="shared" si="112"/>
        <v>700</v>
      </c>
      <c r="P494" s="113">
        <f t="shared" si="109"/>
        <v>558</v>
      </c>
      <c r="Q494" s="113">
        <f t="shared" si="110"/>
        <v>142</v>
      </c>
      <c r="R494" s="549">
        <f t="shared" si="100"/>
        <v>2.748555254214299</v>
      </c>
      <c r="T494" s="556">
        <f t="shared" si="111"/>
        <v>1.7489065057857109</v>
      </c>
    </row>
    <row r="495" spans="2:20" x14ac:dyDescent="0.35">
      <c r="B495" s="152">
        <v>42723</v>
      </c>
      <c r="C495" s="113">
        <f t="shared" si="102"/>
        <v>4.5138182399999893</v>
      </c>
      <c r="D495" s="186">
        <f t="shared" si="103"/>
        <v>4.7912388774811774</v>
      </c>
      <c r="E495" s="344" t="str">
        <f t="shared" si="104"/>
        <v>4/10/2021</v>
      </c>
      <c r="F495" s="549">
        <f t="shared" si="105"/>
        <v>0</v>
      </c>
      <c r="H495" s="559"/>
      <c r="I495" s="187">
        <f t="shared" si="113"/>
        <v>3.0428009999999839</v>
      </c>
      <c r="J495" s="187">
        <f t="shared" si="113"/>
        <v>2.7324144900000125</v>
      </c>
      <c r="K495" s="113">
        <f t="shared" si="113"/>
        <v>2.5389138224999996</v>
      </c>
      <c r="L495" s="152">
        <f t="shared" si="106"/>
        <v>45031</v>
      </c>
      <c r="M495" s="246">
        <f t="shared" si="107"/>
        <v>44331</v>
      </c>
      <c r="N495" s="113">
        <f t="shared" si="108"/>
        <v>4.4340929999995914E-4</v>
      </c>
      <c r="O495" s="580">
        <f t="shared" si="112"/>
        <v>700</v>
      </c>
      <c r="P495" s="113">
        <f t="shared" si="109"/>
        <v>558</v>
      </c>
      <c r="Q495" s="113">
        <f t="shared" si="110"/>
        <v>142</v>
      </c>
      <c r="R495" s="549">
        <f t="shared" si="100"/>
        <v>2.7953786106000065</v>
      </c>
      <c r="T495" s="556">
        <f t="shared" si="111"/>
        <v>1.7184396293999828</v>
      </c>
    </row>
    <row r="496" spans="2:20" x14ac:dyDescent="0.35">
      <c r="B496" s="152">
        <v>42724</v>
      </c>
      <c r="C496" s="113">
        <f t="shared" si="102"/>
        <v>4.5240416900000024</v>
      </c>
      <c r="D496" s="186">
        <f t="shared" si="103"/>
        <v>4.7885010266940453</v>
      </c>
      <c r="E496" s="344" t="str">
        <f t="shared" si="104"/>
        <v>4/10/2021</v>
      </c>
      <c r="F496" s="549">
        <f t="shared" si="105"/>
        <v>0</v>
      </c>
      <c r="H496" s="559"/>
      <c r="I496" s="187">
        <f t="shared" si="113"/>
        <v>3.041785902500016</v>
      </c>
      <c r="J496" s="187">
        <f t="shared" si="113"/>
        <v>2.7395096025000232</v>
      </c>
      <c r="K496" s="113">
        <f t="shared" si="113"/>
        <v>2.5409390625000139</v>
      </c>
      <c r="L496" s="152">
        <f t="shared" si="106"/>
        <v>45031</v>
      </c>
      <c r="M496" s="246">
        <f t="shared" si="107"/>
        <v>44331</v>
      </c>
      <c r="N496" s="113">
        <f t="shared" si="108"/>
        <v>4.318232857142755E-4</v>
      </c>
      <c r="O496" s="580">
        <f t="shared" si="112"/>
        <v>700</v>
      </c>
      <c r="P496" s="113">
        <f t="shared" si="109"/>
        <v>558</v>
      </c>
      <c r="Q496" s="113">
        <f t="shared" si="110"/>
        <v>142</v>
      </c>
      <c r="R496" s="549">
        <f t="shared" si="100"/>
        <v>2.8008285090714504</v>
      </c>
      <c r="T496" s="556">
        <f t="shared" si="111"/>
        <v>1.723213180928552</v>
      </c>
    </row>
    <row r="497" spans="2:20" x14ac:dyDescent="0.35">
      <c r="B497" s="152">
        <v>42725</v>
      </c>
      <c r="C497" s="113">
        <f t="shared" si="102"/>
        <v>4.5588051600000012</v>
      </c>
      <c r="D497" s="186">
        <f t="shared" si="103"/>
        <v>4.7857631759069132</v>
      </c>
      <c r="E497" s="344" t="str">
        <f t="shared" si="104"/>
        <v>4/10/2021</v>
      </c>
      <c r="F497" s="549">
        <f t="shared" si="105"/>
        <v>0</v>
      </c>
      <c r="H497" s="559"/>
      <c r="I497" s="187">
        <f t="shared" si="113"/>
        <v>3.0661496225000029</v>
      </c>
      <c r="J497" s="187">
        <f t="shared" si="113"/>
        <v>2.7719475225000068</v>
      </c>
      <c r="K497" s="113">
        <f t="shared" si="113"/>
        <v>2.5692945224999875</v>
      </c>
      <c r="L497" s="152">
        <f t="shared" si="106"/>
        <v>45031</v>
      </c>
      <c r="M497" s="246">
        <f t="shared" si="107"/>
        <v>44331</v>
      </c>
      <c r="N497" s="113">
        <f t="shared" si="108"/>
        <v>4.2028871428570876E-4</v>
      </c>
      <c r="O497" s="580">
        <f t="shared" si="112"/>
        <v>700</v>
      </c>
      <c r="P497" s="113">
        <f t="shared" si="109"/>
        <v>558</v>
      </c>
      <c r="Q497" s="113">
        <f t="shared" si="110"/>
        <v>142</v>
      </c>
      <c r="R497" s="549">
        <f t="shared" si="100"/>
        <v>2.8316285199285773</v>
      </c>
      <c r="T497" s="556">
        <f t="shared" si="111"/>
        <v>1.7271766400714239</v>
      </c>
    </row>
    <row r="498" spans="2:20" x14ac:dyDescent="0.35">
      <c r="B498" s="152">
        <v>42726</v>
      </c>
      <c r="C498" s="113">
        <f t="shared" si="102"/>
        <v>4.6007335025000096</v>
      </c>
      <c r="D498" s="186">
        <f t="shared" si="103"/>
        <v>4.7830253251197812</v>
      </c>
      <c r="E498" s="344" t="str">
        <f t="shared" si="104"/>
        <v>4/10/2021</v>
      </c>
      <c r="F498" s="549">
        <f t="shared" si="105"/>
        <v>0</v>
      </c>
      <c r="H498" s="559"/>
      <c r="I498" s="187">
        <f t="shared" si="113"/>
        <v>3.0763020225000215</v>
      </c>
      <c r="J498" s="187">
        <f t="shared" si="113"/>
        <v>2.7810716100000299</v>
      </c>
      <c r="K498" s="113">
        <f t="shared" si="113"/>
        <v>2.5814480625000247</v>
      </c>
      <c r="L498" s="152">
        <f t="shared" si="106"/>
        <v>45031</v>
      </c>
      <c r="M498" s="246">
        <f t="shared" si="107"/>
        <v>44331</v>
      </c>
      <c r="N498" s="113">
        <f t="shared" si="108"/>
        <v>4.2175773214284514E-4</v>
      </c>
      <c r="O498" s="580">
        <f t="shared" si="112"/>
        <v>700</v>
      </c>
      <c r="P498" s="113">
        <f t="shared" si="109"/>
        <v>558</v>
      </c>
      <c r="Q498" s="113">
        <f t="shared" si="110"/>
        <v>142</v>
      </c>
      <c r="R498" s="549">
        <f t="shared" si="100"/>
        <v>2.8409612079643138</v>
      </c>
      <c r="T498" s="556">
        <f t="shared" si="111"/>
        <v>1.7597722945356957</v>
      </c>
    </row>
    <row r="499" spans="2:20" x14ac:dyDescent="0.35">
      <c r="B499" s="152">
        <v>42727</v>
      </c>
      <c r="C499" s="113">
        <f t="shared" si="102"/>
        <v>4.6038017599999703</v>
      </c>
      <c r="D499" s="186">
        <f t="shared" si="103"/>
        <v>4.7802874743326491</v>
      </c>
      <c r="E499" s="344" t="str">
        <f t="shared" si="104"/>
        <v>4/10/2021</v>
      </c>
      <c r="F499" s="549">
        <f t="shared" si="105"/>
        <v>0</v>
      </c>
      <c r="H499" s="559"/>
      <c r="I499" s="187">
        <f t="shared" si="113"/>
        <v>3.1219940099999954</v>
      </c>
      <c r="J499" s="187">
        <f t="shared" si="113"/>
        <v>2.8307543024999937</v>
      </c>
      <c r="K499" s="113">
        <f t="shared" si="113"/>
        <v>2.6270302499999953</v>
      </c>
      <c r="L499" s="152">
        <f t="shared" si="106"/>
        <v>45031</v>
      </c>
      <c r="M499" s="246">
        <f t="shared" si="107"/>
        <v>44331</v>
      </c>
      <c r="N499" s="113">
        <f t="shared" si="108"/>
        <v>4.1605672500000246E-4</v>
      </c>
      <c r="O499" s="580">
        <f t="shared" si="112"/>
        <v>700</v>
      </c>
      <c r="P499" s="113">
        <f t="shared" si="109"/>
        <v>558</v>
      </c>
      <c r="Q499" s="113">
        <f t="shared" si="110"/>
        <v>142</v>
      </c>
      <c r="R499" s="549">
        <f t="shared" si="100"/>
        <v>2.8898343574499941</v>
      </c>
      <c r="T499" s="556">
        <f t="shared" si="111"/>
        <v>1.7139674025499763</v>
      </c>
    </row>
    <row r="500" spans="2:20" x14ac:dyDescent="0.35">
      <c r="B500" s="152">
        <v>42730</v>
      </c>
      <c r="C500" s="113" t="str">
        <f t="shared" si="102"/>
        <v/>
      </c>
      <c r="D500" s="186">
        <f t="shared" si="103"/>
        <v>4.7720739219712529</v>
      </c>
      <c r="E500" s="344" t="str">
        <f t="shared" si="104"/>
        <v>4/10/2021</v>
      </c>
      <c r="F500" s="549">
        <f t="shared" si="105"/>
        <v>0</v>
      </c>
      <c r="H500" s="559"/>
      <c r="I500" s="187" t="str">
        <f t="shared" si="113"/>
        <v/>
      </c>
      <c r="J500" s="187" t="str">
        <f t="shared" si="113"/>
        <v/>
      </c>
      <c r="K500" s="113" t="str">
        <f t="shared" si="113"/>
        <v/>
      </c>
      <c r="L500" s="152">
        <f t="shared" si="106"/>
        <v>45031</v>
      </c>
      <c r="M500" s="246">
        <f t="shared" si="107"/>
        <v>44331</v>
      </c>
      <c r="N500" s="113" t="str">
        <f t="shared" si="108"/>
        <v/>
      </c>
      <c r="O500" s="580">
        <f t="shared" si="112"/>
        <v>700</v>
      </c>
      <c r="P500" s="113">
        <f t="shared" si="109"/>
        <v>558</v>
      </c>
      <c r="Q500" s="113">
        <f t="shared" si="110"/>
        <v>142</v>
      </c>
      <c r="R500" s="549" t="str">
        <f t="shared" si="100"/>
        <v/>
      </c>
      <c r="T500" s="556" t="str">
        <f t="shared" si="111"/>
        <v/>
      </c>
    </row>
    <row r="501" spans="2:20" x14ac:dyDescent="0.35">
      <c r="B501" s="152">
        <v>42731</v>
      </c>
      <c r="C501" s="113" t="str">
        <f t="shared" si="102"/>
        <v/>
      </c>
      <c r="D501" s="186">
        <f t="shared" si="103"/>
        <v>4.7693360711841208</v>
      </c>
      <c r="E501" s="344" t="str">
        <f t="shared" si="104"/>
        <v>4/10/2021</v>
      </c>
      <c r="F501" s="549">
        <f t="shared" si="105"/>
        <v>0</v>
      </c>
      <c r="H501" s="559"/>
      <c r="I501" s="187" t="str">
        <f t="shared" si="113"/>
        <v/>
      </c>
      <c r="J501" s="187" t="str">
        <f t="shared" si="113"/>
        <v/>
      </c>
      <c r="K501" s="113" t="str">
        <f t="shared" si="113"/>
        <v/>
      </c>
      <c r="L501" s="152">
        <f t="shared" si="106"/>
        <v>45031</v>
      </c>
      <c r="M501" s="246">
        <f t="shared" si="107"/>
        <v>44331</v>
      </c>
      <c r="N501" s="113" t="str">
        <f t="shared" si="108"/>
        <v/>
      </c>
      <c r="O501" s="580">
        <f t="shared" si="112"/>
        <v>700</v>
      </c>
      <c r="P501" s="113">
        <f t="shared" si="109"/>
        <v>558</v>
      </c>
      <c r="Q501" s="113">
        <f t="shared" si="110"/>
        <v>142</v>
      </c>
      <c r="R501" s="549" t="str">
        <f t="shared" si="100"/>
        <v/>
      </c>
      <c r="T501" s="556" t="str">
        <f t="shared" si="111"/>
        <v/>
      </c>
    </row>
    <row r="502" spans="2:20" x14ac:dyDescent="0.35">
      <c r="B502" s="152">
        <v>42732</v>
      </c>
      <c r="C502" s="113">
        <f t="shared" si="102"/>
        <v>4.6518770025000267</v>
      </c>
      <c r="D502" s="186">
        <f t="shared" si="103"/>
        <v>4.7665982203969888</v>
      </c>
      <c r="E502" s="344" t="str">
        <f t="shared" si="104"/>
        <v>4/10/2021</v>
      </c>
      <c r="F502" s="549">
        <f t="shared" si="105"/>
        <v>0</v>
      </c>
      <c r="H502" s="559"/>
      <c r="I502" s="187">
        <f t="shared" si="113"/>
        <v>3.1230095025000182</v>
      </c>
      <c r="J502" s="187">
        <f t="shared" si="113"/>
        <v>2.8337964899999957</v>
      </c>
      <c r="K502" s="113">
        <f t="shared" si="113"/>
        <v>2.6391872099999825</v>
      </c>
      <c r="L502" s="152">
        <f t="shared" si="106"/>
        <v>45031</v>
      </c>
      <c r="M502" s="246">
        <f t="shared" si="107"/>
        <v>44331</v>
      </c>
      <c r="N502" s="113">
        <f t="shared" si="108"/>
        <v>4.1316144642860361E-4</v>
      </c>
      <c r="O502" s="580">
        <f t="shared" si="112"/>
        <v>700</v>
      </c>
      <c r="P502" s="113">
        <f t="shared" si="109"/>
        <v>558</v>
      </c>
      <c r="Q502" s="113">
        <f t="shared" si="110"/>
        <v>142</v>
      </c>
      <c r="R502" s="549">
        <f t="shared" si="100"/>
        <v>2.8924654153928575</v>
      </c>
      <c r="T502" s="556">
        <f t="shared" si="111"/>
        <v>1.7594115871071692</v>
      </c>
    </row>
    <row r="503" spans="2:20" x14ac:dyDescent="0.35">
      <c r="B503" s="152">
        <v>42733</v>
      </c>
      <c r="C503" s="113">
        <f t="shared" si="102"/>
        <v>4.5536925225000191</v>
      </c>
      <c r="D503" s="186">
        <f t="shared" si="103"/>
        <v>4.7638603696098567</v>
      </c>
      <c r="E503" s="344" t="str">
        <f t="shared" si="104"/>
        <v>4/10/2021</v>
      </c>
      <c r="F503" s="549">
        <f t="shared" si="105"/>
        <v>0</v>
      </c>
      <c r="H503" s="559"/>
      <c r="I503" s="187">
        <f t="shared" si="113"/>
        <v>3.0387406400000039</v>
      </c>
      <c r="J503" s="187">
        <f t="shared" si="113"/>
        <v>2.754714239999978</v>
      </c>
      <c r="K503" s="113">
        <f t="shared" si="113"/>
        <v>2.5611925625000254</v>
      </c>
      <c r="L503" s="152">
        <f t="shared" si="106"/>
        <v>45031</v>
      </c>
      <c r="M503" s="246">
        <f t="shared" si="107"/>
        <v>44331</v>
      </c>
      <c r="N503" s="113">
        <f t="shared" si="108"/>
        <v>4.0575200000003697E-4</v>
      </c>
      <c r="O503" s="580">
        <f t="shared" si="112"/>
        <v>700</v>
      </c>
      <c r="P503" s="113">
        <f t="shared" si="109"/>
        <v>558</v>
      </c>
      <c r="Q503" s="113">
        <f t="shared" si="110"/>
        <v>142</v>
      </c>
      <c r="R503" s="549">
        <f t="shared" si="100"/>
        <v>2.8123310239999832</v>
      </c>
      <c r="T503" s="556">
        <f t="shared" si="111"/>
        <v>1.7413614985000359</v>
      </c>
    </row>
    <row r="504" spans="2:20" x14ac:dyDescent="0.35">
      <c r="B504" s="152">
        <v>42734</v>
      </c>
      <c r="C504" s="113">
        <f t="shared" si="102"/>
        <v>4.5199522500000144</v>
      </c>
      <c r="D504" s="186">
        <f t="shared" si="103"/>
        <v>4.7611225188227237</v>
      </c>
      <c r="E504" s="344" t="str">
        <f t="shared" si="104"/>
        <v>4/10/2021</v>
      </c>
      <c r="F504" s="549">
        <f t="shared" si="105"/>
        <v>0</v>
      </c>
      <c r="H504" s="559"/>
      <c r="I504" s="187">
        <f t="shared" si="113"/>
        <v>3.0011861025000197</v>
      </c>
      <c r="J504" s="187">
        <f t="shared" si="113"/>
        <v>2.7182250000000074</v>
      </c>
      <c r="K504" s="113">
        <f t="shared" si="113"/>
        <v>2.5196750400000134</v>
      </c>
      <c r="L504" s="152">
        <f t="shared" si="106"/>
        <v>45031</v>
      </c>
      <c r="M504" s="246">
        <f t="shared" si="107"/>
        <v>44331</v>
      </c>
      <c r="N504" s="113">
        <f t="shared" si="108"/>
        <v>4.0423014642858898E-4</v>
      </c>
      <c r="O504" s="580">
        <f t="shared" si="112"/>
        <v>700</v>
      </c>
      <c r="P504" s="113">
        <f t="shared" si="109"/>
        <v>558</v>
      </c>
      <c r="Q504" s="113">
        <f t="shared" si="110"/>
        <v>142</v>
      </c>
      <c r="R504" s="549">
        <f t="shared" si="100"/>
        <v>2.7756256807928672</v>
      </c>
      <c r="T504" s="556">
        <f t="shared" si="111"/>
        <v>1.7443265692071472</v>
      </c>
    </row>
    <row r="505" spans="2:20" x14ac:dyDescent="0.35">
      <c r="B505" s="152">
        <v>42737</v>
      </c>
      <c r="C505" s="113" t="str">
        <f t="shared" si="102"/>
        <v/>
      </c>
      <c r="D505" s="186">
        <f t="shared" si="103"/>
        <v>4.7529089664613275</v>
      </c>
      <c r="E505" s="344" t="str">
        <f t="shared" si="104"/>
        <v>4/10/2021</v>
      </c>
      <c r="F505" s="549">
        <f t="shared" si="105"/>
        <v>0</v>
      </c>
      <c r="H505" s="559"/>
      <c r="I505" s="187" t="str">
        <f t="shared" si="113"/>
        <v/>
      </c>
      <c r="J505" s="187" t="str">
        <f t="shared" si="113"/>
        <v/>
      </c>
      <c r="K505" s="113" t="str">
        <f t="shared" si="113"/>
        <v/>
      </c>
      <c r="L505" s="152">
        <f t="shared" si="106"/>
        <v>45031</v>
      </c>
      <c r="M505" s="246">
        <f t="shared" si="107"/>
        <v>44331</v>
      </c>
      <c r="N505" s="113" t="str">
        <f t="shared" si="108"/>
        <v/>
      </c>
      <c r="O505" s="580">
        <f t="shared" si="112"/>
        <v>700</v>
      </c>
      <c r="P505" s="113">
        <f t="shared" si="109"/>
        <v>558</v>
      </c>
      <c r="Q505" s="113">
        <f t="shared" si="110"/>
        <v>142</v>
      </c>
      <c r="R505" s="549" t="str">
        <f t="shared" si="100"/>
        <v/>
      </c>
      <c r="T505" s="556" t="str">
        <f t="shared" si="111"/>
        <v/>
      </c>
    </row>
    <row r="506" spans="2:20" x14ac:dyDescent="0.35">
      <c r="B506" s="152">
        <v>42738</v>
      </c>
      <c r="C506" s="113" t="str">
        <f t="shared" si="102"/>
        <v/>
      </c>
      <c r="D506" s="186">
        <f t="shared" si="103"/>
        <v>4.7501711156741955</v>
      </c>
      <c r="E506" s="344" t="str">
        <f t="shared" si="104"/>
        <v>4/10/2021</v>
      </c>
      <c r="F506" s="549">
        <f t="shared" si="105"/>
        <v>0</v>
      </c>
      <c r="H506" s="559"/>
      <c r="I506" s="187" t="str">
        <f t="shared" ref="I506:K525" si="114">IF(I235="","",((1+I235/200)^2-1)*100)</f>
        <v/>
      </c>
      <c r="J506" s="187" t="str">
        <f t="shared" si="114"/>
        <v/>
      </c>
      <c r="K506" s="113" t="str">
        <f t="shared" si="114"/>
        <v/>
      </c>
      <c r="L506" s="152">
        <f t="shared" si="106"/>
        <v>45031</v>
      </c>
      <c r="M506" s="246">
        <f t="shared" si="107"/>
        <v>44331</v>
      </c>
      <c r="N506" s="113" t="str">
        <f t="shared" si="108"/>
        <v/>
      </c>
      <c r="O506" s="580">
        <f t="shared" si="112"/>
        <v>700</v>
      </c>
      <c r="P506" s="113">
        <f t="shared" si="109"/>
        <v>558</v>
      </c>
      <c r="Q506" s="113">
        <f t="shared" si="110"/>
        <v>142</v>
      </c>
      <c r="R506" s="549" t="str">
        <f t="shared" si="100"/>
        <v/>
      </c>
      <c r="T506" s="556" t="str">
        <f t="shared" si="111"/>
        <v/>
      </c>
    </row>
    <row r="507" spans="2:20" x14ac:dyDescent="0.35">
      <c r="B507" s="152">
        <v>42739</v>
      </c>
      <c r="C507" s="113">
        <f t="shared" si="102"/>
        <v>4.4719073225000239</v>
      </c>
      <c r="D507" s="186">
        <f t="shared" si="103"/>
        <v>4.7474332648870634</v>
      </c>
      <c r="E507" s="344" t="str">
        <f t="shared" si="104"/>
        <v>4/10/2021</v>
      </c>
      <c r="F507" s="549">
        <f t="shared" si="105"/>
        <v>0</v>
      </c>
      <c r="H507" s="559"/>
      <c r="I507" s="187">
        <f t="shared" si="114"/>
        <v>2.9717562500000128</v>
      </c>
      <c r="J507" s="187">
        <f t="shared" si="114"/>
        <v>2.6949158224999881</v>
      </c>
      <c r="K507" s="113">
        <f t="shared" si="114"/>
        <v>2.5034753599999959</v>
      </c>
      <c r="L507" s="152">
        <f t="shared" si="106"/>
        <v>45031</v>
      </c>
      <c r="M507" s="246">
        <f t="shared" si="107"/>
        <v>44331</v>
      </c>
      <c r="N507" s="113">
        <f t="shared" si="108"/>
        <v>3.9548632500003525E-4</v>
      </c>
      <c r="O507" s="580">
        <f t="shared" si="112"/>
        <v>700</v>
      </c>
      <c r="P507" s="113">
        <f t="shared" si="109"/>
        <v>558</v>
      </c>
      <c r="Q507" s="113">
        <f t="shared" si="110"/>
        <v>142</v>
      </c>
      <c r="R507" s="549">
        <f t="shared" si="100"/>
        <v>2.7510748806499929</v>
      </c>
      <c r="T507" s="556">
        <f t="shared" si="111"/>
        <v>1.7208324418500309</v>
      </c>
    </row>
    <row r="508" spans="2:20" x14ac:dyDescent="0.35">
      <c r="B508" s="152">
        <v>42740</v>
      </c>
      <c r="C508" s="113">
        <f t="shared" si="102"/>
        <v>4.3901541224999896</v>
      </c>
      <c r="D508" s="186">
        <f t="shared" si="103"/>
        <v>4.7446954140999313</v>
      </c>
      <c r="E508" s="344" t="str">
        <f t="shared" si="104"/>
        <v>4/10/2021</v>
      </c>
      <c r="F508" s="549">
        <f t="shared" si="105"/>
        <v>0</v>
      </c>
      <c r="H508" s="559"/>
      <c r="I508" s="187">
        <f t="shared" si="114"/>
        <v>2.9017504025000029</v>
      </c>
      <c r="J508" s="187">
        <f t="shared" si="114"/>
        <v>2.6270302499999953</v>
      </c>
      <c r="K508" s="113">
        <f t="shared" si="114"/>
        <v>2.4366652100000108</v>
      </c>
      <c r="L508" s="152">
        <f t="shared" si="106"/>
        <v>45031</v>
      </c>
      <c r="M508" s="246">
        <f t="shared" si="107"/>
        <v>44331</v>
      </c>
      <c r="N508" s="113">
        <f t="shared" si="108"/>
        <v>3.9245736071429657E-4</v>
      </c>
      <c r="O508" s="580">
        <f t="shared" si="112"/>
        <v>700</v>
      </c>
      <c r="P508" s="113">
        <f t="shared" si="109"/>
        <v>558</v>
      </c>
      <c r="Q508" s="113">
        <f t="shared" si="110"/>
        <v>142</v>
      </c>
      <c r="R508" s="549">
        <f t="shared" si="100"/>
        <v>2.6827591952214256</v>
      </c>
      <c r="T508" s="556">
        <f t="shared" si="111"/>
        <v>1.707394927278564</v>
      </c>
    </row>
    <row r="509" spans="2:20" x14ac:dyDescent="0.35">
      <c r="B509" s="152">
        <v>42741</v>
      </c>
      <c r="C509" s="113">
        <f t="shared" si="102"/>
        <v>4.4095676100000203</v>
      </c>
      <c r="D509" s="186">
        <f t="shared" si="103"/>
        <v>4.7419575633127993</v>
      </c>
      <c r="E509" s="344" t="str">
        <f t="shared" si="104"/>
        <v>4/10/2021</v>
      </c>
      <c r="F509" s="549">
        <f t="shared" si="105"/>
        <v>0</v>
      </c>
      <c r="H509" s="559"/>
      <c r="I509" s="187">
        <f t="shared" si="114"/>
        <v>2.8672635224999965</v>
      </c>
      <c r="J509" s="187">
        <f t="shared" si="114"/>
        <v>2.6027184900000222</v>
      </c>
      <c r="K509" s="113">
        <f t="shared" si="114"/>
        <v>2.428568490000016</v>
      </c>
      <c r="L509" s="152">
        <f t="shared" si="106"/>
        <v>45031</v>
      </c>
      <c r="M509" s="246">
        <f t="shared" si="107"/>
        <v>44331</v>
      </c>
      <c r="N509" s="113">
        <f t="shared" si="108"/>
        <v>3.7792147499996327E-4</v>
      </c>
      <c r="O509" s="580">
        <f t="shared" si="112"/>
        <v>700</v>
      </c>
      <c r="P509" s="113">
        <f t="shared" si="109"/>
        <v>558</v>
      </c>
      <c r="Q509" s="113">
        <f t="shared" si="110"/>
        <v>142</v>
      </c>
      <c r="R509" s="549">
        <f t="shared" si="100"/>
        <v>2.6563833394500169</v>
      </c>
      <c r="T509" s="556">
        <f t="shared" si="111"/>
        <v>1.7531842705500034</v>
      </c>
    </row>
    <row r="510" spans="2:20" x14ac:dyDescent="0.35">
      <c r="B510" s="152">
        <v>42744</v>
      </c>
      <c r="C510" s="113">
        <f t="shared" si="102"/>
        <v>4.4208078225000058</v>
      </c>
      <c r="D510" s="186">
        <f t="shared" si="103"/>
        <v>4.7337440109514031</v>
      </c>
      <c r="E510" s="344" t="str">
        <f t="shared" si="104"/>
        <v>4/10/2021</v>
      </c>
      <c r="F510" s="549">
        <f t="shared" si="105"/>
        <v>0</v>
      </c>
      <c r="H510" s="559"/>
      <c r="I510" s="187">
        <f t="shared" si="114"/>
        <v>2.9321848025000152</v>
      </c>
      <c r="J510" s="187">
        <f t="shared" si="114"/>
        <v>2.6645165225000156</v>
      </c>
      <c r="K510" s="113">
        <f t="shared" si="114"/>
        <v>2.4801905624999732</v>
      </c>
      <c r="L510" s="152">
        <f t="shared" si="106"/>
        <v>45031</v>
      </c>
      <c r="M510" s="246">
        <f t="shared" si="107"/>
        <v>44331</v>
      </c>
      <c r="N510" s="113">
        <f t="shared" si="108"/>
        <v>3.8238325714285662E-4</v>
      </c>
      <c r="O510" s="580">
        <f t="shared" si="112"/>
        <v>700</v>
      </c>
      <c r="P510" s="113">
        <f t="shared" si="109"/>
        <v>558</v>
      </c>
      <c r="Q510" s="113">
        <f t="shared" si="110"/>
        <v>142</v>
      </c>
      <c r="R510" s="549">
        <f t="shared" si="100"/>
        <v>2.7188149450143011</v>
      </c>
      <c r="T510" s="556">
        <f t="shared" si="111"/>
        <v>1.7019928774857047</v>
      </c>
    </row>
    <row r="511" spans="2:20" x14ac:dyDescent="0.35">
      <c r="B511" s="152">
        <v>42745</v>
      </c>
      <c r="C511" s="113">
        <f t="shared" si="102"/>
        <v>4.4330705624999966</v>
      </c>
      <c r="D511" s="186">
        <f t="shared" si="103"/>
        <v>4.731006160164271</v>
      </c>
      <c r="E511" s="344" t="str">
        <f t="shared" si="104"/>
        <v>4/10/2021</v>
      </c>
      <c r="F511" s="549">
        <f t="shared" si="105"/>
        <v>0</v>
      </c>
      <c r="H511" s="559"/>
      <c r="I511" s="187">
        <f t="shared" si="114"/>
        <v>2.8733490225000047</v>
      </c>
      <c r="J511" s="187">
        <f t="shared" si="114"/>
        <v>2.6128480399999932</v>
      </c>
      <c r="K511" s="113">
        <f t="shared" si="114"/>
        <v>2.4356531025000017</v>
      </c>
      <c r="L511" s="152">
        <f t="shared" si="106"/>
        <v>45031</v>
      </c>
      <c r="M511" s="246">
        <f t="shared" si="107"/>
        <v>44331</v>
      </c>
      <c r="N511" s="113">
        <f t="shared" si="108"/>
        <v>3.7214426071430218E-4</v>
      </c>
      <c r="O511" s="580">
        <f t="shared" si="112"/>
        <v>700</v>
      </c>
      <c r="P511" s="113">
        <f t="shared" si="109"/>
        <v>558</v>
      </c>
      <c r="Q511" s="113">
        <f t="shared" si="110"/>
        <v>142</v>
      </c>
      <c r="R511" s="549">
        <f t="shared" ref="R511:R546" si="115">IF(I511="","",I511-(P511*N511))</f>
        <v>2.6656925250214241</v>
      </c>
      <c r="T511" s="556">
        <f t="shared" si="111"/>
        <v>1.7673780374785726</v>
      </c>
    </row>
    <row r="512" spans="2:20" x14ac:dyDescent="0.35">
      <c r="B512" s="152">
        <v>42746</v>
      </c>
      <c r="C512" s="113">
        <f t="shared" si="102"/>
        <v>4.4065022025000067</v>
      </c>
      <c r="D512" s="186">
        <f t="shared" si="103"/>
        <v>4.7282683093771389</v>
      </c>
      <c r="E512" s="344" t="str">
        <f t="shared" si="104"/>
        <v>4/10/2021</v>
      </c>
      <c r="F512" s="549">
        <f t="shared" si="105"/>
        <v>0</v>
      </c>
      <c r="H512" s="559"/>
      <c r="I512" s="187">
        <f t="shared" si="114"/>
        <v>2.8703062500000209</v>
      </c>
      <c r="J512" s="187">
        <f t="shared" si="114"/>
        <v>2.6098091224999731</v>
      </c>
      <c r="K512" s="113">
        <f t="shared" si="114"/>
        <v>2.4437501025000197</v>
      </c>
      <c r="L512" s="152">
        <f t="shared" si="106"/>
        <v>45031</v>
      </c>
      <c r="M512" s="246">
        <f t="shared" si="107"/>
        <v>44331</v>
      </c>
      <c r="N512" s="113">
        <f t="shared" si="108"/>
        <v>3.7213875357149692E-4</v>
      </c>
      <c r="O512" s="580">
        <f t="shared" si="112"/>
        <v>700</v>
      </c>
      <c r="P512" s="113">
        <f t="shared" si="109"/>
        <v>558</v>
      </c>
      <c r="Q512" s="113">
        <f t="shared" si="110"/>
        <v>142</v>
      </c>
      <c r="R512" s="549">
        <f t="shared" si="115"/>
        <v>2.6626528255071258</v>
      </c>
      <c r="T512" s="556">
        <f t="shared" si="111"/>
        <v>1.7438493769928809</v>
      </c>
    </row>
    <row r="513" spans="2:20" x14ac:dyDescent="0.35">
      <c r="B513" s="152">
        <v>42747</v>
      </c>
      <c r="C513" s="113">
        <f t="shared" si="102"/>
        <v>4.3554187024999802</v>
      </c>
      <c r="D513" s="186">
        <f t="shared" si="103"/>
        <v>4.7255304585900069</v>
      </c>
      <c r="E513" s="344" t="str">
        <f t="shared" si="104"/>
        <v>4/10/2021</v>
      </c>
      <c r="F513" s="549">
        <f t="shared" si="105"/>
        <v>0</v>
      </c>
      <c r="H513" s="559"/>
      <c r="I513" s="187">
        <f t="shared" si="114"/>
        <v>2.8074323600000062</v>
      </c>
      <c r="J513" s="187">
        <f t="shared" si="114"/>
        <v>2.5541036100000136</v>
      </c>
      <c r="K513" s="113">
        <f t="shared" si="114"/>
        <v>2.3961848100000127</v>
      </c>
      <c r="L513" s="152">
        <f t="shared" si="106"/>
        <v>45031</v>
      </c>
      <c r="M513" s="246">
        <f t="shared" si="107"/>
        <v>44331</v>
      </c>
      <c r="N513" s="113">
        <f t="shared" si="108"/>
        <v>3.6189821428570364E-4</v>
      </c>
      <c r="O513" s="580">
        <f t="shared" si="112"/>
        <v>700</v>
      </c>
      <c r="P513" s="113">
        <f t="shared" si="109"/>
        <v>558</v>
      </c>
      <c r="Q513" s="113">
        <f t="shared" si="110"/>
        <v>142</v>
      </c>
      <c r="R513" s="549">
        <f t="shared" si="115"/>
        <v>2.6054931564285835</v>
      </c>
      <c r="T513" s="556">
        <f t="shared" si="111"/>
        <v>1.7499255460713967</v>
      </c>
    </row>
    <row r="514" spans="2:20" x14ac:dyDescent="0.35">
      <c r="B514" s="152">
        <v>42748</v>
      </c>
      <c r="C514" s="113">
        <f t="shared" si="102"/>
        <v>4.3952627600000183</v>
      </c>
      <c r="D514" s="186">
        <f t="shared" si="103"/>
        <v>4.7227926078028748</v>
      </c>
      <c r="E514" s="344" t="str">
        <f t="shared" si="104"/>
        <v>4/10/2021</v>
      </c>
      <c r="F514" s="549">
        <f t="shared" si="105"/>
        <v>0</v>
      </c>
      <c r="H514" s="559"/>
      <c r="I514" s="187">
        <f t="shared" si="114"/>
        <v>2.8317683599999866</v>
      </c>
      <c r="J514" s="187">
        <f t="shared" si="114"/>
        <v>2.5733456225000007</v>
      </c>
      <c r="K514" s="113">
        <f t="shared" si="114"/>
        <v>2.4123760099999947</v>
      </c>
      <c r="L514" s="152">
        <f t="shared" si="106"/>
        <v>45031</v>
      </c>
      <c r="M514" s="246">
        <f t="shared" si="107"/>
        <v>44331</v>
      </c>
      <c r="N514" s="113">
        <f t="shared" si="108"/>
        <v>3.6917533928569412E-4</v>
      </c>
      <c r="O514" s="580">
        <f t="shared" si="112"/>
        <v>700</v>
      </c>
      <c r="P514" s="113">
        <f t="shared" si="109"/>
        <v>558</v>
      </c>
      <c r="Q514" s="113">
        <f t="shared" si="110"/>
        <v>142</v>
      </c>
      <c r="R514" s="549">
        <f t="shared" si="115"/>
        <v>2.625768520678569</v>
      </c>
      <c r="T514" s="556">
        <f t="shared" si="111"/>
        <v>1.7694942393214492</v>
      </c>
    </row>
    <row r="515" spans="2:20" x14ac:dyDescent="0.35">
      <c r="B515" s="152">
        <v>42751</v>
      </c>
      <c r="C515" s="113">
        <f t="shared" si="102"/>
        <v>4.3881107025000254</v>
      </c>
      <c r="D515" s="186">
        <f t="shared" si="103"/>
        <v>4.7145790554414786</v>
      </c>
      <c r="E515" s="344" t="str">
        <f t="shared" si="104"/>
        <v>4/10/2021</v>
      </c>
      <c r="F515" s="549">
        <f t="shared" si="105"/>
        <v>0</v>
      </c>
      <c r="H515" s="559"/>
      <c r="I515" s="187">
        <f t="shared" si="114"/>
        <v>2.8419092100000043</v>
      </c>
      <c r="J515" s="187">
        <f t="shared" si="114"/>
        <v>2.5834737224999849</v>
      </c>
      <c r="K515" s="113">
        <f t="shared" si="114"/>
        <v>2.4214841225000061</v>
      </c>
      <c r="L515" s="152">
        <f t="shared" si="106"/>
        <v>45031</v>
      </c>
      <c r="M515" s="246">
        <f t="shared" si="107"/>
        <v>44331</v>
      </c>
      <c r="N515" s="113">
        <f t="shared" si="108"/>
        <v>3.6919355357145633E-4</v>
      </c>
      <c r="O515" s="580">
        <f t="shared" si="112"/>
        <v>700</v>
      </c>
      <c r="P515" s="113">
        <f t="shared" si="109"/>
        <v>558</v>
      </c>
      <c r="Q515" s="113">
        <f t="shared" si="110"/>
        <v>142</v>
      </c>
      <c r="R515" s="549">
        <f t="shared" si="115"/>
        <v>2.6358992071071317</v>
      </c>
      <c r="T515" s="556">
        <f t="shared" si="111"/>
        <v>1.7522114953928938</v>
      </c>
    </row>
    <row r="516" spans="2:20" x14ac:dyDescent="0.35">
      <c r="B516" s="152">
        <v>42752</v>
      </c>
      <c r="C516" s="113">
        <f t="shared" si="102"/>
        <v>4.3819805625000319</v>
      </c>
      <c r="D516" s="186">
        <f t="shared" si="103"/>
        <v>4.7118412046543465</v>
      </c>
      <c r="E516" s="344" t="str">
        <f t="shared" si="104"/>
        <v>4/10/2021</v>
      </c>
      <c r="F516" s="549">
        <f t="shared" si="105"/>
        <v>0</v>
      </c>
      <c r="H516" s="559"/>
      <c r="I516" s="187">
        <f t="shared" si="114"/>
        <v>2.832782422500002</v>
      </c>
      <c r="J516" s="187">
        <f t="shared" si="114"/>
        <v>2.5753712025000208</v>
      </c>
      <c r="K516" s="113">
        <f t="shared" si="114"/>
        <v>2.4143999999999943</v>
      </c>
      <c r="L516" s="152">
        <f t="shared" si="106"/>
        <v>45031</v>
      </c>
      <c r="M516" s="246">
        <f t="shared" si="107"/>
        <v>44331</v>
      </c>
      <c r="N516" s="113">
        <f t="shared" si="108"/>
        <v>3.677303142856874E-4</v>
      </c>
      <c r="O516" s="580">
        <f t="shared" si="112"/>
        <v>700</v>
      </c>
      <c r="P516" s="113">
        <f t="shared" si="109"/>
        <v>558</v>
      </c>
      <c r="Q516" s="113">
        <f t="shared" si="110"/>
        <v>142</v>
      </c>
      <c r="R516" s="549">
        <f t="shared" si="115"/>
        <v>2.6275889071285885</v>
      </c>
      <c r="T516" s="556">
        <f t="shared" si="111"/>
        <v>1.7543916553714434</v>
      </c>
    </row>
    <row r="517" spans="2:20" x14ac:dyDescent="0.35">
      <c r="B517" s="152">
        <v>42753</v>
      </c>
      <c r="C517" s="113">
        <f t="shared" si="102"/>
        <v>4.4361363600000203</v>
      </c>
      <c r="D517" s="186">
        <f t="shared" si="103"/>
        <v>4.7091033538672145</v>
      </c>
      <c r="E517" s="344" t="str">
        <f t="shared" si="104"/>
        <v>4/10/2021</v>
      </c>
      <c r="F517" s="549">
        <f t="shared" si="105"/>
        <v>0</v>
      </c>
      <c r="H517" s="559"/>
      <c r="I517" s="187">
        <f t="shared" si="114"/>
        <v>2.8307543024999937</v>
      </c>
      <c r="J517" s="187">
        <f t="shared" si="114"/>
        <v>2.5773968024999983</v>
      </c>
      <c r="K517" s="113">
        <f t="shared" si="114"/>
        <v>2.4224961600000094</v>
      </c>
      <c r="L517" s="152">
        <f t="shared" si="106"/>
        <v>45031</v>
      </c>
      <c r="M517" s="246">
        <f t="shared" si="107"/>
        <v>44331</v>
      </c>
      <c r="N517" s="113">
        <f t="shared" si="108"/>
        <v>3.6193928571427925E-4</v>
      </c>
      <c r="O517" s="580">
        <f t="shared" si="112"/>
        <v>700</v>
      </c>
      <c r="P517" s="113">
        <f t="shared" si="109"/>
        <v>558</v>
      </c>
      <c r="Q517" s="113">
        <f t="shared" si="110"/>
        <v>142</v>
      </c>
      <c r="R517" s="549">
        <f t="shared" si="115"/>
        <v>2.6287921810714261</v>
      </c>
      <c r="T517" s="556">
        <f t="shared" si="111"/>
        <v>1.8073441789285942</v>
      </c>
    </row>
    <row r="518" spans="2:20" x14ac:dyDescent="0.35">
      <c r="B518" s="152">
        <v>42754</v>
      </c>
      <c r="C518" s="113">
        <f t="shared" si="102"/>
        <v>4.4606643599999884</v>
      </c>
      <c r="D518" s="186">
        <f t="shared" si="103"/>
        <v>4.7063655030800824</v>
      </c>
      <c r="E518" s="344" t="str">
        <f t="shared" si="104"/>
        <v>4/10/2021</v>
      </c>
      <c r="F518" s="549">
        <f t="shared" si="105"/>
        <v>0</v>
      </c>
      <c r="H518" s="559"/>
      <c r="I518" s="187">
        <f t="shared" si="114"/>
        <v>2.9088513600000088</v>
      </c>
      <c r="J518" s="187">
        <f t="shared" si="114"/>
        <v>2.6472922499999996</v>
      </c>
      <c r="K518" s="113">
        <f t="shared" si="114"/>
        <v>2.4852522500000251</v>
      </c>
      <c r="L518" s="152">
        <f t="shared" si="106"/>
        <v>45031</v>
      </c>
      <c r="M518" s="246">
        <f t="shared" si="107"/>
        <v>44331</v>
      </c>
      <c r="N518" s="113">
        <f t="shared" si="108"/>
        <v>3.7365587142858459E-4</v>
      </c>
      <c r="O518" s="580">
        <f t="shared" si="112"/>
        <v>700</v>
      </c>
      <c r="P518" s="113">
        <f t="shared" si="109"/>
        <v>558</v>
      </c>
      <c r="Q518" s="113">
        <f t="shared" si="110"/>
        <v>142</v>
      </c>
      <c r="R518" s="549">
        <f t="shared" si="115"/>
        <v>2.7003513837428588</v>
      </c>
      <c r="T518" s="556">
        <f t="shared" si="111"/>
        <v>1.7603129762571297</v>
      </c>
    </row>
    <row r="519" spans="2:20" x14ac:dyDescent="0.35">
      <c r="B519" s="152">
        <v>42755</v>
      </c>
      <c r="C519" s="113">
        <f t="shared" si="102"/>
        <v>4.4565761600000142</v>
      </c>
      <c r="D519" s="186">
        <f t="shared" si="103"/>
        <v>4.7036276522929503</v>
      </c>
      <c r="E519" s="344" t="str">
        <f t="shared" si="104"/>
        <v>4/10/2021</v>
      </c>
      <c r="F519" s="549">
        <f t="shared" si="105"/>
        <v>0</v>
      </c>
      <c r="H519" s="559"/>
      <c r="I519" s="187">
        <f t="shared" si="114"/>
        <v>2.9616089999999762</v>
      </c>
      <c r="J519" s="187">
        <f t="shared" si="114"/>
        <v>2.6939024399999845</v>
      </c>
      <c r="K519" s="113">
        <f t="shared" si="114"/>
        <v>2.5156249999999991</v>
      </c>
      <c r="L519" s="152">
        <f t="shared" si="106"/>
        <v>45031</v>
      </c>
      <c r="M519" s="246">
        <f t="shared" si="107"/>
        <v>44331</v>
      </c>
      <c r="N519" s="113">
        <f t="shared" si="108"/>
        <v>3.8243794285713103E-4</v>
      </c>
      <c r="O519" s="580">
        <f t="shared" si="112"/>
        <v>700</v>
      </c>
      <c r="P519" s="113">
        <f t="shared" si="109"/>
        <v>558</v>
      </c>
      <c r="Q519" s="113">
        <f t="shared" si="110"/>
        <v>142</v>
      </c>
      <c r="R519" s="549">
        <f t="shared" si="115"/>
        <v>2.7482086278856972</v>
      </c>
      <c r="T519" s="556">
        <f t="shared" si="111"/>
        <v>1.708367532114317</v>
      </c>
    </row>
    <row r="520" spans="2:20" x14ac:dyDescent="0.35">
      <c r="B520" s="152">
        <v>42758</v>
      </c>
      <c r="C520" s="113" t="str">
        <f t="shared" si="102"/>
        <v/>
      </c>
      <c r="D520" s="186">
        <f t="shared" si="103"/>
        <v>4.6954140999315541</v>
      </c>
      <c r="E520" s="344" t="str">
        <f t="shared" si="104"/>
        <v>4/10/2021</v>
      </c>
      <c r="F520" s="549">
        <f t="shared" si="105"/>
        <v>0</v>
      </c>
      <c r="H520" s="559"/>
      <c r="I520" s="187" t="str">
        <f t="shared" si="114"/>
        <v/>
      </c>
      <c r="J520" s="187" t="str">
        <f t="shared" si="114"/>
        <v/>
      </c>
      <c r="K520" s="113" t="str">
        <f t="shared" si="114"/>
        <v/>
      </c>
      <c r="L520" s="152">
        <f t="shared" si="106"/>
        <v>45031</v>
      </c>
      <c r="M520" s="246">
        <f t="shared" si="107"/>
        <v>44331</v>
      </c>
      <c r="N520" s="113" t="str">
        <f t="shared" si="108"/>
        <v/>
      </c>
      <c r="O520" s="580">
        <f t="shared" si="112"/>
        <v>700</v>
      </c>
      <c r="P520" s="113">
        <f t="shared" si="109"/>
        <v>558</v>
      </c>
      <c r="Q520" s="113">
        <f t="shared" si="110"/>
        <v>142</v>
      </c>
      <c r="R520" s="549" t="str">
        <f t="shared" si="115"/>
        <v/>
      </c>
      <c r="T520" s="556" t="str">
        <f t="shared" si="111"/>
        <v/>
      </c>
    </row>
    <row r="521" spans="2:20" x14ac:dyDescent="0.35">
      <c r="B521" s="152">
        <v>42759</v>
      </c>
      <c r="C521" s="113">
        <f t="shared" si="102"/>
        <v>4.4984840025000139</v>
      </c>
      <c r="D521" s="186">
        <f t="shared" si="103"/>
        <v>4.6926762491444221</v>
      </c>
      <c r="E521" s="344" t="str">
        <f t="shared" si="104"/>
        <v>4/10/2021</v>
      </c>
      <c r="F521" s="549">
        <f t="shared" si="105"/>
        <v>0</v>
      </c>
      <c r="H521" s="559"/>
      <c r="I521" s="187">
        <f t="shared" si="114"/>
        <v>2.9271120899999836</v>
      </c>
      <c r="J521" s="187">
        <f t="shared" si="114"/>
        <v>2.6604636224999867</v>
      </c>
      <c r="K521" s="113">
        <f t="shared" si="114"/>
        <v>2.4994256400000303</v>
      </c>
      <c r="L521" s="152">
        <f t="shared" si="106"/>
        <v>45031</v>
      </c>
      <c r="M521" s="246">
        <f t="shared" si="107"/>
        <v>44331</v>
      </c>
      <c r="N521" s="113">
        <f t="shared" si="108"/>
        <v>3.8092638214285275E-4</v>
      </c>
      <c r="O521" s="580">
        <f t="shared" si="112"/>
        <v>700</v>
      </c>
      <c r="P521" s="113">
        <f t="shared" si="109"/>
        <v>558</v>
      </c>
      <c r="Q521" s="113">
        <f t="shared" si="110"/>
        <v>142</v>
      </c>
      <c r="R521" s="549">
        <f t="shared" si="115"/>
        <v>2.7145551687642717</v>
      </c>
      <c r="T521" s="556">
        <f t="shared" si="111"/>
        <v>1.7839288337357422</v>
      </c>
    </row>
    <row r="522" spans="2:20" x14ac:dyDescent="0.35">
      <c r="B522" s="152">
        <v>42760</v>
      </c>
      <c r="C522" s="113">
        <f t="shared" si="102"/>
        <v>4.467818902499987</v>
      </c>
      <c r="D522" s="186">
        <f t="shared" si="103"/>
        <v>4.6899383983572891</v>
      </c>
      <c r="E522" s="344" t="str">
        <f t="shared" si="104"/>
        <v>4/10/2021</v>
      </c>
      <c r="F522" s="549">
        <f t="shared" si="105"/>
        <v>0</v>
      </c>
      <c r="H522" s="559"/>
      <c r="I522" s="187">
        <f t="shared" si="114"/>
        <v>2.9758152899999946</v>
      </c>
      <c r="J522" s="187">
        <f t="shared" si="114"/>
        <v>2.6969426025000187</v>
      </c>
      <c r="K522" s="113">
        <f t="shared" si="114"/>
        <v>2.5196750400000134</v>
      </c>
      <c r="L522" s="152">
        <f t="shared" si="106"/>
        <v>45031</v>
      </c>
      <c r="M522" s="246">
        <f t="shared" si="107"/>
        <v>44331</v>
      </c>
      <c r="N522" s="113">
        <f t="shared" si="108"/>
        <v>3.9838955357139404E-4</v>
      </c>
      <c r="O522" s="580">
        <f t="shared" si="112"/>
        <v>700</v>
      </c>
      <c r="P522" s="113">
        <f t="shared" si="109"/>
        <v>558</v>
      </c>
      <c r="Q522" s="113">
        <f t="shared" si="110"/>
        <v>142</v>
      </c>
      <c r="R522" s="549">
        <f t="shared" si="115"/>
        <v>2.7535139191071565</v>
      </c>
      <c r="T522" s="556">
        <f t="shared" si="111"/>
        <v>1.7143049833928306</v>
      </c>
    </row>
    <row r="523" spans="2:20" x14ac:dyDescent="0.35">
      <c r="B523" s="152">
        <v>42761</v>
      </c>
      <c r="C523" s="113">
        <f t="shared" si="102"/>
        <v>4.5056398400000086</v>
      </c>
      <c r="D523" s="186">
        <f t="shared" si="103"/>
        <v>4.687200547570157</v>
      </c>
      <c r="E523" s="344" t="str">
        <f t="shared" si="104"/>
        <v>4/10/2021</v>
      </c>
      <c r="F523" s="549">
        <f t="shared" si="105"/>
        <v>0</v>
      </c>
      <c r="H523" s="559"/>
      <c r="I523" s="187">
        <f t="shared" si="114"/>
        <v>3.0448312099999875</v>
      </c>
      <c r="J523" s="187">
        <f t="shared" si="114"/>
        <v>2.7557279224999842</v>
      </c>
      <c r="K523" s="113">
        <f t="shared" si="114"/>
        <v>2.5773968024999983</v>
      </c>
      <c r="L523" s="152">
        <f t="shared" si="106"/>
        <v>45031</v>
      </c>
      <c r="M523" s="246">
        <f t="shared" si="107"/>
        <v>44331</v>
      </c>
      <c r="N523" s="113">
        <f t="shared" si="108"/>
        <v>4.1300469642857607E-4</v>
      </c>
      <c r="O523" s="580">
        <f t="shared" si="112"/>
        <v>700</v>
      </c>
      <c r="P523" s="113">
        <f t="shared" si="109"/>
        <v>558</v>
      </c>
      <c r="Q523" s="113">
        <f t="shared" si="110"/>
        <v>142</v>
      </c>
      <c r="R523" s="549">
        <f t="shared" si="115"/>
        <v>2.814374589392842</v>
      </c>
      <c r="T523" s="556">
        <f t="shared" si="111"/>
        <v>1.6912652506071666</v>
      </c>
    </row>
    <row r="524" spans="2:20" x14ac:dyDescent="0.35">
      <c r="B524" s="152">
        <v>42762</v>
      </c>
      <c r="C524" s="113">
        <f t="shared" si="102"/>
        <v>4.5588051600000012</v>
      </c>
      <c r="D524" s="186">
        <f t="shared" si="103"/>
        <v>4.684462696783025</v>
      </c>
      <c r="E524" s="344" t="str">
        <f t="shared" si="104"/>
        <v>4/10/2021</v>
      </c>
      <c r="F524" s="549">
        <f t="shared" si="105"/>
        <v>0</v>
      </c>
      <c r="H524" s="559"/>
      <c r="I524" s="187">
        <f t="shared" si="114"/>
        <v>3.0854396099999848</v>
      </c>
      <c r="J524" s="187">
        <f t="shared" si="114"/>
        <v>2.7901961024999977</v>
      </c>
      <c r="K524" s="113">
        <f t="shared" si="114"/>
        <v>2.620952040000013</v>
      </c>
      <c r="L524" s="152">
        <f t="shared" si="106"/>
        <v>45031</v>
      </c>
      <c r="M524" s="246">
        <f t="shared" si="107"/>
        <v>44331</v>
      </c>
      <c r="N524" s="113">
        <f t="shared" si="108"/>
        <v>4.2177643928569583E-4</v>
      </c>
      <c r="O524" s="580">
        <f t="shared" si="112"/>
        <v>700</v>
      </c>
      <c r="P524" s="113">
        <f t="shared" si="109"/>
        <v>558</v>
      </c>
      <c r="Q524" s="113">
        <f t="shared" si="110"/>
        <v>142</v>
      </c>
      <c r="R524" s="549">
        <f t="shared" si="115"/>
        <v>2.8500883568785667</v>
      </c>
      <c r="T524" s="556">
        <f t="shared" si="111"/>
        <v>1.7087168031214346</v>
      </c>
    </row>
    <row r="525" spans="2:20" x14ac:dyDescent="0.35">
      <c r="B525" s="152">
        <v>42765</v>
      </c>
      <c r="C525" s="113" t="str">
        <f t="shared" si="102"/>
        <v/>
      </c>
      <c r="D525" s="186">
        <f t="shared" si="103"/>
        <v>4.6762491444216288</v>
      </c>
      <c r="E525" s="344" t="str">
        <f t="shared" si="104"/>
        <v>4/10/2021</v>
      </c>
      <c r="F525" s="549">
        <f t="shared" si="105"/>
        <v>0</v>
      </c>
      <c r="H525" s="559"/>
      <c r="I525" s="187" t="str">
        <f t="shared" si="114"/>
        <v/>
      </c>
      <c r="J525" s="187" t="str">
        <f t="shared" si="114"/>
        <v/>
      </c>
      <c r="K525" s="113" t="str">
        <f t="shared" si="114"/>
        <v/>
      </c>
      <c r="L525" s="152">
        <f t="shared" si="106"/>
        <v>45031</v>
      </c>
      <c r="M525" s="246">
        <f t="shared" si="107"/>
        <v>44331</v>
      </c>
      <c r="N525" s="113" t="str">
        <f t="shared" si="108"/>
        <v/>
      </c>
      <c r="O525" s="580">
        <f t="shared" si="112"/>
        <v>700</v>
      </c>
      <c r="P525" s="113">
        <f t="shared" si="109"/>
        <v>558</v>
      </c>
      <c r="Q525" s="113">
        <f t="shared" si="110"/>
        <v>142</v>
      </c>
      <c r="R525" s="549" t="str">
        <f t="shared" si="115"/>
        <v/>
      </c>
      <c r="T525" s="556" t="str">
        <f t="shared" si="111"/>
        <v/>
      </c>
    </row>
    <row r="526" spans="2:20" x14ac:dyDescent="0.35">
      <c r="B526" s="152">
        <v>42766</v>
      </c>
      <c r="C526" s="113">
        <f t="shared" si="102"/>
        <v>4.5148405624999777</v>
      </c>
      <c r="D526" s="186">
        <f t="shared" si="103"/>
        <v>4.6735112936344967</v>
      </c>
      <c r="E526" s="344" t="str">
        <f t="shared" si="104"/>
        <v>4/10/2021</v>
      </c>
      <c r="F526" s="549">
        <f t="shared" si="105"/>
        <v>0</v>
      </c>
      <c r="H526" s="559"/>
      <c r="I526" s="187">
        <f t="shared" ref="I526:K545" si="116">IF(I255="","",((1+I255/200)^2-1)*100)</f>
        <v>3.0407708100000042</v>
      </c>
      <c r="J526" s="187">
        <f t="shared" si="116"/>
        <v>2.7506595600000017</v>
      </c>
      <c r="K526" s="113">
        <f t="shared" si="116"/>
        <v>2.5652435025000031</v>
      </c>
      <c r="L526" s="152">
        <f t="shared" si="106"/>
        <v>45031</v>
      </c>
      <c r="M526" s="246">
        <f t="shared" si="107"/>
        <v>44331</v>
      </c>
      <c r="N526" s="113">
        <f t="shared" si="108"/>
        <v>4.144446428571464E-4</v>
      </c>
      <c r="O526" s="580">
        <f t="shared" si="112"/>
        <v>700</v>
      </c>
      <c r="P526" s="113">
        <f t="shared" si="109"/>
        <v>558</v>
      </c>
      <c r="Q526" s="113">
        <f t="shared" si="110"/>
        <v>142</v>
      </c>
      <c r="R526" s="549">
        <f t="shared" si="115"/>
        <v>2.8095106992857164</v>
      </c>
      <c r="T526" s="556">
        <f t="shared" si="111"/>
        <v>1.7053298632142613</v>
      </c>
    </row>
    <row r="527" spans="2:20" x14ac:dyDescent="0.35">
      <c r="B527" s="152">
        <v>42767</v>
      </c>
      <c r="C527" s="113">
        <f t="shared" si="102"/>
        <v>4.5404002500000207</v>
      </c>
      <c r="D527" s="186">
        <f t="shared" si="103"/>
        <v>4.6707734428473646</v>
      </c>
      <c r="E527" s="344" t="str">
        <f t="shared" si="104"/>
        <v>4/10/2021</v>
      </c>
      <c r="F527" s="549">
        <f t="shared" si="105"/>
        <v>0</v>
      </c>
      <c r="H527" s="559"/>
      <c r="I527" s="187">
        <f t="shared" si="116"/>
        <v>3.0255450225000091</v>
      </c>
      <c r="J527" s="187">
        <f t="shared" si="116"/>
        <v>2.7364688100000034</v>
      </c>
      <c r="K527" s="113">
        <f t="shared" si="116"/>
        <v>2.5470149025000222</v>
      </c>
      <c r="L527" s="152">
        <f t="shared" si="106"/>
        <v>45031</v>
      </c>
      <c r="M527" s="246">
        <f t="shared" si="107"/>
        <v>44331</v>
      </c>
      <c r="N527" s="113">
        <f t="shared" si="108"/>
        <v>4.12966017857151E-4</v>
      </c>
      <c r="O527" s="580">
        <f t="shared" si="112"/>
        <v>700</v>
      </c>
      <c r="P527" s="113">
        <f t="shared" si="109"/>
        <v>558</v>
      </c>
      <c r="Q527" s="113">
        <f t="shared" si="110"/>
        <v>142</v>
      </c>
      <c r="R527" s="549">
        <f t="shared" si="115"/>
        <v>2.7951099845357188</v>
      </c>
      <c r="T527" s="556">
        <f t="shared" si="111"/>
        <v>1.7452902654643019</v>
      </c>
    </row>
    <row r="528" spans="2:20" x14ac:dyDescent="0.35">
      <c r="B528" s="152">
        <v>42768</v>
      </c>
      <c r="C528" s="113">
        <f t="shared" si="102"/>
        <v>4.5393778024999998</v>
      </c>
      <c r="D528" s="186">
        <f t="shared" si="103"/>
        <v>4.6680355920602326</v>
      </c>
      <c r="E528" s="344" t="str">
        <f t="shared" si="104"/>
        <v>4/10/2021</v>
      </c>
      <c r="F528" s="549">
        <f t="shared" si="105"/>
        <v>0</v>
      </c>
      <c r="H528" s="559"/>
      <c r="I528" s="187">
        <f t="shared" si="116"/>
        <v>3.0529522499999961</v>
      </c>
      <c r="J528" s="187">
        <f t="shared" si="116"/>
        <v>2.754714239999978</v>
      </c>
      <c r="K528" s="113">
        <f t="shared" si="116"/>
        <v>2.5611925625000254</v>
      </c>
      <c r="L528" s="152">
        <f t="shared" si="106"/>
        <v>45031</v>
      </c>
      <c r="M528" s="246">
        <f t="shared" si="107"/>
        <v>44331</v>
      </c>
      <c r="N528" s="113">
        <f t="shared" si="108"/>
        <v>4.2605430000002594E-4</v>
      </c>
      <c r="O528" s="580">
        <f t="shared" si="112"/>
        <v>700</v>
      </c>
      <c r="P528" s="113">
        <f t="shared" si="109"/>
        <v>558</v>
      </c>
      <c r="Q528" s="113">
        <f t="shared" si="110"/>
        <v>142</v>
      </c>
      <c r="R528" s="549">
        <f t="shared" si="115"/>
        <v>2.8152139505999818</v>
      </c>
      <c r="T528" s="556">
        <f t="shared" si="111"/>
        <v>1.724163851900018</v>
      </c>
    </row>
    <row r="529" spans="2:20" x14ac:dyDescent="0.35">
      <c r="B529" s="152">
        <v>42769</v>
      </c>
      <c r="C529" s="113">
        <f t="shared" si="102"/>
        <v>4.5383553600000015</v>
      </c>
      <c r="D529" s="186">
        <f t="shared" si="103"/>
        <v>4.6652977412731005</v>
      </c>
      <c r="E529" s="344" t="str">
        <f t="shared" si="104"/>
        <v>4/10/2021</v>
      </c>
      <c r="F529" s="549">
        <f t="shared" si="105"/>
        <v>0</v>
      </c>
      <c r="H529" s="559"/>
      <c r="I529" s="187">
        <f t="shared" si="116"/>
        <v>3.045846322500001</v>
      </c>
      <c r="J529" s="187">
        <f t="shared" si="116"/>
        <v>2.7486322499999938</v>
      </c>
      <c r="K529" s="113">
        <f t="shared" si="116"/>
        <v>2.5520782400000108</v>
      </c>
      <c r="L529" s="152">
        <f t="shared" si="106"/>
        <v>45031</v>
      </c>
      <c r="M529" s="246">
        <f t="shared" si="107"/>
        <v>44331</v>
      </c>
      <c r="N529" s="113">
        <f t="shared" si="108"/>
        <v>4.2459153214286741E-4</v>
      </c>
      <c r="O529" s="580">
        <f t="shared" si="112"/>
        <v>700</v>
      </c>
      <c r="P529" s="113">
        <f t="shared" si="109"/>
        <v>558</v>
      </c>
      <c r="Q529" s="113">
        <f t="shared" si="110"/>
        <v>142</v>
      </c>
      <c r="R529" s="549">
        <f t="shared" si="115"/>
        <v>2.8089242475642808</v>
      </c>
      <c r="T529" s="556">
        <f t="shared" si="111"/>
        <v>1.7294311124357207</v>
      </c>
    </row>
    <row r="530" spans="2:20" x14ac:dyDescent="0.35">
      <c r="B530" s="152">
        <v>42772</v>
      </c>
      <c r="C530" s="113" t="str">
        <f t="shared" si="102"/>
        <v/>
      </c>
      <c r="D530" s="186">
        <f t="shared" si="103"/>
        <v>4.6570841889117043</v>
      </c>
      <c r="E530" s="344" t="str">
        <f t="shared" si="104"/>
        <v>4/10/2021</v>
      </c>
      <c r="F530" s="549">
        <f t="shared" si="105"/>
        <v>0</v>
      </c>
      <c r="H530" s="559"/>
      <c r="I530" s="187" t="str">
        <f t="shared" si="116"/>
        <v/>
      </c>
      <c r="J530" s="187" t="str">
        <f t="shared" si="116"/>
        <v/>
      </c>
      <c r="K530" s="113" t="str">
        <f t="shared" si="116"/>
        <v/>
      </c>
      <c r="L530" s="152">
        <f t="shared" si="106"/>
        <v>45031</v>
      </c>
      <c r="M530" s="246">
        <f t="shared" si="107"/>
        <v>44331</v>
      </c>
      <c r="N530" s="113" t="str">
        <f t="shared" si="108"/>
        <v/>
      </c>
      <c r="O530" s="580">
        <f t="shared" si="112"/>
        <v>700</v>
      </c>
      <c r="P530" s="113">
        <f t="shared" si="109"/>
        <v>558</v>
      </c>
      <c r="Q530" s="113">
        <f t="shared" si="110"/>
        <v>142</v>
      </c>
      <c r="R530" s="549" t="str">
        <f t="shared" si="115"/>
        <v/>
      </c>
      <c r="T530" s="556" t="str">
        <f t="shared" si="111"/>
        <v/>
      </c>
    </row>
    <row r="531" spans="2:20" x14ac:dyDescent="0.35">
      <c r="B531" s="152">
        <v>42773</v>
      </c>
      <c r="C531" s="113">
        <f t="shared" si="102"/>
        <v>4.49746176000001</v>
      </c>
      <c r="D531" s="186">
        <f t="shared" si="103"/>
        <v>4.6543463381245722</v>
      </c>
      <c r="E531" s="344" t="str">
        <f t="shared" si="104"/>
        <v>4/10/2021</v>
      </c>
      <c r="F531" s="549">
        <f t="shared" si="105"/>
        <v>0</v>
      </c>
      <c r="H531" s="559"/>
      <c r="I531" s="187">
        <f t="shared" si="116"/>
        <v>2.9768300625000021</v>
      </c>
      <c r="J531" s="187">
        <f t="shared" si="116"/>
        <v>2.6888356024999949</v>
      </c>
      <c r="K531" s="113">
        <f t="shared" si="116"/>
        <v>2.5267628025000155</v>
      </c>
      <c r="L531" s="152">
        <f t="shared" si="106"/>
        <v>45031</v>
      </c>
      <c r="M531" s="246">
        <f t="shared" si="107"/>
        <v>44331</v>
      </c>
      <c r="N531" s="113">
        <f t="shared" si="108"/>
        <v>4.1142065714286753E-4</v>
      </c>
      <c r="O531" s="580">
        <f t="shared" si="112"/>
        <v>700</v>
      </c>
      <c r="P531" s="113">
        <f t="shared" si="109"/>
        <v>558</v>
      </c>
      <c r="Q531" s="113">
        <f t="shared" si="110"/>
        <v>142</v>
      </c>
      <c r="R531" s="549">
        <f t="shared" si="115"/>
        <v>2.747257335814282</v>
      </c>
      <c r="T531" s="556">
        <f t="shared" si="111"/>
        <v>1.750204424185728</v>
      </c>
    </row>
    <row r="532" spans="2:20" x14ac:dyDescent="0.35">
      <c r="B532" s="152">
        <v>42774</v>
      </c>
      <c r="C532" s="113">
        <f t="shared" si="102"/>
        <v>4.4504440100000098</v>
      </c>
      <c r="D532" s="186">
        <f t="shared" si="103"/>
        <v>4.6516084873374401</v>
      </c>
      <c r="E532" s="344" t="str">
        <f t="shared" si="104"/>
        <v>4/10/2021</v>
      </c>
      <c r="F532" s="549">
        <f t="shared" si="105"/>
        <v>0</v>
      </c>
      <c r="H532" s="559"/>
      <c r="I532" s="187">
        <f t="shared" si="116"/>
        <v>2.9291411600000039</v>
      </c>
      <c r="J532" s="187">
        <f t="shared" si="116"/>
        <v>2.6462791024999932</v>
      </c>
      <c r="K532" s="113">
        <f t="shared" si="116"/>
        <v>2.4903140624999986</v>
      </c>
      <c r="L532" s="152">
        <f t="shared" si="106"/>
        <v>45031</v>
      </c>
      <c r="M532" s="246">
        <f t="shared" si="107"/>
        <v>44331</v>
      </c>
      <c r="N532" s="113">
        <f t="shared" si="108"/>
        <v>4.0408865357144386E-4</v>
      </c>
      <c r="O532" s="580">
        <f t="shared" si="112"/>
        <v>700</v>
      </c>
      <c r="P532" s="113">
        <f t="shared" si="109"/>
        <v>558</v>
      </c>
      <c r="Q532" s="113">
        <f t="shared" si="110"/>
        <v>142</v>
      </c>
      <c r="R532" s="549">
        <f t="shared" si="115"/>
        <v>2.7036596913071382</v>
      </c>
      <c r="T532" s="556">
        <f t="shared" si="111"/>
        <v>1.7467843186928715</v>
      </c>
    </row>
    <row r="533" spans="2:20" x14ac:dyDescent="0.35">
      <c r="B533" s="152">
        <v>42775</v>
      </c>
      <c r="C533" s="113">
        <f t="shared" si="102"/>
        <v>4.432048639999997</v>
      </c>
      <c r="D533" s="186">
        <f t="shared" si="103"/>
        <v>4.6488706365503081</v>
      </c>
      <c r="E533" s="344" t="str">
        <f t="shared" si="104"/>
        <v>4/10/2021</v>
      </c>
      <c r="F533" s="549">
        <f t="shared" si="105"/>
        <v>0</v>
      </c>
      <c r="H533" s="559"/>
      <c r="I533" s="187">
        <f t="shared" si="116"/>
        <v>2.824670062500001</v>
      </c>
      <c r="J533" s="187">
        <f t="shared" si="116"/>
        <v>2.548027559999988</v>
      </c>
      <c r="K533" s="113">
        <f t="shared" si="116"/>
        <v>2.4022563600000213</v>
      </c>
      <c r="L533" s="152">
        <f t="shared" si="106"/>
        <v>45031</v>
      </c>
      <c r="M533" s="246">
        <f t="shared" si="107"/>
        <v>44331</v>
      </c>
      <c r="N533" s="113">
        <f t="shared" si="108"/>
        <v>3.9520357500001858E-4</v>
      </c>
      <c r="O533" s="580">
        <f t="shared" si="112"/>
        <v>700</v>
      </c>
      <c r="P533" s="113">
        <f t="shared" si="109"/>
        <v>558</v>
      </c>
      <c r="Q533" s="113">
        <f t="shared" si="110"/>
        <v>142</v>
      </c>
      <c r="R533" s="549">
        <f t="shared" si="115"/>
        <v>2.6041464676499908</v>
      </c>
      <c r="T533" s="556">
        <f t="shared" si="111"/>
        <v>1.8279021723500062</v>
      </c>
    </row>
    <row r="534" spans="2:20" x14ac:dyDescent="0.35">
      <c r="B534" s="152">
        <v>42776</v>
      </c>
      <c r="C534" s="113">
        <f t="shared" si="102"/>
        <v>4.4259172099999855</v>
      </c>
      <c r="D534" s="186">
        <f t="shared" si="103"/>
        <v>4.646132785763176</v>
      </c>
      <c r="E534" s="344" t="str">
        <f t="shared" si="104"/>
        <v>4/10/2021</v>
      </c>
      <c r="F534" s="549">
        <f t="shared" si="105"/>
        <v>0</v>
      </c>
      <c r="H534" s="559"/>
      <c r="I534" s="187">
        <f t="shared" si="116"/>
        <v>2.8520505599999968</v>
      </c>
      <c r="J534" s="187">
        <f t="shared" si="116"/>
        <v>2.5773968024999983</v>
      </c>
      <c r="K534" s="113">
        <f t="shared" si="116"/>
        <v>2.4295805625000222</v>
      </c>
      <c r="L534" s="152">
        <f t="shared" si="106"/>
        <v>45031</v>
      </c>
      <c r="M534" s="246">
        <f t="shared" si="107"/>
        <v>44331</v>
      </c>
      <c r="N534" s="113">
        <f t="shared" si="108"/>
        <v>3.9236251071428363E-4</v>
      </c>
      <c r="O534" s="580">
        <f t="shared" si="112"/>
        <v>700</v>
      </c>
      <c r="P534" s="113">
        <f t="shared" si="109"/>
        <v>558</v>
      </c>
      <c r="Q534" s="113">
        <f t="shared" si="110"/>
        <v>142</v>
      </c>
      <c r="R534" s="549">
        <f t="shared" si="115"/>
        <v>2.6331122790214265</v>
      </c>
      <c r="T534" s="556">
        <f t="shared" si="111"/>
        <v>1.792804930978559</v>
      </c>
    </row>
    <row r="535" spans="2:20" x14ac:dyDescent="0.35">
      <c r="B535" s="152">
        <v>42779</v>
      </c>
      <c r="C535" s="113">
        <f t="shared" si="102"/>
        <v>4.4279610000000025</v>
      </c>
      <c r="D535" s="186">
        <f t="shared" si="103"/>
        <v>4.6379192334017798</v>
      </c>
      <c r="E535" s="344" t="str">
        <f t="shared" si="104"/>
        <v>4/10/2021</v>
      </c>
      <c r="F535" s="549">
        <f t="shared" si="105"/>
        <v>0</v>
      </c>
      <c r="H535" s="559"/>
      <c r="I535" s="187">
        <f t="shared" si="116"/>
        <v>2.8571214224999864</v>
      </c>
      <c r="J535" s="187">
        <f t="shared" si="116"/>
        <v>2.5834737224999849</v>
      </c>
      <c r="K535" s="113">
        <f t="shared" si="116"/>
        <v>2.4356531025000017</v>
      </c>
      <c r="L535" s="152">
        <f t="shared" si="106"/>
        <v>45031</v>
      </c>
      <c r="M535" s="246">
        <f t="shared" si="107"/>
        <v>44331</v>
      </c>
      <c r="N535" s="113">
        <f t="shared" si="108"/>
        <v>3.9092528571428787E-4</v>
      </c>
      <c r="O535" s="580">
        <f t="shared" si="112"/>
        <v>700</v>
      </c>
      <c r="P535" s="113">
        <f t="shared" si="109"/>
        <v>558</v>
      </c>
      <c r="Q535" s="113">
        <f t="shared" si="110"/>
        <v>142</v>
      </c>
      <c r="R535" s="549">
        <f t="shared" si="115"/>
        <v>2.6389851130714139</v>
      </c>
      <c r="T535" s="556">
        <f t="shared" si="111"/>
        <v>1.7889758869285886</v>
      </c>
    </row>
    <row r="536" spans="2:20" x14ac:dyDescent="0.35">
      <c r="B536" s="152">
        <v>42780</v>
      </c>
      <c r="C536" s="113">
        <f t="shared" si="102"/>
        <v>4.4637305625000234</v>
      </c>
      <c r="D536" s="186">
        <f t="shared" si="103"/>
        <v>4.6351813826146477</v>
      </c>
      <c r="E536" s="344" t="str">
        <f t="shared" si="104"/>
        <v>4/10/2021</v>
      </c>
      <c r="F536" s="549">
        <f t="shared" si="105"/>
        <v>0</v>
      </c>
      <c r="H536" s="559"/>
      <c r="I536" s="187">
        <f t="shared" si="116"/>
        <v>2.8784204099999933</v>
      </c>
      <c r="J536" s="187">
        <f t="shared" si="116"/>
        <v>2.6037314224999886</v>
      </c>
      <c r="K536" s="113">
        <f t="shared" si="116"/>
        <v>2.4558962024999964</v>
      </c>
      <c r="L536" s="152">
        <f t="shared" si="106"/>
        <v>45031</v>
      </c>
      <c r="M536" s="246">
        <f t="shared" si="107"/>
        <v>44331</v>
      </c>
      <c r="N536" s="113">
        <f t="shared" si="108"/>
        <v>3.9241283928572102E-4</v>
      </c>
      <c r="O536" s="580">
        <f t="shared" si="112"/>
        <v>700</v>
      </c>
      <c r="P536" s="113">
        <f t="shared" si="109"/>
        <v>558</v>
      </c>
      <c r="Q536" s="113">
        <f t="shared" si="110"/>
        <v>142</v>
      </c>
      <c r="R536" s="549">
        <f t="shared" si="115"/>
        <v>2.6594540456785611</v>
      </c>
      <c r="T536" s="556">
        <f t="shared" si="111"/>
        <v>1.8042765168214623</v>
      </c>
    </row>
    <row r="537" spans="2:20" x14ac:dyDescent="0.35">
      <c r="B537" s="152">
        <v>42781</v>
      </c>
      <c r="C537" s="113">
        <f t="shared" si="102"/>
        <v>4.5107513025000046</v>
      </c>
      <c r="D537" s="186">
        <f t="shared" si="103"/>
        <v>4.6324435318275157</v>
      </c>
      <c r="E537" s="344" t="str">
        <f t="shared" si="104"/>
        <v>4/10/2021</v>
      </c>
      <c r="F537" s="549">
        <f t="shared" si="105"/>
        <v>0</v>
      </c>
      <c r="H537" s="559"/>
      <c r="I537" s="187">
        <f t="shared" si="116"/>
        <v>2.9179815225000238</v>
      </c>
      <c r="J537" s="187">
        <f t="shared" si="116"/>
        <v>2.643239690000021</v>
      </c>
      <c r="K537" s="113">
        <f t="shared" si="116"/>
        <v>2.4872769599999955</v>
      </c>
      <c r="L537" s="152">
        <f t="shared" si="106"/>
        <v>45031</v>
      </c>
      <c r="M537" s="246">
        <f t="shared" si="107"/>
        <v>44331</v>
      </c>
      <c r="N537" s="113">
        <f t="shared" si="108"/>
        <v>3.924883321428612E-4</v>
      </c>
      <c r="O537" s="580">
        <f t="shared" si="112"/>
        <v>700</v>
      </c>
      <c r="P537" s="113">
        <f t="shared" si="109"/>
        <v>558</v>
      </c>
      <c r="Q537" s="113">
        <f t="shared" si="110"/>
        <v>142</v>
      </c>
      <c r="R537" s="549">
        <f t="shared" si="115"/>
        <v>2.6989730331643074</v>
      </c>
      <c r="T537" s="556">
        <f t="shared" si="111"/>
        <v>1.8117782693356972</v>
      </c>
    </row>
    <row r="538" spans="2:20" x14ac:dyDescent="0.35">
      <c r="B538" s="152">
        <v>42782</v>
      </c>
      <c r="C538" s="113">
        <f t="shared" si="102"/>
        <v>4.4913284100000173</v>
      </c>
      <c r="D538" s="186">
        <f t="shared" si="103"/>
        <v>4.6297056810403836</v>
      </c>
      <c r="E538" s="344" t="str">
        <f t="shared" si="104"/>
        <v>4/10/2021</v>
      </c>
      <c r="F538" s="549">
        <f t="shared" si="105"/>
        <v>0</v>
      </c>
      <c r="H538" s="559"/>
      <c r="I538" s="187">
        <f t="shared" si="116"/>
        <v>2.967697289999971</v>
      </c>
      <c r="J538" s="187">
        <f t="shared" si="116"/>
        <v>2.6949158224999881</v>
      </c>
      <c r="K538" s="113">
        <f t="shared" si="116"/>
        <v>2.5186625225000148</v>
      </c>
      <c r="L538" s="152">
        <f t="shared" si="106"/>
        <v>45031</v>
      </c>
      <c r="M538" s="246">
        <f t="shared" si="107"/>
        <v>44331</v>
      </c>
      <c r="N538" s="113">
        <f t="shared" si="108"/>
        <v>3.8968781071426129E-4</v>
      </c>
      <c r="O538" s="580">
        <f t="shared" si="112"/>
        <v>700</v>
      </c>
      <c r="P538" s="113">
        <f t="shared" si="109"/>
        <v>558</v>
      </c>
      <c r="Q538" s="113">
        <f t="shared" si="110"/>
        <v>142</v>
      </c>
      <c r="R538" s="549">
        <f t="shared" si="115"/>
        <v>2.7502514916214134</v>
      </c>
      <c r="T538" s="556">
        <f t="shared" si="111"/>
        <v>1.7410769183786039</v>
      </c>
    </row>
    <row r="539" spans="2:20" x14ac:dyDescent="0.35">
      <c r="B539" s="152">
        <v>42783</v>
      </c>
      <c r="C539" s="113">
        <f t="shared" si="102"/>
        <v>4.4984840025000139</v>
      </c>
      <c r="D539" s="186">
        <f t="shared" si="103"/>
        <v>4.6269678302532515</v>
      </c>
      <c r="E539" s="344" t="str">
        <f t="shared" si="104"/>
        <v>4/10/2021</v>
      </c>
      <c r="F539" s="549">
        <f t="shared" si="105"/>
        <v>0</v>
      </c>
      <c r="H539" s="559"/>
      <c r="I539" s="187">
        <f t="shared" si="116"/>
        <v>2.9433452099999924</v>
      </c>
      <c r="J539" s="187">
        <f t="shared" si="116"/>
        <v>2.665529759999985</v>
      </c>
      <c r="K539" s="113">
        <f t="shared" si="116"/>
        <v>2.4893016899999898</v>
      </c>
      <c r="L539" s="152">
        <f t="shared" si="106"/>
        <v>45031</v>
      </c>
      <c r="M539" s="246">
        <f t="shared" si="107"/>
        <v>44331</v>
      </c>
      <c r="N539" s="113">
        <f t="shared" si="108"/>
        <v>3.9687921428572484E-4</v>
      </c>
      <c r="O539" s="580">
        <f t="shared" si="112"/>
        <v>700</v>
      </c>
      <c r="P539" s="113">
        <f t="shared" si="109"/>
        <v>558</v>
      </c>
      <c r="Q539" s="113">
        <f t="shared" si="110"/>
        <v>142</v>
      </c>
      <c r="R539" s="549">
        <f t="shared" si="115"/>
        <v>2.7218866084285578</v>
      </c>
      <c r="T539" s="556">
        <f t="shared" si="111"/>
        <v>1.7765973940714561</v>
      </c>
    </row>
    <row r="540" spans="2:20" x14ac:dyDescent="0.35">
      <c r="B540" s="152">
        <v>42786</v>
      </c>
      <c r="C540" s="113">
        <f t="shared" si="102"/>
        <v>4.4637305625000234</v>
      </c>
      <c r="D540" s="186">
        <f t="shared" si="103"/>
        <v>4.6187542778918553</v>
      </c>
      <c r="E540" s="344" t="str">
        <f t="shared" si="104"/>
        <v>4/10/2021</v>
      </c>
      <c r="F540" s="549">
        <f t="shared" si="105"/>
        <v>0</v>
      </c>
      <c r="H540" s="559"/>
      <c r="I540" s="187">
        <f t="shared" si="116"/>
        <v>2.9200105024999923</v>
      </c>
      <c r="J540" s="187">
        <f t="shared" si="116"/>
        <v>2.641213440000012</v>
      </c>
      <c r="K540" s="113">
        <f t="shared" si="116"/>
        <v>2.463994002500014</v>
      </c>
      <c r="L540" s="152">
        <f t="shared" si="106"/>
        <v>45031</v>
      </c>
      <c r="M540" s="246">
        <f t="shared" si="107"/>
        <v>44331</v>
      </c>
      <c r="N540" s="113">
        <f t="shared" si="108"/>
        <v>3.9828151785711467E-4</v>
      </c>
      <c r="O540" s="580">
        <f t="shared" si="112"/>
        <v>700</v>
      </c>
      <c r="P540" s="113">
        <f t="shared" si="109"/>
        <v>558</v>
      </c>
      <c r="Q540" s="113">
        <f t="shared" si="110"/>
        <v>142</v>
      </c>
      <c r="R540" s="549">
        <f t="shared" si="115"/>
        <v>2.6977694155357224</v>
      </c>
      <c r="T540" s="556">
        <f t="shared" si="111"/>
        <v>1.7659611469643011</v>
      </c>
    </row>
    <row r="541" spans="2:20" x14ac:dyDescent="0.35">
      <c r="B541" s="152">
        <v>42787</v>
      </c>
      <c r="C541" s="113">
        <f t="shared" si="102"/>
        <v>4.4514660224999725</v>
      </c>
      <c r="D541" s="186">
        <f t="shared" si="103"/>
        <v>4.6160164271047224</v>
      </c>
      <c r="E541" s="344" t="str">
        <f t="shared" si="104"/>
        <v>4/10/2021</v>
      </c>
      <c r="F541" s="549">
        <f t="shared" si="105"/>
        <v>0</v>
      </c>
      <c r="H541" s="559"/>
      <c r="I541" s="187">
        <f t="shared" si="116"/>
        <v>2.9200105024999923</v>
      </c>
      <c r="J541" s="187">
        <f t="shared" si="116"/>
        <v>2.641213440000012</v>
      </c>
      <c r="K541" s="113">
        <f t="shared" si="116"/>
        <v>2.4660185024999892</v>
      </c>
      <c r="L541" s="152">
        <f t="shared" si="106"/>
        <v>45031</v>
      </c>
      <c r="M541" s="246">
        <f t="shared" si="107"/>
        <v>44331</v>
      </c>
      <c r="N541" s="113">
        <f t="shared" si="108"/>
        <v>3.9828151785711467E-4</v>
      </c>
      <c r="O541" s="580">
        <f t="shared" si="112"/>
        <v>700</v>
      </c>
      <c r="P541" s="113">
        <f t="shared" si="109"/>
        <v>558</v>
      </c>
      <c r="Q541" s="113">
        <f t="shared" si="110"/>
        <v>142</v>
      </c>
      <c r="R541" s="549">
        <f t="shared" si="115"/>
        <v>2.6977694155357224</v>
      </c>
      <c r="T541" s="556">
        <f t="shared" si="111"/>
        <v>1.7536966069642501</v>
      </c>
    </row>
    <row r="542" spans="2:20" x14ac:dyDescent="0.35">
      <c r="B542" s="152">
        <v>42788</v>
      </c>
      <c r="C542" s="113">
        <f t="shared" ref="C542:C546" si="117">IF(C271="","",((1+C271/200)^2-1)*100)</f>
        <v>4.4627084900000114</v>
      </c>
      <c r="D542" s="186">
        <f t="shared" si="103"/>
        <v>4.6132785763175903</v>
      </c>
      <c r="E542" s="344" t="str">
        <f t="shared" si="104"/>
        <v>4/10/2021</v>
      </c>
      <c r="F542" s="549">
        <f t="shared" ref="F542:F546" si="118">C$14-E542</f>
        <v>0</v>
      </c>
      <c r="H542" s="559"/>
      <c r="I542" s="187">
        <f t="shared" si="116"/>
        <v>2.9200105024999923</v>
      </c>
      <c r="J542" s="187">
        <f t="shared" si="116"/>
        <v>2.643239690000021</v>
      </c>
      <c r="K542" s="113">
        <f t="shared" si="116"/>
        <v>2.4710798400000122</v>
      </c>
      <c r="L542" s="152">
        <f t="shared" si="106"/>
        <v>45031</v>
      </c>
      <c r="M542" s="246">
        <f t="shared" si="107"/>
        <v>44331</v>
      </c>
      <c r="N542" s="113">
        <f t="shared" si="108"/>
        <v>3.9538687499995895E-4</v>
      </c>
      <c r="O542" s="580">
        <f t="shared" si="112"/>
        <v>700</v>
      </c>
      <c r="P542" s="113">
        <f t="shared" si="109"/>
        <v>558</v>
      </c>
      <c r="Q542" s="113">
        <f t="shared" si="110"/>
        <v>142</v>
      </c>
      <c r="R542" s="549">
        <f t="shared" si="115"/>
        <v>2.6993846262500152</v>
      </c>
      <c r="T542" s="556">
        <f t="shared" si="111"/>
        <v>1.7633238637499962</v>
      </c>
    </row>
    <row r="543" spans="2:20" x14ac:dyDescent="0.35">
      <c r="B543" s="152">
        <v>42789</v>
      </c>
      <c r="C543" s="113">
        <f t="shared" si="117"/>
        <v>4.4177422499999786</v>
      </c>
      <c r="D543" s="186">
        <f t="shared" si="103"/>
        <v>4.6105407255304582</v>
      </c>
      <c r="E543" s="344" t="str">
        <f t="shared" si="104"/>
        <v>4/10/2021</v>
      </c>
      <c r="F543" s="549">
        <f t="shared" si="118"/>
        <v>0</v>
      </c>
      <c r="H543" s="559"/>
      <c r="I543" s="187">
        <f t="shared" si="116"/>
        <v>2.8946496899999952</v>
      </c>
      <c r="J543" s="187">
        <f t="shared" si="116"/>
        <v>2.6260172024999973</v>
      </c>
      <c r="K543" s="113">
        <f t="shared" si="116"/>
        <v>2.453871802499985</v>
      </c>
      <c r="L543" s="152">
        <f t="shared" si="106"/>
        <v>45031</v>
      </c>
      <c r="M543" s="246">
        <f t="shared" si="107"/>
        <v>44331</v>
      </c>
      <c r="N543" s="113">
        <f t="shared" si="108"/>
        <v>3.8376069642856843E-4</v>
      </c>
      <c r="O543" s="580">
        <f t="shared" ref="O543:O546" si="119">L543-M543</f>
        <v>700</v>
      </c>
      <c r="P543" s="113">
        <f t="shared" si="109"/>
        <v>558</v>
      </c>
      <c r="Q543" s="113">
        <f t="shared" si="110"/>
        <v>142</v>
      </c>
      <c r="R543" s="549">
        <f t="shared" si="115"/>
        <v>2.6805112213928539</v>
      </c>
      <c r="T543" s="556">
        <f t="shared" si="111"/>
        <v>1.7372310286071246</v>
      </c>
    </row>
    <row r="544" spans="2:20" x14ac:dyDescent="0.35">
      <c r="B544" s="152">
        <v>42790</v>
      </c>
      <c r="C544" s="113">
        <f t="shared" si="117"/>
        <v>4.4003715225000128</v>
      </c>
      <c r="D544" s="186">
        <f t="shared" si="103"/>
        <v>4.6078028747433262</v>
      </c>
      <c r="E544" s="344" t="str">
        <f t="shared" si="104"/>
        <v>4/10/2021</v>
      </c>
      <c r="F544" s="549">
        <f t="shared" si="118"/>
        <v>0</v>
      </c>
      <c r="H544" s="559"/>
      <c r="I544" s="187">
        <f t="shared" si="116"/>
        <v>2.8682777600000042</v>
      </c>
      <c r="J544" s="187">
        <f t="shared" si="116"/>
        <v>2.6138610225000081</v>
      </c>
      <c r="K544" s="113">
        <f t="shared" si="116"/>
        <v>2.4477987225000053</v>
      </c>
      <c r="L544" s="152">
        <f t="shared" si="106"/>
        <v>45031</v>
      </c>
      <c r="M544" s="246">
        <f t="shared" si="107"/>
        <v>44331</v>
      </c>
      <c r="N544" s="113">
        <f t="shared" si="108"/>
        <v>3.6345248214285163E-4</v>
      </c>
      <c r="O544" s="580">
        <f t="shared" si="119"/>
        <v>700</v>
      </c>
      <c r="P544" s="113">
        <f t="shared" si="109"/>
        <v>558</v>
      </c>
      <c r="Q544" s="113">
        <f t="shared" si="110"/>
        <v>142</v>
      </c>
      <c r="R544" s="549">
        <f t="shared" si="115"/>
        <v>2.6654712749642928</v>
      </c>
      <c r="T544" s="556">
        <f t="shared" si="111"/>
        <v>1.73490024753572</v>
      </c>
    </row>
    <row r="545" spans="2:21" x14ac:dyDescent="0.35">
      <c r="B545" s="152">
        <v>42793</v>
      </c>
      <c r="C545" s="113">
        <f t="shared" si="117"/>
        <v>4.4044586224999849</v>
      </c>
      <c r="D545" s="186">
        <f t="shared" si="103"/>
        <v>4.59958932238193</v>
      </c>
      <c r="E545" s="344" t="str">
        <f t="shared" si="104"/>
        <v>4/10/2021</v>
      </c>
      <c r="F545" s="549">
        <f t="shared" si="118"/>
        <v>0</v>
      </c>
      <c r="H545" s="559"/>
      <c r="I545" s="187">
        <f t="shared" si="116"/>
        <v>2.8520505599999968</v>
      </c>
      <c r="J545" s="187">
        <f t="shared" si="116"/>
        <v>2.5996797224999924</v>
      </c>
      <c r="K545" s="113">
        <f t="shared" si="116"/>
        <v>2.4346409999999929</v>
      </c>
      <c r="L545" s="152">
        <f t="shared" si="106"/>
        <v>45031</v>
      </c>
      <c r="M545" s="246">
        <f t="shared" si="107"/>
        <v>44331</v>
      </c>
      <c r="N545" s="113">
        <f t="shared" si="108"/>
        <v>3.6052976785714918E-4</v>
      </c>
      <c r="O545" s="580">
        <f t="shared" si="119"/>
        <v>700</v>
      </c>
      <c r="P545" s="113">
        <f t="shared" si="109"/>
        <v>558</v>
      </c>
      <c r="Q545" s="113">
        <f t="shared" si="110"/>
        <v>142</v>
      </c>
      <c r="R545" s="549">
        <f t="shared" si="115"/>
        <v>2.6508749495357073</v>
      </c>
      <c r="T545" s="556">
        <f t="shared" si="111"/>
        <v>1.7535836729642775</v>
      </c>
    </row>
    <row r="546" spans="2:21" x14ac:dyDescent="0.35">
      <c r="B546" s="152">
        <v>42794</v>
      </c>
      <c r="C546" s="114">
        <f t="shared" si="117"/>
        <v>4.4156985600000143</v>
      </c>
      <c r="D546" s="55">
        <f t="shared" si="103"/>
        <v>4.5968514715947979</v>
      </c>
      <c r="E546" s="192" t="str">
        <f t="shared" si="104"/>
        <v>4/10/2021</v>
      </c>
      <c r="F546" s="552">
        <f t="shared" si="118"/>
        <v>0</v>
      </c>
      <c r="H546" s="559"/>
      <c r="I546" s="188">
        <f t="shared" ref="I546:K546" si="120">IF(I275="","",((1+I275/200)^2-1)*100)</f>
        <v>2.8662492899999892</v>
      </c>
      <c r="J546" s="188">
        <f t="shared" si="120"/>
        <v>2.6148740100000012</v>
      </c>
      <c r="K546" s="114">
        <f t="shared" si="120"/>
        <v>2.4477987225000053</v>
      </c>
      <c r="L546" s="248">
        <f t="shared" si="106"/>
        <v>45031</v>
      </c>
      <c r="M546" s="541">
        <f t="shared" si="107"/>
        <v>44331</v>
      </c>
      <c r="N546" s="114">
        <f t="shared" si="108"/>
        <v>3.5910754285712568E-4</v>
      </c>
      <c r="O546" s="581">
        <f t="shared" si="119"/>
        <v>700</v>
      </c>
      <c r="P546" s="114">
        <f t="shared" si="109"/>
        <v>558</v>
      </c>
      <c r="Q546" s="114">
        <f t="shared" si="110"/>
        <v>142</v>
      </c>
      <c r="R546" s="552">
        <f t="shared" si="115"/>
        <v>2.6658672810857129</v>
      </c>
      <c r="T546" s="557">
        <f t="shared" si="111"/>
        <v>1.7498312789143013</v>
      </c>
    </row>
    <row r="547" spans="2:21" x14ac:dyDescent="0.35">
      <c r="C547" s="247" t="s">
        <v>63</v>
      </c>
      <c r="D547" s="572">
        <f>AVERAGE(D286:D546)</f>
        <v>5.0962312592277916</v>
      </c>
      <c r="T547" s="558">
        <f>AVERAGE(T286:T546)</f>
        <v>1.7117757642621922</v>
      </c>
    </row>
    <row r="548" spans="2:21" x14ac:dyDescent="0.35">
      <c r="D548" s="186" t="str">
        <f>IF(D278="","",((1+D278/200)^2-1)*100)</f>
        <v/>
      </c>
      <c r="U548" s="186"/>
    </row>
    <row r="549" spans="2:21" x14ac:dyDescent="0.35">
      <c r="D549" s="186"/>
      <c r="E549" s="433" t="s">
        <v>437</v>
      </c>
    </row>
    <row r="550" spans="2:21" x14ac:dyDescent="0.35">
      <c r="D550" s="186"/>
      <c r="E550" s="433" t="s">
        <v>437</v>
      </c>
    </row>
    <row r="551" spans="2:21" x14ac:dyDescent="0.35">
      <c r="D551" s="186"/>
      <c r="E551" s="433" t="s">
        <v>437</v>
      </c>
    </row>
    <row r="552" spans="2:21" x14ac:dyDescent="0.35">
      <c r="D552" s="186"/>
      <c r="E552" s="433" t="s">
        <v>437</v>
      </c>
    </row>
    <row r="553" spans="2:21" x14ac:dyDescent="0.35">
      <c r="D553" s="186"/>
      <c r="E553" s="433" t="s">
        <v>437</v>
      </c>
    </row>
    <row r="554" spans="2:21" x14ac:dyDescent="0.35">
      <c r="D554" s="186"/>
      <c r="E554" s="433" t="s">
        <v>437</v>
      </c>
    </row>
    <row r="555" spans="2:21" x14ac:dyDescent="0.35">
      <c r="D555" s="186"/>
      <c r="E555" s="433" t="s">
        <v>437</v>
      </c>
    </row>
    <row r="556" spans="2:21" x14ac:dyDescent="0.35">
      <c r="D556" s="186"/>
      <c r="E556" s="433" t="s">
        <v>437</v>
      </c>
    </row>
  </sheetData>
  <mergeCells count="30">
    <mergeCell ref="C10:F10"/>
    <mergeCell ref="I10:T10"/>
    <mergeCell ref="C280:F280"/>
    <mergeCell ref="C281:F281"/>
    <mergeCell ref="I280:R280"/>
    <mergeCell ref="I281:R281"/>
    <mergeCell ref="T280:T281"/>
    <mergeCell ref="Q11:Q14"/>
    <mergeCell ref="R11:R14"/>
    <mergeCell ref="S11:S14"/>
    <mergeCell ref="T11:T14"/>
    <mergeCell ref="D11:D14"/>
    <mergeCell ref="E11:E14"/>
    <mergeCell ref="F11:F14"/>
    <mergeCell ref="L11:L14"/>
    <mergeCell ref="M11:M14"/>
    <mergeCell ref="N11:N14"/>
    <mergeCell ref="O11:O14"/>
    <mergeCell ref="P11:P14"/>
    <mergeCell ref="D282:D285"/>
    <mergeCell ref="F282:F285"/>
    <mergeCell ref="T282:T285"/>
    <mergeCell ref="P282:P285"/>
    <mergeCell ref="Q282:Q285"/>
    <mergeCell ref="R282:R285"/>
    <mergeCell ref="E282:E285"/>
    <mergeCell ref="L282:L285"/>
    <mergeCell ref="M282:M285"/>
    <mergeCell ref="N282:N285"/>
    <mergeCell ref="O282:O28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A1:M55"/>
  <sheetViews>
    <sheetView showGridLines="0" workbookViewId="0">
      <selection activeCell="E30" sqref="E30"/>
    </sheetView>
  </sheetViews>
  <sheetFormatPr defaultColWidth="9.1796875" defaultRowHeight="14.5" x14ac:dyDescent="0.35"/>
  <cols>
    <col min="1" max="1" width="1.54296875" style="6" customWidth="1"/>
    <col min="2" max="2" width="59.54296875" style="6" customWidth="1"/>
    <col min="3" max="3" width="22.1796875" style="6" customWidth="1"/>
    <col min="4" max="4" width="23.54296875" style="6" customWidth="1"/>
    <col min="5" max="5" width="22.81640625" style="6" customWidth="1"/>
    <col min="6" max="6" width="12.54296875" style="6" hidden="1" customWidth="1"/>
    <col min="7" max="7" width="7.81640625" style="6" customWidth="1"/>
    <col min="8" max="16384" width="9.1796875" style="6"/>
  </cols>
  <sheetData>
    <row r="1" spans="1:13" ht="23.5" x14ac:dyDescent="0.55000000000000004">
      <c r="A1" s="84" t="s">
        <v>320</v>
      </c>
    </row>
    <row r="2" spans="1:13" ht="15" customHeight="1" x14ac:dyDescent="0.55000000000000004">
      <c r="A2" s="84"/>
    </row>
    <row r="3" spans="1:13" ht="15" customHeight="1" x14ac:dyDescent="0.55000000000000004">
      <c r="A3" s="84"/>
    </row>
    <row r="4" spans="1:13" ht="15" customHeight="1" x14ac:dyDescent="0.55000000000000004">
      <c r="A4" s="84"/>
    </row>
    <row r="5" spans="1:13" s="172" customFormat="1" ht="15" customHeight="1" x14ac:dyDescent="0.55000000000000004">
      <c r="A5" s="179"/>
      <c r="B5" s="173" t="s">
        <v>533</v>
      </c>
    </row>
    <row r="6" spans="1:13" s="171" customFormat="1" ht="15" customHeight="1" x14ac:dyDescent="0.55000000000000004">
      <c r="A6" s="84"/>
      <c r="B6" s="186"/>
    </row>
    <row r="7" spans="1:13" s="171" customFormat="1" ht="15" customHeight="1" x14ac:dyDescent="0.55000000000000004">
      <c r="A7" s="44"/>
      <c r="B7" s="64"/>
      <c r="C7" s="157" t="s">
        <v>509</v>
      </c>
      <c r="D7" s="97" t="s">
        <v>486</v>
      </c>
      <c r="E7" s="134" t="s">
        <v>487</v>
      </c>
    </row>
    <row r="8" spans="1:13" s="171" customFormat="1" ht="15" customHeight="1" x14ac:dyDescent="0.55000000000000004">
      <c r="A8" s="84"/>
      <c r="B8" s="48" t="s">
        <v>484</v>
      </c>
      <c r="C8" s="135" t="s">
        <v>322</v>
      </c>
      <c r="D8" s="135" t="s">
        <v>324</v>
      </c>
      <c r="E8" s="135" t="s">
        <v>324</v>
      </c>
    </row>
    <row r="9" spans="1:13" s="171" customFormat="1" ht="15" customHeight="1" x14ac:dyDescent="0.55000000000000004">
      <c r="A9" s="84"/>
      <c r="B9" s="156" t="s">
        <v>436</v>
      </c>
      <c r="C9" s="181" t="s">
        <v>445</v>
      </c>
      <c r="D9" s="181" t="s">
        <v>324</v>
      </c>
      <c r="E9" s="181" t="s">
        <v>324</v>
      </c>
    </row>
    <row r="10" spans="1:13" s="171" customFormat="1" ht="15" customHeight="1" x14ac:dyDescent="0.55000000000000004">
      <c r="A10" s="133"/>
      <c r="B10" s="155" t="s">
        <v>499</v>
      </c>
      <c r="C10" s="158" t="s">
        <v>461</v>
      </c>
      <c r="D10" s="158" t="s">
        <v>324</v>
      </c>
      <c r="E10" s="120" t="s">
        <v>324</v>
      </c>
      <c r="G10" s="187"/>
    </row>
    <row r="11" spans="1:13" s="171" customFormat="1" ht="15" customHeight="1" x14ac:dyDescent="0.55000000000000004">
      <c r="A11" s="84"/>
    </row>
    <row r="12" spans="1:13" s="171" customFormat="1" ht="31.5" customHeight="1" x14ac:dyDescent="0.55000000000000004">
      <c r="A12" s="84"/>
      <c r="B12" s="616" t="s">
        <v>699</v>
      </c>
      <c r="C12" s="616"/>
      <c r="D12" s="616"/>
      <c r="E12" s="616"/>
      <c r="F12" s="616"/>
      <c r="G12" s="616"/>
      <c r="H12" s="616"/>
      <c r="I12" s="616"/>
      <c r="J12" s="616"/>
      <c r="K12" s="616"/>
      <c r="L12" s="616"/>
      <c r="M12" s="616"/>
    </row>
    <row r="13" spans="1:13" s="171" customFormat="1" ht="15" customHeight="1" x14ac:dyDescent="0.55000000000000004">
      <c r="A13" s="84"/>
    </row>
    <row r="14" spans="1:13" s="7" customFormat="1" ht="15" customHeight="1" x14ac:dyDescent="0.55000000000000004">
      <c r="A14" s="13"/>
      <c r="B14" s="8" t="s">
        <v>325</v>
      </c>
    </row>
    <row r="15" spans="1:13" s="171" customFormat="1" ht="15" customHeight="1" x14ac:dyDescent="0.55000000000000004">
      <c r="A15" s="84"/>
      <c r="B15" s="189"/>
    </row>
    <row r="16" spans="1:13" x14ac:dyDescent="0.35">
      <c r="D16" s="43" t="s">
        <v>510</v>
      </c>
    </row>
    <row r="17" spans="2:7" x14ac:dyDescent="0.35">
      <c r="B17" s="6" t="s">
        <v>286</v>
      </c>
      <c r="C17" s="16">
        <v>42795</v>
      </c>
      <c r="D17" s="96" t="s">
        <v>327</v>
      </c>
    </row>
    <row r="18" spans="2:7" x14ac:dyDescent="0.35">
      <c r="C18" s="20"/>
    </row>
    <row r="19" spans="2:7" x14ac:dyDescent="0.35">
      <c r="B19" s="6" t="s">
        <v>288</v>
      </c>
      <c r="C19" s="16">
        <v>42809</v>
      </c>
      <c r="D19" s="96" t="s">
        <v>326</v>
      </c>
    </row>
    <row r="20" spans="2:7" x14ac:dyDescent="0.35">
      <c r="C20" s="20"/>
    </row>
    <row r="21" spans="2:7" s="171" customFormat="1" x14ac:dyDescent="0.35">
      <c r="B21" s="77" t="s">
        <v>597</v>
      </c>
      <c r="C21" s="115"/>
    </row>
    <row r="22" spans="2:7" x14ac:dyDescent="0.35">
      <c r="B22" s="187" t="s">
        <v>598</v>
      </c>
      <c r="C22" s="116">
        <f>EOMONTH(C17,-4)+1</f>
        <v>42705</v>
      </c>
      <c r="D22" s="96"/>
    </row>
    <row r="23" spans="2:7" x14ac:dyDescent="0.35">
      <c r="B23" s="188" t="s">
        <v>599</v>
      </c>
      <c r="C23" s="151">
        <f>C17-1</f>
        <v>42794</v>
      </c>
      <c r="D23" s="96"/>
    </row>
    <row r="24" spans="2:7" s="171" customFormat="1" x14ac:dyDescent="0.35">
      <c r="C24" s="152"/>
      <c r="D24" s="149"/>
      <c r="E24" s="186"/>
      <c r="G24" s="186"/>
    </row>
    <row r="25" spans="2:7" s="171" customFormat="1" hidden="1" x14ac:dyDescent="0.35">
      <c r="B25" s="77" t="s">
        <v>488</v>
      </c>
      <c r="C25" s="97" t="s">
        <v>485</v>
      </c>
      <c r="D25" s="146"/>
      <c r="E25" s="47"/>
    </row>
    <row r="26" spans="2:7" s="171" customFormat="1" hidden="1" x14ac:dyDescent="0.35">
      <c r="B26" s="187" t="s">
        <v>504</v>
      </c>
      <c r="C26" s="148">
        <f>INDEX(DPRYs!$B$5:$F$43,MATCH(Inputs!$C$10,DPRYs!$B$5:$B$43,0),MATCH(Inputs!$C$8,DPRYs!$B$5:$F$5,0))</f>
        <v>42795</v>
      </c>
      <c r="D26" s="145"/>
      <c r="E26" s="186"/>
      <c r="F26" s="186"/>
      <c r="G26" s="186"/>
    </row>
    <row r="27" spans="2:7" s="171" customFormat="1" hidden="1" x14ac:dyDescent="0.35">
      <c r="B27" s="188" t="s">
        <v>505</v>
      </c>
      <c r="C27" s="147">
        <f>INDEX(DPRYs!$H$5:$L$43,MATCH(Inputs!$C$10,DPRYs!$H$5:$H$43,0),MATCH(Inputs!$C$8,DPRYs!$H$5:$L$5,0))</f>
        <v>43159</v>
      </c>
      <c r="D27" s="145"/>
      <c r="E27" s="186"/>
      <c r="F27" s="186"/>
      <c r="G27" s="186"/>
    </row>
    <row r="28" spans="2:7" hidden="1" x14ac:dyDescent="0.35"/>
    <row r="29" spans="2:7" s="171" customFormat="1" x14ac:dyDescent="0.35">
      <c r="B29" s="77" t="s">
        <v>596</v>
      </c>
      <c r="C29" s="97" t="s">
        <v>485</v>
      </c>
    </row>
    <row r="30" spans="2:7" s="171" customFormat="1" x14ac:dyDescent="0.35">
      <c r="B30" s="187" t="s">
        <v>600</v>
      </c>
      <c r="C30" s="148">
        <f>DATE(YEAR(C26)-1,MONTH(C26),DAY(C26))</f>
        <v>42430</v>
      </c>
    </row>
    <row r="31" spans="2:7" s="171" customFormat="1" x14ac:dyDescent="0.35">
      <c r="B31" s="188" t="s">
        <v>601</v>
      </c>
      <c r="C31" s="147">
        <f>DATE(YEAR(C27)-1,MONTH(C27),DAY(C27))</f>
        <v>42794</v>
      </c>
    </row>
    <row r="32" spans="2:7" s="171" customFormat="1" x14ac:dyDescent="0.35"/>
    <row r="34" spans="1:7" s="7" customFormat="1" x14ac:dyDescent="0.35">
      <c r="B34" s="8" t="s">
        <v>332</v>
      </c>
    </row>
    <row r="36" spans="1:7" x14ac:dyDescent="0.35">
      <c r="B36" s="77" t="s">
        <v>442</v>
      </c>
      <c r="C36" s="93" t="s">
        <v>321</v>
      </c>
      <c r="D36" s="97" t="s">
        <v>322</v>
      </c>
      <c r="E36" s="97" t="s">
        <v>323</v>
      </c>
      <c r="F36" s="97" t="s">
        <v>324</v>
      </c>
    </row>
    <row r="37" spans="1:7" x14ac:dyDescent="0.35">
      <c r="A37" s="32"/>
      <c r="B37" s="33" t="s">
        <v>73</v>
      </c>
      <c r="C37" s="98">
        <v>0.42</v>
      </c>
      <c r="D37" s="99">
        <v>0.42</v>
      </c>
      <c r="E37" s="99">
        <v>0.19</v>
      </c>
      <c r="F37" s="100" t="s">
        <v>437</v>
      </c>
    </row>
    <row r="38" spans="1:7" x14ac:dyDescent="0.35">
      <c r="A38" s="32"/>
      <c r="B38" s="33" t="s">
        <v>74</v>
      </c>
      <c r="C38" s="101">
        <v>0.35</v>
      </c>
      <c r="D38" s="102">
        <v>0.4</v>
      </c>
      <c r="E38" s="102">
        <v>0.6</v>
      </c>
      <c r="F38" s="100" t="s">
        <v>437</v>
      </c>
    </row>
    <row r="39" spans="1:7" x14ac:dyDescent="0.35">
      <c r="A39" s="32"/>
      <c r="B39" s="33" t="s">
        <v>75</v>
      </c>
      <c r="C39" s="101">
        <v>0</v>
      </c>
      <c r="D39" s="102">
        <v>0</v>
      </c>
      <c r="E39" s="102">
        <v>0</v>
      </c>
      <c r="F39" s="100" t="s">
        <v>437</v>
      </c>
      <c r="G39" s="32"/>
    </row>
    <row r="40" spans="1:7" x14ac:dyDescent="0.35">
      <c r="A40" s="32"/>
      <c r="B40" s="33" t="s">
        <v>76</v>
      </c>
      <c r="C40" s="103">
        <v>7.0000000000000007E-2</v>
      </c>
      <c r="D40" s="104">
        <v>7.0000000000000007E-2</v>
      </c>
      <c r="E40" s="104">
        <v>7.0000000000000007E-2</v>
      </c>
      <c r="F40" s="100" t="s">
        <v>437</v>
      </c>
      <c r="G40" s="32"/>
    </row>
    <row r="41" spans="1:7" x14ac:dyDescent="0.35">
      <c r="A41" s="32"/>
      <c r="B41" s="33" t="s">
        <v>77</v>
      </c>
      <c r="C41" s="98">
        <v>0.28000000000000003</v>
      </c>
      <c r="D41" s="99">
        <v>0.28000000000000003</v>
      </c>
      <c r="E41" s="99">
        <v>0.28000000000000003</v>
      </c>
      <c r="F41" s="100" t="s">
        <v>437</v>
      </c>
      <c r="G41" s="32"/>
    </row>
    <row r="42" spans="1:7" x14ac:dyDescent="0.35">
      <c r="A42" s="32"/>
      <c r="B42" s="33" t="s">
        <v>78</v>
      </c>
      <c r="C42" s="98">
        <v>0.28000000000000003</v>
      </c>
      <c r="D42" s="99">
        <v>0.28000000000000003</v>
      </c>
      <c r="E42" s="99">
        <v>0.28000000000000003</v>
      </c>
      <c r="F42" s="100" t="s">
        <v>437</v>
      </c>
      <c r="G42" s="32"/>
    </row>
    <row r="43" spans="1:7" x14ac:dyDescent="0.35">
      <c r="A43" s="32"/>
      <c r="B43" s="33" t="s">
        <v>79</v>
      </c>
      <c r="C43" s="105">
        <v>2E-3</v>
      </c>
      <c r="D43" s="105">
        <v>2E-3</v>
      </c>
      <c r="E43" s="106">
        <v>2E-3</v>
      </c>
      <c r="F43" s="100" t="s">
        <v>437</v>
      </c>
      <c r="G43" s="32"/>
    </row>
    <row r="44" spans="1:7" x14ac:dyDescent="0.35">
      <c r="B44" s="33" t="s">
        <v>328</v>
      </c>
      <c r="C44" s="107">
        <v>1.01E-2</v>
      </c>
      <c r="D44" s="108">
        <v>1.0500000000000001E-2</v>
      </c>
      <c r="E44" s="108">
        <v>1.46E-2</v>
      </c>
      <c r="F44" s="100" t="s">
        <v>437</v>
      </c>
    </row>
    <row r="45" spans="1:7" x14ac:dyDescent="0.35">
      <c r="B45" s="38" t="s">
        <v>329</v>
      </c>
      <c r="C45" s="109">
        <v>1.01E-2</v>
      </c>
      <c r="D45" s="110">
        <v>1.0500000000000001E-2</v>
      </c>
      <c r="E45" s="110">
        <v>1.46E-2</v>
      </c>
      <c r="F45" s="111" t="s">
        <v>437</v>
      </c>
    </row>
    <row r="47" spans="1:7" s="171" customFormat="1" x14ac:dyDescent="0.35"/>
    <row r="48" spans="1:7" s="172" customFormat="1" x14ac:dyDescent="0.35">
      <c r="B48" s="173" t="s">
        <v>534</v>
      </c>
    </row>
    <row r="49" spans="2:5" s="171" customFormat="1" x14ac:dyDescent="0.35"/>
    <row r="50" spans="2:5" x14ac:dyDescent="0.35">
      <c r="B50" s="112" t="s">
        <v>436</v>
      </c>
    </row>
    <row r="51" spans="2:5" x14ac:dyDescent="0.35">
      <c r="B51" s="113" t="s">
        <v>446</v>
      </c>
    </row>
    <row r="52" spans="2:5" x14ac:dyDescent="0.35">
      <c r="B52" s="113" t="s">
        <v>445</v>
      </c>
    </row>
    <row r="53" spans="2:5" x14ac:dyDescent="0.35">
      <c r="B53" s="114" t="s">
        <v>324</v>
      </c>
    </row>
    <row r="55" spans="2:5" x14ac:dyDescent="0.35">
      <c r="E55" s="6">
        <f>D38*(1+(1-D41)*D37)</f>
        <v>0.52095999999999998</v>
      </c>
    </row>
  </sheetData>
  <mergeCells count="1">
    <mergeCell ref="B12:M12"/>
  </mergeCells>
  <dataValidations count="3">
    <dataValidation type="date" allowBlank="1" showInputMessage="1" showErrorMessage="1" sqref="C17 C19 C22:C24">
      <formula1>1</formula1>
      <formula2>401769</formula2>
    </dataValidation>
    <dataValidation type="list" allowBlank="1" showInputMessage="1" showErrorMessage="1" sqref="C9:E9">
      <formula1>$B$51:$B$53</formula1>
    </dataValidation>
    <dataValidation type="list" allowBlank="1" showInputMessage="1" showErrorMessage="1" sqref="C8:E8">
      <formula1>$C$36:$F$36</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'Average debt premium'!$B$17:$B$51</xm:f>
          </x14:formula1>
          <xm:sqref>C10:E10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3" tint="-0.499984740745262"/>
  </sheetPr>
  <dimension ref="A1:CS548"/>
  <sheetViews>
    <sheetView zoomScale="90" zoomScaleNormal="90" workbookViewId="0">
      <selection activeCell="D5" sqref="D5"/>
    </sheetView>
  </sheetViews>
  <sheetFormatPr defaultColWidth="9.1796875" defaultRowHeight="14.5" x14ac:dyDescent="0.35"/>
  <cols>
    <col min="1" max="1" width="9.1796875" style="433" customWidth="1"/>
    <col min="2" max="2" width="28.81640625" style="433" customWidth="1"/>
    <col min="3" max="3" width="28.453125" style="433" customWidth="1"/>
    <col min="4" max="4" width="36.1796875" style="433" customWidth="1"/>
    <col min="5" max="5" width="28.453125" style="433" customWidth="1"/>
    <col min="6" max="6" width="22.7265625" style="433" customWidth="1"/>
    <col min="7" max="7" width="15.54296875" style="433" customWidth="1"/>
    <col min="8" max="8" width="24" style="433" customWidth="1"/>
    <col min="9" max="9" width="29" style="433" customWidth="1"/>
    <col min="10" max="10" width="29.26953125" style="433" customWidth="1"/>
    <col min="11" max="11" width="22" style="433" customWidth="1"/>
    <col min="12" max="12" width="17.1796875" style="433" customWidth="1"/>
    <col min="13" max="13" width="13.26953125" style="433" customWidth="1"/>
    <col min="14" max="16" width="28.453125" style="433" customWidth="1"/>
    <col min="17" max="18" width="15.54296875" style="433" customWidth="1"/>
    <col min="19" max="19" width="28.453125" style="433" customWidth="1"/>
    <col min="20" max="20" width="19.81640625" style="433" customWidth="1"/>
    <col min="21" max="21" width="29" style="433" customWidth="1"/>
    <col min="22" max="22" width="29.26953125" style="433" customWidth="1"/>
    <col min="23" max="23" width="22" style="433" customWidth="1"/>
    <col min="24" max="24" width="15.453125" style="433" customWidth="1"/>
    <col min="25" max="25" width="19.26953125" style="433" customWidth="1"/>
    <col min="26" max="26" width="11" style="433" customWidth="1"/>
    <col min="27" max="27" width="9.1796875" style="433" customWidth="1"/>
    <col min="28" max="16384" width="9.1796875" style="433"/>
  </cols>
  <sheetData>
    <row r="1" spans="1:97" ht="23.5" x14ac:dyDescent="0.55000000000000004">
      <c r="A1" s="84" t="s">
        <v>771</v>
      </c>
    </row>
    <row r="4" spans="1:97" s="527" customFormat="1" x14ac:dyDescent="0.35">
      <c r="B4" s="526" t="s">
        <v>778</v>
      </c>
      <c r="H4" s="526"/>
    </row>
    <row r="5" spans="1:97" x14ac:dyDescent="0.35">
      <c r="B5" s="189"/>
    </row>
    <row r="6" spans="1:97" s="276" customFormat="1" x14ac:dyDescent="0.35">
      <c r="B6" s="433" t="s">
        <v>513</v>
      </c>
      <c r="C6" s="194">
        <f>Inputs!C17</f>
        <v>42795</v>
      </c>
      <c r="G6" s="555"/>
    </row>
    <row r="7" spans="1:97" s="276" customFormat="1" x14ac:dyDescent="0.35">
      <c r="B7" s="433" t="s">
        <v>514</v>
      </c>
      <c r="C7" s="203">
        <v>5</v>
      </c>
      <c r="G7" s="555"/>
    </row>
    <row r="8" spans="1:97" s="276" customFormat="1" x14ac:dyDescent="0.35">
      <c r="B8" s="433" t="s">
        <v>515</v>
      </c>
      <c r="C8" s="204">
        <f>C6+(365.25*C7)</f>
        <v>44621.25</v>
      </c>
    </row>
    <row r="10" spans="1:97" x14ac:dyDescent="0.35">
      <c r="C10" s="668" t="s">
        <v>779</v>
      </c>
      <c r="D10" s="669"/>
      <c r="E10" s="669"/>
      <c r="F10" s="669"/>
      <c r="G10" s="669"/>
      <c r="H10" s="669"/>
      <c r="I10" s="669"/>
      <c r="J10" s="669"/>
      <c r="K10" s="670"/>
      <c r="N10" s="668" t="s">
        <v>59</v>
      </c>
      <c r="O10" s="669"/>
      <c r="P10" s="669"/>
      <c r="Q10" s="669"/>
      <c r="R10" s="669"/>
      <c r="S10" s="669"/>
      <c r="T10" s="669"/>
      <c r="U10" s="669"/>
      <c r="V10" s="669"/>
      <c r="W10" s="669"/>
      <c r="X10" s="669"/>
      <c r="Y10" s="670"/>
    </row>
    <row r="11" spans="1:97" ht="15" customHeight="1" x14ac:dyDescent="0.35">
      <c r="B11" s="206" t="s">
        <v>102</v>
      </c>
      <c r="C11" s="214" t="s">
        <v>372</v>
      </c>
      <c r="D11" s="212" t="s">
        <v>159</v>
      </c>
      <c r="E11" s="659" t="s">
        <v>728</v>
      </c>
      <c r="F11" s="665" t="s">
        <v>724</v>
      </c>
      <c r="G11" s="659" t="s">
        <v>774</v>
      </c>
      <c r="H11" s="662" t="s">
        <v>603</v>
      </c>
      <c r="I11" s="662" t="s">
        <v>602</v>
      </c>
      <c r="J11" s="662" t="s">
        <v>725</v>
      </c>
      <c r="K11" s="662" t="s">
        <v>604</v>
      </c>
      <c r="L11" s="532"/>
      <c r="N11" s="212" t="s">
        <v>298</v>
      </c>
      <c r="O11" s="212" t="s">
        <v>297</v>
      </c>
      <c r="P11" s="212" t="s">
        <v>296</v>
      </c>
      <c r="Q11" s="659" t="s">
        <v>773</v>
      </c>
      <c r="R11" s="659" t="s">
        <v>772</v>
      </c>
      <c r="S11" s="659" t="s">
        <v>731</v>
      </c>
      <c r="T11" s="662" t="s">
        <v>603</v>
      </c>
      <c r="U11" s="662" t="s">
        <v>602</v>
      </c>
      <c r="V11" s="662" t="s">
        <v>725</v>
      </c>
      <c r="W11" s="662" t="s">
        <v>604</v>
      </c>
      <c r="X11" s="662" t="s">
        <v>604</v>
      </c>
      <c r="Y11" s="662" t="s">
        <v>726</v>
      </c>
      <c r="AB11" s="498"/>
      <c r="AC11" s="498"/>
      <c r="AD11" s="498"/>
      <c r="AE11" s="498"/>
      <c r="AF11" s="498"/>
      <c r="AG11" s="498"/>
      <c r="AH11" s="498"/>
      <c r="AI11" s="498"/>
      <c r="AJ11" s="498"/>
      <c r="AK11" s="498"/>
      <c r="AL11" s="498"/>
      <c r="AM11" s="498"/>
      <c r="AN11" s="498"/>
      <c r="AO11" s="498"/>
      <c r="AP11" s="498"/>
      <c r="AQ11" s="498"/>
      <c r="AR11" s="498"/>
      <c r="AS11" s="498"/>
      <c r="AT11" s="498"/>
      <c r="AU11" s="498"/>
      <c r="AV11" s="498"/>
      <c r="AW11" s="498"/>
      <c r="AX11" s="498"/>
      <c r="AY11" s="498"/>
      <c r="AZ11" s="498"/>
      <c r="BA11" s="498"/>
      <c r="BB11" s="498"/>
      <c r="BC11" s="498"/>
      <c r="BD11" s="498"/>
      <c r="BE11" s="498"/>
      <c r="BF11" s="498"/>
      <c r="BG11" s="498"/>
      <c r="BH11" s="498"/>
      <c r="BI11" s="498"/>
      <c r="BJ11" s="498"/>
      <c r="BK11" s="498"/>
      <c r="BL11" s="498"/>
      <c r="BM11" s="498"/>
      <c r="BN11" s="498"/>
      <c r="BO11" s="498"/>
      <c r="BP11" s="498"/>
      <c r="BQ11" s="498"/>
      <c r="BR11" s="498"/>
      <c r="BS11" s="498"/>
      <c r="BT11" s="498"/>
      <c r="BU11" s="498"/>
      <c r="BV11" s="498"/>
      <c r="BW11" s="498"/>
      <c r="BX11" s="498"/>
      <c r="BY11" s="498"/>
      <c r="BZ11" s="498"/>
      <c r="CA11" s="498"/>
      <c r="CB11" s="498"/>
      <c r="CC11" s="498"/>
      <c r="CD11" s="498"/>
      <c r="CE11" s="498"/>
      <c r="CF11" s="498"/>
      <c r="CG11" s="498"/>
      <c r="CH11" s="498"/>
      <c r="CI11" s="498"/>
      <c r="CJ11" s="498"/>
      <c r="CK11" s="498"/>
      <c r="CL11" s="498"/>
      <c r="CM11" s="498"/>
      <c r="CN11" s="498"/>
      <c r="CO11" s="498"/>
      <c r="CP11" s="498"/>
      <c r="CQ11" s="498"/>
      <c r="CR11" s="498"/>
      <c r="CS11" s="498"/>
    </row>
    <row r="12" spans="1:97" ht="15" customHeight="1" x14ac:dyDescent="0.35">
      <c r="B12" s="206" t="s">
        <v>112</v>
      </c>
      <c r="C12" s="191" t="s">
        <v>184</v>
      </c>
      <c r="D12" s="22" t="s">
        <v>184</v>
      </c>
      <c r="E12" s="660"/>
      <c r="F12" s="666"/>
      <c r="G12" s="660"/>
      <c r="H12" s="663"/>
      <c r="I12" s="663"/>
      <c r="J12" s="663"/>
      <c r="K12" s="663"/>
      <c r="L12" s="532"/>
      <c r="N12" s="22" t="s">
        <v>45</v>
      </c>
      <c r="O12" s="22" t="s">
        <v>45</v>
      </c>
      <c r="P12" s="22" t="s">
        <v>45</v>
      </c>
      <c r="Q12" s="660"/>
      <c r="R12" s="660"/>
      <c r="S12" s="660"/>
      <c r="T12" s="663"/>
      <c r="U12" s="663"/>
      <c r="V12" s="663"/>
      <c r="W12" s="663"/>
      <c r="X12" s="663"/>
      <c r="Y12" s="663"/>
    </row>
    <row r="13" spans="1:97" x14ac:dyDescent="0.35">
      <c r="B13" s="206" t="s">
        <v>108</v>
      </c>
      <c r="C13" s="191" t="s">
        <v>188</v>
      </c>
      <c r="D13" s="22" t="s">
        <v>188</v>
      </c>
      <c r="E13" s="660"/>
      <c r="F13" s="666"/>
      <c r="G13" s="660"/>
      <c r="H13" s="663"/>
      <c r="I13" s="663"/>
      <c r="J13" s="663"/>
      <c r="K13" s="663"/>
      <c r="L13" s="532"/>
      <c r="N13" s="22" t="s">
        <v>188</v>
      </c>
      <c r="O13" s="22" t="s">
        <v>188</v>
      </c>
      <c r="P13" s="22" t="s">
        <v>188</v>
      </c>
      <c r="Q13" s="660"/>
      <c r="R13" s="660"/>
      <c r="S13" s="660"/>
      <c r="T13" s="663"/>
      <c r="U13" s="663"/>
      <c r="V13" s="663"/>
      <c r="W13" s="663"/>
      <c r="X13" s="663"/>
      <c r="Y13" s="663"/>
    </row>
    <row r="14" spans="1:97" x14ac:dyDescent="0.35">
      <c r="B14" s="206" t="s">
        <v>318</v>
      </c>
      <c r="C14" s="217" t="s">
        <v>374</v>
      </c>
      <c r="D14" s="344" t="s">
        <v>268</v>
      </c>
      <c r="E14" s="661"/>
      <c r="F14" s="667"/>
      <c r="G14" s="661"/>
      <c r="H14" s="663"/>
      <c r="I14" s="664"/>
      <c r="J14" s="663"/>
      <c r="K14" s="664"/>
      <c r="L14" s="532"/>
      <c r="N14" s="147">
        <v>45031</v>
      </c>
      <c r="O14" s="151">
        <v>44331</v>
      </c>
      <c r="P14" s="151">
        <v>43936</v>
      </c>
      <c r="Q14" s="661"/>
      <c r="R14" s="661"/>
      <c r="S14" s="661"/>
      <c r="T14" s="663"/>
      <c r="U14" s="664"/>
      <c r="V14" s="664"/>
      <c r="W14" s="664"/>
      <c r="X14" s="664"/>
      <c r="Y14" s="664"/>
    </row>
    <row r="15" spans="1:97" x14ac:dyDescent="0.35">
      <c r="B15" s="116">
        <v>42430</v>
      </c>
      <c r="C15" s="49">
        <v>3.8660000000000001</v>
      </c>
      <c r="D15" s="347">
        <v>3.51</v>
      </c>
      <c r="E15" s="92">
        <f>IF(C15="","",(D15-C15)/($D$14-$C$14))</f>
        <v>4.7466666666666707E-4</v>
      </c>
      <c r="F15" s="116">
        <f t="shared" ref="F15:F78" si="0">B15+365.25*5</f>
        <v>44256.25</v>
      </c>
      <c r="G15" s="545"/>
      <c r="H15" s="546">
        <f t="shared" ref="H15:H78" si="1">C$14-D$14</f>
        <v>750</v>
      </c>
      <c r="I15" s="113">
        <f t="shared" ref="I15:I78" si="2">C$14-F15</f>
        <v>485.75</v>
      </c>
      <c r="J15" s="92">
        <f t="shared" ref="J15:J78" si="3">F15-D$14</f>
        <v>264.25</v>
      </c>
      <c r="K15" s="546">
        <f>IF(C15="","",C15-(I15*E15))</f>
        <v>3.6354306666666667</v>
      </c>
      <c r="L15" s="152"/>
      <c r="M15" s="183"/>
      <c r="N15" s="187">
        <v>2.609</v>
      </c>
      <c r="O15" s="113">
        <v>2.452</v>
      </c>
      <c r="P15" s="198">
        <v>2.3759999999999999</v>
      </c>
      <c r="Q15" s="544">
        <f t="shared" ref="Q15:Q78" si="4">IF($F15&lt;$P$14,$P$14,IF($F15&lt;$O$14,$O$14,$N$14))</f>
        <v>44331</v>
      </c>
      <c r="R15" s="544">
        <f t="shared" ref="R15:R78" si="5">IF($F15&gt;$N$14,$N$14,IF($F15&gt;$O$14,$O$14,$P$14))</f>
        <v>43936</v>
      </c>
      <c r="S15" s="56">
        <f>IF(O15="","",(P15-O15)/($P$14-$O$14))</f>
        <v>1.924050632911394E-4</v>
      </c>
      <c r="T15" s="546">
        <f>Q15-R15</f>
        <v>395</v>
      </c>
      <c r="U15" s="113">
        <f t="shared" ref="U15:U78" si="6">Q15-F15</f>
        <v>74.75</v>
      </c>
      <c r="V15" s="113">
        <f t="shared" ref="V15:V78" si="7">F15-R15</f>
        <v>320.25</v>
      </c>
      <c r="W15" s="546">
        <f>IF(O15="","",O15-(U15*S15))</f>
        <v>2.4376177215189871</v>
      </c>
      <c r="X15" s="186">
        <f t="shared" ref="X15:X78" si="8">IFERROR(K15-W15,"")</f>
        <v>1.1978129451476796</v>
      </c>
      <c r="Y15" s="92">
        <f>IF(X15="","",((1+X15/200)^2-1)*100)</f>
        <v>1.2013998347765842</v>
      </c>
    </row>
    <row r="16" spans="1:97" x14ac:dyDescent="0.35">
      <c r="B16" s="116">
        <v>42431</v>
      </c>
      <c r="C16" s="49">
        <v>3.899</v>
      </c>
      <c r="D16" s="350">
        <v>3.532</v>
      </c>
      <c r="E16" s="113">
        <f t="shared" ref="E16:E79" si="9">IF(C16="","",(D16-C16)/($D$14-$C$14))</f>
        <v>4.8933333333333337E-4</v>
      </c>
      <c r="F16" s="116">
        <f t="shared" si="0"/>
        <v>44257.25</v>
      </c>
      <c r="G16" s="116"/>
      <c r="H16" s="549">
        <f t="shared" si="1"/>
        <v>750</v>
      </c>
      <c r="I16" s="550">
        <f t="shared" si="2"/>
        <v>484.75</v>
      </c>
      <c r="J16" s="113">
        <f t="shared" si="3"/>
        <v>265.25</v>
      </c>
      <c r="K16" s="549">
        <f t="shared" ref="K16:K79" si="10">IF(C16="","",C16-(I16*E16))</f>
        <v>3.6617956666666664</v>
      </c>
      <c r="L16" s="559"/>
      <c r="N16" s="187">
        <v>2.6790000000000003</v>
      </c>
      <c r="O16" s="113">
        <v>2.5</v>
      </c>
      <c r="P16" s="198">
        <v>2.42</v>
      </c>
      <c r="Q16" s="148">
        <f t="shared" si="4"/>
        <v>44331</v>
      </c>
      <c r="R16" s="148">
        <f t="shared" si="5"/>
        <v>43936</v>
      </c>
      <c r="S16" s="187">
        <f t="shared" ref="S16:S68" si="11">IF(O16="","",(P16-O16)/($P$14-$O$14))</f>
        <v>2.0253164556962043E-4</v>
      </c>
      <c r="T16" s="549">
        <f t="shared" ref="T16:T79" si="12">Q16-R16</f>
        <v>395</v>
      </c>
      <c r="U16" s="113">
        <f t="shared" si="6"/>
        <v>73.75</v>
      </c>
      <c r="V16" s="113">
        <f t="shared" si="7"/>
        <v>321.25</v>
      </c>
      <c r="W16" s="549">
        <f t="shared" ref="W16:W68" si="13">IF(O16="","",O16-(U16*S16))</f>
        <v>2.4850632911392405</v>
      </c>
      <c r="X16" s="186">
        <f t="shared" si="8"/>
        <v>1.1767323755274259</v>
      </c>
      <c r="Y16" s="113">
        <f t="shared" ref="Y16:Y79" si="14">IF(X16="","",((1+X16/200)^2-1)*100)</f>
        <v>1.1801941232364888</v>
      </c>
    </row>
    <row r="17" spans="2:25" x14ac:dyDescent="0.35">
      <c r="B17" s="116">
        <v>42432</v>
      </c>
      <c r="C17" s="49">
        <v>3.875</v>
      </c>
      <c r="D17" s="350">
        <v>3.508</v>
      </c>
      <c r="E17" s="113">
        <f t="shared" si="9"/>
        <v>4.8933333333333337E-4</v>
      </c>
      <c r="F17" s="116">
        <f t="shared" si="0"/>
        <v>44258.25</v>
      </c>
      <c r="G17" s="116"/>
      <c r="H17" s="549">
        <f t="shared" si="1"/>
        <v>750</v>
      </c>
      <c r="I17" s="550">
        <f t="shared" si="2"/>
        <v>483.75</v>
      </c>
      <c r="J17" s="113">
        <f t="shared" si="3"/>
        <v>266.25</v>
      </c>
      <c r="K17" s="549">
        <f t="shared" si="10"/>
        <v>3.6382849999999998</v>
      </c>
      <c r="L17" s="559"/>
      <c r="N17" s="187">
        <v>2.7090000000000001</v>
      </c>
      <c r="O17" s="113">
        <v>2.516</v>
      </c>
      <c r="P17" s="198">
        <v>2.427</v>
      </c>
      <c r="Q17" s="148">
        <f t="shared" si="4"/>
        <v>44331</v>
      </c>
      <c r="R17" s="148">
        <f t="shared" si="5"/>
        <v>43936</v>
      </c>
      <c r="S17" s="187">
        <f t="shared" si="11"/>
        <v>2.2531645569620246E-4</v>
      </c>
      <c r="T17" s="549">
        <f t="shared" si="12"/>
        <v>395</v>
      </c>
      <c r="U17" s="113">
        <f t="shared" si="6"/>
        <v>72.75</v>
      </c>
      <c r="V17" s="113">
        <f t="shared" si="7"/>
        <v>322.25</v>
      </c>
      <c r="W17" s="549">
        <f t="shared" si="13"/>
        <v>2.4996082278481011</v>
      </c>
      <c r="X17" s="186">
        <f t="shared" si="8"/>
        <v>1.1386767721518987</v>
      </c>
      <c r="Y17" s="113">
        <f t="shared" si="14"/>
        <v>1.1419182341305012</v>
      </c>
    </row>
    <row r="18" spans="2:25" x14ac:dyDescent="0.35">
      <c r="B18" s="116">
        <v>42433</v>
      </c>
      <c r="C18" s="49">
        <v>3.8919999999999999</v>
      </c>
      <c r="D18" s="350">
        <v>3.5249999999999999</v>
      </c>
      <c r="E18" s="113">
        <f t="shared" si="9"/>
        <v>4.8933333333333337E-4</v>
      </c>
      <c r="F18" s="116">
        <f t="shared" si="0"/>
        <v>44259.25</v>
      </c>
      <c r="G18" s="116"/>
      <c r="H18" s="549">
        <f t="shared" si="1"/>
        <v>750</v>
      </c>
      <c r="I18" s="550">
        <f t="shared" si="2"/>
        <v>482.75</v>
      </c>
      <c r="J18" s="113">
        <f t="shared" si="3"/>
        <v>267.25</v>
      </c>
      <c r="K18" s="549">
        <f t="shared" si="10"/>
        <v>3.655774333333333</v>
      </c>
      <c r="L18" s="559"/>
      <c r="N18" s="187">
        <v>2.7050000000000001</v>
      </c>
      <c r="O18" s="113">
        <v>2.5140000000000002</v>
      </c>
      <c r="P18" s="198">
        <v>2.4220000000000002</v>
      </c>
      <c r="Q18" s="148">
        <f t="shared" si="4"/>
        <v>44331</v>
      </c>
      <c r="R18" s="148">
        <f t="shared" si="5"/>
        <v>43936</v>
      </c>
      <c r="S18" s="187">
        <f t="shared" si="11"/>
        <v>2.329113924050635E-4</v>
      </c>
      <c r="T18" s="549">
        <f t="shared" si="12"/>
        <v>395</v>
      </c>
      <c r="U18" s="113">
        <f t="shared" si="6"/>
        <v>71.75</v>
      </c>
      <c r="V18" s="113">
        <f t="shared" si="7"/>
        <v>323.25</v>
      </c>
      <c r="W18" s="549">
        <f t="shared" si="13"/>
        <v>2.4972886075949368</v>
      </c>
      <c r="X18" s="186">
        <f t="shared" si="8"/>
        <v>1.1584857257383963</v>
      </c>
      <c r="Y18" s="113">
        <f t="shared" si="14"/>
        <v>1.1618409486802372</v>
      </c>
    </row>
    <row r="19" spans="2:25" x14ac:dyDescent="0.35">
      <c r="B19" s="116">
        <v>42436</v>
      </c>
      <c r="C19" s="49">
        <v>3.907</v>
      </c>
      <c r="D19" s="350">
        <v>3.5230000000000001</v>
      </c>
      <c r="E19" s="113">
        <f t="shared" si="9"/>
        <v>5.1199999999999987E-4</v>
      </c>
      <c r="F19" s="116">
        <f t="shared" si="0"/>
        <v>44262.25</v>
      </c>
      <c r="G19" s="116"/>
      <c r="H19" s="549">
        <f t="shared" si="1"/>
        <v>750</v>
      </c>
      <c r="I19" s="550">
        <f t="shared" si="2"/>
        <v>479.75</v>
      </c>
      <c r="J19" s="113">
        <f t="shared" si="3"/>
        <v>270.25</v>
      </c>
      <c r="K19" s="549">
        <f t="shared" si="10"/>
        <v>3.661368</v>
      </c>
      <c r="L19" s="559"/>
      <c r="N19" s="187">
        <v>2.7309999999999999</v>
      </c>
      <c r="O19" s="113">
        <v>2.532</v>
      </c>
      <c r="P19" s="198">
        <v>2.4390000000000001</v>
      </c>
      <c r="Q19" s="148">
        <f t="shared" si="4"/>
        <v>44331</v>
      </c>
      <c r="R19" s="148">
        <f t="shared" si="5"/>
        <v>43936</v>
      </c>
      <c r="S19" s="187">
        <f t="shared" si="11"/>
        <v>2.3544303797468349E-4</v>
      </c>
      <c r="T19" s="549">
        <f t="shared" si="12"/>
        <v>395</v>
      </c>
      <c r="U19" s="113">
        <f t="shared" si="6"/>
        <v>68.75</v>
      </c>
      <c r="V19" s="113">
        <f t="shared" si="7"/>
        <v>326.25</v>
      </c>
      <c r="W19" s="549">
        <f t="shared" si="13"/>
        <v>2.5158132911392403</v>
      </c>
      <c r="X19" s="186">
        <f t="shared" si="8"/>
        <v>1.1455547088607596</v>
      </c>
      <c r="Y19" s="113">
        <f t="shared" si="14"/>
        <v>1.1488354478382368</v>
      </c>
    </row>
    <row r="20" spans="2:25" x14ac:dyDescent="0.35">
      <c r="B20" s="116">
        <v>42437</v>
      </c>
      <c r="C20" s="49">
        <v>3.8490000000000002</v>
      </c>
      <c r="D20" s="350">
        <v>3.4870000000000001</v>
      </c>
      <c r="E20" s="113">
        <f t="shared" si="9"/>
        <v>4.8266666666666678E-4</v>
      </c>
      <c r="F20" s="116">
        <f t="shared" si="0"/>
        <v>44263.25</v>
      </c>
      <c r="G20" s="116"/>
      <c r="H20" s="549">
        <f t="shared" si="1"/>
        <v>750</v>
      </c>
      <c r="I20" s="550">
        <f t="shared" si="2"/>
        <v>478.75</v>
      </c>
      <c r="J20" s="113">
        <f t="shared" si="3"/>
        <v>271.25</v>
      </c>
      <c r="K20" s="549">
        <f t="shared" si="10"/>
        <v>3.6179233333333336</v>
      </c>
      <c r="L20" s="559"/>
      <c r="N20" s="187">
        <v>2.7069999999999999</v>
      </c>
      <c r="O20" s="113">
        <v>2.5089999999999999</v>
      </c>
      <c r="P20" s="198">
        <v>2.415</v>
      </c>
      <c r="Q20" s="148">
        <f t="shared" si="4"/>
        <v>44331</v>
      </c>
      <c r="R20" s="148">
        <f t="shared" si="5"/>
        <v>43936</v>
      </c>
      <c r="S20" s="187">
        <f t="shared" si="11"/>
        <v>2.3797468354430344E-4</v>
      </c>
      <c r="T20" s="549">
        <f t="shared" si="12"/>
        <v>395</v>
      </c>
      <c r="U20" s="113">
        <f t="shared" si="6"/>
        <v>67.75</v>
      </c>
      <c r="V20" s="113">
        <f t="shared" si="7"/>
        <v>327.25</v>
      </c>
      <c r="W20" s="549">
        <f>IF(O20="","",O20-(U20*S20))</f>
        <v>2.4928772151898735</v>
      </c>
      <c r="X20" s="186">
        <f t="shared" si="8"/>
        <v>1.1250461181434601</v>
      </c>
      <c r="Y20" s="113">
        <f t="shared" si="14"/>
        <v>1.1282104400633486</v>
      </c>
    </row>
    <row r="21" spans="2:25" x14ac:dyDescent="0.35">
      <c r="B21" s="116">
        <v>42438</v>
      </c>
      <c r="C21" s="49">
        <v>3.718</v>
      </c>
      <c r="D21" s="350">
        <v>3.3580000000000001</v>
      </c>
      <c r="E21" s="113">
        <f t="shared" si="9"/>
        <v>4.7999999999999985E-4</v>
      </c>
      <c r="F21" s="116">
        <f t="shared" si="0"/>
        <v>44264.25</v>
      </c>
      <c r="G21" s="116"/>
      <c r="H21" s="549">
        <f t="shared" si="1"/>
        <v>750</v>
      </c>
      <c r="I21" s="550">
        <f t="shared" si="2"/>
        <v>477.75</v>
      </c>
      <c r="J21" s="113">
        <f t="shared" si="3"/>
        <v>272.25</v>
      </c>
      <c r="K21" s="549">
        <f t="shared" si="10"/>
        <v>3.48868</v>
      </c>
      <c r="L21" s="559"/>
      <c r="N21" s="187">
        <v>2.6790000000000003</v>
      </c>
      <c r="O21" s="113">
        <v>2.4849999999999999</v>
      </c>
      <c r="P21" s="198">
        <v>2.3940000000000001</v>
      </c>
      <c r="Q21" s="148">
        <f t="shared" si="4"/>
        <v>44331</v>
      </c>
      <c r="R21" s="148">
        <f t="shared" si="5"/>
        <v>43936</v>
      </c>
      <c r="S21" s="187">
        <f t="shared" si="11"/>
        <v>2.303797468354424E-4</v>
      </c>
      <c r="T21" s="549">
        <f t="shared" si="12"/>
        <v>395</v>
      </c>
      <c r="U21" s="113">
        <f t="shared" si="6"/>
        <v>66.75</v>
      </c>
      <c r="V21" s="113">
        <f t="shared" si="7"/>
        <v>328.25</v>
      </c>
      <c r="W21" s="549">
        <f t="shared" si="13"/>
        <v>2.4696221518987342</v>
      </c>
      <c r="X21" s="186">
        <f t="shared" si="8"/>
        <v>1.0190578481012658</v>
      </c>
      <c r="Y21" s="113">
        <f t="shared" si="14"/>
        <v>1.0216540453456879</v>
      </c>
    </row>
    <row r="22" spans="2:25" x14ac:dyDescent="0.35">
      <c r="B22" s="116">
        <v>42439</v>
      </c>
      <c r="C22" s="49">
        <v>3.7519999999999998</v>
      </c>
      <c r="D22" s="350">
        <v>3.3529999999999998</v>
      </c>
      <c r="E22" s="113">
        <f t="shared" si="9"/>
        <v>5.3200000000000003E-4</v>
      </c>
      <c r="F22" s="116">
        <f t="shared" si="0"/>
        <v>44265.25</v>
      </c>
      <c r="G22" s="116"/>
      <c r="H22" s="549">
        <f t="shared" si="1"/>
        <v>750</v>
      </c>
      <c r="I22" s="550">
        <f t="shared" si="2"/>
        <v>476.75</v>
      </c>
      <c r="J22" s="113">
        <f t="shared" si="3"/>
        <v>273.25</v>
      </c>
      <c r="K22" s="549">
        <f t="shared" si="10"/>
        <v>3.4983689999999998</v>
      </c>
      <c r="L22" s="559"/>
      <c r="N22" s="187">
        <v>2.5659999999999998</v>
      </c>
      <c r="O22" s="113">
        <v>2.355</v>
      </c>
      <c r="P22" s="198">
        <v>2.2330000000000001</v>
      </c>
      <c r="Q22" s="148">
        <f t="shared" si="4"/>
        <v>44331</v>
      </c>
      <c r="R22" s="148">
        <f t="shared" si="5"/>
        <v>43936</v>
      </c>
      <c r="S22" s="187">
        <f t="shared" si="11"/>
        <v>3.0886075949367059E-4</v>
      </c>
      <c r="T22" s="549">
        <f t="shared" si="12"/>
        <v>395</v>
      </c>
      <c r="U22" s="113">
        <f t="shared" si="6"/>
        <v>65.75</v>
      </c>
      <c r="V22" s="113">
        <f t="shared" si="7"/>
        <v>329.25</v>
      </c>
      <c r="W22" s="549">
        <f t="shared" si="13"/>
        <v>2.3346924050632913</v>
      </c>
      <c r="X22" s="186">
        <f t="shared" si="8"/>
        <v>1.1636765949367085</v>
      </c>
      <c r="Y22" s="113">
        <f t="shared" si="14"/>
        <v>1.1670619529807302</v>
      </c>
    </row>
    <row r="23" spans="2:25" x14ac:dyDescent="0.35">
      <c r="B23" s="116">
        <v>42440</v>
      </c>
      <c r="C23" s="49">
        <v>3.7800000000000002</v>
      </c>
      <c r="D23" s="350">
        <v>3.379</v>
      </c>
      <c r="E23" s="113">
        <f t="shared" si="9"/>
        <v>5.3466666666666701E-4</v>
      </c>
      <c r="F23" s="116">
        <f t="shared" si="0"/>
        <v>44266.25</v>
      </c>
      <c r="G23" s="116"/>
      <c r="H23" s="549">
        <f t="shared" si="1"/>
        <v>750</v>
      </c>
      <c r="I23" s="550">
        <f t="shared" si="2"/>
        <v>475.75</v>
      </c>
      <c r="J23" s="113">
        <f t="shared" si="3"/>
        <v>274.25</v>
      </c>
      <c r="K23" s="549">
        <f t="shared" si="10"/>
        <v>3.5256323333333333</v>
      </c>
      <c r="L23" s="559"/>
      <c r="N23" s="187">
        <v>2.6339999999999999</v>
      </c>
      <c r="O23" s="113">
        <v>2.415</v>
      </c>
      <c r="P23" s="198">
        <v>2.2749999999999999</v>
      </c>
      <c r="Q23" s="148">
        <f t="shared" si="4"/>
        <v>44331</v>
      </c>
      <c r="R23" s="148">
        <f t="shared" si="5"/>
        <v>43936</v>
      </c>
      <c r="S23" s="187">
        <f t="shared" si="11"/>
        <v>3.5443037974683574E-4</v>
      </c>
      <c r="T23" s="549">
        <f t="shared" si="12"/>
        <v>395</v>
      </c>
      <c r="U23" s="113">
        <f t="shared" si="6"/>
        <v>64.75</v>
      </c>
      <c r="V23" s="113">
        <f t="shared" si="7"/>
        <v>330.25</v>
      </c>
      <c r="W23" s="549">
        <f t="shared" si="13"/>
        <v>2.3920506329113924</v>
      </c>
      <c r="X23" s="186">
        <f t="shared" si="8"/>
        <v>1.1335817004219408</v>
      </c>
      <c r="Y23" s="113">
        <f t="shared" si="14"/>
        <v>1.1367942191007563</v>
      </c>
    </row>
    <row r="24" spans="2:25" x14ac:dyDescent="0.35">
      <c r="B24" s="116">
        <v>42443</v>
      </c>
      <c r="C24" s="49">
        <v>3.8010000000000002</v>
      </c>
      <c r="D24" s="350">
        <v>3.387</v>
      </c>
      <c r="E24" s="113">
        <f>IF(C24="","",(D24-C24)/($D$14-$C$14))</f>
        <v>5.5200000000000019E-4</v>
      </c>
      <c r="F24" s="116">
        <f t="shared" si="0"/>
        <v>44269.25</v>
      </c>
      <c r="G24" s="116"/>
      <c r="H24" s="549">
        <f t="shared" si="1"/>
        <v>750</v>
      </c>
      <c r="I24" s="550">
        <f t="shared" si="2"/>
        <v>472.75</v>
      </c>
      <c r="J24" s="113">
        <f t="shared" si="3"/>
        <v>277.25</v>
      </c>
      <c r="K24" s="549">
        <f>IF(C24="","",C24-(I24*E24))</f>
        <v>3.5400420000000001</v>
      </c>
      <c r="L24" s="559"/>
      <c r="N24" s="187">
        <v>2.6779999999999999</v>
      </c>
      <c r="O24" s="113">
        <v>2.452</v>
      </c>
      <c r="P24" s="198">
        <v>2.3130000000000002</v>
      </c>
      <c r="Q24" s="148">
        <f t="shared" si="4"/>
        <v>44331</v>
      </c>
      <c r="R24" s="148">
        <f t="shared" si="5"/>
        <v>43936</v>
      </c>
      <c r="S24" s="187">
        <f>IF(O24="","",(P24-O24)/($P$14-$O$14))</f>
        <v>3.5189873417721464E-4</v>
      </c>
      <c r="T24" s="549">
        <f t="shared" si="12"/>
        <v>395</v>
      </c>
      <c r="U24" s="113">
        <f t="shared" si="6"/>
        <v>61.75</v>
      </c>
      <c r="V24" s="113">
        <f t="shared" si="7"/>
        <v>333.25</v>
      </c>
      <c r="W24" s="549">
        <f t="shared" si="13"/>
        <v>2.430270253164557</v>
      </c>
      <c r="X24" s="186">
        <f t="shared" si="8"/>
        <v>1.1097717468354431</v>
      </c>
      <c r="Y24" s="113">
        <f t="shared" si="14"/>
        <v>1.1128507301606305</v>
      </c>
    </row>
    <row r="25" spans="2:25" x14ac:dyDescent="0.35">
      <c r="B25" s="116">
        <v>42444</v>
      </c>
      <c r="C25" s="49">
        <v>3.8120000000000003</v>
      </c>
      <c r="D25" s="350">
        <v>3.3890000000000002</v>
      </c>
      <c r="E25" s="113">
        <f t="shared" si="9"/>
        <v>5.6400000000000005E-4</v>
      </c>
      <c r="F25" s="116">
        <f t="shared" si="0"/>
        <v>44270.25</v>
      </c>
      <c r="G25" s="116"/>
      <c r="H25" s="549">
        <f t="shared" si="1"/>
        <v>750</v>
      </c>
      <c r="I25" s="550">
        <f t="shared" si="2"/>
        <v>471.75</v>
      </c>
      <c r="J25" s="113">
        <f t="shared" si="3"/>
        <v>278.25</v>
      </c>
      <c r="K25" s="549">
        <f t="shared" si="10"/>
        <v>3.5459330000000002</v>
      </c>
      <c r="L25" s="559"/>
      <c r="N25" s="187">
        <v>2.6879999999999997</v>
      </c>
      <c r="O25" s="113">
        <v>2.4529999999999998</v>
      </c>
      <c r="P25" s="198">
        <v>2.3140000000000001</v>
      </c>
      <c r="Q25" s="148">
        <f t="shared" si="4"/>
        <v>44331</v>
      </c>
      <c r="R25" s="148">
        <f t="shared" si="5"/>
        <v>43936</v>
      </c>
      <c r="S25" s="187">
        <f t="shared" si="11"/>
        <v>3.5189873417721464E-4</v>
      </c>
      <c r="T25" s="549">
        <f t="shared" si="12"/>
        <v>395</v>
      </c>
      <c r="U25" s="113">
        <f t="shared" si="6"/>
        <v>60.75</v>
      </c>
      <c r="V25" s="113">
        <f t="shared" si="7"/>
        <v>334.25</v>
      </c>
      <c r="W25" s="549">
        <f t="shared" si="13"/>
        <v>2.431622151898734</v>
      </c>
      <c r="X25" s="186">
        <f t="shared" si="8"/>
        <v>1.1143108481012662</v>
      </c>
      <c r="Y25" s="113">
        <f t="shared" si="14"/>
        <v>1.1174150697667695</v>
      </c>
    </row>
    <row r="26" spans="2:25" x14ac:dyDescent="0.35">
      <c r="B26" s="116">
        <v>42445</v>
      </c>
      <c r="C26" s="49">
        <v>3.7669999999999999</v>
      </c>
      <c r="D26" s="350">
        <v>3.36</v>
      </c>
      <c r="E26" s="113">
        <f t="shared" si="9"/>
        <v>5.4266666666666667E-4</v>
      </c>
      <c r="F26" s="116">
        <f t="shared" si="0"/>
        <v>44271.25</v>
      </c>
      <c r="G26" s="116"/>
      <c r="H26" s="549">
        <f t="shared" si="1"/>
        <v>750</v>
      </c>
      <c r="I26" s="550">
        <f t="shared" si="2"/>
        <v>470.75</v>
      </c>
      <c r="J26" s="113">
        <f t="shared" si="3"/>
        <v>279.25</v>
      </c>
      <c r="K26" s="549">
        <f t="shared" si="10"/>
        <v>3.5115396666666667</v>
      </c>
      <c r="L26" s="559"/>
      <c r="N26" s="187">
        <v>2.7240000000000002</v>
      </c>
      <c r="O26" s="113">
        <v>2.484</v>
      </c>
      <c r="P26" s="198">
        <v>2.3449999999999998</v>
      </c>
      <c r="Q26" s="148">
        <f t="shared" si="4"/>
        <v>44331</v>
      </c>
      <c r="R26" s="148">
        <f t="shared" si="5"/>
        <v>43936</v>
      </c>
      <c r="S26" s="187">
        <f t="shared" si="11"/>
        <v>3.5189873417721578E-4</v>
      </c>
      <c r="T26" s="549">
        <f t="shared" si="12"/>
        <v>395</v>
      </c>
      <c r="U26" s="113">
        <f t="shared" si="6"/>
        <v>59.75</v>
      </c>
      <c r="V26" s="113">
        <f t="shared" si="7"/>
        <v>335.25</v>
      </c>
      <c r="W26" s="549">
        <f t="shared" si="13"/>
        <v>2.4629740506329112</v>
      </c>
      <c r="X26" s="186">
        <f t="shared" si="8"/>
        <v>1.0485656160337555</v>
      </c>
      <c r="Y26" s="113">
        <f t="shared" si="14"/>
        <v>1.051314340661591</v>
      </c>
    </row>
    <row r="27" spans="2:25" x14ac:dyDescent="0.35">
      <c r="B27" s="116">
        <v>42446</v>
      </c>
      <c r="C27" s="49">
        <v>3.7530000000000001</v>
      </c>
      <c r="D27" s="350">
        <v>3.351</v>
      </c>
      <c r="E27" s="113">
        <f t="shared" si="9"/>
        <v>5.3600000000000013E-4</v>
      </c>
      <c r="F27" s="116">
        <f t="shared" si="0"/>
        <v>44272.25</v>
      </c>
      <c r="G27" s="116"/>
      <c r="H27" s="549">
        <f t="shared" si="1"/>
        <v>750</v>
      </c>
      <c r="I27" s="550">
        <f t="shared" si="2"/>
        <v>469.75</v>
      </c>
      <c r="J27" s="113">
        <f t="shared" si="3"/>
        <v>280.25</v>
      </c>
      <c r="K27" s="549">
        <f t="shared" si="10"/>
        <v>3.501214</v>
      </c>
      <c r="L27" s="559"/>
      <c r="N27" s="187">
        <v>2.6640000000000001</v>
      </c>
      <c r="O27" s="113">
        <v>2.427</v>
      </c>
      <c r="P27" s="198">
        <v>2.2959999999999998</v>
      </c>
      <c r="Q27" s="148">
        <f t="shared" si="4"/>
        <v>44331</v>
      </c>
      <c r="R27" s="148">
        <f t="shared" si="5"/>
        <v>43936</v>
      </c>
      <c r="S27" s="187">
        <f t="shared" si="11"/>
        <v>3.3164556962025373E-4</v>
      </c>
      <c r="T27" s="549">
        <f t="shared" si="12"/>
        <v>395</v>
      </c>
      <c r="U27" s="113">
        <f t="shared" si="6"/>
        <v>58.75</v>
      </c>
      <c r="V27" s="113">
        <f t="shared" si="7"/>
        <v>336.25</v>
      </c>
      <c r="W27" s="549">
        <f t="shared" si="13"/>
        <v>2.4075158227848101</v>
      </c>
      <c r="X27" s="186">
        <f t="shared" si="8"/>
        <v>1.0936981772151899</v>
      </c>
      <c r="Y27" s="113">
        <f t="shared" si="14"/>
        <v>1.0966886164723189</v>
      </c>
    </row>
    <row r="28" spans="2:25" x14ac:dyDescent="0.35">
      <c r="B28" s="116">
        <v>42447</v>
      </c>
      <c r="C28" s="49">
        <v>3.7309999999999999</v>
      </c>
      <c r="D28" s="350">
        <v>3.331</v>
      </c>
      <c r="E28" s="113">
        <f t="shared" si="9"/>
        <v>5.3333333333333325E-4</v>
      </c>
      <c r="F28" s="116">
        <f t="shared" si="0"/>
        <v>44273.25</v>
      </c>
      <c r="G28" s="116"/>
      <c r="H28" s="549">
        <f t="shared" si="1"/>
        <v>750</v>
      </c>
      <c r="I28" s="550">
        <f t="shared" si="2"/>
        <v>468.75</v>
      </c>
      <c r="J28" s="113">
        <f t="shared" si="3"/>
        <v>281.25</v>
      </c>
      <c r="K28" s="549">
        <f t="shared" si="10"/>
        <v>3.4809999999999999</v>
      </c>
      <c r="L28" s="559"/>
      <c r="N28" s="187">
        <v>2.6179999999999999</v>
      </c>
      <c r="O28" s="113">
        <v>2.3890000000000002</v>
      </c>
      <c r="P28" s="198">
        <v>2.2679999999999998</v>
      </c>
      <c r="Q28" s="148">
        <f t="shared" si="4"/>
        <v>44331</v>
      </c>
      <c r="R28" s="148">
        <f t="shared" si="5"/>
        <v>43936</v>
      </c>
      <c r="S28" s="187">
        <f t="shared" si="11"/>
        <v>3.0632911392405177E-4</v>
      </c>
      <c r="T28" s="549">
        <f t="shared" si="12"/>
        <v>395</v>
      </c>
      <c r="U28" s="113">
        <f t="shared" si="6"/>
        <v>57.75</v>
      </c>
      <c r="V28" s="113">
        <f t="shared" si="7"/>
        <v>337.25</v>
      </c>
      <c r="W28" s="549">
        <f t="shared" si="13"/>
        <v>2.3713094936708861</v>
      </c>
      <c r="X28" s="186">
        <f t="shared" si="8"/>
        <v>1.1096905063291138</v>
      </c>
      <c r="Y28" s="113">
        <f t="shared" si="14"/>
        <v>1.1127690388787137</v>
      </c>
    </row>
    <row r="29" spans="2:25" x14ac:dyDescent="0.35">
      <c r="B29" s="116">
        <v>42450</v>
      </c>
      <c r="C29" s="49">
        <v>3.7410000000000001</v>
      </c>
      <c r="D29" s="350">
        <v>3.3439999999999999</v>
      </c>
      <c r="E29" s="113">
        <f t="shared" si="9"/>
        <v>5.293333333333337E-4</v>
      </c>
      <c r="F29" s="116">
        <f t="shared" si="0"/>
        <v>44276.25</v>
      </c>
      <c r="G29" s="116"/>
      <c r="H29" s="549">
        <f t="shared" si="1"/>
        <v>750</v>
      </c>
      <c r="I29" s="550">
        <f t="shared" si="2"/>
        <v>465.75</v>
      </c>
      <c r="J29" s="113">
        <f t="shared" si="3"/>
        <v>284.25</v>
      </c>
      <c r="K29" s="549">
        <f t="shared" si="10"/>
        <v>3.4944630000000001</v>
      </c>
      <c r="L29" s="559"/>
      <c r="N29" s="187">
        <v>2.6109999999999998</v>
      </c>
      <c r="O29" s="113">
        <v>2.38</v>
      </c>
      <c r="P29" s="198">
        <v>2.2610000000000001</v>
      </c>
      <c r="Q29" s="148">
        <f t="shared" si="4"/>
        <v>44331</v>
      </c>
      <c r="R29" s="148">
        <f t="shared" si="5"/>
        <v>43936</v>
      </c>
      <c r="S29" s="187">
        <f t="shared" si="11"/>
        <v>3.0126582278480957E-4</v>
      </c>
      <c r="T29" s="549">
        <f t="shared" si="12"/>
        <v>395</v>
      </c>
      <c r="U29" s="113">
        <f t="shared" si="6"/>
        <v>54.75</v>
      </c>
      <c r="V29" s="113">
        <f t="shared" si="7"/>
        <v>340.25</v>
      </c>
      <c r="W29" s="549">
        <f t="shared" si="13"/>
        <v>2.3635056962025316</v>
      </c>
      <c r="X29" s="186">
        <f t="shared" si="8"/>
        <v>1.1309573037974685</v>
      </c>
      <c r="Y29" s="113">
        <f t="shared" si="14"/>
        <v>1.1341549648550053</v>
      </c>
    </row>
    <row r="30" spans="2:25" x14ac:dyDescent="0.35">
      <c r="B30" s="116">
        <v>42451</v>
      </c>
      <c r="C30" s="49">
        <v>3.7709999999999999</v>
      </c>
      <c r="D30" s="350">
        <v>3.36</v>
      </c>
      <c r="E30" s="113">
        <f t="shared" si="9"/>
        <v>5.4800000000000009E-4</v>
      </c>
      <c r="F30" s="116">
        <f t="shared" si="0"/>
        <v>44277.25</v>
      </c>
      <c r="G30" s="116"/>
      <c r="H30" s="549">
        <f t="shared" si="1"/>
        <v>750</v>
      </c>
      <c r="I30" s="550">
        <f t="shared" si="2"/>
        <v>464.75</v>
      </c>
      <c r="J30" s="113">
        <f t="shared" si="3"/>
        <v>285.25</v>
      </c>
      <c r="K30" s="549">
        <f t="shared" si="10"/>
        <v>3.5163169999999999</v>
      </c>
      <c r="L30" s="559"/>
      <c r="N30" s="187">
        <v>2.6269999999999998</v>
      </c>
      <c r="O30" s="113">
        <v>2.3940000000000001</v>
      </c>
      <c r="P30" s="198">
        <v>2.2770000000000001</v>
      </c>
      <c r="Q30" s="148">
        <f t="shared" si="4"/>
        <v>44331</v>
      </c>
      <c r="R30" s="148">
        <f t="shared" si="5"/>
        <v>43936</v>
      </c>
      <c r="S30" s="187">
        <f t="shared" si="11"/>
        <v>2.962025316455696E-4</v>
      </c>
      <c r="T30" s="549">
        <f t="shared" si="12"/>
        <v>395</v>
      </c>
      <c r="U30" s="113">
        <f t="shared" si="6"/>
        <v>53.75</v>
      </c>
      <c r="V30" s="113">
        <f t="shared" si="7"/>
        <v>341.25</v>
      </c>
      <c r="W30" s="549">
        <f t="shared" si="13"/>
        <v>2.3780791139240507</v>
      </c>
      <c r="X30" s="186">
        <f t="shared" si="8"/>
        <v>1.1382378860759492</v>
      </c>
      <c r="Y30" s="113">
        <f t="shared" si="14"/>
        <v>1.1414768497891803</v>
      </c>
    </row>
    <row r="31" spans="2:25" x14ac:dyDescent="0.35">
      <c r="B31" s="116">
        <v>42452</v>
      </c>
      <c r="C31" s="49">
        <v>3.7640000000000002</v>
      </c>
      <c r="D31" s="350">
        <v>3.3460000000000001</v>
      </c>
      <c r="E31" s="113">
        <f t="shared" si="9"/>
        <v>5.5733333333333351E-4</v>
      </c>
      <c r="F31" s="116">
        <f t="shared" si="0"/>
        <v>44278.25</v>
      </c>
      <c r="G31" s="116"/>
      <c r="H31" s="549">
        <f t="shared" si="1"/>
        <v>750</v>
      </c>
      <c r="I31" s="550">
        <f t="shared" si="2"/>
        <v>463.75</v>
      </c>
      <c r="J31" s="113">
        <f t="shared" si="3"/>
        <v>286.25</v>
      </c>
      <c r="K31" s="549">
        <f t="shared" si="10"/>
        <v>3.505536666666667</v>
      </c>
      <c r="L31" s="559"/>
      <c r="N31" s="187">
        <v>2.6790000000000003</v>
      </c>
      <c r="O31" s="113">
        <v>2.4279999999999999</v>
      </c>
      <c r="P31" s="198">
        <v>2.3170000000000002</v>
      </c>
      <c r="Q31" s="148">
        <f t="shared" si="4"/>
        <v>44331</v>
      </c>
      <c r="R31" s="148">
        <f t="shared" si="5"/>
        <v>43936</v>
      </c>
      <c r="S31" s="187">
        <f t="shared" si="11"/>
        <v>2.8101265822784752E-4</v>
      </c>
      <c r="T31" s="549">
        <f t="shared" si="12"/>
        <v>395</v>
      </c>
      <c r="U31" s="113">
        <f t="shared" si="6"/>
        <v>52.75</v>
      </c>
      <c r="V31" s="113">
        <f t="shared" si="7"/>
        <v>342.25</v>
      </c>
      <c r="W31" s="549">
        <f t="shared" si="13"/>
        <v>2.413176582278481</v>
      </c>
      <c r="X31" s="186">
        <f t="shared" si="8"/>
        <v>1.092360084388186</v>
      </c>
      <c r="Y31" s="113">
        <f t="shared" si="14"/>
        <v>1.095343210773092</v>
      </c>
    </row>
    <row r="32" spans="2:25" x14ac:dyDescent="0.35">
      <c r="B32" s="116">
        <v>42453</v>
      </c>
      <c r="C32" s="49">
        <v>3.7829999999999999</v>
      </c>
      <c r="D32" s="350">
        <v>3.371</v>
      </c>
      <c r="E32" s="113">
        <f t="shared" si="9"/>
        <v>5.4933333333333321E-4</v>
      </c>
      <c r="F32" s="116">
        <f t="shared" si="0"/>
        <v>44279.25</v>
      </c>
      <c r="G32" s="116"/>
      <c r="H32" s="549">
        <f t="shared" si="1"/>
        <v>750</v>
      </c>
      <c r="I32" s="550">
        <f t="shared" si="2"/>
        <v>462.75</v>
      </c>
      <c r="J32" s="113">
        <f t="shared" si="3"/>
        <v>287.25</v>
      </c>
      <c r="K32" s="549">
        <f t="shared" si="10"/>
        <v>3.5287959999999998</v>
      </c>
      <c r="L32" s="559"/>
      <c r="N32" s="187">
        <v>2.6550000000000002</v>
      </c>
      <c r="O32" s="113">
        <v>2.4129999999999998</v>
      </c>
      <c r="P32" s="198">
        <v>2.2930000000000001</v>
      </c>
      <c r="Q32" s="148">
        <f t="shared" si="4"/>
        <v>44331</v>
      </c>
      <c r="R32" s="148">
        <f t="shared" si="5"/>
        <v>43936</v>
      </c>
      <c r="S32" s="187">
        <f t="shared" si="11"/>
        <v>3.0379746835442953E-4</v>
      </c>
      <c r="T32" s="549">
        <f t="shared" si="12"/>
        <v>395</v>
      </c>
      <c r="U32" s="113">
        <f t="shared" si="6"/>
        <v>51.75</v>
      </c>
      <c r="V32" s="113">
        <f t="shared" si="7"/>
        <v>343.25</v>
      </c>
      <c r="W32" s="549">
        <f t="shared" si="13"/>
        <v>2.3972784810126582</v>
      </c>
      <c r="X32" s="186">
        <f t="shared" si="8"/>
        <v>1.1315175189873417</v>
      </c>
      <c r="Y32" s="113">
        <f t="shared" si="14"/>
        <v>1.134718348726782</v>
      </c>
    </row>
    <row r="33" spans="2:25" x14ac:dyDescent="0.35">
      <c r="B33" s="116">
        <v>42454</v>
      </c>
      <c r="C33" s="49" t="s">
        <v>437</v>
      </c>
      <c r="D33" s="350" t="s">
        <v>437</v>
      </c>
      <c r="E33" s="113" t="str">
        <f t="shared" si="9"/>
        <v/>
      </c>
      <c r="F33" s="116">
        <f t="shared" si="0"/>
        <v>44280.25</v>
      </c>
      <c r="G33" s="116"/>
      <c r="H33" s="549">
        <f t="shared" si="1"/>
        <v>750</v>
      </c>
      <c r="I33" s="550">
        <f t="shared" si="2"/>
        <v>461.75</v>
      </c>
      <c r="J33" s="113">
        <f t="shared" si="3"/>
        <v>288.25</v>
      </c>
      <c r="K33" s="549" t="str">
        <f t="shared" si="10"/>
        <v/>
      </c>
      <c r="L33" s="559"/>
      <c r="N33" s="187">
        <v>2.6339999999999999</v>
      </c>
      <c r="O33" s="113">
        <v>2.3879999999999999</v>
      </c>
      <c r="P33" s="198">
        <v>2.2730000000000001</v>
      </c>
      <c r="Q33" s="148">
        <f t="shared" si="4"/>
        <v>44331</v>
      </c>
      <c r="R33" s="148">
        <f t="shared" si="5"/>
        <v>43936</v>
      </c>
      <c r="S33" s="187">
        <f t="shared" si="11"/>
        <v>2.9113924050632855E-4</v>
      </c>
      <c r="T33" s="549">
        <f t="shared" si="12"/>
        <v>395</v>
      </c>
      <c r="U33" s="113">
        <f t="shared" si="6"/>
        <v>50.75</v>
      </c>
      <c r="V33" s="113">
        <f t="shared" si="7"/>
        <v>344.25</v>
      </c>
      <c r="W33" s="549">
        <f t="shared" si="13"/>
        <v>2.3732246835443038</v>
      </c>
      <c r="X33" s="186" t="str">
        <f t="shared" si="8"/>
        <v/>
      </c>
      <c r="Y33" s="113" t="str">
        <f t="shared" si="14"/>
        <v/>
      </c>
    </row>
    <row r="34" spans="2:25" x14ac:dyDescent="0.35">
      <c r="B34" s="116">
        <v>42457</v>
      </c>
      <c r="C34" s="49" t="s">
        <v>437</v>
      </c>
      <c r="D34" s="350" t="s">
        <v>437</v>
      </c>
      <c r="E34" s="113" t="str">
        <f t="shared" si="9"/>
        <v/>
      </c>
      <c r="F34" s="116">
        <f t="shared" si="0"/>
        <v>44283.25</v>
      </c>
      <c r="G34" s="116"/>
      <c r="H34" s="549">
        <f t="shared" si="1"/>
        <v>750</v>
      </c>
      <c r="I34" s="550">
        <f t="shared" si="2"/>
        <v>458.75</v>
      </c>
      <c r="J34" s="113">
        <f t="shared" si="3"/>
        <v>291.25</v>
      </c>
      <c r="K34" s="549" t="str">
        <f t="shared" si="10"/>
        <v/>
      </c>
      <c r="L34" s="559"/>
      <c r="N34" s="187">
        <v>2.6429999999999998</v>
      </c>
      <c r="O34" s="113">
        <v>2.4009999999999998</v>
      </c>
      <c r="P34" s="198">
        <v>2.2869999999999999</v>
      </c>
      <c r="Q34" s="148">
        <f t="shared" si="4"/>
        <v>44331</v>
      </c>
      <c r="R34" s="148">
        <f t="shared" si="5"/>
        <v>43936</v>
      </c>
      <c r="S34" s="187">
        <f t="shared" si="11"/>
        <v>2.8860759493670854E-4</v>
      </c>
      <c r="T34" s="549">
        <f t="shared" si="12"/>
        <v>395</v>
      </c>
      <c r="U34" s="113">
        <f t="shared" si="6"/>
        <v>47.75</v>
      </c>
      <c r="V34" s="113">
        <f t="shared" si="7"/>
        <v>347.25</v>
      </c>
      <c r="W34" s="549">
        <f t="shared" si="13"/>
        <v>2.3872189873417722</v>
      </c>
      <c r="X34" s="186" t="str">
        <f t="shared" si="8"/>
        <v/>
      </c>
      <c r="Y34" s="113" t="str">
        <f t="shared" si="14"/>
        <v/>
      </c>
    </row>
    <row r="35" spans="2:25" x14ac:dyDescent="0.35">
      <c r="B35" s="116">
        <v>42458</v>
      </c>
      <c r="C35" s="49">
        <v>3.7589999999999999</v>
      </c>
      <c r="D35" s="350">
        <v>3.3410000000000002</v>
      </c>
      <c r="E35" s="113">
        <f t="shared" si="9"/>
        <v>5.5733333333333297E-4</v>
      </c>
      <c r="F35" s="116">
        <f t="shared" si="0"/>
        <v>44284.25</v>
      </c>
      <c r="G35" s="116"/>
      <c r="H35" s="549">
        <f t="shared" si="1"/>
        <v>750</v>
      </c>
      <c r="I35" s="550">
        <f t="shared" si="2"/>
        <v>457.75</v>
      </c>
      <c r="J35" s="113">
        <f t="shared" si="3"/>
        <v>292.25</v>
      </c>
      <c r="K35" s="549">
        <f t="shared" si="10"/>
        <v>3.5038806666666669</v>
      </c>
      <c r="L35" s="559"/>
      <c r="N35" s="187">
        <v>2.6539999999999999</v>
      </c>
      <c r="O35" s="113">
        <v>2.4119999999999999</v>
      </c>
      <c r="P35" s="198">
        <v>2.2909999999999999</v>
      </c>
      <c r="Q35" s="148">
        <f t="shared" si="4"/>
        <v>44331</v>
      </c>
      <c r="R35" s="148">
        <f t="shared" si="5"/>
        <v>43936</v>
      </c>
      <c r="S35" s="187">
        <f t="shared" si="11"/>
        <v>3.0632911392405063E-4</v>
      </c>
      <c r="T35" s="549">
        <f t="shared" si="12"/>
        <v>395</v>
      </c>
      <c r="U35" s="113">
        <f t="shared" si="6"/>
        <v>46.75</v>
      </c>
      <c r="V35" s="113">
        <f t="shared" si="7"/>
        <v>348.25</v>
      </c>
      <c r="W35" s="549">
        <f t="shared" si="13"/>
        <v>2.3976791139240508</v>
      </c>
      <c r="X35" s="186">
        <f t="shared" si="8"/>
        <v>1.1062015527426161</v>
      </c>
      <c r="Y35" s="113">
        <f t="shared" si="14"/>
        <v>1.1092607574308522</v>
      </c>
    </row>
    <row r="36" spans="2:25" x14ac:dyDescent="0.35">
      <c r="B36" s="116">
        <v>42459</v>
      </c>
      <c r="C36" s="49">
        <v>3.722</v>
      </c>
      <c r="D36" s="350">
        <v>3.3370000000000002</v>
      </c>
      <c r="E36" s="113">
        <f t="shared" si="9"/>
        <v>5.1333333333333309E-4</v>
      </c>
      <c r="F36" s="116">
        <f t="shared" si="0"/>
        <v>44285.25</v>
      </c>
      <c r="G36" s="116"/>
      <c r="H36" s="549">
        <f t="shared" si="1"/>
        <v>750</v>
      </c>
      <c r="I36" s="550">
        <f t="shared" si="2"/>
        <v>456.75</v>
      </c>
      <c r="J36" s="113">
        <f t="shared" si="3"/>
        <v>293.25</v>
      </c>
      <c r="K36" s="549">
        <f t="shared" si="10"/>
        <v>3.4875350000000003</v>
      </c>
      <c r="L36" s="559"/>
      <c r="N36" s="187">
        <v>2.589</v>
      </c>
      <c r="O36" s="113">
        <v>2.3460000000000001</v>
      </c>
      <c r="P36" s="198">
        <v>2.23</v>
      </c>
      <c r="Q36" s="148">
        <f t="shared" si="4"/>
        <v>44331</v>
      </c>
      <c r="R36" s="148">
        <f t="shared" si="5"/>
        <v>43936</v>
      </c>
      <c r="S36" s="187">
        <f t="shared" si="11"/>
        <v>2.9367088607594965E-4</v>
      </c>
      <c r="T36" s="549">
        <f t="shared" si="12"/>
        <v>395</v>
      </c>
      <c r="U36" s="113">
        <f t="shared" si="6"/>
        <v>45.75</v>
      </c>
      <c r="V36" s="113">
        <f t="shared" si="7"/>
        <v>349.25</v>
      </c>
      <c r="W36" s="549">
        <f t="shared" si="13"/>
        <v>2.3325645569620255</v>
      </c>
      <c r="X36" s="186">
        <f t="shared" si="8"/>
        <v>1.1549704430379748</v>
      </c>
      <c r="Y36" s="113">
        <f t="shared" si="14"/>
        <v>1.1583053348487082</v>
      </c>
    </row>
    <row r="37" spans="2:25" x14ac:dyDescent="0.35">
      <c r="B37" s="116">
        <v>42460</v>
      </c>
      <c r="C37" s="49">
        <v>3.6840000000000002</v>
      </c>
      <c r="D37" s="350">
        <v>3.278</v>
      </c>
      <c r="E37" s="113">
        <f t="shared" si="9"/>
        <v>5.4133333333333355E-4</v>
      </c>
      <c r="F37" s="116">
        <f t="shared" si="0"/>
        <v>44286.25</v>
      </c>
      <c r="G37" s="116"/>
      <c r="H37" s="549">
        <f t="shared" si="1"/>
        <v>750</v>
      </c>
      <c r="I37" s="550">
        <f t="shared" si="2"/>
        <v>455.75</v>
      </c>
      <c r="J37" s="113">
        <f t="shared" si="3"/>
        <v>294.25</v>
      </c>
      <c r="K37" s="549">
        <f t="shared" si="10"/>
        <v>3.4372873333333334</v>
      </c>
      <c r="L37" s="559"/>
      <c r="N37" s="187">
        <v>2.5409999999999999</v>
      </c>
      <c r="O37" s="113">
        <v>2.298</v>
      </c>
      <c r="P37" s="198">
        <v>2.1869999999999998</v>
      </c>
      <c r="Q37" s="148">
        <f t="shared" si="4"/>
        <v>44331</v>
      </c>
      <c r="R37" s="148">
        <f t="shared" si="5"/>
        <v>43936</v>
      </c>
      <c r="S37" s="187">
        <f t="shared" si="11"/>
        <v>2.8101265822784861E-4</v>
      </c>
      <c r="T37" s="549">
        <f t="shared" si="12"/>
        <v>395</v>
      </c>
      <c r="U37" s="113">
        <f t="shared" si="6"/>
        <v>44.75</v>
      </c>
      <c r="V37" s="113">
        <f t="shared" si="7"/>
        <v>350.25</v>
      </c>
      <c r="W37" s="549">
        <f t="shared" si="13"/>
        <v>2.2854246835443037</v>
      </c>
      <c r="X37" s="186">
        <f t="shared" si="8"/>
        <v>1.1518626497890296</v>
      </c>
      <c r="Y37" s="113">
        <f t="shared" si="14"/>
        <v>1.1551796186989538</v>
      </c>
    </row>
    <row r="38" spans="2:25" x14ac:dyDescent="0.35">
      <c r="B38" s="116">
        <v>42461</v>
      </c>
      <c r="C38" s="49">
        <v>3.7090000000000001</v>
      </c>
      <c r="D38" s="350">
        <v>3.254</v>
      </c>
      <c r="E38" s="113">
        <f t="shared" si="9"/>
        <v>6.0666666666666681E-4</v>
      </c>
      <c r="F38" s="116">
        <f t="shared" si="0"/>
        <v>44287.25</v>
      </c>
      <c r="G38" s="116"/>
      <c r="H38" s="549">
        <f t="shared" si="1"/>
        <v>750</v>
      </c>
      <c r="I38" s="550">
        <f t="shared" si="2"/>
        <v>454.75</v>
      </c>
      <c r="J38" s="113">
        <f t="shared" si="3"/>
        <v>295.25</v>
      </c>
      <c r="K38" s="549">
        <f t="shared" si="10"/>
        <v>3.4331183333333333</v>
      </c>
      <c r="L38" s="559"/>
      <c r="N38" s="187">
        <v>2.5390000000000001</v>
      </c>
      <c r="O38" s="113">
        <v>2.3079999999999998</v>
      </c>
      <c r="P38" s="198">
        <v>2.1880000000000002</v>
      </c>
      <c r="Q38" s="148">
        <f t="shared" si="4"/>
        <v>44331</v>
      </c>
      <c r="R38" s="148">
        <f t="shared" si="5"/>
        <v>43936</v>
      </c>
      <c r="S38" s="187">
        <f t="shared" si="11"/>
        <v>3.0379746835442953E-4</v>
      </c>
      <c r="T38" s="549">
        <f t="shared" si="12"/>
        <v>395</v>
      </c>
      <c r="U38" s="113">
        <f t="shared" si="6"/>
        <v>43.75</v>
      </c>
      <c r="V38" s="113">
        <f t="shared" si="7"/>
        <v>351.25</v>
      </c>
      <c r="W38" s="549">
        <f t="shared" si="13"/>
        <v>2.2947088607594934</v>
      </c>
      <c r="X38" s="186">
        <f t="shared" si="8"/>
        <v>1.1384094725738398</v>
      </c>
      <c r="Y38" s="113">
        <f t="shared" si="14"/>
        <v>1.1416494128919652</v>
      </c>
    </row>
    <row r="39" spans="2:25" x14ac:dyDescent="0.35">
      <c r="B39" s="116">
        <v>42464</v>
      </c>
      <c r="C39" s="49">
        <v>3.6470000000000002</v>
      </c>
      <c r="D39" s="350">
        <v>3.2450000000000001</v>
      </c>
      <c r="E39" s="113">
        <f t="shared" si="9"/>
        <v>5.3600000000000013E-4</v>
      </c>
      <c r="F39" s="116">
        <f t="shared" si="0"/>
        <v>44290.25</v>
      </c>
      <c r="G39" s="116"/>
      <c r="H39" s="549">
        <f t="shared" si="1"/>
        <v>750</v>
      </c>
      <c r="I39" s="550">
        <f t="shared" si="2"/>
        <v>451.75</v>
      </c>
      <c r="J39" s="113">
        <f t="shared" si="3"/>
        <v>298.25</v>
      </c>
      <c r="K39" s="549">
        <f t="shared" si="10"/>
        <v>3.4048620000000001</v>
      </c>
      <c r="L39" s="559"/>
      <c r="N39" s="187">
        <v>2.4649999999999999</v>
      </c>
      <c r="O39" s="113">
        <v>2.2549999999999999</v>
      </c>
      <c r="P39" s="198">
        <v>2.1539999999999999</v>
      </c>
      <c r="Q39" s="148">
        <f t="shared" si="4"/>
        <v>44331</v>
      </c>
      <c r="R39" s="148">
        <f t="shared" si="5"/>
        <v>43936</v>
      </c>
      <c r="S39" s="187">
        <f t="shared" si="11"/>
        <v>2.5569620253164551E-4</v>
      </c>
      <c r="T39" s="549">
        <f t="shared" si="12"/>
        <v>395</v>
      </c>
      <c r="U39" s="113">
        <f t="shared" si="6"/>
        <v>40.75</v>
      </c>
      <c r="V39" s="113">
        <f t="shared" si="7"/>
        <v>354.25</v>
      </c>
      <c r="W39" s="549">
        <f t="shared" si="13"/>
        <v>2.2445803797468353</v>
      </c>
      <c r="X39" s="186">
        <f t="shared" si="8"/>
        <v>1.1602816202531647</v>
      </c>
      <c r="Y39" s="113">
        <f t="shared" si="14"/>
        <v>1.1636472538489206</v>
      </c>
    </row>
    <row r="40" spans="2:25" x14ac:dyDescent="0.35">
      <c r="B40" s="116">
        <v>42465</v>
      </c>
      <c r="C40" s="49">
        <v>3.6520000000000001</v>
      </c>
      <c r="D40" s="350">
        <v>3.2570000000000001</v>
      </c>
      <c r="E40" s="113">
        <f t="shared" si="9"/>
        <v>5.2666666666666671E-4</v>
      </c>
      <c r="F40" s="116">
        <f t="shared" si="0"/>
        <v>44291.25</v>
      </c>
      <c r="G40" s="116"/>
      <c r="H40" s="549">
        <f t="shared" si="1"/>
        <v>750</v>
      </c>
      <c r="I40" s="550">
        <f t="shared" si="2"/>
        <v>450.75</v>
      </c>
      <c r="J40" s="113">
        <f t="shared" si="3"/>
        <v>299.25</v>
      </c>
      <c r="K40" s="549">
        <f t="shared" si="10"/>
        <v>3.4146049999999999</v>
      </c>
      <c r="L40" s="559"/>
      <c r="N40" s="187">
        <v>2.4569999999999999</v>
      </c>
      <c r="O40" s="113">
        <v>2.2429999999999999</v>
      </c>
      <c r="P40" s="198">
        <v>2.1509999999999998</v>
      </c>
      <c r="Q40" s="148">
        <f t="shared" si="4"/>
        <v>44331</v>
      </c>
      <c r="R40" s="148">
        <f t="shared" si="5"/>
        <v>43936</v>
      </c>
      <c r="S40" s="187">
        <f t="shared" si="11"/>
        <v>2.329113924050635E-4</v>
      </c>
      <c r="T40" s="549">
        <f t="shared" si="12"/>
        <v>395</v>
      </c>
      <c r="U40" s="113">
        <f t="shared" si="6"/>
        <v>39.75</v>
      </c>
      <c r="V40" s="113">
        <f t="shared" si="7"/>
        <v>355.25</v>
      </c>
      <c r="W40" s="549">
        <f t="shared" si="13"/>
        <v>2.2337417721518986</v>
      </c>
      <c r="X40" s="186">
        <f t="shared" si="8"/>
        <v>1.1808632278481013</v>
      </c>
      <c r="Y40" s="113">
        <f t="shared" si="14"/>
        <v>1.184349322755307</v>
      </c>
    </row>
    <row r="41" spans="2:25" x14ac:dyDescent="0.35">
      <c r="B41" s="116">
        <v>42466</v>
      </c>
      <c r="C41" s="49">
        <v>3.6419999999999999</v>
      </c>
      <c r="D41" s="350">
        <v>3.2480000000000002</v>
      </c>
      <c r="E41" s="113">
        <f t="shared" si="9"/>
        <v>5.2533333333333295E-4</v>
      </c>
      <c r="F41" s="116">
        <f t="shared" si="0"/>
        <v>44292.25</v>
      </c>
      <c r="G41" s="116"/>
      <c r="H41" s="549">
        <f t="shared" si="1"/>
        <v>750</v>
      </c>
      <c r="I41" s="550">
        <f t="shared" si="2"/>
        <v>449.75</v>
      </c>
      <c r="J41" s="113">
        <f t="shared" si="3"/>
        <v>300.25</v>
      </c>
      <c r="K41" s="549">
        <f t="shared" si="10"/>
        <v>3.4057313333333332</v>
      </c>
      <c r="L41" s="559"/>
      <c r="N41" s="187">
        <v>2.4489999999999998</v>
      </c>
      <c r="O41" s="113">
        <v>2.242</v>
      </c>
      <c r="P41" s="198">
        <v>2.1539999999999999</v>
      </c>
      <c r="Q41" s="148">
        <f t="shared" si="4"/>
        <v>44331</v>
      </c>
      <c r="R41" s="148">
        <f t="shared" si="5"/>
        <v>43936</v>
      </c>
      <c r="S41" s="187">
        <f t="shared" si="11"/>
        <v>2.2278481012658248E-4</v>
      </c>
      <c r="T41" s="549">
        <f t="shared" si="12"/>
        <v>395</v>
      </c>
      <c r="U41" s="113">
        <f t="shared" si="6"/>
        <v>38.75</v>
      </c>
      <c r="V41" s="113">
        <f t="shared" si="7"/>
        <v>356.25</v>
      </c>
      <c r="W41" s="549">
        <f t="shared" si="13"/>
        <v>2.2333670886075949</v>
      </c>
      <c r="X41" s="186">
        <f t="shared" si="8"/>
        <v>1.1723642447257383</v>
      </c>
      <c r="Y41" s="113">
        <f t="shared" si="14"/>
        <v>1.1758003395315297</v>
      </c>
    </row>
    <row r="42" spans="2:25" x14ac:dyDescent="0.35">
      <c r="B42" s="116">
        <v>42467</v>
      </c>
      <c r="C42" s="49">
        <v>3.6550000000000002</v>
      </c>
      <c r="D42" s="350">
        <v>3.2589999999999999</v>
      </c>
      <c r="E42" s="113">
        <f t="shared" si="9"/>
        <v>5.2800000000000047E-4</v>
      </c>
      <c r="F42" s="116">
        <f t="shared" si="0"/>
        <v>44293.25</v>
      </c>
      <c r="G42" s="116"/>
      <c r="H42" s="549">
        <f t="shared" si="1"/>
        <v>750</v>
      </c>
      <c r="I42" s="550">
        <f t="shared" si="2"/>
        <v>448.75</v>
      </c>
      <c r="J42" s="113">
        <f t="shared" si="3"/>
        <v>301.25</v>
      </c>
      <c r="K42" s="549">
        <f t="shared" si="10"/>
        <v>3.4180600000000001</v>
      </c>
      <c r="L42" s="559"/>
      <c r="N42" s="187">
        <v>2.4550000000000001</v>
      </c>
      <c r="O42" s="113">
        <v>2.25</v>
      </c>
      <c r="P42" s="198">
        <v>2.161</v>
      </c>
      <c r="Q42" s="148">
        <f t="shared" si="4"/>
        <v>44331</v>
      </c>
      <c r="R42" s="148">
        <f t="shared" si="5"/>
        <v>43936</v>
      </c>
      <c r="S42" s="187">
        <f t="shared" si="11"/>
        <v>2.2531645569620246E-4</v>
      </c>
      <c r="T42" s="549">
        <f t="shared" si="12"/>
        <v>395</v>
      </c>
      <c r="U42" s="113">
        <f t="shared" si="6"/>
        <v>37.75</v>
      </c>
      <c r="V42" s="113">
        <f t="shared" si="7"/>
        <v>357.25</v>
      </c>
      <c r="W42" s="549">
        <f t="shared" si="13"/>
        <v>2.2414943037974684</v>
      </c>
      <c r="X42" s="186">
        <f t="shared" si="8"/>
        <v>1.1765656962025317</v>
      </c>
      <c r="Y42" s="113">
        <f t="shared" si="14"/>
        <v>1.1800264632962243</v>
      </c>
    </row>
    <row r="43" spans="2:25" x14ac:dyDescent="0.35">
      <c r="B43" s="116">
        <v>42468</v>
      </c>
      <c r="C43" s="49">
        <v>3.585</v>
      </c>
      <c r="D43" s="350">
        <v>3.1869999999999998</v>
      </c>
      <c r="E43" s="113">
        <f t="shared" si="9"/>
        <v>5.3066666666666681E-4</v>
      </c>
      <c r="F43" s="116">
        <f t="shared" si="0"/>
        <v>44294.25</v>
      </c>
      <c r="G43" s="116"/>
      <c r="H43" s="549">
        <f t="shared" si="1"/>
        <v>750</v>
      </c>
      <c r="I43" s="550">
        <f t="shared" si="2"/>
        <v>447.75</v>
      </c>
      <c r="J43" s="113">
        <f t="shared" si="3"/>
        <v>302.25</v>
      </c>
      <c r="K43" s="549">
        <f t="shared" si="10"/>
        <v>3.347394</v>
      </c>
      <c r="L43" s="559"/>
      <c r="N43" s="187">
        <v>2.4209999999999998</v>
      </c>
      <c r="O43" s="113">
        <v>2.2210000000000001</v>
      </c>
      <c r="P43" s="198">
        <v>2.1349999999999998</v>
      </c>
      <c r="Q43" s="148">
        <f t="shared" si="4"/>
        <v>44331</v>
      </c>
      <c r="R43" s="148">
        <f t="shared" si="5"/>
        <v>43936</v>
      </c>
      <c r="S43" s="187">
        <f t="shared" si="11"/>
        <v>2.1772151898734253E-4</v>
      </c>
      <c r="T43" s="549">
        <f t="shared" si="12"/>
        <v>395</v>
      </c>
      <c r="U43" s="113">
        <f t="shared" si="6"/>
        <v>36.75</v>
      </c>
      <c r="V43" s="113">
        <f t="shared" si="7"/>
        <v>358.25</v>
      </c>
      <c r="W43" s="549">
        <f t="shared" si="13"/>
        <v>2.2129987341772153</v>
      </c>
      <c r="X43" s="186">
        <f t="shared" si="8"/>
        <v>1.1343952658227847</v>
      </c>
      <c r="Y43" s="113">
        <f t="shared" si="14"/>
        <v>1.137612397370602</v>
      </c>
    </row>
    <row r="44" spans="2:25" x14ac:dyDescent="0.35">
      <c r="B44" s="116">
        <v>42471</v>
      </c>
      <c r="C44" s="49">
        <v>3.6440000000000001</v>
      </c>
      <c r="D44" s="350">
        <v>3.254</v>
      </c>
      <c r="E44" s="113">
        <f t="shared" si="9"/>
        <v>5.2000000000000017E-4</v>
      </c>
      <c r="F44" s="116">
        <f t="shared" si="0"/>
        <v>44297.25</v>
      </c>
      <c r="G44" s="116"/>
      <c r="H44" s="549">
        <f t="shared" si="1"/>
        <v>750</v>
      </c>
      <c r="I44" s="550">
        <f t="shared" si="2"/>
        <v>444.75</v>
      </c>
      <c r="J44" s="113">
        <f t="shared" si="3"/>
        <v>305.25</v>
      </c>
      <c r="K44" s="549">
        <f t="shared" si="10"/>
        <v>3.4127299999999998</v>
      </c>
      <c r="L44" s="559"/>
      <c r="N44" s="187">
        <v>2.423</v>
      </c>
      <c r="O44" s="113">
        <v>2.23</v>
      </c>
      <c r="P44" s="198">
        <v>2.1480000000000001</v>
      </c>
      <c r="Q44" s="148">
        <f t="shared" si="4"/>
        <v>44331</v>
      </c>
      <c r="R44" s="148">
        <f t="shared" si="5"/>
        <v>43936</v>
      </c>
      <c r="S44" s="187">
        <f t="shared" si="11"/>
        <v>2.0759493670886037E-4</v>
      </c>
      <c r="T44" s="549">
        <f t="shared" si="12"/>
        <v>395</v>
      </c>
      <c r="U44" s="113">
        <f t="shared" si="6"/>
        <v>33.75</v>
      </c>
      <c r="V44" s="113">
        <f t="shared" si="7"/>
        <v>361.25</v>
      </c>
      <c r="W44" s="549">
        <f t="shared" si="13"/>
        <v>2.2229936708860758</v>
      </c>
      <c r="X44" s="186">
        <f t="shared" si="8"/>
        <v>1.189736329113924</v>
      </c>
      <c r="Y44" s="113">
        <f t="shared" si="14"/>
        <v>1.1932750104459489</v>
      </c>
    </row>
    <row r="45" spans="2:25" x14ac:dyDescent="0.35">
      <c r="B45" s="116">
        <v>42472</v>
      </c>
      <c r="C45" s="49">
        <v>3.621</v>
      </c>
      <c r="D45" s="350">
        <v>3.2189999999999999</v>
      </c>
      <c r="E45" s="113">
        <f t="shared" si="9"/>
        <v>5.3600000000000013E-4</v>
      </c>
      <c r="F45" s="116">
        <f t="shared" si="0"/>
        <v>44298.25</v>
      </c>
      <c r="G45" s="116"/>
      <c r="H45" s="549">
        <f t="shared" si="1"/>
        <v>750</v>
      </c>
      <c r="I45" s="550">
        <f t="shared" si="2"/>
        <v>443.75</v>
      </c>
      <c r="J45" s="113">
        <f t="shared" si="3"/>
        <v>306.25</v>
      </c>
      <c r="K45" s="549">
        <f t="shared" si="10"/>
        <v>3.3831500000000001</v>
      </c>
      <c r="L45" s="559"/>
      <c r="N45" s="187">
        <v>2.4460000000000002</v>
      </c>
      <c r="O45" s="113">
        <v>2.254</v>
      </c>
      <c r="P45" s="198">
        <v>2.1739999999999999</v>
      </c>
      <c r="Q45" s="148">
        <f t="shared" si="4"/>
        <v>44331</v>
      </c>
      <c r="R45" s="148">
        <f t="shared" si="5"/>
        <v>43936</v>
      </c>
      <c r="S45" s="187">
        <f t="shared" si="11"/>
        <v>2.0253164556962043E-4</v>
      </c>
      <c r="T45" s="549">
        <f t="shared" si="12"/>
        <v>395</v>
      </c>
      <c r="U45" s="113">
        <f t="shared" si="6"/>
        <v>32.75</v>
      </c>
      <c r="V45" s="113">
        <f t="shared" si="7"/>
        <v>362.25</v>
      </c>
      <c r="W45" s="549">
        <f t="shared" si="13"/>
        <v>2.2473670886075952</v>
      </c>
      <c r="X45" s="186">
        <f t="shared" si="8"/>
        <v>1.1357829113924049</v>
      </c>
      <c r="Y45" s="113">
        <f t="shared" si="14"/>
        <v>1.1390079184469215</v>
      </c>
    </row>
    <row r="46" spans="2:25" x14ac:dyDescent="0.35">
      <c r="B46" s="116">
        <v>42473</v>
      </c>
      <c r="C46" s="49">
        <v>3.6680000000000001</v>
      </c>
      <c r="D46" s="350">
        <v>3.2669999999999999</v>
      </c>
      <c r="E46" s="113">
        <f t="shared" si="9"/>
        <v>5.3466666666666701E-4</v>
      </c>
      <c r="F46" s="116">
        <f t="shared" si="0"/>
        <v>44299.25</v>
      </c>
      <c r="G46" s="116"/>
      <c r="H46" s="549">
        <f t="shared" si="1"/>
        <v>750</v>
      </c>
      <c r="I46" s="550">
        <f t="shared" si="2"/>
        <v>442.75</v>
      </c>
      <c r="J46" s="113">
        <f t="shared" si="3"/>
        <v>307.25</v>
      </c>
      <c r="K46" s="549">
        <f t="shared" si="10"/>
        <v>3.4312763333333334</v>
      </c>
      <c r="L46" s="559"/>
      <c r="N46" s="187">
        <v>2.5030000000000001</v>
      </c>
      <c r="O46" s="113">
        <v>2.3010000000000002</v>
      </c>
      <c r="P46" s="198">
        <v>2.2290000000000001</v>
      </c>
      <c r="Q46" s="148">
        <f t="shared" si="4"/>
        <v>44331</v>
      </c>
      <c r="R46" s="148">
        <f t="shared" si="5"/>
        <v>43936</v>
      </c>
      <c r="S46" s="187">
        <f t="shared" si="11"/>
        <v>1.8227848101265838E-4</v>
      </c>
      <c r="T46" s="549">
        <f t="shared" si="12"/>
        <v>395</v>
      </c>
      <c r="U46" s="113">
        <f t="shared" si="6"/>
        <v>31.75</v>
      </c>
      <c r="V46" s="113">
        <f t="shared" si="7"/>
        <v>363.25</v>
      </c>
      <c r="W46" s="549">
        <f t="shared" si="13"/>
        <v>2.295212658227848</v>
      </c>
      <c r="X46" s="186">
        <f t="shared" si="8"/>
        <v>1.1360636751054853</v>
      </c>
      <c r="Y46" s="113">
        <f t="shared" si="14"/>
        <v>1.1392902767902058</v>
      </c>
    </row>
    <row r="47" spans="2:25" x14ac:dyDescent="0.35">
      <c r="B47" s="116">
        <v>42474</v>
      </c>
      <c r="C47" s="49">
        <v>3.6240000000000001</v>
      </c>
      <c r="D47" s="350">
        <v>3.2240000000000002</v>
      </c>
      <c r="E47" s="113">
        <f t="shared" si="9"/>
        <v>5.3333333333333325E-4</v>
      </c>
      <c r="F47" s="116">
        <f t="shared" si="0"/>
        <v>44300.25</v>
      </c>
      <c r="G47" s="116"/>
      <c r="H47" s="549">
        <f t="shared" si="1"/>
        <v>750</v>
      </c>
      <c r="I47" s="550">
        <f t="shared" si="2"/>
        <v>441.75</v>
      </c>
      <c r="J47" s="113">
        <f t="shared" si="3"/>
        <v>308.25</v>
      </c>
      <c r="K47" s="549">
        <f t="shared" si="10"/>
        <v>3.3884000000000003</v>
      </c>
      <c r="L47" s="559"/>
      <c r="N47" s="187">
        <v>2.4590000000000001</v>
      </c>
      <c r="O47" s="113">
        <v>2.2669999999999999</v>
      </c>
      <c r="P47" s="198">
        <v>2.206</v>
      </c>
      <c r="Q47" s="148">
        <f t="shared" si="4"/>
        <v>44331</v>
      </c>
      <c r="R47" s="148">
        <f t="shared" si="5"/>
        <v>43936</v>
      </c>
      <c r="S47" s="187">
        <f t="shared" si="11"/>
        <v>1.5443037974683529E-4</v>
      </c>
      <c r="T47" s="549">
        <f t="shared" si="12"/>
        <v>395</v>
      </c>
      <c r="U47" s="113">
        <f t="shared" si="6"/>
        <v>30.75</v>
      </c>
      <c r="V47" s="113">
        <f t="shared" si="7"/>
        <v>364.25</v>
      </c>
      <c r="W47" s="549">
        <f t="shared" si="13"/>
        <v>2.2622512658227847</v>
      </c>
      <c r="X47" s="186">
        <f t="shared" si="8"/>
        <v>1.1261487341772156</v>
      </c>
      <c r="Y47" s="113">
        <f t="shared" si="14"/>
        <v>1.1293192616059322</v>
      </c>
    </row>
    <row r="48" spans="2:25" x14ac:dyDescent="0.35">
      <c r="B48" s="116">
        <v>42475</v>
      </c>
      <c r="C48" s="49">
        <v>3.6890000000000001</v>
      </c>
      <c r="D48" s="350">
        <v>3.2549999999999999</v>
      </c>
      <c r="E48" s="113">
        <f t="shared" si="9"/>
        <v>5.7866666666666689E-4</v>
      </c>
      <c r="F48" s="116">
        <f t="shared" si="0"/>
        <v>44301.25</v>
      </c>
      <c r="G48" s="116"/>
      <c r="H48" s="549">
        <f t="shared" si="1"/>
        <v>750</v>
      </c>
      <c r="I48" s="550">
        <f t="shared" si="2"/>
        <v>440.75</v>
      </c>
      <c r="J48" s="113">
        <f t="shared" si="3"/>
        <v>309.25</v>
      </c>
      <c r="K48" s="549">
        <f t="shared" si="10"/>
        <v>3.4339526666666664</v>
      </c>
      <c r="L48" s="559"/>
      <c r="N48" s="187">
        <v>2.464</v>
      </c>
      <c r="O48" s="113">
        <v>2.2690000000000001</v>
      </c>
      <c r="P48" s="198">
        <v>2.2109999999999999</v>
      </c>
      <c r="Q48" s="148">
        <f t="shared" si="4"/>
        <v>44331</v>
      </c>
      <c r="R48" s="148">
        <f t="shared" si="5"/>
        <v>43936</v>
      </c>
      <c r="S48" s="187">
        <f t="shared" si="11"/>
        <v>1.4683544303797536E-4</v>
      </c>
      <c r="T48" s="549">
        <f t="shared" si="12"/>
        <v>395</v>
      </c>
      <c r="U48" s="113">
        <f t="shared" si="6"/>
        <v>29.75</v>
      </c>
      <c r="V48" s="113">
        <f t="shared" si="7"/>
        <v>365.25</v>
      </c>
      <c r="W48" s="549">
        <f t="shared" si="13"/>
        <v>2.2646316455696205</v>
      </c>
      <c r="X48" s="186">
        <f t="shared" si="8"/>
        <v>1.1693210210970459</v>
      </c>
      <c r="Y48" s="113">
        <f t="shared" si="14"/>
        <v>1.1727393002230135</v>
      </c>
    </row>
    <row r="49" spans="2:25" x14ac:dyDescent="0.35">
      <c r="B49" s="116">
        <v>42478</v>
      </c>
      <c r="C49" s="49">
        <v>3.6080000000000001</v>
      </c>
      <c r="D49" s="350">
        <v>3.23</v>
      </c>
      <c r="E49" s="113">
        <f t="shared" si="9"/>
        <v>5.0400000000000011E-4</v>
      </c>
      <c r="F49" s="116">
        <f t="shared" si="0"/>
        <v>44304.25</v>
      </c>
      <c r="G49" s="116"/>
      <c r="H49" s="549">
        <f t="shared" si="1"/>
        <v>750</v>
      </c>
      <c r="I49" s="550">
        <f t="shared" si="2"/>
        <v>437.75</v>
      </c>
      <c r="J49" s="113">
        <f t="shared" si="3"/>
        <v>312.25</v>
      </c>
      <c r="K49" s="549">
        <f t="shared" si="10"/>
        <v>3.3873739999999999</v>
      </c>
      <c r="L49" s="559"/>
      <c r="N49" s="187">
        <v>2.4209999999999998</v>
      </c>
      <c r="O49" s="113">
        <v>2.234</v>
      </c>
      <c r="P49" s="198">
        <v>2.1829999999999998</v>
      </c>
      <c r="Q49" s="148">
        <f t="shared" si="4"/>
        <v>44331</v>
      </c>
      <c r="R49" s="148">
        <f t="shared" si="5"/>
        <v>43936</v>
      </c>
      <c r="S49" s="187">
        <f t="shared" si="11"/>
        <v>1.291139240506333E-4</v>
      </c>
      <c r="T49" s="549">
        <f t="shared" si="12"/>
        <v>395</v>
      </c>
      <c r="U49" s="113">
        <f t="shared" si="6"/>
        <v>26.75</v>
      </c>
      <c r="V49" s="113">
        <f t="shared" si="7"/>
        <v>368.25</v>
      </c>
      <c r="W49" s="549">
        <f t="shared" si="13"/>
        <v>2.2305462025316456</v>
      </c>
      <c r="X49" s="186">
        <f t="shared" si="8"/>
        <v>1.1568277974683543</v>
      </c>
      <c r="Y49" s="113">
        <f t="shared" si="14"/>
        <v>1.1601734238508632</v>
      </c>
    </row>
    <row r="50" spans="2:25" x14ac:dyDescent="0.35">
      <c r="B50" s="116">
        <v>42479</v>
      </c>
      <c r="C50" s="49">
        <v>3.6459999999999999</v>
      </c>
      <c r="D50" s="350">
        <v>3.2690000000000001</v>
      </c>
      <c r="E50" s="113">
        <f t="shared" si="9"/>
        <v>5.0266666666666634E-4</v>
      </c>
      <c r="F50" s="116">
        <f t="shared" si="0"/>
        <v>44305.25</v>
      </c>
      <c r="G50" s="116"/>
      <c r="H50" s="549">
        <f t="shared" si="1"/>
        <v>750</v>
      </c>
      <c r="I50" s="550">
        <f t="shared" si="2"/>
        <v>436.75</v>
      </c>
      <c r="J50" s="113">
        <f t="shared" si="3"/>
        <v>313.25</v>
      </c>
      <c r="K50" s="549">
        <f t="shared" si="10"/>
        <v>3.4264603333333334</v>
      </c>
      <c r="L50" s="559"/>
      <c r="N50" s="187">
        <v>2.46</v>
      </c>
      <c r="O50" s="113">
        <v>2.2709999999999999</v>
      </c>
      <c r="P50" s="198">
        <v>2.2189999999999999</v>
      </c>
      <c r="Q50" s="148">
        <f t="shared" si="4"/>
        <v>44331</v>
      </c>
      <c r="R50" s="148">
        <f t="shared" si="5"/>
        <v>43936</v>
      </c>
      <c r="S50" s="187">
        <f t="shared" si="11"/>
        <v>1.3164556962025329E-4</v>
      </c>
      <c r="T50" s="549">
        <f t="shared" si="12"/>
        <v>395</v>
      </c>
      <c r="U50" s="113">
        <f t="shared" si="6"/>
        <v>25.75</v>
      </c>
      <c r="V50" s="113">
        <f t="shared" si="7"/>
        <v>369.25</v>
      </c>
      <c r="W50" s="549">
        <f t="shared" si="13"/>
        <v>2.2676101265822783</v>
      </c>
      <c r="X50" s="186">
        <f t="shared" si="8"/>
        <v>1.1588502067510551</v>
      </c>
      <c r="Y50" s="113">
        <f t="shared" si="14"/>
        <v>1.1622075412552668</v>
      </c>
    </row>
    <row r="51" spans="2:25" x14ac:dyDescent="0.35">
      <c r="B51" s="116">
        <v>42480</v>
      </c>
      <c r="C51" s="49">
        <v>3.6539999999999999</v>
      </c>
      <c r="D51" s="350">
        <v>3.2359999999999998</v>
      </c>
      <c r="E51" s="113">
        <f t="shared" si="9"/>
        <v>5.5733333333333351E-4</v>
      </c>
      <c r="F51" s="116">
        <f t="shared" si="0"/>
        <v>44306.25</v>
      </c>
      <c r="G51" s="116"/>
      <c r="H51" s="549">
        <f t="shared" si="1"/>
        <v>750</v>
      </c>
      <c r="I51" s="550">
        <f t="shared" si="2"/>
        <v>435.75</v>
      </c>
      <c r="J51" s="113">
        <f t="shared" si="3"/>
        <v>314.25</v>
      </c>
      <c r="K51" s="549">
        <f t="shared" si="10"/>
        <v>3.4111419999999999</v>
      </c>
      <c r="L51" s="559"/>
      <c r="N51" s="187">
        <v>2.4420000000000002</v>
      </c>
      <c r="O51" s="113">
        <v>2.258</v>
      </c>
      <c r="P51" s="198">
        <v>2.2069999999999999</v>
      </c>
      <c r="Q51" s="148">
        <f t="shared" si="4"/>
        <v>44331</v>
      </c>
      <c r="R51" s="148">
        <f t="shared" si="5"/>
        <v>43936</v>
      </c>
      <c r="S51" s="187">
        <f t="shared" si="11"/>
        <v>1.291139240506333E-4</v>
      </c>
      <c r="T51" s="549">
        <f t="shared" si="12"/>
        <v>395</v>
      </c>
      <c r="U51" s="113">
        <f t="shared" si="6"/>
        <v>24.75</v>
      </c>
      <c r="V51" s="113">
        <f t="shared" si="7"/>
        <v>370.25</v>
      </c>
      <c r="W51" s="549">
        <f t="shared" si="13"/>
        <v>2.254804430379747</v>
      </c>
      <c r="X51" s="186">
        <f t="shared" si="8"/>
        <v>1.1563375696202529</v>
      </c>
      <c r="Y51" s="113">
        <f t="shared" si="14"/>
        <v>1.1596803610575135</v>
      </c>
    </row>
    <row r="52" spans="2:25" x14ac:dyDescent="0.35">
      <c r="B52" s="116">
        <v>42481</v>
      </c>
      <c r="C52" s="49">
        <v>3.641</v>
      </c>
      <c r="D52" s="350">
        <v>3.238</v>
      </c>
      <c r="E52" s="113">
        <f t="shared" si="9"/>
        <v>5.3733333333333335E-4</v>
      </c>
      <c r="F52" s="116">
        <f t="shared" si="0"/>
        <v>44307.25</v>
      </c>
      <c r="G52" s="116"/>
      <c r="H52" s="549">
        <f t="shared" si="1"/>
        <v>750</v>
      </c>
      <c r="I52" s="550">
        <f t="shared" si="2"/>
        <v>434.75</v>
      </c>
      <c r="J52" s="113">
        <f t="shared" si="3"/>
        <v>315.25</v>
      </c>
      <c r="K52" s="549">
        <f t="shared" si="10"/>
        <v>3.4073943333333334</v>
      </c>
      <c r="L52" s="559"/>
      <c r="N52" s="187">
        <v>2.4620000000000002</v>
      </c>
      <c r="O52" s="113">
        <v>2.2709999999999999</v>
      </c>
      <c r="P52" s="198">
        <v>2.2200000000000002</v>
      </c>
      <c r="Q52" s="148">
        <f t="shared" si="4"/>
        <v>44331</v>
      </c>
      <c r="R52" s="148">
        <f t="shared" si="5"/>
        <v>43936</v>
      </c>
      <c r="S52" s="187">
        <f t="shared" si="11"/>
        <v>1.2911392405063219E-4</v>
      </c>
      <c r="T52" s="549">
        <f t="shared" si="12"/>
        <v>395</v>
      </c>
      <c r="U52" s="113">
        <f t="shared" si="6"/>
        <v>23.75</v>
      </c>
      <c r="V52" s="113">
        <f t="shared" si="7"/>
        <v>371.25</v>
      </c>
      <c r="W52" s="549">
        <f t="shared" si="13"/>
        <v>2.2679335443037973</v>
      </c>
      <c r="X52" s="186">
        <f t="shared" si="8"/>
        <v>1.1394607890295361</v>
      </c>
      <c r="Y52" s="113">
        <f t="shared" si="14"/>
        <v>1.142706716253894</v>
      </c>
    </row>
    <row r="53" spans="2:25" x14ac:dyDescent="0.35">
      <c r="B53" s="116">
        <v>42482</v>
      </c>
      <c r="C53" s="49">
        <v>3.621</v>
      </c>
      <c r="D53" s="350">
        <v>3.2160000000000002</v>
      </c>
      <c r="E53" s="113">
        <f t="shared" si="9"/>
        <v>5.3999999999999979E-4</v>
      </c>
      <c r="F53" s="116">
        <f t="shared" si="0"/>
        <v>44308.25</v>
      </c>
      <c r="G53" s="116"/>
      <c r="H53" s="549">
        <f t="shared" si="1"/>
        <v>750</v>
      </c>
      <c r="I53" s="550">
        <f t="shared" si="2"/>
        <v>433.75</v>
      </c>
      <c r="J53" s="113">
        <f t="shared" si="3"/>
        <v>316.25</v>
      </c>
      <c r="K53" s="549">
        <f t="shared" si="10"/>
        <v>3.3867750000000001</v>
      </c>
      <c r="L53" s="559"/>
      <c r="N53" s="187">
        <v>2.468</v>
      </c>
      <c r="O53" s="113">
        <v>2.274</v>
      </c>
      <c r="P53" s="198">
        <v>2.222</v>
      </c>
      <c r="Q53" s="148">
        <f t="shared" si="4"/>
        <v>44331</v>
      </c>
      <c r="R53" s="148">
        <f t="shared" si="5"/>
        <v>43936</v>
      </c>
      <c r="S53" s="187">
        <f t="shared" si="11"/>
        <v>1.3164556962025329E-4</v>
      </c>
      <c r="T53" s="549">
        <f t="shared" si="12"/>
        <v>395</v>
      </c>
      <c r="U53" s="113">
        <f t="shared" si="6"/>
        <v>22.75</v>
      </c>
      <c r="V53" s="113">
        <f t="shared" si="7"/>
        <v>372.25</v>
      </c>
      <c r="W53" s="549">
        <f t="shared" si="13"/>
        <v>2.2710050632911392</v>
      </c>
      <c r="X53" s="186">
        <f t="shared" si="8"/>
        <v>1.1157699367088609</v>
      </c>
      <c r="Y53" s="113">
        <f t="shared" si="14"/>
        <v>1.1188822930880082</v>
      </c>
    </row>
    <row r="54" spans="2:25" x14ac:dyDescent="0.35">
      <c r="B54" s="116">
        <v>42485</v>
      </c>
      <c r="C54" s="49" t="s">
        <v>437</v>
      </c>
      <c r="D54" s="350" t="s">
        <v>437</v>
      </c>
      <c r="E54" s="113" t="str">
        <f t="shared" si="9"/>
        <v/>
      </c>
      <c r="F54" s="116">
        <f t="shared" si="0"/>
        <v>44311.25</v>
      </c>
      <c r="G54" s="116"/>
      <c r="H54" s="549">
        <f t="shared" si="1"/>
        <v>750</v>
      </c>
      <c r="I54" s="550">
        <f t="shared" si="2"/>
        <v>430.75</v>
      </c>
      <c r="J54" s="113">
        <f t="shared" si="3"/>
        <v>319.25</v>
      </c>
      <c r="K54" s="549" t="str">
        <f t="shared" si="10"/>
        <v/>
      </c>
      <c r="L54" s="559"/>
      <c r="N54" s="187">
        <v>2.4670000000000001</v>
      </c>
      <c r="O54" s="113">
        <v>2.274</v>
      </c>
      <c r="P54" s="198">
        <v>2.2250000000000001</v>
      </c>
      <c r="Q54" s="148">
        <f t="shared" si="4"/>
        <v>44331</v>
      </c>
      <c r="R54" s="148">
        <f t="shared" si="5"/>
        <v>43936</v>
      </c>
      <c r="S54" s="187">
        <f t="shared" si="11"/>
        <v>1.2405063291139225E-4</v>
      </c>
      <c r="T54" s="549">
        <f t="shared" si="12"/>
        <v>395</v>
      </c>
      <c r="U54" s="113">
        <f t="shared" si="6"/>
        <v>19.75</v>
      </c>
      <c r="V54" s="113">
        <f t="shared" si="7"/>
        <v>375.25</v>
      </c>
      <c r="W54" s="549">
        <f t="shared" si="13"/>
        <v>2.27155</v>
      </c>
      <c r="X54" s="186" t="str">
        <f t="shared" si="8"/>
        <v/>
      </c>
      <c r="Y54" s="113" t="str">
        <f t="shared" si="14"/>
        <v/>
      </c>
    </row>
    <row r="55" spans="2:25" x14ac:dyDescent="0.35">
      <c r="B55" s="116">
        <v>42486</v>
      </c>
      <c r="C55" s="49">
        <v>3.7</v>
      </c>
      <c r="D55" s="350">
        <v>3.2519999999999998</v>
      </c>
      <c r="E55" s="113">
        <f t="shared" si="9"/>
        <v>5.9733333333333383E-4</v>
      </c>
      <c r="F55" s="116">
        <f t="shared" si="0"/>
        <v>44312.25</v>
      </c>
      <c r="G55" s="116"/>
      <c r="H55" s="549">
        <f t="shared" si="1"/>
        <v>750</v>
      </c>
      <c r="I55" s="550">
        <f t="shared" si="2"/>
        <v>429.75</v>
      </c>
      <c r="J55" s="113">
        <f t="shared" si="3"/>
        <v>320.25</v>
      </c>
      <c r="K55" s="549">
        <f t="shared" si="10"/>
        <v>3.4432960000000001</v>
      </c>
      <c r="L55" s="559"/>
      <c r="N55" s="187">
        <v>2.512</v>
      </c>
      <c r="O55" s="113">
        <v>2.3180000000000001</v>
      </c>
      <c r="P55" s="198">
        <v>2.2589999999999999</v>
      </c>
      <c r="Q55" s="148">
        <f t="shared" si="4"/>
        <v>44331</v>
      </c>
      <c r="R55" s="148">
        <f t="shared" si="5"/>
        <v>43936</v>
      </c>
      <c r="S55" s="187">
        <f t="shared" si="11"/>
        <v>1.4936708860759535E-4</v>
      </c>
      <c r="T55" s="549">
        <f t="shared" si="12"/>
        <v>395</v>
      </c>
      <c r="U55" s="113">
        <f t="shared" si="6"/>
        <v>18.75</v>
      </c>
      <c r="V55" s="113">
        <f t="shared" si="7"/>
        <v>376.25</v>
      </c>
      <c r="W55" s="549">
        <f t="shared" si="13"/>
        <v>2.3151993670886077</v>
      </c>
      <c r="X55" s="186">
        <f t="shared" si="8"/>
        <v>1.1280966329113924</v>
      </c>
      <c r="Y55" s="113">
        <f t="shared" si="14"/>
        <v>1.131278137944336</v>
      </c>
    </row>
    <row r="56" spans="2:25" x14ac:dyDescent="0.35">
      <c r="B56" s="116">
        <v>42487</v>
      </c>
      <c r="C56" s="49">
        <v>3.64</v>
      </c>
      <c r="D56" s="350">
        <v>3.226</v>
      </c>
      <c r="E56" s="113">
        <f t="shared" si="9"/>
        <v>5.5200000000000019E-4</v>
      </c>
      <c r="F56" s="116">
        <f t="shared" si="0"/>
        <v>44313.25</v>
      </c>
      <c r="G56" s="116"/>
      <c r="H56" s="549">
        <f t="shared" si="1"/>
        <v>750</v>
      </c>
      <c r="I56" s="550">
        <f t="shared" si="2"/>
        <v>428.75</v>
      </c>
      <c r="J56" s="113">
        <f t="shared" si="3"/>
        <v>321.25</v>
      </c>
      <c r="K56" s="549">
        <f t="shared" si="10"/>
        <v>3.40333</v>
      </c>
      <c r="L56" s="559"/>
      <c r="N56" s="187">
        <v>2.5019999999999998</v>
      </c>
      <c r="O56" s="113">
        <v>2.3069999999999999</v>
      </c>
      <c r="P56" s="198">
        <v>2.2439999999999998</v>
      </c>
      <c r="Q56" s="148">
        <f t="shared" si="4"/>
        <v>44331</v>
      </c>
      <c r="R56" s="148">
        <f t="shared" si="5"/>
        <v>43936</v>
      </c>
      <c r="S56" s="187">
        <f t="shared" si="11"/>
        <v>1.5949367088607637E-4</v>
      </c>
      <c r="T56" s="549">
        <f t="shared" si="12"/>
        <v>395</v>
      </c>
      <c r="U56" s="113">
        <f t="shared" si="6"/>
        <v>17.75</v>
      </c>
      <c r="V56" s="113">
        <f t="shared" si="7"/>
        <v>377.25</v>
      </c>
      <c r="W56" s="549">
        <f t="shared" si="13"/>
        <v>2.3041689873417721</v>
      </c>
      <c r="X56" s="186">
        <f t="shared" si="8"/>
        <v>1.0991610126582279</v>
      </c>
      <c r="Y56" s="113">
        <f t="shared" si="14"/>
        <v>1.1021813999876118</v>
      </c>
    </row>
    <row r="57" spans="2:25" x14ac:dyDescent="0.35">
      <c r="B57" s="116">
        <v>42488</v>
      </c>
      <c r="C57" s="49">
        <v>3.6320000000000001</v>
      </c>
      <c r="D57" s="350">
        <v>3.2349999999999999</v>
      </c>
      <c r="E57" s="113">
        <f t="shared" si="9"/>
        <v>5.293333333333337E-4</v>
      </c>
      <c r="F57" s="116">
        <f t="shared" si="0"/>
        <v>44314.25</v>
      </c>
      <c r="G57" s="116"/>
      <c r="H57" s="549">
        <f t="shared" si="1"/>
        <v>750</v>
      </c>
      <c r="I57" s="550">
        <f t="shared" si="2"/>
        <v>427.75</v>
      </c>
      <c r="J57" s="113">
        <f t="shared" si="3"/>
        <v>322.25</v>
      </c>
      <c r="K57" s="549">
        <f t="shared" si="10"/>
        <v>3.4055776666666668</v>
      </c>
      <c r="L57" s="559"/>
      <c r="N57" s="187">
        <v>2.4670000000000001</v>
      </c>
      <c r="O57" s="113">
        <v>2.29</v>
      </c>
      <c r="P57" s="198">
        <v>2.2389999999999999</v>
      </c>
      <c r="Q57" s="148">
        <f t="shared" si="4"/>
        <v>44331</v>
      </c>
      <c r="R57" s="148">
        <f t="shared" si="5"/>
        <v>43936</v>
      </c>
      <c r="S57" s="187">
        <f t="shared" si="11"/>
        <v>1.291139240506333E-4</v>
      </c>
      <c r="T57" s="549">
        <f t="shared" si="12"/>
        <v>395</v>
      </c>
      <c r="U57" s="113">
        <f t="shared" si="6"/>
        <v>16.75</v>
      </c>
      <c r="V57" s="113">
        <f t="shared" si="7"/>
        <v>378.25</v>
      </c>
      <c r="W57" s="549">
        <f t="shared" si="13"/>
        <v>2.287837341772152</v>
      </c>
      <c r="X57" s="186">
        <f t="shared" si="8"/>
        <v>1.1177403248945148</v>
      </c>
      <c r="Y57" s="113">
        <f t="shared" si="14"/>
        <v>1.1208636834792784</v>
      </c>
    </row>
    <row r="58" spans="2:25" x14ac:dyDescent="0.35">
      <c r="B58" s="116">
        <v>42489</v>
      </c>
      <c r="C58" s="49">
        <v>3.6379999999999999</v>
      </c>
      <c r="D58" s="350">
        <v>3.242</v>
      </c>
      <c r="E58" s="113">
        <f t="shared" si="9"/>
        <v>5.2799999999999982E-4</v>
      </c>
      <c r="F58" s="116">
        <f t="shared" si="0"/>
        <v>44315.25</v>
      </c>
      <c r="G58" s="116"/>
      <c r="H58" s="549">
        <f t="shared" si="1"/>
        <v>750</v>
      </c>
      <c r="I58" s="550">
        <f t="shared" si="2"/>
        <v>426.75</v>
      </c>
      <c r="J58" s="113">
        <f t="shared" si="3"/>
        <v>323.25</v>
      </c>
      <c r="K58" s="549">
        <f t="shared" si="10"/>
        <v>3.4126759999999998</v>
      </c>
      <c r="L58" s="559"/>
      <c r="N58" s="187">
        <v>2.4540000000000002</v>
      </c>
      <c r="O58" s="113">
        <v>2.2789999999999999</v>
      </c>
      <c r="P58" s="198">
        <v>2.23</v>
      </c>
      <c r="Q58" s="148">
        <f t="shared" si="4"/>
        <v>44331</v>
      </c>
      <c r="R58" s="148">
        <f t="shared" si="5"/>
        <v>43936</v>
      </c>
      <c r="S58" s="187">
        <f t="shared" si="11"/>
        <v>1.2405063291139225E-4</v>
      </c>
      <c r="T58" s="549">
        <f t="shared" si="12"/>
        <v>395</v>
      </c>
      <c r="U58" s="113">
        <f t="shared" si="6"/>
        <v>15.75</v>
      </c>
      <c r="V58" s="113">
        <f t="shared" si="7"/>
        <v>379.25</v>
      </c>
      <c r="W58" s="549">
        <f t="shared" si="13"/>
        <v>2.2770462025316456</v>
      </c>
      <c r="X58" s="186">
        <f t="shared" si="8"/>
        <v>1.1356297974683542</v>
      </c>
      <c r="Y58" s="113">
        <f t="shared" si="14"/>
        <v>1.1388539350606131</v>
      </c>
    </row>
    <row r="59" spans="2:25" x14ac:dyDescent="0.35">
      <c r="B59" s="116">
        <v>42492</v>
      </c>
      <c r="C59" s="49">
        <v>3.645</v>
      </c>
      <c r="D59" s="350">
        <v>3.2509999999999999</v>
      </c>
      <c r="E59" s="113">
        <f t="shared" si="9"/>
        <v>5.2533333333333349E-4</v>
      </c>
      <c r="F59" s="116">
        <f t="shared" si="0"/>
        <v>44318.25</v>
      </c>
      <c r="G59" s="116"/>
      <c r="H59" s="549">
        <f t="shared" si="1"/>
        <v>750</v>
      </c>
      <c r="I59" s="550">
        <f t="shared" si="2"/>
        <v>423.75</v>
      </c>
      <c r="J59" s="113">
        <f t="shared" si="3"/>
        <v>326.25</v>
      </c>
      <c r="K59" s="549">
        <f t="shared" si="10"/>
        <v>3.42239</v>
      </c>
      <c r="L59" s="559"/>
      <c r="N59" s="187">
        <v>2.4550000000000001</v>
      </c>
      <c r="O59" s="113">
        <v>2.2800000000000002</v>
      </c>
      <c r="P59" s="198">
        <v>2.23</v>
      </c>
      <c r="Q59" s="148">
        <f t="shared" si="4"/>
        <v>44331</v>
      </c>
      <c r="R59" s="148">
        <f t="shared" si="5"/>
        <v>43936</v>
      </c>
      <c r="S59" s="187">
        <f t="shared" si="11"/>
        <v>1.2658227848101334E-4</v>
      </c>
      <c r="T59" s="549">
        <f t="shared" si="12"/>
        <v>395</v>
      </c>
      <c r="U59" s="113">
        <f t="shared" si="6"/>
        <v>12.75</v>
      </c>
      <c r="V59" s="113">
        <f t="shared" si="7"/>
        <v>382.25</v>
      </c>
      <c r="W59" s="549">
        <f t="shared" si="13"/>
        <v>2.2783860759493675</v>
      </c>
      <c r="X59" s="186">
        <f t="shared" si="8"/>
        <v>1.1440039240506326</v>
      </c>
      <c r="Y59" s="113">
        <f t="shared" si="14"/>
        <v>1.1472757864962269</v>
      </c>
    </row>
    <row r="60" spans="2:25" x14ac:dyDescent="0.35">
      <c r="B60" s="116">
        <v>42493</v>
      </c>
      <c r="C60" s="49">
        <v>3.71</v>
      </c>
      <c r="D60" s="350">
        <v>3.3010000000000002</v>
      </c>
      <c r="E60" s="113">
        <f t="shared" si="9"/>
        <v>5.4533333333333311E-4</v>
      </c>
      <c r="F60" s="116">
        <f t="shared" si="0"/>
        <v>44319.25</v>
      </c>
      <c r="G60" s="116"/>
      <c r="H60" s="549">
        <f t="shared" si="1"/>
        <v>750</v>
      </c>
      <c r="I60" s="550">
        <f t="shared" si="2"/>
        <v>422.75</v>
      </c>
      <c r="J60" s="113">
        <f t="shared" si="3"/>
        <v>327.25</v>
      </c>
      <c r="K60" s="549">
        <f t="shared" si="10"/>
        <v>3.4794603333333334</v>
      </c>
      <c r="L60" s="559"/>
      <c r="N60" s="187">
        <v>2.4859999999999998</v>
      </c>
      <c r="O60" s="113">
        <v>2.3079999999999998</v>
      </c>
      <c r="P60" s="198">
        <v>2.254</v>
      </c>
      <c r="Q60" s="148">
        <f t="shared" si="4"/>
        <v>44331</v>
      </c>
      <c r="R60" s="148">
        <f t="shared" si="5"/>
        <v>43936</v>
      </c>
      <c r="S60" s="187">
        <f t="shared" si="11"/>
        <v>1.3670886075949323E-4</v>
      </c>
      <c r="T60" s="549">
        <f t="shared" si="12"/>
        <v>395</v>
      </c>
      <c r="U60" s="113">
        <f t="shared" si="6"/>
        <v>11.75</v>
      </c>
      <c r="V60" s="113">
        <f t="shared" si="7"/>
        <v>383.25</v>
      </c>
      <c r="W60" s="549">
        <f t="shared" si="13"/>
        <v>2.3063936708860759</v>
      </c>
      <c r="X60" s="186">
        <f t="shared" si="8"/>
        <v>1.1730666624472574</v>
      </c>
      <c r="Y60" s="113">
        <f t="shared" si="14"/>
        <v>1.176506875933625</v>
      </c>
    </row>
    <row r="61" spans="2:25" x14ac:dyDescent="0.35">
      <c r="B61" s="116">
        <v>42494</v>
      </c>
      <c r="C61" s="49">
        <v>3.6280000000000001</v>
      </c>
      <c r="D61" s="350">
        <v>3.266</v>
      </c>
      <c r="E61" s="113">
        <f t="shared" si="9"/>
        <v>4.8266666666666678E-4</v>
      </c>
      <c r="F61" s="116">
        <f t="shared" si="0"/>
        <v>44320.25</v>
      </c>
      <c r="G61" s="116"/>
      <c r="H61" s="549">
        <f t="shared" si="1"/>
        <v>750</v>
      </c>
      <c r="I61" s="550">
        <f t="shared" si="2"/>
        <v>421.75</v>
      </c>
      <c r="J61" s="113">
        <f t="shared" si="3"/>
        <v>328.25</v>
      </c>
      <c r="K61" s="549">
        <f t="shared" si="10"/>
        <v>3.4244353333333333</v>
      </c>
      <c r="L61" s="559"/>
      <c r="N61" s="187">
        <v>2.4</v>
      </c>
      <c r="O61" s="113">
        <v>2.2359999999999998</v>
      </c>
      <c r="P61" s="198">
        <v>2.1789999999999998</v>
      </c>
      <c r="Q61" s="148">
        <f t="shared" si="4"/>
        <v>44331</v>
      </c>
      <c r="R61" s="148">
        <f t="shared" si="5"/>
        <v>43936</v>
      </c>
      <c r="S61" s="187">
        <f t="shared" si="11"/>
        <v>1.4430379746835427E-4</v>
      </c>
      <c r="T61" s="549">
        <f t="shared" si="12"/>
        <v>395</v>
      </c>
      <c r="U61" s="113">
        <f t="shared" si="6"/>
        <v>10.75</v>
      </c>
      <c r="V61" s="113">
        <f t="shared" si="7"/>
        <v>384.25</v>
      </c>
      <c r="W61" s="549">
        <f t="shared" si="13"/>
        <v>2.234448734177215</v>
      </c>
      <c r="X61" s="186">
        <f t="shared" si="8"/>
        <v>1.1899865991561183</v>
      </c>
      <c r="Y61" s="113">
        <f t="shared" si="14"/>
        <v>1.193526769421549</v>
      </c>
    </row>
    <row r="62" spans="2:25" x14ac:dyDescent="0.35">
      <c r="B62" s="116">
        <v>42495</v>
      </c>
      <c r="C62" s="49">
        <v>3.5910000000000002</v>
      </c>
      <c r="D62" s="350">
        <v>3.2280000000000002</v>
      </c>
      <c r="E62" s="113">
        <f t="shared" si="9"/>
        <v>4.84E-4</v>
      </c>
      <c r="F62" s="116">
        <f t="shared" si="0"/>
        <v>44321.25</v>
      </c>
      <c r="G62" s="116"/>
      <c r="H62" s="549">
        <f t="shared" si="1"/>
        <v>750</v>
      </c>
      <c r="I62" s="550">
        <f t="shared" si="2"/>
        <v>420.75</v>
      </c>
      <c r="J62" s="113">
        <f t="shared" si="3"/>
        <v>329.25</v>
      </c>
      <c r="K62" s="549">
        <f t="shared" si="10"/>
        <v>3.3873570000000002</v>
      </c>
      <c r="L62" s="559"/>
      <c r="N62" s="187">
        <v>2.3540000000000001</v>
      </c>
      <c r="O62" s="113">
        <v>2.2010000000000001</v>
      </c>
      <c r="P62" s="198">
        <v>2.145</v>
      </c>
      <c r="Q62" s="148">
        <f t="shared" si="4"/>
        <v>44331</v>
      </c>
      <c r="R62" s="148">
        <f t="shared" si="5"/>
        <v>43936</v>
      </c>
      <c r="S62" s="187">
        <f t="shared" si="11"/>
        <v>1.4177215189873431E-4</v>
      </c>
      <c r="T62" s="549">
        <f t="shared" si="12"/>
        <v>395</v>
      </c>
      <c r="U62" s="113">
        <f t="shared" si="6"/>
        <v>9.75</v>
      </c>
      <c r="V62" s="113">
        <f t="shared" si="7"/>
        <v>385.25</v>
      </c>
      <c r="W62" s="549">
        <f t="shared" si="13"/>
        <v>2.1996177215189876</v>
      </c>
      <c r="X62" s="186">
        <f t="shared" si="8"/>
        <v>1.1877392784810126</v>
      </c>
      <c r="Y62" s="113">
        <f t="shared" si="14"/>
        <v>1.1912660899651373</v>
      </c>
    </row>
    <row r="63" spans="2:25" x14ac:dyDescent="0.35">
      <c r="B63" s="116">
        <v>42496</v>
      </c>
      <c r="C63" s="49">
        <v>3.488</v>
      </c>
      <c r="D63" s="350">
        <v>3.1349999999999998</v>
      </c>
      <c r="E63" s="113">
        <f t="shared" si="9"/>
        <v>4.7066666666666692E-4</v>
      </c>
      <c r="F63" s="116">
        <f t="shared" si="0"/>
        <v>44322.25</v>
      </c>
      <c r="G63" s="116"/>
      <c r="H63" s="549">
        <f t="shared" si="1"/>
        <v>750</v>
      </c>
      <c r="I63" s="550">
        <f t="shared" si="2"/>
        <v>419.75</v>
      </c>
      <c r="J63" s="113">
        <f t="shared" si="3"/>
        <v>330.25</v>
      </c>
      <c r="K63" s="549">
        <f t="shared" si="10"/>
        <v>3.2904376666666666</v>
      </c>
      <c r="L63" s="559"/>
      <c r="N63" s="187">
        <v>2.2640000000000002</v>
      </c>
      <c r="O63" s="113">
        <v>2.1139999999999999</v>
      </c>
      <c r="P63" s="198">
        <v>2.073</v>
      </c>
      <c r="Q63" s="148">
        <f t="shared" si="4"/>
        <v>44331</v>
      </c>
      <c r="R63" s="148">
        <f t="shared" si="5"/>
        <v>43936</v>
      </c>
      <c r="S63" s="187">
        <f>IF(O63="","",(P63-O63)/($P$14-$O$14))</f>
        <v>1.0379746835443019E-4</v>
      </c>
      <c r="T63" s="549">
        <f t="shared" si="12"/>
        <v>395</v>
      </c>
      <c r="U63" s="113">
        <f t="shared" si="6"/>
        <v>8.75</v>
      </c>
      <c r="V63" s="113">
        <f t="shared" si="7"/>
        <v>386.25</v>
      </c>
      <c r="W63" s="549">
        <f t="shared" si="13"/>
        <v>2.1130917721518987</v>
      </c>
      <c r="X63" s="186">
        <f t="shared" si="8"/>
        <v>1.1773458945147679</v>
      </c>
      <c r="Y63" s="113">
        <f t="shared" si="14"/>
        <v>1.1808112529030801</v>
      </c>
    </row>
    <row r="64" spans="2:25" x14ac:dyDescent="0.35">
      <c r="B64" s="116">
        <v>42499</v>
      </c>
      <c r="C64" s="49">
        <v>3.508</v>
      </c>
      <c r="D64" s="350">
        <v>3.1480000000000001</v>
      </c>
      <c r="E64" s="113">
        <f t="shared" si="9"/>
        <v>4.7999999999999985E-4</v>
      </c>
      <c r="F64" s="116">
        <f t="shared" si="0"/>
        <v>44325.25</v>
      </c>
      <c r="G64" s="116"/>
      <c r="H64" s="549">
        <f t="shared" si="1"/>
        <v>750</v>
      </c>
      <c r="I64" s="550">
        <f t="shared" si="2"/>
        <v>416.75</v>
      </c>
      <c r="J64" s="113">
        <f t="shared" si="3"/>
        <v>333.25</v>
      </c>
      <c r="K64" s="549">
        <f t="shared" si="10"/>
        <v>3.30796</v>
      </c>
      <c r="L64" s="559"/>
      <c r="N64" s="187">
        <v>2.278</v>
      </c>
      <c r="O64" s="113">
        <v>2.137</v>
      </c>
      <c r="P64" s="198">
        <v>2.093</v>
      </c>
      <c r="Q64" s="148">
        <f t="shared" si="4"/>
        <v>44331</v>
      </c>
      <c r="R64" s="148">
        <f t="shared" si="5"/>
        <v>43936</v>
      </c>
      <c r="S64" s="187">
        <f t="shared" si="11"/>
        <v>1.1139240506329124E-4</v>
      </c>
      <c r="T64" s="549">
        <f t="shared" si="12"/>
        <v>395</v>
      </c>
      <c r="U64" s="113">
        <f t="shared" si="6"/>
        <v>5.75</v>
      </c>
      <c r="V64" s="113">
        <f t="shared" si="7"/>
        <v>389.25</v>
      </c>
      <c r="W64" s="549">
        <f t="shared" si="13"/>
        <v>2.1363594936708861</v>
      </c>
      <c r="X64" s="186">
        <f t="shared" si="8"/>
        <v>1.1716005063291139</v>
      </c>
      <c r="Y64" s="113">
        <f t="shared" si="14"/>
        <v>1.1750321256951635</v>
      </c>
    </row>
    <row r="65" spans="2:25" x14ac:dyDescent="0.35">
      <c r="B65" s="116">
        <v>42500</v>
      </c>
      <c r="C65" s="49">
        <v>3.4710000000000001</v>
      </c>
      <c r="D65" s="350">
        <v>3.1139999999999999</v>
      </c>
      <c r="E65" s="113">
        <f t="shared" si="9"/>
        <v>4.7600000000000029E-4</v>
      </c>
      <c r="F65" s="116">
        <f t="shared" si="0"/>
        <v>44326.25</v>
      </c>
      <c r="G65" s="116"/>
      <c r="H65" s="549">
        <f t="shared" si="1"/>
        <v>750</v>
      </c>
      <c r="I65" s="550">
        <f t="shared" si="2"/>
        <v>415.75</v>
      </c>
      <c r="J65" s="113">
        <f t="shared" si="3"/>
        <v>334.25</v>
      </c>
      <c r="K65" s="549">
        <f t="shared" si="10"/>
        <v>3.2731029999999999</v>
      </c>
      <c r="L65" s="559"/>
      <c r="N65" s="187">
        <v>2.242</v>
      </c>
      <c r="O65" s="113">
        <v>2.113</v>
      </c>
      <c r="P65" s="198">
        <v>2.0619999999999998</v>
      </c>
      <c r="Q65" s="148">
        <f t="shared" si="4"/>
        <v>44331</v>
      </c>
      <c r="R65" s="148">
        <f t="shared" si="5"/>
        <v>43936</v>
      </c>
      <c r="S65" s="187">
        <f t="shared" si="11"/>
        <v>1.291139240506333E-4</v>
      </c>
      <c r="T65" s="549">
        <f t="shared" si="12"/>
        <v>395</v>
      </c>
      <c r="U65" s="113">
        <f t="shared" si="6"/>
        <v>4.75</v>
      </c>
      <c r="V65" s="113">
        <f t="shared" si="7"/>
        <v>390.25</v>
      </c>
      <c r="W65" s="549">
        <f t="shared" si="13"/>
        <v>2.1123867088607593</v>
      </c>
      <c r="X65" s="186">
        <f t="shared" si="8"/>
        <v>1.1607162911392406</v>
      </c>
      <c r="Y65" s="113">
        <f t="shared" si="14"/>
        <v>1.1640844469105405</v>
      </c>
    </row>
    <row r="66" spans="2:25" x14ac:dyDescent="0.35">
      <c r="B66" s="116">
        <v>42501</v>
      </c>
      <c r="C66" s="49">
        <v>3.49</v>
      </c>
      <c r="D66" s="350">
        <v>3.1469999999999998</v>
      </c>
      <c r="E66" s="113">
        <f t="shared" si="9"/>
        <v>4.573333333333339E-4</v>
      </c>
      <c r="F66" s="116">
        <f t="shared" si="0"/>
        <v>44327.25</v>
      </c>
      <c r="G66" s="116"/>
      <c r="H66" s="549">
        <f t="shared" si="1"/>
        <v>750</v>
      </c>
      <c r="I66" s="550">
        <f t="shared" si="2"/>
        <v>414.75</v>
      </c>
      <c r="J66" s="113">
        <f t="shared" si="3"/>
        <v>335.25</v>
      </c>
      <c r="K66" s="549">
        <f t="shared" si="10"/>
        <v>3.3003209999999998</v>
      </c>
      <c r="L66" s="559"/>
      <c r="N66" s="187">
        <v>2.25</v>
      </c>
      <c r="O66" s="113">
        <v>2.1240000000000001</v>
      </c>
      <c r="P66" s="198">
        <v>2.081</v>
      </c>
      <c r="Q66" s="148">
        <f t="shared" si="4"/>
        <v>44331</v>
      </c>
      <c r="R66" s="148">
        <f t="shared" si="5"/>
        <v>43936</v>
      </c>
      <c r="S66" s="187">
        <f t="shared" si="11"/>
        <v>1.0886075949367127E-4</v>
      </c>
      <c r="T66" s="549">
        <f t="shared" si="12"/>
        <v>395</v>
      </c>
      <c r="U66" s="113">
        <f t="shared" si="6"/>
        <v>3.75</v>
      </c>
      <c r="V66" s="113">
        <f t="shared" si="7"/>
        <v>391.25</v>
      </c>
      <c r="W66" s="549">
        <f t="shared" si="13"/>
        <v>2.1235917721518986</v>
      </c>
      <c r="X66" s="186">
        <f t="shared" si="8"/>
        <v>1.1767292278481012</v>
      </c>
      <c r="Y66" s="113">
        <f t="shared" si="14"/>
        <v>1.1801909570372526</v>
      </c>
    </row>
    <row r="67" spans="2:25" x14ac:dyDescent="0.35">
      <c r="B67" s="116">
        <v>42502</v>
      </c>
      <c r="C67" s="49">
        <v>3.5249999999999999</v>
      </c>
      <c r="D67" s="350">
        <v>3.1840000000000002</v>
      </c>
      <c r="E67" s="113">
        <f t="shared" si="9"/>
        <v>4.5466666666666632E-4</v>
      </c>
      <c r="F67" s="116">
        <f t="shared" si="0"/>
        <v>44328.25</v>
      </c>
      <c r="G67" s="116"/>
      <c r="H67" s="549">
        <f t="shared" si="1"/>
        <v>750</v>
      </c>
      <c r="I67" s="550">
        <f t="shared" si="2"/>
        <v>413.75</v>
      </c>
      <c r="J67" s="113">
        <f t="shared" si="3"/>
        <v>336.25</v>
      </c>
      <c r="K67" s="549">
        <f t="shared" si="10"/>
        <v>3.3368816666666667</v>
      </c>
      <c r="L67" s="559"/>
      <c r="N67" s="187">
        <v>2.2549999999999999</v>
      </c>
      <c r="O67" s="113">
        <v>2.1360000000000001</v>
      </c>
      <c r="P67" s="198">
        <v>2.0939999999999999</v>
      </c>
      <c r="Q67" s="148">
        <f t="shared" si="4"/>
        <v>44331</v>
      </c>
      <c r="R67" s="148">
        <f t="shared" si="5"/>
        <v>43936</v>
      </c>
      <c r="S67" s="187">
        <f t="shared" si="11"/>
        <v>1.063291139240513E-4</v>
      </c>
      <c r="T67" s="549">
        <f t="shared" si="12"/>
        <v>395</v>
      </c>
      <c r="U67" s="113">
        <f t="shared" si="6"/>
        <v>2.75</v>
      </c>
      <c r="V67" s="113">
        <f t="shared" si="7"/>
        <v>392.25</v>
      </c>
      <c r="W67" s="549">
        <f t="shared" si="13"/>
        <v>2.1357075949367088</v>
      </c>
      <c r="X67" s="186">
        <f t="shared" si="8"/>
        <v>1.2011740717299579</v>
      </c>
      <c r="Y67" s="113">
        <f t="shared" si="14"/>
        <v>1.2047811196064684</v>
      </c>
    </row>
    <row r="68" spans="2:25" x14ac:dyDescent="0.35">
      <c r="B68" s="116">
        <v>42503</v>
      </c>
      <c r="C68" s="49">
        <v>3.5369999999999999</v>
      </c>
      <c r="D68" s="350">
        <v>3.198</v>
      </c>
      <c r="E68" s="113">
        <f t="shared" si="9"/>
        <v>4.5199999999999998E-4</v>
      </c>
      <c r="F68" s="116">
        <f t="shared" si="0"/>
        <v>44329.25</v>
      </c>
      <c r="G68" s="116"/>
      <c r="H68" s="549">
        <f t="shared" si="1"/>
        <v>750</v>
      </c>
      <c r="I68" s="550">
        <f t="shared" si="2"/>
        <v>412.75</v>
      </c>
      <c r="J68" s="113">
        <f t="shared" si="3"/>
        <v>337.25</v>
      </c>
      <c r="K68" s="549">
        <f t="shared" si="10"/>
        <v>3.3504369999999999</v>
      </c>
      <c r="L68" s="559"/>
      <c r="N68" s="187">
        <v>2.27</v>
      </c>
      <c r="O68" s="113">
        <v>2.1619999999999999</v>
      </c>
      <c r="P68" s="198">
        <v>2.1219999999999999</v>
      </c>
      <c r="Q68" s="148">
        <f t="shared" si="4"/>
        <v>44331</v>
      </c>
      <c r="R68" s="148">
        <f t="shared" si="5"/>
        <v>43936</v>
      </c>
      <c r="S68" s="187">
        <f t="shared" si="11"/>
        <v>1.0126582278481021E-4</v>
      </c>
      <c r="T68" s="549">
        <f t="shared" si="12"/>
        <v>395</v>
      </c>
      <c r="U68" s="113">
        <f t="shared" si="6"/>
        <v>1.75</v>
      </c>
      <c r="V68" s="113">
        <f t="shared" si="7"/>
        <v>393.25</v>
      </c>
      <c r="W68" s="549">
        <f t="shared" si="13"/>
        <v>2.1618227848101266</v>
      </c>
      <c r="X68" s="186">
        <f t="shared" si="8"/>
        <v>1.1886142151898733</v>
      </c>
      <c r="Y68" s="113">
        <f t="shared" si="14"/>
        <v>1.1921462245712444</v>
      </c>
    </row>
    <row r="69" spans="2:25" x14ac:dyDescent="0.35">
      <c r="B69" s="116">
        <v>42506</v>
      </c>
      <c r="C69" s="49">
        <v>3.5169999999999999</v>
      </c>
      <c r="D69" s="350">
        <v>3.1840000000000002</v>
      </c>
      <c r="E69" s="113">
        <f t="shared" si="9"/>
        <v>4.4399999999999968E-4</v>
      </c>
      <c r="F69" s="116">
        <f t="shared" si="0"/>
        <v>44332.25</v>
      </c>
      <c r="G69" s="116"/>
      <c r="H69" s="549">
        <f t="shared" si="1"/>
        <v>750</v>
      </c>
      <c r="I69" s="550">
        <f t="shared" si="2"/>
        <v>409.75</v>
      </c>
      <c r="J69" s="113">
        <f t="shared" si="3"/>
        <v>340.25</v>
      </c>
      <c r="K69" s="549">
        <f t="shared" si="10"/>
        <v>3.3350710000000001</v>
      </c>
      <c r="L69" s="559"/>
      <c r="N69" s="187">
        <v>2.2400000000000002</v>
      </c>
      <c r="O69" s="113">
        <v>2.1390000000000002</v>
      </c>
      <c r="P69" s="198">
        <v>2.105</v>
      </c>
      <c r="Q69" s="148">
        <f t="shared" si="4"/>
        <v>45031</v>
      </c>
      <c r="R69" s="148">
        <f t="shared" si="5"/>
        <v>44331</v>
      </c>
      <c r="S69" s="187">
        <f>IF(N69="","",(O69-N69)/($O$14-$N$14))</f>
        <v>1.4428571428571425E-4</v>
      </c>
      <c r="T69" s="549">
        <f t="shared" si="12"/>
        <v>700</v>
      </c>
      <c r="U69" s="113">
        <f t="shared" si="6"/>
        <v>698.75</v>
      </c>
      <c r="V69" s="113">
        <f t="shared" si="7"/>
        <v>1.25</v>
      </c>
      <c r="W69" s="549">
        <f>IF(N69="","",N69-(U69*S69))</f>
        <v>2.1391803571428576</v>
      </c>
      <c r="X69" s="186">
        <f t="shared" si="8"/>
        <v>1.1958906428571425</v>
      </c>
      <c r="Y69" s="113">
        <f t="shared" si="14"/>
        <v>1.1994660289313064</v>
      </c>
    </row>
    <row r="70" spans="2:25" x14ac:dyDescent="0.35">
      <c r="B70" s="116">
        <v>42507</v>
      </c>
      <c r="C70" s="49">
        <v>3.552</v>
      </c>
      <c r="D70" s="350">
        <v>3.21</v>
      </c>
      <c r="E70" s="113">
        <f t="shared" si="9"/>
        <v>4.5600000000000013E-4</v>
      </c>
      <c r="F70" s="116">
        <f t="shared" si="0"/>
        <v>44333.25</v>
      </c>
      <c r="G70" s="116"/>
      <c r="H70" s="549">
        <f t="shared" si="1"/>
        <v>750</v>
      </c>
      <c r="I70" s="550">
        <f t="shared" si="2"/>
        <v>408.75</v>
      </c>
      <c r="J70" s="113">
        <f t="shared" si="3"/>
        <v>341.25</v>
      </c>
      <c r="K70" s="549">
        <f t="shared" si="10"/>
        <v>3.3656100000000002</v>
      </c>
      <c r="L70" s="559"/>
      <c r="N70" s="187">
        <v>2.274</v>
      </c>
      <c r="O70" s="113">
        <v>2.1720000000000002</v>
      </c>
      <c r="P70" s="198">
        <v>2.133</v>
      </c>
      <c r="Q70" s="148">
        <f t="shared" si="4"/>
        <v>45031</v>
      </c>
      <c r="R70" s="148">
        <f t="shared" si="5"/>
        <v>44331</v>
      </c>
      <c r="S70" s="187">
        <f t="shared" ref="S70:S133" si="15">IF(N70="","",(O70-N70)/($O$14-$N$14))</f>
        <v>1.4571428571428553E-4</v>
      </c>
      <c r="T70" s="549">
        <f t="shared" si="12"/>
        <v>700</v>
      </c>
      <c r="U70" s="113">
        <f t="shared" si="6"/>
        <v>697.75</v>
      </c>
      <c r="V70" s="113">
        <f t="shared" si="7"/>
        <v>2.25</v>
      </c>
      <c r="W70" s="549">
        <f t="shared" ref="W70:W133" si="16">IF(N70="","",N70-(U70*S70))</f>
        <v>2.1723278571428573</v>
      </c>
      <c r="X70" s="186">
        <f t="shared" si="8"/>
        <v>1.193282142857143</v>
      </c>
      <c r="Y70" s="113">
        <f t="shared" si="14"/>
        <v>1.1968419485382853</v>
      </c>
    </row>
    <row r="71" spans="2:25" x14ac:dyDescent="0.35">
      <c r="B71" s="116">
        <v>42508</v>
      </c>
      <c r="C71" s="49">
        <v>3.5640000000000001</v>
      </c>
      <c r="D71" s="350">
        <v>3.2290000000000001</v>
      </c>
      <c r="E71" s="113">
        <f t="shared" si="9"/>
        <v>4.4666666666666661E-4</v>
      </c>
      <c r="F71" s="116">
        <f t="shared" si="0"/>
        <v>44334.25</v>
      </c>
      <c r="G71" s="116"/>
      <c r="H71" s="549">
        <f t="shared" si="1"/>
        <v>750</v>
      </c>
      <c r="I71" s="550">
        <f t="shared" si="2"/>
        <v>407.75</v>
      </c>
      <c r="J71" s="113">
        <f t="shared" si="3"/>
        <v>342.25</v>
      </c>
      <c r="K71" s="549">
        <f t="shared" si="10"/>
        <v>3.3818716666666666</v>
      </c>
      <c r="L71" s="559"/>
      <c r="N71" s="187">
        <v>2.2909999999999999</v>
      </c>
      <c r="O71" s="113">
        <v>2.198</v>
      </c>
      <c r="P71" s="198">
        <v>2.1680000000000001</v>
      </c>
      <c r="Q71" s="148">
        <f t="shared" si="4"/>
        <v>45031</v>
      </c>
      <c r="R71" s="148">
        <f t="shared" si="5"/>
        <v>44331</v>
      </c>
      <c r="S71" s="187">
        <f t="shared" si="15"/>
        <v>1.3285714285714281E-4</v>
      </c>
      <c r="T71" s="549">
        <f t="shared" si="12"/>
        <v>700</v>
      </c>
      <c r="U71" s="113">
        <f t="shared" si="6"/>
        <v>696.75</v>
      </c>
      <c r="V71" s="113">
        <f t="shared" si="7"/>
        <v>3.25</v>
      </c>
      <c r="W71" s="549">
        <f t="shared" si="16"/>
        <v>2.1984317857142859</v>
      </c>
      <c r="X71" s="186">
        <f t="shared" si="8"/>
        <v>1.1834398809523807</v>
      </c>
      <c r="Y71" s="113">
        <f t="shared" si="14"/>
        <v>1.1869412058319595</v>
      </c>
    </row>
    <row r="72" spans="2:25" x14ac:dyDescent="0.35">
      <c r="B72" s="116">
        <v>42509</v>
      </c>
      <c r="C72" s="49">
        <v>3.621</v>
      </c>
      <c r="D72" s="350">
        <v>3.2810000000000001</v>
      </c>
      <c r="E72" s="113">
        <f t="shared" si="9"/>
        <v>4.5333333333333315E-4</v>
      </c>
      <c r="F72" s="116">
        <f t="shared" si="0"/>
        <v>44335.25</v>
      </c>
      <c r="G72" s="116"/>
      <c r="H72" s="549">
        <f t="shared" si="1"/>
        <v>750</v>
      </c>
      <c r="I72" s="550">
        <f t="shared" si="2"/>
        <v>406.75</v>
      </c>
      <c r="J72" s="113">
        <f t="shared" si="3"/>
        <v>343.25</v>
      </c>
      <c r="K72" s="549">
        <f t="shared" si="10"/>
        <v>3.4366066666666666</v>
      </c>
      <c r="L72" s="559"/>
      <c r="N72" s="187">
        <v>2.3559999999999999</v>
      </c>
      <c r="O72" s="113">
        <v>2.2629999999999999</v>
      </c>
      <c r="P72" s="198">
        <v>2.2290000000000001</v>
      </c>
      <c r="Q72" s="148">
        <f t="shared" si="4"/>
        <v>45031</v>
      </c>
      <c r="R72" s="148">
        <f t="shared" si="5"/>
        <v>44331</v>
      </c>
      <c r="S72" s="187">
        <f t="shared" si="15"/>
        <v>1.3285714285714281E-4</v>
      </c>
      <c r="T72" s="549">
        <f t="shared" si="12"/>
        <v>700</v>
      </c>
      <c r="U72" s="113">
        <f t="shared" si="6"/>
        <v>695.75</v>
      </c>
      <c r="V72" s="113">
        <f t="shared" si="7"/>
        <v>4.25</v>
      </c>
      <c r="W72" s="549">
        <f t="shared" si="16"/>
        <v>2.2635646428571428</v>
      </c>
      <c r="X72" s="186">
        <f t="shared" si="8"/>
        <v>1.1730420238095238</v>
      </c>
      <c r="Y72" s="113">
        <f t="shared" si="14"/>
        <v>1.1764820927836039</v>
      </c>
    </row>
    <row r="73" spans="2:25" x14ac:dyDescent="0.35">
      <c r="B73" s="116">
        <v>42510</v>
      </c>
      <c r="C73" s="49">
        <v>3.6150000000000002</v>
      </c>
      <c r="D73" s="350">
        <v>3.2749999999999999</v>
      </c>
      <c r="E73" s="113">
        <f t="shared" si="9"/>
        <v>4.5333333333333375E-4</v>
      </c>
      <c r="F73" s="116">
        <f t="shared" si="0"/>
        <v>44336.25</v>
      </c>
      <c r="G73" s="116"/>
      <c r="H73" s="549">
        <f t="shared" si="1"/>
        <v>750</v>
      </c>
      <c r="I73" s="550">
        <f t="shared" si="2"/>
        <v>405.75</v>
      </c>
      <c r="J73" s="113">
        <f t="shared" si="3"/>
        <v>344.25</v>
      </c>
      <c r="K73" s="549">
        <f t="shared" si="10"/>
        <v>3.43106</v>
      </c>
      <c r="L73" s="559"/>
      <c r="N73" s="187">
        <v>2.3380000000000001</v>
      </c>
      <c r="O73" s="113">
        <v>2.2519999999999998</v>
      </c>
      <c r="P73" s="198">
        <v>2.2170000000000001</v>
      </c>
      <c r="Q73" s="148">
        <f t="shared" si="4"/>
        <v>45031</v>
      </c>
      <c r="R73" s="148">
        <f t="shared" si="5"/>
        <v>44331</v>
      </c>
      <c r="S73" s="187">
        <f t="shared" si="15"/>
        <v>1.2285714285714328E-4</v>
      </c>
      <c r="T73" s="549">
        <f t="shared" si="12"/>
        <v>700</v>
      </c>
      <c r="U73" s="113">
        <f t="shared" si="6"/>
        <v>694.75</v>
      </c>
      <c r="V73" s="113">
        <f t="shared" si="7"/>
        <v>5.25</v>
      </c>
      <c r="W73" s="549">
        <f t="shared" si="16"/>
        <v>2.2526449999999998</v>
      </c>
      <c r="X73" s="186">
        <f t="shared" si="8"/>
        <v>1.1784150000000002</v>
      </c>
      <c r="Y73" s="113">
        <f t="shared" si="14"/>
        <v>1.1818866547805618</v>
      </c>
    </row>
    <row r="74" spans="2:25" x14ac:dyDescent="0.35">
      <c r="B74" s="116">
        <v>42513</v>
      </c>
      <c r="C74" s="49">
        <v>3.6360000000000001</v>
      </c>
      <c r="D74" s="350">
        <v>3.3090000000000002</v>
      </c>
      <c r="E74" s="113">
        <f t="shared" si="9"/>
        <v>4.3599999999999992E-4</v>
      </c>
      <c r="F74" s="116">
        <f t="shared" si="0"/>
        <v>44339.25</v>
      </c>
      <c r="G74" s="116"/>
      <c r="H74" s="549">
        <f t="shared" si="1"/>
        <v>750</v>
      </c>
      <c r="I74" s="550">
        <f t="shared" si="2"/>
        <v>402.75</v>
      </c>
      <c r="J74" s="113">
        <f t="shared" si="3"/>
        <v>347.25</v>
      </c>
      <c r="K74" s="549">
        <f t="shared" si="10"/>
        <v>3.4604010000000001</v>
      </c>
      <c r="L74" s="559"/>
      <c r="N74" s="187">
        <v>2.3650000000000002</v>
      </c>
      <c r="O74" s="113">
        <v>2.2890000000000001</v>
      </c>
      <c r="P74" s="198">
        <v>2.254</v>
      </c>
      <c r="Q74" s="148">
        <f t="shared" si="4"/>
        <v>45031</v>
      </c>
      <c r="R74" s="148">
        <f t="shared" si="5"/>
        <v>44331</v>
      </c>
      <c r="S74" s="187">
        <f t="shared" si="15"/>
        <v>1.0857142857142867E-4</v>
      </c>
      <c r="T74" s="549">
        <f t="shared" si="12"/>
        <v>700</v>
      </c>
      <c r="U74" s="113">
        <f t="shared" si="6"/>
        <v>691.75</v>
      </c>
      <c r="V74" s="113">
        <f t="shared" si="7"/>
        <v>8.25</v>
      </c>
      <c r="W74" s="549">
        <f t="shared" si="16"/>
        <v>2.2898957142857146</v>
      </c>
      <c r="X74" s="186">
        <f t="shared" si="8"/>
        <v>1.1705052857142855</v>
      </c>
      <c r="Y74" s="113">
        <f t="shared" si="14"/>
        <v>1.173930492273989</v>
      </c>
    </row>
    <row r="75" spans="2:25" x14ac:dyDescent="0.35">
      <c r="B75" s="116">
        <v>42514</v>
      </c>
      <c r="C75" s="49">
        <v>3.6109999999999998</v>
      </c>
      <c r="D75" s="350">
        <v>3.2759999999999998</v>
      </c>
      <c r="E75" s="113">
        <f t="shared" si="9"/>
        <v>4.4666666666666661E-4</v>
      </c>
      <c r="F75" s="116">
        <f t="shared" si="0"/>
        <v>44340.25</v>
      </c>
      <c r="G75" s="116"/>
      <c r="H75" s="549">
        <f t="shared" si="1"/>
        <v>750</v>
      </c>
      <c r="I75" s="550">
        <f t="shared" si="2"/>
        <v>401.75</v>
      </c>
      <c r="J75" s="113">
        <f t="shared" si="3"/>
        <v>348.25</v>
      </c>
      <c r="K75" s="549">
        <f t="shared" si="10"/>
        <v>3.4315516666666666</v>
      </c>
      <c r="L75" s="559"/>
      <c r="N75" s="187">
        <v>2.339</v>
      </c>
      <c r="O75" s="113">
        <v>2.2679999999999998</v>
      </c>
      <c r="P75" s="198">
        <v>2.234</v>
      </c>
      <c r="Q75" s="148">
        <f t="shared" si="4"/>
        <v>45031</v>
      </c>
      <c r="R75" s="148">
        <f t="shared" si="5"/>
        <v>44331</v>
      </c>
      <c r="S75" s="187">
        <f t="shared" si="15"/>
        <v>1.0142857142857168E-4</v>
      </c>
      <c r="T75" s="549">
        <f t="shared" si="12"/>
        <v>700</v>
      </c>
      <c r="U75" s="113">
        <f t="shared" si="6"/>
        <v>690.75</v>
      </c>
      <c r="V75" s="113">
        <f t="shared" si="7"/>
        <v>9.25</v>
      </c>
      <c r="W75" s="549">
        <f t="shared" si="16"/>
        <v>2.268938214285714</v>
      </c>
      <c r="X75" s="186">
        <f t="shared" si="8"/>
        <v>1.1626134523809526</v>
      </c>
      <c r="Y75" s="113">
        <f t="shared" si="14"/>
        <v>1.1659926274800947</v>
      </c>
    </row>
    <row r="76" spans="2:25" x14ac:dyDescent="0.35">
      <c r="B76" s="116">
        <v>42515</v>
      </c>
      <c r="C76" s="49">
        <v>3.6240000000000001</v>
      </c>
      <c r="D76" s="350">
        <v>3.2879999999999998</v>
      </c>
      <c r="E76" s="113">
        <f t="shared" si="9"/>
        <v>4.4800000000000037E-4</v>
      </c>
      <c r="F76" s="116">
        <f t="shared" si="0"/>
        <v>44341.25</v>
      </c>
      <c r="G76" s="116"/>
      <c r="H76" s="549">
        <f t="shared" si="1"/>
        <v>750</v>
      </c>
      <c r="I76" s="550">
        <f t="shared" si="2"/>
        <v>400.75</v>
      </c>
      <c r="J76" s="113">
        <f t="shared" si="3"/>
        <v>349.25</v>
      </c>
      <c r="K76" s="549">
        <f t="shared" si="10"/>
        <v>3.444464</v>
      </c>
      <c r="L76" s="559"/>
      <c r="N76" s="187">
        <v>2.3380000000000001</v>
      </c>
      <c r="O76" s="113">
        <v>2.2730000000000001</v>
      </c>
      <c r="P76" s="198">
        <v>2.234</v>
      </c>
      <c r="Q76" s="148">
        <f t="shared" si="4"/>
        <v>45031</v>
      </c>
      <c r="R76" s="148">
        <f t="shared" si="5"/>
        <v>44331</v>
      </c>
      <c r="S76" s="187">
        <f t="shared" si="15"/>
        <v>9.2857142857142777E-5</v>
      </c>
      <c r="T76" s="549">
        <f t="shared" si="12"/>
        <v>700</v>
      </c>
      <c r="U76" s="113">
        <f t="shared" si="6"/>
        <v>689.75</v>
      </c>
      <c r="V76" s="113">
        <f t="shared" si="7"/>
        <v>10.25</v>
      </c>
      <c r="W76" s="549">
        <f t="shared" si="16"/>
        <v>2.2739517857142859</v>
      </c>
      <c r="X76" s="186">
        <f t="shared" si="8"/>
        <v>1.1705122142857141</v>
      </c>
      <c r="Y76" s="113">
        <f t="shared" si="14"/>
        <v>1.1739374613952025</v>
      </c>
    </row>
    <row r="77" spans="2:25" x14ac:dyDescent="0.35">
      <c r="B77" s="116">
        <v>42516</v>
      </c>
      <c r="C77" s="49">
        <v>3.573</v>
      </c>
      <c r="D77" s="350">
        <v>3.2290000000000001</v>
      </c>
      <c r="E77" s="113">
        <f t="shared" si="9"/>
        <v>4.5866666666666647E-4</v>
      </c>
      <c r="F77" s="116">
        <f t="shared" si="0"/>
        <v>44342.25</v>
      </c>
      <c r="G77" s="116"/>
      <c r="H77" s="549">
        <f t="shared" si="1"/>
        <v>750</v>
      </c>
      <c r="I77" s="550">
        <f t="shared" si="2"/>
        <v>399.75</v>
      </c>
      <c r="J77" s="113">
        <f t="shared" si="3"/>
        <v>350.25</v>
      </c>
      <c r="K77" s="549">
        <f t="shared" si="10"/>
        <v>3.3896480000000002</v>
      </c>
      <c r="L77" s="559"/>
      <c r="N77" s="187">
        <v>2.2690000000000001</v>
      </c>
      <c r="O77" s="113">
        <v>2.1970000000000001</v>
      </c>
      <c r="P77" s="198">
        <v>2.1549999999999998</v>
      </c>
      <c r="Q77" s="148">
        <f t="shared" si="4"/>
        <v>45031</v>
      </c>
      <c r="R77" s="148">
        <f t="shared" si="5"/>
        <v>44331</v>
      </c>
      <c r="S77" s="187">
        <f>IF(N77="","",(O77-N77)/($O$14-$N$14))</f>
        <v>1.0285714285714295E-4</v>
      </c>
      <c r="T77" s="549">
        <f t="shared" si="12"/>
        <v>700</v>
      </c>
      <c r="U77" s="113">
        <f t="shared" si="6"/>
        <v>688.75</v>
      </c>
      <c r="V77" s="113">
        <f t="shared" si="7"/>
        <v>11.25</v>
      </c>
      <c r="W77" s="549">
        <f t="shared" si="16"/>
        <v>2.1981571428571431</v>
      </c>
      <c r="X77" s="186">
        <f t="shared" si="8"/>
        <v>1.1914908571428571</v>
      </c>
      <c r="Y77" s="113">
        <f t="shared" si="14"/>
        <v>1.1950399832995062</v>
      </c>
    </row>
    <row r="78" spans="2:25" x14ac:dyDescent="0.35">
      <c r="B78" s="116">
        <v>42517</v>
      </c>
      <c r="C78" s="49">
        <v>3.556</v>
      </c>
      <c r="D78" s="350">
        <v>3.2090000000000001</v>
      </c>
      <c r="E78" s="113">
        <f t="shared" si="9"/>
        <v>4.6266666666666662E-4</v>
      </c>
      <c r="F78" s="116">
        <f t="shared" si="0"/>
        <v>44343.25</v>
      </c>
      <c r="G78" s="116"/>
      <c r="H78" s="549">
        <f t="shared" si="1"/>
        <v>750</v>
      </c>
      <c r="I78" s="550">
        <f t="shared" si="2"/>
        <v>398.75</v>
      </c>
      <c r="J78" s="113">
        <f t="shared" si="3"/>
        <v>351.25</v>
      </c>
      <c r="K78" s="549">
        <f t="shared" si="10"/>
        <v>3.3715116666666667</v>
      </c>
      <c r="L78" s="559"/>
      <c r="N78" s="187">
        <v>2.2200000000000002</v>
      </c>
      <c r="O78" s="113">
        <v>2.153</v>
      </c>
      <c r="P78" s="198">
        <v>2.121</v>
      </c>
      <c r="Q78" s="148">
        <f t="shared" si="4"/>
        <v>45031</v>
      </c>
      <c r="R78" s="148">
        <f t="shared" si="5"/>
        <v>44331</v>
      </c>
      <c r="S78" s="187">
        <f t="shared" si="15"/>
        <v>9.5714285714285956E-5</v>
      </c>
      <c r="T78" s="549">
        <f t="shared" si="12"/>
        <v>700</v>
      </c>
      <c r="U78" s="113">
        <f t="shared" si="6"/>
        <v>687.75</v>
      </c>
      <c r="V78" s="113">
        <f t="shared" si="7"/>
        <v>12.25</v>
      </c>
      <c r="W78" s="549">
        <f t="shared" si="16"/>
        <v>2.1541725</v>
      </c>
      <c r="X78" s="186">
        <f t="shared" si="8"/>
        <v>1.2173391666666666</v>
      </c>
      <c r="Y78" s="113">
        <f t="shared" si="14"/>
        <v>1.2210439532834405</v>
      </c>
    </row>
    <row r="79" spans="2:25" x14ac:dyDescent="0.35">
      <c r="B79" s="116">
        <v>42520</v>
      </c>
      <c r="C79" s="49">
        <v>3.581</v>
      </c>
      <c r="D79" s="350">
        <v>3.2679999999999998</v>
      </c>
      <c r="E79" s="113">
        <f t="shared" si="9"/>
        <v>4.1733333333333358E-4</v>
      </c>
      <c r="F79" s="116">
        <f t="shared" ref="F79:F142" si="17">B79+365.25*5</f>
        <v>44346.25</v>
      </c>
      <c r="G79" s="116"/>
      <c r="H79" s="549">
        <f t="shared" ref="H79:H142" si="18">C$14-D$14</f>
        <v>750</v>
      </c>
      <c r="I79" s="550">
        <f t="shared" ref="I79:I142" si="19">C$14-F79</f>
        <v>395.75</v>
      </c>
      <c r="J79" s="113">
        <f t="shared" ref="J79:J142" si="20">F79-D$14</f>
        <v>354.25</v>
      </c>
      <c r="K79" s="549">
        <f t="shared" si="10"/>
        <v>3.4158403333333331</v>
      </c>
      <c r="L79" s="559"/>
      <c r="N79" s="187">
        <v>2.2359999999999998</v>
      </c>
      <c r="O79" s="113">
        <v>2.17</v>
      </c>
      <c r="P79" s="198">
        <v>2.1440000000000001</v>
      </c>
      <c r="Q79" s="148">
        <f t="shared" ref="Q79:Q142" si="21">IF($F79&lt;$P$14,$P$14,IF($F79&lt;$O$14,$O$14,$N$14))</f>
        <v>45031</v>
      </c>
      <c r="R79" s="148">
        <f t="shared" ref="R79:R142" si="22">IF($F79&gt;$N$14,$N$14,IF($F79&gt;$O$14,$O$14,$P$14))</f>
        <v>44331</v>
      </c>
      <c r="S79" s="187">
        <f t="shared" si="15"/>
        <v>9.4285714285714055E-5</v>
      </c>
      <c r="T79" s="549">
        <f t="shared" si="12"/>
        <v>700</v>
      </c>
      <c r="U79" s="113">
        <f t="shared" ref="U79:U142" si="23">Q79-F79</f>
        <v>684.75</v>
      </c>
      <c r="V79" s="113">
        <f t="shared" ref="V79:V142" si="24">F79-R79</f>
        <v>15.25</v>
      </c>
      <c r="W79" s="549">
        <f t="shared" si="16"/>
        <v>2.1714378571428572</v>
      </c>
      <c r="X79" s="186">
        <f t="shared" ref="X79:X142" si="25">IFERROR(K79-W79,"")</f>
        <v>1.2444024761904759</v>
      </c>
      <c r="Y79" s="113">
        <f t="shared" si="14"/>
        <v>1.2482738199973697</v>
      </c>
    </row>
    <row r="80" spans="2:25" x14ac:dyDescent="0.35">
      <c r="B80" s="116">
        <v>42521</v>
      </c>
      <c r="C80" s="49">
        <v>3.6120000000000001</v>
      </c>
      <c r="D80" s="350">
        <v>3.2640000000000002</v>
      </c>
      <c r="E80" s="113">
        <f t="shared" ref="E80:E143" si="26">IF(C80="","",(D80-C80)/($D$14-$C$14))</f>
        <v>4.6399999999999984E-4</v>
      </c>
      <c r="F80" s="116">
        <f t="shared" si="17"/>
        <v>44347.25</v>
      </c>
      <c r="G80" s="116"/>
      <c r="H80" s="549">
        <f t="shared" si="18"/>
        <v>750</v>
      </c>
      <c r="I80" s="550">
        <f t="shared" si="19"/>
        <v>394.75</v>
      </c>
      <c r="J80" s="113">
        <f t="shared" si="20"/>
        <v>355.25</v>
      </c>
      <c r="K80" s="549">
        <f t="shared" ref="K80:K143" si="27">IF(C80="","",C80-(I80*E80))</f>
        <v>3.428836</v>
      </c>
      <c r="L80" s="559"/>
      <c r="N80" s="187">
        <v>2.2640000000000002</v>
      </c>
      <c r="O80" s="113">
        <v>2.1949999999999998</v>
      </c>
      <c r="P80" s="198">
        <v>2.1669999999999998</v>
      </c>
      <c r="Q80" s="148">
        <f t="shared" si="21"/>
        <v>45031</v>
      </c>
      <c r="R80" s="148">
        <f t="shared" si="22"/>
        <v>44331</v>
      </c>
      <c r="S80" s="187">
        <f t="shared" si="15"/>
        <v>9.8571428571429134E-5</v>
      </c>
      <c r="T80" s="549">
        <f t="shared" ref="T80:T143" si="28">Q80-R80</f>
        <v>700</v>
      </c>
      <c r="U80" s="113">
        <f t="shared" si="23"/>
        <v>683.75</v>
      </c>
      <c r="V80" s="113">
        <f t="shared" si="24"/>
        <v>16.25</v>
      </c>
      <c r="W80" s="549">
        <f t="shared" si="16"/>
        <v>2.1966017857142854</v>
      </c>
      <c r="X80" s="186">
        <f t="shared" si="25"/>
        <v>1.2322342142857146</v>
      </c>
      <c r="Y80" s="113">
        <f t="shared" ref="Y80:Y143" si="29">IF(X80="","",((1+X80/200)^2-1)*100)</f>
        <v>1.2360302171828819</v>
      </c>
    </row>
    <row r="81" spans="2:25" x14ac:dyDescent="0.35">
      <c r="B81" s="116">
        <v>42522</v>
      </c>
      <c r="C81" s="49">
        <v>3.5949999999999998</v>
      </c>
      <c r="D81" s="350">
        <v>3.2530000000000001</v>
      </c>
      <c r="E81" s="113">
        <f t="shared" si="26"/>
        <v>4.5599999999999954E-4</v>
      </c>
      <c r="F81" s="116">
        <f t="shared" si="17"/>
        <v>44348.25</v>
      </c>
      <c r="G81" s="116"/>
      <c r="H81" s="549">
        <f t="shared" si="18"/>
        <v>750</v>
      </c>
      <c r="I81" s="550">
        <f t="shared" si="19"/>
        <v>393.75</v>
      </c>
      <c r="J81" s="113">
        <f t="shared" si="20"/>
        <v>356.25</v>
      </c>
      <c r="K81" s="549">
        <f t="shared" si="27"/>
        <v>3.4154499999999999</v>
      </c>
      <c r="L81" s="559"/>
      <c r="N81" s="187">
        <v>2.286</v>
      </c>
      <c r="O81" s="113">
        <v>2.2080000000000002</v>
      </c>
      <c r="P81" s="198">
        <v>2.169</v>
      </c>
      <c r="Q81" s="148">
        <f t="shared" si="21"/>
        <v>45031</v>
      </c>
      <c r="R81" s="148">
        <f t="shared" si="22"/>
        <v>44331</v>
      </c>
      <c r="S81" s="187">
        <f t="shared" si="15"/>
        <v>1.1142857142857121E-4</v>
      </c>
      <c r="T81" s="549">
        <f t="shared" si="28"/>
        <v>700</v>
      </c>
      <c r="U81" s="113">
        <f t="shared" si="23"/>
        <v>682.75</v>
      </c>
      <c r="V81" s="113">
        <f t="shared" si="24"/>
        <v>17.25</v>
      </c>
      <c r="W81" s="549">
        <f t="shared" si="16"/>
        <v>2.2099221428571432</v>
      </c>
      <c r="X81" s="186">
        <f t="shared" si="25"/>
        <v>1.2055278571428567</v>
      </c>
      <c r="Y81" s="113">
        <f t="shared" si="29"/>
        <v>1.2091611006787462</v>
      </c>
    </row>
    <row r="82" spans="2:25" x14ac:dyDescent="0.35">
      <c r="B82" s="116">
        <v>42523</v>
      </c>
      <c r="C82" s="49">
        <v>3.5590000000000002</v>
      </c>
      <c r="D82" s="350">
        <v>3.2290000000000001</v>
      </c>
      <c r="E82" s="113">
        <f t="shared" si="26"/>
        <v>4.4000000000000007E-4</v>
      </c>
      <c r="F82" s="116">
        <f t="shared" si="17"/>
        <v>44349.25</v>
      </c>
      <c r="G82" s="116"/>
      <c r="H82" s="549">
        <f t="shared" si="18"/>
        <v>750</v>
      </c>
      <c r="I82" s="550">
        <f t="shared" si="19"/>
        <v>392.75</v>
      </c>
      <c r="J82" s="113">
        <f t="shared" si="20"/>
        <v>357.25</v>
      </c>
      <c r="K82" s="549">
        <f t="shared" si="27"/>
        <v>3.38619</v>
      </c>
      <c r="L82" s="559"/>
      <c r="N82" s="187">
        <v>2.2759999999999998</v>
      </c>
      <c r="O82" s="113">
        <v>2.198</v>
      </c>
      <c r="P82" s="198">
        <v>2.1589999999999998</v>
      </c>
      <c r="Q82" s="148">
        <f t="shared" si="21"/>
        <v>45031</v>
      </c>
      <c r="R82" s="148">
        <f t="shared" si="22"/>
        <v>44331</v>
      </c>
      <c r="S82" s="187">
        <f t="shared" si="15"/>
        <v>1.1142857142857121E-4</v>
      </c>
      <c r="T82" s="549">
        <f t="shared" si="28"/>
        <v>700</v>
      </c>
      <c r="U82" s="113">
        <f t="shared" si="23"/>
        <v>681.75</v>
      </c>
      <c r="V82" s="113">
        <f t="shared" si="24"/>
        <v>18.25</v>
      </c>
      <c r="W82" s="549">
        <f t="shared" si="16"/>
        <v>2.2000335714285715</v>
      </c>
      <c r="X82" s="186">
        <f t="shared" si="25"/>
        <v>1.1861564285714286</v>
      </c>
      <c r="Y82" s="113">
        <f t="shared" si="29"/>
        <v>1.1896738462540357</v>
      </c>
    </row>
    <row r="83" spans="2:25" x14ac:dyDescent="0.35">
      <c r="B83" s="116">
        <v>42524</v>
      </c>
      <c r="C83" s="49">
        <v>3.5220000000000002</v>
      </c>
      <c r="D83" s="350">
        <v>3.2029999999999998</v>
      </c>
      <c r="E83" s="113">
        <f t="shared" si="26"/>
        <v>4.2533333333333388E-4</v>
      </c>
      <c r="F83" s="116">
        <f t="shared" si="17"/>
        <v>44350.25</v>
      </c>
      <c r="G83" s="116"/>
      <c r="H83" s="549">
        <f t="shared" si="18"/>
        <v>750</v>
      </c>
      <c r="I83" s="550">
        <f t="shared" si="19"/>
        <v>391.75</v>
      </c>
      <c r="J83" s="113">
        <f t="shared" si="20"/>
        <v>358.25</v>
      </c>
      <c r="K83" s="549">
        <f t="shared" si="27"/>
        <v>3.3553756666666668</v>
      </c>
      <c r="L83" s="559"/>
      <c r="N83" s="187">
        <v>2.2629999999999999</v>
      </c>
      <c r="O83" s="113">
        <v>2.1829999999999998</v>
      </c>
      <c r="P83" s="198">
        <v>2.145</v>
      </c>
      <c r="Q83" s="148">
        <f t="shared" si="21"/>
        <v>45031</v>
      </c>
      <c r="R83" s="148">
        <f t="shared" si="22"/>
        <v>44331</v>
      </c>
      <c r="S83" s="187">
        <f t="shared" si="15"/>
        <v>1.1428571428571439E-4</v>
      </c>
      <c r="T83" s="549">
        <f t="shared" si="28"/>
        <v>700</v>
      </c>
      <c r="U83" s="113">
        <f t="shared" si="23"/>
        <v>680.75</v>
      </c>
      <c r="V83" s="113">
        <f t="shared" si="24"/>
        <v>19.25</v>
      </c>
      <c r="W83" s="549">
        <f t="shared" si="16"/>
        <v>2.1852</v>
      </c>
      <c r="X83" s="186">
        <f t="shared" si="25"/>
        <v>1.1701756666666667</v>
      </c>
      <c r="Y83" s="113">
        <f t="shared" si="29"/>
        <v>1.1735989443938166</v>
      </c>
    </row>
    <row r="84" spans="2:25" x14ac:dyDescent="0.35">
      <c r="B84" s="116">
        <v>42527</v>
      </c>
      <c r="C84" s="49" t="s">
        <v>437</v>
      </c>
      <c r="D84" s="350" t="s">
        <v>437</v>
      </c>
      <c r="E84" s="113" t="str">
        <f t="shared" si="26"/>
        <v/>
      </c>
      <c r="F84" s="116">
        <f t="shared" si="17"/>
        <v>44353.25</v>
      </c>
      <c r="G84" s="116"/>
      <c r="H84" s="549">
        <f t="shared" si="18"/>
        <v>750</v>
      </c>
      <c r="I84" s="550">
        <f t="shared" si="19"/>
        <v>388.75</v>
      </c>
      <c r="J84" s="113">
        <f t="shared" si="20"/>
        <v>361.25</v>
      </c>
      <c r="K84" s="549" t="str">
        <f t="shared" si="27"/>
        <v/>
      </c>
      <c r="L84" s="559"/>
      <c r="N84" s="187">
        <v>2.2570000000000001</v>
      </c>
      <c r="O84" s="113">
        <v>2.1800000000000002</v>
      </c>
      <c r="P84" s="198">
        <v>2.1339999999999999</v>
      </c>
      <c r="Q84" s="148">
        <f t="shared" si="21"/>
        <v>45031</v>
      </c>
      <c r="R84" s="148">
        <f t="shared" si="22"/>
        <v>44331</v>
      </c>
      <c r="S84" s="187">
        <f t="shared" si="15"/>
        <v>1.0999999999999994E-4</v>
      </c>
      <c r="T84" s="549">
        <f t="shared" si="28"/>
        <v>700</v>
      </c>
      <c r="U84" s="113">
        <f t="shared" si="23"/>
        <v>677.75</v>
      </c>
      <c r="V84" s="113">
        <f t="shared" si="24"/>
        <v>22.25</v>
      </c>
      <c r="W84" s="549">
        <f t="shared" si="16"/>
        <v>2.1824475000000003</v>
      </c>
      <c r="X84" s="186" t="str">
        <f t="shared" si="25"/>
        <v/>
      </c>
      <c r="Y84" s="113" t="str">
        <f t="shared" si="29"/>
        <v/>
      </c>
    </row>
    <row r="85" spans="2:25" x14ac:dyDescent="0.35">
      <c r="B85" s="116">
        <v>42528</v>
      </c>
      <c r="C85" s="49">
        <v>3.4929999999999999</v>
      </c>
      <c r="D85" s="350">
        <v>3.169</v>
      </c>
      <c r="E85" s="113">
        <f t="shared" si="26"/>
        <v>4.3199999999999977E-4</v>
      </c>
      <c r="F85" s="116">
        <f t="shared" si="17"/>
        <v>44354.25</v>
      </c>
      <c r="G85" s="116"/>
      <c r="H85" s="549">
        <f t="shared" si="18"/>
        <v>750</v>
      </c>
      <c r="I85" s="550">
        <f t="shared" si="19"/>
        <v>387.75</v>
      </c>
      <c r="J85" s="113">
        <f t="shared" si="20"/>
        <v>362.25</v>
      </c>
      <c r="K85" s="549">
        <f t="shared" si="27"/>
        <v>3.3254920000000001</v>
      </c>
      <c r="L85" s="559"/>
      <c r="N85" s="187">
        <v>2.242</v>
      </c>
      <c r="O85" s="113">
        <v>2.153</v>
      </c>
      <c r="P85" s="198">
        <v>2.113</v>
      </c>
      <c r="Q85" s="148">
        <f t="shared" si="21"/>
        <v>45031</v>
      </c>
      <c r="R85" s="148">
        <f t="shared" si="22"/>
        <v>44331</v>
      </c>
      <c r="S85" s="187">
        <f t="shared" si="15"/>
        <v>1.2714285714285711E-4</v>
      </c>
      <c r="T85" s="549">
        <f t="shared" si="28"/>
        <v>700</v>
      </c>
      <c r="U85" s="113">
        <f t="shared" si="23"/>
        <v>676.75</v>
      </c>
      <c r="V85" s="113">
        <f t="shared" si="24"/>
        <v>23.25</v>
      </c>
      <c r="W85" s="549">
        <f t="shared" si="16"/>
        <v>2.1559560714285713</v>
      </c>
      <c r="X85" s="186">
        <f t="shared" si="25"/>
        <v>1.1695359285714289</v>
      </c>
      <c r="Y85" s="113">
        <f t="shared" si="29"/>
        <v>1.1729554642919471</v>
      </c>
    </row>
    <row r="86" spans="2:25" x14ac:dyDescent="0.35">
      <c r="B86" s="116">
        <v>42529</v>
      </c>
      <c r="C86" s="49">
        <v>3.5169999999999999</v>
      </c>
      <c r="D86" s="350">
        <v>3.2109999999999999</v>
      </c>
      <c r="E86" s="113">
        <f t="shared" si="26"/>
        <v>4.0800000000000005E-4</v>
      </c>
      <c r="F86" s="116">
        <f t="shared" si="17"/>
        <v>44355.25</v>
      </c>
      <c r="G86" s="116"/>
      <c r="H86" s="549">
        <f t="shared" si="18"/>
        <v>750</v>
      </c>
      <c r="I86" s="550">
        <f t="shared" si="19"/>
        <v>386.75</v>
      </c>
      <c r="J86" s="113">
        <f t="shared" si="20"/>
        <v>363.25</v>
      </c>
      <c r="K86" s="549">
        <f t="shared" si="27"/>
        <v>3.3592059999999999</v>
      </c>
      <c r="L86" s="559"/>
      <c r="N86" s="187">
        <v>2.2560000000000002</v>
      </c>
      <c r="O86" s="113">
        <v>2.1709999999999998</v>
      </c>
      <c r="P86" s="198">
        <v>2.137</v>
      </c>
      <c r="Q86" s="148">
        <f t="shared" si="21"/>
        <v>45031</v>
      </c>
      <c r="R86" s="148">
        <f t="shared" si="22"/>
        <v>44331</v>
      </c>
      <c r="S86" s="187">
        <f t="shared" si="15"/>
        <v>1.2142857142857201E-4</v>
      </c>
      <c r="T86" s="549">
        <f t="shared" si="28"/>
        <v>700</v>
      </c>
      <c r="U86" s="113">
        <f t="shared" si="23"/>
        <v>675.75</v>
      </c>
      <c r="V86" s="113">
        <f t="shared" si="24"/>
        <v>24.25</v>
      </c>
      <c r="W86" s="549">
        <f t="shared" si="16"/>
        <v>2.1739446428571427</v>
      </c>
      <c r="X86" s="186">
        <f t="shared" si="25"/>
        <v>1.1852613571428572</v>
      </c>
      <c r="Y86" s="113">
        <f t="shared" si="29"/>
        <v>1.1887734683546869</v>
      </c>
    </row>
    <row r="87" spans="2:25" x14ac:dyDescent="0.35">
      <c r="B87" s="116">
        <v>42530</v>
      </c>
      <c r="C87" s="49">
        <v>3.536</v>
      </c>
      <c r="D87" s="350">
        <v>3.238</v>
      </c>
      <c r="E87" s="113">
        <f t="shared" si="26"/>
        <v>3.9733333333333341E-4</v>
      </c>
      <c r="F87" s="116">
        <f t="shared" si="17"/>
        <v>44356.25</v>
      </c>
      <c r="G87" s="116"/>
      <c r="H87" s="549">
        <f t="shared" si="18"/>
        <v>750</v>
      </c>
      <c r="I87" s="550">
        <f t="shared" si="19"/>
        <v>385.75</v>
      </c>
      <c r="J87" s="113">
        <f t="shared" si="20"/>
        <v>364.25</v>
      </c>
      <c r="K87" s="549">
        <f t="shared" si="27"/>
        <v>3.3827286666666665</v>
      </c>
      <c r="L87" s="559"/>
      <c r="N87" s="187">
        <v>2.278</v>
      </c>
      <c r="O87" s="113">
        <v>2.2050000000000001</v>
      </c>
      <c r="P87" s="198">
        <v>2.1739999999999999</v>
      </c>
      <c r="Q87" s="148">
        <f t="shared" si="21"/>
        <v>45031</v>
      </c>
      <c r="R87" s="148">
        <f t="shared" si="22"/>
        <v>44331</v>
      </c>
      <c r="S87" s="187">
        <f t="shared" si="15"/>
        <v>1.0428571428571422E-4</v>
      </c>
      <c r="T87" s="549">
        <f t="shared" si="28"/>
        <v>700</v>
      </c>
      <c r="U87" s="113">
        <f t="shared" si="23"/>
        <v>674.75</v>
      </c>
      <c r="V87" s="113">
        <f t="shared" si="24"/>
        <v>25.25</v>
      </c>
      <c r="W87" s="549">
        <f t="shared" si="16"/>
        <v>2.2076332142857145</v>
      </c>
      <c r="X87" s="186">
        <f t="shared" si="25"/>
        <v>1.175095452380952</v>
      </c>
      <c r="Y87" s="113">
        <f t="shared" si="29"/>
        <v>1.1785475756864727</v>
      </c>
    </row>
    <row r="88" spans="2:25" x14ac:dyDescent="0.35">
      <c r="B88" s="116">
        <v>42531</v>
      </c>
      <c r="C88" s="49">
        <v>3.524</v>
      </c>
      <c r="D88" s="350">
        <v>3.2330000000000001</v>
      </c>
      <c r="E88" s="113">
        <f t="shared" si="26"/>
        <v>3.8799999999999989E-4</v>
      </c>
      <c r="F88" s="116">
        <f t="shared" si="17"/>
        <v>44357.25</v>
      </c>
      <c r="G88" s="116"/>
      <c r="H88" s="549">
        <f t="shared" si="18"/>
        <v>750</v>
      </c>
      <c r="I88" s="550">
        <f t="shared" si="19"/>
        <v>384.75</v>
      </c>
      <c r="J88" s="113">
        <f t="shared" si="20"/>
        <v>365.25</v>
      </c>
      <c r="K88" s="549">
        <f t="shared" si="27"/>
        <v>3.374717</v>
      </c>
      <c r="L88" s="559"/>
      <c r="N88" s="187">
        <v>2.2469999999999999</v>
      </c>
      <c r="O88" s="113">
        <v>2.1800000000000002</v>
      </c>
      <c r="P88" s="198">
        <v>2.1539999999999999</v>
      </c>
      <c r="Q88" s="148">
        <f t="shared" si="21"/>
        <v>45031</v>
      </c>
      <c r="R88" s="148">
        <f t="shared" si="22"/>
        <v>44331</v>
      </c>
      <c r="S88" s="187">
        <f t="shared" si="15"/>
        <v>9.5714285714285319E-5</v>
      </c>
      <c r="T88" s="549">
        <f t="shared" si="28"/>
        <v>700</v>
      </c>
      <c r="U88" s="113">
        <f t="shared" si="23"/>
        <v>673.75</v>
      </c>
      <c r="V88" s="113">
        <f t="shared" si="24"/>
        <v>26.25</v>
      </c>
      <c r="W88" s="549">
        <f t="shared" si="16"/>
        <v>2.1825125000000001</v>
      </c>
      <c r="X88" s="186">
        <f t="shared" si="25"/>
        <v>1.1922044999999999</v>
      </c>
      <c r="Y88" s="113">
        <f t="shared" si="29"/>
        <v>1.1957578789245416</v>
      </c>
    </row>
    <row r="89" spans="2:25" x14ac:dyDescent="0.35">
      <c r="B89" s="116">
        <v>42534</v>
      </c>
      <c r="C89" s="49">
        <v>3.4910000000000001</v>
      </c>
      <c r="D89" s="350">
        <v>3.2189999999999999</v>
      </c>
      <c r="E89" s="113">
        <f t="shared" si="26"/>
        <v>3.6266666666666701E-4</v>
      </c>
      <c r="F89" s="116">
        <f t="shared" si="17"/>
        <v>44360.25</v>
      </c>
      <c r="G89" s="116"/>
      <c r="H89" s="549">
        <f t="shared" si="18"/>
        <v>750</v>
      </c>
      <c r="I89" s="550">
        <f t="shared" si="19"/>
        <v>381.75</v>
      </c>
      <c r="J89" s="113">
        <f t="shared" si="20"/>
        <v>368.25</v>
      </c>
      <c r="K89" s="549">
        <f t="shared" si="27"/>
        <v>3.3525520000000002</v>
      </c>
      <c r="L89" s="559"/>
      <c r="N89" s="187">
        <v>2.198</v>
      </c>
      <c r="O89" s="113">
        <v>2.1349999999999998</v>
      </c>
      <c r="P89" s="198">
        <v>2.1230000000000002</v>
      </c>
      <c r="Q89" s="148">
        <f t="shared" si="21"/>
        <v>45031</v>
      </c>
      <c r="R89" s="148">
        <f t="shared" si="22"/>
        <v>44331</v>
      </c>
      <c r="S89" s="187">
        <f t="shared" si="15"/>
        <v>9.0000000000000236E-5</v>
      </c>
      <c r="T89" s="549">
        <f t="shared" si="28"/>
        <v>700</v>
      </c>
      <c r="U89" s="113">
        <f t="shared" si="23"/>
        <v>670.75</v>
      </c>
      <c r="V89" s="113">
        <f t="shared" si="24"/>
        <v>29.25</v>
      </c>
      <c r="W89" s="549">
        <f t="shared" si="16"/>
        <v>2.1376324999999996</v>
      </c>
      <c r="X89" s="186">
        <f t="shared" si="25"/>
        <v>1.2149195000000006</v>
      </c>
      <c r="Y89" s="113">
        <f t="shared" si="29"/>
        <v>1.2186095734787017</v>
      </c>
    </row>
    <row r="90" spans="2:25" x14ac:dyDescent="0.35">
      <c r="B90" s="116">
        <v>42535</v>
      </c>
      <c r="C90" s="49">
        <v>3.4430000000000001</v>
      </c>
      <c r="D90" s="350">
        <v>3.1680000000000001</v>
      </c>
      <c r="E90" s="113">
        <f t="shared" si="26"/>
        <v>3.6666666666666656E-4</v>
      </c>
      <c r="F90" s="116">
        <f t="shared" si="17"/>
        <v>44361.25</v>
      </c>
      <c r="G90" s="116"/>
      <c r="H90" s="549">
        <f t="shared" si="18"/>
        <v>750</v>
      </c>
      <c r="I90" s="550">
        <f t="shared" si="19"/>
        <v>380.75</v>
      </c>
      <c r="J90" s="113">
        <f t="shared" si="20"/>
        <v>369.25</v>
      </c>
      <c r="K90" s="549">
        <f t="shared" si="27"/>
        <v>3.3033916666666667</v>
      </c>
      <c r="L90" s="559"/>
      <c r="N90" s="187">
        <v>2.1760000000000002</v>
      </c>
      <c r="O90" s="113">
        <v>2.125</v>
      </c>
      <c r="P90" s="198">
        <v>2.1059999999999999</v>
      </c>
      <c r="Q90" s="148">
        <f t="shared" si="21"/>
        <v>45031</v>
      </c>
      <c r="R90" s="148">
        <f t="shared" si="22"/>
        <v>44331</v>
      </c>
      <c r="S90" s="187">
        <f t="shared" si="15"/>
        <v>7.2857142857143077E-5</v>
      </c>
      <c r="T90" s="549">
        <f t="shared" si="28"/>
        <v>700</v>
      </c>
      <c r="U90" s="113">
        <f t="shared" si="23"/>
        <v>669.75</v>
      </c>
      <c r="V90" s="113">
        <f t="shared" si="24"/>
        <v>30.25</v>
      </c>
      <c r="W90" s="549">
        <f t="shared" si="16"/>
        <v>2.1272039285714284</v>
      </c>
      <c r="X90" s="186">
        <f t="shared" si="25"/>
        <v>1.1761877380952384</v>
      </c>
      <c r="Y90" s="113">
        <f t="shared" si="29"/>
        <v>1.1796462820833353</v>
      </c>
    </row>
    <row r="91" spans="2:25" x14ac:dyDescent="0.35">
      <c r="B91" s="116">
        <v>42536</v>
      </c>
      <c r="C91" s="49">
        <v>3.4580000000000002</v>
      </c>
      <c r="D91" s="350">
        <v>3.181</v>
      </c>
      <c r="E91" s="113">
        <f t="shared" si="26"/>
        <v>3.6933333333333349E-4</v>
      </c>
      <c r="F91" s="116">
        <f t="shared" si="17"/>
        <v>44362.25</v>
      </c>
      <c r="G91" s="116"/>
      <c r="H91" s="549">
        <f t="shared" si="18"/>
        <v>750</v>
      </c>
      <c r="I91" s="550">
        <f t="shared" si="19"/>
        <v>379.75</v>
      </c>
      <c r="J91" s="113">
        <f t="shared" si="20"/>
        <v>370.25</v>
      </c>
      <c r="K91" s="549">
        <f t="shared" si="27"/>
        <v>3.3177456666666667</v>
      </c>
      <c r="L91" s="559"/>
      <c r="N91" s="187">
        <v>2.19</v>
      </c>
      <c r="O91" s="113">
        <v>2.14</v>
      </c>
      <c r="P91" s="198">
        <v>2.1179999999999999</v>
      </c>
      <c r="Q91" s="148">
        <f t="shared" si="21"/>
        <v>45031</v>
      </c>
      <c r="R91" s="148">
        <f t="shared" si="22"/>
        <v>44331</v>
      </c>
      <c r="S91" s="187">
        <f t="shared" si="15"/>
        <v>7.1428571428571176E-5</v>
      </c>
      <c r="T91" s="549">
        <f t="shared" si="28"/>
        <v>700</v>
      </c>
      <c r="U91" s="113">
        <f t="shared" si="23"/>
        <v>668.75</v>
      </c>
      <c r="V91" s="113">
        <f t="shared" si="24"/>
        <v>31.25</v>
      </c>
      <c r="W91" s="549">
        <f t="shared" si="16"/>
        <v>2.1422321428571429</v>
      </c>
      <c r="X91" s="186">
        <f t="shared" si="25"/>
        <v>1.1755135238095238</v>
      </c>
      <c r="Y91" s="113">
        <f t="shared" si="29"/>
        <v>1.1789681039211741</v>
      </c>
    </row>
    <row r="92" spans="2:25" x14ac:dyDescent="0.35">
      <c r="B92" s="116">
        <v>42537</v>
      </c>
      <c r="C92" s="49">
        <v>3.4169999999999998</v>
      </c>
      <c r="D92" s="350">
        <v>3.1579999999999999</v>
      </c>
      <c r="E92" s="113">
        <f t="shared" si="26"/>
        <v>3.4533333333333318E-4</v>
      </c>
      <c r="F92" s="116">
        <f t="shared" si="17"/>
        <v>44363.25</v>
      </c>
      <c r="G92" s="116"/>
      <c r="H92" s="549">
        <f t="shared" si="18"/>
        <v>750</v>
      </c>
      <c r="I92" s="550">
        <f t="shared" si="19"/>
        <v>378.75</v>
      </c>
      <c r="J92" s="113">
        <f t="shared" si="20"/>
        <v>371.25</v>
      </c>
      <c r="K92" s="549">
        <f t="shared" si="27"/>
        <v>3.2862049999999998</v>
      </c>
      <c r="L92" s="559"/>
      <c r="N92" s="187">
        <v>2.1560000000000001</v>
      </c>
      <c r="O92" s="113">
        <v>2.1120000000000001</v>
      </c>
      <c r="P92" s="198">
        <v>2.1019999999999999</v>
      </c>
      <c r="Q92" s="148">
        <f t="shared" si="21"/>
        <v>45031</v>
      </c>
      <c r="R92" s="148">
        <f t="shared" si="22"/>
        <v>44331</v>
      </c>
      <c r="S92" s="187">
        <f t="shared" si="15"/>
        <v>6.2857142857142916E-5</v>
      </c>
      <c r="T92" s="549">
        <f t="shared" si="28"/>
        <v>700</v>
      </c>
      <c r="U92" s="113">
        <f t="shared" si="23"/>
        <v>667.75</v>
      </c>
      <c r="V92" s="113">
        <f t="shared" si="24"/>
        <v>32.25</v>
      </c>
      <c r="W92" s="549">
        <f t="shared" si="16"/>
        <v>2.1140271428571431</v>
      </c>
      <c r="X92" s="186">
        <f t="shared" si="25"/>
        <v>1.1721778571428567</v>
      </c>
      <c r="Y92" s="113">
        <f t="shared" si="29"/>
        <v>1.1756128594648141</v>
      </c>
    </row>
    <row r="93" spans="2:25" x14ac:dyDescent="0.35">
      <c r="B93" s="116">
        <v>42538</v>
      </c>
      <c r="C93" s="49">
        <v>3.4329999999999998</v>
      </c>
      <c r="D93" s="350">
        <v>3.1779999999999999</v>
      </c>
      <c r="E93" s="113">
        <f t="shared" si="26"/>
        <v>3.3999999999999986E-4</v>
      </c>
      <c r="F93" s="116">
        <f t="shared" si="17"/>
        <v>44364.25</v>
      </c>
      <c r="G93" s="116"/>
      <c r="H93" s="549">
        <f t="shared" si="18"/>
        <v>750</v>
      </c>
      <c r="I93" s="550">
        <f t="shared" si="19"/>
        <v>377.75</v>
      </c>
      <c r="J93" s="113">
        <f t="shared" si="20"/>
        <v>372.25</v>
      </c>
      <c r="K93" s="549">
        <f t="shared" si="27"/>
        <v>3.3045649999999998</v>
      </c>
      <c r="L93" s="559"/>
      <c r="N93" s="187">
        <v>2.1640000000000001</v>
      </c>
      <c r="O93" s="113">
        <v>2.1269999999999998</v>
      </c>
      <c r="P93" s="198">
        <v>2.117</v>
      </c>
      <c r="Q93" s="148">
        <f t="shared" si="21"/>
        <v>45031</v>
      </c>
      <c r="R93" s="148">
        <f t="shared" si="22"/>
        <v>44331</v>
      </c>
      <c r="S93" s="187">
        <f t="shared" si="15"/>
        <v>5.2857142857143377E-5</v>
      </c>
      <c r="T93" s="549">
        <f t="shared" si="28"/>
        <v>700</v>
      </c>
      <c r="U93" s="113">
        <f t="shared" si="23"/>
        <v>666.75</v>
      </c>
      <c r="V93" s="113">
        <f t="shared" si="24"/>
        <v>33.25</v>
      </c>
      <c r="W93" s="549">
        <f t="shared" si="16"/>
        <v>2.1287574999999999</v>
      </c>
      <c r="X93" s="186">
        <f t="shared" si="25"/>
        <v>1.1758074999999999</v>
      </c>
      <c r="Y93" s="113">
        <f t="shared" si="29"/>
        <v>1.1792638081926432</v>
      </c>
    </row>
    <row r="94" spans="2:25" x14ac:dyDescent="0.35">
      <c r="B94" s="116">
        <v>42541</v>
      </c>
      <c r="C94" s="49">
        <v>3.456</v>
      </c>
      <c r="D94" s="350">
        <v>3.1920000000000002</v>
      </c>
      <c r="E94" s="113">
        <f t="shared" si="26"/>
        <v>3.5199999999999972E-4</v>
      </c>
      <c r="F94" s="116">
        <f t="shared" si="17"/>
        <v>44367.25</v>
      </c>
      <c r="G94" s="116"/>
      <c r="H94" s="549">
        <f t="shared" si="18"/>
        <v>750</v>
      </c>
      <c r="I94" s="550">
        <f t="shared" si="19"/>
        <v>374.75</v>
      </c>
      <c r="J94" s="113">
        <f t="shared" si="20"/>
        <v>375.25</v>
      </c>
      <c r="K94" s="549">
        <f t="shared" si="27"/>
        <v>3.3240880000000002</v>
      </c>
      <c r="L94" s="559"/>
      <c r="N94" s="187">
        <v>2.21</v>
      </c>
      <c r="O94" s="113">
        <v>2.1640000000000001</v>
      </c>
      <c r="P94" s="198">
        <v>2.1520000000000001</v>
      </c>
      <c r="Q94" s="148">
        <f t="shared" si="21"/>
        <v>45031</v>
      </c>
      <c r="R94" s="148">
        <f t="shared" si="22"/>
        <v>44331</v>
      </c>
      <c r="S94" s="187">
        <f t="shared" si="15"/>
        <v>6.5714285714285457E-5</v>
      </c>
      <c r="T94" s="549">
        <f t="shared" si="28"/>
        <v>700</v>
      </c>
      <c r="U94" s="113">
        <f t="shared" si="23"/>
        <v>663.75</v>
      </c>
      <c r="V94" s="113">
        <f t="shared" si="24"/>
        <v>36.25</v>
      </c>
      <c r="W94" s="549">
        <f t="shared" si="16"/>
        <v>2.166382142857143</v>
      </c>
      <c r="X94" s="186">
        <f t="shared" si="25"/>
        <v>1.1577058571428571</v>
      </c>
      <c r="Y94" s="113">
        <f t="shared" si="29"/>
        <v>1.1610565642720116</v>
      </c>
    </row>
    <row r="95" spans="2:25" x14ac:dyDescent="0.35">
      <c r="B95" s="116">
        <v>42542</v>
      </c>
      <c r="C95" s="49">
        <v>3.4870000000000001</v>
      </c>
      <c r="D95" s="350">
        <v>3.214</v>
      </c>
      <c r="E95" s="113">
        <f t="shared" si="26"/>
        <v>3.6400000000000017E-4</v>
      </c>
      <c r="F95" s="116">
        <f t="shared" si="17"/>
        <v>44368.25</v>
      </c>
      <c r="G95" s="116"/>
      <c r="H95" s="549">
        <f t="shared" si="18"/>
        <v>750</v>
      </c>
      <c r="I95" s="550">
        <f t="shared" si="19"/>
        <v>373.75</v>
      </c>
      <c r="J95" s="113">
        <f t="shared" si="20"/>
        <v>376.25</v>
      </c>
      <c r="K95" s="549">
        <f t="shared" si="27"/>
        <v>3.3509549999999999</v>
      </c>
      <c r="L95" s="559"/>
      <c r="N95" s="187">
        <v>2.2450000000000001</v>
      </c>
      <c r="O95" s="113">
        <v>2.194</v>
      </c>
      <c r="P95" s="198">
        <v>2.1800000000000002</v>
      </c>
      <c r="Q95" s="148">
        <f t="shared" si="21"/>
        <v>45031</v>
      </c>
      <c r="R95" s="148">
        <f t="shared" si="22"/>
        <v>44331</v>
      </c>
      <c r="S95" s="187">
        <f t="shared" si="15"/>
        <v>7.2857142857143077E-5</v>
      </c>
      <c r="T95" s="549">
        <f t="shared" si="28"/>
        <v>700</v>
      </c>
      <c r="U95" s="113">
        <f t="shared" si="23"/>
        <v>662.75</v>
      </c>
      <c r="V95" s="113">
        <f t="shared" si="24"/>
        <v>37.25</v>
      </c>
      <c r="W95" s="549">
        <f t="shared" si="16"/>
        <v>2.1967139285714286</v>
      </c>
      <c r="X95" s="186">
        <f t="shared" si="25"/>
        <v>1.1542410714285714</v>
      </c>
      <c r="Y95" s="113">
        <f t="shared" si="29"/>
        <v>1.157571752555997</v>
      </c>
    </row>
    <row r="96" spans="2:25" x14ac:dyDescent="0.35">
      <c r="B96" s="116">
        <v>42543</v>
      </c>
      <c r="C96" s="49">
        <v>3.5220000000000002</v>
      </c>
      <c r="D96" s="350">
        <v>3.2410000000000001</v>
      </c>
      <c r="E96" s="113">
        <f t="shared" si="26"/>
        <v>3.7466666666666687E-4</v>
      </c>
      <c r="F96" s="116">
        <f t="shared" si="17"/>
        <v>44369.25</v>
      </c>
      <c r="G96" s="116"/>
      <c r="H96" s="549">
        <f t="shared" si="18"/>
        <v>750</v>
      </c>
      <c r="I96" s="550">
        <f t="shared" si="19"/>
        <v>372.75</v>
      </c>
      <c r="J96" s="113">
        <f t="shared" si="20"/>
        <v>377.25</v>
      </c>
      <c r="K96" s="549">
        <f t="shared" si="27"/>
        <v>3.3823430000000001</v>
      </c>
      <c r="L96" s="559"/>
      <c r="N96" s="187">
        <v>2.2730000000000001</v>
      </c>
      <c r="O96" s="113">
        <v>2.2200000000000002</v>
      </c>
      <c r="P96" s="198">
        <v>2.2029999999999998</v>
      </c>
      <c r="Q96" s="148">
        <f t="shared" si="21"/>
        <v>45031</v>
      </c>
      <c r="R96" s="148">
        <f t="shared" si="22"/>
        <v>44331</v>
      </c>
      <c r="S96" s="187">
        <f t="shared" si="15"/>
        <v>7.5714285714285619E-5</v>
      </c>
      <c r="T96" s="549">
        <f t="shared" si="28"/>
        <v>700</v>
      </c>
      <c r="U96" s="113">
        <f t="shared" si="23"/>
        <v>661.75</v>
      </c>
      <c r="V96" s="113">
        <f t="shared" si="24"/>
        <v>38.25</v>
      </c>
      <c r="W96" s="549">
        <f t="shared" si="16"/>
        <v>2.2228960714285715</v>
      </c>
      <c r="X96" s="186">
        <f t="shared" si="25"/>
        <v>1.1594469285714286</v>
      </c>
      <c r="Y96" s="113">
        <f t="shared" si="29"/>
        <v>1.1628077215218635</v>
      </c>
    </row>
    <row r="97" spans="2:25" x14ac:dyDescent="0.35">
      <c r="B97" s="116">
        <v>42544</v>
      </c>
      <c r="C97" s="49">
        <v>3.5270000000000001</v>
      </c>
      <c r="D97" s="350">
        <v>3.2450000000000001</v>
      </c>
      <c r="E97" s="113">
        <f t="shared" si="26"/>
        <v>3.7600000000000003E-4</v>
      </c>
      <c r="F97" s="116">
        <f t="shared" si="17"/>
        <v>44370.25</v>
      </c>
      <c r="G97" s="116"/>
      <c r="H97" s="549">
        <f t="shared" si="18"/>
        <v>750</v>
      </c>
      <c r="I97" s="550">
        <f t="shared" si="19"/>
        <v>371.75</v>
      </c>
      <c r="J97" s="113">
        <f t="shared" si="20"/>
        <v>378.25</v>
      </c>
      <c r="K97" s="549">
        <f t="shared" si="27"/>
        <v>3.387222</v>
      </c>
      <c r="L97" s="559"/>
      <c r="N97" s="187">
        <v>2.2989999999999999</v>
      </c>
      <c r="O97" s="113">
        <v>2.2410000000000001</v>
      </c>
      <c r="P97" s="198">
        <v>2.2210000000000001</v>
      </c>
      <c r="Q97" s="148">
        <f t="shared" si="21"/>
        <v>45031</v>
      </c>
      <c r="R97" s="148">
        <f t="shared" si="22"/>
        <v>44331</v>
      </c>
      <c r="S97" s="187">
        <f t="shared" si="15"/>
        <v>8.2857142857142616E-5</v>
      </c>
      <c r="T97" s="549">
        <f t="shared" si="28"/>
        <v>700</v>
      </c>
      <c r="U97" s="113">
        <f t="shared" si="23"/>
        <v>660.75</v>
      </c>
      <c r="V97" s="113">
        <f t="shared" si="24"/>
        <v>39.25</v>
      </c>
      <c r="W97" s="549">
        <f t="shared" si="16"/>
        <v>2.2442521428571429</v>
      </c>
      <c r="X97" s="186">
        <f t="shared" si="25"/>
        <v>1.142969857142857</v>
      </c>
      <c r="Y97" s="113">
        <f t="shared" si="29"/>
        <v>1.1462358073786927</v>
      </c>
    </row>
    <row r="98" spans="2:25" x14ac:dyDescent="0.35">
      <c r="B98" s="116">
        <v>42545</v>
      </c>
      <c r="C98" s="49">
        <v>3.343</v>
      </c>
      <c r="D98" s="350">
        <v>3.0840000000000001</v>
      </c>
      <c r="E98" s="113">
        <f t="shared" si="26"/>
        <v>3.4533333333333318E-4</v>
      </c>
      <c r="F98" s="116">
        <f t="shared" si="17"/>
        <v>44371.25</v>
      </c>
      <c r="G98" s="116"/>
      <c r="H98" s="549">
        <f t="shared" si="18"/>
        <v>750</v>
      </c>
      <c r="I98" s="550">
        <f t="shared" si="19"/>
        <v>370.75</v>
      </c>
      <c r="J98" s="113">
        <f t="shared" si="20"/>
        <v>379.25</v>
      </c>
      <c r="K98" s="549">
        <f t="shared" si="27"/>
        <v>3.2149676666666669</v>
      </c>
      <c r="L98" s="559"/>
      <c r="N98" s="187">
        <v>2.0939999999999999</v>
      </c>
      <c r="O98" s="113">
        <v>2.052</v>
      </c>
      <c r="P98" s="198">
        <v>2.0499999999999998</v>
      </c>
      <c r="Q98" s="148">
        <f t="shared" si="21"/>
        <v>45031</v>
      </c>
      <c r="R98" s="148">
        <f t="shared" si="22"/>
        <v>44331</v>
      </c>
      <c r="S98" s="187">
        <f t="shared" si="15"/>
        <v>5.9999999999999737E-5</v>
      </c>
      <c r="T98" s="549">
        <f t="shared" si="28"/>
        <v>700</v>
      </c>
      <c r="U98" s="113">
        <f t="shared" si="23"/>
        <v>659.75</v>
      </c>
      <c r="V98" s="113">
        <f t="shared" si="24"/>
        <v>40.25</v>
      </c>
      <c r="W98" s="549">
        <f t="shared" si="16"/>
        <v>2.0544150000000001</v>
      </c>
      <c r="X98" s="186">
        <f t="shared" si="25"/>
        <v>1.1605526666666668</v>
      </c>
      <c r="Y98" s="113">
        <f t="shared" si="29"/>
        <v>1.1639198728969236</v>
      </c>
    </row>
    <row r="99" spans="2:25" x14ac:dyDescent="0.35">
      <c r="B99" s="116">
        <v>42548</v>
      </c>
      <c r="C99" s="49">
        <v>3.367</v>
      </c>
      <c r="D99" s="350">
        <v>3.1059999999999999</v>
      </c>
      <c r="E99" s="113">
        <f t="shared" si="26"/>
        <v>3.4800000000000016E-4</v>
      </c>
      <c r="F99" s="116">
        <f t="shared" si="17"/>
        <v>44374.25</v>
      </c>
      <c r="G99" s="116"/>
      <c r="H99" s="549">
        <f t="shared" si="18"/>
        <v>750</v>
      </c>
      <c r="I99" s="550">
        <f t="shared" si="19"/>
        <v>367.75</v>
      </c>
      <c r="J99" s="113">
        <f t="shared" si="20"/>
        <v>382.25</v>
      </c>
      <c r="K99" s="549">
        <f t="shared" si="27"/>
        <v>3.239023</v>
      </c>
      <c r="L99" s="559"/>
      <c r="N99" s="187">
        <v>2.101</v>
      </c>
      <c r="O99" s="113">
        <v>2.06</v>
      </c>
      <c r="P99" s="198">
        <v>2.0619999999999998</v>
      </c>
      <c r="Q99" s="148">
        <f t="shared" si="21"/>
        <v>45031</v>
      </c>
      <c r="R99" s="148">
        <f t="shared" si="22"/>
        <v>44331</v>
      </c>
      <c r="S99" s="187">
        <f t="shared" si="15"/>
        <v>5.8571428571428467E-5</v>
      </c>
      <c r="T99" s="549">
        <f t="shared" si="28"/>
        <v>700</v>
      </c>
      <c r="U99" s="113">
        <f t="shared" si="23"/>
        <v>656.75</v>
      </c>
      <c r="V99" s="113">
        <f t="shared" si="24"/>
        <v>43.25</v>
      </c>
      <c r="W99" s="549">
        <f t="shared" si="16"/>
        <v>2.0625332142857142</v>
      </c>
      <c r="X99" s="186">
        <f t="shared" si="25"/>
        <v>1.1764897857142858</v>
      </c>
      <c r="Y99" s="113">
        <f t="shared" si="29"/>
        <v>1.1799501062540019</v>
      </c>
    </row>
    <row r="100" spans="2:25" x14ac:dyDescent="0.35">
      <c r="B100" s="116">
        <v>42549</v>
      </c>
      <c r="C100" s="49">
        <v>3.3479999999999999</v>
      </c>
      <c r="D100" s="350">
        <v>3.1080000000000001</v>
      </c>
      <c r="E100" s="113">
        <f t="shared" si="26"/>
        <v>3.199999999999997E-4</v>
      </c>
      <c r="F100" s="116">
        <f t="shared" si="17"/>
        <v>44375.25</v>
      </c>
      <c r="G100" s="116"/>
      <c r="H100" s="549">
        <f t="shared" si="18"/>
        <v>750</v>
      </c>
      <c r="I100" s="550">
        <f t="shared" si="19"/>
        <v>366.75</v>
      </c>
      <c r="J100" s="113">
        <f t="shared" si="20"/>
        <v>383.25</v>
      </c>
      <c r="K100" s="549">
        <f t="shared" si="27"/>
        <v>3.2306400000000002</v>
      </c>
      <c r="L100" s="559"/>
      <c r="N100" s="187">
        <v>2.0649999999999999</v>
      </c>
      <c r="O100" s="113">
        <v>2.0369999999999999</v>
      </c>
      <c r="P100" s="198">
        <v>2.0430000000000001</v>
      </c>
      <c r="Q100" s="148">
        <f t="shared" si="21"/>
        <v>45031</v>
      </c>
      <c r="R100" s="148">
        <f t="shared" si="22"/>
        <v>44331</v>
      </c>
      <c r="S100" s="187">
        <f t="shared" si="15"/>
        <v>4.0000000000000037E-5</v>
      </c>
      <c r="T100" s="549">
        <f t="shared" si="28"/>
        <v>700</v>
      </c>
      <c r="U100" s="113">
        <f t="shared" si="23"/>
        <v>655.75</v>
      </c>
      <c r="V100" s="113">
        <f t="shared" si="24"/>
        <v>44.25</v>
      </c>
      <c r="W100" s="549">
        <f t="shared" si="16"/>
        <v>2.03877</v>
      </c>
      <c r="X100" s="186">
        <f t="shared" si="25"/>
        <v>1.1918700000000002</v>
      </c>
      <c r="Y100" s="113">
        <f t="shared" si="29"/>
        <v>1.1954213852422235</v>
      </c>
    </row>
    <row r="101" spans="2:25" x14ac:dyDescent="0.35">
      <c r="B101" s="116">
        <v>42550</v>
      </c>
      <c r="C101" s="49">
        <v>3.3719999999999999</v>
      </c>
      <c r="D101" s="350">
        <v>3.1339999999999999</v>
      </c>
      <c r="E101" s="113">
        <f t="shared" si="26"/>
        <v>3.1733333333333331E-4</v>
      </c>
      <c r="F101" s="116">
        <f t="shared" si="17"/>
        <v>44376.25</v>
      </c>
      <c r="G101" s="116"/>
      <c r="H101" s="549">
        <f t="shared" si="18"/>
        <v>750</v>
      </c>
      <c r="I101" s="550">
        <f t="shared" si="19"/>
        <v>365.75</v>
      </c>
      <c r="J101" s="113">
        <f t="shared" si="20"/>
        <v>384.25</v>
      </c>
      <c r="K101" s="549">
        <f t="shared" si="27"/>
        <v>3.2559353333333334</v>
      </c>
      <c r="L101" s="559"/>
      <c r="N101" s="187">
        <v>2.0870000000000002</v>
      </c>
      <c r="O101" s="113">
        <v>2.0590000000000002</v>
      </c>
      <c r="P101" s="198">
        <v>2.056</v>
      </c>
      <c r="Q101" s="148">
        <f t="shared" si="21"/>
        <v>45031</v>
      </c>
      <c r="R101" s="148">
        <f t="shared" si="22"/>
        <v>44331</v>
      </c>
      <c r="S101" s="187">
        <f t="shared" si="15"/>
        <v>4.0000000000000037E-5</v>
      </c>
      <c r="T101" s="549">
        <f t="shared" si="28"/>
        <v>700</v>
      </c>
      <c r="U101" s="113">
        <f t="shared" si="23"/>
        <v>654.75</v>
      </c>
      <c r="V101" s="113">
        <f t="shared" si="24"/>
        <v>45.25</v>
      </c>
      <c r="W101" s="549">
        <f t="shared" si="16"/>
        <v>2.06081</v>
      </c>
      <c r="X101" s="186">
        <f t="shared" si="25"/>
        <v>1.1951253333333334</v>
      </c>
      <c r="Y101" s="113">
        <f t="shared" si="29"/>
        <v>1.1986961447392641</v>
      </c>
    </row>
    <row r="102" spans="2:25" x14ac:dyDescent="0.35">
      <c r="B102" s="116">
        <v>42551</v>
      </c>
      <c r="C102" s="49">
        <v>3.3730000000000002</v>
      </c>
      <c r="D102" s="350">
        <v>3.1379999999999999</v>
      </c>
      <c r="E102" s="113">
        <f t="shared" si="26"/>
        <v>3.1333333333333376E-4</v>
      </c>
      <c r="F102" s="116">
        <f t="shared" si="17"/>
        <v>44377.25</v>
      </c>
      <c r="G102" s="116"/>
      <c r="H102" s="549">
        <f t="shared" si="18"/>
        <v>750</v>
      </c>
      <c r="I102" s="550">
        <f t="shared" si="19"/>
        <v>364.75</v>
      </c>
      <c r="J102" s="113">
        <f t="shared" si="20"/>
        <v>385.25</v>
      </c>
      <c r="K102" s="549">
        <f t="shared" si="27"/>
        <v>3.2587116666666667</v>
      </c>
      <c r="L102" s="559"/>
      <c r="N102" s="187">
        <v>2.0870000000000002</v>
      </c>
      <c r="O102" s="113">
        <v>2.0569999999999999</v>
      </c>
      <c r="P102" s="198">
        <v>2.0569999999999999</v>
      </c>
      <c r="Q102" s="148">
        <f t="shared" si="21"/>
        <v>45031</v>
      </c>
      <c r="R102" s="148">
        <f t="shared" si="22"/>
        <v>44331</v>
      </c>
      <c r="S102" s="187">
        <f t="shared" si="15"/>
        <v>4.2857142857143215E-5</v>
      </c>
      <c r="T102" s="549">
        <f t="shared" si="28"/>
        <v>700</v>
      </c>
      <c r="U102" s="113">
        <f t="shared" si="23"/>
        <v>653.75</v>
      </c>
      <c r="V102" s="113">
        <f t="shared" si="24"/>
        <v>46.25</v>
      </c>
      <c r="W102" s="549">
        <f t="shared" si="16"/>
        <v>2.0589821428571429</v>
      </c>
      <c r="X102" s="186">
        <f t="shared" si="25"/>
        <v>1.1997295238095238</v>
      </c>
      <c r="Y102" s="113">
        <f t="shared" si="29"/>
        <v>1.2033279011352871</v>
      </c>
    </row>
    <row r="103" spans="2:25" x14ac:dyDescent="0.35">
      <c r="B103" s="116">
        <v>42552</v>
      </c>
      <c r="C103" s="49">
        <v>3.3380000000000001</v>
      </c>
      <c r="D103" s="350">
        <v>3.105</v>
      </c>
      <c r="E103" s="113">
        <f t="shared" si="26"/>
        <v>3.1066666666666677E-4</v>
      </c>
      <c r="F103" s="116">
        <f t="shared" si="17"/>
        <v>44378.25</v>
      </c>
      <c r="G103" s="116"/>
      <c r="H103" s="549">
        <f t="shared" si="18"/>
        <v>750</v>
      </c>
      <c r="I103" s="550">
        <f t="shared" si="19"/>
        <v>363.75</v>
      </c>
      <c r="J103" s="113">
        <f t="shared" si="20"/>
        <v>386.25</v>
      </c>
      <c r="K103" s="549">
        <f t="shared" si="27"/>
        <v>3.2249949999999998</v>
      </c>
      <c r="L103" s="559"/>
      <c r="N103" s="187">
        <v>2.06</v>
      </c>
      <c r="O103" s="113">
        <v>2.0299999999999998</v>
      </c>
      <c r="P103" s="198">
        <v>2.0289999999999999</v>
      </c>
      <c r="Q103" s="148">
        <f t="shared" si="21"/>
        <v>45031</v>
      </c>
      <c r="R103" s="148">
        <f t="shared" si="22"/>
        <v>44331</v>
      </c>
      <c r="S103" s="187">
        <f t="shared" si="15"/>
        <v>4.2857142857143215E-5</v>
      </c>
      <c r="T103" s="549">
        <f t="shared" si="28"/>
        <v>700</v>
      </c>
      <c r="U103" s="113">
        <f t="shared" si="23"/>
        <v>652.75</v>
      </c>
      <c r="V103" s="113">
        <f t="shared" si="24"/>
        <v>47.25</v>
      </c>
      <c r="W103" s="549">
        <f t="shared" si="16"/>
        <v>2.032025</v>
      </c>
      <c r="X103" s="186">
        <f t="shared" si="25"/>
        <v>1.1929699999999999</v>
      </c>
      <c r="Y103" s="113">
        <f t="shared" si="29"/>
        <v>1.1965279435522502</v>
      </c>
    </row>
    <row r="104" spans="2:25" x14ac:dyDescent="0.35">
      <c r="B104" s="116">
        <v>42555</v>
      </c>
      <c r="C104" s="49">
        <v>3.3180000000000001</v>
      </c>
      <c r="D104" s="350">
        <v>3.085</v>
      </c>
      <c r="E104" s="113">
        <f t="shared" si="26"/>
        <v>3.1066666666666677E-4</v>
      </c>
      <c r="F104" s="116">
        <f t="shared" si="17"/>
        <v>44381.25</v>
      </c>
      <c r="G104" s="116"/>
      <c r="H104" s="549">
        <f t="shared" si="18"/>
        <v>750</v>
      </c>
      <c r="I104" s="550">
        <f t="shared" si="19"/>
        <v>360.75</v>
      </c>
      <c r="J104" s="113">
        <f t="shared" si="20"/>
        <v>389.25</v>
      </c>
      <c r="K104" s="549">
        <f t="shared" si="27"/>
        <v>3.205927</v>
      </c>
      <c r="L104" s="559"/>
      <c r="N104" s="187">
        <v>2.0430000000000001</v>
      </c>
      <c r="O104" s="113">
        <v>2.0150000000000001</v>
      </c>
      <c r="P104" s="198">
        <v>2.0099999999999998</v>
      </c>
      <c r="Q104" s="148">
        <f t="shared" si="21"/>
        <v>45031</v>
      </c>
      <c r="R104" s="148">
        <f t="shared" si="22"/>
        <v>44331</v>
      </c>
      <c r="S104" s="187">
        <f t="shared" si="15"/>
        <v>4.0000000000000037E-5</v>
      </c>
      <c r="T104" s="549">
        <f t="shared" si="28"/>
        <v>700</v>
      </c>
      <c r="U104" s="113">
        <f t="shared" si="23"/>
        <v>649.75</v>
      </c>
      <c r="V104" s="113">
        <f t="shared" si="24"/>
        <v>50.25</v>
      </c>
      <c r="W104" s="549">
        <f t="shared" si="16"/>
        <v>2.01701</v>
      </c>
      <c r="X104" s="186">
        <f t="shared" si="25"/>
        <v>1.188917</v>
      </c>
      <c r="Y104" s="113">
        <f t="shared" si="29"/>
        <v>1.1924508090822128</v>
      </c>
    </row>
    <row r="105" spans="2:25" x14ac:dyDescent="0.35">
      <c r="B105" s="116">
        <v>42556</v>
      </c>
      <c r="C105" s="49">
        <v>3.286</v>
      </c>
      <c r="D105" s="350">
        <v>3.0569999999999999</v>
      </c>
      <c r="E105" s="113">
        <f t="shared" si="26"/>
        <v>3.0533333333333345E-4</v>
      </c>
      <c r="F105" s="116">
        <f t="shared" si="17"/>
        <v>44382.25</v>
      </c>
      <c r="G105" s="116"/>
      <c r="H105" s="549">
        <f t="shared" si="18"/>
        <v>750</v>
      </c>
      <c r="I105" s="550">
        <f t="shared" si="19"/>
        <v>359.75</v>
      </c>
      <c r="J105" s="113">
        <f t="shared" si="20"/>
        <v>390.25</v>
      </c>
      <c r="K105" s="549">
        <f t="shared" si="27"/>
        <v>3.1761563333333331</v>
      </c>
      <c r="L105" s="559"/>
      <c r="N105" s="187">
        <v>2.0299999999999998</v>
      </c>
      <c r="O105" s="113">
        <v>2</v>
      </c>
      <c r="P105" s="198">
        <v>1.9990000000000001</v>
      </c>
      <c r="Q105" s="148">
        <f t="shared" si="21"/>
        <v>45031</v>
      </c>
      <c r="R105" s="148">
        <f t="shared" si="22"/>
        <v>44331</v>
      </c>
      <c r="S105" s="187">
        <f t="shared" si="15"/>
        <v>4.2857142857142578E-5</v>
      </c>
      <c r="T105" s="549">
        <f t="shared" si="28"/>
        <v>700</v>
      </c>
      <c r="U105" s="113">
        <f t="shared" si="23"/>
        <v>648.75</v>
      </c>
      <c r="V105" s="113">
        <f t="shared" si="24"/>
        <v>51.25</v>
      </c>
      <c r="W105" s="549">
        <f t="shared" si="16"/>
        <v>2.0021964285714287</v>
      </c>
      <c r="X105" s="186">
        <f t="shared" si="25"/>
        <v>1.1739599047619045</v>
      </c>
      <c r="Y105" s="113">
        <f t="shared" si="29"/>
        <v>1.177405359406869</v>
      </c>
    </row>
    <row r="106" spans="2:25" x14ac:dyDescent="0.35">
      <c r="B106" s="116">
        <v>42557</v>
      </c>
      <c r="C106" s="49">
        <v>3.2349999999999999</v>
      </c>
      <c r="D106" s="350">
        <v>3.0289999999999999</v>
      </c>
      <c r="E106" s="113">
        <f t="shared" si="26"/>
        <v>2.746666666666666E-4</v>
      </c>
      <c r="F106" s="116">
        <f t="shared" si="17"/>
        <v>44383.25</v>
      </c>
      <c r="G106" s="116"/>
      <c r="H106" s="549">
        <f t="shared" si="18"/>
        <v>750</v>
      </c>
      <c r="I106" s="550">
        <f t="shared" si="19"/>
        <v>358.75</v>
      </c>
      <c r="J106" s="113">
        <f t="shared" si="20"/>
        <v>391.25</v>
      </c>
      <c r="K106" s="549">
        <f t="shared" si="27"/>
        <v>3.1364633333333334</v>
      </c>
      <c r="L106" s="559"/>
      <c r="N106" s="187">
        <v>1.988</v>
      </c>
      <c r="O106" s="113">
        <v>1.9630000000000001</v>
      </c>
      <c r="P106" s="198">
        <v>1.968</v>
      </c>
      <c r="Q106" s="148">
        <f t="shared" si="21"/>
        <v>45031</v>
      </c>
      <c r="R106" s="148">
        <f t="shared" si="22"/>
        <v>44331</v>
      </c>
      <c r="S106" s="187">
        <f t="shared" si="15"/>
        <v>3.5714285714285588E-5</v>
      </c>
      <c r="T106" s="549">
        <f t="shared" si="28"/>
        <v>700</v>
      </c>
      <c r="U106" s="113">
        <f t="shared" si="23"/>
        <v>647.75</v>
      </c>
      <c r="V106" s="113">
        <f t="shared" si="24"/>
        <v>52.25</v>
      </c>
      <c r="W106" s="549">
        <f t="shared" si="16"/>
        <v>1.9648660714285715</v>
      </c>
      <c r="X106" s="186">
        <f t="shared" si="25"/>
        <v>1.1715972619047619</v>
      </c>
      <c r="Y106" s="113">
        <f t="shared" si="29"/>
        <v>1.1750288622650151</v>
      </c>
    </row>
    <row r="107" spans="2:25" x14ac:dyDescent="0.35">
      <c r="B107" s="116">
        <v>42558</v>
      </c>
      <c r="C107" s="49">
        <v>3.2359999999999998</v>
      </c>
      <c r="D107" s="350">
        <v>3.0409999999999999</v>
      </c>
      <c r="E107" s="113">
        <f t="shared" si="26"/>
        <v>2.5999999999999976E-4</v>
      </c>
      <c r="F107" s="116">
        <f t="shared" si="17"/>
        <v>44384.25</v>
      </c>
      <c r="G107" s="116"/>
      <c r="H107" s="549">
        <f t="shared" si="18"/>
        <v>750</v>
      </c>
      <c r="I107" s="550">
        <f t="shared" si="19"/>
        <v>357.75</v>
      </c>
      <c r="J107" s="113">
        <f t="shared" si="20"/>
        <v>392.25</v>
      </c>
      <c r="K107" s="549">
        <f t="shared" si="27"/>
        <v>3.1429849999999999</v>
      </c>
      <c r="L107" s="559"/>
      <c r="N107" s="187">
        <v>1.99</v>
      </c>
      <c r="O107" s="113">
        <v>1.9649999999999999</v>
      </c>
      <c r="P107" s="198">
        <v>1.972</v>
      </c>
      <c r="Q107" s="148">
        <f t="shared" si="21"/>
        <v>45031</v>
      </c>
      <c r="R107" s="148">
        <f t="shared" si="22"/>
        <v>44331</v>
      </c>
      <c r="S107" s="187">
        <f t="shared" si="15"/>
        <v>3.5714285714285907E-5</v>
      </c>
      <c r="T107" s="549">
        <f t="shared" si="28"/>
        <v>700</v>
      </c>
      <c r="U107" s="113">
        <f t="shared" si="23"/>
        <v>646.75</v>
      </c>
      <c r="V107" s="113">
        <f t="shared" si="24"/>
        <v>53.25</v>
      </c>
      <c r="W107" s="549">
        <f t="shared" si="16"/>
        <v>1.9669017857142856</v>
      </c>
      <c r="X107" s="186">
        <f t="shared" si="25"/>
        <v>1.1760832142857143</v>
      </c>
      <c r="Y107" s="113">
        <f t="shared" si="29"/>
        <v>1.1795411436030134</v>
      </c>
    </row>
    <row r="108" spans="2:25" x14ac:dyDescent="0.35">
      <c r="B108" s="116">
        <v>42559</v>
      </c>
      <c r="C108" s="49">
        <v>3.25</v>
      </c>
      <c r="D108" s="350">
        <v>3.0750000000000002</v>
      </c>
      <c r="E108" s="113">
        <f t="shared" si="26"/>
        <v>2.3333333333333309E-4</v>
      </c>
      <c r="F108" s="116">
        <f t="shared" si="17"/>
        <v>44385.25</v>
      </c>
      <c r="G108" s="116"/>
      <c r="H108" s="549">
        <f t="shared" si="18"/>
        <v>750</v>
      </c>
      <c r="I108" s="550">
        <f t="shared" si="19"/>
        <v>356.75</v>
      </c>
      <c r="J108" s="113">
        <f t="shared" si="20"/>
        <v>393.25</v>
      </c>
      <c r="K108" s="549">
        <f t="shared" si="27"/>
        <v>3.1667583333333336</v>
      </c>
      <c r="L108" s="559"/>
      <c r="N108" s="187">
        <v>2.0249999999999999</v>
      </c>
      <c r="O108" s="113">
        <v>2.0110000000000001</v>
      </c>
      <c r="P108" s="198">
        <v>2.02</v>
      </c>
      <c r="Q108" s="148">
        <f t="shared" si="21"/>
        <v>45031</v>
      </c>
      <c r="R108" s="148">
        <f t="shared" si="22"/>
        <v>44331</v>
      </c>
      <c r="S108" s="187">
        <f t="shared" si="15"/>
        <v>1.99999999999997E-5</v>
      </c>
      <c r="T108" s="549">
        <f t="shared" si="28"/>
        <v>700</v>
      </c>
      <c r="U108" s="113">
        <f t="shared" si="23"/>
        <v>645.75</v>
      </c>
      <c r="V108" s="113">
        <f t="shared" si="24"/>
        <v>54.25</v>
      </c>
      <c r="W108" s="549">
        <f t="shared" si="16"/>
        <v>2.0120849999999999</v>
      </c>
      <c r="X108" s="186">
        <f t="shared" si="25"/>
        <v>1.1546733333333337</v>
      </c>
      <c r="Y108" s="113">
        <f t="shared" si="29"/>
        <v>1.1580065096000958</v>
      </c>
    </row>
    <row r="109" spans="2:25" x14ac:dyDescent="0.35">
      <c r="B109" s="116">
        <v>42562</v>
      </c>
      <c r="C109" s="49">
        <v>3.2530000000000001</v>
      </c>
      <c r="D109" s="350">
        <v>3.0779999999999998</v>
      </c>
      <c r="E109" s="113">
        <f t="shared" si="26"/>
        <v>2.3333333333333368E-4</v>
      </c>
      <c r="F109" s="116">
        <f t="shared" si="17"/>
        <v>44388.25</v>
      </c>
      <c r="G109" s="116"/>
      <c r="H109" s="549">
        <f t="shared" si="18"/>
        <v>750</v>
      </c>
      <c r="I109" s="550">
        <f t="shared" si="19"/>
        <v>353.75</v>
      </c>
      <c r="J109" s="113">
        <f t="shared" si="20"/>
        <v>396.25</v>
      </c>
      <c r="K109" s="549">
        <f t="shared" si="27"/>
        <v>3.1704583333333334</v>
      </c>
      <c r="L109" s="559"/>
      <c r="N109" s="187">
        <v>2.032</v>
      </c>
      <c r="O109" s="113">
        <v>2.0169999999999999</v>
      </c>
      <c r="P109" s="198">
        <v>2.0339999999999998</v>
      </c>
      <c r="Q109" s="148">
        <f t="shared" si="21"/>
        <v>45031</v>
      </c>
      <c r="R109" s="148">
        <f t="shared" si="22"/>
        <v>44331</v>
      </c>
      <c r="S109" s="187">
        <f t="shared" si="15"/>
        <v>2.1428571428571608E-5</v>
      </c>
      <c r="T109" s="549">
        <f t="shared" si="28"/>
        <v>700</v>
      </c>
      <c r="U109" s="113">
        <f t="shared" si="23"/>
        <v>642.75</v>
      </c>
      <c r="V109" s="113">
        <f t="shared" si="24"/>
        <v>57.25</v>
      </c>
      <c r="W109" s="549">
        <f t="shared" si="16"/>
        <v>2.0182267857142855</v>
      </c>
      <c r="X109" s="186">
        <f t="shared" si="25"/>
        <v>1.1522315476190479</v>
      </c>
      <c r="Y109" s="113">
        <f t="shared" si="29"/>
        <v>1.1555506414673511</v>
      </c>
    </row>
    <row r="110" spans="2:25" x14ac:dyDescent="0.35">
      <c r="B110" s="116">
        <v>42563</v>
      </c>
      <c r="C110" s="49">
        <v>3.2879999999999998</v>
      </c>
      <c r="D110" s="350">
        <v>3.097</v>
      </c>
      <c r="E110" s="113">
        <f t="shared" si="26"/>
        <v>2.5466666666666644E-4</v>
      </c>
      <c r="F110" s="116">
        <f t="shared" si="17"/>
        <v>44389.25</v>
      </c>
      <c r="G110" s="116"/>
      <c r="H110" s="549">
        <f t="shared" si="18"/>
        <v>750</v>
      </c>
      <c r="I110" s="550">
        <f t="shared" si="19"/>
        <v>352.75</v>
      </c>
      <c r="J110" s="113">
        <f t="shared" si="20"/>
        <v>397.25</v>
      </c>
      <c r="K110" s="549">
        <f t="shared" si="27"/>
        <v>3.198166333333333</v>
      </c>
      <c r="L110" s="559"/>
      <c r="N110" s="187">
        <v>2.0659999999999998</v>
      </c>
      <c r="O110" s="113">
        <v>2.0489999999999999</v>
      </c>
      <c r="P110" s="198">
        <v>2.0539999999999998</v>
      </c>
      <c r="Q110" s="148">
        <f t="shared" si="21"/>
        <v>45031</v>
      </c>
      <c r="R110" s="148">
        <f t="shared" si="22"/>
        <v>44331</v>
      </c>
      <c r="S110" s="187">
        <f t="shared" si="15"/>
        <v>2.4285714285714149E-5</v>
      </c>
      <c r="T110" s="549">
        <f t="shared" si="28"/>
        <v>700</v>
      </c>
      <c r="U110" s="113">
        <f t="shared" si="23"/>
        <v>641.75</v>
      </c>
      <c r="V110" s="113">
        <f t="shared" si="24"/>
        <v>58.25</v>
      </c>
      <c r="W110" s="549">
        <f t="shared" si="16"/>
        <v>2.0504146428571426</v>
      </c>
      <c r="X110" s="186">
        <f t="shared" si="25"/>
        <v>1.1477516904761904</v>
      </c>
      <c r="Y110" s="113">
        <f t="shared" si="29"/>
        <v>1.1510450253336524</v>
      </c>
    </row>
    <row r="111" spans="2:25" x14ac:dyDescent="0.35">
      <c r="B111" s="116">
        <v>42564</v>
      </c>
      <c r="C111" s="49">
        <v>3.3250000000000002</v>
      </c>
      <c r="D111" s="350">
        <v>3.1150000000000002</v>
      </c>
      <c r="E111" s="113">
        <f t="shared" si="26"/>
        <v>2.7999999999999998E-4</v>
      </c>
      <c r="F111" s="116">
        <f t="shared" si="17"/>
        <v>44390.25</v>
      </c>
      <c r="G111" s="116"/>
      <c r="H111" s="549">
        <f t="shared" si="18"/>
        <v>750</v>
      </c>
      <c r="I111" s="550">
        <f t="shared" si="19"/>
        <v>351.75</v>
      </c>
      <c r="J111" s="113">
        <f t="shared" si="20"/>
        <v>398.25</v>
      </c>
      <c r="K111" s="549">
        <f t="shared" si="27"/>
        <v>3.2265100000000002</v>
      </c>
      <c r="L111" s="559"/>
      <c r="N111" s="187">
        <v>2.1019999999999999</v>
      </c>
      <c r="O111" s="113">
        <v>2.081</v>
      </c>
      <c r="P111" s="198">
        <v>2.0819999999999999</v>
      </c>
      <c r="Q111" s="148">
        <f t="shared" si="21"/>
        <v>45031</v>
      </c>
      <c r="R111" s="148">
        <f t="shared" si="22"/>
        <v>44331</v>
      </c>
      <c r="S111" s="187">
        <f t="shared" si="15"/>
        <v>2.9999999999999869E-5</v>
      </c>
      <c r="T111" s="549">
        <f t="shared" si="28"/>
        <v>700</v>
      </c>
      <c r="U111" s="113">
        <f t="shared" si="23"/>
        <v>640.75</v>
      </c>
      <c r="V111" s="113">
        <f t="shared" si="24"/>
        <v>59.25</v>
      </c>
      <c r="W111" s="549">
        <f t="shared" si="16"/>
        <v>2.0827775000000002</v>
      </c>
      <c r="X111" s="186">
        <f t="shared" si="25"/>
        <v>1.1437325</v>
      </c>
      <c r="Y111" s="113">
        <f t="shared" si="29"/>
        <v>1.147002810078912</v>
      </c>
    </row>
    <row r="112" spans="2:25" x14ac:dyDescent="0.35">
      <c r="B112" s="116">
        <v>42565</v>
      </c>
      <c r="C112" s="49">
        <v>3.2730000000000001</v>
      </c>
      <c r="D112" s="350">
        <v>3.0630000000000002</v>
      </c>
      <c r="E112" s="113">
        <f t="shared" si="26"/>
        <v>2.7999999999999998E-4</v>
      </c>
      <c r="F112" s="116">
        <f t="shared" si="17"/>
        <v>44391.25</v>
      </c>
      <c r="G112" s="116"/>
      <c r="H112" s="549">
        <f t="shared" si="18"/>
        <v>750</v>
      </c>
      <c r="I112" s="550">
        <f t="shared" si="19"/>
        <v>350.75</v>
      </c>
      <c r="J112" s="113">
        <f t="shared" si="20"/>
        <v>399.25</v>
      </c>
      <c r="K112" s="549">
        <f t="shared" si="27"/>
        <v>3.1747900000000002</v>
      </c>
      <c r="L112" s="559"/>
      <c r="N112" s="187">
        <v>2.0720000000000001</v>
      </c>
      <c r="O112" s="113">
        <v>2.048</v>
      </c>
      <c r="P112" s="198">
        <v>2.04</v>
      </c>
      <c r="Q112" s="148">
        <f t="shared" si="21"/>
        <v>45031</v>
      </c>
      <c r="R112" s="148">
        <f t="shared" si="22"/>
        <v>44331</v>
      </c>
      <c r="S112" s="187">
        <f t="shared" si="15"/>
        <v>3.4285714285714318E-5</v>
      </c>
      <c r="T112" s="549">
        <f t="shared" si="28"/>
        <v>700</v>
      </c>
      <c r="U112" s="113">
        <f t="shared" si="23"/>
        <v>639.75</v>
      </c>
      <c r="V112" s="113">
        <f t="shared" si="24"/>
        <v>60.25</v>
      </c>
      <c r="W112" s="549">
        <f t="shared" si="16"/>
        <v>2.0500657142857142</v>
      </c>
      <c r="X112" s="186">
        <f t="shared" si="25"/>
        <v>1.1247242857142861</v>
      </c>
      <c r="Y112" s="113">
        <f t="shared" si="29"/>
        <v>1.1278867975114792</v>
      </c>
    </row>
    <row r="113" spans="2:25" x14ac:dyDescent="0.35">
      <c r="B113" s="116">
        <v>42566</v>
      </c>
      <c r="C113" s="49">
        <v>3.3069999999999999</v>
      </c>
      <c r="D113" s="350">
        <v>3.0830000000000002</v>
      </c>
      <c r="E113" s="113">
        <f t="shared" si="26"/>
        <v>2.9866666666666632E-4</v>
      </c>
      <c r="F113" s="116">
        <f t="shared" si="17"/>
        <v>44392.25</v>
      </c>
      <c r="G113" s="116"/>
      <c r="H113" s="549">
        <f t="shared" si="18"/>
        <v>750</v>
      </c>
      <c r="I113" s="550">
        <f t="shared" si="19"/>
        <v>349.75</v>
      </c>
      <c r="J113" s="113">
        <f t="shared" si="20"/>
        <v>400.25</v>
      </c>
      <c r="K113" s="549">
        <f t="shared" si="27"/>
        <v>3.2025413333333335</v>
      </c>
      <c r="L113" s="559"/>
      <c r="N113" s="187">
        <v>2.11</v>
      </c>
      <c r="O113" s="113">
        <v>2.069</v>
      </c>
      <c r="P113" s="198">
        <v>2.0459999999999998</v>
      </c>
      <c r="Q113" s="148">
        <f t="shared" si="21"/>
        <v>45031</v>
      </c>
      <c r="R113" s="148">
        <f t="shared" si="22"/>
        <v>44331</v>
      </c>
      <c r="S113" s="187">
        <f t="shared" si="15"/>
        <v>5.8571428571428467E-5</v>
      </c>
      <c r="T113" s="549">
        <f t="shared" si="28"/>
        <v>700</v>
      </c>
      <c r="U113" s="113">
        <f t="shared" si="23"/>
        <v>638.75</v>
      </c>
      <c r="V113" s="113">
        <f t="shared" si="24"/>
        <v>61.25</v>
      </c>
      <c r="W113" s="549">
        <f t="shared" si="16"/>
        <v>2.0725875</v>
      </c>
      <c r="X113" s="186">
        <f t="shared" si="25"/>
        <v>1.1299538333333334</v>
      </c>
      <c r="Y113" s="113">
        <f t="shared" si="29"/>
        <v>1.1331458224969726</v>
      </c>
    </row>
    <row r="114" spans="2:25" x14ac:dyDescent="0.35">
      <c r="B114" s="116">
        <v>42569</v>
      </c>
      <c r="C114" s="49">
        <v>3.2800000000000002</v>
      </c>
      <c r="D114" s="350">
        <v>3.0510000000000002</v>
      </c>
      <c r="E114" s="113">
        <f t="shared" si="26"/>
        <v>3.0533333333333345E-4</v>
      </c>
      <c r="F114" s="116">
        <f t="shared" si="17"/>
        <v>44395.25</v>
      </c>
      <c r="G114" s="116"/>
      <c r="H114" s="549">
        <f t="shared" si="18"/>
        <v>750</v>
      </c>
      <c r="I114" s="550">
        <f t="shared" si="19"/>
        <v>346.75</v>
      </c>
      <c r="J114" s="113">
        <f t="shared" si="20"/>
        <v>403.25</v>
      </c>
      <c r="K114" s="549">
        <f t="shared" si="27"/>
        <v>3.1741256666666668</v>
      </c>
      <c r="L114" s="559"/>
      <c r="N114" s="187">
        <v>2.0960000000000001</v>
      </c>
      <c r="O114" s="113">
        <v>2.052</v>
      </c>
      <c r="P114" s="198">
        <v>2.0209999999999999</v>
      </c>
      <c r="Q114" s="148">
        <f t="shared" si="21"/>
        <v>45031</v>
      </c>
      <c r="R114" s="148">
        <f t="shared" si="22"/>
        <v>44331</v>
      </c>
      <c r="S114" s="187">
        <f t="shared" si="15"/>
        <v>6.2857142857142916E-5</v>
      </c>
      <c r="T114" s="549">
        <f t="shared" si="28"/>
        <v>700</v>
      </c>
      <c r="U114" s="113">
        <f t="shared" si="23"/>
        <v>635.75</v>
      </c>
      <c r="V114" s="113">
        <f t="shared" si="24"/>
        <v>64.25</v>
      </c>
      <c r="W114" s="549">
        <f t="shared" si="16"/>
        <v>2.0560385714285716</v>
      </c>
      <c r="X114" s="186">
        <f t="shared" si="25"/>
        <v>1.1180870952380952</v>
      </c>
      <c r="Y114" s="113">
        <f t="shared" si="29"/>
        <v>1.1212123921194195</v>
      </c>
    </row>
    <row r="115" spans="2:25" x14ac:dyDescent="0.35">
      <c r="B115" s="116">
        <v>42570</v>
      </c>
      <c r="C115" s="49">
        <v>3.2170000000000001</v>
      </c>
      <c r="D115" s="350">
        <v>2.9870000000000001</v>
      </c>
      <c r="E115" s="113">
        <f t="shared" si="26"/>
        <v>3.0666666666666662E-4</v>
      </c>
      <c r="F115" s="116">
        <f t="shared" si="17"/>
        <v>44396.25</v>
      </c>
      <c r="G115" s="116"/>
      <c r="H115" s="549">
        <f t="shared" si="18"/>
        <v>750</v>
      </c>
      <c r="I115" s="550">
        <f t="shared" si="19"/>
        <v>345.75</v>
      </c>
      <c r="J115" s="113">
        <f t="shared" si="20"/>
        <v>404.25</v>
      </c>
      <c r="K115" s="549">
        <f t="shared" si="27"/>
        <v>3.11097</v>
      </c>
      <c r="L115" s="559"/>
      <c r="N115" s="187">
        <v>2.0489999999999999</v>
      </c>
      <c r="O115" s="113">
        <v>1.9969999999999999</v>
      </c>
      <c r="P115" s="198">
        <v>1.966</v>
      </c>
      <c r="Q115" s="148">
        <f t="shared" si="21"/>
        <v>45031</v>
      </c>
      <c r="R115" s="148">
        <f t="shared" si="22"/>
        <v>44331</v>
      </c>
      <c r="S115" s="187">
        <f t="shared" si="15"/>
        <v>7.4285714285714355E-5</v>
      </c>
      <c r="T115" s="549">
        <f t="shared" si="28"/>
        <v>700</v>
      </c>
      <c r="U115" s="113">
        <f t="shared" si="23"/>
        <v>634.75</v>
      </c>
      <c r="V115" s="113">
        <f t="shared" si="24"/>
        <v>65.25</v>
      </c>
      <c r="W115" s="549">
        <f t="shared" si="16"/>
        <v>2.0018471428571427</v>
      </c>
      <c r="X115" s="186">
        <f t="shared" si="25"/>
        <v>1.1091228571428573</v>
      </c>
      <c r="Y115" s="113">
        <f t="shared" si="29"/>
        <v>1.1121982409234343</v>
      </c>
    </row>
    <row r="116" spans="2:25" x14ac:dyDescent="0.35">
      <c r="B116" s="116">
        <v>42571</v>
      </c>
      <c r="C116" s="49">
        <v>3.2320000000000002</v>
      </c>
      <c r="D116" s="350">
        <v>3.012</v>
      </c>
      <c r="E116" s="113">
        <f t="shared" si="26"/>
        <v>2.933333333333336E-4</v>
      </c>
      <c r="F116" s="116">
        <f t="shared" si="17"/>
        <v>44397.25</v>
      </c>
      <c r="G116" s="116"/>
      <c r="H116" s="549">
        <f t="shared" si="18"/>
        <v>750</v>
      </c>
      <c r="I116" s="550">
        <f t="shared" si="19"/>
        <v>344.75</v>
      </c>
      <c r="J116" s="113">
        <f t="shared" si="20"/>
        <v>405.25</v>
      </c>
      <c r="K116" s="549">
        <f t="shared" si="27"/>
        <v>3.1308733333333336</v>
      </c>
      <c r="L116" s="559"/>
      <c r="N116" s="187">
        <v>2.048</v>
      </c>
      <c r="O116" s="113">
        <v>2.0030000000000001</v>
      </c>
      <c r="P116" s="198">
        <v>1.9710000000000001</v>
      </c>
      <c r="Q116" s="148">
        <f t="shared" si="21"/>
        <v>45031</v>
      </c>
      <c r="R116" s="148">
        <f t="shared" si="22"/>
        <v>44331</v>
      </c>
      <c r="S116" s="187">
        <f t="shared" si="15"/>
        <v>6.4285714285714179E-5</v>
      </c>
      <c r="T116" s="549">
        <f t="shared" si="28"/>
        <v>700</v>
      </c>
      <c r="U116" s="113">
        <f t="shared" si="23"/>
        <v>633.75</v>
      </c>
      <c r="V116" s="113">
        <f t="shared" si="24"/>
        <v>66.25</v>
      </c>
      <c r="W116" s="549">
        <f t="shared" si="16"/>
        <v>2.0072589285714288</v>
      </c>
      <c r="X116" s="186">
        <f t="shared" si="25"/>
        <v>1.1236144047619048</v>
      </c>
      <c r="Y116" s="113">
        <f t="shared" si="29"/>
        <v>1.1267706780883735</v>
      </c>
    </row>
    <row r="117" spans="2:25" x14ac:dyDescent="0.35">
      <c r="B117" s="116">
        <v>42572</v>
      </c>
      <c r="C117" s="49">
        <v>3.1709999999999998</v>
      </c>
      <c r="D117" s="350">
        <v>2.9529999999999998</v>
      </c>
      <c r="E117" s="113">
        <f t="shared" si="26"/>
        <v>2.9066666666666661E-4</v>
      </c>
      <c r="F117" s="116">
        <f t="shared" si="17"/>
        <v>44398.25</v>
      </c>
      <c r="G117" s="116"/>
      <c r="H117" s="549">
        <f t="shared" si="18"/>
        <v>750</v>
      </c>
      <c r="I117" s="550">
        <f t="shared" si="19"/>
        <v>343.75</v>
      </c>
      <c r="J117" s="113">
        <f t="shared" si="20"/>
        <v>406.25</v>
      </c>
      <c r="K117" s="549">
        <f t="shared" si="27"/>
        <v>3.0710833333333332</v>
      </c>
      <c r="L117" s="559"/>
      <c r="N117" s="187">
        <v>2.0099999999999998</v>
      </c>
      <c r="O117" s="113">
        <v>1.9630000000000001</v>
      </c>
      <c r="P117" s="198">
        <v>1.925</v>
      </c>
      <c r="Q117" s="148">
        <f t="shared" si="21"/>
        <v>45031</v>
      </c>
      <c r="R117" s="148">
        <f t="shared" si="22"/>
        <v>44331</v>
      </c>
      <c r="S117" s="187">
        <f t="shared" si="15"/>
        <v>6.7142857142856721E-5</v>
      </c>
      <c r="T117" s="549">
        <f t="shared" si="28"/>
        <v>700</v>
      </c>
      <c r="U117" s="113">
        <f t="shared" si="23"/>
        <v>632.75</v>
      </c>
      <c r="V117" s="113">
        <f t="shared" si="24"/>
        <v>67.25</v>
      </c>
      <c r="W117" s="549">
        <f t="shared" si="16"/>
        <v>1.9675153571428572</v>
      </c>
      <c r="X117" s="186">
        <f t="shared" si="25"/>
        <v>1.103567976190476</v>
      </c>
      <c r="Y117" s="113">
        <f t="shared" si="29"/>
        <v>1.1066126318856506</v>
      </c>
    </row>
    <row r="118" spans="2:25" x14ac:dyDescent="0.35">
      <c r="B118" s="116">
        <v>42573</v>
      </c>
      <c r="C118" s="49">
        <v>3.15</v>
      </c>
      <c r="D118" s="350">
        <v>2.9379999999999997</v>
      </c>
      <c r="E118" s="113">
        <f t="shared" si="26"/>
        <v>2.8266666666666691E-4</v>
      </c>
      <c r="F118" s="116">
        <f t="shared" si="17"/>
        <v>44399.25</v>
      </c>
      <c r="G118" s="116"/>
      <c r="H118" s="549">
        <f t="shared" si="18"/>
        <v>750</v>
      </c>
      <c r="I118" s="550">
        <f t="shared" si="19"/>
        <v>342.75</v>
      </c>
      <c r="J118" s="113">
        <f t="shared" si="20"/>
        <v>407.25</v>
      </c>
      <c r="K118" s="549">
        <f t="shared" si="27"/>
        <v>3.0531159999999997</v>
      </c>
      <c r="L118" s="559"/>
      <c r="N118" s="187">
        <v>1.9830000000000001</v>
      </c>
      <c r="O118" s="113">
        <v>1.9340000000000002</v>
      </c>
      <c r="P118" s="198">
        <v>1.9</v>
      </c>
      <c r="Q118" s="148">
        <f t="shared" si="21"/>
        <v>45031</v>
      </c>
      <c r="R118" s="148">
        <f t="shared" si="22"/>
        <v>44331</v>
      </c>
      <c r="S118" s="187">
        <f t="shared" si="15"/>
        <v>6.9999999999999899E-5</v>
      </c>
      <c r="T118" s="549">
        <f t="shared" si="28"/>
        <v>700</v>
      </c>
      <c r="U118" s="113">
        <f t="shared" si="23"/>
        <v>631.75</v>
      </c>
      <c r="V118" s="113">
        <f t="shared" si="24"/>
        <v>68.25</v>
      </c>
      <c r="W118" s="549">
        <f t="shared" si="16"/>
        <v>1.9387775000000003</v>
      </c>
      <c r="X118" s="186">
        <f t="shared" si="25"/>
        <v>1.1143384999999995</v>
      </c>
      <c r="Y118" s="113">
        <f t="shared" si="29"/>
        <v>1.1174428757314558</v>
      </c>
    </row>
    <row r="119" spans="2:25" x14ac:dyDescent="0.35">
      <c r="B119" s="116">
        <v>42576</v>
      </c>
      <c r="C119" s="49">
        <v>3.1669999999999998</v>
      </c>
      <c r="D119" s="350">
        <v>2.9510000000000001</v>
      </c>
      <c r="E119" s="113">
        <f t="shared" si="26"/>
        <v>2.8799999999999968E-4</v>
      </c>
      <c r="F119" s="116">
        <f t="shared" si="17"/>
        <v>44402.25</v>
      </c>
      <c r="G119" s="116"/>
      <c r="H119" s="549">
        <f t="shared" si="18"/>
        <v>750</v>
      </c>
      <c r="I119" s="550">
        <f t="shared" si="19"/>
        <v>339.75</v>
      </c>
      <c r="J119" s="113">
        <f t="shared" si="20"/>
        <v>410.25</v>
      </c>
      <c r="K119" s="549">
        <f t="shared" si="27"/>
        <v>3.0691519999999999</v>
      </c>
      <c r="L119" s="559"/>
      <c r="N119" s="187">
        <v>1.992</v>
      </c>
      <c r="O119" s="113">
        <v>1.9409999999999998</v>
      </c>
      <c r="P119" s="198">
        <v>1.9079999999999999</v>
      </c>
      <c r="Q119" s="148">
        <f t="shared" si="21"/>
        <v>45031</v>
      </c>
      <c r="R119" s="148">
        <f t="shared" si="22"/>
        <v>44331</v>
      </c>
      <c r="S119" s="187">
        <f t="shared" si="15"/>
        <v>7.2857142857143077E-5</v>
      </c>
      <c r="T119" s="549">
        <f t="shared" si="28"/>
        <v>700</v>
      </c>
      <c r="U119" s="113">
        <f t="shared" si="23"/>
        <v>628.75</v>
      </c>
      <c r="V119" s="113">
        <f t="shared" si="24"/>
        <v>71.25</v>
      </c>
      <c r="W119" s="549">
        <f t="shared" si="16"/>
        <v>1.9461910714285713</v>
      </c>
      <c r="X119" s="186">
        <f t="shared" si="25"/>
        <v>1.1229609285714286</v>
      </c>
      <c r="Y119" s="113">
        <f t="shared" si="29"/>
        <v>1.1261135316891879</v>
      </c>
    </row>
    <row r="120" spans="2:25" x14ac:dyDescent="0.35">
      <c r="B120" s="116">
        <v>42577</v>
      </c>
      <c r="C120" s="49">
        <v>3.1659999999999999</v>
      </c>
      <c r="D120" s="350">
        <v>2.9449999999999998</v>
      </c>
      <c r="E120" s="113">
        <f t="shared" si="26"/>
        <v>2.9466666666666676E-4</v>
      </c>
      <c r="F120" s="116">
        <f t="shared" si="17"/>
        <v>44403.25</v>
      </c>
      <c r="G120" s="116"/>
      <c r="H120" s="549">
        <f t="shared" si="18"/>
        <v>750</v>
      </c>
      <c r="I120" s="550">
        <f t="shared" si="19"/>
        <v>338.75</v>
      </c>
      <c r="J120" s="113">
        <f t="shared" si="20"/>
        <v>411.25</v>
      </c>
      <c r="K120" s="549">
        <f t="shared" si="27"/>
        <v>3.0661816666666666</v>
      </c>
      <c r="L120" s="559"/>
      <c r="N120" s="187">
        <v>1.988</v>
      </c>
      <c r="O120" s="113">
        <v>1.9350000000000001</v>
      </c>
      <c r="P120" s="198">
        <v>1.9</v>
      </c>
      <c r="Q120" s="148">
        <f t="shared" si="21"/>
        <v>45031</v>
      </c>
      <c r="R120" s="148">
        <f t="shared" si="22"/>
        <v>44331</v>
      </c>
      <c r="S120" s="187">
        <f t="shared" si="15"/>
        <v>7.5714285714285619E-5</v>
      </c>
      <c r="T120" s="549">
        <f t="shared" si="28"/>
        <v>700</v>
      </c>
      <c r="U120" s="113">
        <f t="shared" si="23"/>
        <v>627.75</v>
      </c>
      <c r="V120" s="113">
        <f t="shared" si="24"/>
        <v>72.25</v>
      </c>
      <c r="W120" s="549">
        <f t="shared" si="16"/>
        <v>1.9404703571428572</v>
      </c>
      <c r="X120" s="186">
        <f t="shared" si="25"/>
        <v>1.1257113095238094</v>
      </c>
      <c r="Y120" s="113">
        <f t="shared" si="29"/>
        <v>1.1288793744047787</v>
      </c>
    </row>
    <row r="121" spans="2:25" x14ac:dyDescent="0.35">
      <c r="B121" s="116">
        <v>42578</v>
      </c>
      <c r="C121" s="49">
        <v>3.202</v>
      </c>
      <c r="D121" s="350">
        <v>2.9750000000000001</v>
      </c>
      <c r="E121" s="113">
        <f t="shared" si="26"/>
        <v>3.0266666666666647E-4</v>
      </c>
      <c r="F121" s="116">
        <f t="shared" si="17"/>
        <v>44404.25</v>
      </c>
      <c r="G121" s="116"/>
      <c r="H121" s="549">
        <f t="shared" si="18"/>
        <v>750</v>
      </c>
      <c r="I121" s="550">
        <f t="shared" si="19"/>
        <v>337.75</v>
      </c>
      <c r="J121" s="113">
        <f t="shared" si="20"/>
        <v>412.25</v>
      </c>
      <c r="K121" s="549">
        <f t="shared" si="27"/>
        <v>3.0997743333333334</v>
      </c>
      <c r="L121" s="559"/>
      <c r="N121" s="187">
        <v>2.0249999999999999</v>
      </c>
      <c r="O121" s="113">
        <v>1.9750000000000001</v>
      </c>
      <c r="P121" s="198">
        <v>1.9390000000000001</v>
      </c>
      <c r="Q121" s="148">
        <f t="shared" si="21"/>
        <v>45031</v>
      </c>
      <c r="R121" s="148">
        <f t="shared" si="22"/>
        <v>44331</v>
      </c>
      <c r="S121" s="187">
        <f t="shared" si="15"/>
        <v>7.1428571428571176E-5</v>
      </c>
      <c r="T121" s="549">
        <f t="shared" si="28"/>
        <v>700</v>
      </c>
      <c r="U121" s="113">
        <f t="shared" si="23"/>
        <v>626.75</v>
      </c>
      <c r="V121" s="113">
        <f t="shared" si="24"/>
        <v>73.25</v>
      </c>
      <c r="W121" s="549">
        <f t="shared" si="16"/>
        <v>1.980232142857143</v>
      </c>
      <c r="X121" s="186">
        <f t="shared" si="25"/>
        <v>1.1195421904761904</v>
      </c>
      <c r="Y121" s="113">
        <f t="shared" si="29"/>
        <v>1.1226756272668448</v>
      </c>
    </row>
    <row r="122" spans="2:25" x14ac:dyDescent="0.35">
      <c r="B122" s="116">
        <v>42579</v>
      </c>
      <c r="C122" s="49">
        <v>3.177</v>
      </c>
      <c r="D122" s="350">
        <v>2.9529999999999998</v>
      </c>
      <c r="E122" s="113">
        <f t="shared" si="26"/>
        <v>2.9866666666666692E-4</v>
      </c>
      <c r="F122" s="116">
        <f t="shared" si="17"/>
        <v>44405.25</v>
      </c>
      <c r="G122" s="116"/>
      <c r="H122" s="549">
        <f t="shared" si="18"/>
        <v>750</v>
      </c>
      <c r="I122" s="550">
        <f t="shared" si="19"/>
        <v>336.75</v>
      </c>
      <c r="J122" s="113">
        <f t="shared" si="20"/>
        <v>413.25</v>
      </c>
      <c r="K122" s="549">
        <f t="shared" si="27"/>
        <v>3.0764239999999998</v>
      </c>
      <c r="L122" s="559"/>
      <c r="N122" s="187">
        <v>2.004</v>
      </c>
      <c r="O122" s="113">
        <v>1.9239999999999999</v>
      </c>
      <c r="P122" s="198">
        <v>1.8959999999999999</v>
      </c>
      <c r="Q122" s="148">
        <f t="shared" si="21"/>
        <v>45031</v>
      </c>
      <c r="R122" s="148">
        <f t="shared" si="22"/>
        <v>44331</v>
      </c>
      <c r="S122" s="187">
        <f t="shared" si="15"/>
        <v>1.1428571428571439E-4</v>
      </c>
      <c r="T122" s="549">
        <f t="shared" si="28"/>
        <v>700</v>
      </c>
      <c r="U122" s="113">
        <f t="shared" si="23"/>
        <v>625.75</v>
      </c>
      <c r="V122" s="113">
        <f t="shared" si="24"/>
        <v>74.25</v>
      </c>
      <c r="W122" s="549">
        <f t="shared" si="16"/>
        <v>1.9324857142857141</v>
      </c>
      <c r="X122" s="186">
        <f t="shared" si="25"/>
        <v>1.1439382857142857</v>
      </c>
      <c r="Y122" s="113">
        <f t="shared" si="29"/>
        <v>1.1472097727181163</v>
      </c>
    </row>
    <row r="123" spans="2:25" x14ac:dyDescent="0.35">
      <c r="B123" s="116">
        <v>42580</v>
      </c>
      <c r="C123" s="49">
        <v>3.157</v>
      </c>
      <c r="D123" s="350">
        <v>2.9370000000000003</v>
      </c>
      <c r="E123" s="113">
        <f t="shared" si="26"/>
        <v>2.93333333333333E-4</v>
      </c>
      <c r="F123" s="116">
        <f t="shared" si="17"/>
        <v>44406.25</v>
      </c>
      <c r="G123" s="116"/>
      <c r="H123" s="549">
        <f t="shared" si="18"/>
        <v>750</v>
      </c>
      <c r="I123" s="550">
        <f t="shared" si="19"/>
        <v>335.75</v>
      </c>
      <c r="J123" s="113">
        <f t="shared" si="20"/>
        <v>414.25</v>
      </c>
      <c r="K123" s="549">
        <f t="shared" si="27"/>
        <v>3.0585133333333334</v>
      </c>
      <c r="L123" s="559"/>
      <c r="N123" s="187">
        <v>1.9790000000000001</v>
      </c>
      <c r="O123" s="113">
        <v>1.903</v>
      </c>
      <c r="P123" s="198">
        <v>1.88</v>
      </c>
      <c r="Q123" s="148">
        <f t="shared" si="21"/>
        <v>45031</v>
      </c>
      <c r="R123" s="148">
        <f t="shared" si="22"/>
        <v>44331</v>
      </c>
      <c r="S123" s="187">
        <f t="shared" si="15"/>
        <v>1.0857142857142867E-4</v>
      </c>
      <c r="T123" s="549">
        <f t="shared" si="28"/>
        <v>700</v>
      </c>
      <c r="U123" s="113">
        <f t="shared" si="23"/>
        <v>624.75</v>
      </c>
      <c r="V123" s="113">
        <f t="shared" si="24"/>
        <v>75.25</v>
      </c>
      <c r="W123" s="549">
        <f t="shared" si="16"/>
        <v>1.91117</v>
      </c>
      <c r="X123" s="186">
        <f t="shared" si="25"/>
        <v>1.1473433333333334</v>
      </c>
      <c r="Y123" s="113">
        <f t="shared" si="29"/>
        <v>1.1506343251446838</v>
      </c>
    </row>
    <row r="124" spans="2:25" x14ac:dyDescent="0.35">
      <c r="B124" s="116">
        <v>42583</v>
      </c>
      <c r="C124" s="49">
        <v>3.14</v>
      </c>
      <c r="D124" s="350">
        <v>2.9239999999999999</v>
      </c>
      <c r="E124" s="113">
        <f t="shared" si="26"/>
        <v>2.8800000000000028E-4</v>
      </c>
      <c r="F124" s="116">
        <f t="shared" si="17"/>
        <v>44409.25</v>
      </c>
      <c r="G124" s="116"/>
      <c r="H124" s="549">
        <f t="shared" si="18"/>
        <v>750</v>
      </c>
      <c r="I124" s="550">
        <f t="shared" si="19"/>
        <v>332.75</v>
      </c>
      <c r="J124" s="113">
        <f t="shared" si="20"/>
        <v>417.25</v>
      </c>
      <c r="K124" s="549">
        <f t="shared" si="27"/>
        <v>3.044168</v>
      </c>
      <c r="L124" s="559"/>
      <c r="N124" s="187">
        <v>1.9319999999999999</v>
      </c>
      <c r="O124" s="113">
        <v>1.857</v>
      </c>
      <c r="P124" s="198">
        <v>1.8380000000000001</v>
      </c>
      <c r="Q124" s="148">
        <f t="shared" si="21"/>
        <v>45031</v>
      </c>
      <c r="R124" s="148">
        <f t="shared" si="22"/>
        <v>44331</v>
      </c>
      <c r="S124" s="187">
        <f t="shared" si="15"/>
        <v>1.0714285714285708E-4</v>
      </c>
      <c r="T124" s="549">
        <f t="shared" si="28"/>
        <v>700</v>
      </c>
      <c r="U124" s="113">
        <f t="shared" si="23"/>
        <v>621.75</v>
      </c>
      <c r="V124" s="113">
        <f t="shared" si="24"/>
        <v>78.25</v>
      </c>
      <c r="W124" s="549">
        <f t="shared" si="16"/>
        <v>1.8653839285714287</v>
      </c>
      <c r="X124" s="186">
        <f t="shared" si="25"/>
        <v>1.1787840714285713</v>
      </c>
      <c r="Y124" s="113">
        <f t="shared" si="29"/>
        <v>1.1822579011462109</v>
      </c>
    </row>
    <row r="125" spans="2:25" x14ac:dyDescent="0.35">
      <c r="B125" s="116">
        <v>42584</v>
      </c>
      <c r="C125" s="49">
        <v>3.1349999999999998</v>
      </c>
      <c r="D125" s="350">
        <v>2.919</v>
      </c>
      <c r="E125" s="113">
        <f t="shared" si="26"/>
        <v>2.8799999999999968E-4</v>
      </c>
      <c r="F125" s="116">
        <f t="shared" si="17"/>
        <v>44410.25</v>
      </c>
      <c r="G125" s="116"/>
      <c r="H125" s="549">
        <f t="shared" si="18"/>
        <v>750</v>
      </c>
      <c r="I125" s="550">
        <f t="shared" si="19"/>
        <v>331.75</v>
      </c>
      <c r="J125" s="113">
        <f t="shared" si="20"/>
        <v>418.25</v>
      </c>
      <c r="K125" s="549">
        <f t="shared" si="27"/>
        <v>3.0394559999999999</v>
      </c>
      <c r="L125" s="559"/>
      <c r="N125" s="187">
        <v>1.9319999999999999</v>
      </c>
      <c r="O125" s="113">
        <v>1.855</v>
      </c>
      <c r="P125" s="198">
        <v>1.839</v>
      </c>
      <c r="Q125" s="148">
        <f t="shared" si="21"/>
        <v>45031</v>
      </c>
      <c r="R125" s="148">
        <f t="shared" si="22"/>
        <v>44331</v>
      </c>
      <c r="S125" s="187">
        <f t="shared" si="15"/>
        <v>1.0999999999999994E-4</v>
      </c>
      <c r="T125" s="549">
        <f t="shared" si="28"/>
        <v>700</v>
      </c>
      <c r="U125" s="113">
        <f t="shared" si="23"/>
        <v>620.75</v>
      </c>
      <c r="V125" s="113">
        <f t="shared" si="24"/>
        <v>79.25</v>
      </c>
      <c r="W125" s="549">
        <f t="shared" si="16"/>
        <v>1.8637174999999999</v>
      </c>
      <c r="X125" s="186">
        <f t="shared" si="25"/>
        <v>1.1757385</v>
      </c>
      <c r="Y125" s="113">
        <f t="shared" si="29"/>
        <v>1.1791944025509649</v>
      </c>
    </row>
    <row r="126" spans="2:25" x14ac:dyDescent="0.35">
      <c r="B126" s="116">
        <v>42585</v>
      </c>
      <c r="C126" s="49">
        <v>3.145</v>
      </c>
      <c r="D126" s="350">
        <v>2.9180000000000001</v>
      </c>
      <c r="E126" s="113">
        <f t="shared" si="26"/>
        <v>3.0266666666666647E-4</v>
      </c>
      <c r="F126" s="116">
        <f t="shared" si="17"/>
        <v>44411.25</v>
      </c>
      <c r="G126" s="116"/>
      <c r="H126" s="549">
        <f t="shared" si="18"/>
        <v>750</v>
      </c>
      <c r="I126" s="550">
        <f t="shared" si="19"/>
        <v>330.75</v>
      </c>
      <c r="J126" s="113">
        <f t="shared" si="20"/>
        <v>419.25</v>
      </c>
      <c r="K126" s="549">
        <f t="shared" si="27"/>
        <v>3.0448930000000001</v>
      </c>
      <c r="L126" s="559"/>
      <c r="N126" s="187">
        <v>1.96</v>
      </c>
      <c r="O126" s="113">
        <v>1.875</v>
      </c>
      <c r="P126" s="198">
        <v>1.855</v>
      </c>
      <c r="Q126" s="148">
        <f t="shared" si="21"/>
        <v>45031</v>
      </c>
      <c r="R126" s="148">
        <f t="shared" si="22"/>
        <v>44331</v>
      </c>
      <c r="S126" s="187">
        <f t="shared" si="15"/>
        <v>1.2142857142857138E-4</v>
      </c>
      <c r="T126" s="549">
        <f t="shared" si="28"/>
        <v>700</v>
      </c>
      <c r="U126" s="113">
        <f t="shared" si="23"/>
        <v>619.75</v>
      </c>
      <c r="V126" s="113">
        <f t="shared" si="24"/>
        <v>80.25</v>
      </c>
      <c r="W126" s="549">
        <f t="shared" si="16"/>
        <v>1.8847446428571428</v>
      </c>
      <c r="X126" s="186">
        <f t="shared" si="25"/>
        <v>1.1601483571428572</v>
      </c>
      <c r="Y126" s="113">
        <f t="shared" si="29"/>
        <v>1.1635132176692986</v>
      </c>
    </row>
    <row r="127" spans="2:25" x14ac:dyDescent="0.35">
      <c r="B127" s="116">
        <v>42586</v>
      </c>
      <c r="C127" s="49">
        <v>3.12</v>
      </c>
      <c r="D127" s="350">
        <v>2.895</v>
      </c>
      <c r="E127" s="113">
        <f t="shared" si="26"/>
        <v>3.0000000000000014E-4</v>
      </c>
      <c r="F127" s="116">
        <f t="shared" si="17"/>
        <v>44412.25</v>
      </c>
      <c r="G127" s="116"/>
      <c r="H127" s="549">
        <f t="shared" si="18"/>
        <v>750</v>
      </c>
      <c r="I127" s="550">
        <f t="shared" si="19"/>
        <v>329.75</v>
      </c>
      <c r="J127" s="113">
        <f t="shared" si="20"/>
        <v>420.25</v>
      </c>
      <c r="K127" s="549">
        <f t="shared" si="27"/>
        <v>3.0210750000000002</v>
      </c>
      <c r="L127" s="559"/>
      <c r="N127" s="187">
        <v>1.9609999999999999</v>
      </c>
      <c r="O127" s="113">
        <v>1.8719999999999999</v>
      </c>
      <c r="P127" s="198">
        <v>1.8460000000000001</v>
      </c>
      <c r="Q127" s="148">
        <f t="shared" si="21"/>
        <v>45031</v>
      </c>
      <c r="R127" s="148">
        <f t="shared" si="22"/>
        <v>44331</v>
      </c>
      <c r="S127" s="187">
        <f t="shared" si="15"/>
        <v>1.2714285714285711E-4</v>
      </c>
      <c r="T127" s="549">
        <f t="shared" si="28"/>
        <v>700</v>
      </c>
      <c r="U127" s="113">
        <f t="shared" si="23"/>
        <v>618.75</v>
      </c>
      <c r="V127" s="113">
        <f t="shared" si="24"/>
        <v>81.25</v>
      </c>
      <c r="W127" s="549">
        <f t="shared" si="16"/>
        <v>1.8823303571428571</v>
      </c>
      <c r="X127" s="186">
        <f t="shared" si="25"/>
        <v>1.1387446428571431</v>
      </c>
      <c r="Y127" s="113">
        <f t="shared" si="29"/>
        <v>1.1419864912612265</v>
      </c>
    </row>
    <row r="128" spans="2:25" x14ac:dyDescent="0.35">
      <c r="B128" s="116">
        <v>42587</v>
      </c>
      <c r="C128" s="49">
        <v>3.1040000000000001</v>
      </c>
      <c r="D128" s="350">
        <v>2.8879999999999999</v>
      </c>
      <c r="E128" s="113">
        <f t="shared" si="26"/>
        <v>2.8800000000000028E-4</v>
      </c>
      <c r="F128" s="116">
        <f t="shared" si="17"/>
        <v>44413.25</v>
      </c>
      <c r="G128" s="116"/>
      <c r="H128" s="549">
        <f t="shared" si="18"/>
        <v>750</v>
      </c>
      <c r="I128" s="550">
        <f t="shared" si="19"/>
        <v>328.75</v>
      </c>
      <c r="J128" s="113">
        <f t="shared" si="20"/>
        <v>421.25</v>
      </c>
      <c r="K128" s="549">
        <f t="shared" si="27"/>
        <v>3.0093199999999998</v>
      </c>
      <c r="L128" s="559"/>
      <c r="N128" s="187">
        <v>1.923</v>
      </c>
      <c r="O128" s="113">
        <v>1.837</v>
      </c>
      <c r="P128" s="198">
        <v>1.8169999999999999</v>
      </c>
      <c r="Q128" s="148">
        <f t="shared" si="21"/>
        <v>45031</v>
      </c>
      <c r="R128" s="148">
        <f t="shared" si="22"/>
        <v>44331</v>
      </c>
      <c r="S128" s="187">
        <f t="shared" si="15"/>
        <v>1.2285714285714298E-4</v>
      </c>
      <c r="T128" s="549">
        <f t="shared" si="28"/>
        <v>700</v>
      </c>
      <c r="U128" s="113">
        <f t="shared" si="23"/>
        <v>617.75</v>
      </c>
      <c r="V128" s="113">
        <f t="shared" si="24"/>
        <v>82.25</v>
      </c>
      <c r="W128" s="549">
        <f t="shared" si="16"/>
        <v>1.847105</v>
      </c>
      <c r="X128" s="186">
        <f t="shared" si="25"/>
        <v>1.1622149999999998</v>
      </c>
      <c r="Y128" s="113">
        <f t="shared" si="29"/>
        <v>1.165591859265569</v>
      </c>
    </row>
    <row r="129" spans="2:25" x14ac:dyDescent="0.35">
      <c r="B129" s="116">
        <v>42590</v>
      </c>
      <c r="C129" s="49">
        <v>3.1440000000000001</v>
      </c>
      <c r="D129" s="350">
        <v>2.911</v>
      </c>
      <c r="E129" s="113">
        <f t="shared" si="26"/>
        <v>3.1066666666666677E-4</v>
      </c>
      <c r="F129" s="116">
        <f t="shared" si="17"/>
        <v>44416.25</v>
      </c>
      <c r="G129" s="116"/>
      <c r="H129" s="549">
        <f t="shared" si="18"/>
        <v>750</v>
      </c>
      <c r="I129" s="550">
        <f t="shared" si="19"/>
        <v>325.75</v>
      </c>
      <c r="J129" s="113">
        <f t="shared" si="20"/>
        <v>424.25</v>
      </c>
      <c r="K129" s="549">
        <f t="shared" si="27"/>
        <v>3.0428003333333336</v>
      </c>
      <c r="L129" s="559"/>
      <c r="N129" s="187">
        <v>1.9510000000000001</v>
      </c>
      <c r="O129" s="113">
        <v>1.8580000000000001</v>
      </c>
      <c r="P129" s="198">
        <v>1.8319999999999999</v>
      </c>
      <c r="Q129" s="148">
        <f t="shared" si="21"/>
        <v>45031</v>
      </c>
      <c r="R129" s="148">
        <f t="shared" si="22"/>
        <v>44331</v>
      </c>
      <c r="S129" s="187">
        <f t="shared" si="15"/>
        <v>1.3285714285714281E-4</v>
      </c>
      <c r="T129" s="549">
        <f t="shared" si="28"/>
        <v>700</v>
      </c>
      <c r="U129" s="113">
        <f t="shared" si="23"/>
        <v>614.75</v>
      </c>
      <c r="V129" s="113">
        <f t="shared" si="24"/>
        <v>85.25</v>
      </c>
      <c r="W129" s="549">
        <f t="shared" si="16"/>
        <v>1.8693260714285715</v>
      </c>
      <c r="X129" s="186">
        <f t="shared" si="25"/>
        <v>1.173474261904762</v>
      </c>
      <c r="Y129" s="113">
        <f t="shared" si="29"/>
        <v>1.1769168665131557</v>
      </c>
    </row>
    <row r="130" spans="2:25" x14ac:dyDescent="0.35">
      <c r="B130" s="116">
        <v>42591</v>
      </c>
      <c r="C130" s="49">
        <v>3.1120000000000001</v>
      </c>
      <c r="D130" s="350">
        <v>2.871</v>
      </c>
      <c r="E130" s="113">
        <f t="shared" si="26"/>
        <v>3.2133333333333346E-4</v>
      </c>
      <c r="F130" s="116">
        <f t="shared" si="17"/>
        <v>44417.25</v>
      </c>
      <c r="G130" s="116"/>
      <c r="H130" s="549">
        <f t="shared" si="18"/>
        <v>750</v>
      </c>
      <c r="I130" s="550">
        <f t="shared" si="19"/>
        <v>324.75</v>
      </c>
      <c r="J130" s="113">
        <f t="shared" si="20"/>
        <v>425.25</v>
      </c>
      <c r="K130" s="549">
        <f t="shared" si="27"/>
        <v>3.007647</v>
      </c>
      <c r="L130" s="559"/>
      <c r="N130" s="187">
        <v>1.9260000000000002</v>
      </c>
      <c r="O130" s="113">
        <v>1.8149999999999999</v>
      </c>
      <c r="P130" s="198">
        <v>1.794</v>
      </c>
      <c r="Q130" s="148">
        <f t="shared" si="21"/>
        <v>45031</v>
      </c>
      <c r="R130" s="148">
        <f t="shared" si="22"/>
        <v>44331</v>
      </c>
      <c r="S130" s="187">
        <f t="shared" si="15"/>
        <v>1.5857142857142887E-4</v>
      </c>
      <c r="T130" s="549">
        <f t="shared" si="28"/>
        <v>700</v>
      </c>
      <c r="U130" s="113">
        <f t="shared" si="23"/>
        <v>613.75</v>
      </c>
      <c r="V130" s="113">
        <f t="shared" si="24"/>
        <v>86.25</v>
      </c>
      <c r="W130" s="549">
        <f t="shared" si="16"/>
        <v>1.8286767857142856</v>
      </c>
      <c r="X130" s="186">
        <f t="shared" si="25"/>
        <v>1.1789702142857144</v>
      </c>
      <c r="Y130" s="113">
        <f t="shared" si="29"/>
        <v>1.1824451412011383</v>
      </c>
    </row>
    <row r="131" spans="2:25" x14ac:dyDescent="0.35">
      <c r="B131" s="116">
        <v>42592</v>
      </c>
      <c r="C131" s="49">
        <v>3.0880000000000001</v>
      </c>
      <c r="D131" s="350">
        <v>2.855</v>
      </c>
      <c r="E131" s="113">
        <f t="shared" si="26"/>
        <v>3.1066666666666677E-4</v>
      </c>
      <c r="F131" s="116">
        <f t="shared" si="17"/>
        <v>44418.25</v>
      </c>
      <c r="G131" s="116"/>
      <c r="H131" s="549">
        <f t="shared" si="18"/>
        <v>750</v>
      </c>
      <c r="I131" s="550">
        <f t="shared" si="19"/>
        <v>323.75</v>
      </c>
      <c r="J131" s="113">
        <f t="shared" si="20"/>
        <v>426.25</v>
      </c>
      <c r="K131" s="549">
        <f t="shared" si="27"/>
        <v>2.9874216666666666</v>
      </c>
      <c r="L131" s="559"/>
      <c r="N131" s="187">
        <v>1.8759999999999999</v>
      </c>
      <c r="O131" s="113">
        <v>1.778</v>
      </c>
      <c r="P131" s="198">
        <v>1.7589999999999999</v>
      </c>
      <c r="Q131" s="148">
        <f t="shared" si="21"/>
        <v>45031</v>
      </c>
      <c r="R131" s="148">
        <f t="shared" si="22"/>
        <v>44331</v>
      </c>
      <c r="S131" s="187">
        <f t="shared" si="15"/>
        <v>1.399999999999998E-4</v>
      </c>
      <c r="T131" s="549">
        <f t="shared" si="28"/>
        <v>700</v>
      </c>
      <c r="U131" s="113">
        <f t="shared" si="23"/>
        <v>612.75</v>
      </c>
      <c r="V131" s="113">
        <f t="shared" si="24"/>
        <v>87.25</v>
      </c>
      <c r="W131" s="549">
        <f t="shared" si="16"/>
        <v>1.7902150000000001</v>
      </c>
      <c r="X131" s="186">
        <f t="shared" si="25"/>
        <v>1.1972066666666665</v>
      </c>
      <c r="Y131" s="113">
        <f t="shared" si="29"/>
        <v>1.2007899261734289</v>
      </c>
    </row>
    <row r="132" spans="2:25" x14ac:dyDescent="0.35">
      <c r="B132" s="116">
        <v>42593</v>
      </c>
      <c r="C132" s="49">
        <v>3.0659999999999998</v>
      </c>
      <c r="D132" s="350">
        <v>2.86</v>
      </c>
      <c r="E132" s="113">
        <f t="shared" si="26"/>
        <v>2.746666666666666E-4</v>
      </c>
      <c r="F132" s="116">
        <f t="shared" si="17"/>
        <v>44419.25</v>
      </c>
      <c r="G132" s="116"/>
      <c r="H132" s="549">
        <f t="shared" si="18"/>
        <v>750</v>
      </c>
      <c r="I132" s="550">
        <f t="shared" si="19"/>
        <v>322.75</v>
      </c>
      <c r="J132" s="113">
        <f t="shared" si="20"/>
        <v>427.25</v>
      </c>
      <c r="K132" s="549">
        <f t="shared" si="27"/>
        <v>2.977351333333333</v>
      </c>
      <c r="L132" s="559"/>
      <c r="N132" s="187">
        <v>1.8639999999999999</v>
      </c>
      <c r="O132" s="113">
        <v>1.7770000000000001</v>
      </c>
      <c r="P132" s="198">
        <v>1.776</v>
      </c>
      <c r="Q132" s="148">
        <f t="shared" si="21"/>
        <v>45031</v>
      </c>
      <c r="R132" s="148">
        <f t="shared" si="22"/>
        <v>44331</v>
      </c>
      <c r="S132" s="187">
        <f t="shared" si="15"/>
        <v>1.2428571428571393E-4</v>
      </c>
      <c r="T132" s="549">
        <f t="shared" si="28"/>
        <v>700</v>
      </c>
      <c r="U132" s="113">
        <f t="shared" si="23"/>
        <v>611.75</v>
      </c>
      <c r="V132" s="113">
        <f t="shared" si="24"/>
        <v>88.25</v>
      </c>
      <c r="W132" s="549">
        <f t="shared" si="16"/>
        <v>1.7879682142857143</v>
      </c>
      <c r="X132" s="186">
        <f t="shared" si="25"/>
        <v>1.1893831190476187</v>
      </c>
      <c r="Y132" s="113">
        <f t="shared" si="29"/>
        <v>1.1929196995573044</v>
      </c>
    </row>
    <row r="133" spans="2:25" x14ac:dyDescent="0.35">
      <c r="B133" s="116">
        <v>42594</v>
      </c>
      <c r="C133" s="49">
        <v>3.093</v>
      </c>
      <c r="D133" s="350">
        <v>2.86</v>
      </c>
      <c r="E133" s="113">
        <f t="shared" si="26"/>
        <v>3.1066666666666677E-4</v>
      </c>
      <c r="F133" s="116">
        <f t="shared" si="17"/>
        <v>44420.25</v>
      </c>
      <c r="G133" s="116"/>
      <c r="H133" s="549">
        <f t="shared" si="18"/>
        <v>750</v>
      </c>
      <c r="I133" s="550">
        <f t="shared" si="19"/>
        <v>321.75</v>
      </c>
      <c r="J133" s="113">
        <f t="shared" si="20"/>
        <v>428.25</v>
      </c>
      <c r="K133" s="549">
        <f t="shared" si="27"/>
        <v>2.9930430000000001</v>
      </c>
      <c r="L133" s="559"/>
      <c r="N133" s="187">
        <v>1.875</v>
      </c>
      <c r="O133" s="113">
        <v>1.78</v>
      </c>
      <c r="P133" s="198">
        <v>1.772</v>
      </c>
      <c r="Q133" s="148">
        <f t="shared" si="21"/>
        <v>45031</v>
      </c>
      <c r="R133" s="148">
        <f t="shared" si="22"/>
        <v>44331</v>
      </c>
      <c r="S133" s="187">
        <f t="shared" si="15"/>
        <v>1.3571428571428567E-4</v>
      </c>
      <c r="T133" s="549">
        <f t="shared" si="28"/>
        <v>700</v>
      </c>
      <c r="U133" s="113">
        <f t="shared" si="23"/>
        <v>610.75</v>
      </c>
      <c r="V133" s="113">
        <f t="shared" si="24"/>
        <v>89.25</v>
      </c>
      <c r="W133" s="549">
        <f t="shared" si="16"/>
        <v>1.7921125</v>
      </c>
      <c r="X133" s="186">
        <f t="shared" si="25"/>
        <v>1.2009305000000001</v>
      </c>
      <c r="Y133" s="113">
        <f t="shared" si="29"/>
        <v>1.2045360851645537</v>
      </c>
    </row>
    <row r="134" spans="2:25" x14ac:dyDescent="0.35">
      <c r="B134" s="116">
        <v>42597</v>
      </c>
      <c r="C134" s="49">
        <v>3.0680000000000001</v>
      </c>
      <c r="D134" s="350">
        <v>2.8359999999999999</v>
      </c>
      <c r="E134" s="113">
        <f t="shared" si="26"/>
        <v>3.0933333333333361E-4</v>
      </c>
      <c r="F134" s="116">
        <f t="shared" si="17"/>
        <v>44423.25</v>
      </c>
      <c r="G134" s="116"/>
      <c r="H134" s="549">
        <f t="shared" si="18"/>
        <v>750</v>
      </c>
      <c r="I134" s="550">
        <f t="shared" si="19"/>
        <v>318.75</v>
      </c>
      <c r="J134" s="113">
        <f t="shared" si="20"/>
        <v>431.25</v>
      </c>
      <c r="K134" s="549">
        <f t="shared" si="27"/>
        <v>2.9693999999999998</v>
      </c>
      <c r="L134" s="559"/>
      <c r="N134" s="187">
        <v>1.8620000000000001</v>
      </c>
      <c r="O134" s="113">
        <v>1.7669999999999999</v>
      </c>
      <c r="P134" s="198">
        <v>1.76</v>
      </c>
      <c r="Q134" s="148">
        <f t="shared" si="21"/>
        <v>45031</v>
      </c>
      <c r="R134" s="148">
        <f t="shared" si="22"/>
        <v>44331</v>
      </c>
      <c r="S134" s="187">
        <f t="shared" ref="S134:S197" si="30">IF(N134="","",(O134-N134)/($O$14-$N$14))</f>
        <v>1.3571428571428599E-4</v>
      </c>
      <c r="T134" s="549">
        <f t="shared" si="28"/>
        <v>700</v>
      </c>
      <c r="U134" s="113">
        <f t="shared" si="23"/>
        <v>607.75</v>
      </c>
      <c r="V134" s="113">
        <f t="shared" si="24"/>
        <v>92.25</v>
      </c>
      <c r="W134" s="549">
        <f t="shared" ref="W134:W197" si="31">IF(N134="","",N134-(U134*S134))</f>
        <v>1.7795196428571427</v>
      </c>
      <c r="X134" s="186">
        <f t="shared" si="25"/>
        <v>1.1898803571428571</v>
      </c>
      <c r="Y134" s="113">
        <f t="shared" si="29"/>
        <v>1.1934198953036379</v>
      </c>
    </row>
    <row r="135" spans="2:25" x14ac:dyDescent="0.35">
      <c r="B135" s="116">
        <v>42598</v>
      </c>
      <c r="C135" s="49">
        <v>3.06</v>
      </c>
      <c r="D135" s="350">
        <v>2.8319999999999999</v>
      </c>
      <c r="E135" s="113">
        <f t="shared" si="26"/>
        <v>3.0400000000000029E-4</v>
      </c>
      <c r="F135" s="116">
        <f t="shared" si="17"/>
        <v>44424.25</v>
      </c>
      <c r="G135" s="116"/>
      <c r="H135" s="549">
        <f t="shared" si="18"/>
        <v>750</v>
      </c>
      <c r="I135" s="550">
        <f t="shared" si="19"/>
        <v>317.75</v>
      </c>
      <c r="J135" s="113">
        <f t="shared" si="20"/>
        <v>432.25</v>
      </c>
      <c r="K135" s="549">
        <f t="shared" si="27"/>
        <v>2.9634040000000001</v>
      </c>
      <c r="L135" s="559"/>
      <c r="N135" s="187">
        <v>1.8740000000000001</v>
      </c>
      <c r="O135" s="113">
        <v>1.778</v>
      </c>
      <c r="P135" s="198">
        <v>1.7730000000000001</v>
      </c>
      <c r="Q135" s="148">
        <f t="shared" si="21"/>
        <v>45031</v>
      </c>
      <c r="R135" s="148">
        <f t="shared" si="22"/>
        <v>44331</v>
      </c>
      <c r="S135" s="187">
        <f t="shared" si="30"/>
        <v>1.3714285714285727E-4</v>
      </c>
      <c r="T135" s="549">
        <f t="shared" si="28"/>
        <v>700</v>
      </c>
      <c r="U135" s="113">
        <f t="shared" si="23"/>
        <v>606.75</v>
      </c>
      <c r="V135" s="113">
        <f t="shared" si="24"/>
        <v>93.25</v>
      </c>
      <c r="W135" s="549">
        <f t="shared" si="31"/>
        <v>1.7907885714285714</v>
      </c>
      <c r="X135" s="186">
        <f t="shared" si="25"/>
        <v>1.1726154285714288</v>
      </c>
      <c r="Y135" s="113">
        <f t="shared" si="29"/>
        <v>1.1760529959297328</v>
      </c>
    </row>
    <row r="136" spans="2:25" x14ac:dyDescent="0.35">
      <c r="B136" s="116">
        <v>42599</v>
      </c>
      <c r="C136" s="49">
        <v>3.0670000000000002</v>
      </c>
      <c r="D136" s="350">
        <v>2.835</v>
      </c>
      <c r="E136" s="113">
        <f t="shared" si="26"/>
        <v>3.0933333333333361E-4</v>
      </c>
      <c r="F136" s="116">
        <f t="shared" si="17"/>
        <v>44425.25</v>
      </c>
      <c r="G136" s="116"/>
      <c r="H136" s="549">
        <f t="shared" si="18"/>
        <v>750</v>
      </c>
      <c r="I136" s="550">
        <f t="shared" si="19"/>
        <v>316.75</v>
      </c>
      <c r="J136" s="113">
        <f t="shared" si="20"/>
        <v>433.25</v>
      </c>
      <c r="K136" s="549">
        <f t="shared" si="27"/>
        <v>2.9690186666666669</v>
      </c>
      <c r="L136" s="559"/>
      <c r="N136" s="187">
        <v>1.899</v>
      </c>
      <c r="O136" s="113">
        <v>1.8</v>
      </c>
      <c r="P136" s="198">
        <v>1.788</v>
      </c>
      <c r="Q136" s="148">
        <f t="shared" si="21"/>
        <v>45031</v>
      </c>
      <c r="R136" s="148">
        <f t="shared" si="22"/>
        <v>44331</v>
      </c>
      <c r="S136" s="187">
        <f t="shared" si="30"/>
        <v>1.414285714285714E-4</v>
      </c>
      <c r="T136" s="549">
        <f t="shared" si="28"/>
        <v>700</v>
      </c>
      <c r="U136" s="113">
        <f t="shared" si="23"/>
        <v>605.75</v>
      </c>
      <c r="V136" s="113">
        <f t="shared" si="24"/>
        <v>94.25</v>
      </c>
      <c r="W136" s="549">
        <f t="shared" si="31"/>
        <v>1.8133296428571428</v>
      </c>
      <c r="X136" s="186">
        <f t="shared" si="25"/>
        <v>1.1556890238095241</v>
      </c>
      <c r="Y136" s="113">
        <f t="shared" si="29"/>
        <v>1.1590280666089248</v>
      </c>
    </row>
    <row r="137" spans="2:25" x14ac:dyDescent="0.35">
      <c r="B137" s="116">
        <v>42600</v>
      </c>
      <c r="C137" s="49">
        <v>3.0590000000000002</v>
      </c>
      <c r="D137" s="350">
        <v>2.8239999999999998</v>
      </c>
      <c r="E137" s="113">
        <f t="shared" si="26"/>
        <v>3.1333333333333376E-4</v>
      </c>
      <c r="F137" s="116">
        <f t="shared" si="17"/>
        <v>44426.25</v>
      </c>
      <c r="G137" s="116"/>
      <c r="H137" s="549">
        <f t="shared" si="18"/>
        <v>750</v>
      </c>
      <c r="I137" s="550">
        <f t="shared" si="19"/>
        <v>315.75</v>
      </c>
      <c r="J137" s="113">
        <f t="shared" si="20"/>
        <v>434.25</v>
      </c>
      <c r="K137" s="549">
        <f t="shared" si="27"/>
        <v>2.9600650000000002</v>
      </c>
      <c r="L137" s="559"/>
      <c r="N137" s="187">
        <v>1.8959999999999999</v>
      </c>
      <c r="O137" s="113">
        <v>1.7829999999999999</v>
      </c>
      <c r="P137" s="198">
        <v>1.772</v>
      </c>
      <c r="Q137" s="148">
        <f t="shared" si="21"/>
        <v>45031</v>
      </c>
      <c r="R137" s="148">
        <f t="shared" si="22"/>
        <v>44331</v>
      </c>
      <c r="S137" s="187">
        <f t="shared" si="30"/>
        <v>1.6142857142857143E-4</v>
      </c>
      <c r="T137" s="549">
        <f t="shared" si="28"/>
        <v>700</v>
      </c>
      <c r="U137" s="113">
        <f t="shared" si="23"/>
        <v>604.75</v>
      </c>
      <c r="V137" s="113">
        <f t="shared" si="24"/>
        <v>95.25</v>
      </c>
      <c r="W137" s="549">
        <f t="shared" si="31"/>
        <v>1.7983760714285713</v>
      </c>
      <c r="X137" s="186">
        <f t="shared" si="25"/>
        <v>1.1616889285714289</v>
      </c>
      <c r="Y137" s="113">
        <f t="shared" si="29"/>
        <v>1.1650627314883533</v>
      </c>
    </row>
    <row r="138" spans="2:25" x14ac:dyDescent="0.35">
      <c r="B138" s="116">
        <v>42601</v>
      </c>
      <c r="C138" s="49">
        <v>3.0859999999999999</v>
      </c>
      <c r="D138" s="350">
        <v>2.8490000000000002</v>
      </c>
      <c r="E138" s="113">
        <f t="shared" si="26"/>
        <v>3.1599999999999955E-4</v>
      </c>
      <c r="F138" s="116">
        <f t="shared" si="17"/>
        <v>44427.25</v>
      </c>
      <c r="G138" s="116"/>
      <c r="H138" s="549">
        <f t="shared" si="18"/>
        <v>750</v>
      </c>
      <c r="I138" s="550">
        <f t="shared" si="19"/>
        <v>314.75</v>
      </c>
      <c r="J138" s="113">
        <f t="shared" si="20"/>
        <v>435.25</v>
      </c>
      <c r="K138" s="549">
        <f t="shared" si="27"/>
        <v>2.9865390000000001</v>
      </c>
      <c r="L138" s="559"/>
      <c r="N138" s="187">
        <v>1.9319999999999999</v>
      </c>
      <c r="O138" s="113">
        <v>1.8010000000000002</v>
      </c>
      <c r="P138" s="198">
        <v>1.7869999999999999</v>
      </c>
      <c r="Q138" s="148">
        <f t="shared" si="21"/>
        <v>45031</v>
      </c>
      <c r="R138" s="148">
        <f t="shared" si="22"/>
        <v>44331</v>
      </c>
      <c r="S138" s="187">
        <f t="shared" si="30"/>
        <v>1.8714285714285683E-4</v>
      </c>
      <c r="T138" s="549">
        <f t="shared" si="28"/>
        <v>700</v>
      </c>
      <c r="U138" s="113">
        <f t="shared" si="23"/>
        <v>603.75</v>
      </c>
      <c r="V138" s="113">
        <f t="shared" si="24"/>
        <v>96.25</v>
      </c>
      <c r="W138" s="549">
        <f t="shared" si="31"/>
        <v>1.8190125000000001</v>
      </c>
      <c r="X138" s="186">
        <f t="shared" si="25"/>
        <v>1.1675264999999999</v>
      </c>
      <c r="Y138" s="113">
        <f t="shared" si="29"/>
        <v>1.1709342953205137</v>
      </c>
    </row>
    <row r="139" spans="2:25" x14ac:dyDescent="0.35">
      <c r="B139" s="116">
        <v>42604</v>
      </c>
      <c r="C139" s="49">
        <v>3.1310000000000002</v>
      </c>
      <c r="D139" s="350">
        <v>2.8849999999999998</v>
      </c>
      <c r="E139" s="113">
        <f t="shared" si="26"/>
        <v>3.280000000000006E-4</v>
      </c>
      <c r="F139" s="116">
        <f t="shared" si="17"/>
        <v>44430.25</v>
      </c>
      <c r="G139" s="116"/>
      <c r="H139" s="549">
        <f t="shared" si="18"/>
        <v>750</v>
      </c>
      <c r="I139" s="550">
        <f t="shared" si="19"/>
        <v>311.75</v>
      </c>
      <c r="J139" s="113">
        <f t="shared" si="20"/>
        <v>438.25</v>
      </c>
      <c r="K139" s="549">
        <f t="shared" si="27"/>
        <v>3.0287459999999999</v>
      </c>
      <c r="L139" s="559"/>
      <c r="N139" s="187">
        <v>1.994</v>
      </c>
      <c r="O139" s="113">
        <v>1.839</v>
      </c>
      <c r="P139" s="198">
        <v>1.825</v>
      </c>
      <c r="Q139" s="148">
        <f t="shared" si="21"/>
        <v>45031</v>
      </c>
      <c r="R139" s="148">
        <f t="shared" si="22"/>
        <v>44331</v>
      </c>
      <c r="S139" s="187">
        <f t="shared" si="30"/>
        <v>2.2142857142857148E-4</v>
      </c>
      <c r="T139" s="549">
        <f t="shared" si="28"/>
        <v>700</v>
      </c>
      <c r="U139" s="113">
        <f t="shared" si="23"/>
        <v>600.75</v>
      </c>
      <c r="V139" s="113">
        <f t="shared" si="24"/>
        <v>99.25</v>
      </c>
      <c r="W139" s="549">
        <f t="shared" si="31"/>
        <v>1.8609767857142856</v>
      </c>
      <c r="X139" s="186">
        <f t="shared" si="25"/>
        <v>1.1677692142857143</v>
      </c>
      <c r="Y139" s="113">
        <f t="shared" si="29"/>
        <v>1.1711784266302816</v>
      </c>
    </row>
    <row r="140" spans="2:25" x14ac:dyDescent="0.35">
      <c r="B140" s="116">
        <v>42605</v>
      </c>
      <c r="C140" s="49">
        <v>3.1019999999999999</v>
      </c>
      <c r="D140" s="350">
        <v>2.8639999999999999</v>
      </c>
      <c r="E140" s="113">
        <f t="shared" si="26"/>
        <v>3.1733333333333331E-4</v>
      </c>
      <c r="F140" s="116">
        <f t="shared" si="17"/>
        <v>44431.25</v>
      </c>
      <c r="G140" s="116"/>
      <c r="H140" s="549">
        <f t="shared" si="18"/>
        <v>750</v>
      </c>
      <c r="I140" s="550">
        <f t="shared" si="19"/>
        <v>310.75</v>
      </c>
      <c r="J140" s="113">
        <f t="shared" si="20"/>
        <v>439.25</v>
      </c>
      <c r="K140" s="549">
        <f t="shared" si="27"/>
        <v>3.0033886666666665</v>
      </c>
      <c r="L140" s="559"/>
      <c r="N140" s="187">
        <v>1.9630000000000001</v>
      </c>
      <c r="O140" s="113">
        <v>1.8029999999999999</v>
      </c>
      <c r="P140" s="198">
        <v>1.796</v>
      </c>
      <c r="Q140" s="148">
        <f t="shared" si="21"/>
        <v>45031</v>
      </c>
      <c r="R140" s="148">
        <f t="shared" si="22"/>
        <v>44331</v>
      </c>
      <c r="S140" s="187">
        <f t="shared" si="30"/>
        <v>2.2857142857142878E-4</v>
      </c>
      <c r="T140" s="549">
        <f t="shared" si="28"/>
        <v>700</v>
      </c>
      <c r="U140" s="113">
        <f t="shared" si="23"/>
        <v>599.75</v>
      </c>
      <c r="V140" s="113">
        <f t="shared" si="24"/>
        <v>100.25</v>
      </c>
      <c r="W140" s="549">
        <f t="shared" si="31"/>
        <v>1.8259142857142856</v>
      </c>
      <c r="X140" s="186">
        <f t="shared" si="25"/>
        <v>1.1774743809523809</v>
      </c>
      <c r="Y140" s="113">
        <f t="shared" si="29"/>
        <v>1.1809404957468628</v>
      </c>
    </row>
    <row r="141" spans="2:25" x14ac:dyDescent="0.35">
      <c r="B141" s="116">
        <v>42606</v>
      </c>
      <c r="C141" s="49">
        <v>3.0859999999999999</v>
      </c>
      <c r="D141" s="350">
        <v>2.8519999999999999</v>
      </c>
      <c r="E141" s="113">
        <f t="shared" si="26"/>
        <v>3.1199999999999999E-4</v>
      </c>
      <c r="F141" s="116">
        <f t="shared" si="17"/>
        <v>44432.25</v>
      </c>
      <c r="G141" s="116"/>
      <c r="H141" s="549">
        <f t="shared" si="18"/>
        <v>750</v>
      </c>
      <c r="I141" s="550">
        <f t="shared" si="19"/>
        <v>309.75</v>
      </c>
      <c r="J141" s="113">
        <f t="shared" si="20"/>
        <v>440.25</v>
      </c>
      <c r="K141" s="549">
        <f t="shared" si="27"/>
        <v>2.9893579999999997</v>
      </c>
      <c r="L141" s="559"/>
      <c r="N141" s="187">
        <v>1.9670000000000001</v>
      </c>
      <c r="O141" s="113">
        <v>1.8069999999999999</v>
      </c>
      <c r="P141" s="198">
        <v>1.7949999999999999</v>
      </c>
      <c r="Q141" s="148">
        <f t="shared" si="21"/>
        <v>45031</v>
      </c>
      <c r="R141" s="148">
        <f t="shared" si="22"/>
        <v>44331</v>
      </c>
      <c r="S141" s="187">
        <f t="shared" si="30"/>
        <v>2.2857142857142878E-4</v>
      </c>
      <c r="T141" s="549">
        <f t="shared" si="28"/>
        <v>700</v>
      </c>
      <c r="U141" s="113">
        <f t="shared" si="23"/>
        <v>598.75</v>
      </c>
      <c r="V141" s="113">
        <f t="shared" si="24"/>
        <v>101.25</v>
      </c>
      <c r="W141" s="549">
        <f t="shared" si="31"/>
        <v>1.8301428571428571</v>
      </c>
      <c r="X141" s="186">
        <f t="shared" si="25"/>
        <v>1.1592151428571427</v>
      </c>
      <c r="Y141" s="113">
        <f t="shared" si="29"/>
        <v>1.1625745922257069</v>
      </c>
    </row>
    <row r="142" spans="2:25" x14ac:dyDescent="0.35">
      <c r="B142" s="116">
        <v>42607</v>
      </c>
      <c r="C142" s="49">
        <v>3.0710000000000002</v>
      </c>
      <c r="D142" s="350">
        <v>2.8369999999999997</v>
      </c>
      <c r="E142" s="113">
        <f t="shared" si="26"/>
        <v>3.1200000000000059E-4</v>
      </c>
      <c r="F142" s="116">
        <f t="shared" si="17"/>
        <v>44433.25</v>
      </c>
      <c r="G142" s="116"/>
      <c r="H142" s="549">
        <f t="shared" si="18"/>
        <v>750</v>
      </c>
      <c r="I142" s="550">
        <f t="shared" si="19"/>
        <v>308.75</v>
      </c>
      <c r="J142" s="113">
        <f t="shared" si="20"/>
        <v>441.25</v>
      </c>
      <c r="K142" s="549">
        <f t="shared" si="27"/>
        <v>2.9746700000000001</v>
      </c>
      <c r="L142" s="559"/>
      <c r="N142" s="187">
        <v>1.9689999999999999</v>
      </c>
      <c r="O142" s="113">
        <v>1.8239999999999998</v>
      </c>
      <c r="P142" s="198">
        <v>1.8090000000000002</v>
      </c>
      <c r="Q142" s="148">
        <f t="shared" si="21"/>
        <v>45031</v>
      </c>
      <c r="R142" s="148">
        <f t="shared" si="22"/>
        <v>44331</v>
      </c>
      <c r="S142" s="187">
        <f t="shared" si="30"/>
        <v>2.0714285714285716E-4</v>
      </c>
      <c r="T142" s="549">
        <f t="shared" si="28"/>
        <v>700</v>
      </c>
      <c r="U142" s="113">
        <f t="shared" si="23"/>
        <v>597.75</v>
      </c>
      <c r="V142" s="113">
        <f t="shared" si="24"/>
        <v>102.25</v>
      </c>
      <c r="W142" s="549">
        <f t="shared" si="31"/>
        <v>1.8451803571428571</v>
      </c>
      <c r="X142" s="186">
        <f t="shared" si="25"/>
        <v>1.129489642857143</v>
      </c>
      <c r="Y142" s="113">
        <f t="shared" si="29"/>
        <v>1.1326790099904338</v>
      </c>
    </row>
    <row r="143" spans="2:25" x14ac:dyDescent="0.35">
      <c r="B143" s="116">
        <v>42608</v>
      </c>
      <c r="C143" s="49">
        <v>3.07</v>
      </c>
      <c r="D143" s="350">
        <v>2.839</v>
      </c>
      <c r="E143" s="113">
        <f t="shared" si="26"/>
        <v>3.0799999999999984E-4</v>
      </c>
      <c r="F143" s="116">
        <f t="shared" ref="F143:F206" si="32">B143+365.25*5</f>
        <v>44434.25</v>
      </c>
      <c r="G143" s="116"/>
      <c r="H143" s="549">
        <f t="shared" ref="H143:H206" si="33">C$14-D$14</f>
        <v>750</v>
      </c>
      <c r="I143" s="550">
        <f t="shared" ref="I143:I206" si="34">C$14-F143</f>
        <v>307.75</v>
      </c>
      <c r="J143" s="113">
        <f t="shared" ref="J143:J206" si="35">F143-D$14</f>
        <v>442.25</v>
      </c>
      <c r="K143" s="549">
        <f t="shared" si="27"/>
        <v>2.9752130000000001</v>
      </c>
      <c r="L143" s="559"/>
      <c r="N143" s="187">
        <v>1.9769999999999999</v>
      </c>
      <c r="O143" s="113">
        <v>1.841</v>
      </c>
      <c r="P143" s="198">
        <v>1.8239999999999998</v>
      </c>
      <c r="Q143" s="148">
        <f t="shared" ref="Q143:Q206" si="36">IF($F143&lt;$P$14,$P$14,IF($F143&lt;$O$14,$O$14,$N$14))</f>
        <v>45031</v>
      </c>
      <c r="R143" s="148">
        <f t="shared" ref="R143:R206" si="37">IF($F143&gt;$N$14,$N$14,IF($F143&gt;$O$14,$O$14,$P$14))</f>
        <v>44331</v>
      </c>
      <c r="S143" s="187">
        <f t="shared" si="30"/>
        <v>1.9428571428571414E-4</v>
      </c>
      <c r="T143" s="549">
        <f t="shared" si="28"/>
        <v>700</v>
      </c>
      <c r="U143" s="113">
        <f t="shared" ref="U143:U206" si="38">Q143-F143</f>
        <v>596.75</v>
      </c>
      <c r="V143" s="113">
        <f t="shared" ref="V143:V206" si="39">F143-R143</f>
        <v>103.25</v>
      </c>
      <c r="W143" s="549">
        <f t="shared" si="31"/>
        <v>1.8610599999999999</v>
      </c>
      <c r="X143" s="186">
        <f t="shared" ref="X143:X206" si="40">IFERROR(K143-W143,"")</f>
        <v>1.1141530000000002</v>
      </c>
      <c r="Y143" s="113">
        <f t="shared" si="29"/>
        <v>1.1172563422685355</v>
      </c>
    </row>
    <row r="144" spans="2:25" x14ac:dyDescent="0.35">
      <c r="B144" s="116">
        <v>42611</v>
      </c>
      <c r="C144" s="49">
        <v>3.0830000000000002</v>
      </c>
      <c r="D144" s="350">
        <v>2.847</v>
      </c>
      <c r="E144" s="113">
        <f t="shared" ref="E144:E207" si="41">IF(C144="","",(D144-C144)/($D$14-$C$14))</f>
        <v>3.1466666666666692E-4</v>
      </c>
      <c r="F144" s="116">
        <f t="shared" si="32"/>
        <v>44437.25</v>
      </c>
      <c r="G144" s="116"/>
      <c r="H144" s="549">
        <f t="shared" si="33"/>
        <v>750</v>
      </c>
      <c r="I144" s="550">
        <f t="shared" si="34"/>
        <v>304.75</v>
      </c>
      <c r="J144" s="113">
        <f t="shared" si="35"/>
        <v>445.25</v>
      </c>
      <c r="K144" s="549">
        <f t="shared" ref="K144:K207" si="42">IF(C144="","",C144-(I144*E144))</f>
        <v>2.9871053333333335</v>
      </c>
      <c r="L144" s="559"/>
      <c r="N144" s="187">
        <v>1.9889999999999999</v>
      </c>
      <c r="O144" s="113">
        <v>1.857</v>
      </c>
      <c r="P144" s="198">
        <v>1.8420000000000001</v>
      </c>
      <c r="Q144" s="148">
        <f t="shared" si="36"/>
        <v>45031</v>
      </c>
      <c r="R144" s="148">
        <f t="shared" si="37"/>
        <v>44331</v>
      </c>
      <c r="S144" s="187">
        <f t="shared" si="30"/>
        <v>1.8857142857142843E-4</v>
      </c>
      <c r="T144" s="549">
        <f t="shared" ref="T144:T207" si="43">Q144-R144</f>
        <v>700</v>
      </c>
      <c r="U144" s="113">
        <f t="shared" si="38"/>
        <v>593.75</v>
      </c>
      <c r="V144" s="113">
        <f t="shared" si="39"/>
        <v>106.25</v>
      </c>
      <c r="W144" s="549">
        <f t="shared" si="31"/>
        <v>1.8770357142857144</v>
      </c>
      <c r="X144" s="186">
        <f t="shared" si="40"/>
        <v>1.1100696190476191</v>
      </c>
      <c r="Y144" s="113">
        <f t="shared" ref="Y144:Y207" si="44">IF(X144="","",((1+X144/200)^2-1)*100)</f>
        <v>1.1131502554454498</v>
      </c>
    </row>
    <row r="145" spans="2:25" x14ac:dyDescent="0.35">
      <c r="B145" s="116">
        <v>42612</v>
      </c>
      <c r="C145" s="49">
        <v>3.0649999999999999</v>
      </c>
      <c r="D145" s="350">
        <v>2.843</v>
      </c>
      <c r="E145" s="113">
        <f t="shared" si="41"/>
        <v>2.9599999999999998E-4</v>
      </c>
      <c r="F145" s="116">
        <f t="shared" si="32"/>
        <v>44438.25</v>
      </c>
      <c r="G145" s="116"/>
      <c r="H145" s="549">
        <f t="shared" si="33"/>
        <v>750</v>
      </c>
      <c r="I145" s="550">
        <f t="shared" si="34"/>
        <v>303.75</v>
      </c>
      <c r="J145" s="113">
        <f t="shared" si="35"/>
        <v>446.25</v>
      </c>
      <c r="K145" s="549">
        <f t="shared" si="42"/>
        <v>2.9750899999999998</v>
      </c>
      <c r="L145" s="559"/>
      <c r="N145" s="187">
        <v>1.97</v>
      </c>
      <c r="O145" s="113">
        <v>1.851</v>
      </c>
      <c r="P145" s="198">
        <v>1.835</v>
      </c>
      <c r="Q145" s="148">
        <f t="shared" si="36"/>
        <v>45031</v>
      </c>
      <c r="R145" s="148">
        <f t="shared" si="37"/>
        <v>44331</v>
      </c>
      <c r="S145" s="187">
        <f t="shared" si="30"/>
        <v>1.6999999999999999E-4</v>
      </c>
      <c r="T145" s="549">
        <f t="shared" si="43"/>
        <v>700</v>
      </c>
      <c r="U145" s="113">
        <f t="shared" si="38"/>
        <v>592.75</v>
      </c>
      <c r="V145" s="113">
        <f t="shared" si="39"/>
        <v>107.25</v>
      </c>
      <c r="W145" s="549">
        <f t="shared" si="31"/>
        <v>1.8692325000000001</v>
      </c>
      <c r="X145" s="186">
        <f t="shared" si="40"/>
        <v>1.1058574999999997</v>
      </c>
      <c r="Y145" s="113">
        <f t="shared" si="44"/>
        <v>1.1089148020257511</v>
      </c>
    </row>
    <row r="146" spans="2:25" x14ac:dyDescent="0.35">
      <c r="B146" s="116">
        <v>42613</v>
      </c>
      <c r="C146" s="49">
        <v>3.073</v>
      </c>
      <c r="D146" s="350">
        <v>2.855</v>
      </c>
      <c r="E146" s="113">
        <f t="shared" si="41"/>
        <v>2.9066666666666661E-4</v>
      </c>
      <c r="F146" s="116">
        <f t="shared" si="32"/>
        <v>44439.25</v>
      </c>
      <c r="G146" s="116"/>
      <c r="H146" s="549">
        <f t="shared" si="33"/>
        <v>750</v>
      </c>
      <c r="I146" s="550">
        <f t="shared" si="34"/>
        <v>302.75</v>
      </c>
      <c r="J146" s="113">
        <f t="shared" si="35"/>
        <v>447.25</v>
      </c>
      <c r="K146" s="549">
        <f t="shared" si="42"/>
        <v>2.9850006666666666</v>
      </c>
      <c r="L146" s="559"/>
      <c r="N146" s="187">
        <v>1.9630000000000001</v>
      </c>
      <c r="O146" s="113">
        <v>1.843</v>
      </c>
      <c r="P146" s="198">
        <v>1.8279999999999998</v>
      </c>
      <c r="Q146" s="148">
        <f t="shared" si="36"/>
        <v>45031</v>
      </c>
      <c r="R146" s="148">
        <f t="shared" si="37"/>
        <v>44331</v>
      </c>
      <c r="S146" s="187">
        <f t="shared" si="30"/>
        <v>1.7142857142857159E-4</v>
      </c>
      <c r="T146" s="549">
        <f t="shared" si="43"/>
        <v>700</v>
      </c>
      <c r="U146" s="113">
        <f t="shared" si="38"/>
        <v>591.75</v>
      </c>
      <c r="V146" s="113">
        <f t="shared" si="39"/>
        <v>108.25</v>
      </c>
      <c r="W146" s="549">
        <f t="shared" si="31"/>
        <v>1.8615571428571429</v>
      </c>
      <c r="X146" s="186">
        <f t="shared" si="40"/>
        <v>1.1234435238095237</v>
      </c>
      <c r="Y146" s="113">
        <f t="shared" si="44"/>
        <v>1.1265988371875091</v>
      </c>
    </row>
    <row r="147" spans="2:25" x14ac:dyDescent="0.35">
      <c r="B147" s="116">
        <v>42614</v>
      </c>
      <c r="C147" s="49">
        <v>3.085</v>
      </c>
      <c r="D147" s="350">
        <v>2.8660000000000001</v>
      </c>
      <c r="E147" s="113">
        <f t="shared" si="41"/>
        <v>2.9199999999999983E-4</v>
      </c>
      <c r="F147" s="116">
        <f t="shared" si="32"/>
        <v>44440.25</v>
      </c>
      <c r="G147" s="116"/>
      <c r="H147" s="549">
        <f t="shared" si="33"/>
        <v>750</v>
      </c>
      <c r="I147" s="550">
        <f t="shared" si="34"/>
        <v>301.75</v>
      </c>
      <c r="J147" s="113">
        <f t="shared" si="35"/>
        <v>448.25</v>
      </c>
      <c r="K147" s="549">
        <f t="shared" si="42"/>
        <v>2.9968889999999999</v>
      </c>
      <c r="L147" s="559"/>
      <c r="N147" s="187">
        <v>1.9729999999999999</v>
      </c>
      <c r="O147" s="113">
        <v>1.8540000000000001</v>
      </c>
      <c r="P147" s="198">
        <v>1.8380000000000001</v>
      </c>
      <c r="Q147" s="148">
        <f t="shared" si="36"/>
        <v>45031</v>
      </c>
      <c r="R147" s="148">
        <f t="shared" si="37"/>
        <v>44331</v>
      </c>
      <c r="S147" s="187">
        <f t="shared" si="30"/>
        <v>1.6999999999999969E-4</v>
      </c>
      <c r="T147" s="549">
        <f t="shared" si="43"/>
        <v>700</v>
      </c>
      <c r="U147" s="113">
        <f t="shared" si="38"/>
        <v>590.75</v>
      </c>
      <c r="V147" s="113">
        <f t="shared" si="39"/>
        <v>109.25</v>
      </c>
      <c r="W147" s="549">
        <f t="shared" si="31"/>
        <v>1.8725725</v>
      </c>
      <c r="X147" s="186">
        <f t="shared" si="40"/>
        <v>1.1243164999999999</v>
      </c>
      <c r="Y147" s="113">
        <f t="shared" si="44"/>
        <v>1.1274767189804136</v>
      </c>
    </row>
    <row r="148" spans="2:25" x14ac:dyDescent="0.35">
      <c r="B148" s="116">
        <v>42615</v>
      </c>
      <c r="C148" s="49">
        <v>3.0859999999999999</v>
      </c>
      <c r="D148" s="350">
        <v>2.867</v>
      </c>
      <c r="E148" s="113">
        <f t="shared" si="41"/>
        <v>2.9199999999999983E-4</v>
      </c>
      <c r="F148" s="116">
        <f t="shared" si="32"/>
        <v>44441.25</v>
      </c>
      <c r="G148" s="116"/>
      <c r="H148" s="549">
        <f t="shared" si="33"/>
        <v>750</v>
      </c>
      <c r="I148" s="550">
        <f t="shared" si="34"/>
        <v>300.75</v>
      </c>
      <c r="J148" s="113">
        <f t="shared" si="35"/>
        <v>449.25</v>
      </c>
      <c r="K148" s="549">
        <f t="shared" si="42"/>
        <v>2.9981809999999998</v>
      </c>
      <c r="L148" s="559"/>
      <c r="N148" s="187">
        <v>1.984</v>
      </c>
      <c r="O148" s="113">
        <v>1.8639999999999999</v>
      </c>
      <c r="P148" s="198">
        <v>1.85</v>
      </c>
      <c r="Q148" s="148">
        <f t="shared" si="36"/>
        <v>45031</v>
      </c>
      <c r="R148" s="148">
        <f t="shared" si="37"/>
        <v>44331</v>
      </c>
      <c r="S148" s="187">
        <f t="shared" si="30"/>
        <v>1.7142857142857159E-4</v>
      </c>
      <c r="T148" s="549">
        <f t="shared" si="43"/>
        <v>700</v>
      </c>
      <c r="U148" s="113">
        <f t="shared" si="38"/>
        <v>589.75</v>
      </c>
      <c r="V148" s="113">
        <f t="shared" si="39"/>
        <v>110.25</v>
      </c>
      <c r="W148" s="549">
        <f t="shared" si="31"/>
        <v>1.8828999999999998</v>
      </c>
      <c r="X148" s="186">
        <f t="shared" si="40"/>
        <v>1.115281</v>
      </c>
      <c r="Y148" s="113">
        <f t="shared" si="44"/>
        <v>1.1183906292724144</v>
      </c>
    </row>
    <row r="149" spans="2:25" x14ac:dyDescent="0.35">
      <c r="B149" s="116">
        <v>42618</v>
      </c>
      <c r="C149" s="49">
        <v>3.109</v>
      </c>
      <c r="D149" s="350">
        <v>2.88</v>
      </c>
      <c r="E149" s="113">
        <f t="shared" si="41"/>
        <v>3.0533333333333345E-4</v>
      </c>
      <c r="F149" s="116">
        <f t="shared" si="32"/>
        <v>44444.25</v>
      </c>
      <c r="G149" s="116"/>
      <c r="H149" s="549">
        <f t="shared" si="33"/>
        <v>750</v>
      </c>
      <c r="I149" s="550">
        <f t="shared" si="34"/>
        <v>297.75</v>
      </c>
      <c r="J149" s="113">
        <f t="shared" si="35"/>
        <v>452.25</v>
      </c>
      <c r="K149" s="549">
        <f t="shared" si="42"/>
        <v>3.018087</v>
      </c>
      <c r="L149" s="559"/>
      <c r="N149" s="187">
        <v>2.012</v>
      </c>
      <c r="O149" s="113">
        <v>1.889</v>
      </c>
      <c r="P149" s="198">
        <v>1.8679999999999999</v>
      </c>
      <c r="Q149" s="148">
        <f t="shared" si="36"/>
        <v>45031</v>
      </c>
      <c r="R149" s="148">
        <f t="shared" si="37"/>
        <v>44331</v>
      </c>
      <c r="S149" s="187">
        <f t="shared" si="30"/>
        <v>1.7571428571428572E-4</v>
      </c>
      <c r="T149" s="549">
        <f t="shared" si="43"/>
        <v>700</v>
      </c>
      <c r="U149" s="113">
        <f t="shared" si="38"/>
        <v>586.75</v>
      </c>
      <c r="V149" s="113">
        <f t="shared" si="39"/>
        <v>113.25</v>
      </c>
      <c r="W149" s="549">
        <f t="shared" si="31"/>
        <v>1.908899642857143</v>
      </c>
      <c r="X149" s="186">
        <f t="shared" si="40"/>
        <v>1.109187357142857</v>
      </c>
      <c r="Y149" s="113">
        <f t="shared" si="44"/>
        <v>1.1122630986259541</v>
      </c>
    </row>
    <row r="150" spans="2:25" x14ac:dyDescent="0.35">
      <c r="B150" s="116">
        <v>42619</v>
      </c>
      <c r="C150" s="49">
        <v>3.1179999999999999</v>
      </c>
      <c r="D150" s="350">
        <v>2.883</v>
      </c>
      <c r="E150" s="113">
        <f t="shared" si="41"/>
        <v>3.1333333333333316E-4</v>
      </c>
      <c r="F150" s="116">
        <f t="shared" si="32"/>
        <v>44445.25</v>
      </c>
      <c r="G150" s="116"/>
      <c r="H150" s="549">
        <f t="shared" si="33"/>
        <v>750</v>
      </c>
      <c r="I150" s="550">
        <f t="shared" si="34"/>
        <v>296.75</v>
      </c>
      <c r="J150" s="113">
        <f t="shared" si="35"/>
        <v>453.25</v>
      </c>
      <c r="K150" s="549">
        <f t="shared" si="42"/>
        <v>3.0250183333333331</v>
      </c>
      <c r="L150" s="559"/>
      <c r="N150" s="187">
        <v>2.0289999999999999</v>
      </c>
      <c r="O150" s="113">
        <v>1.9060000000000001</v>
      </c>
      <c r="P150" s="198">
        <v>1.8780000000000001</v>
      </c>
      <c r="Q150" s="148">
        <f t="shared" si="36"/>
        <v>45031</v>
      </c>
      <c r="R150" s="148">
        <f t="shared" si="37"/>
        <v>44331</v>
      </c>
      <c r="S150" s="187">
        <f t="shared" si="30"/>
        <v>1.7571428571428539E-4</v>
      </c>
      <c r="T150" s="549">
        <f t="shared" si="43"/>
        <v>700</v>
      </c>
      <c r="U150" s="113">
        <f t="shared" si="38"/>
        <v>585.75</v>
      </c>
      <c r="V150" s="113">
        <f t="shared" si="39"/>
        <v>114.25</v>
      </c>
      <c r="W150" s="549">
        <f t="shared" si="31"/>
        <v>1.9260753571428573</v>
      </c>
      <c r="X150" s="186">
        <f t="shared" si="40"/>
        <v>1.0989429761904759</v>
      </c>
      <c r="Y150" s="113">
        <f t="shared" si="44"/>
        <v>1.1019621653527656</v>
      </c>
    </row>
    <row r="151" spans="2:25" x14ac:dyDescent="0.35">
      <c r="B151" s="116">
        <v>42620</v>
      </c>
      <c r="C151" s="49">
        <v>3.0830000000000002</v>
      </c>
      <c r="D151" s="350">
        <v>2.855</v>
      </c>
      <c r="E151" s="113">
        <f t="shared" si="41"/>
        <v>3.0400000000000029E-4</v>
      </c>
      <c r="F151" s="116">
        <f t="shared" si="32"/>
        <v>44446.25</v>
      </c>
      <c r="G151" s="116"/>
      <c r="H151" s="549">
        <f t="shared" si="33"/>
        <v>750</v>
      </c>
      <c r="I151" s="550">
        <f t="shared" si="34"/>
        <v>295.75</v>
      </c>
      <c r="J151" s="113">
        <f t="shared" si="35"/>
        <v>454.25</v>
      </c>
      <c r="K151" s="549">
        <f t="shared" si="42"/>
        <v>2.9930920000000003</v>
      </c>
      <c r="L151" s="559"/>
      <c r="N151" s="187">
        <v>1.988</v>
      </c>
      <c r="O151" s="113">
        <v>1.881</v>
      </c>
      <c r="P151" s="198">
        <v>1.8580000000000001</v>
      </c>
      <c r="Q151" s="148">
        <f t="shared" si="36"/>
        <v>45031</v>
      </c>
      <c r="R151" s="148">
        <f t="shared" si="37"/>
        <v>44331</v>
      </c>
      <c r="S151" s="187">
        <f t="shared" si="30"/>
        <v>1.5285714285714284E-4</v>
      </c>
      <c r="T151" s="549">
        <f t="shared" si="43"/>
        <v>700</v>
      </c>
      <c r="U151" s="113">
        <f t="shared" si="38"/>
        <v>584.75</v>
      </c>
      <c r="V151" s="113">
        <f t="shared" si="39"/>
        <v>115.25</v>
      </c>
      <c r="W151" s="549">
        <f t="shared" si="31"/>
        <v>1.8986167857142857</v>
      </c>
      <c r="X151" s="186">
        <f t="shared" si="40"/>
        <v>1.0944752142857146</v>
      </c>
      <c r="Y151" s="113">
        <f t="shared" si="44"/>
        <v>1.0974699042724412</v>
      </c>
    </row>
    <row r="152" spans="2:25" x14ac:dyDescent="0.35">
      <c r="B152" s="116">
        <v>42621</v>
      </c>
      <c r="C152" s="49">
        <v>3.093</v>
      </c>
      <c r="D152" s="350">
        <v>2.8439999999999999</v>
      </c>
      <c r="E152" s="113">
        <f t="shared" si="41"/>
        <v>3.3200000000000016E-4</v>
      </c>
      <c r="F152" s="116">
        <f t="shared" si="32"/>
        <v>44447.25</v>
      </c>
      <c r="G152" s="116"/>
      <c r="H152" s="549">
        <f t="shared" si="33"/>
        <v>750</v>
      </c>
      <c r="I152" s="550">
        <f t="shared" si="34"/>
        <v>294.75</v>
      </c>
      <c r="J152" s="113">
        <f t="shared" si="35"/>
        <v>455.25</v>
      </c>
      <c r="K152" s="549">
        <f t="shared" si="42"/>
        <v>2.9951430000000001</v>
      </c>
      <c r="L152" s="559"/>
      <c r="N152" s="187">
        <v>1.9889999999999999</v>
      </c>
      <c r="O152" s="113">
        <v>1.883</v>
      </c>
      <c r="P152" s="198">
        <v>1.863</v>
      </c>
      <c r="Q152" s="148">
        <f t="shared" si="36"/>
        <v>45031</v>
      </c>
      <c r="R152" s="148">
        <f t="shared" si="37"/>
        <v>44331</v>
      </c>
      <c r="S152" s="187">
        <f t="shared" si="30"/>
        <v>1.5142857142857124E-4</v>
      </c>
      <c r="T152" s="549">
        <f t="shared" si="43"/>
        <v>700</v>
      </c>
      <c r="U152" s="113">
        <f t="shared" si="38"/>
        <v>583.75</v>
      </c>
      <c r="V152" s="113">
        <f t="shared" si="39"/>
        <v>116.25</v>
      </c>
      <c r="W152" s="549">
        <f t="shared" si="31"/>
        <v>1.9006035714285714</v>
      </c>
      <c r="X152" s="186">
        <f t="shared" si="40"/>
        <v>1.0945394285714287</v>
      </c>
      <c r="Y152" s="113">
        <f t="shared" si="44"/>
        <v>1.0975344699731826</v>
      </c>
    </row>
    <row r="153" spans="2:25" x14ac:dyDescent="0.35">
      <c r="B153" s="116">
        <v>42622</v>
      </c>
      <c r="C153" s="49">
        <v>3.1419999999999999</v>
      </c>
      <c r="D153" s="350">
        <v>2.8769999999999998</v>
      </c>
      <c r="E153" s="113">
        <f t="shared" si="41"/>
        <v>3.5333333333333348E-4</v>
      </c>
      <c r="F153" s="116">
        <f t="shared" si="32"/>
        <v>44448.25</v>
      </c>
      <c r="G153" s="116"/>
      <c r="H153" s="549">
        <f t="shared" si="33"/>
        <v>750</v>
      </c>
      <c r="I153" s="550">
        <f t="shared" si="34"/>
        <v>293.75</v>
      </c>
      <c r="J153" s="113">
        <f t="shared" si="35"/>
        <v>456.25</v>
      </c>
      <c r="K153" s="549">
        <f t="shared" si="42"/>
        <v>3.0382083333333334</v>
      </c>
      <c r="L153" s="559"/>
      <c r="N153" s="187">
        <v>2.0459999999999998</v>
      </c>
      <c r="O153" s="113">
        <v>1.9319999999999999</v>
      </c>
      <c r="P153" s="198">
        <v>1.903</v>
      </c>
      <c r="Q153" s="148">
        <f t="shared" si="36"/>
        <v>45031</v>
      </c>
      <c r="R153" s="148">
        <f t="shared" si="37"/>
        <v>44331</v>
      </c>
      <c r="S153" s="187">
        <f t="shared" si="30"/>
        <v>1.6285714285714268E-4</v>
      </c>
      <c r="T153" s="549">
        <f t="shared" si="43"/>
        <v>700</v>
      </c>
      <c r="U153" s="113">
        <f t="shared" si="38"/>
        <v>582.75</v>
      </c>
      <c r="V153" s="113">
        <f t="shared" si="39"/>
        <v>117.25</v>
      </c>
      <c r="W153" s="549">
        <f t="shared" si="31"/>
        <v>1.951095</v>
      </c>
      <c r="X153" s="186">
        <f t="shared" si="40"/>
        <v>1.0871133333333334</v>
      </c>
      <c r="Y153" s="113">
        <f t="shared" si="44"/>
        <v>1.0900678718320789</v>
      </c>
    </row>
    <row r="154" spans="2:25" x14ac:dyDescent="0.35">
      <c r="B154" s="116">
        <v>42625</v>
      </c>
      <c r="C154" s="49">
        <v>3.2029999999999998</v>
      </c>
      <c r="D154" s="350">
        <v>2.9239999999999999</v>
      </c>
      <c r="E154" s="113">
        <f t="shared" si="41"/>
        <v>3.7199999999999988E-4</v>
      </c>
      <c r="F154" s="116">
        <f t="shared" si="32"/>
        <v>44451.25</v>
      </c>
      <c r="G154" s="116"/>
      <c r="H154" s="549">
        <f t="shared" si="33"/>
        <v>750</v>
      </c>
      <c r="I154" s="550">
        <f t="shared" si="34"/>
        <v>290.75</v>
      </c>
      <c r="J154" s="113">
        <f t="shared" si="35"/>
        <v>459.25</v>
      </c>
      <c r="K154" s="549">
        <f t="shared" si="42"/>
        <v>3.0948409999999997</v>
      </c>
      <c r="L154" s="559"/>
      <c r="N154" s="187">
        <v>2.1339999999999999</v>
      </c>
      <c r="O154" s="113">
        <v>2.0129999999999999</v>
      </c>
      <c r="P154" s="198">
        <v>1.972</v>
      </c>
      <c r="Q154" s="148">
        <f t="shared" si="36"/>
        <v>45031</v>
      </c>
      <c r="R154" s="148">
        <f t="shared" si="37"/>
        <v>44331</v>
      </c>
      <c r="S154" s="187">
        <f t="shared" si="30"/>
        <v>1.7285714285714287E-4</v>
      </c>
      <c r="T154" s="549">
        <f t="shared" si="43"/>
        <v>700</v>
      </c>
      <c r="U154" s="113">
        <f t="shared" si="38"/>
        <v>579.75</v>
      </c>
      <c r="V154" s="113">
        <f t="shared" si="39"/>
        <v>120.25</v>
      </c>
      <c r="W154" s="549">
        <f t="shared" si="31"/>
        <v>2.0337860714285712</v>
      </c>
      <c r="X154" s="186">
        <f t="shared" si="40"/>
        <v>1.0610549285714286</v>
      </c>
      <c r="Y154" s="113">
        <f t="shared" si="44"/>
        <v>1.0638695224750583</v>
      </c>
    </row>
    <row r="155" spans="2:25" x14ac:dyDescent="0.35">
      <c r="B155" s="116">
        <v>42626</v>
      </c>
      <c r="C155" s="49">
        <v>3.2080000000000002</v>
      </c>
      <c r="D155" s="350">
        <v>2.9350000000000001</v>
      </c>
      <c r="E155" s="113">
        <f t="shared" si="41"/>
        <v>3.6400000000000017E-4</v>
      </c>
      <c r="F155" s="116">
        <f t="shared" si="32"/>
        <v>44452.25</v>
      </c>
      <c r="G155" s="116"/>
      <c r="H155" s="549">
        <f t="shared" si="33"/>
        <v>750</v>
      </c>
      <c r="I155" s="550">
        <f t="shared" si="34"/>
        <v>289.75</v>
      </c>
      <c r="J155" s="113">
        <f t="shared" si="35"/>
        <v>460.25</v>
      </c>
      <c r="K155" s="549">
        <f t="shared" si="42"/>
        <v>3.1025309999999999</v>
      </c>
      <c r="L155" s="559"/>
      <c r="N155" s="187">
        <v>2.1589999999999998</v>
      </c>
      <c r="O155" s="113">
        <v>2.0409999999999999</v>
      </c>
      <c r="P155" s="198">
        <v>1.996</v>
      </c>
      <c r="Q155" s="148">
        <f t="shared" si="36"/>
        <v>45031</v>
      </c>
      <c r="R155" s="148">
        <f t="shared" si="37"/>
        <v>44331</v>
      </c>
      <c r="S155" s="187">
        <f t="shared" si="30"/>
        <v>1.6857142857142841E-4</v>
      </c>
      <c r="T155" s="549">
        <f t="shared" si="43"/>
        <v>700</v>
      </c>
      <c r="U155" s="113">
        <f t="shared" si="38"/>
        <v>578.75</v>
      </c>
      <c r="V155" s="113">
        <f t="shared" si="39"/>
        <v>121.25</v>
      </c>
      <c r="W155" s="549">
        <f t="shared" si="31"/>
        <v>2.0614392857142856</v>
      </c>
      <c r="X155" s="186">
        <f t="shared" si="40"/>
        <v>1.0410917142857143</v>
      </c>
      <c r="Y155" s="113">
        <f t="shared" si="44"/>
        <v>1.0438013941795887</v>
      </c>
    </row>
    <row r="156" spans="2:25" x14ac:dyDescent="0.35">
      <c r="B156" s="116">
        <v>42627</v>
      </c>
      <c r="C156" s="49">
        <v>3.246</v>
      </c>
      <c r="D156" s="350">
        <v>2.9569999999999999</v>
      </c>
      <c r="E156" s="113">
        <f t="shared" si="41"/>
        <v>3.853333333333335E-4</v>
      </c>
      <c r="F156" s="116">
        <f t="shared" si="32"/>
        <v>44453.25</v>
      </c>
      <c r="G156" s="116"/>
      <c r="H156" s="549">
        <f t="shared" si="33"/>
        <v>750</v>
      </c>
      <c r="I156" s="550">
        <f t="shared" si="34"/>
        <v>288.75</v>
      </c>
      <c r="J156" s="113">
        <f t="shared" si="35"/>
        <v>461.25</v>
      </c>
      <c r="K156" s="549">
        <f t="shared" si="42"/>
        <v>3.134735</v>
      </c>
      <c r="L156" s="559"/>
      <c r="N156" s="187">
        <v>2.2120000000000002</v>
      </c>
      <c r="O156" s="113">
        <v>2.081</v>
      </c>
      <c r="P156" s="198">
        <v>2.0230000000000001</v>
      </c>
      <c r="Q156" s="148">
        <f t="shared" si="36"/>
        <v>45031</v>
      </c>
      <c r="R156" s="148">
        <f t="shared" si="37"/>
        <v>44331</v>
      </c>
      <c r="S156" s="187">
        <f t="shared" si="30"/>
        <v>1.8714285714285746E-4</v>
      </c>
      <c r="T156" s="549">
        <f t="shared" si="43"/>
        <v>700</v>
      </c>
      <c r="U156" s="113">
        <f t="shared" si="38"/>
        <v>577.75</v>
      </c>
      <c r="V156" s="113">
        <f t="shared" si="39"/>
        <v>122.25</v>
      </c>
      <c r="W156" s="549">
        <f t="shared" si="31"/>
        <v>2.1038782142857144</v>
      </c>
      <c r="X156" s="186">
        <f t="shared" si="40"/>
        <v>1.0308567857142856</v>
      </c>
      <c r="Y156" s="113">
        <f t="shared" si="44"/>
        <v>1.0335134499959153</v>
      </c>
    </row>
    <row r="157" spans="2:25" x14ac:dyDescent="0.35">
      <c r="B157" s="116">
        <v>42628</v>
      </c>
      <c r="C157" s="49">
        <v>3.238</v>
      </c>
      <c r="D157" s="350">
        <v>2.95</v>
      </c>
      <c r="E157" s="113">
        <f t="shared" si="41"/>
        <v>3.8399999999999974E-4</v>
      </c>
      <c r="F157" s="116">
        <f t="shared" si="32"/>
        <v>44454.25</v>
      </c>
      <c r="G157" s="116"/>
      <c r="H157" s="549">
        <f t="shared" si="33"/>
        <v>750</v>
      </c>
      <c r="I157" s="550">
        <f t="shared" si="34"/>
        <v>287.75</v>
      </c>
      <c r="J157" s="113">
        <f t="shared" si="35"/>
        <v>462.25</v>
      </c>
      <c r="K157" s="549">
        <f t="shared" si="42"/>
        <v>3.1275040000000001</v>
      </c>
      <c r="L157" s="559"/>
      <c r="N157" s="187">
        <v>2.2050000000000001</v>
      </c>
      <c r="O157" s="113">
        <v>2.0670000000000002</v>
      </c>
      <c r="P157" s="198">
        <v>2.008</v>
      </c>
      <c r="Q157" s="148">
        <f t="shared" si="36"/>
        <v>45031</v>
      </c>
      <c r="R157" s="148">
        <f t="shared" si="37"/>
        <v>44331</v>
      </c>
      <c r="S157" s="187">
        <f t="shared" si="30"/>
        <v>1.9714285714285699E-4</v>
      </c>
      <c r="T157" s="549">
        <f t="shared" si="43"/>
        <v>700</v>
      </c>
      <c r="U157" s="113">
        <f t="shared" si="38"/>
        <v>576.75</v>
      </c>
      <c r="V157" s="113">
        <f t="shared" si="39"/>
        <v>123.25</v>
      </c>
      <c r="W157" s="549">
        <f t="shared" si="31"/>
        <v>2.0912978571428571</v>
      </c>
      <c r="X157" s="186">
        <f t="shared" si="40"/>
        <v>1.036206142857143</v>
      </c>
      <c r="Y157" s="113">
        <f t="shared" si="44"/>
        <v>1.0388904507833585</v>
      </c>
    </row>
    <row r="158" spans="2:25" x14ac:dyDescent="0.35">
      <c r="B158" s="116">
        <v>42629</v>
      </c>
      <c r="C158" s="49">
        <v>3.2490000000000001</v>
      </c>
      <c r="D158" s="350">
        <v>2.9590000000000001</v>
      </c>
      <c r="E158" s="113">
        <f t="shared" si="41"/>
        <v>3.8666666666666672E-4</v>
      </c>
      <c r="F158" s="116">
        <f t="shared" si="32"/>
        <v>44455.25</v>
      </c>
      <c r="G158" s="116"/>
      <c r="H158" s="549">
        <f t="shared" si="33"/>
        <v>750</v>
      </c>
      <c r="I158" s="550">
        <f t="shared" si="34"/>
        <v>286.75</v>
      </c>
      <c r="J158" s="113">
        <f t="shared" si="35"/>
        <v>463.25</v>
      </c>
      <c r="K158" s="549">
        <f t="shared" si="42"/>
        <v>3.1381233333333336</v>
      </c>
      <c r="L158" s="559"/>
      <c r="N158" s="187">
        <v>2.2400000000000002</v>
      </c>
      <c r="O158" s="113">
        <v>2.0939999999999999</v>
      </c>
      <c r="P158" s="198">
        <v>2.0249999999999999</v>
      </c>
      <c r="Q158" s="148">
        <f t="shared" si="36"/>
        <v>45031</v>
      </c>
      <c r="R158" s="148">
        <f t="shared" si="37"/>
        <v>44331</v>
      </c>
      <c r="S158" s="187">
        <f t="shared" si="30"/>
        <v>2.0857142857142908E-4</v>
      </c>
      <c r="T158" s="549">
        <f t="shared" si="43"/>
        <v>700</v>
      </c>
      <c r="U158" s="113">
        <f t="shared" si="38"/>
        <v>575.75</v>
      </c>
      <c r="V158" s="113">
        <f t="shared" si="39"/>
        <v>124.25</v>
      </c>
      <c r="W158" s="549">
        <f t="shared" si="31"/>
        <v>2.1199149999999998</v>
      </c>
      <c r="X158" s="186">
        <f t="shared" si="40"/>
        <v>1.0182083333333338</v>
      </c>
      <c r="Y158" s="113">
        <f t="shared" si="44"/>
        <v>1.0208002038585295</v>
      </c>
    </row>
    <row r="159" spans="2:25" x14ac:dyDescent="0.35">
      <c r="B159" s="116">
        <v>42632</v>
      </c>
      <c r="C159" s="49">
        <v>3.2549999999999999</v>
      </c>
      <c r="D159" s="350">
        <v>2.9670000000000001</v>
      </c>
      <c r="E159" s="113">
        <f t="shared" si="41"/>
        <v>3.8399999999999974E-4</v>
      </c>
      <c r="F159" s="116">
        <f t="shared" si="32"/>
        <v>44458.25</v>
      </c>
      <c r="G159" s="116"/>
      <c r="H159" s="549">
        <f t="shared" si="33"/>
        <v>750</v>
      </c>
      <c r="I159" s="550">
        <f t="shared" si="34"/>
        <v>283.75</v>
      </c>
      <c r="J159" s="113">
        <f t="shared" si="35"/>
        <v>466.25</v>
      </c>
      <c r="K159" s="549">
        <f t="shared" si="42"/>
        <v>3.1460400000000002</v>
      </c>
      <c r="L159" s="559"/>
      <c r="N159" s="187">
        <v>2.262</v>
      </c>
      <c r="O159" s="113">
        <v>2.1139999999999999</v>
      </c>
      <c r="P159" s="198">
        <v>2.0449999999999999</v>
      </c>
      <c r="Q159" s="148">
        <f t="shared" si="36"/>
        <v>45031</v>
      </c>
      <c r="R159" s="148">
        <f t="shared" si="37"/>
        <v>44331</v>
      </c>
      <c r="S159" s="187">
        <f t="shared" si="30"/>
        <v>2.1142857142857161E-4</v>
      </c>
      <c r="T159" s="549">
        <f t="shared" si="43"/>
        <v>700</v>
      </c>
      <c r="U159" s="113">
        <f t="shared" si="38"/>
        <v>572.75</v>
      </c>
      <c r="V159" s="113">
        <f t="shared" si="39"/>
        <v>127.25</v>
      </c>
      <c r="W159" s="549">
        <f t="shared" si="31"/>
        <v>2.1409042857142855</v>
      </c>
      <c r="X159" s="186">
        <f t="shared" si="40"/>
        <v>1.0051357142857147</v>
      </c>
      <c r="Y159" s="113">
        <f t="shared" si="44"/>
        <v>1.0076614587960719</v>
      </c>
    </row>
    <row r="160" spans="2:25" x14ac:dyDescent="0.35">
      <c r="B160" s="116">
        <v>42633</v>
      </c>
      <c r="C160" s="49">
        <v>3.2810000000000001</v>
      </c>
      <c r="D160" s="350">
        <v>2.9849999999999999</v>
      </c>
      <c r="E160" s="113">
        <f t="shared" si="41"/>
        <v>3.9466666666666703E-4</v>
      </c>
      <c r="F160" s="116">
        <f t="shared" si="32"/>
        <v>44459.25</v>
      </c>
      <c r="G160" s="116"/>
      <c r="H160" s="549">
        <f t="shared" si="33"/>
        <v>750</v>
      </c>
      <c r="I160" s="550">
        <f t="shared" si="34"/>
        <v>282.75</v>
      </c>
      <c r="J160" s="113">
        <f t="shared" si="35"/>
        <v>467.25</v>
      </c>
      <c r="K160" s="549">
        <f t="shared" si="42"/>
        <v>3.1694080000000002</v>
      </c>
      <c r="L160" s="559"/>
      <c r="N160" s="187">
        <v>2.2839999999999998</v>
      </c>
      <c r="O160" s="113">
        <v>2.1320000000000001</v>
      </c>
      <c r="P160" s="198">
        <v>2.0590000000000002</v>
      </c>
      <c r="Q160" s="148">
        <f t="shared" si="36"/>
        <v>45031</v>
      </c>
      <c r="R160" s="148">
        <f t="shared" si="37"/>
        <v>44331</v>
      </c>
      <c r="S160" s="187">
        <f t="shared" si="30"/>
        <v>2.1714285714285669E-4</v>
      </c>
      <c r="T160" s="549">
        <f t="shared" si="43"/>
        <v>700</v>
      </c>
      <c r="U160" s="113">
        <f t="shared" si="38"/>
        <v>571.75</v>
      </c>
      <c r="V160" s="113">
        <f t="shared" si="39"/>
        <v>128.25</v>
      </c>
      <c r="W160" s="549">
        <f t="shared" si="31"/>
        <v>2.1598485714285713</v>
      </c>
      <c r="X160" s="186">
        <f t="shared" si="40"/>
        <v>1.0095594285714289</v>
      </c>
      <c r="Y160" s="113">
        <f t="shared" si="44"/>
        <v>1.0121074541709518</v>
      </c>
    </row>
    <row r="161" spans="2:25" x14ac:dyDescent="0.35">
      <c r="B161" s="116">
        <v>42634</v>
      </c>
      <c r="C161" s="49">
        <v>3.2829999999999999</v>
      </c>
      <c r="D161" s="350">
        <v>2.9859999999999998</v>
      </c>
      <c r="E161" s="113">
        <f t="shared" si="41"/>
        <v>3.9600000000000019E-4</v>
      </c>
      <c r="F161" s="116">
        <f t="shared" si="32"/>
        <v>44460.25</v>
      </c>
      <c r="G161" s="116"/>
      <c r="H161" s="549">
        <f t="shared" si="33"/>
        <v>750</v>
      </c>
      <c r="I161" s="550">
        <f t="shared" si="34"/>
        <v>281.75</v>
      </c>
      <c r="J161" s="113">
        <f t="shared" si="35"/>
        <v>468.25</v>
      </c>
      <c r="K161" s="549">
        <f t="shared" si="42"/>
        <v>3.171427</v>
      </c>
      <c r="L161" s="559"/>
      <c r="N161" s="187">
        <v>2.2909999999999999</v>
      </c>
      <c r="O161" s="113">
        <v>2.1360000000000001</v>
      </c>
      <c r="P161" s="198">
        <v>2.0630000000000002</v>
      </c>
      <c r="Q161" s="148">
        <f t="shared" si="36"/>
        <v>45031</v>
      </c>
      <c r="R161" s="148">
        <f t="shared" si="37"/>
        <v>44331</v>
      </c>
      <c r="S161" s="187">
        <f t="shared" si="30"/>
        <v>2.2142857142857115E-4</v>
      </c>
      <c r="T161" s="549">
        <f t="shared" si="43"/>
        <v>700</v>
      </c>
      <c r="U161" s="113">
        <f t="shared" si="38"/>
        <v>570.75</v>
      </c>
      <c r="V161" s="113">
        <f t="shared" si="39"/>
        <v>129.25</v>
      </c>
      <c r="W161" s="549">
        <f t="shared" si="31"/>
        <v>2.1646196428571431</v>
      </c>
      <c r="X161" s="186">
        <f t="shared" si="40"/>
        <v>1.0068073571428569</v>
      </c>
      <c r="Y161" s="113">
        <f t="shared" si="44"/>
        <v>1.0093415097788494</v>
      </c>
    </row>
    <row r="162" spans="2:25" x14ac:dyDescent="0.35">
      <c r="B162" s="116">
        <v>42635</v>
      </c>
      <c r="C162" s="49">
        <v>3.1960000000000002</v>
      </c>
      <c r="D162" s="350">
        <v>2.9009999999999998</v>
      </c>
      <c r="E162" s="113">
        <f t="shared" si="41"/>
        <v>3.933333333333338E-4</v>
      </c>
      <c r="F162" s="116">
        <f t="shared" si="32"/>
        <v>44461.25</v>
      </c>
      <c r="G162" s="116"/>
      <c r="H162" s="549">
        <f t="shared" si="33"/>
        <v>750</v>
      </c>
      <c r="I162" s="550">
        <f t="shared" si="34"/>
        <v>280.75</v>
      </c>
      <c r="J162" s="113">
        <f t="shared" si="35"/>
        <v>469.25</v>
      </c>
      <c r="K162" s="549">
        <f t="shared" si="42"/>
        <v>3.0855716666666666</v>
      </c>
      <c r="L162" s="559"/>
      <c r="N162" s="187">
        <v>2.2050000000000001</v>
      </c>
      <c r="O162" s="113">
        <v>2.056</v>
      </c>
      <c r="P162" s="198">
        <v>1.9910000000000001</v>
      </c>
      <c r="Q162" s="148">
        <f t="shared" si="36"/>
        <v>45031</v>
      </c>
      <c r="R162" s="148">
        <f t="shared" si="37"/>
        <v>44331</v>
      </c>
      <c r="S162" s="187">
        <f t="shared" si="30"/>
        <v>2.1285714285714289E-4</v>
      </c>
      <c r="T162" s="549">
        <f t="shared" si="43"/>
        <v>700</v>
      </c>
      <c r="U162" s="113">
        <f t="shared" si="38"/>
        <v>569.75</v>
      </c>
      <c r="V162" s="113">
        <f t="shared" si="39"/>
        <v>130.25</v>
      </c>
      <c r="W162" s="549">
        <f t="shared" si="31"/>
        <v>2.0837246428571428</v>
      </c>
      <c r="X162" s="186">
        <f t="shared" si="40"/>
        <v>1.0018470238095238</v>
      </c>
      <c r="Y162" s="113">
        <f t="shared" si="44"/>
        <v>1.0043562674573181</v>
      </c>
    </row>
    <row r="163" spans="2:25" x14ac:dyDescent="0.35">
      <c r="B163" s="116">
        <v>42636</v>
      </c>
      <c r="C163" s="49">
        <v>3.1680000000000001</v>
      </c>
      <c r="D163" s="350">
        <v>2.88</v>
      </c>
      <c r="E163" s="113">
        <f t="shared" si="41"/>
        <v>3.8400000000000033E-4</v>
      </c>
      <c r="F163" s="116">
        <f t="shared" si="32"/>
        <v>44462.25</v>
      </c>
      <c r="G163" s="116"/>
      <c r="H163" s="549">
        <f t="shared" si="33"/>
        <v>750</v>
      </c>
      <c r="I163" s="550">
        <f t="shared" si="34"/>
        <v>279.75</v>
      </c>
      <c r="J163" s="113">
        <f t="shared" si="35"/>
        <v>470.25</v>
      </c>
      <c r="K163" s="549">
        <f t="shared" si="42"/>
        <v>3.0605760000000002</v>
      </c>
      <c r="L163" s="559"/>
      <c r="N163" s="187">
        <v>2.1419999999999999</v>
      </c>
      <c r="O163" s="113">
        <v>2.0009999999999999</v>
      </c>
      <c r="P163" s="198">
        <v>1.946</v>
      </c>
      <c r="Q163" s="148">
        <f t="shared" si="36"/>
        <v>45031</v>
      </c>
      <c r="R163" s="148">
        <f t="shared" si="37"/>
        <v>44331</v>
      </c>
      <c r="S163" s="187">
        <f t="shared" si="30"/>
        <v>2.0142857142857145E-4</v>
      </c>
      <c r="T163" s="549">
        <f t="shared" si="43"/>
        <v>700</v>
      </c>
      <c r="U163" s="113">
        <f t="shared" si="38"/>
        <v>568.75</v>
      </c>
      <c r="V163" s="113">
        <f t="shared" si="39"/>
        <v>131.25</v>
      </c>
      <c r="W163" s="549">
        <f t="shared" si="31"/>
        <v>2.0274375</v>
      </c>
      <c r="X163" s="186">
        <f t="shared" si="40"/>
        <v>1.0331385000000002</v>
      </c>
      <c r="Y163" s="113">
        <f t="shared" si="44"/>
        <v>1.0358069379004853</v>
      </c>
    </row>
    <row r="164" spans="2:25" x14ac:dyDescent="0.35">
      <c r="B164" s="116">
        <v>42639</v>
      </c>
      <c r="C164" s="49">
        <v>3.1539999999999999</v>
      </c>
      <c r="D164" s="350">
        <v>2.87</v>
      </c>
      <c r="E164" s="113">
        <f t="shared" si="41"/>
        <v>3.7866666666666642E-4</v>
      </c>
      <c r="F164" s="116">
        <f t="shared" si="32"/>
        <v>44465.25</v>
      </c>
      <c r="G164" s="116"/>
      <c r="H164" s="549">
        <f t="shared" si="33"/>
        <v>750</v>
      </c>
      <c r="I164" s="550">
        <f t="shared" si="34"/>
        <v>276.75</v>
      </c>
      <c r="J164" s="113">
        <f t="shared" si="35"/>
        <v>473.25</v>
      </c>
      <c r="K164" s="549">
        <f t="shared" si="42"/>
        <v>3.049204</v>
      </c>
      <c r="L164" s="559"/>
      <c r="N164" s="187">
        <v>2.12</v>
      </c>
      <c r="O164" s="113">
        <v>1.988</v>
      </c>
      <c r="P164" s="198">
        <v>1.9379999999999999</v>
      </c>
      <c r="Q164" s="148">
        <f t="shared" si="36"/>
        <v>45031</v>
      </c>
      <c r="R164" s="148">
        <f t="shared" si="37"/>
        <v>44331</v>
      </c>
      <c r="S164" s="187">
        <f t="shared" si="30"/>
        <v>1.8857142857142873E-4</v>
      </c>
      <c r="T164" s="549">
        <f t="shared" si="43"/>
        <v>700</v>
      </c>
      <c r="U164" s="113">
        <f t="shared" si="38"/>
        <v>565.75</v>
      </c>
      <c r="V164" s="113">
        <f t="shared" si="39"/>
        <v>134.25</v>
      </c>
      <c r="W164" s="549">
        <f t="shared" si="31"/>
        <v>2.0133157142857141</v>
      </c>
      <c r="X164" s="186">
        <f t="shared" si="40"/>
        <v>1.0358882857142859</v>
      </c>
      <c r="Y164" s="113">
        <f t="shared" si="44"/>
        <v>1.038570947065498</v>
      </c>
    </row>
    <row r="165" spans="2:25" x14ac:dyDescent="0.35">
      <c r="B165" s="116">
        <v>42640</v>
      </c>
      <c r="C165" s="49">
        <v>3.1440000000000001</v>
      </c>
      <c r="D165" s="350">
        <v>2.863</v>
      </c>
      <c r="E165" s="113">
        <f t="shared" si="41"/>
        <v>3.7466666666666687E-4</v>
      </c>
      <c r="F165" s="116">
        <f t="shared" si="32"/>
        <v>44466.25</v>
      </c>
      <c r="G165" s="116"/>
      <c r="H165" s="549">
        <f t="shared" si="33"/>
        <v>750</v>
      </c>
      <c r="I165" s="550">
        <f t="shared" si="34"/>
        <v>275.75</v>
      </c>
      <c r="J165" s="113">
        <f t="shared" si="35"/>
        <v>474.25</v>
      </c>
      <c r="K165" s="549">
        <f t="shared" si="42"/>
        <v>3.0406856666666666</v>
      </c>
      <c r="L165" s="559"/>
      <c r="N165" s="187">
        <v>2.1160000000000001</v>
      </c>
      <c r="O165" s="113">
        <v>1.988</v>
      </c>
      <c r="P165" s="198">
        <v>1.9419999999999999</v>
      </c>
      <c r="Q165" s="148">
        <f t="shared" si="36"/>
        <v>45031</v>
      </c>
      <c r="R165" s="148">
        <f t="shared" si="37"/>
        <v>44331</v>
      </c>
      <c r="S165" s="187">
        <f t="shared" si="30"/>
        <v>1.8285714285714303E-4</v>
      </c>
      <c r="T165" s="549">
        <f t="shared" si="43"/>
        <v>700</v>
      </c>
      <c r="U165" s="113">
        <f t="shared" si="38"/>
        <v>564.75</v>
      </c>
      <c r="V165" s="113">
        <f t="shared" si="39"/>
        <v>135.25</v>
      </c>
      <c r="W165" s="549">
        <f t="shared" si="31"/>
        <v>2.0127314285714286</v>
      </c>
      <c r="X165" s="186">
        <f t="shared" si="40"/>
        <v>1.027954238095238</v>
      </c>
      <c r="Y165" s="113">
        <f t="shared" si="44"/>
        <v>1.0305959628842842</v>
      </c>
    </row>
    <row r="166" spans="2:25" x14ac:dyDescent="0.35">
      <c r="B166" s="116">
        <v>42641</v>
      </c>
      <c r="C166" s="49">
        <v>3.1459999999999999</v>
      </c>
      <c r="D166" s="350">
        <v>2.8679999999999999</v>
      </c>
      <c r="E166" s="113">
        <f t="shared" si="41"/>
        <v>3.7066666666666671E-4</v>
      </c>
      <c r="F166" s="116">
        <f t="shared" si="32"/>
        <v>44467.25</v>
      </c>
      <c r="G166" s="116"/>
      <c r="H166" s="549">
        <f t="shared" si="33"/>
        <v>750</v>
      </c>
      <c r="I166" s="550">
        <f t="shared" si="34"/>
        <v>274.75</v>
      </c>
      <c r="J166" s="113">
        <f t="shared" si="35"/>
        <v>475.25</v>
      </c>
      <c r="K166" s="549">
        <f t="shared" si="42"/>
        <v>3.0441593333333334</v>
      </c>
      <c r="L166" s="559"/>
      <c r="N166" s="187">
        <v>2.1</v>
      </c>
      <c r="O166" s="113">
        <v>1.9889999999999999</v>
      </c>
      <c r="P166" s="198">
        <v>1.9489999999999998</v>
      </c>
      <c r="Q166" s="148">
        <f t="shared" si="36"/>
        <v>45031</v>
      </c>
      <c r="R166" s="148">
        <f t="shared" si="37"/>
        <v>44331</v>
      </c>
      <c r="S166" s="187">
        <f t="shared" si="30"/>
        <v>1.5857142857142887E-4</v>
      </c>
      <c r="T166" s="549">
        <f t="shared" si="43"/>
        <v>700</v>
      </c>
      <c r="U166" s="113">
        <f t="shared" si="38"/>
        <v>563.75</v>
      </c>
      <c r="V166" s="113">
        <f t="shared" si="39"/>
        <v>136.25</v>
      </c>
      <c r="W166" s="549">
        <f t="shared" si="31"/>
        <v>2.010605357142857</v>
      </c>
      <c r="X166" s="186">
        <f t="shared" si="40"/>
        <v>1.0335539761904764</v>
      </c>
      <c r="Y166" s="113">
        <f t="shared" si="44"/>
        <v>1.0362245607447473</v>
      </c>
    </row>
    <row r="167" spans="2:25" x14ac:dyDescent="0.35">
      <c r="B167" s="116">
        <v>42642</v>
      </c>
      <c r="C167" s="49">
        <v>3.1579999999999999</v>
      </c>
      <c r="D167" s="350">
        <v>2.8759999999999999</v>
      </c>
      <c r="E167" s="113">
        <f t="shared" si="41"/>
        <v>3.7600000000000003E-4</v>
      </c>
      <c r="F167" s="116">
        <f t="shared" si="32"/>
        <v>44468.25</v>
      </c>
      <c r="G167" s="116"/>
      <c r="H167" s="549">
        <f t="shared" si="33"/>
        <v>750</v>
      </c>
      <c r="I167" s="550">
        <f t="shared" si="34"/>
        <v>273.75</v>
      </c>
      <c r="J167" s="113">
        <f t="shared" si="35"/>
        <v>476.25</v>
      </c>
      <c r="K167" s="549">
        <f t="shared" si="42"/>
        <v>3.0550699999999997</v>
      </c>
      <c r="L167" s="559"/>
      <c r="N167" s="187">
        <v>2.1120000000000001</v>
      </c>
      <c r="O167" s="113">
        <v>2.0099999999999998</v>
      </c>
      <c r="P167" s="198">
        <v>1.964</v>
      </c>
      <c r="Q167" s="148">
        <f t="shared" si="36"/>
        <v>45031</v>
      </c>
      <c r="R167" s="148">
        <f t="shared" si="37"/>
        <v>44331</v>
      </c>
      <c r="S167" s="187">
        <f t="shared" si="30"/>
        <v>1.4571428571428615E-4</v>
      </c>
      <c r="T167" s="549">
        <f t="shared" si="43"/>
        <v>700</v>
      </c>
      <c r="U167" s="113">
        <f t="shared" si="38"/>
        <v>562.75</v>
      </c>
      <c r="V167" s="113">
        <f t="shared" si="39"/>
        <v>137.25</v>
      </c>
      <c r="W167" s="549">
        <f t="shared" si="31"/>
        <v>2.0299992857142857</v>
      </c>
      <c r="X167" s="186">
        <f t="shared" si="40"/>
        <v>1.0250707142857141</v>
      </c>
      <c r="Y167" s="113">
        <f t="shared" si="44"/>
        <v>1.0276976392089354</v>
      </c>
    </row>
    <row r="168" spans="2:25" x14ac:dyDescent="0.35">
      <c r="B168" s="116">
        <v>42643</v>
      </c>
      <c r="C168" s="49">
        <v>3.1150000000000002</v>
      </c>
      <c r="D168" s="350">
        <v>2.84</v>
      </c>
      <c r="E168" s="113">
        <f t="shared" si="41"/>
        <v>3.6666666666666716E-4</v>
      </c>
      <c r="F168" s="116">
        <f t="shared" si="32"/>
        <v>44469.25</v>
      </c>
      <c r="G168" s="116"/>
      <c r="H168" s="549">
        <f t="shared" si="33"/>
        <v>750</v>
      </c>
      <c r="I168" s="550">
        <f t="shared" si="34"/>
        <v>272.75</v>
      </c>
      <c r="J168" s="113">
        <f t="shared" si="35"/>
        <v>477.25</v>
      </c>
      <c r="K168" s="549">
        <f t="shared" si="42"/>
        <v>3.014991666666667</v>
      </c>
      <c r="L168" s="559"/>
      <c r="N168" s="187">
        <v>2.0590000000000002</v>
      </c>
      <c r="O168" s="113">
        <v>1.958</v>
      </c>
      <c r="P168" s="198">
        <v>1.9330000000000001</v>
      </c>
      <c r="Q168" s="148">
        <f t="shared" si="36"/>
        <v>45031</v>
      </c>
      <c r="R168" s="148">
        <f t="shared" si="37"/>
        <v>44331</v>
      </c>
      <c r="S168" s="187">
        <f t="shared" si="30"/>
        <v>1.4428571428571458E-4</v>
      </c>
      <c r="T168" s="549">
        <f t="shared" si="43"/>
        <v>700</v>
      </c>
      <c r="U168" s="113">
        <f t="shared" si="38"/>
        <v>561.75</v>
      </c>
      <c r="V168" s="113">
        <f t="shared" si="39"/>
        <v>138.25</v>
      </c>
      <c r="W168" s="549">
        <f t="shared" si="31"/>
        <v>1.9779475</v>
      </c>
      <c r="X168" s="186">
        <f t="shared" si="40"/>
        <v>1.037044166666667</v>
      </c>
      <c r="Y168" s="113">
        <f t="shared" si="44"/>
        <v>1.0397328181757315</v>
      </c>
    </row>
    <row r="169" spans="2:25" x14ac:dyDescent="0.35">
      <c r="B169" s="116">
        <v>42646</v>
      </c>
      <c r="C169" s="49">
        <v>3.173</v>
      </c>
      <c r="D169" s="350">
        <v>2.88</v>
      </c>
      <c r="E169" s="113">
        <f t="shared" si="41"/>
        <v>3.9066666666666687E-4</v>
      </c>
      <c r="F169" s="116">
        <f t="shared" si="32"/>
        <v>44472.25</v>
      </c>
      <c r="G169" s="116"/>
      <c r="H169" s="549">
        <f t="shared" si="33"/>
        <v>750</v>
      </c>
      <c r="I169" s="550">
        <f t="shared" si="34"/>
        <v>269.75</v>
      </c>
      <c r="J169" s="113">
        <f t="shared" si="35"/>
        <v>480.25</v>
      </c>
      <c r="K169" s="549">
        <f t="shared" si="42"/>
        <v>3.0676176666666666</v>
      </c>
      <c r="L169" s="559"/>
      <c r="N169" s="187">
        <v>2.0880000000000001</v>
      </c>
      <c r="O169" s="113">
        <v>1.982</v>
      </c>
      <c r="P169" s="198">
        <v>1.9569999999999999</v>
      </c>
      <c r="Q169" s="148">
        <f t="shared" si="36"/>
        <v>45031</v>
      </c>
      <c r="R169" s="148">
        <f t="shared" si="37"/>
        <v>44331</v>
      </c>
      <c r="S169" s="187">
        <f t="shared" si="30"/>
        <v>1.5142857142857156E-4</v>
      </c>
      <c r="T169" s="549">
        <f t="shared" si="43"/>
        <v>700</v>
      </c>
      <c r="U169" s="113">
        <f t="shared" si="38"/>
        <v>558.75</v>
      </c>
      <c r="V169" s="113">
        <f t="shared" si="39"/>
        <v>141.25</v>
      </c>
      <c r="W169" s="549">
        <f t="shared" si="31"/>
        <v>2.0033892857142859</v>
      </c>
      <c r="X169" s="186">
        <f t="shared" si="40"/>
        <v>1.0642283809523807</v>
      </c>
      <c r="Y169" s="113">
        <f t="shared" si="44"/>
        <v>1.0670598360694283</v>
      </c>
    </row>
    <row r="170" spans="2:25" x14ac:dyDescent="0.35">
      <c r="B170" s="116">
        <v>42647</v>
      </c>
      <c r="C170" s="49">
        <v>3.21</v>
      </c>
      <c r="D170" s="350">
        <v>2.9130000000000003</v>
      </c>
      <c r="E170" s="113">
        <f t="shared" si="41"/>
        <v>3.959999999999996E-4</v>
      </c>
      <c r="F170" s="116">
        <f t="shared" si="32"/>
        <v>44473.25</v>
      </c>
      <c r="G170" s="116"/>
      <c r="H170" s="549">
        <f t="shared" si="33"/>
        <v>750</v>
      </c>
      <c r="I170" s="550">
        <f t="shared" si="34"/>
        <v>268.75</v>
      </c>
      <c r="J170" s="113">
        <f t="shared" si="35"/>
        <v>481.25</v>
      </c>
      <c r="K170" s="549">
        <f t="shared" si="42"/>
        <v>3.1035750000000002</v>
      </c>
      <c r="L170" s="559"/>
      <c r="N170" s="187">
        <v>2.1560000000000001</v>
      </c>
      <c r="O170" s="113">
        <v>2.0339999999999998</v>
      </c>
      <c r="P170" s="198">
        <v>1.992</v>
      </c>
      <c r="Q170" s="148">
        <f t="shared" si="36"/>
        <v>45031</v>
      </c>
      <c r="R170" s="148">
        <f t="shared" si="37"/>
        <v>44331</v>
      </c>
      <c r="S170" s="187">
        <f t="shared" si="30"/>
        <v>1.7428571428571477E-4</v>
      </c>
      <c r="T170" s="549">
        <f t="shared" si="43"/>
        <v>700</v>
      </c>
      <c r="U170" s="113">
        <f t="shared" si="38"/>
        <v>557.75</v>
      </c>
      <c r="V170" s="113">
        <f t="shared" si="39"/>
        <v>142.25</v>
      </c>
      <c r="W170" s="549">
        <f t="shared" si="31"/>
        <v>2.0587921428571425</v>
      </c>
      <c r="X170" s="186">
        <f t="shared" si="40"/>
        <v>1.0447828571428577</v>
      </c>
      <c r="Y170" s="113">
        <f t="shared" si="44"/>
        <v>1.0475117851892923</v>
      </c>
    </row>
    <row r="171" spans="2:25" x14ac:dyDescent="0.35">
      <c r="B171" s="116">
        <v>42648</v>
      </c>
      <c r="C171" s="49">
        <v>3.2490000000000001</v>
      </c>
      <c r="D171" s="350">
        <v>2.95</v>
      </c>
      <c r="E171" s="113">
        <f t="shared" si="41"/>
        <v>3.9866666666666658E-4</v>
      </c>
      <c r="F171" s="116">
        <f t="shared" si="32"/>
        <v>44474.25</v>
      </c>
      <c r="G171" s="116"/>
      <c r="H171" s="549">
        <f t="shared" si="33"/>
        <v>750</v>
      </c>
      <c r="I171" s="550">
        <f t="shared" si="34"/>
        <v>267.75</v>
      </c>
      <c r="J171" s="113">
        <f t="shared" si="35"/>
        <v>482.25</v>
      </c>
      <c r="K171" s="549">
        <f t="shared" si="42"/>
        <v>3.1422570000000003</v>
      </c>
      <c r="L171" s="559"/>
      <c r="N171" s="187">
        <v>2.2069999999999999</v>
      </c>
      <c r="O171" s="113">
        <v>2.0760000000000001</v>
      </c>
      <c r="P171" s="198">
        <v>2.024</v>
      </c>
      <c r="Q171" s="148">
        <f t="shared" si="36"/>
        <v>45031</v>
      </c>
      <c r="R171" s="148">
        <f t="shared" si="37"/>
        <v>44331</v>
      </c>
      <c r="S171" s="187">
        <f t="shared" si="30"/>
        <v>1.8714285714285683E-4</v>
      </c>
      <c r="T171" s="549">
        <f t="shared" si="43"/>
        <v>700</v>
      </c>
      <c r="U171" s="113">
        <f t="shared" si="38"/>
        <v>556.75</v>
      </c>
      <c r="V171" s="113">
        <f t="shared" si="39"/>
        <v>143.25</v>
      </c>
      <c r="W171" s="549">
        <f t="shared" si="31"/>
        <v>2.1028082142857145</v>
      </c>
      <c r="X171" s="186">
        <f t="shared" si="40"/>
        <v>1.0394487857142858</v>
      </c>
      <c r="Y171" s="113">
        <f t="shared" si="44"/>
        <v>1.0421499201596074</v>
      </c>
    </row>
    <row r="172" spans="2:25" x14ac:dyDescent="0.35">
      <c r="B172" s="116">
        <v>42649</v>
      </c>
      <c r="C172" s="49">
        <v>3.274</v>
      </c>
      <c r="D172" s="350">
        <v>2.9630000000000001</v>
      </c>
      <c r="E172" s="113">
        <f t="shared" si="41"/>
        <v>4.1466666666666659E-4</v>
      </c>
      <c r="F172" s="116">
        <f t="shared" si="32"/>
        <v>44475.25</v>
      </c>
      <c r="G172" s="116"/>
      <c r="H172" s="549">
        <f t="shared" si="33"/>
        <v>750</v>
      </c>
      <c r="I172" s="550">
        <f t="shared" si="34"/>
        <v>266.75</v>
      </c>
      <c r="J172" s="113">
        <f t="shared" si="35"/>
        <v>483.25</v>
      </c>
      <c r="K172" s="549">
        <f t="shared" si="42"/>
        <v>3.1633876666666669</v>
      </c>
      <c r="L172" s="559"/>
      <c r="N172" s="187">
        <v>2.25</v>
      </c>
      <c r="O172" s="113">
        <v>2.0979999999999999</v>
      </c>
      <c r="P172" s="198">
        <v>2.044</v>
      </c>
      <c r="Q172" s="148">
        <f t="shared" si="36"/>
        <v>45031</v>
      </c>
      <c r="R172" s="148">
        <f t="shared" si="37"/>
        <v>44331</v>
      </c>
      <c r="S172" s="187">
        <f t="shared" si="30"/>
        <v>2.1714285714285734E-4</v>
      </c>
      <c r="T172" s="549">
        <f t="shared" si="43"/>
        <v>700</v>
      </c>
      <c r="U172" s="113">
        <f t="shared" si="38"/>
        <v>555.75</v>
      </c>
      <c r="V172" s="113">
        <f t="shared" si="39"/>
        <v>144.25</v>
      </c>
      <c r="W172" s="549">
        <f t="shared" si="31"/>
        <v>2.1293228571428569</v>
      </c>
      <c r="X172" s="186">
        <f t="shared" si="40"/>
        <v>1.0340648095238101</v>
      </c>
      <c r="Y172" s="113">
        <f t="shared" si="44"/>
        <v>1.0367380345995603</v>
      </c>
    </row>
    <row r="173" spans="2:25" x14ac:dyDescent="0.35">
      <c r="B173" s="116">
        <v>42650</v>
      </c>
      <c r="C173" s="49">
        <v>3.262</v>
      </c>
      <c r="D173" s="350">
        <v>2.9529999999999998</v>
      </c>
      <c r="E173" s="113">
        <f t="shared" si="41"/>
        <v>4.120000000000002E-4</v>
      </c>
      <c r="F173" s="116">
        <f t="shared" si="32"/>
        <v>44476.25</v>
      </c>
      <c r="G173" s="116"/>
      <c r="H173" s="549">
        <f t="shared" si="33"/>
        <v>750</v>
      </c>
      <c r="I173" s="550">
        <f t="shared" si="34"/>
        <v>265.75</v>
      </c>
      <c r="J173" s="113">
        <f t="shared" si="35"/>
        <v>484.25</v>
      </c>
      <c r="K173" s="549">
        <f t="shared" si="42"/>
        <v>3.1525110000000001</v>
      </c>
      <c r="L173" s="559"/>
      <c r="N173" s="187">
        <v>2.2490000000000001</v>
      </c>
      <c r="O173" s="113">
        <v>2.09</v>
      </c>
      <c r="P173" s="198">
        <v>2.0329999999999999</v>
      </c>
      <c r="Q173" s="148">
        <f t="shared" si="36"/>
        <v>45031</v>
      </c>
      <c r="R173" s="148">
        <f t="shared" si="37"/>
        <v>44331</v>
      </c>
      <c r="S173" s="187">
        <f t="shared" si="30"/>
        <v>2.2714285714285751E-4</v>
      </c>
      <c r="T173" s="549">
        <f t="shared" si="43"/>
        <v>700</v>
      </c>
      <c r="U173" s="113">
        <f t="shared" si="38"/>
        <v>554.75</v>
      </c>
      <c r="V173" s="113">
        <f t="shared" si="39"/>
        <v>145.25</v>
      </c>
      <c r="W173" s="549">
        <f t="shared" si="31"/>
        <v>2.1229925000000001</v>
      </c>
      <c r="X173" s="186">
        <f t="shared" si="40"/>
        <v>1.0295185</v>
      </c>
      <c r="Y173" s="113">
        <f t="shared" si="44"/>
        <v>1.0321682708545943</v>
      </c>
    </row>
    <row r="174" spans="2:25" x14ac:dyDescent="0.35">
      <c r="B174" s="116">
        <v>42653</v>
      </c>
      <c r="C174" s="49">
        <v>3.286</v>
      </c>
      <c r="D174" s="350">
        <v>2.9699999999999998</v>
      </c>
      <c r="E174" s="113">
        <f t="shared" si="41"/>
        <v>4.2133333333333373E-4</v>
      </c>
      <c r="F174" s="116">
        <f t="shared" si="32"/>
        <v>44479.25</v>
      </c>
      <c r="G174" s="116"/>
      <c r="H174" s="549">
        <f t="shared" si="33"/>
        <v>750</v>
      </c>
      <c r="I174" s="550">
        <f t="shared" si="34"/>
        <v>262.75</v>
      </c>
      <c r="J174" s="113">
        <f t="shared" si="35"/>
        <v>487.25</v>
      </c>
      <c r="K174" s="549">
        <f t="shared" si="42"/>
        <v>3.1752946666666668</v>
      </c>
      <c r="L174" s="559"/>
      <c r="N174" s="187">
        <v>2.238</v>
      </c>
      <c r="O174" s="113">
        <v>2.0790000000000002</v>
      </c>
      <c r="P174" s="198">
        <v>2.0179999999999998</v>
      </c>
      <c r="Q174" s="148">
        <f t="shared" si="36"/>
        <v>45031</v>
      </c>
      <c r="R174" s="148">
        <f t="shared" si="37"/>
        <v>44331</v>
      </c>
      <c r="S174" s="187">
        <f t="shared" si="30"/>
        <v>2.2714285714285686E-4</v>
      </c>
      <c r="T174" s="549">
        <f t="shared" si="43"/>
        <v>700</v>
      </c>
      <c r="U174" s="113">
        <f t="shared" si="38"/>
        <v>551.75</v>
      </c>
      <c r="V174" s="113">
        <f t="shared" si="39"/>
        <v>148.25</v>
      </c>
      <c r="W174" s="549">
        <f t="shared" si="31"/>
        <v>2.1126739285714287</v>
      </c>
      <c r="X174" s="186">
        <f t="shared" si="40"/>
        <v>1.0626207380952382</v>
      </c>
      <c r="Y174" s="113">
        <f t="shared" si="44"/>
        <v>1.0654436451777993</v>
      </c>
    </row>
    <row r="175" spans="2:25" x14ac:dyDescent="0.35">
      <c r="B175" s="116">
        <v>42654</v>
      </c>
      <c r="C175" s="49">
        <v>3.2669999999999999</v>
      </c>
      <c r="D175" s="350">
        <v>2.9489999999999998</v>
      </c>
      <c r="E175" s="113">
        <f t="shared" si="41"/>
        <v>4.2400000000000006E-4</v>
      </c>
      <c r="F175" s="116">
        <f t="shared" si="32"/>
        <v>44480.25</v>
      </c>
      <c r="G175" s="116"/>
      <c r="H175" s="549">
        <f t="shared" si="33"/>
        <v>750</v>
      </c>
      <c r="I175" s="550">
        <f t="shared" si="34"/>
        <v>261.75</v>
      </c>
      <c r="J175" s="113">
        <f t="shared" si="35"/>
        <v>488.25</v>
      </c>
      <c r="K175" s="549">
        <f t="shared" si="42"/>
        <v>3.156018</v>
      </c>
      <c r="L175" s="559"/>
      <c r="N175" s="187">
        <v>2.2400000000000002</v>
      </c>
      <c r="O175" s="113">
        <v>2.0739999999999998</v>
      </c>
      <c r="P175" s="198">
        <v>2.0049999999999999</v>
      </c>
      <c r="Q175" s="148">
        <f t="shared" si="36"/>
        <v>45031</v>
      </c>
      <c r="R175" s="148">
        <f t="shared" si="37"/>
        <v>44331</v>
      </c>
      <c r="S175" s="187">
        <f t="shared" si="30"/>
        <v>2.3714285714285767E-4</v>
      </c>
      <c r="T175" s="549">
        <f t="shared" si="43"/>
        <v>700</v>
      </c>
      <c r="U175" s="113">
        <f t="shared" si="38"/>
        <v>550.75</v>
      </c>
      <c r="V175" s="113">
        <f t="shared" si="39"/>
        <v>149.25</v>
      </c>
      <c r="W175" s="549">
        <f t="shared" si="31"/>
        <v>2.1093935714285714</v>
      </c>
      <c r="X175" s="186">
        <f t="shared" si="40"/>
        <v>1.0466244285714286</v>
      </c>
      <c r="Y175" s="113">
        <f t="shared" si="44"/>
        <v>1.0493629853076447</v>
      </c>
    </row>
    <row r="176" spans="2:25" x14ac:dyDescent="0.35">
      <c r="B176" s="116">
        <v>42655</v>
      </c>
      <c r="C176" s="49">
        <v>3.2909999999999999</v>
      </c>
      <c r="D176" s="350">
        <v>2.9729999999999999</v>
      </c>
      <c r="E176" s="113">
        <f t="shared" si="41"/>
        <v>4.2400000000000006E-4</v>
      </c>
      <c r="F176" s="116">
        <f t="shared" si="32"/>
        <v>44481.25</v>
      </c>
      <c r="G176" s="116"/>
      <c r="H176" s="549">
        <f t="shared" si="33"/>
        <v>750</v>
      </c>
      <c r="I176" s="550">
        <f t="shared" si="34"/>
        <v>260.75</v>
      </c>
      <c r="J176" s="113">
        <f t="shared" si="35"/>
        <v>489.25</v>
      </c>
      <c r="K176" s="549">
        <f t="shared" si="42"/>
        <v>3.1804419999999998</v>
      </c>
      <c r="L176" s="559"/>
      <c r="N176" s="187">
        <v>2.2589999999999999</v>
      </c>
      <c r="O176" s="113">
        <v>2.085</v>
      </c>
      <c r="P176" s="198">
        <v>2.0110000000000001</v>
      </c>
      <c r="Q176" s="148">
        <f t="shared" si="36"/>
        <v>45031</v>
      </c>
      <c r="R176" s="148">
        <f t="shared" si="37"/>
        <v>44331</v>
      </c>
      <c r="S176" s="187">
        <f t="shared" si="30"/>
        <v>2.4857142857142846E-4</v>
      </c>
      <c r="T176" s="549">
        <f t="shared" si="43"/>
        <v>700</v>
      </c>
      <c r="U176" s="113">
        <f t="shared" si="38"/>
        <v>549.75</v>
      </c>
      <c r="V176" s="113">
        <f t="shared" si="39"/>
        <v>150.25</v>
      </c>
      <c r="W176" s="549">
        <f t="shared" si="31"/>
        <v>2.1223478571428571</v>
      </c>
      <c r="X176" s="186">
        <f t="shared" si="40"/>
        <v>1.0580941428571426</v>
      </c>
      <c r="Y176" s="113">
        <f t="shared" si="44"/>
        <v>1.0608930508950287</v>
      </c>
    </row>
    <row r="177" spans="2:25" x14ac:dyDescent="0.35">
      <c r="B177" s="116">
        <v>42656</v>
      </c>
      <c r="C177" s="49">
        <v>3.2800000000000002</v>
      </c>
      <c r="D177" s="350">
        <v>2.9329999999999998</v>
      </c>
      <c r="E177" s="113">
        <f t="shared" si="41"/>
        <v>4.6266666666666722E-4</v>
      </c>
      <c r="F177" s="116">
        <f t="shared" si="32"/>
        <v>44482.25</v>
      </c>
      <c r="G177" s="116"/>
      <c r="H177" s="549">
        <f t="shared" si="33"/>
        <v>750</v>
      </c>
      <c r="I177" s="550">
        <f t="shared" si="34"/>
        <v>259.75</v>
      </c>
      <c r="J177" s="113">
        <f t="shared" si="35"/>
        <v>490.25</v>
      </c>
      <c r="K177" s="549">
        <f t="shared" si="42"/>
        <v>3.1598223333333335</v>
      </c>
      <c r="L177" s="559"/>
      <c r="N177" s="187">
        <v>2.2189999999999999</v>
      </c>
      <c r="O177" s="113">
        <v>2.048</v>
      </c>
      <c r="P177" s="198">
        <v>1.9790000000000001</v>
      </c>
      <c r="Q177" s="148">
        <f t="shared" si="36"/>
        <v>45031</v>
      </c>
      <c r="R177" s="148">
        <f t="shared" si="37"/>
        <v>44331</v>
      </c>
      <c r="S177" s="187">
        <f t="shared" si="30"/>
        <v>2.4428571428571403E-4</v>
      </c>
      <c r="T177" s="549">
        <f t="shared" si="43"/>
        <v>700</v>
      </c>
      <c r="U177" s="113">
        <f t="shared" si="38"/>
        <v>548.75</v>
      </c>
      <c r="V177" s="113">
        <f t="shared" si="39"/>
        <v>151.25</v>
      </c>
      <c r="W177" s="549">
        <f t="shared" si="31"/>
        <v>2.0849482142857143</v>
      </c>
      <c r="X177" s="186">
        <f t="shared" si="40"/>
        <v>1.0748741190476192</v>
      </c>
      <c r="Y177" s="113">
        <f t="shared" si="44"/>
        <v>1.0777625049771089</v>
      </c>
    </row>
    <row r="178" spans="2:25" x14ac:dyDescent="0.35">
      <c r="B178" s="116">
        <v>42657</v>
      </c>
      <c r="C178" s="49">
        <v>3.2850000000000001</v>
      </c>
      <c r="D178" s="350">
        <v>2.9510000000000001</v>
      </c>
      <c r="E178" s="113">
        <f t="shared" si="41"/>
        <v>4.4533333333333344E-4</v>
      </c>
      <c r="F178" s="116">
        <f t="shared" si="32"/>
        <v>44483.25</v>
      </c>
      <c r="G178" s="116"/>
      <c r="H178" s="549">
        <f t="shared" si="33"/>
        <v>750</v>
      </c>
      <c r="I178" s="550">
        <f t="shared" si="34"/>
        <v>258.75</v>
      </c>
      <c r="J178" s="113">
        <f t="shared" si="35"/>
        <v>491.25</v>
      </c>
      <c r="K178" s="549">
        <f t="shared" si="42"/>
        <v>3.1697700000000002</v>
      </c>
      <c r="L178" s="559"/>
      <c r="N178" s="187">
        <v>2.2170000000000001</v>
      </c>
      <c r="O178" s="113">
        <v>2.0390000000000001</v>
      </c>
      <c r="P178" s="198">
        <v>1.968</v>
      </c>
      <c r="Q178" s="148">
        <f t="shared" si="36"/>
        <v>45031</v>
      </c>
      <c r="R178" s="148">
        <f t="shared" si="37"/>
        <v>44331</v>
      </c>
      <c r="S178" s="187">
        <f t="shared" si="30"/>
        <v>2.5428571428571422E-4</v>
      </c>
      <c r="T178" s="549">
        <f t="shared" si="43"/>
        <v>700</v>
      </c>
      <c r="U178" s="113">
        <f t="shared" si="38"/>
        <v>547.75</v>
      </c>
      <c r="V178" s="113">
        <f t="shared" si="39"/>
        <v>152.25</v>
      </c>
      <c r="W178" s="549">
        <f t="shared" si="31"/>
        <v>2.077715</v>
      </c>
      <c r="X178" s="186">
        <f t="shared" si="40"/>
        <v>1.0920550000000002</v>
      </c>
      <c r="Y178" s="113">
        <f t="shared" si="44"/>
        <v>1.0950364603075524</v>
      </c>
    </row>
    <row r="179" spans="2:25" x14ac:dyDescent="0.35">
      <c r="B179" s="116">
        <v>42660</v>
      </c>
      <c r="C179" s="49">
        <v>3.3039999999999998</v>
      </c>
      <c r="D179" s="350">
        <v>2.9710000000000001</v>
      </c>
      <c r="E179" s="113">
        <f t="shared" si="41"/>
        <v>4.4399999999999968E-4</v>
      </c>
      <c r="F179" s="116">
        <f t="shared" si="32"/>
        <v>44486.25</v>
      </c>
      <c r="G179" s="116"/>
      <c r="H179" s="549">
        <f t="shared" si="33"/>
        <v>750</v>
      </c>
      <c r="I179" s="550">
        <f t="shared" si="34"/>
        <v>255.75</v>
      </c>
      <c r="J179" s="113">
        <f t="shared" si="35"/>
        <v>494.25</v>
      </c>
      <c r="K179" s="549">
        <f t="shared" si="42"/>
        <v>3.1904469999999998</v>
      </c>
      <c r="L179" s="559"/>
      <c r="N179" s="187">
        <v>2.2480000000000002</v>
      </c>
      <c r="O179" s="113">
        <v>2.0680000000000001</v>
      </c>
      <c r="P179" s="198">
        <v>1.9870000000000001</v>
      </c>
      <c r="Q179" s="148">
        <f t="shared" si="36"/>
        <v>45031</v>
      </c>
      <c r="R179" s="148">
        <f t="shared" si="37"/>
        <v>44331</v>
      </c>
      <c r="S179" s="187">
        <f t="shared" si="30"/>
        <v>2.5714285714285737E-4</v>
      </c>
      <c r="T179" s="549">
        <f t="shared" si="43"/>
        <v>700</v>
      </c>
      <c r="U179" s="113">
        <f t="shared" si="38"/>
        <v>544.75</v>
      </c>
      <c r="V179" s="113">
        <f t="shared" si="39"/>
        <v>155.25</v>
      </c>
      <c r="W179" s="549">
        <f t="shared" si="31"/>
        <v>2.1079214285714287</v>
      </c>
      <c r="X179" s="186">
        <f t="shared" si="40"/>
        <v>1.0825255714285711</v>
      </c>
      <c r="Y179" s="113">
        <f t="shared" si="44"/>
        <v>1.0854552254605743</v>
      </c>
    </row>
    <row r="180" spans="2:25" x14ac:dyDescent="0.35">
      <c r="B180" s="116">
        <v>42661</v>
      </c>
      <c r="C180" s="49">
        <v>3.355</v>
      </c>
      <c r="D180" s="350">
        <v>3.024</v>
      </c>
      <c r="E180" s="113">
        <f t="shared" si="41"/>
        <v>4.4133333333333329E-4</v>
      </c>
      <c r="F180" s="116">
        <f t="shared" si="32"/>
        <v>44487.25</v>
      </c>
      <c r="G180" s="116"/>
      <c r="H180" s="549">
        <f t="shared" si="33"/>
        <v>750</v>
      </c>
      <c r="I180" s="550">
        <f t="shared" si="34"/>
        <v>254.75</v>
      </c>
      <c r="J180" s="113">
        <f t="shared" si="35"/>
        <v>495.25</v>
      </c>
      <c r="K180" s="549">
        <f t="shared" si="42"/>
        <v>3.2425703333333331</v>
      </c>
      <c r="L180" s="559"/>
      <c r="N180" s="187">
        <v>2.3029999999999999</v>
      </c>
      <c r="O180" s="113">
        <v>2.117</v>
      </c>
      <c r="P180" s="198">
        <v>2.0409999999999999</v>
      </c>
      <c r="Q180" s="148">
        <f t="shared" si="36"/>
        <v>45031</v>
      </c>
      <c r="R180" s="148">
        <f t="shared" si="37"/>
        <v>44331</v>
      </c>
      <c r="S180" s="187">
        <f t="shared" si="30"/>
        <v>2.6571428571428563E-4</v>
      </c>
      <c r="T180" s="549">
        <f t="shared" si="43"/>
        <v>700</v>
      </c>
      <c r="U180" s="113">
        <f t="shared" si="38"/>
        <v>543.75</v>
      </c>
      <c r="V180" s="113">
        <f t="shared" si="39"/>
        <v>156.25</v>
      </c>
      <c r="W180" s="549">
        <f t="shared" si="31"/>
        <v>2.1585178571428569</v>
      </c>
      <c r="X180" s="186">
        <f t="shared" si="40"/>
        <v>1.0840524761904762</v>
      </c>
      <c r="Y180" s="113">
        <f t="shared" si="44"/>
        <v>1.0869904006182818</v>
      </c>
    </row>
    <row r="181" spans="2:25" x14ac:dyDescent="0.35">
      <c r="B181" s="116">
        <v>42662</v>
      </c>
      <c r="C181" s="49">
        <v>3.367</v>
      </c>
      <c r="D181" s="350">
        <v>3.036</v>
      </c>
      <c r="E181" s="113">
        <f t="shared" si="41"/>
        <v>4.4133333333333329E-4</v>
      </c>
      <c r="F181" s="116">
        <f t="shared" si="32"/>
        <v>44488.25</v>
      </c>
      <c r="G181" s="116"/>
      <c r="H181" s="549">
        <f t="shared" si="33"/>
        <v>750</v>
      </c>
      <c r="I181" s="550">
        <f t="shared" si="34"/>
        <v>253.75</v>
      </c>
      <c r="J181" s="113">
        <f t="shared" si="35"/>
        <v>496.25</v>
      </c>
      <c r="K181" s="549">
        <f t="shared" si="42"/>
        <v>3.2550116666666669</v>
      </c>
      <c r="L181" s="559"/>
      <c r="N181" s="187">
        <v>2.3079999999999998</v>
      </c>
      <c r="O181" s="113">
        <v>2.12</v>
      </c>
      <c r="P181" s="198">
        <v>2.044</v>
      </c>
      <c r="Q181" s="148">
        <f t="shared" si="36"/>
        <v>45031</v>
      </c>
      <c r="R181" s="148">
        <f t="shared" si="37"/>
        <v>44331</v>
      </c>
      <c r="S181" s="187">
        <f t="shared" si="30"/>
        <v>2.6857142857142818E-4</v>
      </c>
      <c r="T181" s="549">
        <f t="shared" si="43"/>
        <v>700</v>
      </c>
      <c r="U181" s="113">
        <f t="shared" si="38"/>
        <v>542.75</v>
      </c>
      <c r="V181" s="113">
        <f t="shared" si="39"/>
        <v>157.25</v>
      </c>
      <c r="W181" s="549">
        <f t="shared" si="31"/>
        <v>2.1622328571428571</v>
      </c>
      <c r="X181" s="186">
        <f t="shared" si="40"/>
        <v>1.0927788095238098</v>
      </c>
      <c r="Y181" s="113">
        <f t="shared" si="44"/>
        <v>1.0957642233401677</v>
      </c>
    </row>
    <row r="182" spans="2:25" x14ac:dyDescent="0.35">
      <c r="B182" s="116">
        <v>42663</v>
      </c>
      <c r="C182" s="49">
        <v>3.3420000000000001</v>
      </c>
      <c r="D182" s="350">
        <v>3.0019999999999998</v>
      </c>
      <c r="E182" s="113">
        <f t="shared" si="41"/>
        <v>4.5333333333333375E-4</v>
      </c>
      <c r="F182" s="116">
        <f t="shared" si="32"/>
        <v>44489.25</v>
      </c>
      <c r="G182" s="116"/>
      <c r="H182" s="549">
        <f t="shared" si="33"/>
        <v>750</v>
      </c>
      <c r="I182" s="550">
        <f t="shared" si="34"/>
        <v>252.75</v>
      </c>
      <c r="J182" s="113">
        <f t="shared" si="35"/>
        <v>497.25</v>
      </c>
      <c r="K182" s="549">
        <f t="shared" si="42"/>
        <v>3.22742</v>
      </c>
      <c r="L182" s="559"/>
      <c r="N182" s="187">
        <v>2.2890000000000001</v>
      </c>
      <c r="O182" s="113">
        <v>2.0990000000000002</v>
      </c>
      <c r="P182" s="198">
        <v>2.0259999999999998</v>
      </c>
      <c r="Q182" s="148">
        <f t="shared" si="36"/>
        <v>45031</v>
      </c>
      <c r="R182" s="148">
        <f t="shared" si="37"/>
        <v>44331</v>
      </c>
      <c r="S182" s="187">
        <f t="shared" si="30"/>
        <v>2.7142857142857134E-4</v>
      </c>
      <c r="T182" s="549">
        <f t="shared" si="43"/>
        <v>700</v>
      </c>
      <c r="U182" s="113">
        <f t="shared" si="38"/>
        <v>541.75</v>
      </c>
      <c r="V182" s="113">
        <f t="shared" si="39"/>
        <v>158.25</v>
      </c>
      <c r="W182" s="549">
        <f t="shared" si="31"/>
        <v>2.1419535714285716</v>
      </c>
      <c r="X182" s="186">
        <f t="shared" si="40"/>
        <v>1.0854664285714284</v>
      </c>
      <c r="Y182" s="113">
        <f t="shared" si="44"/>
        <v>1.0884120219903037</v>
      </c>
    </row>
    <row r="183" spans="2:25" x14ac:dyDescent="0.35">
      <c r="B183" s="116">
        <v>42664</v>
      </c>
      <c r="C183" s="49">
        <v>3.343</v>
      </c>
      <c r="D183" s="350">
        <v>3.0019999999999998</v>
      </c>
      <c r="E183" s="113">
        <f t="shared" si="41"/>
        <v>4.5466666666666691E-4</v>
      </c>
      <c r="F183" s="116">
        <f t="shared" si="32"/>
        <v>44490.25</v>
      </c>
      <c r="G183" s="116"/>
      <c r="H183" s="549">
        <f t="shared" si="33"/>
        <v>750</v>
      </c>
      <c r="I183" s="550">
        <f t="shared" si="34"/>
        <v>251.75</v>
      </c>
      <c r="J183" s="113">
        <f t="shared" si="35"/>
        <v>498.25</v>
      </c>
      <c r="K183" s="549">
        <f t="shared" si="42"/>
        <v>3.2285376666666665</v>
      </c>
      <c r="L183" s="559"/>
      <c r="N183" s="187">
        <v>2.2829999999999999</v>
      </c>
      <c r="O183" s="113">
        <v>2.097</v>
      </c>
      <c r="P183" s="198">
        <v>2.0249999999999999</v>
      </c>
      <c r="Q183" s="148">
        <f t="shared" si="36"/>
        <v>45031</v>
      </c>
      <c r="R183" s="148">
        <f t="shared" si="37"/>
        <v>44331</v>
      </c>
      <c r="S183" s="187">
        <f t="shared" si="30"/>
        <v>2.6571428571428563E-4</v>
      </c>
      <c r="T183" s="549">
        <f t="shared" si="43"/>
        <v>700</v>
      </c>
      <c r="U183" s="113">
        <f t="shared" si="38"/>
        <v>540.75</v>
      </c>
      <c r="V183" s="113">
        <f t="shared" si="39"/>
        <v>159.25</v>
      </c>
      <c r="W183" s="549">
        <f t="shared" si="31"/>
        <v>2.1393149999999999</v>
      </c>
      <c r="X183" s="186">
        <f t="shared" si="40"/>
        <v>1.0892226666666667</v>
      </c>
      <c r="Y183" s="113">
        <f t="shared" si="44"/>
        <v>1.092188681710593</v>
      </c>
    </row>
    <row r="184" spans="2:25" x14ac:dyDescent="0.35">
      <c r="B184" s="116">
        <v>42667</v>
      </c>
      <c r="C184" s="49" t="s">
        <v>437</v>
      </c>
      <c r="D184" s="350" t="s">
        <v>437</v>
      </c>
      <c r="E184" s="113" t="str">
        <f t="shared" si="41"/>
        <v/>
      </c>
      <c r="F184" s="116">
        <f t="shared" si="32"/>
        <v>44493.25</v>
      </c>
      <c r="G184" s="116"/>
      <c r="H184" s="549">
        <f t="shared" si="33"/>
        <v>750</v>
      </c>
      <c r="I184" s="550">
        <f t="shared" si="34"/>
        <v>248.75</v>
      </c>
      <c r="J184" s="113">
        <f t="shared" si="35"/>
        <v>501.25</v>
      </c>
      <c r="K184" s="549" t="str">
        <f t="shared" si="42"/>
        <v/>
      </c>
      <c r="L184" s="559"/>
      <c r="N184" s="187">
        <v>2.2909999999999999</v>
      </c>
      <c r="O184" s="113">
        <v>2.1070000000000002</v>
      </c>
      <c r="P184" s="198">
        <v>2.0289999999999999</v>
      </c>
      <c r="Q184" s="148">
        <f t="shared" si="36"/>
        <v>45031</v>
      </c>
      <c r="R184" s="148">
        <f t="shared" si="37"/>
        <v>44331</v>
      </c>
      <c r="S184" s="187">
        <f t="shared" si="30"/>
        <v>2.6285714285714248E-4</v>
      </c>
      <c r="T184" s="549">
        <f t="shared" si="43"/>
        <v>700</v>
      </c>
      <c r="U184" s="113">
        <f t="shared" si="38"/>
        <v>537.75</v>
      </c>
      <c r="V184" s="113">
        <f t="shared" si="39"/>
        <v>162.25</v>
      </c>
      <c r="W184" s="549">
        <f t="shared" si="31"/>
        <v>2.1496485714285716</v>
      </c>
      <c r="X184" s="186" t="str">
        <f t="shared" si="40"/>
        <v/>
      </c>
      <c r="Y184" s="113" t="str">
        <f t="shared" si="44"/>
        <v/>
      </c>
    </row>
    <row r="185" spans="2:25" x14ac:dyDescent="0.35">
      <c r="B185" s="116">
        <v>42668</v>
      </c>
      <c r="C185" s="49">
        <v>3.3650000000000002</v>
      </c>
      <c r="D185" s="350">
        <v>3.0289999999999999</v>
      </c>
      <c r="E185" s="113">
        <f t="shared" si="41"/>
        <v>4.4800000000000037E-4</v>
      </c>
      <c r="F185" s="116">
        <f t="shared" si="32"/>
        <v>44494.25</v>
      </c>
      <c r="G185" s="116"/>
      <c r="H185" s="549">
        <f t="shared" si="33"/>
        <v>750</v>
      </c>
      <c r="I185" s="550">
        <f t="shared" si="34"/>
        <v>247.75</v>
      </c>
      <c r="J185" s="113">
        <f t="shared" si="35"/>
        <v>502.25</v>
      </c>
      <c r="K185" s="549">
        <f t="shared" si="42"/>
        <v>3.2540080000000002</v>
      </c>
      <c r="L185" s="559"/>
      <c r="N185" s="187">
        <v>2.29</v>
      </c>
      <c r="O185" s="113">
        <v>2.105</v>
      </c>
      <c r="P185" s="198">
        <v>2.0350000000000001</v>
      </c>
      <c r="Q185" s="148">
        <f t="shared" si="36"/>
        <v>45031</v>
      </c>
      <c r="R185" s="148">
        <f t="shared" si="37"/>
        <v>44331</v>
      </c>
      <c r="S185" s="187">
        <f t="shared" si="30"/>
        <v>2.6428571428571435E-4</v>
      </c>
      <c r="T185" s="549">
        <f t="shared" si="43"/>
        <v>700</v>
      </c>
      <c r="U185" s="113">
        <f t="shared" si="38"/>
        <v>536.75</v>
      </c>
      <c r="V185" s="113">
        <f t="shared" si="39"/>
        <v>163.25</v>
      </c>
      <c r="W185" s="549">
        <f t="shared" si="31"/>
        <v>2.1481446428571429</v>
      </c>
      <c r="X185" s="186">
        <f t="shared" si="40"/>
        <v>1.1058633571428573</v>
      </c>
      <c r="Y185" s="113">
        <f t="shared" si="44"/>
        <v>1.1089206915545269</v>
      </c>
    </row>
    <row r="186" spans="2:25" x14ac:dyDescent="0.35">
      <c r="B186" s="116">
        <v>42669</v>
      </c>
      <c r="C186" s="49">
        <v>3.4140000000000001</v>
      </c>
      <c r="D186" s="350">
        <v>3.0830000000000002</v>
      </c>
      <c r="E186" s="113">
        <f t="shared" si="41"/>
        <v>4.4133333333333329E-4</v>
      </c>
      <c r="F186" s="116">
        <f t="shared" si="32"/>
        <v>44495.25</v>
      </c>
      <c r="G186" s="116"/>
      <c r="H186" s="549">
        <f t="shared" si="33"/>
        <v>750</v>
      </c>
      <c r="I186" s="550">
        <f t="shared" si="34"/>
        <v>246.75</v>
      </c>
      <c r="J186" s="113">
        <f t="shared" si="35"/>
        <v>503.25</v>
      </c>
      <c r="K186" s="549">
        <f t="shared" si="42"/>
        <v>3.3051010000000001</v>
      </c>
      <c r="L186" s="559"/>
      <c r="N186" s="187">
        <v>2.3149999999999999</v>
      </c>
      <c r="O186" s="113">
        <v>2.129</v>
      </c>
      <c r="P186" s="198">
        <v>2.0569999999999999</v>
      </c>
      <c r="Q186" s="148">
        <f t="shared" si="36"/>
        <v>45031</v>
      </c>
      <c r="R186" s="148">
        <f t="shared" si="37"/>
        <v>44331</v>
      </c>
      <c r="S186" s="187">
        <f t="shared" si="30"/>
        <v>2.6571428571428563E-4</v>
      </c>
      <c r="T186" s="549">
        <f t="shared" si="43"/>
        <v>700</v>
      </c>
      <c r="U186" s="113">
        <f t="shared" si="38"/>
        <v>535.75</v>
      </c>
      <c r="V186" s="113">
        <f t="shared" si="39"/>
        <v>164.25</v>
      </c>
      <c r="W186" s="549">
        <f t="shared" si="31"/>
        <v>2.1726435714285715</v>
      </c>
      <c r="X186" s="186">
        <f t="shared" si="40"/>
        <v>1.1324574285714286</v>
      </c>
      <c r="Y186" s="113">
        <f t="shared" si="44"/>
        <v>1.1356635781402336</v>
      </c>
    </row>
    <row r="187" spans="2:25" x14ac:dyDescent="0.35">
      <c r="B187" s="116">
        <v>42670</v>
      </c>
      <c r="C187" s="49">
        <v>3.456</v>
      </c>
      <c r="D187" s="350">
        <v>3.113</v>
      </c>
      <c r="E187" s="113">
        <f t="shared" si="41"/>
        <v>4.573333333333333E-4</v>
      </c>
      <c r="F187" s="116">
        <f t="shared" si="32"/>
        <v>44496.25</v>
      </c>
      <c r="G187" s="116"/>
      <c r="H187" s="549">
        <f t="shared" si="33"/>
        <v>750</v>
      </c>
      <c r="I187" s="550">
        <f t="shared" si="34"/>
        <v>245.75</v>
      </c>
      <c r="J187" s="113">
        <f t="shared" si="35"/>
        <v>504.25</v>
      </c>
      <c r="K187" s="549">
        <f t="shared" si="42"/>
        <v>3.3436103333333334</v>
      </c>
      <c r="L187" s="559"/>
      <c r="N187" s="187">
        <v>2.3519999999999999</v>
      </c>
      <c r="O187" s="113">
        <v>2.1589999999999998</v>
      </c>
      <c r="P187" s="198">
        <v>2.0859999999999999</v>
      </c>
      <c r="Q187" s="148">
        <f t="shared" si="36"/>
        <v>45031</v>
      </c>
      <c r="R187" s="148">
        <f t="shared" si="37"/>
        <v>44331</v>
      </c>
      <c r="S187" s="187">
        <f t="shared" si="30"/>
        <v>2.7571428571428582E-4</v>
      </c>
      <c r="T187" s="549">
        <f t="shared" si="43"/>
        <v>700</v>
      </c>
      <c r="U187" s="113">
        <f t="shared" si="38"/>
        <v>534.75</v>
      </c>
      <c r="V187" s="113">
        <f t="shared" si="39"/>
        <v>165.25</v>
      </c>
      <c r="W187" s="549">
        <f t="shared" si="31"/>
        <v>2.2045617857142856</v>
      </c>
      <c r="X187" s="186">
        <f t="shared" si="40"/>
        <v>1.1390485476190477</v>
      </c>
      <c r="Y187" s="113">
        <f t="shared" si="44"/>
        <v>1.1422921266036168</v>
      </c>
    </row>
    <row r="188" spans="2:25" x14ac:dyDescent="0.35">
      <c r="B188" s="116">
        <v>42671</v>
      </c>
      <c r="C188" s="49">
        <v>3.4729999999999999</v>
      </c>
      <c r="D188" s="350">
        <v>3.1240000000000001</v>
      </c>
      <c r="E188" s="113">
        <f t="shared" si="41"/>
        <v>4.6533333333333301E-4</v>
      </c>
      <c r="F188" s="116">
        <f t="shared" si="32"/>
        <v>44497.25</v>
      </c>
      <c r="G188" s="116"/>
      <c r="H188" s="549">
        <f t="shared" si="33"/>
        <v>750</v>
      </c>
      <c r="I188" s="550">
        <f t="shared" si="34"/>
        <v>244.75</v>
      </c>
      <c r="J188" s="113">
        <f t="shared" si="35"/>
        <v>505.25</v>
      </c>
      <c r="K188" s="549">
        <f t="shared" si="42"/>
        <v>3.3591096666666664</v>
      </c>
      <c r="L188" s="559"/>
      <c r="N188" s="187">
        <v>2.41</v>
      </c>
      <c r="O188" s="113">
        <v>2.2050000000000001</v>
      </c>
      <c r="P188" s="198">
        <v>2.1230000000000002</v>
      </c>
      <c r="Q188" s="148">
        <f t="shared" si="36"/>
        <v>45031</v>
      </c>
      <c r="R188" s="148">
        <f t="shared" si="37"/>
        <v>44331</v>
      </c>
      <c r="S188" s="187">
        <f t="shared" si="30"/>
        <v>2.9285714285714294E-4</v>
      </c>
      <c r="T188" s="549">
        <f t="shared" si="43"/>
        <v>700</v>
      </c>
      <c r="U188" s="113">
        <f t="shared" si="38"/>
        <v>533.75</v>
      </c>
      <c r="V188" s="113">
        <f t="shared" si="39"/>
        <v>166.25</v>
      </c>
      <c r="W188" s="549">
        <f t="shared" si="31"/>
        <v>2.2536875000000003</v>
      </c>
      <c r="X188" s="186">
        <f t="shared" si="40"/>
        <v>1.1054221666666662</v>
      </c>
      <c r="Y188" s="113">
        <f t="shared" si="44"/>
        <v>1.1084770620830353</v>
      </c>
    </row>
    <row r="189" spans="2:25" x14ac:dyDescent="0.35">
      <c r="B189" s="116">
        <v>42674</v>
      </c>
      <c r="C189" s="49">
        <v>3.4529999999999998</v>
      </c>
      <c r="D189" s="350">
        <v>3.101</v>
      </c>
      <c r="E189" s="113">
        <f t="shared" si="41"/>
        <v>4.6933333333333316E-4</v>
      </c>
      <c r="F189" s="116">
        <f t="shared" si="32"/>
        <v>44500.25</v>
      </c>
      <c r="G189" s="116"/>
      <c r="H189" s="549">
        <f t="shared" si="33"/>
        <v>750</v>
      </c>
      <c r="I189" s="550">
        <f t="shared" si="34"/>
        <v>241.75</v>
      </c>
      <c r="J189" s="113">
        <f t="shared" si="35"/>
        <v>508.25</v>
      </c>
      <c r="K189" s="549">
        <f t="shared" si="42"/>
        <v>3.3395386666666664</v>
      </c>
      <c r="L189" s="559"/>
      <c r="N189" s="187">
        <v>2.41</v>
      </c>
      <c r="O189" s="113">
        <v>2.2090000000000001</v>
      </c>
      <c r="P189" s="198">
        <v>2.125</v>
      </c>
      <c r="Q189" s="148">
        <f t="shared" si="36"/>
        <v>45031</v>
      </c>
      <c r="R189" s="148">
        <f t="shared" si="37"/>
        <v>44331</v>
      </c>
      <c r="S189" s="187">
        <f t="shared" si="30"/>
        <v>2.8714285714285723E-4</v>
      </c>
      <c r="T189" s="549">
        <f t="shared" si="43"/>
        <v>700</v>
      </c>
      <c r="U189" s="113">
        <f t="shared" si="38"/>
        <v>530.75</v>
      </c>
      <c r="V189" s="113">
        <f t="shared" si="39"/>
        <v>169.25</v>
      </c>
      <c r="W189" s="549">
        <f t="shared" si="31"/>
        <v>2.2575989285714289</v>
      </c>
      <c r="X189" s="186">
        <f t="shared" si="40"/>
        <v>1.0819397380952376</v>
      </c>
      <c r="Y189" s="113">
        <f t="shared" si="44"/>
        <v>1.0848662220874106</v>
      </c>
    </row>
    <row r="190" spans="2:25" x14ac:dyDescent="0.35">
      <c r="B190" s="116">
        <v>42675</v>
      </c>
      <c r="C190" s="49">
        <v>3.4740000000000002</v>
      </c>
      <c r="D190" s="350">
        <v>3.1150000000000002</v>
      </c>
      <c r="E190" s="113">
        <f t="shared" si="41"/>
        <v>4.7866666666666663E-4</v>
      </c>
      <c r="F190" s="116">
        <f t="shared" si="32"/>
        <v>44501.25</v>
      </c>
      <c r="G190" s="116"/>
      <c r="H190" s="549">
        <f t="shared" si="33"/>
        <v>750</v>
      </c>
      <c r="I190" s="550">
        <f t="shared" si="34"/>
        <v>240.75</v>
      </c>
      <c r="J190" s="113">
        <f t="shared" si="35"/>
        <v>509.25</v>
      </c>
      <c r="K190" s="549">
        <f t="shared" si="42"/>
        <v>3.3587610000000003</v>
      </c>
      <c r="L190" s="559"/>
      <c r="N190" s="187">
        <v>2.419</v>
      </c>
      <c r="O190" s="113">
        <v>2.2109999999999999</v>
      </c>
      <c r="P190" s="198">
        <v>2.1259999999999999</v>
      </c>
      <c r="Q190" s="148">
        <f t="shared" si="36"/>
        <v>45031</v>
      </c>
      <c r="R190" s="148">
        <f t="shared" si="37"/>
        <v>44331</v>
      </c>
      <c r="S190" s="187">
        <f t="shared" si="30"/>
        <v>2.9714285714285742E-4</v>
      </c>
      <c r="T190" s="549">
        <f t="shared" si="43"/>
        <v>700</v>
      </c>
      <c r="U190" s="113">
        <f t="shared" si="38"/>
        <v>529.75</v>
      </c>
      <c r="V190" s="113">
        <f t="shared" si="39"/>
        <v>170.25</v>
      </c>
      <c r="W190" s="549">
        <f t="shared" si="31"/>
        <v>2.2615885714285713</v>
      </c>
      <c r="X190" s="186">
        <f t="shared" si="40"/>
        <v>1.097172428571429</v>
      </c>
      <c r="Y190" s="113">
        <f t="shared" si="44"/>
        <v>1.1001818969164523</v>
      </c>
    </row>
    <row r="191" spans="2:25" x14ac:dyDescent="0.35">
      <c r="B191" s="116">
        <v>42676</v>
      </c>
      <c r="C191" s="49">
        <v>3.5009999999999999</v>
      </c>
      <c r="D191" s="350">
        <v>3.1549999999999998</v>
      </c>
      <c r="E191" s="113">
        <f t="shared" si="41"/>
        <v>4.6133333333333345E-4</v>
      </c>
      <c r="F191" s="116">
        <f t="shared" si="32"/>
        <v>44502.25</v>
      </c>
      <c r="G191" s="116"/>
      <c r="H191" s="549">
        <f t="shared" si="33"/>
        <v>750</v>
      </c>
      <c r="I191" s="550">
        <f t="shared" si="34"/>
        <v>239.75</v>
      </c>
      <c r="J191" s="113">
        <f t="shared" si="35"/>
        <v>510.25</v>
      </c>
      <c r="K191" s="549">
        <f t="shared" si="42"/>
        <v>3.3903953333333332</v>
      </c>
      <c r="L191" s="559"/>
      <c r="N191" s="187">
        <v>2.4609999999999999</v>
      </c>
      <c r="O191" s="113">
        <v>2.2560000000000002</v>
      </c>
      <c r="P191" s="198">
        <v>2.1709999999999998</v>
      </c>
      <c r="Q191" s="148">
        <f t="shared" si="36"/>
        <v>45031</v>
      </c>
      <c r="R191" s="148">
        <f t="shared" si="37"/>
        <v>44331</v>
      </c>
      <c r="S191" s="187">
        <f t="shared" si="30"/>
        <v>2.9285714285714234E-4</v>
      </c>
      <c r="T191" s="549">
        <f t="shared" si="43"/>
        <v>700</v>
      </c>
      <c r="U191" s="113">
        <f t="shared" si="38"/>
        <v>528.75</v>
      </c>
      <c r="V191" s="113">
        <f t="shared" si="39"/>
        <v>171.25</v>
      </c>
      <c r="W191" s="549">
        <f t="shared" si="31"/>
        <v>2.3061517857142859</v>
      </c>
      <c r="X191" s="186">
        <f t="shared" si="40"/>
        <v>1.0842435476190473</v>
      </c>
      <c r="Y191" s="113">
        <f t="shared" si="44"/>
        <v>1.0871825077954256</v>
      </c>
    </row>
    <row r="192" spans="2:25" x14ac:dyDescent="0.35">
      <c r="B192" s="116">
        <v>42677</v>
      </c>
      <c r="C192" s="49">
        <v>3.532</v>
      </c>
      <c r="D192" s="350">
        <v>3.1779999999999999</v>
      </c>
      <c r="E192" s="113">
        <f t="shared" si="41"/>
        <v>4.7200000000000014E-4</v>
      </c>
      <c r="F192" s="116">
        <f t="shared" si="32"/>
        <v>44503.25</v>
      </c>
      <c r="G192" s="116"/>
      <c r="H192" s="549">
        <f t="shared" si="33"/>
        <v>750</v>
      </c>
      <c r="I192" s="550">
        <f t="shared" si="34"/>
        <v>238.75</v>
      </c>
      <c r="J192" s="113">
        <f t="shared" si="35"/>
        <v>511.25</v>
      </c>
      <c r="K192" s="549">
        <f t="shared" si="42"/>
        <v>3.4193099999999998</v>
      </c>
      <c r="L192" s="559"/>
      <c r="N192" s="187">
        <v>2.4649999999999999</v>
      </c>
      <c r="O192" s="113">
        <v>2.2640000000000002</v>
      </c>
      <c r="P192" s="198">
        <v>2.1789999999999998</v>
      </c>
      <c r="Q192" s="148">
        <f t="shared" si="36"/>
        <v>45031</v>
      </c>
      <c r="R192" s="148">
        <f t="shared" si="37"/>
        <v>44331</v>
      </c>
      <c r="S192" s="187">
        <f t="shared" si="30"/>
        <v>2.8714285714285658E-4</v>
      </c>
      <c r="T192" s="549">
        <f t="shared" si="43"/>
        <v>700</v>
      </c>
      <c r="U192" s="113">
        <f t="shared" si="38"/>
        <v>527.75</v>
      </c>
      <c r="V192" s="113">
        <f t="shared" si="39"/>
        <v>172.25</v>
      </c>
      <c r="W192" s="549">
        <f t="shared" si="31"/>
        <v>2.3134603571428571</v>
      </c>
      <c r="X192" s="186">
        <f t="shared" si="40"/>
        <v>1.1058496428571427</v>
      </c>
      <c r="Y192" s="113">
        <f t="shared" si="44"/>
        <v>1.1089069014386554</v>
      </c>
    </row>
    <row r="193" spans="2:25" x14ac:dyDescent="0.35">
      <c r="B193" s="116">
        <v>42678</v>
      </c>
      <c r="C193" s="49">
        <v>3.5510000000000002</v>
      </c>
      <c r="D193" s="350">
        <v>3.1970000000000001</v>
      </c>
      <c r="E193" s="113">
        <f t="shared" si="41"/>
        <v>4.7200000000000014E-4</v>
      </c>
      <c r="F193" s="116">
        <f t="shared" si="32"/>
        <v>44504.25</v>
      </c>
      <c r="G193" s="116"/>
      <c r="H193" s="549">
        <f t="shared" si="33"/>
        <v>750</v>
      </c>
      <c r="I193" s="550">
        <f t="shared" si="34"/>
        <v>237.75</v>
      </c>
      <c r="J193" s="113">
        <f t="shared" si="35"/>
        <v>512.25</v>
      </c>
      <c r="K193" s="549">
        <f t="shared" si="42"/>
        <v>3.4387820000000002</v>
      </c>
      <c r="L193" s="559"/>
      <c r="N193" s="187">
        <v>2.5209999999999999</v>
      </c>
      <c r="O193" s="113">
        <v>2.3210000000000002</v>
      </c>
      <c r="P193" s="198">
        <v>2.2290000000000001</v>
      </c>
      <c r="Q193" s="148">
        <f t="shared" si="36"/>
        <v>45031</v>
      </c>
      <c r="R193" s="148">
        <f t="shared" si="37"/>
        <v>44331</v>
      </c>
      <c r="S193" s="187">
        <f t="shared" si="30"/>
        <v>2.8571428571428536E-4</v>
      </c>
      <c r="T193" s="549">
        <f t="shared" si="43"/>
        <v>700</v>
      </c>
      <c r="U193" s="113">
        <f t="shared" si="38"/>
        <v>526.75</v>
      </c>
      <c r="V193" s="113">
        <f t="shared" si="39"/>
        <v>173.25</v>
      </c>
      <c r="W193" s="549">
        <f t="shared" si="31"/>
        <v>2.3705000000000003</v>
      </c>
      <c r="X193" s="186">
        <f t="shared" si="40"/>
        <v>1.068282</v>
      </c>
      <c r="Y193" s="113">
        <f t="shared" si="44"/>
        <v>1.0711350660788099</v>
      </c>
    </row>
    <row r="194" spans="2:25" x14ac:dyDescent="0.35">
      <c r="B194" s="116">
        <v>42681</v>
      </c>
      <c r="C194" s="49">
        <v>3.6179999999999999</v>
      </c>
      <c r="D194" s="350">
        <v>3.242</v>
      </c>
      <c r="E194" s="113">
        <f t="shared" si="41"/>
        <v>5.0133333333333323E-4</v>
      </c>
      <c r="F194" s="116">
        <f t="shared" si="32"/>
        <v>44507.25</v>
      </c>
      <c r="G194" s="116"/>
      <c r="H194" s="549">
        <f t="shared" si="33"/>
        <v>750</v>
      </c>
      <c r="I194" s="550">
        <f t="shared" si="34"/>
        <v>234.75</v>
      </c>
      <c r="J194" s="113">
        <f t="shared" si="35"/>
        <v>515.25</v>
      </c>
      <c r="K194" s="549">
        <f t="shared" si="42"/>
        <v>3.5003120000000001</v>
      </c>
      <c r="L194" s="559"/>
      <c r="N194" s="187">
        <v>2.544</v>
      </c>
      <c r="O194" s="113">
        <v>2.343</v>
      </c>
      <c r="P194" s="198">
        <v>2.2450000000000001</v>
      </c>
      <c r="Q194" s="148">
        <f t="shared" si="36"/>
        <v>45031</v>
      </c>
      <c r="R194" s="148">
        <f t="shared" si="37"/>
        <v>44331</v>
      </c>
      <c r="S194" s="187">
        <f t="shared" si="30"/>
        <v>2.8714285714285723E-4</v>
      </c>
      <c r="T194" s="549">
        <f t="shared" si="43"/>
        <v>700</v>
      </c>
      <c r="U194" s="113">
        <f t="shared" si="38"/>
        <v>523.75</v>
      </c>
      <c r="V194" s="113">
        <f t="shared" si="39"/>
        <v>176.25</v>
      </c>
      <c r="W194" s="549">
        <f t="shared" si="31"/>
        <v>2.3936089285714286</v>
      </c>
      <c r="X194" s="186">
        <f t="shared" si="40"/>
        <v>1.1067030714285715</v>
      </c>
      <c r="Y194" s="113">
        <f t="shared" si="44"/>
        <v>1.1097650506493251</v>
      </c>
    </row>
    <row r="195" spans="2:25" x14ac:dyDescent="0.35">
      <c r="B195" s="116">
        <v>42682</v>
      </c>
      <c r="C195" s="49">
        <v>3.6739999999999999</v>
      </c>
      <c r="D195" s="350">
        <v>3.282</v>
      </c>
      <c r="E195" s="113">
        <f t="shared" si="41"/>
        <v>5.2266666666666651E-4</v>
      </c>
      <c r="F195" s="116">
        <f t="shared" si="32"/>
        <v>44508.25</v>
      </c>
      <c r="G195" s="116"/>
      <c r="H195" s="549">
        <f t="shared" si="33"/>
        <v>750</v>
      </c>
      <c r="I195" s="550">
        <f t="shared" si="34"/>
        <v>233.75</v>
      </c>
      <c r="J195" s="113">
        <f t="shared" si="35"/>
        <v>516.25</v>
      </c>
      <c r="K195" s="549">
        <f t="shared" si="42"/>
        <v>3.5518266666666665</v>
      </c>
      <c r="L195" s="559"/>
      <c r="N195" s="187">
        <v>2.5629999999999997</v>
      </c>
      <c r="O195" s="113">
        <v>2.36</v>
      </c>
      <c r="P195" s="198">
        <v>2.2560000000000002</v>
      </c>
      <c r="Q195" s="148">
        <f t="shared" si="36"/>
        <v>45031</v>
      </c>
      <c r="R195" s="148">
        <f t="shared" si="37"/>
        <v>44331</v>
      </c>
      <c r="S195" s="187">
        <f t="shared" si="30"/>
        <v>2.8999999999999978E-4</v>
      </c>
      <c r="T195" s="549">
        <f t="shared" si="43"/>
        <v>700</v>
      </c>
      <c r="U195" s="113">
        <f t="shared" si="38"/>
        <v>522.75</v>
      </c>
      <c r="V195" s="113">
        <f t="shared" si="39"/>
        <v>177.25</v>
      </c>
      <c r="W195" s="549">
        <f t="shared" si="31"/>
        <v>2.4114024999999999</v>
      </c>
      <c r="X195" s="186">
        <f t="shared" si="40"/>
        <v>1.1404241666666666</v>
      </c>
      <c r="Y195" s="113">
        <f t="shared" si="44"/>
        <v>1.143675584866477</v>
      </c>
    </row>
    <row r="196" spans="2:25" x14ac:dyDescent="0.35">
      <c r="B196" s="116">
        <v>42683</v>
      </c>
      <c r="C196" s="49">
        <v>3.8180000000000001</v>
      </c>
      <c r="D196" s="350">
        <v>3.407</v>
      </c>
      <c r="E196" s="113">
        <f t="shared" si="41"/>
        <v>5.4800000000000009E-4</v>
      </c>
      <c r="F196" s="116">
        <f t="shared" si="32"/>
        <v>44509.25</v>
      </c>
      <c r="G196" s="116"/>
      <c r="H196" s="549">
        <f t="shared" si="33"/>
        <v>750</v>
      </c>
      <c r="I196" s="550">
        <f t="shared" si="34"/>
        <v>232.75</v>
      </c>
      <c r="J196" s="113">
        <f t="shared" si="35"/>
        <v>517.25</v>
      </c>
      <c r="K196" s="549">
        <f t="shared" si="42"/>
        <v>3.6904530000000002</v>
      </c>
      <c r="L196" s="559"/>
      <c r="N196" s="187">
        <v>2.4900000000000002</v>
      </c>
      <c r="O196" s="113">
        <v>2.294</v>
      </c>
      <c r="P196" s="198">
        <v>2.1909999999999998</v>
      </c>
      <c r="Q196" s="148">
        <f t="shared" si="36"/>
        <v>45031</v>
      </c>
      <c r="R196" s="148">
        <f t="shared" si="37"/>
        <v>44331</v>
      </c>
      <c r="S196" s="187">
        <f t="shared" si="30"/>
        <v>2.8000000000000025E-4</v>
      </c>
      <c r="T196" s="549">
        <f t="shared" si="43"/>
        <v>700</v>
      </c>
      <c r="U196" s="113">
        <f t="shared" si="38"/>
        <v>521.75</v>
      </c>
      <c r="V196" s="113">
        <f t="shared" si="39"/>
        <v>178.25</v>
      </c>
      <c r="W196" s="549">
        <f t="shared" si="31"/>
        <v>2.3439100000000002</v>
      </c>
      <c r="X196" s="186">
        <f t="shared" si="40"/>
        <v>1.346543</v>
      </c>
      <c r="Y196" s="113">
        <f t="shared" si="44"/>
        <v>1.3510759451271337</v>
      </c>
    </row>
    <row r="197" spans="2:25" x14ac:dyDescent="0.35">
      <c r="B197" s="116">
        <v>42684</v>
      </c>
      <c r="C197" s="49">
        <v>3.8559999999999999</v>
      </c>
      <c r="D197" s="350">
        <v>3.4020000000000001</v>
      </c>
      <c r="E197" s="113">
        <f t="shared" si="41"/>
        <v>6.0533333333333294E-4</v>
      </c>
      <c r="F197" s="116">
        <f t="shared" si="32"/>
        <v>44510.25</v>
      </c>
      <c r="G197" s="116"/>
      <c r="H197" s="549">
        <f t="shared" si="33"/>
        <v>750</v>
      </c>
      <c r="I197" s="550">
        <f t="shared" si="34"/>
        <v>231.75</v>
      </c>
      <c r="J197" s="113">
        <f t="shared" si="35"/>
        <v>518.25</v>
      </c>
      <c r="K197" s="549">
        <f t="shared" si="42"/>
        <v>3.7157140000000002</v>
      </c>
      <c r="L197" s="559"/>
      <c r="N197" s="187">
        <v>2.6539999999999999</v>
      </c>
      <c r="O197" s="113">
        <v>2.41</v>
      </c>
      <c r="P197" s="198">
        <v>2.2730000000000001</v>
      </c>
      <c r="Q197" s="148">
        <f t="shared" si="36"/>
        <v>45031</v>
      </c>
      <c r="R197" s="148">
        <f t="shared" si="37"/>
        <v>44331</v>
      </c>
      <c r="S197" s="187">
        <f t="shared" si="30"/>
        <v>3.4857142857142823E-4</v>
      </c>
      <c r="T197" s="549">
        <f t="shared" si="43"/>
        <v>700</v>
      </c>
      <c r="U197" s="113">
        <f t="shared" si="38"/>
        <v>520.75</v>
      </c>
      <c r="V197" s="113">
        <f t="shared" si="39"/>
        <v>179.25</v>
      </c>
      <c r="W197" s="549">
        <f t="shared" si="31"/>
        <v>2.4724814285714287</v>
      </c>
      <c r="X197" s="186">
        <f t="shared" si="40"/>
        <v>1.2432325714285715</v>
      </c>
      <c r="Y197" s="113">
        <f t="shared" si="44"/>
        <v>1.2470966394952265</v>
      </c>
    </row>
    <row r="198" spans="2:25" x14ac:dyDescent="0.35">
      <c r="B198" s="116">
        <v>42685</v>
      </c>
      <c r="C198" s="49">
        <v>3.83</v>
      </c>
      <c r="D198" s="350">
        <v>3.3679999999999999</v>
      </c>
      <c r="E198" s="113">
        <f t="shared" si="41"/>
        <v>6.1600000000000023E-4</v>
      </c>
      <c r="F198" s="116">
        <f t="shared" si="32"/>
        <v>44511.25</v>
      </c>
      <c r="G198" s="116"/>
      <c r="H198" s="549">
        <f t="shared" si="33"/>
        <v>750</v>
      </c>
      <c r="I198" s="550">
        <f t="shared" si="34"/>
        <v>230.75</v>
      </c>
      <c r="J198" s="113">
        <f t="shared" si="35"/>
        <v>519.25</v>
      </c>
      <c r="K198" s="549">
        <f t="shared" si="42"/>
        <v>3.6878579999999999</v>
      </c>
      <c r="L198" s="559"/>
      <c r="N198" s="187">
        <v>2.7240000000000002</v>
      </c>
      <c r="O198" s="113">
        <v>2.4900000000000002</v>
      </c>
      <c r="P198" s="198">
        <v>2.3340000000000001</v>
      </c>
      <c r="Q198" s="148">
        <f t="shared" si="36"/>
        <v>45031</v>
      </c>
      <c r="R198" s="148">
        <f t="shared" si="37"/>
        <v>44331</v>
      </c>
      <c r="S198" s="187">
        <f t="shared" ref="S198:S261" si="45">IF(N198="","",(O198-N198)/($O$14-$N$14))</f>
        <v>3.3428571428571426E-4</v>
      </c>
      <c r="T198" s="549">
        <f t="shared" si="43"/>
        <v>700</v>
      </c>
      <c r="U198" s="113">
        <f t="shared" si="38"/>
        <v>519.75</v>
      </c>
      <c r="V198" s="113">
        <f t="shared" si="39"/>
        <v>180.25</v>
      </c>
      <c r="W198" s="549">
        <f t="shared" ref="W198:W261" si="46">IF(N198="","",N198-(U198*S198))</f>
        <v>2.5502550000000004</v>
      </c>
      <c r="X198" s="186">
        <f t="shared" si="40"/>
        <v>1.1376029999999995</v>
      </c>
      <c r="Y198" s="113">
        <f t="shared" si="44"/>
        <v>1.1408383514640352</v>
      </c>
    </row>
    <row r="199" spans="2:25" x14ac:dyDescent="0.35">
      <c r="B199" s="116">
        <v>42688</v>
      </c>
      <c r="C199" s="49">
        <v>3.923</v>
      </c>
      <c r="D199" s="350">
        <v>3.4260000000000002</v>
      </c>
      <c r="E199" s="113">
        <f t="shared" si="41"/>
        <v>6.6266666666666655E-4</v>
      </c>
      <c r="F199" s="116">
        <f t="shared" si="32"/>
        <v>44514.25</v>
      </c>
      <c r="G199" s="116"/>
      <c r="H199" s="549">
        <f t="shared" si="33"/>
        <v>750</v>
      </c>
      <c r="I199" s="550">
        <f t="shared" si="34"/>
        <v>227.75</v>
      </c>
      <c r="J199" s="113">
        <f t="shared" si="35"/>
        <v>522.25</v>
      </c>
      <c r="K199" s="549">
        <f t="shared" si="42"/>
        <v>3.7720776666666667</v>
      </c>
      <c r="L199" s="559"/>
      <c r="N199" s="187">
        <v>2.786</v>
      </c>
      <c r="O199" s="113">
        <v>2.532</v>
      </c>
      <c r="P199" s="198">
        <v>2.3479999999999999</v>
      </c>
      <c r="Q199" s="148">
        <f t="shared" si="36"/>
        <v>45031</v>
      </c>
      <c r="R199" s="148">
        <f t="shared" si="37"/>
        <v>44331</v>
      </c>
      <c r="S199" s="187">
        <f t="shared" si="45"/>
        <v>3.6285714285714285E-4</v>
      </c>
      <c r="T199" s="549">
        <f t="shared" si="43"/>
        <v>700</v>
      </c>
      <c r="U199" s="113">
        <f t="shared" si="38"/>
        <v>516.75</v>
      </c>
      <c r="V199" s="113">
        <f t="shared" si="39"/>
        <v>183.25</v>
      </c>
      <c r="W199" s="549">
        <f t="shared" si="46"/>
        <v>2.5984935714285715</v>
      </c>
      <c r="X199" s="186">
        <f t="shared" si="40"/>
        <v>1.1735840952380951</v>
      </c>
      <c r="Y199" s="113">
        <f t="shared" si="44"/>
        <v>1.177027344309578</v>
      </c>
    </row>
    <row r="200" spans="2:25" x14ac:dyDescent="0.35">
      <c r="B200" s="116">
        <v>42689</v>
      </c>
      <c r="C200" s="49">
        <v>3.8660000000000001</v>
      </c>
      <c r="D200" s="350">
        <v>3.3719999999999999</v>
      </c>
      <c r="E200" s="113">
        <f t="shared" si="41"/>
        <v>6.5866666666666699E-4</v>
      </c>
      <c r="F200" s="116">
        <f t="shared" si="32"/>
        <v>44515.25</v>
      </c>
      <c r="G200" s="116"/>
      <c r="H200" s="549">
        <f t="shared" si="33"/>
        <v>750</v>
      </c>
      <c r="I200" s="550">
        <f t="shared" si="34"/>
        <v>226.75</v>
      </c>
      <c r="J200" s="113">
        <f t="shared" si="35"/>
        <v>523.25</v>
      </c>
      <c r="K200" s="549">
        <f t="shared" si="42"/>
        <v>3.7166473333333334</v>
      </c>
      <c r="L200" s="559"/>
      <c r="N200" s="187">
        <v>2.7759999999999998</v>
      </c>
      <c r="O200" s="113">
        <v>2.5049999999999999</v>
      </c>
      <c r="P200" s="198">
        <v>2.3420000000000001</v>
      </c>
      <c r="Q200" s="148">
        <f t="shared" si="36"/>
        <v>45031</v>
      </c>
      <c r="R200" s="148">
        <f t="shared" si="37"/>
        <v>44331</v>
      </c>
      <c r="S200" s="187">
        <f t="shared" si="45"/>
        <v>3.87142857142857E-4</v>
      </c>
      <c r="T200" s="549">
        <f t="shared" si="43"/>
        <v>700</v>
      </c>
      <c r="U200" s="113">
        <f t="shared" si="38"/>
        <v>515.75</v>
      </c>
      <c r="V200" s="113">
        <f t="shared" si="39"/>
        <v>184.25</v>
      </c>
      <c r="W200" s="549">
        <f t="shared" si="46"/>
        <v>2.5763310714285712</v>
      </c>
      <c r="X200" s="186">
        <f t="shared" si="40"/>
        <v>1.1403162619047622</v>
      </c>
      <c r="Y200" s="113">
        <f t="shared" si="44"/>
        <v>1.1435670648476615</v>
      </c>
    </row>
    <row r="201" spans="2:25" x14ac:dyDescent="0.35">
      <c r="B201" s="116">
        <v>42690</v>
      </c>
      <c r="C201" s="49">
        <v>3.8289999999999997</v>
      </c>
      <c r="D201" s="350">
        <v>3.3540000000000001</v>
      </c>
      <c r="E201" s="113">
        <f t="shared" si="41"/>
        <v>6.3333333333333286E-4</v>
      </c>
      <c r="F201" s="116">
        <f t="shared" si="32"/>
        <v>44516.25</v>
      </c>
      <c r="G201" s="116"/>
      <c r="H201" s="549">
        <f t="shared" si="33"/>
        <v>750</v>
      </c>
      <c r="I201" s="550">
        <f t="shared" si="34"/>
        <v>225.75</v>
      </c>
      <c r="J201" s="113">
        <f t="shared" si="35"/>
        <v>524.25</v>
      </c>
      <c r="K201" s="549">
        <f t="shared" si="42"/>
        <v>3.6860249999999999</v>
      </c>
      <c r="L201" s="559"/>
      <c r="N201" s="187">
        <v>2.758</v>
      </c>
      <c r="O201" s="113">
        <v>2.4910000000000001</v>
      </c>
      <c r="P201" s="198">
        <v>2.3239999999999998</v>
      </c>
      <c r="Q201" s="148">
        <f t="shared" si="36"/>
        <v>45031</v>
      </c>
      <c r="R201" s="148">
        <f t="shared" si="37"/>
        <v>44331</v>
      </c>
      <c r="S201" s="187">
        <f t="shared" si="45"/>
        <v>3.814285714285713E-4</v>
      </c>
      <c r="T201" s="549">
        <f t="shared" si="43"/>
        <v>700</v>
      </c>
      <c r="U201" s="113">
        <f t="shared" si="38"/>
        <v>514.75</v>
      </c>
      <c r="V201" s="113">
        <f t="shared" si="39"/>
        <v>185.25</v>
      </c>
      <c r="W201" s="549">
        <f t="shared" si="46"/>
        <v>2.5616596428571428</v>
      </c>
      <c r="X201" s="186">
        <f t="shared" si="40"/>
        <v>1.1243653571428571</v>
      </c>
      <c r="Y201" s="113">
        <f t="shared" si="44"/>
        <v>1.127525850783706</v>
      </c>
    </row>
    <row r="202" spans="2:25" x14ac:dyDescent="0.35">
      <c r="B202" s="116">
        <v>42691</v>
      </c>
      <c r="C202" s="49">
        <v>3.8250000000000002</v>
      </c>
      <c r="D202" s="350">
        <v>3.3490000000000002</v>
      </c>
      <c r="E202" s="113">
        <f t="shared" si="41"/>
        <v>6.3466666666666663E-4</v>
      </c>
      <c r="F202" s="116">
        <f t="shared" si="32"/>
        <v>44517.25</v>
      </c>
      <c r="G202" s="116"/>
      <c r="H202" s="549">
        <f t="shared" si="33"/>
        <v>750</v>
      </c>
      <c r="I202" s="550">
        <f t="shared" si="34"/>
        <v>224.75</v>
      </c>
      <c r="J202" s="113">
        <f t="shared" si="35"/>
        <v>525.25</v>
      </c>
      <c r="K202" s="549">
        <f t="shared" si="42"/>
        <v>3.682358666666667</v>
      </c>
      <c r="L202" s="559"/>
      <c r="N202" s="187">
        <v>2.6859999999999999</v>
      </c>
      <c r="O202" s="113">
        <v>2.4220000000000002</v>
      </c>
      <c r="P202" s="198">
        <v>2.2640000000000002</v>
      </c>
      <c r="Q202" s="148">
        <f t="shared" si="36"/>
        <v>45031</v>
      </c>
      <c r="R202" s="148">
        <f t="shared" si="37"/>
        <v>44331</v>
      </c>
      <c r="S202" s="187">
        <f t="shared" si="45"/>
        <v>3.7714285714285687E-4</v>
      </c>
      <c r="T202" s="549">
        <f t="shared" si="43"/>
        <v>700</v>
      </c>
      <c r="U202" s="113">
        <f t="shared" si="38"/>
        <v>513.75</v>
      </c>
      <c r="V202" s="113">
        <f t="shared" si="39"/>
        <v>186.25</v>
      </c>
      <c r="W202" s="549">
        <f t="shared" si="46"/>
        <v>2.4922428571428572</v>
      </c>
      <c r="X202" s="186">
        <f t="shared" si="40"/>
        <v>1.1901158095238098</v>
      </c>
      <c r="Y202" s="113">
        <f t="shared" si="44"/>
        <v>1.1936567486240168</v>
      </c>
    </row>
    <row r="203" spans="2:25" x14ac:dyDescent="0.35">
      <c r="B203" s="116">
        <v>42692</v>
      </c>
      <c r="C203" s="49">
        <v>3.8740000000000001</v>
      </c>
      <c r="D203" s="350">
        <v>3.3810000000000002</v>
      </c>
      <c r="E203" s="113">
        <f t="shared" si="41"/>
        <v>6.5733333333333323E-4</v>
      </c>
      <c r="F203" s="116">
        <f t="shared" si="32"/>
        <v>44518.25</v>
      </c>
      <c r="G203" s="116"/>
      <c r="H203" s="549">
        <f t="shared" si="33"/>
        <v>750</v>
      </c>
      <c r="I203" s="550">
        <f t="shared" si="34"/>
        <v>223.75</v>
      </c>
      <c r="J203" s="113">
        <f t="shared" si="35"/>
        <v>526.25</v>
      </c>
      <c r="K203" s="549">
        <f t="shared" si="42"/>
        <v>3.7269216666666667</v>
      </c>
      <c r="L203" s="559"/>
      <c r="N203" s="187">
        <v>2.7650000000000001</v>
      </c>
      <c r="O203" s="113">
        <v>2.484</v>
      </c>
      <c r="P203" s="198">
        <v>2.3210000000000002</v>
      </c>
      <c r="Q203" s="148">
        <f t="shared" si="36"/>
        <v>45031</v>
      </c>
      <c r="R203" s="148">
        <f t="shared" si="37"/>
        <v>44331</v>
      </c>
      <c r="S203" s="187">
        <f t="shared" si="45"/>
        <v>4.0142857142857162E-4</v>
      </c>
      <c r="T203" s="549">
        <f t="shared" si="43"/>
        <v>700</v>
      </c>
      <c r="U203" s="113">
        <f t="shared" si="38"/>
        <v>512.75</v>
      </c>
      <c r="V203" s="113">
        <f t="shared" si="39"/>
        <v>187.25</v>
      </c>
      <c r="W203" s="549">
        <f t="shared" si="46"/>
        <v>2.5591675</v>
      </c>
      <c r="X203" s="186">
        <f t="shared" si="40"/>
        <v>1.1677541666666666</v>
      </c>
      <c r="Y203" s="113">
        <f t="shared" si="44"/>
        <v>1.1711632911511005</v>
      </c>
    </row>
    <row r="204" spans="2:25" x14ac:dyDescent="0.35">
      <c r="B204" s="116">
        <v>42695</v>
      </c>
      <c r="C204" s="49">
        <v>3.8559999999999999</v>
      </c>
      <c r="D204" s="350">
        <v>3.3650000000000002</v>
      </c>
      <c r="E204" s="113">
        <f t="shared" si="41"/>
        <v>6.5466666666666624E-4</v>
      </c>
      <c r="F204" s="116">
        <f t="shared" si="32"/>
        <v>44521.25</v>
      </c>
      <c r="G204" s="116"/>
      <c r="H204" s="549">
        <f t="shared" si="33"/>
        <v>750</v>
      </c>
      <c r="I204" s="550">
        <f t="shared" si="34"/>
        <v>220.75</v>
      </c>
      <c r="J204" s="113">
        <f t="shared" si="35"/>
        <v>529.25</v>
      </c>
      <c r="K204" s="549">
        <f t="shared" si="42"/>
        <v>3.7114823333333331</v>
      </c>
      <c r="L204" s="559"/>
      <c r="N204" s="187">
        <v>2.766</v>
      </c>
      <c r="O204" s="113">
        <v>2.476</v>
      </c>
      <c r="P204" s="198">
        <v>2.3119999999999998</v>
      </c>
      <c r="Q204" s="148">
        <f t="shared" si="36"/>
        <v>45031</v>
      </c>
      <c r="R204" s="148">
        <f t="shared" si="37"/>
        <v>44331</v>
      </c>
      <c r="S204" s="187">
        <f t="shared" si="45"/>
        <v>4.1428571428571431E-4</v>
      </c>
      <c r="T204" s="549">
        <f t="shared" si="43"/>
        <v>700</v>
      </c>
      <c r="U204" s="113">
        <f t="shared" si="38"/>
        <v>509.75</v>
      </c>
      <c r="V204" s="113">
        <f t="shared" si="39"/>
        <v>190.25</v>
      </c>
      <c r="W204" s="549">
        <f t="shared" si="46"/>
        <v>2.554817857142857</v>
      </c>
      <c r="X204" s="186">
        <f t="shared" si="40"/>
        <v>1.1566644761904761</v>
      </c>
      <c r="Y204" s="113">
        <f t="shared" si="44"/>
        <v>1.1600091579667016</v>
      </c>
    </row>
    <row r="205" spans="2:25" x14ac:dyDescent="0.35">
      <c r="B205" s="116">
        <v>42696</v>
      </c>
      <c r="C205" s="49">
        <v>3.827</v>
      </c>
      <c r="D205" s="350">
        <v>3.3479999999999999</v>
      </c>
      <c r="E205" s="113">
        <f t="shared" si="41"/>
        <v>6.3866666666666683E-4</v>
      </c>
      <c r="F205" s="116">
        <f t="shared" si="32"/>
        <v>44522.25</v>
      </c>
      <c r="G205" s="116"/>
      <c r="H205" s="549">
        <f t="shared" si="33"/>
        <v>750</v>
      </c>
      <c r="I205" s="550">
        <f t="shared" si="34"/>
        <v>219.75</v>
      </c>
      <c r="J205" s="113">
        <f t="shared" si="35"/>
        <v>530.25</v>
      </c>
      <c r="K205" s="549">
        <f t="shared" si="42"/>
        <v>3.6866529999999997</v>
      </c>
      <c r="L205" s="559"/>
      <c r="N205" s="187">
        <v>2.7359999999999998</v>
      </c>
      <c r="O205" s="113">
        <v>2.448</v>
      </c>
      <c r="P205" s="198">
        <v>2.286</v>
      </c>
      <c r="Q205" s="148">
        <f t="shared" si="36"/>
        <v>45031</v>
      </c>
      <c r="R205" s="148">
        <f t="shared" si="37"/>
        <v>44331</v>
      </c>
      <c r="S205" s="187">
        <f t="shared" si="45"/>
        <v>4.1142857142857116E-4</v>
      </c>
      <c r="T205" s="549">
        <f t="shared" si="43"/>
        <v>700</v>
      </c>
      <c r="U205" s="113">
        <f t="shared" si="38"/>
        <v>508.75</v>
      </c>
      <c r="V205" s="113">
        <f t="shared" si="39"/>
        <v>191.25</v>
      </c>
      <c r="W205" s="549">
        <f t="shared" si="46"/>
        <v>2.5266857142857142</v>
      </c>
      <c r="X205" s="186">
        <f t="shared" si="40"/>
        <v>1.1599672857142855</v>
      </c>
      <c r="Y205" s="113">
        <f t="shared" si="44"/>
        <v>1.1633310959741072</v>
      </c>
    </row>
    <row r="206" spans="2:25" x14ac:dyDescent="0.35">
      <c r="B206" s="116">
        <v>42697</v>
      </c>
      <c r="C206" s="49">
        <v>3.8769999999999998</v>
      </c>
      <c r="D206" s="350">
        <v>3.3860000000000001</v>
      </c>
      <c r="E206" s="113">
        <f t="shared" si="41"/>
        <v>6.5466666666666624E-4</v>
      </c>
      <c r="F206" s="116">
        <f t="shared" si="32"/>
        <v>44523.25</v>
      </c>
      <c r="G206" s="116"/>
      <c r="H206" s="549">
        <f t="shared" si="33"/>
        <v>750</v>
      </c>
      <c r="I206" s="550">
        <f t="shared" si="34"/>
        <v>218.75</v>
      </c>
      <c r="J206" s="113">
        <f t="shared" si="35"/>
        <v>531.25</v>
      </c>
      <c r="K206" s="549">
        <f t="shared" si="42"/>
        <v>3.7337916666666664</v>
      </c>
      <c r="L206" s="559"/>
      <c r="N206" s="187">
        <v>2.7800000000000002</v>
      </c>
      <c r="O206" s="113">
        <v>2.488</v>
      </c>
      <c r="P206" s="198">
        <v>2.3250000000000002</v>
      </c>
      <c r="Q206" s="148">
        <f t="shared" si="36"/>
        <v>45031</v>
      </c>
      <c r="R206" s="148">
        <f t="shared" si="37"/>
        <v>44331</v>
      </c>
      <c r="S206" s="187">
        <f t="shared" si="45"/>
        <v>4.1714285714285752E-4</v>
      </c>
      <c r="T206" s="549">
        <f t="shared" si="43"/>
        <v>700</v>
      </c>
      <c r="U206" s="113">
        <f t="shared" si="38"/>
        <v>507.75</v>
      </c>
      <c r="V206" s="113">
        <f t="shared" si="39"/>
        <v>192.25</v>
      </c>
      <c r="W206" s="549">
        <f t="shared" si="46"/>
        <v>2.5681957142857144</v>
      </c>
      <c r="X206" s="186">
        <f t="shared" si="40"/>
        <v>1.165595952380952</v>
      </c>
      <c r="Y206" s="113">
        <f t="shared" si="44"/>
        <v>1.168992487191467</v>
      </c>
    </row>
    <row r="207" spans="2:25" x14ac:dyDescent="0.35">
      <c r="B207" s="116">
        <v>42698</v>
      </c>
      <c r="C207" s="49">
        <v>3.887</v>
      </c>
      <c r="D207" s="350">
        <v>3.4050000000000002</v>
      </c>
      <c r="E207" s="113">
        <f t="shared" si="41"/>
        <v>6.4266666666666639E-4</v>
      </c>
      <c r="F207" s="116">
        <f t="shared" ref="F207:F275" si="47">B207+365.25*5</f>
        <v>44524.25</v>
      </c>
      <c r="G207" s="116"/>
      <c r="H207" s="549">
        <f t="shared" ref="H207:H275" si="48">C$14-D$14</f>
        <v>750</v>
      </c>
      <c r="I207" s="550">
        <f t="shared" ref="I207:I275" si="49">C$14-F207</f>
        <v>217.75</v>
      </c>
      <c r="J207" s="113">
        <f t="shared" ref="J207:J275" si="50">F207-D$14</f>
        <v>532.25</v>
      </c>
      <c r="K207" s="549">
        <f t="shared" si="42"/>
        <v>3.7470593333333335</v>
      </c>
      <c r="L207" s="559"/>
      <c r="N207" s="187">
        <v>2.8289999999999997</v>
      </c>
      <c r="O207" s="113">
        <v>2.536</v>
      </c>
      <c r="P207" s="198">
        <v>2.3660000000000001</v>
      </c>
      <c r="Q207" s="148">
        <f t="shared" ref="Q207:Q275" si="51">IF($F207&lt;$P$14,$P$14,IF($F207&lt;$O$14,$O$14,$N$14))</f>
        <v>45031</v>
      </c>
      <c r="R207" s="148">
        <f t="shared" ref="R207:R275" si="52">IF($F207&gt;$N$14,$N$14,IF($F207&gt;$O$14,$O$14,$P$14))</f>
        <v>44331</v>
      </c>
      <c r="S207" s="187">
        <f t="shared" si="45"/>
        <v>4.1857142857142814E-4</v>
      </c>
      <c r="T207" s="549">
        <f t="shared" si="43"/>
        <v>700</v>
      </c>
      <c r="U207" s="113">
        <f t="shared" ref="U207:U275" si="53">Q207-F207</f>
        <v>506.75</v>
      </c>
      <c r="V207" s="113">
        <f t="shared" ref="V207:V275" si="54">F207-R207</f>
        <v>193.25</v>
      </c>
      <c r="W207" s="549">
        <f t="shared" si="46"/>
        <v>2.6168889285714285</v>
      </c>
      <c r="X207" s="186">
        <f t="shared" ref="X207:X270" si="55">IFERROR(K207-W207,"")</f>
        <v>1.130170404761905</v>
      </c>
      <c r="Y207" s="113">
        <f t="shared" si="44"/>
        <v>1.1333636176213968</v>
      </c>
    </row>
    <row r="208" spans="2:25" x14ac:dyDescent="0.35">
      <c r="B208" s="116">
        <v>42699</v>
      </c>
      <c r="C208" s="49">
        <v>3.8879999999999999</v>
      </c>
      <c r="D208" s="350">
        <v>3.4</v>
      </c>
      <c r="E208" s="113">
        <f t="shared" ref="E208:E271" si="56">IF(C208="","",(D208-C208)/($D$14-$C$14))</f>
        <v>6.5066666666666669E-4</v>
      </c>
      <c r="F208" s="116">
        <f t="shared" si="47"/>
        <v>44525.25</v>
      </c>
      <c r="G208" s="116"/>
      <c r="H208" s="549">
        <f t="shared" si="48"/>
        <v>750</v>
      </c>
      <c r="I208" s="550">
        <f t="shared" si="49"/>
        <v>216.75</v>
      </c>
      <c r="J208" s="113">
        <f t="shared" si="50"/>
        <v>533.25</v>
      </c>
      <c r="K208" s="549">
        <f t="shared" ref="K208:K271" si="57">IF(C208="","",C208-(I208*E208))</f>
        <v>3.7469679999999999</v>
      </c>
      <c r="L208" s="559"/>
      <c r="N208" s="187">
        <v>2.8260000000000001</v>
      </c>
      <c r="O208" s="113">
        <v>2.5339999999999998</v>
      </c>
      <c r="P208" s="198">
        <v>2.363</v>
      </c>
      <c r="Q208" s="148">
        <f t="shared" si="51"/>
        <v>45031</v>
      </c>
      <c r="R208" s="148">
        <f t="shared" si="52"/>
        <v>44331</v>
      </c>
      <c r="S208" s="187">
        <f t="shared" si="45"/>
        <v>4.1714285714285752E-4</v>
      </c>
      <c r="T208" s="549">
        <f t="shared" ref="T208:T271" si="58">Q208-R208</f>
        <v>700</v>
      </c>
      <c r="U208" s="113">
        <f t="shared" si="53"/>
        <v>505.75</v>
      </c>
      <c r="V208" s="113">
        <f t="shared" si="54"/>
        <v>194.25</v>
      </c>
      <c r="W208" s="549">
        <f t="shared" si="46"/>
        <v>2.61503</v>
      </c>
      <c r="X208" s="186">
        <f t="shared" si="55"/>
        <v>1.1319379999999999</v>
      </c>
      <c r="Y208" s="113">
        <f t="shared" ref="Y208:Y271" si="59">IF(X208="","",((1+X208/200)^2-1)*100)</f>
        <v>1.1351412090896407</v>
      </c>
    </row>
    <row r="209" spans="2:25" x14ac:dyDescent="0.35">
      <c r="B209" s="116">
        <v>42702</v>
      </c>
      <c r="C209" s="49">
        <v>3.8170000000000002</v>
      </c>
      <c r="D209" s="350">
        <v>3.347</v>
      </c>
      <c r="E209" s="113">
        <f t="shared" si="56"/>
        <v>6.2666666666666697E-4</v>
      </c>
      <c r="F209" s="116">
        <f t="shared" si="47"/>
        <v>44528.25</v>
      </c>
      <c r="G209" s="116"/>
      <c r="H209" s="549">
        <f t="shared" si="48"/>
        <v>750</v>
      </c>
      <c r="I209" s="550">
        <f t="shared" si="49"/>
        <v>213.75</v>
      </c>
      <c r="J209" s="113">
        <f t="shared" si="50"/>
        <v>536.25</v>
      </c>
      <c r="K209" s="549">
        <f t="shared" si="57"/>
        <v>3.6830500000000002</v>
      </c>
      <c r="L209" s="559"/>
      <c r="N209" s="187">
        <v>2.7570000000000001</v>
      </c>
      <c r="O209" s="113">
        <v>2.4750000000000001</v>
      </c>
      <c r="P209" s="198">
        <v>2.3130000000000002</v>
      </c>
      <c r="Q209" s="148">
        <f t="shared" si="51"/>
        <v>45031</v>
      </c>
      <c r="R209" s="148">
        <f t="shared" si="52"/>
        <v>44331</v>
      </c>
      <c r="S209" s="187">
        <f t="shared" si="45"/>
        <v>4.028571428571429E-4</v>
      </c>
      <c r="T209" s="549">
        <f t="shared" si="58"/>
        <v>700</v>
      </c>
      <c r="U209" s="113">
        <f t="shared" si="53"/>
        <v>502.75</v>
      </c>
      <c r="V209" s="113">
        <f t="shared" si="54"/>
        <v>197.25</v>
      </c>
      <c r="W209" s="549">
        <f t="shared" si="46"/>
        <v>2.5544635714285717</v>
      </c>
      <c r="X209" s="186">
        <f t="shared" si="55"/>
        <v>1.1285864285714284</v>
      </c>
      <c r="Y209" s="113">
        <f t="shared" si="59"/>
        <v>1.1317706968883012</v>
      </c>
    </row>
    <row r="210" spans="2:25" x14ac:dyDescent="0.35">
      <c r="B210" s="116">
        <v>42703</v>
      </c>
      <c r="C210" s="49">
        <v>3.823</v>
      </c>
      <c r="D210" s="350">
        <v>3.359</v>
      </c>
      <c r="E210" s="113">
        <f t="shared" si="56"/>
        <v>6.1866666666666667E-4</v>
      </c>
      <c r="F210" s="116">
        <f t="shared" si="47"/>
        <v>44529.25</v>
      </c>
      <c r="G210" s="116"/>
      <c r="H210" s="549">
        <f t="shared" si="48"/>
        <v>750</v>
      </c>
      <c r="I210" s="550">
        <f t="shared" si="49"/>
        <v>212.75</v>
      </c>
      <c r="J210" s="113">
        <f t="shared" si="50"/>
        <v>537.25</v>
      </c>
      <c r="K210" s="549">
        <f t="shared" si="57"/>
        <v>3.6913786666666666</v>
      </c>
      <c r="L210" s="559"/>
      <c r="N210" s="187">
        <v>2.7509999999999999</v>
      </c>
      <c r="O210" s="113">
        <v>2.4809999999999999</v>
      </c>
      <c r="P210" s="198">
        <v>2.3210000000000002</v>
      </c>
      <c r="Q210" s="148">
        <f t="shared" si="51"/>
        <v>45031</v>
      </c>
      <c r="R210" s="148">
        <f t="shared" si="52"/>
        <v>44331</v>
      </c>
      <c r="S210" s="187">
        <f t="shared" si="45"/>
        <v>3.8571428571428573E-4</v>
      </c>
      <c r="T210" s="549">
        <f t="shared" si="58"/>
        <v>700</v>
      </c>
      <c r="U210" s="113">
        <f t="shared" si="53"/>
        <v>501.75</v>
      </c>
      <c r="V210" s="113">
        <f t="shared" si="54"/>
        <v>198.25</v>
      </c>
      <c r="W210" s="549">
        <f t="shared" si="46"/>
        <v>2.5574678571428571</v>
      </c>
      <c r="X210" s="186">
        <f t="shared" si="55"/>
        <v>1.1339108095238095</v>
      </c>
      <c r="Y210" s="113">
        <f t="shared" si="59"/>
        <v>1.1371251938336879</v>
      </c>
    </row>
    <row r="211" spans="2:25" x14ac:dyDescent="0.35">
      <c r="B211" s="116">
        <v>42704</v>
      </c>
      <c r="C211" s="49">
        <v>3.8740000000000001</v>
      </c>
      <c r="D211" s="350">
        <v>3.4079999999999999</v>
      </c>
      <c r="E211" s="113">
        <f t="shared" si="56"/>
        <v>6.2133333333333355E-4</v>
      </c>
      <c r="F211" s="116">
        <f t="shared" si="47"/>
        <v>44530.25</v>
      </c>
      <c r="G211" s="116"/>
      <c r="H211" s="549">
        <f t="shared" si="48"/>
        <v>750</v>
      </c>
      <c r="I211" s="550">
        <f t="shared" si="49"/>
        <v>211.75</v>
      </c>
      <c r="J211" s="113">
        <f t="shared" si="50"/>
        <v>538.25</v>
      </c>
      <c r="K211" s="549">
        <f t="shared" si="57"/>
        <v>3.7424326666666667</v>
      </c>
      <c r="L211" s="559"/>
      <c r="N211" s="187">
        <v>2.7789999999999999</v>
      </c>
      <c r="O211" s="113">
        <v>2.5089999999999999</v>
      </c>
      <c r="P211" s="198">
        <v>2.35</v>
      </c>
      <c r="Q211" s="148">
        <f t="shared" si="51"/>
        <v>45031</v>
      </c>
      <c r="R211" s="148">
        <f t="shared" si="52"/>
        <v>44331</v>
      </c>
      <c r="S211" s="187">
        <f t="shared" si="45"/>
        <v>3.8571428571428573E-4</v>
      </c>
      <c r="T211" s="549">
        <f t="shared" si="58"/>
        <v>700</v>
      </c>
      <c r="U211" s="113">
        <f t="shared" si="53"/>
        <v>500.75</v>
      </c>
      <c r="V211" s="113">
        <f t="shared" si="54"/>
        <v>199.25</v>
      </c>
      <c r="W211" s="549">
        <f t="shared" si="46"/>
        <v>2.5858535714285713</v>
      </c>
      <c r="X211" s="186">
        <f t="shared" si="55"/>
        <v>1.1565790952380954</v>
      </c>
      <c r="Y211" s="113">
        <f t="shared" si="59"/>
        <v>1.1599232832469442</v>
      </c>
    </row>
    <row r="212" spans="2:25" x14ac:dyDescent="0.35">
      <c r="B212" s="116">
        <v>42705</v>
      </c>
      <c r="C212" s="49">
        <v>3.948</v>
      </c>
      <c r="D212" s="350">
        <v>3.4340000000000002</v>
      </c>
      <c r="E212" s="113">
        <f t="shared" si="56"/>
        <v>6.8533333333333304E-4</v>
      </c>
      <c r="F212" s="116">
        <f t="shared" si="47"/>
        <v>44531.25</v>
      </c>
      <c r="G212" s="116"/>
      <c r="H212" s="549">
        <f t="shared" si="48"/>
        <v>750</v>
      </c>
      <c r="I212" s="550">
        <f t="shared" si="49"/>
        <v>210.75</v>
      </c>
      <c r="J212" s="113">
        <f t="shared" si="50"/>
        <v>539.25</v>
      </c>
      <c r="K212" s="549">
        <f t="shared" si="57"/>
        <v>3.803566</v>
      </c>
      <c r="L212" s="559"/>
      <c r="N212" s="187">
        <v>2.8239999999999998</v>
      </c>
      <c r="O212" s="113">
        <v>2.5499999999999998</v>
      </c>
      <c r="P212" s="198">
        <v>2.3839999999999999</v>
      </c>
      <c r="Q212" s="148">
        <f t="shared" si="51"/>
        <v>45031</v>
      </c>
      <c r="R212" s="148">
        <f t="shared" si="52"/>
        <v>44331</v>
      </c>
      <c r="S212" s="187">
        <f t="shared" si="45"/>
        <v>3.9142857142857143E-4</v>
      </c>
      <c r="T212" s="549">
        <f t="shared" si="58"/>
        <v>700</v>
      </c>
      <c r="U212" s="113">
        <f t="shared" si="53"/>
        <v>499.75</v>
      </c>
      <c r="V212" s="113">
        <f t="shared" si="54"/>
        <v>200.25</v>
      </c>
      <c r="W212" s="549">
        <f t="shared" si="46"/>
        <v>2.6283835714285715</v>
      </c>
      <c r="X212" s="186">
        <f t="shared" si="55"/>
        <v>1.1751824285714285</v>
      </c>
      <c r="Y212" s="113">
        <f t="shared" si="59"/>
        <v>1.178635062922484</v>
      </c>
    </row>
    <row r="213" spans="2:25" x14ac:dyDescent="0.35">
      <c r="B213" s="116">
        <v>42706</v>
      </c>
      <c r="C213" s="49">
        <v>3.9470000000000001</v>
      </c>
      <c r="D213" s="350">
        <v>3.4329999999999998</v>
      </c>
      <c r="E213" s="113">
        <f t="shared" si="56"/>
        <v>6.8533333333333369E-4</v>
      </c>
      <c r="F213" s="116">
        <f t="shared" si="47"/>
        <v>44532.25</v>
      </c>
      <c r="G213" s="116"/>
      <c r="H213" s="549">
        <f t="shared" si="48"/>
        <v>750</v>
      </c>
      <c r="I213" s="550">
        <f t="shared" si="49"/>
        <v>209.75</v>
      </c>
      <c r="J213" s="113">
        <f t="shared" si="50"/>
        <v>540.25</v>
      </c>
      <c r="K213" s="549">
        <f t="shared" si="57"/>
        <v>3.8032513333333333</v>
      </c>
      <c r="L213" s="559"/>
      <c r="N213" s="187">
        <v>2.86</v>
      </c>
      <c r="O213" s="113">
        <v>2.5830000000000002</v>
      </c>
      <c r="P213" s="198">
        <v>2.4079999999999999</v>
      </c>
      <c r="Q213" s="148">
        <f t="shared" si="51"/>
        <v>45031</v>
      </c>
      <c r="R213" s="148">
        <f t="shared" si="52"/>
        <v>44331</v>
      </c>
      <c r="S213" s="187">
        <f t="shared" si="45"/>
        <v>3.9571428571428527E-4</v>
      </c>
      <c r="T213" s="549">
        <f t="shared" si="58"/>
        <v>700</v>
      </c>
      <c r="U213" s="113">
        <f t="shared" si="53"/>
        <v>498.75</v>
      </c>
      <c r="V213" s="113">
        <f t="shared" si="54"/>
        <v>201.25</v>
      </c>
      <c r="W213" s="549">
        <f t="shared" si="46"/>
        <v>2.6626375000000002</v>
      </c>
      <c r="X213" s="186">
        <f t="shared" si="55"/>
        <v>1.1406138333333331</v>
      </c>
      <c r="Y213" s="113">
        <f t="shared" si="59"/>
        <v>1.1438663331253096</v>
      </c>
    </row>
    <row r="214" spans="2:25" x14ac:dyDescent="0.35">
      <c r="B214" s="116">
        <v>42709</v>
      </c>
      <c r="C214" s="49">
        <v>3.9370000000000003</v>
      </c>
      <c r="D214" s="350">
        <v>3.4260000000000002</v>
      </c>
      <c r="E214" s="113">
        <f t="shared" si="56"/>
        <v>6.8133333333333349E-4</v>
      </c>
      <c r="F214" s="116">
        <f t="shared" si="47"/>
        <v>44535.25</v>
      </c>
      <c r="G214" s="116"/>
      <c r="H214" s="549">
        <f t="shared" si="48"/>
        <v>750</v>
      </c>
      <c r="I214" s="550">
        <f t="shared" si="49"/>
        <v>206.75</v>
      </c>
      <c r="J214" s="113">
        <f t="shared" si="50"/>
        <v>543.25</v>
      </c>
      <c r="K214" s="549">
        <f t="shared" si="57"/>
        <v>3.7961343333333337</v>
      </c>
      <c r="L214" s="559"/>
      <c r="N214" s="187">
        <v>2.8289999999999997</v>
      </c>
      <c r="O214" s="113">
        <v>2.5529999999999999</v>
      </c>
      <c r="P214" s="198">
        <v>2.379</v>
      </c>
      <c r="Q214" s="148">
        <f t="shared" si="51"/>
        <v>45031</v>
      </c>
      <c r="R214" s="148">
        <f t="shared" si="52"/>
        <v>44331</v>
      </c>
      <c r="S214" s="187">
        <f t="shared" si="45"/>
        <v>3.9428571428571399E-4</v>
      </c>
      <c r="T214" s="549">
        <f t="shared" si="58"/>
        <v>700</v>
      </c>
      <c r="U214" s="113">
        <f t="shared" si="53"/>
        <v>495.75</v>
      </c>
      <c r="V214" s="113">
        <f t="shared" si="54"/>
        <v>204.25</v>
      </c>
      <c r="W214" s="549">
        <f t="shared" si="46"/>
        <v>2.6335328571428569</v>
      </c>
      <c r="X214" s="186">
        <f t="shared" si="55"/>
        <v>1.1626014761904768</v>
      </c>
      <c r="Y214" s="113">
        <f t="shared" si="59"/>
        <v>1.1659805816715663</v>
      </c>
    </row>
    <row r="215" spans="2:25" x14ac:dyDescent="0.35">
      <c r="B215" s="116">
        <v>42710</v>
      </c>
      <c r="C215" s="49">
        <v>3.9260000000000002</v>
      </c>
      <c r="D215" s="350">
        <v>3.407</v>
      </c>
      <c r="E215" s="113">
        <f t="shared" si="56"/>
        <v>6.9200000000000012E-4</v>
      </c>
      <c r="F215" s="116">
        <f t="shared" si="47"/>
        <v>44536.25</v>
      </c>
      <c r="G215" s="116"/>
      <c r="H215" s="549">
        <f t="shared" si="48"/>
        <v>750</v>
      </c>
      <c r="I215" s="550">
        <f t="shared" si="49"/>
        <v>205.75</v>
      </c>
      <c r="J215" s="113">
        <f t="shared" si="50"/>
        <v>544.25</v>
      </c>
      <c r="K215" s="549">
        <f t="shared" si="57"/>
        <v>3.7836210000000001</v>
      </c>
      <c r="L215" s="559"/>
      <c r="N215" s="187">
        <v>2.8479999999999999</v>
      </c>
      <c r="O215" s="113">
        <v>2.5670000000000002</v>
      </c>
      <c r="P215" s="198">
        <v>2.3890000000000002</v>
      </c>
      <c r="Q215" s="148">
        <f t="shared" si="51"/>
        <v>45031</v>
      </c>
      <c r="R215" s="148">
        <f t="shared" si="52"/>
        <v>44331</v>
      </c>
      <c r="S215" s="187">
        <f t="shared" si="45"/>
        <v>4.0142857142857097E-4</v>
      </c>
      <c r="T215" s="549">
        <f t="shared" si="58"/>
        <v>700</v>
      </c>
      <c r="U215" s="113">
        <f t="shared" si="53"/>
        <v>494.75</v>
      </c>
      <c r="V215" s="113">
        <f t="shared" si="54"/>
        <v>205.25</v>
      </c>
      <c r="W215" s="549">
        <f t="shared" si="46"/>
        <v>2.6493932142857144</v>
      </c>
      <c r="X215" s="186">
        <f t="shared" si="55"/>
        <v>1.1342277857142857</v>
      </c>
      <c r="Y215" s="113">
        <f t="shared" si="59"/>
        <v>1.137443967389018</v>
      </c>
    </row>
    <row r="216" spans="2:25" x14ac:dyDescent="0.35">
      <c r="B216" s="116">
        <v>42711</v>
      </c>
      <c r="C216" s="49">
        <v>3.863</v>
      </c>
      <c r="D216" s="350">
        <v>3.3810000000000002</v>
      </c>
      <c r="E216" s="113">
        <f t="shared" si="56"/>
        <v>6.4266666666666639E-4</v>
      </c>
      <c r="F216" s="116">
        <f t="shared" si="47"/>
        <v>44537.25</v>
      </c>
      <c r="G216" s="116"/>
      <c r="H216" s="549">
        <f t="shared" si="48"/>
        <v>750</v>
      </c>
      <c r="I216" s="550">
        <f t="shared" si="49"/>
        <v>204.75</v>
      </c>
      <c r="J216" s="113">
        <f t="shared" si="50"/>
        <v>545.25</v>
      </c>
      <c r="K216" s="549">
        <f t="shared" si="57"/>
        <v>3.731414</v>
      </c>
      <c r="L216" s="559"/>
      <c r="N216" s="187">
        <v>2.8279999999999998</v>
      </c>
      <c r="O216" s="113">
        <v>2.548</v>
      </c>
      <c r="P216" s="198">
        <v>2.371</v>
      </c>
      <c r="Q216" s="148">
        <f t="shared" si="51"/>
        <v>45031</v>
      </c>
      <c r="R216" s="148">
        <f t="shared" si="52"/>
        <v>44331</v>
      </c>
      <c r="S216" s="187">
        <f t="shared" si="45"/>
        <v>3.9999999999999969E-4</v>
      </c>
      <c r="T216" s="549">
        <f t="shared" si="58"/>
        <v>700</v>
      </c>
      <c r="U216" s="113">
        <f t="shared" si="53"/>
        <v>493.75</v>
      </c>
      <c r="V216" s="113">
        <f t="shared" si="54"/>
        <v>206.25</v>
      </c>
      <c r="W216" s="549">
        <f t="shared" si="46"/>
        <v>2.6305000000000001</v>
      </c>
      <c r="X216" s="186">
        <f t="shared" si="55"/>
        <v>1.1009139999999999</v>
      </c>
      <c r="Y216" s="113">
        <f t="shared" si="59"/>
        <v>1.1039440290884883</v>
      </c>
    </row>
    <row r="217" spans="2:25" x14ac:dyDescent="0.35">
      <c r="B217" s="116">
        <v>42712</v>
      </c>
      <c r="C217" s="49">
        <v>3.9060000000000001</v>
      </c>
      <c r="D217" s="350">
        <v>3.395</v>
      </c>
      <c r="E217" s="113">
        <f t="shared" si="56"/>
        <v>6.8133333333333349E-4</v>
      </c>
      <c r="F217" s="116">
        <f t="shared" si="47"/>
        <v>44538.25</v>
      </c>
      <c r="G217" s="116"/>
      <c r="H217" s="549">
        <f t="shared" si="48"/>
        <v>750</v>
      </c>
      <c r="I217" s="550">
        <f t="shared" si="49"/>
        <v>203.75</v>
      </c>
      <c r="J217" s="113">
        <f t="shared" si="50"/>
        <v>546.25</v>
      </c>
      <c r="K217" s="549">
        <f t="shared" si="57"/>
        <v>3.7671783333333333</v>
      </c>
      <c r="L217" s="559"/>
      <c r="N217" s="187">
        <v>2.7949999999999999</v>
      </c>
      <c r="O217" s="113">
        <v>2.5129999999999999</v>
      </c>
      <c r="P217" s="198">
        <v>2.3420000000000001</v>
      </c>
      <c r="Q217" s="148">
        <f t="shared" si="51"/>
        <v>45031</v>
      </c>
      <c r="R217" s="148">
        <f t="shared" si="52"/>
        <v>44331</v>
      </c>
      <c r="S217" s="187">
        <f t="shared" si="45"/>
        <v>4.028571428571429E-4</v>
      </c>
      <c r="T217" s="549">
        <f t="shared" si="58"/>
        <v>700</v>
      </c>
      <c r="U217" s="113">
        <f t="shared" si="53"/>
        <v>492.75</v>
      </c>
      <c r="V217" s="113">
        <f t="shared" si="54"/>
        <v>207.25</v>
      </c>
      <c r="W217" s="549">
        <f t="shared" si="46"/>
        <v>2.5964921428571426</v>
      </c>
      <c r="X217" s="186">
        <f t="shared" si="55"/>
        <v>1.1706861904761907</v>
      </c>
      <c r="Y217" s="113">
        <f t="shared" si="59"/>
        <v>1.1741124558676264</v>
      </c>
    </row>
    <row r="218" spans="2:25" x14ac:dyDescent="0.35">
      <c r="B218" s="116">
        <v>42713</v>
      </c>
      <c r="C218" s="49">
        <v>3.9569999999999999</v>
      </c>
      <c r="D218" s="350">
        <v>3.431</v>
      </c>
      <c r="E218" s="113">
        <f t="shared" si="56"/>
        <v>7.0133333333333311E-4</v>
      </c>
      <c r="F218" s="116">
        <f t="shared" si="47"/>
        <v>44539.25</v>
      </c>
      <c r="G218" s="116"/>
      <c r="H218" s="549">
        <f t="shared" si="48"/>
        <v>750</v>
      </c>
      <c r="I218" s="550">
        <f t="shared" si="49"/>
        <v>202.75</v>
      </c>
      <c r="J218" s="113">
        <f t="shared" si="50"/>
        <v>547.25</v>
      </c>
      <c r="K218" s="549">
        <f t="shared" si="57"/>
        <v>3.8148046666666664</v>
      </c>
      <c r="L218" s="559"/>
      <c r="N218" s="187">
        <v>2.8580000000000001</v>
      </c>
      <c r="O218" s="113">
        <v>2.56</v>
      </c>
      <c r="P218" s="198">
        <v>2.3890000000000002</v>
      </c>
      <c r="Q218" s="148">
        <f t="shared" si="51"/>
        <v>45031</v>
      </c>
      <c r="R218" s="148">
        <f t="shared" si="52"/>
        <v>44331</v>
      </c>
      <c r="S218" s="187">
        <f t="shared" si="45"/>
        <v>4.2571428571428578E-4</v>
      </c>
      <c r="T218" s="549">
        <f t="shared" si="58"/>
        <v>700</v>
      </c>
      <c r="U218" s="113">
        <f t="shared" si="53"/>
        <v>491.75</v>
      </c>
      <c r="V218" s="113">
        <f t="shared" si="54"/>
        <v>208.25</v>
      </c>
      <c r="W218" s="549">
        <f t="shared" si="46"/>
        <v>2.6486550000000002</v>
      </c>
      <c r="X218" s="186">
        <f t="shared" si="55"/>
        <v>1.1661496666666662</v>
      </c>
      <c r="Y218" s="113">
        <f t="shared" si="59"/>
        <v>1.1695494292793374</v>
      </c>
    </row>
    <row r="219" spans="2:25" x14ac:dyDescent="0.35">
      <c r="B219" s="116">
        <v>42716</v>
      </c>
      <c r="C219" s="49">
        <v>3.9929999999999999</v>
      </c>
      <c r="D219" s="350">
        <v>3.46</v>
      </c>
      <c r="E219" s="113">
        <f t="shared" si="56"/>
        <v>7.1066666666666652E-4</v>
      </c>
      <c r="F219" s="116">
        <f t="shared" si="47"/>
        <v>44542.25</v>
      </c>
      <c r="G219" s="116"/>
      <c r="H219" s="549">
        <f t="shared" si="48"/>
        <v>750</v>
      </c>
      <c r="I219" s="550">
        <f t="shared" si="49"/>
        <v>199.75</v>
      </c>
      <c r="J219" s="113">
        <f t="shared" si="50"/>
        <v>550.25</v>
      </c>
      <c r="K219" s="549">
        <f t="shared" si="57"/>
        <v>3.8510443333333333</v>
      </c>
      <c r="L219" s="559"/>
      <c r="N219" s="187">
        <v>2.895</v>
      </c>
      <c r="O219" s="113">
        <v>2.5830000000000002</v>
      </c>
      <c r="P219" s="198">
        <v>2.411</v>
      </c>
      <c r="Q219" s="148">
        <f t="shared" si="51"/>
        <v>45031</v>
      </c>
      <c r="R219" s="148">
        <f t="shared" si="52"/>
        <v>44331</v>
      </c>
      <c r="S219" s="187">
        <f t="shared" si="45"/>
        <v>4.4571428571428545E-4</v>
      </c>
      <c r="T219" s="549">
        <f t="shared" si="58"/>
        <v>700</v>
      </c>
      <c r="U219" s="113">
        <f t="shared" si="53"/>
        <v>488.75</v>
      </c>
      <c r="V219" s="113">
        <f t="shared" si="54"/>
        <v>211.25</v>
      </c>
      <c r="W219" s="549">
        <f t="shared" si="46"/>
        <v>2.6771571428571432</v>
      </c>
      <c r="X219" s="186">
        <f t="shared" si="55"/>
        <v>1.1738871904761901</v>
      </c>
      <c r="Y219" s="113">
        <f t="shared" si="59"/>
        <v>1.1773322183161072</v>
      </c>
    </row>
    <row r="220" spans="2:25" x14ac:dyDescent="0.35">
      <c r="B220" s="116">
        <v>42717</v>
      </c>
      <c r="C220" s="49">
        <v>3.984</v>
      </c>
      <c r="D220" s="350">
        <v>3.452</v>
      </c>
      <c r="E220" s="113">
        <f t="shared" si="56"/>
        <v>7.0933333333333341E-4</v>
      </c>
      <c r="F220" s="116">
        <f t="shared" si="47"/>
        <v>44543.25</v>
      </c>
      <c r="G220" s="116"/>
      <c r="H220" s="549">
        <f t="shared" si="48"/>
        <v>750</v>
      </c>
      <c r="I220" s="550">
        <f t="shared" si="49"/>
        <v>198.75</v>
      </c>
      <c r="J220" s="113">
        <f t="shared" si="50"/>
        <v>551.25</v>
      </c>
      <c r="K220" s="549">
        <f t="shared" si="57"/>
        <v>3.8430200000000001</v>
      </c>
      <c r="L220" s="559"/>
      <c r="N220" s="187">
        <v>2.8689999999999998</v>
      </c>
      <c r="O220" s="113">
        <v>2.5709999999999997</v>
      </c>
      <c r="P220" s="198">
        <v>2.4</v>
      </c>
      <c r="Q220" s="148">
        <f t="shared" si="51"/>
        <v>45031</v>
      </c>
      <c r="R220" s="148">
        <f t="shared" si="52"/>
        <v>44331</v>
      </c>
      <c r="S220" s="187">
        <f t="shared" si="45"/>
        <v>4.2571428571428578E-4</v>
      </c>
      <c r="T220" s="549">
        <f t="shared" si="58"/>
        <v>700</v>
      </c>
      <c r="U220" s="113">
        <f t="shared" si="53"/>
        <v>487.75</v>
      </c>
      <c r="V220" s="113">
        <f t="shared" si="54"/>
        <v>212.25</v>
      </c>
      <c r="W220" s="549">
        <f t="shared" si="46"/>
        <v>2.6613578571428569</v>
      </c>
      <c r="X220" s="186">
        <f t="shared" si="55"/>
        <v>1.1816621428571432</v>
      </c>
      <c r="Y220" s="113">
        <f t="shared" si="59"/>
        <v>1.1851529564067764</v>
      </c>
    </row>
    <row r="221" spans="2:25" x14ac:dyDescent="0.35">
      <c r="B221" s="116">
        <v>42718</v>
      </c>
      <c r="C221" s="49">
        <v>4.0650000000000004</v>
      </c>
      <c r="D221" s="350">
        <v>3.5169999999999999</v>
      </c>
      <c r="E221" s="113">
        <f t="shared" si="56"/>
        <v>7.3066666666666733E-4</v>
      </c>
      <c r="F221" s="116">
        <f t="shared" si="47"/>
        <v>44544.25</v>
      </c>
      <c r="G221" s="116"/>
      <c r="H221" s="549">
        <f t="shared" si="48"/>
        <v>750</v>
      </c>
      <c r="I221" s="550">
        <f t="shared" si="49"/>
        <v>197.75</v>
      </c>
      <c r="J221" s="113">
        <f t="shared" si="50"/>
        <v>552.25</v>
      </c>
      <c r="K221" s="549">
        <f t="shared" si="57"/>
        <v>3.9205106666666669</v>
      </c>
      <c r="L221" s="559"/>
      <c r="N221" s="187">
        <v>2.8660000000000001</v>
      </c>
      <c r="O221" s="113">
        <v>2.5629999999999997</v>
      </c>
      <c r="P221" s="198">
        <v>2.395</v>
      </c>
      <c r="Q221" s="148">
        <f t="shared" si="51"/>
        <v>45031</v>
      </c>
      <c r="R221" s="148">
        <f t="shared" si="52"/>
        <v>44331</v>
      </c>
      <c r="S221" s="187">
        <f t="shared" si="45"/>
        <v>4.3285714285714341E-4</v>
      </c>
      <c r="T221" s="549">
        <f t="shared" si="58"/>
        <v>700</v>
      </c>
      <c r="U221" s="113">
        <f t="shared" si="53"/>
        <v>486.75</v>
      </c>
      <c r="V221" s="113">
        <f t="shared" si="54"/>
        <v>213.25</v>
      </c>
      <c r="W221" s="549">
        <f t="shared" si="46"/>
        <v>2.6553067857142856</v>
      </c>
      <c r="X221" s="186">
        <f t="shared" si="55"/>
        <v>1.2652038809523813</v>
      </c>
      <c r="Y221" s="113">
        <f t="shared" si="59"/>
        <v>1.269205733103318</v>
      </c>
    </row>
    <row r="222" spans="2:25" x14ac:dyDescent="0.35">
      <c r="B222" s="116">
        <v>42719</v>
      </c>
      <c r="C222" s="49">
        <v>4.1189999999999998</v>
      </c>
      <c r="D222" s="350">
        <v>3.5649999999999999</v>
      </c>
      <c r="E222" s="113">
        <f t="shared" si="56"/>
        <v>7.3866666666666644E-4</v>
      </c>
      <c r="F222" s="116">
        <f t="shared" si="47"/>
        <v>44545.25</v>
      </c>
      <c r="G222" s="116"/>
      <c r="H222" s="549">
        <f t="shared" si="48"/>
        <v>750</v>
      </c>
      <c r="I222" s="550">
        <f t="shared" si="49"/>
        <v>196.75</v>
      </c>
      <c r="J222" s="113">
        <f t="shared" si="50"/>
        <v>553.25</v>
      </c>
      <c r="K222" s="549">
        <f t="shared" si="57"/>
        <v>3.9736673333333332</v>
      </c>
      <c r="L222" s="559"/>
      <c r="N222" s="187">
        <v>2.9459999999999997</v>
      </c>
      <c r="O222" s="113">
        <v>2.6509999999999998</v>
      </c>
      <c r="P222" s="198">
        <v>2.4790000000000001</v>
      </c>
      <c r="Q222" s="148">
        <f t="shared" si="51"/>
        <v>45031</v>
      </c>
      <c r="R222" s="148">
        <f t="shared" si="52"/>
        <v>44331</v>
      </c>
      <c r="S222" s="187">
        <f t="shared" si="45"/>
        <v>4.2142857142857135E-4</v>
      </c>
      <c r="T222" s="549">
        <f t="shared" si="58"/>
        <v>700</v>
      </c>
      <c r="U222" s="113">
        <f t="shared" si="53"/>
        <v>485.75</v>
      </c>
      <c r="V222" s="113">
        <f t="shared" si="54"/>
        <v>214.25</v>
      </c>
      <c r="W222" s="549">
        <f t="shared" si="46"/>
        <v>2.741291071428571</v>
      </c>
      <c r="X222" s="186">
        <f t="shared" si="55"/>
        <v>1.2323762619047622</v>
      </c>
      <c r="Y222" s="113">
        <f t="shared" si="59"/>
        <v>1.2361731400320375</v>
      </c>
    </row>
    <row r="223" spans="2:25" x14ac:dyDescent="0.35">
      <c r="B223" s="116">
        <v>42720</v>
      </c>
      <c r="C223" s="49">
        <v>4.1420000000000003</v>
      </c>
      <c r="D223" s="350">
        <v>3.5760000000000001</v>
      </c>
      <c r="E223" s="113">
        <f t="shared" si="56"/>
        <v>7.5466666666666705E-4</v>
      </c>
      <c r="F223" s="116">
        <f t="shared" si="47"/>
        <v>44546.25</v>
      </c>
      <c r="G223" s="116"/>
      <c r="H223" s="549">
        <f t="shared" si="48"/>
        <v>750</v>
      </c>
      <c r="I223" s="550">
        <f t="shared" si="49"/>
        <v>195.75</v>
      </c>
      <c r="J223" s="113">
        <f t="shared" si="50"/>
        <v>554.25</v>
      </c>
      <c r="K223" s="549">
        <f t="shared" si="57"/>
        <v>3.9942740000000003</v>
      </c>
      <c r="L223" s="559"/>
      <c r="N223" s="187">
        <v>2.9769999999999999</v>
      </c>
      <c r="O223" s="113">
        <v>2.6669999999999998</v>
      </c>
      <c r="P223" s="198">
        <v>2.488</v>
      </c>
      <c r="Q223" s="148">
        <f t="shared" si="51"/>
        <v>45031</v>
      </c>
      <c r="R223" s="148">
        <f t="shared" si="52"/>
        <v>44331</v>
      </c>
      <c r="S223" s="187">
        <f t="shared" si="45"/>
        <v>4.4285714285714295E-4</v>
      </c>
      <c r="T223" s="549">
        <f t="shared" si="58"/>
        <v>700</v>
      </c>
      <c r="U223" s="113">
        <f t="shared" si="53"/>
        <v>484.75</v>
      </c>
      <c r="V223" s="113">
        <f t="shared" si="54"/>
        <v>215.25</v>
      </c>
      <c r="W223" s="549">
        <f t="shared" si="46"/>
        <v>2.7623249999999997</v>
      </c>
      <c r="X223" s="186">
        <f t="shared" si="55"/>
        <v>1.2319490000000006</v>
      </c>
      <c r="Y223" s="113">
        <f t="shared" si="59"/>
        <v>1.235743245846499</v>
      </c>
    </row>
    <row r="224" spans="2:25" x14ac:dyDescent="0.35">
      <c r="B224" s="116">
        <v>42723</v>
      </c>
      <c r="C224" s="49">
        <v>4.1550000000000002</v>
      </c>
      <c r="D224" s="350">
        <v>3.5859999999999999</v>
      </c>
      <c r="E224" s="113">
        <f t="shared" si="56"/>
        <v>7.5866666666666715E-4</v>
      </c>
      <c r="F224" s="116">
        <f t="shared" si="47"/>
        <v>44549.25</v>
      </c>
      <c r="G224" s="116"/>
      <c r="H224" s="549">
        <f t="shared" si="48"/>
        <v>750</v>
      </c>
      <c r="I224" s="550">
        <f t="shared" si="49"/>
        <v>192.75</v>
      </c>
      <c r="J224" s="113">
        <f t="shared" si="50"/>
        <v>557.25</v>
      </c>
      <c r="K224" s="549">
        <f t="shared" si="57"/>
        <v>4.0087669999999997</v>
      </c>
      <c r="L224" s="559"/>
      <c r="N224" s="187">
        <v>3.02</v>
      </c>
      <c r="O224" s="113">
        <v>2.714</v>
      </c>
      <c r="P224" s="198">
        <v>2.5230000000000001</v>
      </c>
      <c r="Q224" s="148">
        <f t="shared" si="51"/>
        <v>45031</v>
      </c>
      <c r="R224" s="148">
        <f t="shared" si="52"/>
        <v>44331</v>
      </c>
      <c r="S224" s="187">
        <f t="shared" si="45"/>
        <v>4.3714285714285719E-4</v>
      </c>
      <c r="T224" s="549">
        <f t="shared" si="58"/>
        <v>700</v>
      </c>
      <c r="U224" s="113">
        <f t="shared" si="53"/>
        <v>481.75</v>
      </c>
      <c r="V224" s="113">
        <f t="shared" si="54"/>
        <v>218.25</v>
      </c>
      <c r="W224" s="549">
        <f t="shared" si="46"/>
        <v>2.8094064285714286</v>
      </c>
      <c r="X224" s="186">
        <f t="shared" si="55"/>
        <v>1.1993605714285711</v>
      </c>
      <c r="Y224" s="113">
        <f t="shared" si="59"/>
        <v>1.2029567358793125</v>
      </c>
    </row>
    <row r="225" spans="2:25" x14ac:dyDescent="0.35">
      <c r="B225" s="116">
        <v>42724</v>
      </c>
      <c r="C225" s="49">
        <v>4.1630000000000003</v>
      </c>
      <c r="D225" s="350">
        <v>3.5990000000000002</v>
      </c>
      <c r="E225" s="113">
        <f t="shared" si="56"/>
        <v>7.5200000000000006E-4</v>
      </c>
      <c r="F225" s="116">
        <f t="shared" si="47"/>
        <v>44550.25</v>
      </c>
      <c r="G225" s="116"/>
      <c r="H225" s="549">
        <f t="shared" si="48"/>
        <v>750</v>
      </c>
      <c r="I225" s="550">
        <f t="shared" si="49"/>
        <v>191.75</v>
      </c>
      <c r="J225" s="113">
        <f t="shared" si="50"/>
        <v>558.25</v>
      </c>
      <c r="K225" s="549">
        <f t="shared" si="57"/>
        <v>4.0188040000000003</v>
      </c>
      <c r="L225" s="559"/>
      <c r="N225" s="187">
        <v>3.0190000000000001</v>
      </c>
      <c r="O225" s="113">
        <v>2.7210000000000001</v>
      </c>
      <c r="P225" s="198">
        <v>2.5249999999999999</v>
      </c>
      <c r="Q225" s="148">
        <f t="shared" si="51"/>
        <v>45031</v>
      </c>
      <c r="R225" s="148">
        <f t="shared" si="52"/>
        <v>44331</v>
      </c>
      <c r="S225" s="187">
        <f t="shared" si="45"/>
        <v>4.2571428571428578E-4</v>
      </c>
      <c r="T225" s="549">
        <f t="shared" si="58"/>
        <v>700</v>
      </c>
      <c r="U225" s="113">
        <f t="shared" si="53"/>
        <v>480.75</v>
      </c>
      <c r="V225" s="113">
        <f t="shared" si="54"/>
        <v>219.25</v>
      </c>
      <c r="W225" s="549">
        <f t="shared" si="46"/>
        <v>2.8143378571428572</v>
      </c>
      <c r="X225" s="186">
        <f t="shared" si="55"/>
        <v>1.204466142857143</v>
      </c>
      <c r="Y225" s="113">
        <f t="shared" si="59"/>
        <v>1.208092989580356</v>
      </c>
    </row>
    <row r="226" spans="2:25" x14ac:dyDescent="0.35">
      <c r="B226" s="116">
        <v>42725</v>
      </c>
      <c r="C226" s="49">
        <v>4.1900000000000004</v>
      </c>
      <c r="D226" s="350">
        <v>3.649</v>
      </c>
      <c r="E226" s="113">
        <f t="shared" si="56"/>
        <v>7.2133333333333381E-4</v>
      </c>
      <c r="F226" s="116">
        <f t="shared" si="47"/>
        <v>44551.25</v>
      </c>
      <c r="G226" s="116"/>
      <c r="H226" s="549">
        <f t="shared" si="48"/>
        <v>750</v>
      </c>
      <c r="I226" s="550">
        <f t="shared" si="49"/>
        <v>190.75</v>
      </c>
      <c r="J226" s="113">
        <f t="shared" si="50"/>
        <v>559.25</v>
      </c>
      <c r="K226" s="549">
        <f t="shared" si="57"/>
        <v>4.052405666666667</v>
      </c>
      <c r="L226" s="559"/>
      <c r="N226" s="187">
        <v>3.0430000000000001</v>
      </c>
      <c r="O226" s="113">
        <v>2.7530000000000001</v>
      </c>
      <c r="P226" s="198">
        <v>2.5529999999999999</v>
      </c>
      <c r="Q226" s="148">
        <f t="shared" si="51"/>
        <v>45031</v>
      </c>
      <c r="R226" s="148">
        <f t="shared" si="52"/>
        <v>44331</v>
      </c>
      <c r="S226" s="187">
        <f t="shared" si="45"/>
        <v>4.1428571428571431E-4</v>
      </c>
      <c r="T226" s="549">
        <f t="shared" si="58"/>
        <v>700</v>
      </c>
      <c r="U226" s="113">
        <f t="shared" si="53"/>
        <v>479.75</v>
      </c>
      <c r="V226" s="113">
        <f t="shared" si="54"/>
        <v>220.25</v>
      </c>
      <c r="W226" s="549">
        <f t="shared" si="46"/>
        <v>2.8442464285714286</v>
      </c>
      <c r="X226" s="186">
        <f t="shared" si="55"/>
        <v>1.2081592380952384</v>
      </c>
      <c r="Y226" s="113">
        <f t="shared" si="59"/>
        <v>1.2118083599567342</v>
      </c>
    </row>
    <row r="227" spans="2:25" x14ac:dyDescent="0.35">
      <c r="B227" s="116">
        <v>42726</v>
      </c>
      <c r="C227" s="49">
        <v>4.2300000000000004</v>
      </c>
      <c r="D227" s="350">
        <v>3.6930000000000001</v>
      </c>
      <c r="E227" s="113">
        <f t="shared" si="56"/>
        <v>7.1600000000000049E-4</v>
      </c>
      <c r="F227" s="116">
        <f t="shared" si="47"/>
        <v>44552.25</v>
      </c>
      <c r="G227" s="116"/>
      <c r="H227" s="549">
        <f t="shared" si="48"/>
        <v>750</v>
      </c>
      <c r="I227" s="550">
        <f t="shared" si="49"/>
        <v>189.75</v>
      </c>
      <c r="J227" s="113">
        <f t="shared" si="50"/>
        <v>560.25</v>
      </c>
      <c r="K227" s="549">
        <f t="shared" si="57"/>
        <v>4.0941390000000002</v>
      </c>
      <c r="L227" s="559"/>
      <c r="N227" s="187">
        <v>3.0529999999999999</v>
      </c>
      <c r="O227" s="113">
        <v>2.762</v>
      </c>
      <c r="P227" s="198">
        <v>2.5649999999999999</v>
      </c>
      <c r="Q227" s="148">
        <f t="shared" si="51"/>
        <v>45031</v>
      </c>
      <c r="R227" s="148">
        <f t="shared" si="52"/>
        <v>44331</v>
      </c>
      <c r="S227" s="187">
        <f t="shared" si="45"/>
        <v>4.1571428571428559E-4</v>
      </c>
      <c r="T227" s="549">
        <f t="shared" si="58"/>
        <v>700</v>
      </c>
      <c r="U227" s="113">
        <f t="shared" si="53"/>
        <v>478.75</v>
      </c>
      <c r="V227" s="113">
        <f t="shared" si="54"/>
        <v>221.25</v>
      </c>
      <c r="W227" s="549">
        <f t="shared" si="46"/>
        <v>2.8539767857142859</v>
      </c>
      <c r="X227" s="186">
        <f t="shared" si="55"/>
        <v>1.2401622142857143</v>
      </c>
      <c r="Y227" s="113">
        <f t="shared" si="59"/>
        <v>1.24400722008009</v>
      </c>
    </row>
    <row r="228" spans="2:25" x14ac:dyDescent="0.35">
      <c r="B228" s="116">
        <v>42727</v>
      </c>
      <c r="C228" s="49">
        <v>4.2300000000000004</v>
      </c>
      <c r="D228" s="350">
        <v>3.702</v>
      </c>
      <c r="E228" s="113">
        <f t="shared" si="56"/>
        <v>7.0400000000000063E-4</v>
      </c>
      <c r="F228" s="116">
        <f t="shared" si="47"/>
        <v>44553.25</v>
      </c>
      <c r="G228" s="116"/>
      <c r="H228" s="549">
        <f t="shared" si="48"/>
        <v>750</v>
      </c>
      <c r="I228" s="550">
        <f t="shared" si="49"/>
        <v>188.75</v>
      </c>
      <c r="J228" s="113">
        <f t="shared" si="50"/>
        <v>561.25</v>
      </c>
      <c r="K228" s="549">
        <f t="shared" si="57"/>
        <v>4.0971200000000003</v>
      </c>
      <c r="L228" s="559"/>
      <c r="N228" s="187">
        <v>3.0979999999999999</v>
      </c>
      <c r="O228" s="113">
        <v>2.8109999999999999</v>
      </c>
      <c r="P228" s="198">
        <v>2.61</v>
      </c>
      <c r="Q228" s="148">
        <f t="shared" si="51"/>
        <v>45031</v>
      </c>
      <c r="R228" s="148">
        <f t="shared" si="52"/>
        <v>44331</v>
      </c>
      <c r="S228" s="187">
        <f t="shared" si="45"/>
        <v>4.0999999999999988E-4</v>
      </c>
      <c r="T228" s="549">
        <f t="shared" si="58"/>
        <v>700</v>
      </c>
      <c r="U228" s="113">
        <f t="shared" si="53"/>
        <v>477.75</v>
      </c>
      <c r="V228" s="113">
        <f t="shared" si="54"/>
        <v>222.25</v>
      </c>
      <c r="W228" s="549">
        <f t="shared" si="46"/>
        <v>2.9021224999999999</v>
      </c>
      <c r="X228" s="186">
        <f t="shared" si="55"/>
        <v>1.1949975000000004</v>
      </c>
      <c r="Y228" s="113">
        <f t="shared" si="59"/>
        <v>1.1985675475624902</v>
      </c>
    </row>
    <row r="229" spans="2:25" x14ac:dyDescent="0.35">
      <c r="B229" s="116">
        <v>42730</v>
      </c>
      <c r="C229" s="49" t="s">
        <v>437</v>
      </c>
      <c r="D229" s="350" t="s">
        <v>437</v>
      </c>
      <c r="E229" s="113" t="str">
        <f t="shared" si="56"/>
        <v/>
      </c>
      <c r="F229" s="116">
        <f t="shared" si="47"/>
        <v>44556.25</v>
      </c>
      <c r="G229" s="116"/>
      <c r="H229" s="549">
        <f t="shared" si="48"/>
        <v>750</v>
      </c>
      <c r="I229" s="550">
        <f t="shared" si="49"/>
        <v>185.75</v>
      </c>
      <c r="J229" s="113">
        <f t="shared" si="50"/>
        <v>564.25</v>
      </c>
      <c r="K229" s="549" t="str">
        <f t="shared" si="57"/>
        <v/>
      </c>
      <c r="L229" s="559"/>
      <c r="N229" s="187" t="s">
        <v>437</v>
      </c>
      <c r="O229" s="113" t="s">
        <v>437</v>
      </c>
      <c r="P229" s="198" t="s">
        <v>437</v>
      </c>
      <c r="Q229" s="148">
        <f t="shared" si="51"/>
        <v>45031</v>
      </c>
      <c r="R229" s="148">
        <f t="shared" si="52"/>
        <v>44331</v>
      </c>
      <c r="S229" s="187" t="str">
        <f t="shared" si="45"/>
        <v/>
      </c>
      <c r="T229" s="549">
        <f t="shared" si="58"/>
        <v>700</v>
      </c>
      <c r="U229" s="113">
        <f t="shared" si="53"/>
        <v>474.75</v>
      </c>
      <c r="V229" s="113">
        <f t="shared" si="54"/>
        <v>225.25</v>
      </c>
      <c r="W229" s="549" t="str">
        <f t="shared" si="46"/>
        <v/>
      </c>
      <c r="X229" s="186" t="str">
        <f t="shared" si="55"/>
        <v/>
      </c>
      <c r="Y229" s="113" t="str">
        <f t="shared" si="59"/>
        <v/>
      </c>
    </row>
    <row r="230" spans="2:25" x14ac:dyDescent="0.35">
      <c r="B230" s="116">
        <v>42731</v>
      </c>
      <c r="C230" s="49" t="s">
        <v>437</v>
      </c>
      <c r="D230" s="350" t="s">
        <v>437</v>
      </c>
      <c r="E230" s="113" t="str">
        <f t="shared" si="56"/>
        <v/>
      </c>
      <c r="F230" s="116">
        <f t="shared" si="47"/>
        <v>44557.25</v>
      </c>
      <c r="G230" s="116"/>
      <c r="H230" s="549">
        <f t="shared" si="48"/>
        <v>750</v>
      </c>
      <c r="I230" s="550">
        <f t="shared" si="49"/>
        <v>184.75</v>
      </c>
      <c r="J230" s="113">
        <f t="shared" si="50"/>
        <v>565.25</v>
      </c>
      <c r="K230" s="549" t="str">
        <f t="shared" si="57"/>
        <v/>
      </c>
      <c r="L230" s="559"/>
      <c r="N230" s="187" t="s">
        <v>437</v>
      </c>
      <c r="O230" s="113" t="s">
        <v>437</v>
      </c>
      <c r="P230" s="198" t="s">
        <v>437</v>
      </c>
      <c r="Q230" s="148">
        <f t="shared" si="51"/>
        <v>45031</v>
      </c>
      <c r="R230" s="148">
        <f t="shared" si="52"/>
        <v>44331</v>
      </c>
      <c r="S230" s="187" t="str">
        <f t="shared" si="45"/>
        <v/>
      </c>
      <c r="T230" s="549">
        <f t="shared" si="58"/>
        <v>700</v>
      </c>
      <c r="U230" s="113">
        <f t="shared" si="53"/>
        <v>473.75</v>
      </c>
      <c r="V230" s="113">
        <f t="shared" si="54"/>
        <v>226.25</v>
      </c>
      <c r="W230" s="549" t="str">
        <f t="shared" si="46"/>
        <v/>
      </c>
      <c r="X230" s="186" t="str">
        <f t="shared" si="55"/>
        <v/>
      </c>
      <c r="Y230" s="113" t="str">
        <f t="shared" si="59"/>
        <v/>
      </c>
    </row>
    <row r="231" spans="2:25" x14ac:dyDescent="0.35">
      <c r="B231" s="116">
        <v>42732</v>
      </c>
      <c r="C231" s="49">
        <v>4.2119999999999997</v>
      </c>
      <c r="D231" s="350">
        <v>3.7149999999999999</v>
      </c>
      <c r="E231" s="113">
        <f t="shared" si="56"/>
        <v>6.6266666666666655E-4</v>
      </c>
      <c r="F231" s="116">
        <f t="shared" si="47"/>
        <v>44558.25</v>
      </c>
      <c r="G231" s="116"/>
      <c r="H231" s="549">
        <f t="shared" si="48"/>
        <v>750</v>
      </c>
      <c r="I231" s="550">
        <f t="shared" si="49"/>
        <v>183.75</v>
      </c>
      <c r="J231" s="113">
        <f t="shared" si="50"/>
        <v>566.25</v>
      </c>
      <c r="K231" s="549">
        <f t="shared" si="57"/>
        <v>4.0902349999999998</v>
      </c>
      <c r="L231" s="559"/>
      <c r="N231" s="187">
        <v>3.0990000000000002</v>
      </c>
      <c r="O231" s="113">
        <v>2.8140000000000001</v>
      </c>
      <c r="P231" s="198">
        <v>2.6219999999999999</v>
      </c>
      <c r="Q231" s="148">
        <f t="shared" si="51"/>
        <v>45031</v>
      </c>
      <c r="R231" s="148">
        <f t="shared" si="52"/>
        <v>44331</v>
      </c>
      <c r="S231" s="187">
        <f t="shared" si="45"/>
        <v>4.0714285714285733E-4</v>
      </c>
      <c r="T231" s="549">
        <f t="shared" si="58"/>
        <v>700</v>
      </c>
      <c r="U231" s="113">
        <f t="shared" si="53"/>
        <v>472.75</v>
      </c>
      <c r="V231" s="113">
        <f t="shared" si="54"/>
        <v>227.25</v>
      </c>
      <c r="W231" s="549">
        <f t="shared" si="46"/>
        <v>2.9065232142857145</v>
      </c>
      <c r="X231" s="186">
        <f t="shared" si="55"/>
        <v>1.1837117857142854</v>
      </c>
      <c r="Y231" s="113">
        <f t="shared" si="59"/>
        <v>1.187214719693408</v>
      </c>
    </row>
    <row r="232" spans="2:25" x14ac:dyDescent="0.35">
      <c r="B232" s="116">
        <v>42733</v>
      </c>
      <c r="C232" s="49">
        <v>4.1760000000000002</v>
      </c>
      <c r="D232" s="350">
        <v>3.6630000000000003</v>
      </c>
      <c r="E232" s="113">
        <f t="shared" si="56"/>
        <v>6.8399999999999982E-4</v>
      </c>
      <c r="F232" s="116">
        <f t="shared" si="47"/>
        <v>44559.25</v>
      </c>
      <c r="G232" s="116"/>
      <c r="H232" s="549">
        <f t="shared" si="48"/>
        <v>750</v>
      </c>
      <c r="I232" s="550">
        <f t="shared" si="49"/>
        <v>182.75</v>
      </c>
      <c r="J232" s="113">
        <f t="shared" si="50"/>
        <v>567.25</v>
      </c>
      <c r="K232" s="549">
        <f t="shared" si="57"/>
        <v>4.050999</v>
      </c>
      <c r="L232" s="559"/>
      <c r="N232" s="187">
        <v>3.016</v>
      </c>
      <c r="O232" s="113">
        <v>2.7359999999999998</v>
      </c>
      <c r="P232" s="198">
        <v>2.5449999999999999</v>
      </c>
      <c r="Q232" s="148">
        <f t="shared" si="51"/>
        <v>45031</v>
      </c>
      <c r="R232" s="148">
        <f t="shared" si="52"/>
        <v>44331</v>
      </c>
      <c r="S232" s="187">
        <f t="shared" si="45"/>
        <v>4.0000000000000034E-4</v>
      </c>
      <c r="T232" s="549">
        <f t="shared" si="58"/>
        <v>700</v>
      </c>
      <c r="U232" s="113">
        <f t="shared" si="53"/>
        <v>471.75</v>
      </c>
      <c r="V232" s="113">
        <f t="shared" si="54"/>
        <v>228.25</v>
      </c>
      <c r="W232" s="549">
        <f t="shared" si="46"/>
        <v>2.8272999999999997</v>
      </c>
      <c r="X232" s="186">
        <f t="shared" si="55"/>
        <v>1.2236990000000003</v>
      </c>
      <c r="Y232" s="113">
        <f t="shared" si="59"/>
        <v>1.2274425981064985</v>
      </c>
    </row>
    <row r="233" spans="2:25" x14ac:dyDescent="0.35">
      <c r="B233" s="116">
        <v>42734</v>
      </c>
      <c r="C233" s="49">
        <v>4.1449999999999996</v>
      </c>
      <c r="D233" s="350">
        <v>3.637</v>
      </c>
      <c r="E233" s="113">
        <f t="shared" si="56"/>
        <v>6.7733333333333274E-4</v>
      </c>
      <c r="F233" s="116">
        <f t="shared" si="47"/>
        <v>44560.25</v>
      </c>
      <c r="G233" s="116"/>
      <c r="H233" s="549">
        <f t="shared" si="48"/>
        <v>750</v>
      </c>
      <c r="I233" s="550">
        <f t="shared" si="49"/>
        <v>181.75</v>
      </c>
      <c r="J233" s="113">
        <f t="shared" si="50"/>
        <v>568.25</v>
      </c>
      <c r="K233" s="549">
        <f t="shared" si="57"/>
        <v>4.0218946666666664</v>
      </c>
      <c r="L233" s="559"/>
      <c r="N233" s="187">
        <v>2.9790000000000001</v>
      </c>
      <c r="O233" s="113">
        <v>2.7</v>
      </c>
      <c r="P233" s="198">
        <v>2.504</v>
      </c>
      <c r="Q233" s="148">
        <f t="shared" si="51"/>
        <v>45031</v>
      </c>
      <c r="R233" s="148">
        <f t="shared" si="52"/>
        <v>44331</v>
      </c>
      <c r="S233" s="187">
        <f t="shared" si="45"/>
        <v>3.9857142857142847E-4</v>
      </c>
      <c r="T233" s="549">
        <f t="shared" si="58"/>
        <v>700</v>
      </c>
      <c r="U233" s="113">
        <f t="shared" si="53"/>
        <v>470.75</v>
      </c>
      <c r="V233" s="113">
        <f t="shared" si="54"/>
        <v>229.25</v>
      </c>
      <c r="W233" s="549">
        <f t="shared" si="46"/>
        <v>2.7913725</v>
      </c>
      <c r="X233" s="186">
        <f t="shared" si="55"/>
        <v>1.2305221666666664</v>
      </c>
      <c r="Y233" s="113">
        <f t="shared" si="59"/>
        <v>1.2343076286733368</v>
      </c>
    </row>
    <row r="234" spans="2:25" x14ac:dyDescent="0.35">
      <c r="B234" s="116">
        <v>42737</v>
      </c>
      <c r="C234" s="49" t="s">
        <v>437</v>
      </c>
      <c r="D234" s="350" t="s">
        <v>437</v>
      </c>
      <c r="E234" s="113" t="str">
        <f t="shared" si="56"/>
        <v/>
      </c>
      <c r="F234" s="116">
        <f t="shared" si="47"/>
        <v>44563.25</v>
      </c>
      <c r="G234" s="116"/>
      <c r="H234" s="549">
        <f t="shared" si="48"/>
        <v>750</v>
      </c>
      <c r="I234" s="550">
        <f t="shared" si="49"/>
        <v>178.75</v>
      </c>
      <c r="J234" s="113">
        <f t="shared" si="50"/>
        <v>571.25</v>
      </c>
      <c r="K234" s="549" t="str">
        <f t="shared" si="57"/>
        <v/>
      </c>
      <c r="L234" s="559"/>
      <c r="N234" s="187" t="s">
        <v>437</v>
      </c>
      <c r="O234" s="113" t="s">
        <v>437</v>
      </c>
      <c r="P234" s="198" t="s">
        <v>437</v>
      </c>
      <c r="Q234" s="148">
        <f t="shared" si="51"/>
        <v>45031</v>
      </c>
      <c r="R234" s="148">
        <f t="shared" si="52"/>
        <v>44331</v>
      </c>
      <c r="S234" s="187" t="str">
        <f t="shared" si="45"/>
        <v/>
      </c>
      <c r="T234" s="549">
        <f t="shared" si="58"/>
        <v>700</v>
      </c>
      <c r="U234" s="113">
        <f t="shared" si="53"/>
        <v>467.75</v>
      </c>
      <c r="V234" s="113">
        <f t="shared" si="54"/>
        <v>232.25</v>
      </c>
      <c r="W234" s="549" t="str">
        <f t="shared" si="46"/>
        <v/>
      </c>
      <c r="X234" s="186" t="str">
        <f t="shared" si="55"/>
        <v/>
      </c>
      <c r="Y234" s="113" t="str">
        <f t="shared" si="59"/>
        <v/>
      </c>
    </row>
    <row r="235" spans="2:25" x14ac:dyDescent="0.35">
      <c r="B235" s="116">
        <v>42738</v>
      </c>
      <c r="C235" s="49" t="s">
        <v>437</v>
      </c>
      <c r="D235" s="350" t="s">
        <v>437</v>
      </c>
      <c r="E235" s="113" t="str">
        <f t="shared" si="56"/>
        <v/>
      </c>
      <c r="F235" s="116">
        <f t="shared" si="47"/>
        <v>44564.25</v>
      </c>
      <c r="G235" s="116"/>
      <c r="H235" s="549">
        <f t="shared" si="48"/>
        <v>750</v>
      </c>
      <c r="I235" s="550">
        <f t="shared" si="49"/>
        <v>177.75</v>
      </c>
      <c r="J235" s="113">
        <f t="shared" si="50"/>
        <v>572.25</v>
      </c>
      <c r="K235" s="549" t="str">
        <f t="shared" si="57"/>
        <v/>
      </c>
      <c r="L235" s="559"/>
      <c r="N235" s="187" t="s">
        <v>437</v>
      </c>
      <c r="O235" s="113" t="s">
        <v>437</v>
      </c>
      <c r="P235" s="198" t="s">
        <v>437</v>
      </c>
      <c r="Q235" s="148">
        <f t="shared" si="51"/>
        <v>45031</v>
      </c>
      <c r="R235" s="148">
        <f t="shared" si="52"/>
        <v>44331</v>
      </c>
      <c r="S235" s="187" t="str">
        <f t="shared" si="45"/>
        <v/>
      </c>
      <c r="T235" s="549">
        <f t="shared" si="58"/>
        <v>700</v>
      </c>
      <c r="U235" s="113">
        <f t="shared" si="53"/>
        <v>466.75</v>
      </c>
      <c r="V235" s="113">
        <f t="shared" si="54"/>
        <v>233.25</v>
      </c>
      <c r="W235" s="549" t="str">
        <f t="shared" si="46"/>
        <v/>
      </c>
      <c r="X235" s="186" t="str">
        <f t="shared" si="55"/>
        <v/>
      </c>
      <c r="Y235" s="113" t="str">
        <f t="shared" si="59"/>
        <v/>
      </c>
    </row>
    <row r="236" spans="2:25" x14ac:dyDescent="0.35">
      <c r="B236" s="116">
        <v>42739</v>
      </c>
      <c r="C236" s="49">
        <v>4.0960000000000001</v>
      </c>
      <c r="D236" s="350">
        <v>3.5949999999999998</v>
      </c>
      <c r="E236" s="113">
        <f t="shared" si="56"/>
        <v>6.6800000000000041E-4</v>
      </c>
      <c r="F236" s="116">
        <f t="shared" si="47"/>
        <v>44565.25</v>
      </c>
      <c r="G236" s="116"/>
      <c r="H236" s="549">
        <f t="shared" si="48"/>
        <v>750</v>
      </c>
      <c r="I236" s="550">
        <f t="shared" si="49"/>
        <v>176.75</v>
      </c>
      <c r="J236" s="113">
        <f t="shared" si="50"/>
        <v>573.25</v>
      </c>
      <c r="K236" s="549">
        <f t="shared" si="57"/>
        <v>3.9779309999999999</v>
      </c>
      <c r="L236" s="559"/>
      <c r="N236" s="187">
        <v>2.95</v>
      </c>
      <c r="O236" s="113">
        <v>2.677</v>
      </c>
      <c r="P236" s="198">
        <v>2.488</v>
      </c>
      <c r="Q236" s="148">
        <f t="shared" si="51"/>
        <v>45031</v>
      </c>
      <c r="R236" s="148">
        <f t="shared" si="52"/>
        <v>44331</v>
      </c>
      <c r="S236" s="187">
        <f t="shared" si="45"/>
        <v>3.9000000000000021E-4</v>
      </c>
      <c r="T236" s="549">
        <f t="shared" si="58"/>
        <v>700</v>
      </c>
      <c r="U236" s="113">
        <f t="shared" si="53"/>
        <v>465.75</v>
      </c>
      <c r="V236" s="113">
        <f t="shared" si="54"/>
        <v>234.25</v>
      </c>
      <c r="W236" s="549">
        <f t="shared" si="46"/>
        <v>2.7683575</v>
      </c>
      <c r="X236" s="186">
        <f t="shared" si="55"/>
        <v>1.2095734999999999</v>
      </c>
      <c r="Y236" s="113">
        <f t="shared" si="59"/>
        <v>1.2132311701297471</v>
      </c>
    </row>
    <row r="237" spans="2:25" x14ac:dyDescent="0.35">
      <c r="B237" s="116">
        <v>42740</v>
      </c>
      <c r="C237" s="49">
        <v>4.0119999999999996</v>
      </c>
      <c r="D237" s="350">
        <v>3.5150000000000001</v>
      </c>
      <c r="E237" s="113">
        <f t="shared" si="56"/>
        <v>6.626666666666659E-4</v>
      </c>
      <c r="F237" s="116">
        <f t="shared" si="47"/>
        <v>44566.25</v>
      </c>
      <c r="G237" s="116"/>
      <c r="H237" s="549">
        <f t="shared" si="48"/>
        <v>750</v>
      </c>
      <c r="I237" s="550">
        <f t="shared" si="49"/>
        <v>175.75</v>
      </c>
      <c r="J237" s="113">
        <f t="shared" si="50"/>
        <v>574.25</v>
      </c>
      <c r="K237" s="549">
        <f t="shared" si="57"/>
        <v>3.8955363333333328</v>
      </c>
      <c r="L237" s="559"/>
      <c r="N237" s="187">
        <v>2.8810000000000002</v>
      </c>
      <c r="O237" s="113">
        <v>2.61</v>
      </c>
      <c r="P237" s="198">
        <v>2.4220000000000002</v>
      </c>
      <c r="Q237" s="148">
        <f t="shared" si="51"/>
        <v>45031</v>
      </c>
      <c r="R237" s="148">
        <f t="shared" si="52"/>
        <v>44331</v>
      </c>
      <c r="S237" s="187">
        <f t="shared" si="45"/>
        <v>3.8714285714285765E-4</v>
      </c>
      <c r="T237" s="549">
        <f t="shared" si="58"/>
        <v>700</v>
      </c>
      <c r="U237" s="113">
        <f t="shared" si="53"/>
        <v>464.75</v>
      </c>
      <c r="V237" s="113">
        <f t="shared" si="54"/>
        <v>235.25</v>
      </c>
      <c r="W237" s="549">
        <f t="shared" si="46"/>
        <v>2.701075357142857</v>
      </c>
      <c r="X237" s="186">
        <f t="shared" si="55"/>
        <v>1.1944609761904759</v>
      </c>
      <c r="Y237" s="113">
        <f t="shared" si="59"/>
        <v>1.1980278187495808</v>
      </c>
    </row>
    <row r="238" spans="2:25" x14ac:dyDescent="0.35">
      <c r="B238" s="116">
        <v>42741</v>
      </c>
      <c r="C238" s="49">
        <v>4.0350000000000001</v>
      </c>
      <c r="D238" s="350">
        <v>3.5300000000000002</v>
      </c>
      <c r="E238" s="113">
        <f t="shared" si="56"/>
        <v>6.7333333333333318E-4</v>
      </c>
      <c r="F238" s="116">
        <f t="shared" si="47"/>
        <v>44567.25</v>
      </c>
      <c r="G238" s="116"/>
      <c r="H238" s="549">
        <f t="shared" si="48"/>
        <v>750</v>
      </c>
      <c r="I238" s="550">
        <f t="shared" si="49"/>
        <v>174.75</v>
      </c>
      <c r="J238" s="113">
        <f t="shared" si="50"/>
        <v>575.25</v>
      </c>
      <c r="K238" s="549">
        <f t="shared" si="57"/>
        <v>3.917335</v>
      </c>
      <c r="L238" s="559"/>
      <c r="N238" s="187">
        <v>2.847</v>
      </c>
      <c r="O238" s="113">
        <v>2.5859999999999999</v>
      </c>
      <c r="P238" s="198">
        <v>2.4140000000000001</v>
      </c>
      <c r="Q238" s="148">
        <f t="shared" si="51"/>
        <v>45031</v>
      </c>
      <c r="R238" s="148">
        <f t="shared" si="52"/>
        <v>44331</v>
      </c>
      <c r="S238" s="187">
        <f t="shared" si="45"/>
        <v>3.7285714285714304E-4</v>
      </c>
      <c r="T238" s="549">
        <f t="shared" si="58"/>
        <v>700</v>
      </c>
      <c r="U238" s="113">
        <f t="shared" si="53"/>
        <v>463.75</v>
      </c>
      <c r="V238" s="113">
        <f t="shared" si="54"/>
        <v>236.25</v>
      </c>
      <c r="W238" s="549">
        <f t="shared" si="46"/>
        <v>2.6740874999999997</v>
      </c>
      <c r="X238" s="186">
        <f t="shared" si="55"/>
        <v>1.2432475000000003</v>
      </c>
      <c r="Y238" s="113">
        <f t="shared" si="59"/>
        <v>1.2471116608656629</v>
      </c>
    </row>
    <row r="239" spans="2:25" x14ac:dyDescent="0.35">
      <c r="B239" s="116">
        <v>42744</v>
      </c>
      <c r="C239" s="49">
        <v>4.0529999999999999</v>
      </c>
      <c r="D239" s="350">
        <v>3.5409999999999999</v>
      </c>
      <c r="E239" s="113">
        <f t="shared" si="56"/>
        <v>6.8266666666666671E-4</v>
      </c>
      <c r="F239" s="116">
        <f t="shared" si="47"/>
        <v>44570.25</v>
      </c>
      <c r="G239" s="116"/>
      <c r="H239" s="549">
        <f t="shared" si="48"/>
        <v>750</v>
      </c>
      <c r="I239" s="550">
        <f t="shared" si="49"/>
        <v>171.75</v>
      </c>
      <c r="J239" s="113">
        <f t="shared" si="50"/>
        <v>578.25</v>
      </c>
      <c r="K239" s="549">
        <f t="shared" si="57"/>
        <v>3.9357519999999999</v>
      </c>
      <c r="L239" s="559"/>
      <c r="N239" s="187">
        <v>2.911</v>
      </c>
      <c r="O239" s="113">
        <v>2.6470000000000002</v>
      </c>
      <c r="P239" s="198">
        <v>2.4649999999999999</v>
      </c>
      <c r="Q239" s="148">
        <f t="shared" si="51"/>
        <v>45031</v>
      </c>
      <c r="R239" s="148">
        <f t="shared" si="52"/>
        <v>44331</v>
      </c>
      <c r="S239" s="187">
        <f t="shared" si="45"/>
        <v>3.7714285714285687E-4</v>
      </c>
      <c r="T239" s="549">
        <f t="shared" si="58"/>
        <v>700</v>
      </c>
      <c r="U239" s="113">
        <f t="shared" si="53"/>
        <v>460.75</v>
      </c>
      <c r="V239" s="113">
        <f t="shared" si="54"/>
        <v>239.25</v>
      </c>
      <c r="W239" s="549">
        <f t="shared" si="46"/>
        <v>2.7372314285714285</v>
      </c>
      <c r="X239" s="186">
        <f t="shared" si="55"/>
        <v>1.1985205714285714</v>
      </c>
      <c r="Y239" s="113">
        <f t="shared" si="59"/>
        <v>1.2021117003289117</v>
      </c>
    </row>
    <row r="240" spans="2:25" x14ac:dyDescent="0.35">
      <c r="B240" s="116">
        <v>42745</v>
      </c>
      <c r="C240" s="49">
        <v>4.0229999999999997</v>
      </c>
      <c r="D240" s="350">
        <v>3.5230000000000001</v>
      </c>
      <c r="E240" s="113">
        <f t="shared" si="56"/>
        <v>6.666666666666661E-4</v>
      </c>
      <c r="F240" s="116">
        <f t="shared" si="47"/>
        <v>44571.25</v>
      </c>
      <c r="G240" s="116"/>
      <c r="H240" s="549">
        <f t="shared" si="48"/>
        <v>750</v>
      </c>
      <c r="I240" s="550">
        <f t="shared" si="49"/>
        <v>170.75</v>
      </c>
      <c r="J240" s="113">
        <f t="shared" si="50"/>
        <v>579.25</v>
      </c>
      <c r="K240" s="549">
        <f t="shared" si="57"/>
        <v>3.9091666666666667</v>
      </c>
      <c r="L240" s="559"/>
      <c r="N240" s="187">
        <v>2.8529999999999998</v>
      </c>
      <c r="O240" s="113">
        <v>2.5960000000000001</v>
      </c>
      <c r="P240" s="198">
        <v>2.4209999999999998</v>
      </c>
      <c r="Q240" s="148">
        <f t="shared" si="51"/>
        <v>45031</v>
      </c>
      <c r="R240" s="148">
        <f t="shared" si="52"/>
        <v>44331</v>
      </c>
      <c r="S240" s="187">
        <f t="shared" si="45"/>
        <v>3.6714285714285668E-4</v>
      </c>
      <c r="T240" s="549">
        <f t="shared" si="58"/>
        <v>700</v>
      </c>
      <c r="U240" s="113">
        <f t="shared" si="53"/>
        <v>459.75</v>
      </c>
      <c r="V240" s="113">
        <f t="shared" si="54"/>
        <v>240.25</v>
      </c>
      <c r="W240" s="549">
        <f t="shared" si="46"/>
        <v>2.6842060714285716</v>
      </c>
      <c r="X240" s="186">
        <f t="shared" si="55"/>
        <v>1.2249605952380951</v>
      </c>
      <c r="Y240" s="113">
        <f t="shared" si="59"/>
        <v>1.2287119163878035</v>
      </c>
    </row>
    <row r="241" spans="2:25" x14ac:dyDescent="0.35">
      <c r="B241" s="116">
        <v>42746</v>
      </c>
      <c r="C241" s="49">
        <v>4.0309999999999997</v>
      </c>
      <c r="D241" s="350">
        <v>3.5300000000000002</v>
      </c>
      <c r="E241" s="113">
        <f t="shared" si="56"/>
        <v>6.6799999999999922E-4</v>
      </c>
      <c r="F241" s="116">
        <f t="shared" si="47"/>
        <v>44572.25</v>
      </c>
      <c r="G241" s="116"/>
      <c r="H241" s="549">
        <f t="shared" si="48"/>
        <v>750</v>
      </c>
      <c r="I241" s="550">
        <f t="shared" si="49"/>
        <v>169.75</v>
      </c>
      <c r="J241" s="113">
        <f t="shared" si="50"/>
        <v>580.25</v>
      </c>
      <c r="K241" s="549">
        <f t="shared" si="57"/>
        <v>3.9176069999999998</v>
      </c>
      <c r="L241" s="559"/>
      <c r="N241" s="187">
        <v>2.85</v>
      </c>
      <c r="O241" s="113">
        <v>2.593</v>
      </c>
      <c r="P241" s="198">
        <v>2.4289999999999998</v>
      </c>
      <c r="Q241" s="148">
        <f t="shared" si="51"/>
        <v>45031</v>
      </c>
      <c r="R241" s="148">
        <f t="shared" si="52"/>
        <v>44331</v>
      </c>
      <c r="S241" s="187">
        <f t="shared" si="45"/>
        <v>3.6714285714285733E-4</v>
      </c>
      <c r="T241" s="549">
        <f t="shared" si="58"/>
        <v>700</v>
      </c>
      <c r="U241" s="113">
        <f t="shared" si="53"/>
        <v>458.75</v>
      </c>
      <c r="V241" s="113">
        <f t="shared" si="54"/>
        <v>241.25</v>
      </c>
      <c r="W241" s="549">
        <f t="shared" si="46"/>
        <v>2.6815732142857143</v>
      </c>
      <c r="X241" s="186">
        <f t="shared" si="55"/>
        <v>1.2360337857142856</v>
      </c>
      <c r="Y241" s="113">
        <f t="shared" si="59"/>
        <v>1.2398532345128555</v>
      </c>
    </row>
    <row r="242" spans="2:25" x14ac:dyDescent="0.35">
      <c r="B242" s="116">
        <v>42747</v>
      </c>
      <c r="C242" s="49">
        <v>3.9809999999999999</v>
      </c>
      <c r="D242" s="350">
        <v>3.4889999999999999</v>
      </c>
      <c r="E242" s="113">
        <f t="shared" si="56"/>
        <v>6.5600000000000001E-4</v>
      </c>
      <c r="F242" s="116">
        <f t="shared" si="47"/>
        <v>44573.25</v>
      </c>
      <c r="G242" s="116"/>
      <c r="H242" s="549">
        <f t="shared" si="48"/>
        <v>750</v>
      </c>
      <c r="I242" s="550">
        <f t="shared" si="49"/>
        <v>168.75</v>
      </c>
      <c r="J242" s="113">
        <f t="shared" si="50"/>
        <v>581.25</v>
      </c>
      <c r="K242" s="549">
        <f t="shared" si="57"/>
        <v>3.8702999999999999</v>
      </c>
      <c r="L242" s="559"/>
      <c r="N242" s="187">
        <v>2.7880000000000003</v>
      </c>
      <c r="O242" s="113">
        <v>2.5380000000000003</v>
      </c>
      <c r="P242" s="198">
        <v>2.3820000000000001</v>
      </c>
      <c r="Q242" s="148">
        <f t="shared" si="51"/>
        <v>45031</v>
      </c>
      <c r="R242" s="148">
        <f t="shared" si="52"/>
        <v>44331</v>
      </c>
      <c r="S242" s="187">
        <f t="shared" si="45"/>
        <v>3.5714285714285714E-4</v>
      </c>
      <c r="T242" s="549">
        <f t="shared" si="58"/>
        <v>700</v>
      </c>
      <c r="U242" s="113">
        <f t="shared" si="53"/>
        <v>457.75</v>
      </c>
      <c r="V242" s="113">
        <f t="shared" si="54"/>
        <v>242.25</v>
      </c>
      <c r="W242" s="549">
        <f t="shared" si="46"/>
        <v>2.6245178571428576</v>
      </c>
      <c r="X242" s="186">
        <f t="shared" si="55"/>
        <v>1.2457821428571423</v>
      </c>
      <c r="Y242" s="113">
        <f t="shared" si="59"/>
        <v>1.2496620757257881</v>
      </c>
    </row>
    <row r="243" spans="2:25" x14ac:dyDescent="0.35">
      <c r="B243" s="116">
        <v>42748</v>
      </c>
      <c r="C243" s="49">
        <v>4.0220000000000002</v>
      </c>
      <c r="D243" s="350">
        <v>3.528</v>
      </c>
      <c r="E243" s="113">
        <f t="shared" si="56"/>
        <v>6.5866666666666699E-4</v>
      </c>
      <c r="F243" s="116">
        <f t="shared" si="47"/>
        <v>44574.25</v>
      </c>
      <c r="G243" s="116"/>
      <c r="H243" s="549">
        <f t="shared" si="48"/>
        <v>750</v>
      </c>
      <c r="I243" s="550">
        <f t="shared" si="49"/>
        <v>167.75</v>
      </c>
      <c r="J243" s="113">
        <f t="shared" si="50"/>
        <v>582.25</v>
      </c>
      <c r="K243" s="549">
        <f t="shared" si="57"/>
        <v>3.9115086666666667</v>
      </c>
      <c r="L243" s="559"/>
      <c r="N243" s="187">
        <v>2.8120000000000003</v>
      </c>
      <c r="O243" s="113">
        <v>2.5569999999999999</v>
      </c>
      <c r="P243" s="198">
        <v>2.3980000000000001</v>
      </c>
      <c r="Q243" s="148">
        <f t="shared" si="51"/>
        <v>45031</v>
      </c>
      <c r="R243" s="148">
        <f t="shared" si="52"/>
        <v>44331</v>
      </c>
      <c r="S243" s="187">
        <f t="shared" si="45"/>
        <v>3.6428571428571478E-4</v>
      </c>
      <c r="T243" s="549">
        <f t="shared" si="58"/>
        <v>700</v>
      </c>
      <c r="U243" s="113">
        <f t="shared" si="53"/>
        <v>456.75</v>
      </c>
      <c r="V243" s="113">
        <f t="shared" si="54"/>
        <v>243.25</v>
      </c>
      <c r="W243" s="549">
        <f t="shared" si="46"/>
        <v>2.6456124999999999</v>
      </c>
      <c r="X243" s="186">
        <f t="shared" si="55"/>
        <v>1.2658961666666668</v>
      </c>
      <c r="Y243" s="113">
        <f t="shared" si="59"/>
        <v>1.2699023994286351</v>
      </c>
    </row>
    <row r="244" spans="2:25" x14ac:dyDescent="0.35">
      <c r="B244" s="116">
        <v>42751</v>
      </c>
      <c r="C244" s="49">
        <v>4.0119999999999996</v>
      </c>
      <c r="D244" s="350">
        <v>3.5169999999999999</v>
      </c>
      <c r="E244" s="113">
        <f t="shared" si="56"/>
        <v>6.5999999999999956E-4</v>
      </c>
      <c r="F244" s="116">
        <f t="shared" si="47"/>
        <v>44577.25</v>
      </c>
      <c r="G244" s="116"/>
      <c r="H244" s="549">
        <f t="shared" si="48"/>
        <v>750</v>
      </c>
      <c r="I244" s="550">
        <f t="shared" si="49"/>
        <v>164.75</v>
      </c>
      <c r="J244" s="113">
        <f t="shared" si="50"/>
        <v>585.25</v>
      </c>
      <c r="K244" s="549">
        <f t="shared" si="57"/>
        <v>3.9032649999999998</v>
      </c>
      <c r="L244" s="559"/>
      <c r="N244" s="187">
        <v>2.8220000000000001</v>
      </c>
      <c r="O244" s="113">
        <v>2.5670000000000002</v>
      </c>
      <c r="P244" s="198">
        <v>2.407</v>
      </c>
      <c r="Q244" s="148">
        <f t="shared" si="51"/>
        <v>45031</v>
      </c>
      <c r="R244" s="148">
        <f t="shared" si="52"/>
        <v>44331</v>
      </c>
      <c r="S244" s="187">
        <f t="shared" si="45"/>
        <v>3.6428571428571413E-4</v>
      </c>
      <c r="T244" s="549">
        <f t="shared" si="58"/>
        <v>700</v>
      </c>
      <c r="U244" s="113">
        <f t="shared" si="53"/>
        <v>453.75</v>
      </c>
      <c r="V244" s="113">
        <f t="shared" si="54"/>
        <v>246.25</v>
      </c>
      <c r="W244" s="549">
        <f t="shared" si="46"/>
        <v>2.6567053571428572</v>
      </c>
      <c r="X244" s="186">
        <f t="shared" si="55"/>
        <v>1.2465596428571426</v>
      </c>
      <c r="Y244" s="113">
        <f t="shared" si="59"/>
        <v>1.2504444202151577</v>
      </c>
    </row>
    <row r="245" spans="2:25" x14ac:dyDescent="0.35">
      <c r="B245" s="116">
        <v>42752</v>
      </c>
      <c r="C245" s="49">
        <v>4.0049999999999999</v>
      </c>
      <c r="D245" s="350">
        <v>3.512</v>
      </c>
      <c r="E245" s="113">
        <f t="shared" si="56"/>
        <v>6.5733333333333323E-4</v>
      </c>
      <c r="F245" s="116">
        <f t="shared" si="47"/>
        <v>44578.25</v>
      </c>
      <c r="G245" s="116"/>
      <c r="H245" s="549">
        <f t="shared" si="48"/>
        <v>750</v>
      </c>
      <c r="I245" s="550">
        <f t="shared" si="49"/>
        <v>163.75</v>
      </c>
      <c r="J245" s="113">
        <f t="shared" si="50"/>
        <v>586.25</v>
      </c>
      <c r="K245" s="549">
        <f t="shared" si="57"/>
        <v>3.8973616666666664</v>
      </c>
      <c r="L245" s="559"/>
      <c r="N245" s="187">
        <v>2.8129999999999997</v>
      </c>
      <c r="O245" s="113">
        <v>2.5590000000000002</v>
      </c>
      <c r="P245" s="198">
        <v>2.4</v>
      </c>
      <c r="Q245" s="148">
        <f t="shared" si="51"/>
        <v>45031</v>
      </c>
      <c r="R245" s="148">
        <f t="shared" si="52"/>
        <v>44331</v>
      </c>
      <c r="S245" s="187">
        <f t="shared" si="45"/>
        <v>3.6285714285714225E-4</v>
      </c>
      <c r="T245" s="549">
        <f t="shared" si="58"/>
        <v>700</v>
      </c>
      <c r="U245" s="113">
        <f t="shared" si="53"/>
        <v>452.75</v>
      </c>
      <c r="V245" s="113">
        <f t="shared" si="54"/>
        <v>247.25</v>
      </c>
      <c r="W245" s="549">
        <f t="shared" si="46"/>
        <v>2.6487164285714284</v>
      </c>
      <c r="X245" s="186">
        <f t="shared" si="55"/>
        <v>1.248645238095238</v>
      </c>
      <c r="Y245" s="113">
        <f t="shared" si="59"/>
        <v>1.2525430254217707</v>
      </c>
    </row>
    <row r="246" spans="2:25" x14ac:dyDescent="0.35">
      <c r="B246" s="116">
        <v>42753</v>
      </c>
      <c r="C246" s="49">
        <v>4.0629999999999997</v>
      </c>
      <c r="D246" s="350">
        <v>3.56</v>
      </c>
      <c r="E246" s="113">
        <f t="shared" si="56"/>
        <v>6.706666666666662E-4</v>
      </c>
      <c r="F246" s="116">
        <f t="shared" si="47"/>
        <v>44579.25</v>
      </c>
      <c r="G246" s="116"/>
      <c r="H246" s="549">
        <f t="shared" si="48"/>
        <v>750</v>
      </c>
      <c r="I246" s="550">
        <f t="shared" si="49"/>
        <v>162.75</v>
      </c>
      <c r="J246" s="113">
        <f t="shared" si="50"/>
        <v>587.25</v>
      </c>
      <c r="K246" s="549">
        <f t="shared" si="57"/>
        <v>3.9538489999999999</v>
      </c>
      <c r="L246" s="559"/>
      <c r="N246" s="187">
        <v>2.8109999999999999</v>
      </c>
      <c r="O246" s="113">
        <v>2.5609999999999999</v>
      </c>
      <c r="P246" s="198">
        <v>2.4079999999999999</v>
      </c>
      <c r="Q246" s="148">
        <f t="shared" si="51"/>
        <v>45031</v>
      </c>
      <c r="R246" s="148">
        <f t="shared" si="52"/>
        <v>44331</v>
      </c>
      <c r="S246" s="187">
        <f t="shared" si="45"/>
        <v>3.5714285714285714E-4</v>
      </c>
      <c r="T246" s="549">
        <f t="shared" si="58"/>
        <v>700</v>
      </c>
      <c r="U246" s="113">
        <f t="shared" si="53"/>
        <v>451.75</v>
      </c>
      <c r="V246" s="113">
        <f t="shared" si="54"/>
        <v>248.25</v>
      </c>
      <c r="W246" s="549">
        <f t="shared" si="46"/>
        <v>2.649660714285714</v>
      </c>
      <c r="X246" s="186">
        <f t="shared" si="55"/>
        <v>1.3041882857142859</v>
      </c>
      <c r="Y246" s="113">
        <f t="shared" si="59"/>
        <v>1.3084405534257604</v>
      </c>
    </row>
    <row r="247" spans="2:25" x14ac:dyDescent="0.35">
      <c r="B247" s="116">
        <v>42754</v>
      </c>
      <c r="C247" s="49">
        <v>4.0860000000000003</v>
      </c>
      <c r="D247" s="350">
        <v>3.5750000000000002</v>
      </c>
      <c r="E247" s="113">
        <f t="shared" si="56"/>
        <v>6.8133333333333349E-4</v>
      </c>
      <c r="F247" s="116">
        <f t="shared" si="47"/>
        <v>44580.25</v>
      </c>
      <c r="G247" s="116"/>
      <c r="H247" s="549">
        <f t="shared" si="48"/>
        <v>750</v>
      </c>
      <c r="I247" s="550">
        <f t="shared" si="49"/>
        <v>161.75</v>
      </c>
      <c r="J247" s="113">
        <f t="shared" si="50"/>
        <v>588.25</v>
      </c>
      <c r="K247" s="549">
        <f t="shared" si="57"/>
        <v>3.9757943333333334</v>
      </c>
      <c r="L247" s="559"/>
      <c r="N247" s="187">
        <v>2.8879999999999999</v>
      </c>
      <c r="O247" s="113">
        <v>2.63</v>
      </c>
      <c r="P247" s="198">
        <v>2.4699999999999998</v>
      </c>
      <c r="Q247" s="148">
        <f t="shared" si="51"/>
        <v>45031</v>
      </c>
      <c r="R247" s="148">
        <f t="shared" si="52"/>
        <v>44331</v>
      </c>
      <c r="S247" s="187">
        <f t="shared" si="45"/>
        <v>3.6857142857142855E-4</v>
      </c>
      <c r="T247" s="549">
        <f t="shared" si="58"/>
        <v>700</v>
      </c>
      <c r="U247" s="113">
        <f t="shared" si="53"/>
        <v>450.75</v>
      </c>
      <c r="V247" s="113">
        <f t="shared" si="54"/>
        <v>249.25</v>
      </c>
      <c r="W247" s="549">
        <f t="shared" si="46"/>
        <v>2.7218664285714285</v>
      </c>
      <c r="X247" s="186">
        <f t="shared" si="55"/>
        <v>1.253927904761905</v>
      </c>
      <c r="Y247" s="113">
        <f t="shared" si="59"/>
        <v>1.2578587427377608</v>
      </c>
    </row>
    <row r="248" spans="2:25" x14ac:dyDescent="0.35">
      <c r="B248" s="116">
        <v>42755</v>
      </c>
      <c r="C248" s="49">
        <v>4.0869999999999997</v>
      </c>
      <c r="D248" s="350">
        <v>3.5670000000000002</v>
      </c>
      <c r="E248" s="113">
        <f t="shared" si="56"/>
        <v>6.933333333333328E-4</v>
      </c>
      <c r="F248" s="116">
        <f t="shared" si="47"/>
        <v>44581.25</v>
      </c>
      <c r="G248" s="116"/>
      <c r="H248" s="549">
        <f t="shared" si="48"/>
        <v>750</v>
      </c>
      <c r="I248" s="550">
        <f t="shared" si="49"/>
        <v>160.75</v>
      </c>
      <c r="J248" s="113">
        <f t="shared" si="50"/>
        <v>589.25</v>
      </c>
      <c r="K248" s="549">
        <f t="shared" si="57"/>
        <v>3.9755466666666663</v>
      </c>
      <c r="L248" s="559"/>
      <c r="N248" s="187">
        <v>2.94</v>
      </c>
      <c r="O248" s="113">
        <v>2.6760000000000002</v>
      </c>
      <c r="P248" s="198">
        <v>2.5</v>
      </c>
      <c r="Q248" s="148">
        <f t="shared" si="51"/>
        <v>45031</v>
      </c>
      <c r="R248" s="148">
        <f t="shared" si="52"/>
        <v>44331</v>
      </c>
      <c r="S248" s="187">
        <f t="shared" si="45"/>
        <v>3.7714285714285687E-4</v>
      </c>
      <c r="T248" s="549">
        <f t="shared" si="58"/>
        <v>700</v>
      </c>
      <c r="U248" s="113">
        <f t="shared" si="53"/>
        <v>449.75</v>
      </c>
      <c r="V248" s="113">
        <f t="shared" si="54"/>
        <v>250.25</v>
      </c>
      <c r="W248" s="549">
        <f t="shared" si="46"/>
        <v>2.7703800000000003</v>
      </c>
      <c r="X248" s="186">
        <f t="shared" si="55"/>
        <v>1.2051666666666661</v>
      </c>
      <c r="Y248" s="113">
        <f t="shared" si="59"/>
        <v>1.2087977334027888</v>
      </c>
    </row>
    <row r="249" spans="2:25" x14ac:dyDescent="0.35">
      <c r="B249" s="116">
        <v>42758</v>
      </c>
      <c r="C249" s="49" t="s">
        <v>437</v>
      </c>
      <c r="D249" s="350" t="s">
        <v>437</v>
      </c>
      <c r="E249" s="113" t="str">
        <f t="shared" si="56"/>
        <v/>
      </c>
      <c r="F249" s="116">
        <f t="shared" si="47"/>
        <v>44584.25</v>
      </c>
      <c r="G249" s="116"/>
      <c r="H249" s="549">
        <f t="shared" si="48"/>
        <v>750</v>
      </c>
      <c r="I249" s="550">
        <f t="shared" si="49"/>
        <v>157.75</v>
      </c>
      <c r="J249" s="113">
        <f t="shared" si="50"/>
        <v>592.25</v>
      </c>
      <c r="K249" s="549" t="str">
        <f t="shared" si="57"/>
        <v/>
      </c>
      <c r="L249" s="559"/>
      <c r="N249" s="187" t="s">
        <v>437</v>
      </c>
      <c r="O249" s="113" t="s">
        <v>437</v>
      </c>
      <c r="P249" s="198" t="s">
        <v>437</v>
      </c>
      <c r="Q249" s="148">
        <f t="shared" si="51"/>
        <v>45031</v>
      </c>
      <c r="R249" s="148">
        <f t="shared" si="52"/>
        <v>44331</v>
      </c>
      <c r="S249" s="187" t="str">
        <f t="shared" si="45"/>
        <v/>
      </c>
      <c r="T249" s="549">
        <f t="shared" si="58"/>
        <v>700</v>
      </c>
      <c r="U249" s="113">
        <f t="shared" si="53"/>
        <v>446.75</v>
      </c>
      <c r="V249" s="113">
        <f t="shared" si="54"/>
        <v>253.25</v>
      </c>
      <c r="W249" s="549" t="str">
        <f t="shared" si="46"/>
        <v/>
      </c>
      <c r="X249" s="186" t="str">
        <f t="shared" si="55"/>
        <v/>
      </c>
      <c r="Y249" s="113" t="str">
        <f t="shared" si="59"/>
        <v/>
      </c>
    </row>
    <row r="250" spans="2:25" x14ac:dyDescent="0.35">
      <c r="B250" s="116">
        <v>42759</v>
      </c>
      <c r="C250" s="49">
        <v>4.0890000000000004</v>
      </c>
      <c r="D250" s="350">
        <v>3.597</v>
      </c>
      <c r="E250" s="113">
        <f t="shared" si="56"/>
        <v>6.5600000000000055E-4</v>
      </c>
      <c r="F250" s="116">
        <f t="shared" si="47"/>
        <v>44585.25</v>
      </c>
      <c r="G250" s="116"/>
      <c r="H250" s="549">
        <f t="shared" si="48"/>
        <v>750</v>
      </c>
      <c r="I250" s="550">
        <f t="shared" si="49"/>
        <v>156.75</v>
      </c>
      <c r="J250" s="113">
        <f t="shared" si="50"/>
        <v>593.25</v>
      </c>
      <c r="K250" s="549">
        <f t="shared" si="57"/>
        <v>3.9861720000000003</v>
      </c>
      <c r="L250" s="559"/>
      <c r="N250" s="187">
        <v>2.9060000000000001</v>
      </c>
      <c r="O250" s="113">
        <v>2.6429999999999998</v>
      </c>
      <c r="P250" s="198">
        <v>2.484</v>
      </c>
      <c r="Q250" s="148">
        <f t="shared" si="51"/>
        <v>45031</v>
      </c>
      <c r="R250" s="148">
        <f t="shared" si="52"/>
        <v>44331</v>
      </c>
      <c r="S250" s="187">
        <f t="shared" si="45"/>
        <v>3.7571428571428619E-4</v>
      </c>
      <c r="T250" s="549">
        <f t="shared" si="58"/>
        <v>700</v>
      </c>
      <c r="U250" s="113">
        <f t="shared" si="53"/>
        <v>445.75</v>
      </c>
      <c r="V250" s="113">
        <f t="shared" si="54"/>
        <v>254.25</v>
      </c>
      <c r="W250" s="549">
        <f t="shared" si="46"/>
        <v>2.7385253571428572</v>
      </c>
      <c r="X250" s="186">
        <f t="shared" si="55"/>
        <v>1.2476466428571431</v>
      </c>
      <c r="Y250" s="113">
        <f t="shared" si="59"/>
        <v>1.251538198220703</v>
      </c>
    </row>
    <row r="251" spans="2:25" x14ac:dyDescent="0.35">
      <c r="B251" s="116">
        <v>42760</v>
      </c>
      <c r="C251" s="49">
        <v>4.1040000000000001</v>
      </c>
      <c r="D251" s="350">
        <v>3.58</v>
      </c>
      <c r="E251" s="113">
        <f t="shared" si="56"/>
        <v>6.9866666666666666E-4</v>
      </c>
      <c r="F251" s="116">
        <f t="shared" si="47"/>
        <v>44586.25</v>
      </c>
      <c r="G251" s="116"/>
      <c r="H251" s="549">
        <f t="shared" si="48"/>
        <v>750</v>
      </c>
      <c r="I251" s="550">
        <f t="shared" si="49"/>
        <v>155.75</v>
      </c>
      <c r="J251" s="113">
        <f t="shared" si="50"/>
        <v>594.25</v>
      </c>
      <c r="K251" s="549">
        <f t="shared" si="57"/>
        <v>3.9951826666666665</v>
      </c>
      <c r="L251" s="559"/>
      <c r="N251" s="187">
        <v>2.9539999999999997</v>
      </c>
      <c r="O251" s="113">
        <v>2.6790000000000003</v>
      </c>
      <c r="P251" s="198">
        <v>2.504</v>
      </c>
      <c r="Q251" s="148">
        <f t="shared" si="51"/>
        <v>45031</v>
      </c>
      <c r="R251" s="148">
        <f t="shared" si="52"/>
        <v>44331</v>
      </c>
      <c r="S251" s="187">
        <f t="shared" si="45"/>
        <v>3.9285714285714211E-4</v>
      </c>
      <c r="T251" s="549">
        <f t="shared" si="58"/>
        <v>700</v>
      </c>
      <c r="U251" s="113">
        <f t="shared" si="53"/>
        <v>444.75</v>
      </c>
      <c r="V251" s="113">
        <f t="shared" si="54"/>
        <v>255.25</v>
      </c>
      <c r="W251" s="549">
        <f t="shared" si="46"/>
        <v>2.7792767857142859</v>
      </c>
      <c r="X251" s="186">
        <f t="shared" si="55"/>
        <v>1.2159058809523806</v>
      </c>
      <c r="Y251" s="113">
        <f t="shared" si="59"/>
        <v>1.2196019487307419</v>
      </c>
    </row>
    <row r="252" spans="2:25" x14ac:dyDescent="0.35">
      <c r="B252" s="116">
        <v>42761</v>
      </c>
      <c r="C252" s="49">
        <v>4.1420000000000003</v>
      </c>
      <c r="D252" s="350">
        <v>3.6019999999999999</v>
      </c>
      <c r="E252" s="113">
        <f t="shared" si="56"/>
        <v>7.2000000000000059E-4</v>
      </c>
      <c r="F252" s="116">
        <f t="shared" si="47"/>
        <v>44587.25</v>
      </c>
      <c r="G252" s="116"/>
      <c r="H252" s="549">
        <f t="shared" si="48"/>
        <v>750</v>
      </c>
      <c r="I252" s="550">
        <f t="shared" si="49"/>
        <v>154.75</v>
      </c>
      <c r="J252" s="113">
        <f t="shared" si="50"/>
        <v>595.25</v>
      </c>
      <c r="K252" s="549">
        <f t="shared" si="57"/>
        <v>4.0305800000000005</v>
      </c>
      <c r="L252" s="559"/>
      <c r="N252" s="187">
        <v>3.0219999999999998</v>
      </c>
      <c r="O252" s="113">
        <v>2.7370000000000001</v>
      </c>
      <c r="P252" s="198">
        <v>2.5609999999999999</v>
      </c>
      <c r="Q252" s="148">
        <f t="shared" si="51"/>
        <v>45031</v>
      </c>
      <c r="R252" s="148">
        <f t="shared" si="52"/>
        <v>44331</v>
      </c>
      <c r="S252" s="187">
        <f t="shared" si="45"/>
        <v>4.0714285714285673E-4</v>
      </c>
      <c r="T252" s="549">
        <f t="shared" si="58"/>
        <v>700</v>
      </c>
      <c r="U252" s="113">
        <f t="shared" si="53"/>
        <v>443.75</v>
      </c>
      <c r="V252" s="113">
        <f t="shared" si="54"/>
        <v>256.25</v>
      </c>
      <c r="W252" s="549">
        <f t="shared" si="46"/>
        <v>2.8413303571428572</v>
      </c>
      <c r="X252" s="186">
        <f t="shared" si="55"/>
        <v>1.1892496428571433</v>
      </c>
      <c r="Y252" s="113">
        <f t="shared" si="59"/>
        <v>1.1927854296397422</v>
      </c>
    </row>
    <row r="253" spans="2:25" x14ac:dyDescent="0.35">
      <c r="B253" s="116">
        <v>42762</v>
      </c>
      <c r="C253" s="49">
        <v>4.157</v>
      </c>
      <c r="D253" s="350">
        <v>3.617</v>
      </c>
      <c r="E253" s="113">
        <f t="shared" si="56"/>
        <v>7.2000000000000005E-4</v>
      </c>
      <c r="F253" s="116">
        <f t="shared" si="47"/>
        <v>44588.25</v>
      </c>
      <c r="G253" s="116"/>
      <c r="H253" s="549">
        <f t="shared" si="48"/>
        <v>750</v>
      </c>
      <c r="I253" s="550">
        <f t="shared" si="49"/>
        <v>153.75</v>
      </c>
      <c r="J253" s="113">
        <f t="shared" si="50"/>
        <v>596.25</v>
      </c>
      <c r="K253" s="549">
        <f t="shared" si="57"/>
        <v>4.0463000000000005</v>
      </c>
      <c r="L253" s="559"/>
      <c r="N253" s="187">
        <v>3.0619999999999998</v>
      </c>
      <c r="O253" s="113">
        <v>2.7709999999999999</v>
      </c>
      <c r="P253" s="198">
        <v>2.6040000000000001</v>
      </c>
      <c r="Q253" s="148">
        <f t="shared" si="51"/>
        <v>45031</v>
      </c>
      <c r="R253" s="148">
        <f t="shared" si="52"/>
        <v>44331</v>
      </c>
      <c r="S253" s="187">
        <f t="shared" si="45"/>
        <v>4.1571428571428559E-4</v>
      </c>
      <c r="T253" s="549">
        <f t="shared" si="58"/>
        <v>700</v>
      </c>
      <c r="U253" s="113">
        <f t="shared" si="53"/>
        <v>442.75</v>
      </c>
      <c r="V253" s="113">
        <f t="shared" si="54"/>
        <v>257.25</v>
      </c>
      <c r="W253" s="549">
        <f t="shared" si="46"/>
        <v>2.8779425000000001</v>
      </c>
      <c r="X253" s="186">
        <f t="shared" si="55"/>
        <v>1.1683575000000004</v>
      </c>
      <c r="Y253" s="113">
        <f t="shared" si="59"/>
        <v>1.1717701481195331</v>
      </c>
    </row>
    <row r="254" spans="2:25" x14ac:dyDescent="0.35">
      <c r="B254" s="116">
        <v>42765</v>
      </c>
      <c r="C254" s="49" t="s">
        <v>437</v>
      </c>
      <c r="D254" s="350" t="s">
        <v>437</v>
      </c>
      <c r="E254" s="113" t="str">
        <f t="shared" si="56"/>
        <v/>
      </c>
      <c r="F254" s="116">
        <f t="shared" si="47"/>
        <v>44591.25</v>
      </c>
      <c r="G254" s="116"/>
      <c r="H254" s="549">
        <f t="shared" si="48"/>
        <v>750</v>
      </c>
      <c r="I254" s="550">
        <f t="shared" si="49"/>
        <v>150.75</v>
      </c>
      <c r="J254" s="113">
        <f t="shared" si="50"/>
        <v>599.25</v>
      </c>
      <c r="K254" s="549" t="str">
        <f t="shared" si="57"/>
        <v/>
      </c>
      <c r="L254" s="559"/>
      <c r="N254" s="187" t="s">
        <v>437</v>
      </c>
      <c r="O254" s="113" t="s">
        <v>437</v>
      </c>
      <c r="P254" s="198" t="s">
        <v>437</v>
      </c>
      <c r="Q254" s="148">
        <f t="shared" si="51"/>
        <v>45031</v>
      </c>
      <c r="R254" s="148">
        <f t="shared" si="52"/>
        <v>44331</v>
      </c>
      <c r="S254" s="187" t="str">
        <f t="shared" si="45"/>
        <v/>
      </c>
      <c r="T254" s="549">
        <f t="shared" si="58"/>
        <v>700</v>
      </c>
      <c r="U254" s="113">
        <f t="shared" si="53"/>
        <v>439.75</v>
      </c>
      <c r="V254" s="113">
        <f t="shared" si="54"/>
        <v>260.25</v>
      </c>
      <c r="W254" s="549" t="str">
        <f t="shared" si="46"/>
        <v/>
      </c>
      <c r="X254" s="186" t="str">
        <f t="shared" si="55"/>
        <v/>
      </c>
      <c r="Y254" s="113" t="str">
        <f t="shared" si="59"/>
        <v/>
      </c>
    </row>
    <row r="255" spans="2:25" x14ac:dyDescent="0.35">
      <c r="B255" s="116">
        <v>42766</v>
      </c>
      <c r="C255" s="49">
        <v>4.1529999999999996</v>
      </c>
      <c r="D255" s="350">
        <v>3.6120000000000001</v>
      </c>
      <c r="E255" s="113">
        <f t="shared" si="56"/>
        <v>7.2133333333333262E-4</v>
      </c>
      <c r="F255" s="116">
        <f t="shared" si="47"/>
        <v>44592.25</v>
      </c>
      <c r="G255" s="116"/>
      <c r="H255" s="549">
        <f t="shared" si="48"/>
        <v>750</v>
      </c>
      <c r="I255" s="550">
        <f t="shared" si="49"/>
        <v>149.75</v>
      </c>
      <c r="J255" s="113">
        <f t="shared" si="50"/>
        <v>600.25</v>
      </c>
      <c r="K255" s="549">
        <f t="shared" si="57"/>
        <v>4.0449803333333332</v>
      </c>
      <c r="L255" s="559"/>
      <c r="N255" s="187">
        <v>3.0179999999999998</v>
      </c>
      <c r="O255" s="113">
        <v>2.7320000000000002</v>
      </c>
      <c r="P255" s="198">
        <v>2.5489999999999999</v>
      </c>
      <c r="Q255" s="148">
        <f t="shared" si="51"/>
        <v>45031</v>
      </c>
      <c r="R255" s="148">
        <f t="shared" si="52"/>
        <v>44331</v>
      </c>
      <c r="S255" s="187">
        <f t="shared" si="45"/>
        <v>4.0857142857142801E-4</v>
      </c>
      <c r="T255" s="549">
        <f t="shared" si="58"/>
        <v>700</v>
      </c>
      <c r="U255" s="113">
        <f t="shared" si="53"/>
        <v>438.75</v>
      </c>
      <c r="V255" s="113">
        <f t="shared" si="54"/>
        <v>261.25</v>
      </c>
      <c r="W255" s="549">
        <f t="shared" si="46"/>
        <v>2.8387392857142859</v>
      </c>
      <c r="X255" s="186">
        <f t="shared" si="55"/>
        <v>1.2062410476190473</v>
      </c>
      <c r="Y255" s="113">
        <f t="shared" si="59"/>
        <v>1.2098785912814547</v>
      </c>
    </row>
    <row r="256" spans="2:25" x14ac:dyDescent="0.35">
      <c r="B256" s="116">
        <v>42767</v>
      </c>
      <c r="C256" s="49">
        <v>4.1340000000000003</v>
      </c>
      <c r="D256" s="350">
        <v>3.5939999999999999</v>
      </c>
      <c r="E256" s="113">
        <f t="shared" si="56"/>
        <v>7.2000000000000059E-4</v>
      </c>
      <c r="F256" s="116">
        <f t="shared" si="47"/>
        <v>44593.25</v>
      </c>
      <c r="G256" s="116"/>
      <c r="H256" s="549">
        <f t="shared" si="48"/>
        <v>750</v>
      </c>
      <c r="I256" s="550">
        <f t="shared" si="49"/>
        <v>148.75</v>
      </c>
      <c r="J256" s="113">
        <f t="shared" si="50"/>
        <v>601.25</v>
      </c>
      <c r="K256" s="549">
        <f t="shared" si="57"/>
        <v>4.0269000000000004</v>
      </c>
      <c r="L256" s="559"/>
      <c r="N256" s="187">
        <v>3.0030000000000001</v>
      </c>
      <c r="O256" s="113">
        <v>2.718</v>
      </c>
      <c r="P256" s="198">
        <v>2.5310000000000001</v>
      </c>
      <c r="Q256" s="148">
        <f t="shared" si="51"/>
        <v>45031</v>
      </c>
      <c r="R256" s="148">
        <f t="shared" si="52"/>
        <v>44331</v>
      </c>
      <c r="S256" s="187">
        <f t="shared" si="45"/>
        <v>4.0714285714285733E-4</v>
      </c>
      <c r="T256" s="549">
        <f t="shared" si="58"/>
        <v>700</v>
      </c>
      <c r="U256" s="113">
        <f t="shared" si="53"/>
        <v>437.75</v>
      </c>
      <c r="V256" s="113">
        <f t="shared" si="54"/>
        <v>262.25</v>
      </c>
      <c r="W256" s="549">
        <f t="shared" si="46"/>
        <v>2.8247732142857145</v>
      </c>
      <c r="X256" s="186">
        <f t="shared" si="55"/>
        <v>1.2021267857142859</v>
      </c>
      <c r="Y256" s="113">
        <f t="shared" si="59"/>
        <v>1.2057395577366181</v>
      </c>
    </row>
    <row r="257" spans="2:25" x14ac:dyDescent="0.35">
      <c r="B257" s="116">
        <v>42768</v>
      </c>
      <c r="C257" s="49">
        <v>4.1340000000000003</v>
      </c>
      <c r="D257" s="350">
        <v>3.597</v>
      </c>
      <c r="E257" s="113">
        <f t="shared" si="56"/>
        <v>7.1600000000000049E-4</v>
      </c>
      <c r="F257" s="116">
        <f t="shared" si="47"/>
        <v>44594.25</v>
      </c>
      <c r="G257" s="116"/>
      <c r="H257" s="549">
        <f t="shared" si="48"/>
        <v>750</v>
      </c>
      <c r="I257" s="550">
        <f t="shared" si="49"/>
        <v>147.75</v>
      </c>
      <c r="J257" s="113">
        <f t="shared" si="50"/>
        <v>602.25</v>
      </c>
      <c r="K257" s="549">
        <f t="shared" si="57"/>
        <v>4.0282110000000007</v>
      </c>
      <c r="L257" s="559"/>
      <c r="N257" s="187">
        <v>3.03</v>
      </c>
      <c r="O257" s="113">
        <v>2.7359999999999998</v>
      </c>
      <c r="P257" s="198">
        <v>2.5449999999999999</v>
      </c>
      <c r="Q257" s="148">
        <f t="shared" si="51"/>
        <v>45031</v>
      </c>
      <c r="R257" s="148">
        <f t="shared" si="52"/>
        <v>44331</v>
      </c>
      <c r="S257" s="187">
        <f t="shared" si="45"/>
        <v>4.2000000000000007E-4</v>
      </c>
      <c r="T257" s="549">
        <f t="shared" si="58"/>
        <v>700</v>
      </c>
      <c r="U257" s="113">
        <f t="shared" si="53"/>
        <v>436.75</v>
      </c>
      <c r="V257" s="113">
        <f t="shared" si="54"/>
        <v>263.25</v>
      </c>
      <c r="W257" s="549">
        <f t="shared" si="46"/>
        <v>2.8465649999999996</v>
      </c>
      <c r="X257" s="186">
        <f t="shared" si="55"/>
        <v>1.1816460000000011</v>
      </c>
      <c r="Y257" s="113">
        <f t="shared" si="59"/>
        <v>1.1851367181732853</v>
      </c>
    </row>
    <row r="258" spans="2:25" x14ac:dyDescent="0.35">
      <c r="B258" s="116">
        <v>42769</v>
      </c>
      <c r="C258" s="49">
        <v>4.1289999999999996</v>
      </c>
      <c r="D258" s="350">
        <v>3.5750000000000002</v>
      </c>
      <c r="E258" s="113">
        <f t="shared" si="56"/>
        <v>7.3866666666666579E-4</v>
      </c>
      <c r="F258" s="116">
        <f t="shared" si="47"/>
        <v>44595.25</v>
      </c>
      <c r="G258" s="116"/>
      <c r="H258" s="549">
        <f t="shared" si="48"/>
        <v>750</v>
      </c>
      <c r="I258" s="550">
        <f t="shared" si="49"/>
        <v>146.75</v>
      </c>
      <c r="J258" s="113">
        <f t="shared" si="50"/>
        <v>603.25</v>
      </c>
      <c r="K258" s="549">
        <f t="shared" si="57"/>
        <v>4.0206006666666667</v>
      </c>
      <c r="L258" s="559"/>
      <c r="N258" s="187">
        <v>3.0230000000000001</v>
      </c>
      <c r="O258" s="113">
        <v>2.73</v>
      </c>
      <c r="P258" s="198">
        <v>2.536</v>
      </c>
      <c r="Q258" s="148">
        <f t="shared" si="51"/>
        <v>45031</v>
      </c>
      <c r="R258" s="148">
        <f t="shared" si="52"/>
        <v>44331</v>
      </c>
      <c r="S258" s="187">
        <f t="shared" si="45"/>
        <v>4.1857142857142879E-4</v>
      </c>
      <c r="T258" s="549">
        <f t="shared" si="58"/>
        <v>700</v>
      </c>
      <c r="U258" s="113">
        <f t="shared" si="53"/>
        <v>435.75</v>
      </c>
      <c r="V258" s="113">
        <f t="shared" si="54"/>
        <v>264.25</v>
      </c>
      <c r="W258" s="549">
        <f t="shared" si="46"/>
        <v>2.8406075</v>
      </c>
      <c r="X258" s="186">
        <f t="shared" si="55"/>
        <v>1.1799931666666668</v>
      </c>
      <c r="Y258" s="113">
        <f t="shared" si="59"/>
        <v>1.1834741263501369</v>
      </c>
    </row>
    <row r="259" spans="2:25" x14ac:dyDescent="0.35">
      <c r="B259" s="116">
        <v>42772</v>
      </c>
      <c r="C259" s="49" t="s">
        <v>437</v>
      </c>
      <c r="D259" s="350" t="s">
        <v>437</v>
      </c>
      <c r="E259" s="113" t="str">
        <f t="shared" si="56"/>
        <v/>
      </c>
      <c r="F259" s="116">
        <f t="shared" si="47"/>
        <v>44598.25</v>
      </c>
      <c r="G259" s="116"/>
      <c r="H259" s="549">
        <f t="shared" si="48"/>
        <v>750</v>
      </c>
      <c r="I259" s="550">
        <f t="shared" si="49"/>
        <v>143.75</v>
      </c>
      <c r="J259" s="113">
        <f t="shared" si="50"/>
        <v>606.25</v>
      </c>
      <c r="K259" s="549" t="str">
        <f t="shared" si="57"/>
        <v/>
      </c>
      <c r="L259" s="559"/>
      <c r="N259" s="187" t="s">
        <v>437</v>
      </c>
      <c r="O259" s="113" t="s">
        <v>437</v>
      </c>
      <c r="P259" s="198" t="s">
        <v>437</v>
      </c>
      <c r="Q259" s="148">
        <f t="shared" si="51"/>
        <v>45031</v>
      </c>
      <c r="R259" s="148">
        <f t="shared" si="52"/>
        <v>44331</v>
      </c>
      <c r="S259" s="187" t="str">
        <f t="shared" si="45"/>
        <v/>
      </c>
      <c r="T259" s="549">
        <f t="shared" si="58"/>
        <v>700</v>
      </c>
      <c r="U259" s="113">
        <f t="shared" si="53"/>
        <v>432.75</v>
      </c>
      <c r="V259" s="113">
        <f t="shared" si="54"/>
        <v>267.25</v>
      </c>
      <c r="W259" s="549" t="str">
        <f t="shared" si="46"/>
        <v/>
      </c>
      <c r="X259" s="186" t="str">
        <f t="shared" si="55"/>
        <v/>
      </c>
      <c r="Y259" s="113" t="str">
        <f t="shared" si="59"/>
        <v/>
      </c>
    </row>
    <row r="260" spans="2:25" x14ac:dyDescent="0.35">
      <c r="B260" s="116">
        <v>42773</v>
      </c>
      <c r="C260" s="49">
        <v>4.0780000000000003</v>
      </c>
      <c r="D260" s="350">
        <v>3.55</v>
      </c>
      <c r="E260" s="113">
        <f t="shared" si="56"/>
        <v>7.0400000000000063E-4</v>
      </c>
      <c r="F260" s="116">
        <f t="shared" si="47"/>
        <v>44599.25</v>
      </c>
      <c r="G260" s="116"/>
      <c r="H260" s="549">
        <f t="shared" si="48"/>
        <v>750</v>
      </c>
      <c r="I260" s="550">
        <f t="shared" si="49"/>
        <v>142.75</v>
      </c>
      <c r="J260" s="113">
        <f t="shared" si="50"/>
        <v>607.25</v>
      </c>
      <c r="K260" s="549">
        <f t="shared" si="57"/>
        <v>3.9775040000000002</v>
      </c>
      <c r="L260" s="559"/>
      <c r="N260" s="187">
        <v>2.9550000000000001</v>
      </c>
      <c r="O260" s="113">
        <v>2.6710000000000003</v>
      </c>
      <c r="P260" s="198">
        <v>2.5110000000000001</v>
      </c>
      <c r="Q260" s="148">
        <f t="shared" si="51"/>
        <v>45031</v>
      </c>
      <c r="R260" s="148">
        <f t="shared" si="52"/>
        <v>44331</v>
      </c>
      <c r="S260" s="187">
        <f t="shared" si="45"/>
        <v>4.0571428571428545E-4</v>
      </c>
      <c r="T260" s="549">
        <f t="shared" si="58"/>
        <v>700</v>
      </c>
      <c r="U260" s="113">
        <f t="shared" si="53"/>
        <v>431.75</v>
      </c>
      <c r="V260" s="113">
        <f t="shared" si="54"/>
        <v>268.25</v>
      </c>
      <c r="W260" s="549">
        <f t="shared" si="46"/>
        <v>2.7798328571428574</v>
      </c>
      <c r="X260" s="186">
        <f t="shared" si="55"/>
        <v>1.1976711428571427</v>
      </c>
      <c r="Y260" s="113">
        <f t="shared" si="59"/>
        <v>1.2012571832732188</v>
      </c>
    </row>
    <row r="261" spans="2:25" x14ac:dyDescent="0.35">
      <c r="B261" s="116">
        <v>42774</v>
      </c>
      <c r="C261" s="49">
        <v>4.0149999999999997</v>
      </c>
      <c r="D261" s="350">
        <v>3.4990000000000001</v>
      </c>
      <c r="E261" s="113">
        <f t="shared" si="56"/>
        <v>6.8799999999999938E-4</v>
      </c>
      <c r="F261" s="116">
        <f t="shared" si="47"/>
        <v>44600.25</v>
      </c>
      <c r="G261" s="116"/>
      <c r="H261" s="549">
        <f t="shared" si="48"/>
        <v>750</v>
      </c>
      <c r="I261" s="550">
        <f t="shared" si="49"/>
        <v>141.75</v>
      </c>
      <c r="J261" s="113">
        <f t="shared" si="50"/>
        <v>608.25</v>
      </c>
      <c r="K261" s="549">
        <f t="shared" si="57"/>
        <v>3.9174759999999997</v>
      </c>
      <c r="L261" s="559"/>
      <c r="N261" s="187">
        <v>2.9079999999999999</v>
      </c>
      <c r="O261" s="113">
        <v>2.629</v>
      </c>
      <c r="P261" s="198">
        <v>2.4750000000000001</v>
      </c>
      <c r="Q261" s="148">
        <f t="shared" si="51"/>
        <v>45031</v>
      </c>
      <c r="R261" s="148">
        <f t="shared" si="52"/>
        <v>44331</v>
      </c>
      <c r="S261" s="187">
        <f t="shared" si="45"/>
        <v>3.9857142857142847E-4</v>
      </c>
      <c r="T261" s="549">
        <f t="shared" si="58"/>
        <v>700</v>
      </c>
      <c r="U261" s="113">
        <f t="shared" si="53"/>
        <v>430.75</v>
      </c>
      <c r="V261" s="113">
        <f t="shared" si="54"/>
        <v>269.25</v>
      </c>
      <c r="W261" s="549">
        <f t="shared" si="46"/>
        <v>2.7363153571428569</v>
      </c>
      <c r="X261" s="186">
        <f t="shared" si="55"/>
        <v>1.1811606428571428</v>
      </c>
      <c r="Y261" s="113">
        <f t="shared" si="59"/>
        <v>1.1846484940177371</v>
      </c>
    </row>
    <row r="262" spans="2:25" x14ac:dyDescent="0.35">
      <c r="B262" s="116">
        <v>42775</v>
      </c>
      <c r="C262" s="49">
        <v>4.0229999999999997</v>
      </c>
      <c r="D262" s="350">
        <v>3.4809999999999999</v>
      </c>
      <c r="E262" s="113">
        <f t="shared" si="56"/>
        <v>7.2266666666666638E-4</v>
      </c>
      <c r="F262" s="116">
        <f t="shared" si="47"/>
        <v>44601.25</v>
      </c>
      <c r="G262" s="116"/>
      <c r="H262" s="549">
        <f t="shared" si="48"/>
        <v>750</v>
      </c>
      <c r="I262" s="550">
        <f t="shared" si="49"/>
        <v>140.75</v>
      </c>
      <c r="J262" s="113">
        <f t="shared" si="50"/>
        <v>609.25</v>
      </c>
      <c r="K262" s="549">
        <f t="shared" si="57"/>
        <v>3.9212846666666663</v>
      </c>
      <c r="L262" s="559"/>
      <c r="N262" s="187">
        <v>2.8050000000000002</v>
      </c>
      <c r="O262" s="113">
        <v>2.532</v>
      </c>
      <c r="P262" s="198">
        <v>2.3879999999999999</v>
      </c>
      <c r="Q262" s="148">
        <f t="shared" si="51"/>
        <v>45031</v>
      </c>
      <c r="R262" s="148">
        <f t="shared" si="52"/>
        <v>44331</v>
      </c>
      <c r="S262" s="187">
        <f t="shared" ref="S262:S275" si="60">IF(N262="","",(O262-N262)/($O$14-$N$14))</f>
        <v>3.9000000000000021E-4</v>
      </c>
      <c r="T262" s="549">
        <f t="shared" si="58"/>
        <v>700</v>
      </c>
      <c r="U262" s="113">
        <f t="shared" si="53"/>
        <v>429.75</v>
      </c>
      <c r="V262" s="113">
        <f t="shared" si="54"/>
        <v>270.25</v>
      </c>
      <c r="W262" s="549">
        <f t="shared" ref="W262:W275" si="61">IF(N262="","",N262-(U262*S262))</f>
        <v>2.6373975000000001</v>
      </c>
      <c r="X262" s="186">
        <f t="shared" si="55"/>
        <v>1.2838871666666662</v>
      </c>
      <c r="Y262" s="113">
        <f t="shared" si="59"/>
        <v>1.2880080823085116</v>
      </c>
    </row>
    <row r="263" spans="2:25" x14ac:dyDescent="0.35">
      <c r="B263" s="116">
        <v>42776</v>
      </c>
      <c r="C263" s="49">
        <v>4.01</v>
      </c>
      <c r="D263" s="350">
        <v>3.4740000000000002</v>
      </c>
      <c r="E263" s="113">
        <f t="shared" si="56"/>
        <v>7.1466666666666608E-4</v>
      </c>
      <c r="F263" s="116">
        <f t="shared" si="47"/>
        <v>44602.25</v>
      </c>
      <c r="G263" s="116"/>
      <c r="H263" s="549">
        <f t="shared" si="48"/>
        <v>750</v>
      </c>
      <c r="I263" s="550">
        <f t="shared" si="49"/>
        <v>139.75</v>
      </c>
      <c r="J263" s="113">
        <f t="shared" si="50"/>
        <v>610.25</v>
      </c>
      <c r="K263" s="549">
        <f t="shared" si="57"/>
        <v>3.9101253333333332</v>
      </c>
      <c r="L263" s="559"/>
      <c r="N263" s="187">
        <v>2.8319999999999999</v>
      </c>
      <c r="O263" s="113">
        <v>2.5609999999999999</v>
      </c>
      <c r="P263" s="198">
        <v>2.415</v>
      </c>
      <c r="Q263" s="148">
        <f t="shared" si="51"/>
        <v>45031</v>
      </c>
      <c r="R263" s="148">
        <f t="shared" si="52"/>
        <v>44331</v>
      </c>
      <c r="S263" s="187">
        <f t="shared" si="60"/>
        <v>3.87142857142857E-4</v>
      </c>
      <c r="T263" s="549">
        <f t="shared" si="58"/>
        <v>700</v>
      </c>
      <c r="U263" s="113">
        <f t="shared" si="53"/>
        <v>428.75</v>
      </c>
      <c r="V263" s="113">
        <f t="shared" si="54"/>
        <v>271.25</v>
      </c>
      <c r="W263" s="549">
        <f t="shared" si="61"/>
        <v>2.6660124999999999</v>
      </c>
      <c r="X263" s="186">
        <f t="shared" si="55"/>
        <v>1.2441128333333333</v>
      </c>
      <c r="Y263" s="113">
        <f t="shared" si="59"/>
        <v>1.2479823751884833</v>
      </c>
    </row>
    <row r="264" spans="2:25" x14ac:dyDescent="0.35">
      <c r="B264" s="116">
        <v>42779</v>
      </c>
      <c r="C264" s="49">
        <v>4.0140000000000002</v>
      </c>
      <c r="D264" s="350">
        <v>3.4790000000000001</v>
      </c>
      <c r="E264" s="113">
        <f t="shared" si="56"/>
        <v>7.1333333333333351E-4</v>
      </c>
      <c r="F264" s="116">
        <f t="shared" si="47"/>
        <v>44605.25</v>
      </c>
      <c r="G264" s="116"/>
      <c r="H264" s="549">
        <f t="shared" si="48"/>
        <v>750</v>
      </c>
      <c r="I264" s="550">
        <f t="shared" si="49"/>
        <v>136.75</v>
      </c>
      <c r="J264" s="113">
        <f t="shared" si="50"/>
        <v>613.25</v>
      </c>
      <c r="K264" s="549">
        <f t="shared" si="57"/>
        <v>3.9164516666666667</v>
      </c>
      <c r="L264" s="559"/>
      <c r="N264" s="187">
        <v>2.8369999999999997</v>
      </c>
      <c r="O264" s="113">
        <v>2.5670000000000002</v>
      </c>
      <c r="P264" s="198">
        <v>2.4209999999999998</v>
      </c>
      <c r="Q264" s="148">
        <f t="shared" si="51"/>
        <v>45031</v>
      </c>
      <c r="R264" s="148">
        <f t="shared" si="52"/>
        <v>44331</v>
      </c>
      <c r="S264" s="187">
        <f t="shared" si="60"/>
        <v>3.8571428571428513E-4</v>
      </c>
      <c r="T264" s="549">
        <f t="shared" si="58"/>
        <v>700</v>
      </c>
      <c r="U264" s="113">
        <f t="shared" si="53"/>
        <v>425.75</v>
      </c>
      <c r="V264" s="113">
        <f t="shared" si="54"/>
        <v>274.25</v>
      </c>
      <c r="W264" s="549">
        <f t="shared" si="61"/>
        <v>2.6727821428571428</v>
      </c>
      <c r="X264" s="186">
        <f t="shared" si="55"/>
        <v>1.2436695238095239</v>
      </c>
      <c r="Y264" s="113">
        <f t="shared" si="59"/>
        <v>1.2475363085206581</v>
      </c>
    </row>
    <row r="265" spans="2:25" x14ac:dyDescent="0.35">
      <c r="B265" s="116">
        <v>42780</v>
      </c>
      <c r="C265" s="49">
        <v>4.0490000000000004</v>
      </c>
      <c r="D265" s="350">
        <v>3.5070000000000001</v>
      </c>
      <c r="E265" s="113">
        <f t="shared" si="56"/>
        <v>7.2266666666666703E-4</v>
      </c>
      <c r="F265" s="116">
        <f t="shared" si="47"/>
        <v>44606.25</v>
      </c>
      <c r="G265" s="116"/>
      <c r="H265" s="549">
        <f t="shared" si="48"/>
        <v>750</v>
      </c>
      <c r="I265" s="550">
        <f t="shared" si="49"/>
        <v>135.75</v>
      </c>
      <c r="J265" s="113">
        <f t="shared" si="50"/>
        <v>614.25</v>
      </c>
      <c r="K265" s="549">
        <f t="shared" si="57"/>
        <v>3.9508980000000005</v>
      </c>
      <c r="L265" s="559"/>
      <c r="N265" s="187">
        <v>2.8580000000000001</v>
      </c>
      <c r="O265" s="113">
        <v>2.5869999999999997</v>
      </c>
      <c r="P265" s="198">
        <v>2.4409999999999998</v>
      </c>
      <c r="Q265" s="148">
        <f t="shared" si="51"/>
        <v>45031</v>
      </c>
      <c r="R265" s="148">
        <f t="shared" si="52"/>
        <v>44331</v>
      </c>
      <c r="S265" s="187">
        <f t="shared" si="60"/>
        <v>3.8714285714285765E-4</v>
      </c>
      <c r="T265" s="549">
        <f t="shared" si="58"/>
        <v>700</v>
      </c>
      <c r="U265" s="113">
        <f t="shared" si="53"/>
        <v>424.75</v>
      </c>
      <c r="V265" s="113">
        <f t="shared" si="54"/>
        <v>275.25</v>
      </c>
      <c r="W265" s="549">
        <f t="shared" si="61"/>
        <v>2.6935610714285714</v>
      </c>
      <c r="X265" s="186">
        <f t="shared" si="55"/>
        <v>1.2573369285714291</v>
      </c>
      <c r="Y265" s="113">
        <f t="shared" si="59"/>
        <v>1.2612891689512962</v>
      </c>
    </row>
    <row r="266" spans="2:25" x14ac:dyDescent="0.35">
      <c r="B266" s="116">
        <v>42781</v>
      </c>
      <c r="C266" s="49">
        <v>4.0789999999999997</v>
      </c>
      <c r="D266" s="350">
        <v>3.5289999999999999</v>
      </c>
      <c r="E266" s="113">
        <f t="shared" si="56"/>
        <v>7.3333333333333312E-4</v>
      </c>
      <c r="F266" s="116">
        <f t="shared" si="47"/>
        <v>44607.25</v>
      </c>
      <c r="G266" s="116"/>
      <c r="H266" s="549">
        <f t="shared" si="48"/>
        <v>750</v>
      </c>
      <c r="I266" s="550">
        <f t="shared" si="49"/>
        <v>134.75</v>
      </c>
      <c r="J266" s="113">
        <f t="shared" si="50"/>
        <v>615.25</v>
      </c>
      <c r="K266" s="549">
        <f t="shared" si="57"/>
        <v>3.9801833333333332</v>
      </c>
      <c r="L266" s="559"/>
      <c r="N266" s="187">
        <v>2.8970000000000002</v>
      </c>
      <c r="O266" s="113">
        <v>2.6259999999999999</v>
      </c>
      <c r="P266" s="198">
        <v>2.472</v>
      </c>
      <c r="Q266" s="148">
        <f t="shared" si="51"/>
        <v>45031</v>
      </c>
      <c r="R266" s="148">
        <f t="shared" si="52"/>
        <v>44331</v>
      </c>
      <c r="S266" s="187">
        <f t="shared" si="60"/>
        <v>3.8714285714285765E-4</v>
      </c>
      <c r="T266" s="549">
        <f t="shared" si="58"/>
        <v>700</v>
      </c>
      <c r="U266" s="113">
        <f t="shared" si="53"/>
        <v>423.75</v>
      </c>
      <c r="V266" s="113">
        <f t="shared" si="54"/>
        <v>276.25</v>
      </c>
      <c r="W266" s="549">
        <f t="shared" si="61"/>
        <v>2.7329482142857144</v>
      </c>
      <c r="X266" s="186">
        <f t="shared" si="55"/>
        <v>1.2472351190476187</v>
      </c>
      <c r="Y266" s="113">
        <f t="shared" si="59"/>
        <v>1.2511241076530677</v>
      </c>
    </row>
    <row r="267" spans="2:25" x14ac:dyDescent="0.35">
      <c r="B267" s="116">
        <v>42782</v>
      </c>
      <c r="C267" s="49">
        <v>4.0570000000000004</v>
      </c>
      <c r="D267" s="350">
        <v>3.516</v>
      </c>
      <c r="E267" s="113">
        <f t="shared" si="56"/>
        <v>7.2133333333333381E-4</v>
      </c>
      <c r="F267" s="116">
        <f t="shared" si="47"/>
        <v>44608.25</v>
      </c>
      <c r="G267" s="116"/>
      <c r="H267" s="549">
        <f t="shared" si="48"/>
        <v>750</v>
      </c>
      <c r="I267" s="550">
        <f t="shared" si="49"/>
        <v>133.75</v>
      </c>
      <c r="J267" s="113">
        <f t="shared" si="50"/>
        <v>616.25</v>
      </c>
      <c r="K267" s="549">
        <f t="shared" si="57"/>
        <v>3.9605216666666672</v>
      </c>
      <c r="L267" s="559"/>
      <c r="N267" s="187">
        <v>2.9459999999999997</v>
      </c>
      <c r="O267" s="113">
        <v>2.677</v>
      </c>
      <c r="P267" s="198">
        <v>2.5030000000000001</v>
      </c>
      <c r="Q267" s="148">
        <f t="shared" si="51"/>
        <v>45031</v>
      </c>
      <c r="R267" s="148">
        <f t="shared" si="52"/>
        <v>44331</v>
      </c>
      <c r="S267" s="187">
        <f t="shared" si="60"/>
        <v>3.8428571428571385E-4</v>
      </c>
      <c r="T267" s="549">
        <f t="shared" si="58"/>
        <v>700</v>
      </c>
      <c r="U267" s="113">
        <f t="shared" si="53"/>
        <v>422.75</v>
      </c>
      <c r="V267" s="113">
        <f t="shared" si="54"/>
        <v>277.25</v>
      </c>
      <c r="W267" s="549">
        <f t="shared" si="61"/>
        <v>2.7835432142857144</v>
      </c>
      <c r="X267" s="186">
        <f t="shared" si="55"/>
        <v>1.1769784523809528</v>
      </c>
      <c r="Y267" s="113">
        <f t="shared" si="59"/>
        <v>1.1804416480743818</v>
      </c>
    </row>
    <row r="268" spans="2:25" x14ac:dyDescent="0.35">
      <c r="B268" s="116">
        <v>42783</v>
      </c>
      <c r="C268" s="49">
        <v>4.09</v>
      </c>
      <c r="D268" s="350">
        <v>3.516</v>
      </c>
      <c r="E268" s="113">
        <f t="shared" si="56"/>
        <v>7.6533333333333314E-4</v>
      </c>
      <c r="F268" s="116">
        <f t="shared" si="47"/>
        <v>44609.25</v>
      </c>
      <c r="G268" s="116"/>
      <c r="H268" s="549">
        <f t="shared" si="48"/>
        <v>750</v>
      </c>
      <c r="I268" s="550">
        <f t="shared" si="49"/>
        <v>132.75</v>
      </c>
      <c r="J268" s="113">
        <f t="shared" si="50"/>
        <v>617.25</v>
      </c>
      <c r="K268" s="549">
        <f t="shared" si="57"/>
        <v>3.9884019999999998</v>
      </c>
      <c r="L268" s="559"/>
      <c r="N268" s="187">
        <v>2.9220000000000002</v>
      </c>
      <c r="O268" s="113">
        <v>2.6480000000000001</v>
      </c>
      <c r="P268" s="198">
        <v>2.4740000000000002</v>
      </c>
      <c r="Q268" s="148">
        <f t="shared" si="51"/>
        <v>45031</v>
      </c>
      <c r="R268" s="148">
        <f t="shared" si="52"/>
        <v>44331</v>
      </c>
      <c r="S268" s="187">
        <f t="shared" si="60"/>
        <v>3.9142857142857143E-4</v>
      </c>
      <c r="T268" s="549">
        <f t="shared" si="58"/>
        <v>700</v>
      </c>
      <c r="U268" s="113">
        <f t="shared" si="53"/>
        <v>421.75</v>
      </c>
      <c r="V268" s="113">
        <f t="shared" si="54"/>
        <v>278.25</v>
      </c>
      <c r="W268" s="549">
        <f t="shared" si="61"/>
        <v>2.7569150000000002</v>
      </c>
      <c r="X268" s="186">
        <f t="shared" si="55"/>
        <v>1.2314869999999996</v>
      </c>
      <c r="Y268" s="113">
        <f t="shared" si="59"/>
        <v>1.2352784005779105</v>
      </c>
    </row>
    <row r="269" spans="2:25" x14ac:dyDescent="0.35">
      <c r="B269" s="116">
        <v>42786</v>
      </c>
      <c r="C269" s="49">
        <v>4.0599999999999996</v>
      </c>
      <c r="D269" s="350">
        <v>3.4750000000000001</v>
      </c>
      <c r="E269" s="113">
        <f t="shared" si="56"/>
        <v>7.7999999999999934E-4</v>
      </c>
      <c r="F269" s="116">
        <f t="shared" si="47"/>
        <v>44612.25</v>
      </c>
      <c r="G269" s="116"/>
      <c r="H269" s="549">
        <f t="shared" si="48"/>
        <v>750</v>
      </c>
      <c r="I269" s="550">
        <f t="shared" si="49"/>
        <v>129.75</v>
      </c>
      <c r="J269" s="113">
        <f t="shared" si="50"/>
        <v>620.25</v>
      </c>
      <c r="K269" s="549">
        <f t="shared" si="57"/>
        <v>3.9587949999999998</v>
      </c>
      <c r="L269" s="559"/>
      <c r="N269" s="187">
        <v>2.899</v>
      </c>
      <c r="O269" s="113">
        <v>2.6240000000000001</v>
      </c>
      <c r="P269" s="198">
        <v>2.4489999999999998</v>
      </c>
      <c r="Q269" s="148">
        <f t="shared" si="51"/>
        <v>45031</v>
      </c>
      <c r="R269" s="148">
        <f t="shared" si="52"/>
        <v>44331</v>
      </c>
      <c r="S269" s="187">
        <f t="shared" si="60"/>
        <v>3.9285714285714271E-4</v>
      </c>
      <c r="T269" s="549">
        <f t="shared" si="58"/>
        <v>700</v>
      </c>
      <c r="U269" s="113">
        <f t="shared" si="53"/>
        <v>418.75</v>
      </c>
      <c r="V269" s="113">
        <f t="shared" si="54"/>
        <v>281.25</v>
      </c>
      <c r="W269" s="549">
        <f t="shared" si="61"/>
        <v>2.7344910714285717</v>
      </c>
      <c r="X269" s="186">
        <f t="shared" si="55"/>
        <v>1.2243039285714281</v>
      </c>
      <c r="Y269" s="113">
        <f t="shared" si="59"/>
        <v>1.2280512288452394</v>
      </c>
    </row>
    <row r="270" spans="2:25" x14ac:dyDescent="0.35">
      <c r="B270" s="116">
        <v>42787</v>
      </c>
      <c r="C270" s="49">
        <v>4.0380000000000003</v>
      </c>
      <c r="D270" s="350">
        <v>3.4729999999999999</v>
      </c>
      <c r="E270" s="113">
        <f t="shared" si="56"/>
        <v>7.5333333333333383E-4</v>
      </c>
      <c r="F270" s="116">
        <f t="shared" si="47"/>
        <v>44613.25</v>
      </c>
      <c r="G270" s="116"/>
      <c r="H270" s="549">
        <f t="shared" si="48"/>
        <v>750</v>
      </c>
      <c r="I270" s="550">
        <f t="shared" si="49"/>
        <v>128.75</v>
      </c>
      <c r="J270" s="113">
        <f t="shared" si="50"/>
        <v>621.25</v>
      </c>
      <c r="K270" s="549">
        <f t="shared" si="57"/>
        <v>3.9410083333333334</v>
      </c>
      <c r="L270" s="559"/>
      <c r="N270" s="187">
        <v>2.899</v>
      </c>
      <c r="O270" s="113">
        <v>2.6240000000000001</v>
      </c>
      <c r="P270" s="198">
        <v>2.4510000000000001</v>
      </c>
      <c r="Q270" s="148">
        <f t="shared" si="51"/>
        <v>45031</v>
      </c>
      <c r="R270" s="148">
        <f t="shared" si="52"/>
        <v>44331</v>
      </c>
      <c r="S270" s="187">
        <f t="shared" si="60"/>
        <v>3.9285714285714271E-4</v>
      </c>
      <c r="T270" s="549">
        <f t="shared" si="58"/>
        <v>700</v>
      </c>
      <c r="U270" s="113">
        <f t="shared" si="53"/>
        <v>417.75</v>
      </c>
      <c r="V270" s="113">
        <f t="shared" si="54"/>
        <v>282.25</v>
      </c>
      <c r="W270" s="549">
        <f t="shared" si="61"/>
        <v>2.7348839285714286</v>
      </c>
      <c r="X270" s="186">
        <f t="shared" si="55"/>
        <v>1.2061244047619049</v>
      </c>
      <c r="Y270" s="113">
        <f t="shared" si="59"/>
        <v>1.2097612449613049</v>
      </c>
    </row>
    <row r="271" spans="2:25" x14ac:dyDescent="0.35">
      <c r="B271" s="116">
        <v>42788</v>
      </c>
      <c r="C271" s="49">
        <v>4.0410000000000004</v>
      </c>
      <c r="D271" s="350">
        <v>3.4849999999999999</v>
      </c>
      <c r="E271" s="113">
        <f t="shared" si="56"/>
        <v>7.4133333333333397E-4</v>
      </c>
      <c r="F271" s="116">
        <f t="shared" si="47"/>
        <v>44614.25</v>
      </c>
      <c r="G271" s="116"/>
      <c r="H271" s="549">
        <f t="shared" si="48"/>
        <v>750</v>
      </c>
      <c r="I271" s="550">
        <f t="shared" si="49"/>
        <v>127.75</v>
      </c>
      <c r="J271" s="113">
        <f t="shared" si="50"/>
        <v>622.25</v>
      </c>
      <c r="K271" s="549">
        <f t="shared" si="57"/>
        <v>3.9462946666666667</v>
      </c>
      <c r="L271" s="559"/>
      <c r="N271" s="187">
        <v>2.899</v>
      </c>
      <c r="O271" s="113">
        <v>2.6259999999999999</v>
      </c>
      <c r="P271" s="198">
        <v>2.456</v>
      </c>
      <c r="Q271" s="148">
        <f t="shared" si="51"/>
        <v>45031</v>
      </c>
      <c r="R271" s="148">
        <f t="shared" si="52"/>
        <v>44331</v>
      </c>
      <c r="S271" s="187">
        <f t="shared" si="60"/>
        <v>3.9000000000000021E-4</v>
      </c>
      <c r="T271" s="549">
        <f t="shared" si="58"/>
        <v>700</v>
      </c>
      <c r="U271" s="113">
        <f t="shared" si="53"/>
        <v>416.75</v>
      </c>
      <c r="V271" s="113">
        <f t="shared" si="54"/>
        <v>283.25</v>
      </c>
      <c r="W271" s="549">
        <f t="shared" si="61"/>
        <v>2.7364674999999998</v>
      </c>
      <c r="X271" s="186">
        <f t="shared" ref="X271:X275" si="62">IFERROR(K271-W271,"")</f>
        <v>1.2098271666666669</v>
      </c>
      <c r="Y271" s="113">
        <f t="shared" si="59"/>
        <v>1.2134863710997035</v>
      </c>
    </row>
    <row r="272" spans="2:25" x14ac:dyDescent="0.35">
      <c r="B272" s="116">
        <v>42789</v>
      </c>
      <c r="C272" s="49">
        <v>4.008</v>
      </c>
      <c r="D272" s="350">
        <v>3.431</v>
      </c>
      <c r="E272" s="113">
        <f t="shared" ref="E272:E275" si="63">IF(C272="","",(D272-C272)/($D$14-$C$14))</f>
        <v>7.6933333333333324E-4</v>
      </c>
      <c r="F272" s="116">
        <f t="shared" si="47"/>
        <v>44615.25</v>
      </c>
      <c r="G272" s="116"/>
      <c r="H272" s="549">
        <f t="shared" si="48"/>
        <v>750</v>
      </c>
      <c r="I272" s="550">
        <f t="shared" si="49"/>
        <v>126.75</v>
      </c>
      <c r="J272" s="113">
        <f t="shared" si="50"/>
        <v>623.25</v>
      </c>
      <c r="K272" s="549">
        <f t="shared" ref="K272:K275" si="64">IF(C272="","",C272-(I272*E272))</f>
        <v>3.9104869999999998</v>
      </c>
      <c r="L272" s="559"/>
      <c r="N272" s="187">
        <v>2.8740000000000001</v>
      </c>
      <c r="O272" s="113">
        <v>2.609</v>
      </c>
      <c r="P272" s="198">
        <v>2.4390000000000001</v>
      </c>
      <c r="Q272" s="148">
        <f t="shared" si="51"/>
        <v>45031</v>
      </c>
      <c r="R272" s="148">
        <f t="shared" si="52"/>
        <v>44331</v>
      </c>
      <c r="S272" s="187">
        <f t="shared" si="60"/>
        <v>3.7857142857142874E-4</v>
      </c>
      <c r="T272" s="549">
        <f t="shared" ref="T272:T275" si="65">Q272-R272</f>
        <v>700</v>
      </c>
      <c r="U272" s="113">
        <f t="shared" si="53"/>
        <v>415.75</v>
      </c>
      <c r="V272" s="113">
        <f t="shared" si="54"/>
        <v>284.25</v>
      </c>
      <c r="W272" s="549">
        <f t="shared" si="61"/>
        <v>2.7166089285714285</v>
      </c>
      <c r="X272" s="186">
        <f t="shared" si="62"/>
        <v>1.1938780714285713</v>
      </c>
      <c r="Y272" s="113">
        <f t="shared" ref="Y272:Y275" si="66">IF(X272="","",((1+X272/200)^2-1)*100)</f>
        <v>1.1974414335521821</v>
      </c>
    </row>
    <row r="273" spans="2:25" x14ac:dyDescent="0.35">
      <c r="B273" s="116">
        <v>42790</v>
      </c>
      <c r="C273" s="49">
        <v>3.9929999999999999</v>
      </c>
      <c r="D273" s="350">
        <v>3.42</v>
      </c>
      <c r="E273" s="113">
        <f t="shared" si="63"/>
        <v>7.6399999999999992E-4</v>
      </c>
      <c r="F273" s="116">
        <f t="shared" si="47"/>
        <v>44616.25</v>
      </c>
      <c r="G273" s="116"/>
      <c r="H273" s="549">
        <f t="shared" si="48"/>
        <v>750</v>
      </c>
      <c r="I273" s="550">
        <f t="shared" si="49"/>
        <v>125.75</v>
      </c>
      <c r="J273" s="113">
        <f t="shared" si="50"/>
        <v>624.25</v>
      </c>
      <c r="K273" s="549">
        <f t="shared" si="64"/>
        <v>3.8969269999999998</v>
      </c>
      <c r="L273" s="559"/>
      <c r="N273" s="187">
        <v>2.8479999999999999</v>
      </c>
      <c r="O273" s="113">
        <v>2.597</v>
      </c>
      <c r="P273" s="198">
        <v>2.4329999999999998</v>
      </c>
      <c r="Q273" s="148">
        <f t="shared" si="51"/>
        <v>45031</v>
      </c>
      <c r="R273" s="148">
        <f t="shared" si="52"/>
        <v>44331</v>
      </c>
      <c r="S273" s="187">
        <f t="shared" si="60"/>
        <v>3.5857142857142842E-4</v>
      </c>
      <c r="T273" s="549">
        <f t="shared" si="65"/>
        <v>700</v>
      </c>
      <c r="U273" s="113">
        <f t="shared" si="53"/>
        <v>414.75</v>
      </c>
      <c r="V273" s="113">
        <f t="shared" si="54"/>
        <v>285.25</v>
      </c>
      <c r="W273" s="549">
        <f t="shared" si="61"/>
        <v>2.6992824999999998</v>
      </c>
      <c r="X273" s="186">
        <f t="shared" si="62"/>
        <v>1.1976445</v>
      </c>
      <c r="Y273" s="113">
        <f t="shared" si="66"/>
        <v>1.2012303808709657</v>
      </c>
    </row>
    <row r="274" spans="2:25" x14ac:dyDescent="0.35">
      <c r="B274" s="116">
        <v>42793</v>
      </c>
      <c r="C274" s="49">
        <v>3.9990000000000001</v>
      </c>
      <c r="D274" s="350">
        <v>3.4260000000000002</v>
      </c>
      <c r="E274" s="113">
        <f t="shared" si="63"/>
        <v>7.6399999999999992E-4</v>
      </c>
      <c r="F274" s="116">
        <f t="shared" si="47"/>
        <v>44619.25</v>
      </c>
      <c r="G274" s="116"/>
      <c r="H274" s="549">
        <f t="shared" si="48"/>
        <v>750</v>
      </c>
      <c r="I274" s="550">
        <f t="shared" si="49"/>
        <v>122.75</v>
      </c>
      <c r="J274" s="113">
        <f t="shared" si="50"/>
        <v>627.25</v>
      </c>
      <c r="K274" s="549">
        <f t="shared" si="64"/>
        <v>3.9052190000000002</v>
      </c>
      <c r="L274" s="559"/>
      <c r="N274" s="187">
        <v>2.8319999999999999</v>
      </c>
      <c r="O274" s="113">
        <v>2.5830000000000002</v>
      </c>
      <c r="P274" s="198">
        <v>2.42</v>
      </c>
      <c r="Q274" s="148">
        <f t="shared" si="51"/>
        <v>45031</v>
      </c>
      <c r="R274" s="148">
        <f t="shared" si="52"/>
        <v>44331</v>
      </c>
      <c r="S274" s="187">
        <f t="shared" si="60"/>
        <v>3.5571428571428521E-4</v>
      </c>
      <c r="T274" s="549">
        <f t="shared" si="65"/>
        <v>700</v>
      </c>
      <c r="U274" s="113">
        <f t="shared" si="53"/>
        <v>411.75</v>
      </c>
      <c r="V274" s="113">
        <f t="shared" si="54"/>
        <v>288.25</v>
      </c>
      <c r="W274" s="549">
        <f t="shared" si="61"/>
        <v>2.6855346428571427</v>
      </c>
      <c r="X274" s="186">
        <f t="shared" si="62"/>
        <v>1.2196843571428575</v>
      </c>
      <c r="Y274" s="113">
        <f t="shared" si="66"/>
        <v>1.2234034319705156</v>
      </c>
    </row>
    <row r="275" spans="2:25" x14ac:dyDescent="0.35">
      <c r="B275" s="116">
        <v>42794</v>
      </c>
      <c r="C275" s="64">
        <v>4</v>
      </c>
      <c r="D275" s="353">
        <v>3.4279999999999999</v>
      </c>
      <c r="E275" s="114">
        <f t="shared" si="63"/>
        <v>7.626666666666667E-4</v>
      </c>
      <c r="F275" s="151">
        <f t="shared" si="47"/>
        <v>44620.25</v>
      </c>
      <c r="G275" s="151"/>
      <c r="H275" s="552">
        <f t="shared" si="48"/>
        <v>750</v>
      </c>
      <c r="I275" s="553">
        <f t="shared" si="49"/>
        <v>121.75</v>
      </c>
      <c r="J275" s="114">
        <f t="shared" si="50"/>
        <v>628.25</v>
      </c>
      <c r="K275" s="552">
        <f t="shared" si="64"/>
        <v>3.9071453333333332</v>
      </c>
      <c r="L275" s="559"/>
      <c r="N275" s="188">
        <v>2.8460000000000001</v>
      </c>
      <c r="O275" s="114">
        <v>2.5979999999999999</v>
      </c>
      <c r="P275" s="200">
        <v>2.4329999999999998</v>
      </c>
      <c r="Q275" s="147">
        <f t="shared" si="51"/>
        <v>45031</v>
      </c>
      <c r="R275" s="147">
        <f t="shared" si="52"/>
        <v>44331</v>
      </c>
      <c r="S275" s="188">
        <f t="shared" si="60"/>
        <v>3.5428571428571459E-4</v>
      </c>
      <c r="T275" s="552">
        <f t="shared" si="65"/>
        <v>700</v>
      </c>
      <c r="U275" s="114">
        <f t="shared" si="53"/>
        <v>410.75</v>
      </c>
      <c r="V275" s="114">
        <f t="shared" si="54"/>
        <v>289.25</v>
      </c>
      <c r="W275" s="552">
        <f t="shared" si="61"/>
        <v>2.7004771428571428</v>
      </c>
      <c r="X275" s="55">
        <f t="shared" si="62"/>
        <v>1.2066681904761904</v>
      </c>
      <c r="Y275" s="114">
        <f t="shared" si="66"/>
        <v>1.2103083107809498</v>
      </c>
    </row>
    <row r="276" spans="2:25" x14ac:dyDescent="0.35">
      <c r="Y276" s="589">
        <f>AVERAGE(Y15:Y275)</f>
        <v>1.1560900073275711</v>
      </c>
    </row>
    <row r="278" spans="2:25" x14ac:dyDescent="0.35">
      <c r="K278" s="208"/>
      <c r="L278" s="208"/>
    </row>
    <row r="279" spans="2:25" x14ac:dyDescent="0.35">
      <c r="C279" s="671" t="s">
        <v>61</v>
      </c>
      <c r="D279" s="672"/>
      <c r="E279" s="672"/>
      <c r="F279" s="672"/>
      <c r="G279" s="672"/>
      <c r="H279" s="672"/>
      <c r="I279" s="672"/>
      <c r="J279" s="672"/>
      <c r="K279" s="673"/>
      <c r="N279" s="671" t="s">
        <v>61</v>
      </c>
      <c r="O279" s="672"/>
      <c r="P279" s="672"/>
      <c r="Q279" s="672"/>
      <c r="R279" s="672"/>
      <c r="S279" s="672"/>
      <c r="T279" s="672"/>
      <c r="U279" s="672"/>
      <c r="V279" s="672"/>
      <c r="W279" s="673"/>
      <c r="Y279" s="677" t="s">
        <v>780</v>
      </c>
    </row>
    <row r="280" spans="2:25" x14ac:dyDescent="0.35">
      <c r="C280" s="674" t="s">
        <v>330</v>
      </c>
      <c r="D280" s="675"/>
      <c r="E280" s="675"/>
      <c r="F280" s="675"/>
      <c r="G280" s="675"/>
      <c r="H280" s="675"/>
      <c r="I280" s="675"/>
      <c r="J280" s="675"/>
      <c r="K280" s="676"/>
      <c r="N280" s="674" t="s">
        <v>330</v>
      </c>
      <c r="O280" s="675"/>
      <c r="P280" s="675"/>
      <c r="Q280" s="675"/>
      <c r="R280" s="675"/>
      <c r="S280" s="675"/>
      <c r="T280" s="675"/>
      <c r="U280" s="675"/>
      <c r="V280" s="675"/>
      <c r="W280" s="676"/>
      <c r="Y280" s="678"/>
    </row>
    <row r="281" spans="2:25" x14ac:dyDescent="0.35">
      <c r="B281" s="206" t="s">
        <v>102</v>
      </c>
      <c r="C281" s="214" t="s">
        <v>372</v>
      </c>
      <c r="D281" s="212" t="s">
        <v>159</v>
      </c>
      <c r="E281" s="659" t="s">
        <v>728</v>
      </c>
      <c r="F281" s="665" t="s">
        <v>724</v>
      </c>
      <c r="G281" s="659" t="s">
        <v>774</v>
      </c>
      <c r="H281" s="662" t="s">
        <v>603</v>
      </c>
      <c r="I281" s="662" t="s">
        <v>602</v>
      </c>
      <c r="J281" s="662" t="s">
        <v>725</v>
      </c>
      <c r="K281" s="662" t="s">
        <v>604</v>
      </c>
      <c r="L281" s="532"/>
      <c r="N281" s="212" t="s">
        <v>298</v>
      </c>
      <c r="O281" s="212" t="s">
        <v>297</v>
      </c>
      <c r="P281" s="212" t="s">
        <v>296</v>
      </c>
      <c r="Q281" s="665" t="s">
        <v>773</v>
      </c>
      <c r="R281" s="659" t="s">
        <v>772</v>
      </c>
      <c r="S281" s="659" t="s">
        <v>731</v>
      </c>
      <c r="T281" s="662" t="s">
        <v>603</v>
      </c>
      <c r="U281" s="662" t="s">
        <v>602</v>
      </c>
      <c r="V281" s="662" t="s">
        <v>725</v>
      </c>
      <c r="W281" s="662" t="s">
        <v>604</v>
      </c>
      <c r="Y281" s="656" t="s">
        <v>604</v>
      </c>
    </row>
    <row r="282" spans="2:25" x14ac:dyDescent="0.35">
      <c r="B282" s="206" t="s">
        <v>112</v>
      </c>
      <c r="C282" s="191" t="s">
        <v>184</v>
      </c>
      <c r="D282" s="22" t="s">
        <v>184</v>
      </c>
      <c r="E282" s="660"/>
      <c r="F282" s="666"/>
      <c r="G282" s="660"/>
      <c r="H282" s="663"/>
      <c r="I282" s="663"/>
      <c r="J282" s="663"/>
      <c r="K282" s="663"/>
      <c r="L282" s="532"/>
      <c r="N282" s="22" t="s">
        <v>45</v>
      </c>
      <c r="O282" s="22" t="s">
        <v>45</v>
      </c>
      <c r="P282" s="22" t="s">
        <v>45</v>
      </c>
      <c r="Q282" s="666"/>
      <c r="R282" s="660"/>
      <c r="S282" s="660"/>
      <c r="T282" s="663"/>
      <c r="U282" s="663"/>
      <c r="V282" s="663"/>
      <c r="W282" s="663"/>
      <c r="Y282" s="657"/>
    </row>
    <row r="283" spans="2:25" x14ac:dyDescent="0.35">
      <c r="B283" s="206" t="s">
        <v>108</v>
      </c>
      <c r="C283" s="191" t="s">
        <v>188</v>
      </c>
      <c r="D283" s="22" t="s">
        <v>188</v>
      </c>
      <c r="E283" s="660"/>
      <c r="F283" s="666"/>
      <c r="G283" s="660"/>
      <c r="H283" s="663"/>
      <c r="I283" s="663"/>
      <c r="J283" s="663"/>
      <c r="K283" s="663"/>
      <c r="L283" s="532"/>
      <c r="N283" s="22" t="s">
        <v>188</v>
      </c>
      <c r="O283" s="22" t="s">
        <v>188</v>
      </c>
      <c r="P283" s="22" t="s">
        <v>188</v>
      </c>
      <c r="Q283" s="666"/>
      <c r="R283" s="660"/>
      <c r="S283" s="660"/>
      <c r="T283" s="663"/>
      <c r="U283" s="663"/>
      <c r="V283" s="663"/>
      <c r="W283" s="663"/>
      <c r="Y283" s="657"/>
    </row>
    <row r="284" spans="2:25" x14ac:dyDescent="0.35">
      <c r="B284" s="206" t="s">
        <v>318</v>
      </c>
      <c r="C284" s="191" t="s">
        <v>374</v>
      </c>
      <c r="D284" s="344" t="s">
        <v>268</v>
      </c>
      <c r="E284" s="661"/>
      <c r="F284" s="667"/>
      <c r="G284" s="661"/>
      <c r="H284" s="663"/>
      <c r="I284" s="664"/>
      <c r="J284" s="663"/>
      <c r="K284" s="664"/>
      <c r="L284" s="532"/>
      <c r="N284" s="147">
        <v>45031</v>
      </c>
      <c r="O284" s="151">
        <v>44331</v>
      </c>
      <c r="P284" s="151">
        <v>43936</v>
      </c>
      <c r="Q284" s="667"/>
      <c r="R284" s="661"/>
      <c r="S284" s="661"/>
      <c r="T284" s="663"/>
      <c r="U284" s="664"/>
      <c r="V284" s="664"/>
      <c r="W284" s="664"/>
      <c r="Y284" s="658"/>
    </row>
    <row r="285" spans="2:25" x14ac:dyDescent="0.35">
      <c r="B285" s="116">
        <v>42430</v>
      </c>
      <c r="C285" s="58">
        <f t="shared" ref="C285:D304" si="67">IF(C15="","",((1+C15/200)^2-1)*100)</f>
        <v>3.9033648900000051</v>
      </c>
      <c r="D285" s="92">
        <f t="shared" si="67"/>
        <v>3.5408002499999869</v>
      </c>
      <c r="E285" s="92">
        <f>IF(C285="","",(D285-C285)/($D$14-$C$14))</f>
        <v>4.8341952000002428E-4</v>
      </c>
      <c r="F285" s="116">
        <f t="shared" ref="F285:F348" si="68">B285+365.25*5</f>
        <v>44256.25</v>
      </c>
      <c r="G285" s="545"/>
      <c r="H285" s="546">
        <f t="shared" ref="H285:H348" si="69">C$14-D$14</f>
        <v>750</v>
      </c>
      <c r="I285" s="113">
        <f t="shared" ref="I285:I348" si="70">C$14-F285</f>
        <v>485.75</v>
      </c>
      <c r="J285" s="92">
        <f t="shared" ref="J285:J348" si="71">F285-D$14</f>
        <v>264.25</v>
      </c>
      <c r="K285" s="546">
        <f>IF(C285="","",C285-(I285*E285))</f>
        <v>3.6685438581599934</v>
      </c>
      <c r="L285" s="152"/>
      <c r="M285" s="183"/>
      <c r="N285" s="92">
        <f t="shared" ref="N285:P304" si="72">IF(N15="","",((1+N15/200)^2-1)*100)</f>
        <v>2.6260172024999973</v>
      </c>
      <c r="O285" s="92">
        <f t="shared" si="72"/>
        <v>2.4670307599999886</v>
      </c>
      <c r="P285" s="92">
        <f t="shared" si="72"/>
        <v>2.3901134399999746</v>
      </c>
      <c r="Q285" s="544">
        <f t="shared" ref="Q285:Q348" si="73">IF($F285&lt;$P$14,$P$14,IF($F285&lt;$O$14,$O$14,$N$14))</f>
        <v>44331</v>
      </c>
      <c r="R285" s="544">
        <f t="shared" ref="R285:R348" si="74">IF($F285&gt;$N$14,$N$14,IF($F285&gt;$O$14,$O$14,$P$14))</f>
        <v>43936</v>
      </c>
      <c r="S285" s="56">
        <f>IF(O285="","",(P285-O285)/($P$14-$O$14))</f>
        <v>1.947273924050986E-4</v>
      </c>
      <c r="T285" s="546">
        <f>Q285-R285</f>
        <v>395</v>
      </c>
      <c r="U285" s="113">
        <f t="shared" ref="U285:U348" si="75">Q285-F285</f>
        <v>74.75</v>
      </c>
      <c r="V285" s="113">
        <f t="shared" ref="V285:V348" si="76">F285-R285</f>
        <v>320.25</v>
      </c>
      <c r="W285" s="546">
        <f>IF(O285="","",O285-(U285*S285))</f>
        <v>2.4524748874177074</v>
      </c>
      <c r="Y285" s="556">
        <f t="shared" ref="Y285:Y348" si="77">IFERROR(K285-W285,"")</f>
        <v>1.216068970742286</v>
      </c>
    </row>
    <row r="286" spans="2:25" x14ac:dyDescent="0.35">
      <c r="B286" s="116">
        <v>42431</v>
      </c>
      <c r="C286" s="186">
        <f t="shared" si="67"/>
        <v>3.9370055025000017</v>
      </c>
      <c r="D286" s="113">
        <f t="shared" si="67"/>
        <v>3.5631875600000029</v>
      </c>
      <c r="E286" s="113">
        <f t="shared" ref="E286:E293" si="78">IF(C286="","",(D286-C286)/($D$14-$C$14))</f>
        <v>4.9842392333333168E-4</v>
      </c>
      <c r="F286" s="116">
        <f t="shared" si="68"/>
        <v>44257.25</v>
      </c>
      <c r="G286" s="116"/>
      <c r="H286" s="549">
        <f t="shared" si="69"/>
        <v>750</v>
      </c>
      <c r="I286" s="550">
        <f t="shared" si="70"/>
        <v>484.75</v>
      </c>
      <c r="J286" s="113">
        <f t="shared" si="71"/>
        <v>265.25</v>
      </c>
      <c r="K286" s="549">
        <f t="shared" ref="K286:K293" si="79">IF(C286="","",C286-(I286*E286))</f>
        <v>3.695394505664169</v>
      </c>
      <c r="L286" s="559"/>
      <c r="N286" s="113">
        <f t="shared" si="72"/>
        <v>2.6969426025000187</v>
      </c>
      <c r="O286" s="113">
        <f t="shared" si="72"/>
        <v>2.5156249999999991</v>
      </c>
      <c r="P286" s="113">
        <f t="shared" si="72"/>
        <v>2.4346409999999929</v>
      </c>
      <c r="Q286" s="148">
        <f t="shared" si="73"/>
        <v>44331</v>
      </c>
      <c r="R286" s="148">
        <f t="shared" si="74"/>
        <v>43936</v>
      </c>
      <c r="S286" s="187">
        <f t="shared" ref="S286:S293" si="80">IF(O286="","",(P286-O286)/($P$14-$O$14))</f>
        <v>2.0502278481014218E-4</v>
      </c>
      <c r="T286" s="549">
        <f t="shared" ref="T286:T349" si="81">Q286-R286</f>
        <v>395</v>
      </c>
      <c r="U286" s="113">
        <f t="shared" si="75"/>
        <v>73.75</v>
      </c>
      <c r="V286" s="113">
        <f t="shared" si="76"/>
        <v>321.25</v>
      </c>
      <c r="W286" s="549">
        <f t="shared" ref="W286:W289" si="82">IF(O286="","",O286-(U286*S286))</f>
        <v>2.5005045696202512</v>
      </c>
      <c r="Y286" s="556">
        <f t="shared" si="77"/>
        <v>1.1948899360439178</v>
      </c>
    </row>
    <row r="287" spans="2:25" x14ac:dyDescent="0.35">
      <c r="B287" s="116">
        <v>42432</v>
      </c>
      <c r="C287" s="186">
        <f t="shared" si="67"/>
        <v>3.9125390624999756</v>
      </c>
      <c r="D287" s="113">
        <f t="shared" si="67"/>
        <v>3.5387651599999792</v>
      </c>
      <c r="E287" s="113">
        <f t="shared" si="78"/>
        <v>4.9836520333332854E-4</v>
      </c>
      <c r="F287" s="116">
        <f t="shared" si="68"/>
        <v>44258.25</v>
      </c>
      <c r="G287" s="116"/>
      <c r="H287" s="549">
        <f t="shared" si="69"/>
        <v>750</v>
      </c>
      <c r="I287" s="550">
        <f t="shared" si="70"/>
        <v>483.75</v>
      </c>
      <c r="J287" s="113">
        <f t="shared" si="71"/>
        <v>266.25</v>
      </c>
      <c r="K287" s="549">
        <f t="shared" si="79"/>
        <v>3.6714548953874777</v>
      </c>
      <c r="L287" s="559"/>
      <c r="N287" s="113">
        <f t="shared" si="72"/>
        <v>2.7273467024999887</v>
      </c>
      <c r="O287" s="113">
        <f t="shared" si="72"/>
        <v>2.5318256400000072</v>
      </c>
      <c r="P287" s="113">
        <f t="shared" si="72"/>
        <v>2.441725822499996</v>
      </c>
      <c r="Q287" s="148">
        <f t="shared" si="73"/>
        <v>44331</v>
      </c>
      <c r="R287" s="148">
        <f t="shared" si="74"/>
        <v>43936</v>
      </c>
      <c r="S287" s="187">
        <f t="shared" si="80"/>
        <v>2.2810080379749662E-4</v>
      </c>
      <c r="T287" s="549">
        <f t="shared" si="81"/>
        <v>395</v>
      </c>
      <c r="U287" s="113">
        <f t="shared" si="75"/>
        <v>72.75</v>
      </c>
      <c r="V287" s="113">
        <f t="shared" si="76"/>
        <v>322.25</v>
      </c>
      <c r="W287" s="549">
        <f t="shared" si="82"/>
        <v>2.5152313065237393</v>
      </c>
      <c r="Y287" s="556">
        <f t="shared" si="77"/>
        <v>1.1562235888637384</v>
      </c>
    </row>
    <row r="288" spans="2:25" x14ac:dyDescent="0.35">
      <c r="B288" s="116">
        <v>42433</v>
      </c>
      <c r="C288" s="186">
        <f t="shared" si="67"/>
        <v>3.9298691599999991</v>
      </c>
      <c r="D288" s="113">
        <f t="shared" si="67"/>
        <v>3.5560640624999973</v>
      </c>
      <c r="E288" s="113">
        <f t="shared" si="78"/>
        <v>4.9840679666666901E-4</v>
      </c>
      <c r="F288" s="116">
        <f t="shared" si="68"/>
        <v>44259.25</v>
      </c>
      <c r="G288" s="116"/>
      <c r="H288" s="549">
        <f t="shared" si="69"/>
        <v>750</v>
      </c>
      <c r="I288" s="550">
        <f t="shared" si="70"/>
        <v>482.75</v>
      </c>
      <c r="J288" s="113">
        <f t="shared" si="71"/>
        <v>267.25</v>
      </c>
      <c r="K288" s="549">
        <f t="shared" si="79"/>
        <v>3.6892632789091646</v>
      </c>
      <c r="L288" s="559"/>
      <c r="N288" s="113">
        <f t="shared" si="72"/>
        <v>2.7232925625000126</v>
      </c>
      <c r="O288" s="113">
        <f t="shared" si="72"/>
        <v>2.5298004900000004</v>
      </c>
      <c r="P288" s="113">
        <f t="shared" si="72"/>
        <v>2.4366652100000108</v>
      </c>
      <c r="Q288" s="148">
        <f t="shared" si="73"/>
        <v>44331</v>
      </c>
      <c r="R288" s="148">
        <f t="shared" si="74"/>
        <v>43936</v>
      </c>
      <c r="S288" s="187">
        <f t="shared" si="80"/>
        <v>2.3578551898731546E-4</v>
      </c>
      <c r="T288" s="549">
        <f t="shared" si="81"/>
        <v>395</v>
      </c>
      <c r="U288" s="113">
        <f t="shared" si="75"/>
        <v>71.75</v>
      </c>
      <c r="V288" s="113">
        <f t="shared" si="76"/>
        <v>323.25</v>
      </c>
      <c r="W288" s="549">
        <f t="shared" si="82"/>
        <v>2.5128828790126607</v>
      </c>
      <c r="Y288" s="556">
        <f t="shared" si="77"/>
        <v>1.1763803998965039</v>
      </c>
    </row>
    <row r="289" spans="2:25" x14ac:dyDescent="0.35">
      <c r="B289" s="116">
        <v>42436</v>
      </c>
      <c r="C289" s="186">
        <f t="shared" si="67"/>
        <v>3.9451616225000263</v>
      </c>
      <c r="D289" s="113">
        <f t="shared" si="67"/>
        <v>3.5540288224999772</v>
      </c>
      <c r="E289" s="113">
        <f t="shared" si="78"/>
        <v>5.215104000000655E-4</v>
      </c>
      <c r="F289" s="116">
        <f t="shared" si="68"/>
        <v>44262.25</v>
      </c>
      <c r="G289" s="116"/>
      <c r="H289" s="549">
        <f t="shared" si="69"/>
        <v>750</v>
      </c>
      <c r="I289" s="550">
        <f t="shared" si="70"/>
        <v>479.75</v>
      </c>
      <c r="J289" s="113">
        <f t="shared" si="71"/>
        <v>270.25</v>
      </c>
      <c r="K289" s="549">
        <f t="shared" si="79"/>
        <v>3.694967008099995</v>
      </c>
      <c r="L289" s="559"/>
      <c r="N289" s="113">
        <f t="shared" si="72"/>
        <v>2.7496459024999975</v>
      </c>
      <c r="O289" s="113">
        <f t="shared" si="72"/>
        <v>2.548027559999988</v>
      </c>
      <c r="P289" s="113">
        <f t="shared" si="72"/>
        <v>2.453871802499985</v>
      </c>
      <c r="Q289" s="148">
        <f t="shared" si="73"/>
        <v>44331</v>
      </c>
      <c r="R289" s="148">
        <f t="shared" si="74"/>
        <v>43936</v>
      </c>
      <c r="S289" s="187">
        <f t="shared" si="80"/>
        <v>2.3836900632912136E-4</v>
      </c>
      <c r="T289" s="549">
        <f t="shared" si="81"/>
        <v>395</v>
      </c>
      <c r="U289" s="113">
        <f t="shared" si="75"/>
        <v>68.75</v>
      </c>
      <c r="V289" s="113">
        <f t="shared" si="76"/>
        <v>326.25</v>
      </c>
      <c r="W289" s="549">
        <f t="shared" si="82"/>
        <v>2.5316396908148611</v>
      </c>
      <c r="Y289" s="556">
        <f t="shared" si="77"/>
        <v>1.1633273172851339</v>
      </c>
    </row>
    <row r="290" spans="2:25" x14ac:dyDescent="0.35">
      <c r="B290" s="116">
        <v>42437</v>
      </c>
      <c r="C290" s="186">
        <f t="shared" si="67"/>
        <v>3.8860370024999868</v>
      </c>
      <c r="D290" s="113">
        <f t="shared" si="67"/>
        <v>3.5173979225000096</v>
      </c>
      <c r="E290" s="113">
        <f t="shared" si="78"/>
        <v>4.9151877333330303E-4</v>
      </c>
      <c r="F290" s="116">
        <f t="shared" si="68"/>
        <v>44263.25</v>
      </c>
      <c r="G290" s="116"/>
      <c r="H290" s="549">
        <f t="shared" si="69"/>
        <v>750</v>
      </c>
      <c r="I290" s="550">
        <f t="shared" si="70"/>
        <v>478.75</v>
      </c>
      <c r="J290" s="113">
        <f t="shared" si="71"/>
        <v>271.25</v>
      </c>
      <c r="K290" s="549">
        <f t="shared" si="79"/>
        <v>3.6507223897666679</v>
      </c>
      <c r="L290" s="559"/>
      <c r="N290" s="113">
        <f t="shared" si="72"/>
        <v>2.725319622500022</v>
      </c>
      <c r="O290" s="113">
        <f t="shared" si="72"/>
        <v>2.5247377025000128</v>
      </c>
      <c r="P290" s="113">
        <f t="shared" si="72"/>
        <v>2.4295805625000222</v>
      </c>
      <c r="Q290" s="148">
        <f t="shared" si="73"/>
        <v>44331</v>
      </c>
      <c r="R290" s="148">
        <f t="shared" si="74"/>
        <v>43936</v>
      </c>
      <c r="S290" s="187">
        <f t="shared" si="80"/>
        <v>2.409041518987105E-4</v>
      </c>
      <c r="T290" s="549">
        <f t="shared" si="81"/>
        <v>395</v>
      </c>
      <c r="U290" s="113">
        <f t="shared" si="75"/>
        <v>67.75</v>
      </c>
      <c r="V290" s="113">
        <f t="shared" si="76"/>
        <v>327.25</v>
      </c>
      <c r="W290" s="549">
        <f>IF(O290="","",O290-(U290*S290))</f>
        <v>2.5084164462088752</v>
      </c>
      <c r="Y290" s="556">
        <f t="shared" si="77"/>
        <v>1.1423059435577927</v>
      </c>
    </row>
    <row r="291" spans="2:25" x14ac:dyDescent="0.35">
      <c r="B291" s="116">
        <v>42438</v>
      </c>
      <c r="C291" s="186">
        <f t="shared" si="67"/>
        <v>3.7525588100000284</v>
      </c>
      <c r="D291" s="113">
        <f t="shared" si="67"/>
        <v>3.3861904100000118</v>
      </c>
      <c r="E291" s="113">
        <f t="shared" si="78"/>
        <v>4.8849120000002226E-4</v>
      </c>
      <c r="F291" s="116">
        <f t="shared" si="68"/>
        <v>44264.25</v>
      </c>
      <c r="G291" s="116"/>
      <c r="H291" s="549">
        <f t="shared" si="69"/>
        <v>750</v>
      </c>
      <c r="I291" s="550">
        <f t="shared" si="70"/>
        <v>477.75</v>
      </c>
      <c r="J291" s="113">
        <f t="shared" si="71"/>
        <v>272.25</v>
      </c>
      <c r="K291" s="549">
        <f t="shared" si="79"/>
        <v>3.519182139200018</v>
      </c>
      <c r="L291" s="559"/>
      <c r="N291" s="113">
        <f t="shared" si="72"/>
        <v>2.6969426025000187</v>
      </c>
      <c r="O291" s="113">
        <f t="shared" si="72"/>
        <v>2.5004380624999767</v>
      </c>
      <c r="P291" s="113">
        <f t="shared" si="72"/>
        <v>2.4083280900000004</v>
      </c>
      <c r="Q291" s="148">
        <f t="shared" si="73"/>
        <v>44331</v>
      </c>
      <c r="R291" s="148">
        <f t="shared" si="74"/>
        <v>43936</v>
      </c>
      <c r="S291" s="187">
        <f t="shared" si="80"/>
        <v>2.331898037974084E-4</v>
      </c>
      <c r="T291" s="549">
        <f t="shared" si="81"/>
        <v>395</v>
      </c>
      <c r="U291" s="113">
        <f t="shared" si="75"/>
        <v>66.75</v>
      </c>
      <c r="V291" s="113">
        <f t="shared" si="76"/>
        <v>328.25</v>
      </c>
      <c r="W291" s="549">
        <f t="shared" ref="W291:W338" si="83">IF(O291="","",O291-(U291*S291))</f>
        <v>2.4848726430964998</v>
      </c>
      <c r="Y291" s="556">
        <f t="shared" si="77"/>
        <v>1.0343094961035182</v>
      </c>
    </row>
    <row r="292" spans="2:25" x14ac:dyDescent="0.35">
      <c r="B292" s="116">
        <v>42439</v>
      </c>
      <c r="C292" s="186">
        <f t="shared" si="67"/>
        <v>3.787193759999985</v>
      </c>
      <c r="D292" s="113">
        <f t="shared" si="67"/>
        <v>3.3811065224999881</v>
      </c>
      <c r="E292" s="113">
        <f t="shared" si="78"/>
        <v>5.4144964999999583E-4</v>
      </c>
      <c r="F292" s="116">
        <f t="shared" si="68"/>
        <v>44265.25</v>
      </c>
      <c r="G292" s="116"/>
      <c r="H292" s="549">
        <f t="shared" si="69"/>
        <v>750</v>
      </c>
      <c r="I292" s="550">
        <f t="shared" si="70"/>
        <v>476.75</v>
      </c>
      <c r="J292" s="113">
        <f t="shared" si="71"/>
        <v>273.25</v>
      </c>
      <c r="K292" s="549">
        <f t="shared" si="79"/>
        <v>3.5290576393624868</v>
      </c>
      <c r="L292" s="559"/>
      <c r="N292" s="113">
        <f t="shared" si="72"/>
        <v>2.5824608899999824</v>
      </c>
      <c r="O292" s="113">
        <f t="shared" si="72"/>
        <v>2.3688650625000252</v>
      </c>
      <c r="P292" s="113">
        <f t="shared" si="72"/>
        <v>2.2454657225000174</v>
      </c>
      <c r="Q292" s="148">
        <f t="shared" si="73"/>
        <v>44331</v>
      </c>
      <c r="R292" s="148">
        <f t="shared" si="74"/>
        <v>43936</v>
      </c>
      <c r="S292" s="187">
        <f t="shared" si="80"/>
        <v>3.1240339240508287E-4</v>
      </c>
      <c r="T292" s="549">
        <f t="shared" si="81"/>
        <v>395</v>
      </c>
      <c r="U292" s="113">
        <f t="shared" si="75"/>
        <v>65.75</v>
      </c>
      <c r="V292" s="113">
        <f t="shared" si="76"/>
        <v>329.25</v>
      </c>
      <c r="W292" s="549">
        <f t="shared" si="83"/>
        <v>2.3483245394493908</v>
      </c>
      <c r="Y292" s="556">
        <f t="shared" si="77"/>
        <v>1.1807330999130961</v>
      </c>
    </row>
    <row r="293" spans="2:25" x14ac:dyDescent="0.35">
      <c r="B293" s="116">
        <v>42440</v>
      </c>
      <c r="C293" s="186">
        <f t="shared" si="67"/>
        <v>3.815720999999983</v>
      </c>
      <c r="D293" s="113">
        <f t="shared" si="67"/>
        <v>3.4075441025000153</v>
      </c>
      <c r="E293" s="113">
        <f t="shared" si="78"/>
        <v>5.4423586333329039E-4</v>
      </c>
      <c r="F293" s="116">
        <f t="shared" si="68"/>
        <v>44266.25</v>
      </c>
      <c r="G293" s="116"/>
      <c r="H293" s="549">
        <f t="shared" si="69"/>
        <v>750</v>
      </c>
      <c r="I293" s="550">
        <f t="shared" si="70"/>
        <v>475.75</v>
      </c>
      <c r="J293" s="113">
        <f t="shared" si="71"/>
        <v>274.25</v>
      </c>
      <c r="K293" s="549">
        <f t="shared" si="79"/>
        <v>3.5568007880191703</v>
      </c>
      <c r="L293" s="559"/>
      <c r="N293" s="113">
        <f t="shared" si="72"/>
        <v>2.6513448899999847</v>
      </c>
      <c r="O293" s="113">
        <f t="shared" si="72"/>
        <v>2.4295805625000222</v>
      </c>
      <c r="P293" s="113">
        <f t="shared" si="72"/>
        <v>2.2879390624999774</v>
      </c>
      <c r="Q293" s="148">
        <f t="shared" si="73"/>
        <v>44331</v>
      </c>
      <c r="R293" s="148">
        <f t="shared" si="74"/>
        <v>43936</v>
      </c>
      <c r="S293" s="187">
        <f t="shared" si="80"/>
        <v>3.5858607594948058E-4</v>
      </c>
      <c r="T293" s="549">
        <f t="shared" si="81"/>
        <v>395</v>
      </c>
      <c r="U293" s="113">
        <f t="shared" si="75"/>
        <v>64.75</v>
      </c>
      <c r="V293" s="113">
        <f t="shared" si="76"/>
        <v>330.25</v>
      </c>
      <c r="W293" s="549">
        <f t="shared" si="83"/>
        <v>2.4063621140822935</v>
      </c>
      <c r="Y293" s="556">
        <f t="shared" si="77"/>
        <v>1.1504386739368768</v>
      </c>
    </row>
    <row r="294" spans="2:25" x14ac:dyDescent="0.35">
      <c r="B294" s="116">
        <v>42443</v>
      </c>
      <c r="C294" s="186">
        <f t="shared" si="67"/>
        <v>3.8371190024999891</v>
      </c>
      <c r="D294" s="113">
        <f t="shared" si="67"/>
        <v>3.4156794224999842</v>
      </c>
      <c r="E294" s="113">
        <f>IF(C294="","",(D294-C294)/($D$14-$C$14))</f>
        <v>5.619194400000064E-4</v>
      </c>
      <c r="F294" s="116">
        <f t="shared" si="68"/>
        <v>44269.25</v>
      </c>
      <c r="G294" s="116"/>
      <c r="H294" s="549">
        <f t="shared" si="69"/>
        <v>750</v>
      </c>
      <c r="I294" s="550">
        <f t="shared" si="70"/>
        <v>472.75</v>
      </c>
      <c r="J294" s="113">
        <f t="shared" si="71"/>
        <v>277.25</v>
      </c>
      <c r="K294" s="549">
        <f>IF(C294="","",C294-(I294*E294))</f>
        <v>3.5714715872399863</v>
      </c>
      <c r="L294" s="559"/>
      <c r="N294" s="113">
        <f t="shared" si="72"/>
        <v>2.6959292099999921</v>
      </c>
      <c r="O294" s="113">
        <f t="shared" si="72"/>
        <v>2.4670307599999886</v>
      </c>
      <c r="P294" s="113">
        <f t="shared" si="72"/>
        <v>2.3263749225000074</v>
      </c>
      <c r="Q294" s="148">
        <f t="shared" si="73"/>
        <v>44331</v>
      </c>
      <c r="R294" s="148">
        <f t="shared" si="74"/>
        <v>43936</v>
      </c>
      <c r="S294" s="187">
        <f>IF(O294="","",(P294-O294)/($P$14-$O$14))</f>
        <v>3.5609072784805346E-4</v>
      </c>
      <c r="T294" s="549">
        <f t="shared" si="81"/>
        <v>395</v>
      </c>
      <c r="U294" s="113">
        <f t="shared" si="75"/>
        <v>61.75</v>
      </c>
      <c r="V294" s="113">
        <f t="shared" si="76"/>
        <v>333.25</v>
      </c>
      <c r="W294" s="549">
        <f t="shared" si="83"/>
        <v>2.4450421575553714</v>
      </c>
      <c r="Y294" s="556">
        <f t="shared" si="77"/>
        <v>1.1264294296846149</v>
      </c>
    </row>
    <row r="295" spans="2:25" x14ac:dyDescent="0.35">
      <c r="B295" s="116">
        <v>42444</v>
      </c>
      <c r="C295" s="186">
        <f t="shared" si="67"/>
        <v>3.8483283600000195</v>
      </c>
      <c r="D295" s="113">
        <f t="shared" si="67"/>
        <v>3.4177133025000028</v>
      </c>
      <c r="E295" s="113">
        <f t="shared" ref="E295:E358" si="84">IF(C295="","",(D295-C295)/($D$14-$C$14))</f>
        <v>5.7415341000002231E-4</v>
      </c>
      <c r="F295" s="116">
        <f t="shared" si="68"/>
        <v>44270.25</v>
      </c>
      <c r="G295" s="116"/>
      <c r="H295" s="549">
        <f t="shared" si="69"/>
        <v>750</v>
      </c>
      <c r="I295" s="550">
        <f t="shared" si="70"/>
        <v>471.75</v>
      </c>
      <c r="J295" s="113">
        <f t="shared" si="71"/>
        <v>278.25</v>
      </c>
      <c r="K295" s="549">
        <f t="shared" ref="K295:K358" si="85">IF(C295="","",C295-(I295*E295))</f>
        <v>3.5774714888325092</v>
      </c>
      <c r="L295" s="559"/>
      <c r="N295" s="113">
        <f t="shared" si="72"/>
        <v>2.7060633599999884</v>
      </c>
      <c r="O295" s="113">
        <f t="shared" si="72"/>
        <v>2.4680430224999883</v>
      </c>
      <c r="P295" s="113">
        <f t="shared" si="72"/>
        <v>2.3273864900000163</v>
      </c>
      <c r="Q295" s="148">
        <f t="shared" si="73"/>
        <v>44331</v>
      </c>
      <c r="R295" s="148">
        <f t="shared" si="74"/>
        <v>43936</v>
      </c>
      <c r="S295" s="187">
        <f t="shared" ref="S295:S332" si="86">IF(O295="","",(P295-O295)/($P$14-$O$14))</f>
        <v>3.560924873417013E-4</v>
      </c>
      <c r="T295" s="549">
        <f t="shared" si="81"/>
        <v>395</v>
      </c>
      <c r="U295" s="113">
        <f t="shared" si="75"/>
        <v>60.75</v>
      </c>
      <c r="V295" s="113">
        <f t="shared" si="76"/>
        <v>334.25</v>
      </c>
      <c r="W295" s="549">
        <f t="shared" si="83"/>
        <v>2.4464104038939798</v>
      </c>
      <c r="Y295" s="556">
        <f t="shared" si="77"/>
        <v>1.1310610849385294</v>
      </c>
    </row>
    <row r="296" spans="2:25" x14ac:dyDescent="0.35">
      <c r="B296" s="116">
        <v>42445</v>
      </c>
      <c r="C296" s="186">
        <f t="shared" si="67"/>
        <v>3.8024757224999872</v>
      </c>
      <c r="D296" s="113">
        <f t="shared" si="67"/>
        <v>3.3882239999999841</v>
      </c>
      <c r="E296" s="113">
        <f t="shared" si="84"/>
        <v>5.5233563000000414E-4</v>
      </c>
      <c r="F296" s="116">
        <f t="shared" si="68"/>
        <v>44271.25</v>
      </c>
      <c r="G296" s="116"/>
      <c r="H296" s="549">
        <f t="shared" si="69"/>
        <v>750</v>
      </c>
      <c r="I296" s="550">
        <f t="shared" si="70"/>
        <v>470.75</v>
      </c>
      <c r="J296" s="113">
        <f t="shared" si="71"/>
        <v>279.25</v>
      </c>
      <c r="K296" s="549">
        <f t="shared" si="85"/>
        <v>3.5424637246774853</v>
      </c>
      <c r="L296" s="559"/>
      <c r="N296" s="113">
        <f t="shared" si="72"/>
        <v>2.7425504400000023</v>
      </c>
      <c r="O296" s="113">
        <f t="shared" si="72"/>
        <v>2.4994256400000303</v>
      </c>
      <c r="P296" s="113">
        <f t="shared" si="72"/>
        <v>2.3587475625000076</v>
      </c>
      <c r="Q296" s="148">
        <f t="shared" si="73"/>
        <v>44331</v>
      </c>
      <c r="R296" s="148">
        <f t="shared" si="74"/>
        <v>43936</v>
      </c>
      <c r="S296" s="187">
        <f t="shared" si="86"/>
        <v>3.5614703164562711E-4</v>
      </c>
      <c r="T296" s="549">
        <f t="shared" si="81"/>
        <v>395</v>
      </c>
      <c r="U296" s="113">
        <f t="shared" si="75"/>
        <v>59.75</v>
      </c>
      <c r="V296" s="113">
        <f t="shared" si="76"/>
        <v>335.25</v>
      </c>
      <c r="W296" s="549">
        <f t="shared" si="83"/>
        <v>2.4781458548592039</v>
      </c>
      <c r="Y296" s="556">
        <f t="shared" si="77"/>
        <v>1.0643178698182814</v>
      </c>
    </row>
    <row r="297" spans="2:25" x14ac:dyDescent="0.35">
      <c r="B297" s="116">
        <v>42446</v>
      </c>
      <c r="C297" s="186">
        <f t="shared" si="67"/>
        <v>3.7882125224999896</v>
      </c>
      <c r="D297" s="113">
        <f t="shared" si="67"/>
        <v>3.3790730025000215</v>
      </c>
      <c r="E297" s="113">
        <f t="shared" si="84"/>
        <v>5.4551935999995753E-4</v>
      </c>
      <c r="F297" s="116">
        <f t="shared" si="68"/>
        <v>44272.25</v>
      </c>
      <c r="G297" s="116"/>
      <c r="H297" s="549">
        <f t="shared" si="69"/>
        <v>750</v>
      </c>
      <c r="I297" s="550">
        <f t="shared" si="70"/>
        <v>469.75</v>
      </c>
      <c r="J297" s="113">
        <f t="shared" si="71"/>
        <v>280.25</v>
      </c>
      <c r="K297" s="549">
        <f t="shared" si="85"/>
        <v>3.5319548031400094</v>
      </c>
      <c r="L297" s="559"/>
      <c r="N297" s="113">
        <f t="shared" si="72"/>
        <v>2.6817422399999957</v>
      </c>
      <c r="O297" s="113">
        <f t="shared" si="72"/>
        <v>2.441725822499996</v>
      </c>
      <c r="P297" s="113">
        <f t="shared" si="72"/>
        <v>2.3091790399999867</v>
      </c>
      <c r="Q297" s="148">
        <f t="shared" si="73"/>
        <v>44331</v>
      </c>
      <c r="R297" s="148">
        <f t="shared" si="74"/>
        <v>43936</v>
      </c>
      <c r="S297" s="187">
        <f t="shared" si="86"/>
        <v>3.355614746835678E-4</v>
      </c>
      <c r="T297" s="549">
        <f t="shared" si="81"/>
        <v>395</v>
      </c>
      <c r="U297" s="113">
        <f t="shared" si="75"/>
        <v>58.75</v>
      </c>
      <c r="V297" s="113">
        <f t="shared" si="76"/>
        <v>336.25</v>
      </c>
      <c r="W297" s="549">
        <f t="shared" si="83"/>
        <v>2.4220115858623363</v>
      </c>
      <c r="Y297" s="556">
        <f t="shared" si="77"/>
        <v>1.1099432172776731</v>
      </c>
    </row>
    <row r="298" spans="2:25" x14ac:dyDescent="0.35">
      <c r="B298" s="116">
        <v>42447</v>
      </c>
      <c r="C298" s="186">
        <f t="shared" si="67"/>
        <v>3.7658009025000272</v>
      </c>
      <c r="D298" s="113">
        <f t="shared" si="67"/>
        <v>3.3587389025000247</v>
      </c>
      <c r="E298" s="113">
        <f t="shared" si="84"/>
        <v>5.4274933333333666E-4</v>
      </c>
      <c r="F298" s="116">
        <f t="shared" si="68"/>
        <v>44273.25</v>
      </c>
      <c r="G298" s="116"/>
      <c r="H298" s="549">
        <f t="shared" si="69"/>
        <v>750</v>
      </c>
      <c r="I298" s="550">
        <f t="shared" si="70"/>
        <v>468.75</v>
      </c>
      <c r="J298" s="113">
        <f t="shared" si="71"/>
        <v>281.25</v>
      </c>
      <c r="K298" s="549">
        <f t="shared" si="85"/>
        <v>3.5113871525000255</v>
      </c>
      <c r="L298" s="559"/>
      <c r="N298" s="113">
        <f t="shared" si="72"/>
        <v>2.6351348100000171</v>
      </c>
      <c r="O298" s="113">
        <f t="shared" si="72"/>
        <v>2.4032683025000168</v>
      </c>
      <c r="P298" s="113">
        <f t="shared" si="72"/>
        <v>2.2808595599999704</v>
      </c>
      <c r="Q298" s="148">
        <f t="shared" si="73"/>
        <v>44331</v>
      </c>
      <c r="R298" s="148">
        <f t="shared" si="74"/>
        <v>43936</v>
      </c>
      <c r="S298" s="187">
        <f t="shared" si="86"/>
        <v>3.0989555063302889E-4</v>
      </c>
      <c r="T298" s="549">
        <f t="shared" si="81"/>
        <v>395</v>
      </c>
      <c r="U298" s="113">
        <f t="shared" si="75"/>
        <v>57.75</v>
      </c>
      <c r="V298" s="113">
        <f t="shared" si="76"/>
        <v>337.25</v>
      </c>
      <c r="W298" s="549">
        <f t="shared" si="83"/>
        <v>2.3853718344509596</v>
      </c>
      <c r="Y298" s="556">
        <f t="shared" si="77"/>
        <v>1.126015318049066</v>
      </c>
    </row>
    <row r="299" spans="2:25" x14ac:dyDescent="0.35">
      <c r="B299" s="116">
        <v>42450</v>
      </c>
      <c r="C299" s="186">
        <f t="shared" si="67"/>
        <v>3.7759877024999833</v>
      </c>
      <c r="D299" s="113">
        <f t="shared" si="67"/>
        <v>3.3719558400000071</v>
      </c>
      <c r="E299" s="113">
        <f t="shared" si="84"/>
        <v>5.3870914999996813E-4</v>
      </c>
      <c r="F299" s="116">
        <f t="shared" si="68"/>
        <v>44276.25</v>
      </c>
      <c r="G299" s="116"/>
      <c r="H299" s="549">
        <f t="shared" si="69"/>
        <v>750</v>
      </c>
      <c r="I299" s="550">
        <f t="shared" si="70"/>
        <v>465.75</v>
      </c>
      <c r="J299" s="113">
        <f t="shared" si="71"/>
        <v>284.25</v>
      </c>
      <c r="K299" s="549">
        <f t="shared" si="85"/>
        <v>3.5250839158874983</v>
      </c>
      <c r="L299" s="559"/>
      <c r="N299" s="113">
        <f t="shared" si="72"/>
        <v>2.6280433025000161</v>
      </c>
      <c r="O299" s="113">
        <f t="shared" si="72"/>
        <v>2.3941610000000058</v>
      </c>
      <c r="P299" s="113">
        <f t="shared" si="72"/>
        <v>2.2737803024999836</v>
      </c>
      <c r="Q299" s="148">
        <f t="shared" si="73"/>
        <v>44331</v>
      </c>
      <c r="R299" s="148">
        <f t="shared" si="74"/>
        <v>43936</v>
      </c>
      <c r="S299" s="187">
        <f t="shared" si="86"/>
        <v>3.0476125949372687E-4</v>
      </c>
      <c r="T299" s="549">
        <f t="shared" si="81"/>
        <v>395</v>
      </c>
      <c r="U299" s="113">
        <f t="shared" si="75"/>
        <v>54.75</v>
      </c>
      <c r="V299" s="113">
        <f t="shared" si="76"/>
        <v>340.25</v>
      </c>
      <c r="W299" s="549">
        <f t="shared" si="83"/>
        <v>2.3774753210427244</v>
      </c>
      <c r="Y299" s="556">
        <f t="shared" si="77"/>
        <v>1.1476085948447738</v>
      </c>
    </row>
    <row r="300" spans="2:25" x14ac:dyDescent="0.35">
      <c r="B300" s="116">
        <v>42451</v>
      </c>
      <c r="C300" s="186">
        <f t="shared" si="67"/>
        <v>3.8065511025000109</v>
      </c>
      <c r="D300" s="113">
        <f t="shared" si="67"/>
        <v>3.3882239999999841</v>
      </c>
      <c r="E300" s="113">
        <f t="shared" si="84"/>
        <v>5.577694700000357E-4</v>
      </c>
      <c r="F300" s="116">
        <f t="shared" si="68"/>
        <v>44277.25</v>
      </c>
      <c r="G300" s="116"/>
      <c r="H300" s="549">
        <f t="shared" si="69"/>
        <v>750</v>
      </c>
      <c r="I300" s="550">
        <f t="shared" si="70"/>
        <v>464.75</v>
      </c>
      <c r="J300" s="113">
        <f t="shared" si="71"/>
        <v>285.25</v>
      </c>
      <c r="K300" s="549">
        <f t="shared" si="85"/>
        <v>3.5473277413174942</v>
      </c>
      <c r="L300" s="559"/>
      <c r="N300" s="113">
        <f t="shared" si="72"/>
        <v>2.6442528224999817</v>
      </c>
      <c r="O300" s="113">
        <f t="shared" si="72"/>
        <v>2.4083280900000004</v>
      </c>
      <c r="P300" s="113">
        <f t="shared" si="72"/>
        <v>2.2899618224999863</v>
      </c>
      <c r="Q300" s="148">
        <f t="shared" si="73"/>
        <v>44331</v>
      </c>
      <c r="R300" s="148">
        <f t="shared" si="74"/>
        <v>43936</v>
      </c>
      <c r="S300" s="187">
        <f t="shared" si="86"/>
        <v>2.9966143670889648E-4</v>
      </c>
      <c r="T300" s="549">
        <f t="shared" si="81"/>
        <v>395</v>
      </c>
      <c r="U300" s="113">
        <f t="shared" si="75"/>
        <v>53.75</v>
      </c>
      <c r="V300" s="113">
        <f t="shared" si="76"/>
        <v>341.25</v>
      </c>
      <c r="W300" s="549">
        <f t="shared" si="83"/>
        <v>2.3922212877768971</v>
      </c>
      <c r="Y300" s="556">
        <f t="shared" si="77"/>
        <v>1.155106453540597</v>
      </c>
    </row>
    <row r="301" spans="2:25" x14ac:dyDescent="0.35">
      <c r="B301" s="116">
        <v>42452</v>
      </c>
      <c r="C301" s="186">
        <f t="shared" si="67"/>
        <v>3.7994192400000015</v>
      </c>
      <c r="D301" s="113">
        <f t="shared" si="67"/>
        <v>3.3739892899999901</v>
      </c>
      <c r="E301" s="113">
        <f t="shared" si="84"/>
        <v>5.6723993333334852E-4</v>
      </c>
      <c r="F301" s="116">
        <f t="shared" si="68"/>
        <v>44278.25</v>
      </c>
      <c r="G301" s="116"/>
      <c r="H301" s="549">
        <f t="shared" si="69"/>
        <v>750</v>
      </c>
      <c r="I301" s="550">
        <f t="shared" si="70"/>
        <v>463.75</v>
      </c>
      <c r="J301" s="113">
        <f t="shared" si="71"/>
        <v>286.25</v>
      </c>
      <c r="K301" s="549">
        <f t="shared" si="85"/>
        <v>3.5363617209166613</v>
      </c>
      <c r="L301" s="559"/>
      <c r="N301" s="113">
        <f t="shared" si="72"/>
        <v>2.6969426025000187</v>
      </c>
      <c r="O301" s="113">
        <f t="shared" si="72"/>
        <v>2.4427379600000076</v>
      </c>
      <c r="P301" s="113">
        <f t="shared" si="72"/>
        <v>2.3304212225000009</v>
      </c>
      <c r="Q301" s="148">
        <f t="shared" si="73"/>
        <v>44331</v>
      </c>
      <c r="R301" s="148">
        <f t="shared" si="74"/>
        <v>43936</v>
      </c>
      <c r="S301" s="187">
        <f t="shared" si="86"/>
        <v>2.8434617088609292E-4</v>
      </c>
      <c r="T301" s="549">
        <f t="shared" si="81"/>
        <v>395</v>
      </c>
      <c r="U301" s="113">
        <f t="shared" si="75"/>
        <v>52.75</v>
      </c>
      <c r="V301" s="113">
        <f t="shared" si="76"/>
        <v>342.25</v>
      </c>
      <c r="W301" s="549">
        <f t="shared" si="83"/>
        <v>2.4277386994857664</v>
      </c>
      <c r="Y301" s="556">
        <f t="shared" si="77"/>
        <v>1.108623021430895</v>
      </c>
    </row>
    <row r="302" spans="2:25" x14ac:dyDescent="0.35">
      <c r="B302" s="116">
        <v>42453</v>
      </c>
      <c r="C302" s="186">
        <f t="shared" si="67"/>
        <v>3.8187777225000108</v>
      </c>
      <c r="D302" s="113">
        <f t="shared" si="67"/>
        <v>3.3994091025000062</v>
      </c>
      <c r="E302" s="113">
        <f t="shared" si="84"/>
        <v>5.5915816000000622E-4</v>
      </c>
      <c r="F302" s="116">
        <f t="shared" si="68"/>
        <v>44279.25</v>
      </c>
      <c r="G302" s="116"/>
      <c r="H302" s="549">
        <f t="shared" si="69"/>
        <v>750</v>
      </c>
      <c r="I302" s="550">
        <f t="shared" si="70"/>
        <v>462.75</v>
      </c>
      <c r="J302" s="113">
        <f t="shared" si="71"/>
        <v>287.25</v>
      </c>
      <c r="K302" s="549">
        <f t="shared" si="85"/>
        <v>3.5600272839600078</v>
      </c>
      <c r="L302" s="559"/>
      <c r="N302" s="113">
        <f t="shared" si="72"/>
        <v>2.6726225624999822</v>
      </c>
      <c r="O302" s="113">
        <f t="shared" si="72"/>
        <v>2.4275564224999879</v>
      </c>
      <c r="P302" s="113">
        <f t="shared" si="72"/>
        <v>2.306144622500006</v>
      </c>
      <c r="Q302" s="148">
        <f t="shared" si="73"/>
        <v>44331</v>
      </c>
      <c r="R302" s="148">
        <f t="shared" si="74"/>
        <v>43936</v>
      </c>
      <c r="S302" s="187">
        <f t="shared" si="86"/>
        <v>3.073716455695746E-4</v>
      </c>
      <c r="T302" s="549">
        <f t="shared" si="81"/>
        <v>395</v>
      </c>
      <c r="U302" s="113">
        <f t="shared" si="75"/>
        <v>51.75</v>
      </c>
      <c r="V302" s="113">
        <f t="shared" si="76"/>
        <v>343.25</v>
      </c>
      <c r="W302" s="549">
        <f t="shared" si="83"/>
        <v>2.4116499398417623</v>
      </c>
      <c r="Y302" s="556">
        <f t="shared" si="77"/>
        <v>1.1483773441182454</v>
      </c>
    </row>
    <row r="303" spans="2:25" x14ac:dyDescent="0.35">
      <c r="B303" s="116">
        <v>42454</v>
      </c>
      <c r="C303" s="186" t="str">
        <f t="shared" si="67"/>
        <v/>
      </c>
      <c r="D303" s="113" t="str">
        <f t="shared" si="67"/>
        <v/>
      </c>
      <c r="E303" s="113" t="str">
        <f t="shared" si="84"/>
        <v/>
      </c>
      <c r="F303" s="116">
        <f t="shared" si="68"/>
        <v>44280.25</v>
      </c>
      <c r="G303" s="116"/>
      <c r="H303" s="549">
        <f t="shared" si="69"/>
        <v>750</v>
      </c>
      <c r="I303" s="550">
        <f t="shared" si="70"/>
        <v>461.75</v>
      </c>
      <c r="J303" s="113">
        <f t="shared" si="71"/>
        <v>288.25</v>
      </c>
      <c r="K303" s="549" t="str">
        <f t="shared" si="85"/>
        <v/>
      </c>
      <c r="L303" s="559"/>
      <c r="N303" s="113">
        <f t="shared" si="72"/>
        <v>2.6513448899999847</v>
      </c>
      <c r="O303" s="113">
        <f t="shared" si="72"/>
        <v>2.4022563600000213</v>
      </c>
      <c r="P303" s="113">
        <f t="shared" si="72"/>
        <v>2.2859163225000145</v>
      </c>
      <c r="Q303" s="148">
        <f t="shared" si="73"/>
        <v>44331</v>
      </c>
      <c r="R303" s="148">
        <f t="shared" si="74"/>
        <v>43936</v>
      </c>
      <c r="S303" s="187">
        <f t="shared" si="86"/>
        <v>2.9453174050634624E-4</v>
      </c>
      <c r="T303" s="549">
        <f t="shared" si="81"/>
        <v>395</v>
      </c>
      <c r="U303" s="113">
        <f t="shared" si="75"/>
        <v>50.75</v>
      </c>
      <c r="V303" s="113">
        <f t="shared" si="76"/>
        <v>344.25</v>
      </c>
      <c r="W303" s="549">
        <f t="shared" si="83"/>
        <v>2.387308874169324</v>
      </c>
      <c r="Y303" s="556" t="str">
        <f t="shared" si="77"/>
        <v/>
      </c>
    </row>
    <row r="304" spans="2:25" x14ac:dyDescent="0.35">
      <c r="B304" s="116">
        <v>42457</v>
      </c>
      <c r="C304" s="186" t="str">
        <f t="shared" si="67"/>
        <v/>
      </c>
      <c r="D304" s="113" t="str">
        <f t="shared" si="67"/>
        <v/>
      </c>
      <c r="E304" s="113" t="str">
        <f t="shared" si="84"/>
        <v/>
      </c>
      <c r="F304" s="116">
        <f t="shared" si="68"/>
        <v>44283.25</v>
      </c>
      <c r="G304" s="116"/>
      <c r="H304" s="549">
        <f t="shared" si="69"/>
        <v>750</v>
      </c>
      <c r="I304" s="550">
        <f t="shared" si="70"/>
        <v>458.75</v>
      </c>
      <c r="J304" s="113">
        <f t="shared" si="71"/>
        <v>291.25</v>
      </c>
      <c r="K304" s="549" t="str">
        <f t="shared" si="85"/>
        <v/>
      </c>
      <c r="L304" s="559"/>
      <c r="N304" s="113">
        <f t="shared" si="72"/>
        <v>2.6604636224999867</v>
      </c>
      <c r="O304" s="113">
        <f t="shared" si="72"/>
        <v>2.415412002500017</v>
      </c>
      <c r="P304" s="113">
        <f t="shared" si="72"/>
        <v>2.3000759225000111</v>
      </c>
      <c r="Q304" s="148">
        <f t="shared" si="73"/>
        <v>44331</v>
      </c>
      <c r="R304" s="148">
        <f t="shared" si="74"/>
        <v>43936</v>
      </c>
      <c r="S304" s="187">
        <f t="shared" si="86"/>
        <v>2.9199007594938188E-4</v>
      </c>
      <c r="T304" s="549">
        <f t="shared" si="81"/>
        <v>395</v>
      </c>
      <c r="U304" s="113">
        <f t="shared" si="75"/>
        <v>47.75</v>
      </c>
      <c r="V304" s="113">
        <f t="shared" si="76"/>
        <v>347.25</v>
      </c>
      <c r="W304" s="549">
        <f t="shared" si="83"/>
        <v>2.4014694763734341</v>
      </c>
      <c r="Y304" s="556" t="str">
        <f t="shared" si="77"/>
        <v/>
      </c>
    </row>
    <row r="305" spans="2:25" x14ac:dyDescent="0.35">
      <c r="B305" s="116">
        <v>42458</v>
      </c>
      <c r="C305" s="186">
        <f t="shared" ref="C305:D324" si="87">IF(C35="","",((1+C35/200)^2-1)*100)</f>
        <v>3.7943252024999818</v>
      </c>
      <c r="D305" s="113">
        <f t="shared" si="87"/>
        <v>3.3689057024999913</v>
      </c>
      <c r="E305" s="113">
        <f t="shared" si="84"/>
        <v>5.6722599999998731E-4</v>
      </c>
      <c r="F305" s="116">
        <f t="shared" si="68"/>
        <v>44284.25</v>
      </c>
      <c r="G305" s="116"/>
      <c r="H305" s="549">
        <f t="shared" si="69"/>
        <v>750</v>
      </c>
      <c r="I305" s="550">
        <f t="shared" si="70"/>
        <v>457.75</v>
      </c>
      <c r="J305" s="113">
        <f t="shared" si="71"/>
        <v>292.25</v>
      </c>
      <c r="K305" s="549">
        <f t="shared" si="85"/>
        <v>3.5346775009999876</v>
      </c>
      <c r="L305" s="559"/>
      <c r="N305" s="113">
        <f t="shared" ref="N305:P324" si="88">IF(N35="","",((1+N35/200)^2-1)*100)</f>
        <v>2.6716092899999877</v>
      </c>
      <c r="O305" s="113">
        <f t="shared" si="88"/>
        <v>2.4265443599999825</v>
      </c>
      <c r="P305" s="113">
        <f t="shared" si="88"/>
        <v>2.304121702500006</v>
      </c>
      <c r="Q305" s="148">
        <f t="shared" si="73"/>
        <v>44331</v>
      </c>
      <c r="R305" s="148">
        <f t="shared" si="74"/>
        <v>43936</v>
      </c>
      <c r="S305" s="187">
        <f t="shared" si="86"/>
        <v>3.0993077848095313E-4</v>
      </c>
      <c r="T305" s="549">
        <f t="shared" si="81"/>
        <v>395</v>
      </c>
      <c r="U305" s="113">
        <f t="shared" si="75"/>
        <v>46.75</v>
      </c>
      <c r="V305" s="113">
        <f t="shared" si="76"/>
        <v>348.25</v>
      </c>
      <c r="W305" s="549">
        <f t="shared" si="83"/>
        <v>2.4120550961059979</v>
      </c>
      <c r="Y305" s="556">
        <f t="shared" si="77"/>
        <v>1.1226224048939897</v>
      </c>
    </row>
    <row r="306" spans="2:25" x14ac:dyDescent="0.35">
      <c r="B306" s="116">
        <v>42459</v>
      </c>
      <c r="C306" s="186">
        <f t="shared" si="87"/>
        <v>3.7566332099999933</v>
      </c>
      <c r="D306" s="113">
        <f t="shared" si="87"/>
        <v>3.364838922500013</v>
      </c>
      <c r="E306" s="113">
        <f t="shared" si="84"/>
        <v>5.2239238333330704E-4</v>
      </c>
      <c r="F306" s="116">
        <f t="shared" si="68"/>
        <v>44285.25</v>
      </c>
      <c r="G306" s="116"/>
      <c r="H306" s="549">
        <f t="shared" si="69"/>
        <v>750</v>
      </c>
      <c r="I306" s="550">
        <f t="shared" si="70"/>
        <v>456.75</v>
      </c>
      <c r="J306" s="113">
        <f t="shared" si="71"/>
        <v>293.25</v>
      </c>
      <c r="K306" s="549">
        <f t="shared" si="85"/>
        <v>3.5180304889125051</v>
      </c>
      <c r="L306" s="559"/>
      <c r="N306" s="113">
        <f t="shared" si="88"/>
        <v>2.6057573024999892</v>
      </c>
      <c r="O306" s="113">
        <f t="shared" si="88"/>
        <v>2.3597592900000075</v>
      </c>
      <c r="P306" s="113">
        <f t="shared" si="88"/>
        <v>2.2424322500000038</v>
      </c>
      <c r="Q306" s="148">
        <f t="shared" si="73"/>
        <v>44331</v>
      </c>
      <c r="R306" s="148">
        <f t="shared" si="74"/>
        <v>43936</v>
      </c>
      <c r="S306" s="187">
        <f t="shared" si="86"/>
        <v>2.9703048101266762E-4</v>
      </c>
      <c r="T306" s="549">
        <f t="shared" si="81"/>
        <v>395</v>
      </c>
      <c r="U306" s="113">
        <f t="shared" si="75"/>
        <v>45.75</v>
      </c>
      <c r="V306" s="113">
        <f t="shared" si="76"/>
        <v>349.25</v>
      </c>
      <c r="W306" s="549">
        <f t="shared" si="83"/>
        <v>2.3461701454936779</v>
      </c>
      <c r="Y306" s="556">
        <f t="shared" si="77"/>
        <v>1.1718603434188273</v>
      </c>
    </row>
    <row r="307" spans="2:25" x14ac:dyDescent="0.35">
      <c r="B307" s="116">
        <v>42460</v>
      </c>
      <c r="C307" s="186">
        <f t="shared" si="87"/>
        <v>3.7179296400000172</v>
      </c>
      <c r="D307" s="113">
        <f t="shared" si="87"/>
        <v>3.3048632099999864</v>
      </c>
      <c r="E307" s="113">
        <f t="shared" si="84"/>
        <v>5.507552400000411E-4</v>
      </c>
      <c r="F307" s="116">
        <f t="shared" si="68"/>
        <v>44286.25</v>
      </c>
      <c r="G307" s="116"/>
      <c r="H307" s="549">
        <f t="shared" si="69"/>
        <v>750</v>
      </c>
      <c r="I307" s="550">
        <f t="shared" si="70"/>
        <v>455.75</v>
      </c>
      <c r="J307" s="113">
        <f t="shared" si="71"/>
        <v>294.25</v>
      </c>
      <c r="K307" s="549">
        <f t="shared" si="85"/>
        <v>3.4669229393699985</v>
      </c>
      <c r="L307" s="559"/>
      <c r="N307" s="113">
        <f t="shared" si="88"/>
        <v>2.5571417024999876</v>
      </c>
      <c r="O307" s="113">
        <f t="shared" si="88"/>
        <v>2.3112020099999908</v>
      </c>
      <c r="P307" s="113">
        <f t="shared" si="88"/>
        <v>2.1989574224999808</v>
      </c>
      <c r="Q307" s="148">
        <f t="shared" si="73"/>
        <v>44331</v>
      </c>
      <c r="R307" s="148">
        <f t="shared" si="74"/>
        <v>43936</v>
      </c>
      <c r="S307" s="187">
        <f t="shared" si="86"/>
        <v>2.8416351265825313E-4</v>
      </c>
      <c r="T307" s="549">
        <f t="shared" si="81"/>
        <v>395</v>
      </c>
      <c r="U307" s="113">
        <f t="shared" si="75"/>
        <v>44.75</v>
      </c>
      <c r="V307" s="113">
        <f t="shared" si="76"/>
        <v>350.25</v>
      </c>
      <c r="W307" s="549">
        <f t="shared" si="83"/>
        <v>2.298485692808534</v>
      </c>
      <c r="Y307" s="556">
        <f t="shared" si="77"/>
        <v>1.1684372465614645</v>
      </c>
    </row>
    <row r="308" spans="2:25" x14ac:dyDescent="0.35">
      <c r="B308" s="116">
        <v>42461</v>
      </c>
      <c r="C308" s="186">
        <f t="shared" si="87"/>
        <v>3.7433917024999985</v>
      </c>
      <c r="D308" s="113">
        <f t="shared" si="87"/>
        <v>3.2804712899999977</v>
      </c>
      <c r="E308" s="113">
        <f t="shared" si="84"/>
        <v>6.1722721666666771E-4</v>
      </c>
      <c r="F308" s="116">
        <f t="shared" si="68"/>
        <v>44287.25</v>
      </c>
      <c r="G308" s="116"/>
      <c r="H308" s="549">
        <f t="shared" si="69"/>
        <v>750</v>
      </c>
      <c r="I308" s="550">
        <f t="shared" si="70"/>
        <v>454.75</v>
      </c>
      <c r="J308" s="113">
        <f t="shared" si="71"/>
        <v>295.25</v>
      </c>
      <c r="K308" s="549">
        <f t="shared" si="85"/>
        <v>3.4627076257208316</v>
      </c>
      <c r="L308" s="559"/>
      <c r="N308" s="113">
        <f t="shared" si="88"/>
        <v>2.5551163024999823</v>
      </c>
      <c r="O308" s="113">
        <f t="shared" si="88"/>
        <v>2.3213171600000138</v>
      </c>
      <c r="P308" s="113">
        <f t="shared" si="88"/>
        <v>2.199968359999982</v>
      </c>
      <c r="Q308" s="148">
        <f t="shared" si="73"/>
        <v>44331</v>
      </c>
      <c r="R308" s="148">
        <f t="shared" si="74"/>
        <v>43936</v>
      </c>
      <c r="S308" s="187">
        <f t="shared" si="86"/>
        <v>3.0721215189881467E-4</v>
      </c>
      <c r="T308" s="549">
        <f t="shared" si="81"/>
        <v>395</v>
      </c>
      <c r="U308" s="113">
        <f t="shared" si="75"/>
        <v>43.75</v>
      </c>
      <c r="V308" s="113">
        <f t="shared" si="76"/>
        <v>351.25</v>
      </c>
      <c r="W308" s="549">
        <f t="shared" si="83"/>
        <v>2.3078766283544407</v>
      </c>
      <c r="Y308" s="556">
        <f t="shared" si="77"/>
        <v>1.1548309973663908</v>
      </c>
    </row>
    <row r="309" spans="2:25" x14ac:dyDescent="0.35">
      <c r="B309" s="116">
        <v>42464</v>
      </c>
      <c r="C309" s="186">
        <f t="shared" si="87"/>
        <v>3.6802515224999999</v>
      </c>
      <c r="D309" s="113">
        <f t="shared" si="87"/>
        <v>3.2713250624999857</v>
      </c>
      <c r="E309" s="113">
        <f t="shared" si="84"/>
        <v>5.4523528000001897E-4</v>
      </c>
      <c r="F309" s="116">
        <f t="shared" si="68"/>
        <v>44290.25</v>
      </c>
      <c r="G309" s="116"/>
      <c r="H309" s="549">
        <f t="shared" si="69"/>
        <v>750</v>
      </c>
      <c r="I309" s="550">
        <f t="shared" si="70"/>
        <v>451.75</v>
      </c>
      <c r="J309" s="113">
        <f t="shared" si="71"/>
        <v>298.25</v>
      </c>
      <c r="K309" s="549">
        <f t="shared" si="85"/>
        <v>3.4339414847599912</v>
      </c>
      <c r="L309" s="559"/>
      <c r="N309" s="113">
        <f t="shared" si="88"/>
        <v>2.4801905624999732</v>
      </c>
      <c r="O309" s="113">
        <f t="shared" si="88"/>
        <v>2.2677125624999794</v>
      </c>
      <c r="P309" s="113">
        <f t="shared" si="88"/>
        <v>2.1655992899999976</v>
      </c>
      <c r="Q309" s="148">
        <f t="shared" si="73"/>
        <v>44331</v>
      </c>
      <c r="R309" s="148">
        <f t="shared" si="74"/>
        <v>43936</v>
      </c>
      <c r="S309" s="187">
        <f t="shared" si="86"/>
        <v>2.5851461392400457E-4</v>
      </c>
      <c r="T309" s="549">
        <f t="shared" si="81"/>
        <v>395</v>
      </c>
      <c r="U309" s="113">
        <f t="shared" si="75"/>
        <v>40.75</v>
      </c>
      <c r="V309" s="113">
        <f t="shared" si="76"/>
        <v>354.25</v>
      </c>
      <c r="W309" s="549">
        <f t="shared" si="83"/>
        <v>2.2571780919825764</v>
      </c>
      <c r="Y309" s="556">
        <f t="shared" si="77"/>
        <v>1.1767633927774148</v>
      </c>
    </row>
    <row r="310" spans="2:25" x14ac:dyDescent="0.35">
      <c r="B310" s="116">
        <v>42465</v>
      </c>
      <c r="C310" s="186">
        <f t="shared" si="87"/>
        <v>3.6853427599999877</v>
      </c>
      <c r="D310" s="113">
        <f t="shared" si="87"/>
        <v>3.2835201225000166</v>
      </c>
      <c r="E310" s="113">
        <f t="shared" si="84"/>
        <v>5.3576351666662818E-4</v>
      </c>
      <c r="F310" s="116">
        <f t="shared" si="68"/>
        <v>44291.25</v>
      </c>
      <c r="G310" s="116"/>
      <c r="H310" s="549">
        <f t="shared" si="69"/>
        <v>750</v>
      </c>
      <c r="I310" s="550">
        <f t="shared" si="70"/>
        <v>450.75</v>
      </c>
      <c r="J310" s="113">
        <f t="shared" si="71"/>
        <v>299.25</v>
      </c>
      <c r="K310" s="549">
        <f t="shared" si="85"/>
        <v>3.443847354862505</v>
      </c>
      <c r="L310" s="559"/>
      <c r="N310" s="113">
        <f t="shared" si="88"/>
        <v>2.4720921225000136</v>
      </c>
      <c r="O310" s="113">
        <f t="shared" si="88"/>
        <v>2.2555776224999935</v>
      </c>
      <c r="P310" s="113">
        <f t="shared" si="88"/>
        <v>2.1625670025000154</v>
      </c>
      <c r="Q310" s="148">
        <f t="shared" si="73"/>
        <v>44331</v>
      </c>
      <c r="R310" s="148">
        <f t="shared" si="74"/>
        <v>43936</v>
      </c>
      <c r="S310" s="187">
        <f t="shared" si="86"/>
        <v>2.3546992405057738E-4</v>
      </c>
      <c r="T310" s="549">
        <f t="shared" si="81"/>
        <v>395</v>
      </c>
      <c r="U310" s="113">
        <f t="shared" si="75"/>
        <v>39.75</v>
      </c>
      <c r="V310" s="113">
        <f t="shared" si="76"/>
        <v>355.25</v>
      </c>
      <c r="W310" s="549">
        <f t="shared" si="83"/>
        <v>2.2462176930189832</v>
      </c>
      <c r="Y310" s="556">
        <f t="shared" si="77"/>
        <v>1.1976296618435218</v>
      </c>
    </row>
    <row r="311" spans="2:25" x14ac:dyDescent="0.35">
      <c r="B311" s="116">
        <v>42466</v>
      </c>
      <c r="C311" s="186">
        <f t="shared" si="87"/>
        <v>3.6751604100000224</v>
      </c>
      <c r="D311" s="113">
        <f t="shared" si="87"/>
        <v>3.2743737600000156</v>
      </c>
      <c r="E311" s="113">
        <f t="shared" si="84"/>
        <v>5.3438220000000909E-4</v>
      </c>
      <c r="F311" s="116">
        <f t="shared" si="68"/>
        <v>44292.25</v>
      </c>
      <c r="G311" s="116"/>
      <c r="H311" s="549">
        <f t="shared" si="69"/>
        <v>750</v>
      </c>
      <c r="I311" s="550">
        <f t="shared" si="70"/>
        <v>449.75</v>
      </c>
      <c r="J311" s="113">
        <f t="shared" si="71"/>
        <v>300.25</v>
      </c>
      <c r="K311" s="549">
        <f t="shared" si="85"/>
        <v>3.4348220155500182</v>
      </c>
      <c r="L311" s="559"/>
      <c r="N311" s="113">
        <f t="shared" si="88"/>
        <v>2.463994002500014</v>
      </c>
      <c r="O311" s="113">
        <f t="shared" si="88"/>
        <v>2.2545664099999918</v>
      </c>
      <c r="P311" s="113">
        <f t="shared" si="88"/>
        <v>2.1655992899999976</v>
      </c>
      <c r="Q311" s="148">
        <f t="shared" si="73"/>
        <v>44331</v>
      </c>
      <c r="R311" s="148">
        <f t="shared" si="74"/>
        <v>43936</v>
      </c>
      <c r="S311" s="187">
        <f t="shared" si="86"/>
        <v>2.2523321518985869E-4</v>
      </c>
      <c r="T311" s="549">
        <f t="shared" si="81"/>
        <v>395</v>
      </c>
      <c r="U311" s="113">
        <f t="shared" si="75"/>
        <v>38.75</v>
      </c>
      <c r="V311" s="113">
        <f t="shared" si="76"/>
        <v>356.25</v>
      </c>
      <c r="W311" s="549">
        <f t="shared" si="83"/>
        <v>2.2458386229113847</v>
      </c>
      <c r="Y311" s="556">
        <f t="shared" si="77"/>
        <v>1.1889833926386335</v>
      </c>
    </row>
    <row r="312" spans="2:25" x14ac:dyDescent="0.35">
      <c r="B312" s="116">
        <v>42467</v>
      </c>
      <c r="C312" s="186">
        <f t="shared" si="87"/>
        <v>3.6883975625000121</v>
      </c>
      <c r="D312" s="113">
        <f t="shared" si="87"/>
        <v>3.2855527024999942</v>
      </c>
      <c r="E312" s="113">
        <f t="shared" si="84"/>
        <v>5.3712648000002374E-4</v>
      </c>
      <c r="F312" s="116">
        <f t="shared" si="68"/>
        <v>44293.25</v>
      </c>
      <c r="G312" s="116"/>
      <c r="H312" s="549">
        <f t="shared" si="69"/>
        <v>750</v>
      </c>
      <c r="I312" s="550">
        <f t="shared" si="70"/>
        <v>448.75</v>
      </c>
      <c r="J312" s="113">
        <f t="shared" si="71"/>
        <v>301.25</v>
      </c>
      <c r="K312" s="549">
        <f t="shared" si="85"/>
        <v>3.4473620546000014</v>
      </c>
      <c r="L312" s="559"/>
      <c r="N312" s="113">
        <f t="shared" si="88"/>
        <v>2.4700675625000112</v>
      </c>
      <c r="O312" s="113">
        <f t="shared" si="88"/>
        <v>2.2626562499999947</v>
      </c>
      <c r="P312" s="113">
        <f t="shared" si="88"/>
        <v>2.1726748024999853</v>
      </c>
      <c r="Q312" s="148">
        <f t="shared" si="73"/>
        <v>44331</v>
      </c>
      <c r="R312" s="148">
        <f t="shared" si="74"/>
        <v>43936</v>
      </c>
      <c r="S312" s="187">
        <f t="shared" si="86"/>
        <v>2.2780113291141611E-4</v>
      </c>
      <c r="T312" s="549">
        <f t="shared" si="81"/>
        <v>395</v>
      </c>
      <c r="U312" s="113">
        <f t="shared" si="75"/>
        <v>37.75</v>
      </c>
      <c r="V312" s="113">
        <f t="shared" si="76"/>
        <v>357.25</v>
      </c>
      <c r="W312" s="549">
        <f t="shared" si="83"/>
        <v>2.2540567572325889</v>
      </c>
      <c r="Y312" s="556">
        <f t="shared" si="77"/>
        <v>1.1933052973674125</v>
      </c>
    </row>
    <row r="313" spans="2:25" x14ac:dyDescent="0.35">
      <c r="B313" s="116">
        <v>42468</v>
      </c>
      <c r="C313" s="186">
        <f t="shared" si="87"/>
        <v>3.6171305624999928</v>
      </c>
      <c r="D313" s="113">
        <f t="shared" si="87"/>
        <v>3.2123924224999989</v>
      </c>
      <c r="E313" s="113">
        <f t="shared" si="84"/>
        <v>5.3965085333332514E-4</v>
      </c>
      <c r="F313" s="116">
        <f t="shared" si="68"/>
        <v>44294.25</v>
      </c>
      <c r="G313" s="116"/>
      <c r="H313" s="549">
        <f t="shared" si="69"/>
        <v>750</v>
      </c>
      <c r="I313" s="550">
        <f t="shared" si="70"/>
        <v>447.75</v>
      </c>
      <c r="J313" s="113">
        <f t="shared" si="71"/>
        <v>302.25</v>
      </c>
      <c r="K313" s="549">
        <f t="shared" si="85"/>
        <v>3.3755018929199965</v>
      </c>
      <c r="L313" s="559"/>
      <c r="N313" s="113">
        <f t="shared" si="88"/>
        <v>2.4356531025000017</v>
      </c>
      <c r="O313" s="113">
        <f t="shared" si="88"/>
        <v>2.2333321024999853</v>
      </c>
      <c r="P313" s="113">
        <f t="shared" si="88"/>
        <v>2.1463955625000031</v>
      </c>
      <c r="Q313" s="148">
        <f t="shared" si="73"/>
        <v>44331</v>
      </c>
      <c r="R313" s="148">
        <f t="shared" si="74"/>
        <v>43936</v>
      </c>
      <c r="S313" s="187">
        <f t="shared" si="86"/>
        <v>2.2009250632906883E-4</v>
      </c>
      <c r="T313" s="549">
        <f t="shared" si="81"/>
        <v>395</v>
      </c>
      <c r="U313" s="113">
        <f t="shared" si="75"/>
        <v>36.75</v>
      </c>
      <c r="V313" s="113">
        <f t="shared" si="76"/>
        <v>358.25</v>
      </c>
      <c r="W313" s="549">
        <f t="shared" si="83"/>
        <v>2.2252437028923922</v>
      </c>
      <c r="Y313" s="556">
        <f t="shared" si="77"/>
        <v>1.1502581900276043</v>
      </c>
    </row>
    <row r="314" spans="2:25" x14ac:dyDescent="0.35">
      <c r="B314" s="116">
        <v>42471</v>
      </c>
      <c r="C314" s="186">
        <f t="shared" si="87"/>
        <v>3.6771968399999855</v>
      </c>
      <c r="D314" s="113">
        <f t="shared" si="87"/>
        <v>3.2804712899999977</v>
      </c>
      <c r="E314" s="113">
        <f t="shared" si="84"/>
        <v>5.2896739999998374E-4</v>
      </c>
      <c r="F314" s="116">
        <f t="shared" si="68"/>
        <v>44297.25</v>
      </c>
      <c r="G314" s="116"/>
      <c r="H314" s="549">
        <f t="shared" si="69"/>
        <v>750</v>
      </c>
      <c r="I314" s="550">
        <f t="shared" si="70"/>
        <v>444.75</v>
      </c>
      <c r="J314" s="113">
        <f t="shared" si="71"/>
        <v>305.25</v>
      </c>
      <c r="K314" s="549">
        <f t="shared" si="85"/>
        <v>3.4419385888499927</v>
      </c>
      <c r="L314" s="559"/>
      <c r="N314" s="113">
        <f t="shared" si="88"/>
        <v>2.4376773225000203</v>
      </c>
      <c r="O314" s="113">
        <f t="shared" si="88"/>
        <v>2.2424322500000038</v>
      </c>
      <c r="P314" s="113">
        <f t="shared" si="88"/>
        <v>2.1595347599999926</v>
      </c>
      <c r="Q314" s="148">
        <f t="shared" si="73"/>
        <v>44331</v>
      </c>
      <c r="R314" s="148">
        <f t="shared" si="74"/>
        <v>43936</v>
      </c>
      <c r="S314" s="187">
        <f t="shared" si="86"/>
        <v>2.0986706329116766E-4</v>
      </c>
      <c r="T314" s="549">
        <f t="shared" si="81"/>
        <v>395</v>
      </c>
      <c r="U314" s="113">
        <f t="shared" si="75"/>
        <v>33.75</v>
      </c>
      <c r="V314" s="113">
        <f t="shared" si="76"/>
        <v>361.25</v>
      </c>
      <c r="W314" s="549">
        <f t="shared" si="83"/>
        <v>2.2353492366139269</v>
      </c>
      <c r="Y314" s="556">
        <f t="shared" si="77"/>
        <v>1.2065893522360658</v>
      </c>
    </row>
    <row r="315" spans="2:25" x14ac:dyDescent="0.35">
      <c r="B315" s="116">
        <v>42472</v>
      </c>
      <c r="C315" s="186">
        <f t="shared" si="87"/>
        <v>3.6537791024999988</v>
      </c>
      <c r="D315" s="113">
        <f t="shared" si="87"/>
        <v>3.244904902500001</v>
      </c>
      <c r="E315" s="113">
        <f t="shared" si="84"/>
        <v>5.4516559999999718E-4</v>
      </c>
      <c r="F315" s="116">
        <f t="shared" si="68"/>
        <v>44298.25</v>
      </c>
      <c r="G315" s="116"/>
      <c r="H315" s="549">
        <f t="shared" si="69"/>
        <v>750</v>
      </c>
      <c r="I315" s="550">
        <f t="shared" si="70"/>
        <v>443.75</v>
      </c>
      <c r="J315" s="113">
        <f t="shared" si="71"/>
        <v>306.25</v>
      </c>
      <c r="K315" s="549">
        <f t="shared" si="85"/>
        <v>3.4118618674999999</v>
      </c>
      <c r="L315" s="559"/>
      <c r="N315" s="113">
        <f t="shared" si="88"/>
        <v>2.4609572899999987</v>
      </c>
      <c r="O315" s="113">
        <f t="shared" si="88"/>
        <v>2.2667012899999728</v>
      </c>
      <c r="P315" s="113">
        <f t="shared" si="88"/>
        <v>2.1858156899999814</v>
      </c>
      <c r="Q315" s="148">
        <f t="shared" si="73"/>
        <v>44331</v>
      </c>
      <c r="R315" s="148">
        <f t="shared" si="74"/>
        <v>43936</v>
      </c>
      <c r="S315" s="187">
        <f t="shared" si="86"/>
        <v>2.0477367088605404E-4</v>
      </c>
      <c r="T315" s="549">
        <f t="shared" si="81"/>
        <v>395</v>
      </c>
      <c r="U315" s="113">
        <f t="shared" si="75"/>
        <v>32.75</v>
      </c>
      <c r="V315" s="113">
        <f t="shared" si="76"/>
        <v>362.25</v>
      </c>
      <c r="W315" s="549">
        <f t="shared" si="83"/>
        <v>2.2599949522784546</v>
      </c>
      <c r="Y315" s="556">
        <f t="shared" si="77"/>
        <v>1.1518669152215453</v>
      </c>
    </row>
    <row r="316" spans="2:25" x14ac:dyDescent="0.35">
      <c r="B316" s="116">
        <v>42473</v>
      </c>
      <c r="C316" s="186">
        <f t="shared" si="87"/>
        <v>3.701635560000005</v>
      </c>
      <c r="D316" s="113">
        <f t="shared" si="87"/>
        <v>3.2936832224999879</v>
      </c>
      <c r="E316" s="113">
        <f t="shared" si="84"/>
        <v>5.4393645000002289E-4</v>
      </c>
      <c r="F316" s="116">
        <f t="shared" si="68"/>
        <v>44299.25</v>
      </c>
      <c r="G316" s="116"/>
      <c r="H316" s="549">
        <f t="shared" si="69"/>
        <v>750</v>
      </c>
      <c r="I316" s="550">
        <f t="shared" si="70"/>
        <v>442.75</v>
      </c>
      <c r="J316" s="113">
        <f t="shared" si="71"/>
        <v>307.25</v>
      </c>
      <c r="K316" s="549">
        <f t="shared" si="85"/>
        <v>3.4608076967624948</v>
      </c>
      <c r="L316" s="559"/>
      <c r="N316" s="113">
        <f t="shared" si="88"/>
        <v>2.5186625225000148</v>
      </c>
      <c r="O316" s="113">
        <f t="shared" si="88"/>
        <v>2.3142365025000222</v>
      </c>
      <c r="P316" s="113">
        <f t="shared" si="88"/>
        <v>2.2414211024999853</v>
      </c>
      <c r="Q316" s="148">
        <f t="shared" si="73"/>
        <v>44331</v>
      </c>
      <c r="R316" s="148">
        <f t="shared" si="74"/>
        <v>43936</v>
      </c>
      <c r="S316" s="187">
        <f t="shared" si="86"/>
        <v>1.8434278481022011E-4</v>
      </c>
      <c r="T316" s="549">
        <f t="shared" si="81"/>
        <v>395</v>
      </c>
      <c r="U316" s="113">
        <f t="shared" si="75"/>
        <v>31.75</v>
      </c>
      <c r="V316" s="113">
        <f t="shared" si="76"/>
        <v>363.25</v>
      </c>
      <c r="W316" s="549">
        <f t="shared" si="83"/>
        <v>2.3083836190822979</v>
      </c>
      <c r="Y316" s="556">
        <f t="shared" si="77"/>
        <v>1.1524240776801968</v>
      </c>
    </row>
    <row r="317" spans="2:25" x14ac:dyDescent="0.35">
      <c r="B317" s="116">
        <v>42474</v>
      </c>
      <c r="C317" s="186">
        <f t="shared" si="87"/>
        <v>3.6568334399999847</v>
      </c>
      <c r="D317" s="113">
        <f t="shared" si="87"/>
        <v>3.2499854399999917</v>
      </c>
      <c r="E317" s="113">
        <f t="shared" si="84"/>
        <v>5.4246399999999066E-4</v>
      </c>
      <c r="F317" s="116">
        <f t="shared" si="68"/>
        <v>44300.25</v>
      </c>
      <c r="G317" s="116"/>
      <c r="H317" s="549">
        <f t="shared" si="69"/>
        <v>750</v>
      </c>
      <c r="I317" s="550">
        <f t="shared" si="70"/>
        <v>441.75</v>
      </c>
      <c r="J317" s="113">
        <f t="shared" si="71"/>
        <v>308.25</v>
      </c>
      <c r="K317" s="549">
        <f t="shared" si="85"/>
        <v>3.4171999679999887</v>
      </c>
      <c r="L317" s="559"/>
      <c r="N317" s="113">
        <f t="shared" si="88"/>
        <v>2.4741167024999955</v>
      </c>
      <c r="O317" s="113">
        <f t="shared" si="88"/>
        <v>2.2798482225000249</v>
      </c>
      <c r="P317" s="113">
        <f t="shared" si="88"/>
        <v>2.2181660900000288</v>
      </c>
      <c r="Q317" s="148">
        <f t="shared" si="73"/>
        <v>44331</v>
      </c>
      <c r="R317" s="148">
        <f t="shared" si="74"/>
        <v>43936</v>
      </c>
      <c r="S317" s="187">
        <f t="shared" si="86"/>
        <v>1.5615729746834456E-4</v>
      </c>
      <c r="T317" s="549">
        <f t="shared" si="81"/>
        <v>395</v>
      </c>
      <c r="U317" s="113">
        <f t="shared" si="75"/>
        <v>30.75</v>
      </c>
      <c r="V317" s="113">
        <f t="shared" si="76"/>
        <v>364.25</v>
      </c>
      <c r="W317" s="549">
        <f t="shared" si="83"/>
        <v>2.2750463856028733</v>
      </c>
      <c r="Y317" s="556">
        <f t="shared" si="77"/>
        <v>1.1421535823971154</v>
      </c>
    </row>
    <row r="318" spans="2:25" x14ac:dyDescent="0.35">
      <c r="B318" s="116">
        <v>42475</v>
      </c>
      <c r="C318" s="186">
        <f t="shared" si="87"/>
        <v>3.723021802500015</v>
      </c>
      <c r="D318" s="113">
        <f t="shared" si="87"/>
        <v>3.2814875625000184</v>
      </c>
      <c r="E318" s="113">
        <f t="shared" si="84"/>
        <v>5.8871231999999549E-4</v>
      </c>
      <c r="F318" s="116">
        <f t="shared" si="68"/>
        <v>44301.25</v>
      </c>
      <c r="G318" s="116"/>
      <c r="H318" s="549">
        <f t="shared" si="69"/>
        <v>750</v>
      </c>
      <c r="I318" s="550">
        <f t="shared" si="70"/>
        <v>440.75</v>
      </c>
      <c r="J318" s="113">
        <f t="shared" si="71"/>
        <v>309.25</v>
      </c>
      <c r="K318" s="549">
        <f t="shared" si="85"/>
        <v>3.4635468474600168</v>
      </c>
      <c r="L318" s="559"/>
      <c r="N318" s="113">
        <f t="shared" si="88"/>
        <v>2.4791782400000129</v>
      </c>
      <c r="O318" s="113">
        <f t="shared" si="88"/>
        <v>2.2818709024999828</v>
      </c>
      <c r="P318" s="113">
        <f t="shared" si="88"/>
        <v>2.2232213025000114</v>
      </c>
      <c r="Q318" s="148">
        <f t="shared" si="73"/>
        <v>44331</v>
      </c>
      <c r="R318" s="148">
        <f t="shared" si="74"/>
        <v>43936</v>
      </c>
      <c r="S318" s="187">
        <f t="shared" si="86"/>
        <v>1.484799999999277E-4</v>
      </c>
      <c r="T318" s="549">
        <f t="shared" si="81"/>
        <v>395</v>
      </c>
      <c r="U318" s="113">
        <f t="shared" si="75"/>
        <v>29.75</v>
      </c>
      <c r="V318" s="113">
        <f t="shared" si="76"/>
        <v>365.25</v>
      </c>
      <c r="W318" s="549">
        <f t="shared" si="83"/>
        <v>2.2774536224999848</v>
      </c>
      <c r="Y318" s="556">
        <f t="shared" si="77"/>
        <v>1.186093224960032</v>
      </c>
    </row>
    <row r="319" spans="2:25" x14ac:dyDescent="0.35">
      <c r="B319" s="116">
        <v>42478</v>
      </c>
      <c r="C319" s="186">
        <f t="shared" si="87"/>
        <v>3.6405441600000144</v>
      </c>
      <c r="D319" s="113">
        <f t="shared" si="87"/>
        <v>3.2560822500000253</v>
      </c>
      <c r="E319" s="113">
        <f t="shared" si="84"/>
        <v>5.1261587999998544E-4</v>
      </c>
      <c r="F319" s="116">
        <f t="shared" si="68"/>
        <v>44304.25</v>
      </c>
      <c r="G319" s="116"/>
      <c r="H319" s="549">
        <f t="shared" si="69"/>
        <v>750</v>
      </c>
      <c r="I319" s="550">
        <f t="shared" si="70"/>
        <v>437.75</v>
      </c>
      <c r="J319" s="113">
        <f t="shared" si="71"/>
        <v>312.25</v>
      </c>
      <c r="K319" s="549">
        <f t="shared" si="85"/>
        <v>3.4161465585300208</v>
      </c>
      <c r="L319" s="559"/>
      <c r="N319" s="113">
        <f t="shared" si="88"/>
        <v>2.4356531025000017</v>
      </c>
      <c r="O319" s="113">
        <f t="shared" si="88"/>
        <v>2.246476889999971</v>
      </c>
      <c r="P319" s="113">
        <f t="shared" si="88"/>
        <v>2.1949137225000026</v>
      </c>
      <c r="Q319" s="148">
        <f t="shared" si="73"/>
        <v>44331</v>
      </c>
      <c r="R319" s="148">
        <f t="shared" si="74"/>
        <v>43936</v>
      </c>
      <c r="S319" s="187">
        <f t="shared" si="86"/>
        <v>1.3053966455688193E-4</v>
      </c>
      <c r="T319" s="549">
        <f t="shared" si="81"/>
        <v>395</v>
      </c>
      <c r="U319" s="113">
        <f t="shared" si="75"/>
        <v>26.75</v>
      </c>
      <c r="V319" s="113">
        <f t="shared" si="76"/>
        <v>368.25</v>
      </c>
      <c r="W319" s="549">
        <f t="shared" si="83"/>
        <v>2.2429849539730742</v>
      </c>
      <c r="Y319" s="556">
        <f t="shared" si="77"/>
        <v>1.1731616045569466</v>
      </c>
    </row>
    <row r="320" spans="2:25" x14ac:dyDescent="0.35">
      <c r="B320" s="116">
        <v>42479</v>
      </c>
      <c r="C320" s="186">
        <f t="shared" si="87"/>
        <v>3.6792332899999947</v>
      </c>
      <c r="D320" s="113">
        <f t="shared" si="87"/>
        <v>3.2957159025000182</v>
      </c>
      <c r="E320" s="113">
        <f t="shared" si="84"/>
        <v>5.1135651666663528E-4</v>
      </c>
      <c r="F320" s="116">
        <f t="shared" si="68"/>
        <v>44305.25</v>
      </c>
      <c r="G320" s="116"/>
      <c r="H320" s="549">
        <f t="shared" si="69"/>
        <v>750</v>
      </c>
      <c r="I320" s="550">
        <f t="shared" si="70"/>
        <v>436.75</v>
      </c>
      <c r="J320" s="113">
        <f t="shared" si="71"/>
        <v>313.25</v>
      </c>
      <c r="K320" s="549">
        <f t="shared" si="85"/>
        <v>3.4558983313458418</v>
      </c>
      <c r="L320" s="559"/>
      <c r="N320" s="113">
        <f t="shared" si="88"/>
        <v>2.4751289999999981</v>
      </c>
      <c r="O320" s="113">
        <f t="shared" si="88"/>
        <v>2.2838936025000089</v>
      </c>
      <c r="P320" s="113">
        <f t="shared" si="88"/>
        <v>2.2313099025000227</v>
      </c>
      <c r="Q320" s="148">
        <f t="shared" si="73"/>
        <v>44331</v>
      </c>
      <c r="R320" s="148">
        <f t="shared" si="74"/>
        <v>43936</v>
      </c>
      <c r="S320" s="187">
        <f t="shared" si="86"/>
        <v>1.3312329113920567E-4</v>
      </c>
      <c r="T320" s="549">
        <f t="shared" si="81"/>
        <v>395</v>
      </c>
      <c r="U320" s="113">
        <f t="shared" si="75"/>
        <v>25.75</v>
      </c>
      <c r="V320" s="113">
        <f t="shared" si="76"/>
        <v>369.25</v>
      </c>
      <c r="W320" s="549">
        <f t="shared" si="83"/>
        <v>2.2804656777531744</v>
      </c>
      <c r="Y320" s="556">
        <f t="shared" si="77"/>
        <v>1.1754326535926674</v>
      </c>
    </row>
    <row r="321" spans="2:25" x14ac:dyDescent="0.35">
      <c r="B321" s="116">
        <v>42480</v>
      </c>
      <c r="C321" s="186">
        <f t="shared" si="87"/>
        <v>3.6873792900000035</v>
      </c>
      <c r="D321" s="113">
        <f t="shared" si="87"/>
        <v>3.2621792400000071</v>
      </c>
      <c r="E321" s="113">
        <f t="shared" si="84"/>
        <v>5.6693339999999519E-4</v>
      </c>
      <c r="F321" s="116">
        <f t="shared" si="68"/>
        <v>44306.25</v>
      </c>
      <c r="G321" s="116"/>
      <c r="H321" s="549">
        <f t="shared" si="69"/>
        <v>750</v>
      </c>
      <c r="I321" s="550">
        <f t="shared" si="70"/>
        <v>435.75</v>
      </c>
      <c r="J321" s="113">
        <f t="shared" si="71"/>
        <v>314.25</v>
      </c>
      <c r="K321" s="549">
        <f t="shared" si="85"/>
        <v>3.4403380609500056</v>
      </c>
      <c r="L321" s="559"/>
      <c r="N321" s="113">
        <f t="shared" si="88"/>
        <v>2.4569084100000138</v>
      </c>
      <c r="O321" s="113">
        <f t="shared" si="88"/>
        <v>2.2707464100000019</v>
      </c>
      <c r="P321" s="113">
        <f t="shared" si="88"/>
        <v>2.2191771224999712</v>
      </c>
      <c r="Q321" s="148">
        <f t="shared" si="73"/>
        <v>44331</v>
      </c>
      <c r="R321" s="148">
        <f t="shared" si="74"/>
        <v>43936</v>
      </c>
      <c r="S321" s="187">
        <f t="shared" si="86"/>
        <v>1.3055515822792569E-4</v>
      </c>
      <c r="T321" s="549">
        <f t="shared" si="81"/>
        <v>395</v>
      </c>
      <c r="U321" s="113">
        <f t="shared" si="75"/>
        <v>24.75</v>
      </c>
      <c r="V321" s="113">
        <f t="shared" si="76"/>
        <v>370.25</v>
      </c>
      <c r="W321" s="549">
        <f t="shared" si="83"/>
        <v>2.2675151698338607</v>
      </c>
      <c r="Y321" s="556">
        <f t="shared" si="77"/>
        <v>1.1728228911161449</v>
      </c>
    </row>
    <row r="322" spans="2:25" x14ac:dyDescent="0.35">
      <c r="B322" s="116">
        <v>42481</v>
      </c>
      <c r="C322" s="186">
        <f t="shared" si="87"/>
        <v>3.674142202499997</v>
      </c>
      <c r="D322" s="113">
        <f t="shared" si="87"/>
        <v>3.2642116099999896</v>
      </c>
      <c r="E322" s="113">
        <f t="shared" si="84"/>
        <v>5.4657412333334319E-4</v>
      </c>
      <c r="F322" s="116">
        <f t="shared" si="68"/>
        <v>44307.25</v>
      </c>
      <c r="G322" s="116"/>
      <c r="H322" s="549">
        <f t="shared" si="69"/>
        <v>750</v>
      </c>
      <c r="I322" s="550">
        <f t="shared" si="70"/>
        <v>434.75</v>
      </c>
      <c r="J322" s="113">
        <f t="shared" si="71"/>
        <v>315.25</v>
      </c>
      <c r="K322" s="549">
        <f t="shared" si="85"/>
        <v>3.4365191023808261</v>
      </c>
      <c r="L322" s="559"/>
      <c r="N322" s="113">
        <f t="shared" si="88"/>
        <v>2.4771536100000047</v>
      </c>
      <c r="O322" s="113">
        <f t="shared" si="88"/>
        <v>2.2838936025000089</v>
      </c>
      <c r="P322" s="113">
        <f t="shared" si="88"/>
        <v>2.2323210000000149</v>
      </c>
      <c r="Q322" s="148">
        <f t="shared" si="73"/>
        <v>44331</v>
      </c>
      <c r="R322" s="148">
        <f t="shared" si="74"/>
        <v>43936</v>
      </c>
      <c r="S322" s="187">
        <f t="shared" si="86"/>
        <v>1.3056355063289637E-4</v>
      </c>
      <c r="T322" s="549">
        <f t="shared" si="81"/>
        <v>395</v>
      </c>
      <c r="U322" s="113">
        <f t="shared" si="75"/>
        <v>23.75</v>
      </c>
      <c r="V322" s="113">
        <f t="shared" si="76"/>
        <v>371.25</v>
      </c>
      <c r="W322" s="549">
        <f t="shared" si="83"/>
        <v>2.2807927181724779</v>
      </c>
      <c r="Y322" s="556">
        <f t="shared" si="77"/>
        <v>1.1557263842083483</v>
      </c>
    </row>
    <row r="323" spans="2:25" x14ac:dyDescent="0.35">
      <c r="B323" s="116">
        <v>42482</v>
      </c>
      <c r="C323" s="186">
        <f t="shared" si="87"/>
        <v>3.6537791024999988</v>
      </c>
      <c r="D323" s="113">
        <f t="shared" si="87"/>
        <v>3.2418566400000293</v>
      </c>
      <c r="E323" s="113">
        <f t="shared" si="84"/>
        <v>5.4922994999995938E-4</v>
      </c>
      <c r="F323" s="116">
        <f t="shared" si="68"/>
        <v>44308.25</v>
      </c>
      <c r="G323" s="116"/>
      <c r="H323" s="549">
        <f t="shared" si="69"/>
        <v>750</v>
      </c>
      <c r="I323" s="550">
        <f t="shared" si="70"/>
        <v>433.75</v>
      </c>
      <c r="J323" s="113">
        <f t="shared" si="71"/>
        <v>316.25</v>
      </c>
      <c r="K323" s="549">
        <f t="shared" si="85"/>
        <v>3.4155506116875163</v>
      </c>
      <c r="L323" s="559"/>
      <c r="N323" s="113">
        <f t="shared" si="88"/>
        <v>2.483227560000012</v>
      </c>
      <c r="O323" s="113">
        <f t="shared" si="88"/>
        <v>2.286927690000029</v>
      </c>
      <c r="P323" s="113">
        <f t="shared" si="88"/>
        <v>2.2343432100000005</v>
      </c>
      <c r="Q323" s="148">
        <f t="shared" si="73"/>
        <v>44331</v>
      </c>
      <c r="R323" s="148">
        <f t="shared" si="74"/>
        <v>43936</v>
      </c>
      <c r="S323" s="187">
        <f t="shared" si="86"/>
        <v>1.3312526582285716E-4</v>
      </c>
      <c r="T323" s="549">
        <f t="shared" si="81"/>
        <v>395</v>
      </c>
      <c r="U323" s="113">
        <f t="shared" si="75"/>
        <v>22.75</v>
      </c>
      <c r="V323" s="113">
        <f t="shared" si="76"/>
        <v>372.25</v>
      </c>
      <c r="W323" s="549">
        <f t="shared" si="83"/>
        <v>2.2838990902025591</v>
      </c>
      <c r="Y323" s="556">
        <f t="shared" si="77"/>
        <v>1.1316515214849572</v>
      </c>
    </row>
    <row r="324" spans="2:25" x14ac:dyDescent="0.35">
      <c r="B324" s="116">
        <v>42485</v>
      </c>
      <c r="C324" s="186" t="str">
        <f t="shared" si="87"/>
        <v/>
      </c>
      <c r="D324" s="113" t="str">
        <f t="shared" si="87"/>
        <v/>
      </c>
      <c r="E324" s="113" t="str">
        <f t="shared" si="84"/>
        <v/>
      </c>
      <c r="F324" s="116">
        <f t="shared" si="68"/>
        <v>44311.25</v>
      </c>
      <c r="G324" s="116"/>
      <c r="H324" s="549">
        <f t="shared" si="69"/>
        <v>750</v>
      </c>
      <c r="I324" s="550">
        <f t="shared" si="70"/>
        <v>430.75</v>
      </c>
      <c r="J324" s="113">
        <f t="shared" si="71"/>
        <v>319.25</v>
      </c>
      <c r="K324" s="549" t="str">
        <f t="shared" si="85"/>
        <v/>
      </c>
      <c r="L324" s="559"/>
      <c r="N324" s="113">
        <f t="shared" si="88"/>
        <v>2.482215222500006</v>
      </c>
      <c r="O324" s="113">
        <f t="shared" si="88"/>
        <v>2.286927690000029</v>
      </c>
      <c r="P324" s="113">
        <f t="shared" si="88"/>
        <v>2.2373765625000042</v>
      </c>
      <c r="Q324" s="148">
        <f t="shared" si="73"/>
        <v>44331</v>
      </c>
      <c r="R324" s="148">
        <f t="shared" si="74"/>
        <v>43936</v>
      </c>
      <c r="S324" s="187">
        <f t="shared" si="86"/>
        <v>1.2544589240512629E-4</v>
      </c>
      <c r="T324" s="549">
        <f t="shared" si="81"/>
        <v>395</v>
      </c>
      <c r="U324" s="113">
        <f t="shared" si="75"/>
        <v>19.75</v>
      </c>
      <c r="V324" s="113">
        <f t="shared" si="76"/>
        <v>375.25</v>
      </c>
      <c r="W324" s="549">
        <f t="shared" si="83"/>
        <v>2.284450133625028</v>
      </c>
      <c r="Y324" s="556" t="str">
        <f t="shared" si="77"/>
        <v/>
      </c>
    </row>
    <row r="325" spans="2:25" x14ac:dyDescent="0.35">
      <c r="B325" s="116">
        <v>42486</v>
      </c>
      <c r="C325" s="186">
        <f t="shared" ref="C325:D344" si="89">IF(C55="","",((1+C55/200)^2-1)*100)</f>
        <v>3.7342250000000021</v>
      </c>
      <c r="D325" s="113">
        <f t="shared" si="89"/>
        <v>3.2784387599999798</v>
      </c>
      <c r="E325" s="113">
        <f t="shared" si="84"/>
        <v>6.0771498666669645E-4</v>
      </c>
      <c r="F325" s="116">
        <f t="shared" si="68"/>
        <v>44312.25</v>
      </c>
      <c r="G325" s="116"/>
      <c r="H325" s="549">
        <f t="shared" si="69"/>
        <v>750</v>
      </c>
      <c r="I325" s="550">
        <f t="shared" si="70"/>
        <v>429.75</v>
      </c>
      <c r="J325" s="113">
        <f t="shared" si="71"/>
        <v>320.25</v>
      </c>
      <c r="K325" s="549">
        <f t="shared" si="85"/>
        <v>3.4730594844799891</v>
      </c>
      <c r="L325" s="559"/>
      <c r="N325" s="113">
        <f t="shared" ref="N325:P344" si="90">IF(N55="","",((1+N55/200)^2-1)*100)</f>
        <v>2.527775359999973</v>
      </c>
      <c r="O325" s="113">
        <f t="shared" si="90"/>
        <v>2.3314328099999893</v>
      </c>
      <c r="P325" s="113">
        <f t="shared" si="90"/>
        <v>2.2717577025000102</v>
      </c>
      <c r="Q325" s="148">
        <f t="shared" si="73"/>
        <v>44331</v>
      </c>
      <c r="R325" s="148">
        <f t="shared" si="74"/>
        <v>43936</v>
      </c>
      <c r="S325" s="187">
        <f t="shared" si="86"/>
        <v>1.5107622151893434E-4</v>
      </c>
      <c r="T325" s="549">
        <f t="shared" si="81"/>
        <v>395</v>
      </c>
      <c r="U325" s="113">
        <f t="shared" si="75"/>
        <v>18.75</v>
      </c>
      <c r="V325" s="113">
        <f t="shared" si="76"/>
        <v>376.25</v>
      </c>
      <c r="W325" s="549">
        <f t="shared" si="83"/>
        <v>2.3286001308465094</v>
      </c>
      <c r="Y325" s="556">
        <f t="shared" si="77"/>
        <v>1.1444593536334797</v>
      </c>
    </row>
    <row r="326" spans="2:25" x14ac:dyDescent="0.35">
      <c r="B326" s="116">
        <v>42487</v>
      </c>
      <c r="C326" s="186">
        <f t="shared" si="89"/>
        <v>3.6731239999999943</v>
      </c>
      <c r="D326" s="113">
        <f t="shared" si="89"/>
        <v>3.2520176899999864</v>
      </c>
      <c r="E326" s="113">
        <f t="shared" si="84"/>
        <v>5.614750800000105E-4</v>
      </c>
      <c r="F326" s="116">
        <f t="shared" si="68"/>
        <v>44313.25</v>
      </c>
      <c r="G326" s="116"/>
      <c r="H326" s="549">
        <f t="shared" si="69"/>
        <v>750</v>
      </c>
      <c r="I326" s="550">
        <f t="shared" si="70"/>
        <v>428.75</v>
      </c>
      <c r="J326" s="113">
        <f t="shared" si="71"/>
        <v>321.25</v>
      </c>
      <c r="K326" s="549">
        <f t="shared" si="85"/>
        <v>3.4323915594499899</v>
      </c>
      <c r="L326" s="559"/>
      <c r="N326" s="113">
        <f t="shared" si="90"/>
        <v>2.5176500099999943</v>
      </c>
      <c r="O326" s="113">
        <f t="shared" si="90"/>
        <v>2.3203056225000074</v>
      </c>
      <c r="P326" s="113">
        <f t="shared" si="90"/>
        <v>2.2565888399999956</v>
      </c>
      <c r="Q326" s="148">
        <f t="shared" si="73"/>
        <v>44331</v>
      </c>
      <c r="R326" s="148">
        <f t="shared" si="74"/>
        <v>43936</v>
      </c>
      <c r="S326" s="187">
        <f t="shared" si="86"/>
        <v>1.6130831012661212E-4</v>
      </c>
      <c r="T326" s="549">
        <f t="shared" si="81"/>
        <v>395</v>
      </c>
      <c r="U326" s="113">
        <f t="shared" si="75"/>
        <v>17.75</v>
      </c>
      <c r="V326" s="113">
        <f t="shared" si="76"/>
        <v>377.25</v>
      </c>
      <c r="W326" s="549">
        <f t="shared" si="83"/>
        <v>2.3174423999952598</v>
      </c>
      <c r="Y326" s="556">
        <f t="shared" si="77"/>
        <v>1.1149491594547301</v>
      </c>
    </row>
    <row r="327" spans="2:25" x14ac:dyDescent="0.35">
      <c r="B327" s="116">
        <v>42488</v>
      </c>
      <c r="C327" s="186">
        <f t="shared" si="89"/>
        <v>3.6649785599999873</v>
      </c>
      <c r="D327" s="113">
        <f t="shared" si="89"/>
        <v>3.2611630625000165</v>
      </c>
      <c r="E327" s="113">
        <f t="shared" si="84"/>
        <v>5.3842066333329439E-4</v>
      </c>
      <c r="F327" s="116">
        <f t="shared" si="68"/>
        <v>44314.25</v>
      </c>
      <c r="G327" s="116"/>
      <c r="H327" s="549">
        <f t="shared" si="69"/>
        <v>750</v>
      </c>
      <c r="I327" s="550">
        <f t="shared" si="70"/>
        <v>427.75</v>
      </c>
      <c r="J327" s="113">
        <f t="shared" si="71"/>
        <v>322.25</v>
      </c>
      <c r="K327" s="549">
        <f t="shared" si="85"/>
        <v>3.4346691212591707</v>
      </c>
      <c r="L327" s="559"/>
      <c r="N327" s="113">
        <f t="shared" si="90"/>
        <v>2.482215222500006</v>
      </c>
      <c r="O327" s="113">
        <f t="shared" si="90"/>
        <v>2.3031102499999845</v>
      </c>
      <c r="P327" s="113">
        <f t="shared" si="90"/>
        <v>2.2515328025000114</v>
      </c>
      <c r="Q327" s="148">
        <f t="shared" si="73"/>
        <v>44331</v>
      </c>
      <c r="R327" s="148">
        <f t="shared" si="74"/>
        <v>43936</v>
      </c>
      <c r="S327" s="187">
        <f t="shared" si="86"/>
        <v>1.30575816455628E-4</v>
      </c>
      <c r="T327" s="549">
        <f t="shared" si="81"/>
        <v>395</v>
      </c>
      <c r="U327" s="113">
        <f t="shared" si="75"/>
        <v>16.75</v>
      </c>
      <c r="V327" s="113">
        <f t="shared" si="76"/>
        <v>378.25</v>
      </c>
      <c r="W327" s="549">
        <f t="shared" si="83"/>
        <v>2.3009231050743528</v>
      </c>
      <c r="Y327" s="556">
        <f t="shared" si="77"/>
        <v>1.1337460161848179</v>
      </c>
    </row>
    <row r="328" spans="2:25" x14ac:dyDescent="0.35">
      <c r="B328" s="116">
        <v>42489</v>
      </c>
      <c r="C328" s="186">
        <f t="shared" si="89"/>
        <v>3.6710876099999901</v>
      </c>
      <c r="D328" s="113">
        <f t="shared" si="89"/>
        <v>3.2682764100000039</v>
      </c>
      <c r="E328" s="113">
        <f t="shared" si="84"/>
        <v>5.3708159999998157E-4</v>
      </c>
      <c r="F328" s="116">
        <f t="shared" si="68"/>
        <v>44315.25</v>
      </c>
      <c r="G328" s="116"/>
      <c r="H328" s="549">
        <f t="shared" si="69"/>
        <v>750</v>
      </c>
      <c r="I328" s="550">
        <f t="shared" si="70"/>
        <v>426.75</v>
      </c>
      <c r="J328" s="113">
        <f t="shared" si="71"/>
        <v>323.25</v>
      </c>
      <c r="K328" s="549">
        <f t="shared" si="85"/>
        <v>3.4418880371999978</v>
      </c>
      <c r="L328" s="559"/>
      <c r="N328" s="113">
        <f t="shared" si="90"/>
        <v>2.4690552900000107</v>
      </c>
      <c r="O328" s="113">
        <f t="shared" si="90"/>
        <v>2.291984602500019</v>
      </c>
      <c r="P328" s="113">
        <f t="shared" si="90"/>
        <v>2.2424322500000038</v>
      </c>
      <c r="Q328" s="148">
        <f t="shared" si="73"/>
        <v>44331</v>
      </c>
      <c r="R328" s="148">
        <f t="shared" si="74"/>
        <v>43936</v>
      </c>
      <c r="S328" s="187">
        <f t="shared" si="86"/>
        <v>1.254489936709246E-4</v>
      </c>
      <c r="T328" s="549">
        <f t="shared" si="81"/>
        <v>395</v>
      </c>
      <c r="U328" s="113">
        <f t="shared" si="75"/>
        <v>15.75</v>
      </c>
      <c r="V328" s="113">
        <f t="shared" si="76"/>
        <v>379.25</v>
      </c>
      <c r="W328" s="549">
        <f t="shared" si="83"/>
        <v>2.2900087808497021</v>
      </c>
      <c r="Y328" s="556">
        <f t="shared" si="77"/>
        <v>1.1518792563502958</v>
      </c>
    </row>
    <row r="329" spans="2:25" x14ac:dyDescent="0.35">
      <c r="B329" s="116">
        <v>42492</v>
      </c>
      <c r="C329" s="186">
        <f t="shared" si="89"/>
        <v>3.6782150624999899</v>
      </c>
      <c r="D329" s="113">
        <f t="shared" si="89"/>
        <v>3.2774225024999826</v>
      </c>
      <c r="E329" s="113">
        <f t="shared" si="84"/>
        <v>5.3439008000000969E-4</v>
      </c>
      <c r="F329" s="116">
        <f t="shared" si="68"/>
        <v>44318.25</v>
      </c>
      <c r="G329" s="116"/>
      <c r="H329" s="549">
        <f t="shared" si="69"/>
        <v>750</v>
      </c>
      <c r="I329" s="550">
        <f t="shared" si="70"/>
        <v>423.75</v>
      </c>
      <c r="J329" s="113">
        <f t="shared" si="71"/>
        <v>326.25</v>
      </c>
      <c r="K329" s="549">
        <f t="shared" si="85"/>
        <v>3.4517672660999859</v>
      </c>
      <c r="L329" s="559"/>
      <c r="N329" s="113">
        <f t="shared" si="90"/>
        <v>2.4700675625000112</v>
      </c>
      <c r="O329" s="113">
        <f t="shared" si="90"/>
        <v>2.2929960000000138</v>
      </c>
      <c r="P329" s="113">
        <f t="shared" si="90"/>
        <v>2.2424322500000038</v>
      </c>
      <c r="Q329" s="148">
        <f t="shared" si="73"/>
        <v>44331</v>
      </c>
      <c r="R329" s="148">
        <f t="shared" si="74"/>
        <v>43936</v>
      </c>
      <c r="S329" s="187">
        <f t="shared" si="86"/>
        <v>1.2800949367091141E-4</v>
      </c>
      <c r="T329" s="549">
        <f t="shared" si="81"/>
        <v>395</v>
      </c>
      <c r="U329" s="113">
        <f t="shared" si="75"/>
        <v>12.75</v>
      </c>
      <c r="V329" s="113">
        <f t="shared" si="76"/>
        <v>382.25</v>
      </c>
      <c r="W329" s="549">
        <f t="shared" si="83"/>
        <v>2.2913638789557096</v>
      </c>
      <c r="Y329" s="556">
        <f t="shared" si="77"/>
        <v>1.1604033871442763</v>
      </c>
    </row>
    <row r="330" spans="2:25" x14ac:dyDescent="0.35">
      <c r="B330" s="116">
        <v>42493</v>
      </c>
      <c r="C330" s="186">
        <f t="shared" si="89"/>
        <v>3.7444102500000076</v>
      </c>
      <c r="D330" s="113">
        <f t="shared" si="89"/>
        <v>3.3282415024999956</v>
      </c>
      <c r="E330" s="113">
        <f t="shared" si="84"/>
        <v>5.5489166333334936E-4</v>
      </c>
      <c r="F330" s="116">
        <f t="shared" si="68"/>
        <v>44319.25</v>
      </c>
      <c r="G330" s="116"/>
      <c r="H330" s="549">
        <f t="shared" si="69"/>
        <v>750</v>
      </c>
      <c r="I330" s="550">
        <f t="shared" si="70"/>
        <v>422.75</v>
      </c>
      <c r="J330" s="113">
        <f t="shared" si="71"/>
        <v>327.25</v>
      </c>
      <c r="K330" s="549">
        <f t="shared" si="85"/>
        <v>3.5098297993258343</v>
      </c>
      <c r="L330" s="559"/>
      <c r="N330" s="113">
        <f t="shared" si="90"/>
        <v>2.5014504899999901</v>
      </c>
      <c r="O330" s="113">
        <f t="shared" si="90"/>
        <v>2.3213171600000138</v>
      </c>
      <c r="P330" s="113">
        <f t="shared" si="90"/>
        <v>2.2667012899999728</v>
      </c>
      <c r="Q330" s="148">
        <f t="shared" si="73"/>
        <v>44331</v>
      </c>
      <c r="R330" s="148">
        <f t="shared" si="74"/>
        <v>43936</v>
      </c>
      <c r="S330" s="187">
        <f t="shared" si="86"/>
        <v>1.3826802531655943E-4</v>
      </c>
      <c r="T330" s="549">
        <f t="shared" si="81"/>
        <v>395</v>
      </c>
      <c r="U330" s="113">
        <f t="shared" si="75"/>
        <v>11.75</v>
      </c>
      <c r="V330" s="113">
        <f t="shared" si="76"/>
        <v>383.25</v>
      </c>
      <c r="W330" s="549">
        <f t="shared" si="83"/>
        <v>2.3196925107025441</v>
      </c>
      <c r="Y330" s="556">
        <f t="shared" si="77"/>
        <v>1.1901372886232902</v>
      </c>
    </row>
    <row r="331" spans="2:25" x14ac:dyDescent="0.35">
      <c r="B331" s="116">
        <v>42494</v>
      </c>
      <c r="C331" s="186">
        <f t="shared" si="89"/>
        <v>3.660905960000016</v>
      </c>
      <c r="D331" s="113">
        <f t="shared" si="89"/>
        <v>3.2926668899999845</v>
      </c>
      <c r="E331" s="113">
        <f t="shared" si="84"/>
        <v>4.9098542666670868E-4</v>
      </c>
      <c r="F331" s="116">
        <f t="shared" si="68"/>
        <v>44320.25</v>
      </c>
      <c r="G331" s="116"/>
      <c r="H331" s="549">
        <f t="shared" si="69"/>
        <v>750</v>
      </c>
      <c r="I331" s="550">
        <f t="shared" si="70"/>
        <v>421.75</v>
      </c>
      <c r="J331" s="113">
        <f t="shared" si="71"/>
        <v>328.25</v>
      </c>
      <c r="K331" s="549">
        <f t="shared" si="85"/>
        <v>3.4538328563033316</v>
      </c>
      <c r="L331" s="559"/>
      <c r="N331" s="113">
        <f t="shared" si="90"/>
        <v>2.4143999999999943</v>
      </c>
      <c r="O331" s="113">
        <f t="shared" si="90"/>
        <v>2.2484992399999904</v>
      </c>
      <c r="P331" s="113">
        <f t="shared" si="90"/>
        <v>2.190870102500031</v>
      </c>
      <c r="Q331" s="148">
        <f t="shared" si="73"/>
        <v>44331</v>
      </c>
      <c r="R331" s="148">
        <f t="shared" si="74"/>
        <v>43936</v>
      </c>
      <c r="S331" s="187">
        <f t="shared" si="86"/>
        <v>1.4589655063280849E-4</v>
      </c>
      <c r="T331" s="549">
        <f t="shared" si="81"/>
        <v>395</v>
      </c>
      <c r="U331" s="113">
        <f t="shared" si="75"/>
        <v>10.75</v>
      </c>
      <c r="V331" s="113">
        <f t="shared" si="76"/>
        <v>384.25</v>
      </c>
      <c r="W331" s="549">
        <f t="shared" si="83"/>
        <v>2.2469308520806877</v>
      </c>
      <c r="Y331" s="556">
        <f t="shared" si="77"/>
        <v>1.2069020042226439</v>
      </c>
    </row>
    <row r="332" spans="2:25" x14ac:dyDescent="0.35">
      <c r="B332" s="116">
        <v>42495</v>
      </c>
      <c r="C332" s="186">
        <f t="shared" si="89"/>
        <v>3.6232382024999898</v>
      </c>
      <c r="D332" s="113">
        <f t="shared" si="89"/>
        <v>3.254049960000005</v>
      </c>
      <c r="E332" s="113">
        <f t="shared" si="84"/>
        <v>4.9225098999997974E-4</v>
      </c>
      <c r="F332" s="116">
        <f t="shared" si="68"/>
        <v>44321.25</v>
      </c>
      <c r="G332" s="116"/>
      <c r="H332" s="549">
        <f t="shared" si="69"/>
        <v>750</v>
      </c>
      <c r="I332" s="550">
        <f t="shared" si="70"/>
        <v>420.75</v>
      </c>
      <c r="J332" s="113">
        <f t="shared" si="71"/>
        <v>329.25</v>
      </c>
      <c r="K332" s="549">
        <f t="shared" si="85"/>
        <v>3.4161235984574985</v>
      </c>
      <c r="L332" s="559"/>
      <c r="N332" s="113">
        <f t="shared" si="90"/>
        <v>2.3678532900000215</v>
      </c>
      <c r="O332" s="113">
        <f t="shared" si="90"/>
        <v>2.21311100249999</v>
      </c>
      <c r="P332" s="113">
        <f t="shared" si="90"/>
        <v>2.1565025625000178</v>
      </c>
      <c r="Q332" s="148">
        <f t="shared" si="73"/>
        <v>44331</v>
      </c>
      <c r="R332" s="148">
        <f t="shared" si="74"/>
        <v>43936</v>
      </c>
      <c r="S332" s="187">
        <f t="shared" si="86"/>
        <v>1.4331250632904362E-4</v>
      </c>
      <c r="T332" s="549">
        <f t="shared" si="81"/>
        <v>395</v>
      </c>
      <c r="U332" s="113">
        <f t="shared" si="75"/>
        <v>9.75</v>
      </c>
      <c r="V332" s="113">
        <f t="shared" si="76"/>
        <v>385.25</v>
      </c>
      <c r="W332" s="549">
        <f t="shared" si="83"/>
        <v>2.2117137055632821</v>
      </c>
      <c r="Y332" s="556">
        <f t="shared" si="77"/>
        <v>1.2044098928942164</v>
      </c>
    </row>
    <row r="333" spans="2:25" x14ac:dyDescent="0.35">
      <c r="B333" s="116">
        <v>42496</v>
      </c>
      <c r="C333" s="186">
        <f t="shared" si="89"/>
        <v>3.5184153599999712</v>
      </c>
      <c r="D333" s="113">
        <f t="shared" si="89"/>
        <v>3.1595705625000248</v>
      </c>
      <c r="E333" s="113">
        <f t="shared" si="84"/>
        <v>4.784597299999286E-4</v>
      </c>
      <c r="F333" s="116">
        <f t="shared" si="68"/>
        <v>44322.25</v>
      </c>
      <c r="G333" s="116"/>
      <c r="H333" s="549">
        <f t="shared" si="69"/>
        <v>750</v>
      </c>
      <c r="I333" s="550">
        <f t="shared" si="70"/>
        <v>419.75</v>
      </c>
      <c r="J333" s="113">
        <f t="shared" si="71"/>
        <v>330.25</v>
      </c>
      <c r="K333" s="549">
        <f t="shared" si="85"/>
        <v>3.317581888332501</v>
      </c>
      <c r="L333" s="559"/>
      <c r="N333" s="113">
        <f t="shared" si="90"/>
        <v>2.2768142399999913</v>
      </c>
      <c r="O333" s="113">
        <f t="shared" si="90"/>
        <v>2.1251724899999935</v>
      </c>
      <c r="P333" s="113">
        <f t="shared" si="90"/>
        <v>2.0837433224999868</v>
      </c>
      <c r="Q333" s="148">
        <f t="shared" si="73"/>
        <v>44331</v>
      </c>
      <c r="R333" s="148">
        <f t="shared" si="74"/>
        <v>43936</v>
      </c>
      <c r="S333" s="187">
        <f>IF(O333="","",(P333-O333)/($P$14-$O$14))</f>
        <v>1.0488396835444732E-4</v>
      </c>
      <c r="T333" s="549">
        <f t="shared" si="81"/>
        <v>395</v>
      </c>
      <c r="U333" s="113">
        <f t="shared" si="75"/>
        <v>8.75</v>
      </c>
      <c r="V333" s="113">
        <f t="shared" si="76"/>
        <v>386.25</v>
      </c>
      <c r="W333" s="549">
        <f t="shared" si="83"/>
        <v>2.1242547552768922</v>
      </c>
      <c r="Y333" s="556">
        <f t="shared" si="77"/>
        <v>1.1933271330556088</v>
      </c>
    </row>
    <row r="334" spans="2:25" x14ac:dyDescent="0.35">
      <c r="B334" s="116">
        <v>42499</v>
      </c>
      <c r="C334" s="186">
        <f t="shared" si="89"/>
        <v>3.5387651599999792</v>
      </c>
      <c r="D334" s="113">
        <f t="shared" si="89"/>
        <v>3.1727747600000189</v>
      </c>
      <c r="E334" s="113">
        <f t="shared" si="84"/>
        <v>4.8798719999994705E-4</v>
      </c>
      <c r="F334" s="116">
        <f t="shared" si="68"/>
        <v>44325.25</v>
      </c>
      <c r="G334" s="116"/>
      <c r="H334" s="549">
        <f t="shared" si="69"/>
        <v>750</v>
      </c>
      <c r="I334" s="550">
        <f t="shared" si="70"/>
        <v>416.75</v>
      </c>
      <c r="J334" s="113">
        <f t="shared" si="71"/>
        <v>333.25</v>
      </c>
      <c r="K334" s="549">
        <f t="shared" si="85"/>
        <v>3.3353964944000012</v>
      </c>
      <c r="L334" s="559"/>
      <c r="N334" s="113">
        <f t="shared" si="90"/>
        <v>2.2909732100000024</v>
      </c>
      <c r="O334" s="113">
        <f t="shared" si="90"/>
        <v>2.1484169225000072</v>
      </c>
      <c r="P334" s="113">
        <f t="shared" si="90"/>
        <v>2.1039516224999888</v>
      </c>
      <c r="Q334" s="148">
        <f t="shared" si="73"/>
        <v>44331</v>
      </c>
      <c r="R334" s="148">
        <f t="shared" si="74"/>
        <v>43936</v>
      </c>
      <c r="S334" s="187">
        <f t="shared" ref="S334:S338" si="91">IF(O334="","",(P334-O334)/($P$14-$O$14))</f>
        <v>1.1257037974688192E-4</v>
      </c>
      <c r="T334" s="549">
        <f t="shared" si="81"/>
        <v>395</v>
      </c>
      <c r="U334" s="113">
        <f t="shared" si="75"/>
        <v>5.75</v>
      </c>
      <c r="V334" s="113">
        <f t="shared" si="76"/>
        <v>389.25</v>
      </c>
      <c r="W334" s="549">
        <f t="shared" si="83"/>
        <v>2.1477696428164625</v>
      </c>
      <c r="Y334" s="556">
        <f t="shared" si="77"/>
        <v>1.1876268515835386</v>
      </c>
    </row>
    <row r="335" spans="2:25" x14ac:dyDescent="0.35">
      <c r="B335" s="116">
        <v>42500</v>
      </c>
      <c r="C335" s="186">
        <f t="shared" si="89"/>
        <v>3.5011196024999913</v>
      </c>
      <c r="D335" s="113">
        <f t="shared" si="89"/>
        <v>3.1382424900000094</v>
      </c>
      <c r="E335" s="113">
        <f t="shared" si="84"/>
        <v>4.8383614999997584E-4</v>
      </c>
      <c r="F335" s="116">
        <f t="shared" si="68"/>
        <v>44326.25</v>
      </c>
      <c r="G335" s="116"/>
      <c r="H335" s="549">
        <f t="shared" si="69"/>
        <v>750</v>
      </c>
      <c r="I335" s="550">
        <f t="shared" si="70"/>
        <v>415.75</v>
      </c>
      <c r="J335" s="113">
        <f t="shared" si="71"/>
        <v>334.25</v>
      </c>
      <c r="K335" s="549">
        <f t="shared" si="85"/>
        <v>3.2999647231375016</v>
      </c>
      <c r="L335" s="559"/>
      <c r="N335" s="113">
        <f t="shared" si="90"/>
        <v>2.2545664099999918</v>
      </c>
      <c r="O335" s="113">
        <f t="shared" si="90"/>
        <v>2.1241619224999786</v>
      </c>
      <c r="P335" s="113">
        <f t="shared" si="90"/>
        <v>2.0726296100000097</v>
      </c>
      <c r="Q335" s="148">
        <f t="shared" si="73"/>
        <v>44331</v>
      </c>
      <c r="R335" s="148">
        <f t="shared" si="74"/>
        <v>43936</v>
      </c>
      <c r="S335" s="187">
        <f t="shared" si="91"/>
        <v>1.3046155063283272E-4</v>
      </c>
      <c r="T335" s="549">
        <f t="shared" si="81"/>
        <v>395</v>
      </c>
      <c r="U335" s="113">
        <f t="shared" si="75"/>
        <v>4.75</v>
      </c>
      <c r="V335" s="113">
        <f t="shared" si="76"/>
        <v>390.25</v>
      </c>
      <c r="W335" s="549">
        <f t="shared" si="83"/>
        <v>2.1235422301344729</v>
      </c>
      <c r="Y335" s="556">
        <f t="shared" si="77"/>
        <v>1.1764224930030287</v>
      </c>
    </row>
    <row r="336" spans="2:25" x14ac:dyDescent="0.35">
      <c r="B336" s="116">
        <v>42501</v>
      </c>
      <c r="C336" s="186">
        <f t="shared" si="89"/>
        <v>3.5204502499999846</v>
      </c>
      <c r="D336" s="113">
        <f t="shared" si="89"/>
        <v>3.1717590225000203</v>
      </c>
      <c r="E336" s="113">
        <f t="shared" si="84"/>
        <v>4.6492163666661903E-4</v>
      </c>
      <c r="F336" s="116">
        <f t="shared" si="68"/>
        <v>44327.25</v>
      </c>
      <c r="G336" s="116"/>
      <c r="H336" s="549">
        <f t="shared" si="69"/>
        <v>750</v>
      </c>
      <c r="I336" s="550">
        <f t="shared" si="70"/>
        <v>414.75</v>
      </c>
      <c r="J336" s="113">
        <f t="shared" si="71"/>
        <v>335.25</v>
      </c>
      <c r="K336" s="549">
        <f t="shared" si="85"/>
        <v>3.3276240011925045</v>
      </c>
      <c r="L336" s="559"/>
      <c r="N336" s="113">
        <f t="shared" si="90"/>
        <v>2.2626562499999947</v>
      </c>
      <c r="O336" s="113">
        <f t="shared" si="90"/>
        <v>2.1352784400000102</v>
      </c>
      <c r="P336" s="113">
        <f t="shared" si="90"/>
        <v>2.0918264025000077</v>
      </c>
      <c r="Q336" s="148">
        <f t="shared" si="73"/>
        <v>44331</v>
      </c>
      <c r="R336" s="148">
        <f t="shared" si="74"/>
        <v>43936</v>
      </c>
      <c r="S336" s="187">
        <f t="shared" si="91"/>
        <v>1.1000515822785439E-4</v>
      </c>
      <c r="T336" s="549">
        <f t="shared" si="81"/>
        <v>395</v>
      </c>
      <c r="U336" s="113">
        <f t="shared" si="75"/>
        <v>3.75</v>
      </c>
      <c r="V336" s="113">
        <f t="shared" si="76"/>
        <v>391.25</v>
      </c>
      <c r="W336" s="549">
        <f t="shared" si="83"/>
        <v>2.1348659206566558</v>
      </c>
      <c r="Y336" s="556">
        <f t="shared" si="77"/>
        <v>1.1927580805358486</v>
      </c>
    </row>
    <row r="337" spans="2:25" x14ac:dyDescent="0.35">
      <c r="B337" s="116">
        <v>42502</v>
      </c>
      <c r="C337" s="186">
        <f t="shared" si="89"/>
        <v>3.5560640624999973</v>
      </c>
      <c r="D337" s="113">
        <f t="shared" si="89"/>
        <v>3.2093446399999781</v>
      </c>
      <c r="E337" s="113">
        <f t="shared" si="84"/>
        <v>4.6229256333335891E-4</v>
      </c>
      <c r="F337" s="116">
        <f t="shared" si="68"/>
        <v>44328.25</v>
      </c>
      <c r="G337" s="116"/>
      <c r="H337" s="549">
        <f t="shared" si="69"/>
        <v>750</v>
      </c>
      <c r="I337" s="550">
        <f t="shared" si="70"/>
        <v>413.75</v>
      </c>
      <c r="J337" s="113">
        <f t="shared" si="71"/>
        <v>336.25</v>
      </c>
      <c r="K337" s="549">
        <f t="shared" si="85"/>
        <v>3.3647905144208199</v>
      </c>
      <c r="L337" s="559"/>
      <c r="N337" s="113">
        <f t="shared" si="90"/>
        <v>2.2677125624999794</v>
      </c>
      <c r="O337" s="113">
        <f t="shared" si="90"/>
        <v>2.1474062400000049</v>
      </c>
      <c r="P337" s="113">
        <f t="shared" si="90"/>
        <v>2.1049620899999955</v>
      </c>
      <c r="Q337" s="148">
        <f t="shared" si="73"/>
        <v>44331</v>
      </c>
      <c r="R337" s="148">
        <f t="shared" si="74"/>
        <v>43936</v>
      </c>
      <c r="S337" s="187">
        <f t="shared" si="91"/>
        <v>1.0745354430382139E-4</v>
      </c>
      <c r="T337" s="549">
        <f t="shared" si="81"/>
        <v>395</v>
      </c>
      <c r="U337" s="113">
        <f t="shared" si="75"/>
        <v>2.75</v>
      </c>
      <c r="V337" s="113">
        <f t="shared" si="76"/>
        <v>392.25</v>
      </c>
      <c r="W337" s="549">
        <f t="shared" si="83"/>
        <v>2.1471107427531693</v>
      </c>
      <c r="Y337" s="556">
        <f t="shared" si="77"/>
        <v>1.2176797716676506</v>
      </c>
    </row>
    <row r="338" spans="2:25" x14ac:dyDescent="0.35">
      <c r="B338" s="116">
        <v>42503</v>
      </c>
      <c r="C338" s="186">
        <f t="shared" si="89"/>
        <v>3.5682759224999971</v>
      </c>
      <c r="D338" s="113">
        <f t="shared" si="89"/>
        <v>3.2235680099999886</v>
      </c>
      <c r="E338" s="113">
        <f t="shared" si="84"/>
        <v>4.5961055000001141E-4</v>
      </c>
      <c r="F338" s="116">
        <f t="shared" si="68"/>
        <v>44329.25</v>
      </c>
      <c r="G338" s="116"/>
      <c r="H338" s="549">
        <f t="shared" si="69"/>
        <v>750</v>
      </c>
      <c r="I338" s="550">
        <f t="shared" si="70"/>
        <v>412.75</v>
      </c>
      <c r="J338" s="113">
        <f t="shared" si="71"/>
        <v>337.25</v>
      </c>
      <c r="K338" s="549">
        <f t="shared" si="85"/>
        <v>3.3785716679874924</v>
      </c>
      <c r="L338" s="559"/>
      <c r="N338" s="113">
        <f t="shared" si="90"/>
        <v>2.2828822499999957</v>
      </c>
      <c r="O338" s="113">
        <f t="shared" si="90"/>
        <v>2.1736856099999979</v>
      </c>
      <c r="P338" s="113">
        <f t="shared" si="90"/>
        <v>2.1332572099999947</v>
      </c>
      <c r="Q338" s="148">
        <f t="shared" si="73"/>
        <v>44331</v>
      </c>
      <c r="R338" s="148">
        <f t="shared" si="74"/>
        <v>43936</v>
      </c>
      <c r="S338" s="187">
        <f t="shared" si="91"/>
        <v>1.0235037974684368E-4</v>
      </c>
      <c r="T338" s="549">
        <f t="shared" si="81"/>
        <v>395</v>
      </c>
      <c r="U338" s="113">
        <f t="shared" si="75"/>
        <v>1.75</v>
      </c>
      <c r="V338" s="113">
        <f t="shared" si="76"/>
        <v>393.25</v>
      </c>
      <c r="W338" s="549">
        <f t="shared" si="83"/>
        <v>2.1735064968354409</v>
      </c>
      <c r="Y338" s="556">
        <f t="shared" si="77"/>
        <v>1.2050651711520515</v>
      </c>
    </row>
    <row r="339" spans="2:25" x14ac:dyDescent="0.35">
      <c r="B339" s="116">
        <v>42506</v>
      </c>
      <c r="C339" s="186">
        <f t="shared" si="89"/>
        <v>3.5479232224999935</v>
      </c>
      <c r="D339" s="113">
        <f t="shared" si="89"/>
        <v>3.2093446399999781</v>
      </c>
      <c r="E339" s="113">
        <f t="shared" si="84"/>
        <v>4.5143811000002051E-4</v>
      </c>
      <c r="F339" s="116">
        <f t="shared" si="68"/>
        <v>44332.25</v>
      </c>
      <c r="G339" s="116"/>
      <c r="H339" s="549">
        <f t="shared" si="69"/>
        <v>750</v>
      </c>
      <c r="I339" s="550">
        <f t="shared" si="70"/>
        <v>409.75</v>
      </c>
      <c r="J339" s="113">
        <f t="shared" si="71"/>
        <v>340.25</v>
      </c>
      <c r="K339" s="549">
        <f t="shared" si="85"/>
        <v>3.3629464569274852</v>
      </c>
      <c r="L339" s="559"/>
      <c r="N339" s="113">
        <f t="shared" si="90"/>
        <v>2.2525440000000119</v>
      </c>
      <c r="O339" s="113">
        <f t="shared" si="90"/>
        <v>2.1504383024999907</v>
      </c>
      <c r="P339" s="113">
        <f t="shared" si="90"/>
        <v>2.116077562499985</v>
      </c>
      <c r="Q339" s="148">
        <f t="shared" si="73"/>
        <v>45031</v>
      </c>
      <c r="R339" s="148">
        <f t="shared" si="74"/>
        <v>44331</v>
      </c>
      <c r="S339" s="187">
        <f>IF(N339="","",(O339-N339)/($O$14-$N$14))</f>
        <v>1.4586528214288741E-4</v>
      </c>
      <c r="T339" s="549">
        <f t="shared" si="81"/>
        <v>700</v>
      </c>
      <c r="U339" s="113">
        <f t="shared" si="75"/>
        <v>698.75</v>
      </c>
      <c r="V339" s="113">
        <f t="shared" si="76"/>
        <v>1.25</v>
      </c>
      <c r="W339" s="549">
        <f>IF(N339="","",N339-(U339*S339))</f>
        <v>2.1506206341026695</v>
      </c>
      <c r="Y339" s="556">
        <f t="shared" si="77"/>
        <v>1.2123258228248157</v>
      </c>
    </row>
    <row r="340" spans="2:25" x14ac:dyDescent="0.35">
      <c r="B340" s="116">
        <v>42507</v>
      </c>
      <c r="C340" s="186">
        <f t="shared" si="89"/>
        <v>3.5835417599999975</v>
      </c>
      <c r="D340" s="113">
        <f t="shared" si="89"/>
        <v>3.235760249999986</v>
      </c>
      <c r="E340" s="113">
        <f t="shared" si="84"/>
        <v>4.6370868000001529E-4</v>
      </c>
      <c r="F340" s="116">
        <f t="shared" si="68"/>
        <v>44333.25</v>
      </c>
      <c r="G340" s="116"/>
      <c r="H340" s="549">
        <f t="shared" si="69"/>
        <v>750</v>
      </c>
      <c r="I340" s="550">
        <f t="shared" si="70"/>
        <v>408.75</v>
      </c>
      <c r="J340" s="113">
        <f t="shared" si="71"/>
        <v>341.25</v>
      </c>
      <c r="K340" s="549">
        <f t="shared" si="85"/>
        <v>3.3940008370499912</v>
      </c>
      <c r="L340" s="559"/>
      <c r="N340" s="113">
        <f t="shared" si="90"/>
        <v>2.286927690000029</v>
      </c>
      <c r="O340" s="113">
        <f t="shared" si="90"/>
        <v>2.1837939600000134</v>
      </c>
      <c r="P340" s="113">
        <f t="shared" si="90"/>
        <v>2.1443742224999784</v>
      </c>
      <c r="Q340" s="148">
        <f t="shared" si="73"/>
        <v>45031</v>
      </c>
      <c r="R340" s="148">
        <f t="shared" si="74"/>
        <v>44331</v>
      </c>
      <c r="S340" s="187">
        <f t="shared" ref="S340:S346" si="92">IF(N340="","",(O340-N340)/($O$14-$N$14))</f>
        <v>1.473339000000224E-4</v>
      </c>
      <c r="T340" s="549">
        <f t="shared" si="81"/>
        <v>700</v>
      </c>
      <c r="U340" s="113">
        <f t="shared" si="75"/>
        <v>697.75</v>
      </c>
      <c r="V340" s="113">
        <f t="shared" si="76"/>
        <v>2.25</v>
      </c>
      <c r="W340" s="549">
        <f t="shared" ref="W340:W403" si="93">IF(N340="","",N340-(U340*S340))</f>
        <v>2.1841254612750136</v>
      </c>
      <c r="Y340" s="556">
        <f t="shared" si="77"/>
        <v>1.2098753757749776</v>
      </c>
    </row>
    <row r="341" spans="2:25" x14ac:dyDescent="0.35">
      <c r="B341" s="116">
        <v>42508</v>
      </c>
      <c r="C341" s="186">
        <f t="shared" si="89"/>
        <v>3.5957552399999981</v>
      </c>
      <c r="D341" s="113">
        <f t="shared" si="89"/>
        <v>3.2550661025000149</v>
      </c>
      <c r="E341" s="113">
        <f t="shared" si="84"/>
        <v>4.5425218333331092E-4</v>
      </c>
      <c r="F341" s="116">
        <f t="shared" si="68"/>
        <v>44334.25</v>
      </c>
      <c r="G341" s="116"/>
      <c r="H341" s="549">
        <f t="shared" si="69"/>
        <v>750</v>
      </c>
      <c r="I341" s="550">
        <f t="shared" si="70"/>
        <v>407.75</v>
      </c>
      <c r="J341" s="113">
        <f t="shared" si="71"/>
        <v>342.25</v>
      </c>
      <c r="K341" s="549">
        <f t="shared" si="85"/>
        <v>3.4105339122458407</v>
      </c>
      <c r="L341" s="559"/>
      <c r="N341" s="113">
        <f t="shared" si="90"/>
        <v>2.304121702500006</v>
      </c>
      <c r="O341" s="113">
        <f t="shared" si="90"/>
        <v>2.2100780100000161</v>
      </c>
      <c r="P341" s="113">
        <f t="shared" si="90"/>
        <v>2.1797505599999933</v>
      </c>
      <c r="Q341" s="148">
        <f t="shared" si="73"/>
        <v>45031</v>
      </c>
      <c r="R341" s="148">
        <f t="shared" si="74"/>
        <v>44331</v>
      </c>
      <c r="S341" s="187">
        <f t="shared" si="92"/>
        <v>1.3434813214284271E-4</v>
      </c>
      <c r="T341" s="549">
        <f t="shared" si="81"/>
        <v>700</v>
      </c>
      <c r="U341" s="113">
        <f t="shared" si="75"/>
        <v>696.75</v>
      </c>
      <c r="V341" s="113">
        <f t="shared" si="76"/>
        <v>3.25</v>
      </c>
      <c r="W341" s="549">
        <f t="shared" si="93"/>
        <v>2.2105146414294805</v>
      </c>
      <c r="Y341" s="556">
        <f t="shared" si="77"/>
        <v>1.2000192708163602</v>
      </c>
    </row>
    <row r="342" spans="2:25" x14ac:dyDescent="0.35">
      <c r="B342" s="116">
        <v>42509</v>
      </c>
      <c r="C342" s="186">
        <f t="shared" si="89"/>
        <v>3.6537791024999988</v>
      </c>
      <c r="D342" s="113">
        <f t="shared" si="89"/>
        <v>3.3079124024999906</v>
      </c>
      <c r="E342" s="113">
        <f t="shared" si="84"/>
        <v>4.6115560000001092E-4</v>
      </c>
      <c r="F342" s="116">
        <f t="shared" si="68"/>
        <v>44335.25</v>
      </c>
      <c r="G342" s="116"/>
      <c r="H342" s="549">
        <f t="shared" si="69"/>
        <v>750</v>
      </c>
      <c r="I342" s="550">
        <f t="shared" si="70"/>
        <v>406.75</v>
      </c>
      <c r="J342" s="113">
        <f t="shared" si="71"/>
        <v>343.25</v>
      </c>
      <c r="K342" s="549">
        <f t="shared" si="85"/>
        <v>3.4662040621999943</v>
      </c>
      <c r="L342" s="559"/>
      <c r="N342" s="113">
        <f t="shared" si="90"/>
        <v>2.3698768399999848</v>
      </c>
      <c r="O342" s="113">
        <f t="shared" si="90"/>
        <v>2.2758029225000032</v>
      </c>
      <c r="P342" s="113">
        <f t="shared" si="90"/>
        <v>2.2414211024999853</v>
      </c>
      <c r="Q342" s="148">
        <f t="shared" si="73"/>
        <v>45031</v>
      </c>
      <c r="R342" s="148">
        <f t="shared" si="74"/>
        <v>44331</v>
      </c>
      <c r="S342" s="187">
        <f t="shared" si="92"/>
        <v>1.3439131071425945E-4</v>
      </c>
      <c r="T342" s="549">
        <f t="shared" si="81"/>
        <v>700</v>
      </c>
      <c r="U342" s="113">
        <f t="shared" si="75"/>
        <v>695.75</v>
      </c>
      <c r="V342" s="113">
        <f t="shared" si="76"/>
        <v>4.25</v>
      </c>
      <c r="W342" s="549">
        <f t="shared" si="93"/>
        <v>2.2763740855705388</v>
      </c>
      <c r="Y342" s="556">
        <f t="shared" si="77"/>
        <v>1.1898299766294556</v>
      </c>
    </row>
    <row r="343" spans="2:25" x14ac:dyDescent="0.35">
      <c r="B343" s="116">
        <v>42510</v>
      </c>
      <c r="C343" s="186">
        <f t="shared" si="89"/>
        <v>3.6476705625000161</v>
      </c>
      <c r="D343" s="113">
        <f t="shared" si="89"/>
        <v>3.3018140625000081</v>
      </c>
      <c r="E343" s="113">
        <f t="shared" si="84"/>
        <v>4.6114200000001068E-4</v>
      </c>
      <c r="F343" s="116">
        <f t="shared" si="68"/>
        <v>44336.25</v>
      </c>
      <c r="G343" s="116"/>
      <c r="H343" s="549">
        <f t="shared" si="69"/>
        <v>750</v>
      </c>
      <c r="I343" s="550">
        <f t="shared" si="70"/>
        <v>405.75</v>
      </c>
      <c r="J343" s="113">
        <f t="shared" si="71"/>
        <v>344.25</v>
      </c>
      <c r="K343" s="549">
        <f t="shared" si="85"/>
        <v>3.4605621960000117</v>
      </c>
      <c r="L343" s="559"/>
      <c r="N343" s="113">
        <f t="shared" si="90"/>
        <v>2.3516656099999977</v>
      </c>
      <c r="O343" s="113">
        <f t="shared" si="90"/>
        <v>2.2646787600000051</v>
      </c>
      <c r="P343" s="113">
        <f t="shared" si="90"/>
        <v>2.2292877224999952</v>
      </c>
      <c r="Q343" s="148">
        <f t="shared" si="73"/>
        <v>45031</v>
      </c>
      <c r="R343" s="148">
        <f t="shared" si="74"/>
        <v>44331</v>
      </c>
      <c r="S343" s="187">
        <f t="shared" si="92"/>
        <v>1.2426692857141802E-4</v>
      </c>
      <c r="T343" s="549">
        <f t="shared" si="81"/>
        <v>700</v>
      </c>
      <c r="U343" s="113">
        <f t="shared" si="75"/>
        <v>694.75</v>
      </c>
      <c r="V343" s="113">
        <f t="shared" si="76"/>
        <v>5.25</v>
      </c>
      <c r="W343" s="549">
        <f t="shared" si="93"/>
        <v>2.2653311613750051</v>
      </c>
      <c r="Y343" s="556">
        <f t="shared" si="77"/>
        <v>1.1952310346250066</v>
      </c>
    </row>
    <row r="344" spans="2:25" x14ac:dyDescent="0.35">
      <c r="B344" s="116">
        <v>42513</v>
      </c>
      <c r="C344" s="186">
        <f t="shared" si="89"/>
        <v>3.6690512400000097</v>
      </c>
      <c r="D344" s="113">
        <f t="shared" si="89"/>
        <v>3.3363737025000173</v>
      </c>
      <c r="E344" s="113">
        <f t="shared" si="84"/>
        <v>4.4357004999998989E-4</v>
      </c>
      <c r="F344" s="116">
        <f t="shared" si="68"/>
        <v>44339.25</v>
      </c>
      <c r="G344" s="116"/>
      <c r="H344" s="549">
        <f t="shared" si="69"/>
        <v>750</v>
      </c>
      <c r="I344" s="550">
        <f t="shared" si="70"/>
        <v>402.75</v>
      </c>
      <c r="J344" s="113">
        <f t="shared" si="71"/>
        <v>347.25</v>
      </c>
      <c r="K344" s="549">
        <f t="shared" si="85"/>
        <v>3.4904034023625137</v>
      </c>
      <c r="L344" s="559"/>
      <c r="N344" s="113">
        <f t="shared" si="90"/>
        <v>2.3789830624999952</v>
      </c>
      <c r="O344" s="113">
        <f t="shared" si="90"/>
        <v>2.3020988024999856</v>
      </c>
      <c r="P344" s="113">
        <f t="shared" si="90"/>
        <v>2.2667012899999728</v>
      </c>
      <c r="Q344" s="148">
        <f t="shared" si="73"/>
        <v>45031</v>
      </c>
      <c r="R344" s="148">
        <f t="shared" si="74"/>
        <v>44331</v>
      </c>
      <c r="S344" s="187">
        <f t="shared" si="92"/>
        <v>1.09834657142871E-4</v>
      </c>
      <c r="T344" s="549">
        <f t="shared" si="81"/>
        <v>700</v>
      </c>
      <c r="U344" s="113">
        <f t="shared" si="75"/>
        <v>691.75</v>
      </c>
      <c r="V344" s="113">
        <f t="shared" si="76"/>
        <v>8.25</v>
      </c>
      <c r="W344" s="549">
        <f t="shared" si="93"/>
        <v>2.3030049384214144</v>
      </c>
      <c r="Y344" s="556">
        <f t="shared" si="77"/>
        <v>1.1873984639410993</v>
      </c>
    </row>
    <row r="345" spans="2:25" x14ac:dyDescent="0.35">
      <c r="B345" s="116">
        <v>42514</v>
      </c>
      <c r="C345" s="186">
        <f t="shared" ref="C345:D364" si="94">IF(C75="","",((1+C75/200)^2-1)*100)</f>
        <v>3.6435983024999841</v>
      </c>
      <c r="D345" s="113">
        <f t="shared" si="94"/>
        <v>3.3028304400000152</v>
      </c>
      <c r="E345" s="113">
        <f t="shared" si="84"/>
        <v>4.5435714999995843E-4</v>
      </c>
      <c r="F345" s="116">
        <f t="shared" si="68"/>
        <v>44340.25</v>
      </c>
      <c r="G345" s="116"/>
      <c r="H345" s="549">
        <f t="shared" si="69"/>
        <v>750</v>
      </c>
      <c r="I345" s="550">
        <f t="shared" si="70"/>
        <v>401.75</v>
      </c>
      <c r="J345" s="113">
        <f t="shared" si="71"/>
        <v>348.25</v>
      </c>
      <c r="K345" s="549">
        <f t="shared" si="85"/>
        <v>3.461060317487501</v>
      </c>
      <c r="L345" s="559"/>
      <c r="N345" s="113">
        <f t="shared" ref="N345:P364" si="95">IF(N75="","",((1+N75/200)^2-1)*100)</f>
        <v>2.3526773024999947</v>
      </c>
      <c r="O345" s="113">
        <f t="shared" si="95"/>
        <v>2.2808595599999704</v>
      </c>
      <c r="P345" s="113">
        <f t="shared" si="95"/>
        <v>2.246476889999971</v>
      </c>
      <c r="Q345" s="148">
        <f t="shared" si="73"/>
        <v>45031</v>
      </c>
      <c r="R345" s="148">
        <f t="shared" si="74"/>
        <v>44331</v>
      </c>
      <c r="S345" s="187">
        <f t="shared" si="92"/>
        <v>1.0259677500003481E-4</v>
      </c>
      <c r="T345" s="549">
        <f t="shared" si="81"/>
        <v>700</v>
      </c>
      <c r="U345" s="113">
        <f t="shared" si="75"/>
        <v>690.75</v>
      </c>
      <c r="V345" s="113">
        <f t="shared" si="76"/>
        <v>9.25</v>
      </c>
      <c r="W345" s="549">
        <f t="shared" si="93"/>
        <v>2.2818085801687209</v>
      </c>
      <c r="Y345" s="556">
        <f t="shared" si="77"/>
        <v>1.1792517373187801</v>
      </c>
    </row>
    <row r="346" spans="2:25" x14ac:dyDescent="0.35">
      <c r="B346" s="116">
        <v>42515</v>
      </c>
      <c r="C346" s="186">
        <f t="shared" si="94"/>
        <v>3.6568334399999847</v>
      </c>
      <c r="D346" s="113">
        <f t="shared" si="94"/>
        <v>3.3150273600000002</v>
      </c>
      <c r="E346" s="113">
        <f t="shared" si="84"/>
        <v>4.5574143999997928E-4</v>
      </c>
      <c r="F346" s="116">
        <f t="shared" si="68"/>
        <v>44341.25</v>
      </c>
      <c r="G346" s="116"/>
      <c r="H346" s="549">
        <f t="shared" si="69"/>
        <v>750</v>
      </c>
      <c r="I346" s="550">
        <f t="shared" si="70"/>
        <v>400.75</v>
      </c>
      <c r="J346" s="113">
        <f t="shared" si="71"/>
        <v>349.25</v>
      </c>
      <c r="K346" s="549">
        <f t="shared" si="85"/>
        <v>3.4741950579199932</v>
      </c>
      <c r="L346" s="559"/>
      <c r="N346" s="113">
        <f t="shared" si="95"/>
        <v>2.3516656099999977</v>
      </c>
      <c r="O346" s="113">
        <f t="shared" si="95"/>
        <v>2.2859163225000145</v>
      </c>
      <c r="P346" s="113">
        <f t="shared" si="95"/>
        <v>2.246476889999971</v>
      </c>
      <c r="Q346" s="148">
        <f t="shared" si="73"/>
        <v>45031</v>
      </c>
      <c r="R346" s="148">
        <f t="shared" si="74"/>
        <v>44331</v>
      </c>
      <c r="S346" s="187">
        <f t="shared" si="92"/>
        <v>9.3927553571404587E-5</v>
      </c>
      <c r="T346" s="549">
        <f t="shared" si="81"/>
        <v>700</v>
      </c>
      <c r="U346" s="113">
        <f t="shared" si="75"/>
        <v>689.75</v>
      </c>
      <c r="V346" s="113">
        <f t="shared" si="76"/>
        <v>10.25</v>
      </c>
      <c r="W346" s="549">
        <f t="shared" si="93"/>
        <v>2.2868790799241214</v>
      </c>
      <c r="Y346" s="556">
        <f t="shared" si="77"/>
        <v>1.1873159779958717</v>
      </c>
    </row>
    <row r="347" spans="2:25" x14ac:dyDescent="0.35">
      <c r="B347" s="116">
        <v>42516</v>
      </c>
      <c r="C347" s="186">
        <f t="shared" si="94"/>
        <v>3.6049158224999989</v>
      </c>
      <c r="D347" s="113">
        <f t="shared" si="94"/>
        <v>3.2550661025000149</v>
      </c>
      <c r="E347" s="113">
        <f t="shared" si="84"/>
        <v>4.6646629333331192E-4</v>
      </c>
      <c r="F347" s="116">
        <f t="shared" si="68"/>
        <v>44342.25</v>
      </c>
      <c r="G347" s="116"/>
      <c r="H347" s="549">
        <f t="shared" si="69"/>
        <v>750</v>
      </c>
      <c r="I347" s="550">
        <f t="shared" si="70"/>
        <v>399.75</v>
      </c>
      <c r="J347" s="113">
        <f t="shared" si="71"/>
        <v>350.25</v>
      </c>
      <c r="K347" s="549">
        <f t="shared" si="85"/>
        <v>3.4184459217400076</v>
      </c>
      <c r="L347" s="559"/>
      <c r="N347" s="113">
        <f t="shared" si="95"/>
        <v>2.2818709024999828</v>
      </c>
      <c r="O347" s="113">
        <f t="shared" si="95"/>
        <v>2.2090670225000109</v>
      </c>
      <c r="P347" s="113">
        <f t="shared" si="95"/>
        <v>2.1666100624999851</v>
      </c>
      <c r="Q347" s="148">
        <f t="shared" si="73"/>
        <v>45031</v>
      </c>
      <c r="R347" s="148">
        <f t="shared" si="74"/>
        <v>44331</v>
      </c>
      <c r="S347" s="187">
        <f>IF(N347="","",(O347-N347)/($O$14-$N$14))</f>
        <v>1.0400554285710279E-4</v>
      </c>
      <c r="T347" s="549">
        <f t="shared" si="81"/>
        <v>700</v>
      </c>
      <c r="U347" s="113">
        <f t="shared" si="75"/>
        <v>688.75</v>
      </c>
      <c r="V347" s="113">
        <f t="shared" si="76"/>
        <v>11.25</v>
      </c>
      <c r="W347" s="549">
        <f t="shared" si="93"/>
        <v>2.2102370848571531</v>
      </c>
      <c r="Y347" s="556">
        <f t="shared" si="77"/>
        <v>1.2082088368828545</v>
      </c>
    </row>
    <row r="348" spans="2:25" x14ac:dyDescent="0.35">
      <c r="B348" s="116">
        <v>42517</v>
      </c>
      <c r="C348" s="186">
        <f t="shared" si="94"/>
        <v>3.5876128399999763</v>
      </c>
      <c r="D348" s="113">
        <f t="shared" si="94"/>
        <v>3.2347442025000284</v>
      </c>
      <c r="E348" s="113">
        <f t="shared" si="84"/>
        <v>4.7049151666659722E-4</v>
      </c>
      <c r="F348" s="116">
        <f t="shared" si="68"/>
        <v>44343.25</v>
      </c>
      <c r="G348" s="116"/>
      <c r="H348" s="549">
        <f t="shared" si="69"/>
        <v>750</v>
      </c>
      <c r="I348" s="550">
        <f t="shared" si="70"/>
        <v>398.75</v>
      </c>
      <c r="J348" s="113">
        <f t="shared" si="71"/>
        <v>351.25</v>
      </c>
      <c r="K348" s="549">
        <f t="shared" si="85"/>
        <v>3.4000043477291708</v>
      </c>
      <c r="L348" s="559"/>
      <c r="N348" s="113">
        <f t="shared" si="95"/>
        <v>2.2323210000000149</v>
      </c>
      <c r="O348" s="113">
        <f t="shared" si="95"/>
        <v>2.1645885224999883</v>
      </c>
      <c r="P348" s="113">
        <f t="shared" si="95"/>
        <v>2.1322466024999986</v>
      </c>
      <c r="Q348" s="148">
        <f t="shared" si="73"/>
        <v>45031</v>
      </c>
      <c r="R348" s="148">
        <f t="shared" si="74"/>
        <v>44331</v>
      </c>
      <c r="S348" s="187">
        <f t="shared" ref="S348:S411" si="96">IF(N348="","",(O348-N348)/($O$14-$N$14))</f>
        <v>9.6760682142895042E-5</v>
      </c>
      <c r="T348" s="549">
        <f t="shared" si="81"/>
        <v>700</v>
      </c>
      <c r="U348" s="113">
        <f t="shared" si="75"/>
        <v>687.75</v>
      </c>
      <c r="V348" s="113">
        <f t="shared" si="76"/>
        <v>12.25</v>
      </c>
      <c r="W348" s="549">
        <f t="shared" si="93"/>
        <v>2.1657738408562386</v>
      </c>
      <c r="Y348" s="556">
        <f t="shared" si="77"/>
        <v>1.2342305068729322</v>
      </c>
    </row>
    <row r="349" spans="2:25" x14ac:dyDescent="0.35">
      <c r="B349" s="116">
        <v>42520</v>
      </c>
      <c r="C349" s="186">
        <f t="shared" si="94"/>
        <v>3.6130589025000104</v>
      </c>
      <c r="D349" s="113">
        <f t="shared" si="94"/>
        <v>3.294699560000014</v>
      </c>
      <c r="E349" s="113">
        <f t="shared" si="84"/>
        <v>4.2447912333332859E-4</v>
      </c>
      <c r="F349" s="116">
        <f t="shared" ref="F349:F412" si="97">B349+365.25*5</f>
        <v>44346.25</v>
      </c>
      <c r="G349" s="116"/>
      <c r="H349" s="549">
        <f t="shared" ref="H349:H412" si="98">C$14-D$14</f>
        <v>750</v>
      </c>
      <c r="I349" s="550">
        <f t="shared" ref="I349:I412" si="99">C$14-F349</f>
        <v>395.75</v>
      </c>
      <c r="J349" s="113">
        <f t="shared" ref="J349:J412" si="100">F349-D$14</f>
        <v>354.25</v>
      </c>
      <c r="K349" s="549">
        <f t="shared" si="85"/>
        <v>3.4450712894408455</v>
      </c>
      <c r="L349" s="559"/>
      <c r="N349" s="113">
        <f t="shared" si="95"/>
        <v>2.2484992399999904</v>
      </c>
      <c r="O349" s="113">
        <f t="shared" si="95"/>
        <v>2.1817722500000025</v>
      </c>
      <c r="P349" s="113">
        <f t="shared" si="95"/>
        <v>2.1554918400000123</v>
      </c>
      <c r="Q349" s="148">
        <f t="shared" ref="Q349:Q412" si="101">IF($F349&lt;$P$14,$P$14,IF($F349&lt;$O$14,$O$14,$N$14))</f>
        <v>45031</v>
      </c>
      <c r="R349" s="148">
        <f t="shared" ref="R349:R412" si="102">IF($F349&gt;$N$14,$N$14,IF($F349&gt;$O$14,$O$14,$P$14))</f>
        <v>44331</v>
      </c>
      <c r="S349" s="187">
        <f t="shared" si="96"/>
        <v>9.5324271428554042E-5</v>
      </c>
      <c r="T349" s="549">
        <f t="shared" si="81"/>
        <v>700</v>
      </c>
      <c r="U349" s="113">
        <f t="shared" ref="U349:U412" si="103">Q349-F349</f>
        <v>684.75</v>
      </c>
      <c r="V349" s="113">
        <f t="shared" ref="V349:V412" si="104">F349-R349</f>
        <v>15.25</v>
      </c>
      <c r="W349" s="549">
        <f t="shared" si="93"/>
        <v>2.1832259451392879</v>
      </c>
      <c r="Y349" s="556">
        <f t="shared" ref="Y349:Y412" si="105">IFERROR(K349-W349,"")</f>
        <v>1.2618453443015576</v>
      </c>
    </row>
    <row r="350" spans="2:25" x14ac:dyDescent="0.35">
      <c r="B350" s="116">
        <v>42521</v>
      </c>
      <c r="C350" s="186">
        <f t="shared" si="94"/>
        <v>3.644616359999997</v>
      </c>
      <c r="D350" s="113">
        <f t="shared" si="94"/>
        <v>3.2906342399999788</v>
      </c>
      <c r="E350" s="113">
        <f t="shared" si="84"/>
        <v>4.7197616000002423E-4</v>
      </c>
      <c r="F350" s="116">
        <f t="shared" si="97"/>
        <v>44347.25</v>
      </c>
      <c r="G350" s="116"/>
      <c r="H350" s="549">
        <f t="shared" si="98"/>
        <v>750</v>
      </c>
      <c r="I350" s="550">
        <f t="shared" si="99"/>
        <v>394.75</v>
      </c>
      <c r="J350" s="113">
        <f t="shared" si="100"/>
        <v>355.25</v>
      </c>
      <c r="K350" s="549">
        <f t="shared" si="85"/>
        <v>3.4583037708399873</v>
      </c>
      <c r="L350" s="559"/>
      <c r="N350" s="113">
        <f t="shared" si="95"/>
        <v>2.2768142399999913</v>
      </c>
      <c r="O350" s="113">
        <f t="shared" si="95"/>
        <v>2.2070450625000015</v>
      </c>
      <c r="P350" s="113">
        <f t="shared" si="95"/>
        <v>2.1787397224999783</v>
      </c>
      <c r="Q350" s="148">
        <f t="shared" si="101"/>
        <v>45031</v>
      </c>
      <c r="R350" s="148">
        <f t="shared" si="102"/>
        <v>44331</v>
      </c>
      <c r="S350" s="187">
        <f t="shared" si="96"/>
        <v>9.9670253571413988E-5</v>
      </c>
      <c r="T350" s="549">
        <f t="shared" ref="T350:T413" si="106">Q350-R350</f>
        <v>700</v>
      </c>
      <c r="U350" s="113">
        <f t="shared" si="103"/>
        <v>683.75</v>
      </c>
      <c r="V350" s="113">
        <f t="shared" si="104"/>
        <v>16.25</v>
      </c>
      <c r="W350" s="549">
        <f t="shared" si="93"/>
        <v>2.2086647041205372</v>
      </c>
      <c r="Y350" s="556">
        <f t="shared" si="105"/>
        <v>1.2496390667194501</v>
      </c>
    </row>
    <row r="351" spans="2:25" x14ac:dyDescent="0.35">
      <c r="B351" s="116">
        <v>42522</v>
      </c>
      <c r="C351" s="186">
        <f t="shared" si="94"/>
        <v>3.627310062500011</v>
      </c>
      <c r="D351" s="113">
        <f t="shared" si="94"/>
        <v>3.2794550224999997</v>
      </c>
      <c r="E351" s="113">
        <f t="shared" si="84"/>
        <v>4.638067200000151E-4</v>
      </c>
      <c r="F351" s="116">
        <f t="shared" si="97"/>
        <v>44348.25</v>
      </c>
      <c r="G351" s="116"/>
      <c r="H351" s="549">
        <f t="shared" si="98"/>
        <v>750</v>
      </c>
      <c r="I351" s="550">
        <f t="shared" si="99"/>
        <v>393.75</v>
      </c>
      <c r="J351" s="113">
        <f t="shared" si="100"/>
        <v>356.25</v>
      </c>
      <c r="K351" s="549">
        <f t="shared" si="85"/>
        <v>3.4446861665000048</v>
      </c>
      <c r="L351" s="559"/>
      <c r="N351" s="113">
        <f t="shared" si="95"/>
        <v>2.2990644900000134</v>
      </c>
      <c r="O351" s="113">
        <f t="shared" si="95"/>
        <v>2.2201881599999806</v>
      </c>
      <c r="P351" s="113">
        <f t="shared" si="95"/>
        <v>2.1807614025000088</v>
      </c>
      <c r="Q351" s="148">
        <f t="shared" si="101"/>
        <v>45031</v>
      </c>
      <c r="R351" s="148">
        <f t="shared" si="102"/>
        <v>44331</v>
      </c>
      <c r="S351" s="187">
        <f t="shared" si="96"/>
        <v>1.1268047142861828E-4</v>
      </c>
      <c r="T351" s="549">
        <f t="shared" si="106"/>
        <v>700</v>
      </c>
      <c r="U351" s="113">
        <f t="shared" si="103"/>
        <v>682.75</v>
      </c>
      <c r="V351" s="113">
        <f t="shared" si="104"/>
        <v>17.25</v>
      </c>
      <c r="W351" s="549">
        <f t="shared" si="93"/>
        <v>2.2221318981321243</v>
      </c>
      <c r="Y351" s="556">
        <f t="shared" si="105"/>
        <v>1.2225542683678805</v>
      </c>
    </row>
    <row r="352" spans="2:25" x14ac:dyDescent="0.35">
      <c r="B352" s="116">
        <v>42523</v>
      </c>
      <c r="C352" s="186">
        <f t="shared" si="94"/>
        <v>3.5906662024999925</v>
      </c>
      <c r="D352" s="113">
        <f t="shared" si="94"/>
        <v>3.2550661025000149</v>
      </c>
      <c r="E352" s="113">
        <f t="shared" si="84"/>
        <v>4.4746679999997007E-4</v>
      </c>
      <c r="F352" s="116">
        <f t="shared" si="97"/>
        <v>44349.25</v>
      </c>
      <c r="G352" s="116"/>
      <c r="H352" s="549">
        <f t="shared" si="98"/>
        <v>750</v>
      </c>
      <c r="I352" s="550">
        <f t="shared" si="99"/>
        <v>392.75</v>
      </c>
      <c r="J352" s="113">
        <f t="shared" si="100"/>
        <v>357.25</v>
      </c>
      <c r="K352" s="549">
        <f t="shared" si="85"/>
        <v>3.4149236168000043</v>
      </c>
      <c r="L352" s="559"/>
      <c r="N352" s="113">
        <f t="shared" si="95"/>
        <v>2.2889504399999927</v>
      </c>
      <c r="O352" s="113">
        <f t="shared" si="95"/>
        <v>2.2100780100000161</v>
      </c>
      <c r="P352" s="113">
        <f t="shared" si="95"/>
        <v>2.1706532024999836</v>
      </c>
      <c r="Q352" s="148">
        <f t="shared" si="101"/>
        <v>45031</v>
      </c>
      <c r="R352" s="148">
        <f t="shared" si="102"/>
        <v>44331</v>
      </c>
      <c r="S352" s="187">
        <f t="shared" si="96"/>
        <v>1.1267489999996652E-4</v>
      </c>
      <c r="T352" s="549">
        <f t="shared" si="106"/>
        <v>700</v>
      </c>
      <c r="U352" s="113">
        <f t="shared" si="103"/>
        <v>681.75</v>
      </c>
      <c r="V352" s="113">
        <f t="shared" si="104"/>
        <v>18.25</v>
      </c>
      <c r="W352" s="549">
        <f t="shared" si="93"/>
        <v>2.2121343269250153</v>
      </c>
      <c r="Y352" s="556">
        <f t="shared" si="105"/>
        <v>1.202789289874989</v>
      </c>
    </row>
    <row r="353" spans="2:25" x14ac:dyDescent="0.35">
      <c r="B353" s="116">
        <v>42524</v>
      </c>
      <c r="C353" s="186">
        <f t="shared" si="94"/>
        <v>3.5530112099999789</v>
      </c>
      <c r="D353" s="113">
        <f t="shared" si="94"/>
        <v>3.2286480224999803</v>
      </c>
      <c r="E353" s="113">
        <f t="shared" si="84"/>
        <v>4.3248424999999815E-4</v>
      </c>
      <c r="F353" s="116">
        <f t="shared" si="97"/>
        <v>44350.25</v>
      </c>
      <c r="G353" s="116"/>
      <c r="H353" s="549">
        <f t="shared" si="98"/>
        <v>750</v>
      </c>
      <c r="I353" s="550">
        <f t="shared" si="99"/>
        <v>391.75</v>
      </c>
      <c r="J353" s="113">
        <f t="shared" si="100"/>
        <v>358.25</v>
      </c>
      <c r="K353" s="549">
        <f t="shared" si="85"/>
        <v>3.3835855050624795</v>
      </c>
      <c r="L353" s="559"/>
      <c r="N353" s="113">
        <f t="shared" si="95"/>
        <v>2.2758029225000032</v>
      </c>
      <c r="O353" s="113">
        <f t="shared" si="95"/>
        <v>2.1949137225000026</v>
      </c>
      <c r="P353" s="113">
        <f t="shared" si="95"/>
        <v>2.1565025625000178</v>
      </c>
      <c r="Q353" s="148">
        <f t="shared" si="101"/>
        <v>45031</v>
      </c>
      <c r="R353" s="148">
        <f t="shared" si="102"/>
        <v>44331</v>
      </c>
      <c r="S353" s="187">
        <f t="shared" si="96"/>
        <v>1.1555600000000079E-4</v>
      </c>
      <c r="T353" s="549">
        <f t="shared" si="106"/>
        <v>700</v>
      </c>
      <c r="U353" s="113">
        <f t="shared" si="103"/>
        <v>680.75</v>
      </c>
      <c r="V353" s="113">
        <f t="shared" si="104"/>
        <v>19.25</v>
      </c>
      <c r="W353" s="549">
        <f t="shared" si="93"/>
        <v>2.1971381755000028</v>
      </c>
      <c r="Y353" s="556">
        <f t="shared" si="105"/>
        <v>1.1864473295624767</v>
      </c>
    </row>
    <row r="354" spans="2:25" x14ac:dyDescent="0.35">
      <c r="B354" s="116">
        <v>42527</v>
      </c>
      <c r="C354" s="186" t="str">
        <f t="shared" si="94"/>
        <v/>
      </c>
      <c r="D354" s="113" t="str">
        <f t="shared" si="94"/>
        <v/>
      </c>
      <c r="E354" s="113" t="str">
        <f t="shared" si="84"/>
        <v/>
      </c>
      <c r="F354" s="116">
        <f t="shared" si="97"/>
        <v>44353.25</v>
      </c>
      <c r="G354" s="116"/>
      <c r="H354" s="549">
        <f t="shared" si="98"/>
        <v>750</v>
      </c>
      <c r="I354" s="550">
        <f t="shared" si="99"/>
        <v>388.75</v>
      </c>
      <c r="J354" s="113">
        <f t="shared" si="100"/>
        <v>361.25</v>
      </c>
      <c r="K354" s="549" t="str">
        <f t="shared" si="85"/>
        <v/>
      </c>
      <c r="L354" s="559"/>
      <c r="N354" s="113">
        <f t="shared" si="95"/>
        <v>2.269735122499994</v>
      </c>
      <c r="O354" s="113">
        <f t="shared" si="95"/>
        <v>2.1918809999999844</v>
      </c>
      <c r="P354" s="113">
        <f t="shared" si="95"/>
        <v>2.1453848900000017</v>
      </c>
      <c r="Q354" s="148">
        <f t="shared" si="101"/>
        <v>45031</v>
      </c>
      <c r="R354" s="148">
        <f t="shared" si="102"/>
        <v>44331</v>
      </c>
      <c r="S354" s="187">
        <f t="shared" si="96"/>
        <v>1.1122017500001366E-4</v>
      </c>
      <c r="T354" s="549">
        <f t="shared" si="106"/>
        <v>700</v>
      </c>
      <c r="U354" s="113">
        <f t="shared" si="103"/>
        <v>677.75</v>
      </c>
      <c r="V354" s="113">
        <f t="shared" si="104"/>
        <v>22.25</v>
      </c>
      <c r="W354" s="549">
        <f t="shared" si="93"/>
        <v>2.1943556488937346</v>
      </c>
      <c r="Y354" s="556" t="str">
        <f t="shared" si="105"/>
        <v/>
      </c>
    </row>
    <row r="355" spans="2:25" x14ac:dyDescent="0.35">
      <c r="B355" s="116">
        <v>42528</v>
      </c>
      <c r="C355" s="186">
        <f t="shared" si="94"/>
        <v>3.5235026225000077</v>
      </c>
      <c r="D355" s="113">
        <f t="shared" si="94"/>
        <v>3.1941064025000188</v>
      </c>
      <c r="E355" s="113">
        <f t="shared" si="84"/>
        <v>4.3919495999998522E-4</v>
      </c>
      <c r="F355" s="116">
        <f t="shared" si="97"/>
        <v>44354.25</v>
      </c>
      <c r="G355" s="116"/>
      <c r="H355" s="549">
        <f t="shared" si="98"/>
        <v>750</v>
      </c>
      <c r="I355" s="550">
        <f t="shared" si="99"/>
        <v>387.75</v>
      </c>
      <c r="J355" s="113">
        <f t="shared" si="100"/>
        <v>362.25</v>
      </c>
      <c r="K355" s="549">
        <f t="shared" si="85"/>
        <v>3.3532047767600135</v>
      </c>
      <c r="L355" s="559"/>
      <c r="N355" s="113">
        <f t="shared" si="95"/>
        <v>2.2545664099999918</v>
      </c>
      <c r="O355" s="113">
        <f t="shared" si="95"/>
        <v>2.1645885224999883</v>
      </c>
      <c r="P355" s="113">
        <f t="shared" si="95"/>
        <v>2.1241619224999786</v>
      </c>
      <c r="Q355" s="148">
        <f t="shared" si="101"/>
        <v>45031</v>
      </c>
      <c r="R355" s="148">
        <f t="shared" si="102"/>
        <v>44331</v>
      </c>
      <c r="S355" s="187">
        <f t="shared" si="96"/>
        <v>1.2853983928571923E-4</v>
      </c>
      <c r="T355" s="549">
        <f t="shared" si="106"/>
        <v>700</v>
      </c>
      <c r="U355" s="113">
        <f t="shared" si="103"/>
        <v>676.75</v>
      </c>
      <c r="V355" s="113">
        <f t="shared" si="104"/>
        <v>23.25</v>
      </c>
      <c r="W355" s="549">
        <f t="shared" si="93"/>
        <v>2.1675770737633813</v>
      </c>
      <c r="Y355" s="556">
        <f t="shared" si="105"/>
        <v>1.1856277029966322</v>
      </c>
    </row>
    <row r="356" spans="2:25" x14ac:dyDescent="0.35">
      <c r="B356" s="116">
        <v>42529</v>
      </c>
      <c r="C356" s="186">
        <f t="shared" si="94"/>
        <v>3.5479232224999935</v>
      </c>
      <c r="D356" s="113">
        <f t="shared" si="94"/>
        <v>3.2367763024999885</v>
      </c>
      <c r="E356" s="113">
        <f t="shared" si="84"/>
        <v>4.1486256000000665E-4</v>
      </c>
      <c r="F356" s="116">
        <f t="shared" si="97"/>
        <v>44355.25</v>
      </c>
      <c r="G356" s="116"/>
      <c r="H356" s="549">
        <f t="shared" si="98"/>
        <v>750</v>
      </c>
      <c r="I356" s="550">
        <f t="shared" si="99"/>
        <v>386.75</v>
      </c>
      <c r="J356" s="113">
        <f t="shared" si="100"/>
        <v>363.25</v>
      </c>
      <c r="K356" s="549">
        <f t="shared" si="85"/>
        <v>3.3874751274199908</v>
      </c>
      <c r="L356" s="559"/>
      <c r="N356" s="113">
        <f t="shared" si="95"/>
        <v>2.2687238399999865</v>
      </c>
      <c r="O356" s="113">
        <f t="shared" si="95"/>
        <v>2.1827831025000188</v>
      </c>
      <c r="P356" s="113">
        <f t="shared" si="95"/>
        <v>2.1484169225000072</v>
      </c>
      <c r="Q356" s="148">
        <f t="shared" si="101"/>
        <v>45031</v>
      </c>
      <c r="R356" s="148">
        <f t="shared" si="102"/>
        <v>44331</v>
      </c>
      <c r="S356" s="187">
        <f t="shared" si="96"/>
        <v>1.2277248214281094E-4</v>
      </c>
      <c r="T356" s="549">
        <f t="shared" si="106"/>
        <v>700</v>
      </c>
      <c r="U356" s="113">
        <f t="shared" si="103"/>
        <v>675.75</v>
      </c>
      <c r="V356" s="113">
        <f t="shared" si="104"/>
        <v>24.25</v>
      </c>
      <c r="W356" s="549">
        <f t="shared" si="93"/>
        <v>2.1857603351919819</v>
      </c>
      <c r="Y356" s="556">
        <f t="shared" si="105"/>
        <v>1.2017147922280089</v>
      </c>
    </row>
    <row r="357" spans="2:25" x14ac:dyDescent="0.35">
      <c r="B357" s="116">
        <v>42530</v>
      </c>
      <c r="C357" s="186">
        <f t="shared" si="94"/>
        <v>3.567258239999993</v>
      </c>
      <c r="D357" s="113">
        <f t="shared" si="94"/>
        <v>3.2642116099999896</v>
      </c>
      <c r="E357" s="113">
        <f t="shared" si="84"/>
        <v>4.0406217333333793E-4</v>
      </c>
      <c r="F357" s="116">
        <f t="shared" si="97"/>
        <v>44356.25</v>
      </c>
      <c r="G357" s="116"/>
      <c r="H357" s="549">
        <f t="shared" si="98"/>
        <v>750</v>
      </c>
      <c r="I357" s="550">
        <f t="shared" si="99"/>
        <v>385.75</v>
      </c>
      <c r="J357" s="113">
        <f t="shared" si="100"/>
        <v>364.25</v>
      </c>
      <c r="K357" s="549">
        <f t="shared" si="85"/>
        <v>3.4113912566366578</v>
      </c>
      <c r="L357" s="559"/>
      <c r="N357" s="113">
        <f t="shared" si="95"/>
        <v>2.2909732100000024</v>
      </c>
      <c r="O357" s="113">
        <f t="shared" si="95"/>
        <v>2.2171550625000203</v>
      </c>
      <c r="P357" s="113">
        <f t="shared" si="95"/>
        <v>2.1858156899999814</v>
      </c>
      <c r="Q357" s="148">
        <f t="shared" si="101"/>
        <v>45031</v>
      </c>
      <c r="R357" s="148">
        <f t="shared" si="102"/>
        <v>44331</v>
      </c>
      <c r="S357" s="187">
        <f t="shared" si="96"/>
        <v>1.0545449642854596E-4</v>
      </c>
      <c r="T357" s="549">
        <f t="shared" si="106"/>
        <v>700</v>
      </c>
      <c r="U357" s="113">
        <f t="shared" si="103"/>
        <v>674.75</v>
      </c>
      <c r="V357" s="113">
        <f t="shared" si="104"/>
        <v>25.25</v>
      </c>
      <c r="W357" s="549">
        <f t="shared" si="93"/>
        <v>2.2198177885348409</v>
      </c>
      <c r="Y357" s="556">
        <f t="shared" si="105"/>
        <v>1.1915734681018169</v>
      </c>
    </row>
    <row r="358" spans="2:25" x14ac:dyDescent="0.35">
      <c r="B358" s="116">
        <v>42531</v>
      </c>
      <c r="C358" s="186">
        <f t="shared" si="94"/>
        <v>3.5550464399999981</v>
      </c>
      <c r="D358" s="113">
        <f t="shared" si="94"/>
        <v>3.2591307224999921</v>
      </c>
      <c r="E358" s="113">
        <f t="shared" si="84"/>
        <v>3.9455429000000798E-4</v>
      </c>
      <c r="F358" s="116">
        <f t="shared" si="97"/>
        <v>44357.25</v>
      </c>
      <c r="G358" s="116"/>
      <c r="H358" s="549">
        <f t="shared" si="98"/>
        <v>750</v>
      </c>
      <c r="I358" s="550">
        <f t="shared" si="99"/>
        <v>384.75</v>
      </c>
      <c r="J358" s="113">
        <f t="shared" si="100"/>
        <v>365.25</v>
      </c>
      <c r="K358" s="549">
        <f t="shared" si="85"/>
        <v>3.4032416769224949</v>
      </c>
      <c r="L358" s="559"/>
      <c r="N358" s="113">
        <f t="shared" si="95"/>
        <v>2.2596225225000266</v>
      </c>
      <c r="O358" s="113">
        <f t="shared" si="95"/>
        <v>2.1918809999999844</v>
      </c>
      <c r="P358" s="113">
        <f t="shared" si="95"/>
        <v>2.1655992899999976</v>
      </c>
      <c r="Q358" s="148">
        <f t="shared" si="101"/>
        <v>45031</v>
      </c>
      <c r="R358" s="148">
        <f t="shared" si="102"/>
        <v>44331</v>
      </c>
      <c r="S358" s="187">
        <f t="shared" si="96"/>
        <v>9.6773603571488812E-5</v>
      </c>
      <c r="T358" s="549">
        <f t="shared" si="106"/>
        <v>700</v>
      </c>
      <c r="U358" s="113">
        <f t="shared" si="103"/>
        <v>673.75</v>
      </c>
      <c r="V358" s="113">
        <f t="shared" si="104"/>
        <v>26.25</v>
      </c>
      <c r="W358" s="549">
        <f t="shared" si="93"/>
        <v>2.194421307093736</v>
      </c>
      <c r="Y358" s="556">
        <f t="shared" si="105"/>
        <v>1.208820369828759</v>
      </c>
    </row>
    <row r="359" spans="2:25" x14ac:dyDescent="0.35">
      <c r="B359" s="116">
        <v>42534</v>
      </c>
      <c r="C359" s="186">
        <f t="shared" si="94"/>
        <v>3.5214677024999919</v>
      </c>
      <c r="D359" s="113">
        <f t="shared" si="94"/>
        <v>3.244904902500001</v>
      </c>
      <c r="E359" s="113">
        <f t="shared" ref="E359:E422" si="107">IF(C359="","",(D359-C359)/($D$14-$C$14))</f>
        <v>3.6875039999998788E-4</v>
      </c>
      <c r="F359" s="116">
        <f t="shared" si="97"/>
        <v>44360.25</v>
      </c>
      <c r="G359" s="116"/>
      <c r="H359" s="549">
        <f t="shared" si="98"/>
        <v>750</v>
      </c>
      <c r="I359" s="550">
        <f t="shared" si="99"/>
        <v>381.75</v>
      </c>
      <c r="J359" s="113">
        <f t="shared" si="100"/>
        <v>368.25</v>
      </c>
      <c r="K359" s="549">
        <f t="shared" ref="K359:K422" si="108">IF(C359="","",C359-(I359*E359))</f>
        <v>3.3806972372999966</v>
      </c>
      <c r="L359" s="559"/>
      <c r="N359" s="113">
        <f t="shared" si="95"/>
        <v>2.2100780100000161</v>
      </c>
      <c r="O359" s="113">
        <f t="shared" si="95"/>
        <v>2.1463955625000031</v>
      </c>
      <c r="P359" s="113">
        <f t="shared" si="95"/>
        <v>2.1342678225000133</v>
      </c>
      <c r="Q359" s="148">
        <f t="shared" si="101"/>
        <v>45031</v>
      </c>
      <c r="R359" s="148">
        <f t="shared" si="102"/>
        <v>44331</v>
      </c>
      <c r="S359" s="187">
        <f t="shared" si="96"/>
        <v>9.0974925000018666E-5</v>
      </c>
      <c r="T359" s="549">
        <f t="shared" si="106"/>
        <v>700</v>
      </c>
      <c r="U359" s="113">
        <f t="shared" si="103"/>
        <v>670.75</v>
      </c>
      <c r="V359" s="113">
        <f t="shared" si="104"/>
        <v>29.25</v>
      </c>
      <c r="W359" s="549">
        <f t="shared" si="93"/>
        <v>2.1490565790562535</v>
      </c>
      <c r="Y359" s="556">
        <f t="shared" si="105"/>
        <v>1.2316406582437431</v>
      </c>
    </row>
    <row r="360" spans="2:25" x14ac:dyDescent="0.35">
      <c r="B360" s="116">
        <v>42535</v>
      </c>
      <c r="C360" s="186">
        <f t="shared" si="94"/>
        <v>3.4726356224999977</v>
      </c>
      <c r="D360" s="113">
        <f t="shared" si="94"/>
        <v>3.1930905600000115</v>
      </c>
      <c r="E360" s="113">
        <f t="shared" si="107"/>
        <v>3.7272674999998164E-4</v>
      </c>
      <c r="F360" s="116">
        <f t="shared" si="97"/>
        <v>44361.25</v>
      </c>
      <c r="G360" s="116"/>
      <c r="H360" s="549">
        <f t="shared" si="98"/>
        <v>750</v>
      </c>
      <c r="I360" s="550">
        <f t="shared" si="99"/>
        <v>380.75</v>
      </c>
      <c r="J360" s="113">
        <f t="shared" si="100"/>
        <v>369.25</v>
      </c>
      <c r="K360" s="549">
        <f t="shared" si="108"/>
        <v>3.3307199124375049</v>
      </c>
      <c r="L360" s="559"/>
      <c r="N360" s="113">
        <f t="shared" si="95"/>
        <v>2.1878374399999956</v>
      </c>
      <c r="O360" s="113">
        <f t="shared" si="95"/>
        <v>2.1362890625000297</v>
      </c>
      <c r="P360" s="113">
        <f t="shared" si="95"/>
        <v>2.1170880899999744</v>
      </c>
      <c r="Q360" s="148">
        <f t="shared" si="101"/>
        <v>45031</v>
      </c>
      <c r="R360" s="148">
        <f t="shared" si="102"/>
        <v>44331</v>
      </c>
      <c r="S360" s="187">
        <f t="shared" si="96"/>
        <v>7.3640539285665542E-5</v>
      </c>
      <c r="T360" s="549">
        <f t="shared" si="106"/>
        <v>700</v>
      </c>
      <c r="U360" s="113">
        <f t="shared" si="103"/>
        <v>669.75</v>
      </c>
      <c r="V360" s="113">
        <f t="shared" si="104"/>
        <v>30.25</v>
      </c>
      <c r="W360" s="549">
        <f t="shared" si="93"/>
        <v>2.1385166888134211</v>
      </c>
      <c r="Y360" s="556">
        <f t="shared" si="105"/>
        <v>1.1922032236240838</v>
      </c>
    </row>
    <row r="361" spans="2:25" x14ac:dyDescent="0.35">
      <c r="B361" s="116">
        <v>42536</v>
      </c>
      <c r="C361" s="186">
        <f t="shared" si="94"/>
        <v>3.4878944100000142</v>
      </c>
      <c r="D361" s="113">
        <f t="shared" si="94"/>
        <v>3.2062969025000054</v>
      </c>
      <c r="E361" s="113">
        <f t="shared" si="107"/>
        <v>3.7546334333334502E-4</v>
      </c>
      <c r="F361" s="116">
        <f t="shared" si="97"/>
        <v>44362.25</v>
      </c>
      <c r="G361" s="116"/>
      <c r="H361" s="549">
        <f t="shared" si="98"/>
        <v>750</v>
      </c>
      <c r="I361" s="550">
        <f t="shared" si="99"/>
        <v>379.75</v>
      </c>
      <c r="J361" s="113">
        <f t="shared" si="100"/>
        <v>370.25</v>
      </c>
      <c r="K361" s="549">
        <f t="shared" si="108"/>
        <v>3.3453122053691766</v>
      </c>
      <c r="L361" s="559"/>
      <c r="N361" s="113">
        <f t="shared" si="95"/>
        <v>2.2019902500000077</v>
      </c>
      <c r="O361" s="113">
        <f t="shared" si="95"/>
        <v>2.1514489999999942</v>
      </c>
      <c r="P361" s="113">
        <f t="shared" si="95"/>
        <v>2.129214810000013</v>
      </c>
      <c r="Q361" s="148">
        <f t="shared" si="101"/>
        <v>45031</v>
      </c>
      <c r="R361" s="148">
        <f t="shared" si="102"/>
        <v>44331</v>
      </c>
      <c r="S361" s="187">
        <f t="shared" si="96"/>
        <v>7.2201785714305042E-5</v>
      </c>
      <c r="T361" s="549">
        <f t="shared" si="106"/>
        <v>700</v>
      </c>
      <c r="U361" s="113">
        <f t="shared" si="103"/>
        <v>668.75</v>
      </c>
      <c r="V361" s="113">
        <f t="shared" si="104"/>
        <v>31.25</v>
      </c>
      <c r="W361" s="549">
        <f t="shared" si="93"/>
        <v>2.153705305803566</v>
      </c>
      <c r="Y361" s="556">
        <f t="shared" si="105"/>
        <v>1.1916068995656106</v>
      </c>
    </row>
    <row r="362" spans="2:25" x14ac:dyDescent="0.35">
      <c r="B362" s="116">
        <v>42537</v>
      </c>
      <c r="C362" s="186">
        <f t="shared" si="94"/>
        <v>3.4461897224999927</v>
      </c>
      <c r="D362" s="113">
        <f t="shared" si="94"/>
        <v>3.1829324099999834</v>
      </c>
      <c r="E362" s="113">
        <f t="shared" si="107"/>
        <v>3.5100975000001234E-4</v>
      </c>
      <c r="F362" s="116">
        <f t="shared" si="97"/>
        <v>44363.25</v>
      </c>
      <c r="G362" s="116"/>
      <c r="H362" s="549">
        <f t="shared" si="98"/>
        <v>750</v>
      </c>
      <c r="I362" s="550">
        <f t="shared" si="99"/>
        <v>378.75</v>
      </c>
      <c r="J362" s="113">
        <f t="shared" si="100"/>
        <v>371.25</v>
      </c>
      <c r="K362" s="549">
        <f t="shared" si="108"/>
        <v>3.313244779687488</v>
      </c>
      <c r="L362" s="559"/>
      <c r="N362" s="113">
        <f t="shared" si="95"/>
        <v>2.1676208399999952</v>
      </c>
      <c r="O362" s="113">
        <f t="shared" si="95"/>
        <v>2.1231513599999863</v>
      </c>
      <c r="P362" s="113">
        <f t="shared" si="95"/>
        <v>2.113046009999997</v>
      </c>
      <c r="Q362" s="148">
        <f t="shared" si="101"/>
        <v>45031</v>
      </c>
      <c r="R362" s="148">
        <f t="shared" si="102"/>
        <v>44331</v>
      </c>
      <c r="S362" s="187">
        <f t="shared" si="96"/>
        <v>6.3527828571441347E-5</v>
      </c>
      <c r="T362" s="549">
        <f t="shared" si="106"/>
        <v>700</v>
      </c>
      <c r="U362" s="113">
        <f t="shared" si="103"/>
        <v>667.75</v>
      </c>
      <c r="V362" s="113">
        <f t="shared" si="104"/>
        <v>32.25</v>
      </c>
      <c r="W362" s="549">
        <f t="shared" si="93"/>
        <v>2.1252001324714151</v>
      </c>
      <c r="Y362" s="556">
        <f t="shared" si="105"/>
        <v>1.1880446472160728</v>
      </c>
    </row>
    <row r="363" spans="2:25" x14ac:dyDescent="0.35">
      <c r="B363" s="116">
        <v>42538</v>
      </c>
      <c r="C363" s="186">
        <f t="shared" si="94"/>
        <v>3.4624637225000088</v>
      </c>
      <c r="D363" s="113">
        <f t="shared" si="94"/>
        <v>3.2032492099999921</v>
      </c>
      <c r="E363" s="113">
        <f t="shared" si="107"/>
        <v>3.4561935000002226E-4</v>
      </c>
      <c r="F363" s="116">
        <f t="shared" si="97"/>
        <v>44364.25</v>
      </c>
      <c r="G363" s="116"/>
      <c r="H363" s="549">
        <f t="shared" si="98"/>
        <v>750</v>
      </c>
      <c r="I363" s="550">
        <f t="shared" si="99"/>
        <v>377.75</v>
      </c>
      <c r="J363" s="113">
        <f t="shared" si="100"/>
        <v>372.25</v>
      </c>
      <c r="K363" s="549">
        <f t="shared" si="108"/>
        <v>3.3319060130375004</v>
      </c>
      <c r="L363" s="559"/>
      <c r="N363" s="113">
        <f t="shared" si="95"/>
        <v>2.1757072400000022</v>
      </c>
      <c r="O363" s="113">
        <f t="shared" si="95"/>
        <v>2.1383103224999811</v>
      </c>
      <c r="P363" s="113">
        <f t="shared" si="95"/>
        <v>2.1282042225000186</v>
      </c>
      <c r="Q363" s="148">
        <f t="shared" si="101"/>
        <v>45031</v>
      </c>
      <c r="R363" s="148">
        <f t="shared" si="102"/>
        <v>44331</v>
      </c>
      <c r="S363" s="187">
        <f t="shared" si="96"/>
        <v>5.3424167857172933E-5</v>
      </c>
      <c r="T363" s="549">
        <f t="shared" si="106"/>
        <v>700</v>
      </c>
      <c r="U363" s="113">
        <f t="shared" si="103"/>
        <v>666.75</v>
      </c>
      <c r="V363" s="113">
        <f t="shared" si="104"/>
        <v>33.25</v>
      </c>
      <c r="W363" s="549">
        <f t="shared" si="93"/>
        <v>2.140086676081232</v>
      </c>
      <c r="Y363" s="556">
        <f t="shared" si="105"/>
        <v>1.1918193369562684</v>
      </c>
    </row>
    <row r="364" spans="2:25" x14ac:dyDescent="0.35">
      <c r="B364" s="116">
        <v>42541</v>
      </c>
      <c r="C364" s="186">
        <f t="shared" si="94"/>
        <v>3.4858598399999829</v>
      </c>
      <c r="D364" s="113">
        <f t="shared" si="94"/>
        <v>3.21747215999999</v>
      </c>
      <c r="E364" s="113">
        <f t="shared" si="107"/>
        <v>3.5785023999999053E-4</v>
      </c>
      <c r="F364" s="116">
        <f t="shared" si="97"/>
        <v>44367.25</v>
      </c>
      <c r="G364" s="116"/>
      <c r="H364" s="549">
        <f t="shared" si="98"/>
        <v>750</v>
      </c>
      <c r="I364" s="550">
        <f t="shared" si="99"/>
        <v>374.75</v>
      </c>
      <c r="J364" s="113">
        <f t="shared" si="100"/>
        <v>375.25</v>
      </c>
      <c r="K364" s="549">
        <f t="shared" si="108"/>
        <v>3.3517554625599866</v>
      </c>
      <c r="L364" s="559"/>
      <c r="N364" s="113">
        <f t="shared" si="95"/>
        <v>2.2222102500000007</v>
      </c>
      <c r="O364" s="113">
        <f t="shared" si="95"/>
        <v>2.1757072400000022</v>
      </c>
      <c r="P364" s="113">
        <f t="shared" si="95"/>
        <v>2.1635777600000239</v>
      </c>
      <c r="Q364" s="148">
        <f t="shared" si="101"/>
        <v>45031</v>
      </c>
      <c r="R364" s="148">
        <f t="shared" si="102"/>
        <v>44331</v>
      </c>
      <c r="S364" s="187">
        <f t="shared" si="96"/>
        <v>6.6432871428569377E-5</v>
      </c>
      <c r="T364" s="549">
        <f t="shared" si="106"/>
        <v>700</v>
      </c>
      <c r="U364" s="113">
        <f t="shared" si="103"/>
        <v>663.75</v>
      </c>
      <c r="V364" s="113">
        <f t="shared" si="104"/>
        <v>36.25</v>
      </c>
      <c r="W364" s="549">
        <f t="shared" si="93"/>
        <v>2.1781154315892879</v>
      </c>
      <c r="Y364" s="556">
        <f t="shared" si="105"/>
        <v>1.1736400309706987</v>
      </c>
    </row>
    <row r="365" spans="2:25" x14ac:dyDescent="0.35">
      <c r="B365" s="116">
        <v>42542</v>
      </c>
      <c r="C365" s="186">
        <f t="shared" ref="C365:D384" si="109">IF(C95="","",((1+C95/200)^2-1)*100)</f>
        <v>3.5173979225000096</v>
      </c>
      <c r="D365" s="113">
        <f t="shared" si="109"/>
        <v>3.2398244899999984</v>
      </c>
      <c r="E365" s="113">
        <f t="shared" si="107"/>
        <v>3.7009791000001496E-4</v>
      </c>
      <c r="F365" s="116">
        <f t="shared" si="97"/>
        <v>44368.25</v>
      </c>
      <c r="G365" s="116"/>
      <c r="H365" s="549">
        <f t="shared" si="98"/>
        <v>750</v>
      </c>
      <c r="I365" s="550">
        <f t="shared" si="99"/>
        <v>373.75</v>
      </c>
      <c r="J365" s="113">
        <f t="shared" si="100"/>
        <v>376.25</v>
      </c>
      <c r="K365" s="549">
        <f t="shared" si="108"/>
        <v>3.3790738286375039</v>
      </c>
      <c r="L365" s="559"/>
      <c r="N365" s="113">
        <f t="shared" ref="N365:P384" si="110">IF(N95="","",((1+N95/200)^2-1)*100)</f>
        <v>2.2576000624999981</v>
      </c>
      <c r="O365" s="113">
        <f t="shared" si="110"/>
        <v>2.2060340899999753</v>
      </c>
      <c r="P365" s="113">
        <f t="shared" si="110"/>
        <v>2.1918809999999844</v>
      </c>
      <c r="Q365" s="148">
        <f t="shared" si="101"/>
        <v>45031</v>
      </c>
      <c r="R365" s="148">
        <f t="shared" si="102"/>
        <v>44331</v>
      </c>
      <c r="S365" s="187">
        <f t="shared" si="96"/>
        <v>7.3665675000032601E-5</v>
      </c>
      <c r="T365" s="549">
        <f t="shared" si="106"/>
        <v>700</v>
      </c>
      <c r="U365" s="113">
        <f t="shared" si="103"/>
        <v>662.75</v>
      </c>
      <c r="V365" s="113">
        <f t="shared" si="104"/>
        <v>37.25</v>
      </c>
      <c r="W365" s="549">
        <f t="shared" si="93"/>
        <v>2.2087781363937267</v>
      </c>
      <c r="Y365" s="556">
        <f t="shared" si="105"/>
        <v>1.1702956922437773</v>
      </c>
    </row>
    <row r="366" spans="2:25" x14ac:dyDescent="0.35">
      <c r="B366" s="116">
        <v>42543</v>
      </c>
      <c r="C366" s="186">
        <f t="shared" si="109"/>
        <v>3.5530112099999789</v>
      </c>
      <c r="D366" s="113">
        <f t="shared" si="109"/>
        <v>3.2672602025000108</v>
      </c>
      <c r="E366" s="113">
        <f t="shared" si="107"/>
        <v>3.8100134333329073E-4</v>
      </c>
      <c r="F366" s="116">
        <f t="shared" si="97"/>
        <v>44369.25</v>
      </c>
      <c r="G366" s="116"/>
      <c r="H366" s="549">
        <f t="shared" si="98"/>
        <v>750</v>
      </c>
      <c r="I366" s="550">
        <f t="shared" si="99"/>
        <v>372.75</v>
      </c>
      <c r="J366" s="113">
        <f t="shared" si="100"/>
        <v>377.25</v>
      </c>
      <c r="K366" s="549">
        <f t="shared" si="108"/>
        <v>3.4109929592724946</v>
      </c>
      <c r="L366" s="559"/>
      <c r="N366" s="113">
        <f t="shared" si="110"/>
        <v>2.2859163225000145</v>
      </c>
      <c r="O366" s="113">
        <f t="shared" si="110"/>
        <v>2.2323210000000149</v>
      </c>
      <c r="P366" s="113">
        <f t="shared" si="110"/>
        <v>2.2151330225000043</v>
      </c>
      <c r="Q366" s="148">
        <f t="shared" si="101"/>
        <v>45031</v>
      </c>
      <c r="R366" s="148">
        <f t="shared" si="102"/>
        <v>44331</v>
      </c>
      <c r="S366" s="187">
        <f t="shared" si="96"/>
        <v>7.6564746428570938E-5</v>
      </c>
      <c r="T366" s="549">
        <f t="shared" si="106"/>
        <v>700</v>
      </c>
      <c r="U366" s="113">
        <f t="shared" si="103"/>
        <v>661.75</v>
      </c>
      <c r="V366" s="113">
        <f t="shared" si="104"/>
        <v>38.25</v>
      </c>
      <c r="W366" s="549">
        <f t="shared" si="93"/>
        <v>2.2352496015509078</v>
      </c>
      <c r="Y366" s="556">
        <f t="shared" si="105"/>
        <v>1.1757433577215868</v>
      </c>
    </row>
    <row r="367" spans="2:25" x14ac:dyDescent="0.35">
      <c r="B367" s="116">
        <v>42544</v>
      </c>
      <c r="C367" s="186">
        <f t="shared" si="109"/>
        <v>3.558099322500019</v>
      </c>
      <c r="D367" s="113">
        <f t="shared" si="109"/>
        <v>3.2713250624999857</v>
      </c>
      <c r="E367" s="113">
        <f t="shared" si="107"/>
        <v>3.8236568000004446E-4</v>
      </c>
      <c r="F367" s="116">
        <f t="shared" si="97"/>
        <v>44370.25</v>
      </c>
      <c r="G367" s="116"/>
      <c r="H367" s="549">
        <f t="shared" si="98"/>
        <v>750</v>
      </c>
      <c r="I367" s="550">
        <f t="shared" si="99"/>
        <v>371.75</v>
      </c>
      <c r="J367" s="113">
        <f t="shared" si="100"/>
        <v>378.25</v>
      </c>
      <c r="K367" s="549">
        <f t="shared" si="108"/>
        <v>3.4159548809600024</v>
      </c>
      <c r="L367" s="559"/>
      <c r="N367" s="113">
        <f t="shared" si="110"/>
        <v>2.3122135025000157</v>
      </c>
      <c r="O367" s="113">
        <f t="shared" si="110"/>
        <v>2.2535552024999905</v>
      </c>
      <c r="P367" s="113">
        <f t="shared" si="110"/>
        <v>2.2333321024999853</v>
      </c>
      <c r="Q367" s="148">
        <f t="shared" si="101"/>
        <v>45031</v>
      </c>
      <c r="R367" s="148">
        <f t="shared" si="102"/>
        <v>44331</v>
      </c>
      <c r="S367" s="187">
        <f t="shared" si="96"/>
        <v>8.3797571428607351E-5</v>
      </c>
      <c r="T367" s="549">
        <f t="shared" si="106"/>
        <v>700</v>
      </c>
      <c r="U367" s="113">
        <f t="shared" si="103"/>
        <v>660.75</v>
      </c>
      <c r="V367" s="113">
        <f t="shared" si="104"/>
        <v>39.25</v>
      </c>
      <c r="W367" s="549">
        <f t="shared" si="93"/>
        <v>2.2568442571785634</v>
      </c>
      <c r="Y367" s="556">
        <f t="shared" si="105"/>
        <v>1.159110623781439</v>
      </c>
    </row>
    <row r="368" spans="2:25" x14ac:dyDescent="0.35">
      <c r="B368" s="116">
        <v>42545</v>
      </c>
      <c r="C368" s="186">
        <f t="shared" si="109"/>
        <v>3.3709391225000163</v>
      </c>
      <c r="D368" s="113">
        <f t="shared" si="109"/>
        <v>3.1077776399999868</v>
      </c>
      <c r="E368" s="113">
        <f t="shared" si="107"/>
        <v>3.5088197666670594E-4</v>
      </c>
      <c r="F368" s="116">
        <f t="shared" si="97"/>
        <v>44371.25</v>
      </c>
      <c r="G368" s="116"/>
      <c r="H368" s="549">
        <f t="shared" si="98"/>
        <v>750</v>
      </c>
      <c r="I368" s="550">
        <f t="shared" si="99"/>
        <v>370.75</v>
      </c>
      <c r="J368" s="113">
        <f t="shared" si="100"/>
        <v>379.25</v>
      </c>
      <c r="K368" s="549">
        <f t="shared" si="108"/>
        <v>3.2408496296508349</v>
      </c>
      <c r="L368" s="559"/>
      <c r="N368" s="113">
        <f t="shared" si="110"/>
        <v>2.1049620899999955</v>
      </c>
      <c r="O368" s="113">
        <f t="shared" si="110"/>
        <v>2.062526759999983</v>
      </c>
      <c r="P368" s="113">
        <f t="shared" si="110"/>
        <v>2.0605062500000271</v>
      </c>
      <c r="Q368" s="148">
        <f t="shared" si="101"/>
        <v>45031</v>
      </c>
      <c r="R368" s="148">
        <f t="shared" si="102"/>
        <v>44331</v>
      </c>
      <c r="S368" s="187">
        <f t="shared" si="96"/>
        <v>6.0621900000017757E-5</v>
      </c>
      <c r="T368" s="549">
        <f t="shared" si="106"/>
        <v>700</v>
      </c>
      <c r="U368" s="113">
        <f t="shared" si="103"/>
        <v>659.75</v>
      </c>
      <c r="V368" s="113">
        <f t="shared" si="104"/>
        <v>40.25</v>
      </c>
      <c r="W368" s="549">
        <f t="shared" si="93"/>
        <v>2.0649667914749839</v>
      </c>
      <c r="Y368" s="556">
        <f t="shared" si="105"/>
        <v>1.175882838175851</v>
      </c>
    </row>
    <row r="369" spans="2:25" x14ac:dyDescent="0.35">
      <c r="B369" s="116">
        <v>42548</v>
      </c>
      <c r="C369" s="186">
        <f t="shared" si="109"/>
        <v>3.3953417224999782</v>
      </c>
      <c r="D369" s="113">
        <f t="shared" si="109"/>
        <v>3.1301180900000114</v>
      </c>
      <c r="E369" s="113">
        <f t="shared" si="107"/>
        <v>3.5363150999995576E-4</v>
      </c>
      <c r="F369" s="116">
        <f t="shared" si="97"/>
        <v>44374.25</v>
      </c>
      <c r="G369" s="116"/>
      <c r="H369" s="549">
        <f t="shared" si="98"/>
        <v>750</v>
      </c>
      <c r="I369" s="550">
        <f t="shared" si="99"/>
        <v>367.75</v>
      </c>
      <c r="J369" s="113">
        <f t="shared" si="100"/>
        <v>382.25</v>
      </c>
      <c r="K369" s="549">
        <f t="shared" si="108"/>
        <v>3.2652937346974946</v>
      </c>
      <c r="L369" s="559"/>
      <c r="N369" s="113">
        <f t="shared" si="110"/>
        <v>2.1120355024999871</v>
      </c>
      <c r="O369" s="113">
        <f t="shared" si="110"/>
        <v>2.070609000000001</v>
      </c>
      <c r="P369" s="113">
        <f t="shared" si="110"/>
        <v>2.0726296100000097</v>
      </c>
      <c r="Q369" s="148">
        <f t="shared" si="101"/>
        <v>45031</v>
      </c>
      <c r="R369" s="148">
        <f t="shared" si="102"/>
        <v>44331</v>
      </c>
      <c r="S369" s="187">
        <f t="shared" si="96"/>
        <v>5.9180717857122899E-5</v>
      </c>
      <c r="T369" s="549">
        <f t="shared" si="106"/>
        <v>700</v>
      </c>
      <c r="U369" s="113">
        <f t="shared" si="103"/>
        <v>656.75</v>
      </c>
      <c r="V369" s="113">
        <f t="shared" si="104"/>
        <v>43.25</v>
      </c>
      <c r="W369" s="549">
        <f t="shared" si="93"/>
        <v>2.0731685660473218</v>
      </c>
      <c r="Y369" s="556">
        <f t="shared" si="105"/>
        <v>1.1921251686501728</v>
      </c>
    </row>
    <row r="370" spans="2:25" x14ac:dyDescent="0.35">
      <c r="B370" s="116">
        <v>42549</v>
      </c>
      <c r="C370" s="186">
        <f t="shared" si="109"/>
        <v>3.376022759999997</v>
      </c>
      <c r="D370" s="113">
        <f t="shared" si="109"/>
        <v>3.1321491600000195</v>
      </c>
      <c r="E370" s="113">
        <f t="shared" si="107"/>
        <v>3.2516479999996999E-4</v>
      </c>
      <c r="F370" s="116">
        <f t="shared" si="97"/>
        <v>44375.25</v>
      </c>
      <c r="G370" s="116"/>
      <c r="H370" s="549">
        <f t="shared" si="98"/>
        <v>750</v>
      </c>
      <c r="I370" s="550">
        <f t="shared" si="99"/>
        <v>366.75</v>
      </c>
      <c r="J370" s="113">
        <f t="shared" si="100"/>
        <v>383.25</v>
      </c>
      <c r="K370" s="549">
        <f t="shared" si="108"/>
        <v>3.2567685696000082</v>
      </c>
      <c r="L370" s="559"/>
      <c r="N370" s="113">
        <f t="shared" si="110"/>
        <v>2.0756605624999924</v>
      </c>
      <c r="O370" s="113">
        <f t="shared" si="110"/>
        <v>2.0473734224999873</v>
      </c>
      <c r="P370" s="113">
        <f t="shared" si="110"/>
        <v>2.0534346225000277</v>
      </c>
      <c r="Q370" s="148">
        <f t="shared" si="101"/>
        <v>45031</v>
      </c>
      <c r="R370" s="148">
        <f t="shared" si="102"/>
        <v>44331</v>
      </c>
      <c r="S370" s="187">
        <f t="shared" si="96"/>
        <v>4.0410200000007279E-5</v>
      </c>
      <c r="T370" s="549">
        <f t="shared" si="106"/>
        <v>700</v>
      </c>
      <c r="U370" s="113">
        <f t="shared" si="103"/>
        <v>655.75</v>
      </c>
      <c r="V370" s="113">
        <f t="shared" si="104"/>
        <v>44.25</v>
      </c>
      <c r="W370" s="549">
        <f t="shared" si="93"/>
        <v>2.0491615738499878</v>
      </c>
      <c r="Y370" s="556">
        <f t="shared" si="105"/>
        <v>1.2076069957500204</v>
      </c>
    </row>
    <row r="371" spans="2:25" x14ac:dyDescent="0.35">
      <c r="B371" s="116">
        <v>42550</v>
      </c>
      <c r="C371" s="186">
        <f t="shared" si="109"/>
        <v>3.4004259600000308</v>
      </c>
      <c r="D371" s="113">
        <f t="shared" si="109"/>
        <v>3.1585548900000093</v>
      </c>
      <c r="E371" s="113">
        <f t="shared" si="107"/>
        <v>3.2249476000002867E-4</v>
      </c>
      <c r="F371" s="116">
        <f t="shared" si="97"/>
        <v>44376.25</v>
      </c>
      <c r="G371" s="116"/>
      <c r="H371" s="549">
        <f t="shared" si="98"/>
        <v>750</v>
      </c>
      <c r="I371" s="550">
        <f t="shared" si="99"/>
        <v>365.75</v>
      </c>
      <c r="J371" s="113">
        <f t="shared" si="100"/>
        <v>384.25</v>
      </c>
      <c r="K371" s="549">
        <f t="shared" si="108"/>
        <v>3.2824735015300202</v>
      </c>
      <c r="L371" s="559"/>
      <c r="N371" s="113">
        <f t="shared" si="110"/>
        <v>2.0978889225000019</v>
      </c>
      <c r="O371" s="113">
        <f t="shared" si="110"/>
        <v>2.0695987024999862</v>
      </c>
      <c r="P371" s="113">
        <f t="shared" si="110"/>
        <v>2.0665678400000109</v>
      </c>
      <c r="Q371" s="148">
        <f t="shared" si="101"/>
        <v>45031</v>
      </c>
      <c r="R371" s="148">
        <f t="shared" si="102"/>
        <v>44331</v>
      </c>
      <c r="S371" s="187">
        <f t="shared" si="96"/>
        <v>4.0414600000022407E-5</v>
      </c>
      <c r="T371" s="549">
        <f t="shared" si="106"/>
        <v>700</v>
      </c>
      <c r="U371" s="113">
        <f t="shared" si="103"/>
        <v>654.75</v>
      </c>
      <c r="V371" s="113">
        <f t="shared" si="104"/>
        <v>45.25</v>
      </c>
      <c r="W371" s="549">
        <f t="shared" si="93"/>
        <v>2.0714274631499872</v>
      </c>
      <c r="Y371" s="556">
        <f t="shared" si="105"/>
        <v>1.211046038380033</v>
      </c>
    </row>
    <row r="372" spans="2:25" x14ac:dyDescent="0.35">
      <c r="B372" s="116">
        <v>42551</v>
      </c>
      <c r="C372" s="186">
        <f t="shared" si="109"/>
        <v>3.4014428224999893</v>
      </c>
      <c r="D372" s="113">
        <f t="shared" si="109"/>
        <v>3.162617610000007</v>
      </c>
      <c r="E372" s="113">
        <f t="shared" si="107"/>
        <v>3.1843361666664312E-4</v>
      </c>
      <c r="F372" s="116">
        <f t="shared" si="97"/>
        <v>44377.25</v>
      </c>
      <c r="G372" s="116"/>
      <c r="H372" s="549">
        <f t="shared" si="98"/>
        <v>750</v>
      </c>
      <c r="I372" s="550">
        <f t="shared" si="99"/>
        <v>364.75</v>
      </c>
      <c r="J372" s="113">
        <f t="shared" si="100"/>
        <v>385.25</v>
      </c>
      <c r="K372" s="549">
        <f t="shared" si="108"/>
        <v>3.2852941608208313</v>
      </c>
      <c r="L372" s="559"/>
      <c r="N372" s="113">
        <f t="shared" si="110"/>
        <v>2.0978889225000019</v>
      </c>
      <c r="O372" s="113">
        <f t="shared" si="110"/>
        <v>2.0675781225000245</v>
      </c>
      <c r="P372" s="113">
        <f t="shared" si="110"/>
        <v>2.0675781225000245</v>
      </c>
      <c r="Q372" s="148">
        <f t="shared" si="101"/>
        <v>45031</v>
      </c>
      <c r="R372" s="148">
        <f t="shared" si="102"/>
        <v>44331</v>
      </c>
      <c r="S372" s="187">
        <f t="shared" si="96"/>
        <v>4.3301142857110619E-5</v>
      </c>
      <c r="T372" s="549">
        <f t="shared" si="106"/>
        <v>700</v>
      </c>
      <c r="U372" s="113">
        <f t="shared" si="103"/>
        <v>653.75</v>
      </c>
      <c r="V372" s="113">
        <f t="shared" si="104"/>
        <v>46.25</v>
      </c>
      <c r="W372" s="549">
        <f t="shared" si="93"/>
        <v>2.0695808003571656</v>
      </c>
      <c r="Y372" s="556">
        <f t="shared" si="105"/>
        <v>1.2157133604636656</v>
      </c>
    </row>
    <row r="373" spans="2:25" x14ac:dyDescent="0.35">
      <c r="B373" s="116">
        <v>42552</v>
      </c>
      <c r="C373" s="186">
        <f t="shared" si="109"/>
        <v>3.3658556100000236</v>
      </c>
      <c r="D373" s="113">
        <f t="shared" si="109"/>
        <v>3.129102562500008</v>
      </c>
      <c r="E373" s="113">
        <f t="shared" si="107"/>
        <v>3.1567073000002093E-4</v>
      </c>
      <c r="F373" s="116">
        <f t="shared" si="97"/>
        <v>44378.25</v>
      </c>
      <c r="G373" s="116"/>
      <c r="H373" s="549">
        <f t="shared" si="98"/>
        <v>750</v>
      </c>
      <c r="I373" s="550">
        <f t="shared" si="99"/>
        <v>363.75</v>
      </c>
      <c r="J373" s="113">
        <f t="shared" si="100"/>
        <v>386.25</v>
      </c>
      <c r="K373" s="549">
        <f t="shared" si="108"/>
        <v>3.2510303819625159</v>
      </c>
      <c r="L373" s="559"/>
      <c r="N373" s="113">
        <f t="shared" si="110"/>
        <v>2.070609000000001</v>
      </c>
      <c r="O373" s="113">
        <f t="shared" si="110"/>
        <v>2.0403022500000256</v>
      </c>
      <c r="P373" s="113">
        <f t="shared" si="110"/>
        <v>2.0392921025000232</v>
      </c>
      <c r="Q373" s="148">
        <f t="shared" si="101"/>
        <v>45031</v>
      </c>
      <c r="R373" s="148">
        <f t="shared" si="102"/>
        <v>44331</v>
      </c>
      <c r="S373" s="187">
        <f t="shared" si="96"/>
        <v>4.3295357142822001E-5</v>
      </c>
      <c r="T373" s="549">
        <f t="shared" si="106"/>
        <v>700</v>
      </c>
      <c r="U373" s="113">
        <f t="shared" si="103"/>
        <v>652.75</v>
      </c>
      <c r="V373" s="113">
        <f t="shared" si="104"/>
        <v>47.25</v>
      </c>
      <c r="W373" s="549">
        <f t="shared" si="93"/>
        <v>2.0423479556250239</v>
      </c>
      <c r="Y373" s="556">
        <f t="shared" si="105"/>
        <v>1.208682426337492</v>
      </c>
    </row>
    <row r="374" spans="2:25" x14ac:dyDescent="0.35">
      <c r="B374" s="116">
        <v>42555</v>
      </c>
      <c r="C374" s="186">
        <f t="shared" si="109"/>
        <v>3.3455228100000234</v>
      </c>
      <c r="D374" s="113">
        <f t="shared" si="109"/>
        <v>3.1087930625000038</v>
      </c>
      <c r="E374" s="113">
        <f t="shared" si="107"/>
        <v>3.1563966333335948E-4</v>
      </c>
      <c r="F374" s="116">
        <f t="shared" si="97"/>
        <v>44381.25</v>
      </c>
      <c r="G374" s="116"/>
      <c r="H374" s="549">
        <f t="shared" si="98"/>
        <v>750</v>
      </c>
      <c r="I374" s="550">
        <f t="shared" si="99"/>
        <v>360.75</v>
      </c>
      <c r="J374" s="113">
        <f t="shared" si="100"/>
        <v>389.25</v>
      </c>
      <c r="K374" s="549">
        <f t="shared" si="108"/>
        <v>3.2316558014525141</v>
      </c>
      <c r="L374" s="559"/>
      <c r="N374" s="113">
        <f t="shared" si="110"/>
        <v>2.0534346225000277</v>
      </c>
      <c r="O374" s="113">
        <f t="shared" si="110"/>
        <v>2.025150562500011</v>
      </c>
      <c r="P374" s="113">
        <f t="shared" si="110"/>
        <v>2.0201002499999676</v>
      </c>
      <c r="Q374" s="148">
        <f t="shared" si="101"/>
        <v>45031</v>
      </c>
      <c r="R374" s="148">
        <f t="shared" si="102"/>
        <v>44331</v>
      </c>
      <c r="S374" s="187">
        <f t="shared" si="96"/>
        <v>4.0405800000023871E-5</v>
      </c>
      <c r="T374" s="549">
        <f t="shared" si="106"/>
        <v>700</v>
      </c>
      <c r="U374" s="113">
        <f t="shared" si="103"/>
        <v>649.75</v>
      </c>
      <c r="V374" s="113">
        <f t="shared" si="104"/>
        <v>50.25</v>
      </c>
      <c r="W374" s="549">
        <f t="shared" si="93"/>
        <v>2.0271809539500123</v>
      </c>
      <c r="Y374" s="556">
        <f t="shared" si="105"/>
        <v>1.2044748475025018</v>
      </c>
    </row>
    <row r="375" spans="2:25" x14ac:dyDescent="0.35">
      <c r="B375" s="116">
        <v>42556</v>
      </c>
      <c r="C375" s="186">
        <f t="shared" si="109"/>
        <v>3.3129944899999986</v>
      </c>
      <c r="D375" s="113">
        <f t="shared" si="109"/>
        <v>3.0803631224999961</v>
      </c>
      <c r="E375" s="113">
        <f t="shared" si="107"/>
        <v>3.1017515666666997E-4</v>
      </c>
      <c r="F375" s="116">
        <f t="shared" si="97"/>
        <v>44382.25</v>
      </c>
      <c r="G375" s="116"/>
      <c r="H375" s="549">
        <f t="shared" si="98"/>
        <v>750</v>
      </c>
      <c r="I375" s="550">
        <f t="shared" si="99"/>
        <v>359.75</v>
      </c>
      <c r="J375" s="113">
        <f t="shared" si="100"/>
        <v>390.25</v>
      </c>
      <c r="K375" s="549">
        <f t="shared" si="108"/>
        <v>3.2014089773891641</v>
      </c>
      <c r="L375" s="559"/>
      <c r="N375" s="113">
        <f t="shared" si="110"/>
        <v>2.0403022500000256</v>
      </c>
      <c r="O375" s="113">
        <f t="shared" si="110"/>
        <v>2.0100000000000007</v>
      </c>
      <c r="P375" s="113">
        <f t="shared" si="110"/>
        <v>2.0089900024999885</v>
      </c>
      <c r="Q375" s="148">
        <f t="shared" si="101"/>
        <v>45031</v>
      </c>
      <c r="R375" s="148">
        <f t="shared" si="102"/>
        <v>44331</v>
      </c>
      <c r="S375" s="187">
        <f t="shared" si="96"/>
        <v>4.3288928571464223E-5</v>
      </c>
      <c r="T375" s="549">
        <f t="shared" si="106"/>
        <v>700</v>
      </c>
      <c r="U375" s="113">
        <f t="shared" si="103"/>
        <v>648.75</v>
      </c>
      <c r="V375" s="113">
        <f t="shared" si="104"/>
        <v>51.25</v>
      </c>
      <c r="W375" s="549">
        <f t="shared" si="93"/>
        <v>2.0122185575892884</v>
      </c>
      <c r="Y375" s="556">
        <f t="shared" si="105"/>
        <v>1.1891904197998757</v>
      </c>
    </row>
    <row r="376" spans="2:25" x14ac:dyDescent="0.35">
      <c r="B376" s="116">
        <v>42557</v>
      </c>
      <c r="C376" s="186">
        <f t="shared" si="109"/>
        <v>3.2611630625000165</v>
      </c>
      <c r="D376" s="113">
        <f t="shared" si="109"/>
        <v>3.0519371025000019</v>
      </c>
      <c r="E376" s="113">
        <f t="shared" si="107"/>
        <v>2.789679466666861E-4</v>
      </c>
      <c r="F376" s="116">
        <f t="shared" si="97"/>
        <v>44383.25</v>
      </c>
      <c r="G376" s="116"/>
      <c r="H376" s="549">
        <f t="shared" si="98"/>
        <v>750</v>
      </c>
      <c r="I376" s="550">
        <f t="shared" si="99"/>
        <v>358.75</v>
      </c>
      <c r="J376" s="113">
        <f t="shared" si="100"/>
        <v>391.25</v>
      </c>
      <c r="K376" s="549">
        <f t="shared" si="108"/>
        <v>3.1610833116333428</v>
      </c>
      <c r="L376" s="559"/>
      <c r="N376" s="113">
        <f t="shared" si="110"/>
        <v>1.997880360000015</v>
      </c>
      <c r="O376" s="113">
        <f t="shared" si="110"/>
        <v>1.9726334224999809</v>
      </c>
      <c r="P376" s="113">
        <f t="shared" si="110"/>
        <v>1.9776825600000159</v>
      </c>
      <c r="Q376" s="148">
        <f t="shared" si="101"/>
        <v>45031</v>
      </c>
      <c r="R376" s="148">
        <f t="shared" si="102"/>
        <v>44331</v>
      </c>
      <c r="S376" s="187">
        <f t="shared" si="96"/>
        <v>3.6067053571477358E-5</v>
      </c>
      <c r="T376" s="549">
        <f t="shared" si="106"/>
        <v>700</v>
      </c>
      <c r="U376" s="113">
        <f t="shared" si="103"/>
        <v>647.75</v>
      </c>
      <c r="V376" s="113">
        <f t="shared" si="104"/>
        <v>52.25</v>
      </c>
      <c r="W376" s="549">
        <f t="shared" si="93"/>
        <v>1.9745179260490906</v>
      </c>
      <c r="Y376" s="556">
        <f t="shared" si="105"/>
        <v>1.1865653855842522</v>
      </c>
    </row>
    <row r="377" spans="2:25" x14ac:dyDescent="0.35">
      <c r="B377" s="116">
        <v>42558</v>
      </c>
      <c r="C377" s="186">
        <f t="shared" si="109"/>
        <v>3.2621792400000071</v>
      </c>
      <c r="D377" s="113">
        <f t="shared" si="109"/>
        <v>3.0641192024999819</v>
      </c>
      <c r="E377" s="113">
        <f t="shared" si="107"/>
        <v>2.6408005000003361E-4</v>
      </c>
      <c r="F377" s="116">
        <f t="shared" si="97"/>
        <v>44384.25</v>
      </c>
      <c r="G377" s="116"/>
      <c r="H377" s="549">
        <f t="shared" si="98"/>
        <v>750</v>
      </c>
      <c r="I377" s="550">
        <f t="shared" si="99"/>
        <v>357.75</v>
      </c>
      <c r="J377" s="113">
        <f t="shared" si="100"/>
        <v>392.25</v>
      </c>
      <c r="K377" s="549">
        <f t="shared" si="108"/>
        <v>3.167704602112495</v>
      </c>
      <c r="L377" s="559"/>
      <c r="N377" s="113">
        <f t="shared" si="110"/>
        <v>1.9999002499999863</v>
      </c>
      <c r="O377" s="113">
        <f t="shared" si="110"/>
        <v>1.9746530624999981</v>
      </c>
      <c r="P377" s="113">
        <f t="shared" si="110"/>
        <v>1.9817219599999936</v>
      </c>
      <c r="Q377" s="148">
        <f t="shared" si="101"/>
        <v>45031</v>
      </c>
      <c r="R377" s="148">
        <f t="shared" si="102"/>
        <v>44331</v>
      </c>
      <c r="S377" s="187">
        <f t="shared" si="96"/>
        <v>3.6067410714268888E-5</v>
      </c>
      <c r="T377" s="549">
        <f t="shared" si="106"/>
        <v>700</v>
      </c>
      <c r="U377" s="113">
        <f t="shared" si="103"/>
        <v>646.75</v>
      </c>
      <c r="V377" s="113">
        <f t="shared" si="104"/>
        <v>53.25</v>
      </c>
      <c r="W377" s="549">
        <f t="shared" si="93"/>
        <v>1.9765736521205328</v>
      </c>
      <c r="Y377" s="556">
        <f t="shared" si="105"/>
        <v>1.1911309499919622</v>
      </c>
    </row>
    <row r="378" spans="2:25" x14ac:dyDescent="0.35">
      <c r="B378" s="116">
        <v>42559</v>
      </c>
      <c r="C378" s="186">
        <f t="shared" si="109"/>
        <v>3.2764062500000302</v>
      </c>
      <c r="D378" s="113">
        <f t="shared" si="109"/>
        <v>3.098639062499986</v>
      </c>
      <c r="E378" s="113">
        <f t="shared" si="107"/>
        <v>2.3702291666672555E-4</v>
      </c>
      <c r="F378" s="116">
        <f t="shared" si="97"/>
        <v>44385.25</v>
      </c>
      <c r="G378" s="116"/>
      <c r="H378" s="549">
        <f t="shared" si="98"/>
        <v>750</v>
      </c>
      <c r="I378" s="550">
        <f t="shared" si="99"/>
        <v>356.75</v>
      </c>
      <c r="J378" s="113">
        <f t="shared" si="100"/>
        <v>393.25</v>
      </c>
      <c r="K378" s="549">
        <f t="shared" si="108"/>
        <v>3.1918483244791758</v>
      </c>
      <c r="L378" s="559"/>
      <c r="N378" s="113">
        <f t="shared" si="110"/>
        <v>2.0352515624999956</v>
      </c>
      <c r="O378" s="113">
        <f t="shared" si="110"/>
        <v>2.0211103024999844</v>
      </c>
      <c r="P378" s="113">
        <f t="shared" si="110"/>
        <v>2.0302009999999981</v>
      </c>
      <c r="Q378" s="148">
        <f t="shared" si="101"/>
        <v>45031</v>
      </c>
      <c r="R378" s="148">
        <f t="shared" si="102"/>
        <v>44331</v>
      </c>
      <c r="S378" s="187">
        <f t="shared" si="96"/>
        <v>2.0201800000016084E-5</v>
      </c>
      <c r="T378" s="549">
        <f t="shared" si="106"/>
        <v>700</v>
      </c>
      <c r="U378" s="113">
        <f t="shared" si="103"/>
        <v>645.75</v>
      </c>
      <c r="V378" s="113">
        <f t="shared" si="104"/>
        <v>54.25</v>
      </c>
      <c r="W378" s="549">
        <f t="shared" si="93"/>
        <v>2.0222062501499853</v>
      </c>
      <c r="Y378" s="556">
        <f t="shared" si="105"/>
        <v>1.1696420743291904</v>
      </c>
    </row>
    <row r="379" spans="2:25" x14ac:dyDescent="0.35">
      <c r="B379" s="116">
        <v>42562</v>
      </c>
      <c r="C379" s="186">
        <f t="shared" si="109"/>
        <v>3.2794550224999997</v>
      </c>
      <c r="D379" s="113">
        <f t="shared" si="109"/>
        <v>3.1016852100000047</v>
      </c>
      <c r="E379" s="113">
        <f t="shared" si="107"/>
        <v>2.3702641666665988E-4</v>
      </c>
      <c r="F379" s="116">
        <f t="shared" si="97"/>
        <v>44388.25</v>
      </c>
      <c r="G379" s="116"/>
      <c r="H379" s="549">
        <f t="shared" si="98"/>
        <v>750</v>
      </c>
      <c r="I379" s="550">
        <f t="shared" si="99"/>
        <v>353.75</v>
      </c>
      <c r="J379" s="113">
        <f t="shared" si="100"/>
        <v>396.25</v>
      </c>
      <c r="K379" s="549">
        <f t="shared" si="108"/>
        <v>3.1956069276041688</v>
      </c>
      <c r="L379" s="559"/>
      <c r="N379" s="113">
        <f t="shared" si="110"/>
        <v>2.0423225599999872</v>
      </c>
      <c r="O379" s="113">
        <f t="shared" si="110"/>
        <v>2.0271707224999824</v>
      </c>
      <c r="P379" s="113">
        <f t="shared" si="110"/>
        <v>2.0443428899999949</v>
      </c>
      <c r="Q379" s="148">
        <f t="shared" si="101"/>
        <v>45031</v>
      </c>
      <c r="R379" s="148">
        <f t="shared" si="102"/>
        <v>44331</v>
      </c>
      <c r="S379" s="187">
        <f t="shared" si="96"/>
        <v>2.1645482142864025E-5</v>
      </c>
      <c r="T379" s="549">
        <f t="shared" si="106"/>
        <v>700</v>
      </c>
      <c r="U379" s="113">
        <f t="shared" si="103"/>
        <v>642.75</v>
      </c>
      <c r="V379" s="113">
        <f t="shared" si="104"/>
        <v>57.25</v>
      </c>
      <c r="W379" s="549">
        <f t="shared" si="93"/>
        <v>2.0284099263526616</v>
      </c>
      <c r="Y379" s="556">
        <f t="shared" si="105"/>
        <v>1.1671970012515072</v>
      </c>
    </row>
    <row r="380" spans="2:25" x14ac:dyDescent="0.35">
      <c r="B380" s="116">
        <v>42563</v>
      </c>
      <c r="C380" s="186">
        <f t="shared" si="109"/>
        <v>3.3150273600000002</v>
      </c>
      <c r="D380" s="113">
        <f t="shared" si="109"/>
        <v>3.1209785224999953</v>
      </c>
      <c r="E380" s="113">
        <f t="shared" si="107"/>
        <v>2.5873178333333987E-4</v>
      </c>
      <c r="F380" s="116">
        <f t="shared" si="97"/>
        <v>44389.25</v>
      </c>
      <c r="G380" s="116"/>
      <c r="H380" s="549">
        <f t="shared" si="98"/>
        <v>750</v>
      </c>
      <c r="I380" s="550">
        <f t="shared" si="99"/>
        <v>352.75</v>
      </c>
      <c r="J380" s="113">
        <f t="shared" si="100"/>
        <v>397.25</v>
      </c>
      <c r="K380" s="549">
        <f t="shared" si="108"/>
        <v>3.2237597234291644</v>
      </c>
      <c r="L380" s="559"/>
      <c r="N380" s="113">
        <f t="shared" si="110"/>
        <v>2.0766708899999875</v>
      </c>
      <c r="O380" s="113">
        <f t="shared" si="110"/>
        <v>2.0594960025000164</v>
      </c>
      <c r="P380" s="113">
        <f t="shared" si="110"/>
        <v>2.0645472900000073</v>
      </c>
      <c r="Q380" s="148">
        <f t="shared" si="101"/>
        <v>45031</v>
      </c>
      <c r="R380" s="148">
        <f t="shared" si="102"/>
        <v>44331</v>
      </c>
      <c r="S380" s="187">
        <f t="shared" si="96"/>
        <v>2.4535553571387275E-5</v>
      </c>
      <c r="T380" s="549">
        <f t="shared" si="106"/>
        <v>700</v>
      </c>
      <c r="U380" s="113">
        <f t="shared" si="103"/>
        <v>641.75</v>
      </c>
      <c r="V380" s="113">
        <f t="shared" si="104"/>
        <v>58.25</v>
      </c>
      <c r="W380" s="549">
        <f t="shared" si="93"/>
        <v>2.0609251984955499</v>
      </c>
      <c r="Y380" s="556">
        <f t="shared" si="105"/>
        <v>1.1628345249336145</v>
      </c>
    </row>
    <row r="381" spans="2:25" x14ac:dyDescent="0.35">
      <c r="B381" s="116">
        <v>42564</v>
      </c>
      <c r="C381" s="186">
        <f t="shared" si="109"/>
        <v>3.3526390624999847</v>
      </c>
      <c r="D381" s="113">
        <f t="shared" si="109"/>
        <v>3.1392580624999722</v>
      </c>
      <c r="E381" s="113">
        <f t="shared" si="107"/>
        <v>2.8450800000001664E-4</v>
      </c>
      <c r="F381" s="116">
        <f t="shared" si="97"/>
        <v>44390.25</v>
      </c>
      <c r="G381" s="116"/>
      <c r="H381" s="549">
        <f t="shared" si="98"/>
        <v>750</v>
      </c>
      <c r="I381" s="550">
        <f t="shared" si="99"/>
        <v>351.75</v>
      </c>
      <c r="J381" s="113">
        <f t="shared" si="100"/>
        <v>398.25</v>
      </c>
      <c r="K381" s="549">
        <f t="shared" si="108"/>
        <v>3.2525633734999788</v>
      </c>
      <c r="L381" s="559"/>
      <c r="N381" s="113">
        <f t="shared" si="110"/>
        <v>2.113046009999997</v>
      </c>
      <c r="O381" s="113">
        <f t="shared" si="110"/>
        <v>2.0918264025000077</v>
      </c>
      <c r="P381" s="113">
        <f t="shared" si="110"/>
        <v>2.0928368100000094</v>
      </c>
      <c r="Q381" s="148">
        <f t="shared" si="101"/>
        <v>45031</v>
      </c>
      <c r="R381" s="148">
        <f t="shared" si="102"/>
        <v>44331</v>
      </c>
      <c r="S381" s="187">
        <f t="shared" si="96"/>
        <v>3.0313724999984715E-5</v>
      </c>
      <c r="T381" s="549">
        <f t="shared" si="106"/>
        <v>700</v>
      </c>
      <c r="U381" s="113">
        <f t="shared" si="103"/>
        <v>640.75</v>
      </c>
      <c r="V381" s="113">
        <f t="shared" si="104"/>
        <v>59.25</v>
      </c>
      <c r="W381" s="549">
        <f t="shared" si="93"/>
        <v>2.0936224907062568</v>
      </c>
      <c r="Y381" s="556">
        <f t="shared" si="105"/>
        <v>1.158940882793722</v>
      </c>
    </row>
    <row r="382" spans="2:25" x14ac:dyDescent="0.35">
      <c r="B382" s="116">
        <v>42565</v>
      </c>
      <c r="C382" s="186">
        <f t="shared" si="109"/>
        <v>3.299781322499995</v>
      </c>
      <c r="D382" s="113">
        <f t="shared" si="109"/>
        <v>3.0864549224999926</v>
      </c>
      <c r="E382" s="113">
        <f t="shared" si="107"/>
        <v>2.8443520000000314E-4</v>
      </c>
      <c r="F382" s="116">
        <f t="shared" si="97"/>
        <v>44391.25</v>
      </c>
      <c r="G382" s="116"/>
      <c r="H382" s="549">
        <f t="shared" si="98"/>
        <v>750</v>
      </c>
      <c r="I382" s="550">
        <f t="shared" si="99"/>
        <v>350.75</v>
      </c>
      <c r="J382" s="113">
        <f t="shared" si="100"/>
        <v>399.25</v>
      </c>
      <c r="K382" s="549">
        <f t="shared" si="108"/>
        <v>3.2000156760999938</v>
      </c>
      <c r="L382" s="559"/>
      <c r="N382" s="113">
        <f t="shared" si="110"/>
        <v>2.0827329599999889</v>
      </c>
      <c r="O382" s="113">
        <f t="shared" si="110"/>
        <v>2.0584857600000062</v>
      </c>
      <c r="P382" s="113">
        <f t="shared" si="110"/>
        <v>2.0504040000000057</v>
      </c>
      <c r="Q382" s="148">
        <f t="shared" si="101"/>
        <v>45031</v>
      </c>
      <c r="R382" s="148">
        <f t="shared" si="102"/>
        <v>44331</v>
      </c>
      <c r="S382" s="187">
        <f t="shared" si="96"/>
        <v>3.4638857142832435E-5</v>
      </c>
      <c r="T382" s="549">
        <f t="shared" si="106"/>
        <v>700</v>
      </c>
      <c r="U382" s="113">
        <f t="shared" si="103"/>
        <v>639.75</v>
      </c>
      <c r="V382" s="113">
        <f t="shared" si="104"/>
        <v>60.25</v>
      </c>
      <c r="W382" s="549">
        <f t="shared" si="93"/>
        <v>2.0605727511428618</v>
      </c>
      <c r="Y382" s="556">
        <f t="shared" si="105"/>
        <v>1.1394429249571321</v>
      </c>
    </row>
    <row r="383" spans="2:25" x14ac:dyDescent="0.35">
      <c r="B383" s="116">
        <v>42566</v>
      </c>
      <c r="C383" s="186">
        <f t="shared" si="109"/>
        <v>3.3343406224999983</v>
      </c>
      <c r="D383" s="113">
        <f t="shared" si="109"/>
        <v>3.1067622224999925</v>
      </c>
      <c r="E383" s="113">
        <f t="shared" si="107"/>
        <v>3.0343786666667445E-4</v>
      </c>
      <c r="F383" s="116">
        <f t="shared" si="97"/>
        <v>44392.25</v>
      </c>
      <c r="G383" s="116"/>
      <c r="H383" s="549">
        <f t="shared" si="98"/>
        <v>750</v>
      </c>
      <c r="I383" s="550">
        <f t="shared" si="99"/>
        <v>349.75</v>
      </c>
      <c r="J383" s="113">
        <f t="shared" si="100"/>
        <v>400.25</v>
      </c>
      <c r="K383" s="549">
        <f t="shared" si="108"/>
        <v>3.2282132286333289</v>
      </c>
      <c r="L383" s="559"/>
      <c r="N383" s="113">
        <f t="shared" si="110"/>
        <v>2.1211302500000029</v>
      </c>
      <c r="O383" s="113">
        <f t="shared" si="110"/>
        <v>2.0797019025000196</v>
      </c>
      <c r="P383" s="113">
        <f t="shared" si="110"/>
        <v>2.0564652899999869</v>
      </c>
      <c r="Q383" s="148">
        <f t="shared" si="101"/>
        <v>45031</v>
      </c>
      <c r="R383" s="148">
        <f t="shared" si="102"/>
        <v>44331</v>
      </c>
      <c r="S383" s="187">
        <f t="shared" si="96"/>
        <v>5.918335357140465E-5</v>
      </c>
      <c r="T383" s="549">
        <f t="shared" si="106"/>
        <v>700</v>
      </c>
      <c r="U383" s="113">
        <f t="shared" si="103"/>
        <v>638.75</v>
      </c>
      <c r="V383" s="113">
        <f t="shared" si="104"/>
        <v>61.25</v>
      </c>
      <c r="W383" s="549">
        <f t="shared" si="93"/>
        <v>2.0833268829062681</v>
      </c>
      <c r="Y383" s="556">
        <f t="shared" si="105"/>
        <v>1.1448863457270608</v>
      </c>
    </row>
    <row r="384" spans="2:25" x14ac:dyDescent="0.35">
      <c r="B384" s="116">
        <v>42569</v>
      </c>
      <c r="C384" s="186">
        <f t="shared" si="109"/>
        <v>3.3068960000000036</v>
      </c>
      <c r="D384" s="113">
        <f t="shared" si="109"/>
        <v>3.0742715025000145</v>
      </c>
      <c r="E384" s="113">
        <f t="shared" si="107"/>
        <v>3.101659966666522E-4</v>
      </c>
      <c r="F384" s="116">
        <f t="shared" si="97"/>
        <v>44395.25</v>
      </c>
      <c r="G384" s="116"/>
      <c r="H384" s="549">
        <f t="shared" si="98"/>
        <v>750</v>
      </c>
      <c r="I384" s="550">
        <f t="shared" si="99"/>
        <v>346.75</v>
      </c>
      <c r="J384" s="113">
        <f t="shared" si="100"/>
        <v>403.25</v>
      </c>
      <c r="K384" s="549">
        <f t="shared" si="108"/>
        <v>3.1993459406558418</v>
      </c>
      <c r="L384" s="559"/>
      <c r="N384" s="113">
        <f t="shared" si="110"/>
        <v>2.10698304000001</v>
      </c>
      <c r="O384" s="113">
        <f t="shared" si="110"/>
        <v>2.062526759999983</v>
      </c>
      <c r="P384" s="113">
        <f t="shared" si="110"/>
        <v>2.0312111024999968</v>
      </c>
      <c r="Q384" s="148">
        <f t="shared" si="101"/>
        <v>45031</v>
      </c>
      <c r="R384" s="148">
        <f t="shared" si="102"/>
        <v>44331</v>
      </c>
      <c r="S384" s="187">
        <f t="shared" si="96"/>
        <v>6.3508971428609986E-5</v>
      </c>
      <c r="T384" s="549">
        <f t="shared" si="106"/>
        <v>700</v>
      </c>
      <c r="U384" s="113">
        <f t="shared" si="103"/>
        <v>635.75</v>
      </c>
      <c r="V384" s="113">
        <f t="shared" si="104"/>
        <v>64.25</v>
      </c>
      <c r="W384" s="549">
        <f t="shared" si="93"/>
        <v>2.0666072114142713</v>
      </c>
      <c r="Y384" s="556">
        <f t="shared" si="105"/>
        <v>1.1327387292415705</v>
      </c>
    </row>
    <row r="385" spans="2:25" x14ac:dyDescent="0.35">
      <c r="B385" s="116">
        <v>42570</v>
      </c>
      <c r="C385" s="186">
        <f t="shared" ref="C385:D404" si="111">IF(C115="","",((1+C115/200)^2-1)*100)</f>
        <v>3.2428727224999898</v>
      </c>
      <c r="D385" s="113">
        <f t="shared" si="111"/>
        <v>3.0093054224999749</v>
      </c>
      <c r="E385" s="113">
        <f t="shared" si="107"/>
        <v>3.1142306666668657E-4</v>
      </c>
      <c r="F385" s="116">
        <f t="shared" si="97"/>
        <v>44396.25</v>
      </c>
      <c r="G385" s="116"/>
      <c r="H385" s="549">
        <f t="shared" si="98"/>
        <v>750</v>
      </c>
      <c r="I385" s="550">
        <f t="shared" si="99"/>
        <v>345.75</v>
      </c>
      <c r="J385" s="113">
        <f t="shared" si="100"/>
        <v>404.25</v>
      </c>
      <c r="K385" s="549">
        <f t="shared" si="108"/>
        <v>3.1351981971999829</v>
      </c>
      <c r="L385" s="559"/>
      <c r="N385" s="113">
        <f t="shared" ref="N385:P404" si="112">IF(N115="","",((1+N115/200)^2-1)*100)</f>
        <v>2.0594960025000164</v>
      </c>
      <c r="O385" s="113">
        <f t="shared" si="112"/>
        <v>2.0069700224999876</v>
      </c>
      <c r="P385" s="113">
        <f t="shared" si="112"/>
        <v>1.9756628899999962</v>
      </c>
      <c r="Q385" s="148">
        <f t="shared" si="101"/>
        <v>45031</v>
      </c>
      <c r="R385" s="148">
        <f t="shared" si="102"/>
        <v>44331</v>
      </c>
      <c r="S385" s="187">
        <f t="shared" si="96"/>
        <v>7.5037114285755481E-5</v>
      </c>
      <c r="T385" s="549">
        <f t="shared" si="106"/>
        <v>700</v>
      </c>
      <c r="U385" s="113">
        <f t="shared" si="103"/>
        <v>634.75</v>
      </c>
      <c r="V385" s="113">
        <f t="shared" si="104"/>
        <v>65.25</v>
      </c>
      <c r="W385" s="549">
        <f t="shared" si="93"/>
        <v>2.011866194207133</v>
      </c>
      <c r="Y385" s="556">
        <f t="shared" si="105"/>
        <v>1.12333200299285</v>
      </c>
    </row>
    <row r="386" spans="2:25" x14ac:dyDescent="0.35">
      <c r="B386" s="116">
        <v>42571</v>
      </c>
      <c r="C386" s="186">
        <f t="shared" si="111"/>
        <v>3.2581145599999806</v>
      </c>
      <c r="D386" s="113">
        <f t="shared" si="111"/>
        <v>3.0346803600000083</v>
      </c>
      <c r="E386" s="113">
        <f t="shared" si="107"/>
        <v>2.979122666666297E-4</v>
      </c>
      <c r="F386" s="116">
        <f t="shared" si="97"/>
        <v>44397.25</v>
      </c>
      <c r="G386" s="116"/>
      <c r="H386" s="549">
        <f t="shared" si="98"/>
        <v>750</v>
      </c>
      <c r="I386" s="550">
        <f t="shared" si="99"/>
        <v>344.75</v>
      </c>
      <c r="J386" s="113">
        <f t="shared" si="100"/>
        <v>405.25</v>
      </c>
      <c r="K386" s="549">
        <f t="shared" si="108"/>
        <v>3.1554093060666601</v>
      </c>
      <c r="L386" s="559"/>
      <c r="N386" s="113">
        <f t="shared" si="112"/>
        <v>2.0584857600000062</v>
      </c>
      <c r="O386" s="113">
        <f t="shared" si="112"/>
        <v>2.0130300225000175</v>
      </c>
      <c r="P386" s="113">
        <f t="shared" si="112"/>
        <v>1.980712102499993</v>
      </c>
      <c r="Q386" s="148">
        <f t="shared" si="101"/>
        <v>45031</v>
      </c>
      <c r="R386" s="148">
        <f t="shared" si="102"/>
        <v>44331</v>
      </c>
      <c r="S386" s="187">
        <f t="shared" si="96"/>
        <v>6.4936767857126654E-5</v>
      </c>
      <c r="T386" s="549">
        <f t="shared" si="106"/>
        <v>700</v>
      </c>
      <c r="U386" s="113">
        <f t="shared" si="103"/>
        <v>633.75</v>
      </c>
      <c r="V386" s="113">
        <f t="shared" si="104"/>
        <v>66.25</v>
      </c>
      <c r="W386" s="549">
        <f t="shared" si="93"/>
        <v>2.0173320833705519</v>
      </c>
      <c r="Y386" s="556">
        <f t="shared" si="105"/>
        <v>1.1380772226961082</v>
      </c>
    </row>
    <row r="387" spans="2:25" x14ac:dyDescent="0.35">
      <c r="B387" s="116">
        <v>42572</v>
      </c>
      <c r="C387" s="186">
        <f t="shared" si="111"/>
        <v>3.1961381024999902</v>
      </c>
      <c r="D387" s="113">
        <f t="shared" si="111"/>
        <v>2.9748005224999874</v>
      </c>
      <c r="E387" s="113">
        <f t="shared" si="107"/>
        <v>2.9511677333333709E-4</v>
      </c>
      <c r="F387" s="116">
        <f t="shared" si="97"/>
        <v>44398.25</v>
      </c>
      <c r="G387" s="116"/>
      <c r="H387" s="549">
        <f t="shared" si="98"/>
        <v>750</v>
      </c>
      <c r="I387" s="550">
        <f t="shared" si="99"/>
        <v>343.75</v>
      </c>
      <c r="J387" s="113">
        <f t="shared" si="100"/>
        <v>406.25</v>
      </c>
      <c r="K387" s="549">
        <f t="shared" si="108"/>
        <v>3.0946917116666555</v>
      </c>
      <c r="L387" s="559"/>
      <c r="N387" s="113">
        <f t="shared" si="112"/>
        <v>2.0201002499999676</v>
      </c>
      <c r="O387" s="113">
        <f t="shared" si="112"/>
        <v>1.9726334224999809</v>
      </c>
      <c r="P387" s="113">
        <f t="shared" si="112"/>
        <v>1.9342640624999907</v>
      </c>
      <c r="Q387" s="148">
        <f t="shared" si="101"/>
        <v>45031</v>
      </c>
      <c r="R387" s="148">
        <f t="shared" si="102"/>
        <v>44331</v>
      </c>
      <c r="S387" s="187">
        <f t="shared" si="96"/>
        <v>6.780975357140966E-5</v>
      </c>
      <c r="T387" s="549">
        <f t="shared" si="106"/>
        <v>700</v>
      </c>
      <c r="U387" s="113">
        <f t="shared" si="103"/>
        <v>632.75</v>
      </c>
      <c r="V387" s="113">
        <f t="shared" si="104"/>
        <v>67.25</v>
      </c>
      <c r="W387" s="549">
        <f t="shared" si="93"/>
        <v>1.9771936284276581</v>
      </c>
      <c r="Y387" s="556">
        <f t="shared" si="105"/>
        <v>1.1174980832389974</v>
      </c>
    </row>
    <row r="388" spans="2:25" x14ac:dyDescent="0.35">
      <c r="B388" s="116">
        <v>42573</v>
      </c>
      <c r="C388" s="186">
        <f t="shared" si="111"/>
        <v>3.1748062499999952</v>
      </c>
      <c r="D388" s="113">
        <f t="shared" si="111"/>
        <v>2.9595796100000182</v>
      </c>
      <c r="E388" s="113">
        <f t="shared" si="107"/>
        <v>2.8696885333330259E-4</v>
      </c>
      <c r="F388" s="116">
        <f t="shared" si="97"/>
        <v>44399.25</v>
      </c>
      <c r="G388" s="116"/>
      <c r="H388" s="549">
        <f t="shared" si="98"/>
        <v>750</v>
      </c>
      <c r="I388" s="550">
        <f t="shared" si="99"/>
        <v>342.75</v>
      </c>
      <c r="J388" s="113">
        <f t="shared" si="100"/>
        <v>407.25</v>
      </c>
      <c r="K388" s="549">
        <f t="shared" si="108"/>
        <v>3.0764476755200056</v>
      </c>
      <c r="L388" s="559"/>
      <c r="N388" s="113">
        <f t="shared" si="112"/>
        <v>1.9928307224999831</v>
      </c>
      <c r="O388" s="113">
        <f t="shared" si="112"/>
        <v>1.9433508900000174</v>
      </c>
      <c r="P388" s="113">
        <f t="shared" si="112"/>
        <v>1.9090250000000086</v>
      </c>
      <c r="Q388" s="148">
        <f t="shared" si="101"/>
        <v>45031</v>
      </c>
      <c r="R388" s="148">
        <f t="shared" si="102"/>
        <v>44331</v>
      </c>
      <c r="S388" s="187">
        <f t="shared" si="96"/>
        <v>7.0685474999950971E-5</v>
      </c>
      <c r="T388" s="549">
        <f t="shared" si="106"/>
        <v>700</v>
      </c>
      <c r="U388" s="113">
        <f t="shared" si="103"/>
        <v>631.75</v>
      </c>
      <c r="V388" s="113">
        <f t="shared" si="104"/>
        <v>68.25</v>
      </c>
      <c r="W388" s="549">
        <f t="shared" si="93"/>
        <v>1.948175173668764</v>
      </c>
      <c r="Y388" s="556">
        <f t="shared" si="105"/>
        <v>1.1282725018512416</v>
      </c>
    </row>
    <row r="389" spans="2:25" x14ac:dyDescent="0.35">
      <c r="B389" s="116">
        <v>42576</v>
      </c>
      <c r="C389" s="186">
        <f t="shared" si="111"/>
        <v>3.1920747225000046</v>
      </c>
      <c r="D389" s="113">
        <f t="shared" si="111"/>
        <v>2.9727710025000187</v>
      </c>
      <c r="E389" s="113">
        <f t="shared" si="107"/>
        <v>2.9240495999998116E-4</v>
      </c>
      <c r="F389" s="116">
        <f t="shared" si="97"/>
        <v>44402.25</v>
      </c>
      <c r="G389" s="116"/>
      <c r="H389" s="549">
        <f t="shared" si="98"/>
        <v>750</v>
      </c>
      <c r="I389" s="550">
        <f t="shared" si="99"/>
        <v>339.75</v>
      </c>
      <c r="J389" s="113">
        <f t="shared" si="100"/>
        <v>410.25</v>
      </c>
      <c r="K389" s="549">
        <f t="shared" si="108"/>
        <v>3.0927301373400109</v>
      </c>
      <c r="L389" s="559"/>
      <c r="N389" s="113">
        <f t="shared" si="112"/>
        <v>2.0019201600000036</v>
      </c>
      <c r="O389" s="113">
        <f t="shared" si="112"/>
        <v>1.9504187025000119</v>
      </c>
      <c r="P389" s="113">
        <f t="shared" si="112"/>
        <v>1.9171011600000121</v>
      </c>
      <c r="Q389" s="148">
        <f t="shared" si="101"/>
        <v>45031</v>
      </c>
      <c r="R389" s="148">
        <f t="shared" si="102"/>
        <v>44331</v>
      </c>
      <c r="S389" s="187">
        <f t="shared" si="96"/>
        <v>7.3573510714273845E-5</v>
      </c>
      <c r="T389" s="549">
        <f t="shared" si="106"/>
        <v>700</v>
      </c>
      <c r="U389" s="113">
        <f t="shared" si="103"/>
        <v>628.75</v>
      </c>
      <c r="V389" s="113">
        <f t="shared" si="104"/>
        <v>71.25</v>
      </c>
      <c r="W389" s="549">
        <f t="shared" si="93"/>
        <v>1.9556608151384038</v>
      </c>
      <c r="Y389" s="556">
        <f t="shared" si="105"/>
        <v>1.1370693222016071</v>
      </c>
    </row>
    <row r="390" spans="2:25" x14ac:dyDescent="0.35">
      <c r="B390" s="116">
        <v>42577</v>
      </c>
      <c r="C390" s="186">
        <f t="shared" si="111"/>
        <v>3.1910588899999981</v>
      </c>
      <c r="D390" s="113">
        <f t="shared" si="111"/>
        <v>2.9666825625000115</v>
      </c>
      <c r="E390" s="113">
        <f t="shared" si="107"/>
        <v>2.991684366666488E-4</v>
      </c>
      <c r="F390" s="116">
        <f t="shared" si="97"/>
        <v>44403.25</v>
      </c>
      <c r="G390" s="116"/>
      <c r="H390" s="549">
        <f t="shared" si="98"/>
        <v>750</v>
      </c>
      <c r="I390" s="550">
        <f t="shared" si="99"/>
        <v>338.75</v>
      </c>
      <c r="J390" s="113">
        <f t="shared" si="100"/>
        <v>411.25</v>
      </c>
      <c r="K390" s="549">
        <f t="shared" si="108"/>
        <v>3.0897155820791706</v>
      </c>
      <c r="L390" s="559"/>
      <c r="N390" s="113">
        <f t="shared" si="112"/>
        <v>1.997880360000015</v>
      </c>
      <c r="O390" s="113">
        <f t="shared" si="112"/>
        <v>1.9443605625000249</v>
      </c>
      <c r="P390" s="113">
        <f t="shared" si="112"/>
        <v>1.9090250000000086</v>
      </c>
      <c r="Q390" s="148">
        <f t="shared" si="101"/>
        <v>45031</v>
      </c>
      <c r="R390" s="148">
        <f t="shared" si="102"/>
        <v>44331</v>
      </c>
      <c r="S390" s="187">
        <f t="shared" si="96"/>
        <v>7.6456853571414492E-5</v>
      </c>
      <c r="T390" s="549">
        <f t="shared" si="106"/>
        <v>700</v>
      </c>
      <c r="U390" s="113">
        <f t="shared" si="103"/>
        <v>627.75</v>
      </c>
      <c r="V390" s="113">
        <f t="shared" si="104"/>
        <v>72.25</v>
      </c>
      <c r="W390" s="549">
        <f t="shared" si="93"/>
        <v>1.9498845701705596</v>
      </c>
      <c r="Y390" s="556">
        <f t="shared" si="105"/>
        <v>1.139831011908611</v>
      </c>
    </row>
    <row r="391" spans="2:25" x14ac:dyDescent="0.35">
      <c r="B391" s="116">
        <v>42578</v>
      </c>
      <c r="C391" s="186">
        <f t="shared" si="111"/>
        <v>3.2276320100000255</v>
      </c>
      <c r="D391" s="113">
        <f t="shared" si="111"/>
        <v>2.9971265624999965</v>
      </c>
      <c r="E391" s="113">
        <f t="shared" si="107"/>
        <v>3.0734059666670532E-4</v>
      </c>
      <c r="F391" s="116">
        <f t="shared" si="97"/>
        <v>44404.25</v>
      </c>
      <c r="G391" s="116"/>
      <c r="H391" s="549">
        <f t="shared" si="98"/>
        <v>750</v>
      </c>
      <c r="I391" s="550">
        <f t="shared" si="99"/>
        <v>337.75</v>
      </c>
      <c r="J391" s="113">
        <f t="shared" si="100"/>
        <v>412.25</v>
      </c>
      <c r="K391" s="549">
        <f t="shared" si="108"/>
        <v>3.1238277234758458</v>
      </c>
      <c r="L391" s="559"/>
      <c r="N391" s="113">
        <f t="shared" si="112"/>
        <v>2.0352515624999956</v>
      </c>
      <c r="O391" s="113">
        <f t="shared" si="112"/>
        <v>1.9847515625000201</v>
      </c>
      <c r="P391" s="113">
        <f t="shared" si="112"/>
        <v>1.9483993024999924</v>
      </c>
      <c r="Q391" s="148">
        <f t="shared" si="101"/>
        <v>45031</v>
      </c>
      <c r="R391" s="148">
        <f t="shared" si="102"/>
        <v>44331</v>
      </c>
      <c r="S391" s="187">
        <f t="shared" si="96"/>
        <v>7.2142857142822229E-5</v>
      </c>
      <c r="T391" s="549">
        <f t="shared" si="106"/>
        <v>700</v>
      </c>
      <c r="U391" s="113">
        <f t="shared" si="103"/>
        <v>626.75</v>
      </c>
      <c r="V391" s="113">
        <f t="shared" si="104"/>
        <v>73.25</v>
      </c>
      <c r="W391" s="549">
        <f t="shared" si="93"/>
        <v>1.9900360267857318</v>
      </c>
      <c r="Y391" s="556">
        <f t="shared" si="105"/>
        <v>1.133791696690114</v>
      </c>
    </row>
    <row r="392" spans="2:25" x14ac:dyDescent="0.35">
      <c r="B392" s="116">
        <v>42579</v>
      </c>
      <c r="C392" s="186">
        <f t="shared" si="111"/>
        <v>3.202233322499981</v>
      </c>
      <c r="D392" s="113">
        <f t="shared" si="111"/>
        <v>2.9748005224999874</v>
      </c>
      <c r="E392" s="113">
        <f t="shared" si="107"/>
        <v>3.0324373333332486E-4</v>
      </c>
      <c r="F392" s="116">
        <f t="shared" si="97"/>
        <v>44405.25</v>
      </c>
      <c r="G392" s="116"/>
      <c r="H392" s="549">
        <f t="shared" si="98"/>
        <v>750</v>
      </c>
      <c r="I392" s="550">
        <f t="shared" si="99"/>
        <v>336.75</v>
      </c>
      <c r="J392" s="113">
        <f t="shared" si="100"/>
        <v>413.25</v>
      </c>
      <c r="K392" s="549">
        <f t="shared" si="108"/>
        <v>3.1001159952999839</v>
      </c>
      <c r="L392" s="559"/>
      <c r="N392" s="113">
        <f t="shared" si="112"/>
        <v>2.0140400399999869</v>
      </c>
      <c r="O392" s="113">
        <f t="shared" si="112"/>
        <v>1.9332544399999874</v>
      </c>
      <c r="P392" s="113">
        <f t="shared" si="112"/>
        <v>1.9049870399999946</v>
      </c>
      <c r="Q392" s="148">
        <f t="shared" si="101"/>
        <v>45031</v>
      </c>
      <c r="R392" s="148">
        <f t="shared" si="102"/>
        <v>44331</v>
      </c>
      <c r="S392" s="187">
        <f t="shared" si="96"/>
        <v>1.1540799999999938E-4</v>
      </c>
      <c r="T392" s="549">
        <f t="shared" si="106"/>
        <v>700</v>
      </c>
      <c r="U392" s="113">
        <f t="shared" si="103"/>
        <v>625.75</v>
      </c>
      <c r="V392" s="113">
        <f t="shared" si="104"/>
        <v>74.25</v>
      </c>
      <c r="W392" s="549">
        <f t="shared" si="93"/>
        <v>1.9418234839999873</v>
      </c>
      <c r="Y392" s="556">
        <f t="shared" si="105"/>
        <v>1.1582925112999967</v>
      </c>
    </row>
    <row r="393" spans="2:25" x14ac:dyDescent="0.35">
      <c r="B393" s="116">
        <v>42580</v>
      </c>
      <c r="C393" s="186">
        <f t="shared" si="111"/>
        <v>3.1819166224999806</v>
      </c>
      <c r="D393" s="113">
        <f t="shared" si="111"/>
        <v>2.9585649225000177</v>
      </c>
      <c r="E393" s="113">
        <f t="shared" si="107"/>
        <v>2.9780226666661729E-4</v>
      </c>
      <c r="F393" s="116">
        <f t="shared" si="97"/>
        <v>44406.25</v>
      </c>
      <c r="G393" s="116"/>
      <c r="H393" s="549">
        <f t="shared" si="98"/>
        <v>750</v>
      </c>
      <c r="I393" s="550">
        <f t="shared" si="99"/>
        <v>335.75</v>
      </c>
      <c r="J393" s="113">
        <f t="shared" si="100"/>
        <v>414.25</v>
      </c>
      <c r="K393" s="549">
        <f t="shared" si="108"/>
        <v>3.0819295114666638</v>
      </c>
      <c r="L393" s="559"/>
      <c r="N393" s="113">
        <f t="shared" si="112"/>
        <v>1.9887911024999871</v>
      </c>
      <c r="O393" s="113">
        <f t="shared" si="112"/>
        <v>1.9120535224999902</v>
      </c>
      <c r="P393" s="113">
        <f t="shared" si="112"/>
        <v>1.8888360000000048</v>
      </c>
      <c r="Q393" s="148">
        <f t="shared" si="101"/>
        <v>45031</v>
      </c>
      <c r="R393" s="148">
        <f t="shared" si="102"/>
        <v>44331</v>
      </c>
      <c r="S393" s="187">
        <f t="shared" si="96"/>
        <v>1.0962511428570996E-4</v>
      </c>
      <c r="T393" s="549">
        <f t="shared" si="106"/>
        <v>700</v>
      </c>
      <c r="U393" s="113">
        <f t="shared" si="103"/>
        <v>624.75</v>
      </c>
      <c r="V393" s="113">
        <f t="shared" si="104"/>
        <v>75.25</v>
      </c>
      <c r="W393" s="549">
        <f t="shared" si="93"/>
        <v>1.9203028123499899</v>
      </c>
      <c r="Y393" s="556">
        <f t="shared" si="105"/>
        <v>1.1616266991166739</v>
      </c>
    </row>
    <row r="394" spans="2:25" x14ac:dyDescent="0.35">
      <c r="B394" s="116">
        <v>42583</v>
      </c>
      <c r="C394" s="186">
        <f t="shared" si="111"/>
        <v>3.1646490000000194</v>
      </c>
      <c r="D394" s="113">
        <f t="shared" si="111"/>
        <v>2.9453744400000259</v>
      </c>
      <c r="E394" s="113">
        <f t="shared" si="107"/>
        <v>2.9236607999999129E-4</v>
      </c>
      <c r="F394" s="116">
        <f t="shared" si="97"/>
        <v>44409.25</v>
      </c>
      <c r="G394" s="116"/>
      <c r="H394" s="549">
        <f t="shared" si="98"/>
        <v>750</v>
      </c>
      <c r="I394" s="550">
        <f t="shared" si="99"/>
        <v>332.75</v>
      </c>
      <c r="J394" s="113">
        <f t="shared" si="100"/>
        <v>417.25</v>
      </c>
      <c r="K394" s="549">
        <f t="shared" si="108"/>
        <v>3.0673641868800221</v>
      </c>
      <c r="L394" s="559"/>
      <c r="N394" s="113">
        <f t="shared" si="112"/>
        <v>1.9413315600000036</v>
      </c>
      <c r="O394" s="113">
        <f t="shared" si="112"/>
        <v>1.8656211224999941</v>
      </c>
      <c r="P394" s="113">
        <f t="shared" si="112"/>
        <v>1.8464456100000026</v>
      </c>
      <c r="Q394" s="148">
        <f t="shared" si="101"/>
        <v>45031</v>
      </c>
      <c r="R394" s="148">
        <f t="shared" si="102"/>
        <v>44331</v>
      </c>
      <c r="S394" s="187">
        <f t="shared" si="96"/>
        <v>1.0815776785715643E-4</v>
      </c>
      <c r="T394" s="549">
        <f t="shared" si="106"/>
        <v>700</v>
      </c>
      <c r="U394" s="113">
        <f t="shared" si="103"/>
        <v>621.75</v>
      </c>
      <c r="V394" s="113">
        <f t="shared" si="104"/>
        <v>78.25</v>
      </c>
      <c r="W394" s="549">
        <f t="shared" si="93"/>
        <v>1.8740844678348165</v>
      </c>
      <c r="Y394" s="556">
        <f t="shared" si="105"/>
        <v>1.1932797190452056</v>
      </c>
    </row>
    <row r="395" spans="2:25" x14ac:dyDescent="0.35">
      <c r="B395" s="116">
        <v>42584</v>
      </c>
      <c r="C395" s="186">
        <f t="shared" si="111"/>
        <v>3.1595705625000248</v>
      </c>
      <c r="D395" s="113">
        <f t="shared" si="111"/>
        <v>2.9403014024999896</v>
      </c>
      <c r="E395" s="113">
        <f t="shared" si="107"/>
        <v>2.9235888000004689E-4</v>
      </c>
      <c r="F395" s="116">
        <f t="shared" si="97"/>
        <v>44410.25</v>
      </c>
      <c r="G395" s="116"/>
      <c r="H395" s="549">
        <f t="shared" si="98"/>
        <v>750</v>
      </c>
      <c r="I395" s="550">
        <f t="shared" si="99"/>
        <v>331.75</v>
      </c>
      <c r="J395" s="113">
        <f t="shared" si="100"/>
        <v>418.25</v>
      </c>
      <c r="K395" s="549">
        <f t="shared" si="108"/>
        <v>3.0625805040600094</v>
      </c>
      <c r="L395" s="559"/>
      <c r="N395" s="113">
        <f t="shared" si="112"/>
        <v>1.9413315600000036</v>
      </c>
      <c r="O395" s="113">
        <f t="shared" si="112"/>
        <v>1.8636025624999775</v>
      </c>
      <c r="P395" s="113">
        <f t="shared" si="112"/>
        <v>1.8474548025000148</v>
      </c>
      <c r="Q395" s="148">
        <f t="shared" si="101"/>
        <v>45031</v>
      </c>
      <c r="R395" s="148">
        <f t="shared" si="102"/>
        <v>44331</v>
      </c>
      <c r="S395" s="187">
        <f t="shared" si="96"/>
        <v>1.1104142500003736E-4</v>
      </c>
      <c r="T395" s="549">
        <f t="shared" si="106"/>
        <v>700</v>
      </c>
      <c r="U395" s="113">
        <f t="shared" si="103"/>
        <v>620.75</v>
      </c>
      <c r="V395" s="113">
        <f t="shared" si="104"/>
        <v>79.25</v>
      </c>
      <c r="W395" s="549">
        <f t="shared" si="93"/>
        <v>1.8724025954312304</v>
      </c>
      <c r="Y395" s="556">
        <f t="shared" si="105"/>
        <v>1.1901779086287789</v>
      </c>
    </row>
    <row r="396" spans="2:25" x14ac:dyDescent="0.35">
      <c r="B396" s="116">
        <v>42585</v>
      </c>
      <c r="C396" s="186">
        <f t="shared" si="111"/>
        <v>3.1697275625000021</v>
      </c>
      <c r="D396" s="113">
        <f t="shared" si="111"/>
        <v>2.9392868100000191</v>
      </c>
      <c r="E396" s="113">
        <f t="shared" si="107"/>
        <v>3.0725433666664397E-4</v>
      </c>
      <c r="F396" s="116">
        <f t="shared" si="97"/>
        <v>44411.25</v>
      </c>
      <c r="G396" s="116"/>
      <c r="H396" s="549">
        <f t="shared" si="98"/>
        <v>750</v>
      </c>
      <c r="I396" s="550">
        <f t="shared" si="99"/>
        <v>330.75</v>
      </c>
      <c r="J396" s="113">
        <f t="shared" si="100"/>
        <v>419.25</v>
      </c>
      <c r="K396" s="549">
        <f t="shared" si="108"/>
        <v>3.0681031906475096</v>
      </c>
      <c r="L396" s="559"/>
      <c r="N396" s="113">
        <f t="shared" si="112"/>
        <v>1.9696040000000137</v>
      </c>
      <c r="O396" s="113">
        <f t="shared" si="112"/>
        <v>1.8837890624999742</v>
      </c>
      <c r="P396" s="113">
        <f t="shared" si="112"/>
        <v>1.8636025624999775</v>
      </c>
      <c r="Q396" s="148">
        <f t="shared" si="101"/>
        <v>45031</v>
      </c>
      <c r="R396" s="148">
        <f t="shared" si="102"/>
        <v>44331</v>
      </c>
      <c r="S396" s="187">
        <f t="shared" si="96"/>
        <v>1.2259276785719919E-4</v>
      </c>
      <c r="T396" s="549">
        <f t="shared" si="106"/>
        <v>700</v>
      </c>
      <c r="U396" s="113">
        <f t="shared" si="103"/>
        <v>619.75</v>
      </c>
      <c r="V396" s="113">
        <f t="shared" si="104"/>
        <v>80.25</v>
      </c>
      <c r="W396" s="549">
        <f t="shared" si="93"/>
        <v>1.8936271321205145</v>
      </c>
      <c r="Y396" s="556">
        <f t="shared" si="105"/>
        <v>1.1744760585269951</v>
      </c>
    </row>
    <row r="397" spans="2:25" x14ac:dyDescent="0.35">
      <c r="B397" s="116">
        <v>42586</v>
      </c>
      <c r="C397" s="186">
        <f t="shared" si="111"/>
        <v>3.1443360000000142</v>
      </c>
      <c r="D397" s="113">
        <f t="shared" si="111"/>
        <v>2.9159525625000127</v>
      </c>
      <c r="E397" s="113">
        <f t="shared" si="107"/>
        <v>3.0451125000000208E-4</v>
      </c>
      <c r="F397" s="116">
        <f t="shared" si="97"/>
        <v>44412.25</v>
      </c>
      <c r="G397" s="116"/>
      <c r="H397" s="549">
        <f t="shared" si="98"/>
        <v>750</v>
      </c>
      <c r="I397" s="550">
        <f t="shared" si="99"/>
        <v>329.75</v>
      </c>
      <c r="J397" s="113">
        <f t="shared" si="100"/>
        <v>420.25</v>
      </c>
      <c r="K397" s="549">
        <f t="shared" si="108"/>
        <v>3.0439234153125136</v>
      </c>
      <c r="L397" s="559"/>
      <c r="N397" s="113">
        <f t="shared" si="112"/>
        <v>1.9706138025000097</v>
      </c>
      <c r="O397" s="113">
        <f t="shared" si="112"/>
        <v>1.8807609600000053</v>
      </c>
      <c r="P397" s="113">
        <f t="shared" si="112"/>
        <v>1.8545192900000229</v>
      </c>
      <c r="Q397" s="148">
        <f t="shared" si="101"/>
        <v>45031</v>
      </c>
      <c r="R397" s="148">
        <f t="shared" si="102"/>
        <v>44331</v>
      </c>
      <c r="S397" s="187">
        <f t="shared" si="96"/>
        <v>1.2836120357143495E-4</v>
      </c>
      <c r="T397" s="549">
        <f t="shared" si="106"/>
        <v>700</v>
      </c>
      <c r="U397" s="113">
        <f t="shared" si="103"/>
        <v>618.75</v>
      </c>
      <c r="V397" s="113">
        <f t="shared" si="104"/>
        <v>81.25</v>
      </c>
      <c r="W397" s="549">
        <f t="shared" si="93"/>
        <v>1.8911903077901844</v>
      </c>
      <c r="Y397" s="556">
        <f t="shared" si="105"/>
        <v>1.1527331075223293</v>
      </c>
    </row>
    <row r="398" spans="2:25" x14ac:dyDescent="0.35">
      <c r="B398" s="116">
        <v>42587</v>
      </c>
      <c r="C398" s="186">
        <f t="shared" si="111"/>
        <v>3.1280870400000049</v>
      </c>
      <c r="D398" s="113">
        <f t="shared" si="111"/>
        <v>2.9088513600000088</v>
      </c>
      <c r="E398" s="113">
        <f t="shared" si="107"/>
        <v>2.9231423999999487E-4</v>
      </c>
      <c r="F398" s="116">
        <f t="shared" si="97"/>
        <v>44413.25</v>
      </c>
      <c r="G398" s="116"/>
      <c r="H398" s="549">
        <f t="shared" si="98"/>
        <v>750</v>
      </c>
      <c r="I398" s="550">
        <f t="shared" si="99"/>
        <v>328.75</v>
      </c>
      <c r="J398" s="113">
        <f t="shared" si="100"/>
        <v>421.25</v>
      </c>
      <c r="K398" s="549">
        <f t="shared" si="108"/>
        <v>3.0319887336000066</v>
      </c>
      <c r="L398" s="559"/>
      <c r="N398" s="113">
        <f t="shared" si="112"/>
        <v>1.9322448224999844</v>
      </c>
      <c r="O398" s="113">
        <f t="shared" si="112"/>
        <v>1.8454364224999908</v>
      </c>
      <c r="P398" s="113">
        <f t="shared" si="112"/>
        <v>1.8252537224999976</v>
      </c>
      <c r="Q398" s="148">
        <f t="shared" si="101"/>
        <v>45031</v>
      </c>
      <c r="R398" s="148">
        <f t="shared" si="102"/>
        <v>44331</v>
      </c>
      <c r="S398" s="187">
        <f t="shared" si="96"/>
        <v>1.2401199999999082E-4</v>
      </c>
      <c r="T398" s="549">
        <f t="shared" si="106"/>
        <v>700</v>
      </c>
      <c r="U398" s="113">
        <f t="shared" si="103"/>
        <v>617.75</v>
      </c>
      <c r="V398" s="113">
        <f t="shared" si="104"/>
        <v>82.25</v>
      </c>
      <c r="W398" s="549">
        <f t="shared" si="93"/>
        <v>1.85563640949999</v>
      </c>
      <c r="Y398" s="556">
        <f t="shared" si="105"/>
        <v>1.1763523241000167</v>
      </c>
    </row>
    <row r="399" spans="2:25" x14ac:dyDescent="0.35">
      <c r="B399" s="116">
        <v>42590</v>
      </c>
      <c r="C399" s="186">
        <f t="shared" si="111"/>
        <v>3.1687118399999825</v>
      </c>
      <c r="D399" s="113">
        <f t="shared" si="111"/>
        <v>2.9321848025000152</v>
      </c>
      <c r="E399" s="113">
        <f t="shared" si="107"/>
        <v>3.1536938333328972E-4</v>
      </c>
      <c r="F399" s="116">
        <f t="shared" si="97"/>
        <v>44416.25</v>
      </c>
      <c r="G399" s="116"/>
      <c r="H399" s="549">
        <f t="shared" si="98"/>
        <v>750</v>
      </c>
      <c r="I399" s="550">
        <f t="shared" si="99"/>
        <v>325.75</v>
      </c>
      <c r="J399" s="113">
        <f t="shared" si="100"/>
        <v>424.25</v>
      </c>
      <c r="K399" s="549">
        <f t="shared" si="108"/>
        <v>3.0659802633791635</v>
      </c>
      <c r="L399" s="559"/>
      <c r="N399" s="113">
        <f t="shared" si="112"/>
        <v>1.9605160025000012</v>
      </c>
      <c r="O399" s="113">
        <f t="shared" si="112"/>
        <v>1.8666304100000142</v>
      </c>
      <c r="P399" s="113">
        <f t="shared" si="112"/>
        <v>1.8403905600000048</v>
      </c>
      <c r="Q399" s="148">
        <f t="shared" si="101"/>
        <v>45031</v>
      </c>
      <c r="R399" s="148">
        <f t="shared" si="102"/>
        <v>44331</v>
      </c>
      <c r="S399" s="187">
        <f t="shared" si="96"/>
        <v>1.3412227499998153E-4</v>
      </c>
      <c r="T399" s="549">
        <f t="shared" si="106"/>
        <v>700</v>
      </c>
      <c r="U399" s="113">
        <f t="shared" si="103"/>
        <v>614.75</v>
      </c>
      <c r="V399" s="113">
        <f t="shared" si="104"/>
        <v>85.25</v>
      </c>
      <c r="W399" s="549">
        <f t="shared" si="93"/>
        <v>1.8780643339437626</v>
      </c>
      <c r="Y399" s="556">
        <f t="shared" si="105"/>
        <v>1.1879159294354009</v>
      </c>
    </row>
    <row r="400" spans="2:25" x14ac:dyDescent="0.35">
      <c r="B400" s="116">
        <v>42591</v>
      </c>
      <c r="C400" s="186">
        <f t="shared" si="111"/>
        <v>3.1362113599999963</v>
      </c>
      <c r="D400" s="113">
        <f t="shared" si="111"/>
        <v>2.8916066024999854</v>
      </c>
      <c r="E400" s="113">
        <f t="shared" si="107"/>
        <v>3.2613967666668132E-4</v>
      </c>
      <c r="F400" s="116">
        <f t="shared" si="97"/>
        <v>44417.25</v>
      </c>
      <c r="G400" s="116"/>
      <c r="H400" s="549">
        <f t="shared" si="98"/>
        <v>750</v>
      </c>
      <c r="I400" s="550">
        <f t="shared" si="99"/>
        <v>324.75</v>
      </c>
      <c r="J400" s="113">
        <f t="shared" si="100"/>
        <v>425.25</v>
      </c>
      <c r="K400" s="549">
        <f t="shared" si="108"/>
        <v>3.0302975000024914</v>
      </c>
      <c r="L400" s="559"/>
      <c r="N400" s="113">
        <f t="shared" si="112"/>
        <v>1.9352736899999945</v>
      </c>
      <c r="O400" s="113">
        <f t="shared" si="112"/>
        <v>1.8232355624999919</v>
      </c>
      <c r="P400" s="113">
        <f t="shared" si="112"/>
        <v>1.8020460899999868</v>
      </c>
      <c r="Q400" s="148">
        <f t="shared" si="101"/>
        <v>45031</v>
      </c>
      <c r="R400" s="148">
        <f t="shared" si="102"/>
        <v>44331</v>
      </c>
      <c r="S400" s="187">
        <f t="shared" si="96"/>
        <v>1.6005446785714663E-4</v>
      </c>
      <c r="T400" s="549">
        <f t="shared" si="106"/>
        <v>700</v>
      </c>
      <c r="U400" s="113">
        <f t="shared" si="103"/>
        <v>613.75</v>
      </c>
      <c r="V400" s="113">
        <f t="shared" si="104"/>
        <v>86.25</v>
      </c>
      <c r="W400" s="549">
        <f t="shared" si="93"/>
        <v>1.8370402603526708</v>
      </c>
      <c r="Y400" s="556">
        <f t="shared" si="105"/>
        <v>1.1932572396498207</v>
      </c>
    </row>
    <row r="401" spans="2:25" x14ac:dyDescent="0.35">
      <c r="B401" s="116">
        <v>42592</v>
      </c>
      <c r="C401" s="186">
        <f t="shared" si="111"/>
        <v>3.1118393599999683</v>
      </c>
      <c r="D401" s="113">
        <f t="shared" si="111"/>
        <v>2.8753775625000033</v>
      </c>
      <c r="E401" s="113">
        <f t="shared" si="107"/>
        <v>3.1528239666661997E-4</v>
      </c>
      <c r="F401" s="116">
        <f t="shared" si="97"/>
        <v>44418.25</v>
      </c>
      <c r="G401" s="116"/>
      <c r="H401" s="549">
        <f t="shared" si="98"/>
        <v>750</v>
      </c>
      <c r="I401" s="550">
        <f t="shared" si="99"/>
        <v>323.75</v>
      </c>
      <c r="J401" s="113">
        <f t="shared" si="100"/>
        <v>426.25</v>
      </c>
      <c r="K401" s="549">
        <f t="shared" si="108"/>
        <v>3.0097666840791502</v>
      </c>
      <c r="L401" s="559"/>
      <c r="N401" s="113">
        <f t="shared" si="112"/>
        <v>1.8847984399999795</v>
      </c>
      <c r="O401" s="113">
        <f t="shared" si="112"/>
        <v>1.7859032100000061</v>
      </c>
      <c r="P401" s="113">
        <f t="shared" si="112"/>
        <v>1.7667352025000138</v>
      </c>
      <c r="Q401" s="148">
        <f t="shared" si="101"/>
        <v>45031</v>
      </c>
      <c r="R401" s="148">
        <f t="shared" si="102"/>
        <v>44331</v>
      </c>
      <c r="S401" s="187">
        <f t="shared" si="96"/>
        <v>1.4127889999996209E-4</v>
      </c>
      <c r="T401" s="549">
        <f t="shared" si="106"/>
        <v>700</v>
      </c>
      <c r="U401" s="113">
        <f t="shared" si="103"/>
        <v>612.75</v>
      </c>
      <c r="V401" s="113">
        <f t="shared" si="104"/>
        <v>87.25</v>
      </c>
      <c r="W401" s="549">
        <f t="shared" si="93"/>
        <v>1.7982297940250027</v>
      </c>
      <c r="Y401" s="556">
        <f t="shared" si="105"/>
        <v>1.2115368900541474</v>
      </c>
    </row>
    <row r="402" spans="2:25" x14ac:dyDescent="0.35">
      <c r="B402" s="116">
        <v>42593</v>
      </c>
      <c r="C402" s="186">
        <f t="shared" si="111"/>
        <v>3.0895008900000187</v>
      </c>
      <c r="D402" s="113">
        <f t="shared" si="111"/>
        <v>2.880448999999996</v>
      </c>
      <c r="E402" s="113">
        <f t="shared" si="107"/>
        <v>2.7873585333336356E-4</v>
      </c>
      <c r="F402" s="116">
        <f t="shared" si="97"/>
        <v>44419.25</v>
      </c>
      <c r="G402" s="116"/>
      <c r="H402" s="549">
        <f t="shared" si="98"/>
        <v>750</v>
      </c>
      <c r="I402" s="550">
        <f t="shared" si="99"/>
        <v>322.75</v>
      </c>
      <c r="J402" s="113">
        <f t="shared" si="100"/>
        <v>427.25</v>
      </c>
      <c r="K402" s="549">
        <f t="shared" si="108"/>
        <v>2.9995388933366756</v>
      </c>
      <c r="L402" s="559"/>
      <c r="N402" s="113">
        <f t="shared" si="112"/>
        <v>1.8726862400000099</v>
      </c>
      <c r="O402" s="113">
        <f t="shared" si="112"/>
        <v>1.7848943224999969</v>
      </c>
      <c r="P402" s="113">
        <f t="shared" si="112"/>
        <v>1.7838854400000104</v>
      </c>
      <c r="Q402" s="148">
        <f t="shared" si="101"/>
        <v>45031</v>
      </c>
      <c r="R402" s="148">
        <f t="shared" si="102"/>
        <v>44331</v>
      </c>
      <c r="S402" s="187">
        <f t="shared" si="96"/>
        <v>1.2541702500001861E-4</v>
      </c>
      <c r="T402" s="549">
        <f t="shared" si="106"/>
        <v>700</v>
      </c>
      <c r="U402" s="113">
        <f t="shared" si="103"/>
        <v>611.75</v>
      </c>
      <c r="V402" s="113">
        <f t="shared" si="104"/>
        <v>88.25</v>
      </c>
      <c r="W402" s="549">
        <f t="shared" si="93"/>
        <v>1.7959623749562486</v>
      </c>
      <c r="Y402" s="556">
        <f t="shared" si="105"/>
        <v>1.203576518380427</v>
      </c>
    </row>
    <row r="403" spans="2:25" x14ac:dyDescent="0.35">
      <c r="B403" s="116">
        <v>42594</v>
      </c>
      <c r="C403" s="186">
        <f t="shared" si="111"/>
        <v>3.1169166225000211</v>
      </c>
      <c r="D403" s="113">
        <f t="shared" si="111"/>
        <v>2.880448999999996</v>
      </c>
      <c r="E403" s="113">
        <f t="shared" si="107"/>
        <v>3.1529016333336677E-4</v>
      </c>
      <c r="F403" s="116">
        <f t="shared" si="97"/>
        <v>44420.25</v>
      </c>
      <c r="G403" s="116"/>
      <c r="H403" s="549">
        <f t="shared" si="98"/>
        <v>750</v>
      </c>
      <c r="I403" s="550">
        <f t="shared" si="99"/>
        <v>321.75</v>
      </c>
      <c r="J403" s="113">
        <f t="shared" si="100"/>
        <v>428.25</v>
      </c>
      <c r="K403" s="549">
        <f t="shared" si="108"/>
        <v>3.0154720124475105</v>
      </c>
      <c r="L403" s="559"/>
      <c r="N403" s="113">
        <f t="shared" si="112"/>
        <v>1.8837890624999742</v>
      </c>
      <c r="O403" s="113">
        <f t="shared" si="112"/>
        <v>1.7879209999999812</v>
      </c>
      <c r="P403" s="113">
        <f t="shared" si="112"/>
        <v>1.7798499600000239</v>
      </c>
      <c r="Q403" s="148">
        <f t="shared" si="101"/>
        <v>45031</v>
      </c>
      <c r="R403" s="148">
        <f t="shared" si="102"/>
        <v>44331</v>
      </c>
      <c r="S403" s="187">
        <f t="shared" si="96"/>
        <v>1.3695437499999002E-4</v>
      </c>
      <c r="T403" s="549">
        <f t="shared" si="106"/>
        <v>700</v>
      </c>
      <c r="U403" s="113">
        <f t="shared" si="103"/>
        <v>610.75</v>
      </c>
      <c r="V403" s="113">
        <f t="shared" si="104"/>
        <v>89.25</v>
      </c>
      <c r="W403" s="549">
        <f t="shared" si="93"/>
        <v>1.8001441779687304</v>
      </c>
      <c r="Y403" s="556">
        <f t="shared" si="105"/>
        <v>1.2153278344787801</v>
      </c>
    </row>
    <row r="404" spans="2:25" x14ac:dyDescent="0.35">
      <c r="B404" s="116">
        <v>42597</v>
      </c>
      <c r="C404" s="186">
        <f t="shared" si="111"/>
        <v>3.0915315599999715</v>
      </c>
      <c r="D404" s="113">
        <f t="shared" si="111"/>
        <v>2.8561072400000276</v>
      </c>
      <c r="E404" s="113">
        <f t="shared" si="107"/>
        <v>3.1389909333325863E-4</v>
      </c>
      <c r="F404" s="116">
        <f t="shared" si="97"/>
        <v>44423.25</v>
      </c>
      <c r="G404" s="116"/>
      <c r="H404" s="549">
        <f t="shared" si="98"/>
        <v>750</v>
      </c>
      <c r="I404" s="550">
        <f t="shared" si="99"/>
        <v>318.75</v>
      </c>
      <c r="J404" s="113">
        <f t="shared" si="100"/>
        <v>431.25</v>
      </c>
      <c r="K404" s="549">
        <f t="shared" si="108"/>
        <v>2.9914762239999955</v>
      </c>
      <c r="L404" s="559"/>
      <c r="N404" s="113">
        <f t="shared" si="112"/>
        <v>1.8706676099999875</v>
      </c>
      <c r="O404" s="113">
        <f t="shared" si="112"/>
        <v>1.7748057224999947</v>
      </c>
      <c r="P404" s="113">
        <f t="shared" si="112"/>
        <v>1.7677439999999933</v>
      </c>
      <c r="Q404" s="148">
        <f t="shared" si="101"/>
        <v>45031</v>
      </c>
      <c r="R404" s="148">
        <f t="shared" si="102"/>
        <v>44331</v>
      </c>
      <c r="S404" s="187">
        <f t="shared" si="96"/>
        <v>1.369455535714183E-4</v>
      </c>
      <c r="T404" s="549">
        <f t="shared" si="106"/>
        <v>700</v>
      </c>
      <c r="U404" s="113">
        <f t="shared" si="103"/>
        <v>607.75</v>
      </c>
      <c r="V404" s="113">
        <f t="shared" si="104"/>
        <v>92.25</v>
      </c>
      <c r="W404" s="549">
        <f t="shared" ref="W404:W467" si="113">IF(N404="","",N404-(U404*S404))</f>
        <v>1.7874389498169581</v>
      </c>
      <c r="Y404" s="556">
        <f t="shared" si="105"/>
        <v>1.2040372741830374</v>
      </c>
    </row>
    <row r="405" spans="2:25" x14ac:dyDescent="0.35">
      <c r="B405" s="116">
        <v>42598</v>
      </c>
      <c r="C405" s="186">
        <f t="shared" ref="C405:D424" si="114">IF(C135="","",((1+C135/200)^2-1)*100)</f>
        <v>3.0834090000000147</v>
      </c>
      <c r="D405" s="113">
        <f t="shared" si="114"/>
        <v>2.8520505599999968</v>
      </c>
      <c r="E405" s="113">
        <f t="shared" si="107"/>
        <v>3.084779200000239E-4</v>
      </c>
      <c r="F405" s="116">
        <f t="shared" si="97"/>
        <v>44424.25</v>
      </c>
      <c r="G405" s="116"/>
      <c r="H405" s="549">
        <f t="shared" si="98"/>
        <v>750</v>
      </c>
      <c r="I405" s="550">
        <f t="shared" si="99"/>
        <v>317.75</v>
      </c>
      <c r="J405" s="113">
        <f t="shared" si="100"/>
        <v>432.25</v>
      </c>
      <c r="K405" s="549">
        <f t="shared" si="108"/>
        <v>2.985390140920007</v>
      </c>
      <c r="L405" s="559"/>
      <c r="N405" s="113">
        <f t="shared" ref="N405:P424" si="115">IF(N135="","",((1+N135/200)^2-1)*100)</f>
        <v>1.8827796900000138</v>
      </c>
      <c r="O405" s="113">
        <f t="shared" si="115"/>
        <v>1.7859032100000061</v>
      </c>
      <c r="P405" s="113">
        <f t="shared" si="115"/>
        <v>1.7808588224999866</v>
      </c>
      <c r="Q405" s="148">
        <f t="shared" si="101"/>
        <v>45031</v>
      </c>
      <c r="R405" s="148">
        <f t="shared" si="102"/>
        <v>44331</v>
      </c>
      <c r="S405" s="187">
        <f t="shared" si="96"/>
        <v>1.3839497142858242E-4</v>
      </c>
      <c r="T405" s="549">
        <f t="shared" si="106"/>
        <v>700</v>
      </c>
      <c r="U405" s="113">
        <f t="shared" si="103"/>
        <v>606.75</v>
      </c>
      <c r="V405" s="113">
        <f t="shared" si="104"/>
        <v>93.25</v>
      </c>
      <c r="W405" s="549">
        <f t="shared" si="113"/>
        <v>1.7988085410857213</v>
      </c>
      <c r="Y405" s="556">
        <f t="shared" si="105"/>
        <v>1.1865815998342857</v>
      </c>
    </row>
    <row r="406" spans="2:25" x14ac:dyDescent="0.35">
      <c r="B406" s="116">
        <v>42599</v>
      </c>
      <c r="C406" s="186">
        <f t="shared" si="114"/>
        <v>3.0905162225000282</v>
      </c>
      <c r="D406" s="113">
        <f t="shared" si="114"/>
        <v>2.8550930625000026</v>
      </c>
      <c r="E406" s="113">
        <f t="shared" si="107"/>
        <v>3.1389754666670083E-4</v>
      </c>
      <c r="F406" s="116">
        <f t="shared" si="97"/>
        <v>44425.25</v>
      </c>
      <c r="G406" s="116"/>
      <c r="H406" s="549">
        <f t="shared" si="98"/>
        <v>750</v>
      </c>
      <c r="I406" s="550">
        <f t="shared" si="99"/>
        <v>316.75</v>
      </c>
      <c r="J406" s="113">
        <f t="shared" si="100"/>
        <v>433.25</v>
      </c>
      <c r="K406" s="549">
        <f t="shared" si="108"/>
        <v>2.9910891745933506</v>
      </c>
      <c r="L406" s="559"/>
      <c r="N406" s="113">
        <f t="shared" si="115"/>
        <v>1.9080155025000156</v>
      </c>
      <c r="O406" s="113">
        <f t="shared" si="115"/>
        <v>1.8080999999999792</v>
      </c>
      <c r="P406" s="113">
        <f t="shared" si="115"/>
        <v>1.7959923599999872</v>
      </c>
      <c r="Q406" s="148">
        <f t="shared" si="101"/>
        <v>45031</v>
      </c>
      <c r="R406" s="148">
        <f t="shared" si="102"/>
        <v>44331</v>
      </c>
      <c r="S406" s="187">
        <f t="shared" si="96"/>
        <v>1.4273643214290921E-4</v>
      </c>
      <c r="T406" s="549">
        <f t="shared" si="106"/>
        <v>700</v>
      </c>
      <c r="U406" s="113">
        <f t="shared" si="103"/>
        <v>605.75</v>
      </c>
      <c r="V406" s="113">
        <f t="shared" si="104"/>
        <v>94.25</v>
      </c>
      <c r="W406" s="549">
        <f t="shared" si="113"/>
        <v>1.8215529087294484</v>
      </c>
      <c r="Y406" s="556">
        <f t="shared" si="105"/>
        <v>1.1695362658639021</v>
      </c>
    </row>
    <row r="407" spans="2:25" x14ac:dyDescent="0.35">
      <c r="B407" s="116">
        <v>42600</v>
      </c>
      <c r="C407" s="186">
        <f t="shared" si="114"/>
        <v>3.0823937025000081</v>
      </c>
      <c r="D407" s="113">
        <f t="shared" si="114"/>
        <v>2.8439374399999773</v>
      </c>
      <c r="E407" s="113">
        <f t="shared" si="107"/>
        <v>3.1794168333337445E-4</v>
      </c>
      <c r="F407" s="116">
        <f t="shared" si="97"/>
        <v>44426.25</v>
      </c>
      <c r="G407" s="116"/>
      <c r="H407" s="549">
        <f t="shared" si="98"/>
        <v>750</v>
      </c>
      <c r="I407" s="550">
        <f t="shared" si="99"/>
        <v>315.75</v>
      </c>
      <c r="J407" s="113">
        <f t="shared" si="100"/>
        <v>434.25</v>
      </c>
      <c r="K407" s="549">
        <f t="shared" si="108"/>
        <v>2.982003615987495</v>
      </c>
      <c r="L407" s="559"/>
      <c r="N407" s="113">
        <f t="shared" si="115"/>
        <v>1.9049870399999946</v>
      </c>
      <c r="O407" s="113">
        <f t="shared" si="115"/>
        <v>1.7909477224999915</v>
      </c>
      <c r="P407" s="113">
        <f t="shared" si="115"/>
        <v>1.7798499600000239</v>
      </c>
      <c r="Q407" s="148">
        <f t="shared" si="101"/>
        <v>45031</v>
      </c>
      <c r="R407" s="148">
        <f t="shared" si="102"/>
        <v>44331</v>
      </c>
      <c r="S407" s="187">
        <f t="shared" si="96"/>
        <v>1.6291331071429025E-4</v>
      </c>
      <c r="T407" s="549">
        <f t="shared" si="106"/>
        <v>700</v>
      </c>
      <c r="U407" s="113">
        <f t="shared" si="103"/>
        <v>604.75</v>
      </c>
      <c r="V407" s="113">
        <f t="shared" si="104"/>
        <v>95.25</v>
      </c>
      <c r="W407" s="549">
        <f t="shared" si="113"/>
        <v>1.8064652153455276</v>
      </c>
      <c r="Y407" s="556">
        <f t="shared" si="105"/>
        <v>1.1755384006419674</v>
      </c>
    </row>
    <row r="408" spans="2:25" x14ac:dyDescent="0.35">
      <c r="B408" s="116">
        <v>42601</v>
      </c>
      <c r="C408" s="186">
        <f t="shared" si="114"/>
        <v>3.1098084900000211</v>
      </c>
      <c r="D408" s="113">
        <f t="shared" si="114"/>
        <v>2.8692920025000124</v>
      </c>
      <c r="E408" s="113">
        <f t="shared" si="107"/>
        <v>3.2068865000001168E-4</v>
      </c>
      <c r="F408" s="116">
        <f t="shared" si="97"/>
        <v>44427.25</v>
      </c>
      <c r="G408" s="116"/>
      <c r="H408" s="549">
        <f t="shared" si="98"/>
        <v>750</v>
      </c>
      <c r="I408" s="550">
        <f t="shared" si="99"/>
        <v>314.75</v>
      </c>
      <c r="J408" s="113">
        <f t="shared" si="100"/>
        <v>435.25</v>
      </c>
      <c r="K408" s="549">
        <f t="shared" si="108"/>
        <v>3.0088717374125173</v>
      </c>
      <c r="L408" s="559"/>
      <c r="N408" s="113">
        <f t="shared" si="115"/>
        <v>1.9413315600000036</v>
      </c>
      <c r="O408" s="113">
        <f t="shared" si="115"/>
        <v>1.8091090024999756</v>
      </c>
      <c r="P408" s="113">
        <f t="shared" si="115"/>
        <v>1.7949834224999739</v>
      </c>
      <c r="Q408" s="148">
        <f t="shared" si="101"/>
        <v>45031</v>
      </c>
      <c r="R408" s="148">
        <f t="shared" si="102"/>
        <v>44331</v>
      </c>
      <c r="S408" s="187">
        <f t="shared" si="96"/>
        <v>1.8888936785718284E-4</v>
      </c>
      <c r="T408" s="549">
        <f t="shared" si="106"/>
        <v>700</v>
      </c>
      <c r="U408" s="113">
        <f t="shared" si="103"/>
        <v>603.75</v>
      </c>
      <c r="V408" s="113">
        <f t="shared" si="104"/>
        <v>96.25</v>
      </c>
      <c r="W408" s="549">
        <f t="shared" si="113"/>
        <v>1.8272896041562294</v>
      </c>
      <c r="Y408" s="556">
        <f t="shared" si="105"/>
        <v>1.1815821332562879</v>
      </c>
    </row>
    <row r="409" spans="2:25" x14ac:dyDescent="0.35">
      <c r="B409" s="116">
        <v>42604</v>
      </c>
      <c r="C409" s="186">
        <f t="shared" si="114"/>
        <v>3.1555079024999877</v>
      </c>
      <c r="D409" s="113">
        <f t="shared" si="114"/>
        <v>2.9058080624999816</v>
      </c>
      <c r="E409" s="113">
        <f t="shared" si="107"/>
        <v>3.3293312000000813E-4</v>
      </c>
      <c r="F409" s="116">
        <f t="shared" si="97"/>
        <v>44430.25</v>
      </c>
      <c r="G409" s="116"/>
      <c r="H409" s="549">
        <f t="shared" si="98"/>
        <v>750</v>
      </c>
      <c r="I409" s="550">
        <f t="shared" si="99"/>
        <v>311.75</v>
      </c>
      <c r="J409" s="113">
        <f t="shared" si="100"/>
        <v>438.25</v>
      </c>
      <c r="K409" s="549">
        <f t="shared" si="108"/>
        <v>3.051716002339985</v>
      </c>
      <c r="L409" s="559"/>
      <c r="N409" s="113">
        <f t="shared" si="115"/>
        <v>2.0039400900000004</v>
      </c>
      <c r="O409" s="113">
        <f t="shared" si="115"/>
        <v>1.8474548025000148</v>
      </c>
      <c r="P409" s="113">
        <f t="shared" si="115"/>
        <v>1.833326562500015</v>
      </c>
      <c r="Q409" s="148">
        <f t="shared" si="101"/>
        <v>45031</v>
      </c>
      <c r="R409" s="148">
        <f t="shared" si="102"/>
        <v>44331</v>
      </c>
      <c r="S409" s="187">
        <f t="shared" si="96"/>
        <v>2.2355041071426513E-4</v>
      </c>
      <c r="T409" s="549">
        <f t="shared" si="106"/>
        <v>700</v>
      </c>
      <c r="U409" s="113">
        <f t="shared" si="103"/>
        <v>600.75</v>
      </c>
      <c r="V409" s="113">
        <f t="shared" si="104"/>
        <v>99.25</v>
      </c>
      <c r="W409" s="549">
        <f t="shared" si="113"/>
        <v>1.8696421807634056</v>
      </c>
      <c r="Y409" s="556">
        <f t="shared" si="105"/>
        <v>1.1820738215765794</v>
      </c>
    </row>
    <row r="410" spans="2:25" x14ac:dyDescent="0.35">
      <c r="B410" s="116">
        <v>42605</v>
      </c>
      <c r="C410" s="186">
        <f t="shared" si="114"/>
        <v>3.1260560099999779</v>
      </c>
      <c r="D410" s="113">
        <f t="shared" si="114"/>
        <v>2.8845062400000288</v>
      </c>
      <c r="E410" s="113">
        <f t="shared" si="107"/>
        <v>3.2206635999993218E-4</v>
      </c>
      <c r="F410" s="116">
        <f t="shared" si="97"/>
        <v>44431.25</v>
      </c>
      <c r="G410" s="116"/>
      <c r="H410" s="549">
        <f t="shared" si="98"/>
        <v>750</v>
      </c>
      <c r="I410" s="550">
        <f t="shared" si="99"/>
        <v>310.75</v>
      </c>
      <c r="J410" s="113">
        <f t="shared" si="100"/>
        <v>439.25</v>
      </c>
      <c r="K410" s="549">
        <f t="shared" si="108"/>
        <v>3.0259738886299989</v>
      </c>
      <c r="L410" s="559"/>
      <c r="N410" s="113">
        <f t="shared" si="115"/>
        <v>1.9726334224999809</v>
      </c>
      <c r="O410" s="113">
        <f t="shared" si="115"/>
        <v>1.811127022499992</v>
      </c>
      <c r="P410" s="113">
        <f t="shared" si="115"/>
        <v>1.8040640399999974</v>
      </c>
      <c r="Q410" s="148">
        <f t="shared" si="101"/>
        <v>45031</v>
      </c>
      <c r="R410" s="148">
        <f t="shared" si="102"/>
        <v>44331</v>
      </c>
      <c r="S410" s="187">
        <f t="shared" si="96"/>
        <v>2.3072342857141263E-4</v>
      </c>
      <c r="T410" s="549">
        <f t="shared" si="106"/>
        <v>700</v>
      </c>
      <c r="U410" s="113">
        <f t="shared" si="103"/>
        <v>599.75</v>
      </c>
      <c r="V410" s="113">
        <f t="shared" si="104"/>
        <v>100.25</v>
      </c>
      <c r="W410" s="549">
        <f t="shared" si="113"/>
        <v>1.8342570462142762</v>
      </c>
      <c r="Y410" s="556">
        <f t="shared" si="105"/>
        <v>1.1917168424157227</v>
      </c>
    </row>
    <row r="411" spans="2:25" x14ac:dyDescent="0.35">
      <c r="B411" s="116">
        <v>42606</v>
      </c>
      <c r="C411" s="186">
        <f t="shared" si="114"/>
        <v>3.1098084900000211</v>
      </c>
      <c r="D411" s="113">
        <f t="shared" si="114"/>
        <v>2.8723347599999949</v>
      </c>
      <c r="E411" s="113">
        <f t="shared" si="107"/>
        <v>3.1663164000003501E-4</v>
      </c>
      <c r="F411" s="116">
        <f t="shared" si="97"/>
        <v>44432.25</v>
      </c>
      <c r="G411" s="116"/>
      <c r="H411" s="549">
        <f t="shared" si="98"/>
        <v>750</v>
      </c>
      <c r="I411" s="550">
        <f t="shared" si="99"/>
        <v>309.75</v>
      </c>
      <c r="J411" s="113">
        <f t="shared" si="100"/>
        <v>440.25</v>
      </c>
      <c r="K411" s="549">
        <f t="shared" si="108"/>
        <v>3.0117318395100101</v>
      </c>
      <c r="L411" s="559"/>
      <c r="N411" s="113">
        <f t="shared" si="115"/>
        <v>1.9766727225000169</v>
      </c>
      <c r="O411" s="113">
        <f t="shared" si="115"/>
        <v>1.8151631224999853</v>
      </c>
      <c r="P411" s="113">
        <f t="shared" si="115"/>
        <v>1.8030550624999808</v>
      </c>
      <c r="Q411" s="148">
        <f t="shared" si="101"/>
        <v>45031</v>
      </c>
      <c r="R411" s="148">
        <f t="shared" si="102"/>
        <v>44331</v>
      </c>
      <c r="S411" s="187">
        <f t="shared" si="96"/>
        <v>2.3072800000004508E-4</v>
      </c>
      <c r="T411" s="549">
        <f t="shared" si="106"/>
        <v>700</v>
      </c>
      <c r="U411" s="113">
        <f t="shared" si="103"/>
        <v>598.75</v>
      </c>
      <c r="V411" s="113">
        <f t="shared" si="104"/>
        <v>101.25</v>
      </c>
      <c r="W411" s="549">
        <f t="shared" si="113"/>
        <v>1.8385243324999898</v>
      </c>
      <c r="Y411" s="556">
        <f t="shared" si="105"/>
        <v>1.1732075070100203</v>
      </c>
    </row>
    <row r="412" spans="2:25" x14ac:dyDescent="0.35">
      <c r="B412" s="116">
        <v>42607</v>
      </c>
      <c r="C412" s="186">
        <f t="shared" si="114"/>
        <v>3.0945776025000038</v>
      </c>
      <c r="D412" s="113">
        <f t="shared" si="114"/>
        <v>2.8571214224999864</v>
      </c>
      <c r="E412" s="113">
        <f t="shared" si="107"/>
        <v>3.1660824000002329E-4</v>
      </c>
      <c r="F412" s="116">
        <f t="shared" si="97"/>
        <v>44433.25</v>
      </c>
      <c r="G412" s="116"/>
      <c r="H412" s="549">
        <f t="shared" si="98"/>
        <v>750</v>
      </c>
      <c r="I412" s="550">
        <f t="shared" si="99"/>
        <v>308.75</v>
      </c>
      <c r="J412" s="113">
        <f t="shared" si="100"/>
        <v>441.25</v>
      </c>
      <c r="K412" s="549">
        <f t="shared" si="108"/>
        <v>2.9968248083999964</v>
      </c>
      <c r="L412" s="559"/>
      <c r="N412" s="113">
        <f t="shared" si="115"/>
        <v>1.9786924025000152</v>
      </c>
      <c r="O412" s="113">
        <f t="shared" si="115"/>
        <v>1.8323174400000086</v>
      </c>
      <c r="P412" s="113">
        <f t="shared" si="115"/>
        <v>1.8171812024999845</v>
      </c>
      <c r="Q412" s="148">
        <f t="shared" si="101"/>
        <v>45031</v>
      </c>
      <c r="R412" s="148">
        <f t="shared" si="102"/>
        <v>44331</v>
      </c>
      <c r="S412" s="187">
        <f t="shared" ref="S412:S475" si="116">IF(N412="","",(O412-N412)/($O$14-$N$14))</f>
        <v>2.0910708928572369E-4</v>
      </c>
      <c r="T412" s="549">
        <f t="shared" si="106"/>
        <v>700</v>
      </c>
      <c r="U412" s="113">
        <f t="shared" si="103"/>
        <v>597.75</v>
      </c>
      <c r="V412" s="113">
        <f t="shared" si="104"/>
        <v>102.25</v>
      </c>
      <c r="W412" s="549">
        <f t="shared" si="113"/>
        <v>1.8536986398794739</v>
      </c>
      <c r="Y412" s="556">
        <f t="shared" si="105"/>
        <v>1.1431261685205225</v>
      </c>
    </row>
    <row r="413" spans="2:25" x14ac:dyDescent="0.35">
      <c r="B413" s="116">
        <v>42608</v>
      </c>
      <c r="C413" s="186">
        <f t="shared" si="114"/>
        <v>3.0935622499999926</v>
      </c>
      <c r="D413" s="113">
        <f t="shared" si="114"/>
        <v>2.859149802499994</v>
      </c>
      <c r="E413" s="113">
        <f t="shared" si="107"/>
        <v>3.1254992999999825E-4</v>
      </c>
      <c r="F413" s="116">
        <f t="shared" ref="F413:F476" si="117">B413+365.25*5</f>
        <v>44434.25</v>
      </c>
      <c r="G413" s="116"/>
      <c r="H413" s="549">
        <f t="shared" ref="H413:H476" si="118">C$14-D$14</f>
        <v>750</v>
      </c>
      <c r="I413" s="550">
        <f t="shared" ref="I413:I476" si="119">C$14-F413</f>
        <v>307.75</v>
      </c>
      <c r="J413" s="113">
        <f t="shared" ref="J413:J476" si="120">F413-D$14</f>
        <v>442.25</v>
      </c>
      <c r="K413" s="549">
        <f t="shared" si="108"/>
        <v>2.9973750090424933</v>
      </c>
      <c r="L413" s="559"/>
      <c r="N413" s="113">
        <f t="shared" si="115"/>
        <v>1.9867713224999806</v>
      </c>
      <c r="O413" s="113">
        <f t="shared" si="115"/>
        <v>1.8494732024999738</v>
      </c>
      <c r="P413" s="113">
        <f t="shared" si="115"/>
        <v>1.8323174400000086</v>
      </c>
      <c r="Q413" s="148">
        <f t="shared" ref="Q413:Q476" si="121">IF($F413&lt;$P$14,$P$14,IF($F413&lt;$O$14,$O$14,$N$14))</f>
        <v>45031</v>
      </c>
      <c r="R413" s="148">
        <f t="shared" ref="R413:R476" si="122">IF($F413&gt;$N$14,$N$14,IF($F413&gt;$O$14,$O$14,$P$14))</f>
        <v>44331</v>
      </c>
      <c r="S413" s="187">
        <f t="shared" si="116"/>
        <v>1.9614017142858105E-4</v>
      </c>
      <c r="T413" s="549">
        <f t="shared" si="106"/>
        <v>700</v>
      </c>
      <c r="U413" s="113">
        <f t="shared" ref="U413:U476" si="123">Q413-F413</f>
        <v>596.75</v>
      </c>
      <c r="V413" s="113">
        <f t="shared" ref="V413:V476" si="124">F413-R413</f>
        <v>103.25</v>
      </c>
      <c r="W413" s="549">
        <f t="shared" si="113"/>
        <v>1.8697246751999748</v>
      </c>
      <c r="Y413" s="556">
        <f t="shared" ref="Y413:Y476" si="125">IFERROR(K413-W413,"")</f>
        <v>1.1276503338425186</v>
      </c>
    </row>
    <row r="414" spans="2:25" x14ac:dyDescent="0.35">
      <c r="B414" s="116">
        <v>42611</v>
      </c>
      <c r="C414" s="186">
        <f t="shared" si="114"/>
        <v>3.1067622224999925</v>
      </c>
      <c r="D414" s="113">
        <f t="shared" si="114"/>
        <v>2.8672635224999965</v>
      </c>
      <c r="E414" s="113">
        <f t="shared" si="107"/>
        <v>3.1933159999999463E-4</v>
      </c>
      <c r="F414" s="116">
        <f t="shared" si="117"/>
        <v>44437.25</v>
      </c>
      <c r="G414" s="116"/>
      <c r="H414" s="549">
        <f t="shared" si="118"/>
        <v>750</v>
      </c>
      <c r="I414" s="550">
        <f t="shared" si="119"/>
        <v>304.75</v>
      </c>
      <c r="J414" s="113">
        <f t="shared" si="120"/>
        <v>445.25</v>
      </c>
      <c r="K414" s="549">
        <f t="shared" si="108"/>
        <v>3.0094459173999941</v>
      </c>
      <c r="L414" s="559"/>
      <c r="N414" s="113">
        <f t="shared" si="115"/>
        <v>1.9988903025000226</v>
      </c>
      <c r="O414" s="113">
        <f t="shared" si="115"/>
        <v>1.8656211224999941</v>
      </c>
      <c r="P414" s="113">
        <f t="shared" si="115"/>
        <v>1.8504824099999873</v>
      </c>
      <c r="Q414" s="148">
        <f t="shared" si="121"/>
        <v>45031</v>
      </c>
      <c r="R414" s="148">
        <f t="shared" si="122"/>
        <v>44331</v>
      </c>
      <c r="S414" s="187">
        <f t="shared" si="116"/>
        <v>1.9038454285718359E-4</v>
      </c>
      <c r="T414" s="549">
        <f t="shared" ref="T414:T477" si="126">Q414-R414</f>
        <v>700</v>
      </c>
      <c r="U414" s="113">
        <f t="shared" si="123"/>
        <v>593.75</v>
      </c>
      <c r="V414" s="113">
        <f t="shared" si="124"/>
        <v>106.25</v>
      </c>
      <c r="W414" s="549">
        <f t="shared" si="113"/>
        <v>1.8858494801785699</v>
      </c>
      <c r="Y414" s="556">
        <f t="shared" si="125"/>
        <v>1.1235964372214242</v>
      </c>
    </row>
    <row r="415" spans="2:25" x14ac:dyDescent="0.35">
      <c r="B415" s="116">
        <v>42612</v>
      </c>
      <c r="C415" s="186">
        <f t="shared" si="114"/>
        <v>3.0884855625000096</v>
      </c>
      <c r="D415" s="113">
        <f t="shared" si="114"/>
        <v>2.8632066225000141</v>
      </c>
      <c r="E415" s="113">
        <f t="shared" si="107"/>
        <v>3.0037191999999401E-4</v>
      </c>
      <c r="F415" s="116">
        <f t="shared" si="117"/>
        <v>44438.25</v>
      </c>
      <c r="G415" s="116"/>
      <c r="H415" s="549">
        <f t="shared" si="118"/>
        <v>750</v>
      </c>
      <c r="I415" s="550">
        <f t="shared" si="119"/>
        <v>303.75</v>
      </c>
      <c r="J415" s="113">
        <f t="shared" si="120"/>
        <v>446.25</v>
      </c>
      <c r="K415" s="549">
        <f t="shared" si="108"/>
        <v>2.9972475918000114</v>
      </c>
      <c r="L415" s="559"/>
      <c r="N415" s="113">
        <f t="shared" si="115"/>
        <v>1.9797022499999928</v>
      </c>
      <c r="O415" s="113">
        <f t="shared" si="115"/>
        <v>1.8595655024999935</v>
      </c>
      <c r="P415" s="113">
        <f t="shared" si="115"/>
        <v>1.8434180624999907</v>
      </c>
      <c r="Q415" s="148">
        <f t="shared" si="121"/>
        <v>45031</v>
      </c>
      <c r="R415" s="148">
        <f t="shared" si="122"/>
        <v>44331</v>
      </c>
      <c r="S415" s="187">
        <f t="shared" si="116"/>
        <v>1.7162392499999894E-4</v>
      </c>
      <c r="T415" s="549">
        <f t="shared" si="126"/>
        <v>700</v>
      </c>
      <c r="U415" s="113">
        <f t="shared" si="123"/>
        <v>592.75</v>
      </c>
      <c r="V415" s="113">
        <f t="shared" si="124"/>
        <v>107.25</v>
      </c>
      <c r="W415" s="549">
        <f t="shared" si="113"/>
        <v>1.8779721684562434</v>
      </c>
      <c r="Y415" s="556">
        <f t="shared" si="125"/>
        <v>1.1192754233437681</v>
      </c>
    </row>
    <row r="416" spans="2:25" x14ac:dyDescent="0.35">
      <c r="B416" s="116">
        <v>42613</v>
      </c>
      <c r="C416" s="186">
        <f t="shared" si="114"/>
        <v>3.0966083225000052</v>
      </c>
      <c r="D416" s="113">
        <f t="shared" si="114"/>
        <v>2.8753775625000033</v>
      </c>
      <c r="E416" s="113">
        <f t="shared" si="107"/>
        <v>2.9497434666666915E-4</v>
      </c>
      <c r="F416" s="116">
        <f t="shared" si="117"/>
        <v>44439.25</v>
      </c>
      <c r="G416" s="116"/>
      <c r="H416" s="549">
        <f t="shared" si="118"/>
        <v>750</v>
      </c>
      <c r="I416" s="550">
        <f t="shared" si="119"/>
        <v>302.75</v>
      </c>
      <c r="J416" s="113">
        <f t="shared" si="120"/>
        <v>447.25</v>
      </c>
      <c r="K416" s="549">
        <f t="shared" si="108"/>
        <v>3.0073048390466712</v>
      </c>
      <c r="L416" s="559"/>
      <c r="N416" s="113">
        <f t="shared" si="115"/>
        <v>1.9726334224999809</v>
      </c>
      <c r="O416" s="113">
        <f t="shared" si="115"/>
        <v>1.8514916225000011</v>
      </c>
      <c r="P416" s="113">
        <f t="shared" si="115"/>
        <v>1.8363539599999923</v>
      </c>
      <c r="Q416" s="148">
        <f t="shared" si="121"/>
        <v>45031</v>
      </c>
      <c r="R416" s="148">
        <f t="shared" si="122"/>
        <v>44331</v>
      </c>
      <c r="S416" s="187">
        <f t="shared" si="116"/>
        <v>1.7305971428568538E-4</v>
      </c>
      <c r="T416" s="549">
        <f t="shared" si="126"/>
        <v>700</v>
      </c>
      <c r="U416" s="113">
        <f t="shared" si="123"/>
        <v>591.75</v>
      </c>
      <c r="V416" s="113">
        <f t="shared" si="124"/>
        <v>108.25</v>
      </c>
      <c r="W416" s="549">
        <f t="shared" si="113"/>
        <v>1.8702253365714265</v>
      </c>
      <c r="Y416" s="556">
        <f t="shared" si="125"/>
        <v>1.1370795024752447</v>
      </c>
    </row>
    <row r="417" spans="2:25" x14ac:dyDescent="0.35">
      <c r="B417" s="116">
        <v>42614</v>
      </c>
      <c r="C417" s="186">
        <f t="shared" si="114"/>
        <v>3.1087930625000038</v>
      </c>
      <c r="D417" s="113">
        <f t="shared" si="114"/>
        <v>2.8865348899999921</v>
      </c>
      <c r="E417" s="113">
        <f t="shared" si="107"/>
        <v>2.9634423000001554E-4</v>
      </c>
      <c r="F417" s="116">
        <f t="shared" si="117"/>
        <v>44440.25</v>
      </c>
      <c r="G417" s="116"/>
      <c r="H417" s="549">
        <f t="shared" si="118"/>
        <v>750</v>
      </c>
      <c r="I417" s="550">
        <f t="shared" si="119"/>
        <v>301.75</v>
      </c>
      <c r="J417" s="113">
        <f t="shared" si="120"/>
        <v>448.25</v>
      </c>
      <c r="K417" s="549">
        <f t="shared" si="108"/>
        <v>3.0193711910974992</v>
      </c>
      <c r="L417" s="559"/>
      <c r="N417" s="113">
        <f t="shared" si="115"/>
        <v>1.9827318224999946</v>
      </c>
      <c r="O417" s="113">
        <f t="shared" si="115"/>
        <v>1.8625932899999809</v>
      </c>
      <c r="P417" s="113">
        <f t="shared" si="115"/>
        <v>1.8464456100000026</v>
      </c>
      <c r="Q417" s="148">
        <f t="shared" si="121"/>
        <v>45031</v>
      </c>
      <c r="R417" s="148">
        <f t="shared" si="122"/>
        <v>44331</v>
      </c>
      <c r="S417" s="187">
        <f t="shared" si="116"/>
        <v>1.716264750000196E-4</v>
      </c>
      <c r="T417" s="549">
        <f t="shared" si="126"/>
        <v>700</v>
      </c>
      <c r="U417" s="113">
        <f t="shared" si="123"/>
        <v>590.75</v>
      </c>
      <c r="V417" s="113">
        <f t="shared" si="124"/>
        <v>109.25</v>
      </c>
      <c r="W417" s="549">
        <f t="shared" si="113"/>
        <v>1.8813434823937329</v>
      </c>
      <c r="Y417" s="556">
        <f t="shared" si="125"/>
        <v>1.1380277087037662</v>
      </c>
    </row>
    <row r="418" spans="2:25" x14ac:dyDescent="0.35">
      <c r="B418" s="116">
        <v>42615</v>
      </c>
      <c r="C418" s="186">
        <f t="shared" si="114"/>
        <v>3.1098084900000211</v>
      </c>
      <c r="D418" s="113">
        <f t="shared" si="114"/>
        <v>2.8875492225000077</v>
      </c>
      <c r="E418" s="113">
        <f t="shared" si="107"/>
        <v>2.9634569000001795E-4</v>
      </c>
      <c r="F418" s="116">
        <f t="shared" si="117"/>
        <v>44441.25</v>
      </c>
      <c r="G418" s="116"/>
      <c r="H418" s="549">
        <f t="shared" si="118"/>
        <v>750</v>
      </c>
      <c r="I418" s="550">
        <f t="shared" si="119"/>
        <v>300.75</v>
      </c>
      <c r="J418" s="113">
        <f t="shared" si="120"/>
        <v>449.25</v>
      </c>
      <c r="K418" s="549">
        <f t="shared" si="108"/>
        <v>3.0206825237325159</v>
      </c>
      <c r="L418" s="559"/>
      <c r="N418" s="113">
        <f t="shared" si="115"/>
        <v>1.9938406399999886</v>
      </c>
      <c r="O418" s="113">
        <f t="shared" si="115"/>
        <v>1.8726862400000099</v>
      </c>
      <c r="P418" s="113">
        <f t="shared" si="115"/>
        <v>1.8585562499999986</v>
      </c>
      <c r="Q418" s="148">
        <f t="shared" si="121"/>
        <v>45031</v>
      </c>
      <c r="R418" s="148">
        <f t="shared" si="122"/>
        <v>44331</v>
      </c>
      <c r="S418" s="187">
        <f t="shared" si="116"/>
        <v>1.7307771428568382E-4</v>
      </c>
      <c r="T418" s="549">
        <f t="shared" si="126"/>
        <v>700</v>
      </c>
      <c r="U418" s="113">
        <f t="shared" si="123"/>
        <v>589.75</v>
      </c>
      <c r="V418" s="113">
        <f t="shared" si="124"/>
        <v>110.25</v>
      </c>
      <c r="W418" s="549">
        <f t="shared" si="113"/>
        <v>1.8917680580000065</v>
      </c>
      <c r="Y418" s="556">
        <f t="shared" si="125"/>
        <v>1.1289144657325094</v>
      </c>
    </row>
    <row r="419" spans="2:25" x14ac:dyDescent="0.35">
      <c r="B419" s="116">
        <v>42618</v>
      </c>
      <c r="C419" s="186">
        <f t="shared" si="114"/>
        <v>3.1331647024999798</v>
      </c>
      <c r="D419" s="113">
        <f t="shared" si="114"/>
        <v>2.9007360000000038</v>
      </c>
      <c r="E419" s="113">
        <f t="shared" si="107"/>
        <v>3.0990493666663472E-4</v>
      </c>
      <c r="F419" s="116">
        <f t="shared" si="117"/>
        <v>44444.25</v>
      </c>
      <c r="G419" s="116"/>
      <c r="H419" s="549">
        <f t="shared" si="118"/>
        <v>750</v>
      </c>
      <c r="I419" s="550">
        <f t="shared" si="119"/>
        <v>297.75</v>
      </c>
      <c r="J419" s="113">
        <f t="shared" si="120"/>
        <v>452.25</v>
      </c>
      <c r="K419" s="549">
        <f t="shared" si="108"/>
        <v>3.0408905076074895</v>
      </c>
      <c r="L419" s="559"/>
      <c r="N419" s="113">
        <f t="shared" si="115"/>
        <v>2.0221203600000015</v>
      </c>
      <c r="O419" s="113">
        <f t="shared" si="115"/>
        <v>1.897920802499975</v>
      </c>
      <c r="P419" s="113">
        <f t="shared" si="115"/>
        <v>1.876723559999971</v>
      </c>
      <c r="Q419" s="148">
        <f t="shared" si="121"/>
        <v>45031</v>
      </c>
      <c r="R419" s="148">
        <f t="shared" si="122"/>
        <v>44331</v>
      </c>
      <c r="S419" s="187">
        <f t="shared" si="116"/>
        <v>1.774279392857522E-4</v>
      </c>
      <c r="T419" s="549">
        <f t="shared" si="126"/>
        <v>700</v>
      </c>
      <c r="U419" s="113">
        <f t="shared" si="123"/>
        <v>586.75</v>
      </c>
      <c r="V419" s="113">
        <f t="shared" si="124"/>
        <v>113.25</v>
      </c>
      <c r="W419" s="549">
        <f t="shared" si="113"/>
        <v>1.9180145166240865</v>
      </c>
      <c r="Y419" s="556">
        <f t="shared" si="125"/>
        <v>1.122875990983403</v>
      </c>
    </row>
    <row r="420" spans="2:25" x14ac:dyDescent="0.35">
      <c r="B420" s="116">
        <v>42619</v>
      </c>
      <c r="C420" s="186">
        <f t="shared" si="114"/>
        <v>3.1423048099999962</v>
      </c>
      <c r="D420" s="113">
        <f t="shared" si="114"/>
        <v>2.9037792225000025</v>
      </c>
      <c r="E420" s="113">
        <f t="shared" si="107"/>
        <v>3.1803411666665818E-4</v>
      </c>
      <c r="F420" s="116">
        <f t="shared" si="117"/>
        <v>44445.25</v>
      </c>
      <c r="G420" s="116"/>
      <c r="H420" s="549">
        <f t="shared" si="118"/>
        <v>750</v>
      </c>
      <c r="I420" s="550">
        <f t="shared" si="119"/>
        <v>296.75</v>
      </c>
      <c r="J420" s="113">
        <f t="shared" si="120"/>
        <v>453.25</v>
      </c>
      <c r="K420" s="549">
        <f t="shared" si="108"/>
        <v>3.0479281858791651</v>
      </c>
      <c r="L420" s="559"/>
      <c r="N420" s="113">
        <f t="shared" si="115"/>
        <v>2.0392921025000232</v>
      </c>
      <c r="O420" s="113">
        <f t="shared" si="115"/>
        <v>1.9150820899999976</v>
      </c>
      <c r="P420" s="113">
        <f t="shared" si="115"/>
        <v>1.8868172099999914</v>
      </c>
      <c r="Q420" s="148">
        <f t="shared" si="121"/>
        <v>45031</v>
      </c>
      <c r="R420" s="148">
        <f t="shared" si="122"/>
        <v>44331</v>
      </c>
      <c r="S420" s="187">
        <f t="shared" si="116"/>
        <v>1.7744287500003658E-4</v>
      </c>
      <c r="T420" s="549">
        <f t="shared" si="126"/>
        <v>700</v>
      </c>
      <c r="U420" s="113">
        <f t="shared" si="123"/>
        <v>585.75</v>
      </c>
      <c r="V420" s="113">
        <f t="shared" si="124"/>
        <v>114.25</v>
      </c>
      <c r="W420" s="549">
        <f t="shared" si="113"/>
        <v>1.9353549384687518</v>
      </c>
      <c r="Y420" s="556">
        <f t="shared" si="125"/>
        <v>1.1125732474104133</v>
      </c>
    </row>
    <row r="421" spans="2:25" x14ac:dyDescent="0.35">
      <c r="B421" s="116">
        <v>42620</v>
      </c>
      <c r="C421" s="186">
        <f t="shared" si="114"/>
        <v>3.1067622224999925</v>
      </c>
      <c r="D421" s="113">
        <f t="shared" si="114"/>
        <v>2.8753775625000033</v>
      </c>
      <c r="E421" s="113">
        <f t="shared" si="107"/>
        <v>3.0851287999998552E-4</v>
      </c>
      <c r="F421" s="116">
        <f t="shared" si="117"/>
        <v>44446.25</v>
      </c>
      <c r="G421" s="116"/>
      <c r="H421" s="549">
        <f t="shared" si="118"/>
        <v>750</v>
      </c>
      <c r="I421" s="550">
        <f t="shared" si="119"/>
        <v>295.75</v>
      </c>
      <c r="J421" s="113">
        <f t="shared" si="120"/>
        <v>454.25</v>
      </c>
      <c r="K421" s="549">
        <f t="shared" si="108"/>
        <v>3.0155195382399969</v>
      </c>
      <c r="L421" s="559"/>
      <c r="N421" s="113">
        <f t="shared" si="115"/>
        <v>1.997880360000015</v>
      </c>
      <c r="O421" s="113">
        <f t="shared" si="115"/>
        <v>1.8898454025000122</v>
      </c>
      <c r="P421" s="113">
        <f t="shared" si="115"/>
        <v>1.8666304100000142</v>
      </c>
      <c r="Q421" s="148">
        <f t="shared" si="121"/>
        <v>45031</v>
      </c>
      <c r="R421" s="148">
        <f t="shared" si="122"/>
        <v>44331</v>
      </c>
      <c r="S421" s="187">
        <f t="shared" si="116"/>
        <v>1.5433565357143259E-4</v>
      </c>
      <c r="T421" s="549">
        <f t="shared" si="126"/>
        <v>700</v>
      </c>
      <c r="U421" s="113">
        <f t="shared" si="123"/>
        <v>584.75</v>
      </c>
      <c r="V421" s="113">
        <f t="shared" si="124"/>
        <v>115.25</v>
      </c>
      <c r="W421" s="549">
        <f t="shared" si="113"/>
        <v>1.9076325865741197</v>
      </c>
      <c r="Y421" s="556">
        <f t="shared" si="125"/>
        <v>1.1078869516658771</v>
      </c>
    </row>
    <row r="422" spans="2:25" x14ac:dyDescent="0.35">
      <c r="B422" s="116">
        <v>42621</v>
      </c>
      <c r="C422" s="186">
        <f t="shared" si="114"/>
        <v>3.1169166225000211</v>
      </c>
      <c r="D422" s="113">
        <f t="shared" si="114"/>
        <v>2.8642208399999758</v>
      </c>
      <c r="E422" s="113">
        <f t="shared" si="107"/>
        <v>3.3692771000006042E-4</v>
      </c>
      <c r="F422" s="116">
        <f t="shared" si="117"/>
        <v>44447.25</v>
      </c>
      <c r="G422" s="116"/>
      <c r="H422" s="549">
        <f t="shared" si="118"/>
        <v>750</v>
      </c>
      <c r="I422" s="550">
        <f t="shared" si="119"/>
        <v>294.75</v>
      </c>
      <c r="J422" s="113">
        <f t="shared" si="120"/>
        <v>455.25</v>
      </c>
      <c r="K422" s="549">
        <f t="shared" si="108"/>
        <v>3.0176071799775035</v>
      </c>
      <c r="L422" s="559"/>
      <c r="N422" s="113">
        <f t="shared" si="115"/>
        <v>1.9988903025000226</v>
      </c>
      <c r="O422" s="113">
        <f t="shared" si="115"/>
        <v>1.8918642224999838</v>
      </c>
      <c r="P422" s="113">
        <f t="shared" si="115"/>
        <v>1.8716769224999874</v>
      </c>
      <c r="Q422" s="148">
        <f t="shared" si="121"/>
        <v>45031</v>
      </c>
      <c r="R422" s="148">
        <f t="shared" si="122"/>
        <v>44331</v>
      </c>
      <c r="S422" s="187">
        <f t="shared" si="116"/>
        <v>1.5289440000005556E-4</v>
      </c>
      <c r="T422" s="549">
        <f t="shared" si="126"/>
        <v>700</v>
      </c>
      <c r="U422" s="113">
        <f t="shared" si="123"/>
        <v>583.75</v>
      </c>
      <c r="V422" s="113">
        <f t="shared" si="124"/>
        <v>116.25</v>
      </c>
      <c r="W422" s="549">
        <f t="shared" si="113"/>
        <v>1.9096381964999902</v>
      </c>
      <c r="Y422" s="556">
        <f t="shared" si="125"/>
        <v>1.1079689834775133</v>
      </c>
    </row>
    <row r="423" spans="2:25" x14ac:dyDescent="0.35">
      <c r="B423" s="116">
        <v>42622</v>
      </c>
      <c r="C423" s="186">
        <f t="shared" si="114"/>
        <v>3.1666804099999668</v>
      </c>
      <c r="D423" s="113">
        <f t="shared" si="114"/>
        <v>2.8976928225000087</v>
      </c>
      <c r="E423" s="113">
        <f t="shared" ref="E423:E486" si="127">IF(C423="","",(D423-C423)/($D$14-$C$14))</f>
        <v>3.586501166666108E-4</v>
      </c>
      <c r="F423" s="116">
        <f t="shared" si="117"/>
        <v>44448.25</v>
      </c>
      <c r="G423" s="116"/>
      <c r="H423" s="549">
        <f t="shared" si="118"/>
        <v>750</v>
      </c>
      <c r="I423" s="550">
        <f t="shared" si="119"/>
        <v>293.75</v>
      </c>
      <c r="J423" s="113">
        <f t="shared" si="120"/>
        <v>456.25</v>
      </c>
      <c r="K423" s="549">
        <f t="shared" ref="K423:K486" si="128">IF(C423="","",C423-(I423*E423))</f>
        <v>3.0613269382291497</v>
      </c>
      <c r="L423" s="559"/>
      <c r="N423" s="113">
        <f t="shared" si="115"/>
        <v>2.0564652899999869</v>
      </c>
      <c r="O423" s="113">
        <f t="shared" si="115"/>
        <v>1.9413315600000036</v>
      </c>
      <c r="P423" s="113">
        <f t="shared" si="115"/>
        <v>1.9120535224999902</v>
      </c>
      <c r="Q423" s="148">
        <f t="shared" si="121"/>
        <v>45031</v>
      </c>
      <c r="R423" s="148">
        <f t="shared" si="122"/>
        <v>44331</v>
      </c>
      <c r="S423" s="187">
        <f t="shared" si="116"/>
        <v>1.6447675714283325E-4</v>
      </c>
      <c r="T423" s="549">
        <f t="shared" si="126"/>
        <v>700</v>
      </c>
      <c r="U423" s="113">
        <f t="shared" si="123"/>
        <v>582.75</v>
      </c>
      <c r="V423" s="113">
        <f t="shared" si="124"/>
        <v>117.25</v>
      </c>
      <c r="W423" s="549">
        <f t="shared" si="113"/>
        <v>1.9606164597750009</v>
      </c>
      <c r="Y423" s="556">
        <f t="shared" si="125"/>
        <v>1.1007104784541488</v>
      </c>
    </row>
    <row r="424" spans="2:25" x14ac:dyDescent="0.35">
      <c r="B424" s="116">
        <v>42625</v>
      </c>
      <c r="C424" s="186">
        <f t="shared" si="114"/>
        <v>3.2286480224999803</v>
      </c>
      <c r="D424" s="113">
        <f t="shared" si="114"/>
        <v>2.9453744400000259</v>
      </c>
      <c r="E424" s="113">
        <f t="shared" si="127"/>
        <v>3.7769810999993916E-4</v>
      </c>
      <c r="F424" s="116">
        <f t="shared" si="117"/>
        <v>44451.25</v>
      </c>
      <c r="G424" s="116"/>
      <c r="H424" s="549">
        <f t="shared" si="118"/>
        <v>750</v>
      </c>
      <c r="I424" s="550">
        <f t="shared" si="119"/>
        <v>290.75</v>
      </c>
      <c r="J424" s="113">
        <f t="shared" si="120"/>
        <v>459.25</v>
      </c>
      <c r="K424" s="549">
        <f t="shared" si="128"/>
        <v>3.118832297017498</v>
      </c>
      <c r="L424" s="559"/>
      <c r="N424" s="113">
        <f t="shared" si="115"/>
        <v>2.1453848900000017</v>
      </c>
      <c r="O424" s="113">
        <f t="shared" si="115"/>
        <v>2.0231304224999969</v>
      </c>
      <c r="P424" s="113">
        <f t="shared" si="115"/>
        <v>1.9817219599999936</v>
      </c>
      <c r="Q424" s="148">
        <f t="shared" si="121"/>
        <v>45031</v>
      </c>
      <c r="R424" s="148">
        <f t="shared" si="122"/>
        <v>44331</v>
      </c>
      <c r="S424" s="187">
        <f t="shared" si="116"/>
        <v>1.7464923928572112E-4</v>
      </c>
      <c r="T424" s="549">
        <f t="shared" si="126"/>
        <v>700</v>
      </c>
      <c r="U424" s="113">
        <f t="shared" si="123"/>
        <v>579.75</v>
      </c>
      <c r="V424" s="113">
        <f t="shared" si="124"/>
        <v>120.25</v>
      </c>
      <c r="W424" s="549">
        <f t="shared" si="113"/>
        <v>2.0441319935241049</v>
      </c>
      <c r="Y424" s="556">
        <f t="shared" si="125"/>
        <v>1.0747003034933931</v>
      </c>
    </row>
    <row r="425" spans="2:25" x14ac:dyDescent="0.35">
      <c r="B425" s="116">
        <v>42626</v>
      </c>
      <c r="C425" s="186">
        <f t="shared" ref="C425:D444" si="129">IF(C155="","",((1+C155/200)^2-1)*100)</f>
        <v>3.2337281600000045</v>
      </c>
      <c r="D425" s="113">
        <f t="shared" si="129"/>
        <v>2.9565355624999956</v>
      </c>
      <c r="E425" s="113">
        <f t="shared" si="127"/>
        <v>3.6959013000001188E-4</v>
      </c>
      <c r="F425" s="116">
        <f t="shared" si="117"/>
        <v>44452.25</v>
      </c>
      <c r="G425" s="116"/>
      <c r="H425" s="549">
        <f t="shared" si="118"/>
        <v>750</v>
      </c>
      <c r="I425" s="550">
        <f t="shared" si="119"/>
        <v>289.75</v>
      </c>
      <c r="J425" s="113">
        <f t="shared" si="120"/>
        <v>460.25</v>
      </c>
      <c r="K425" s="549">
        <f t="shared" si="128"/>
        <v>3.1266394198325012</v>
      </c>
      <c r="L425" s="559"/>
      <c r="N425" s="113">
        <f t="shared" ref="N425:P444" si="130">IF(N155="","",((1+N155/200)^2-1)*100)</f>
        <v>2.1706532024999836</v>
      </c>
      <c r="O425" s="113">
        <f t="shared" si="130"/>
        <v>2.0514142025000126</v>
      </c>
      <c r="P425" s="113">
        <f t="shared" si="130"/>
        <v>2.005960040000021</v>
      </c>
      <c r="Q425" s="148">
        <f t="shared" si="121"/>
        <v>45031</v>
      </c>
      <c r="R425" s="148">
        <f t="shared" si="122"/>
        <v>44331</v>
      </c>
      <c r="S425" s="187">
        <f t="shared" si="116"/>
        <v>1.7034142857138716E-4</v>
      </c>
      <c r="T425" s="549">
        <f t="shared" si="126"/>
        <v>700</v>
      </c>
      <c r="U425" s="113">
        <f t="shared" si="123"/>
        <v>578.75</v>
      </c>
      <c r="V425" s="113">
        <f t="shared" si="124"/>
        <v>121.25</v>
      </c>
      <c r="W425" s="549">
        <f t="shared" si="113"/>
        <v>2.0720681007142931</v>
      </c>
      <c r="Y425" s="556">
        <f t="shared" si="125"/>
        <v>1.054571319118208</v>
      </c>
    </row>
    <row r="426" spans="2:25" x14ac:dyDescent="0.35">
      <c r="B426" s="116">
        <v>42627</v>
      </c>
      <c r="C426" s="186">
        <f t="shared" si="129"/>
        <v>3.2723412900000026</v>
      </c>
      <c r="D426" s="113">
        <f t="shared" si="129"/>
        <v>2.9788596225000186</v>
      </c>
      <c r="E426" s="113">
        <f t="shared" si="127"/>
        <v>3.9130888999997876E-4</v>
      </c>
      <c r="F426" s="116">
        <f t="shared" si="117"/>
        <v>44453.25</v>
      </c>
      <c r="G426" s="116"/>
      <c r="H426" s="549">
        <f t="shared" si="118"/>
        <v>750</v>
      </c>
      <c r="I426" s="550">
        <f t="shared" si="119"/>
        <v>288.75</v>
      </c>
      <c r="J426" s="113">
        <f t="shared" si="120"/>
        <v>461.25</v>
      </c>
      <c r="K426" s="549">
        <f t="shared" si="128"/>
        <v>3.159350848012509</v>
      </c>
      <c r="L426" s="559"/>
      <c r="N426" s="113">
        <f t="shared" si="130"/>
        <v>2.2242323600000224</v>
      </c>
      <c r="O426" s="113">
        <f t="shared" si="130"/>
        <v>2.0918264025000077</v>
      </c>
      <c r="P426" s="113">
        <f t="shared" si="130"/>
        <v>2.0332313225000176</v>
      </c>
      <c r="Q426" s="148">
        <f t="shared" si="121"/>
        <v>45031</v>
      </c>
      <c r="R426" s="148">
        <f t="shared" si="122"/>
        <v>44331</v>
      </c>
      <c r="S426" s="187">
        <f t="shared" si="116"/>
        <v>1.8915136785716387E-4</v>
      </c>
      <c r="T426" s="549">
        <f t="shared" si="126"/>
        <v>700</v>
      </c>
      <c r="U426" s="113">
        <f t="shared" si="123"/>
        <v>577.75</v>
      </c>
      <c r="V426" s="113">
        <f t="shared" si="124"/>
        <v>122.25</v>
      </c>
      <c r="W426" s="549">
        <f t="shared" si="113"/>
        <v>2.1149501572205462</v>
      </c>
      <c r="Y426" s="556">
        <f t="shared" si="125"/>
        <v>1.0444006907919627</v>
      </c>
    </row>
    <row r="427" spans="2:25" x14ac:dyDescent="0.35">
      <c r="B427" s="116">
        <v>42628</v>
      </c>
      <c r="C427" s="186">
        <f t="shared" si="129"/>
        <v>3.2642116099999896</v>
      </c>
      <c r="D427" s="113">
        <f t="shared" si="129"/>
        <v>2.9717562500000128</v>
      </c>
      <c r="E427" s="113">
        <f t="shared" si="127"/>
        <v>3.8994047999996916E-4</v>
      </c>
      <c r="F427" s="116">
        <f t="shared" si="117"/>
        <v>44454.25</v>
      </c>
      <c r="G427" s="116"/>
      <c r="H427" s="549">
        <f t="shared" si="118"/>
        <v>750</v>
      </c>
      <c r="I427" s="550">
        <f t="shared" si="119"/>
        <v>287.75</v>
      </c>
      <c r="J427" s="113">
        <f t="shared" si="120"/>
        <v>462.25</v>
      </c>
      <c r="K427" s="549">
        <f t="shared" si="128"/>
        <v>3.1520062368799984</v>
      </c>
      <c r="L427" s="559"/>
      <c r="N427" s="113">
        <f t="shared" si="130"/>
        <v>2.2171550625000203</v>
      </c>
      <c r="O427" s="113">
        <f t="shared" si="130"/>
        <v>2.0776812225000052</v>
      </c>
      <c r="P427" s="113">
        <f t="shared" si="130"/>
        <v>2.018080160000002</v>
      </c>
      <c r="Q427" s="148">
        <f t="shared" si="121"/>
        <v>45031</v>
      </c>
      <c r="R427" s="148">
        <f t="shared" si="122"/>
        <v>44331</v>
      </c>
      <c r="S427" s="187">
        <f t="shared" si="116"/>
        <v>1.9924834285716436E-4</v>
      </c>
      <c r="T427" s="549">
        <f t="shared" si="126"/>
        <v>700</v>
      </c>
      <c r="U427" s="113">
        <f t="shared" si="123"/>
        <v>576.75</v>
      </c>
      <c r="V427" s="113">
        <f t="shared" si="124"/>
        <v>123.25</v>
      </c>
      <c r="W427" s="549">
        <f t="shared" si="113"/>
        <v>2.1022385807571506</v>
      </c>
      <c r="Y427" s="556">
        <f t="shared" si="125"/>
        <v>1.0497676561228477</v>
      </c>
    </row>
    <row r="428" spans="2:25" x14ac:dyDescent="0.35">
      <c r="B428" s="116">
        <v>42629</v>
      </c>
      <c r="C428" s="186">
        <f t="shared" si="129"/>
        <v>3.2753900025000116</v>
      </c>
      <c r="D428" s="113">
        <f t="shared" si="129"/>
        <v>2.98088920249997</v>
      </c>
      <c r="E428" s="113">
        <f t="shared" si="127"/>
        <v>3.9266773333338872E-4</v>
      </c>
      <c r="F428" s="116">
        <f t="shared" si="117"/>
        <v>44455.25</v>
      </c>
      <c r="G428" s="116"/>
      <c r="H428" s="549">
        <f t="shared" si="118"/>
        <v>750</v>
      </c>
      <c r="I428" s="550">
        <f t="shared" si="119"/>
        <v>286.75</v>
      </c>
      <c r="J428" s="113">
        <f t="shared" si="120"/>
        <v>463.25</v>
      </c>
      <c r="K428" s="549">
        <f t="shared" si="128"/>
        <v>3.1627925299666622</v>
      </c>
      <c r="L428" s="559"/>
      <c r="N428" s="113">
        <f t="shared" si="130"/>
        <v>2.2525440000000119</v>
      </c>
      <c r="O428" s="113">
        <f t="shared" si="130"/>
        <v>2.1049620899999955</v>
      </c>
      <c r="P428" s="113">
        <f t="shared" si="130"/>
        <v>2.0352515624999956</v>
      </c>
      <c r="Q428" s="148">
        <f t="shared" si="121"/>
        <v>45031</v>
      </c>
      <c r="R428" s="148">
        <f t="shared" si="122"/>
        <v>44331</v>
      </c>
      <c r="S428" s="187">
        <f t="shared" si="116"/>
        <v>2.1083130000002344E-4</v>
      </c>
      <c r="T428" s="549">
        <f t="shared" si="126"/>
        <v>700</v>
      </c>
      <c r="U428" s="113">
        <f t="shared" si="123"/>
        <v>575.75</v>
      </c>
      <c r="V428" s="113">
        <f t="shared" si="124"/>
        <v>124.25</v>
      </c>
      <c r="W428" s="549">
        <f t="shared" si="113"/>
        <v>2.1311578790249985</v>
      </c>
      <c r="Y428" s="556">
        <f t="shared" si="125"/>
        <v>1.0316346509416636</v>
      </c>
    </row>
    <row r="429" spans="2:25" x14ac:dyDescent="0.35">
      <c r="B429" s="116">
        <v>42632</v>
      </c>
      <c r="C429" s="186">
        <f t="shared" si="129"/>
        <v>3.2814875625000184</v>
      </c>
      <c r="D429" s="113">
        <f t="shared" si="129"/>
        <v>2.9890077224999922</v>
      </c>
      <c r="E429" s="113">
        <f t="shared" si="127"/>
        <v>3.8997312000003487E-4</v>
      </c>
      <c r="F429" s="116">
        <f t="shared" si="117"/>
        <v>44458.25</v>
      </c>
      <c r="G429" s="116"/>
      <c r="H429" s="549">
        <f t="shared" si="118"/>
        <v>750</v>
      </c>
      <c r="I429" s="550">
        <f t="shared" si="119"/>
        <v>283.75</v>
      </c>
      <c r="J429" s="113">
        <f t="shared" si="120"/>
        <v>466.25</v>
      </c>
      <c r="K429" s="549">
        <f t="shared" si="128"/>
        <v>3.1708326897000085</v>
      </c>
      <c r="L429" s="559"/>
      <c r="N429" s="113">
        <f t="shared" si="130"/>
        <v>2.2747916099999932</v>
      </c>
      <c r="O429" s="113">
        <f t="shared" si="130"/>
        <v>2.1251724899999935</v>
      </c>
      <c r="P429" s="113">
        <f t="shared" si="130"/>
        <v>2.0554550624999779</v>
      </c>
      <c r="Q429" s="148">
        <f t="shared" si="121"/>
        <v>45031</v>
      </c>
      <c r="R429" s="148">
        <f t="shared" si="122"/>
        <v>44331</v>
      </c>
      <c r="S429" s="187">
        <f t="shared" si="116"/>
        <v>2.1374159999999951E-4</v>
      </c>
      <c r="T429" s="549">
        <f t="shared" si="126"/>
        <v>700</v>
      </c>
      <c r="U429" s="113">
        <f t="shared" si="123"/>
        <v>572.75</v>
      </c>
      <c r="V429" s="113">
        <f t="shared" si="124"/>
        <v>127.25</v>
      </c>
      <c r="W429" s="549">
        <f t="shared" si="113"/>
        <v>2.1523711085999935</v>
      </c>
      <c r="Y429" s="556">
        <f t="shared" si="125"/>
        <v>1.0184615811000151</v>
      </c>
    </row>
    <row r="430" spans="2:25" x14ac:dyDescent="0.35">
      <c r="B430" s="116">
        <v>42633</v>
      </c>
      <c r="C430" s="186">
        <f t="shared" si="129"/>
        <v>3.3079124024999906</v>
      </c>
      <c r="D430" s="113">
        <f t="shared" si="129"/>
        <v>3.0072755625000225</v>
      </c>
      <c r="E430" s="113">
        <f t="shared" si="127"/>
        <v>4.0084911999995756E-4</v>
      </c>
      <c r="F430" s="116">
        <f t="shared" si="117"/>
        <v>44459.25</v>
      </c>
      <c r="G430" s="116"/>
      <c r="H430" s="549">
        <f t="shared" si="118"/>
        <v>750</v>
      </c>
      <c r="I430" s="550">
        <f t="shared" si="119"/>
        <v>282.75</v>
      </c>
      <c r="J430" s="113">
        <f t="shared" si="120"/>
        <v>467.25</v>
      </c>
      <c r="K430" s="549">
        <f t="shared" si="128"/>
        <v>3.1945723138200028</v>
      </c>
      <c r="L430" s="559"/>
      <c r="N430" s="113">
        <f t="shared" si="130"/>
        <v>2.2970416399999971</v>
      </c>
      <c r="O430" s="113">
        <f t="shared" si="130"/>
        <v>2.1433635599999779</v>
      </c>
      <c r="P430" s="113">
        <f t="shared" si="130"/>
        <v>2.0695987024999862</v>
      </c>
      <c r="Q430" s="148">
        <f t="shared" si="121"/>
        <v>45031</v>
      </c>
      <c r="R430" s="148">
        <f t="shared" si="122"/>
        <v>44331</v>
      </c>
      <c r="S430" s="187">
        <f t="shared" si="116"/>
        <v>2.1954011428574179E-4</v>
      </c>
      <c r="T430" s="549">
        <f t="shared" si="126"/>
        <v>700</v>
      </c>
      <c r="U430" s="113">
        <f t="shared" si="123"/>
        <v>571.75</v>
      </c>
      <c r="V430" s="113">
        <f t="shared" si="124"/>
        <v>128.25</v>
      </c>
      <c r="W430" s="549">
        <f t="shared" si="113"/>
        <v>2.1715195796571241</v>
      </c>
      <c r="Y430" s="556">
        <f t="shared" si="125"/>
        <v>1.0230527341628788</v>
      </c>
    </row>
    <row r="431" spans="2:25" x14ac:dyDescent="0.35">
      <c r="B431" s="116">
        <v>42634</v>
      </c>
      <c r="C431" s="186">
        <f t="shared" si="129"/>
        <v>3.3099452225000103</v>
      </c>
      <c r="D431" s="113">
        <f t="shared" si="129"/>
        <v>3.0082904900000207</v>
      </c>
      <c r="E431" s="113">
        <f t="shared" si="127"/>
        <v>4.0220630999998619E-4</v>
      </c>
      <c r="F431" s="116">
        <f t="shared" si="117"/>
        <v>44460.25</v>
      </c>
      <c r="G431" s="116"/>
      <c r="H431" s="549">
        <f t="shared" si="118"/>
        <v>750</v>
      </c>
      <c r="I431" s="550">
        <f t="shared" si="119"/>
        <v>281.75</v>
      </c>
      <c r="J431" s="113">
        <f t="shared" si="120"/>
        <v>468.25</v>
      </c>
      <c r="K431" s="549">
        <f t="shared" si="128"/>
        <v>3.1966235946575141</v>
      </c>
      <c r="L431" s="559"/>
      <c r="N431" s="113">
        <f t="shared" si="130"/>
        <v>2.304121702500006</v>
      </c>
      <c r="O431" s="113">
        <f t="shared" si="130"/>
        <v>2.1474062400000049</v>
      </c>
      <c r="P431" s="113">
        <f t="shared" si="130"/>
        <v>2.0736399225000257</v>
      </c>
      <c r="Q431" s="148">
        <f t="shared" si="121"/>
        <v>45031</v>
      </c>
      <c r="R431" s="148">
        <f t="shared" si="122"/>
        <v>44331</v>
      </c>
      <c r="S431" s="187">
        <f t="shared" si="116"/>
        <v>2.2387923214285874E-4</v>
      </c>
      <c r="T431" s="549">
        <f t="shared" si="126"/>
        <v>700</v>
      </c>
      <c r="U431" s="113">
        <f t="shared" si="123"/>
        <v>570.75</v>
      </c>
      <c r="V431" s="113">
        <f t="shared" si="124"/>
        <v>129.25</v>
      </c>
      <c r="W431" s="549">
        <f t="shared" si="113"/>
        <v>2.1763426307544695</v>
      </c>
      <c r="Y431" s="556">
        <f t="shared" si="125"/>
        <v>1.0202809639030446</v>
      </c>
    </row>
    <row r="432" spans="2:25" x14ac:dyDescent="0.35">
      <c r="B432" s="116">
        <v>42635</v>
      </c>
      <c r="C432" s="186">
        <f t="shared" si="129"/>
        <v>3.221536040000017</v>
      </c>
      <c r="D432" s="113">
        <f t="shared" si="129"/>
        <v>2.9220395025000068</v>
      </c>
      <c r="E432" s="113">
        <f t="shared" si="127"/>
        <v>3.9932871666668033E-4</v>
      </c>
      <c r="F432" s="116">
        <f t="shared" si="117"/>
        <v>44461.25</v>
      </c>
      <c r="G432" s="116"/>
      <c r="H432" s="549">
        <f t="shared" si="118"/>
        <v>750</v>
      </c>
      <c r="I432" s="550">
        <f t="shared" si="119"/>
        <v>280.75</v>
      </c>
      <c r="J432" s="113">
        <f t="shared" si="120"/>
        <v>469.25</v>
      </c>
      <c r="K432" s="549">
        <f t="shared" si="128"/>
        <v>3.1094245027958465</v>
      </c>
      <c r="L432" s="559"/>
      <c r="N432" s="113">
        <f t="shared" si="130"/>
        <v>2.2171550625000203</v>
      </c>
      <c r="O432" s="113">
        <f t="shared" si="130"/>
        <v>2.0665678400000109</v>
      </c>
      <c r="P432" s="113">
        <f t="shared" si="130"/>
        <v>2.0009102024999947</v>
      </c>
      <c r="Q432" s="148">
        <f t="shared" si="121"/>
        <v>45031</v>
      </c>
      <c r="R432" s="148">
        <f t="shared" si="122"/>
        <v>44331</v>
      </c>
      <c r="S432" s="187">
        <f t="shared" si="116"/>
        <v>2.151246035714419E-4</v>
      </c>
      <c r="T432" s="549">
        <f t="shared" si="126"/>
        <v>700</v>
      </c>
      <c r="U432" s="113">
        <f t="shared" si="123"/>
        <v>569.75</v>
      </c>
      <c r="V432" s="113">
        <f t="shared" si="124"/>
        <v>130.25</v>
      </c>
      <c r="W432" s="549">
        <f t="shared" si="113"/>
        <v>2.094587819615191</v>
      </c>
      <c r="Y432" s="556">
        <f t="shared" si="125"/>
        <v>1.0148366831806555</v>
      </c>
    </row>
    <row r="433" spans="2:25" x14ac:dyDescent="0.35">
      <c r="B433" s="116">
        <v>42636</v>
      </c>
      <c r="C433" s="186">
        <f t="shared" si="129"/>
        <v>3.1930905600000115</v>
      </c>
      <c r="D433" s="113">
        <f t="shared" si="129"/>
        <v>2.9007360000000038</v>
      </c>
      <c r="E433" s="113">
        <f t="shared" si="127"/>
        <v>3.8980608000001028E-4</v>
      </c>
      <c r="F433" s="116">
        <f t="shared" si="117"/>
        <v>44462.25</v>
      </c>
      <c r="G433" s="116"/>
      <c r="H433" s="549">
        <f t="shared" si="118"/>
        <v>750</v>
      </c>
      <c r="I433" s="550">
        <f t="shared" si="119"/>
        <v>279.75</v>
      </c>
      <c r="J433" s="113">
        <f t="shared" si="120"/>
        <v>470.25</v>
      </c>
      <c r="K433" s="549">
        <f t="shared" si="128"/>
        <v>3.0840423091200084</v>
      </c>
      <c r="L433" s="559"/>
      <c r="N433" s="113">
        <f t="shared" si="130"/>
        <v>2.1534704100000024</v>
      </c>
      <c r="O433" s="113">
        <f t="shared" si="130"/>
        <v>2.0110100025000133</v>
      </c>
      <c r="P433" s="113">
        <f t="shared" si="130"/>
        <v>1.9554672900000014</v>
      </c>
      <c r="Q433" s="148">
        <f t="shared" si="121"/>
        <v>45031</v>
      </c>
      <c r="R433" s="148">
        <f t="shared" si="122"/>
        <v>44331</v>
      </c>
      <c r="S433" s="187">
        <f t="shared" si="116"/>
        <v>2.035148678571273E-4</v>
      </c>
      <c r="T433" s="549">
        <f t="shared" si="126"/>
        <v>700</v>
      </c>
      <c r="U433" s="113">
        <f t="shared" si="123"/>
        <v>568.75</v>
      </c>
      <c r="V433" s="113">
        <f t="shared" si="124"/>
        <v>131.25</v>
      </c>
      <c r="W433" s="549">
        <f t="shared" si="113"/>
        <v>2.0377213289062612</v>
      </c>
      <c r="Y433" s="556">
        <f t="shared" si="125"/>
        <v>1.0463209802137472</v>
      </c>
    </row>
    <row r="434" spans="2:25" x14ac:dyDescent="0.35">
      <c r="B434" s="116">
        <v>42639</v>
      </c>
      <c r="C434" s="186">
        <f t="shared" si="129"/>
        <v>3.1788692900000193</v>
      </c>
      <c r="D434" s="113">
        <f t="shared" si="129"/>
        <v>2.8905922500000125</v>
      </c>
      <c r="E434" s="113">
        <f t="shared" si="127"/>
        <v>3.8436938666667569E-4</v>
      </c>
      <c r="F434" s="116">
        <f t="shared" si="117"/>
        <v>44465.25</v>
      </c>
      <c r="G434" s="116"/>
      <c r="H434" s="549">
        <f t="shared" si="118"/>
        <v>750</v>
      </c>
      <c r="I434" s="550">
        <f t="shared" si="119"/>
        <v>276.75</v>
      </c>
      <c r="J434" s="113">
        <f t="shared" si="120"/>
        <v>473.25</v>
      </c>
      <c r="K434" s="549">
        <f t="shared" si="128"/>
        <v>3.0724950622400167</v>
      </c>
      <c r="L434" s="559"/>
      <c r="N434" s="113">
        <f t="shared" si="130"/>
        <v>2.1312359999999808</v>
      </c>
      <c r="O434" s="113">
        <f t="shared" si="130"/>
        <v>1.997880360000015</v>
      </c>
      <c r="P434" s="113">
        <f t="shared" si="130"/>
        <v>1.9473896100000054</v>
      </c>
      <c r="Q434" s="148">
        <f t="shared" si="121"/>
        <v>45031</v>
      </c>
      <c r="R434" s="148">
        <f t="shared" si="122"/>
        <v>44331</v>
      </c>
      <c r="S434" s="187">
        <f t="shared" si="116"/>
        <v>1.9050805714280829E-4</v>
      </c>
      <c r="T434" s="549">
        <f t="shared" si="126"/>
        <v>700</v>
      </c>
      <c r="U434" s="113">
        <f t="shared" si="123"/>
        <v>565.75</v>
      </c>
      <c r="V434" s="113">
        <f t="shared" si="124"/>
        <v>134.25</v>
      </c>
      <c r="W434" s="549">
        <f t="shared" si="113"/>
        <v>2.0234560666714372</v>
      </c>
      <c r="Y434" s="556">
        <f t="shared" si="125"/>
        <v>1.0490389955685795</v>
      </c>
    </row>
    <row r="435" spans="2:25" x14ac:dyDescent="0.35">
      <c r="B435" s="116">
        <v>42640</v>
      </c>
      <c r="C435" s="186">
        <f t="shared" si="129"/>
        <v>3.1687118399999825</v>
      </c>
      <c r="D435" s="113">
        <f t="shared" si="129"/>
        <v>2.8834919225000144</v>
      </c>
      <c r="E435" s="113">
        <f t="shared" si="127"/>
        <v>3.802932233332908E-4</v>
      </c>
      <c r="F435" s="116">
        <f t="shared" si="117"/>
        <v>44466.25</v>
      </c>
      <c r="G435" s="116"/>
      <c r="H435" s="549">
        <f t="shared" si="118"/>
        <v>750</v>
      </c>
      <c r="I435" s="550">
        <f t="shared" si="119"/>
        <v>275.75</v>
      </c>
      <c r="J435" s="113">
        <f t="shared" si="120"/>
        <v>474.25</v>
      </c>
      <c r="K435" s="549">
        <f t="shared" si="128"/>
        <v>3.0638459836658276</v>
      </c>
      <c r="L435" s="559"/>
      <c r="N435" s="113">
        <f t="shared" si="130"/>
        <v>2.1271936400000024</v>
      </c>
      <c r="O435" s="113">
        <f t="shared" si="130"/>
        <v>1.997880360000015</v>
      </c>
      <c r="P435" s="113">
        <f t="shared" si="130"/>
        <v>1.9514284100000223</v>
      </c>
      <c r="Q435" s="148">
        <f t="shared" si="121"/>
        <v>45031</v>
      </c>
      <c r="R435" s="148">
        <f t="shared" si="122"/>
        <v>44331</v>
      </c>
      <c r="S435" s="187">
        <f t="shared" si="116"/>
        <v>1.8473325714283919E-4</v>
      </c>
      <c r="T435" s="549">
        <f t="shared" si="126"/>
        <v>700</v>
      </c>
      <c r="U435" s="113">
        <f t="shared" si="123"/>
        <v>564.75</v>
      </c>
      <c r="V435" s="113">
        <f t="shared" si="124"/>
        <v>135.25</v>
      </c>
      <c r="W435" s="549">
        <f t="shared" si="113"/>
        <v>2.0228655330285839</v>
      </c>
      <c r="Y435" s="556">
        <f t="shared" si="125"/>
        <v>1.0409804506372438</v>
      </c>
    </row>
    <row r="436" spans="2:25" x14ac:dyDescent="0.35">
      <c r="B436" s="116">
        <v>42641</v>
      </c>
      <c r="C436" s="186">
        <f t="shared" si="129"/>
        <v>3.1707432899999999</v>
      </c>
      <c r="D436" s="113">
        <f t="shared" si="129"/>
        <v>2.8885635600000015</v>
      </c>
      <c r="E436" s="113">
        <f t="shared" si="127"/>
        <v>3.7623963999999788E-4</v>
      </c>
      <c r="F436" s="116">
        <f t="shared" si="117"/>
        <v>44467.25</v>
      </c>
      <c r="G436" s="116"/>
      <c r="H436" s="549">
        <f t="shared" si="118"/>
        <v>750</v>
      </c>
      <c r="I436" s="550">
        <f t="shared" si="119"/>
        <v>274.75</v>
      </c>
      <c r="J436" s="113">
        <f t="shared" si="120"/>
        <v>475.25</v>
      </c>
      <c r="K436" s="549">
        <f t="shared" si="128"/>
        <v>3.0673714489100004</v>
      </c>
      <c r="L436" s="559"/>
      <c r="N436" s="113">
        <f t="shared" si="130"/>
        <v>2.1110249999999997</v>
      </c>
      <c r="O436" s="113">
        <f t="shared" si="130"/>
        <v>1.9988903025000226</v>
      </c>
      <c r="P436" s="113">
        <f t="shared" si="130"/>
        <v>1.9584965024999734</v>
      </c>
      <c r="Q436" s="148">
        <f t="shared" si="121"/>
        <v>45031</v>
      </c>
      <c r="R436" s="148">
        <f t="shared" si="122"/>
        <v>44331</v>
      </c>
      <c r="S436" s="187">
        <f t="shared" si="116"/>
        <v>1.6019242499996724E-4</v>
      </c>
      <c r="T436" s="549">
        <f t="shared" si="126"/>
        <v>700</v>
      </c>
      <c r="U436" s="113">
        <f t="shared" si="123"/>
        <v>563.75</v>
      </c>
      <c r="V436" s="113">
        <f t="shared" si="124"/>
        <v>136.25</v>
      </c>
      <c r="W436" s="549">
        <f t="shared" si="113"/>
        <v>2.020716520406268</v>
      </c>
      <c r="Y436" s="556">
        <f t="shared" si="125"/>
        <v>1.0466549285037323</v>
      </c>
    </row>
    <row r="437" spans="2:25" x14ac:dyDescent="0.35">
      <c r="B437" s="116">
        <v>42642</v>
      </c>
      <c r="C437" s="186">
        <f t="shared" si="129"/>
        <v>3.1829324099999834</v>
      </c>
      <c r="D437" s="113">
        <f t="shared" si="129"/>
        <v>2.8966784400000112</v>
      </c>
      <c r="E437" s="113">
        <f t="shared" si="127"/>
        <v>3.8167195999996297E-4</v>
      </c>
      <c r="F437" s="116">
        <f t="shared" si="117"/>
        <v>44468.25</v>
      </c>
      <c r="G437" s="116"/>
      <c r="H437" s="549">
        <f t="shared" si="118"/>
        <v>750</v>
      </c>
      <c r="I437" s="550">
        <f t="shared" si="119"/>
        <v>273.75</v>
      </c>
      <c r="J437" s="113">
        <f t="shared" si="120"/>
        <v>476.25</v>
      </c>
      <c r="K437" s="549">
        <f t="shared" si="128"/>
        <v>3.0784497109499935</v>
      </c>
      <c r="L437" s="559"/>
      <c r="N437" s="113">
        <f t="shared" si="130"/>
        <v>2.1231513599999863</v>
      </c>
      <c r="O437" s="113">
        <f t="shared" si="130"/>
        <v>2.0201002499999676</v>
      </c>
      <c r="P437" s="113">
        <f t="shared" si="130"/>
        <v>1.9736432399999781</v>
      </c>
      <c r="Q437" s="148">
        <f t="shared" si="121"/>
        <v>45031</v>
      </c>
      <c r="R437" s="148">
        <f t="shared" si="122"/>
        <v>44331</v>
      </c>
      <c r="S437" s="187">
        <f t="shared" si="116"/>
        <v>1.4721587142859808E-4</v>
      </c>
      <c r="T437" s="549">
        <f t="shared" si="126"/>
        <v>700</v>
      </c>
      <c r="U437" s="113">
        <f t="shared" si="123"/>
        <v>562.75</v>
      </c>
      <c r="V437" s="113">
        <f t="shared" si="124"/>
        <v>137.25</v>
      </c>
      <c r="W437" s="549">
        <f t="shared" si="113"/>
        <v>2.0403056283535426</v>
      </c>
      <c r="Y437" s="556">
        <f t="shared" si="125"/>
        <v>1.038144082596451</v>
      </c>
    </row>
    <row r="438" spans="2:25" x14ac:dyDescent="0.35">
      <c r="B438" s="116">
        <v>42643</v>
      </c>
      <c r="C438" s="186">
        <f t="shared" si="129"/>
        <v>3.1392580624999722</v>
      </c>
      <c r="D438" s="113">
        <f t="shared" si="129"/>
        <v>2.8601639999999984</v>
      </c>
      <c r="E438" s="113">
        <f t="shared" si="127"/>
        <v>3.7212541666663176E-4</v>
      </c>
      <c r="F438" s="116">
        <f t="shared" si="117"/>
        <v>44469.25</v>
      </c>
      <c r="G438" s="116"/>
      <c r="H438" s="549">
        <f t="shared" si="118"/>
        <v>750</v>
      </c>
      <c r="I438" s="550">
        <f t="shared" si="119"/>
        <v>272.75</v>
      </c>
      <c r="J438" s="113">
        <f t="shared" si="120"/>
        <v>477.25</v>
      </c>
      <c r="K438" s="549">
        <f t="shared" si="128"/>
        <v>3.0377608551041484</v>
      </c>
      <c r="L438" s="559"/>
      <c r="N438" s="113">
        <f t="shared" si="130"/>
        <v>2.0695987024999862</v>
      </c>
      <c r="O438" s="113">
        <f t="shared" si="130"/>
        <v>1.9675844100000006</v>
      </c>
      <c r="P438" s="113">
        <f t="shared" si="130"/>
        <v>1.9423412225000103</v>
      </c>
      <c r="Q438" s="148">
        <f t="shared" si="121"/>
        <v>45031</v>
      </c>
      <c r="R438" s="148">
        <f t="shared" si="122"/>
        <v>44331</v>
      </c>
      <c r="S438" s="187">
        <f t="shared" si="116"/>
        <v>1.4573470357140801E-4</v>
      </c>
      <c r="T438" s="549">
        <f t="shared" si="126"/>
        <v>700</v>
      </c>
      <c r="U438" s="113">
        <f t="shared" si="123"/>
        <v>561.75</v>
      </c>
      <c r="V438" s="113">
        <f t="shared" si="124"/>
        <v>138.25</v>
      </c>
      <c r="W438" s="549">
        <f t="shared" si="113"/>
        <v>1.9877322327687477</v>
      </c>
      <c r="Y438" s="556">
        <f t="shared" si="125"/>
        <v>1.0500286223354007</v>
      </c>
    </row>
    <row r="439" spans="2:25" x14ac:dyDescent="0.35">
      <c r="B439" s="116">
        <v>42646</v>
      </c>
      <c r="C439" s="186">
        <f t="shared" si="129"/>
        <v>3.1981698225000077</v>
      </c>
      <c r="D439" s="113">
        <f t="shared" si="129"/>
        <v>2.9007360000000038</v>
      </c>
      <c r="E439" s="113">
        <f t="shared" si="127"/>
        <v>3.9657843000000524E-4</v>
      </c>
      <c r="F439" s="116">
        <f t="shared" si="117"/>
        <v>44472.25</v>
      </c>
      <c r="G439" s="116"/>
      <c r="H439" s="549">
        <f t="shared" si="118"/>
        <v>750</v>
      </c>
      <c r="I439" s="550">
        <f t="shared" si="119"/>
        <v>269.75</v>
      </c>
      <c r="J439" s="113">
        <f t="shared" si="120"/>
        <v>480.25</v>
      </c>
      <c r="K439" s="549">
        <f t="shared" si="128"/>
        <v>3.0911927910075061</v>
      </c>
      <c r="L439" s="559"/>
      <c r="N439" s="113">
        <f t="shared" si="130"/>
        <v>2.0988993600000061</v>
      </c>
      <c r="O439" s="113">
        <f t="shared" si="130"/>
        <v>1.9918208100000223</v>
      </c>
      <c r="P439" s="113">
        <f t="shared" si="130"/>
        <v>1.9665746224999836</v>
      </c>
      <c r="Q439" s="148">
        <f t="shared" si="121"/>
        <v>45031</v>
      </c>
      <c r="R439" s="148">
        <f t="shared" si="122"/>
        <v>44331</v>
      </c>
      <c r="S439" s="187">
        <f t="shared" si="116"/>
        <v>1.5296935714283398E-4</v>
      </c>
      <c r="T439" s="549">
        <f t="shared" si="126"/>
        <v>700</v>
      </c>
      <c r="U439" s="113">
        <f t="shared" si="123"/>
        <v>558.75</v>
      </c>
      <c r="V439" s="113">
        <f t="shared" si="124"/>
        <v>141.25</v>
      </c>
      <c r="W439" s="549">
        <f t="shared" si="113"/>
        <v>2.0134277316964475</v>
      </c>
      <c r="Y439" s="556">
        <f t="shared" si="125"/>
        <v>1.0777650593110586</v>
      </c>
    </row>
    <row r="440" spans="2:25" x14ac:dyDescent="0.35">
      <c r="B440" s="116">
        <v>42647</v>
      </c>
      <c r="C440" s="186">
        <f t="shared" si="129"/>
        <v>3.235760249999986</v>
      </c>
      <c r="D440" s="113">
        <f t="shared" si="129"/>
        <v>2.9342139224999952</v>
      </c>
      <c r="E440" s="113">
        <f t="shared" si="127"/>
        <v>4.0206176999998771E-4</v>
      </c>
      <c r="F440" s="116">
        <f t="shared" si="117"/>
        <v>44473.25</v>
      </c>
      <c r="G440" s="116"/>
      <c r="H440" s="549">
        <f t="shared" si="118"/>
        <v>750</v>
      </c>
      <c r="I440" s="550">
        <f t="shared" si="119"/>
        <v>268.75</v>
      </c>
      <c r="J440" s="113">
        <f t="shared" si="120"/>
        <v>481.25</v>
      </c>
      <c r="K440" s="549">
        <f t="shared" si="128"/>
        <v>3.1277061493124894</v>
      </c>
      <c r="L440" s="559"/>
      <c r="N440" s="113">
        <f t="shared" si="130"/>
        <v>2.1676208399999952</v>
      </c>
      <c r="O440" s="113">
        <f t="shared" si="130"/>
        <v>2.0443428899999949</v>
      </c>
      <c r="P440" s="113">
        <f t="shared" si="130"/>
        <v>2.0019201600000036</v>
      </c>
      <c r="Q440" s="148">
        <f t="shared" si="121"/>
        <v>45031</v>
      </c>
      <c r="R440" s="148">
        <f t="shared" si="122"/>
        <v>44331</v>
      </c>
      <c r="S440" s="187">
        <f t="shared" si="116"/>
        <v>1.7611135714285759E-4</v>
      </c>
      <c r="T440" s="549">
        <f t="shared" si="126"/>
        <v>700</v>
      </c>
      <c r="U440" s="113">
        <f t="shared" si="123"/>
        <v>557.75</v>
      </c>
      <c r="V440" s="113">
        <f t="shared" si="124"/>
        <v>142.25</v>
      </c>
      <c r="W440" s="549">
        <f t="shared" si="113"/>
        <v>2.0693947305535665</v>
      </c>
      <c r="Y440" s="556">
        <f t="shared" si="125"/>
        <v>1.0583114187589229</v>
      </c>
    </row>
    <row r="441" spans="2:25" x14ac:dyDescent="0.35">
      <c r="B441" s="116">
        <v>42648</v>
      </c>
      <c r="C441" s="186">
        <f t="shared" si="129"/>
        <v>3.2753900025000116</v>
      </c>
      <c r="D441" s="113">
        <f t="shared" si="129"/>
        <v>2.9717562500000128</v>
      </c>
      <c r="E441" s="113">
        <f t="shared" si="127"/>
        <v>4.0484500333333174E-4</v>
      </c>
      <c r="F441" s="116">
        <f t="shared" si="117"/>
        <v>44474.25</v>
      </c>
      <c r="G441" s="116"/>
      <c r="H441" s="549">
        <f t="shared" si="118"/>
        <v>750</v>
      </c>
      <c r="I441" s="550">
        <f t="shared" si="119"/>
        <v>267.75</v>
      </c>
      <c r="J441" s="113">
        <f t="shared" si="120"/>
        <v>482.25</v>
      </c>
      <c r="K441" s="549">
        <f t="shared" si="128"/>
        <v>3.1669927528575119</v>
      </c>
      <c r="L441" s="559"/>
      <c r="N441" s="113">
        <f t="shared" si="130"/>
        <v>2.2191771224999712</v>
      </c>
      <c r="O441" s="113">
        <f t="shared" si="130"/>
        <v>2.0867744400000054</v>
      </c>
      <c r="P441" s="113">
        <f t="shared" si="130"/>
        <v>2.0342414399999731</v>
      </c>
      <c r="Q441" s="148">
        <f t="shared" si="121"/>
        <v>45031</v>
      </c>
      <c r="R441" s="148">
        <f t="shared" si="122"/>
        <v>44331</v>
      </c>
      <c r="S441" s="187">
        <f t="shared" si="116"/>
        <v>1.8914668928566542E-4</v>
      </c>
      <c r="T441" s="549">
        <f t="shared" si="126"/>
        <v>700</v>
      </c>
      <c r="U441" s="113">
        <f t="shared" si="123"/>
        <v>556.75</v>
      </c>
      <c r="V441" s="113">
        <f t="shared" si="124"/>
        <v>143.25</v>
      </c>
      <c r="W441" s="549">
        <f t="shared" si="113"/>
        <v>2.113869703240177</v>
      </c>
      <c r="Y441" s="556">
        <f t="shared" si="125"/>
        <v>1.0531230496173349</v>
      </c>
    </row>
    <row r="442" spans="2:25" x14ac:dyDescent="0.35">
      <c r="B442" s="116">
        <v>42649</v>
      </c>
      <c r="C442" s="186">
        <f t="shared" si="129"/>
        <v>3.3007976900000013</v>
      </c>
      <c r="D442" s="113">
        <f t="shared" si="129"/>
        <v>2.9849484225000111</v>
      </c>
      <c r="E442" s="113">
        <f t="shared" si="127"/>
        <v>4.2113235666665363E-4</v>
      </c>
      <c r="F442" s="116">
        <f t="shared" si="117"/>
        <v>44475.25</v>
      </c>
      <c r="G442" s="116"/>
      <c r="H442" s="549">
        <f t="shared" si="118"/>
        <v>750</v>
      </c>
      <c r="I442" s="550">
        <f t="shared" si="119"/>
        <v>266.75</v>
      </c>
      <c r="J442" s="113">
        <f t="shared" si="120"/>
        <v>483.25</v>
      </c>
      <c r="K442" s="549">
        <f t="shared" si="128"/>
        <v>3.1884606338591714</v>
      </c>
      <c r="L442" s="559"/>
      <c r="N442" s="113">
        <f t="shared" si="130"/>
        <v>2.2626562499999947</v>
      </c>
      <c r="O442" s="113">
        <f t="shared" si="130"/>
        <v>2.1090040099999818</v>
      </c>
      <c r="P442" s="113">
        <f t="shared" si="130"/>
        <v>2.0544448399999693</v>
      </c>
      <c r="Q442" s="148">
        <f t="shared" si="121"/>
        <v>45031</v>
      </c>
      <c r="R442" s="148">
        <f t="shared" si="122"/>
        <v>44331</v>
      </c>
      <c r="S442" s="187">
        <f t="shared" si="116"/>
        <v>2.1950320000001838E-4</v>
      </c>
      <c r="T442" s="549">
        <f t="shared" si="126"/>
        <v>700</v>
      </c>
      <c r="U442" s="113">
        <f t="shared" si="123"/>
        <v>555.75</v>
      </c>
      <c r="V442" s="113">
        <f t="shared" si="124"/>
        <v>144.25</v>
      </c>
      <c r="W442" s="549">
        <f t="shared" si="113"/>
        <v>2.1406673465999844</v>
      </c>
      <c r="Y442" s="556">
        <f t="shared" si="125"/>
        <v>1.0477932872591871</v>
      </c>
    </row>
    <row r="443" spans="2:25" x14ac:dyDescent="0.35">
      <c r="B443" s="116">
        <v>42650</v>
      </c>
      <c r="C443" s="186">
        <f t="shared" si="129"/>
        <v>3.2886016100000193</v>
      </c>
      <c r="D443" s="113">
        <f t="shared" si="129"/>
        <v>2.9748005224999874</v>
      </c>
      <c r="E443" s="113">
        <f t="shared" si="127"/>
        <v>4.1840145000004249E-4</v>
      </c>
      <c r="F443" s="116">
        <f t="shared" si="117"/>
        <v>44476.25</v>
      </c>
      <c r="G443" s="116"/>
      <c r="H443" s="549">
        <f t="shared" si="118"/>
        <v>750</v>
      </c>
      <c r="I443" s="550">
        <f t="shared" si="119"/>
        <v>265.75</v>
      </c>
      <c r="J443" s="113">
        <f t="shared" si="120"/>
        <v>484.25</v>
      </c>
      <c r="K443" s="549">
        <f t="shared" si="128"/>
        <v>3.177411424662508</v>
      </c>
      <c r="L443" s="559"/>
      <c r="N443" s="113">
        <f t="shared" si="130"/>
        <v>2.2616450024999901</v>
      </c>
      <c r="O443" s="113">
        <f t="shared" si="130"/>
        <v>2.1009202500000157</v>
      </c>
      <c r="P443" s="113">
        <f t="shared" si="130"/>
        <v>2.0433327224999909</v>
      </c>
      <c r="Q443" s="148">
        <f t="shared" si="121"/>
        <v>45031</v>
      </c>
      <c r="R443" s="148">
        <f t="shared" si="122"/>
        <v>44331</v>
      </c>
      <c r="S443" s="187">
        <f t="shared" si="116"/>
        <v>2.2960678928567773E-4</v>
      </c>
      <c r="T443" s="549">
        <f t="shared" si="126"/>
        <v>700</v>
      </c>
      <c r="U443" s="113">
        <f t="shared" si="123"/>
        <v>554.75</v>
      </c>
      <c r="V443" s="113">
        <f t="shared" si="124"/>
        <v>145.25</v>
      </c>
      <c r="W443" s="549">
        <f t="shared" si="113"/>
        <v>2.1342706361437602</v>
      </c>
      <c r="Y443" s="556">
        <f t="shared" si="125"/>
        <v>1.0431407885187478</v>
      </c>
    </row>
    <row r="444" spans="2:25" x14ac:dyDescent="0.35">
      <c r="B444" s="116">
        <v>42653</v>
      </c>
      <c r="C444" s="186">
        <f t="shared" si="129"/>
        <v>3.3129944899999986</v>
      </c>
      <c r="D444" s="113">
        <f t="shared" si="129"/>
        <v>2.9920522500000102</v>
      </c>
      <c r="E444" s="113">
        <f t="shared" si="127"/>
        <v>4.2792298666665117E-4</v>
      </c>
      <c r="F444" s="116">
        <f t="shared" si="117"/>
        <v>44479.25</v>
      </c>
      <c r="G444" s="116"/>
      <c r="H444" s="549">
        <f t="shared" si="118"/>
        <v>750</v>
      </c>
      <c r="I444" s="550">
        <f t="shared" si="119"/>
        <v>262.75</v>
      </c>
      <c r="J444" s="113">
        <f t="shared" si="120"/>
        <v>487.25</v>
      </c>
      <c r="K444" s="549">
        <f t="shared" si="128"/>
        <v>3.2005577252533359</v>
      </c>
      <c r="L444" s="559"/>
      <c r="N444" s="113">
        <f t="shared" si="130"/>
        <v>2.2505216100000114</v>
      </c>
      <c r="O444" s="113">
        <f t="shared" si="130"/>
        <v>2.0898056024999834</v>
      </c>
      <c r="P444" s="113">
        <f t="shared" si="130"/>
        <v>2.0281808099999799</v>
      </c>
      <c r="Q444" s="148">
        <f t="shared" si="121"/>
        <v>45031</v>
      </c>
      <c r="R444" s="148">
        <f t="shared" si="122"/>
        <v>44331</v>
      </c>
      <c r="S444" s="187">
        <f t="shared" si="116"/>
        <v>2.2959429642861146E-4</v>
      </c>
      <c r="T444" s="549">
        <f t="shared" si="126"/>
        <v>700</v>
      </c>
      <c r="U444" s="113">
        <f t="shared" si="123"/>
        <v>551.75</v>
      </c>
      <c r="V444" s="113">
        <f t="shared" si="124"/>
        <v>148.25</v>
      </c>
      <c r="W444" s="549">
        <f t="shared" si="113"/>
        <v>2.1238429569455248</v>
      </c>
      <c r="Y444" s="556">
        <f t="shared" si="125"/>
        <v>1.0767147683078111</v>
      </c>
    </row>
    <row r="445" spans="2:25" x14ac:dyDescent="0.35">
      <c r="B445" s="116">
        <v>42654</v>
      </c>
      <c r="C445" s="186">
        <f t="shared" ref="C445:D464" si="131">IF(C175="","",((1+C175/200)^2-1)*100)</f>
        <v>3.2936832224999879</v>
      </c>
      <c r="D445" s="113">
        <f t="shared" si="131"/>
        <v>2.9707415025000072</v>
      </c>
      <c r="E445" s="113">
        <f t="shared" si="127"/>
        <v>4.3058895999997424E-4</v>
      </c>
      <c r="F445" s="116">
        <f t="shared" si="117"/>
        <v>44480.25</v>
      </c>
      <c r="G445" s="116"/>
      <c r="H445" s="549">
        <f t="shared" si="118"/>
        <v>750</v>
      </c>
      <c r="I445" s="550">
        <f t="shared" si="119"/>
        <v>261.75</v>
      </c>
      <c r="J445" s="113">
        <f t="shared" si="120"/>
        <v>488.25</v>
      </c>
      <c r="K445" s="549">
        <f t="shared" si="128"/>
        <v>3.1809765622199948</v>
      </c>
      <c r="L445" s="559"/>
      <c r="N445" s="113">
        <f t="shared" ref="N445:P464" si="132">IF(N175="","",((1+N175/200)^2-1)*100)</f>
        <v>2.2525440000000119</v>
      </c>
      <c r="O445" s="113">
        <f t="shared" si="132"/>
        <v>2.0847536900000074</v>
      </c>
      <c r="P445" s="113">
        <f t="shared" si="132"/>
        <v>2.015050062499979</v>
      </c>
      <c r="Q445" s="148">
        <f t="shared" si="121"/>
        <v>45031</v>
      </c>
      <c r="R445" s="148">
        <f t="shared" si="122"/>
        <v>44331</v>
      </c>
      <c r="S445" s="187">
        <f t="shared" si="116"/>
        <v>2.397004428571492E-4</v>
      </c>
      <c r="T445" s="549">
        <f t="shared" si="126"/>
        <v>700</v>
      </c>
      <c r="U445" s="113">
        <f t="shared" si="123"/>
        <v>550.75</v>
      </c>
      <c r="V445" s="113">
        <f t="shared" si="124"/>
        <v>149.25</v>
      </c>
      <c r="W445" s="549">
        <f t="shared" si="113"/>
        <v>2.1205289810964372</v>
      </c>
      <c r="Y445" s="556">
        <f t="shared" si="125"/>
        <v>1.0604475811235576</v>
      </c>
    </row>
    <row r="446" spans="2:25" x14ac:dyDescent="0.35">
      <c r="B446" s="116">
        <v>42655</v>
      </c>
      <c r="C446" s="186">
        <f t="shared" si="131"/>
        <v>3.3180767025000169</v>
      </c>
      <c r="D446" s="113">
        <f t="shared" si="131"/>
        <v>2.9950968224999874</v>
      </c>
      <c r="E446" s="113">
        <f t="shared" si="127"/>
        <v>4.3063984000003922E-4</v>
      </c>
      <c r="F446" s="116">
        <f t="shared" si="117"/>
        <v>44481.25</v>
      </c>
      <c r="G446" s="116"/>
      <c r="H446" s="549">
        <f t="shared" si="118"/>
        <v>750</v>
      </c>
      <c r="I446" s="550">
        <f t="shared" si="119"/>
        <v>260.75</v>
      </c>
      <c r="J446" s="113">
        <f t="shared" si="120"/>
        <v>489.25</v>
      </c>
      <c r="K446" s="549">
        <f t="shared" si="128"/>
        <v>3.2057873642200065</v>
      </c>
      <c r="L446" s="559"/>
      <c r="N446" s="113">
        <f t="shared" si="132"/>
        <v>2.2717577025000102</v>
      </c>
      <c r="O446" s="113">
        <f t="shared" si="132"/>
        <v>2.0958680624999726</v>
      </c>
      <c r="P446" s="113">
        <f t="shared" si="132"/>
        <v>2.0211103024999844</v>
      </c>
      <c r="Q446" s="148">
        <f t="shared" si="121"/>
        <v>45031</v>
      </c>
      <c r="R446" s="148">
        <f t="shared" si="122"/>
        <v>44331</v>
      </c>
      <c r="S446" s="187">
        <f t="shared" si="116"/>
        <v>2.5127091428576797E-4</v>
      </c>
      <c r="T446" s="549">
        <f t="shared" si="126"/>
        <v>700</v>
      </c>
      <c r="U446" s="113">
        <f t="shared" si="123"/>
        <v>549.75</v>
      </c>
      <c r="V446" s="113">
        <f t="shared" si="124"/>
        <v>150.25</v>
      </c>
      <c r="W446" s="549">
        <f t="shared" si="113"/>
        <v>2.1336215173714095</v>
      </c>
      <c r="Y446" s="556">
        <f t="shared" si="125"/>
        <v>1.0721658468485971</v>
      </c>
    </row>
    <row r="447" spans="2:25" x14ac:dyDescent="0.35">
      <c r="B447" s="116">
        <v>42656</v>
      </c>
      <c r="C447" s="186">
        <f t="shared" si="131"/>
        <v>3.3068960000000036</v>
      </c>
      <c r="D447" s="113">
        <f t="shared" si="131"/>
        <v>2.9545062224999752</v>
      </c>
      <c r="E447" s="113">
        <f t="shared" si="127"/>
        <v>4.6985303666670456E-4</v>
      </c>
      <c r="F447" s="116">
        <f t="shared" si="117"/>
        <v>44482.25</v>
      </c>
      <c r="G447" s="116"/>
      <c r="H447" s="549">
        <f t="shared" si="118"/>
        <v>750</v>
      </c>
      <c r="I447" s="550">
        <f t="shared" si="119"/>
        <v>259.75</v>
      </c>
      <c r="J447" s="113">
        <f t="shared" si="120"/>
        <v>490.25</v>
      </c>
      <c r="K447" s="549">
        <f t="shared" si="128"/>
        <v>3.1848516737258272</v>
      </c>
      <c r="L447" s="559"/>
      <c r="N447" s="113">
        <f t="shared" si="132"/>
        <v>2.2313099025000227</v>
      </c>
      <c r="O447" s="113">
        <f t="shared" si="132"/>
        <v>2.0584857600000062</v>
      </c>
      <c r="P447" s="113">
        <f t="shared" si="132"/>
        <v>1.9887911024999871</v>
      </c>
      <c r="Q447" s="148">
        <f t="shared" si="121"/>
        <v>45031</v>
      </c>
      <c r="R447" s="148">
        <f t="shared" si="122"/>
        <v>44331</v>
      </c>
      <c r="S447" s="187">
        <f t="shared" si="116"/>
        <v>2.468916321428808E-4</v>
      </c>
      <c r="T447" s="549">
        <f t="shared" si="126"/>
        <v>700</v>
      </c>
      <c r="U447" s="113">
        <f t="shared" si="123"/>
        <v>548.75</v>
      </c>
      <c r="V447" s="113">
        <f t="shared" si="124"/>
        <v>151.25</v>
      </c>
      <c r="W447" s="549">
        <f t="shared" si="113"/>
        <v>2.0958281193616171</v>
      </c>
      <c r="Y447" s="556">
        <f t="shared" si="125"/>
        <v>1.0890235543642102</v>
      </c>
    </row>
    <row r="448" spans="2:25" x14ac:dyDescent="0.35">
      <c r="B448" s="116">
        <v>42657</v>
      </c>
      <c r="C448" s="186">
        <f t="shared" si="131"/>
        <v>3.3119780624999873</v>
      </c>
      <c r="D448" s="113">
        <f t="shared" si="131"/>
        <v>2.9727710025000187</v>
      </c>
      <c r="E448" s="113">
        <f t="shared" si="127"/>
        <v>4.5227607999995809E-4</v>
      </c>
      <c r="F448" s="116">
        <f t="shared" si="117"/>
        <v>44483.25</v>
      </c>
      <c r="G448" s="116"/>
      <c r="H448" s="549">
        <f t="shared" si="118"/>
        <v>750</v>
      </c>
      <c r="I448" s="550">
        <f t="shared" si="119"/>
        <v>258.75</v>
      </c>
      <c r="J448" s="113">
        <f t="shared" si="120"/>
        <v>491.25</v>
      </c>
      <c r="K448" s="549">
        <f t="shared" si="128"/>
        <v>3.1949516267999982</v>
      </c>
      <c r="L448" s="559"/>
      <c r="N448" s="113">
        <f t="shared" si="132"/>
        <v>2.2292877224999952</v>
      </c>
      <c r="O448" s="113">
        <f t="shared" si="132"/>
        <v>2.0493938024999991</v>
      </c>
      <c r="P448" s="113">
        <f t="shared" si="132"/>
        <v>1.9776825600000159</v>
      </c>
      <c r="Q448" s="148">
        <f t="shared" si="121"/>
        <v>45031</v>
      </c>
      <c r="R448" s="148">
        <f t="shared" si="122"/>
        <v>44331</v>
      </c>
      <c r="S448" s="187">
        <f t="shared" si="116"/>
        <v>2.5699131428570866E-4</v>
      </c>
      <c r="T448" s="549">
        <f t="shared" si="126"/>
        <v>700</v>
      </c>
      <c r="U448" s="113">
        <f t="shared" si="123"/>
        <v>547.75</v>
      </c>
      <c r="V448" s="113">
        <f t="shared" si="124"/>
        <v>152.25</v>
      </c>
      <c r="W448" s="549">
        <f t="shared" si="113"/>
        <v>2.0885207300999982</v>
      </c>
      <c r="Y448" s="556">
        <f t="shared" si="125"/>
        <v>1.1064308967000001</v>
      </c>
    </row>
    <row r="449" spans="2:25" x14ac:dyDescent="0.35">
      <c r="B449" s="116">
        <v>42660</v>
      </c>
      <c r="C449" s="186">
        <f t="shared" si="131"/>
        <v>3.3312910400000284</v>
      </c>
      <c r="D449" s="113">
        <f t="shared" si="131"/>
        <v>2.9930671025000022</v>
      </c>
      <c r="E449" s="113">
        <f t="shared" si="127"/>
        <v>4.5096525000003495E-4</v>
      </c>
      <c r="F449" s="116">
        <f t="shared" si="117"/>
        <v>44486.25</v>
      </c>
      <c r="G449" s="116"/>
      <c r="H449" s="549">
        <f t="shared" si="118"/>
        <v>750</v>
      </c>
      <c r="I449" s="550">
        <f t="shared" si="119"/>
        <v>255.75</v>
      </c>
      <c r="J449" s="113">
        <f t="shared" si="120"/>
        <v>494.25</v>
      </c>
      <c r="K449" s="549">
        <f t="shared" si="128"/>
        <v>3.2159566773125197</v>
      </c>
      <c r="L449" s="559"/>
      <c r="N449" s="113">
        <f t="shared" si="132"/>
        <v>2.2606337599999859</v>
      </c>
      <c r="O449" s="113">
        <f t="shared" si="132"/>
        <v>2.0786915600000011</v>
      </c>
      <c r="P449" s="113">
        <f t="shared" si="132"/>
        <v>1.9968704225000078</v>
      </c>
      <c r="Q449" s="148">
        <f t="shared" si="121"/>
        <v>45031</v>
      </c>
      <c r="R449" s="148">
        <f t="shared" si="122"/>
        <v>44331</v>
      </c>
      <c r="S449" s="187">
        <f t="shared" si="116"/>
        <v>2.599174285714069E-4</v>
      </c>
      <c r="T449" s="549">
        <f t="shared" si="126"/>
        <v>700</v>
      </c>
      <c r="U449" s="113">
        <f t="shared" si="123"/>
        <v>544.75</v>
      </c>
      <c r="V449" s="113">
        <f t="shared" si="124"/>
        <v>155.25</v>
      </c>
      <c r="W449" s="549">
        <f t="shared" si="113"/>
        <v>2.1190437407857119</v>
      </c>
      <c r="Y449" s="556">
        <f t="shared" si="125"/>
        <v>1.0969129365268078</v>
      </c>
    </row>
    <row r="450" spans="2:25" x14ac:dyDescent="0.35">
      <c r="B450" s="116">
        <v>42661</v>
      </c>
      <c r="C450" s="186">
        <f t="shared" si="131"/>
        <v>3.3831400625000008</v>
      </c>
      <c r="D450" s="113">
        <f t="shared" si="131"/>
        <v>3.0468614400000149</v>
      </c>
      <c r="E450" s="113">
        <f t="shared" si="127"/>
        <v>4.4837149666664778E-4</v>
      </c>
      <c r="F450" s="116">
        <f t="shared" si="117"/>
        <v>44487.25</v>
      </c>
      <c r="G450" s="116"/>
      <c r="H450" s="549">
        <f t="shared" si="118"/>
        <v>750</v>
      </c>
      <c r="I450" s="550">
        <f t="shared" si="119"/>
        <v>254.75</v>
      </c>
      <c r="J450" s="113">
        <f t="shared" si="120"/>
        <v>495.25</v>
      </c>
      <c r="K450" s="549">
        <f t="shared" si="128"/>
        <v>3.2689174237241723</v>
      </c>
      <c r="L450" s="559"/>
      <c r="N450" s="113">
        <f t="shared" si="132"/>
        <v>2.316259522499986</v>
      </c>
      <c r="O450" s="113">
        <f t="shared" si="132"/>
        <v>2.1282042225000186</v>
      </c>
      <c r="P450" s="113">
        <f t="shared" si="132"/>
        <v>2.0514142025000126</v>
      </c>
      <c r="Q450" s="148">
        <f t="shared" si="121"/>
        <v>45031</v>
      </c>
      <c r="R450" s="148">
        <f t="shared" si="122"/>
        <v>44331</v>
      </c>
      <c r="S450" s="187">
        <f t="shared" si="116"/>
        <v>2.6865042857138199E-4</v>
      </c>
      <c r="T450" s="549">
        <f t="shared" si="126"/>
        <v>700</v>
      </c>
      <c r="U450" s="113">
        <f t="shared" si="123"/>
        <v>543.75</v>
      </c>
      <c r="V450" s="113">
        <f t="shared" si="124"/>
        <v>156.25</v>
      </c>
      <c r="W450" s="549">
        <f t="shared" si="113"/>
        <v>2.1701808519642971</v>
      </c>
      <c r="Y450" s="556">
        <f t="shared" si="125"/>
        <v>1.0987365717598752</v>
      </c>
    </row>
    <row r="451" spans="2:25" x14ac:dyDescent="0.35">
      <c r="B451" s="116">
        <v>42662</v>
      </c>
      <c r="C451" s="186">
        <f t="shared" si="131"/>
        <v>3.3953417224999782</v>
      </c>
      <c r="D451" s="113">
        <f t="shared" si="131"/>
        <v>3.0590432399999923</v>
      </c>
      <c r="E451" s="113">
        <f t="shared" si="127"/>
        <v>4.4839797666664796E-4</v>
      </c>
      <c r="F451" s="116">
        <f t="shared" si="117"/>
        <v>44488.25</v>
      </c>
      <c r="G451" s="116"/>
      <c r="H451" s="549">
        <f t="shared" si="118"/>
        <v>750</v>
      </c>
      <c r="I451" s="550">
        <f t="shared" si="119"/>
        <v>253.75</v>
      </c>
      <c r="J451" s="113">
        <f t="shared" si="120"/>
        <v>496.25</v>
      </c>
      <c r="K451" s="549">
        <f t="shared" si="128"/>
        <v>3.2815607359208165</v>
      </c>
      <c r="L451" s="559"/>
      <c r="N451" s="113">
        <f t="shared" si="132"/>
        <v>2.3213171600000138</v>
      </c>
      <c r="O451" s="113">
        <f t="shared" si="132"/>
        <v>2.1312359999999808</v>
      </c>
      <c r="P451" s="113">
        <f t="shared" si="132"/>
        <v>2.0544448399999693</v>
      </c>
      <c r="Q451" s="148">
        <f t="shared" si="121"/>
        <v>45031</v>
      </c>
      <c r="R451" s="148">
        <f t="shared" si="122"/>
        <v>44331</v>
      </c>
      <c r="S451" s="187">
        <f t="shared" si="116"/>
        <v>2.7154451428576136E-4</v>
      </c>
      <c r="T451" s="549">
        <f t="shared" si="126"/>
        <v>700</v>
      </c>
      <c r="U451" s="113">
        <f t="shared" si="123"/>
        <v>542.75</v>
      </c>
      <c r="V451" s="113">
        <f t="shared" si="124"/>
        <v>157.25</v>
      </c>
      <c r="W451" s="549">
        <f t="shared" si="113"/>
        <v>2.1739363748714169</v>
      </c>
      <c r="Y451" s="556">
        <f t="shared" si="125"/>
        <v>1.1076243610493997</v>
      </c>
    </row>
    <row r="452" spans="2:25" x14ac:dyDescent="0.35">
      <c r="B452" s="116">
        <v>42663</v>
      </c>
      <c r="C452" s="186">
        <f t="shared" si="131"/>
        <v>3.3699224100000036</v>
      </c>
      <c r="D452" s="113">
        <f t="shared" si="131"/>
        <v>3.0245300100000039</v>
      </c>
      <c r="E452" s="113">
        <f t="shared" si="127"/>
        <v>4.6052319999999959E-4</v>
      </c>
      <c r="F452" s="116">
        <f t="shared" si="117"/>
        <v>44489.25</v>
      </c>
      <c r="G452" s="116"/>
      <c r="H452" s="549">
        <f t="shared" si="118"/>
        <v>750</v>
      </c>
      <c r="I452" s="550">
        <f t="shared" si="119"/>
        <v>252.75</v>
      </c>
      <c r="J452" s="113">
        <f t="shared" si="120"/>
        <v>497.25</v>
      </c>
      <c r="K452" s="549">
        <f t="shared" si="128"/>
        <v>3.2535251712000037</v>
      </c>
      <c r="L452" s="559"/>
      <c r="N452" s="113">
        <f t="shared" si="132"/>
        <v>2.3020988024999856</v>
      </c>
      <c r="O452" s="113">
        <f t="shared" si="132"/>
        <v>2.1100145024999906</v>
      </c>
      <c r="P452" s="113">
        <f t="shared" si="132"/>
        <v>2.0362616899999963</v>
      </c>
      <c r="Q452" s="148">
        <f t="shared" si="121"/>
        <v>45031</v>
      </c>
      <c r="R452" s="148">
        <f t="shared" si="122"/>
        <v>44331</v>
      </c>
      <c r="S452" s="187">
        <f t="shared" si="116"/>
        <v>2.7440614285713572E-4</v>
      </c>
      <c r="T452" s="549">
        <f t="shared" si="126"/>
        <v>700</v>
      </c>
      <c r="U452" s="113">
        <f t="shared" si="123"/>
        <v>541.75</v>
      </c>
      <c r="V452" s="113">
        <f t="shared" si="124"/>
        <v>158.25</v>
      </c>
      <c r="W452" s="549">
        <f t="shared" si="113"/>
        <v>2.1534392746071322</v>
      </c>
      <c r="Y452" s="556">
        <f t="shared" si="125"/>
        <v>1.1000858965928715</v>
      </c>
    </row>
    <row r="453" spans="2:25" x14ac:dyDescent="0.35">
      <c r="B453" s="116">
        <v>42664</v>
      </c>
      <c r="C453" s="186">
        <f t="shared" si="131"/>
        <v>3.3709391225000163</v>
      </c>
      <c r="D453" s="113">
        <f t="shared" si="131"/>
        <v>3.0245300100000039</v>
      </c>
      <c r="E453" s="113">
        <f t="shared" si="127"/>
        <v>4.6187881666668316E-4</v>
      </c>
      <c r="F453" s="116">
        <f t="shared" si="117"/>
        <v>44490.25</v>
      </c>
      <c r="G453" s="116"/>
      <c r="H453" s="549">
        <f t="shared" si="118"/>
        <v>750</v>
      </c>
      <c r="I453" s="550">
        <f t="shared" si="119"/>
        <v>251.75</v>
      </c>
      <c r="J453" s="113">
        <f t="shared" si="120"/>
        <v>498.25</v>
      </c>
      <c r="K453" s="549">
        <f t="shared" si="128"/>
        <v>3.2546611304041786</v>
      </c>
      <c r="L453" s="559"/>
      <c r="N453" s="113">
        <f t="shared" si="132"/>
        <v>2.2960302225000007</v>
      </c>
      <c r="O453" s="113">
        <f t="shared" si="132"/>
        <v>2.1079935225000179</v>
      </c>
      <c r="P453" s="113">
        <f t="shared" si="132"/>
        <v>2.0352515624999956</v>
      </c>
      <c r="Q453" s="148">
        <f t="shared" si="121"/>
        <v>45031</v>
      </c>
      <c r="R453" s="148">
        <f t="shared" si="122"/>
        <v>44331</v>
      </c>
      <c r="S453" s="187">
        <f t="shared" si="116"/>
        <v>2.6862385714283247E-4</v>
      </c>
      <c r="T453" s="549">
        <f t="shared" si="126"/>
        <v>700</v>
      </c>
      <c r="U453" s="113">
        <f t="shared" si="123"/>
        <v>540.75</v>
      </c>
      <c r="V453" s="113">
        <f t="shared" si="124"/>
        <v>159.25</v>
      </c>
      <c r="W453" s="549">
        <f t="shared" si="113"/>
        <v>2.1507718717500142</v>
      </c>
      <c r="Y453" s="556">
        <f t="shared" si="125"/>
        <v>1.1038892586541644</v>
      </c>
    </row>
    <row r="454" spans="2:25" x14ac:dyDescent="0.35">
      <c r="B454" s="116">
        <v>42667</v>
      </c>
      <c r="C454" s="186" t="str">
        <f t="shared" si="131"/>
        <v/>
      </c>
      <c r="D454" s="113" t="str">
        <f t="shared" si="131"/>
        <v/>
      </c>
      <c r="E454" s="113" t="str">
        <f t="shared" si="127"/>
        <v/>
      </c>
      <c r="F454" s="116">
        <f t="shared" si="117"/>
        <v>44493.25</v>
      </c>
      <c r="G454" s="116"/>
      <c r="H454" s="549">
        <f t="shared" si="118"/>
        <v>750</v>
      </c>
      <c r="I454" s="550">
        <f t="shared" si="119"/>
        <v>248.75</v>
      </c>
      <c r="J454" s="113">
        <f t="shared" si="120"/>
        <v>501.25</v>
      </c>
      <c r="K454" s="549" t="str">
        <f t="shared" si="128"/>
        <v/>
      </c>
      <c r="L454" s="559"/>
      <c r="N454" s="113">
        <f t="shared" si="132"/>
        <v>2.304121702500006</v>
      </c>
      <c r="O454" s="113">
        <f t="shared" si="132"/>
        <v>2.1180986224999865</v>
      </c>
      <c r="P454" s="113">
        <f t="shared" si="132"/>
        <v>2.0392921025000232</v>
      </c>
      <c r="Q454" s="148">
        <f t="shared" si="121"/>
        <v>45031</v>
      </c>
      <c r="R454" s="148">
        <f t="shared" si="122"/>
        <v>44331</v>
      </c>
      <c r="S454" s="187">
        <f t="shared" si="116"/>
        <v>2.6574725714288504E-4</v>
      </c>
      <c r="T454" s="549">
        <f t="shared" si="126"/>
        <v>700</v>
      </c>
      <c r="U454" s="113">
        <f t="shared" si="123"/>
        <v>537.75</v>
      </c>
      <c r="V454" s="113">
        <f t="shared" si="124"/>
        <v>162.25</v>
      </c>
      <c r="W454" s="549">
        <f t="shared" si="113"/>
        <v>2.1612161149714195</v>
      </c>
      <c r="Y454" s="556" t="str">
        <f t="shared" si="125"/>
        <v/>
      </c>
    </row>
    <row r="455" spans="2:25" x14ac:dyDescent="0.35">
      <c r="B455" s="116">
        <v>42668</v>
      </c>
      <c r="C455" s="186">
        <f t="shared" si="131"/>
        <v>3.3933080625000223</v>
      </c>
      <c r="D455" s="113">
        <f t="shared" si="131"/>
        <v>3.0519371025000019</v>
      </c>
      <c r="E455" s="113">
        <f t="shared" si="127"/>
        <v>4.5516128000002711E-4</v>
      </c>
      <c r="F455" s="116">
        <f t="shared" si="117"/>
        <v>44494.25</v>
      </c>
      <c r="G455" s="116"/>
      <c r="H455" s="549">
        <f t="shared" si="118"/>
        <v>750</v>
      </c>
      <c r="I455" s="550">
        <f t="shared" si="119"/>
        <v>247.75</v>
      </c>
      <c r="J455" s="113">
        <f t="shared" si="120"/>
        <v>502.25</v>
      </c>
      <c r="K455" s="549">
        <f t="shared" si="128"/>
        <v>3.2805418553800156</v>
      </c>
      <c r="L455" s="559"/>
      <c r="N455" s="113">
        <f t="shared" si="132"/>
        <v>2.3031102499999845</v>
      </c>
      <c r="O455" s="113">
        <f t="shared" si="132"/>
        <v>2.116077562499985</v>
      </c>
      <c r="P455" s="113">
        <f t="shared" si="132"/>
        <v>2.0453530624999994</v>
      </c>
      <c r="Q455" s="148">
        <f t="shared" si="121"/>
        <v>45031</v>
      </c>
      <c r="R455" s="148">
        <f t="shared" si="122"/>
        <v>44331</v>
      </c>
      <c r="S455" s="187">
        <f t="shared" si="116"/>
        <v>2.6718955357142783E-4</v>
      </c>
      <c r="T455" s="549">
        <f t="shared" si="126"/>
        <v>700</v>
      </c>
      <c r="U455" s="113">
        <f t="shared" si="123"/>
        <v>536.75</v>
      </c>
      <c r="V455" s="113">
        <f t="shared" si="124"/>
        <v>163.25</v>
      </c>
      <c r="W455" s="549">
        <f t="shared" si="113"/>
        <v>2.1596962571205207</v>
      </c>
      <c r="Y455" s="556">
        <f t="shared" si="125"/>
        <v>1.1208455982594949</v>
      </c>
    </row>
    <row r="456" spans="2:25" x14ac:dyDescent="0.35">
      <c r="B456" s="116">
        <v>42669</v>
      </c>
      <c r="C456" s="186">
        <f t="shared" si="131"/>
        <v>3.4431384899999751</v>
      </c>
      <c r="D456" s="113">
        <f t="shared" si="131"/>
        <v>3.1067622224999925</v>
      </c>
      <c r="E456" s="113">
        <f t="shared" si="127"/>
        <v>4.4850168999997683E-4</v>
      </c>
      <c r="F456" s="116">
        <f t="shared" si="117"/>
        <v>44495.25</v>
      </c>
      <c r="G456" s="116"/>
      <c r="H456" s="549">
        <f t="shared" si="118"/>
        <v>750</v>
      </c>
      <c r="I456" s="550">
        <f t="shared" si="119"/>
        <v>246.75</v>
      </c>
      <c r="J456" s="113">
        <f t="shared" si="120"/>
        <v>503.25</v>
      </c>
      <c r="K456" s="549">
        <f t="shared" si="128"/>
        <v>3.332470697992481</v>
      </c>
      <c r="L456" s="559"/>
      <c r="N456" s="113">
        <f t="shared" si="132"/>
        <v>2.3283980624999812</v>
      </c>
      <c r="O456" s="113">
        <f t="shared" si="132"/>
        <v>2.1403316025000008</v>
      </c>
      <c r="P456" s="113">
        <f t="shared" si="132"/>
        <v>2.0675781225000245</v>
      </c>
      <c r="Q456" s="148">
        <f t="shared" si="121"/>
        <v>45031</v>
      </c>
      <c r="R456" s="148">
        <f t="shared" si="122"/>
        <v>44331</v>
      </c>
      <c r="S456" s="187">
        <f t="shared" si="116"/>
        <v>2.6866637142854345E-4</v>
      </c>
      <c r="T456" s="549">
        <f t="shared" si="126"/>
        <v>700</v>
      </c>
      <c r="U456" s="113">
        <f t="shared" si="123"/>
        <v>535.75</v>
      </c>
      <c r="V456" s="113">
        <f t="shared" si="124"/>
        <v>164.25</v>
      </c>
      <c r="W456" s="549">
        <f t="shared" si="113"/>
        <v>2.1844600540071388</v>
      </c>
      <c r="Y456" s="556">
        <f t="shared" si="125"/>
        <v>1.1480106439853421</v>
      </c>
    </row>
    <row r="457" spans="2:25" x14ac:dyDescent="0.35">
      <c r="B457" s="116">
        <v>42670</v>
      </c>
      <c r="C457" s="186">
        <f t="shared" si="131"/>
        <v>3.4858598399999829</v>
      </c>
      <c r="D457" s="113">
        <f t="shared" si="131"/>
        <v>3.1372269225000027</v>
      </c>
      <c r="E457" s="113">
        <f t="shared" si="127"/>
        <v>4.6484388999997367E-4</v>
      </c>
      <c r="F457" s="116">
        <f t="shared" si="117"/>
        <v>44496.25</v>
      </c>
      <c r="G457" s="116"/>
      <c r="H457" s="549">
        <f t="shared" si="118"/>
        <v>750</v>
      </c>
      <c r="I457" s="550">
        <f t="shared" si="119"/>
        <v>245.75</v>
      </c>
      <c r="J457" s="113">
        <f t="shared" si="120"/>
        <v>504.25</v>
      </c>
      <c r="K457" s="549">
        <f t="shared" si="128"/>
        <v>3.3716244540324896</v>
      </c>
      <c r="L457" s="559"/>
      <c r="N457" s="113">
        <f t="shared" si="132"/>
        <v>2.3658297599999933</v>
      </c>
      <c r="O457" s="113">
        <f t="shared" si="132"/>
        <v>2.1706532024999836</v>
      </c>
      <c r="P457" s="113">
        <f t="shared" si="132"/>
        <v>2.0968784899999982</v>
      </c>
      <c r="Q457" s="148">
        <f t="shared" si="121"/>
        <v>45031</v>
      </c>
      <c r="R457" s="148">
        <f t="shared" si="122"/>
        <v>44331</v>
      </c>
      <c r="S457" s="187">
        <f t="shared" si="116"/>
        <v>2.7882365357144245E-4</v>
      </c>
      <c r="T457" s="549">
        <f t="shared" si="126"/>
        <v>700</v>
      </c>
      <c r="U457" s="113">
        <f t="shared" si="123"/>
        <v>534.75</v>
      </c>
      <c r="V457" s="113">
        <f t="shared" si="124"/>
        <v>165.25</v>
      </c>
      <c r="W457" s="549">
        <f t="shared" si="113"/>
        <v>2.2167288112526644</v>
      </c>
      <c r="Y457" s="556">
        <f t="shared" si="125"/>
        <v>1.1548956427798251</v>
      </c>
    </row>
    <row r="458" spans="2:25" x14ac:dyDescent="0.35">
      <c r="B458" s="116">
        <v>42671</v>
      </c>
      <c r="C458" s="186">
        <f t="shared" si="131"/>
        <v>3.5031543225000128</v>
      </c>
      <c r="D458" s="113">
        <f t="shared" si="131"/>
        <v>3.1483984399999887</v>
      </c>
      <c r="E458" s="113">
        <f t="shared" si="127"/>
        <v>4.7300784333336544E-4</v>
      </c>
      <c r="F458" s="116">
        <f t="shared" si="117"/>
        <v>44497.25</v>
      </c>
      <c r="G458" s="116"/>
      <c r="H458" s="549">
        <f t="shared" si="118"/>
        <v>750</v>
      </c>
      <c r="I458" s="550">
        <f t="shared" si="119"/>
        <v>244.75</v>
      </c>
      <c r="J458" s="113">
        <f t="shared" si="120"/>
        <v>505.25</v>
      </c>
      <c r="K458" s="549">
        <f t="shared" si="128"/>
        <v>3.3873856528441717</v>
      </c>
      <c r="L458" s="559"/>
      <c r="N458" s="113">
        <f t="shared" si="132"/>
        <v>2.424520249999973</v>
      </c>
      <c r="O458" s="113">
        <f t="shared" si="132"/>
        <v>2.2171550625000203</v>
      </c>
      <c r="P458" s="113">
        <f t="shared" si="132"/>
        <v>2.1342678225000133</v>
      </c>
      <c r="Q458" s="148">
        <f t="shared" si="121"/>
        <v>45031</v>
      </c>
      <c r="R458" s="148">
        <f t="shared" si="122"/>
        <v>44331</v>
      </c>
      <c r="S458" s="187">
        <f t="shared" si="116"/>
        <v>2.9623598214278957E-4</v>
      </c>
      <c r="T458" s="549">
        <f t="shared" si="126"/>
        <v>700</v>
      </c>
      <c r="U458" s="113">
        <f t="shared" si="123"/>
        <v>533.75</v>
      </c>
      <c r="V458" s="113">
        <f t="shared" si="124"/>
        <v>166.25</v>
      </c>
      <c r="W458" s="549">
        <f t="shared" si="113"/>
        <v>2.266404294531259</v>
      </c>
      <c r="Y458" s="556">
        <f t="shared" si="125"/>
        <v>1.1209813583129127</v>
      </c>
    </row>
    <row r="459" spans="2:25" x14ac:dyDescent="0.35">
      <c r="B459" s="116">
        <v>42674</v>
      </c>
      <c r="C459" s="186">
        <f t="shared" si="131"/>
        <v>3.482808022500028</v>
      </c>
      <c r="D459" s="113">
        <f t="shared" si="131"/>
        <v>3.1250405025000205</v>
      </c>
      <c r="E459" s="113">
        <f t="shared" si="127"/>
        <v>4.7702336000000992E-4</v>
      </c>
      <c r="F459" s="116">
        <f t="shared" si="117"/>
        <v>44500.25</v>
      </c>
      <c r="G459" s="116"/>
      <c r="H459" s="549">
        <f t="shared" si="118"/>
        <v>750</v>
      </c>
      <c r="I459" s="550">
        <f t="shared" si="119"/>
        <v>241.75</v>
      </c>
      <c r="J459" s="113">
        <f t="shared" si="120"/>
        <v>508.25</v>
      </c>
      <c r="K459" s="549">
        <f t="shared" si="128"/>
        <v>3.3674876252200256</v>
      </c>
      <c r="L459" s="559"/>
      <c r="N459" s="113">
        <f t="shared" si="132"/>
        <v>2.424520249999973</v>
      </c>
      <c r="O459" s="113">
        <f t="shared" si="132"/>
        <v>2.2211992024999905</v>
      </c>
      <c r="P459" s="113">
        <f t="shared" si="132"/>
        <v>2.1362890625000297</v>
      </c>
      <c r="Q459" s="148">
        <f t="shared" si="121"/>
        <v>45031</v>
      </c>
      <c r="R459" s="148">
        <f t="shared" si="122"/>
        <v>44331</v>
      </c>
      <c r="S459" s="187">
        <f t="shared" si="116"/>
        <v>2.9045863928568928E-4</v>
      </c>
      <c r="T459" s="549">
        <f t="shared" si="126"/>
        <v>700</v>
      </c>
      <c r="U459" s="113">
        <f t="shared" si="123"/>
        <v>530.75</v>
      </c>
      <c r="V459" s="113">
        <f t="shared" si="124"/>
        <v>169.25</v>
      </c>
      <c r="W459" s="549">
        <f t="shared" si="113"/>
        <v>2.2703593271990932</v>
      </c>
      <c r="Y459" s="556">
        <f t="shared" si="125"/>
        <v>1.0971282980209325</v>
      </c>
    </row>
    <row r="460" spans="2:25" x14ac:dyDescent="0.35">
      <c r="B460" s="116">
        <v>42675</v>
      </c>
      <c r="C460" s="186">
        <f t="shared" si="131"/>
        <v>3.5041716900000131</v>
      </c>
      <c r="D460" s="113">
        <f t="shared" si="131"/>
        <v>3.1392580624999722</v>
      </c>
      <c r="E460" s="113">
        <f t="shared" si="127"/>
        <v>4.8655150333338782E-4</v>
      </c>
      <c r="F460" s="116">
        <f t="shared" si="117"/>
        <v>44501.25</v>
      </c>
      <c r="G460" s="116"/>
      <c r="H460" s="549">
        <f t="shared" si="118"/>
        <v>750</v>
      </c>
      <c r="I460" s="550">
        <f t="shared" si="119"/>
        <v>240.75</v>
      </c>
      <c r="J460" s="113">
        <f t="shared" si="120"/>
        <v>509.25</v>
      </c>
      <c r="K460" s="549">
        <f t="shared" si="128"/>
        <v>3.3870344155724998</v>
      </c>
      <c r="L460" s="559"/>
      <c r="N460" s="113">
        <f t="shared" si="132"/>
        <v>2.4336289024999846</v>
      </c>
      <c r="O460" s="113">
        <f t="shared" si="132"/>
        <v>2.2232213025000114</v>
      </c>
      <c r="P460" s="113">
        <f t="shared" si="132"/>
        <v>2.137299689999983</v>
      </c>
      <c r="Q460" s="148">
        <f t="shared" si="121"/>
        <v>45031</v>
      </c>
      <c r="R460" s="148">
        <f t="shared" si="122"/>
        <v>44331</v>
      </c>
      <c r="S460" s="187">
        <f t="shared" si="116"/>
        <v>3.0058228571424754E-4</v>
      </c>
      <c r="T460" s="549">
        <f t="shared" si="126"/>
        <v>700</v>
      </c>
      <c r="U460" s="113">
        <f t="shared" si="123"/>
        <v>529.75</v>
      </c>
      <c r="V460" s="113">
        <f t="shared" si="124"/>
        <v>170.25</v>
      </c>
      <c r="W460" s="549">
        <f t="shared" si="113"/>
        <v>2.274395436642862</v>
      </c>
      <c r="Y460" s="556">
        <f t="shared" si="125"/>
        <v>1.1126389789296378</v>
      </c>
    </row>
    <row r="461" spans="2:25" x14ac:dyDescent="0.35">
      <c r="B461" s="116">
        <v>42676</v>
      </c>
      <c r="C461" s="186">
        <f t="shared" si="131"/>
        <v>3.5316425025000209</v>
      </c>
      <c r="D461" s="113">
        <f t="shared" si="131"/>
        <v>3.1798850625000208</v>
      </c>
      <c r="E461" s="113">
        <f t="shared" si="127"/>
        <v>4.6900992000000011E-4</v>
      </c>
      <c r="F461" s="116">
        <f t="shared" si="117"/>
        <v>44502.25</v>
      </c>
      <c r="G461" s="116"/>
      <c r="H461" s="549">
        <f t="shared" si="118"/>
        <v>750</v>
      </c>
      <c r="I461" s="550">
        <f t="shared" si="119"/>
        <v>239.75</v>
      </c>
      <c r="J461" s="113">
        <f t="shared" si="120"/>
        <v>510.25</v>
      </c>
      <c r="K461" s="549">
        <f t="shared" si="128"/>
        <v>3.4191973741800208</v>
      </c>
      <c r="L461" s="559"/>
      <c r="N461" s="113">
        <f t="shared" si="132"/>
        <v>2.4761413025000012</v>
      </c>
      <c r="O461" s="113">
        <f t="shared" si="132"/>
        <v>2.2687238399999865</v>
      </c>
      <c r="P461" s="113">
        <f t="shared" si="132"/>
        <v>2.1827831025000188</v>
      </c>
      <c r="Q461" s="148">
        <f t="shared" si="121"/>
        <v>45031</v>
      </c>
      <c r="R461" s="148">
        <f t="shared" si="122"/>
        <v>44331</v>
      </c>
      <c r="S461" s="187">
        <f t="shared" si="116"/>
        <v>2.9631066071430671E-4</v>
      </c>
      <c r="T461" s="549">
        <f t="shared" si="126"/>
        <v>700</v>
      </c>
      <c r="U461" s="113">
        <f t="shared" si="123"/>
        <v>528.75</v>
      </c>
      <c r="V461" s="113">
        <f t="shared" si="124"/>
        <v>171.25</v>
      </c>
      <c r="W461" s="549">
        <f t="shared" si="113"/>
        <v>2.3194670406473117</v>
      </c>
      <c r="Y461" s="556">
        <f t="shared" si="125"/>
        <v>1.0997303335327091</v>
      </c>
    </row>
    <row r="462" spans="2:25" x14ac:dyDescent="0.35">
      <c r="B462" s="116">
        <v>42677</v>
      </c>
      <c r="C462" s="186">
        <f t="shared" si="131"/>
        <v>3.5631875600000029</v>
      </c>
      <c r="D462" s="113">
        <f t="shared" si="131"/>
        <v>3.2032492099999921</v>
      </c>
      <c r="E462" s="113">
        <f t="shared" si="127"/>
        <v>4.7991780000001448E-4</v>
      </c>
      <c r="F462" s="116">
        <f t="shared" si="117"/>
        <v>44503.25</v>
      </c>
      <c r="G462" s="116"/>
      <c r="H462" s="549">
        <f t="shared" si="118"/>
        <v>750</v>
      </c>
      <c r="I462" s="550">
        <f t="shared" si="119"/>
        <v>238.75</v>
      </c>
      <c r="J462" s="113">
        <f t="shared" si="120"/>
        <v>511.25</v>
      </c>
      <c r="K462" s="549">
        <f t="shared" si="128"/>
        <v>3.4486071852499993</v>
      </c>
      <c r="L462" s="559"/>
      <c r="N462" s="113">
        <f t="shared" si="132"/>
        <v>2.4801905624999732</v>
      </c>
      <c r="O462" s="113">
        <f t="shared" si="132"/>
        <v>2.2768142399999913</v>
      </c>
      <c r="P462" s="113">
        <f t="shared" si="132"/>
        <v>2.190870102500031</v>
      </c>
      <c r="Q462" s="148">
        <f t="shared" si="121"/>
        <v>45031</v>
      </c>
      <c r="R462" s="148">
        <f t="shared" si="122"/>
        <v>44331</v>
      </c>
      <c r="S462" s="187">
        <f t="shared" si="116"/>
        <v>2.905376035714026E-4</v>
      </c>
      <c r="T462" s="549">
        <f t="shared" si="126"/>
        <v>700</v>
      </c>
      <c r="U462" s="113">
        <f t="shared" si="123"/>
        <v>527.75</v>
      </c>
      <c r="V462" s="113">
        <f t="shared" si="124"/>
        <v>172.25</v>
      </c>
      <c r="W462" s="549">
        <f t="shared" si="113"/>
        <v>2.3268593422151653</v>
      </c>
      <c r="Y462" s="556">
        <f t="shared" si="125"/>
        <v>1.121747843034834</v>
      </c>
    </row>
    <row r="463" spans="2:25" x14ac:dyDescent="0.35">
      <c r="B463" s="116">
        <v>42678</v>
      </c>
      <c r="C463" s="186">
        <f t="shared" si="131"/>
        <v>3.5825240024999871</v>
      </c>
      <c r="D463" s="113">
        <f t="shared" si="131"/>
        <v>3.2225520224999915</v>
      </c>
      <c r="E463" s="113">
        <f t="shared" si="127"/>
        <v>4.799626399999942E-4</v>
      </c>
      <c r="F463" s="116">
        <f t="shared" si="117"/>
        <v>44504.25</v>
      </c>
      <c r="G463" s="116"/>
      <c r="H463" s="549">
        <f t="shared" si="118"/>
        <v>750</v>
      </c>
      <c r="I463" s="550">
        <f t="shared" si="119"/>
        <v>237.75</v>
      </c>
      <c r="J463" s="113">
        <f t="shared" si="120"/>
        <v>512.25</v>
      </c>
      <c r="K463" s="549">
        <f t="shared" si="128"/>
        <v>3.4684128848399887</v>
      </c>
      <c r="L463" s="559"/>
      <c r="N463" s="113">
        <f t="shared" si="132"/>
        <v>2.536888602499987</v>
      </c>
      <c r="O463" s="113">
        <f t="shared" si="132"/>
        <v>2.3344676025000233</v>
      </c>
      <c r="P463" s="113">
        <f t="shared" si="132"/>
        <v>2.2414211024999853</v>
      </c>
      <c r="Q463" s="148">
        <f t="shared" si="121"/>
        <v>45031</v>
      </c>
      <c r="R463" s="148">
        <f t="shared" si="122"/>
        <v>44331</v>
      </c>
      <c r="S463" s="187">
        <f t="shared" si="116"/>
        <v>2.8917285714280538E-4</v>
      </c>
      <c r="T463" s="549">
        <f t="shared" si="126"/>
        <v>700</v>
      </c>
      <c r="U463" s="113">
        <f t="shared" si="123"/>
        <v>526.75</v>
      </c>
      <c r="V463" s="113">
        <f t="shared" si="124"/>
        <v>173.25</v>
      </c>
      <c r="W463" s="549">
        <f t="shared" si="113"/>
        <v>2.3845668000000142</v>
      </c>
      <c r="Y463" s="556">
        <f t="shared" si="125"/>
        <v>1.0838460848399745</v>
      </c>
    </row>
    <row r="464" spans="2:25" x14ac:dyDescent="0.35">
      <c r="B464" s="116">
        <v>42681</v>
      </c>
      <c r="C464" s="186">
        <f t="shared" si="131"/>
        <v>3.6507248099999945</v>
      </c>
      <c r="D464" s="113">
        <f t="shared" si="131"/>
        <v>3.2682764100000039</v>
      </c>
      <c r="E464" s="113">
        <f t="shared" si="127"/>
        <v>5.0993119999998742E-4</v>
      </c>
      <c r="F464" s="116">
        <f t="shared" si="117"/>
        <v>44507.25</v>
      </c>
      <c r="G464" s="116"/>
      <c r="H464" s="549">
        <f t="shared" si="118"/>
        <v>750</v>
      </c>
      <c r="I464" s="550">
        <f t="shared" si="119"/>
        <v>234.75</v>
      </c>
      <c r="J464" s="113">
        <f t="shared" si="120"/>
        <v>515.25</v>
      </c>
      <c r="K464" s="549">
        <f t="shared" si="128"/>
        <v>3.5310184607999973</v>
      </c>
      <c r="L464" s="559"/>
      <c r="N464" s="113">
        <f t="shared" si="132"/>
        <v>2.5601798400000098</v>
      </c>
      <c r="O464" s="113">
        <f t="shared" si="132"/>
        <v>2.3567241224999869</v>
      </c>
      <c r="P464" s="113">
        <f t="shared" si="132"/>
        <v>2.2576000624999981</v>
      </c>
      <c r="Q464" s="148">
        <f t="shared" si="121"/>
        <v>45031</v>
      </c>
      <c r="R464" s="148">
        <f t="shared" si="122"/>
        <v>44331</v>
      </c>
      <c r="S464" s="187">
        <f t="shared" si="116"/>
        <v>2.906510250000327E-4</v>
      </c>
      <c r="T464" s="549">
        <f t="shared" si="126"/>
        <v>700</v>
      </c>
      <c r="U464" s="113">
        <f t="shared" si="123"/>
        <v>523.75</v>
      </c>
      <c r="V464" s="113">
        <f t="shared" si="124"/>
        <v>176.25</v>
      </c>
      <c r="W464" s="549">
        <f t="shared" si="113"/>
        <v>2.4079513656562428</v>
      </c>
      <c r="Y464" s="556">
        <f t="shared" si="125"/>
        <v>1.1230670951437545</v>
      </c>
    </row>
    <row r="465" spans="2:25" x14ac:dyDescent="0.35">
      <c r="B465" s="116">
        <v>42682</v>
      </c>
      <c r="C465" s="186">
        <f t="shared" ref="C465:D484" si="133">IF(C195="","",((1+C195/200)^2-1)*100)</f>
        <v>3.7077456900000083</v>
      </c>
      <c r="D465" s="113">
        <f t="shared" si="133"/>
        <v>3.3089288100000003</v>
      </c>
      <c r="E465" s="113">
        <f t="shared" si="127"/>
        <v>5.317558400000107E-4</v>
      </c>
      <c r="F465" s="116">
        <f t="shared" si="117"/>
        <v>44508.25</v>
      </c>
      <c r="G465" s="116"/>
      <c r="H465" s="549">
        <f t="shared" si="118"/>
        <v>750</v>
      </c>
      <c r="I465" s="550">
        <f t="shared" si="119"/>
        <v>233.75</v>
      </c>
      <c r="J465" s="113">
        <f t="shared" si="120"/>
        <v>516.25</v>
      </c>
      <c r="K465" s="549">
        <f t="shared" si="128"/>
        <v>3.5834477624000058</v>
      </c>
      <c r="L465" s="559"/>
      <c r="N465" s="113">
        <f t="shared" ref="N465:P484" si="134">IF(N195="","",((1+N195/200)^2-1)*100)</f>
        <v>2.5794224224999995</v>
      </c>
      <c r="O465" s="113">
        <f t="shared" si="134"/>
        <v>2.373924000000005</v>
      </c>
      <c r="P465" s="113">
        <f t="shared" si="134"/>
        <v>2.2687238399999865</v>
      </c>
      <c r="Q465" s="148">
        <f t="shared" si="121"/>
        <v>45031</v>
      </c>
      <c r="R465" s="148">
        <f t="shared" si="122"/>
        <v>44331</v>
      </c>
      <c r="S465" s="187">
        <f t="shared" si="116"/>
        <v>2.9356917499999213E-4</v>
      </c>
      <c r="T465" s="549">
        <f t="shared" si="126"/>
        <v>700</v>
      </c>
      <c r="U465" s="113">
        <f t="shared" si="123"/>
        <v>522.75</v>
      </c>
      <c r="V465" s="113">
        <f t="shared" si="124"/>
        <v>177.25</v>
      </c>
      <c r="W465" s="549">
        <f t="shared" si="113"/>
        <v>2.4259591362687538</v>
      </c>
      <c r="Y465" s="556">
        <f t="shared" si="125"/>
        <v>1.157488626131252</v>
      </c>
    </row>
    <row r="466" spans="2:25" x14ac:dyDescent="0.35">
      <c r="B466" s="116">
        <v>42683</v>
      </c>
      <c r="C466" s="186">
        <f t="shared" si="133"/>
        <v>3.8544428100000028</v>
      </c>
      <c r="D466" s="113">
        <f t="shared" si="133"/>
        <v>3.4360191224999781</v>
      </c>
      <c r="E466" s="113">
        <f t="shared" si="127"/>
        <v>5.5789825000003286E-4</v>
      </c>
      <c r="F466" s="116">
        <f t="shared" si="117"/>
        <v>44509.25</v>
      </c>
      <c r="G466" s="116"/>
      <c r="H466" s="549">
        <f t="shared" si="118"/>
        <v>750</v>
      </c>
      <c r="I466" s="550">
        <f t="shared" si="119"/>
        <v>232.75</v>
      </c>
      <c r="J466" s="113">
        <f t="shared" si="120"/>
        <v>517.25</v>
      </c>
      <c r="K466" s="549">
        <f t="shared" si="128"/>
        <v>3.724591992312495</v>
      </c>
      <c r="L466" s="559"/>
      <c r="N466" s="113">
        <f t="shared" si="134"/>
        <v>2.5055002500000256</v>
      </c>
      <c r="O466" s="113">
        <f t="shared" si="134"/>
        <v>2.3071560900000287</v>
      </c>
      <c r="P466" s="113">
        <f t="shared" si="134"/>
        <v>2.2030012025000101</v>
      </c>
      <c r="Q466" s="148">
        <f t="shared" si="121"/>
        <v>45031</v>
      </c>
      <c r="R466" s="148">
        <f t="shared" si="122"/>
        <v>44331</v>
      </c>
      <c r="S466" s="187">
        <f t="shared" si="116"/>
        <v>2.8334879999999555E-4</v>
      </c>
      <c r="T466" s="549">
        <f t="shared" si="126"/>
        <v>700</v>
      </c>
      <c r="U466" s="113">
        <f t="shared" si="123"/>
        <v>521.75</v>
      </c>
      <c r="V466" s="113">
        <f t="shared" si="124"/>
        <v>178.25</v>
      </c>
      <c r="W466" s="549">
        <f t="shared" si="113"/>
        <v>2.3576630136000278</v>
      </c>
      <c r="Y466" s="556">
        <f t="shared" si="125"/>
        <v>1.3669289787124672</v>
      </c>
    </row>
    <row r="467" spans="2:25" x14ac:dyDescent="0.35">
      <c r="B467" s="116">
        <v>42684</v>
      </c>
      <c r="C467" s="186">
        <f t="shared" si="133"/>
        <v>3.8931718399999982</v>
      </c>
      <c r="D467" s="113">
        <f t="shared" si="133"/>
        <v>3.4309340099999863</v>
      </c>
      <c r="E467" s="113">
        <f t="shared" si="127"/>
        <v>6.1631710666668245E-4</v>
      </c>
      <c r="F467" s="116">
        <f t="shared" si="117"/>
        <v>44510.25</v>
      </c>
      <c r="G467" s="116"/>
      <c r="H467" s="549">
        <f t="shared" si="118"/>
        <v>750</v>
      </c>
      <c r="I467" s="550">
        <f t="shared" si="119"/>
        <v>231.75</v>
      </c>
      <c r="J467" s="113">
        <f t="shared" si="120"/>
        <v>518.25</v>
      </c>
      <c r="K467" s="549">
        <f t="shared" si="128"/>
        <v>3.7503403505299944</v>
      </c>
      <c r="L467" s="559"/>
      <c r="N467" s="113">
        <f t="shared" si="134"/>
        <v>2.6716092899999877</v>
      </c>
      <c r="O467" s="113">
        <f t="shared" si="134"/>
        <v>2.424520249999973</v>
      </c>
      <c r="P467" s="113">
        <f t="shared" si="134"/>
        <v>2.2859163225000145</v>
      </c>
      <c r="Q467" s="148">
        <f t="shared" si="121"/>
        <v>45031</v>
      </c>
      <c r="R467" s="148">
        <f t="shared" si="122"/>
        <v>44331</v>
      </c>
      <c r="S467" s="187">
        <f t="shared" si="116"/>
        <v>3.5298434285716392E-4</v>
      </c>
      <c r="T467" s="549">
        <f t="shared" si="126"/>
        <v>700</v>
      </c>
      <c r="U467" s="113">
        <f t="shared" si="123"/>
        <v>520.75</v>
      </c>
      <c r="V467" s="113">
        <f t="shared" si="124"/>
        <v>179.25</v>
      </c>
      <c r="W467" s="549">
        <f t="shared" si="113"/>
        <v>2.4877926934571195</v>
      </c>
      <c r="Y467" s="556">
        <f t="shared" si="125"/>
        <v>1.2625476570728749</v>
      </c>
    </row>
    <row r="468" spans="2:25" x14ac:dyDescent="0.35">
      <c r="B468" s="116">
        <v>42685</v>
      </c>
      <c r="C468" s="186">
        <f t="shared" si="133"/>
        <v>3.8666722499999917</v>
      </c>
      <c r="D468" s="113">
        <f t="shared" si="133"/>
        <v>3.3963585600000012</v>
      </c>
      <c r="E468" s="113">
        <f t="shared" si="127"/>
        <v>6.270849199999873E-4</v>
      </c>
      <c r="F468" s="116">
        <f t="shared" si="117"/>
        <v>44511.25</v>
      </c>
      <c r="G468" s="116"/>
      <c r="H468" s="549">
        <f t="shared" si="118"/>
        <v>750</v>
      </c>
      <c r="I468" s="550">
        <f t="shared" si="119"/>
        <v>230.75</v>
      </c>
      <c r="J468" s="113">
        <f t="shared" si="120"/>
        <v>519.25</v>
      </c>
      <c r="K468" s="549">
        <f t="shared" si="128"/>
        <v>3.7219724047099945</v>
      </c>
      <c r="L468" s="559"/>
      <c r="N468" s="113">
        <f t="shared" si="134"/>
        <v>2.7425504400000023</v>
      </c>
      <c r="O468" s="113">
        <f t="shared" si="134"/>
        <v>2.5055002500000256</v>
      </c>
      <c r="P468" s="113">
        <f t="shared" si="134"/>
        <v>2.3476188900000139</v>
      </c>
      <c r="Q468" s="148">
        <f t="shared" si="121"/>
        <v>45031</v>
      </c>
      <c r="R468" s="148">
        <f t="shared" si="122"/>
        <v>44331</v>
      </c>
      <c r="S468" s="187">
        <f t="shared" si="116"/>
        <v>3.3864312857139519E-4</v>
      </c>
      <c r="T468" s="549">
        <f t="shared" si="126"/>
        <v>700</v>
      </c>
      <c r="U468" s="113">
        <f t="shared" si="123"/>
        <v>519.75</v>
      </c>
      <c r="V468" s="113">
        <f t="shared" si="124"/>
        <v>180.25</v>
      </c>
      <c r="W468" s="549">
        <f t="shared" ref="W468:W531" si="135">IF(N468="","",N468-(U468*S468))</f>
        <v>2.5665406739250196</v>
      </c>
      <c r="Y468" s="556">
        <f t="shared" si="125"/>
        <v>1.1554317307849749</v>
      </c>
    </row>
    <row r="469" spans="2:25" x14ac:dyDescent="0.35">
      <c r="B469" s="116">
        <v>42688</v>
      </c>
      <c r="C469" s="186">
        <f t="shared" si="133"/>
        <v>3.9614748224999774</v>
      </c>
      <c r="D469" s="113">
        <f t="shared" si="133"/>
        <v>3.4553436900000234</v>
      </c>
      <c r="E469" s="113">
        <f t="shared" si="127"/>
        <v>6.7484150999993868E-4</v>
      </c>
      <c r="F469" s="116">
        <f t="shared" si="117"/>
        <v>44514.25</v>
      </c>
      <c r="G469" s="116"/>
      <c r="H469" s="549">
        <f t="shared" si="118"/>
        <v>750</v>
      </c>
      <c r="I469" s="550">
        <f t="shared" si="119"/>
        <v>227.75</v>
      </c>
      <c r="J469" s="113">
        <f t="shared" si="120"/>
        <v>522.25</v>
      </c>
      <c r="K469" s="549">
        <f t="shared" si="128"/>
        <v>3.8077796685974912</v>
      </c>
      <c r="L469" s="559"/>
      <c r="N469" s="113">
        <f t="shared" si="134"/>
        <v>2.8054044899999964</v>
      </c>
      <c r="O469" s="113">
        <f t="shared" si="134"/>
        <v>2.548027559999988</v>
      </c>
      <c r="P469" s="113">
        <f t="shared" si="134"/>
        <v>2.3617827600000085</v>
      </c>
      <c r="Q469" s="148">
        <f t="shared" si="121"/>
        <v>45031</v>
      </c>
      <c r="R469" s="148">
        <f t="shared" si="122"/>
        <v>44331</v>
      </c>
      <c r="S469" s="187">
        <f t="shared" si="116"/>
        <v>3.6768132857144053E-4</v>
      </c>
      <c r="T469" s="549">
        <f t="shared" si="126"/>
        <v>700</v>
      </c>
      <c r="U469" s="113">
        <f t="shared" si="123"/>
        <v>516.75</v>
      </c>
      <c r="V469" s="113">
        <f t="shared" si="124"/>
        <v>183.25</v>
      </c>
      <c r="W469" s="549">
        <f t="shared" si="135"/>
        <v>2.6154051634607045</v>
      </c>
      <c r="Y469" s="556">
        <f t="shared" si="125"/>
        <v>1.1923745051367867</v>
      </c>
    </row>
    <row r="470" spans="2:25" x14ac:dyDescent="0.35">
      <c r="B470" s="116">
        <v>42689</v>
      </c>
      <c r="C470" s="186">
        <f t="shared" si="133"/>
        <v>3.9033648900000051</v>
      </c>
      <c r="D470" s="113">
        <f t="shared" si="133"/>
        <v>3.4004259600000308</v>
      </c>
      <c r="E470" s="113">
        <f t="shared" si="127"/>
        <v>6.7058523999996567E-4</v>
      </c>
      <c r="F470" s="116">
        <f t="shared" si="117"/>
        <v>44515.25</v>
      </c>
      <c r="G470" s="116"/>
      <c r="H470" s="549">
        <f t="shared" si="118"/>
        <v>750</v>
      </c>
      <c r="I470" s="550">
        <f t="shared" si="119"/>
        <v>226.75</v>
      </c>
      <c r="J470" s="113">
        <f t="shared" si="120"/>
        <v>523.25</v>
      </c>
      <c r="K470" s="549">
        <f t="shared" si="128"/>
        <v>3.7513096868300129</v>
      </c>
      <c r="L470" s="559"/>
      <c r="N470" s="113">
        <f t="shared" si="134"/>
        <v>2.7952654399999721</v>
      </c>
      <c r="O470" s="113">
        <f t="shared" si="134"/>
        <v>2.5206875624999903</v>
      </c>
      <c r="P470" s="113">
        <f t="shared" si="134"/>
        <v>2.3557124100000326</v>
      </c>
      <c r="Q470" s="148">
        <f t="shared" si="121"/>
        <v>45031</v>
      </c>
      <c r="R470" s="148">
        <f t="shared" si="122"/>
        <v>44331</v>
      </c>
      <c r="S470" s="187">
        <f t="shared" si="116"/>
        <v>3.9225411071425978E-4</v>
      </c>
      <c r="T470" s="549">
        <f t="shared" si="126"/>
        <v>700</v>
      </c>
      <c r="U470" s="113">
        <f t="shared" si="123"/>
        <v>515.75</v>
      </c>
      <c r="V470" s="113">
        <f t="shared" si="124"/>
        <v>184.25</v>
      </c>
      <c r="W470" s="549">
        <f t="shared" si="135"/>
        <v>2.5929603823990925</v>
      </c>
      <c r="Y470" s="556">
        <f t="shared" si="125"/>
        <v>1.1583493044309203</v>
      </c>
    </row>
    <row r="471" spans="2:25" x14ac:dyDescent="0.35">
      <c r="B471" s="116">
        <v>42690</v>
      </c>
      <c r="C471" s="186">
        <f t="shared" si="133"/>
        <v>3.8656531024999996</v>
      </c>
      <c r="D471" s="113">
        <f t="shared" si="133"/>
        <v>3.3821232899999831</v>
      </c>
      <c r="E471" s="113">
        <f t="shared" si="127"/>
        <v>6.4470641666668866E-4</v>
      </c>
      <c r="F471" s="116">
        <f t="shared" si="117"/>
        <v>44516.25</v>
      </c>
      <c r="G471" s="116"/>
      <c r="H471" s="549">
        <f t="shared" si="118"/>
        <v>750</v>
      </c>
      <c r="I471" s="550">
        <f t="shared" si="119"/>
        <v>225.75</v>
      </c>
      <c r="J471" s="113">
        <f t="shared" si="120"/>
        <v>524.25</v>
      </c>
      <c r="K471" s="549">
        <f t="shared" si="128"/>
        <v>3.7201106289374946</v>
      </c>
      <c r="L471" s="559"/>
      <c r="N471" s="113">
        <f t="shared" si="134"/>
        <v>2.7770164099999883</v>
      </c>
      <c r="O471" s="113">
        <f t="shared" si="134"/>
        <v>2.5065127025000189</v>
      </c>
      <c r="P471" s="113">
        <f t="shared" si="134"/>
        <v>2.3375024399999944</v>
      </c>
      <c r="Q471" s="148">
        <f t="shared" si="121"/>
        <v>45031</v>
      </c>
      <c r="R471" s="148">
        <f t="shared" si="122"/>
        <v>44331</v>
      </c>
      <c r="S471" s="187">
        <f t="shared" si="116"/>
        <v>3.8643386785709922E-4</v>
      </c>
      <c r="T471" s="549">
        <f t="shared" si="126"/>
        <v>700</v>
      </c>
      <c r="U471" s="113">
        <f t="shared" si="123"/>
        <v>514.75</v>
      </c>
      <c r="V471" s="113">
        <f t="shared" si="124"/>
        <v>185.25</v>
      </c>
      <c r="W471" s="549">
        <f t="shared" si="135"/>
        <v>2.5780995765205463</v>
      </c>
      <c r="Y471" s="556">
        <f t="shared" si="125"/>
        <v>1.1420110524169482</v>
      </c>
    </row>
    <row r="472" spans="2:25" x14ac:dyDescent="0.35">
      <c r="B472" s="116">
        <v>42691</v>
      </c>
      <c r="C472" s="186">
        <f t="shared" si="133"/>
        <v>3.8615765625000131</v>
      </c>
      <c r="D472" s="113">
        <f t="shared" si="133"/>
        <v>3.3770395025000122</v>
      </c>
      <c r="E472" s="113">
        <f t="shared" si="127"/>
        <v>6.4604941333333457E-4</v>
      </c>
      <c r="F472" s="116">
        <f t="shared" si="117"/>
        <v>44517.25</v>
      </c>
      <c r="G472" s="116"/>
      <c r="H472" s="549">
        <f t="shared" si="118"/>
        <v>750</v>
      </c>
      <c r="I472" s="550">
        <f t="shared" si="119"/>
        <v>224.75</v>
      </c>
      <c r="J472" s="113">
        <f t="shared" si="120"/>
        <v>525.25</v>
      </c>
      <c r="K472" s="549">
        <f t="shared" si="128"/>
        <v>3.7163769568533462</v>
      </c>
      <c r="L472" s="559"/>
      <c r="N472" s="113">
        <f t="shared" si="134"/>
        <v>2.7040364900000169</v>
      </c>
      <c r="O472" s="113">
        <f t="shared" si="134"/>
        <v>2.4366652100000108</v>
      </c>
      <c r="P472" s="113">
        <f t="shared" si="134"/>
        <v>2.2768142399999913</v>
      </c>
      <c r="Q472" s="148">
        <f t="shared" si="121"/>
        <v>45031</v>
      </c>
      <c r="R472" s="148">
        <f t="shared" si="122"/>
        <v>44331</v>
      </c>
      <c r="S472" s="187">
        <f t="shared" si="116"/>
        <v>3.8195897142858016E-4</v>
      </c>
      <c r="T472" s="549">
        <f t="shared" si="126"/>
        <v>700</v>
      </c>
      <c r="U472" s="113">
        <f t="shared" si="123"/>
        <v>513.75</v>
      </c>
      <c r="V472" s="113">
        <f t="shared" si="124"/>
        <v>186.25</v>
      </c>
      <c r="W472" s="549">
        <f t="shared" si="135"/>
        <v>2.507805068428584</v>
      </c>
      <c r="Y472" s="556">
        <f t="shared" si="125"/>
        <v>1.2085718884247623</v>
      </c>
    </row>
    <row r="473" spans="2:25" x14ac:dyDescent="0.35">
      <c r="B473" s="116">
        <v>42692</v>
      </c>
      <c r="C473" s="186">
        <f t="shared" si="133"/>
        <v>3.9115196900000315</v>
      </c>
      <c r="D473" s="113">
        <f t="shared" si="133"/>
        <v>3.4095779024999828</v>
      </c>
      <c r="E473" s="113">
        <f t="shared" si="127"/>
        <v>6.692557166667316E-4</v>
      </c>
      <c r="F473" s="116">
        <f t="shared" si="117"/>
        <v>44518.25</v>
      </c>
      <c r="G473" s="116"/>
      <c r="H473" s="549">
        <f t="shared" si="118"/>
        <v>750</v>
      </c>
      <c r="I473" s="550">
        <f t="shared" si="119"/>
        <v>223.75</v>
      </c>
      <c r="J473" s="113">
        <f t="shared" si="120"/>
        <v>526.25</v>
      </c>
      <c r="K473" s="549">
        <f t="shared" si="128"/>
        <v>3.7617737233958501</v>
      </c>
      <c r="L473" s="559"/>
      <c r="N473" s="113">
        <f t="shared" si="134"/>
        <v>2.7841130624999932</v>
      </c>
      <c r="O473" s="113">
        <f t="shared" si="134"/>
        <v>2.4994256400000303</v>
      </c>
      <c r="P473" s="113">
        <f t="shared" si="134"/>
        <v>2.3344676025000233</v>
      </c>
      <c r="Q473" s="148">
        <f t="shared" si="121"/>
        <v>45031</v>
      </c>
      <c r="R473" s="148">
        <f t="shared" si="122"/>
        <v>44331</v>
      </c>
      <c r="S473" s="187">
        <f t="shared" si="116"/>
        <v>4.0669631785708989E-4</v>
      </c>
      <c r="T473" s="549">
        <f t="shared" si="126"/>
        <v>700</v>
      </c>
      <c r="U473" s="113">
        <f t="shared" si="123"/>
        <v>512.75</v>
      </c>
      <c r="V473" s="113">
        <f t="shared" si="124"/>
        <v>187.25</v>
      </c>
      <c r="W473" s="549">
        <f t="shared" si="135"/>
        <v>2.5755795255187706</v>
      </c>
      <c r="Y473" s="556">
        <f t="shared" si="125"/>
        <v>1.1861941978770796</v>
      </c>
    </row>
    <row r="474" spans="2:25" x14ac:dyDescent="0.35">
      <c r="B474" s="116">
        <v>42695</v>
      </c>
      <c r="C474" s="186">
        <f t="shared" si="133"/>
        <v>3.8931718399999982</v>
      </c>
      <c r="D474" s="113">
        <f t="shared" si="133"/>
        <v>3.3933080625000223</v>
      </c>
      <c r="E474" s="113">
        <f t="shared" si="127"/>
        <v>6.6648503666663454E-4</v>
      </c>
      <c r="F474" s="116">
        <f t="shared" si="117"/>
        <v>44521.25</v>
      </c>
      <c r="G474" s="116"/>
      <c r="H474" s="549">
        <f t="shared" si="118"/>
        <v>750</v>
      </c>
      <c r="I474" s="550">
        <f t="shared" si="119"/>
        <v>220.75</v>
      </c>
      <c r="J474" s="113">
        <f t="shared" si="120"/>
        <v>529.25</v>
      </c>
      <c r="K474" s="549">
        <f t="shared" si="128"/>
        <v>3.7460452681558385</v>
      </c>
      <c r="L474" s="559"/>
      <c r="N474" s="113">
        <f t="shared" si="134"/>
        <v>2.7851268900000115</v>
      </c>
      <c r="O474" s="113">
        <f t="shared" si="134"/>
        <v>2.4913264400000079</v>
      </c>
      <c r="P474" s="113">
        <f t="shared" si="134"/>
        <v>2.325363359999999</v>
      </c>
      <c r="Q474" s="148">
        <f t="shared" si="121"/>
        <v>45031</v>
      </c>
      <c r="R474" s="148">
        <f t="shared" si="122"/>
        <v>44331</v>
      </c>
      <c r="S474" s="187">
        <f t="shared" si="116"/>
        <v>4.1971492857143363E-4</v>
      </c>
      <c r="T474" s="549">
        <f t="shared" si="126"/>
        <v>700</v>
      </c>
      <c r="U474" s="113">
        <f t="shared" si="123"/>
        <v>509.75</v>
      </c>
      <c r="V474" s="113">
        <f t="shared" si="124"/>
        <v>190.25</v>
      </c>
      <c r="W474" s="549">
        <f t="shared" si="135"/>
        <v>2.5711772051607231</v>
      </c>
      <c r="Y474" s="556">
        <f t="shared" si="125"/>
        <v>1.1748680629951154</v>
      </c>
    </row>
    <row r="475" spans="2:25" x14ac:dyDescent="0.35">
      <c r="B475" s="116">
        <v>42696</v>
      </c>
      <c r="C475" s="186">
        <f t="shared" si="133"/>
        <v>3.8636148224999722</v>
      </c>
      <c r="D475" s="113">
        <f t="shared" si="133"/>
        <v>3.376022759999997</v>
      </c>
      <c r="E475" s="113">
        <f t="shared" si="127"/>
        <v>6.5012274999996691E-4</v>
      </c>
      <c r="F475" s="116">
        <f t="shared" si="117"/>
        <v>44522.25</v>
      </c>
      <c r="G475" s="116"/>
      <c r="H475" s="549">
        <f t="shared" si="118"/>
        <v>750</v>
      </c>
      <c r="I475" s="550">
        <f t="shared" si="119"/>
        <v>219.75</v>
      </c>
      <c r="J475" s="113">
        <f t="shared" si="120"/>
        <v>530.25</v>
      </c>
      <c r="K475" s="549">
        <f t="shared" si="128"/>
        <v>3.7207503481874795</v>
      </c>
      <c r="L475" s="559"/>
      <c r="N475" s="113">
        <f t="shared" si="134"/>
        <v>2.754714239999978</v>
      </c>
      <c r="O475" s="113">
        <f t="shared" si="134"/>
        <v>2.4629817600000159</v>
      </c>
      <c r="P475" s="113">
        <f t="shared" si="134"/>
        <v>2.2990644900000134</v>
      </c>
      <c r="Q475" s="148">
        <f t="shared" si="121"/>
        <v>45031</v>
      </c>
      <c r="R475" s="148">
        <f t="shared" si="122"/>
        <v>44331</v>
      </c>
      <c r="S475" s="187">
        <f t="shared" si="116"/>
        <v>4.1676068571423156E-4</v>
      </c>
      <c r="T475" s="549">
        <f t="shared" si="126"/>
        <v>700</v>
      </c>
      <c r="U475" s="113">
        <f t="shared" si="123"/>
        <v>508.75</v>
      </c>
      <c r="V475" s="113">
        <f t="shared" si="124"/>
        <v>191.25</v>
      </c>
      <c r="W475" s="549">
        <f t="shared" si="135"/>
        <v>2.5426872411428625</v>
      </c>
      <c r="Y475" s="556">
        <f t="shared" si="125"/>
        <v>1.178063107044617</v>
      </c>
    </row>
    <row r="476" spans="2:25" x14ac:dyDescent="0.35">
      <c r="B476" s="116">
        <v>42697</v>
      </c>
      <c r="C476" s="186">
        <f t="shared" si="133"/>
        <v>3.9145778224999983</v>
      </c>
      <c r="D476" s="113">
        <f t="shared" si="133"/>
        <v>3.4146624899999756</v>
      </c>
      <c r="E476" s="113">
        <f t="shared" si="127"/>
        <v>6.6655377666669695E-4</v>
      </c>
      <c r="F476" s="116">
        <f t="shared" si="117"/>
        <v>44523.25</v>
      </c>
      <c r="G476" s="116"/>
      <c r="H476" s="549">
        <f t="shared" si="118"/>
        <v>750</v>
      </c>
      <c r="I476" s="550">
        <f t="shared" si="119"/>
        <v>218.75</v>
      </c>
      <c r="J476" s="113">
        <f t="shared" si="120"/>
        <v>531.25</v>
      </c>
      <c r="K476" s="549">
        <f t="shared" si="128"/>
        <v>3.7687691838541584</v>
      </c>
      <c r="L476" s="559"/>
      <c r="N476" s="113">
        <f t="shared" si="134"/>
        <v>2.7993209999999991</v>
      </c>
      <c r="O476" s="113">
        <f t="shared" si="134"/>
        <v>2.5034753599999959</v>
      </c>
      <c r="P476" s="113">
        <f t="shared" si="134"/>
        <v>2.3385140625000078</v>
      </c>
      <c r="Q476" s="148">
        <f t="shared" si="121"/>
        <v>45031</v>
      </c>
      <c r="R476" s="148">
        <f t="shared" si="122"/>
        <v>44331</v>
      </c>
      <c r="S476" s="187">
        <f t="shared" ref="S476:S539" si="136">IF(N476="","",(O476-N476)/($O$14-$N$14))</f>
        <v>4.2263662857143302E-4</v>
      </c>
      <c r="T476" s="549">
        <f t="shared" si="126"/>
        <v>700</v>
      </c>
      <c r="U476" s="113">
        <f t="shared" si="123"/>
        <v>507.75</v>
      </c>
      <c r="V476" s="113">
        <f t="shared" si="124"/>
        <v>192.25</v>
      </c>
      <c r="W476" s="549">
        <f t="shared" si="135"/>
        <v>2.5847272518428541</v>
      </c>
      <c r="Y476" s="556">
        <f t="shared" si="125"/>
        <v>1.1840419320113043</v>
      </c>
    </row>
    <row r="477" spans="2:25" x14ac:dyDescent="0.35">
      <c r="B477" s="116">
        <v>42698</v>
      </c>
      <c r="C477" s="186">
        <f t="shared" si="133"/>
        <v>3.9247719225000255</v>
      </c>
      <c r="D477" s="113">
        <f t="shared" si="133"/>
        <v>3.4339850625000112</v>
      </c>
      <c r="E477" s="113">
        <f t="shared" si="127"/>
        <v>6.5438248000001902E-4</v>
      </c>
      <c r="F477" s="116">
        <f t="shared" ref="F477:F545" si="137">B477+365.25*5</f>
        <v>44524.25</v>
      </c>
      <c r="G477" s="116"/>
      <c r="H477" s="549">
        <f t="shared" ref="H477:H545" si="138">C$14-D$14</f>
        <v>750</v>
      </c>
      <c r="I477" s="550">
        <f t="shared" ref="I477:I545" si="139">C$14-F477</f>
        <v>217.75</v>
      </c>
      <c r="J477" s="113">
        <f t="shared" ref="J477:J545" si="140">F477-D$14</f>
        <v>532.25</v>
      </c>
      <c r="K477" s="549">
        <f t="shared" si="128"/>
        <v>3.7822801374800212</v>
      </c>
      <c r="L477" s="559"/>
      <c r="N477" s="113">
        <f t="shared" si="134"/>
        <v>2.8490081025000169</v>
      </c>
      <c r="O477" s="113">
        <f t="shared" si="134"/>
        <v>2.5520782400000108</v>
      </c>
      <c r="P477" s="113">
        <f t="shared" si="134"/>
        <v>2.3799948900000034</v>
      </c>
      <c r="Q477" s="148">
        <f t="shared" ref="Q477:Q545" si="141">IF($F477&lt;$P$14,$P$14,IF($F477&lt;$O$14,$O$14,$N$14))</f>
        <v>45031</v>
      </c>
      <c r="R477" s="148">
        <f t="shared" ref="R477:R545" si="142">IF($F477&gt;$N$14,$N$14,IF($F477&gt;$O$14,$O$14,$P$14))</f>
        <v>44331</v>
      </c>
      <c r="S477" s="187">
        <f t="shared" si="136"/>
        <v>4.2418551785715152E-4</v>
      </c>
      <c r="T477" s="549">
        <f t="shared" si="126"/>
        <v>700</v>
      </c>
      <c r="U477" s="113">
        <f t="shared" ref="U477:U545" si="143">Q477-F477</f>
        <v>506.75</v>
      </c>
      <c r="V477" s="113">
        <f t="shared" ref="V477:V545" si="144">F477-R477</f>
        <v>193.25</v>
      </c>
      <c r="W477" s="549">
        <f t="shared" si="135"/>
        <v>2.6340520913259056</v>
      </c>
      <c r="Y477" s="556">
        <f t="shared" ref="Y477:Y545" si="145">IFERROR(K477-W477,"")</f>
        <v>1.1482280461541157</v>
      </c>
    </row>
    <row r="478" spans="2:25" x14ac:dyDescent="0.35">
      <c r="B478" s="116">
        <v>42699</v>
      </c>
      <c r="C478" s="186">
        <f t="shared" si="133"/>
        <v>3.925791359999975</v>
      </c>
      <c r="D478" s="113">
        <f t="shared" si="133"/>
        <v>3.4288999999999792</v>
      </c>
      <c r="E478" s="113">
        <f t="shared" si="127"/>
        <v>6.6252181333332767E-4</v>
      </c>
      <c r="F478" s="116">
        <f t="shared" si="137"/>
        <v>44525.25</v>
      </c>
      <c r="G478" s="116"/>
      <c r="H478" s="549">
        <f t="shared" si="138"/>
        <v>750</v>
      </c>
      <c r="I478" s="550">
        <f t="shared" si="139"/>
        <v>216.75</v>
      </c>
      <c r="J478" s="113">
        <f t="shared" si="140"/>
        <v>533.25</v>
      </c>
      <c r="K478" s="549">
        <f t="shared" si="128"/>
        <v>3.7821897569599763</v>
      </c>
      <c r="L478" s="559"/>
      <c r="N478" s="113">
        <f t="shared" si="134"/>
        <v>2.8459656899999963</v>
      </c>
      <c r="O478" s="113">
        <f t="shared" si="134"/>
        <v>2.5500528899999875</v>
      </c>
      <c r="P478" s="113">
        <f t="shared" si="134"/>
        <v>2.3769594224999802</v>
      </c>
      <c r="Q478" s="148">
        <f t="shared" si="141"/>
        <v>45031</v>
      </c>
      <c r="R478" s="148">
        <f t="shared" si="142"/>
        <v>44331</v>
      </c>
      <c r="S478" s="187">
        <f t="shared" si="136"/>
        <v>4.2273257142858407E-4</v>
      </c>
      <c r="T478" s="549">
        <f t="shared" ref="T478:T541" si="146">Q478-R478</f>
        <v>700</v>
      </c>
      <c r="U478" s="113">
        <f t="shared" si="143"/>
        <v>505.75</v>
      </c>
      <c r="V478" s="113">
        <f t="shared" si="144"/>
        <v>194.25</v>
      </c>
      <c r="W478" s="549">
        <f t="shared" si="135"/>
        <v>2.6321686919999898</v>
      </c>
      <c r="Y478" s="556">
        <f t="shared" si="145"/>
        <v>1.1500210649599865</v>
      </c>
    </row>
    <row r="479" spans="2:25" x14ac:dyDescent="0.35">
      <c r="B479" s="116">
        <v>42702</v>
      </c>
      <c r="C479" s="186">
        <f t="shared" si="133"/>
        <v>3.8534237224999934</v>
      </c>
      <c r="D479" s="113">
        <f t="shared" si="133"/>
        <v>3.3750060224999823</v>
      </c>
      <c r="E479" s="113">
        <f t="shared" si="127"/>
        <v>6.3789026666668158E-4</v>
      </c>
      <c r="F479" s="116">
        <f t="shared" si="137"/>
        <v>44528.25</v>
      </c>
      <c r="G479" s="116"/>
      <c r="H479" s="549">
        <f t="shared" si="138"/>
        <v>750</v>
      </c>
      <c r="I479" s="550">
        <f t="shared" si="139"/>
        <v>213.75</v>
      </c>
      <c r="J479" s="113">
        <f t="shared" si="140"/>
        <v>536.25</v>
      </c>
      <c r="K479" s="549">
        <f t="shared" si="128"/>
        <v>3.7170746779999901</v>
      </c>
      <c r="L479" s="559"/>
      <c r="N479" s="113">
        <f t="shared" si="134"/>
        <v>2.7760026224999956</v>
      </c>
      <c r="O479" s="113">
        <f t="shared" si="134"/>
        <v>2.4903140624999986</v>
      </c>
      <c r="P479" s="113">
        <f t="shared" si="134"/>
        <v>2.3263749225000074</v>
      </c>
      <c r="Q479" s="148">
        <f t="shared" si="141"/>
        <v>45031</v>
      </c>
      <c r="R479" s="148">
        <f t="shared" si="142"/>
        <v>44331</v>
      </c>
      <c r="S479" s="187">
        <f t="shared" si="136"/>
        <v>4.0812651428570997E-4</v>
      </c>
      <c r="T479" s="549">
        <f t="shared" si="146"/>
        <v>700</v>
      </c>
      <c r="U479" s="113">
        <f t="shared" si="143"/>
        <v>502.75</v>
      </c>
      <c r="V479" s="113">
        <f t="shared" si="144"/>
        <v>197.25</v>
      </c>
      <c r="W479" s="549">
        <f t="shared" si="135"/>
        <v>2.5708170174428551</v>
      </c>
      <c r="Y479" s="556">
        <f t="shared" si="145"/>
        <v>1.1462576605571351</v>
      </c>
    </row>
    <row r="480" spans="2:25" x14ac:dyDescent="0.35">
      <c r="B480" s="116">
        <v>42703</v>
      </c>
      <c r="C480" s="186">
        <f t="shared" si="133"/>
        <v>3.8595383224999891</v>
      </c>
      <c r="D480" s="113">
        <f t="shared" si="133"/>
        <v>3.3872072024999866</v>
      </c>
      <c r="E480" s="113">
        <f t="shared" si="127"/>
        <v>6.2977482666666995E-4</v>
      </c>
      <c r="F480" s="116">
        <f t="shared" si="137"/>
        <v>44529.25</v>
      </c>
      <c r="G480" s="116"/>
      <c r="H480" s="549">
        <f t="shared" si="138"/>
        <v>750</v>
      </c>
      <c r="I480" s="550">
        <f t="shared" si="139"/>
        <v>212.75</v>
      </c>
      <c r="J480" s="113">
        <f t="shared" si="140"/>
        <v>537.25</v>
      </c>
      <c r="K480" s="549">
        <f t="shared" si="128"/>
        <v>3.7255537281266551</v>
      </c>
      <c r="L480" s="559"/>
      <c r="N480" s="113">
        <f t="shared" si="134"/>
        <v>2.7699200024999815</v>
      </c>
      <c r="O480" s="113">
        <f t="shared" si="134"/>
        <v>2.4963884024999938</v>
      </c>
      <c r="P480" s="113">
        <f t="shared" si="134"/>
        <v>2.3344676025000233</v>
      </c>
      <c r="Q480" s="148">
        <f t="shared" si="141"/>
        <v>45031</v>
      </c>
      <c r="R480" s="148">
        <f t="shared" si="142"/>
        <v>44331</v>
      </c>
      <c r="S480" s="187">
        <f t="shared" si="136"/>
        <v>3.9075942857141096E-4</v>
      </c>
      <c r="T480" s="549">
        <f t="shared" si="146"/>
        <v>700</v>
      </c>
      <c r="U480" s="113">
        <f t="shared" si="143"/>
        <v>501.75</v>
      </c>
      <c r="V480" s="113">
        <f t="shared" si="144"/>
        <v>198.25</v>
      </c>
      <c r="W480" s="549">
        <f t="shared" si="135"/>
        <v>2.5738564592142761</v>
      </c>
      <c r="Y480" s="556">
        <f t="shared" si="145"/>
        <v>1.151697268912379</v>
      </c>
    </row>
    <row r="481" spans="2:25" x14ac:dyDescent="0.35">
      <c r="B481" s="116">
        <v>42704</v>
      </c>
      <c r="C481" s="186">
        <f t="shared" si="133"/>
        <v>3.9115196900000315</v>
      </c>
      <c r="D481" s="113">
        <f t="shared" si="133"/>
        <v>3.4370361599999955</v>
      </c>
      <c r="E481" s="113">
        <f t="shared" si="127"/>
        <v>6.3264470666671475E-4</v>
      </c>
      <c r="F481" s="116">
        <f t="shared" si="137"/>
        <v>44530.25</v>
      </c>
      <c r="G481" s="116"/>
      <c r="H481" s="549">
        <f t="shared" si="138"/>
        <v>750</v>
      </c>
      <c r="I481" s="550">
        <f t="shared" si="139"/>
        <v>211.75</v>
      </c>
      <c r="J481" s="113">
        <f t="shared" si="140"/>
        <v>538.25</v>
      </c>
      <c r="K481" s="549">
        <f t="shared" si="128"/>
        <v>3.7775571733633546</v>
      </c>
      <c r="L481" s="559"/>
      <c r="N481" s="113">
        <f t="shared" si="134"/>
        <v>2.7983071024999973</v>
      </c>
      <c r="O481" s="113">
        <f t="shared" si="134"/>
        <v>2.5247377025000128</v>
      </c>
      <c r="P481" s="113">
        <f t="shared" si="134"/>
        <v>2.363806249999989</v>
      </c>
      <c r="Q481" s="148">
        <f t="shared" si="141"/>
        <v>45031</v>
      </c>
      <c r="R481" s="148">
        <f t="shared" si="142"/>
        <v>44331</v>
      </c>
      <c r="S481" s="187">
        <f t="shared" si="136"/>
        <v>3.9081342857140634E-4</v>
      </c>
      <c r="T481" s="549">
        <f t="shared" si="146"/>
        <v>700</v>
      </c>
      <c r="U481" s="113">
        <f t="shared" si="143"/>
        <v>500.75</v>
      </c>
      <c r="V481" s="113">
        <f t="shared" si="144"/>
        <v>199.25</v>
      </c>
      <c r="W481" s="549">
        <f t="shared" si="135"/>
        <v>2.6026072781428655</v>
      </c>
      <c r="Y481" s="556">
        <f t="shared" si="145"/>
        <v>1.1749498952204891</v>
      </c>
    </row>
    <row r="482" spans="2:25" x14ac:dyDescent="0.35">
      <c r="B482" s="116">
        <v>42705</v>
      </c>
      <c r="C482" s="186">
        <f t="shared" si="133"/>
        <v>3.9869667600000103</v>
      </c>
      <c r="D482" s="113">
        <f t="shared" si="133"/>
        <v>3.4634808899999703</v>
      </c>
      <c r="E482" s="113">
        <f t="shared" si="127"/>
        <v>6.9798116000005332E-4</v>
      </c>
      <c r="F482" s="116">
        <f t="shared" si="137"/>
        <v>44531.25</v>
      </c>
      <c r="G482" s="116"/>
      <c r="H482" s="549">
        <f t="shared" si="138"/>
        <v>750</v>
      </c>
      <c r="I482" s="550">
        <f t="shared" si="139"/>
        <v>210.75</v>
      </c>
      <c r="J482" s="113">
        <f t="shared" si="140"/>
        <v>539.25</v>
      </c>
      <c r="K482" s="549">
        <f t="shared" si="128"/>
        <v>3.839867230529999</v>
      </c>
      <c r="L482" s="559"/>
      <c r="N482" s="113">
        <f t="shared" si="134"/>
        <v>2.8439374399999773</v>
      </c>
      <c r="O482" s="113">
        <f t="shared" si="134"/>
        <v>2.5662562499999986</v>
      </c>
      <c r="P482" s="113">
        <f t="shared" si="134"/>
        <v>2.3982086399999769</v>
      </c>
      <c r="Q482" s="148">
        <f t="shared" si="141"/>
        <v>45031</v>
      </c>
      <c r="R482" s="148">
        <f t="shared" si="142"/>
        <v>44331</v>
      </c>
      <c r="S482" s="187">
        <f t="shared" si="136"/>
        <v>3.9668741428568389E-4</v>
      </c>
      <c r="T482" s="549">
        <f t="shared" si="146"/>
        <v>700</v>
      </c>
      <c r="U482" s="113">
        <f t="shared" si="143"/>
        <v>499.75</v>
      </c>
      <c r="V482" s="113">
        <f t="shared" si="144"/>
        <v>200.25</v>
      </c>
      <c r="W482" s="549">
        <f t="shared" si="135"/>
        <v>2.6456929047107067</v>
      </c>
      <c r="Y482" s="556">
        <f t="shared" si="145"/>
        <v>1.1941743258192923</v>
      </c>
    </row>
    <row r="483" spans="2:25" x14ac:dyDescent="0.35">
      <c r="B483" s="116">
        <v>42706</v>
      </c>
      <c r="C483" s="186">
        <f t="shared" si="133"/>
        <v>3.9859470225000138</v>
      </c>
      <c r="D483" s="113">
        <f t="shared" si="133"/>
        <v>3.4624637225000088</v>
      </c>
      <c r="E483" s="113">
        <f t="shared" si="127"/>
        <v>6.9797773333333992E-4</v>
      </c>
      <c r="F483" s="116">
        <f t="shared" si="137"/>
        <v>44532.25</v>
      </c>
      <c r="G483" s="116"/>
      <c r="H483" s="549">
        <f t="shared" si="138"/>
        <v>750</v>
      </c>
      <c r="I483" s="550">
        <f t="shared" si="139"/>
        <v>209.75</v>
      </c>
      <c r="J483" s="113">
        <f t="shared" si="140"/>
        <v>540.25</v>
      </c>
      <c r="K483" s="549">
        <f t="shared" si="128"/>
        <v>3.8395461929333456</v>
      </c>
      <c r="L483" s="559"/>
      <c r="N483" s="113">
        <f t="shared" si="134"/>
        <v>2.880448999999996</v>
      </c>
      <c r="O483" s="113">
        <f t="shared" si="134"/>
        <v>2.5996797224999924</v>
      </c>
      <c r="P483" s="113">
        <f t="shared" si="134"/>
        <v>2.4224961600000094</v>
      </c>
      <c r="Q483" s="148">
        <f t="shared" si="141"/>
        <v>45031</v>
      </c>
      <c r="R483" s="148">
        <f t="shared" si="142"/>
        <v>44331</v>
      </c>
      <c r="S483" s="187">
        <f t="shared" si="136"/>
        <v>4.0109896785714812E-4</v>
      </c>
      <c r="T483" s="549">
        <f t="shared" si="146"/>
        <v>700</v>
      </c>
      <c r="U483" s="113">
        <f t="shared" si="143"/>
        <v>498.75</v>
      </c>
      <c r="V483" s="113">
        <f t="shared" si="144"/>
        <v>201.25</v>
      </c>
      <c r="W483" s="549">
        <f t="shared" si="135"/>
        <v>2.6804008897812435</v>
      </c>
      <c r="Y483" s="556">
        <f t="shared" si="145"/>
        <v>1.1591453031521022</v>
      </c>
    </row>
    <row r="484" spans="2:25" x14ac:dyDescent="0.35">
      <c r="B484" s="116">
        <v>42709</v>
      </c>
      <c r="C484" s="186">
        <f t="shared" si="133"/>
        <v>3.9757499224999826</v>
      </c>
      <c r="D484" s="113">
        <f t="shared" si="133"/>
        <v>3.4553436900000234</v>
      </c>
      <c r="E484" s="113">
        <f t="shared" si="127"/>
        <v>6.9387497666661231E-4</v>
      </c>
      <c r="F484" s="116">
        <f t="shared" si="137"/>
        <v>44535.25</v>
      </c>
      <c r="G484" s="116"/>
      <c r="H484" s="549">
        <f t="shared" si="138"/>
        <v>750</v>
      </c>
      <c r="I484" s="550">
        <f t="shared" si="139"/>
        <v>206.75</v>
      </c>
      <c r="J484" s="113">
        <f t="shared" si="140"/>
        <v>543.25</v>
      </c>
      <c r="K484" s="549">
        <f t="shared" si="128"/>
        <v>3.8322912710741606</v>
      </c>
      <c r="L484" s="559"/>
      <c r="N484" s="113">
        <f t="shared" si="134"/>
        <v>2.8490081025000169</v>
      </c>
      <c r="O484" s="113">
        <f t="shared" si="134"/>
        <v>2.5692945224999875</v>
      </c>
      <c r="P484" s="113">
        <f t="shared" si="134"/>
        <v>2.3931491024999918</v>
      </c>
      <c r="Q484" s="148">
        <f t="shared" si="141"/>
        <v>45031</v>
      </c>
      <c r="R484" s="148">
        <f t="shared" si="142"/>
        <v>44331</v>
      </c>
      <c r="S484" s="187">
        <f t="shared" si="136"/>
        <v>3.9959082857147062E-4</v>
      </c>
      <c r="T484" s="549">
        <f t="shared" si="146"/>
        <v>700</v>
      </c>
      <c r="U484" s="113">
        <f t="shared" si="143"/>
        <v>495.75</v>
      </c>
      <c r="V484" s="113">
        <f t="shared" si="144"/>
        <v>204.25</v>
      </c>
      <c r="W484" s="549">
        <f t="shared" si="135"/>
        <v>2.6509109492357101</v>
      </c>
      <c r="Y484" s="556">
        <f t="shared" si="145"/>
        <v>1.1813803218384504</v>
      </c>
    </row>
    <row r="485" spans="2:25" x14ac:dyDescent="0.35">
      <c r="B485" s="116">
        <v>42710</v>
      </c>
      <c r="C485" s="186">
        <f t="shared" ref="C485:D504" si="147">IF(C215="","",((1+C215/200)^2-1)*100)</f>
        <v>3.964533690000005</v>
      </c>
      <c r="D485" s="113">
        <f t="shared" si="147"/>
        <v>3.4360191224999781</v>
      </c>
      <c r="E485" s="113">
        <f t="shared" si="127"/>
        <v>7.046860900000359E-4</v>
      </c>
      <c r="F485" s="116">
        <f t="shared" si="137"/>
        <v>44536.25</v>
      </c>
      <c r="G485" s="116"/>
      <c r="H485" s="549">
        <f t="shared" si="138"/>
        <v>750</v>
      </c>
      <c r="I485" s="550">
        <f t="shared" si="139"/>
        <v>205.75</v>
      </c>
      <c r="J485" s="113">
        <f t="shared" si="140"/>
        <v>544.25</v>
      </c>
      <c r="K485" s="549">
        <f t="shared" si="128"/>
        <v>3.8195445269824977</v>
      </c>
      <c r="L485" s="559"/>
      <c r="N485" s="113">
        <f t="shared" ref="N485:P504" si="148">IF(N215="","",((1+N215/200)^2-1)*100)</f>
        <v>2.8682777600000042</v>
      </c>
      <c r="O485" s="113">
        <f t="shared" si="148"/>
        <v>2.5834737224999849</v>
      </c>
      <c r="P485" s="113">
        <f t="shared" si="148"/>
        <v>2.4032683025000168</v>
      </c>
      <c r="Q485" s="148">
        <f t="shared" si="141"/>
        <v>45031</v>
      </c>
      <c r="R485" s="148">
        <f t="shared" si="142"/>
        <v>44331</v>
      </c>
      <c r="S485" s="187">
        <f t="shared" si="136"/>
        <v>4.0686291071431339E-4</v>
      </c>
      <c r="T485" s="549">
        <f t="shared" si="146"/>
        <v>700</v>
      </c>
      <c r="U485" s="113">
        <f t="shared" si="143"/>
        <v>494.75</v>
      </c>
      <c r="V485" s="113">
        <f t="shared" si="144"/>
        <v>205.25</v>
      </c>
      <c r="W485" s="549">
        <f t="shared" si="135"/>
        <v>2.6669823349240978</v>
      </c>
      <c r="Y485" s="556">
        <f t="shared" si="145"/>
        <v>1.1525621920583999</v>
      </c>
    </row>
    <row r="486" spans="2:25" x14ac:dyDescent="0.35">
      <c r="B486" s="116">
        <v>42711</v>
      </c>
      <c r="C486" s="186">
        <f t="shared" si="147"/>
        <v>3.9003069224999853</v>
      </c>
      <c r="D486" s="113">
        <f t="shared" si="147"/>
        <v>3.4095779024999828</v>
      </c>
      <c r="E486" s="113">
        <f t="shared" si="127"/>
        <v>6.5430536000000332E-4</v>
      </c>
      <c r="F486" s="116">
        <f t="shared" si="137"/>
        <v>44537.25</v>
      </c>
      <c r="G486" s="116"/>
      <c r="H486" s="549">
        <f t="shared" si="138"/>
        <v>750</v>
      </c>
      <c r="I486" s="550">
        <f t="shared" si="139"/>
        <v>204.75</v>
      </c>
      <c r="J486" s="113">
        <f t="shared" si="140"/>
        <v>545.25</v>
      </c>
      <c r="K486" s="549">
        <f t="shared" si="128"/>
        <v>3.7663379000399848</v>
      </c>
      <c r="L486" s="559"/>
      <c r="N486" s="113">
        <f t="shared" si="148"/>
        <v>2.847993960000017</v>
      </c>
      <c r="O486" s="113">
        <f t="shared" si="148"/>
        <v>2.5642307599999858</v>
      </c>
      <c r="P486" s="113">
        <f t="shared" si="148"/>
        <v>2.3850541024999838</v>
      </c>
      <c r="Q486" s="148">
        <f t="shared" si="141"/>
        <v>45031</v>
      </c>
      <c r="R486" s="148">
        <f t="shared" si="142"/>
        <v>44331</v>
      </c>
      <c r="S486" s="187">
        <f t="shared" si="136"/>
        <v>4.0537600000004455E-4</v>
      </c>
      <c r="T486" s="549">
        <f t="shared" si="146"/>
        <v>700</v>
      </c>
      <c r="U486" s="113">
        <f t="shared" si="143"/>
        <v>493.75</v>
      </c>
      <c r="V486" s="113">
        <f t="shared" si="144"/>
        <v>206.25</v>
      </c>
      <c r="W486" s="549">
        <f t="shared" si="135"/>
        <v>2.6478395599999951</v>
      </c>
      <c r="Y486" s="556">
        <f t="shared" si="145"/>
        <v>1.1184983400399897</v>
      </c>
    </row>
    <row r="487" spans="2:25" x14ac:dyDescent="0.35">
      <c r="B487" s="116">
        <v>42712</v>
      </c>
      <c r="C487" s="186">
        <f t="shared" si="147"/>
        <v>3.9441420900000024</v>
      </c>
      <c r="D487" s="113">
        <f t="shared" si="147"/>
        <v>3.4238150625000019</v>
      </c>
      <c r="E487" s="113">
        <f t="shared" ref="E487:E545" si="149">IF(C487="","",(D487-C487)/($D$14-$C$14))</f>
        <v>6.9376937000000069E-4</v>
      </c>
      <c r="F487" s="116">
        <f t="shared" si="137"/>
        <v>44538.25</v>
      </c>
      <c r="G487" s="116"/>
      <c r="H487" s="549">
        <f t="shared" si="138"/>
        <v>750</v>
      </c>
      <c r="I487" s="550">
        <f t="shared" si="139"/>
        <v>203.75</v>
      </c>
      <c r="J487" s="113">
        <f t="shared" si="140"/>
        <v>546.25</v>
      </c>
      <c r="K487" s="549">
        <f t="shared" ref="K487:K545" si="150">IF(C487="","",C487-(I487*E487))</f>
        <v>3.8027865808625023</v>
      </c>
      <c r="L487" s="559"/>
      <c r="N487" s="113">
        <f t="shared" si="148"/>
        <v>2.8145300625000091</v>
      </c>
      <c r="O487" s="113">
        <f t="shared" si="148"/>
        <v>2.5287879224999976</v>
      </c>
      <c r="P487" s="113">
        <f t="shared" si="148"/>
        <v>2.3557124100000326</v>
      </c>
      <c r="Q487" s="148">
        <f t="shared" si="141"/>
        <v>45031</v>
      </c>
      <c r="R487" s="148">
        <f t="shared" si="142"/>
        <v>44331</v>
      </c>
      <c r="S487" s="187">
        <f t="shared" si="136"/>
        <v>4.082030571428736E-4</v>
      </c>
      <c r="T487" s="549">
        <f t="shared" si="146"/>
        <v>700</v>
      </c>
      <c r="U487" s="113">
        <f t="shared" si="143"/>
        <v>492.75</v>
      </c>
      <c r="V487" s="113">
        <f t="shared" si="144"/>
        <v>207.25</v>
      </c>
      <c r="W487" s="549">
        <f t="shared" si="135"/>
        <v>2.6133880060928583</v>
      </c>
      <c r="Y487" s="556">
        <f t="shared" si="145"/>
        <v>1.1893985747696441</v>
      </c>
    </row>
    <row r="488" spans="2:25" x14ac:dyDescent="0.35">
      <c r="B488" s="116">
        <v>42713</v>
      </c>
      <c r="C488" s="186">
        <f t="shared" si="147"/>
        <v>3.9961446224999975</v>
      </c>
      <c r="D488" s="113">
        <f t="shared" si="147"/>
        <v>3.4604294024999982</v>
      </c>
      <c r="E488" s="113">
        <f t="shared" si="149"/>
        <v>7.1428695999999905E-4</v>
      </c>
      <c r="F488" s="116">
        <f t="shared" si="137"/>
        <v>44539.25</v>
      </c>
      <c r="G488" s="116"/>
      <c r="H488" s="549">
        <f t="shared" si="138"/>
        <v>750</v>
      </c>
      <c r="I488" s="550">
        <f t="shared" si="139"/>
        <v>202.75</v>
      </c>
      <c r="J488" s="113">
        <f t="shared" si="140"/>
        <v>547.25</v>
      </c>
      <c r="K488" s="549">
        <f t="shared" si="150"/>
        <v>3.8513229413599976</v>
      </c>
      <c r="L488" s="559"/>
      <c r="N488" s="113">
        <f t="shared" si="148"/>
        <v>2.8784204099999933</v>
      </c>
      <c r="O488" s="113">
        <f t="shared" si="148"/>
        <v>2.576383999999976</v>
      </c>
      <c r="P488" s="113">
        <f t="shared" si="148"/>
        <v>2.4032683025000168</v>
      </c>
      <c r="Q488" s="148">
        <f t="shared" si="141"/>
        <v>45031</v>
      </c>
      <c r="R488" s="148">
        <f t="shared" si="142"/>
        <v>44331</v>
      </c>
      <c r="S488" s="187">
        <f t="shared" si="136"/>
        <v>4.3148058571431037E-4</v>
      </c>
      <c r="T488" s="549">
        <f t="shared" si="146"/>
        <v>700</v>
      </c>
      <c r="U488" s="113">
        <f t="shared" si="143"/>
        <v>491.75</v>
      </c>
      <c r="V488" s="113">
        <f t="shared" si="144"/>
        <v>208.25</v>
      </c>
      <c r="W488" s="549">
        <f t="shared" si="135"/>
        <v>2.6662398319749814</v>
      </c>
      <c r="Y488" s="556">
        <f t="shared" si="145"/>
        <v>1.1850831093850163</v>
      </c>
    </row>
    <row r="489" spans="2:25" x14ac:dyDescent="0.35">
      <c r="B489" s="116">
        <v>42716</v>
      </c>
      <c r="C489" s="186">
        <f t="shared" si="147"/>
        <v>4.0328601224999927</v>
      </c>
      <c r="D489" s="113">
        <f t="shared" si="147"/>
        <v>3.4899290000000249</v>
      </c>
      <c r="E489" s="113">
        <f t="shared" si="149"/>
        <v>7.2390816333329036E-4</v>
      </c>
      <c r="F489" s="116">
        <f t="shared" si="137"/>
        <v>44542.25</v>
      </c>
      <c r="G489" s="116"/>
      <c r="H489" s="549">
        <f t="shared" si="138"/>
        <v>750</v>
      </c>
      <c r="I489" s="550">
        <f t="shared" si="139"/>
        <v>199.75</v>
      </c>
      <c r="J489" s="113">
        <f t="shared" si="140"/>
        <v>550.25</v>
      </c>
      <c r="K489" s="549">
        <f t="shared" si="150"/>
        <v>3.8882594668741679</v>
      </c>
      <c r="L489" s="559"/>
      <c r="N489" s="113">
        <f t="shared" si="148"/>
        <v>2.9159525625000127</v>
      </c>
      <c r="O489" s="113">
        <f t="shared" si="148"/>
        <v>2.5996797224999924</v>
      </c>
      <c r="P489" s="113">
        <f t="shared" si="148"/>
        <v>2.4255323024999775</v>
      </c>
      <c r="Q489" s="148">
        <f t="shared" si="141"/>
        <v>45031</v>
      </c>
      <c r="R489" s="148">
        <f t="shared" si="142"/>
        <v>44331</v>
      </c>
      <c r="S489" s="187">
        <f t="shared" si="136"/>
        <v>4.518183428571719E-4</v>
      </c>
      <c r="T489" s="549">
        <f t="shared" si="146"/>
        <v>700</v>
      </c>
      <c r="U489" s="113">
        <f t="shared" si="143"/>
        <v>488.75</v>
      </c>
      <c r="V489" s="113">
        <f t="shared" si="144"/>
        <v>211.25</v>
      </c>
      <c r="W489" s="549">
        <f t="shared" si="135"/>
        <v>2.69512634742857</v>
      </c>
      <c r="Y489" s="556">
        <f t="shared" si="145"/>
        <v>1.1931331194455979</v>
      </c>
    </row>
    <row r="490" spans="2:25" x14ac:dyDescent="0.35">
      <c r="B490" s="116">
        <v>42717</v>
      </c>
      <c r="C490" s="186">
        <f t="shared" si="147"/>
        <v>4.0236806399999825</v>
      </c>
      <c r="D490" s="113">
        <f t="shared" si="147"/>
        <v>3.4817907600000142</v>
      </c>
      <c r="E490" s="113">
        <f t="shared" si="149"/>
        <v>7.2251983999995775E-4</v>
      </c>
      <c r="F490" s="116">
        <f t="shared" si="137"/>
        <v>44543.25</v>
      </c>
      <c r="G490" s="116"/>
      <c r="H490" s="549">
        <f t="shared" si="138"/>
        <v>750</v>
      </c>
      <c r="I490" s="550">
        <f t="shared" si="139"/>
        <v>198.75</v>
      </c>
      <c r="J490" s="113">
        <f t="shared" si="140"/>
        <v>551.25</v>
      </c>
      <c r="K490" s="549">
        <f t="shared" si="150"/>
        <v>3.880079821799991</v>
      </c>
      <c r="L490" s="559"/>
      <c r="N490" s="113">
        <f t="shared" si="148"/>
        <v>2.8895779025000179</v>
      </c>
      <c r="O490" s="113">
        <f t="shared" si="148"/>
        <v>2.5875251025000212</v>
      </c>
      <c r="P490" s="113">
        <f t="shared" si="148"/>
        <v>2.4143999999999943</v>
      </c>
      <c r="Q490" s="148">
        <f t="shared" si="141"/>
        <v>45031</v>
      </c>
      <c r="R490" s="148">
        <f t="shared" si="142"/>
        <v>44331</v>
      </c>
      <c r="S490" s="187">
        <f t="shared" si="136"/>
        <v>4.3150399999999526E-4</v>
      </c>
      <c r="T490" s="549">
        <f t="shared" si="146"/>
        <v>700</v>
      </c>
      <c r="U490" s="113">
        <f t="shared" si="143"/>
        <v>487.75</v>
      </c>
      <c r="V490" s="113">
        <f t="shared" si="144"/>
        <v>212.25</v>
      </c>
      <c r="W490" s="549">
        <f t="shared" si="135"/>
        <v>2.6791118265000202</v>
      </c>
      <c r="Y490" s="556">
        <f t="shared" si="145"/>
        <v>1.2009679952999708</v>
      </c>
    </row>
    <row r="491" spans="2:25" x14ac:dyDescent="0.35">
      <c r="B491" s="116">
        <v>42718</v>
      </c>
      <c r="C491" s="186">
        <f t="shared" si="147"/>
        <v>4.1063105624999929</v>
      </c>
      <c r="D491" s="113">
        <f t="shared" si="147"/>
        <v>3.5479232224999935</v>
      </c>
      <c r="E491" s="113">
        <f t="shared" si="149"/>
        <v>7.4451645333333265E-4</v>
      </c>
      <c r="F491" s="116">
        <f t="shared" si="137"/>
        <v>44544.25</v>
      </c>
      <c r="G491" s="116"/>
      <c r="H491" s="549">
        <f t="shared" si="138"/>
        <v>750</v>
      </c>
      <c r="I491" s="550">
        <f t="shared" si="139"/>
        <v>197.75</v>
      </c>
      <c r="J491" s="113">
        <f t="shared" si="140"/>
        <v>552.25</v>
      </c>
      <c r="K491" s="549">
        <f t="shared" si="150"/>
        <v>3.9590824338533266</v>
      </c>
      <c r="L491" s="559"/>
      <c r="N491" s="113">
        <f t="shared" si="148"/>
        <v>2.8865348899999921</v>
      </c>
      <c r="O491" s="113">
        <f t="shared" si="148"/>
        <v>2.5794224224999995</v>
      </c>
      <c r="P491" s="113">
        <f t="shared" si="148"/>
        <v>2.4093400625000205</v>
      </c>
      <c r="Q491" s="148">
        <f t="shared" si="141"/>
        <v>45031</v>
      </c>
      <c r="R491" s="148">
        <f t="shared" si="142"/>
        <v>44331</v>
      </c>
      <c r="S491" s="187">
        <f t="shared" si="136"/>
        <v>4.3873209642856077E-4</v>
      </c>
      <c r="T491" s="549">
        <f t="shared" si="146"/>
        <v>700</v>
      </c>
      <c r="U491" s="113">
        <f t="shared" si="143"/>
        <v>486.75</v>
      </c>
      <c r="V491" s="113">
        <f t="shared" si="144"/>
        <v>213.25</v>
      </c>
      <c r="W491" s="549">
        <f t="shared" si="135"/>
        <v>2.6729820420633903</v>
      </c>
      <c r="Y491" s="556">
        <f t="shared" si="145"/>
        <v>1.2861003917899363</v>
      </c>
    </row>
    <row r="492" spans="2:25" x14ac:dyDescent="0.35">
      <c r="B492" s="116">
        <v>42719</v>
      </c>
      <c r="C492" s="186">
        <f t="shared" si="147"/>
        <v>4.1614154024999905</v>
      </c>
      <c r="D492" s="113">
        <f t="shared" si="147"/>
        <v>3.5967730624999916</v>
      </c>
      <c r="E492" s="113">
        <f t="shared" si="149"/>
        <v>7.5285645333333191E-4</v>
      </c>
      <c r="F492" s="116">
        <f t="shared" si="137"/>
        <v>44545.25</v>
      </c>
      <c r="G492" s="116"/>
      <c r="H492" s="549">
        <f t="shared" si="138"/>
        <v>750</v>
      </c>
      <c r="I492" s="550">
        <f t="shared" si="139"/>
        <v>196.75</v>
      </c>
      <c r="J492" s="113">
        <f t="shared" si="140"/>
        <v>553.25</v>
      </c>
      <c r="K492" s="549">
        <f t="shared" si="150"/>
        <v>4.0132908953066577</v>
      </c>
      <c r="L492" s="559"/>
      <c r="N492" s="113">
        <f t="shared" si="148"/>
        <v>2.967697289999971</v>
      </c>
      <c r="O492" s="113">
        <f t="shared" si="148"/>
        <v>2.6685695025000067</v>
      </c>
      <c r="P492" s="113">
        <f t="shared" si="148"/>
        <v>2.4943636024999938</v>
      </c>
      <c r="Q492" s="148">
        <f t="shared" si="141"/>
        <v>45031</v>
      </c>
      <c r="R492" s="148">
        <f t="shared" si="142"/>
        <v>44331</v>
      </c>
      <c r="S492" s="187">
        <f t="shared" si="136"/>
        <v>4.273254107142347E-4</v>
      </c>
      <c r="T492" s="549">
        <f t="shared" si="146"/>
        <v>700</v>
      </c>
      <c r="U492" s="113">
        <f t="shared" si="143"/>
        <v>485.75</v>
      </c>
      <c r="V492" s="113">
        <f t="shared" si="144"/>
        <v>214.25</v>
      </c>
      <c r="W492" s="549">
        <f t="shared" si="135"/>
        <v>2.7601239717455313</v>
      </c>
      <c r="Y492" s="556">
        <f t="shared" si="145"/>
        <v>1.2531669235611265</v>
      </c>
    </row>
    <row r="493" spans="2:25" x14ac:dyDescent="0.35">
      <c r="B493" s="116">
        <v>42720</v>
      </c>
      <c r="C493" s="186">
        <f t="shared" si="147"/>
        <v>4.1848904100000084</v>
      </c>
      <c r="D493" s="113">
        <f t="shared" si="147"/>
        <v>3.6079694399999696</v>
      </c>
      <c r="E493" s="113">
        <f t="shared" si="149"/>
        <v>7.6922796000005182E-4</v>
      </c>
      <c r="F493" s="116">
        <f t="shared" si="137"/>
        <v>44546.25</v>
      </c>
      <c r="G493" s="116"/>
      <c r="H493" s="549">
        <f t="shared" si="138"/>
        <v>750</v>
      </c>
      <c r="I493" s="550">
        <f t="shared" si="139"/>
        <v>195.75</v>
      </c>
      <c r="J493" s="113">
        <f t="shared" si="140"/>
        <v>554.25</v>
      </c>
      <c r="K493" s="549">
        <f t="shared" si="150"/>
        <v>4.0343140368299979</v>
      </c>
      <c r="L493" s="559"/>
      <c r="N493" s="113">
        <f t="shared" si="148"/>
        <v>2.9991563225000073</v>
      </c>
      <c r="O493" s="113">
        <f t="shared" si="148"/>
        <v>2.6847822225000151</v>
      </c>
      <c r="P493" s="113">
        <f t="shared" si="148"/>
        <v>2.5034753599999959</v>
      </c>
      <c r="Q493" s="148">
        <f t="shared" si="141"/>
        <v>45031</v>
      </c>
      <c r="R493" s="148">
        <f t="shared" si="142"/>
        <v>44331</v>
      </c>
      <c r="S493" s="187">
        <f t="shared" si="136"/>
        <v>4.49105857142846E-4</v>
      </c>
      <c r="T493" s="549">
        <f t="shared" si="146"/>
        <v>700</v>
      </c>
      <c r="U493" s="113">
        <f t="shared" si="143"/>
        <v>484.75</v>
      </c>
      <c r="V493" s="113">
        <f t="shared" si="144"/>
        <v>215.25</v>
      </c>
      <c r="W493" s="549">
        <f t="shared" si="135"/>
        <v>2.7814522582500127</v>
      </c>
      <c r="Y493" s="556">
        <f t="shared" si="145"/>
        <v>1.2528617785799852</v>
      </c>
    </row>
    <row r="494" spans="2:25" x14ac:dyDescent="0.35">
      <c r="B494" s="116">
        <v>42723</v>
      </c>
      <c r="C494" s="186">
        <f t="shared" si="147"/>
        <v>4.1981600625000004</v>
      </c>
      <c r="D494" s="113">
        <f t="shared" si="147"/>
        <v>3.6181484899999949</v>
      </c>
      <c r="E494" s="113">
        <f t="shared" si="149"/>
        <v>7.7334876333334064E-4</v>
      </c>
      <c r="F494" s="116">
        <f t="shared" si="137"/>
        <v>44549.25</v>
      </c>
      <c r="G494" s="116"/>
      <c r="H494" s="549">
        <f t="shared" si="138"/>
        <v>750</v>
      </c>
      <c r="I494" s="550">
        <f t="shared" si="139"/>
        <v>192.75</v>
      </c>
      <c r="J494" s="113">
        <f t="shared" si="140"/>
        <v>557.25</v>
      </c>
      <c r="K494" s="549">
        <f t="shared" si="150"/>
        <v>4.0490970883674988</v>
      </c>
      <c r="L494" s="559"/>
      <c r="N494" s="113">
        <f t="shared" si="148"/>
        <v>3.0428009999999839</v>
      </c>
      <c r="O494" s="113">
        <f t="shared" si="148"/>
        <v>2.7324144900000125</v>
      </c>
      <c r="P494" s="113">
        <f t="shared" si="148"/>
        <v>2.5389138224999996</v>
      </c>
      <c r="Q494" s="148">
        <f t="shared" si="141"/>
        <v>45031</v>
      </c>
      <c r="R494" s="148">
        <f t="shared" si="142"/>
        <v>44331</v>
      </c>
      <c r="S494" s="187">
        <f t="shared" si="136"/>
        <v>4.4340929999995914E-4</v>
      </c>
      <c r="T494" s="549">
        <f t="shared" si="146"/>
        <v>700</v>
      </c>
      <c r="U494" s="113">
        <f t="shared" si="143"/>
        <v>481.75</v>
      </c>
      <c r="V494" s="113">
        <f t="shared" si="144"/>
        <v>218.25</v>
      </c>
      <c r="W494" s="549">
        <f t="shared" si="135"/>
        <v>2.8291885697250034</v>
      </c>
      <c r="Y494" s="556">
        <f t="shared" si="145"/>
        <v>1.2199085186424954</v>
      </c>
    </row>
    <row r="495" spans="2:25" x14ac:dyDescent="0.35">
      <c r="B495" s="116">
        <v>42724</v>
      </c>
      <c r="C495" s="186">
        <f t="shared" si="147"/>
        <v>4.2063264225000063</v>
      </c>
      <c r="D495" s="113">
        <f t="shared" si="147"/>
        <v>3.6313820024999943</v>
      </c>
      <c r="E495" s="113">
        <f t="shared" si="149"/>
        <v>7.6659256000001605E-4</v>
      </c>
      <c r="F495" s="116">
        <f t="shared" si="137"/>
        <v>44550.25</v>
      </c>
      <c r="G495" s="116"/>
      <c r="H495" s="549">
        <f t="shared" si="138"/>
        <v>750</v>
      </c>
      <c r="I495" s="550">
        <f t="shared" si="139"/>
        <v>191.75</v>
      </c>
      <c r="J495" s="113">
        <f t="shared" si="140"/>
        <v>558.25</v>
      </c>
      <c r="K495" s="549">
        <f t="shared" si="150"/>
        <v>4.0593322991200029</v>
      </c>
      <c r="L495" s="559"/>
      <c r="N495" s="113">
        <f t="shared" si="148"/>
        <v>3.041785902500016</v>
      </c>
      <c r="O495" s="113">
        <f t="shared" si="148"/>
        <v>2.7395096025000232</v>
      </c>
      <c r="P495" s="113">
        <f t="shared" si="148"/>
        <v>2.5409390625000139</v>
      </c>
      <c r="Q495" s="148">
        <f t="shared" si="141"/>
        <v>45031</v>
      </c>
      <c r="R495" s="148">
        <f t="shared" si="142"/>
        <v>44331</v>
      </c>
      <c r="S495" s="187">
        <f t="shared" si="136"/>
        <v>4.318232857142755E-4</v>
      </c>
      <c r="T495" s="549">
        <f t="shared" si="146"/>
        <v>700</v>
      </c>
      <c r="U495" s="113">
        <f t="shared" si="143"/>
        <v>480.75</v>
      </c>
      <c r="V495" s="113">
        <f t="shared" si="144"/>
        <v>219.25</v>
      </c>
      <c r="W495" s="549">
        <f t="shared" si="135"/>
        <v>2.8341868578928779</v>
      </c>
      <c r="Y495" s="556">
        <f t="shared" si="145"/>
        <v>1.225145441227125</v>
      </c>
    </row>
    <row r="496" spans="2:25" x14ac:dyDescent="0.35">
      <c r="B496" s="116">
        <v>42725</v>
      </c>
      <c r="C496" s="186">
        <f t="shared" si="147"/>
        <v>4.2338902500000053</v>
      </c>
      <c r="D496" s="113">
        <f t="shared" si="147"/>
        <v>3.6822880025000115</v>
      </c>
      <c r="E496" s="113">
        <f t="shared" si="149"/>
        <v>7.35469663333325E-4</v>
      </c>
      <c r="F496" s="116">
        <f t="shared" si="137"/>
        <v>44551.25</v>
      </c>
      <c r="G496" s="116"/>
      <c r="H496" s="549">
        <f t="shared" si="138"/>
        <v>750</v>
      </c>
      <c r="I496" s="550">
        <f t="shared" si="139"/>
        <v>190.75</v>
      </c>
      <c r="J496" s="113">
        <f t="shared" si="140"/>
        <v>559.25</v>
      </c>
      <c r="K496" s="549">
        <f t="shared" si="150"/>
        <v>4.0935994117191736</v>
      </c>
      <c r="L496" s="559"/>
      <c r="N496" s="113">
        <f t="shared" si="148"/>
        <v>3.0661496225000029</v>
      </c>
      <c r="O496" s="113">
        <f t="shared" si="148"/>
        <v>2.7719475225000068</v>
      </c>
      <c r="P496" s="113">
        <f t="shared" si="148"/>
        <v>2.5692945224999875</v>
      </c>
      <c r="Q496" s="148">
        <f t="shared" si="141"/>
        <v>45031</v>
      </c>
      <c r="R496" s="148">
        <f t="shared" si="142"/>
        <v>44331</v>
      </c>
      <c r="S496" s="187">
        <f t="shared" si="136"/>
        <v>4.2028871428570876E-4</v>
      </c>
      <c r="T496" s="549">
        <f t="shared" si="146"/>
        <v>700</v>
      </c>
      <c r="U496" s="113">
        <f t="shared" si="143"/>
        <v>479.75</v>
      </c>
      <c r="V496" s="113">
        <f t="shared" si="144"/>
        <v>220.25</v>
      </c>
      <c r="W496" s="549">
        <f t="shared" si="135"/>
        <v>2.864516111821434</v>
      </c>
      <c r="Y496" s="556">
        <f t="shared" si="145"/>
        <v>1.2290832998977397</v>
      </c>
    </row>
    <row r="497" spans="2:25" x14ac:dyDescent="0.35">
      <c r="B497" s="116">
        <v>42726</v>
      </c>
      <c r="C497" s="186">
        <f t="shared" si="147"/>
        <v>4.2747322499999907</v>
      </c>
      <c r="D497" s="113">
        <f t="shared" si="147"/>
        <v>3.7270956224999985</v>
      </c>
      <c r="E497" s="113">
        <f t="shared" si="149"/>
        <v>7.3018216999998957E-4</v>
      </c>
      <c r="F497" s="116">
        <f t="shared" si="137"/>
        <v>44552.25</v>
      </c>
      <c r="G497" s="116"/>
      <c r="H497" s="549">
        <f t="shared" si="138"/>
        <v>750</v>
      </c>
      <c r="I497" s="550">
        <f t="shared" si="139"/>
        <v>189.75</v>
      </c>
      <c r="J497" s="113">
        <f t="shared" si="140"/>
        <v>560.25</v>
      </c>
      <c r="K497" s="549">
        <f t="shared" si="150"/>
        <v>4.1361801832424927</v>
      </c>
      <c r="L497" s="559"/>
      <c r="N497" s="113">
        <f t="shared" si="148"/>
        <v>3.0763020225000215</v>
      </c>
      <c r="O497" s="113">
        <f t="shared" si="148"/>
        <v>2.7810716100000299</v>
      </c>
      <c r="P497" s="113">
        <f t="shared" si="148"/>
        <v>2.5814480625000247</v>
      </c>
      <c r="Q497" s="148">
        <f t="shared" si="141"/>
        <v>45031</v>
      </c>
      <c r="R497" s="148">
        <f t="shared" si="142"/>
        <v>44331</v>
      </c>
      <c r="S497" s="187">
        <f t="shared" si="136"/>
        <v>4.2175773214284514E-4</v>
      </c>
      <c r="T497" s="549">
        <f t="shared" si="146"/>
        <v>700</v>
      </c>
      <c r="U497" s="113">
        <f t="shared" si="143"/>
        <v>478.75</v>
      </c>
      <c r="V497" s="113">
        <f t="shared" si="144"/>
        <v>221.25</v>
      </c>
      <c r="W497" s="549">
        <f t="shared" si="135"/>
        <v>2.8743855082366343</v>
      </c>
      <c r="Y497" s="556">
        <f t="shared" si="145"/>
        <v>1.2617946750058584</v>
      </c>
    </row>
    <row r="498" spans="2:25" x14ac:dyDescent="0.35">
      <c r="B498" s="116">
        <v>42727</v>
      </c>
      <c r="C498" s="186">
        <f t="shared" si="147"/>
        <v>4.2747322499999907</v>
      </c>
      <c r="D498" s="113">
        <f t="shared" si="147"/>
        <v>3.7362620100000132</v>
      </c>
      <c r="E498" s="113">
        <f t="shared" si="149"/>
        <v>7.179603199999699E-4</v>
      </c>
      <c r="F498" s="116">
        <f t="shared" si="137"/>
        <v>44553.25</v>
      </c>
      <c r="G498" s="116"/>
      <c r="H498" s="549">
        <f t="shared" si="138"/>
        <v>750</v>
      </c>
      <c r="I498" s="550">
        <f t="shared" si="139"/>
        <v>188.75</v>
      </c>
      <c r="J498" s="113">
        <f t="shared" si="140"/>
        <v>561.25</v>
      </c>
      <c r="K498" s="549">
        <f t="shared" si="150"/>
        <v>4.1392172395999962</v>
      </c>
      <c r="L498" s="559"/>
      <c r="N498" s="113">
        <f t="shared" si="148"/>
        <v>3.1219940099999954</v>
      </c>
      <c r="O498" s="113">
        <f t="shared" si="148"/>
        <v>2.8307543024999937</v>
      </c>
      <c r="P498" s="113">
        <f t="shared" si="148"/>
        <v>2.6270302499999953</v>
      </c>
      <c r="Q498" s="148">
        <f t="shared" si="141"/>
        <v>45031</v>
      </c>
      <c r="R498" s="148">
        <f t="shared" si="142"/>
        <v>44331</v>
      </c>
      <c r="S498" s="187">
        <f t="shared" si="136"/>
        <v>4.1605672500000246E-4</v>
      </c>
      <c r="T498" s="549">
        <f t="shared" si="146"/>
        <v>700</v>
      </c>
      <c r="U498" s="113">
        <f t="shared" si="143"/>
        <v>477.75</v>
      </c>
      <c r="V498" s="113">
        <f t="shared" si="144"/>
        <v>222.25</v>
      </c>
      <c r="W498" s="549">
        <f t="shared" si="135"/>
        <v>2.9232229096312441</v>
      </c>
      <c r="Y498" s="556">
        <f t="shared" si="145"/>
        <v>1.2159943299687521</v>
      </c>
    </row>
    <row r="499" spans="2:25" x14ac:dyDescent="0.35">
      <c r="B499" s="116">
        <v>42730</v>
      </c>
      <c r="C499" s="186" t="str">
        <f t="shared" si="147"/>
        <v/>
      </c>
      <c r="D499" s="113" t="str">
        <f t="shared" si="147"/>
        <v/>
      </c>
      <c r="E499" s="113" t="str">
        <f t="shared" si="149"/>
        <v/>
      </c>
      <c r="F499" s="116">
        <f t="shared" si="137"/>
        <v>44556.25</v>
      </c>
      <c r="G499" s="116"/>
      <c r="H499" s="549">
        <f t="shared" si="138"/>
        <v>750</v>
      </c>
      <c r="I499" s="550">
        <f t="shared" si="139"/>
        <v>185.75</v>
      </c>
      <c r="J499" s="113">
        <f t="shared" si="140"/>
        <v>564.25</v>
      </c>
      <c r="K499" s="549" t="str">
        <f t="shared" si="150"/>
        <v/>
      </c>
      <c r="L499" s="559"/>
      <c r="N499" s="113" t="str">
        <f t="shared" si="148"/>
        <v/>
      </c>
      <c r="O499" s="113" t="str">
        <f t="shared" si="148"/>
        <v/>
      </c>
      <c r="P499" s="113" t="str">
        <f t="shared" si="148"/>
        <v/>
      </c>
      <c r="Q499" s="148">
        <f t="shared" si="141"/>
        <v>45031</v>
      </c>
      <c r="R499" s="148">
        <f t="shared" si="142"/>
        <v>44331</v>
      </c>
      <c r="S499" s="187" t="str">
        <f t="shared" si="136"/>
        <v/>
      </c>
      <c r="T499" s="549">
        <f t="shared" si="146"/>
        <v>700</v>
      </c>
      <c r="U499" s="113">
        <f t="shared" si="143"/>
        <v>474.75</v>
      </c>
      <c r="V499" s="113">
        <f t="shared" si="144"/>
        <v>225.25</v>
      </c>
      <c r="W499" s="549" t="str">
        <f t="shared" si="135"/>
        <v/>
      </c>
      <c r="Y499" s="556" t="str">
        <f t="shared" si="145"/>
        <v/>
      </c>
    </row>
    <row r="500" spans="2:25" x14ac:dyDescent="0.35">
      <c r="B500" s="116">
        <v>42731</v>
      </c>
      <c r="C500" s="186" t="str">
        <f t="shared" si="147"/>
        <v/>
      </c>
      <c r="D500" s="113" t="str">
        <f t="shared" si="147"/>
        <v/>
      </c>
      <c r="E500" s="113" t="str">
        <f t="shared" si="149"/>
        <v/>
      </c>
      <c r="F500" s="116">
        <f t="shared" si="137"/>
        <v>44557.25</v>
      </c>
      <c r="G500" s="116"/>
      <c r="H500" s="549">
        <f t="shared" si="138"/>
        <v>750</v>
      </c>
      <c r="I500" s="550">
        <f t="shared" si="139"/>
        <v>184.75</v>
      </c>
      <c r="J500" s="113">
        <f t="shared" si="140"/>
        <v>565.25</v>
      </c>
      <c r="K500" s="549" t="str">
        <f t="shared" si="150"/>
        <v/>
      </c>
      <c r="L500" s="559"/>
      <c r="N500" s="113" t="str">
        <f t="shared" si="148"/>
        <v/>
      </c>
      <c r="O500" s="113" t="str">
        <f t="shared" si="148"/>
        <v/>
      </c>
      <c r="P500" s="113" t="str">
        <f t="shared" si="148"/>
        <v/>
      </c>
      <c r="Q500" s="148">
        <f t="shared" si="141"/>
        <v>45031</v>
      </c>
      <c r="R500" s="148">
        <f t="shared" si="142"/>
        <v>44331</v>
      </c>
      <c r="S500" s="187" t="str">
        <f t="shared" si="136"/>
        <v/>
      </c>
      <c r="T500" s="549">
        <f t="shared" si="146"/>
        <v>700</v>
      </c>
      <c r="U500" s="113">
        <f t="shared" si="143"/>
        <v>473.75</v>
      </c>
      <c r="V500" s="113">
        <f t="shared" si="144"/>
        <v>226.25</v>
      </c>
      <c r="W500" s="549" t="str">
        <f t="shared" si="135"/>
        <v/>
      </c>
      <c r="Y500" s="556" t="str">
        <f t="shared" si="145"/>
        <v/>
      </c>
    </row>
    <row r="501" spans="2:25" x14ac:dyDescent="0.35">
      <c r="B501" s="116">
        <v>42732</v>
      </c>
      <c r="C501" s="186">
        <f t="shared" si="147"/>
        <v>4.2563523600000153</v>
      </c>
      <c r="D501" s="113">
        <f t="shared" si="147"/>
        <v>3.7495030624999925</v>
      </c>
      <c r="E501" s="113">
        <f t="shared" si="149"/>
        <v>6.7579906333336366E-4</v>
      </c>
      <c r="F501" s="116">
        <f t="shared" si="137"/>
        <v>44558.25</v>
      </c>
      <c r="G501" s="116"/>
      <c r="H501" s="549">
        <f t="shared" si="138"/>
        <v>750</v>
      </c>
      <c r="I501" s="550">
        <f t="shared" si="139"/>
        <v>183.75</v>
      </c>
      <c r="J501" s="113">
        <f t="shared" si="140"/>
        <v>566.25</v>
      </c>
      <c r="K501" s="549">
        <f t="shared" si="150"/>
        <v>4.1321742821125094</v>
      </c>
      <c r="L501" s="559"/>
      <c r="N501" s="113">
        <f t="shared" si="148"/>
        <v>3.1230095025000182</v>
      </c>
      <c r="O501" s="113">
        <f t="shared" si="148"/>
        <v>2.8337964899999957</v>
      </c>
      <c r="P501" s="113">
        <f t="shared" si="148"/>
        <v>2.6391872099999825</v>
      </c>
      <c r="Q501" s="148">
        <f t="shared" si="141"/>
        <v>45031</v>
      </c>
      <c r="R501" s="148">
        <f t="shared" si="142"/>
        <v>44331</v>
      </c>
      <c r="S501" s="187">
        <f t="shared" si="136"/>
        <v>4.1316144642860361E-4</v>
      </c>
      <c r="T501" s="549">
        <f t="shared" si="146"/>
        <v>700</v>
      </c>
      <c r="U501" s="113">
        <f t="shared" si="143"/>
        <v>472.75</v>
      </c>
      <c r="V501" s="113">
        <f t="shared" si="144"/>
        <v>227.25</v>
      </c>
      <c r="W501" s="549">
        <f t="shared" si="135"/>
        <v>2.9276874287008958</v>
      </c>
      <c r="Y501" s="556">
        <f t="shared" si="145"/>
        <v>1.2044868534116135</v>
      </c>
    </row>
    <row r="502" spans="2:25" x14ac:dyDescent="0.35">
      <c r="B502" s="116">
        <v>42733</v>
      </c>
      <c r="C502" s="186">
        <f t="shared" si="147"/>
        <v>4.2195974400000003</v>
      </c>
      <c r="D502" s="113">
        <f t="shared" si="147"/>
        <v>3.6965439225000063</v>
      </c>
      <c r="E502" s="113">
        <f t="shared" si="149"/>
        <v>6.9740468999999192E-4</v>
      </c>
      <c r="F502" s="116">
        <f t="shared" si="137"/>
        <v>44559.25</v>
      </c>
      <c r="G502" s="116"/>
      <c r="H502" s="549">
        <f t="shared" si="138"/>
        <v>750</v>
      </c>
      <c r="I502" s="550">
        <f t="shared" si="139"/>
        <v>182.75</v>
      </c>
      <c r="J502" s="113">
        <f t="shared" si="140"/>
        <v>567.25</v>
      </c>
      <c r="K502" s="549">
        <f t="shared" si="150"/>
        <v>4.0921467329025019</v>
      </c>
      <c r="L502" s="559"/>
      <c r="N502" s="113">
        <f t="shared" si="148"/>
        <v>3.0387406400000039</v>
      </c>
      <c r="O502" s="113">
        <f t="shared" si="148"/>
        <v>2.754714239999978</v>
      </c>
      <c r="P502" s="113">
        <f t="shared" si="148"/>
        <v>2.5611925625000254</v>
      </c>
      <c r="Q502" s="148">
        <f t="shared" si="141"/>
        <v>45031</v>
      </c>
      <c r="R502" s="148">
        <f t="shared" si="142"/>
        <v>44331</v>
      </c>
      <c r="S502" s="187">
        <f t="shared" si="136"/>
        <v>4.0575200000003697E-4</v>
      </c>
      <c r="T502" s="549">
        <f t="shared" si="146"/>
        <v>700</v>
      </c>
      <c r="U502" s="113">
        <f t="shared" si="143"/>
        <v>471.75</v>
      </c>
      <c r="V502" s="113">
        <f t="shared" si="144"/>
        <v>228.25</v>
      </c>
      <c r="W502" s="549">
        <f t="shared" si="135"/>
        <v>2.8473271339999866</v>
      </c>
      <c r="Y502" s="556">
        <f t="shared" si="145"/>
        <v>1.2448195989025153</v>
      </c>
    </row>
    <row r="503" spans="2:25" x14ac:dyDescent="0.35">
      <c r="B503" s="116">
        <v>42734</v>
      </c>
      <c r="C503" s="186">
        <f t="shared" si="147"/>
        <v>4.1879525625000191</v>
      </c>
      <c r="D503" s="113">
        <f t="shared" si="147"/>
        <v>3.6700694224999886</v>
      </c>
      <c r="E503" s="113">
        <f t="shared" si="149"/>
        <v>6.905108533333741E-4</v>
      </c>
      <c r="F503" s="116">
        <f t="shared" si="137"/>
        <v>44560.25</v>
      </c>
      <c r="G503" s="116"/>
      <c r="H503" s="549">
        <f t="shared" si="138"/>
        <v>750</v>
      </c>
      <c r="I503" s="550">
        <f t="shared" si="139"/>
        <v>181.75</v>
      </c>
      <c r="J503" s="113">
        <f t="shared" si="140"/>
        <v>568.25</v>
      </c>
      <c r="K503" s="549">
        <f t="shared" si="150"/>
        <v>4.0624522149066786</v>
      </c>
      <c r="L503" s="559"/>
      <c r="N503" s="113">
        <f t="shared" si="148"/>
        <v>3.0011861025000197</v>
      </c>
      <c r="O503" s="113">
        <f t="shared" si="148"/>
        <v>2.7182250000000074</v>
      </c>
      <c r="P503" s="113">
        <f t="shared" si="148"/>
        <v>2.5196750400000134</v>
      </c>
      <c r="Q503" s="148">
        <f t="shared" si="141"/>
        <v>45031</v>
      </c>
      <c r="R503" s="148">
        <f t="shared" si="142"/>
        <v>44331</v>
      </c>
      <c r="S503" s="187">
        <f t="shared" si="136"/>
        <v>4.0423014642858898E-4</v>
      </c>
      <c r="T503" s="549">
        <f t="shared" si="146"/>
        <v>700</v>
      </c>
      <c r="U503" s="113">
        <f t="shared" si="143"/>
        <v>470.75</v>
      </c>
      <c r="V503" s="113">
        <f t="shared" si="144"/>
        <v>229.25</v>
      </c>
      <c r="W503" s="549">
        <f t="shared" si="135"/>
        <v>2.8108947610687616</v>
      </c>
      <c r="Y503" s="556">
        <f t="shared" si="145"/>
        <v>1.2515574538379171</v>
      </c>
    </row>
    <row r="504" spans="2:25" x14ac:dyDescent="0.35">
      <c r="B504" s="116">
        <v>42737</v>
      </c>
      <c r="C504" s="186" t="str">
        <f t="shared" si="147"/>
        <v/>
      </c>
      <c r="D504" s="113" t="str">
        <f t="shared" si="147"/>
        <v/>
      </c>
      <c r="E504" s="113" t="str">
        <f t="shared" si="149"/>
        <v/>
      </c>
      <c r="F504" s="116">
        <f t="shared" si="137"/>
        <v>44563.25</v>
      </c>
      <c r="G504" s="116"/>
      <c r="H504" s="549">
        <f t="shared" si="138"/>
        <v>750</v>
      </c>
      <c r="I504" s="550">
        <f t="shared" si="139"/>
        <v>178.75</v>
      </c>
      <c r="J504" s="113">
        <f t="shared" si="140"/>
        <v>571.25</v>
      </c>
      <c r="K504" s="549" t="str">
        <f t="shared" si="150"/>
        <v/>
      </c>
      <c r="L504" s="559"/>
      <c r="N504" s="113" t="str">
        <f t="shared" si="148"/>
        <v/>
      </c>
      <c r="O504" s="113" t="str">
        <f t="shared" si="148"/>
        <v/>
      </c>
      <c r="P504" s="113" t="str">
        <f t="shared" si="148"/>
        <v/>
      </c>
      <c r="Q504" s="148">
        <f t="shared" si="141"/>
        <v>45031</v>
      </c>
      <c r="R504" s="148">
        <f t="shared" si="142"/>
        <v>44331</v>
      </c>
      <c r="S504" s="187" t="str">
        <f t="shared" si="136"/>
        <v/>
      </c>
      <c r="T504" s="549">
        <f t="shared" si="146"/>
        <v>700</v>
      </c>
      <c r="U504" s="113">
        <f t="shared" si="143"/>
        <v>467.75</v>
      </c>
      <c r="V504" s="113">
        <f t="shared" si="144"/>
        <v>232.25</v>
      </c>
      <c r="W504" s="549" t="str">
        <f t="shared" si="135"/>
        <v/>
      </c>
      <c r="Y504" s="556" t="str">
        <f t="shared" si="145"/>
        <v/>
      </c>
    </row>
    <row r="505" spans="2:25" x14ac:dyDescent="0.35">
      <c r="B505" s="116">
        <v>42738</v>
      </c>
      <c r="C505" s="186" t="str">
        <f t="shared" ref="C505:D524" si="151">IF(C235="","",((1+C235/200)^2-1)*100)</f>
        <v/>
      </c>
      <c r="D505" s="113" t="str">
        <f t="shared" si="151"/>
        <v/>
      </c>
      <c r="E505" s="113" t="str">
        <f t="shared" si="149"/>
        <v/>
      </c>
      <c r="F505" s="116">
        <f t="shared" si="137"/>
        <v>44564.25</v>
      </c>
      <c r="G505" s="116"/>
      <c r="H505" s="549">
        <f t="shared" si="138"/>
        <v>750</v>
      </c>
      <c r="I505" s="550">
        <f t="shared" si="139"/>
        <v>177.75</v>
      </c>
      <c r="J505" s="113">
        <f t="shared" si="140"/>
        <v>572.25</v>
      </c>
      <c r="K505" s="549" t="str">
        <f t="shared" si="150"/>
        <v/>
      </c>
      <c r="L505" s="559"/>
      <c r="N505" s="113" t="str">
        <f t="shared" ref="N505:P524" si="152">IF(N235="","",((1+N235/200)^2-1)*100)</f>
        <v/>
      </c>
      <c r="O505" s="113" t="str">
        <f t="shared" si="152"/>
        <v/>
      </c>
      <c r="P505" s="113" t="str">
        <f t="shared" si="152"/>
        <v/>
      </c>
      <c r="Q505" s="148">
        <f t="shared" si="141"/>
        <v>45031</v>
      </c>
      <c r="R505" s="148">
        <f t="shared" si="142"/>
        <v>44331</v>
      </c>
      <c r="S505" s="187" t="str">
        <f t="shared" si="136"/>
        <v/>
      </c>
      <c r="T505" s="549">
        <f t="shared" si="146"/>
        <v>700</v>
      </c>
      <c r="U505" s="113">
        <f t="shared" si="143"/>
        <v>466.75</v>
      </c>
      <c r="V505" s="113">
        <f t="shared" si="144"/>
        <v>233.25</v>
      </c>
      <c r="W505" s="549" t="str">
        <f t="shared" si="135"/>
        <v/>
      </c>
      <c r="Y505" s="556" t="str">
        <f t="shared" si="145"/>
        <v/>
      </c>
    </row>
    <row r="506" spans="2:25" x14ac:dyDescent="0.35">
      <c r="B506" s="116">
        <v>42739</v>
      </c>
      <c r="C506" s="186">
        <f t="shared" si="151"/>
        <v>4.1379430400000139</v>
      </c>
      <c r="D506" s="113">
        <f t="shared" si="151"/>
        <v>3.627310062500011</v>
      </c>
      <c r="E506" s="113">
        <f t="shared" si="149"/>
        <v>6.8084397000000392E-4</v>
      </c>
      <c r="F506" s="116">
        <f t="shared" si="137"/>
        <v>44565.25</v>
      </c>
      <c r="G506" s="116"/>
      <c r="H506" s="549">
        <f t="shared" si="138"/>
        <v>750</v>
      </c>
      <c r="I506" s="550">
        <f t="shared" si="139"/>
        <v>176.75</v>
      </c>
      <c r="J506" s="113">
        <f t="shared" si="140"/>
        <v>573.25</v>
      </c>
      <c r="K506" s="549">
        <f t="shared" si="150"/>
        <v>4.0176038683025128</v>
      </c>
      <c r="L506" s="559"/>
      <c r="N506" s="113">
        <f t="shared" si="152"/>
        <v>2.9717562500000128</v>
      </c>
      <c r="O506" s="113">
        <f t="shared" si="152"/>
        <v>2.6949158224999881</v>
      </c>
      <c r="P506" s="113">
        <f t="shared" si="152"/>
        <v>2.5034753599999959</v>
      </c>
      <c r="Q506" s="148">
        <f t="shared" si="141"/>
        <v>45031</v>
      </c>
      <c r="R506" s="148">
        <f t="shared" si="142"/>
        <v>44331</v>
      </c>
      <c r="S506" s="187">
        <f t="shared" si="136"/>
        <v>3.9548632500003525E-4</v>
      </c>
      <c r="T506" s="549">
        <f t="shared" si="146"/>
        <v>700</v>
      </c>
      <c r="U506" s="113">
        <f t="shared" si="143"/>
        <v>465.75</v>
      </c>
      <c r="V506" s="113">
        <f t="shared" si="144"/>
        <v>234.25</v>
      </c>
      <c r="W506" s="549">
        <f t="shared" si="135"/>
        <v>2.7875584941312463</v>
      </c>
      <c r="Y506" s="556">
        <f t="shared" si="145"/>
        <v>1.2300453741712665</v>
      </c>
    </row>
    <row r="507" spans="2:25" x14ac:dyDescent="0.35">
      <c r="B507" s="116">
        <v>42740</v>
      </c>
      <c r="C507" s="186">
        <f t="shared" si="151"/>
        <v>4.0522403600000034</v>
      </c>
      <c r="D507" s="113">
        <f t="shared" si="151"/>
        <v>3.54588806249998</v>
      </c>
      <c r="E507" s="113">
        <f t="shared" si="149"/>
        <v>6.7513639666669787E-4</v>
      </c>
      <c r="F507" s="116">
        <f t="shared" si="137"/>
        <v>44566.25</v>
      </c>
      <c r="G507" s="116"/>
      <c r="H507" s="549">
        <f t="shared" si="138"/>
        <v>750</v>
      </c>
      <c r="I507" s="550">
        <f t="shared" si="139"/>
        <v>175.75</v>
      </c>
      <c r="J507" s="113">
        <f t="shared" si="140"/>
        <v>574.25</v>
      </c>
      <c r="K507" s="549">
        <f t="shared" si="150"/>
        <v>3.9335851382858311</v>
      </c>
      <c r="L507" s="559"/>
      <c r="N507" s="113">
        <f t="shared" si="152"/>
        <v>2.9017504025000029</v>
      </c>
      <c r="O507" s="113">
        <f t="shared" si="152"/>
        <v>2.6270302499999953</v>
      </c>
      <c r="P507" s="113">
        <f t="shared" si="152"/>
        <v>2.4366652100000108</v>
      </c>
      <c r="Q507" s="148">
        <f t="shared" si="141"/>
        <v>45031</v>
      </c>
      <c r="R507" s="148">
        <f t="shared" si="142"/>
        <v>44331</v>
      </c>
      <c r="S507" s="187">
        <f t="shared" si="136"/>
        <v>3.9245736071429657E-4</v>
      </c>
      <c r="T507" s="549">
        <f t="shared" si="146"/>
        <v>700</v>
      </c>
      <c r="U507" s="113">
        <f t="shared" si="143"/>
        <v>464.75</v>
      </c>
      <c r="V507" s="113">
        <f t="shared" si="144"/>
        <v>235.25</v>
      </c>
      <c r="W507" s="549">
        <f t="shared" si="135"/>
        <v>2.7193558441080334</v>
      </c>
      <c r="Y507" s="556">
        <f t="shared" si="145"/>
        <v>1.2142292941777977</v>
      </c>
    </row>
    <row r="508" spans="2:25" x14ac:dyDescent="0.35">
      <c r="B508" s="116">
        <v>42741</v>
      </c>
      <c r="C508" s="186">
        <f t="shared" si="151"/>
        <v>4.0757030625000024</v>
      </c>
      <c r="D508" s="113">
        <f t="shared" si="151"/>
        <v>3.5611522499999992</v>
      </c>
      <c r="E508" s="113">
        <f t="shared" si="149"/>
        <v>6.8606775000000411E-4</v>
      </c>
      <c r="F508" s="116">
        <f t="shared" si="137"/>
        <v>44567.25</v>
      </c>
      <c r="G508" s="116"/>
      <c r="H508" s="549">
        <f t="shared" si="138"/>
        <v>750</v>
      </c>
      <c r="I508" s="550">
        <f t="shared" si="139"/>
        <v>174.75</v>
      </c>
      <c r="J508" s="113">
        <f t="shared" si="140"/>
        <v>575.25</v>
      </c>
      <c r="K508" s="549">
        <f t="shared" si="150"/>
        <v>3.9558127231875018</v>
      </c>
      <c r="L508" s="559"/>
      <c r="N508" s="113">
        <f t="shared" si="152"/>
        <v>2.8672635224999965</v>
      </c>
      <c r="O508" s="113">
        <f t="shared" si="152"/>
        <v>2.6027184900000222</v>
      </c>
      <c r="P508" s="113">
        <f t="shared" si="152"/>
        <v>2.428568490000016</v>
      </c>
      <c r="Q508" s="148">
        <f t="shared" si="141"/>
        <v>45031</v>
      </c>
      <c r="R508" s="148">
        <f t="shared" si="142"/>
        <v>44331</v>
      </c>
      <c r="S508" s="187">
        <f t="shared" si="136"/>
        <v>3.7792147499996327E-4</v>
      </c>
      <c r="T508" s="549">
        <f t="shared" si="146"/>
        <v>700</v>
      </c>
      <c r="U508" s="113">
        <f t="shared" si="143"/>
        <v>463.75</v>
      </c>
      <c r="V508" s="113">
        <f t="shared" si="144"/>
        <v>236.25</v>
      </c>
      <c r="W508" s="549">
        <f t="shared" si="135"/>
        <v>2.6920024384687635</v>
      </c>
      <c r="Y508" s="556">
        <f t="shared" si="145"/>
        <v>1.2638102847187382</v>
      </c>
    </row>
    <row r="509" spans="2:25" x14ac:dyDescent="0.35">
      <c r="B509" s="116">
        <v>42744</v>
      </c>
      <c r="C509" s="186">
        <f t="shared" si="151"/>
        <v>4.094067022499992</v>
      </c>
      <c r="D509" s="113">
        <f t="shared" si="151"/>
        <v>3.5723467025000177</v>
      </c>
      <c r="E509" s="113">
        <f t="shared" si="149"/>
        <v>6.9562709333329897E-4</v>
      </c>
      <c r="F509" s="116">
        <f t="shared" si="137"/>
        <v>44570.25</v>
      </c>
      <c r="G509" s="116"/>
      <c r="H509" s="549">
        <f t="shared" si="138"/>
        <v>750</v>
      </c>
      <c r="I509" s="550">
        <f t="shared" si="139"/>
        <v>171.75</v>
      </c>
      <c r="J509" s="113">
        <f t="shared" si="140"/>
        <v>578.25</v>
      </c>
      <c r="K509" s="549">
        <f t="shared" si="150"/>
        <v>3.9745930692199978</v>
      </c>
      <c r="L509" s="559"/>
      <c r="N509" s="113">
        <f t="shared" si="152"/>
        <v>2.9321848025000152</v>
      </c>
      <c r="O509" s="113">
        <f t="shared" si="152"/>
        <v>2.6645165225000156</v>
      </c>
      <c r="P509" s="113">
        <f t="shared" si="152"/>
        <v>2.4801905624999732</v>
      </c>
      <c r="Q509" s="148">
        <f t="shared" si="141"/>
        <v>45031</v>
      </c>
      <c r="R509" s="148">
        <f t="shared" si="142"/>
        <v>44331</v>
      </c>
      <c r="S509" s="187">
        <f t="shared" si="136"/>
        <v>3.8238325714285662E-4</v>
      </c>
      <c r="T509" s="549">
        <f t="shared" si="146"/>
        <v>700</v>
      </c>
      <c r="U509" s="113">
        <f t="shared" si="143"/>
        <v>460.75</v>
      </c>
      <c r="V509" s="113">
        <f t="shared" si="144"/>
        <v>239.25</v>
      </c>
      <c r="W509" s="549">
        <f t="shared" si="135"/>
        <v>2.7560017167714439</v>
      </c>
      <c r="Y509" s="556">
        <f t="shared" si="145"/>
        <v>1.2185913524485539</v>
      </c>
    </row>
    <row r="510" spans="2:25" x14ac:dyDescent="0.35">
      <c r="B510" s="116">
        <v>42745</v>
      </c>
      <c r="C510" s="186">
        <f t="shared" si="151"/>
        <v>4.0634613225000171</v>
      </c>
      <c r="D510" s="113">
        <f t="shared" si="151"/>
        <v>3.5540288224999772</v>
      </c>
      <c r="E510" s="113">
        <f t="shared" si="149"/>
        <v>6.7924333333338656E-4</v>
      </c>
      <c r="F510" s="116">
        <f t="shared" si="137"/>
        <v>44571.25</v>
      </c>
      <c r="G510" s="116"/>
      <c r="H510" s="549">
        <f t="shared" si="138"/>
        <v>750</v>
      </c>
      <c r="I510" s="550">
        <f t="shared" si="139"/>
        <v>170.75</v>
      </c>
      <c r="J510" s="113">
        <f t="shared" si="140"/>
        <v>579.25</v>
      </c>
      <c r="K510" s="549">
        <f t="shared" si="150"/>
        <v>3.9474805233333412</v>
      </c>
      <c r="L510" s="559"/>
      <c r="N510" s="113">
        <f t="shared" si="152"/>
        <v>2.8733490225000047</v>
      </c>
      <c r="O510" s="113">
        <f t="shared" si="152"/>
        <v>2.6128480399999932</v>
      </c>
      <c r="P510" s="113">
        <f t="shared" si="152"/>
        <v>2.4356531025000017</v>
      </c>
      <c r="Q510" s="148">
        <f t="shared" si="141"/>
        <v>45031</v>
      </c>
      <c r="R510" s="148">
        <f t="shared" si="142"/>
        <v>44331</v>
      </c>
      <c r="S510" s="187">
        <f t="shared" si="136"/>
        <v>3.7214426071430218E-4</v>
      </c>
      <c r="T510" s="549">
        <f t="shared" si="146"/>
        <v>700</v>
      </c>
      <c r="U510" s="113">
        <f t="shared" si="143"/>
        <v>459.75</v>
      </c>
      <c r="V510" s="113">
        <f t="shared" si="144"/>
        <v>240.25</v>
      </c>
      <c r="W510" s="549">
        <f t="shared" si="135"/>
        <v>2.7022556986366042</v>
      </c>
      <c r="Y510" s="556">
        <f t="shared" si="145"/>
        <v>1.245224824696737</v>
      </c>
    </row>
    <row r="511" spans="2:25" x14ac:dyDescent="0.35">
      <c r="B511" s="116">
        <v>42746</v>
      </c>
      <c r="C511" s="186">
        <f t="shared" si="151"/>
        <v>4.0716224024999859</v>
      </c>
      <c r="D511" s="113">
        <f t="shared" si="151"/>
        <v>3.5611522499999992</v>
      </c>
      <c r="E511" s="113">
        <f t="shared" si="149"/>
        <v>6.8062686999998214E-4</v>
      </c>
      <c r="F511" s="116">
        <f t="shared" si="137"/>
        <v>44572.25</v>
      </c>
      <c r="G511" s="116"/>
      <c r="H511" s="549">
        <f t="shared" si="138"/>
        <v>750</v>
      </c>
      <c r="I511" s="550">
        <f t="shared" si="139"/>
        <v>169.75</v>
      </c>
      <c r="J511" s="113">
        <f t="shared" si="140"/>
        <v>580.25</v>
      </c>
      <c r="K511" s="549">
        <f t="shared" si="150"/>
        <v>3.9560859913174888</v>
      </c>
      <c r="L511" s="559"/>
      <c r="N511" s="113">
        <f t="shared" si="152"/>
        <v>2.8703062500000209</v>
      </c>
      <c r="O511" s="113">
        <f t="shared" si="152"/>
        <v>2.6098091224999731</v>
      </c>
      <c r="P511" s="113">
        <f t="shared" si="152"/>
        <v>2.4437501025000197</v>
      </c>
      <c r="Q511" s="148">
        <f t="shared" si="141"/>
        <v>45031</v>
      </c>
      <c r="R511" s="148">
        <f t="shared" si="142"/>
        <v>44331</v>
      </c>
      <c r="S511" s="187">
        <f t="shared" si="136"/>
        <v>3.7213875357149692E-4</v>
      </c>
      <c r="T511" s="549">
        <f t="shared" si="146"/>
        <v>700</v>
      </c>
      <c r="U511" s="113">
        <f t="shared" si="143"/>
        <v>458.75</v>
      </c>
      <c r="V511" s="113">
        <f t="shared" si="144"/>
        <v>241.25</v>
      </c>
      <c r="W511" s="549">
        <f t="shared" si="135"/>
        <v>2.6995875967990965</v>
      </c>
      <c r="Y511" s="556">
        <f t="shared" si="145"/>
        <v>1.2564983945183923</v>
      </c>
    </row>
    <row r="512" spans="2:25" x14ac:dyDescent="0.35">
      <c r="B512" s="116">
        <v>42747</v>
      </c>
      <c r="C512" s="186">
        <f t="shared" si="151"/>
        <v>4.0206209025000161</v>
      </c>
      <c r="D512" s="113">
        <f t="shared" si="151"/>
        <v>3.5194328024999777</v>
      </c>
      <c r="E512" s="113">
        <f t="shared" si="149"/>
        <v>6.6825080000005124E-4</v>
      </c>
      <c r="F512" s="116">
        <f t="shared" si="137"/>
        <v>44573.25</v>
      </c>
      <c r="G512" s="116"/>
      <c r="H512" s="549">
        <f t="shared" si="138"/>
        <v>750</v>
      </c>
      <c r="I512" s="550">
        <f t="shared" si="139"/>
        <v>168.75</v>
      </c>
      <c r="J512" s="113">
        <f t="shared" si="140"/>
        <v>581.25</v>
      </c>
      <c r="K512" s="549">
        <f t="shared" si="150"/>
        <v>3.9078535800000074</v>
      </c>
      <c r="L512" s="559"/>
      <c r="N512" s="113">
        <f t="shared" si="152"/>
        <v>2.8074323600000062</v>
      </c>
      <c r="O512" s="113">
        <f t="shared" si="152"/>
        <v>2.5541036100000136</v>
      </c>
      <c r="P512" s="113">
        <f t="shared" si="152"/>
        <v>2.3961848100000127</v>
      </c>
      <c r="Q512" s="148">
        <f t="shared" si="141"/>
        <v>45031</v>
      </c>
      <c r="R512" s="148">
        <f t="shared" si="142"/>
        <v>44331</v>
      </c>
      <c r="S512" s="187">
        <f t="shared" si="136"/>
        <v>3.6189821428570364E-4</v>
      </c>
      <c r="T512" s="549">
        <f t="shared" si="146"/>
        <v>700</v>
      </c>
      <c r="U512" s="113">
        <f t="shared" si="143"/>
        <v>457.75</v>
      </c>
      <c r="V512" s="113">
        <f t="shared" si="144"/>
        <v>242.25</v>
      </c>
      <c r="W512" s="549">
        <f t="shared" si="135"/>
        <v>2.6417734524107255</v>
      </c>
      <c r="Y512" s="556">
        <f t="shared" si="145"/>
        <v>1.2660801275892819</v>
      </c>
    </row>
    <row r="513" spans="2:25" x14ac:dyDescent="0.35">
      <c r="B513" s="116">
        <v>42748</v>
      </c>
      <c r="C513" s="186">
        <f t="shared" si="151"/>
        <v>4.0624412100000118</v>
      </c>
      <c r="D513" s="113">
        <f t="shared" si="151"/>
        <v>3.5591169600000194</v>
      </c>
      <c r="E513" s="113">
        <f t="shared" si="149"/>
        <v>6.7109899999998979E-4</v>
      </c>
      <c r="F513" s="116">
        <f t="shared" si="137"/>
        <v>44574.25</v>
      </c>
      <c r="G513" s="116"/>
      <c r="H513" s="549">
        <f t="shared" si="138"/>
        <v>750</v>
      </c>
      <c r="I513" s="550">
        <f t="shared" si="139"/>
        <v>167.75</v>
      </c>
      <c r="J513" s="113">
        <f t="shared" si="140"/>
        <v>582.25</v>
      </c>
      <c r="K513" s="549">
        <f t="shared" si="150"/>
        <v>3.9498643527500135</v>
      </c>
      <c r="L513" s="559"/>
      <c r="N513" s="113">
        <f t="shared" si="152"/>
        <v>2.8317683599999866</v>
      </c>
      <c r="O513" s="113">
        <f t="shared" si="152"/>
        <v>2.5733456225000007</v>
      </c>
      <c r="P513" s="113">
        <f t="shared" si="152"/>
        <v>2.4123760099999947</v>
      </c>
      <c r="Q513" s="148">
        <f t="shared" si="141"/>
        <v>45031</v>
      </c>
      <c r="R513" s="148">
        <f t="shared" si="142"/>
        <v>44331</v>
      </c>
      <c r="S513" s="187">
        <f t="shared" si="136"/>
        <v>3.6917533928569412E-4</v>
      </c>
      <c r="T513" s="549">
        <f t="shared" si="146"/>
        <v>700</v>
      </c>
      <c r="U513" s="113">
        <f t="shared" si="143"/>
        <v>456.75</v>
      </c>
      <c r="V513" s="113">
        <f t="shared" si="144"/>
        <v>243.25</v>
      </c>
      <c r="W513" s="549">
        <f t="shared" si="135"/>
        <v>2.6631475237812459</v>
      </c>
      <c r="Y513" s="556">
        <f t="shared" si="145"/>
        <v>1.2867168289687676</v>
      </c>
    </row>
    <row r="514" spans="2:25" x14ac:dyDescent="0.35">
      <c r="B514" s="116">
        <v>42751</v>
      </c>
      <c r="C514" s="186">
        <f t="shared" si="151"/>
        <v>4.0522403600000034</v>
      </c>
      <c r="D514" s="113">
        <f t="shared" si="151"/>
        <v>3.5479232224999935</v>
      </c>
      <c r="E514" s="113">
        <f t="shared" si="149"/>
        <v>6.7242285000001329E-4</v>
      </c>
      <c r="F514" s="116">
        <f t="shared" si="137"/>
        <v>44577.25</v>
      </c>
      <c r="G514" s="116"/>
      <c r="H514" s="549">
        <f t="shared" si="138"/>
        <v>750</v>
      </c>
      <c r="I514" s="550">
        <f t="shared" si="139"/>
        <v>164.75</v>
      </c>
      <c r="J514" s="113">
        <f t="shared" si="140"/>
        <v>585.25</v>
      </c>
      <c r="K514" s="549">
        <f t="shared" si="150"/>
        <v>3.9414586954625013</v>
      </c>
      <c r="L514" s="559"/>
      <c r="N514" s="113">
        <f t="shared" si="152"/>
        <v>2.8419092100000043</v>
      </c>
      <c r="O514" s="113">
        <f t="shared" si="152"/>
        <v>2.5834737224999849</v>
      </c>
      <c r="P514" s="113">
        <f t="shared" si="152"/>
        <v>2.4214841225000061</v>
      </c>
      <c r="Q514" s="148">
        <f t="shared" si="141"/>
        <v>45031</v>
      </c>
      <c r="R514" s="148">
        <f t="shared" si="142"/>
        <v>44331</v>
      </c>
      <c r="S514" s="187">
        <f t="shared" si="136"/>
        <v>3.6919355357145633E-4</v>
      </c>
      <c r="T514" s="549">
        <f t="shared" si="146"/>
        <v>700</v>
      </c>
      <c r="U514" s="113">
        <f t="shared" si="143"/>
        <v>453.75</v>
      </c>
      <c r="V514" s="113">
        <f t="shared" si="144"/>
        <v>246.25</v>
      </c>
      <c r="W514" s="549">
        <f t="shared" si="135"/>
        <v>2.6743876350669558</v>
      </c>
      <c r="Y514" s="556">
        <f t="shared" si="145"/>
        <v>1.2670710603955455</v>
      </c>
    </row>
    <row r="515" spans="2:25" x14ac:dyDescent="0.35">
      <c r="B515" s="116">
        <v>42752</v>
      </c>
      <c r="C515" s="186">
        <f t="shared" si="151"/>
        <v>4.0451000624999844</v>
      </c>
      <c r="D515" s="113">
        <f t="shared" si="151"/>
        <v>3.5428353599999962</v>
      </c>
      <c r="E515" s="113">
        <f t="shared" si="149"/>
        <v>6.6968626999998435E-4</v>
      </c>
      <c r="F515" s="116">
        <f t="shared" si="137"/>
        <v>44578.25</v>
      </c>
      <c r="G515" s="116"/>
      <c r="H515" s="549">
        <f t="shared" si="138"/>
        <v>750</v>
      </c>
      <c r="I515" s="550">
        <f t="shared" si="139"/>
        <v>163.75</v>
      </c>
      <c r="J515" s="113">
        <f t="shared" si="140"/>
        <v>586.25</v>
      </c>
      <c r="K515" s="549">
        <f t="shared" si="150"/>
        <v>3.935438935787487</v>
      </c>
      <c r="L515" s="559"/>
      <c r="N515" s="113">
        <f t="shared" si="152"/>
        <v>2.832782422500002</v>
      </c>
      <c r="O515" s="113">
        <f t="shared" si="152"/>
        <v>2.5753712025000208</v>
      </c>
      <c r="P515" s="113">
        <f t="shared" si="152"/>
        <v>2.4143999999999943</v>
      </c>
      <c r="Q515" s="148">
        <f t="shared" si="141"/>
        <v>45031</v>
      </c>
      <c r="R515" s="148">
        <f t="shared" si="142"/>
        <v>44331</v>
      </c>
      <c r="S515" s="187">
        <f t="shared" si="136"/>
        <v>3.677303142856874E-4</v>
      </c>
      <c r="T515" s="549">
        <f t="shared" si="146"/>
        <v>700</v>
      </c>
      <c r="U515" s="113">
        <f t="shared" si="143"/>
        <v>452.75</v>
      </c>
      <c r="V515" s="113">
        <f t="shared" si="144"/>
        <v>247.25</v>
      </c>
      <c r="W515" s="549">
        <f t="shared" si="135"/>
        <v>2.666292522707157</v>
      </c>
      <c r="Y515" s="556">
        <f t="shared" si="145"/>
        <v>1.26914641308033</v>
      </c>
    </row>
    <row r="516" spans="2:25" x14ac:dyDescent="0.35">
      <c r="B516" s="116">
        <v>42753</v>
      </c>
      <c r="C516" s="186">
        <f t="shared" si="151"/>
        <v>4.1042699225000145</v>
      </c>
      <c r="D516" s="113">
        <f t="shared" si="151"/>
        <v>3.5916840000000061</v>
      </c>
      <c r="E516" s="113">
        <f t="shared" si="149"/>
        <v>6.8344789666667798E-4</v>
      </c>
      <c r="F516" s="116">
        <f t="shared" si="137"/>
        <v>44579.25</v>
      </c>
      <c r="G516" s="116"/>
      <c r="H516" s="549">
        <f t="shared" si="138"/>
        <v>750</v>
      </c>
      <c r="I516" s="550">
        <f t="shared" si="139"/>
        <v>162.75</v>
      </c>
      <c r="J516" s="113">
        <f t="shared" si="140"/>
        <v>587.25</v>
      </c>
      <c r="K516" s="549">
        <f t="shared" si="150"/>
        <v>3.9930387773175129</v>
      </c>
      <c r="L516" s="559"/>
      <c r="N516" s="113">
        <f t="shared" si="152"/>
        <v>2.8307543024999937</v>
      </c>
      <c r="O516" s="113">
        <f t="shared" si="152"/>
        <v>2.5773968024999983</v>
      </c>
      <c r="P516" s="113">
        <f t="shared" si="152"/>
        <v>2.4224961600000094</v>
      </c>
      <c r="Q516" s="148">
        <f t="shared" si="141"/>
        <v>45031</v>
      </c>
      <c r="R516" s="148">
        <f t="shared" si="142"/>
        <v>44331</v>
      </c>
      <c r="S516" s="187">
        <f t="shared" si="136"/>
        <v>3.6193928571427925E-4</v>
      </c>
      <c r="T516" s="549">
        <f t="shared" si="146"/>
        <v>700</v>
      </c>
      <c r="U516" s="113">
        <f t="shared" si="143"/>
        <v>451.75</v>
      </c>
      <c r="V516" s="113">
        <f t="shared" si="144"/>
        <v>248.25</v>
      </c>
      <c r="W516" s="549">
        <f t="shared" si="135"/>
        <v>2.667248230178568</v>
      </c>
      <c r="Y516" s="556">
        <f t="shared" si="145"/>
        <v>1.3257905471389448</v>
      </c>
    </row>
    <row r="517" spans="2:25" x14ac:dyDescent="0.35">
      <c r="B517" s="116">
        <v>42754</v>
      </c>
      <c r="C517" s="186">
        <f t="shared" si="151"/>
        <v>4.127738489999988</v>
      </c>
      <c r="D517" s="113">
        <f t="shared" si="151"/>
        <v>3.6069515625000159</v>
      </c>
      <c r="E517" s="113">
        <f t="shared" si="149"/>
        <v>6.9438256999996282E-4</v>
      </c>
      <c r="F517" s="116">
        <f t="shared" si="137"/>
        <v>44580.25</v>
      </c>
      <c r="G517" s="116"/>
      <c r="H517" s="549">
        <f t="shared" si="138"/>
        <v>750</v>
      </c>
      <c r="I517" s="550">
        <f t="shared" si="139"/>
        <v>161.75</v>
      </c>
      <c r="J517" s="113">
        <f t="shared" si="140"/>
        <v>588.25</v>
      </c>
      <c r="K517" s="549">
        <f t="shared" si="150"/>
        <v>4.0154221093024942</v>
      </c>
      <c r="L517" s="559"/>
      <c r="N517" s="113">
        <f t="shared" si="152"/>
        <v>2.9088513600000088</v>
      </c>
      <c r="O517" s="113">
        <f t="shared" si="152"/>
        <v>2.6472922499999996</v>
      </c>
      <c r="P517" s="113">
        <f t="shared" si="152"/>
        <v>2.4852522500000251</v>
      </c>
      <c r="Q517" s="148">
        <f t="shared" si="141"/>
        <v>45031</v>
      </c>
      <c r="R517" s="148">
        <f t="shared" si="142"/>
        <v>44331</v>
      </c>
      <c r="S517" s="187">
        <f t="shared" si="136"/>
        <v>3.7365587142858459E-4</v>
      </c>
      <c r="T517" s="549">
        <f t="shared" si="146"/>
        <v>700</v>
      </c>
      <c r="U517" s="113">
        <f t="shared" si="143"/>
        <v>450.75</v>
      </c>
      <c r="V517" s="113">
        <f t="shared" si="144"/>
        <v>249.25</v>
      </c>
      <c r="W517" s="549">
        <f t="shared" si="135"/>
        <v>2.7404259759535741</v>
      </c>
      <c r="Y517" s="556">
        <f t="shared" si="145"/>
        <v>1.2749961333489201</v>
      </c>
    </row>
    <row r="518" spans="2:25" x14ac:dyDescent="0.35">
      <c r="B518" s="116">
        <v>42755</v>
      </c>
      <c r="C518" s="186">
        <f t="shared" si="151"/>
        <v>4.1287589224999977</v>
      </c>
      <c r="D518" s="113">
        <f t="shared" si="151"/>
        <v>3.5988087225000021</v>
      </c>
      <c r="E518" s="113">
        <f t="shared" si="149"/>
        <v>7.066002666666608E-4</v>
      </c>
      <c r="F518" s="116">
        <f t="shared" si="137"/>
        <v>44581.25</v>
      </c>
      <c r="G518" s="116"/>
      <c r="H518" s="549">
        <f t="shared" si="138"/>
        <v>750</v>
      </c>
      <c r="I518" s="550">
        <f t="shared" si="139"/>
        <v>160.75</v>
      </c>
      <c r="J518" s="113">
        <f t="shared" si="140"/>
        <v>589.25</v>
      </c>
      <c r="K518" s="549">
        <f t="shared" si="150"/>
        <v>4.0151729296333318</v>
      </c>
      <c r="L518" s="559"/>
      <c r="N518" s="113">
        <f t="shared" si="152"/>
        <v>2.9616089999999762</v>
      </c>
      <c r="O518" s="113">
        <f t="shared" si="152"/>
        <v>2.6939024399999845</v>
      </c>
      <c r="P518" s="113">
        <f t="shared" si="152"/>
        <v>2.5156249999999991</v>
      </c>
      <c r="Q518" s="148">
        <f t="shared" si="141"/>
        <v>45031</v>
      </c>
      <c r="R518" s="148">
        <f t="shared" si="142"/>
        <v>44331</v>
      </c>
      <c r="S518" s="187">
        <f t="shared" si="136"/>
        <v>3.8243794285713103E-4</v>
      </c>
      <c r="T518" s="549">
        <f t="shared" si="146"/>
        <v>700</v>
      </c>
      <c r="U518" s="113">
        <f t="shared" si="143"/>
        <v>449.75</v>
      </c>
      <c r="V518" s="113">
        <f t="shared" si="144"/>
        <v>250.25</v>
      </c>
      <c r="W518" s="549">
        <f t="shared" si="135"/>
        <v>2.7896075351999814</v>
      </c>
      <c r="Y518" s="556">
        <f t="shared" si="145"/>
        <v>1.2255653944333504</v>
      </c>
    </row>
    <row r="519" spans="2:25" x14ac:dyDescent="0.35">
      <c r="B519" s="116">
        <v>42758</v>
      </c>
      <c r="C519" s="186" t="str">
        <f t="shared" si="151"/>
        <v/>
      </c>
      <c r="D519" s="113" t="str">
        <f t="shared" si="151"/>
        <v/>
      </c>
      <c r="E519" s="113" t="str">
        <f t="shared" si="149"/>
        <v/>
      </c>
      <c r="F519" s="116">
        <f t="shared" si="137"/>
        <v>44584.25</v>
      </c>
      <c r="G519" s="116"/>
      <c r="H519" s="549">
        <f t="shared" si="138"/>
        <v>750</v>
      </c>
      <c r="I519" s="550">
        <f t="shared" si="139"/>
        <v>157.75</v>
      </c>
      <c r="J519" s="113">
        <f t="shared" si="140"/>
        <v>592.25</v>
      </c>
      <c r="K519" s="549" t="str">
        <f t="shared" si="150"/>
        <v/>
      </c>
      <c r="L519" s="559"/>
      <c r="N519" s="113" t="str">
        <f t="shared" si="152"/>
        <v/>
      </c>
      <c r="O519" s="113" t="str">
        <f t="shared" si="152"/>
        <v/>
      </c>
      <c r="P519" s="113" t="str">
        <f t="shared" si="152"/>
        <v/>
      </c>
      <c r="Q519" s="148">
        <f t="shared" si="141"/>
        <v>45031</v>
      </c>
      <c r="R519" s="148">
        <f t="shared" si="142"/>
        <v>44331</v>
      </c>
      <c r="S519" s="187" t="str">
        <f t="shared" si="136"/>
        <v/>
      </c>
      <c r="T519" s="549">
        <f t="shared" si="146"/>
        <v>700</v>
      </c>
      <c r="U519" s="113">
        <f t="shared" si="143"/>
        <v>446.75</v>
      </c>
      <c r="V519" s="113">
        <f t="shared" si="144"/>
        <v>253.25</v>
      </c>
      <c r="W519" s="549" t="str">
        <f t="shared" si="135"/>
        <v/>
      </c>
      <c r="Y519" s="556" t="str">
        <f t="shared" si="145"/>
        <v/>
      </c>
    </row>
    <row r="520" spans="2:25" x14ac:dyDescent="0.35">
      <c r="B520" s="116">
        <v>42759</v>
      </c>
      <c r="C520" s="186">
        <f t="shared" si="151"/>
        <v>4.1307998025000181</v>
      </c>
      <c r="D520" s="113">
        <f t="shared" si="151"/>
        <v>3.6293460224999796</v>
      </c>
      <c r="E520" s="113">
        <f t="shared" si="149"/>
        <v>6.686050400000513E-4</v>
      </c>
      <c r="F520" s="116">
        <f t="shared" si="137"/>
        <v>44585.25</v>
      </c>
      <c r="G520" s="116"/>
      <c r="H520" s="549">
        <f t="shared" si="138"/>
        <v>750</v>
      </c>
      <c r="I520" s="550">
        <f t="shared" si="139"/>
        <v>156.75</v>
      </c>
      <c r="J520" s="113">
        <f t="shared" si="140"/>
        <v>593.25</v>
      </c>
      <c r="K520" s="549">
        <f t="shared" si="150"/>
        <v>4.0259959624800103</v>
      </c>
      <c r="L520" s="559"/>
      <c r="N520" s="113">
        <f t="shared" si="152"/>
        <v>2.9271120899999836</v>
      </c>
      <c r="O520" s="113">
        <f t="shared" si="152"/>
        <v>2.6604636224999867</v>
      </c>
      <c r="P520" s="113">
        <f t="shared" si="152"/>
        <v>2.4994256400000303</v>
      </c>
      <c r="Q520" s="148">
        <f t="shared" si="141"/>
        <v>45031</v>
      </c>
      <c r="R520" s="148">
        <f t="shared" si="142"/>
        <v>44331</v>
      </c>
      <c r="S520" s="187">
        <f t="shared" si="136"/>
        <v>3.8092638214285275E-4</v>
      </c>
      <c r="T520" s="549">
        <f t="shared" si="146"/>
        <v>700</v>
      </c>
      <c r="U520" s="113">
        <f t="shared" si="143"/>
        <v>445.75</v>
      </c>
      <c r="V520" s="113">
        <f t="shared" si="144"/>
        <v>254.25</v>
      </c>
      <c r="W520" s="549">
        <f t="shared" si="135"/>
        <v>2.7573141551598068</v>
      </c>
      <c r="Y520" s="556">
        <f t="shared" si="145"/>
        <v>1.2686818073202035</v>
      </c>
    </row>
    <row r="521" spans="2:25" x14ac:dyDescent="0.35">
      <c r="B521" s="116">
        <v>42760</v>
      </c>
      <c r="C521" s="186">
        <f t="shared" si="151"/>
        <v>4.1461070400000244</v>
      </c>
      <c r="D521" s="113">
        <f t="shared" si="151"/>
        <v>3.6120410000000103</v>
      </c>
      <c r="E521" s="113">
        <f t="shared" si="149"/>
        <v>7.1208805333335221E-4</v>
      </c>
      <c r="F521" s="116">
        <f t="shared" si="137"/>
        <v>44586.25</v>
      </c>
      <c r="G521" s="116"/>
      <c r="H521" s="549">
        <f t="shared" si="138"/>
        <v>750</v>
      </c>
      <c r="I521" s="550">
        <f t="shared" si="139"/>
        <v>155.75</v>
      </c>
      <c r="J521" s="113">
        <f t="shared" si="140"/>
        <v>594.25</v>
      </c>
      <c r="K521" s="549">
        <f t="shared" si="150"/>
        <v>4.0351993256933545</v>
      </c>
      <c r="L521" s="559"/>
      <c r="N521" s="113">
        <f t="shared" si="152"/>
        <v>2.9758152899999946</v>
      </c>
      <c r="O521" s="113">
        <f t="shared" si="152"/>
        <v>2.6969426025000187</v>
      </c>
      <c r="P521" s="113">
        <f t="shared" si="152"/>
        <v>2.5196750400000134</v>
      </c>
      <c r="Q521" s="148">
        <f t="shared" si="141"/>
        <v>45031</v>
      </c>
      <c r="R521" s="148">
        <f t="shared" si="142"/>
        <v>44331</v>
      </c>
      <c r="S521" s="187">
        <f t="shared" si="136"/>
        <v>3.9838955357139404E-4</v>
      </c>
      <c r="T521" s="549">
        <f t="shared" si="146"/>
        <v>700</v>
      </c>
      <c r="U521" s="113">
        <f t="shared" si="143"/>
        <v>444.75</v>
      </c>
      <c r="V521" s="113">
        <f t="shared" si="144"/>
        <v>255.25</v>
      </c>
      <c r="W521" s="549">
        <f t="shared" si="135"/>
        <v>2.798631536049117</v>
      </c>
      <c r="Y521" s="556">
        <f t="shared" si="145"/>
        <v>1.2365677896442375</v>
      </c>
    </row>
    <row r="522" spans="2:25" x14ac:dyDescent="0.35">
      <c r="B522" s="116">
        <v>42761</v>
      </c>
      <c r="C522" s="186">
        <f t="shared" si="151"/>
        <v>4.1848904100000084</v>
      </c>
      <c r="D522" s="113">
        <f t="shared" si="151"/>
        <v>3.6344360100000195</v>
      </c>
      <c r="E522" s="113">
        <f t="shared" si="149"/>
        <v>7.3393919999998518E-4</v>
      </c>
      <c r="F522" s="116">
        <f t="shared" si="137"/>
        <v>44587.25</v>
      </c>
      <c r="G522" s="116"/>
      <c r="H522" s="549">
        <f t="shared" si="138"/>
        <v>750</v>
      </c>
      <c r="I522" s="550">
        <f t="shared" si="139"/>
        <v>154.75</v>
      </c>
      <c r="J522" s="113">
        <f t="shared" si="140"/>
        <v>595.25</v>
      </c>
      <c r="K522" s="549">
        <f t="shared" si="150"/>
        <v>4.0713133188000104</v>
      </c>
      <c r="L522" s="559"/>
      <c r="N522" s="113">
        <f t="shared" si="152"/>
        <v>3.0448312099999875</v>
      </c>
      <c r="O522" s="113">
        <f t="shared" si="152"/>
        <v>2.7557279224999842</v>
      </c>
      <c r="P522" s="113">
        <f t="shared" si="152"/>
        <v>2.5773968024999983</v>
      </c>
      <c r="Q522" s="148">
        <f t="shared" si="141"/>
        <v>45031</v>
      </c>
      <c r="R522" s="148">
        <f t="shared" si="142"/>
        <v>44331</v>
      </c>
      <c r="S522" s="187">
        <f t="shared" si="136"/>
        <v>4.1300469642857607E-4</v>
      </c>
      <c r="T522" s="549">
        <f t="shared" si="146"/>
        <v>700</v>
      </c>
      <c r="U522" s="113">
        <f t="shared" si="143"/>
        <v>443.75</v>
      </c>
      <c r="V522" s="113">
        <f t="shared" si="144"/>
        <v>256.25</v>
      </c>
      <c r="W522" s="549">
        <f t="shared" si="135"/>
        <v>2.8615603759598067</v>
      </c>
      <c r="Y522" s="556">
        <f t="shared" si="145"/>
        <v>1.2097529428402036</v>
      </c>
    </row>
    <row r="523" spans="2:25" x14ac:dyDescent="0.35">
      <c r="B523" s="116">
        <v>42762</v>
      </c>
      <c r="C523" s="186">
        <f t="shared" si="151"/>
        <v>4.2002016225000105</v>
      </c>
      <c r="D523" s="113">
        <f t="shared" si="151"/>
        <v>3.6497067224999791</v>
      </c>
      <c r="E523" s="113">
        <f t="shared" si="149"/>
        <v>7.3399320000004187E-4</v>
      </c>
      <c r="F523" s="116">
        <f t="shared" si="137"/>
        <v>44588.25</v>
      </c>
      <c r="G523" s="116"/>
      <c r="H523" s="549">
        <f t="shared" si="138"/>
        <v>750</v>
      </c>
      <c r="I523" s="550">
        <f t="shared" si="139"/>
        <v>153.75</v>
      </c>
      <c r="J523" s="113">
        <f t="shared" si="140"/>
        <v>596.25</v>
      </c>
      <c r="K523" s="549">
        <f t="shared" si="150"/>
        <v>4.0873501680000039</v>
      </c>
      <c r="L523" s="559"/>
      <c r="N523" s="113">
        <f t="shared" si="152"/>
        <v>3.0854396099999848</v>
      </c>
      <c r="O523" s="113">
        <f t="shared" si="152"/>
        <v>2.7901961024999977</v>
      </c>
      <c r="P523" s="113">
        <f t="shared" si="152"/>
        <v>2.620952040000013</v>
      </c>
      <c r="Q523" s="148">
        <f t="shared" si="141"/>
        <v>45031</v>
      </c>
      <c r="R523" s="148">
        <f t="shared" si="142"/>
        <v>44331</v>
      </c>
      <c r="S523" s="187">
        <f t="shared" si="136"/>
        <v>4.2177643928569583E-4</v>
      </c>
      <c r="T523" s="549">
        <f t="shared" si="146"/>
        <v>700</v>
      </c>
      <c r="U523" s="113">
        <f t="shared" si="143"/>
        <v>442.75</v>
      </c>
      <c r="V523" s="113">
        <f t="shared" si="144"/>
        <v>257.25</v>
      </c>
      <c r="W523" s="549">
        <f t="shared" si="135"/>
        <v>2.898698091506243</v>
      </c>
      <c r="Y523" s="556">
        <f t="shared" si="145"/>
        <v>1.1886520764937609</v>
      </c>
    </row>
    <row r="524" spans="2:25" x14ac:dyDescent="0.35">
      <c r="B524" s="116">
        <v>42765</v>
      </c>
      <c r="C524" s="186" t="str">
        <f t="shared" si="151"/>
        <v/>
      </c>
      <c r="D524" s="113" t="str">
        <f t="shared" si="151"/>
        <v/>
      </c>
      <c r="E524" s="113" t="str">
        <f t="shared" si="149"/>
        <v/>
      </c>
      <c r="F524" s="116">
        <f t="shared" si="137"/>
        <v>44591.25</v>
      </c>
      <c r="G524" s="116"/>
      <c r="H524" s="549">
        <f t="shared" si="138"/>
        <v>750</v>
      </c>
      <c r="I524" s="550">
        <f t="shared" si="139"/>
        <v>150.75</v>
      </c>
      <c r="J524" s="113">
        <f t="shared" si="140"/>
        <v>599.25</v>
      </c>
      <c r="K524" s="549" t="str">
        <f t="shared" si="150"/>
        <v/>
      </c>
      <c r="L524" s="559"/>
      <c r="N524" s="113" t="str">
        <f t="shared" si="152"/>
        <v/>
      </c>
      <c r="O524" s="113" t="str">
        <f t="shared" si="152"/>
        <v/>
      </c>
      <c r="P524" s="113" t="str">
        <f t="shared" si="152"/>
        <v/>
      </c>
      <c r="Q524" s="148">
        <f t="shared" si="141"/>
        <v>45031</v>
      </c>
      <c r="R524" s="148">
        <f t="shared" si="142"/>
        <v>44331</v>
      </c>
      <c r="S524" s="187" t="str">
        <f t="shared" si="136"/>
        <v/>
      </c>
      <c r="T524" s="549">
        <f t="shared" si="146"/>
        <v>700</v>
      </c>
      <c r="U524" s="113">
        <f t="shared" si="143"/>
        <v>439.75</v>
      </c>
      <c r="V524" s="113">
        <f t="shared" si="144"/>
        <v>260.25</v>
      </c>
      <c r="W524" s="549" t="str">
        <f t="shared" si="135"/>
        <v/>
      </c>
      <c r="Y524" s="556" t="str">
        <f t="shared" si="145"/>
        <v/>
      </c>
    </row>
    <row r="525" spans="2:25" x14ac:dyDescent="0.35">
      <c r="B525" s="116">
        <v>42766</v>
      </c>
      <c r="C525" s="186">
        <f t="shared" ref="C525:D544" si="153">IF(C255="","",((1+C255/200)^2-1)*100)</f>
        <v>4.196118522499992</v>
      </c>
      <c r="D525" s="113">
        <f t="shared" si="153"/>
        <v>3.644616359999997</v>
      </c>
      <c r="E525" s="113">
        <f t="shared" si="149"/>
        <v>7.3533621666665994E-4</v>
      </c>
      <c r="F525" s="116">
        <f t="shared" si="137"/>
        <v>44592.25</v>
      </c>
      <c r="G525" s="116"/>
      <c r="H525" s="549">
        <f t="shared" si="138"/>
        <v>750</v>
      </c>
      <c r="I525" s="550">
        <f t="shared" si="139"/>
        <v>149.75</v>
      </c>
      <c r="J525" s="113">
        <f t="shared" si="140"/>
        <v>600.25</v>
      </c>
      <c r="K525" s="549">
        <f t="shared" si="150"/>
        <v>4.0860019240541599</v>
      </c>
      <c r="L525" s="559"/>
      <c r="N525" s="113">
        <f t="shared" ref="N525:P542" si="154">IF(N255="","",((1+N255/200)^2-1)*100)</f>
        <v>3.0407708100000042</v>
      </c>
      <c r="O525" s="113">
        <f t="shared" si="154"/>
        <v>2.7506595600000017</v>
      </c>
      <c r="P525" s="113">
        <f t="shared" si="154"/>
        <v>2.5652435025000031</v>
      </c>
      <c r="Q525" s="148">
        <f t="shared" si="141"/>
        <v>45031</v>
      </c>
      <c r="R525" s="148">
        <f t="shared" si="142"/>
        <v>44331</v>
      </c>
      <c r="S525" s="187">
        <f t="shared" si="136"/>
        <v>4.144446428571464E-4</v>
      </c>
      <c r="T525" s="549">
        <f t="shared" si="146"/>
        <v>700</v>
      </c>
      <c r="U525" s="113">
        <f t="shared" si="143"/>
        <v>438.75</v>
      </c>
      <c r="V525" s="113">
        <f t="shared" si="144"/>
        <v>261.25</v>
      </c>
      <c r="W525" s="549">
        <f t="shared" si="135"/>
        <v>2.858933222946431</v>
      </c>
      <c r="Y525" s="556">
        <f t="shared" si="145"/>
        <v>1.2270687011077288</v>
      </c>
    </row>
    <row r="526" spans="2:25" x14ac:dyDescent="0.35">
      <c r="B526" s="116">
        <v>42767</v>
      </c>
      <c r="C526" s="186">
        <f t="shared" si="153"/>
        <v>4.1767248899999831</v>
      </c>
      <c r="D526" s="113">
        <f t="shared" si="153"/>
        <v>3.6262920900000051</v>
      </c>
      <c r="E526" s="113">
        <f t="shared" si="149"/>
        <v>7.3391039999997081E-4</v>
      </c>
      <c r="F526" s="116">
        <f t="shared" si="137"/>
        <v>44593.25</v>
      </c>
      <c r="G526" s="116"/>
      <c r="H526" s="549">
        <f t="shared" si="138"/>
        <v>750</v>
      </c>
      <c r="I526" s="550">
        <f t="shared" si="139"/>
        <v>148.75</v>
      </c>
      <c r="J526" s="113">
        <f t="shared" si="140"/>
        <v>601.25</v>
      </c>
      <c r="K526" s="549">
        <f t="shared" si="150"/>
        <v>4.0675557179999871</v>
      </c>
      <c r="L526" s="559"/>
      <c r="N526" s="113">
        <f t="shared" si="154"/>
        <v>3.0255450225000091</v>
      </c>
      <c r="O526" s="113">
        <f t="shared" si="154"/>
        <v>2.7364688100000034</v>
      </c>
      <c r="P526" s="113">
        <f t="shared" si="154"/>
        <v>2.5470149025000222</v>
      </c>
      <c r="Q526" s="148">
        <f t="shared" si="141"/>
        <v>45031</v>
      </c>
      <c r="R526" s="148">
        <f t="shared" si="142"/>
        <v>44331</v>
      </c>
      <c r="S526" s="187">
        <f t="shared" si="136"/>
        <v>4.12966017857151E-4</v>
      </c>
      <c r="T526" s="549">
        <f t="shared" si="146"/>
        <v>700</v>
      </c>
      <c r="U526" s="113">
        <f t="shared" si="143"/>
        <v>437.75</v>
      </c>
      <c r="V526" s="113">
        <f t="shared" si="144"/>
        <v>262.25</v>
      </c>
      <c r="W526" s="549">
        <f t="shared" si="135"/>
        <v>2.8447691481830413</v>
      </c>
      <c r="Y526" s="556">
        <f t="shared" si="145"/>
        <v>1.2227865698169458</v>
      </c>
    </row>
    <row r="527" spans="2:25" x14ac:dyDescent="0.35">
      <c r="B527" s="116">
        <v>42768</v>
      </c>
      <c r="C527" s="186">
        <f t="shared" si="153"/>
        <v>4.1767248899999831</v>
      </c>
      <c r="D527" s="113">
        <f t="shared" si="153"/>
        <v>3.6293460224999796</v>
      </c>
      <c r="E527" s="113">
        <f t="shared" si="149"/>
        <v>7.2983849000000467E-4</v>
      </c>
      <c r="F527" s="116">
        <f t="shared" si="137"/>
        <v>44594.25</v>
      </c>
      <c r="G527" s="116"/>
      <c r="H527" s="549">
        <f t="shared" si="138"/>
        <v>750</v>
      </c>
      <c r="I527" s="550">
        <f t="shared" si="139"/>
        <v>147.75</v>
      </c>
      <c r="J527" s="113">
        <f t="shared" si="140"/>
        <v>602.25</v>
      </c>
      <c r="K527" s="549">
        <f t="shared" si="150"/>
        <v>4.0688912531024828</v>
      </c>
      <c r="L527" s="559"/>
      <c r="N527" s="113">
        <f t="shared" si="154"/>
        <v>3.0529522499999961</v>
      </c>
      <c r="O527" s="113">
        <f t="shared" si="154"/>
        <v>2.754714239999978</v>
      </c>
      <c r="P527" s="113">
        <f t="shared" si="154"/>
        <v>2.5611925625000254</v>
      </c>
      <c r="Q527" s="148">
        <f t="shared" si="141"/>
        <v>45031</v>
      </c>
      <c r="R527" s="148">
        <f t="shared" si="142"/>
        <v>44331</v>
      </c>
      <c r="S527" s="187">
        <f t="shared" si="136"/>
        <v>4.2605430000002594E-4</v>
      </c>
      <c r="T527" s="549">
        <f t="shared" si="146"/>
        <v>700</v>
      </c>
      <c r="U527" s="113">
        <f t="shared" si="143"/>
        <v>436.75</v>
      </c>
      <c r="V527" s="113">
        <f t="shared" si="144"/>
        <v>263.25</v>
      </c>
      <c r="W527" s="549">
        <f t="shared" si="135"/>
        <v>2.8668730344749846</v>
      </c>
      <c r="Y527" s="556">
        <f t="shared" si="145"/>
        <v>1.2020182186274981</v>
      </c>
    </row>
    <row r="528" spans="2:25" x14ac:dyDescent="0.35">
      <c r="B528" s="116">
        <v>42769</v>
      </c>
      <c r="C528" s="186">
        <f t="shared" si="153"/>
        <v>4.1716216024999975</v>
      </c>
      <c r="D528" s="113">
        <f t="shared" si="153"/>
        <v>3.6069515625000159</v>
      </c>
      <c r="E528" s="113">
        <f t="shared" si="149"/>
        <v>7.5289338666664209E-4</v>
      </c>
      <c r="F528" s="116">
        <f t="shared" si="137"/>
        <v>44595.25</v>
      </c>
      <c r="G528" s="116"/>
      <c r="H528" s="549">
        <f t="shared" si="138"/>
        <v>750</v>
      </c>
      <c r="I528" s="550">
        <f t="shared" si="139"/>
        <v>146.75</v>
      </c>
      <c r="J528" s="113">
        <f t="shared" si="140"/>
        <v>603.25</v>
      </c>
      <c r="K528" s="549">
        <f t="shared" si="150"/>
        <v>4.0611344980066679</v>
      </c>
      <c r="L528" s="559"/>
      <c r="N528" s="113">
        <f t="shared" si="154"/>
        <v>3.045846322500001</v>
      </c>
      <c r="O528" s="113">
        <f t="shared" si="154"/>
        <v>2.7486322499999938</v>
      </c>
      <c r="P528" s="113">
        <f t="shared" si="154"/>
        <v>2.5520782400000108</v>
      </c>
      <c r="Q528" s="148">
        <f t="shared" si="141"/>
        <v>45031</v>
      </c>
      <c r="R528" s="148">
        <f t="shared" si="142"/>
        <v>44331</v>
      </c>
      <c r="S528" s="187">
        <f t="shared" si="136"/>
        <v>4.2459153214286741E-4</v>
      </c>
      <c r="T528" s="549">
        <f t="shared" si="146"/>
        <v>700</v>
      </c>
      <c r="U528" s="113">
        <f t="shared" si="143"/>
        <v>435.75</v>
      </c>
      <c r="V528" s="113">
        <f t="shared" si="144"/>
        <v>264.25</v>
      </c>
      <c r="W528" s="549">
        <f t="shared" si="135"/>
        <v>2.8608305623687467</v>
      </c>
      <c r="Y528" s="556">
        <f t="shared" si="145"/>
        <v>1.2003039356379213</v>
      </c>
    </row>
    <row r="529" spans="2:25" x14ac:dyDescent="0.35">
      <c r="B529" s="116">
        <v>42772</v>
      </c>
      <c r="C529" s="186" t="str">
        <f t="shared" si="153"/>
        <v/>
      </c>
      <c r="D529" s="113" t="str">
        <f t="shared" si="153"/>
        <v/>
      </c>
      <c r="E529" s="113" t="str">
        <f t="shared" si="149"/>
        <v/>
      </c>
      <c r="F529" s="116">
        <f t="shared" si="137"/>
        <v>44598.25</v>
      </c>
      <c r="G529" s="116"/>
      <c r="H529" s="549">
        <f t="shared" si="138"/>
        <v>750</v>
      </c>
      <c r="I529" s="550">
        <f t="shared" si="139"/>
        <v>143.75</v>
      </c>
      <c r="J529" s="113">
        <f t="shared" si="140"/>
        <v>606.25</v>
      </c>
      <c r="K529" s="549" t="str">
        <f t="shared" si="150"/>
        <v/>
      </c>
      <c r="L529" s="559"/>
      <c r="N529" s="113" t="str">
        <f t="shared" si="154"/>
        <v/>
      </c>
      <c r="O529" s="113" t="str">
        <f t="shared" si="154"/>
        <v/>
      </c>
      <c r="P529" s="113" t="str">
        <f t="shared" si="154"/>
        <v/>
      </c>
      <c r="Q529" s="148">
        <f t="shared" si="141"/>
        <v>45031</v>
      </c>
      <c r="R529" s="148">
        <f t="shared" si="142"/>
        <v>44331</v>
      </c>
      <c r="S529" s="187" t="str">
        <f t="shared" si="136"/>
        <v/>
      </c>
      <c r="T529" s="549">
        <f t="shared" si="146"/>
        <v>700</v>
      </c>
      <c r="U529" s="113">
        <f t="shared" si="143"/>
        <v>432.75</v>
      </c>
      <c r="V529" s="113">
        <f t="shared" si="144"/>
        <v>267.25</v>
      </c>
      <c r="W529" s="549" t="str">
        <f t="shared" si="135"/>
        <v/>
      </c>
      <c r="Y529" s="556" t="str">
        <f t="shared" si="145"/>
        <v/>
      </c>
    </row>
    <row r="530" spans="2:25" x14ac:dyDescent="0.35">
      <c r="B530" s="116">
        <v>42773</v>
      </c>
      <c r="C530" s="186">
        <f t="shared" si="153"/>
        <v>4.1195752099999705</v>
      </c>
      <c r="D530" s="113">
        <f t="shared" si="153"/>
        <v>3.5815062499999772</v>
      </c>
      <c r="E530" s="113">
        <f t="shared" si="149"/>
        <v>7.1742527999999102E-4</v>
      </c>
      <c r="F530" s="116">
        <f t="shared" si="137"/>
        <v>44599.25</v>
      </c>
      <c r="G530" s="116"/>
      <c r="H530" s="549">
        <f t="shared" si="138"/>
        <v>750</v>
      </c>
      <c r="I530" s="550">
        <f t="shared" si="139"/>
        <v>142.75</v>
      </c>
      <c r="J530" s="113">
        <f t="shared" si="140"/>
        <v>607.25</v>
      </c>
      <c r="K530" s="549">
        <f t="shared" si="150"/>
        <v>4.0171627512799715</v>
      </c>
      <c r="L530" s="559"/>
      <c r="N530" s="113">
        <f t="shared" si="154"/>
        <v>2.9768300625000021</v>
      </c>
      <c r="O530" s="113">
        <f t="shared" si="154"/>
        <v>2.6888356024999949</v>
      </c>
      <c r="P530" s="113">
        <f t="shared" si="154"/>
        <v>2.5267628025000155</v>
      </c>
      <c r="Q530" s="148">
        <f t="shared" si="141"/>
        <v>45031</v>
      </c>
      <c r="R530" s="148">
        <f t="shared" si="142"/>
        <v>44331</v>
      </c>
      <c r="S530" s="187">
        <f t="shared" si="136"/>
        <v>4.1142065714286753E-4</v>
      </c>
      <c r="T530" s="549">
        <f t="shared" si="146"/>
        <v>700</v>
      </c>
      <c r="U530" s="113">
        <f t="shared" si="143"/>
        <v>431.75</v>
      </c>
      <c r="V530" s="113">
        <f t="shared" si="144"/>
        <v>268.25</v>
      </c>
      <c r="W530" s="549">
        <f t="shared" si="135"/>
        <v>2.799199193778569</v>
      </c>
      <c r="Y530" s="556">
        <f t="shared" si="145"/>
        <v>1.2179635575014025</v>
      </c>
    </row>
    <row r="531" spans="2:25" x14ac:dyDescent="0.35">
      <c r="B531" s="116">
        <v>42774</v>
      </c>
      <c r="C531" s="186">
        <f t="shared" si="153"/>
        <v>4.0553005625000083</v>
      </c>
      <c r="D531" s="113">
        <f t="shared" si="153"/>
        <v>3.5296075024999984</v>
      </c>
      <c r="E531" s="113">
        <f t="shared" si="149"/>
        <v>7.0092408000001314E-4</v>
      </c>
      <c r="F531" s="116">
        <f t="shared" si="137"/>
        <v>44600.25</v>
      </c>
      <c r="G531" s="116"/>
      <c r="H531" s="549">
        <f t="shared" si="138"/>
        <v>750</v>
      </c>
      <c r="I531" s="550">
        <f t="shared" si="139"/>
        <v>141.75</v>
      </c>
      <c r="J531" s="113">
        <f t="shared" si="140"/>
        <v>608.25</v>
      </c>
      <c r="K531" s="549">
        <f t="shared" si="150"/>
        <v>3.9559445741600063</v>
      </c>
      <c r="L531" s="559"/>
      <c r="N531" s="113">
        <f t="shared" si="154"/>
        <v>2.9291411600000039</v>
      </c>
      <c r="O531" s="113">
        <f t="shared" si="154"/>
        <v>2.6462791024999932</v>
      </c>
      <c r="P531" s="113">
        <f t="shared" si="154"/>
        <v>2.4903140624999986</v>
      </c>
      <c r="Q531" s="148">
        <f t="shared" si="141"/>
        <v>45031</v>
      </c>
      <c r="R531" s="148">
        <f t="shared" si="142"/>
        <v>44331</v>
      </c>
      <c r="S531" s="187">
        <f t="shared" si="136"/>
        <v>4.0408865357144386E-4</v>
      </c>
      <c r="T531" s="549">
        <f t="shared" si="146"/>
        <v>700</v>
      </c>
      <c r="U531" s="113">
        <f t="shared" si="143"/>
        <v>430.75</v>
      </c>
      <c r="V531" s="113">
        <f t="shared" si="144"/>
        <v>269.25</v>
      </c>
      <c r="W531" s="549">
        <f t="shared" si="135"/>
        <v>2.7550799724741046</v>
      </c>
      <c r="Y531" s="556">
        <f t="shared" si="145"/>
        <v>1.2008646016859017</v>
      </c>
    </row>
    <row r="532" spans="2:25" x14ac:dyDescent="0.35">
      <c r="B532" s="116">
        <v>42775</v>
      </c>
      <c r="C532" s="186">
        <f t="shared" si="153"/>
        <v>4.0634613225000171</v>
      </c>
      <c r="D532" s="113">
        <f t="shared" si="153"/>
        <v>3.511293402499982</v>
      </c>
      <c r="E532" s="113">
        <f t="shared" si="149"/>
        <v>7.3622389333338019E-4</v>
      </c>
      <c r="F532" s="116">
        <f t="shared" si="137"/>
        <v>44601.25</v>
      </c>
      <c r="G532" s="116"/>
      <c r="H532" s="549">
        <f t="shared" si="138"/>
        <v>750</v>
      </c>
      <c r="I532" s="550">
        <f t="shared" si="139"/>
        <v>140.75</v>
      </c>
      <c r="J532" s="113">
        <f t="shared" si="140"/>
        <v>609.25</v>
      </c>
      <c r="K532" s="549">
        <f t="shared" si="150"/>
        <v>3.9598378095133437</v>
      </c>
      <c r="L532" s="559"/>
      <c r="N532" s="113">
        <f t="shared" si="154"/>
        <v>2.824670062500001</v>
      </c>
      <c r="O532" s="113">
        <f t="shared" si="154"/>
        <v>2.548027559999988</v>
      </c>
      <c r="P532" s="113">
        <f t="shared" si="154"/>
        <v>2.4022563600000213</v>
      </c>
      <c r="Q532" s="148">
        <f t="shared" si="141"/>
        <v>45031</v>
      </c>
      <c r="R532" s="148">
        <f t="shared" si="142"/>
        <v>44331</v>
      </c>
      <c r="S532" s="187">
        <f t="shared" si="136"/>
        <v>3.9520357500001858E-4</v>
      </c>
      <c r="T532" s="549">
        <f t="shared" si="146"/>
        <v>700</v>
      </c>
      <c r="U532" s="113">
        <f t="shared" si="143"/>
        <v>429.75</v>
      </c>
      <c r="V532" s="113">
        <f t="shared" si="144"/>
        <v>270.25</v>
      </c>
      <c r="W532" s="549">
        <f t="shared" ref="W532:W545" si="155">IF(N532="","",N532-(U532*S532))</f>
        <v>2.6548313261437428</v>
      </c>
      <c r="Y532" s="556">
        <f t="shared" si="145"/>
        <v>1.3050064833696009</v>
      </c>
    </row>
    <row r="533" spans="2:25" x14ac:dyDescent="0.35">
      <c r="B533" s="116">
        <v>42776</v>
      </c>
      <c r="C533" s="186">
        <f t="shared" si="153"/>
        <v>4.0502002499999801</v>
      </c>
      <c r="D533" s="113">
        <f t="shared" si="153"/>
        <v>3.5041716900000131</v>
      </c>
      <c r="E533" s="113">
        <f t="shared" si="149"/>
        <v>7.2803807999995607E-4</v>
      </c>
      <c r="F533" s="116">
        <f t="shared" si="137"/>
        <v>44602.25</v>
      </c>
      <c r="G533" s="116"/>
      <c r="H533" s="549">
        <f t="shared" si="138"/>
        <v>750</v>
      </c>
      <c r="I533" s="550">
        <f t="shared" si="139"/>
        <v>139.75</v>
      </c>
      <c r="J533" s="113">
        <f t="shared" si="140"/>
        <v>610.25</v>
      </c>
      <c r="K533" s="549">
        <f t="shared" si="150"/>
        <v>3.9484569283199864</v>
      </c>
      <c r="L533" s="559"/>
      <c r="N533" s="113">
        <f t="shared" si="154"/>
        <v>2.8520505599999968</v>
      </c>
      <c r="O533" s="113">
        <f t="shared" si="154"/>
        <v>2.5773968024999983</v>
      </c>
      <c r="P533" s="113">
        <f t="shared" si="154"/>
        <v>2.4295805625000222</v>
      </c>
      <c r="Q533" s="148">
        <f t="shared" si="141"/>
        <v>45031</v>
      </c>
      <c r="R533" s="148">
        <f t="shared" si="142"/>
        <v>44331</v>
      </c>
      <c r="S533" s="187">
        <f t="shared" si="136"/>
        <v>3.9236251071428363E-4</v>
      </c>
      <c r="T533" s="549">
        <f t="shared" si="146"/>
        <v>700</v>
      </c>
      <c r="U533" s="113">
        <f t="shared" si="143"/>
        <v>428.75</v>
      </c>
      <c r="V533" s="113">
        <f t="shared" si="144"/>
        <v>271.25</v>
      </c>
      <c r="W533" s="549">
        <f t="shared" si="155"/>
        <v>2.6838251335312475</v>
      </c>
      <c r="Y533" s="556">
        <f t="shared" si="145"/>
        <v>1.2646317947887389</v>
      </c>
    </row>
    <row r="534" spans="2:25" x14ac:dyDescent="0.35">
      <c r="B534" s="116">
        <v>42779</v>
      </c>
      <c r="C534" s="186">
        <f t="shared" si="153"/>
        <v>4.0542804900000062</v>
      </c>
      <c r="D534" s="113">
        <f t="shared" si="153"/>
        <v>3.5092586025000205</v>
      </c>
      <c r="E534" s="113">
        <f t="shared" si="149"/>
        <v>7.2669584999998096E-4</v>
      </c>
      <c r="F534" s="116">
        <f t="shared" si="137"/>
        <v>44605.25</v>
      </c>
      <c r="G534" s="116"/>
      <c r="H534" s="549">
        <f t="shared" si="138"/>
        <v>750</v>
      </c>
      <c r="I534" s="550">
        <f t="shared" si="139"/>
        <v>136.75</v>
      </c>
      <c r="J534" s="113">
        <f t="shared" si="140"/>
        <v>613.25</v>
      </c>
      <c r="K534" s="549">
        <f t="shared" si="150"/>
        <v>3.9549048325125087</v>
      </c>
      <c r="L534" s="559"/>
      <c r="N534" s="113">
        <f t="shared" si="154"/>
        <v>2.8571214224999864</v>
      </c>
      <c r="O534" s="113">
        <f t="shared" si="154"/>
        <v>2.5834737224999849</v>
      </c>
      <c r="P534" s="113">
        <f t="shared" si="154"/>
        <v>2.4356531025000017</v>
      </c>
      <c r="Q534" s="148">
        <f t="shared" si="141"/>
        <v>45031</v>
      </c>
      <c r="R534" s="148">
        <f t="shared" si="142"/>
        <v>44331</v>
      </c>
      <c r="S534" s="187">
        <f t="shared" si="136"/>
        <v>3.9092528571428787E-4</v>
      </c>
      <c r="T534" s="549">
        <f t="shared" si="146"/>
        <v>700</v>
      </c>
      <c r="U534" s="113">
        <f t="shared" si="143"/>
        <v>425.75</v>
      </c>
      <c r="V534" s="113">
        <f t="shared" si="144"/>
        <v>274.25</v>
      </c>
      <c r="W534" s="549">
        <f t="shared" si="155"/>
        <v>2.6906849821071281</v>
      </c>
      <c r="Y534" s="556">
        <f t="shared" si="145"/>
        <v>1.2642198504053805</v>
      </c>
    </row>
    <row r="535" spans="2:25" x14ac:dyDescent="0.35">
      <c r="B535" s="116">
        <v>42780</v>
      </c>
      <c r="C535" s="186">
        <f t="shared" si="153"/>
        <v>4.0899860025000123</v>
      </c>
      <c r="D535" s="113">
        <f t="shared" si="153"/>
        <v>3.5377476225000093</v>
      </c>
      <c r="E535" s="113">
        <f t="shared" si="149"/>
        <v>7.3631784000000402E-4</v>
      </c>
      <c r="F535" s="116">
        <f t="shared" si="137"/>
        <v>44606.25</v>
      </c>
      <c r="G535" s="116"/>
      <c r="H535" s="549">
        <f t="shared" si="138"/>
        <v>750</v>
      </c>
      <c r="I535" s="550">
        <f t="shared" si="139"/>
        <v>135.75</v>
      </c>
      <c r="J535" s="113">
        <f t="shared" si="140"/>
        <v>614.25</v>
      </c>
      <c r="K535" s="549">
        <f t="shared" si="150"/>
        <v>3.9900308557200117</v>
      </c>
      <c r="L535" s="559"/>
      <c r="N535" s="113">
        <f t="shared" si="154"/>
        <v>2.8784204099999933</v>
      </c>
      <c r="O535" s="113">
        <f t="shared" si="154"/>
        <v>2.6037314224999886</v>
      </c>
      <c r="P535" s="113">
        <f t="shared" si="154"/>
        <v>2.4558962024999964</v>
      </c>
      <c r="Q535" s="148">
        <f t="shared" si="141"/>
        <v>45031</v>
      </c>
      <c r="R535" s="148">
        <f t="shared" si="142"/>
        <v>44331</v>
      </c>
      <c r="S535" s="187">
        <f t="shared" si="136"/>
        <v>3.9241283928572102E-4</v>
      </c>
      <c r="T535" s="549">
        <f t="shared" si="146"/>
        <v>700</v>
      </c>
      <c r="U535" s="113">
        <f t="shared" si="143"/>
        <v>424.75</v>
      </c>
      <c r="V535" s="113">
        <f t="shared" si="144"/>
        <v>275.25</v>
      </c>
      <c r="W535" s="549">
        <f t="shared" si="155"/>
        <v>2.7117430565133831</v>
      </c>
      <c r="Y535" s="556">
        <f t="shared" si="145"/>
        <v>1.2782877992066286</v>
      </c>
    </row>
    <row r="536" spans="2:25" x14ac:dyDescent="0.35">
      <c r="B536" s="116">
        <v>42781</v>
      </c>
      <c r="C536" s="186">
        <f t="shared" si="153"/>
        <v>4.120595602499999</v>
      </c>
      <c r="D536" s="113">
        <f t="shared" si="153"/>
        <v>3.5601346024999758</v>
      </c>
      <c r="E536" s="113">
        <f t="shared" si="149"/>
        <v>7.472813333333643E-4</v>
      </c>
      <c r="F536" s="116">
        <f t="shared" si="137"/>
        <v>44607.25</v>
      </c>
      <c r="G536" s="116"/>
      <c r="H536" s="549">
        <f t="shared" si="138"/>
        <v>750</v>
      </c>
      <c r="I536" s="550">
        <f t="shared" si="139"/>
        <v>134.75</v>
      </c>
      <c r="J536" s="113">
        <f t="shared" si="140"/>
        <v>615.25</v>
      </c>
      <c r="K536" s="549">
        <f t="shared" si="150"/>
        <v>4.0198994428333279</v>
      </c>
      <c r="L536" s="559"/>
      <c r="N536" s="113">
        <f t="shared" si="154"/>
        <v>2.9179815225000238</v>
      </c>
      <c r="O536" s="113">
        <f t="shared" si="154"/>
        <v>2.643239690000021</v>
      </c>
      <c r="P536" s="113">
        <f t="shared" si="154"/>
        <v>2.4872769599999955</v>
      </c>
      <c r="Q536" s="148">
        <f t="shared" si="141"/>
        <v>45031</v>
      </c>
      <c r="R536" s="148">
        <f t="shared" si="142"/>
        <v>44331</v>
      </c>
      <c r="S536" s="187">
        <f t="shared" si="136"/>
        <v>3.924883321428612E-4</v>
      </c>
      <c r="T536" s="549">
        <f t="shared" si="146"/>
        <v>700</v>
      </c>
      <c r="U536" s="113">
        <f t="shared" si="143"/>
        <v>423.75</v>
      </c>
      <c r="V536" s="113">
        <f t="shared" si="144"/>
        <v>276.25</v>
      </c>
      <c r="W536" s="549">
        <f t="shared" si="155"/>
        <v>2.7516645917544862</v>
      </c>
      <c r="Y536" s="556">
        <f t="shared" si="145"/>
        <v>1.2682348510788417</v>
      </c>
    </row>
    <row r="537" spans="2:25" x14ac:dyDescent="0.35">
      <c r="B537" s="116">
        <v>42782</v>
      </c>
      <c r="C537" s="186">
        <f t="shared" si="153"/>
        <v>4.0981481225000227</v>
      </c>
      <c r="D537" s="113">
        <f t="shared" si="153"/>
        <v>3.5469056399999754</v>
      </c>
      <c r="E537" s="113">
        <f t="shared" si="149"/>
        <v>7.3498997666672972E-4</v>
      </c>
      <c r="F537" s="116">
        <f t="shared" si="137"/>
        <v>44608.25</v>
      </c>
      <c r="G537" s="116"/>
      <c r="H537" s="549">
        <f t="shared" si="138"/>
        <v>750</v>
      </c>
      <c r="I537" s="550">
        <f t="shared" si="139"/>
        <v>133.75</v>
      </c>
      <c r="J537" s="113">
        <f t="shared" si="140"/>
        <v>616.25</v>
      </c>
      <c r="K537" s="549">
        <f t="shared" si="150"/>
        <v>3.9998432131208475</v>
      </c>
      <c r="L537" s="559"/>
      <c r="N537" s="113">
        <f t="shared" si="154"/>
        <v>2.967697289999971</v>
      </c>
      <c r="O537" s="113">
        <f t="shared" si="154"/>
        <v>2.6949158224999881</v>
      </c>
      <c r="P537" s="113">
        <f t="shared" si="154"/>
        <v>2.5186625225000148</v>
      </c>
      <c r="Q537" s="148">
        <f t="shared" si="141"/>
        <v>45031</v>
      </c>
      <c r="R537" s="148">
        <f t="shared" si="142"/>
        <v>44331</v>
      </c>
      <c r="S537" s="187">
        <f t="shared" si="136"/>
        <v>3.8968781071426129E-4</v>
      </c>
      <c r="T537" s="549">
        <f t="shared" si="146"/>
        <v>700</v>
      </c>
      <c r="U537" s="113">
        <f t="shared" si="143"/>
        <v>422.75</v>
      </c>
      <c r="V537" s="113">
        <f t="shared" si="144"/>
        <v>277.25</v>
      </c>
      <c r="W537" s="549">
        <f t="shared" si="155"/>
        <v>2.802956768020517</v>
      </c>
      <c r="Y537" s="556">
        <f t="shared" si="145"/>
        <v>1.1968864451003305</v>
      </c>
    </row>
    <row r="538" spans="2:25" x14ac:dyDescent="0.35">
      <c r="B538" s="116">
        <v>42783</v>
      </c>
      <c r="C538" s="186">
        <f t="shared" si="153"/>
        <v>4.1318202500000067</v>
      </c>
      <c r="D538" s="113">
        <f t="shared" si="153"/>
        <v>3.5469056399999754</v>
      </c>
      <c r="E538" s="113">
        <f t="shared" si="149"/>
        <v>7.7988614666670843E-4</v>
      </c>
      <c r="F538" s="116">
        <f t="shared" si="137"/>
        <v>44609.25</v>
      </c>
      <c r="G538" s="116"/>
      <c r="H538" s="549">
        <f t="shared" si="138"/>
        <v>750</v>
      </c>
      <c r="I538" s="550">
        <f t="shared" si="139"/>
        <v>132.75</v>
      </c>
      <c r="J538" s="113">
        <f t="shared" si="140"/>
        <v>617.25</v>
      </c>
      <c r="K538" s="549">
        <f t="shared" si="150"/>
        <v>4.028290364030001</v>
      </c>
      <c r="L538" s="559"/>
      <c r="N538" s="113">
        <f t="shared" si="154"/>
        <v>2.9433452099999924</v>
      </c>
      <c r="O538" s="113">
        <f t="shared" si="154"/>
        <v>2.665529759999985</v>
      </c>
      <c r="P538" s="113">
        <f t="shared" si="154"/>
        <v>2.4893016899999898</v>
      </c>
      <c r="Q538" s="148">
        <f t="shared" si="141"/>
        <v>45031</v>
      </c>
      <c r="R538" s="148">
        <f t="shared" si="142"/>
        <v>44331</v>
      </c>
      <c r="S538" s="187">
        <f t="shared" si="136"/>
        <v>3.9687921428572484E-4</v>
      </c>
      <c r="T538" s="549">
        <f t="shared" si="146"/>
        <v>700</v>
      </c>
      <c r="U538" s="113">
        <f t="shared" si="143"/>
        <v>421.75</v>
      </c>
      <c r="V538" s="113">
        <f t="shared" si="144"/>
        <v>278.25</v>
      </c>
      <c r="W538" s="549">
        <f t="shared" si="155"/>
        <v>2.775961401374988</v>
      </c>
      <c r="Y538" s="556">
        <f t="shared" si="145"/>
        <v>1.2523289626550129</v>
      </c>
    </row>
    <row r="539" spans="2:25" x14ac:dyDescent="0.35">
      <c r="B539" s="116">
        <v>42786</v>
      </c>
      <c r="C539" s="186">
        <f t="shared" si="153"/>
        <v>4.1012089999999946</v>
      </c>
      <c r="D539" s="113">
        <f t="shared" si="153"/>
        <v>3.5051890624999915</v>
      </c>
      <c r="E539" s="113">
        <f t="shared" si="149"/>
        <v>7.9469325000000406E-4</v>
      </c>
      <c r="F539" s="116">
        <f t="shared" si="137"/>
        <v>44612.25</v>
      </c>
      <c r="G539" s="116"/>
      <c r="H539" s="549">
        <f t="shared" si="138"/>
        <v>750</v>
      </c>
      <c r="I539" s="550">
        <f t="shared" si="139"/>
        <v>129.75</v>
      </c>
      <c r="J539" s="113">
        <f t="shared" si="140"/>
        <v>620.25</v>
      </c>
      <c r="K539" s="549">
        <f t="shared" si="150"/>
        <v>3.9980975508124939</v>
      </c>
      <c r="L539" s="559"/>
      <c r="N539" s="113">
        <f t="shared" si="154"/>
        <v>2.9200105024999923</v>
      </c>
      <c r="O539" s="113">
        <f t="shared" si="154"/>
        <v>2.641213440000012</v>
      </c>
      <c r="P539" s="113">
        <f t="shared" si="154"/>
        <v>2.463994002500014</v>
      </c>
      <c r="Q539" s="148">
        <f t="shared" si="141"/>
        <v>45031</v>
      </c>
      <c r="R539" s="148">
        <f t="shared" si="142"/>
        <v>44331</v>
      </c>
      <c r="S539" s="187">
        <f t="shared" si="136"/>
        <v>3.9828151785711467E-4</v>
      </c>
      <c r="T539" s="549">
        <f t="shared" si="146"/>
        <v>700</v>
      </c>
      <c r="U539" s="113">
        <f t="shared" si="143"/>
        <v>418.75</v>
      </c>
      <c r="V539" s="113">
        <f t="shared" si="144"/>
        <v>281.25</v>
      </c>
      <c r="W539" s="549">
        <f t="shared" si="155"/>
        <v>2.7532301168973254</v>
      </c>
      <c r="Y539" s="556">
        <f t="shared" si="145"/>
        <v>1.2448674339151684</v>
      </c>
    </row>
    <row r="540" spans="2:25" x14ac:dyDescent="0.35">
      <c r="B540" s="116">
        <v>42787</v>
      </c>
      <c r="C540" s="186">
        <f t="shared" si="153"/>
        <v>4.0787636099999913</v>
      </c>
      <c r="D540" s="113">
        <f t="shared" si="153"/>
        <v>3.5031543225000128</v>
      </c>
      <c r="E540" s="113">
        <f t="shared" si="149"/>
        <v>7.6747904999997134E-4</v>
      </c>
      <c r="F540" s="116">
        <f t="shared" si="137"/>
        <v>44613.25</v>
      </c>
      <c r="G540" s="116"/>
      <c r="H540" s="549">
        <f t="shared" si="138"/>
        <v>750</v>
      </c>
      <c r="I540" s="550">
        <f t="shared" si="139"/>
        <v>128.75</v>
      </c>
      <c r="J540" s="113">
        <f t="shared" si="140"/>
        <v>621.25</v>
      </c>
      <c r="K540" s="549">
        <f t="shared" si="150"/>
        <v>3.979950682312495</v>
      </c>
      <c r="L540" s="559"/>
      <c r="N540" s="113">
        <f t="shared" si="154"/>
        <v>2.9200105024999923</v>
      </c>
      <c r="O540" s="113">
        <f t="shared" si="154"/>
        <v>2.641213440000012</v>
      </c>
      <c r="P540" s="113">
        <f t="shared" si="154"/>
        <v>2.4660185024999892</v>
      </c>
      <c r="Q540" s="148">
        <f t="shared" si="141"/>
        <v>45031</v>
      </c>
      <c r="R540" s="148">
        <f t="shared" si="142"/>
        <v>44331</v>
      </c>
      <c r="S540" s="187">
        <f t="shared" ref="S540:S545" si="156">IF(N540="","",(O540-N540)/($O$14-$N$14))</f>
        <v>3.9828151785711467E-4</v>
      </c>
      <c r="T540" s="549">
        <f t="shared" si="146"/>
        <v>700</v>
      </c>
      <c r="U540" s="113">
        <f t="shared" si="143"/>
        <v>417.75</v>
      </c>
      <c r="V540" s="113">
        <f t="shared" si="144"/>
        <v>282.25</v>
      </c>
      <c r="W540" s="549">
        <f t="shared" si="155"/>
        <v>2.7536283984151826</v>
      </c>
      <c r="Y540" s="556">
        <f t="shared" si="145"/>
        <v>1.2263222838973125</v>
      </c>
    </row>
    <row r="541" spans="2:25" x14ac:dyDescent="0.35">
      <c r="B541" s="116">
        <v>42788</v>
      </c>
      <c r="C541" s="186">
        <f t="shared" si="153"/>
        <v>4.0818242025000062</v>
      </c>
      <c r="D541" s="113">
        <f t="shared" si="153"/>
        <v>3.5153630624999987</v>
      </c>
      <c r="E541" s="113">
        <f t="shared" si="149"/>
        <v>7.5528152000000996E-4</v>
      </c>
      <c r="F541" s="116">
        <f t="shared" si="137"/>
        <v>44614.25</v>
      </c>
      <c r="G541" s="116"/>
      <c r="H541" s="549">
        <f t="shared" si="138"/>
        <v>750</v>
      </c>
      <c r="I541" s="550">
        <f t="shared" si="139"/>
        <v>127.75</v>
      </c>
      <c r="J541" s="113">
        <f t="shared" si="140"/>
        <v>622.25</v>
      </c>
      <c r="K541" s="549">
        <f t="shared" si="150"/>
        <v>3.9853369883200047</v>
      </c>
      <c r="L541" s="559"/>
      <c r="N541" s="113">
        <f t="shared" si="154"/>
        <v>2.9200105024999923</v>
      </c>
      <c r="O541" s="113">
        <f t="shared" si="154"/>
        <v>2.643239690000021</v>
      </c>
      <c r="P541" s="113">
        <f t="shared" si="154"/>
        <v>2.4710798400000122</v>
      </c>
      <c r="Q541" s="148">
        <f t="shared" si="141"/>
        <v>45031</v>
      </c>
      <c r="R541" s="148">
        <f t="shared" si="142"/>
        <v>44331</v>
      </c>
      <c r="S541" s="187">
        <f t="shared" si="156"/>
        <v>3.9538687499995895E-4</v>
      </c>
      <c r="T541" s="549">
        <f t="shared" si="146"/>
        <v>700</v>
      </c>
      <c r="U541" s="113">
        <f t="shared" si="143"/>
        <v>416.75</v>
      </c>
      <c r="V541" s="113">
        <f t="shared" si="144"/>
        <v>283.25</v>
      </c>
      <c r="W541" s="549">
        <f t="shared" si="155"/>
        <v>2.7552330223437593</v>
      </c>
      <c r="Y541" s="556">
        <f t="shared" si="145"/>
        <v>1.2301039659762454</v>
      </c>
    </row>
    <row r="542" spans="2:25" x14ac:dyDescent="0.35">
      <c r="B542" s="116">
        <v>42789</v>
      </c>
      <c r="C542" s="186">
        <f t="shared" si="153"/>
        <v>4.0481601600000028</v>
      </c>
      <c r="D542" s="113">
        <f t="shared" si="153"/>
        <v>3.4604294024999982</v>
      </c>
      <c r="E542" s="113">
        <f t="shared" si="149"/>
        <v>7.836410100000061E-4</v>
      </c>
      <c r="F542" s="116">
        <f t="shared" si="137"/>
        <v>44615.25</v>
      </c>
      <c r="G542" s="116"/>
      <c r="H542" s="549">
        <f t="shared" si="138"/>
        <v>750</v>
      </c>
      <c r="I542" s="550">
        <f t="shared" si="139"/>
        <v>126.75</v>
      </c>
      <c r="J542" s="113">
        <f t="shared" si="140"/>
        <v>623.25</v>
      </c>
      <c r="K542" s="549">
        <f t="shared" si="150"/>
        <v>3.9488336619825022</v>
      </c>
      <c r="L542" s="559"/>
      <c r="N542" s="113">
        <f t="shared" si="154"/>
        <v>2.8946496899999952</v>
      </c>
      <c r="O542" s="113">
        <f t="shared" si="154"/>
        <v>2.6260172024999973</v>
      </c>
      <c r="P542" s="113">
        <f t="shared" si="154"/>
        <v>2.453871802499985</v>
      </c>
      <c r="Q542" s="148">
        <f t="shared" si="141"/>
        <v>45031</v>
      </c>
      <c r="R542" s="148">
        <f t="shared" si="142"/>
        <v>44331</v>
      </c>
      <c r="S542" s="187">
        <f t="shared" si="156"/>
        <v>3.8376069642856843E-4</v>
      </c>
      <c r="T542" s="549">
        <f t="shared" ref="T542:T545" si="157">Q542-R542</f>
        <v>700</v>
      </c>
      <c r="U542" s="113">
        <f t="shared" si="143"/>
        <v>415.75</v>
      </c>
      <c r="V542" s="113">
        <f t="shared" si="144"/>
        <v>284.25</v>
      </c>
      <c r="W542" s="549">
        <f t="shared" si="155"/>
        <v>2.735101180459818</v>
      </c>
      <c r="Y542" s="556">
        <f t="shared" si="145"/>
        <v>1.2137324815226842</v>
      </c>
    </row>
    <row r="543" spans="2:25" x14ac:dyDescent="0.35">
      <c r="B543" s="116">
        <v>42790</v>
      </c>
      <c r="C543" s="186">
        <f t="shared" si="153"/>
        <v>4.0328601224999927</v>
      </c>
      <c r="D543" s="113">
        <f t="shared" si="153"/>
        <v>3.4492409999999696</v>
      </c>
      <c r="E543" s="113">
        <f t="shared" si="149"/>
        <v>7.7815883000003088E-4</v>
      </c>
      <c r="F543" s="116">
        <f t="shared" si="137"/>
        <v>44616.25</v>
      </c>
      <c r="G543" s="116"/>
      <c r="H543" s="549">
        <f t="shared" si="138"/>
        <v>750</v>
      </c>
      <c r="I543" s="550">
        <f t="shared" si="139"/>
        <v>125.75</v>
      </c>
      <c r="J543" s="113">
        <f t="shared" si="140"/>
        <v>624.25</v>
      </c>
      <c r="K543" s="549">
        <f t="shared" si="150"/>
        <v>3.9350066496274887</v>
      </c>
      <c r="L543" s="559"/>
      <c r="N543" s="113">
        <f t="shared" ref="N543:P543" si="158">IF(N273="","",((1+N273/200)^2-1)*100)</f>
        <v>2.8682777600000042</v>
      </c>
      <c r="O543" s="113">
        <f t="shared" si="158"/>
        <v>2.6138610225000081</v>
      </c>
      <c r="P543" s="113">
        <f t="shared" si="158"/>
        <v>2.4477987225000053</v>
      </c>
      <c r="Q543" s="148">
        <f t="shared" si="141"/>
        <v>45031</v>
      </c>
      <c r="R543" s="148">
        <f t="shared" si="142"/>
        <v>44331</v>
      </c>
      <c r="S543" s="187">
        <f t="shared" si="156"/>
        <v>3.6345248214285163E-4</v>
      </c>
      <c r="T543" s="549">
        <f t="shared" si="157"/>
        <v>700</v>
      </c>
      <c r="U543" s="113">
        <f t="shared" si="143"/>
        <v>414.75</v>
      </c>
      <c r="V543" s="113">
        <f t="shared" si="144"/>
        <v>285.25</v>
      </c>
      <c r="W543" s="549">
        <f t="shared" si="155"/>
        <v>2.7175358430312566</v>
      </c>
      <c r="Y543" s="556">
        <f t="shared" si="145"/>
        <v>1.2174708065962321</v>
      </c>
    </row>
    <row r="544" spans="2:25" x14ac:dyDescent="0.35">
      <c r="B544" s="116">
        <v>42793</v>
      </c>
      <c r="C544" s="186">
        <f t="shared" si="153"/>
        <v>4.0389800025000033</v>
      </c>
      <c r="D544" s="113">
        <f t="shared" si="153"/>
        <v>3.4553436900000234</v>
      </c>
      <c r="E544" s="113">
        <f t="shared" si="149"/>
        <v>7.7818174999997323E-4</v>
      </c>
      <c r="F544" s="116">
        <f t="shared" si="137"/>
        <v>44619.25</v>
      </c>
      <c r="G544" s="116"/>
      <c r="H544" s="549">
        <f t="shared" si="138"/>
        <v>750</v>
      </c>
      <c r="I544" s="550">
        <f t="shared" si="139"/>
        <v>122.75</v>
      </c>
      <c r="J544" s="113">
        <f t="shared" si="140"/>
        <v>627.25</v>
      </c>
      <c r="K544" s="549">
        <f t="shared" si="150"/>
        <v>3.9434581926875065</v>
      </c>
      <c r="L544" s="559"/>
      <c r="N544" s="113">
        <f t="shared" ref="N544:P544" si="159">IF(N274="","",((1+N274/200)^2-1)*100)</f>
        <v>2.8520505599999968</v>
      </c>
      <c r="O544" s="113">
        <f t="shared" si="159"/>
        <v>2.5996797224999924</v>
      </c>
      <c r="P544" s="113">
        <f t="shared" si="159"/>
        <v>2.4346409999999929</v>
      </c>
      <c r="Q544" s="148">
        <f t="shared" si="141"/>
        <v>45031</v>
      </c>
      <c r="R544" s="148">
        <f t="shared" si="142"/>
        <v>44331</v>
      </c>
      <c r="S544" s="187">
        <f t="shared" si="156"/>
        <v>3.6052976785714918E-4</v>
      </c>
      <c r="T544" s="549">
        <f t="shared" si="157"/>
        <v>700</v>
      </c>
      <c r="U544" s="113">
        <f t="shared" si="143"/>
        <v>411.75</v>
      </c>
      <c r="V544" s="113">
        <f t="shared" si="144"/>
        <v>288.25</v>
      </c>
      <c r="W544" s="549">
        <f t="shared" si="155"/>
        <v>2.7036024280848157</v>
      </c>
      <c r="Y544" s="556">
        <f t="shared" si="145"/>
        <v>1.2398557646026909</v>
      </c>
    </row>
    <row r="545" spans="2:25" x14ac:dyDescent="0.35">
      <c r="B545" s="116">
        <v>42794</v>
      </c>
      <c r="C545" s="55">
        <f t="shared" ref="C545:D545" si="160">IF(C275="","",((1+C275/200)^2-1)*100)</f>
        <v>4.0399999999999991</v>
      </c>
      <c r="D545" s="114">
        <f t="shared" si="160"/>
        <v>3.4573779599999854</v>
      </c>
      <c r="E545" s="114">
        <f t="shared" si="149"/>
        <v>7.7682938666668493E-4</v>
      </c>
      <c r="F545" s="151">
        <f t="shared" si="137"/>
        <v>44620.25</v>
      </c>
      <c r="G545" s="151"/>
      <c r="H545" s="552">
        <f t="shared" si="138"/>
        <v>750</v>
      </c>
      <c r="I545" s="553">
        <f t="shared" si="139"/>
        <v>121.75</v>
      </c>
      <c r="J545" s="114">
        <f t="shared" si="140"/>
        <v>628.25</v>
      </c>
      <c r="K545" s="552">
        <f t="shared" si="150"/>
        <v>3.9454210221733303</v>
      </c>
      <c r="L545" s="559"/>
      <c r="N545" s="114">
        <f>IF(N275="","",((1+N275/200)^2-1)*100)</f>
        <v>2.8662492899999892</v>
      </c>
      <c r="O545" s="114">
        <f>IF(O275="","",((1+O275/200)^2-1)*100)</f>
        <v>2.6148740100000012</v>
      </c>
      <c r="P545" s="114">
        <f>IF(P275="","",((1+P275/200)^2-1)*100)</f>
        <v>2.4477987225000053</v>
      </c>
      <c r="Q545" s="147">
        <f t="shared" si="141"/>
        <v>45031</v>
      </c>
      <c r="R545" s="147">
        <f t="shared" si="142"/>
        <v>44331</v>
      </c>
      <c r="S545" s="188">
        <f t="shared" si="156"/>
        <v>3.5910754285712568E-4</v>
      </c>
      <c r="T545" s="552">
        <f t="shared" si="157"/>
        <v>700</v>
      </c>
      <c r="U545" s="114">
        <f t="shared" si="143"/>
        <v>410.75</v>
      </c>
      <c r="V545" s="114">
        <f t="shared" si="144"/>
        <v>289.25</v>
      </c>
      <c r="W545" s="552">
        <f t="shared" si="155"/>
        <v>2.7187458667714246</v>
      </c>
      <c r="Y545" s="557">
        <f t="shared" si="145"/>
        <v>1.2266751554019057</v>
      </c>
    </row>
    <row r="546" spans="2:25" ht="15" thickBot="1" x14ac:dyDescent="0.4">
      <c r="Y546" s="583">
        <f>AVERAGE(Y285:Y545)</f>
        <v>1.1694140422548018</v>
      </c>
    </row>
    <row r="547" spans="2:25" ht="15" thickTop="1" x14ac:dyDescent="0.35">
      <c r="Y547" s="186"/>
    </row>
    <row r="548" spans="2:25" x14ac:dyDescent="0.35">
      <c r="Y548" s="186"/>
    </row>
  </sheetData>
  <mergeCells count="38">
    <mergeCell ref="C10:K10"/>
    <mergeCell ref="N10:Y10"/>
    <mergeCell ref="C279:K279"/>
    <mergeCell ref="C280:K280"/>
    <mergeCell ref="N279:W279"/>
    <mergeCell ref="N280:W280"/>
    <mergeCell ref="Y279:Y280"/>
    <mergeCell ref="Y11:Y14"/>
    <mergeCell ref="E11:E14"/>
    <mergeCell ref="S11:S14"/>
    <mergeCell ref="F11:F14"/>
    <mergeCell ref="H11:H14"/>
    <mergeCell ref="I11:I14"/>
    <mergeCell ref="J11:J14"/>
    <mergeCell ref="K11:K14"/>
    <mergeCell ref="T11:T14"/>
    <mergeCell ref="U11:U14"/>
    <mergeCell ref="V11:V14"/>
    <mergeCell ref="W11:W14"/>
    <mergeCell ref="X11:X14"/>
    <mergeCell ref="R11:R14"/>
    <mergeCell ref="Q11:Q14"/>
    <mergeCell ref="G11:G14"/>
    <mergeCell ref="E281:E284"/>
    <mergeCell ref="F281:F284"/>
    <mergeCell ref="H281:H284"/>
    <mergeCell ref="I281:I284"/>
    <mergeCell ref="J281:J284"/>
    <mergeCell ref="G281:G284"/>
    <mergeCell ref="W281:W284"/>
    <mergeCell ref="Y281:Y284"/>
    <mergeCell ref="K281:K284"/>
    <mergeCell ref="S281:S284"/>
    <mergeCell ref="T281:T284"/>
    <mergeCell ref="U281:U284"/>
    <mergeCell ref="V281:V284"/>
    <mergeCell ref="R281:R284"/>
    <mergeCell ref="Q281:Q28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6" tint="-0.249977111117893"/>
    <pageSetUpPr fitToPage="1"/>
  </sheetPr>
  <dimension ref="A1:AC118"/>
  <sheetViews>
    <sheetView showGridLines="0" zoomScale="80" zoomScaleNormal="80" workbookViewId="0"/>
  </sheetViews>
  <sheetFormatPr defaultColWidth="9.1796875" defaultRowHeight="12.5" x14ac:dyDescent="0.25"/>
  <cols>
    <col min="1" max="1" width="2.54296875" style="428" customWidth="1"/>
    <col min="2" max="2" width="3.453125" style="428" customWidth="1"/>
    <col min="3" max="3" width="14.81640625" style="69" customWidth="1"/>
    <col min="4" max="12" width="14" style="428" customWidth="1"/>
    <col min="13" max="13" width="4.54296875" style="428" customWidth="1"/>
    <col min="14" max="16384" width="9.1796875" style="428"/>
  </cols>
  <sheetData>
    <row r="1" spans="1:29" ht="23.5" x14ac:dyDescent="0.55000000000000004">
      <c r="A1" s="432" t="s">
        <v>317</v>
      </c>
      <c r="B1" s="432"/>
      <c r="C1" s="460"/>
    </row>
    <row r="2" spans="1:29" ht="14.5" x14ac:dyDescent="0.35">
      <c r="A2" s="429"/>
      <c r="B2" s="429"/>
      <c r="C2" s="449"/>
      <c r="D2" s="430"/>
      <c r="E2" s="429"/>
      <c r="F2" s="429"/>
      <c r="G2" s="429"/>
      <c r="H2" s="429"/>
      <c r="I2" s="429"/>
      <c r="J2" s="429"/>
      <c r="K2" s="429"/>
      <c r="L2" s="429"/>
      <c r="M2" s="429"/>
      <c r="N2" s="429"/>
      <c r="O2" s="429"/>
      <c r="P2" s="429"/>
    </row>
    <row r="3" spans="1:29" ht="14.5" x14ac:dyDescent="0.35">
      <c r="A3" s="429"/>
      <c r="B3" s="429"/>
      <c r="C3" s="445" t="s">
        <v>358</v>
      </c>
      <c r="E3" s="429"/>
      <c r="F3" s="429"/>
      <c r="G3" s="429"/>
      <c r="H3" s="429"/>
      <c r="I3" s="429"/>
      <c r="J3" s="429"/>
      <c r="K3" s="429"/>
      <c r="L3" s="429"/>
      <c r="M3" s="429"/>
      <c r="N3" s="429"/>
      <c r="O3" s="429"/>
      <c r="P3" s="429"/>
    </row>
    <row r="4" spans="1:29" ht="14.5" x14ac:dyDescent="0.35">
      <c r="A4" s="429"/>
      <c r="B4" s="429"/>
      <c r="C4" s="445" t="s">
        <v>352</v>
      </c>
      <c r="E4" s="429"/>
      <c r="F4" s="429"/>
      <c r="G4" s="429"/>
      <c r="H4" s="429"/>
      <c r="I4" s="429"/>
      <c r="J4" s="429"/>
      <c r="K4" s="429"/>
      <c r="L4" s="429"/>
      <c r="M4" s="429"/>
      <c r="N4" s="429"/>
      <c r="O4" s="429"/>
      <c r="P4" s="429"/>
    </row>
    <row r="5" spans="1:29" ht="14.5" x14ac:dyDescent="0.35">
      <c r="A5" s="429"/>
      <c r="B5" s="429"/>
      <c r="C5" s="449"/>
      <c r="D5" s="430"/>
      <c r="E5" s="429"/>
      <c r="F5" s="429"/>
      <c r="G5" s="429"/>
      <c r="H5" s="429"/>
      <c r="I5" s="429"/>
      <c r="J5" s="429"/>
      <c r="K5" s="429"/>
      <c r="L5" s="429"/>
      <c r="M5" s="429"/>
      <c r="N5" s="429"/>
      <c r="O5" s="429"/>
      <c r="P5" s="429"/>
      <c r="AC5" s="37"/>
    </row>
    <row r="6" spans="1:29" ht="14.5" x14ac:dyDescent="0.35">
      <c r="C6" s="679" t="s">
        <v>605</v>
      </c>
      <c r="D6" s="680"/>
      <c r="E6" s="680"/>
      <c r="F6" s="680"/>
      <c r="G6" s="680"/>
      <c r="H6" s="680"/>
      <c r="I6" s="680"/>
      <c r="J6" s="680"/>
      <c r="K6" s="680"/>
      <c r="L6" s="681"/>
      <c r="M6" s="463"/>
      <c r="N6" s="679" t="s">
        <v>606</v>
      </c>
      <c r="O6" s="680"/>
      <c r="P6" s="680"/>
      <c r="Q6" s="680"/>
      <c r="R6" s="680"/>
      <c r="S6" s="680"/>
      <c r="T6" s="680"/>
      <c r="U6" s="680"/>
      <c r="V6" s="680"/>
      <c r="W6" s="680"/>
      <c r="X6" s="680"/>
      <c r="Y6" s="680"/>
      <c r="Z6" s="680"/>
      <c r="AA6" s="680"/>
      <c r="AB6" s="681"/>
      <c r="AC6" s="462"/>
    </row>
    <row r="7" spans="1:29" ht="14" x14ac:dyDescent="0.3">
      <c r="D7" s="429"/>
      <c r="E7" s="429"/>
      <c r="F7" s="429"/>
      <c r="G7" s="429"/>
      <c r="H7" s="429"/>
      <c r="I7" s="429"/>
      <c r="J7" s="429"/>
      <c r="K7" s="429"/>
      <c r="L7" s="429"/>
      <c r="M7" s="429"/>
      <c r="AC7" s="37"/>
    </row>
    <row r="8" spans="1:29" ht="14.5" x14ac:dyDescent="0.35">
      <c r="D8" s="429"/>
      <c r="E8" s="429"/>
      <c r="F8" s="429"/>
      <c r="G8" s="645" t="s">
        <v>607</v>
      </c>
      <c r="H8" s="647"/>
      <c r="I8" s="645" t="s">
        <v>322</v>
      </c>
      <c r="J8" s="647"/>
      <c r="K8" s="645" t="s">
        <v>323</v>
      </c>
      <c r="L8" s="647"/>
      <c r="M8" s="429"/>
      <c r="AC8" s="37"/>
    </row>
    <row r="9" spans="1:29" ht="29" x14ac:dyDescent="0.3">
      <c r="A9" s="137"/>
      <c r="B9" s="137"/>
      <c r="C9" s="454" t="s">
        <v>315</v>
      </c>
      <c r="D9" s="425" t="s">
        <v>316</v>
      </c>
      <c r="E9" s="425" t="s">
        <v>314</v>
      </c>
      <c r="F9" s="466" t="s">
        <v>91</v>
      </c>
      <c r="G9" s="423" t="s">
        <v>608</v>
      </c>
      <c r="H9" s="424" t="s">
        <v>500</v>
      </c>
      <c r="I9" s="423" t="s">
        <v>608</v>
      </c>
      <c r="J9" s="424" t="s">
        <v>500</v>
      </c>
      <c r="K9" s="423" t="s">
        <v>608</v>
      </c>
      <c r="L9" s="424" t="s">
        <v>500</v>
      </c>
      <c r="N9" s="429"/>
      <c r="O9" s="429"/>
      <c r="P9" s="429"/>
      <c r="AC9" s="37"/>
    </row>
    <row r="10" spans="1:29" ht="15" customHeight="1" x14ac:dyDescent="0.35">
      <c r="A10" s="137"/>
      <c r="B10" s="682" t="s">
        <v>696</v>
      </c>
      <c r="C10" s="434">
        <v>2011</v>
      </c>
      <c r="D10" s="464">
        <v>4</v>
      </c>
      <c r="E10" s="443">
        <v>40634</v>
      </c>
      <c r="F10" s="435">
        <v>4.6600000000000003E-2</v>
      </c>
      <c r="G10" s="455"/>
      <c r="H10" s="455"/>
      <c r="I10" s="446"/>
      <c r="J10" s="448"/>
      <c r="K10" s="448"/>
      <c r="L10" s="446"/>
      <c r="N10" s="429"/>
      <c r="O10" s="429"/>
      <c r="P10" s="429"/>
    </row>
    <row r="11" spans="1:29" ht="14.5" x14ac:dyDescent="0.35">
      <c r="A11" s="137"/>
      <c r="B11" s="683"/>
      <c r="C11" s="434">
        <v>2011</v>
      </c>
      <c r="D11" s="464">
        <v>6</v>
      </c>
      <c r="E11" s="443">
        <v>40695</v>
      </c>
      <c r="F11" s="435" t="e">
        <v>#N/A</v>
      </c>
      <c r="G11" s="455"/>
      <c r="H11" s="455"/>
      <c r="I11" s="447"/>
      <c r="J11" s="448"/>
      <c r="K11" s="448"/>
      <c r="L11" s="447"/>
      <c r="N11" s="429"/>
      <c r="O11" s="429"/>
      <c r="P11" s="429"/>
    </row>
    <row r="12" spans="1:29" ht="14.5" x14ac:dyDescent="0.35">
      <c r="A12" s="137"/>
      <c r="B12" s="683"/>
      <c r="C12" s="434">
        <v>2011</v>
      </c>
      <c r="D12" s="464">
        <v>7</v>
      </c>
      <c r="E12" s="443">
        <v>40725</v>
      </c>
      <c r="F12" s="435">
        <v>4.3499999999999997E-2</v>
      </c>
      <c r="G12" s="455"/>
      <c r="H12" s="455"/>
      <c r="I12" s="439"/>
      <c r="J12" s="442"/>
      <c r="K12" s="448"/>
      <c r="L12" s="447"/>
      <c r="N12" s="429"/>
      <c r="O12" s="429"/>
      <c r="P12" s="429"/>
    </row>
    <row r="13" spans="1:29" ht="14.5" x14ac:dyDescent="0.35">
      <c r="A13" s="137"/>
      <c r="B13" s="683"/>
      <c r="C13" s="434">
        <v>2011</v>
      </c>
      <c r="D13" s="464">
        <v>9</v>
      </c>
      <c r="E13" s="443">
        <v>40787</v>
      </c>
      <c r="F13" s="435">
        <v>4.0399999999999998E-2</v>
      </c>
      <c r="G13" s="455"/>
      <c r="H13" s="455"/>
      <c r="I13" s="439"/>
      <c r="J13" s="442"/>
      <c r="K13" s="448"/>
      <c r="L13" s="447"/>
      <c r="N13" s="429"/>
      <c r="O13" s="429"/>
      <c r="P13" s="429"/>
    </row>
    <row r="14" spans="1:29" ht="14.5" x14ac:dyDescent="0.35">
      <c r="A14" s="137"/>
      <c r="B14" s="683"/>
      <c r="C14" s="434">
        <v>2011</v>
      </c>
      <c r="D14" s="464">
        <v>10</v>
      </c>
      <c r="E14" s="443">
        <v>40817</v>
      </c>
      <c r="F14" s="435">
        <v>3.8100000000000002E-2</v>
      </c>
      <c r="G14" s="455"/>
      <c r="H14" s="455"/>
      <c r="I14" s="459"/>
      <c r="J14" s="456"/>
      <c r="K14" s="448"/>
      <c r="L14" s="447"/>
      <c r="N14" s="429"/>
      <c r="O14" s="429"/>
      <c r="P14" s="429"/>
    </row>
    <row r="15" spans="1:29" ht="14.5" x14ac:dyDescent="0.35">
      <c r="A15" s="137"/>
      <c r="B15" s="683"/>
      <c r="C15" s="434">
        <v>2011</v>
      </c>
      <c r="D15" s="464">
        <v>12</v>
      </c>
      <c r="E15" s="443">
        <v>40878</v>
      </c>
      <c r="F15" s="435">
        <v>3.4500000000000003E-2</v>
      </c>
      <c r="G15" s="455"/>
      <c r="H15" s="455"/>
      <c r="I15" s="447"/>
      <c r="J15" s="448"/>
      <c r="K15" s="442"/>
      <c r="L15" s="439"/>
      <c r="N15" s="429"/>
      <c r="O15" s="429"/>
      <c r="P15" s="429"/>
    </row>
    <row r="16" spans="1:29" ht="14.5" x14ac:dyDescent="0.35">
      <c r="A16" s="137"/>
      <c r="B16" s="683"/>
      <c r="C16" s="434">
        <v>2012</v>
      </c>
      <c r="D16" s="464">
        <v>1</v>
      </c>
      <c r="E16" s="443">
        <v>40909</v>
      </c>
      <c r="F16" s="435">
        <v>3.2199999999999999E-2</v>
      </c>
      <c r="G16" s="450"/>
      <c r="H16" s="450"/>
      <c r="I16" s="447"/>
      <c r="J16" s="448"/>
      <c r="K16" s="442"/>
      <c r="L16" s="439"/>
      <c r="N16" s="429"/>
      <c r="O16" s="429"/>
      <c r="P16" s="429"/>
    </row>
    <row r="17" spans="1:16" ht="14.5" x14ac:dyDescent="0.35">
      <c r="A17" s="137"/>
      <c r="B17" s="683"/>
      <c r="C17" s="434">
        <v>2012</v>
      </c>
      <c r="D17" s="464">
        <v>3</v>
      </c>
      <c r="E17" s="443">
        <v>40969</v>
      </c>
      <c r="F17" s="435" t="e">
        <v>#N/A</v>
      </c>
      <c r="G17" s="450"/>
      <c r="H17" s="450"/>
      <c r="I17" s="441">
        <v>1.9E-2</v>
      </c>
      <c r="J17" s="494">
        <f t="shared" ref="J17:J55" si="0">AVERAGE($I$18:$I$56)</f>
        <v>1.806E-2</v>
      </c>
      <c r="K17" s="456"/>
      <c r="L17" s="459"/>
      <c r="N17" s="429"/>
      <c r="O17" s="429"/>
      <c r="P17" s="429"/>
    </row>
    <row r="18" spans="1:16" ht="14.5" x14ac:dyDescent="0.35">
      <c r="A18" s="137"/>
      <c r="B18" s="683"/>
      <c r="C18" s="434">
        <v>2012</v>
      </c>
      <c r="D18" s="464">
        <v>4</v>
      </c>
      <c r="E18" s="443">
        <v>41000</v>
      </c>
      <c r="F18" s="435">
        <v>3.61E-2</v>
      </c>
      <c r="G18" s="457"/>
      <c r="H18" s="457"/>
      <c r="I18" s="447"/>
      <c r="J18" s="494">
        <f t="shared" si="0"/>
        <v>1.806E-2</v>
      </c>
      <c r="K18" s="448"/>
      <c r="L18" s="447"/>
      <c r="N18" s="429"/>
      <c r="O18" s="429"/>
      <c r="P18" s="429"/>
    </row>
    <row r="19" spans="1:16" ht="14.5" x14ac:dyDescent="0.35">
      <c r="A19" s="137"/>
      <c r="B19" s="683"/>
      <c r="C19" s="434">
        <v>2012</v>
      </c>
      <c r="D19" s="464">
        <v>6</v>
      </c>
      <c r="E19" s="443">
        <v>41061</v>
      </c>
      <c r="F19" s="435" t="e">
        <v>#N/A</v>
      </c>
      <c r="G19" s="455"/>
      <c r="H19" s="455"/>
      <c r="I19" s="447"/>
      <c r="J19" s="494">
        <f t="shared" si="0"/>
        <v>1.806E-2</v>
      </c>
      <c r="K19" s="448"/>
      <c r="L19" s="447"/>
      <c r="N19" s="429"/>
      <c r="O19" s="429"/>
      <c r="P19" s="429"/>
    </row>
    <row r="20" spans="1:16" ht="14.5" x14ac:dyDescent="0.35">
      <c r="A20" s="137"/>
      <c r="B20" s="683"/>
      <c r="C20" s="434">
        <v>2012</v>
      </c>
      <c r="D20" s="464">
        <v>7</v>
      </c>
      <c r="E20" s="443">
        <v>41091</v>
      </c>
      <c r="F20" s="435">
        <v>2.7799999999999998E-2</v>
      </c>
      <c r="G20" s="455"/>
      <c r="H20" s="455"/>
      <c r="I20" s="439"/>
      <c r="J20" s="494">
        <f t="shared" si="0"/>
        <v>1.806E-2</v>
      </c>
      <c r="K20" s="426">
        <v>2.06E-2</v>
      </c>
      <c r="L20" s="441">
        <f>AVERAGE($K$20:$K$55)</f>
        <v>1.4480000000000002E-2</v>
      </c>
      <c r="M20" s="427"/>
      <c r="N20" s="429"/>
      <c r="O20" s="429"/>
      <c r="P20" s="429"/>
    </row>
    <row r="21" spans="1:16" ht="14.5" x14ac:dyDescent="0.35">
      <c r="A21" s="137"/>
      <c r="B21" s="683"/>
      <c r="C21" s="434">
        <v>2012</v>
      </c>
      <c r="D21" s="464">
        <v>9</v>
      </c>
      <c r="E21" s="443">
        <v>41153</v>
      </c>
      <c r="F21" s="435">
        <v>3.04E-2</v>
      </c>
      <c r="G21" s="451">
        <v>2.24E-2</v>
      </c>
      <c r="H21" s="451">
        <f>AVERAGE($G$21:$G$55)</f>
        <v>1.8440000000000002E-2</v>
      </c>
      <c r="I21" s="439"/>
      <c r="J21" s="494">
        <f t="shared" si="0"/>
        <v>1.806E-2</v>
      </c>
      <c r="K21" s="448"/>
      <c r="L21" s="441">
        <f t="shared" ref="L21:L56" si="1">AVERAGE($K$20:$K$55)</f>
        <v>1.4480000000000002E-2</v>
      </c>
      <c r="N21" s="429"/>
      <c r="O21" s="429"/>
      <c r="P21" s="429"/>
    </row>
    <row r="22" spans="1:16" ht="14.5" x14ac:dyDescent="0.35">
      <c r="A22" s="137"/>
      <c r="B22" s="683"/>
      <c r="C22" s="434">
        <v>2012</v>
      </c>
      <c r="D22" s="464">
        <v>10</v>
      </c>
      <c r="E22" s="443">
        <v>41183</v>
      </c>
      <c r="F22" s="435">
        <v>2.9700000000000001E-2</v>
      </c>
      <c r="G22" s="455"/>
      <c r="H22" s="451">
        <f t="shared" ref="H22:H55" si="2">AVERAGE($G$21:$G$55)</f>
        <v>1.8440000000000002E-2</v>
      </c>
      <c r="I22" s="459"/>
      <c r="J22" s="494">
        <f t="shared" si="0"/>
        <v>1.806E-2</v>
      </c>
      <c r="K22" s="448"/>
      <c r="L22" s="441">
        <f t="shared" si="1"/>
        <v>1.4480000000000002E-2</v>
      </c>
      <c r="N22" s="429"/>
      <c r="O22" s="429"/>
      <c r="P22" s="429"/>
    </row>
    <row r="23" spans="1:16" ht="14.5" x14ac:dyDescent="0.35">
      <c r="A23" s="137"/>
      <c r="B23" s="683"/>
      <c r="C23" s="434">
        <v>2012</v>
      </c>
      <c r="D23" s="464">
        <v>12</v>
      </c>
      <c r="E23" s="443">
        <v>41244</v>
      </c>
      <c r="F23" s="435">
        <v>2.8799999999999999E-2</v>
      </c>
      <c r="G23" s="455"/>
      <c r="H23" s="451">
        <f t="shared" si="2"/>
        <v>1.8440000000000002E-2</v>
      </c>
      <c r="I23" s="447"/>
      <c r="J23" s="494">
        <f t="shared" si="0"/>
        <v>1.806E-2</v>
      </c>
      <c r="K23" s="442"/>
      <c r="L23" s="441">
        <f t="shared" si="1"/>
        <v>1.4480000000000002E-2</v>
      </c>
      <c r="N23" s="429"/>
      <c r="O23" s="429"/>
      <c r="P23" s="429"/>
    </row>
    <row r="24" spans="1:16" ht="14.5" x14ac:dyDescent="0.35">
      <c r="A24" s="137"/>
      <c r="B24" s="683"/>
      <c r="C24" s="434">
        <v>2013</v>
      </c>
      <c r="D24" s="464">
        <v>1</v>
      </c>
      <c r="E24" s="443">
        <v>41275</v>
      </c>
      <c r="F24" s="435">
        <v>2.9600000000000001E-2</v>
      </c>
      <c r="G24" s="450"/>
      <c r="H24" s="451">
        <f t="shared" si="2"/>
        <v>1.8440000000000002E-2</v>
      </c>
      <c r="I24" s="447"/>
      <c r="J24" s="494">
        <f t="shared" si="0"/>
        <v>1.806E-2</v>
      </c>
      <c r="K24" s="442"/>
      <c r="L24" s="441">
        <f t="shared" si="1"/>
        <v>1.4480000000000002E-2</v>
      </c>
      <c r="N24" s="429"/>
      <c r="O24" s="429"/>
      <c r="P24" s="429"/>
    </row>
    <row r="25" spans="1:16" ht="14.5" x14ac:dyDescent="0.35">
      <c r="A25" s="137"/>
      <c r="B25" s="683"/>
      <c r="C25" s="434">
        <v>2013</v>
      </c>
      <c r="D25" s="464">
        <v>3</v>
      </c>
      <c r="E25" s="443">
        <v>41334</v>
      </c>
      <c r="F25" s="435" t="e">
        <v>#N/A</v>
      </c>
      <c r="G25" s="450"/>
      <c r="H25" s="451">
        <f t="shared" si="2"/>
        <v>1.8440000000000002E-2</v>
      </c>
      <c r="I25" s="441">
        <v>2.3400000000000001E-2</v>
      </c>
      <c r="J25" s="494">
        <f t="shared" si="0"/>
        <v>1.806E-2</v>
      </c>
      <c r="K25" s="456"/>
      <c r="L25" s="441">
        <f t="shared" si="1"/>
        <v>1.4480000000000002E-2</v>
      </c>
      <c r="N25" s="429"/>
      <c r="O25" s="429"/>
      <c r="P25" s="429"/>
    </row>
    <row r="26" spans="1:16" ht="14.5" x14ac:dyDescent="0.35">
      <c r="A26" s="137"/>
      <c r="B26" s="683"/>
      <c r="C26" s="434">
        <v>2013</v>
      </c>
      <c r="D26" s="464">
        <v>4</v>
      </c>
      <c r="E26" s="443">
        <v>41365</v>
      </c>
      <c r="F26" s="435">
        <v>3.1600000000000003E-2</v>
      </c>
      <c r="G26" s="457"/>
      <c r="H26" s="451">
        <f t="shared" si="2"/>
        <v>1.8440000000000002E-2</v>
      </c>
      <c r="I26" s="447"/>
      <c r="J26" s="494">
        <f t="shared" si="0"/>
        <v>1.806E-2</v>
      </c>
      <c r="K26" s="448"/>
      <c r="L26" s="441">
        <f t="shared" si="1"/>
        <v>1.4480000000000002E-2</v>
      </c>
      <c r="N26" s="429"/>
      <c r="O26" s="429"/>
      <c r="P26" s="429"/>
    </row>
    <row r="27" spans="1:16" ht="14.5" x14ac:dyDescent="0.35">
      <c r="A27" s="137"/>
      <c r="B27" s="683"/>
      <c r="C27" s="434">
        <v>2013</v>
      </c>
      <c r="D27" s="464">
        <v>6</v>
      </c>
      <c r="E27" s="443">
        <v>41426</v>
      </c>
      <c r="F27" s="435">
        <v>2.92E-2</v>
      </c>
      <c r="G27" s="455"/>
      <c r="H27" s="451">
        <f t="shared" si="2"/>
        <v>1.8440000000000002E-2</v>
      </c>
      <c r="I27" s="447"/>
      <c r="J27" s="494">
        <f t="shared" si="0"/>
        <v>1.806E-2</v>
      </c>
      <c r="K27" s="448"/>
      <c r="L27" s="441">
        <f t="shared" si="1"/>
        <v>1.4480000000000002E-2</v>
      </c>
      <c r="N27" s="429"/>
      <c r="O27" s="429"/>
      <c r="P27" s="429"/>
    </row>
    <row r="28" spans="1:16" ht="14.5" x14ac:dyDescent="0.35">
      <c r="A28" s="137"/>
      <c r="B28" s="683"/>
      <c r="C28" s="434">
        <v>2013</v>
      </c>
      <c r="D28" s="464">
        <v>7</v>
      </c>
      <c r="E28" s="443">
        <v>41456</v>
      </c>
      <c r="F28" s="435">
        <v>3.2899999999999999E-2</v>
      </c>
      <c r="G28" s="455"/>
      <c r="H28" s="451">
        <f t="shared" si="2"/>
        <v>1.8440000000000002E-2</v>
      </c>
      <c r="I28" s="439"/>
      <c r="J28" s="494">
        <f t="shared" si="0"/>
        <v>1.806E-2</v>
      </c>
      <c r="K28" s="426">
        <v>1.4999999999999999E-2</v>
      </c>
      <c r="L28" s="441">
        <f t="shared" si="1"/>
        <v>1.4480000000000002E-2</v>
      </c>
      <c r="N28" s="429"/>
      <c r="O28" s="429"/>
      <c r="P28" s="429"/>
    </row>
    <row r="29" spans="1:16" ht="14.5" x14ac:dyDescent="0.35">
      <c r="A29" s="137"/>
      <c r="B29" s="683"/>
      <c r="C29" s="434">
        <v>2013</v>
      </c>
      <c r="D29" s="464">
        <v>9</v>
      </c>
      <c r="E29" s="443">
        <v>41518</v>
      </c>
      <c r="F29" s="435">
        <v>3.95E-2</v>
      </c>
      <c r="G29" s="451">
        <v>2.0400000000000001E-2</v>
      </c>
      <c r="H29" s="451">
        <f t="shared" si="2"/>
        <v>1.8440000000000002E-2</v>
      </c>
      <c r="I29" s="439"/>
      <c r="J29" s="494">
        <f t="shared" si="0"/>
        <v>1.806E-2</v>
      </c>
      <c r="K29" s="448"/>
      <c r="L29" s="441">
        <f t="shared" si="1"/>
        <v>1.4480000000000002E-2</v>
      </c>
      <c r="N29" s="429"/>
      <c r="O29" s="429"/>
      <c r="P29" s="429"/>
    </row>
    <row r="30" spans="1:16" ht="14.5" x14ac:dyDescent="0.35">
      <c r="A30" s="137"/>
      <c r="B30" s="683"/>
      <c r="C30" s="434">
        <v>2013</v>
      </c>
      <c r="D30" s="464">
        <v>10</v>
      </c>
      <c r="E30" s="443">
        <v>41548</v>
      </c>
      <c r="F30" s="435">
        <v>4.2000000000000003E-2</v>
      </c>
      <c r="G30" s="455"/>
      <c r="H30" s="451">
        <f t="shared" si="2"/>
        <v>1.8440000000000002E-2</v>
      </c>
      <c r="I30" s="459"/>
      <c r="J30" s="494">
        <f t="shared" si="0"/>
        <v>1.806E-2</v>
      </c>
      <c r="K30" s="448"/>
      <c r="L30" s="441">
        <f t="shared" si="1"/>
        <v>1.4480000000000002E-2</v>
      </c>
      <c r="N30" s="429"/>
      <c r="O30" s="429"/>
      <c r="P30" s="429"/>
    </row>
    <row r="31" spans="1:16" ht="14.5" x14ac:dyDescent="0.35">
      <c r="A31" s="137"/>
      <c r="B31" s="683"/>
      <c r="C31" s="434">
        <v>2013</v>
      </c>
      <c r="D31" s="464">
        <v>12</v>
      </c>
      <c r="E31" s="443">
        <v>41609</v>
      </c>
      <c r="F31" s="435">
        <v>4.2200000000000001E-2</v>
      </c>
      <c r="G31" s="455"/>
      <c r="H31" s="451">
        <f t="shared" si="2"/>
        <v>1.8440000000000002E-2</v>
      </c>
      <c r="I31" s="447"/>
      <c r="J31" s="494">
        <f t="shared" si="0"/>
        <v>1.806E-2</v>
      </c>
      <c r="K31" s="442"/>
      <c r="L31" s="441">
        <f t="shared" si="1"/>
        <v>1.4480000000000002E-2</v>
      </c>
      <c r="N31" s="429"/>
      <c r="O31" s="429"/>
      <c r="P31" s="429"/>
    </row>
    <row r="32" spans="1:16" ht="14.5" x14ac:dyDescent="0.35">
      <c r="A32" s="137"/>
      <c r="B32" s="683"/>
      <c r="C32" s="434">
        <v>2014</v>
      </c>
      <c r="D32" s="464">
        <v>1</v>
      </c>
      <c r="E32" s="443">
        <v>41640</v>
      </c>
      <c r="F32" s="435">
        <v>4.2900000000000001E-2</v>
      </c>
      <c r="G32" s="450"/>
      <c r="H32" s="451">
        <f t="shared" si="2"/>
        <v>1.8440000000000002E-2</v>
      </c>
      <c r="I32" s="447"/>
      <c r="J32" s="494">
        <f t="shared" si="0"/>
        <v>1.806E-2</v>
      </c>
      <c r="K32" s="442"/>
      <c r="L32" s="441">
        <f t="shared" si="1"/>
        <v>1.4480000000000002E-2</v>
      </c>
      <c r="N32" s="429"/>
      <c r="O32" s="429"/>
      <c r="P32" s="429"/>
    </row>
    <row r="33" spans="1:28" ht="14.5" x14ac:dyDescent="0.35">
      <c r="A33" s="137"/>
      <c r="B33" s="683"/>
      <c r="C33" s="434">
        <v>2014</v>
      </c>
      <c r="D33" s="464">
        <v>3</v>
      </c>
      <c r="E33" s="443">
        <v>41699</v>
      </c>
      <c r="F33" s="435">
        <v>4.1200000000000001E-2</v>
      </c>
      <c r="G33" s="450"/>
      <c r="H33" s="451">
        <f t="shared" si="2"/>
        <v>1.8440000000000002E-2</v>
      </c>
      <c r="I33" s="441">
        <v>1.84E-2</v>
      </c>
      <c r="J33" s="494">
        <f t="shared" si="0"/>
        <v>1.806E-2</v>
      </c>
      <c r="K33" s="456"/>
      <c r="L33" s="441">
        <f t="shared" si="1"/>
        <v>1.4480000000000002E-2</v>
      </c>
      <c r="N33" s="429"/>
      <c r="O33" s="429"/>
      <c r="P33" s="429"/>
    </row>
    <row r="34" spans="1:28" ht="14.5" x14ac:dyDescent="0.35">
      <c r="A34" s="137"/>
      <c r="B34" s="683"/>
      <c r="C34" s="434">
        <v>2014</v>
      </c>
      <c r="D34" s="464">
        <v>4</v>
      </c>
      <c r="E34" s="443">
        <v>41730</v>
      </c>
      <c r="F34" s="435">
        <v>4.2099999999999999E-2</v>
      </c>
      <c r="G34" s="457"/>
      <c r="H34" s="451">
        <f t="shared" si="2"/>
        <v>1.8440000000000002E-2</v>
      </c>
      <c r="I34" s="447"/>
      <c r="J34" s="494">
        <f t="shared" si="0"/>
        <v>1.806E-2</v>
      </c>
      <c r="K34" s="448"/>
      <c r="L34" s="441">
        <f t="shared" si="1"/>
        <v>1.4480000000000002E-2</v>
      </c>
      <c r="N34" s="429"/>
      <c r="O34" s="429"/>
      <c r="P34" s="429"/>
    </row>
    <row r="35" spans="1:28" ht="14.5" x14ac:dyDescent="0.35">
      <c r="A35" s="137"/>
      <c r="B35" s="683"/>
      <c r="C35" s="434">
        <v>2014</v>
      </c>
      <c r="D35" s="464">
        <v>6</v>
      </c>
      <c r="E35" s="443">
        <v>41791</v>
      </c>
      <c r="F35" s="435">
        <v>4.0899999999999999E-2</v>
      </c>
      <c r="G35" s="455"/>
      <c r="H35" s="451">
        <f t="shared" si="2"/>
        <v>1.8440000000000002E-2</v>
      </c>
      <c r="I35" s="447"/>
      <c r="J35" s="494">
        <f t="shared" si="0"/>
        <v>1.806E-2</v>
      </c>
      <c r="K35" s="448"/>
      <c r="L35" s="441">
        <f t="shared" si="1"/>
        <v>1.4480000000000002E-2</v>
      </c>
      <c r="N35" s="429"/>
      <c r="O35" s="429"/>
      <c r="P35" s="429"/>
    </row>
    <row r="36" spans="1:28" ht="14.5" x14ac:dyDescent="0.35">
      <c r="A36" s="137"/>
      <c r="B36" s="683"/>
      <c r="C36" s="434">
        <v>2014</v>
      </c>
      <c r="D36" s="464">
        <v>7</v>
      </c>
      <c r="E36" s="443">
        <v>41821</v>
      </c>
      <c r="F36" s="435">
        <v>4.1700000000000001E-2</v>
      </c>
      <c r="G36" s="455"/>
      <c r="H36" s="451">
        <f t="shared" si="2"/>
        <v>1.8440000000000002E-2</v>
      </c>
      <c r="I36" s="439"/>
      <c r="J36" s="494">
        <f t="shared" si="0"/>
        <v>1.806E-2</v>
      </c>
      <c r="K36" s="426">
        <v>1.2500000000000001E-2</v>
      </c>
      <c r="L36" s="441">
        <f t="shared" si="1"/>
        <v>1.4480000000000002E-2</v>
      </c>
      <c r="N36" s="429"/>
      <c r="O36" s="429"/>
      <c r="P36" s="429"/>
    </row>
    <row r="37" spans="1:28" ht="14.5" x14ac:dyDescent="0.35">
      <c r="A37" s="137"/>
      <c r="B37" s="683"/>
      <c r="C37" s="434">
        <v>2014</v>
      </c>
      <c r="D37" s="464">
        <v>9</v>
      </c>
      <c r="E37" s="443">
        <v>41883</v>
      </c>
      <c r="F37" s="435">
        <v>4.0899999999999999E-2</v>
      </c>
      <c r="G37" s="451">
        <v>1.7600000000000001E-2</v>
      </c>
      <c r="H37" s="451">
        <f t="shared" si="2"/>
        <v>1.8440000000000002E-2</v>
      </c>
      <c r="I37" s="439"/>
      <c r="J37" s="494">
        <f t="shared" si="0"/>
        <v>1.806E-2</v>
      </c>
      <c r="K37" s="448"/>
      <c r="L37" s="441">
        <f t="shared" si="1"/>
        <v>1.4480000000000002E-2</v>
      </c>
      <c r="N37" s="429"/>
      <c r="O37" s="429"/>
      <c r="P37" s="429"/>
    </row>
    <row r="38" spans="1:28" ht="14.5" x14ac:dyDescent="0.35">
      <c r="A38" s="137"/>
      <c r="B38" s="683"/>
      <c r="C38" s="436">
        <v>2014</v>
      </c>
      <c r="D38" s="464">
        <v>10</v>
      </c>
      <c r="E38" s="444">
        <v>41913</v>
      </c>
      <c r="F38" s="441">
        <v>4.1200000000000001E-2</v>
      </c>
      <c r="G38" s="455"/>
      <c r="H38" s="451">
        <f t="shared" si="2"/>
        <v>1.8440000000000002E-2</v>
      </c>
      <c r="I38" s="459"/>
      <c r="J38" s="494">
        <f t="shared" si="0"/>
        <v>1.806E-2</v>
      </c>
      <c r="K38" s="448"/>
      <c r="L38" s="441">
        <f t="shared" si="1"/>
        <v>1.4480000000000002E-2</v>
      </c>
      <c r="N38" s="679" t="s">
        <v>609</v>
      </c>
      <c r="O38" s="680"/>
      <c r="P38" s="680"/>
      <c r="Q38" s="680"/>
      <c r="R38" s="680"/>
      <c r="S38" s="680"/>
      <c r="T38" s="680"/>
      <c r="U38" s="680"/>
      <c r="V38" s="680"/>
      <c r="W38" s="680"/>
      <c r="X38" s="680"/>
      <c r="Y38" s="680"/>
      <c r="Z38" s="680"/>
      <c r="AA38" s="680"/>
      <c r="AB38" s="681"/>
    </row>
    <row r="39" spans="1:28" ht="14.5" x14ac:dyDescent="0.35">
      <c r="A39" s="137"/>
      <c r="B39" s="683"/>
      <c r="C39" s="442">
        <v>2014</v>
      </c>
      <c r="D39" s="452">
        <v>12</v>
      </c>
      <c r="E39" s="444">
        <v>41974</v>
      </c>
      <c r="F39" s="441">
        <v>3.9E-2</v>
      </c>
      <c r="G39" s="455"/>
      <c r="H39" s="451">
        <f t="shared" si="2"/>
        <v>1.8440000000000002E-2</v>
      </c>
      <c r="I39" s="447"/>
      <c r="J39" s="494">
        <f t="shared" si="0"/>
        <v>1.806E-2</v>
      </c>
      <c r="K39" s="442"/>
      <c r="L39" s="441">
        <f t="shared" si="1"/>
        <v>1.4480000000000002E-2</v>
      </c>
    </row>
    <row r="40" spans="1:28" ht="14.5" x14ac:dyDescent="0.35">
      <c r="A40" s="137"/>
      <c r="B40" s="683"/>
      <c r="C40" s="442">
        <v>2015</v>
      </c>
      <c r="D40" s="439">
        <v>1</v>
      </c>
      <c r="E40" s="444">
        <v>42005</v>
      </c>
      <c r="F40" s="441">
        <v>3.7100000000000001E-2</v>
      </c>
      <c r="G40" s="450"/>
      <c r="H40" s="451">
        <f t="shared" si="2"/>
        <v>1.8440000000000002E-2</v>
      </c>
      <c r="I40" s="447"/>
      <c r="J40" s="494">
        <f t="shared" si="0"/>
        <v>1.806E-2</v>
      </c>
      <c r="K40" s="442"/>
      <c r="L40" s="441">
        <f t="shared" si="1"/>
        <v>1.4480000000000002E-2</v>
      </c>
    </row>
    <row r="41" spans="1:28" ht="14.5" x14ac:dyDescent="0.35">
      <c r="A41" s="137"/>
      <c r="B41" s="683"/>
      <c r="C41" s="442">
        <v>2015</v>
      </c>
      <c r="D41" s="439">
        <v>3</v>
      </c>
      <c r="E41" s="444">
        <v>42064</v>
      </c>
      <c r="F41" s="441">
        <v>3.2599999999999997E-2</v>
      </c>
      <c r="G41" s="450"/>
      <c r="H41" s="451">
        <f t="shared" si="2"/>
        <v>1.8440000000000002E-2</v>
      </c>
      <c r="I41" s="441">
        <v>1.66E-2</v>
      </c>
      <c r="J41" s="494">
        <f t="shared" si="0"/>
        <v>1.806E-2</v>
      </c>
      <c r="K41" s="456"/>
      <c r="L41" s="441">
        <f t="shared" si="1"/>
        <v>1.4480000000000002E-2</v>
      </c>
      <c r="N41" s="429"/>
      <c r="O41" s="429"/>
      <c r="P41" s="429"/>
    </row>
    <row r="42" spans="1:28" ht="14.5" x14ac:dyDescent="0.35">
      <c r="A42" s="137"/>
      <c r="B42" s="683"/>
      <c r="C42" s="442">
        <v>2015</v>
      </c>
      <c r="D42" s="439">
        <v>4</v>
      </c>
      <c r="E42" s="444">
        <v>42095</v>
      </c>
      <c r="F42" s="441">
        <v>3.2599999999999997E-2</v>
      </c>
      <c r="G42" s="457"/>
      <c r="H42" s="451">
        <f t="shared" si="2"/>
        <v>1.8440000000000002E-2</v>
      </c>
      <c r="I42" s="447"/>
      <c r="J42" s="494">
        <f t="shared" si="0"/>
        <v>1.806E-2</v>
      </c>
      <c r="K42" s="448"/>
      <c r="L42" s="441">
        <f t="shared" si="1"/>
        <v>1.4480000000000002E-2</v>
      </c>
      <c r="N42" s="429"/>
      <c r="O42" s="429"/>
      <c r="P42" s="429"/>
    </row>
    <row r="43" spans="1:28" ht="14.5" x14ac:dyDescent="0.35">
      <c r="A43" s="137"/>
      <c r="B43" s="683"/>
      <c r="C43" s="442">
        <v>2015</v>
      </c>
      <c r="D43" s="439">
        <v>6</v>
      </c>
      <c r="E43" s="444">
        <v>42156</v>
      </c>
      <c r="F43" s="441">
        <v>3.2599999999999997E-2</v>
      </c>
      <c r="G43" s="455"/>
      <c r="H43" s="451">
        <f t="shared" si="2"/>
        <v>1.8440000000000002E-2</v>
      </c>
      <c r="I43" s="447"/>
      <c r="J43" s="494">
        <f t="shared" si="0"/>
        <v>1.806E-2</v>
      </c>
      <c r="K43" s="448"/>
      <c r="L43" s="441">
        <f t="shared" si="1"/>
        <v>1.4480000000000002E-2</v>
      </c>
      <c r="N43" s="429"/>
      <c r="O43" s="429"/>
      <c r="P43" s="429"/>
    </row>
    <row r="44" spans="1:28" ht="14.5" x14ac:dyDescent="0.35">
      <c r="A44" s="137"/>
      <c r="B44" s="683"/>
      <c r="C44" s="442">
        <v>2015</v>
      </c>
      <c r="D44" s="439">
        <v>7</v>
      </c>
      <c r="E44" s="444">
        <v>42186</v>
      </c>
      <c r="F44" s="441">
        <v>3.2300000000000002E-2</v>
      </c>
      <c r="G44" s="455"/>
      <c r="H44" s="451">
        <f t="shared" si="2"/>
        <v>1.8440000000000002E-2</v>
      </c>
      <c r="I44" s="439"/>
      <c r="J44" s="494">
        <f t="shared" si="0"/>
        <v>1.806E-2</v>
      </c>
      <c r="K44" s="426">
        <v>1.0500000000000001E-2</v>
      </c>
      <c r="L44" s="441">
        <f t="shared" si="1"/>
        <v>1.4480000000000002E-2</v>
      </c>
      <c r="N44" s="429"/>
      <c r="O44" s="429"/>
      <c r="P44" s="429"/>
    </row>
    <row r="45" spans="1:28" ht="14.5" x14ac:dyDescent="0.35">
      <c r="A45" s="137"/>
      <c r="B45" s="683"/>
      <c r="C45" s="442">
        <v>2015</v>
      </c>
      <c r="D45" s="439">
        <v>9</v>
      </c>
      <c r="E45" s="444">
        <v>42248</v>
      </c>
      <c r="F45" s="441">
        <v>2.7400000000000001E-2</v>
      </c>
      <c r="G45" s="451">
        <v>1.5900000000000001E-2</v>
      </c>
      <c r="H45" s="451">
        <f t="shared" si="2"/>
        <v>1.8440000000000002E-2</v>
      </c>
      <c r="I45" s="439"/>
      <c r="J45" s="494">
        <f t="shared" si="0"/>
        <v>1.806E-2</v>
      </c>
      <c r="K45" s="448"/>
      <c r="L45" s="441">
        <f t="shared" si="1"/>
        <v>1.4480000000000002E-2</v>
      </c>
      <c r="N45" s="429"/>
      <c r="O45" s="429"/>
      <c r="P45" s="429"/>
    </row>
    <row r="46" spans="1:28" ht="14.5" x14ac:dyDescent="0.35">
      <c r="A46" s="137"/>
      <c r="B46" s="683"/>
      <c r="C46" s="442">
        <v>2015</v>
      </c>
      <c r="D46" s="439">
        <v>10</v>
      </c>
      <c r="E46" s="440">
        <v>42278</v>
      </c>
      <c r="F46" s="426">
        <v>2.76E-2</v>
      </c>
      <c r="G46" s="455"/>
      <c r="H46" s="451">
        <f t="shared" si="2"/>
        <v>1.8440000000000002E-2</v>
      </c>
      <c r="I46" s="459"/>
      <c r="J46" s="494">
        <f t="shared" si="0"/>
        <v>1.806E-2</v>
      </c>
      <c r="K46" s="448"/>
      <c r="L46" s="441">
        <f t="shared" si="1"/>
        <v>1.4480000000000002E-2</v>
      </c>
      <c r="N46" s="429"/>
      <c r="O46" s="429"/>
      <c r="P46" s="429"/>
    </row>
    <row r="47" spans="1:28" ht="14.5" x14ac:dyDescent="0.35">
      <c r="A47" s="137"/>
      <c r="B47" s="683"/>
      <c r="C47" s="442">
        <v>2015</v>
      </c>
      <c r="D47" s="439">
        <v>12</v>
      </c>
      <c r="E47" s="440">
        <v>42339</v>
      </c>
      <c r="F47" s="426">
        <v>2.9490695224083777E-2</v>
      </c>
      <c r="G47" s="455"/>
      <c r="H47" s="451">
        <f t="shared" si="2"/>
        <v>1.8440000000000002E-2</v>
      </c>
      <c r="I47" s="447"/>
      <c r="J47" s="494">
        <f t="shared" si="0"/>
        <v>1.806E-2</v>
      </c>
      <c r="K47" s="442"/>
      <c r="L47" s="441">
        <f t="shared" si="1"/>
        <v>1.4480000000000002E-2</v>
      </c>
      <c r="N47" s="429"/>
      <c r="O47" s="429"/>
      <c r="P47" s="429"/>
    </row>
    <row r="48" spans="1:28" ht="14.5" x14ac:dyDescent="0.35">
      <c r="A48" s="137"/>
      <c r="B48" s="683"/>
      <c r="C48" s="442">
        <v>2016</v>
      </c>
      <c r="D48" s="439">
        <v>1</v>
      </c>
      <c r="E48" s="440">
        <v>42370</v>
      </c>
      <c r="F48" s="426">
        <v>2.9631054739120012E-2</v>
      </c>
      <c r="G48" s="450"/>
      <c r="H48" s="451">
        <f t="shared" si="2"/>
        <v>1.8440000000000002E-2</v>
      </c>
      <c r="I48" s="447"/>
      <c r="J48" s="494">
        <f t="shared" si="0"/>
        <v>1.806E-2</v>
      </c>
      <c r="K48" s="442"/>
      <c r="L48" s="441">
        <f t="shared" si="1"/>
        <v>1.4480000000000002E-2</v>
      </c>
      <c r="N48" s="429"/>
      <c r="O48" s="429"/>
      <c r="P48" s="429"/>
    </row>
    <row r="49" spans="1:16" ht="14.5" x14ac:dyDescent="0.35">
      <c r="A49" s="137"/>
      <c r="B49" s="683"/>
      <c r="C49" s="442">
        <v>2016</v>
      </c>
      <c r="D49" s="439">
        <v>3</v>
      </c>
      <c r="E49" s="440">
        <v>42430</v>
      </c>
      <c r="F49" s="426">
        <v>2.6200000000000001E-2</v>
      </c>
      <c r="G49" s="450"/>
      <c r="H49" s="451">
        <f t="shared" si="2"/>
        <v>1.8440000000000002E-2</v>
      </c>
      <c r="I49" s="441">
        <v>1.54E-2</v>
      </c>
      <c r="J49" s="494">
        <f t="shared" si="0"/>
        <v>1.806E-2</v>
      </c>
      <c r="K49" s="456"/>
      <c r="L49" s="441">
        <f t="shared" si="1"/>
        <v>1.4480000000000002E-2</v>
      </c>
      <c r="N49" s="429"/>
      <c r="O49" s="429"/>
      <c r="P49" s="429"/>
    </row>
    <row r="50" spans="1:16" ht="14.5" x14ac:dyDescent="0.35">
      <c r="A50" s="137"/>
      <c r="B50" s="683"/>
      <c r="C50" s="442">
        <v>2016</v>
      </c>
      <c r="D50" s="439">
        <v>4</v>
      </c>
      <c r="E50" s="440">
        <v>42461</v>
      </c>
      <c r="F50" s="426">
        <v>2.4199999999999999E-2</v>
      </c>
      <c r="G50" s="457"/>
      <c r="H50" s="451">
        <f t="shared" si="2"/>
        <v>1.8440000000000002E-2</v>
      </c>
      <c r="I50" s="447"/>
      <c r="J50" s="494">
        <f t="shared" si="0"/>
        <v>1.806E-2</v>
      </c>
      <c r="K50" s="448"/>
      <c r="L50" s="441">
        <f t="shared" si="1"/>
        <v>1.4480000000000002E-2</v>
      </c>
      <c r="N50" s="429"/>
      <c r="O50" s="429"/>
      <c r="P50" s="429"/>
    </row>
    <row r="51" spans="1:16" ht="14.5" x14ac:dyDescent="0.35">
      <c r="A51" s="137"/>
      <c r="B51" s="683"/>
      <c r="C51" s="442">
        <v>2016</v>
      </c>
      <c r="D51" s="439">
        <v>6</v>
      </c>
      <c r="E51" s="440">
        <v>42522</v>
      </c>
      <c r="F51" s="426">
        <v>2.1999999999999999E-2</v>
      </c>
      <c r="G51" s="455"/>
      <c r="H51" s="451">
        <f t="shared" si="2"/>
        <v>1.8440000000000002E-2</v>
      </c>
      <c r="I51" s="447"/>
      <c r="J51" s="494">
        <f t="shared" si="0"/>
        <v>1.806E-2</v>
      </c>
      <c r="K51" s="448"/>
      <c r="L51" s="441">
        <f t="shared" si="1"/>
        <v>1.4480000000000002E-2</v>
      </c>
      <c r="N51" s="429"/>
      <c r="O51" s="429"/>
      <c r="P51" s="429"/>
    </row>
    <row r="52" spans="1:16" ht="14.5" x14ac:dyDescent="0.35">
      <c r="A52" s="137"/>
      <c r="B52" s="683"/>
      <c r="C52" s="442">
        <v>2016</v>
      </c>
      <c r="D52" s="439">
        <v>7</v>
      </c>
      <c r="E52" s="440">
        <v>42552</v>
      </c>
      <c r="F52" s="426">
        <v>2.1600000000000001E-2</v>
      </c>
      <c r="G52" s="455"/>
      <c r="H52" s="451">
        <f t="shared" si="2"/>
        <v>1.8440000000000002E-2</v>
      </c>
      <c r="I52" s="447"/>
      <c r="J52" s="494">
        <f t="shared" si="0"/>
        <v>1.806E-2</v>
      </c>
      <c r="K52" s="426">
        <v>1.38E-2</v>
      </c>
      <c r="L52" s="441">
        <f t="shared" si="1"/>
        <v>1.4480000000000002E-2</v>
      </c>
      <c r="N52" s="429"/>
      <c r="O52" s="429"/>
      <c r="P52" s="429"/>
    </row>
    <row r="53" spans="1:16" ht="14.5" x14ac:dyDescent="0.35">
      <c r="A53" s="137"/>
      <c r="B53" s="683"/>
      <c r="C53" s="442">
        <v>2016</v>
      </c>
      <c r="D53" s="439">
        <v>9</v>
      </c>
      <c r="E53" s="440">
        <v>42614</v>
      </c>
      <c r="F53" s="426">
        <v>1.8499999999999999E-2</v>
      </c>
      <c r="G53" s="451">
        <v>1.5900000000000001E-2</v>
      </c>
      <c r="H53" s="451">
        <f t="shared" si="2"/>
        <v>1.8440000000000002E-2</v>
      </c>
      <c r="I53" s="447"/>
      <c r="J53" s="494">
        <f t="shared" si="0"/>
        <v>1.806E-2</v>
      </c>
      <c r="K53" s="448"/>
      <c r="L53" s="441">
        <f t="shared" si="1"/>
        <v>1.4480000000000002E-2</v>
      </c>
      <c r="N53" s="429"/>
      <c r="O53" s="429"/>
      <c r="P53" s="429"/>
    </row>
    <row r="54" spans="1:16" ht="14.5" x14ac:dyDescent="0.35">
      <c r="A54" s="137"/>
      <c r="B54" s="684"/>
      <c r="C54" s="479">
        <v>2016</v>
      </c>
      <c r="D54" s="471">
        <v>10</v>
      </c>
      <c r="E54" s="472">
        <v>42644</v>
      </c>
      <c r="F54" s="473">
        <v>2.0299999999999999E-2</v>
      </c>
      <c r="G54" s="474"/>
      <c r="H54" s="475">
        <f t="shared" si="2"/>
        <v>1.8440000000000002E-2</v>
      </c>
      <c r="I54" s="476"/>
      <c r="J54" s="494">
        <f t="shared" si="0"/>
        <v>1.806E-2</v>
      </c>
      <c r="K54" s="477"/>
      <c r="L54" s="478">
        <f t="shared" si="1"/>
        <v>1.4480000000000002E-2</v>
      </c>
      <c r="M54" s="427"/>
      <c r="N54" s="429"/>
      <c r="O54" s="429"/>
      <c r="P54" s="429"/>
    </row>
    <row r="55" spans="1:16" ht="15" customHeight="1" x14ac:dyDescent="0.35">
      <c r="B55" s="685" t="s">
        <v>697</v>
      </c>
      <c r="C55" s="439">
        <v>2017</v>
      </c>
      <c r="D55" s="437">
        <v>1</v>
      </c>
      <c r="E55" s="440">
        <v>42736</v>
      </c>
      <c r="F55" s="426">
        <v>2.4899999999999999E-2</v>
      </c>
      <c r="G55" s="465"/>
      <c r="H55" s="441">
        <f t="shared" si="2"/>
        <v>1.8440000000000002E-2</v>
      </c>
      <c r="I55" s="465"/>
      <c r="J55" s="494">
        <f t="shared" si="0"/>
        <v>1.806E-2</v>
      </c>
      <c r="K55" s="458"/>
      <c r="L55" s="441">
        <f t="shared" si="1"/>
        <v>1.4480000000000002E-2</v>
      </c>
      <c r="M55" s="427"/>
      <c r="N55" s="429"/>
      <c r="O55" s="429"/>
      <c r="P55" s="429"/>
    </row>
    <row r="56" spans="1:16" ht="14.5" x14ac:dyDescent="0.35">
      <c r="A56" s="467"/>
      <c r="B56" s="686"/>
      <c r="C56" s="468"/>
      <c r="D56" s="469"/>
      <c r="E56" s="491">
        <v>42795</v>
      </c>
      <c r="F56" s="492">
        <v>2.75E-2</v>
      </c>
      <c r="G56" s="493"/>
      <c r="H56" s="494">
        <f>AVERAGE($G$21:$G$55)</f>
        <v>1.8440000000000002E-2</v>
      </c>
      <c r="I56" s="494">
        <f>'Average debt premium'!E18</f>
        <v>1.6500000000000001E-2</v>
      </c>
      <c r="J56" s="494">
        <f>AVERAGE($I$18:$I$56)</f>
        <v>1.806E-2</v>
      </c>
      <c r="K56" s="495"/>
      <c r="L56" s="494">
        <f t="shared" si="1"/>
        <v>1.4480000000000002E-2</v>
      </c>
      <c r="M56" s="453"/>
      <c r="N56" s="429"/>
      <c r="O56" s="429"/>
      <c r="P56" s="429"/>
    </row>
    <row r="57" spans="1:16" ht="14" x14ac:dyDescent="0.3">
      <c r="A57" s="467"/>
      <c r="B57" s="686"/>
      <c r="C57" s="468"/>
      <c r="D57" s="469"/>
      <c r="E57" s="469"/>
      <c r="F57" s="469"/>
      <c r="G57" s="469"/>
      <c r="H57" s="469"/>
      <c r="I57" s="469"/>
      <c r="J57" s="469"/>
      <c r="K57" s="469"/>
      <c r="L57" s="469"/>
      <c r="M57" s="453"/>
      <c r="N57" s="429"/>
      <c r="O57" s="429"/>
      <c r="P57" s="429"/>
    </row>
    <row r="58" spans="1:16" ht="14" x14ac:dyDescent="0.3">
      <c r="A58" s="467"/>
      <c r="B58" s="686"/>
      <c r="C58" s="468"/>
      <c r="D58" s="469"/>
      <c r="E58" s="469"/>
      <c r="F58" s="469"/>
      <c r="G58" s="469"/>
      <c r="H58" s="469"/>
      <c r="I58" s="469"/>
      <c r="J58" s="469"/>
      <c r="K58" s="469"/>
      <c r="L58" s="469"/>
      <c r="M58" s="453"/>
      <c r="N58" s="429"/>
      <c r="O58" s="429"/>
      <c r="P58" s="429"/>
    </row>
    <row r="59" spans="1:16" ht="14" x14ac:dyDescent="0.3">
      <c r="A59" s="467"/>
      <c r="B59" s="686"/>
      <c r="C59" s="468"/>
      <c r="D59" s="469"/>
      <c r="E59" s="469"/>
      <c r="F59" s="469"/>
      <c r="G59" s="469"/>
      <c r="H59" s="469"/>
      <c r="I59" s="469"/>
      <c r="J59" s="469"/>
      <c r="K59" s="469"/>
      <c r="L59" s="469"/>
      <c r="M59" s="453"/>
      <c r="N59" s="429"/>
      <c r="O59" s="429"/>
      <c r="P59" s="429"/>
    </row>
    <row r="60" spans="1:16" ht="14" x14ac:dyDescent="0.3">
      <c r="A60" s="467"/>
      <c r="B60" s="686"/>
      <c r="C60" s="468"/>
      <c r="D60" s="469"/>
      <c r="E60" s="469"/>
      <c r="F60" s="469"/>
      <c r="G60" s="469"/>
      <c r="H60" s="469"/>
      <c r="I60" s="469"/>
      <c r="J60" s="469"/>
      <c r="K60" s="469"/>
      <c r="L60" s="469"/>
      <c r="M60" s="453"/>
      <c r="N60" s="429"/>
      <c r="O60" s="429"/>
      <c r="P60" s="429"/>
    </row>
    <row r="61" spans="1:16" ht="14" x14ac:dyDescent="0.3">
      <c r="A61" s="467"/>
      <c r="B61" s="686"/>
      <c r="C61" s="468"/>
      <c r="D61" s="469"/>
      <c r="E61" s="469"/>
      <c r="F61" s="469"/>
      <c r="G61" s="469"/>
      <c r="H61" s="469"/>
      <c r="I61" s="469"/>
      <c r="J61" s="469"/>
      <c r="K61" s="469"/>
      <c r="L61" s="469"/>
      <c r="M61" s="453"/>
      <c r="N61" s="429"/>
      <c r="O61" s="429"/>
      <c r="P61" s="429"/>
    </row>
    <row r="62" spans="1:16" ht="14" x14ac:dyDescent="0.3">
      <c r="A62" s="467"/>
      <c r="B62" s="686"/>
      <c r="C62" s="468"/>
      <c r="D62" s="469"/>
      <c r="E62" s="469"/>
      <c r="F62" s="469"/>
      <c r="G62" s="469"/>
      <c r="H62" s="469"/>
      <c r="I62" s="469"/>
      <c r="J62" s="469"/>
      <c r="K62" s="469"/>
      <c r="L62" s="469"/>
      <c r="M62" s="453"/>
      <c r="N62" s="429"/>
      <c r="O62" s="429"/>
      <c r="P62" s="429"/>
    </row>
    <row r="63" spans="1:16" ht="14" x14ac:dyDescent="0.3">
      <c r="A63" s="467"/>
      <c r="B63" s="686"/>
      <c r="C63" s="468"/>
      <c r="D63" s="469"/>
      <c r="E63" s="469"/>
      <c r="F63" s="469"/>
      <c r="G63" s="469"/>
      <c r="H63" s="469"/>
      <c r="I63" s="469"/>
      <c r="J63" s="469"/>
      <c r="K63" s="469"/>
      <c r="L63" s="469"/>
      <c r="M63" s="438"/>
      <c r="N63" s="429"/>
      <c r="O63" s="429"/>
      <c r="P63" s="429"/>
    </row>
    <row r="64" spans="1:16" ht="14" x14ac:dyDescent="0.3">
      <c r="A64" s="467"/>
      <c r="B64" s="686"/>
      <c r="C64" s="468"/>
      <c r="D64" s="469"/>
      <c r="E64" s="469"/>
      <c r="F64" s="469"/>
      <c r="G64" s="469"/>
      <c r="H64" s="469"/>
      <c r="I64" s="469"/>
      <c r="J64" s="469"/>
      <c r="K64" s="469"/>
      <c r="L64" s="469"/>
      <c r="M64" s="438"/>
      <c r="N64" s="429"/>
      <c r="O64" s="429"/>
      <c r="P64" s="429"/>
    </row>
    <row r="65" spans="1:28" ht="14" x14ac:dyDescent="0.3">
      <c r="A65" s="467"/>
      <c r="B65" s="686"/>
      <c r="C65" s="468"/>
      <c r="D65" s="469"/>
      <c r="E65" s="469"/>
      <c r="F65" s="469"/>
      <c r="G65" s="469"/>
      <c r="H65" s="469"/>
      <c r="I65" s="469"/>
      <c r="J65" s="469"/>
      <c r="K65" s="469"/>
      <c r="L65" s="469"/>
      <c r="M65" s="438"/>
      <c r="N65" s="429"/>
      <c r="O65" s="429"/>
      <c r="P65" s="429"/>
    </row>
    <row r="66" spans="1:28" ht="14" x14ac:dyDescent="0.3">
      <c r="A66" s="467"/>
      <c r="B66" s="686"/>
      <c r="C66" s="468"/>
      <c r="D66" s="469"/>
      <c r="E66" s="469"/>
      <c r="F66" s="469"/>
      <c r="G66" s="469"/>
      <c r="H66" s="469"/>
      <c r="I66" s="469"/>
      <c r="J66" s="469"/>
      <c r="K66" s="469"/>
      <c r="L66" s="469"/>
      <c r="M66" s="438"/>
      <c r="N66" s="429"/>
      <c r="O66" s="429"/>
      <c r="P66" s="429"/>
    </row>
    <row r="67" spans="1:28" ht="14" x14ac:dyDescent="0.3">
      <c r="A67" s="467"/>
      <c r="B67" s="686"/>
      <c r="C67" s="468"/>
      <c r="D67" s="469"/>
      <c r="E67" s="469"/>
      <c r="F67" s="469"/>
      <c r="G67" s="469"/>
      <c r="H67" s="469"/>
      <c r="I67" s="469"/>
      <c r="J67" s="469"/>
      <c r="K67" s="469"/>
      <c r="L67" s="469"/>
      <c r="M67" s="438"/>
      <c r="N67" s="429"/>
      <c r="O67" s="429"/>
      <c r="P67" s="429"/>
    </row>
    <row r="68" spans="1:28" ht="14" x14ac:dyDescent="0.3">
      <c r="A68" s="467"/>
      <c r="B68" s="686"/>
      <c r="C68" s="468"/>
      <c r="D68" s="469"/>
      <c r="E68" s="469"/>
      <c r="F68" s="469"/>
      <c r="G68" s="469"/>
      <c r="H68" s="469"/>
      <c r="I68" s="469"/>
      <c r="J68" s="469"/>
      <c r="K68" s="469"/>
      <c r="L68" s="469"/>
      <c r="M68" s="438"/>
      <c r="N68" s="429"/>
      <c r="O68" s="429"/>
      <c r="P68" s="429"/>
    </row>
    <row r="69" spans="1:28" ht="14" x14ac:dyDescent="0.3">
      <c r="A69" s="467"/>
      <c r="B69" s="686"/>
      <c r="C69" s="468"/>
      <c r="D69" s="469"/>
      <c r="E69" s="469"/>
      <c r="F69" s="469"/>
      <c r="G69" s="469"/>
      <c r="H69" s="469"/>
      <c r="I69" s="469"/>
      <c r="J69" s="469"/>
      <c r="K69" s="469"/>
      <c r="L69" s="469"/>
      <c r="M69" s="438"/>
      <c r="N69" s="438"/>
      <c r="O69" s="429"/>
      <c r="P69" s="429"/>
    </row>
    <row r="70" spans="1:28" ht="14" x14ac:dyDescent="0.3">
      <c r="A70" s="467"/>
      <c r="B70" s="686"/>
      <c r="C70" s="468"/>
      <c r="D70" s="469"/>
      <c r="E70" s="469"/>
      <c r="F70" s="469"/>
      <c r="G70" s="469"/>
      <c r="H70" s="469"/>
      <c r="I70" s="469"/>
      <c r="J70" s="469"/>
      <c r="K70" s="469"/>
      <c r="L70" s="469"/>
      <c r="M70" s="438"/>
      <c r="N70" s="438"/>
      <c r="O70" s="429"/>
      <c r="P70" s="429"/>
    </row>
    <row r="71" spans="1:28" ht="14.5" x14ac:dyDescent="0.35">
      <c r="A71" s="467"/>
      <c r="B71" s="686"/>
      <c r="C71" s="468"/>
      <c r="D71" s="469"/>
      <c r="E71" s="469"/>
      <c r="F71" s="469"/>
      <c r="G71" s="469"/>
      <c r="H71" s="469"/>
      <c r="I71" s="469"/>
      <c r="J71" s="469"/>
      <c r="K71" s="469"/>
      <c r="L71" s="469"/>
      <c r="M71" s="438"/>
      <c r="N71" s="679" t="s">
        <v>610</v>
      </c>
      <c r="O71" s="680"/>
      <c r="P71" s="680"/>
      <c r="Q71" s="680"/>
      <c r="R71" s="680"/>
      <c r="S71" s="680"/>
      <c r="T71" s="680"/>
      <c r="U71" s="680"/>
      <c r="V71" s="680"/>
      <c r="W71" s="680"/>
      <c r="X71" s="680"/>
      <c r="Y71" s="680"/>
      <c r="Z71" s="680"/>
      <c r="AA71" s="680"/>
      <c r="AB71" s="681"/>
    </row>
    <row r="72" spans="1:28" ht="14" x14ac:dyDescent="0.3">
      <c r="A72" s="467"/>
      <c r="B72" s="686"/>
      <c r="C72" s="468"/>
      <c r="D72" s="469"/>
      <c r="E72" s="469"/>
      <c r="F72" s="469"/>
      <c r="G72" s="469"/>
      <c r="H72" s="469"/>
      <c r="I72" s="469"/>
      <c r="J72" s="469"/>
      <c r="K72" s="469"/>
      <c r="L72" s="469"/>
      <c r="M72" s="438"/>
    </row>
    <row r="73" spans="1:28" ht="14" x14ac:dyDescent="0.3">
      <c r="A73" s="467"/>
      <c r="B73" s="686"/>
      <c r="C73" s="468"/>
      <c r="D73" s="469"/>
      <c r="E73" s="469"/>
      <c r="F73" s="469"/>
      <c r="G73" s="469"/>
      <c r="H73" s="469"/>
      <c r="I73" s="469"/>
      <c r="J73" s="469"/>
      <c r="K73" s="469"/>
      <c r="L73" s="469"/>
      <c r="M73" s="438"/>
    </row>
    <row r="74" spans="1:28" ht="14" x14ac:dyDescent="0.3">
      <c r="A74" s="467"/>
      <c r="B74" s="686"/>
      <c r="C74" s="468"/>
      <c r="D74" s="470"/>
      <c r="E74" s="470"/>
      <c r="F74" s="470"/>
      <c r="G74" s="470"/>
      <c r="H74" s="470"/>
      <c r="I74" s="470"/>
      <c r="J74" s="470"/>
      <c r="K74" s="470"/>
      <c r="L74" s="470"/>
      <c r="M74" s="427"/>
      <c r="N74" s="429"/>
      <c r="O74" s="429"/>
      <c r="P74" s="429"/>
    </row>
    <row r="75" spans="1:28" ht="14" x14ac:dyDescent="0.3">
      <c r="A75" s="467"/>
      <c r="B75" s="686"/>
      <c r="C75" s="468"/>
      <c r="D75" s="19"/>
      <c r="E75" s="469"/>
      <c r="F75" s="19"/>
      <c r="G75" s="469"/>
      <c r="H75" s="469"/>
      <c r="I75" s="470"/>
      <c r="J75" s="470"/>
      <c r="K75" s="470"/>
      <c r="L75" s="480"/>
      <c r="M75" s="427"/>
      <c r="N75" s="429"/>
      <c r="O75" s="429"/>
      <c r="P75" s="429"/>
    </row>
    <row r="76" spans="1:28" ht="14" x14ac:dyDescent="0.3">
      <c r="A76" s="467"/>
      <c r="B76" s="686"/>
      <c r="C76" s="468"/>
      <c r="D76" s="19"/>
      <c r="E76" s="19"/>
      <c r="F76" s="19"/>
      <c r="G76" s="19"/>
      <c r="H76" s="19"/>
      <c r="I76" s="480"/>
      <c r="J76" s="480"/>
      <c r="K76" s="480"/>
      <c r="L76" s="480"/>
      <c r="M76" s="427"/>
      <c r="N76" s="429"/>
      <c r="O76" s="429"/>
      <c r="P76" s="429"/>
    </row>
    <row r="77" spans="1:28" ht="14" x14ac:dyDescent="0.3">
      <c r="A77" s="467"/>
      <c r="B77" s="686"/>
      <c r="C77" s="468"/>
      <c r="D77" s="480"/>
      <c r="E77" s="480"/>
      <c r="F77" s="480"/>
      <c r="G77" s="480"/>
      <c r="H77" s="480"/>
      <c r="I77" s="480"/>
      <c r="J77" s="480"/>
      <c r="K77" s="480"/>
      <c r="L77" s="480"/>
      <c r="M77" s="427"/>
      <c r="N77" s="429"/>
      <c r="O77" s="429"/>
      <c r="P77" s="429"/>
    </row>
    <row r="78" spans="1:28" ht="14" x14ac:dyDescent="0.3">
      <c r="A78" s="467"/>
      <c r="B78" s="686"/>
      <c r="C78" s="468"/>
      <c r="D78" s="19"/>
      <c r="E78" s="19"/>
      <c r="F78" s="19"/>
      <c r="G78" s="19"/>
      <c r="H78" s="19"/>
      <c r="I78" s="480"/>
      <c r="J78" s="480"/>
      <c r="K78" s="480"/>
      <c r="L78" s="480"/>
      <c r="M78" s="427"/>
      <c r="N78" s="429"/>
      <c r="O78" s="429"/>
      <c r="P78" s="429"/>
    </row>
    <row r="79" spans="1:28" ht="14" x14ac:dyDescent="0.3">
      <c r="A79" s="467"/>
      <c r="B79" s="686"/>
      <c r="C79" s="468"/>
      <c r="D79" s="19"/>
      <c r="E79" s="19"/>
      <c r="F79" s="19"/>
      <c r="G79" s="19"/>
      <c r="H79" s="19"/>
      <c r="I79" s="480"/>
      <c r="J79" s="480"/>
      <c r="K79" s="480"/>
      <c r="L79" s="480"/>
      <c r="M79" s="427"/>
      <c r="N79" s="429"/>
      <c r="O79" s="429"/>
      <c r="P79" s="429"/>
    </row>
    <row r="80" spans="1:28" ht="14" x14ac:dyDescent="0.3">
      <c r="A80" s="467"/>
      <c r="B80" s="686"/>
      <c r="C80" s="468"/>
      <c r="D80" s="480"/>
      <c r="E80" s="480"/>
      <c r="F80" s="480"/>
      <c r="G80" s="480"/>
      <c r="H80" s="480"/>
      <c r="I80" s="480"/>
      <c r="J80" s="480"/>
      <c r="K80" s="480"/>
      <c r="L80" s="480"/>
      <c r="M80" s="427"/>
      <c r="N80" s="429"/>
      <c r="O80" s="429"/>
      <c r="P80" s="429"/>
    </row>
    <row r="81" spans="1:16" ht="14" x14ac:dyDescent="0.3">
      <c r="A81" s="467"/>
      <c r="B81" s="686"/>
      <c r="C81" s="468"/>
      <c r="D81" s="19"/>
      <c r="E81" s="19"/>
      <c r="F81" s="19"/>
      <c r="G81" s="19"/>
      <c r="H81" s="19"/>
      <c r="I81" s="480"/>
      <c r="J81" s="480"/>
      <c r="K81" s="480"/>
      <c r="L81" s="480"/>
      <c r="M81" s="427"/>
      <c r="N81" s="429"/>
      <c r="O81" s="429"/>
      <c r="P81" s="429"/>
    </row>
    <row r="82" spans="1:16" ht="14" x14ac:dyDescent="0.3">
      <c r="A82" s="467"/>
      <c r="B82" s="686"/>
      <c r="C82" s="468"/>
      <c r="D82" s="19"/>
      <c r="E82" s="19"/>
      <c r="F82" s="19"/>
      <c r="G82" s="19"/>
      <c r="H82" s="19"/>
      <c r="I82" s="480"/>
      <c r="J82" s="480"/>
      <c r="K82" s="480"/>
      <c r="L82" s="480"/>
      <c r="M82" s="427"/>
      <c r="N82" s="429"/>
      <c r="O82" s="429"/>
      <c r="P82" s="429"/>
    </row>
    <row r="83" spans="1:16" ht="14" x14ac:dyDescent="0.3">
      <c r="A83" s="467"/>
      <c r="B83" s="686"/>
      <c r="C83" s="468"/>
      <c r="D83" s="480"/>
      <c r="E83" s="480"/>
      <c r="F83" s="480"/>
      <c r="G83" s="480"/>
      <c r="H83" s="480"/>
      <c r="I83" s="480"/>
      <c r="J83" s="480"/>
      <c r="K83" s="480"/>
      <c r="L83" s="480"/>
      <c r="M83" s="427"/>
      <c r="N83" s="429"/>
      <c r="O83" s="429"/>
      <c r="P83" s="429"/>
    </row>
    <row r="84" spans="1:16" ht="14" x14ac:dyDescent="0.3">
      <c r="A84" s="467"/>
      <c r="B84" s="687"/>
      <c r="C84" s="483"/>
      <c r="D84" s="482"/>
      <c r="E84" s="482"/>
      <c r="F84" s="482"/>
      <c r="G84" s="482"/>
      <c r="H84" s="482"/>
      <c r="I84" s="481"/>
      <c r="J84" s="481"/>
      <c r="K84" s="481"/>
      <c r="L84" s="481"/>
      <c r="M84" s="427"/>
      <c r="N84" s="429"/>
      <c r="O84" s="429"/>
      <c r="P84" s="429"/>
    </row>
    <row r="85" spans="1:16" ht="14" x14ac:dyDescent="0.3">
      <c r="A85" s="427"/>
      <c r="B85" s="427"/>
      <c r="C85" s="461"/>
      <c r="D85" s="438"/>
      <c r="E85" s="438"/>
      <c r="F85" s="438"/>
      <c r="G85" s="438"/>
      <c r="H85" s="438"/>
      <c r="I85" s="427"/>
      <c r="J85" s="427"/>
      <c r="K85" s="427"/>
      <c r="L85" s="427"/>
      <c r="M85" s="427"/>
      <c r="N85" s="429"/>
      <c r="O85" s="429"/>
      <c r="P85" s="429"/>
    </row>
    <row r="86" spans="1:16" ht="14" x14ac:dyDescent="0.3">
      <c r="A86" s="427"/>
      <c r="B86" s="427"/>
      <c r="C86" s="461"/>
      <c r="D86" s="427"/>
      <c r="E86" s="427"/>
      <c r="F86" s="427"/>
      <c r="G86" s="427"/>
      <c r="H86" s="427"/>
      <c r="I86" s="427"/>
      <c r="J86" s="427"/>
      <c r="K86" s="427"/>
      <c r="L86" s="427"/>
      <c r="M86" s="427"/>
      <c r="N86" s="429"/>
      <c r="O86" s="429"/>
      <c r="P86" s="429"/>
    </row>
    <row r="87" spans="1:16" ht="14" x14ac:dyDescent="0.3">
      <c r="A87" s="427"/>
      <c r="B87" s="427"/>
      <c r="C87" s="37"/>
      <c r="D87" s="427"/>
      <c r="E87" s="427"/>
      <c r="F87" s="427"/>
      <c r="G87" s="427"/>
      <c r="H87" s="427"/>
      <c r="I87" s="427"/>
      <c r="J87" s="427"/>
      <c r="K87" s="427"/>
      <c r="L87" s="427"/>
      <c r="M87" s="427"/>
      <c r="N87" s="429"/>
      <c r="O87" s="429"/>
      <c r="P87" s="429"/>
    </row>
    <row r="88" spans="1:16" ht="14" x14ac:dyDescent="0.3">
      <c r="A88" s="427"/>
      <c r="B88" s="427"/>
      <c r="C88" s="37"/>
      <c r="D88" s="427"/>
      <c r="E88" s="427"/>
      <c r="F88" s="427"/>
      <c r="G88" s="427"/>
      <c r="H88" s="427"/>
      <c r="I88" s="427"/>
      <c r="J88" s="427"/>
      <c r="K88" s="427"/>
      <c r="L88" s="427"/>
      <c r="M88" s="427"/>
      <c r="N88" s="429"/>
      <c r="O88" s="429"/>
      <c r="P88" s="429"/>
    </row>
    <row r="89" spans="1:16" ht="14" x14ac:dyDescent="0.3">
      <c r="A89" s="427"/>
      <c r="B89" s="427"/>
      <c r="C89" s="37"/>
      <c r="D89" s="427"/>
      <c r="E89" s="427"/>
      <c r="F89" s="427"/>
      <c r="G89" s="427"/>
      <c r="H89" s="427"/>
      <c r="I89" s="427"/>
      <c r="J89" s="427"/>
      <c r="K89" s="427"/>
      <c r="L89" s="427"/>
      <c r="M89" s="427"/>
      <c r="N89" s="429"/>
      <c r="O89" s="429"/>
      <c r="P89" s="429"/>
    </row>
    <row r="90" spans="1:16" ht="14" x14ac:dyDescent="0.3">
      <c r="A90" s="427"/>
      <c r="B90" s="427"/>
      <c r="C90" s="37"/>
      <c r="D90" s="427"/>
      <c r="E90" s="427"/>
      <c r="F90" s="427"/>
      <c r="G90" s="427"/>
      <c r="H90" s="427"/>
      <c r="I90" s="427"/>
      <c r="J90" s="427"/>
      <c r="K90" s="427"/>
      <c r="L90" s="427"/>
      <c r="M90" s="427"/>
      <c r="N90" s="429"/>
      <c r="O90" s="429"/>
      <c r="P90" s="429"/>
    </row>
    <row r="91" spans="1:16" ht="14" x14ac:dyDescent="0.3">
      <c r="A91" s="427"/>
      <c r="B91" s="427"/>
      <c r="C91" s="37"/>
      <c r="D91" s="427"/>
      <c r="E91" s="427"/>
      <c r="F91" s="427"/>
      <c r="G91" s="427"/>
      <c r="H91" s="427"/>
      <c r="I91" s="427"/>
      <c r="J91" s="427"/>
      <c r="K91" s="427"/>
      <c r="L91" s="427"/>
      <c r="M91" s="427"/>
      <c r="N91" s="429"/>
      <c r="O91" s="429"/>
      <c r="P91" s="429"/>
    </row>
    <row r="92" spans="1:16" ht="14" x14ac:dyDescent="0.3">
      <c r="A92" s="427"/>
      <c r="B92" s="427"/>
      <c r="C92" s="37"/>
      <c r="D92" s="427"/>
      <c r="E92" s="427"/>
      <c r="F92" s="427"/>
      <c r="G92" s="427"/>
      <c r="H92" s="427"/>
      <c r="I92" s="427"/>
      <c r="J92" s="427"/>
      <c r="K92" s="427"/>
      <c r="L92" s="427"/>
      <c r="M92" s="427"/>
      <c r="N92" s="429"/>
      <c r="O92" s="429"/>
      <c r="P92" s="429"/>
    </row>
    <row r="93" spans="1:16" ht="14" x14ac:dyDescent="0.3">
      <c r="A93" s="427"/>
      <c r="B93" s="427"/>
      <c r="C93" s="37"/>
      <c r="D93" s="427"/>
      <c r="E93" s="427"/>
      <c r="F93" s="427"/>
      <c r="G93" s="427"/>
      <c r="H93" s="427"/>
      <c r="I93" s="427"/>
      <c r="J93" s="427"/>
      <c r="K93" s="427"/>
      <c r="L93" s="427"/>
      <c r="M93" s="427"/>
      <c r="N93" s="429"/>
      <c r="O93" s="429"/>
      <c r="P93" s="429"/>
    </row>
    <row r="94" spans="1:16" ht="14" x14ac:dyDescent="0.3">
      <c r="M94" s="427"/>
      <c r="N94" s="429"/>
      <c r="O94" s="429"/>
      <c r="P94" s="429"/>
    </row>
    <row r="95" spans="1:16" ht="14" x14ac:dyDescent="0.3">
      <c r="M95" s="427"/>
      <c r="N95" s="429"/>
      <c r="O95" s="429"/>
      <c r="P95" s="429"/>
    </row>
    <row r="96" spans="1:16" ht="14" x14ac:dyDescent="0.3">
      <c r="M96" s="427"/>
      <c r="N96" s="429"/>
      <c r="O96" s="429"/>
      <c r="P96" s="429"/>
    </row>
    <row r="97" spans="13:16" ht="14" x14ac:dyDescent="0.3">
      <c r="M97" s="427"/>
      <c r="N97" s="429"/>
      <c r="O97" s="429"/>
      <c r="P97" s="429"/>
    </row>
    <row r="98" spans="13:16" ht="14" x14ac:dyDescent="0.3">
      <c r="M98" s="427"/>
      <c r="N98" s="429"/>
      <c r="O98" s="429"/>
      <c r="P98" s="429"/>
    </row>
    <row r="99" spans="13:16" ht="14" x14ac:dyDescent="0.3">
      <c r="M99" s="427"/>
      <c r="N99" s="429"/>
      <c r="O99" s="429"/>
      <c r="P99" s="429"/>
    </row>
    <row r="100" spans="13:16" ht="14" x14ac:dyDescent="0.3">
      <c r="M100" s="427"/>
      <c r="N100" s="429"/>
      <c r="O100" s="429"/>
      <c r="P100" s="429"/>
    </row>
    <row r="101" spans="13:16" ht="14" x14ac:dyDescent="0.3">
      <c r="M101" s="427"/>
      <c r="N101" s="429"/>
      <c r="O101" s="429"/>
      <c r="P101" s="429"/>
    </row>
    <row r="102" spans="13:16" x14ac:dyDescent="0.25">
      <c r="M102" s="427"/>
    </row>
    <row r="103" spans="13:16" x14ac:dyDescent="0.25">
      <c r="M103" s="427"/>
    </row>
    <row r="104" spans="13:16" x14ac:dyDescent="0.25">
      <c r="M104" s="427"/>
    </row>
    <row r="105" spans="13:16" x14ac:dyDescent="0.25">
      <c r="M105" s="427"/>
    </row>
    <row r="106" spans="13:16" x14ac:dyDescent="0.25">
      <c r="M106" s="427"/>
    </row>
    <row r="107" spans="13:16" x14ac:dyDescent="0.25">
      <c r="M107" s="427"/>
    </row>
    <row r="108" spans="13:16" x14ac:dyDescent="0.25">
      <c r="M108" s="427"/>
    </row>
    <row r="109" spans="13:16" x14ac:dyDescent="0.25">
      <c r="M109" s="427"/>
    </row>
    <row r="110" spans="13:16" x14ac:dyDescent="0.25">
      <c r="M110" s="427"/>
    </row>
    <row r="111" spans="13:16" x14ac:dyDescent="0.25">
      <c r="M111" s="427"/>
    </row>
    <row r="112" spans="13:16" x14ac:dyDescent="0.25">
      <c r="M112" s="427"/>
    </row>
    <row r="113" spans="13:13" x14ac:dyDescent="0.25">
      <c r="M113" s="427"/>
    </row>
    <row r="114" spans="13:13" x14ac:dyDescent="0.25">
      <c r="M114" s="427"/>
    </row>
    <row r="115" spans="13:13" x14ac:dyDescent="0.25">
      <c r="M115" s="427"/>
    </row>
    <row r="116" spans="13:13" x14ac:dyDescent="0.25">
      <c r="M116" s="427"/>
    </row>
    <row r="117" spans="13:13" x14ac:dyDescent="0.25">
      <c r="M117" s="427"/>
    </row>
    <row r="118" spans="13:13" x14ac:dyDescent="0.25">
      <c r="M118" s="427"/>
    </row>
  </sheetData>
  <mergeCells count="9">
    <mergeCell ref="N38:AB38"/>
    <mergeCell ref="N71:AB71"/>
    <mergeCell ref="N6:AB6"/>
    <mergeCell ref="G8:H8"/>
    <mergeCell ref="B10:B54"/>
    <mergeCell ref="B55:B84"/>
    <mergeCell ref="C6:L6"/>
    <mergeCell ref="I8:J8"/>
    <mergeCell ref="K8:L8"/>
  </mergeCells>
  <pageMargins left="0.7" right="0.7" top="0.75" bottom="0.75" header="0.3" footer="0.3"/>
  <pageSetup paperSize="9" scale="3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8"/>
  </sheetPr>
  <dimension ref="A1:B3"/>
  <sheetViews>
    <sheetView showGridLines="0" workbookViewId="0">
      <selection activeCell="AG57" sqref="AG57"/>
    </sheetView>
  </sheetViews>
  <sheetFormatPr defaultColWidth="9.1796875" defaultRowHeight="14.5" x14ac:dyDescent="0.35"/>
  <cols>
    <col min="1" max="1" width="1.54296875" style="171" customWidth="1"/>
    <col min="2" max="16384" width="9.1796875" style="171"/>
  </cols>
  <sheetData>
    <row r="1" spans="1:2" ht="23.5" x14ac:dyDescent="0.55000000000000004">
      <c r="A1" s="84" t="s">
        <v>531</v>
      </c>
    </row>
    <row r="3" spans="1:2" x14ac:dyDescent="0.35">
      <c r="B3" s="171" t="s">
        <v>89</v>
      </c>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8"/>
    <pageSetUpPr fitToPage="1"/>
  </sheetPr>
  <dimension ref="A1:EH190"/>
  <sheetViews>
    <sheetView showGridLines="0" zoomScale="85" zoomScaleNormal="85" workbookViewId="0">
      <selection activeCell="AG57" sqref="AG57"/>
    </sheetView>
  </sheetViews>
  <sheetFormatPr defaultColWidth="9.1796875" defaultRowHeight="14.5" x14ac:dyDescent="0.35"/>
  <cols>
    <col min="1" max="1" width="2.1796875" style="171" customWidth="1"/>
    <col min="2" max="2" width="20.81640625" style="171" customWidth="1"/>
    <col min="3" max="3" width="27.54296875" style="171" bestFit="1" customWidth="1"/>
    <col min="4" max="5" width="11" style="171" customWidth="1"/>
    <col min="6" max="6" width="20" style="171" bestFit="1" customWidth="1"/>
    <col min="7" max="7" width="27.54296875" style="171" bestFit="1" customWidth="1"/>
    <col min="8" max="9" width="11" style="171" customWidth="1"/>
    <col min="10" max="10" width="20" style="171" bestFit="1" customWidth="1"/>
    <col min="11" max="11" width="27.54296875" style="171" bestFit="1" customWidth="1"/>
    <col min="12" max="13" width="11" style="171" customWidth="1"/>
    <col min="14" max="14" width="20" style="171" bestFit="1" customWidth="1"/>
    <col min="15" max="15" width="27.54296875" style="171" bestFit="1" customWidth="1"/>
    <col min="16" max="16" width="11.54296875" style="171" customWidth="1"/>
    <col min="17" max="17" width="12.54296875" style="171" customWidth="1"/>
    <col min="18" max="18" width="20" style="171" bestFit="1" customWidth="1"/>
    <col min="19" max="19" width="27.54296875" style="171" bestFit="1" customWidth="1"/>
    <col min="20" max="20" width="10.54296875" style="171" customWidth="1"/>
    <col min="21" max="21" width="10.81640625" style="171" customWidth="1"/>
    <col min="22" max="22" width="20" style="171" bestFit="1" customWidth="1"/>
    <col min="23" max="23" width="27.54296875" style="171" bestFit="1" customWidth="1"/>
    <col min="24" max="24" width="10.453125" style="171" customWidth="1"/>
    <col min="25" max="25" width="11" style="171" customWidth="1"/>
    <col min="26" max="26" width="20" style="171" bestFit="1" customWidth="1"/>
    <col min="27" max="27" width="27.54296875" style="171" bestFit="1" customWidth="1"/>
    <col min="28" max="28" width="9.54296875" style="171" bestFit="1" customWidth="1"/>
    <col min="29" max="29" width="10.81640625" style="171" customWidth="1"/>
    <col min="30" max="30" width="20.54296875" style="171" bestFit="1" customWidth="1"/>
    <col min="31" max="31" width="27.54296875" style="171" bestFit="1" customWidth="1"/>
    <col min="32" max="32" width="9.54296875" style="171" bestFit="1" customWidth="1"/>
    <col min="33" max="33" width="10.81640625" style="171" customWidth="1"/>
    <col min="34" max="34" width="20.453125" style="171" customWidth="1"/>
    <col min="35" max="35" width="27.54296875" style="171" customWidth="1"/>
    <col min="36" max="36" width="11.453125" style="171" customWidth="1"/>
    <col min="37" max="37" width="11" style="171" customWidth="1"/>
    <col min="38" max="38" width="20.453125" style="171" customWidth="1"/>
    <col min="39" max="39" width="27.54296875" style="171" customWidth="1"/>
    <col min="40" max="40" width="11.453125" style="171" customWidth="1"/>
    <col min="41" max="41" width="11" style="171" customWidth="1"/>
    <col min="42" max="42" width="20.453125" style="171" customWidth="1"/>
    <col min="43" max="43" width="27.54296875" style="171" customWidth="1"/>
    <col min="44" max="44" width="11.453125" style="171" customWidth="1"/>
    <col min="45" max="45" width="11" style="171" customWidth="1"/>
    <col min="46" max="46" width="20.453125" style="171" customWidth="1"/>
    <col min="47" max="47" width="27.54296875" style="171" customWidth="1"/>
    <col min="48" max="48" width="11.453125" style="171" customWidth="1"/>
    <col min="49" max="49" width="11" style="171" customWidth="1"/>
    <col min="50" max="16384" width="9.1796875" style="171"/>
  </cols>
  <sheetData>
    <row r="1" spans="1:69" ht="23.5" x14ac:dyDescent="0.55000000000000004">
      <c r="A1" s="84" t="s">
        <v>511</v>
      </c>
      <c r="D1" s="183"/>
      <c r="E1" s="183"/>
      <c r="I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row>
    <row r="3" spans="1:69" x14ac:dyDescent="0.35">
      <c r="B3" s="171" t="s">
        <v>701</v>
      </c>
      <c r="G3" s="259"/>
    </row>
    <row r="4" spans="1:69" x14ac:dyDescent="0.35">
      <c r="B4" s="171" t="s">
        <v>702</v>
      </c>
      <c r="G4" s="259"/>
    </row>
    <row r="6" spans="1:69" x14ac:dyDescent="0.35">
      <c r="B6" s="23" t="s">
        <v>289</v>
      </c>
      <c r="C6" s="58"/>
      <c r="D6" s="58"/>
      <c r="E6" s="50"/>
      <c r="F6" s="23" t="s">
        <v>289</v>
      </c>
      <c r="G6" s="58"/>
      <c r="H6" s="58"/>
      <c r="I6" s="50"/>
      <c r="J6" s="25" t="s">
        <v>289</v>
      </c>
      <c r="K6" s="58"/>
      <c r="L6" s="58"/>
      <c r="M6" s="50"/>
      <c r="N6" s="25" t="s">
        <v>289</v>
      </c>
      <c r="O6" s="58"/>
      <c r="P6" s="58"/>
      <c r="Q6" s="50"/>
      <c r="R6" s="25" t="s">
        <v>289</v>
      </c>
      <c r="S6" s="58"/>
      <c r="T6" s="58"/>
      <c r="U6" s="50"/>
      <c r="V6" s="25" t="s">
        <v>289</v>
      </c>
      <c r="W6" s="58"/>
      <c r="X6" s="58"/>
      <c r="Y6" s="50"/>
      <c r="Z6" s="25" t="s">
        <v>289</v>
      </c>
      <c r="AA6" s="58"/>
      <c r="AB6" s="58"/>
      <c r="AC6" s="50"/>
      <c r="AD6" s="25" t="s">
        <v>289</v>
      </c>
      <c r="AE6" s="58"/>
      <c r="AF6" s="58"/>
      <c r="AG6" s="50"/>
      <c r="AH6" s="25" t="s">
        <v>289</v>
      </c>
      <c r="AI6" s="58"/>
      <c r="AJ6" s="58"/>
      <c r="AK6" s="50"/>
      <c r="AL6" s="25" t="s">
        <v>289</v>
      </c>
      <c r="AM6" s="58"/>
      <c r="AN6" s="58"/>
      <c r="AO6" s="50"/>
      <c r="AP6" s="25" t="s">
        <v>289</v>
      </c>
      <c r="AQ6" s="58"/>
      <c r="AR6" s="58"/>
      <c r="AS6" s="50"/>
      <c r="AT6" s="25" t="s">
        <v>289</v>
      </c>
      <c r="AU6" s="58"/>
      <c r="AV6" s="58"/>
      <c r="AW6" s="50"/>
    </row>
    <row r="7" spans="1:69" x14ac:dyDescent="0.35">
      <c r="B7" s="187"/>
      <c r="C7" s="186"/>
      <c r="D7" s="186"/>
      <c r="E7" s="49"/>
      <c r="F7" s="187"/>
      <c r="G7" s="186"/>
      <c r="H7" s="186"/>
      <c r="I7" s="49"/>
      <c r="J7" s="186"/>
      <c r="K7" s="186"/>
      <c r="L7" s="186"/>
      <c r="M7" s="49"/>
      <c r="N7" s="186"/>
      <c r="O7" s="186"/>
      <c r="P7" s="186"/>
      <c r="Q7" s="49"/>
      <c r="R7" s="186"/>
      <c r="S7" s="186"/>
      <c r="T7" s="186"/>
      <c r="U7" s="49"/>
      <c r="V7" s="186"/>
      <c r="W7" s="186"/>
      <c r="X7" s="186"/>
      <c r="Y7" s="49"/>
      <c r="Z7" s="186"/>
      <c r="AA7" s="186"/>
      <c r="AB7" s="186"/>
      <c r="AC7" s="49"/>
      <c r="AD7" s="186"/>
      <c r="AE7" s="186"/>
      <c r="AF7" s="186"/>
      <c r="AG7" s="49"/>
      <c r="AH7" s="186"/>
      <c r="AI7" s="186"/>
      <c r="AJ7" s="186"/>
      <c r="AK7" s="49"/>
      <c r="AL7" s="186"/>
      <c r="AM7" s="186"/>
      <c r="AN7" s="186"/>
      <c r="AO7" s="49"/>
      <c r="AP7" s="186"/>
      <c r="AQ7" s="186"/>
      <c r="AR7" s="186"/>
      <c r="AS7" s="49"/>
      <c r="AT7" s="186"/>
      <c r="AU7" s="186"/>
      <c r="AV7" s="186"/>
      <c r="AW7" s="49"/>
    </row>
    <row r="8" spans="1:69" s="433" customFormat="1" x14ac:dyDescent="0.35">
      <c r="B8" s="190" t="s">
        <v>107</v>
      </c>
      <c r="C8" s="247" t="s">
        <v>684</v>
      </c>
      <c r="D8" s="194"/>
      <c r="E8" s="191"/>
      <c r="F8" s="190" t="s">
        <v>107</v>
      </c>
      <c r="G8" s="247" t="s">
        <v>685</v>
      </c>
      <c r="H8" s="194"/>
      <c r="I8" s="191"/>
      <c r="J8" s="247" t="s">
        <v>107</v>
      </c>
      <c r="K8" s="247" t="s">
        <v>686</v>
      </c>
      <c r="L8" s="247"/>
      <c r="M8" s="191"/>
      <c r="N8" s="247" t="s">
        <v>107</v>
      </c>
      <c r="O8" s="247" t="s">
        <v>687</v>
      </c>
      <c r="P8" s="247"/>
      <c r="Q8" s="191"/>
      <c r="R8" s="247" t="s">
        <v>107</v>
      </c>
      <c r="S8" s="247" t="s">
        <v>688</v>
      </c>
      <c r="T8" s="247"/>
      <c r="U8" s="191"/>
      <c r="V8" s="247" t="s">
        <v>107</v>
      </c>
      <c r="W8" s="247" t="s">
        <v>689</v>
      </c>
      <c r="X8" s="247"/>
      <c r="Y8" s="191"/>
      <c r="Z8" s="247" t="s">
        <v>107</v>
      </c>
      <c r="AA8" s="247" t="s">
        <v>690</v>
      </c>
      <c r="AB8" s="247"/>
      <c r="AC8" s="191"/>
      <c r="AD8" s="247" t="s">
        <v>107</v>
      </c>
      <c r="AE8" s="247" t="s">
        <v>691</v>
      </c>
      <c r="AF8" s="186"/>
      <c r="AG8" s="49"/>
      <c r="AH8" s="247" t="s">
        <v>107</v>
      </c>
      <c r="AI8" s="247" t="s">
        <v>692</v>
      </c>
      <c r="AJ8" s="186"/>
      <c r="AK8" s="49"/>
      <c r="AL8" s="247" t="s">
        <v>107</v>
      </c>
      <c r="AM8" s="247" t="s">
        <v>693</v>
      </c>
      <c r="AN8" s="186"/>
      <c r="AO8" s="49"/>
      <c r="AP8" s="247" t="s">
        <v>107</v>
      </c>
      <c r="AQ8" s="247" t="s">
        <v>694</v>
      </c>
      <c r="AR8" s="186"/>
      <c r="AS8" s="49"/>
      <c r="AT8" s="247" t="s">
        <v>107</v>
      </c>
      <c r="AU8" s="247" t="s">
        <v>695</v>
      </c>
      <c r="AV8" s="186"/>
      <c r="AW8" s="49"/>
    </row>
    <row r="9" spans="1:69" s="433" customFormat="1" x14ac:dyDescent="0.35">
      <c r="B9" s="190"/>
      <c r="C9" s="247"/>
      <c r="D9" s="247"/>
      <c r="E9" s="191"/>
      <c r="F9" s="190"/>
      <c r="G9" s="247"/>
      <c r="H9" s="247"/>
      <c r="I9" s="191"/>
      <c r="J9" s="190"/>
      <c r="K9" s="247"/>
      <c r="L9" s="247"/>
      <c r="M9" s="191"/>
      <c r="N9" s="190"/>
      <c r="O9" s="247"/>
      <c r="P9" s="247"/>
      <c r="Q9" s="191"/>
      <c r="R9" s="247"/>
      <c r="S9" s="247"/>
      <c r="T9" s="247"/>
      <c r="U9" s="191"/>
      <c r="V9" s="247"/>
      <c r="W9" s="247"/>
      <c r="X9" s="247"/>
      <c r="Y9" s="191"/>
      <c r="Z9" s="247"/>
      <c r="AA9" s="247"/>
      <c r="AB9" s="247"/>
      <c r="AC9" s="191"/>
      <c r="AD9" s="247"/>
      <c r="AE9" s="247"/>
      <c r="AF9" s="186"/>
      <c r="AG9" s="49"/>
      <c r="AH9" s="247"/>
      <c r="AI9" s="247"/>
      <c r="AJ9" s="186"/>
      <c r="AK9" s="49"/>
      <c r="AL9" s="247"/>
      <c r="AM9" s="247"/>
      <c r="AN9" s="186"/>
      <c r="AO9" s="49"/>
      <c r="AP9" s="247"/>
      <c r="AQ9" s="247"/>
      <c r="AR9" s="186"/>
      <c r="AS9" s="49"/>
      <c r="AT9" s="247"/>
      <c r="AU9" s="247"/>
      <c r="AV9" s="186"/>
      <c r="AW9" s="49"/>
    </row>
    <row r="10" spans="1:69" x14ac:dyDescent="0.35">
      <c r="B10" s="174" t="s">
        <v>101</v>
      </c>
      <c r="C10" s="175" t="s">
        <v>290</v>
      </c>
      <c r="D10" s="175"/>
      <c r="E10" s="176"/>
      <c r="F10" s="174" t="s">
        <v>101</v>
      </c>
      <c r="G10" s="175" t="s">
        <v>290</v>
      </c>
      <c r="H10" s="175"/>
      <c r="I10" s="176"/>
      <c r="J10" s="174" t="s">
        <v>101</v>
      </c>
      <c r="K10" s="175" t="s">
        <v>290</v>
      </c>
      <c r="L10" s="175"/>
      <c r="M10" s="176"/>
      <c r="N10" s="174" t="s">
        <v>101</v>
      </c>
      <c r="O10" s="175" t="s">
        <v>290</v>
      </c>
      <c r="P10" s="175"/>
      <c r="Q10" s="176"/>
      <c r="R10" s="175" t="s">
        <v>101</v>
      </c>
      <c r="S10" s="175" t="s">
        <v>290</v>
      </c>
      <c r="T10" s="175"/>
      <c r="U10" s="176"/>
      <c r="V10" s="175" t="s">
        <v>101</v>
      </c>
      <c r="W10" s="175" t="s">
        <v>290</v>
      </c>
      <c r="X10" s="175"/>
      <c r="Y10" s="175"/>
      <c r="Z10" s="174" t="s">
        <v>101</v>
      </c>
      <c r="AA10" s="175" t="s">
        <v>290</v>
      </c>
      <c r="AB10" s="175"/>
      <c r="AC10" s="176"/>
      <c r="AD10" s="175" t="s">
        <v>101</v>
      </c>
      <c r="AE10" s="175" t="s">
        <v>290</v>
      </c>
      <c r="AF10" s="177"/>
      <c r="AG10" s="178"/>
      <c r="AH10" s="175" t="s">
        <v>101</v>
      </c>
      <c r="AI10" s="175" t="s">
        <v>290</v>
      </c>
      <c r="AJ10" s="177"/>
      <c r="AK10" s="178"/>
      <c r="AL10" s="175" t="s">
        <v>101</v>
      </c>
      <c r="AM10" s="175" t="s">
        <v>290</v>
      </c>
      <c r="AN10" s="177"/>
      <c r="AO10" s="178"/>
      <c r="AP10" s="175" t="s">
        <v>101</v>
      </c>
      <c r="AQ10" s="175" t="s">
        <v>290</v>
      </c>
      <c r="AR10" s="177"/>
      <c r="AS10" s="178"/>
      <c r="AT10" s="175" t="s">
        <v>101</v>
      </c>
      <c r="AU10" s="175" t="s">
        <v>290</v>
      </c>
      <c r="AV10" s="177"/>
      <c r="AW10" s="178"/>
    </row>
    <row r="11" spans="1:69" x14ac:dyDescent="0.35">
      <c r="B11" s="174" t="s">
        <v>102</v>
      </c>
      <c r="C11" s="175" t="s">
        <v>291</v>
      </c>
      <c r="D11" s="175"/>
      <c r="E11" s="176"/>
      <c r="F11" s="174" t="s">
        <v>102</v>
      </c>
      <c r="G11" s="175" t="s">
        <v>292</v>
      </c>
      <c r="H11" s="175"/>
      <c r="I11" s="176"/>
      <c r="J11" s="174" t="s">
        <v>102</v>
      </c>
      <c r="K11" s="175" t="s">
        <v>293</v>
      </c>
      <c r="L11" s="175"/>
      <c r="M11" s="176"/>
      <c r="N11" s="174" t="s">
        <v>102</v>
      </c>
      <c r="O11" s="175" t="s">
        <v>294</v>
      </c>
      <c r="P11" s="175"/>
      <c r="Q11" s="176"/>
      <c r="R11" s="175" t="s">
        <v>102</v>
      </c>
      <c r="S11" s="175" t="s">
        <v>295</v>
      </c>
      <c r="T11" s="175"/>
      <c r="U11" s="176"/>
      <c r="V11" s="175" t="s">
        <v>102</v>
      </c>
      <c r="W11" s="175" t="s">
        <v>296</v>
      </c>
      <c r="X11" s="175"/>
      <c r="Y11" s="175"/>
      <c r="Z11" s="174" t="s">
        <v>102</v>
      </c>
      <c r="AA11" s="175" t="s">
        <v>297</v>
      </c>
      <c r="AB11" s="175"/>
      <c r="AC11" s="176"/>
      <c r="AD11" s="175" t="s">
        <v>102</v>
      </c>
      <c r="AE11" s="175" t="s">
        <v>298</v>
      </c>
      <c r="AF11" s="177"/>
      <c r="AG11" s="178"/>
      <c r="AH11" s="175" t="s">
        <v>102</v>
      </c>
      <c r="AI11" s="175" t="s">
        <v>405</v>
      </c>
      <c r="AJ11" s="177"/>
      <c r="AK11" s="178"/>
      <c r="AL11" s="175" t="s">
        <v>102</v>
      </c>
      <c r="AM11" s="175" t="s">
        <v>342</v>
      </c>
      <c r="AN11" s="177"/>
      <c r="AO11" s="178"/>
      <c r="AP11" s="175" t="s">
        <v>102</v>
      </c>
      <c r="AQ11" s="175" t="s">
        <v>391</v>
      </c>
      <c r="AR11" s="177"/>
      <c r="AS11" s="178"/>
      <c r="AT11" s="175" t="s">
        <v>102</v>
      </c>
      <c r="AU11" s="175" t="s">
        <v>420</v>
      </c>
      <c r="AV11" s="177"/>
      <c r="AW11" s="178"/>
    </row>
    <row r="12" spans="1:69" x14ac:dyDescent="0.35">
      <c r="B12" s="174" t="s">
        <v>109</v>
      </c>
      <c r="C12" s="175" t="s">
        <v>178</v>
      </c>
      <c r="D12" s="175"/>
      <c r="E12" s="176"/>
      <c r="F12" s="174" t="s">
        <v>109</v>
      </c>
      <c r="G12" s="175" t="s">
        <v>178</v>
      </c>
      <c r="H12" s="175"/>
      <c r="I12" s="176"/>
      <c r="J12" s="174" t="s">
        <v>109</v>
      </c>
      <c r="K12" s="175" t="s">
        <v>178</v>
      </c>
      <c r="L12" s="175"/>
      <c r="M12" s="176"/>
      <c r="N12" s="174" t="s">
        <v>109</v>
      </c>
      <c r="O12" s="175" t="s">
        <v>178</v>
      </c>
      <c r="P12" s="175"/>
      <c r="Q12" s="176"/>
      <c r="R12" s="175" t="s">
        <v>109</v>
      </c>
      <c r="S12" s="175" t="s">
        <v>178</v>
      </c>
      <c r="T12" s="175"/>
      <c r="U12" s="176"/>
      <c r="V12" s="175" t="s">
        <v>109</v>
      </c>
      <c r="W12" s="175" t="s">
        <v>178</v>
      </c>
      <c r="X12" s="175"/>
      <c r="Y12" s="175"/>
      <c r="Z12" s="174" t="s">
        <v>109</v>
      </c>
      <c r="AA12" s="175" t="s">
        <v>178</v>
      </c>
      <c r="AB12" s="175"/>
      <c r="AC12" s="176"/>
      <c r="AD12" s="175" t="s">
        <v>109</v>
      </c>
      <c r="AE12" s="175" t="s">
        <v>178</v>
      </c>
      <c r="AF12" s="177"/>
      <c r="AG12" s="178"/>
      <c r="AH12" s="175" t="s">
        <v>109</v>
      </c>
      <c r="AI12" s="175" t="s">
        <v>178</v>
      </c>
      <c r="AJ12" s="177"/>
      <c r="AK12" s="178"/>
      <c r="AL12" s="175" t="s">
        <v>109</v>
      </c>
      <c r="AM12" s="175" t="s">
        <v>178</v>
      </c>
      <c r="AN12" s="177"/>
      <c r="AO12" s="178"/>
      <c r="AP12" s="175" t="s">
        <v>109</v>
      </c>
      <c r="AQ12" s="175" t="s">
        <v>178</v>
      </c>
      <c r="AR12" s="177"/>
      <c r="AS12" s="178"/>
      <c r="AT12" s="175" t="s">
        <v>109</v>
      </c>
      <c r="AU12" s="175" t="s">
        <v>178</v>
      </c>
      <c r="AV12" s="177"/>
      <c r="AW12" s="178"/>
    </row>
    <row r="13" spans="1:69" x14ac:dyDescent="0.35">
      <c r="B13" s="174" t="s">
        <v>110</v>
      </c>
      <c r="C13" s="175" t="s">
        <v>179</v>
      </c>
      <c r="D13" s="175"/>
      <c r="E13" s="176"/>
      <c r="F13" s="174" t="s">
        <v>110</v>
      </c>
      <c r="G13" s="175" t="s">
        <v>179</v>
      </c>
      <c r="H13" s="175"/>
      <c r="I13" s="176"/>
      <c r="J13" s="174" t="s">
        <v>110</v>
      </c>
      <c r="K13" s="175" t="s">
        <v>179</v>
      </c>
      <c r="L13" s="175"/>
      <c r="M13" s="176"/>
      <c r="N13" s="174" t="s">
        <v>110</v>
      </c>
      <c r="O13" s="175" t="s">
        <v>179</v>
      </c>
      <c r="P13" s="175"/>
      <c r="Q13" s="176"/>
      <c r="R13" s="175" t="s">
        <v>110</v>
      </c>
      <c r="S13" s="175" t="s">
        <v>179</v>
      </c>
      <c r="T13" s="175"/>
      <c r="U13" s="176"/>
      <c r="V13" s="175" t="s">
        <v>110</v>
      </c>
      <c r="W13" s="175" t="s">
        <v>179</v>
      </c>
      <c r="X13" s="175"/>
      <c r="Y13" s="175"/>
      <c r="Z13" s="174" t="s">
        <v>110</v>
      </c>
      <c r="AA13" s="175" t="s">
        <v>179</v>
      </c>
      <c r="AB13" s="175"/>
      <c r="AC13" s="176"/>
      <c r="AD13" s="175" t="s">
        <v>110</v>
      </c>
      <c r="AE13" s="175" t="s">
        <v>179</v>
      </c>
      <c r="AF13" s="177"/>
      <c r="AG13" s="178"/>
      <c r="AH13" s="175" t="s">
        <v>110</v>
      </c>
      <c r="AI13" s="175" t="s">
        <v>179</v>
      </c>
      <c r="AJ13" s="177"/>
      <c r="AK13" s="178"/>
      <c r="AL13" s="175" t="s">
        <v>110</v>
      </c>
      <c r="AM13" s="175" t="s">
        <v>179</v>
      </c>
      <c r="AN13" s="177"/>
      <c r="AO13" s="178"/>
      <c r="AP13" s="175" t="s">
        <v>110</v>
      </c>
      <c r="AQ13" s="175" t="s">
        <v>179</v>
      </c>
      <c r="AR13" s="177"/>
      <c r="AS13" s="178"/>
      <c r="AT13" s="175" t="s">
        <v>110</v>
      </c>
      <c r="AU13" s="175" t="s">
        <v>179</v>
      </c>
      <c r="AV13" s="177"/>
      <c r="AW13" s="178"/>
    </row>
    <row r="14" spans="1:69" x14ac:dyDescent="0.35">
      <c r="B14" s="174" t="s">
        <v>111</v>
      </c>
      <c r="C14" s="175" t="s">
        <v>45</v>
      </c>
      <c r="D14" s="175"/>
      <c r="E14" s="176"/>
      <c r="F14" s="174" t="s">
        <v>111</v>
      </c>
      <c r="G14" s="175" t="s">
        <v>45</v>
      </c>
      <c r="H14" s="175"/>
      <c r="I14" s="176"/>
      <c r="J14" s="174" t="s">
        <v>111</v>
      </c>
      <c r="K14" s="175" t="s">
        <v>45</v>
      </c>
      <c r="L14" s="175"/>
      <c r="M14" s="176"/>
      <c r="N14" s="174" t="s">
        <v>111</v>
      </c>
      <c r="O14" s="175" t="s">
        <v>45</v>
      </c>
      <c r="P14" s="175"/>
      <c r="Q14" s="176"/>
      <c r="R14" s="175" t="s">
        <v>111</v>
      </c>
      <c r="S14" s="175" t="s">
        <v>45</v>
      </c>
      <c r="T14" s="175"/>
      <c r="U14" s="176"/>
      <c r="V14" s="175" t="s">
        <v>111</v>
      </c>
      <c r="W14" s="175" t="s">
        <v>45</v>
      </c>
      <c r="X14" s="175"/>
      <c r="Y14" s="175"/>
      <c r="Z14" s="174" t="s">
        <v>111</v>
      </c>
      <c r="AA14" s="175" t="s">
        <v>45</v>
      </c>
      <c r="AB14" s="175"/>
      <c r="AC14" s="176"/>
      <c r="AD14" s="175" t="s">
        <v>111</v>
      </c>
      <c r="AE14" s="175" t="s">
        <v>45</v>
      </c>
      <c r="AF14" s="177"/>
      <c r="AG14" s="178"/>
      <c r="AH14" s="175" t="s">
        <v>111</v>
      </c>
      <c r="AI14" s="175" t="s">
        <v>45</v>
      </c>
      <c r="AJ14" s="177"/>
      <c r="AK14" s="178"/>
      <c r="AL14" s="175" t="s">
        <v>111</v>
      </c>
      <c r="AM14" s="175" t="s">
        <v>45</v>
      </c>
      <c r="AN14" s="177"/>
      <c r="AO14" s="178"/>
      <c r="AP14" s="175" t="s">
        <v>111</v>
      </c>
      <c r="AQ14" s="175" t="s">
        <v>45</v>
      </c>
      <c r="AR14" s="177"/>
      <c r="AS14" s="178"/>
      <c r="AT14" s="175" t="s">
        <v>111</v>
      </c>
      <c r="AU14" s="175" t="s">
        <v>45</v>
      </c>
      <c r="AV14" s="177"/>
      <c r="AW14" s="178"/>
    </row>
    <row r="15" spans="1:69" x14ac:dyDescent="0.35">
      <c r="B15" s="174" t="s">
        <v>112</v>
      </c>
      <c r="C15" s="175" t="s">
        <v>187</v>
      </c>
      <c r="D15" s="175"/>
      <c r="E15" s="176"/>
      <c r="F15" s="174" t="s">
        <v>112</v>
      </c>
      <c r="G15" s="175" t="s">
        <v>187</v>
      </c>
      <c r="H15" s="175"/>
      <c r="I15" s="176"/>
      <c r="J15" s="174" t="s">
        <v>112</v>
      </c>
      <c r="K15" s="175" t="s">
        <v>187</v>
      </c>
      <c r="L15" s="175"/>
      <c r="M15" s="176"/>
      <c r="N15" s="174" t="s">
        <v>112</v>
      </c>
      <c r="O15" s="175" t="s">
        <v>45</v>
      </c>
      <c r="P15" s="175"/>
      <c r="Q15" s="176"/>
      <c r="R15" s="175" t="s">
        <v>112</v>
      </c>
      <c r="S15" s="175" t="s">
        <v>45</v>
      </c>
      <c r="T15" s="175"/>
      <c r="U15" s="176"/>
      <c r="V15" s="175" t="s">
        <v>112</v>
      </c>
      <c r="W15" s="175" t="s">
        <v>45</v>
      </c>
      <c r="X15" s="175"/>
      <c r="Y15" s="175"/>
      <c r="Z15" s="174" t="s">
        <v>112</v>
      </c>
      <c r="AA15" s="175" t="s">
        <v>45</v>
      </c>
      <c r="AB15" s="175"/>
      <c r="AC15" s="176"/>
      <c r="AD15" s="175" t="s">
        <v>112</v>
      </c>
      <c r="AE15" s="175" t="s">
        <v>45</v>
      </c>
      <c r="AF15" s="177"/>
      <c r="AG15" s="178"/>
      <c r="AH15" s="175" t="s">
        <v>112</v>
      </c>
      <c r="AI15" s="175" t="s">
        <v>45</v>
      </c>
      <c r="AJ15" s="177"/>
      <c r="AK15" s="178"/>
      <c r="AL15" s="175" t="s">
        <v>112</v>
      </c>
      <c r="AM15" s="175" t="s">
        <v>45</v>
      </c>
      <c r="AN15" s="177"/>
      <c r="AO15" s="178"/>
      <c r="AP15" s="175" t="s">
        <v>112</v>
      </c>
      <c r="AQ15" s="175" t="s">
        <v>45</v>
      </c>
      <c r="AR15" s="177"/>
      <c r="AS15" s="178"/>
      <c r="AT15" s="175" t="s">
        <v>112</v>
      </c>
      <c r="AU15" s="175" t="s">
        <v>45</v>
      </c>
      <c r="AV15" s="177"/>
      <c r="AW15" s="178"/>
    </row>
    <row r="16" spans="1:69" x14ac:dyDescent="0.35">
      <c r="B16" s="174" t="s">
        <v>348</v>
      </c>
      <c r="C16" s="175" t="s">
        <v>349</v>
      </c>
      <c r="D16" s="175"/>
      <c r="E16" s="176"/>
      <c r="F16" s="174" t="s">
        <v>348</v>
      </c>
      <c r="G16" s="175" t="s">
        <v>349</v>
      </c>
      <c r="H16" s="175"/>
      <c r="I16" s="176"/>
      <c r="J16" s="174" t="s">
        <v>348</v>
      </c>
      <c r="K16" s="175" t="s">
        <v>349</v>
      </c>
      <c r="L16" s="175"/>
      <c r="M16" s="176"/>
      <c r="N16" s="174" t="s">
        <v>348</v>
      </c>
      <c r="O16" s="175" t="s">
        <v>349</v>
      </c>
      <c r="P16" s="175"/>
      <c r="Q16" s="176"/>
      <c r="R16" s="175" t="s">
        <v>348</v>
      </c>
      <c r="S16" s="175" t="s">
        <v>349</v>
      </c>
      <c r="T16" s="175"/>
      <c r="U16" s="176"/>
      <c r="V16" s="175" t="s">
        <v>348</v>
      </c>
      <c r="W16" s="175" t="s">
        <v>349</v>
      </c>
      <c r="X16" s="175"/>
      <c r="Y16" s="175"/>
      <c r="Z16" s="174" t="s">
        <v>348</v>
      </c>
      <c r="AA16" s="175" t="s">
        <v>349</v>
      </c>
      <c r="AB16" s="175"/>
      <c r="AC16" s="176"/>
      <c r="AD16" s="175" t="s">
        <v>348</v>
      </c>
      <c r="AE16" s="175" t="s">
        <v>349</v>
      </c>
      <c r="AF16" s="177"/>
      <c r="AG16" s="178"/>
      <c r="AH16" s="175" t="s">
        <v>348</v>
      </c>
      <c r="AI16" s="175" t="s">
        <v>349</v>
      </c>
      <c r="AJ16" s="177"/>
      <c r="AK16" s="178"/>
      <c r="AL16" s="175" t="s">
        <v>348</v>
      </c>
      <c r="AM16" s="175" t="s">
        <v>349</v>
      </c>
      <c r="AN16" s="177"/>
      <c r="AO16" s="178"/>
      <c r="AP16" s="175" t="s">
        <v>348</v>
      </c>
      <c r="AQ16" s="175" t="s">
        <v>349</v>
      </c>
      <c r="AR16" s="177"/>
      <c r="AS16" s="178"/>
      <c r="AT16" s="175" t="s">
        <v>348</v>
      </c>
      <c r="AU16" s="175" t="s">
        <v>349</v>
      </c>
      <c r="AV16" s="177"/>
      <c r="AW16" s="178"/>
    </row>
    <row r="17" spans="2:49" x14ac:dyDescent="0.35">
      <c r="B17" s="174" t="s">
        <v>103</v>
      </c>
      <c r="C17" s="175">
        <v>6</v>
      </c>
      <c r="D17" s="175"/>
      <c r="E17" s="176"/>
      <c r="F17" s="174" t="s">
        <v>103</v>
      </c>
      <c r="G17" s="175">
        <v>6.5</v>
      </c>
      <c r="H17" s="175"/>
      <c r="I17" s="176"/>
      <c r="J17" s="174" t="s">
        <v>103</v>
      </c>
      <c r="K17" s="175">
        <v>6</v>
      </c>
      <c r="L17" s="175"/>
      <c r="M17" s="176"/>
      <c r="N17" s="174" t="s">
        <v>103</v>
      </c>
      <c r="O17" s="175">
        <v>6</v>
      </c>
      <c r="P17" s="175"/>
      <c r="Q17" s="176"/>
      <c r="R17" s="175" t="s">
        <v>103</v>
      </c>
      <c r="S17" s="175">
        <v>5</v>
      </c>
      <c r="T17" s="175"/>
      <c r="U17" s="176"/>
      <c r="V17" s="175" t="s">
        <v>103</v>
      </c>
      <c r="W17" s="175">
        <v>3</v>
      </c>
      <c r="X17" s="175"/>
      <c r="Y17" s="175"/>
      <c r="Z17" s="174" t="s">
        <v>103</v>
      </c>
      <c r="AA17" s="175">
        <v>6</v>
      </c>
      <c r="AB17" s="175"/>
      <c r="AC17" s="176"/>
      <c r="AD17" s="175" t="s">
        <v>103</v>
      </c>
      <c r="AE17" s="175">
        <v>5.5</v>
      </c>
      <c r="AF17" s="177"/>
      <c r="AG17" s="178"/>
      <c r="AH17" s="175" t="s">
        <v>103</v>
      </c>
      <c r="AI17" s="175">
        <v>2.75</v>
      </c>
      <c r="AJ17" s="177"/>
      <c r="AK17" s="178"/>
      <c r="AL17" s="175" t="s">
        <v>103</v>
      </c>
      <c r="AM17" s="175">
        <v>4.5</v>
      </c>
      <c r="AN17" s="177"/>
      <c r="AO17" s="178"/>
      <c r="AP17" s="175" t="s">
        <v>103</v>
      </c>
      <c r="AQ17" s="175">
        <v>3.5</v>
      </c>
      <c r="AR17" s="177"/>
      <c r="AS17" s="178"/>
      <c r="AT17" s="175" t="s">
        <v>103</v>
      </c>
      <c r="AU17" s="175">
        <v>2.75</v>
      </c>
      <c r="AV17" s="177"/>
      <c r="AW17" s="178"/>
    </row>
    <row r="18" spans="2:49" x14ac:dyDescent="0.35">
      <c r="B18" s="174" t="s">
        <v>108</v>
      </c>
      <c r="C18" s="175" t="s">
        <v>188</v>
      </c>
      <c r="D18" s="175"/>
      <c r="E18" s="176"/>
      <c r="F18" s="174" t="s">
        <v>108</v>
      </c>
      <c r="G18" s="175" t="s">
        <v>188</v>
      </c>
      <c r="H18" s="175"/>
      <c r="I18" s="176"/>
      <c r="J18" s="174" t="s">
        <v>108</v>
      </c>
      <c r="K18" s="175" t="s">
        <v>188</v>
      </c>
      <c r="L18" s="175"/>
      <c r="M18" s="176"/>
      <c r="N18" s="174" t="s">
        <v>108</v>
      </c>
      <c r="O18" s="175" t="s">
        <v>188</v>
      </c>
      <c r="P18" s="175"/>
      <c r="Q18" s="176"/>
      <c r="R18" s="175" t="s">
        <v>108</v>
      </c>
      <c r="S18" s="175" t="s">
        <v>188</v>
      </c>
      <c r="T18" s="175"/>
      <c r="U18" s="176"/>
      <c r="V18" s="175" t="s">
        <v>108</v>
      </c>
      <c r="W18" s="175" t="s">
        <v>188</v>
      </c>
      <c r="X18" s="175"/>
      <c r="Y18" s="175"/>
      <c r="Z18" s="174" t="s">
        <v>108</v>
      </c>
      <c r="AA18" s="175" t="s">
        <v>188</v>
      </c>
      <c r="AB18" s="175"/>
      <c r="AC18" s="176"/>
      <c r="AD18" s="175" t="s">
        <v>108</v>
      </c>
      <c r="AE18" s="175" t="s">
        <v>188</v>
      </c>
      <c r="AF18" s="177"/>
      <c r="AG18" s="178"/>
      <c r="AH18" s="175" t="s">
        <v>108</v>
      </c>
      <c r="AI18" s="175" t="s">
        <v>188</v>
      </c>
      <c r="AJ18" s="177"/>
      <c r="AK18" s="178"/>
      <c r="AL18" s="175" t="s">
        <v>108</v>
      </c>
      <c r="AM18" s="175" t="s">
        <v>188</v>
      </c>
      <c r="AN18" s="177"/>
      <c r="AO18" s="178"/>
      <c r="AP18" s="175" t="s">
        <v>108</v>
      </c>
      <c r="AQ18" s="175" t="s">
        <v>188</v>
      </c>
      <c r="AR18" s="177"/>
      <c r="AS18" s="178"/>
      <c r="AT18" s="175" t="s">
        <v>108</v>
      </c>
      <c r="AU18" s="175" t="s">
        <v>188</v>
      </c>
      <c r="AV18" s="177"/>
      <c r="AW18" s="178"/>
    </row>
    <row r="19" spans="2:49" x14ac:dyDescent="0.35">
      <c r="B19" s="174" t="s">
        <v>106</v>
      </c>
      <c r="C19" s="180">
        <v>8766000000</v>
      </c>
      <c r="D19" s="175"/>
      <c r="E19" s="176"/>
      <c r="F19" s="174" t="s">
        <v>106</v>
      </c>
      <c r="G19" s="180">
        <v>11410000000</v>
      </c>
      <c r="H19" s="175"/>
      <c r="I19" s="176"/>
      <c r="J19" s="174" t="s">
        <v>106</v>
      </c>
      <c r="K19" s="180">
        <v>11222000000</v>
      </c>
      <c r="L19" s="175"/>
      <c r="M19" s="176"/>
      <c r="N19" s="174" t="s">
        <v>106</v>
      </c>
      <c r="O19" s="180">
        <v>12401000000</v>
      </c>
      <c r="P19" s="175"/>
      <c r="Q19" s="176"/>
      <c r="R19" s="175" t="s">
        <v>106</v>
      </c>
      <c r="S19" s="180">
        <v>11813000000</v>
      </c>
      <c r="T19" s="175"/>
      <c r="U19" s="176"/>
      <c r="V19" s="175" t="s">
        <v>106</v>
      </c>
      <c r="W19" s="180">
        <v>7590000000</v>
      </c>
      <c r="X19" s="175"/>
      <c r="Y19" s="175"/>
      <c r="Z19" s="174" t="s">
        <v>106</v>
      </c>
      <c r="AA19" s="180">
        <v>11944000000</v>
      </c>
      <c r="AB19" s="175"/>
      <c r="AC19" s="176"/>
      <c r="AD19" s="175" t="s">
        <v>106</v>
      </c>
      <c r="AE19" s="180">
        <v>9245000000</v>
      </c>
      <c r="AF19" s="177"/>
      <c r="AG19" s="178"/>
      <c r="AH19" s="175" t="s">
        <v>106</v>
      </c>
      <c r="AI19" s="180">
        <v>2500000000</v>
      </c>
      <c r="AJ19" s="177"/>
      <c r="AK19" s="178"/>
      <c r="AL19" s="175" t="s">
        <v>106</v>
      </c>
      <c r="AM19" s="180">
        <v>6000000000</v>
      </c>
      <c r="AN19" s="177"/>
      <c r="AO19" s="178"/>
      <c r="AP19" s="175" t="s">
        <v>106</v>
      </c>
      <c r="AQ19" s="180">
        <v>3500000000</v>
      </c>
      <c r="AR19" s="177"/>
      <c r="AS19" s="178"/>
      <c r="AT19" s="175" t="s">
        <v>106</v>
      </c>
      <c r="AU19" s="180">
        <v>2300000000</v>
      </c>
      <c r="AV19" s="177"/>
      <c r="AW19" s="178"/>
    </row>
    <row r="20" spans="2:49" x14ac:dyDescent="0.35">
      <c r="B20" s="174" t="s">
        <v>104</v>
      </c>
      <c r="C20" s="175" t="s">
        <v>299</v>
      </c>
      <c r="D20" s="175"/>
      <c r="E20" s="176"/>
      <c r="F20" s="174" t="s">
        <v>104</v>
      </c>
      <c r="G20" s="175" t="s">
        <v>300</v>
      </c>
      <c r="H20" s="175"/>
      <c r="I20" s="176"/>
      <c r="J20" s="174" t="s">
        <v>104</v>
      </c>
      <c r="K20" s="175" t="s">
        <v>301</v>
      </c>
      <c r="L20" s="175"/>
      <c r="M20" s="176"/>
      <c r="N20" s="174" t="s">
        <v>104</v>
      </c>
      <c r="O20" s="175" t="s">
        <v>302</v>
      </c>
      <c r="P20" s="175"/>
      <c r="Q20" s="176"/>
      <c r="R20" s="175" t="s">
        <v>104</v>
      </c>
      <c r="S20" s="175" t="s">
        <v>303</v>
      </c>
      <c r="T20" s="175"/>
      <c r="U20" s="176"/>
      <c r="V20" s="175" t="s">
        <v>104</v>
      </c>
      <c r="W20" s="175" t="s">
        <v>304</v>
      </c>
      <c r="X20" s="175"/>
      <c r="Y20" s="175"/>
      <c r="Z20" s="174" t="s">
        <v>104</v>
      </c>
      <c r="AA20" s="175" t="s">
        <v>305</v>
      </c>
      <c r="AB20" s="175"/>
      <c r="AC20" s="176"/>
      <c r="AD20" s="175" t="s">
        <v>104</v>
      </c>
      <c r="AE20" s="175" t="s">
        <v>306</v>
      </c>
      <c r="AF20" s="177"/>
      <c r="AG20" s="178"/>
      <c r="AH20" s="175" t="s">
        <v>104</v>
      </c>
      <c r="AI20" s="175" t="s">
        <v>406</v>
      </c>
      <c r="AJ20" s="177"/>
      <c r="AK20" s="178"/>
      <c r="AL20" s="175" t="s">
        <v>104</v>
      </c>
      <c r="AM20" s="175" t="s">
        <v>343</v>
      </c>
      <c r="AN20" s="177"/>
      <c r="AO20" s="178"/>
      <c r="AP20" s="175" t="s">
        <v>104</v>
      </c>
      <c r="AQ20" s="184" t="s">
        <v>394</v>
      </c>
      <c r="AR20" s="177"/>
      <c r="AS20" s="178"/>
      <c r="AT20" s="175" t="s">
        <v>104</v>
      </c>
      <c r="AU20" s="184" t="s">
        <v>421</v>
      </c>
      <c r="AV20" s="177"/>
      <c r="AW20" s="178"/>
    </row>
    <row r="21" spans="2:49" x14ac:dyDescent="0.35">
      <c r="B21" s="174" t="s">
        <v>105</v>
      </c>
      <c r="C21" s="175" t="s">
        <v>307</v>
      </c>
      <c r="D21" s="175"/>
      <c r="E21" s="176"/>
      <c r="F21" s="174" t="s">
        <v>105</v>
      </c>
      <c r="G21" s="175" t="s">
        <v>308</v>
      </c>
      <c r="H21" s="175"/>
      <c r="I21" s="176"/>
      <c r="J21" s="174" t="s">
        <v>105</v>
      </c>
      <c r="K21" s="175" t="s">
        <v>309</v>
      </c>
      <c r="L21" s="175"/>
      <c r="M21" s="176"/>
      <c r="N21" s="174" t="s">
        <v>105</v>
      </c>
      <c r="O21" s="175" t="s">
        <v>310</v>
      </c>
      <c r="P21" s="175"/>
      <c r="Q21" s="176"/>
      <c r="R21" s="175" t="s">
        <v>105</v>
      </c>
      <c r="S21" s="175" t="s">
        <v>311</v>
      </c>
      <c r="T21" s="175"/>
      <c r="U21" s="176"/>
      <c r="V21" s="175" t="s">
        <v>105</v>
      </c>
      <c r="W21" s="175" t="s">
        <v>312</v>
      </c>
      <c r="X21" s="175"/>
      <c r="Y21" s="175"/>
      <c r="Z21" s="174" t="s">
        <v>105</v>
      </c>
      <c r="AA21" s="175" t="s">
        <v>254</v>
      </c>
      <c r="AB21" s="175"/>
      <c r="AC21" s="176"/>
      <c r="AD21" s="175" t="s">
        <v>105</v>
      </c>
      <c r="AE21" s="175" t="s">
        <v>313</v>
      </c>
      <c r="AF21" s="177"/>
      <c r="AG21" s="178"/>
      <c r="AH21" s="175" t="s">
        <v>105</v>
      </c>
      <c r="AI21" s="175" t="s">
        <v>407</v>
      </c>
      <c r="AJ21" s="177"/>
      <c r="AK21" s="178"/>
      <c r="AL21" s="175" t="s">
        <v>105</v>
      </c>
      <c r="AM21" s="175" t="s">
        <v>344</v>
      </c>
      <c r="AN21" s="177"/>
      <c r="AO21" s="178"/>
      <c r="AP21" s="175" t="s">
        <v>105</v>
      </c>
      <c r="AQ21" s="184" t="s">
        <v>395</v>
      </c>
      <c r="AR21" s="177"/>
      <c r="AS21" s="178"/>
      <c r="AT21" s="175" t="s">
        <v>105</v>
      </c>
      <c r="AU21" s="184" t="s">
        <v>422</v>
      </c>
      <c r="AV21" s="177"/>
      <c r="AW21" s="178"/>
    </row>
    <row r="22" spans="2:49" s="262" customFormat="1" x14ac:dyDescent="0.35">
      <c r="B22" s="303" t="s">
        <v>565</v>
      </c>
      <c r="C22" s="304" t="s">
        <v>572</v>
      </c>
      <c r="D22" s="307"/>
      <c r="E22" s="305"/>
      <c r="F22" s="303" t="s">
        <v>565</v>
      </c>
      <c r="G22" s="304" t="s">
        <v>572</v>
      </c>
      <c r="H22" s="307"/>
      <c r="I22" s="305"/>
      <c r="J22" s="303" t="s">
        <v>565</v>
      </c>
      <c r="K22" s="304" t="s">
        <v>572</v>
      </c>
      <c r="L22" s="304"/>
      <c r="M22" s="305"/>
      <c r="N22" s="303" t="s">
        <v>565</v>
      </c>
      <c r="O22" s="304" t="s">
        <v>572</v>
      </c>
      <c r="P22" s="304"/>
      <c r="Q22" s="305"/>
      <c r="R22" s="304" t="s">
        <v>565</v>
      </c>
      <c r="S22" s="304" t="s">
        <v>572</v>
      </c>
      <c r="T22" s="304"/>
      <c r="U22" s="305"/>
      <c r="V22" s="304" t="s">
        <v>565</v>
      </c>
      <c r="W22" s="304" t="s">
        <v>572</v>
      </c>
      <c r="X22" s="304"/>
      <c r="Y22" s="304"/>
      <c r="Z22" s="303" t="s">
        <v>565</v>
      </c>
      <c r="AA22" s="304" t="s">
        <v>572</v>
      </c>
      <c r="AB22" s="304"/>
      <c r="AC22" s="305"/>
      <c r="AD22" s="304" t="s">
        <v>565</v>
      </c>
      <c r="AE22" s="304" t="s">
        <v>572</v>
      </c>
      <c r="AF22" s="304"/>
      <c r="AG22" s="305"/>
      <c r="AH22" s="304" t="s">
        <v>565</v>
      </c>
      <c r="AI22" s="304" t="s">
        <v>572</v>
      </c>
      <c r="AJ22" s="304"/>
      <c r="AK22" s="305"/>
      <c r="AL22" s="304" t="s">
        <v>565</v>
      </c>
      <c r="AM22" s="304" t="s">
        <v>572</v>
      </c>
      <c r="AN22" s="304"/>
      <c r="AO22" s="305"/>
      <c r="AP22" s="304" t="s">
        <v>565</v>
      </c>
      <c r="AQ22" s="304" t="s">
        <v>572</v>
      </c>
      <c r="AR22" s="304"/>
      <c r="AS22" s="305"/>
      <c r="AT22" s="304" t="s">
        <v>565</v>
      </c>
      <c r="AU22" s="304" t="s">
        <v>572</v>
      </c>
      <c r="AV22" s="304"/>
      <c r="AW22" s="305"/>
    </row>
    <row r="23" spans="2:49" x14ac:dyDescent="0.35">
      <c r="B23" s="187"/>
      <c r="C23" s="186"/>
      <c r="D23" s="186"/>
      <c r="E23" s="186"/>
      <c r="F23" s="187"/>
      <c r="G23" s="186"/>
      <c r="H23" s="186"/>
      <c r="I23" s="49"/>
      <c r="J23" s="187"/>
      <c r="K23" s="186"/>
      <c r="L23" s="186"/>
      <c r="M23" s="49"/>
      <c r="N23" s="187"/>
      <c r="O23" s="186"/>
      <c r="P23" s="186"/>
      <c r="Q23" s="49"/>
      <c r="R23" s="186"/>
      <c r="S23" s="186"/>
      <c r="T23" s="186"/>
      <c r="U23" s="49"/>
      <c r="V23" s="186"/>
      <c r="W23" s="186"/>
      <c r="X23" s="186"/>
      <c r="Y23" s="186"/>
      <c r="Z23" s="187"/>
      <c r="AA23" s="186"/>
      <c r="AB23" s="186"/>
      <c r="AC23" s="49"/>
      <c r="AD23" s="186"/>
      <c r="AE23" s="186"/>
      <c r="AF23" s="186"/>
      <c r="AG23" s="49"/>
      <c r="AH23" s="186"/>
      <c r="AI23" s="186"/>
      <c r="AJ23" s="186"/>
      <c r="AK23" s="49"/>
      <c r="AL23" s="186"/>
      <c r="AM23" s="186"/>
      <c r="AN23" s="186"/>
      <c r="AO23" s="49"/>
      <c r="AP23" s="186"/>
      <c r="AQ23" s="186"/>
      <c r="AR23" s="186"/>
      <c r="AS23" s="49"/>
      <c r="AT23" s="186"/>
      <c r="AU23" s="186"/>
      <c r="AV23" s="186"/>
      <c r="AW23" s="49"/>
    </row>
    <row r="24" spans="2:49" x14ac:dyDescent="0.35">
      <c r="B24" s="187"/>
      <c r="C24" s="186"/>
      <c r="D24" s="186"/>
      <c r="E24" s="49"/>
      <c r="F24" s="187"/>
      <c r="G24" s="186"/>
      <c r="H24" s="186"/>
      <c r="I24" s="49"/>
      <c r="J24" s="187"/>
      <c r="K24" s="186"/>
      <c r="L24" s="186"/>
      <c r="M24" s="49"/>
      <c r="N24" s="187"/>
      <c r="O24" s="186"/>
      <c r="P24" s="186"/>
      <c r="Q24" s="49"/>
      <c r="R24" s="186"/>
      <c r="S24" s="186"/>
      <c r="T24" s="186"/>
      <c r="U24" s="49"/>
      <c r="V24" s="186"/>
      <c r="W24" s="186"/>
      <c r="X24" s="186"/>
      <c r="Y24" s="186"/>
      <c r="Z24" s="187"/>
      <c r="AA24" s="186"/>
      <c r="AB24" s="186"/>
      <c r="AC24" s="49"/>
      <c r="AD24" s="186"/>
      <c r="AE24" s="186"/>
      <c r="AF24" s="186"/>
      <c r="AG24" s="49"/>
      <c r="AH24" s="186"/>
      <c r="AI24" s="186"/>
      <c r="AJ24" s="186"/>
      <c r="AK24" s="49"/>
      <c r="AL24" s="186"/>
      <c r="AM24" s="186"/>
      <c r="AN24" s="186"/>
      <c r="AO24" s="49"/>
      <c r="AP24" s="186"/>
      <c r="AQ24" s="186"/>
      <c r="AR24" s="186"/>
      <c r="AS24" s="49"/>
      <c r="AT24" s="186"/>
      <c r="AU24" s="186"/>
      <c r="AV24" s="186"/>
      <c r="AW24" s="49"/>
    </row>
    <row r="25" spans="2:49" x14ac:dyDescent="0.35">
      <c r="B25" s="187"/>
      <c r="C25" s="152" t="s">
        <v>0</v>
      </c>
      <c r="D25" s="152">
        <v>42705</v>
      </c>
      <c r="E25" s="116">
        <v>42794</v>
      </c>
      <c r="F25" s="187"/>
      <c r="G25" s="152" t="s">
        <v>0</v>
      </c>
      <c r="H25" s="152">
        <v>42705</v>
      </c>
      <c r="I25" s="116">
        <v>42794</v>
      </c>
      <c r="J25" s="187"/>
      <c r="K25" s="152" t="s">
        <v>0</v>
      </c>
      <c r="L25" s="152">
        <v>42705</v>
      </c>
      <c r="M25" s="116">
        <v>42794</v>
      </c>
      <c r="N25" s="187"/>
      <c r="O25" s="152" t="s">
        <v>0</v>
      </c>
      <c r="P25" s="152">
        <v>42705</v>
      </c>
      <c r="Q25" s="116">
        <v>42794</v>
      </c>
      <c r="R25" s="186"/>
      <c r="S25" s="152" t="s">
        <v>0</v>
      </c>
      <c r="T25" s="152">
        <v>42705</v>
      </c>
      <c r="U25" s="116">
        <v>42794</v>
      </c>
      <c r="V25" s="186"/>
      <c r="W25" s="152" t="s">
        <v>0</v>
      </c>
      <c r="X25" s="152">
        <v>42705</v>
      </c>
      <c r="Y25" s="116">
        <v>42794</v>
      </c>
      <c r="Z25" s="187"/>
      <c r="AA25" s="152" t="s">
        <v>0</v>
      </c>
      <c r="AB25" s="152">
        <v>42705</v>
      </c>
      <c r="AC25" s="116">
        <v>42794</v>
      </c>
      <c r="AD25" s="186"/>
      <c r="AE25" s="152" t="s">
        <v>0</v>
      </c>
      <c r="AF25" s="152">
        <v>42705</v>
      </c>
      <c r="AG25" s="116">
        <v>42794</v>
      </c>
      <c r="AH25" s="186"/>
      <c r="AI25" s="152" t="s">
        <v>0</v>
      </c>
      <c r="AJ25" s="152">
        <v>42705</v>
      </c>
      <c r="AK25" s="116">
        <v>42794</v>
      </c>
      <c r="AL25" s="186"/>
      <c r="AM25" s="152" t="s">
        <v>0</v>
      </c>
      <c r="AN25" s="152">
        <v>42705</v>
      </c>
      <c r="AO25" s="116">
        <v>42794</v>
      </c>
      <c r="AP25" s="186"/>
      <c r="AQ25" s="152" t="s">
        <v>0</v>
      </c>
      <c r="AR25" s="152">
        <v>42705</v>
      </c>
      <c r="AS25" s="116">
        <v>42794</v>
      </c>
      <c r="AT25" s="186"/>
      <c r="AU25" s="152" t="s">
        <v>0</v>
      </c>
      <c r="AV25" s="152">
        <v>42705</v>
      </c>
      <c r="AW25" s="116">
        <v>42794</v>
      </c>
    </row>
    <row r="26" spans="2:49" x14ac:dyDescent="0.35">
      <c r="B26" s="187" t="s">
        <v>684</v>
      </c>
      <c r="C26" s="152">
        <v>42705</v>
      </c>
      <c r="D26" s="186"/>
      <c r="E26" s="186"/>
      <c r="F26" s="187" t="s">
        <v>685</v>
      </c>
      <c r="G26" s="152">
        <v>42705</v>
      </c>
      <c r="H26" s="186"/>
      <c r="I26" s="49"/>
      <c r="J26" s="187" t="s">
        <v>686</v>
      </c>
      <c r="K26" s="152">
        <v>42705</v>
      </c>
      <c r="L26" s="186"/>
      <c r="M26" s="49"/>
      <c r="N26" s="187" t="s">
        <v>687</v>
      </c>
      <c r="O26" s="152">
        <v>42705</v>
      </c>
      <c r="P26" s="186">
        <v>1.9359999999999999</v>
      </c>
      <c r="Q26" s="49"/>
      <c r="R26" s="186" t="s">
        <v>688</v>
      </c>
      <c r="S26" s="152">
        <v>42705</v>
      </c>
      <c r="T26" s="186">
        <v>2.198</v>
      </c>
      <c r="U26" s="49"/>
      <c r="V26" s="186" t="s">
        <v>689</v>
      </c>
      <c r="W26" s="152">
        <v>42705</v>
      </c>
      <c r="X26" s="186">
        <v>2.3839999999999999</v>
      </c>
      <c r="Y26" s="186"/>
      <c r="Z26" s="187" t="s">
        <v>690</v>
      </c>
      <c r="AA26" s="152">
        <v>42705</v>
      </c>
      <c r="AB26" s="186">
        <v>2.5499999999999998</v>
      </c>
      <c r="AC26" s="49"/>
      <c r="AD26" s="186" t="s">
        <v>691</v>
      </c>
      <c r="AE26" s="152">
        <v>42705</v>
      </c>
      <c r="AF26" s="186">
        <v>2.8239999999999998</v>
      </c>
      <c r="AG26" s="49"/>
      <c r="AH26" s="186" t="s">
        <v>692</v>
      </c>
      <c r="AI26" s="152">
        <v>42705</v>
      </c>
      <c r="AJ26" s="186">
        <v>3.09</v>
      </c>
      <c r="AK26" s="49"/>
      <c r="AL26" s="186" t="s">
        <v>693</v>
      </c>
      <c r="AM26" s="152">
        <v>42705</v>
      </c>
      <c r="AN26" s="186">
        <v>3.222</v>
      </c>
      <c r="AO26" s="49"/>
      <c r="AP26" s="186" t="s">
        <v>694</v>
      </c>
      <c r="AQ26" s="152">
        <v>42705</v>
      </c>
      <c r="AR26" s="186">
        <v>3.589</v>
      </c>
      <c r="AS26" s="49"/>
      <c r="AT26" s="186" t="s">
        <v>695</v>
      </c>
      <c r="AU26" s="152">
        <v>42705</v>
      </c>
      <c r="AV26" s="186">
        <v>3.86</v>
      </c>
      <c r="AW26" s="49"/>
    </row>
    <row r="27" spans="2:49" x14ac:dyDescent="0.35">
      <c r="B27" s="187"/>
      <c r="C27" s="152">
        <v>42706</v>
      </c>
      <c r="D27" s="186"/>
      <c r="E27" s="186"/>
      <c r="F27" s="187"/>
      <c r="G27" s="152">
        <v>42706</v>
      </c>
      <c r="H27" s="186"/>
      <c r="I27" s="49"/>
      <c r="J27" s="187"/>
      <c r="K27" s="152">
        <v>42706</v>
      </c>
      <c r="L27" s="186"/>
      <c r="M27" s="49"/>
      <c r="N27" s="187"/>
      <c r="O27" s="152">
        <v>42706</v>
      </c>
      <c r="P27" s="186">
        <v>1.9489999999999998</v>
      </c>
      <c r="Q27" s="49"/>
      <c r="R27" s="186"/>
      <c r="S27" s="152">
        <v>42706</v>
      </c>
      <c r="T27" s="186">
        <v>2.2130000000000001</v>
      </c>
      <c r="U27" s="49"/>
      <c r="V27" s="186"/>
      <c r="W27" s="152">
        <v>42706</v>
      </c>
      <c r="X27" s="186">
        <v>2.4079999999999999</v>
      </c>
      <c r="Y27" s="186"/>
      <c r="Z27" s="187"/>
      <c r="AA27" s="152">
        <v>42706</v>
      </c>
      <c r="AB27" s="186">
        <v>2.5830000000000002</v>
      </c>
      <c r="AC27" s="49"/>
      <c r="AD27" s="186"/>
      <c r="AE27" s="152">
        <v>42706</v>
      </c>
      <c r="AF27" s="186">
        <v>2.86</v>
      </c>
      <c r="AG27" s="49"/>
      <c r="AH27" s="186"/>
      <c r="AI27" s="152">
        <v>42706</v>
      </c>
      <c r="AJ27" s="186">
        <v>3.1310000000000002</v>
      </c>
      <c r="AK27" s="49"/>
      <c r="AL27" s="186"/>
      <c r="AM27" s="152">
        <v>42706</v>
      </c>
      <c r="AN27" s="186">
        <v>3.2810000000000001</v>
      </c>
      <c r="AO27" s="49"/>
      <c r="AP27" s="186"/>
      <c r="AQ27" s="152">
        <v>42706</v>
      </c>
      <c r="AR27" s="186">
        <v>3.653</v>
      </c>
      <c r="AS27" s="49"/>
      <c r="AT27" s="186"/>
      <c r="AU27" s="152">
        <v>42706</v>
      </c>
      <c r="AV27" s="186">
        <v>3.9220000000000002</v>
      </c>
      <c r="AW27" s="49"/>
    </row>
    <row r="28" spans="2:49" x14ac:dyDescent="0.35">
      <c r="B28" s="187"/>
      <c r="C28" s="152">
        <v>42709</v>
      </c>
      <c r="D28" s="186"/>
      <c r="E28" s="186"/>
      <c r="F28" s="187"/>
      <c r="G28" s="152">
        <v>42709</v>
      </c>
      <c r="H28" s="186"/>
      <c r="I28" s="49"/>
      <c r="J28" s="187"/>
      <c r="K28" s="152">
        <v>42709</v>
      </c>
      <c r="L28" s="186"/>
      <c r="M28" s="49"/>
      <c r="N28" s="187"/>
      <c r="O28" s="152">
        <v>42709</v>
      </c>
      <c r="P28" s="186">
        <v>1.9390000000000001</v>
      </c>
      <c r="Q28" s="49"/>
      <c r="R28" s="186"/>
      <c r="S28" s="152">
        <v>42709</v>
      </c>
      <c r="T28" s="186">
        <v>2.1869999999999998</v>
      </c>
      <c r="U28" s="49"/>
      <c r="V28" s="186"/>
      <c r="W28" s="152">
        <v>42709</v>
      </c>
      <c r="X28" s="186">
        <v>2.379</v>
      </c>
      <c r="Y28" s="186"/>
      <c r="Z28" s="187"/>
      <c r="AA28" s="152">
        <v>42709</v>
      </c>
      <c r="AB28" s="186">
        <v>2.5529999999999999</v>
      </c>
      <c r="AC28" s="49"/>
      <c r="AD28" s="186"/>
      <c r="AE28" s="152">
        <v>42709</v>
      </c>
      <c r="AF28" s="186">
        <v>2.8289999999999997</v>
      </c>
      <c r="AG28" s="49"/>
      <c r="AH28" s="186"/>
      <c r="AI28" s="152">
        <v>42709</v>
      </c>
      <c r="AJ28" s="186">
        <v>3.0910000000000002</v>
      </c>
      <c r="AK28" s="49"/>
      <c r="AL28" s="186"/>
      <c r="AM28" s="152">
        <v>42709</v>
      </c>
      <c r="AN28" s="186">
        <v>3.23</v>
      </c>
      <c r="AO28" s="49"/>
      <c r="AP28" s="186"/>
      <c r="AQ28" s="152">
        <v>42709</v>
      </c>
      <c r="AR28" s="186">
        <v>3.5960000000000001</v>
      </c>
      <c r="AS28" s="49"/>
      <c r="AT28" s="186"/>
      <c r="AU28" s="152">
        <v>42709</v>
      </c>
      <c r="AV28" s="186">
        <v>3.8689999999999998</v>
      </c>
      <c r="AW28" s="49"/>
    </row>
    <row r="29" spans="2:49" x14ac:dyDescent="0.35">
      <c r="B29" s="187"/>
      <c r="C29" s="152">
        <v>42710</v>
      </c>
      <c r="D29" s="186"/>
      <c r="E29" s="186"/>
      <c r="F29" s="187"/>
      <c r="G29" s="152">
        <v>42710</v>
      </c>
      <c r="H29" s="186"/>
      <c r="I29" s="49"/>
      <c r="J29" s="187"/>
      <c r="K29" s="152">
        <v>42710</v>
      </c>
      <c r="L29" s="186"/>
      <c r="M29" s="49"/>
      <c r="N29" s="187"/>
      <c r="O29" s="152">
        <v>42710</v>
      </c>
      <c r="P29" s="186">
        <v>1.9419999999999999</v>
      </c>
      <c r="Q29" s="49"/>
      <c r="R29" s="186"/>
      <c r="S29" s="152">
        <v>42710</v>
      </c>
      <c r="T29" s="186">
        <v>2.1880000000000002</v>
      </c>
      <c r="U29" s="49"/>
      <c r="V29" s="186"/>
      <c r="W29" s="152">
        <v>42710</v>
      </c>
      <c r="X29" s="186">
        <v>2.3890000000000002</v>
      </c>
      <c r="Y29" s="186"/>
      <c r="Z29" s="187"/>
      <c r="AA29" s="152">
        <v>42710</v>
      </c>
      <c r="AB29" s="186">
        <v>2.5670000000000002</v>
      </c>
      <c r="AC29" s="49"/>
      <c r="AD29" s="186"/>
      <c r="AE29" s="152">
        <v>42710</v>
      </c>
      <c r="AF29" s="186">
        <v>2.8479999999999999</v>
      </c>
      <c r="AG29" s="49"/>
      <c r="AH29" s="186"/>
      <c r="AI29" s="152">
        <v>42710</v>
      </c>
      <c r="AJ29" s="186">
        <v>3.117</v>
      </c>
      <c r="AK29" s="49"/>
      <c r="AL29" s="186"/>
      <c r="AM29" s="152">
        <v>42710</v>
      </c>
      <c r="AN29" s="186">
        <v>3.2650000000000001</v>
      </c>
      <c r="AO29" s="49"/>
      <c r="AP29" s="186"/>
      <c r="AQ29" s="152">
        <v>42710</v>
      </c>
      <c r="AR29" s="186">
        <v>3.6360000000000001</v>
      </c>
      <c r="AS29" s="49"/>
      <c r="AT29" s="186"/>
      <c r="AU29" s="152">
        <v>42710</v>
      </c>
      <c r="AV29" s="186">
        <v>3.915</v>
      </c>
      <c r="AW29" s="49"/>
    </row>
    <row r="30" spans="2:49" x14ac:dyDescent="0.35">
      <c r="B30" s="187"/>
      <c r="C30" s="152">
        <v>42711</v>
      </c>
      <c r="D30" s="186"/>
      <c r="E30" s="186"/>
      <c r="F30" s="187"/>
      <c r="G30" s="152">
        <v>42711</v>
      </c>
      <c r="H30" s="186"/>
      <c r="I30" s="49"/>
      <c r="J30" s="187"/>
      <c r="K30" s="152">
        <v>42711</v>
      </c>
      <c r="L30" s="186"/>
      <c r="M30" s="49"/>
      <c r="N30" s="187"/>
      <c r="O30" s="152">
        <v>42711</v>
      </c>
      <c r="P30" s="186">
        <v>1.9419999999999999</v>
      </c>
      <c r="Q30" s="49"/>
      <c r="R30" s="186"/>
      <c r="S30" s="152">
        <v>42711</v>
      </c>
      <c r="T30" s="186">
        <v>2.1779999999999999</v>
      </c>
      <c r="U30" s="49"/>
      <c r="V30" s="186"/>
      <c r="W30" s="152">
        <v>42711</v>
      </c>
      <c r="X30" s="186">
        <v>2.371</v>
      </c>
      <c r="Y30" s="186"/>
      <c r="Z30" s="187"/>
      <c r="AA30" s="152">
        <v>42711</v>
      </c>
      <c r="AB30" s="186">
        <v>2.548</v>
      </c>
      <c r="AC30" s="49"/>
      <c r="AD30" s="186"/>
      <c r="AE30" s="152">
        <v>42711</v>
      </c>
      <c r="AF30" s="186">
        <v>2.8279999999999998</v>
      </c>
      <c r="AG30" s="49"/>
      <c r="AH30" s="186"/>
      <c r="AI30" s="152">
        <v>42711</v>
      </c>
      <c r="AJ30" s="186">
        <v>3.0979999999999999</v>
      </c>
      <c r="AK30" s="49"/>
      <c r="AL30" s="186"/>
      <c r="AM30" s="152">
        <v>42711</v>
      </c>
      <c r="AN30" s="186">
        <v>3.242</v>
      </c>
      <c r="AO30" s="49"/>
      <c r="AP30" s="186"/>
      <c r="AQ30" s="152">
        <v>42711</v>
      </c>
      <c r="AR30" s="186">
        <v>3.617</v>
      </c>
      <c r="AS30" s="49"/>
      <c r="AT30" s="186"/>
      <c r="AU30" s="152">
        <v>42711</v>
      </c>
      <c r="AV30" s="186">
        <v>3.903</v>
      </c>
      <c r="AW30" s="49"/>
    </row>
    <row r="31" spans="2:49" x14ac:dyDescent="0.35">
      <c r="B31" s="187"/>
      <c r="C31" s="152">
        <v>42712</v>
      </c>
      <c r="D31" s="186"/>
      <c r="E31" s="186"/>
      <c r="F31" s="187"/>
      <c r="G31" s="152">
        <v>42712</v>
      </c>
      <c r="H31" s="186"/>
      <c r="I31" s="49"/>
      <c r="J31" s="187"/>
      <c r="K31" s="152">
        <v>42712</v>
      </c>
      <c r="L31" s="186"/>
      <c r="M31" s="49"/>
      <c r="N31" s="187"/>
      <c r="O31" s="152">
        <v>42712</v>
      </c>
      <c r="P31" s="186">
        <v>1.9330000000000001</v>
      </c>
      <c r="Q31" s="49"/>
      <c r="R31" s="186"/>
      <c r="S31" s="152">
        <v>42712</v>
      </c>
      <c r="T31" s="186">
        <v>2.153</v>
      </c>
      <c r="U31" s="49"/>
      <c r="V31" s="186"/>
      <c r="W31" s="152">
        <v>42712</v>
      </c>
      <c r="X31" s="186">
        <v>2.3420000000000001</v>
      </c>
      <c r="Y31" s="186"/>
      <c r="Z31" s="187"/>
      <c r="AA31" s="152">
        <v>42712</v>
      </c>
      <c r="AB31" s="186">
        <v>2.5129999999999999</v>
      </c>
      <c r="AC31" s="49"/>
      <c r="AD31" s="186"/>
      <c r="AE31" s="152">
        <v>42712</v>
      </c>
      <c r="AF31" s="186">
        <v>2.7949999999999999</v>
      </c>
      <c r="AG31" s="49"/>
      <c r="AH31" s="186"/>
      <c r="AI31" s="152">
        <v>42712</v>
      </c>
      <c r="AJ31" s="186">
        <v>3.056</v>
      </c>
      <c r="AK31" s="49"/>
      <c r="AL31" s="186"/>
      <c r="AM31" s="152">
        <v>42712</v>
      </c>
      <c r="AN31" s="186">
        <v>3.1930000000000001</v>
      </c>
      <c r="AO31" s="49"/>
      <c r="AP31" s="186"/>
      <c r="AQ31" s="152">
        <v>42712</v>
      </c>
      <c r="AR31" s="186">
        <v>3.5629999999999997</v>
      </c>
      <c r="AS31" s="49"/>
      <c r="AT31" s="186"/>
      <c r="AU31" s="152">
        <v>42712</v>
      </c>
      <c r="AV31" s="186">
        <v>3.8559999999999999</v>
      </c>
      <c r="AW31" s="49"/>
    </row>
    <row r="32" spans="2:49" x14ac:dyDescent="0.35">
      <c r="B32" s="187"/>
      <c r="C32" s="152">
        <v>42713</v>
      </c>
      <c r="D32" s="186"/>
      <c r="E32" s="186"/>
      <c r="F32" s="187"/>
      <c r="G32" s="152">
        <v>42713</v>
      </c>
      <c r="H32" s="186"/>
      <c r="I32" s="49"/>
      <c r="J32" s="187"/>
      <c r="K32" s="152">
        <v>42713</v>
      </c>
      <c r="L32" s="186"/>
      <c r="M32" s="49"/>
      <c r="N32" s="187"/>
      <c r="O32" s="152">
        <v>42713</v>
      </c>
      <c r="P32" s="186">
        <v>1.931</v>
      </c>
      <c r="Q32" s="49"/>
      <c r="R32" s="186"/>
      <c r="S32" s="152">
        <v>42713</v>
      </c>
      <c r="T32" s="186">
        <v>2.1890000000000001</v>
      </c>
      <c r="U32" s="49"/>
      <c r="V32" s="186"/>
      <c r="W32" s="152">
        <v>42713</v>
      </c>
      <c r="X32" s="186">
        <v>2.3890000000000002</v>
      </c>
      <c r="Y32" s="186"/>
      <c r="Z32" s="187"/>
      <c r="AA32" s="152">
        <v>42713</v>
      </c>
      <c r="AB32" s="186">
        <v>2.56</v>
      </c>
      <c r="AC32" s="49"/>
      <c r="AD32" s="186"/>
      <c r="AE32" s="152">
        <v>42713</v>
      </c>
      <c r="AF32" s="186">
        <v>2.8580000000000001</v>
      </c>
      <c r="AG32" s="49"/>
      <c r="AH32" s="186"/>
      <c r="AI32" s="152">
        <v>42713</v>
      </c>
      <c r="AJ32" s="186">
        <v>3.1579999999999999</v>
      </c>
      <c r="AK32" s="49"/>
      <c r="AL32" s="186"/>
      <c r="AM32" s="152">
        <v>42713</v>
      </c>
      <c r="AN32" s="186">
        <v>3.2909999999999999</v>
      </c>
      <c r="AO32" s="49"/>
      <c r="AP32" s="186"/>
      <c r="AQ32" s="152">
        <v>42713</v>
      </c>
      <c r="AR32" s="186">
        <v>3.6710000000000003</v>
      </c>
      <c r="AS32" s="49"/>
      <c r="AT32" s="186"/>
      <c r="AU32" s="152">
        <v>42713</v>
      </c>
      <c r="AV32" s="186">
        <v>3.9740000000000002</v>
      </c>
      <c r="AW32" s="49"/>
    </row>
    <row r="33" spans="2:49" x14ac:dyDescent="0.35">
      <c r="B33" s="187"/>
      <c r="C33" s="152">
        <v>42716</v>
      </c>
      <c r="D33" s="186"/>
      <c r="E33" s="186"/>
      <c r="F33" s="187"/>
      <c r="G33" s="152">
        <v>42716</v>
      </c>
      <c r="H33" s="186"/>
      <c r="I33" s="49"/>
      <c r="J33" s="187"/>
      <c r="K33" s="152">
        <v>42716</v>
      </c>
      <c r="L33" s="186"/>
      <c r="M33" s="49"/>
      <c r="N33" s="187"/>
      <c r="O33" s="152">
        <v>42716</v>
      </c>
      <c r="P33" s="186">
        <v>1.9359999999999999</v>
      </c>
      <c r="Q33" s="49"/>
      <c r="R33" s="186"/>
      <c r="S33" s="152">
        <v>42716</v>
      </c>
      <c r="T33" s="186">
        <v>2.2120000000000002</v>
      </c>
      <c r="U33" s="49"/>
      <c r="V33" s="186"/>
      <c r="W33" s="152">
        <v>42716</v>
      </c>
      <c r="X33" s="186">
        <v>2.411</v>
      </c>
      <c r="Y33" s="186"/>
      <c r="Z33" s="187"/>
      <c r="AA33" s="152">
        <v>42716</v>
      </c>
      <c r="AB33" s="186">
        <v>2.5830000000000002</v>
      </c>
      <c r="AC33" s="49"/>
      <c r="AD33" s="186"/>
      <c r="AE33" s="152">
        <v>42716</v>
      </c>
      <c r="AF33" s="186">
        <v>2.895</v>
      </c>
      <c r="AG33" s="49"/>
      <c r="AH33" s="186"/>
      <c r="AI33" s="152">
        <v>42716</v>
      </c>
      <c r="AJ33" s="186">
        <v>3.1909999999999998</v>
      </c>
      <c r="AK33" s="49"/>
      <c r="AL33" s="186"/>
      <c r="AM33" s="152">
        <v>42716</v>
      </c>
      <c r="AN33" s="186">
        <v>3.33</v>
      </c>
      <c r="AO33" s="49"/>
      <c r="AP33" s="186"/>
      <c r="AQ33" s="152">
        <v>42716</v>
      </c>
      <c r="AR33" s="186">
        <v>3.7199999999999998</v>
      </c>
      <c r="AS33" s="49"/>
      <c r="AT33" s="186"/>
      <c r="AU33" s="152">
        <v>42716</v>
      </c>
      <c r="AV33" s="186">
        <v>4.0279999999999996</v>
      </c>
      <c r="AW33" s="49"/>
    </row>
    <row r="34" spans="2:49" x14ac:dyDescent="0.35">
      <c r="B34" s="187"/>
      <c r="C34" s="152">
        <v>42717</v>
      </c>
      <c r="D34" s="186"/>
      <c r="E34" s="186"/>
      <c r="F34" s="187"/>
      <c r="G34" s="152">
        <v>42717</v>
      </c>
      <c r="H34" s="186"/>
      <c r="I34" s="49"/>
      <c r="J34" s="187"/>
      <c r="K34" s="152">
        <v>42717</v>
      </c>
      <c r="L34" s="186"/>
      <c r="M34" s="49"/>
      <c r="N34" s="187"/>
      <c r="O34" s="152">
        <v>42717</v>
      </c>
      <c r="P34" s="186">
        <v>1.931</v>
      </c>
      <c r="Q34" s="49"/>
      <c r="R34" s="186"/>
      <c r="S34" s="152">
        <v>42717</v>
      </c>
      <c r="T34" s="186">
        <v>2.1970000000000001</v>
      </c>
      <c r="U34" s="49"/>
      <c r="V34" s="186"/>
      <c r="W34" s="152">
        <v>42717</v>
      </c>
      <c r="X34" s="186">
        <v>2.4</v>
      </c>
      <c r="Y34" s="186"/>
      <c r="Z34" s="187"/>
      <c r="AA34" s="152">
        <v>42717</v>
      </c>
      <c r="AB34" s="186">
        <v>2.5709999999999997</v>
      </c>
      <c r="AC34" s="49"/>
      <c r="AD34" s="186"/>
      <c r="AE34" s="152">
        <v>42717</v>
      </c>
      <c r="AF34" s="186">
        <v>2.8689999999999998</v>
      </c>
      <c r="AG34" s="49"/>
      <c r="AH34" s="186"/>
      <c r="AI34" s="152">
        <v>42717</v>
      </c>
      <c r="AJ34" s="186">
        <v>3.1709999999999998</v>
      </c>
      <c r="AK34" s="49"/>
      <c r="AL34" s="186"/>
      <c r="AM34" s="152">
        <v>42717</v>
      </c>
      <c r="AN34" s="186">
        <v>3.31</v>
      </c>
      <c r="AO34" s="49"/>
      <c r="AP34" s="186"/>
      <c r="AQ34" s="152">
        <v>42717</v>
      </c>
      <c r="AR34" s="186">
        <v>3.7010000000000001</v>
      </c>
      <c r="AS34" s="49"/>
      <c r="AT34" s="186"/>
      <c r="AU34" s="152">
        <v>42717</v>
      </c>
      <c r="AV34" s="186">
        <v>4.0170000000000003</v>
      </c>
      <c r="AW34" s="49"/>
    </row>
    <row r="35" spans="2:49" x14ac:dyDescent="0.35">
      <c r="B35" s="187"/>
      <c r="C35" s="152">
        <v>42718</v>
      </c>
      <c r="D35" s="186"/>
      <c r="E35" s="186"/>
      <c r="F35" s="187"/>
      <c r="G35" s="152">
        <v>42718</v>
      </c>
      <c r="H35" s="186"/>
      <c r="I35" s="49"/>
      <c r="J35" s="187"/>
      <c r="K35" s="152">
        <v>42718</v>
      </c>
      <c r="L35" s="186"/>
      <c r="M35" s="49"/>
      <c r="N35" s="187"/>
      <c r="O35" s="152">
        <v>42718</v>
      </c>
      <c r="P35" s="186">
        <v>1.9279999999999999</v>
      </c>
      <c r="Q35" s="49"/>
      <c r="R35" s="186"/>
      <c r="S35" s="152">
        <v>42718</v>
      </c>
      <c r="T35" s="186">
        <v>2.19</v>
      </c>
      <c r="U35" s="49"/>
      <c r="V35" s="186"/>
      <c r="W35" s="152">
        <v>42718</v>
      </c>
      <c r="X35" s="186">
        <v>2.395</v>
      </c>
      <c r="Y35" s="186"/>
      <c r="Z35" s="187"/>
      <c r="AA35" s="152">
        <v>42718</v>
      </c>
      <c r="AB35" s="186">
        <v>2.5629999999999997</v>
      </c>
      <c r="AC35" s="49"/>
      <c r="AD35" s="186"/>
      <c r="AE35" s="152">
        <v>42718</v>
      </c>
      <c r="AF35" s="186">
        <v>2.8660000000000001</v>
      </c>
      <c r="AG35" s="49"/>
      <c r="AH35" s="186"/>
      <c r="AI35" s="152">
        <v>42718</v>
      </c>
      <c r="AJ35" s="186">
        <v>3.16</v>
      </c>
      <c r="AK35" s="49"/>
      <c r="AL35" s="186"/>
      <c r="AM35" s="152">
        <v>42718</v>
      </c>
      <c r="AN35" s="186">
        <v>3.298</v>
      </c>
      <c r="AO35" s="49"/>
      <c r="AP35" s="186"/>
      <c r="AQ35" s="152">
        <v>42718</v>
      </c>
      <c r="AR35" s="186">
        <v>3.6890000000000001</v>
      </c>
      <c r="AS35" s="49"/>
      <c r="AT35" s="186"/>
      <c r="AU35" s="152">
        <v>42718</v>
      </c>
      <c r="AV35" s="186">
        <v>4.0199999999999996</v>
      </c>
      <c r="AW35" s="49"/>
    </row>
    <row r="36" spans="2:49" x14ac:dyDescent="0.35">
      <c r="B36" s="187"/>
      <c r="C36" s="152">
        <v>42719</v>
      </c>
      <c r="D36" s="186"/>
      <c r="E36" s="186"/>
      <c r="F36" s="187"/>
      <c r="G36" s="152">
        <v>42719</v>
      </c>
      <c r="H36" s="186"/>
      <c r="I36" s="49"/>
      <c r="J36" s="187"/>
      <c r="K36" s="152">
        <v>42719</v>
      </c>
      <c r="L36" s="186"/>
      <c r="M36" s="49"/>
      <c r="N36" s="187"/>
      <c r="O36" s="152">
        <v>42719</v>
      </c>
      <c r="P36" s="186">
        <v>1.9390000000000001</v>
      </c>
      <c r="Q36" s="49"/>
      <c r="R36" s="186"/>
      <c r="S36" s="152">
        <v>42719</v>
      </c>
      <c r="T36" s="186">
        <v>2.2629999999999999</v>
      </c>
      <c r="U36" s="49"/>
      <c r="V36" s="186"/>
      <c r="W36" s="152">
        <v>42719</v>
      </c>
      <c r="X36" s="186">
        <v>2.4790000000000001</v>
      </c>
      <c r="Y36" s="186"/>
      <c r="Z36" s="187"/>
      <c r="AA36" s="152">
        <v>42719</v>
      </c>
      <c r="AB36" s="186">
        <v>2.6509999999999998</v>
      </c>
      <c r="AC36" s="49"/>
      <c r="AD36" s="186"/>
      <c r="AE36" s="152">
        <v>42719</v>
      </c>
      <c r="AF36" s="186">
        <v>2.9459999999999997</v>
      </c>
      <c r="AG36" s="49"/>
      <c r="AH36" s="186"/>
      <c r="AI36" s="152">
        <v>42719</v>
      </c>
      <c r="AJ36" s="186">
        <v>3.2610000000000001</v>
      </c>
      <c r="AK36" s="49"/>
      <c r="AL36" s="186"/>
      <c r="AM36" s="152">
        <v>42719</v>
      </c>
      <c r="AN36" s="186">
        <v>3.4039999999999999</v>
      </c>
      <c r="AO36" s="49"/>
      <c r="AP36" s="186"/>
      <c r="AQ36" s="152">
        <v>42719</v>
      </c>
      <c r="AR36" s="186">
        <v>3.7669999999999999</v>
      </c>
      <c r="AS36" s="49"/>
      <c r="AT36" s="186"/>
      <c r="AU36" s="152">
        <v>42719</v>
      </c>
      <c r="AV36" s="186">
        <v>4.1210000000000004</v>
      </c>
      <c r="AW36" s="49"/>
    </row>
    <row r="37" spans="2:49" x14ac:dyDescent="0.35">
      <c r="B37" s="187"/>
      <c r="C37" s="152">
        <v>42720</v>
      </c>
      <c r="D37" s="186"/>
      <c r="E37" s="186"/>
      <c r="F37" s="187"/>
      <c r="G37" s="152">
        <v>42720</v>
      </c>
      <c r="H37" s="186"/>
      <c r="I37" s="49"/>
      <c r="J37" s="187"/>
      <c r="K37" s="152">
        <v>42720</v>
      </c>
      <c r="L37" s="186"/>
      <c r="M37" s="49"/>
      <c r="N37" s="187"/>
      <c r="O37" s="152">
        <v>42720</v>
      </c>
      <c r="P37" s="186">
        <v>1.9359999999999999</v>
      </c>
      <c r="Q37" s="49"/>
      <c r="R37" s="186"/>
      <c r="S37" s="152">
        <v>42720</v>
      </c>
      <c r="T37" s="186">
        <v>2.2669999999999999</v>
      </c>
      <c r="U37" s="49"/>
      <c r="V37" s="186"/>
      <c r="W37" s="152">
        <v>42720</v>
      </c>
      <c r="X37" s="186">
        <v>2.488</v>
      </c>
      <c r="Y37" s="186"/>
      <c r="Z37" s="187"/>
      <c r="AA37" s="152">
        <v>42720</v>
      </c>
      <c r="AB37" s="186">
        <v>2.6669999999999998</v>
      </c>
      <c r="AC37" s="49"/>
      <c r="AD37" s="186"/>
      <c r="AE37" s="152">
        <v>42720</v>
      </c>
      <c r="AF37" s="186">
        <v>2.9769999999999999</v>
      </c>
      <c r="AG37" s="49"/>
      <c r="AH37" s="186"/>
      <c r="AI37" s="152">
        <v>42720</v>
      </c>
      <c r="AJ37" s="186">
        <v>3.2959999999999998</v>
      </c>
      <c r="AK37" s="49"/>
      <c r="AL37" s="186"/>
      <c r="AM37" s="152">
        <v>42720</v>
      </c>
      <c r="AN37" s="186">
        <v>3.43</v>
      </c>
      <c r="AO37" s="49"/>
      <c r="AP37" s="186"/>
      <c r="AQ37" s="152">
        <v>42720</v>
      </c>
      <c r="AR37" s="186">
        <v>3.819</v>
      </c>
      <c r="AS37" s="49"/>
      <c r="AT37" s="186"/>
      <c r="AU37" s="152">
        <v>42720</v>
      </c>
      <c r="AV37" s="186">
        <v>4.1370000000000005</v>
      </c>
      <c r="AW37" s="49"/>
    </row>
    <row r="38" spans="2:49" x14ac:dyDescent="0.35">
      <c r="B38" s="187"/>
      <c r="C38" s="152">
        <v>42723</v>
      </c>
      <c r="D38" s="186"/>
      <c r="E38" s="186"/>
      <c r="F38" s="187"/>
      <c r="G38" s="152">
        <v>42723</v>
      </c>
      <c r="H38" s="186"/>
      <c r="I38" s="49"/>
      <c r="J38" s="187"/>
      <c r="K38" s="152">
        <v>42723</v>
      </c>
      <c r="L38" s="186"/>
      <c r="M38" s="49"/>
      <c r="N38" s="187"/>
      <c r="O38" s="152">
        <v>42723</v>
      </c>
      <c r="P38" s="186">
        <v>1.9350000000000001</v>
      </c>
      <c r="Q38" s="49"/>
      <c r="R38" s="186"/>
      <c r="S38" s="152">
        <v>42723</v>
      </c>
      <c r="T38" s="186">
        <v>2.298</v>
      </c>
      <c r="U38" s="49"/>
      <c r="V38" s="186"/>
      <c r="W38" s="152">
        <v>42723</v>
      </c>
      <c r="X38" s="186">
        <v>2.5230000000000001</v>
      </c>
      <c r="Y38" s="186"/>
      <c r="Z38" s="187"/>
      <c r="AA38" s="152">
        <v>42723</v>
      </c>
      <c r="AB38" s="186">
        <v>2.714</v>
      </c>
      <c r="AC38" s="49"/>
      <c r="AD38" s="186"/>
      <c r="AE38" s="152">
        <v>42723</v>
      </c>
      <c r="AF38" s="186">
        <v>3.02</v>
      </c>
      <c r="AG38" s="49"/>
      <c r="AH38" s="186"/>
      <c r="AI38" s="152">
        <v>42723</v>
      </c>
      <c r="AJ38" s="186">
        <v>3.3359999999999999</v>
      </c>
      <c r="AK38" s="49"/>
      <c r="AL38" s="186"/>
      <c r="AM38" s="152">
        <v>42723</v>
      </c>
      <c r="AN38" s="186">
        <v>3.4649999999999999</v>
      </c>
      <c r="AO38" s="49"/>
      <c r="AP38" s="186"/>
      <c r="AQ38" s="152">
        <v>42723</v>
      </c>
      <c r="AR38" s="186">
        <v>3.855</v>
      </c>
      <c r="AS38" s="49"/>
      <c r="AT38" s="186"/>
      <c r="AU38" s="152">
        <v>42723</v>
      </c>
      <c r="AV38" s="186">
        <v>4.181</v>
      </c>
      <c r="AW38" s="49"/>
    </row>
    <row r="39" spans="2:49" x14ac:dyDescent="0.35">
      <c r="B39" s="187"/>
      <c r="C39" s="152">
        <v>42724</v>
      </c>
      <c r="D39" s="186"/>
      <c r="E39" s="186"/>
      <c r="F39" s="187"/>
      <c r="G39" s="152">
        <v>42724</v>
      </c>
      <c r="H39" s="186"/>
      <c r="I39" s="49"/>
      <c r="J39" s="187"/>
      <c r="K39" s="152">
        <v>42724</v>
      </c>
      <c r="L39" s="186"/>
      <c r="M39" s="49"/>
      <c r="N39" s="187"/>
      <c r="O39" s="152">
        <v>42724</v>
      </c>
      <c r="P39" s="186">
        <v>1.9319999999999999</v>
      </c>
      <c r="Q39" s="49"/>
      <c r="R39" s="186"/>
      <c r="S39" s="152">
        <v>42724</v>
      </c>
      <c r="T39" s="186">
        <v>2.3010000000000002</v>
      </c>
      <c r="U39" s="49"/>
      <c r="V39" s="186"/>
      <c r="W39" s="152">
        <v>42724</v>
      </c>
      <c r="X39" s="186">
        <v>2.5249999999999999</v>
      </c>
      <c r="Y39" s="186"/>
      <c r="Z39" s="187"/>
      <c r="AA39" s="152">
        <v>42724</v>
      </c>
      <c r="AB39" s="186">
        <v>2.7210000000000001</v>
      </c>
      <c r="AC39" s="49"/>
      <c r="AD39" s="186"/>
      <c r="AE39" s="152">
        <v>42724</v>
      </c>
      <c r="AF39" s="186">
        <v>3.0190000000000001</v>
      </c>
      <c r="AG39" s="49"/>
      <c r="AH39" s="186"/>
      <c r="AI39" s="152">
        <v>42724</v>
      </c>
      <c r="AJ39" s="186">
        <v>3.3210000000000002</v>
      </c>
      <c r="AK39" s="49"/>
      <c r="AL39" s="186"/>
      <c r="AM39" s="152">
        <v>42724</v>
      </c>
      <c r="AN39" s="186">
        <v>3.4420000000000002</v>
      </c>
      <c r="AO39" s="49"/>
      <c r="AP39" s="186"/>
      <c r="AQ39" s="152">
        <v>42724</v>
      </c>
      <c r="AR39" s="186">
        <v>3.8220000000000001</v>
      </c>
      <c r="AS39" s="49"/>
      <c r="AT39" s="186"/>
      <c r="AU39" s="152">
        <v>42724</v>
      </c>
      <c r="AV39" s="186">
        <v>4.1470000000000002</v>
      </c>
      <c r="AW39" s="49"/>
    </row>
    <row r="40" spans="2:49" x14ac:dyDescent="0.35">
      <c r="B40" s="187"/>
      <c r="C40" s="152">
        <v>42725</v>
      </c>
      <c r="D40" s="186"/>
      <c r="E40" s="186"/>
      <c r="F40" s="187"/>
      <c r="G40" s="152">
        <v>42725</v>
      </c>
      <c r="H40" s="186"/>
      <c r="I40" s="49"/>
      <c r="J40" s="187"/>
      <c r="K40" s="152">
        <v>42725</v>
      </c>
      <c r="L40" s="186"/>
      <c r="M40" s="49"/>
      <c r="N40" s="187"/>
      <c r="O40" s="152">
        <v>42725</v>
      </c>
      <c r="P40" s="186">
        <v>1.9470000000000001</v>
      </c>
      <c r="Q40" s="49"/>
      <c r="R40" s="186"/>
      <c r="S40" s="152">
        <v>42725</v>
      </c>
      <c r="T40" s="186">
        <v>2.3239999999999998</v>
      </c>
      <c r="U40" s="49"/>
      <c r="V40" s="186"/>
      <c r="W40" s="152">
        <v>42725</v>
      </c>
      <c r="X40" s="186">
        <v>2.5529999999999999</v>
      </c>
      <c r="Y40" s="186"/>
      <c r="Z40" s="187"/>
      <c r="AA40" s="152">
        <v>42725</v>
      </c>
      <c r="AB40" s="186">
        <v>2.7530000000000001</v>
      </c>
      <c r="AC40" s="49"/>
      <c r="AD40" s="186"/>
      <c r="AE40" s="152">
        <v>42725</v>
      </c>
      <c r="AF40" s="186">
        <v>3.0430000000000001</v>
      </c>
      <c r="AG40" s="49"/>
      <c r="AH40" s="186"/>
      <c r="AI40" s="152">
        <v>42725</v>
      </c>
      <c r="AJ40" s="186">
        <v>3.3410000000000002</v>
      </c>
      <c r="AK40" s="49"/>
      <c r="AL40" s="186"/>
      <c r="AM40" s="152">
        <v>42725</v>
      </c>
      <c r="AN40" s="186">
        <v>3.456</v>
      </c>
      <c r="AO40" s="49"/>
      <c r="AP40" s="186"/>
      <c r="AQ40" s="152">
        <v>42725</v>
      </c>
      <c r="AR40" s="186">
        <v>3.8289999999999997</v>
      </c>
      <c r="AS40" s="49"/>
      <c r="AT40" s="186"/>
      <c r="AU40" s="152">
        <v>42725</v>
      </c>
      <c r="AV40" s="186">
        <v>4.1609999999999996</v>
      </c>
      <c r="AW40" s="49"/>
    </row>
    <row r="41" spans="2:49" x14ac:dyDescent="0.35">
      <c r="B41" s="187"/>
      <c r="C41" s="152">
        <v>42726</v>
      </c>
      <c r="D41" s="186"/>
      <c r="E41" s="186"/>
      <c r="F41" s="187"/>
      <c r="G41" s="152">
        <v>42726</v>
      </c>
      <c r="H41" s="186"/>
      <c r="I41" s="49"/>
      <c r="J41" s="187"/>
      <c r="K41" s="152">
        <v>42726</v>
      </c>
      <c r="L41" s="186"/>
      <c r="M41" s="49"/>
      <c r="N41" s="187"/>
      <c r="O41" s="152">
        <v>42726</v>
      </c>
      <c r="P41" s="186">
        <v>1.954</v>
      </c>
      <c r="Q41" s="49"/>
      <c r="R41" s="186"/>
      <c r="S41" s="152">
        <v>42726</v>
      </c>
      <c r="T41" s="186">
        <v>2.34</v>
      </c>
      <c r="U41" s="49"/>
      <c r="V41" s="186"/>
      <c r="W41" s="152">
        <v>42726</v>
      </c>
      <c r="X41" s="186">
        <v>2.5649999999999999</v>
      </c>
      <c r="Y41" s="186"/>
      <c r="Z41" s="187"/>
      <c r="AA41" s="152">
        <v>42726</v>
      </c>
      <c r="AB41" s="186">
        <v>2.762</v>
      </c>
      <c r="AC41" s="49"/>
      <c r="AD41" s="186"/>
      <c r="AE41" s="152">
        <v>42726</v>
      </c>
      <c r="AF41" s="186">
        <v>3.0529999999999999</v>
      </c>
      <c r="AG41" s="49"/>
      <c r="AH41" s="186"/>
      <c r="AI41" s="152">
        <v>42726</v>
      </c>
      <c r="AJ41" s="186">
        <v>3.3449999999999998</v>
      </c>
      <c r="AK41" s="49"/>
      <c r="AL41" s="186"/>
      <c r="AM41" s="152">
        <v>42726</v>
      </c>
      <c r="AN41" s="186">
        <v>3.4590000000000001</v>
      </c>
      <c r="AO41" s="49"/>
      <c r="AP41" s="186"/>
      <c r="AQ41" s="152">
        <v>42726</v>
      </c>
      <c r="AR41" s="186">
        <v>3.8330000000000002</v>
      </c>
      <c r="AS41" s="49"/>
      <c r="AT41" s="186"/>
      <c r="AU41" s="152">
        <v>42726</v>
      </c>
      <c r="AV41" s="186">
        <v>4.1710000000000003</v>
      </c>
      <c r="AW41" s="49"/>
    </row>
    <row r="42" spans="2:49" x14ac:dyDescent="0.35">
      <c r="B42" s="187"/>
      <c r="C42" s="152">
        <v>42727</v>
      </c>
      <c r="D42" s="186"/>
      <c r="E42" s="186"/>
      <c r="F42" s="187"/>
      <c r="G42" s="152">
        <v>42727</v>
      </c>
      <c r="H42" s="186"/>
      <c r="I42" s="49"/>
      <c r="J42" s="187"/>
      <c r="K42" s="152">
        <v>42727</v>
      </c>
      <c r="L42" s="186"/>
      <c r="M42" s="49"/>
      <c r="N42" s="187"/>
      <c r="O42" s="152">
        <v>42727</v>
      </c>
      <c r="P42" s="186">
        <v>1.9689999999999999</v>
      </c>
      <c r="Q42" s="49"/>
      <c r="R42" s="186"/>
      <c r="S42" s="152">
        <v>42727</v>
      </c>
      <c r="T42" s="186">
        <v>2.3890000000000002</v>
      </c>
      <c r="U42" s="49"/>
      <c r="V42" s="186"/>
      <c r="W42" s="152">
        <v>42727</v>
      </c>
      <c r="X42" s="186">
        <v>2.61</v>
      </c>
      <c r="Y42" s="186"/>
      <c r="Z42" s="187"/>
      <c r="AA42" s="152">
        <v>42727</v>
      </c>
      <c r="AB42" s="186">
        <v>2.8109999999999999</v>
      </c>
      <c r="AC42" s="49"/>
      <c r="AD42" s="186"/>
      <c r="AE42" s="152">
        <v>42727</v>
      </c>
      <c r="AF42" s="186">
        <v>3.0979999999999999</v>
      </c>
      <c r="AG42" s="49"/>
      <c r="AH42" s="186"/>
      <c r="AI42" s="152">
        <v>42727</v>
      </c>
      <c r="AJ42" s="186">
        <v>3.3759999999999999</v>
      </c>
      <c r="AK42" s="49"/>
      <c r="AL42" s="186"/>
      <c r="AM42" s="152">
        <v>42727</v>
      </c>
      <c r="AN42" s="186">
        <v>3.484</v>
      </c>
      <c r="AO42" s="49"/>
      <c r="AP42" s="186"/>
      <c r="AQ42" s="152">
        <v>42727</v>
      </c>
      <c r="AR42" s="186">
        <v>3.859</v>
      </c>
      <c r="AS42" s="49"/>
      <c r="AT42" s="186"/>
      <c r="AU42" s="152">
        <v>42727</v>
      </c>
      <c r="AV42" s="186">
        <v>4.18</v>
      </c>
      <c r="AW42" s="49"/>
    </row>
    <row r="43" spans="2:49" x14ac:dyDescent="0.35">
      <c r="B43" s="187"/>
      <c r="C43" s="152">
        <v>42730</v>
      </c>
      <c r="D43" s="186"/>
      <c r="E43" s="186"/>
      <c r="F43" s="187"/>
      <c r="G43" s="152">
        <v>42730</v>
      </c>
      <c r="H43" s="186"/>
      <c r="I43" s="49"/>
      <c r="J43" s="187"/>
      <c r="K43" s="152">
        <v>42730</v>
      </c>
      <c r="L43" s="186"/>
      <c r="M43" s="49"/>
      <c r="N43" s="187"/>
      <c r="O43" s="152">
        <v>42730</v>
      </c>
      <c r="P43" s="186"/>
      <c r="Q43" s="49"/>
      <c r="R43" s="186"/>
      <c r="S43" s="152">
        <v>42730</v>
      </c>
      <c r="T43" s="186"/>
      <c r="U43" s="49"/>
      <c r="V43" s="186"/>
      <c r="W43" s="152">
        <v>42730</v>
      </c>
      <c r="X43" s="186"/>
      <c r="Y43" s="186"/>
      <c r="Z43" s="187"/>
      <c r="AA43" s="152">
        <v>42730</v>
      </c>
      <c r="AB43" s="186"/>
      <c r="AC43" s="49"/>
      <c r="AD43" s="186"/>
      <c r="AE43" s="152">
        <v>42730</v>
      </c>
      <c r="AF43" s="186"/>
      <c r="AG43" s="49"/>
      <c r="AH43" s="186"/>
      <c r="AI43" s="152">
        <v>42730</v>
      </c>
      <c r="AJ43" s="186"/>
      <c r="AK43" s="49"/>
      <c r="AL43" s="186"/>
      <c r="AM43" s="152">
        <v>42730</v>
      </c>
      <c r="AN43" s="186"/>
      <c r="AO43" s="49"/>
      <c r="AP43" s="186"/>
      <c r="AQ43" s="152">
        <v>42730</v>
      </c>
      <c r="AR43" s="186"/>
      <c r="AS43" s="49"/>
      <c r="AT43" s="186"/>
      <c r="AU43" s="152">
        <v>42730</v>
      </c>
      <c r="AV43" s="186"/>
      <c r="AW43" s="49"/>
    </row>
    <row r="44" spans="2:49" x14ac:dyDescent="0.35">
      <c r="B44" s="187"/>
      <c r="C44" s="152">
        <v>42731</v>
      </c>
      <c r="D44" s="186"/>
      <c r="E44" s="186"/>
      <c r="F44" s="187"/>
      <c r="G44" s="152">
        <v>42731</v>
      </c>
      <c r="H44" s="186"/>
      <c r="I44" s="49"/>
      <c r="J44" s="187"/>
      <c r="K44" s="152">
        <v>42731</v>
      </c>
      <c r="L44" s="186"/>
      <c r="M44" s="49"/>
      <c r="N44" s="187"/>
      <c r="O44" s="152">
        <v>42731</v>
      </c>
      <c r="P44" s="186"/>
      <c r="Q44" s="49"/>
      <c r="R44" s="186"/>
      <c r="S44" s="152">
        <v>42731</v>
      </c>
      <c r="T44" s="186"/>
      <c r="U44" s="49"/>
      <c r="V44" s="186"/>
      <c r="W44" s="152">
        <v>42731</v>
      </c>
      <c r="X44" s="186"/>
      <c r="Y44" s="186"/>
      <c r="Z44" s="187"/>
      <c r="AA44" s="152">
        <v>42731</v>
      </c>
      <c r="AB44" s="186"/>
      <c r="AC44" s="49"/>
      <c r="AD44" s="186"/>
      <c r="AE44" s="152">
        <v>42731</v>
      </c>
      <c r="AF44" s="186"/>
      <c r="AG44" s="49"/>
      <c r="AH44" s="186"/>
      <c r="AI44" s="152">
        <v>42731</v>
      </c>
      <c r="AJ44" s="186"/>
      <c r="AK44" s="49"/>
      <c r="AL44" s="186"/>
      <c r="AM44" s="152">
        <v>42731</v>
      </c>
      <c r="AN44" s="186"/>
      <c r="AO44" s="49"/>
      <c r="AP44" s="186"/>
      <c r="AQ44" s="152">
        <v>42731</v>
      </c>
      <c r="AR44" s="186"/>
      <c r="AS44" s="49"/>
      <c r="AT44" s="186"/>
      <c r="AU44" s="152">
        <v>42731</v>
      </c>
      <c r="AV44" s="186"/>
      <c r="AW44" s="49"/>
    </row>
    <row r="45" spans="2:49" x14ac:dyDescent="0.35">
      <c r="B45" s="187"/>
      <c r="C45" s="152">
        <v>42732</v>
      </c>
      <c r="D45" s="186"/>
      <c r="E45" s="186"/>
      <c r="F45" s="187"/>
      <c r="G45" s="152">
        <v>42732</v>
      </c>
      <c r="H45" s="186"/>
      <c r="I45" s="49"/>
      <c r="J45" s="187"/>
      <c r="K45" s="152">
        <v>42732</v>
      </c>
      <c r="L45" s="186"/>
      <c r="M45" s="49"/>
      <c r="N45" s="187"/>
      <c r="O45" s="152">
        <v>42732</v>
      </c>
      <c r="P45" s="186">
        <v>1.9689999999999999</v>
      </c>
      <c r="Q45" s="49"/>
      <c r="R45" s="186"/>
      <c r="S45" s="152">
        <v>42732</v>
      </c>
      <c r="T45" s="186">
        <v>2.3929999999999998</v>
      </c>
      <c r="U45" s="49"/>
      <c r="V45" s="186"/>
      <c r="W45" s="152">
        <v>42732</v>
      </c>
      <c r="X45" s="186">
        <v>2.6219999999999999</v>
      </c>
      <c r="Y45" s="186"/>
      <c r="Z45" s="187"/>
      <c r="AA45" s="152">
        <v>42732</v>
      </c>
      <c r="AB45" s="186">
        <v>2.8140000000000001</v>
      </c>
      <c r="AC45" s="49"/>
      <c r="AD45" s="186"/>
      <c r="AE45" s="152">
        <v>42732</v>
      </c>
      <c r="AF45" s="186">
        <v>3.0990000000000002</v>
      </c>
      <c r="AG45" s="49"/>
      <c r="AH45" s="186"/>
      <c r="AI45" s="152">
        <v>42732</v>
      </c>
      <c r="AJ45" s="186">
        <v>3.3860000000000001</v>
      </c>
      <c r="AK45" s="49"/>
      <c r="AL45" s="186"/>
      <c r="AM45" s="152">
        <v>42732</v>
      </c>
      <c r="AN45" s="186">
        <v>3.49</v>
      </c>
      <c r="AO45" s="49"/>
      <c r="AP45" s="186"/>
      <c r="AQ45" s="152">
        <v>42732</v>
      </c>
      <c r="AR45" s="186">
        <v>3.8620000000000001</v>
      </c>
      <c r="AS45" s="49"/>
      <c r="AT45" s="186"/>
      <c r="AU45" s="152">
        <v>42732</v>
      </c>
      <c r="AV45" s="186">
        <v>4.2009999999999996</v>
      </c>
      <c r="AW45" s="49"/>
    </row>
    <row r="46" spans="2:49" x14ac:dyDescent="0.35">
      <c r="B46" s="187"/>
      <c r="C46" s="152">
        <v>42733</v>
      </c>
      <c r="D46" s="186"/>
      <c r="E46" s="186"/>
      <c r="F46" s="187"/>
      <c r="G46" s="152">
        <v>42733</v>
      </c>
      <c r="H46" s="186"/>
      <c r="I46" s="49"/>
      <c r="J46" s="187"/>
      <c r="K46" s="152">
        <v>42733</v>
      </c>
      <c r="L46" s="186"/>
      <c r="M46" s="49"/>
      <c r="N46" s="187"/>
      <c r="O46" s="152">
        <v>42733</v>
      </c>
      <c r="P46" s="186">
        <v>1.9330000000000001</v>
      </c>
      <c r="Q46" s="49"/>
      <c r="R46" s="186"/>
      <c r="S46" s="152">
        <v>42733</v>
      </c>
      <c r="T46" s="186">
        <v>2.3210000000000002</v>
      </c>
      <c r="U46" s="49"/>
      <c r="V46" s="186"/>
      <c r="W46" s="152">
        <v>42733</v>
      </c>
      <c r="X46" s="186">
        <v>2.5449999999999999</v>
      </c>
      <c r="Y46" s="186"/>
      <c r="Z46" s="187"/>
      <c r="AA46" s="152">
        <v>42733</v>
      </c>
      <c r="AB46" s="186">
        <v>2.7359999999999998</v>
      </c>
      <c r="AC46" s="49"/>
      <c r="AD46" s="186"/>
      <c r="AE46" s="152">
        <v>42733</v>
      </c>
      <c r="AF46" s="186">
        <v>3.016</v>
      </c>
      <c r="AG46" s="49"/>
      <c r="AH46" s="186"/>
      <c r="AI46" s="152">
        <v>42733</v>
      </c>
      <c r="AJ46" s="186">
        <v>3.2970000000000002</v>
      </c>
      <c r="AK46" s="49"/>
      <c r="AL46" s="186"/>
      <c r="AM46" s="152">
        <v>42733</v>
      </c>
      <c r="AN46" s="186">
        <v>3.4020000000000001</v>
      </c>
      <c r="AO46" s="49"/>
      <c r="AP46" s="186"/>
      <c r="AQ46" s="152">
        <v>42733</v>
      </c>
      <c r="AR46" s="186">
        <v>3.7650000000000001</v>
      </c>
      <c r="AS46" s="49"/>
      <c r="AT46" s="186"/>
      <c r="AU46" s="152">
        <v>42733</v>
      </c>
      <c r="AV46" s="186">
        <v>4.0910000000000002</v>
      </c>
      <c r="AW46" s="49"/>
    </row>
    <row r="47" spans="2:49" x14ac:dyDescent="0.35">
      <c r="B47" s="187"/>
      <c r="C47" s="152">
        <v>42734</v>
      </c>
      <c r="D47" s="186"/>
      <c r="E47" s="186"/>
      <c r="F47" s="187"/>
      <c r="G47" s="152">
        <v>42734</v>
      </c>
      <c r="H47" s="186"/>
      <c r="I47" s="49"/>
      <c r="J47" s="187"/>
      <c r="K47" s="152">
        <v>42734</v>
      </c>
      <c r="L47" s="186"/>
      <c r="M47" s="49"/>
      <c r="N47" s="187"/>
      <c r="O47" s="152">
        <v>42734</v>
      </c>
      <c r="P47" s="186">
        <v>1.917</v>
      </c>
      <c r="Q47" s="49"/>
      <c r="R47" s="186"/>
      <c r="S47" s="152">
        <v>42734</v>
      </c>
      <c r="T47" s="186">
        <v>2.2839999999999998</v>
      </c>
      <c r="U47" s="49"/>
      <c r="V47" s="186"/>
      <c r="W47" s="152">
        <v>42734</v>
      </c>
      <c r="X47" s="186">
        <v>2.504</v>
      </c>
      <c r="Y47" s="186"/>
      <c r="Z47" s="187"/>
      <c r="AA47" s="152">
        <v>42734</v>
      </c>
      <c r="AB47" s="186">
        <v>2.7</v>
      </c>
      <c r="AC47" s="49"/>
      <c r="AD47" s="186"/>
      <c r="AE47" s="152">
        <v>42734</v>
      </c>
      <c r="AF47" s="186">
        <v>2.9790000000000001</v>
      </c>
      <c r="AG47" s="49"/>
      <c r="AH47" s="186"/>
      <c r="AI47" s="152">
        <v>42734</v>
      </c>
      <c r="AJ47" s="186">
        <v>3.2490000000000001</v>
      </c>
      <c r="AK47" s="49"/>
      <c r="AL47" s="186"/>
      <c r="AM47" s="152">
        <v>42734</v>
      </c>
      <c r="AN47" s="186">
        <v>3.351</v>
      </c>
      <c r="AO47" s="49"/>
      <c r="AP47" s="186"/>
      <c r="AQ47" s="152">
        <v>42734</v>
      </c>
      <c r="AR47" s="186">
        <v>3.7029999999999998</v>
      </c>
      <c r="AS47" s="49"/>
      <c r="AT47" s="186"/>
      <c r="AU47" s="152">
        <v>42734</v>
      </c>
      <c r="AV47" s="186">
        <v>4.0339999999999998</v>
      </c>
      <c r="AW47" s="49"/>
    </row>
    <row r="48" spans="2:49" x14ac:dyDescent="0.35">
      <c r="B48" s="187"/>
      <c r="C48" s="152">
        <v>42737</v>
      </c>
      <c r="D48" s="186"/>
      <c r="E48" s="186"/>
      <c r="F48" s="187"/>
      <c r="G48" s="152">
        <v>42737</v>
      </c>
      <c r="H48" s="186"/>
      <c r="I48" s="49"/>
      <c r="J48" s="187"/>
      <c r="K48" s="152">
        <v>42737</v>
      </c>
      <c r="L48" s="186"/>
      <c r="M48" s="49"/>
      <c r="N48" s="187"/>
      <c r="O48" s="152">
        <v>42737</v>
      </c>
      <c r="P48" s="186"/>
      <c r="Q48" s="49"/>
      <c r="R48" s="186"/>
      <c r="S48" s="152">
        <v>42737</v>
      </c>
      <c r="T48" s="186"/>
      <c r="U48" s="49"/>
      <c r="V48" s="186"/>
      <c r="W48" s="152">
        <v>42737</v>
      </c>
      <c r="X48" s="186"/>
      <c r="Y48" s="186"/>
      <c r="Z48" s="187"/>
      <c r="AA48" s="152">
        <v>42737</v>
      </c>
      <c r="AB48" s="186"/>
      <c r="AC48" s="49"/>
      <c r="AD48" s="186"/>
      <c r="AE48" s="152">
        <v>42737</v>
      </c>
      <c r="AF48" s="186"/>
      <c r="AG48" s="49"/>
      <c r="AH48" s="186"/>
      <c r="AI48" s="152">
        <v>42737</v>
      </c>
      <c r="AJ48" s="186"/>
      <c r="AK48" s="49"/>
      <c r="AL48" s="186"/>
      <c r="AM48" s="152">
        <v>42737</v>
      </c>
      <c r="AN48" s="186"/>
      <c r="AO48" s="49"/>
      <c r="AP48" s="186"/>
      <c r="AQ48" s="152">
        <v>42737</v>
      </c>
      <c r="AR48" s="186"/>
      <c r="AS48" s="49"/>
      <c r="AT48" s="186"/>
      <c r="AU48" s="152">
        <v>42737</v>
      </c>
      <c r="AV48" s="186"/>
      <c r="AW48" s="49"/>
    </row>
    <row r="49" spans="2:49" x14ac:dyDescent="0.35">
      <c r="B49" s="187"/>
      <c r="C49" s="152">
        <v>42738</v>
      </c>
      <c r="D49" s="186"/>
      <c r="E49" s="186"/>
      <c r="F49" s="187"/>
      <c r="G49" s="152">
        <v>42738</v>
      </c>
      <c r="H49" s="186"/>
      <c r="I49" s="49"/>
      <c r="J49" s="187"/>
      <c r="K49" s="152">
        <v>42738</v>
      </c>
      <c r="L49" s="186"/>
      <c r="M49" s="49"/>
      <c r="N49" s="187"/>
      <c r="O49" s="152">
        <v>42738</v>
      </c>
      <c r="P49" s="186"/>
      <c r="Q49" s="49"/>
      <c r="R49" s="186"/>
      <c r="S49" s="152">
        <v>42738</v>
      </c>
      <c r="T49" s="186"/>
      <c r="U49" s="49"/>
      <c r="V49" s="186"/>
      <c r="W49" s="152">
        <v>42738</v>
      </c>
      <c r="X49" s="186"/>
      <c r="Y49" s="186"/>
      <c r="Z49" s="187"/>
      <c r="AA49" s="152">
        <v>42738</v>
      </c>
      <c r="AB49" s="186"/>
      <c r="AC49" s="49"/>
      <c r="AD49" s="186"/>
      <c r="AE49" s="152">
        <v>42738</v>
      </c>
      <c r="AF49" s="186"/>
      <c r="AG49" s="49"/>
      <c r="AH49" s="186"/>
      <c r="AI49" s="152">
        <v>42738</v>
      </c>
      <c r="AJ49" s="186"/>
      <c r="AK49" s="49"/>
      <c r="AL49" s="186"/>
      <c r="AM49" s="152">
        <v>42738</v>
      </c>
      <c r="AN49" s="186"/>
      <c r="AO49" s="49"/>
      <c r="AP49" s="186"/>
      <c r="AQ49" s="152">
        <v>42738</v>
      </c>
      <c r="AR49" s="186"/>
      <c r="AS49" s="49"/>
      <c r="AT49" s="186"/>
      <c r="AU49" s="152">
        <v>42738</v>
      </c>
      <c r="AV49" s="186"/>
      <c r="AW49" s="49"/>
    </row>
    <row r="50" spans="2:49" x14ac:dyDescent="0.35">
      <c r="B50" s="187"/>
      <c r="C50" s="152">
        <v>42739</v>
      </c>
      <c r="D50" s="186"/>
      <c r="E50" s="186"/>
      <c r="F50" s="187"/>
      <c r="G50" s="152">
        <v>42739</v>
      </c>
      <c r="H50" s="186"/>
      <c r="I50" s="49"/>
      <c r="J50" s="187"/>
      <c r="K50" s="152">
        <v>42739</v>
      </c>
      <c r="L50" s="186"/>
      <c r="M50" s="49"/>
      <c r="N50" s="187"/>
      <c r="O50" s="152">
        <v>42739</v>
      </c>
      <c r="P50" s="186">
        <v>1.915</v>
      </c>
      <c r="Q50" s="49"/>
      <c r="R50" s="186"/>
      <c r="S50" s="152">
        <v>42739</v>
      </c>
      <c r="T50" s="186">
        <v>2.2640000000000002</v>
      </c>
      <c r="U50" s="49"/>
      <c r="V50" s="186"/>
      <c r="W50" s="152">
        <v>42739</v>
      </c>
      <c r="X50" s="186">
        <v>2.488</v>
      </c>
      <c r="Y50" s="186"/>
      <c r="Z50" s="187"/>
      <c r="AA50" s="152">
        <v>42739</v>
      </c>
      <c r="AB50" s="186">
        <v>2.677</v>
      </c>
      <c r="AC50" s="49"/>
      <c r="AD50" s="186"/>
      <c r="AE50" s="152">
        <v>42739</v>
      </c>
      <c r="AF50" s="186">
        <v>2.95</v>
      </c>
      <c r="AG50" s="49"/>
      <c r="AH50" s="186"/>
      <c r="AI50" s="152">
        <v>42739</v>
      </c>
      <c r="AJ50" s="186">
        <v>3.2309999999999999</v>
      </c>
      <c r="AK50" s="49"/>
      <c r="AL50" s="186"/>
      <c r="AM50" s="152">
        <v>42739</v>
      </c>
      <c r="AN50" s="186">
        <v>3.3340000000000001</v>
      </c>
      <c r="AO50" s="49"/>
      <c r="AP50" s="186"/>
      <c r="AQ50" s="152">
        <v>42739</v>
      </c>
      <c r="AR50" s="186">
        <v>3.7029999999999998</v>
      </c>
      <c r="AS50" s="49"/>
      <c r="AT50" s="186"/>
      <c r="AU50" s="152">
        <v>42739</v>
      </c>
      <c r="AV50" s="186">
        <v>4.0259999999999998</v>
      </c>
      <c r="AW50" s="49"/>
    </row>
    <row r="51" spans="2:49" x14ac:dyDescent="0.35">
      <c r="B51" s="187"/>
      <c r="C51" s="152">
        <v>42740</v>
      </c>
      <c r="D51" s="186"/>
      <c r="E51" s="186"/>
      <c r="F51" s="187"/>
      <c r="G51" s="152">
        <v>42740</v>
      </c>
      <c r="H51" s="186"/>
      <c r="I51" s="49"/>
      <c r="J51" s="187"/>
      <c r="K51" s="152">
        <v>42740</v>
      </c>
      <c r="L51" s="186"/>
      <c r="M51" s="49"/>
      <c r="N51" s="187"/>
      <c r="O51" s="152">
        <v>42740</v>
      </c>
      <c r="P51" s="186">
        <v>1.907</v>
      </c>
      <c r="Q51" s="49"/>
      <c r="R51" s="186"/>
      <c r="S51" s="152">
        <v>42740</v>
      </c>
      <c r="T51" s="186">
        <v>2.2149999999999999</v>
      </c>
      <c r="U51" s="49"/>
      <c r="V51" s="186"/>
      <c r="W51" s="152">
        <v>42740</v>
      </c>
      <c r="X51" s="186">
        <v>2.4220000000000002</v>
      </c>
      <c r="Y51" s="186"/>
      <c r="Z51" s="187"/>
      <c r="AA51" s="152">
        <v>42740</v>
      </c>
      <c r="AB51" s="186">
        <v>2.61</v>
      </c>
      <c r="AC51" s="49"/>
      <c r="AD51" s="186"/>
      <c r="AE51" s="152">
        <v>42740</v>
      </c>
      <c r="AF51" s="186">
        <v>2.8810000000000002</v>
      </c>
      <c r="AG51" s="49"/>
      <c r="AH51" s="186"/>
      <c r="AI51" s="152">
        <v>42740</v>
      </c>
      <c r="AJ51" s="186">
        <v>3.1520000000000001</v>
      </c>
      <c r="AK51" s="49"/>
      <c r="AL51" s="186"/>
      <c r="AM51" s="152">
        <v>42740</v>
      </c>
      <c r="AN51" s="186">
        <v>3.2549999999999999</v>
      </c>
      <c r="AO51" s="49"/>
      <c r="AP51" s="186"/>
      <c r="AQ51" s="152">
        <v>42740</v>
      </c>
      <c r="AR51" s="186">
        <v>3.62</v>
      </c>
      <c r="AS51" s="49"/>
      <c r="AT51" s="186"/>
      <c r="AU51" s="152">
        <v>42740</v>
      </c>
      <c r="AV51" s="186">
        <v>3.9470000000000001</v>
      </c>
      <c r="AW51" s="49"/>
    </row>
    <row r="52" spans="2:49" x14ac:dyDescent="0.35">
      <c r="B52" s="187"/>
      <c r="C52" s="152">
        <v>42741</v>
      </c>
      <c r="D52" s="186"/>
      <c r="E52" s="186"/>
      <c r="F52" s="187"/>
      <c r="G52" s="152">
        <v>42741</v>
      </c>
      <c r="H52" s="186"/>
      <c r="I52" s="49"/>
      <c r="J52" s="187"/>
      <c r="K52" s="152">
        <v>42741</v>
      </c>
      <c r="L52" s="186"/>
      <c r="M52" s="49"/>
      <c r="N52" s="187"/>
      <c r="O52" s="152">
        <v>42741</v>
      </c>
      <c r="P52" s="186">
        <v>1.9100000000000001</v>
      </c>
      <c r="Q52" s="49"/>
      <c r="R52" s="186"/>
      <c r="S52" s="152">
        <v>42741</v>
      </c>
      <c r="T52" s="186">
        <v>2.2189999999999999</v>
      </c>
      <c r="U52" s="49"/>
      <c r="V52" s="186"/>
      <c r="W52" s="152">
        <v>42741</v>
      </c>
      <c r="X52" s="186">
        <v>2.4140000000000001</v>
      </c>
      <c r="Y52" s="186"/>
      <c r="Z52" s="187"/>
      <c r="AA52" s="152">
        <v>42741</v>
      </c>
      <c r="AB52" s="186">
        <v>2.5859999999999999</v>
      </c>
      <c r="AC52" s="49"/>
      <c r="AD52" s="186"/>
      <c r="AE52" s="152">
        <v>42741</v>
      </c>
      <c r="AF52" s="186">
        <v>2.847</v>
      </c>
      <c r="AG52" s="49"/>
      <c r="AH52" s="186"/>
      <c r="AI52" s="152">
        <v>42741</v>
      </c>
      <c r="AJ52" s="186">
        <v>3.1080000000000001</v>
      </c>
      <c r="AK52" s="49"/>
      <c r="AL52" s="186"/>
      <c r="AM52" s="152">
        <v>42741</v>
      </c>
      <c r="AN52" s="186">
        <v>3.2080000000000002</v>
      </c>
      <c r="AO52" s="49"/>
      <c r="AP52" s="186"/>
      <c r="AQ52" s="152">
        <v>42741</v>
      </c>
      <c r="AR52" s="186">
        <v>3.5640000000000001</v>
      </c>
      <c r="AS52" s="49"/>
      <c r="AT52" s="186"/>
      <c r="AU52" s="152">
        <v>42741</v>
      </c>
      <c r="AV52" s="186">
        <v>3.8879999999999999</v>
      </c>
      <c r="AW52" s="49"/>
    </row>
    <row r="53" spans="2:49" x14ac:dyDescent="0.35">
      <c r="B53" s="187"/>
      <c r="C53" s="152">
        <v>42744</v>
      </c>
      <c r="D53" s="186"/>
      <c r="E53" s="186"/>
      <c r="F53" s="187"/>
      <c r="G53" s="152">
        <v>42744</v>
      </c>
      <c r="H53" s="186"/>
      <c r="I53" s="49"/>
      <c r="J53" s="187"/>
      <c r="K53" s="152">
        <v>42744</v>
      </c>
      <c r="L53" s="186"/>
      <c r="M53" s="49"/>
      <c r="N53" s="187"/>
      <c r="O53" s="152">
        <v>42744</v>
      </c>
      <c r="P53" s="186">
        <v>1.911</v>
      </c>
      <c r="Q53" s="49"/>
      <c r="R53" s="186"/>
      <c r="S53" s="152">
        <v>42744</v>
      </c>
      <c r="T53" s="186">
        <v>2.2640000000000002</v>
      </c>
      <c r="U53" s="49"/>
      <c r="V53" s="186"/>
      <c r="W53" s="152">
        <v>42744</v>
      </c>
      <c r="X53" s="186">
        <v>2.4649999999999999</v>
      </c>
      <c r="Y53" s="186"/>
      <c r="Z53" s="187"/>
      <c r="AA53" s="152">
        <v>42744</v>
      </c>
      <c r="AB53" s="186">
        <v>2.6470000000000002</v>
      </c>
      <c r="AC53" s="49"/>
      <c r="AD53" s="186"/>
      <c r="AE53" s="152">
        <v>42744</v>
      </c>
      <c r="AF53" s="186">
        <v>2.911</v>
      </c>
      <c r="AG53" s="49"/>
      <c r="AH53" s="186"/>
      <c r="AI53" s="152">
        <v>42744</v>
      </c>
      <c r="AJ53" s="186">
        <v>3.1739999999999999</v>
      </c>
      <c r="AK53" s="49"/>
      <c r="AL53" s="186"/>
      <c r="AM53" s="152">
        <v>42744</v>
      </c>
      <c r="AN53" s="186">
        <v>3.2730000000000001</v>
      </c>
      <c r="AO53" s="49"/>
      <c r="AP53" s="186"/>
      <c r="AQ53" s="152">
        <v>42744</v>
      </c>
      <c r="AR53" s="186">
        <v>3.6269999999999998</v>
      </c>
      <c r="AS53" s="49"/>
      <c r="AT53" s="186"/>
      <c r="AU53" s="152">
        <v>42744</v>
      </c>
      <c r="AV53" s="186">
        <v>3.948</v>
      </c>
      <c r="AW53" s="49"/>
    </row>
    <row r="54" spans="2:49" x14ac:dyDescent="0.35">
      <c r="B54" s="187"/>
      <c r="C54" s="152">
        <v>42745</v>
      </c>
      <c r="D54" s="186"/>
      <c r="E54" s="186"/>
      <c r="F54" s="187"/>
      <c r="G54" s="152">
        <v>42745</v>
      </c>
      <c r="H54" s="186"/>
      <c r="I54" s="49"/>
      <c r="J54" s="187"/>
      <c r="K54" s="152">
        <v>42745</v>
      </c>
      <c r="L54" s="186"/>
      <c r="M54" s="49"/>
      <c r="N54" s="187"/>
      <c r="O54" s="152">
        <v>42745</v>
      </c>
      <c r="P54" s="186">
        <v>1.9020000000000001</v>
      </c>
      <c r="Q54" s="49"/>
      <c r="R54" s="186"/>
      <c r="S54" s="152">
        <v>42745</v>
      </c>
      <c r="T54" s="186">
        <v>2.2250000000000001</v>
      </c>
      <c r="U54" s="49"/>
      <c r="V54" s="186"/>
      <c r="W54" s="152">
        <v>42745</v>
      </c>
      <c r="X54" s="186">
        <v>2.4209999999999998</v>
      </c>
      <c r="Y54" s="186"/>
      <c r="Z54" s="187"/>
      <c r="AA54" s="152">
        <v>42745</v>
      </c>
      <c r="AB54" s="186">
        <v>2.5960000000000001</v>
      </c>
      <c r="AC54" s="49"/>
      <c r="AD54" s="186"/>
      <c r="AE54" s="152">
        <v>42745</v>
      </c>
      <c r="AF54" s="186">
        <v>2.8529999999999998</v>
      </c>
      <c r="AG54" s="49"/>
      <c r="AH54" s="186"/>
      <c r="AI54" s="152">
        <v>42745</v>
      </c>
      <c r="AJ54" s="186">
        <v>3.1019999999999999</v>
      </c>
      <c r="AK54" s="49"/>
      <c r="AL54" s="186"/>
      <c r="AM54" s="152">
        <v>42745</v>
      </c>
      <c r="AN54" s="186">
        <v>3.1920000000000002</v>
      </c>
      <c r="AO54" s="49"/>
      <c r="AP54" s="186"/>
      <c r="AQ54" s="152">
        <v>42745</v>
      </c>
      <c r="AR54" s="186">
        <v>3.5390000000000001</v>
      </c>
      <c r="AS54" s="49"/>
      <c r="AT54" s="186"/>
      <c r="AU54" s="152">
        <v>42745</v>
      </c>
      <c r="AV54" s="186">
        <v>3.8689999999999998</v>
      </c>
      <c r="AW54" s="49"/>
    </row>
    <row r="55" spans="2:49" x14ac:dyDescent="0.35">
      <c r="B55" s="187"/>
      <c r="C55" s="152">
        <v>42746</v>
      </c>
      <c r="D55" s="186"/>
      <c r="E55" s="186"/>
      <c r="F55" s="187"/>
      <c r="G55" s="152">
        <v>42746</v>
      </c>
      <c r="H55" s="186"/>
      <c r="I55" s="49"/>
      <c r="J55" s="187"/>
      <c r="K55" s="152">
        <v>42746</v>
      </c>
      <c r="L55" s="186"/>
      <c r="M55" s="49"/>
      <c r="N55" s="187"/>
      <c r="O55" s="152">
        <v>42746</v>
      </c>
      <c r="P55" s="186">
        <v>1.909</v>
      </c>
      <c r="Q55" s="49"/>
      <c r="R55" s="186"/>
      <c r="S55" s="152">
        <v>42746</v>
      </c>
      <c r="T55" s="186">
        <v>2.2330000000000001</v>
      </c>
      <c r="U55" s="49"/>
      <c r="V55" s="186"/>
      <c r="W55" s="152">
        <v>42746</v>
      </c>
      <c r="X55" s="186">
        <v>2.4289999999999998</v>
      </c>
      <c r="Y55" s="186"/>
      <c r="Z55" s="187"/>
      <c r="AA55" s="152">
        <v>42746</v>
      </c>
      <c r="AB55" s="186">
        <v>2.593</v>
      </c>
      <c r="AC55" s="49"/>
      <c r="AD55" s="186"/>
      <c r="AE55" s="152">
        <v>42746</v>
      </c>
      <c r="AF55" s="186">
        <v>2.85</v>
      </c>
      <c r="AG55" s="49"/>
      <c r="AH55" s="186"/>
      <c r="AI55" s="152">
        <v>42746</v>
      </c>
      <c r="AJ55" s="186">
        <v>3.1120000000000001</v>
      </c>
      <c r="AK55" s="49"/>
      <c r="AL55" s="186"/>
      <c r="AM55" s="152">
        <v>42746</v>
      </c>
      <c r="AN55" s="186">
        <v>3.202</v>
      </c>
      <c r="AO55" s="49"/>
      <c r="AP55" s="186"/>
      <c r="AQ55" s="152">
        <v>42746</v>
      </c>
      <c r="AR55" s="186">
        <v>3.5550000000000002</v>
      </c>
      <c r="AS55" s="49"/>
      <c r="AT55" s="186"/>
      <c r="AU55" s="152">
        <v>42746</v>
      </c>
      <c r="AV55" s="186">
        <v>3.8780000000000001</v>
      </c>
      <c r="AW55" s="49"/>
    </row>
    <row r="56" spans="2:49" x14ac:dyDescent="0.35">
      <c r="B56" s="187"/>
      <c r="C56" s="152">
        <v>42747</v>
      </c>
      <c r="D56" s="186"/>
      <c r="E56" s="186"/>
      <c r="F56" s="187"/>
      <c r="G56" s="152">
        <v>42747</v>
      </c>
      <c r="H56" s="186"/>
      <c r="I56" s="49"/>
      <c r="J56" s="187"/>
      <c r="K56" s="152">
        <v>42747</v>
      </c>
      <c r="L56" s="186"/>
      <c r="M56" s="49"/>
      <c r="N56" s="187"/>
      <c r="O56" s="152">
        <v>42747</v>
      </c>
      <c r="P56" s="186">
        <v>1.8940000000000001</v>
      </c>
      <c r="Q56" s="49"/>
      <c r="R56" s="186"/>
      <c r="S56" s="152">
        <v>42747</v>
      </c>
      <c r="T56" s="186">
        <v>2.1880000000000002</v>
      </c>
      <c r="U56" s="49"/>
      <c r="V56" s="186"/>
      <c r="W56" s="152">
        <v>42747</v>
      </c>
      <c r="X56" s="186">
        <v>2.3820000000000001</v>
      </c>
      <c r="Y56" s="186"/>
      <c r="Z56" s="187"/>
      <c r="AA56" s="152">
        <v>42747</v>
      </c>
      <c r="AB56" s="186">
        <v>2.5380000000000003</v>
      </c>
      <c r="AC56" s="49"/>
      <c r="AD56" s="186"/>
      <c r="AE56" s="152">
        <v>42747</v>
      </c>
      <c r="AF56" s="186">
        <v>2.7880000000000003</v>
      </c>
      <c r="AG56" s="49"/>
      <c r="AH56" s="186"/>
      <c r="AI56" s="152">
        <v>42747</v>
      </c>
      <c r="AJ56" s="186">
        <v>3.0409999999999999</v>
      </c>
      <c r="AK56" s="49"/>
      <c r="AL56" s="186"/>
      <c r="AM56" s="152">
        <v>42747</v>
      </c>
      <c r="AN56" s="186">
        <v>3.1230000000000002</v>
      </c>
      <c r="AO56" s="49"/>
      <c r="AP56" s="186"/>
      <c r="AQ56" s="152">
        <v>42747</v>
      </c>
      <c r="AR56" s="186">
        <v>3.4710000000000001</v>
      </c>
      <c r="AS56" s="49"/>
      <c r="AT56" s="186"/>
      <c r="AU56" s="152">
        <v>42747</v>
      </c>
      <c r="AV56" s="186">
        <v>3.794</v>
      </c>
      <c r="AW56" s="49"/>
    </row>
    <row r="57" spans="2:49" x14ac:dyDescent="0.35">
      <c r="B57" s="187"/>
      <c r="C57" s="152">
        <v>42748</v>
      </c>
      <c r="D57" s="186"/>
      <c r="E57" s="186"/>
      <c r="F57" s="187"/>
      <c r="G57" s="152">
        <v>42748</v>
      </c>
      <c r="H57" s="186"/>
      <c r="I57" s="49"/>
      <c r="J57" s="187"/>
      <c r="K57" s="152">
        <v>42748</v>
      </c>
      <c r="L57" s="186"/>
      <c r="M57" s="49"/>
      <c r="N57" s="187"/>
      <c r="O57" s="152">
        <v>42748</v>
      </c>
      <c r="P57" s="186">
        <v>1.8959999999999999</v>
      </c>
      <c r="Q57" s="49"/>
      <c r="R57" s="186"/>
      <c r="S57" s="152">
        <v>42748</v>
      </c>
      <c r="T57" s="186">
        <v>2.2010000000000001</v>
      </c>
      <c r="U57" s="49"/>
      <c r="V57" s="186"/>
      <c r="W57" s="152">
        <v>42748</v>
      </c>
      <c r="X57" s="186">
        <v>2.3980000000000001</v>
      </c>
      <c r="Y57" s="186"/>
      <c r="Z57" s="187"/>
      <c r="AA57" s="152">
        <v>42748</v>
      </c>
      <c r="AB57" s="186">
        <v>2.5569999999999999</v>
      </c>
      <c r="AC57" s="49"/>
      <c r="AD57" s="186"/>
      <c r="AE57" s="152">
        <v>42748</v>
      </c>
      <c r="AF57" s="186">
        <v>2.8120000000000003</v>
      </c>
      <c r="AG57" s="49"/>
      <c r="AH57" s="186"/>
      <c r="AI57" s="152">
        <v>42748</v>
      </c>
      <c r="AJ57" s="186">
        <v>3.0659999999999998</v>
      </c>
      <c r="AK57" s="49"/>
      <c r="AL57" s="186"/>
      <c r="AM57" s="152">
        <v>42748</v>
      </c>
      <c r="AN57" s="186">
        <v>3.1469999999999998</v>
      </c>
      <c r="AO57" s="49"/>
      <c r="AP57" s="186"/>
      <c r="AQ57" s="152">
        <v>42748</v>
      </c>
      <c r="AR57" s="186">
        <v>3.492</v>
      </c>
      <c r="AS57" s="49"/>
      <c r="AT57" s="186"/>
      <c r="AU57" s="152">
        <v>42748</v>
      </c>
      <c r="AV57" s="186">
        <v>3.8159999999999998</v>
      </c>
      <c r="AW57" s="49"/>
    </row>
    <row r="58" spans="2:49" x14ac:dyDescent="0.35">
      <c r="B58" s="187"/>
      <c r="C58" s="152">
        <v>42751</v>
      </c>
      <c r="D58" s="186"/>
      <c r="E58" s="186"/>
      <c r="F58" s="187"/>
      <c r="G58" s="152">
        <v>42751</v>
      </c>
      <c r="H58" s="186"/>
      <c r="I58" s="49"/>
      <c r="J58" s="187"/>
      <c r="K58" s="152">
        <v>42751</v>
      </c>
      <c r="L58" s="186"/>
      <c r="M58" s="49"/>
      <c r="N58" s="187"/>
      <c r="O58" s="152">
        <v>42751</v>
      </c>
      <c r="P58" s="186">
        <v>1.8959999999999999</v>
      </c>
      <c r="Q58" s="49"/>
      <c r="R58" s="186"/>
      <c r="S58" s="152">
        <v>42751</v>
      </c>
      <c r="T58" s="186">
        <v>2.2090000000000001</v>
      </c>
      <c r="U58" s="49"/>
      <c r="V58" s="186"/>
      <c r="W58" s="152">
        <v>42751</v>
      </c>
      <c r="X58" s="186">
        <v>2.407</v>
      </c>
      <c r="Y58" s="186"/>
      <c r="Z58" s="187"/>
      <c r="AA58" s="152">
        <v>42751</v>
      </c>
      <c r="AB58" s="186">
        <v>2.5670000000000002</v>
      </c>
      <c r="AC58" s="49"/>
      <c r="AD58" s="186"/>
      <c r="AE58" s="152">
        <v>42751</v>
      </c>
      <c r="AF58" s="186">
        <v>2.8220000000000001</v>
      </c>
      <c r="AG58" s="49"/>
      <c r="AH58" s="186"/>
      <c r="AI58" s="152">
        <v>42751</v>
      </c>
      <c r="AJ58" s="186">
        <v>3.0790000000000002</v>
      </c>
      <c r="AK58" s="49"/>
      <c r="AL58" s="186"/>
      <c r="AM58" s="152">
        <v>42751</v>
      </c>
      <c r="AN58" s="186">
        <v>3.1589999999999998</v>
      </c>
      <c r="AO58" s="49"/>
      <c r="AP58" s="186"/>
      <c r="AQ58" s="152">
        <v>42751</v>
      </c>
      <c r="AR58" s="186">
        <v>3.5030000000000001</v>
      </c>
      <c r="AS58" s="49"/>
      <c r="AT58" s="186"/>
      <c r="AU58" s="152">
        <v>42751</v>
      </c>
      <c r="AV58" s="186">
        <v>3.8239999999999998</v>
      </c>
      <c r="AW58" s="49"/>
    </row>
    <row r="59" spans="2:49" x14ac:dyDescent="0.35">
      <c r="B59" s="187"/>
      <c r="C59" s="152">
        <v>42752</v>
      </c>
      <c r="D59" s="186"/>
      <c r="E59" s="186"/>
      <c r="F59" s="187"/>
      <c r="G59" s="152">
        <v>42752</v>
      </c>
      <c r="H59" s="186"/>
      <c r="I59" s="49"/>
      <c r="J59" s="187"/>
      <c r="K59" s="152">
        <v>42752</v>
      </c>
      <c r="L59" s="186"/>
      <c r="M59" s="49"/>
      <c r="N59" s="187"/>
      <c r="O59" s="152">
        <v>42752</v>
      </c>
      <c r="P59" s="186">
        <v>1.895</v>
      </c>
      <c r="Q59" s="49"/>
      <c r="R59" s="186"/>
      <c r="S59" s="152">
        <v>42752</v>
      </c>
      <c r="T59" s="186">
        <v>2.2000000000000002</v>
      </c>
      <c r="U59" s="49"/>
      <c r="V59" s="186"/>
      <c r="W59" s="152">
        <v>42752</v>
      </c>
      <c r="X59" s="186">
        <v>2.4</v>
      </c>
      <c r="Y59" s="186"/>
      <c r="Z59" s="187"/>
      <c r="AA59" s="152">
        <v>42752</v>
      </c>
      <c r="AB59" s="186">
        <v>2.5590000000000002</v>
      </c>
      <c r="AC59" s="49"/>
      <c r="AD59" s="186"/>
      <c r="AE59" s="152">
        <v>42752</v>
      </c>
      <c r="AF59" s="186">
        <v>2.8129999999999997</v>
      </c>
      <c r="AG59" s="49"/>
      <c r="AH59" s="186"/>
      <c r="AI59" s="152">
        <v>42752</v>
      </c>
      <c r="AJ59" s="186">
        <v>3.0640000000000001</v>
      </c>
      <c r="AK59" s="49"/>
      <c r="AL59" s="186"/>
      <c r="AM59" s="152">
        <v>42752</v>
      </c>
      <c r="AN59" s="186">
        <v>3.137</v>
      </c>
      <c r="AO59" s="49"/>
      <c r="AP59" s="186"/>
      <c r="AQ59" s="152">
        <v>42752</v>
      </c>
      <c r="AR59" s="186">
        <v>3.476</v>
      </c>
      <c r="AS59" s="49"/>
      <c r="AT59" s="186"/>
      <c r="AU59" s="152">
        <v>42752</v>
      </c>
      <c r="AV59" s="186">
        <v>3.8010000000000002</v>
      </c>
      <c r="AW59" s="49"/>
    </row>
    <row r="60" spans="2:49" x14ac:dyDescent="0.35">
      <c r="B60" s="187"/>
      <c r="C60" s="152">
        <v>42753</v>
      </c>
      <c r="D60" s="186"/>
      <c r="E60" s="186"/>
      <c r="F60" s="187"/>
      <c r="G60" s="152">
        <v>42753</v>
      </c>
      <c r="H60" s="186"/>
      <c r="I60" s="49"/>
      <c r="J60" s="187"/>
      <c r="K60" s="152">
        <v>42753</v>
      </c>
      <c r="L60" s="186"/>
      <c r="M60" s="49"/>
      <c r="N60" s="187"/>
      <c r="O60" s="152">
        <v>42753</v>
      </c>
      <c r="P60" s="186">
        <v>1.897</v>
      </c>
      <c r="Q60" s="49"/>
      <c r="R60" s="186"/>
      <c r="S60" s="152">
        <v>42753</v>
      </c>
      <c r="T60" s="186">
        <v>2.2149999999999999</v>
      </c>
      <c r="U60" s="49"/>
      <c r="V60" s="186"/>
      <c r="W60" s="152">
        <v>42753</v>
      </c>
      <c r="X60" s="186">
        <v>2.4079999999999999</v>
      </c>
      <c r="Y60" s="186"/>
      <c r="Z60" s="187"/>
      <c r="AA60" s="152">
        <v>42753</v>
      </c>
      <c r="AB60" s="186">
        <v>2.5609999999999999</v>
      </c>
      <c r="AC60" s="49"/>
      <c r="AD60" s="186"/>
      <c r="AE60" s="152">
        <v>42753</v>
      </c>
      <c r="AF60" s="186">
        <v>2.8109999999999999</v>
      </c>
      <c r="AG60" s="49"/>
      <c r="AH60" s="186"/>
      <c r="AI60" s="152">
        <v>42753</v>
      </c>
      <c r="AJ60" s="186">
        <v>3.0569999999999999</v>
      </c>
      <c r="AK60" s="49"/>
      <c r="AL60" s="186"/>
      <c r="AM60" s="152">
        <v>42753</v>
      </c>
      <c r="AN60" s="186">
        <v>3.125</v>
      </c>
      <c r="AO60" s="49"/>
      <c r="AP60" s="186"/>
      <c r="AQ60" s="152">
        <v>42753</v>
      </c>
      <c r="AR60" s="186">
        <v>3.4580000000000002</v>
      </c>
      <c r="AS60" s="49"/>
      <c r="AT60" s="186"/>
      <c r="AU60" s="152">
        <v>42753</v>
      </c>
      <c r="AV60" s="186">
        <v>3.7810000000000001</v>
      </c>
      <c r="AW60" s="49"/>
    </row>
    <row r="61" spans="2:49" x14ac:dyDescent="0.35">
      <c r="B61" s="187"/>
      <c r="C61" s="152">
        <v>42754</v>
      </c>
      <c r="D61" s="186"/>
      <c r="E61" s="186"/>
      <c r="F61" s="187"/>
      <c r="G61" s="152">
        <v>42754</v>
      </c>
      <c r="H61" s="186"/>
      <c r="I61" s="49"/>
      <c r="J61" s="187"/>
      <c r="K61" s="152">
        <v>42754</v>
      </c>
      <c r="L61" s="186"/>
      <c r="M61" s="49"/>
      <c r="N61" s="187"/>
      <c r="O61" s="152">
        <v>42754</v>
      </c>
      <c r="P61" s="186">
        <v>1.917</v>
      </c>
      <c r="Q61" s="49"/>
      <c r="R61" s="186"/>
      <c r="S61" s="152">
        <v>42754</v>
      </c>
      <c r="T61" s="186">
        <v>2.2709999999999999</v>
      </c>
      <c r="U61" s="49"/>
      <c r="V61" s="186"/>
      <c r="W61" s="152">
        <v>42754</v>
      </c>
      <c r="X61" s="186">
        <v>2.4699999999999998</v>
      </c>
      <c r="Y61" s="186"/>
      <c r="Z61" s="187"/>
      <c r="AA61" s="152">
        <v>42754</v>
      </c>
      <c r="AB61" s="186">
        <v>2.63</v>
      </c>
      <c r="AC61" s="49"/>
      <c r="AD61" s="186"/>
      <c r="AE61" s="152">
        <v>42754</v>
      </c>
      <c r="AF61" s="186">
        <v>2.8879999999999999</v>
      </c>
      <c r="AG61" s="49"/>
      <c r="AH61" s="186"/>
      <c r="AI61" s="152">
        <v>42754</v>
      </c>
      <c r="AJ61" s="186">
        <v>3.149</v>
      </c>
      <c r="AK61" s="49"/>
      <c r="AL61" s="186"/>
      <c r="AM61" s="152">
        <v>42754</v>
      </c>
      <c r="AN61" s="186">
        <v>3.2229999999999999</v>
      </c>
      <c r="AO61" s="49"/>
      <c r="AP61" s="186"/>
      <c r="AQ61" s="152">
        <v>42754</v>
      </c>
      <c r="AR61" s="186">
        <v>3.5550000000000002</v>
      </c>
      <c r="AS61" s="49"/>
      <c r="AT61" s="186"/>
      <c r="AU61" s="152">
        <v>42754</v>
      </c>
      <c r="AV61" s="186">
        <v>3.883</v>
      </c>
      <c r="AW61" s="49"/>
    </row>
    <row r="62" spans="2:49" x14ac:dyDescent="0.35">
      <c r="B62" s="187"/>
      <c r="C62" s="152">
        <v>42755</v>
      </c>
      <c r="D62" s="186"/>
      <c r="E62" s="186"/>
      <c r="F62" s="187"/>
      <c r="G62" s="152">
        <v>42755</v>
      </c>
      <c r="H62" s="186"/>
      <c r="I62" s="49"/>
      <c r="J62" s="187"/>
      <c r="K62" s="152">
        <v>42755</v>
      </c>
      <c r="L62" s="186"/>
      <c r="M62" s="49"/>
      <c r="N62" s="187"/>
      <c r="O62" s="152">
        <v>42755</v>
      </c>
      <c r="P62" s="186">
        <v>1.921</v>
      </c>
      <c r="Q62" s="49"/>
      <c r="R62" s="186"/>
      <c r="S62" s="152">
        <v>42755</v>
      </c>
      <c r="T62" s="186">
        <v>2.2999999999999998</v>
      </c>
      <c r="U62" s="49"/>
      <c r="V62" s="186"/>
      <c r="W62" s="152">
        <v>42755</v>
      </c>
      <c r="X62" s="186">
        <v>2.5</v>
      </c>
      <c r="Y62" s="186"/>
      <c r="Z62" s="187"/>
      <c r="AA62" s="152">
        <v>42755</v>
      </c>
      <c r="AB62" s="186">
        <v>2.6760000000000002</v>
      </c>
      <c r="AC62" s="49"/>
      <c r="AD62" s="186"/>
      <c r="AE62" s="152">
        <v>42755</v>
      </c>
      <c r="AF62" s="186">
        <v>2.94</v>
      </c>
      <c r="AG62" s="49"/>
      <c r="AH62" s="186"/>
      <c r="AI62" s="152">
        <v>42755</v>
      </c>
      <c r="AJ62" s="186">
        <v>3.1930000000000001</v>
      </c>
      <c r="AK62" s="49"/>
      <c r="AL62" s="186"/>
      <c r="AM62" s="152">
        <v>42755</v>
      </c>
      <c r="AN62" s="186">
        <v>3.274</v>
      </c>
      <c r="AO62" s="49"/>
      <c r="AP62" s="186"/>
      <c r="AQ62" s="152">
        <v>42755</v>
      </c>
      <c r="AR62" s="186">
        <v>3.605</v>
      </c>
      <c r="AS62" s="49"/>
      <c r="AT62" s="186"/>
      <c r="AU62" s="152">
        <v>42755</v>
      </c>
      <c r="AV62" s="186">
        <v>3.9350000000000001</v>
      </c>
      <c r="AW62" s="49"/>
    </row>
    <row r="63" spans="2:49" x14ac:dyDescent="0.35">
      <c r="B63" s="187"/>
      <c r="C63" s="152">
        <v>42758</v>
      </c>
      <c r="D63" s="186"/>
      <c r="E63" s="186"/>
      <c r="F63" s="187"/>
      <c r="G63" s="152">
        <v>42758</v>
      </c>
      <c r="H63" s="186"/>
      <c r="I63" s="49"/>
      <c r="J63" s="187"/>
      <c r="K63" s="152">
        <v>42758</v>
      </c>
      <c r="L63" s="186"/>
      <c r="M63" s="49"/>
      <c r="N63" s="187"/>
      <c r="O63" s="152">
        <v>42758</v>
      </c>
      <c r="P63" s="186"/>
      <c r="Q63" s="49"/>
      <c r="R63" s="186"/>
      <c r="S63" s="152">
        <v>42758</v>
      </c>
      <c r="T63" s="186"/>
      <c r="U63" s="49"/>
      <c r="V63" s="186"/>
      <c r="W63" s="152">
        <v>42758</v>
      </c>
      <c r="X63" s="186"/>
      <c r="Y63" s="186"/>
      <c r="Z63" s="187"/>
      <c r="AA63" s="152">
        <v>42758</v>
      </c>
      <c r="AB63" s="186"/>
      <c r="AC63" s="49"/>
      <c r="AD63" s="186"/>
      <c r="AE63" s="152">
        <v>42758</v>
      </c>
      <c r="AF63" s="186"/>
      <c r="AG63" s="49"/>
      <c r="AH63" s="186"/>
      <c r="AI63" s="152">
        <v>42758</v>
      </c>
      <c r="AJ63" s="186"/>
      <c r="AK63" s="49"/>
      <c r="AL63" s="186"/>
      <c r="AM63" s="152">
        <v>42758</v>
      </c>
      <c r="AN63" s="186"/>
      <c r="AO63" s="49"/>
      <c r="AP63" s="186"/>
      <c r="AQ63" s="152">
        <v>42758</v>
      </c>
      <c r="AR63" s="186"/>
      <c r="AS63" s="49"/>
      <c r="AT63" s="186"/>
      <c r="AU63" s="152">
        <v>42758</v>
      </c>
      <c r="AV63" s="186"/>
      <c r="AW63" s="49"/>
    </row>
    <row r="64" spans="2:49" x14ac:dyDescent="0.35">
      <c r="B64" s="187"/>
      <c r="C64" s="152">
        <v>42759</v>
      </c>
      <c r="D64" s="186"/>
      <c r="E64" s="186"/>
      <c r="F64" s="187"/>
      <c r="G64" s="152">
        <v>42759</v>
      </c>
      <c r="H64" s="186"/>
      <c r="I64" s="49"/>
      <c r="J64" s="187"/>
      <c r="K64" s="152">
        <v>42759</v>
      </c>
      <c r="L64" s="186"/>
      <c r="M64" s="49"/>
      <c r="N64" s="187"/>
      <c r="O64" s="152">
        <v>42759</v>
      </c>
      <c r="P64" s="186">
        <v>1.92</v>
      </c>
      <c r="Q64" s="49"/>
      <c r="R64" s="186"/>
      <c r="S64" s="152">
        <v>42759</v>
      </c>
      <c r="T64" s="186">
        <v>2.2810000000000001</v>
      </c>
      <c r="U64" s="49"/>
      <c r="V64" s="186"/>
      <c r="W64" s="152">
        <v>42759</v>
      </c>
      <c r="X64" s="186">
        <v>2.484</v>
      </c>
      <c r="Y64" s="186"/>
      <c r="Z64" s="187"/>
      <c r="AA64" s="152">
        <v>42759</v>
      </c>
      <c r="AB64" s="186">
        <v>2.6429999999999998</v>
      </c>
      <c r="AC64" s="49"/>
      <c r="AD64" s="186"/>
      <c r="AE64" s="152">
        <v>42759</v>
      </c>
      <c r="AF64" s="186">
        <v>2.9060000000000001</v>
      </c>
      <c r="AG64" s="49"/>
      <c r="AH64" s="186"/>
      <c r="AI64" s="152">
        <v>42759</v>
      </c>
      <c r="AJ64" s="186">
        <v>3.1669999999999998</v>
      </c>
      <c r="AK64" s="49"/>
      <c r="AL64" s="186"/>
      <c r="AM64" s="152">
        <v>42759</v>
      </c>
      <c r="AN64" s="186">
        <v>3.2469999999999999</v>
      </c>
      <c r="AO64" s="49"/>
      <c r="AP64" s="186"/>
      <c r="AQ64" s="152">
        <v>42759</v>
      </c>
      <c r="AR64" s="186">
        <v>3.5840000000000001</v>
      </c>
      <c r="AS64" s="49"/>
      <c r="AT64" s="186"/>
      <c r="AU64" s="152">
        <v>42759</v>
      </c>
      <c r="AV64" s="186">
        <v>3.915</v>
      </c>
      <c r="AW64" s="49"/>
    </row>
    <row r="65" spans="2:49" x14ac:dyDescent="0.35">
      <c r="B65" s="187"/>
      <c r="C65" s="152">
        <v>42760</v>
      </c>
      <c r="D65" s="186"/>
      <c r="E65" s="186"/>
      <c r="F65" s="187"/>
      <c r="G65" s="152">
        <v>42760</v>
      </c>
      <c r="H65" s="186"/>
      <c r="I65" s="49"/>
      <c r="J65" s="187"/>
      <c r="K65" s="152">
        <v>42760</v>
      </c>
      <c r="L65" s="186"/>
      <c r="M65" s="49"/>
      <c r="N65" s="187"/>
      <c r="O65" s="152">
        <v>42760</v>
      </c>
      <c r="P65" s="186">
        <v>1.925</v>
      </c>
      <c r="Q65" s="49"/>
      <c r="R65" s="186"/>
      <c r="S65" s="152">
        <v>42760</v>
      </c>
      <c r="T65" s="186">
        <v>2.2959999999999998</v>
      </c>
      <c r="U65" s="49"/>
      <c r="V65" s="186"/>
      <c r="W65" s="152">
        <v>42760</v>
      </c>
      <c r="X65" s="186">
        <v>2.504</v>
      </c>
      <c r="Y65" s="186"/>
      <c r="Z65" s="187"/>
      <c r="AA65" s="152">
        <v>42760</v>
      </c>
      <c r="AB65" s="186">
        <v>2.6790000000000003</v>
      </c>
      <c r="AC65" s="49"/>
      <c r="AD65" s="186"/>
      <c r="AE65" s="152">
        <v>42760</v>
      </c>
      <c r="AF65" s="186">
        <v>2.9539999999999997</v>
      </c>
      <c r="AG65" s="49"/>
      <c r="AH65" s="186"/>
      <c r="AI65" s="152">
        <v>42760</v>
      </c>
      <c r="AJ65" s="186">
        <v>3.2149999999999999</v>
      </c>
      <c r="AK65" s="49"/>
      <c r="AL65" s="186"/>
      <c r="AM65" s="152">
        <v>42760</v>
      </c>
      <c r="AN65" s="186">
        <v>3.2989999999999999</v>
      </c>
      <c r="AO65" s="49"/>
      <c r="AP65" s="186"/>
      <c r="AQ65" s="152">
        <v>42760</v>
      </c>
      <c r="AR65" s="186">
        <v>3.6390000000000002</v>
      </c>
      <c r="AS65" s="49"/>
      <c r="AT65" s="186"/>
      <c r="AU65" s="152">
        <v>42760</v>
      </c>
      <c r="AV65" s="186">
        <v>3.9710000000000001</v>
      </c>
      <c r="AW65" s="49"/>
    </row>
    <row r="66" spans="2:49" x14ac:dyDescent="0.35">
      <c r="B66" s="187"/>
      <c r="C66" s="152">
        <v>42761</v>
      </c>
      <c r="D66" s="186"/>
      <c r="E66" s="186"/>
      <c r="F66" s="187"/>
      <c r="G66" s="152">
        <v>42761</v>
      </c>
      <c r="H66" s="186"/>
      <c r="I66" s="49"/>
      <c r="J66" s="187"/>
      <c r="K66" s="152">
        <v>42761</v>
      </c>
      <c r="L66" s="186"/>
      <c r="M66" s="49"/>
      <c r="N66" s="187"/>
      <c r="O66" s="152">
        <v>42761</v>
      </c>
      <c r="P66" s="186">
        <v>1.9370000000000001</v>
      </c>
      <c r="Q66" s="49"/>
      <c r="R66" s="186"/>
      <c r="S66" s="152">
        <v>42761</v>
      </c>
      <c r="T66" s="186">
        <v>2.3460000000000001</v>
      </c>
      <c r="U66" s="49"/>
      <c r="V66" s="186"/>
      <c r="W66" s="152">
        <v>42761</v>
      </c>
      <c r="X66" s="186">
        <v>2.5609999999999999</v>
      </c>
      <c r="Y66" s="186"/>
      <c r="Z66" s="187"/>
      <c r="AA66" s="152">
        <v>42761</v>
      </c>
      <c r="AB66" s="186">
        <v>2.7370000000000001</v>
      </c>
      <c r="AC66" s="49"/>
      <c r="AD66" s="186"/>
      <c r="AE66" s="152">
        <v>42761</v>
      </c>
      <c r="AF66" s="186">
        <v>3.0219999999999998</v>
      </c>
      <c r="AG66" s="49"/>
      <c r="AH66" s="186"/>
      <c r="AI66" s="152">
        <v>42761</v>
      </c>
      <c r="AJ66" s="186">
        <v>3.2970000000000002</v>
      </c>
      <c r="AK66" s="49"/>
      <c r="AL66" s="186"/>
      <c r="AM66" s="152">
        <v>42761</v>
      </c>
      <c r="AN66" s="186">
        <v>3.3759999999999999</v>
      </c>
      <c r="AO66" s="49"/>
      <c r="AP66" s="186"/>
      <c r="AQ66" s="152">
        <v>42761</v>
      </c>
      <c r="AR66" s="186">
        <v>3.726</v>
      </c>
      <c r="AS66" s="49"/>
      <c r="AT66" s="186"/>
      <c r="AU66" s="152">
        <v>42761</v>
      </c>
      <c r="AV66" s="186">
        <v>4.0579999999999998</v>
      </c>
      <c r="AW66" s="49"/>
    </row>
    <row r="67" spans="2:49" x14ac:dyDescent="0.35">
      <c r="B67" s="187"/>
      <c r="C67" s="152">
        <v>42762</v>
      </c>
      <c r="D67" s="186"/>
      <c r="E67" s="186"/>
      <c r="F67" s="187"/>
      <c r="G67" s="152">
        <v>42762</v>
      </c>
      <c r="H67" s="186"/>
      <c r="I67" s="49"/>
      <c r="J67" s="187"/>
      <c r="K67" s="152">
        <v>42762</v>
      </c>
      <c r="L67" s="186"/>
      <c r="M67" s="49"/>
      <c r="N67" s="187"/>
      <c r="O67" s="152">
        <v>42762</v>
      </c>
      <c r="P67" s="186">
        <v>1.9430000000000001</v>
      </c>
      <c r="Q67" s="49"/>
      <c r="R67" s="186"/>
      <c r="S67" s="152">
        <v>42762</v>
      </c>
      <c r="T67" s="186">
        <v>2.3639999999999999</v>
      </c>
      <c r="U67" s="49"/>
      <c r="V67" s="186"/>
      <c r="W67" s="152">
        <v>42762</v>
      </c>
      <c r="X67" s="186">
        <v>2.6040000000000001</v>
      </c>
      <c r="Y67" s="186"/>
      <c r="Z67" s="187"/>
      <c r="AA67" s="152">
        <v>42762</v>
      </c>
      <c r="AB67" s="186">
        <v>2.7709999999999999</v>
      </c>
      <c r="AC67" s="49"/>
      <c r="AD67" s="186"/>
      <c r="AE67" s="152">
        <v>42762</v>
      </c>
      <c r="AF67" s="186">
        <v>3.0619999999999998</v>
      </c>
      <c r="AG67" s="49"/>
      <c r="AH67" s="186"/>
      <c r="AI67" s="152">
        <v>42762</v>
      </c>
      <c r="AJ67" s="186">
        <v>3.3460000000000001</v>
      </c>
      <c r="AK67" s="49"/>
      <c r="AL67" s="186"/>
      <c r="AM67" s="152">
        <v>42762</v>
      </c>
      <c r="AN67" s="186">
        <v>3.4350000000000001</v>
      </c>
      <c r="AO67" s="49"/>
      <c r="AP67" s="186"/>
      <c r="AQ67" s="152">
        <v>42762</v>
      </c>
      <c r="AR67" s="186">
        <v>3.7800000000000002</v>
      </c>
      <c r="AS67" s="49"/>
      <c r="AT67" s="186"/>
      <c r="AU67" s="152">
        <v>42762</v>
      </c>
      <c r="AV67" s="186">
        <v>4.1109999999999998</v>
      </c>
      <c r="AW67" s="49"/>
    </row>
    <row r="68" spans="2:49" x14ac:dyDescent="0.35">
      <c r="B68" s="187"/>
      <c r="C68" s="152">
        <v>42765</v>
      </c>
      <c r="D68" s="186"/>
      <c r="E68" s="186"/>
      <c r="F68" s="187"/>
      <c r="G68" s="152">
        <v>42765</v>
      </c>
      <c r="H68" s="186"/>
      <c r="I68" s="49"/>
      <c r="J68" s="187"/>
      <c r="K68" s="152">
        <v>42765</v>
      </c>
      <c r="L68" s="186"/>
      <c r="M68" s="49"/>
      <c r="N68" s="187"/>
      <c r="O68" s="152">
        <v>42765</v>
      </c>
      <c r="P68" s="186"/>
      <c r="Q68" s="49"/>
      <c r="R68" s="186"/>
      <c r="S68" s="152">
        <v>42765</v>
      </c>
      <c r="T68" s="186"/>
      <c r="U68" s="49"/>
      <c r="V68" s="186"/>
      <c r="W68" s="152">
        <v>42765</v>
      </c>
      <c r="X68" s="186"/>
      <c r="Y68" s="186"/>
      <c r="Z68" s="187"/>
      <c r="AA68" s="152">
        <v>42765</v>
      </c>
      <c r="AB68" s="186"/>
      <c r="AC68" s="49"/>
      <c r="AD68" s="186"/>
      <c r="AE68" s="152">
        <v>42765</v>
      </c>
      <c r="AF68" s="186"/>
      <c r="AG68" s="49"/>
      <c r="AH68" s="186"/>
      <c r="AI68" s="152">
        <v>42765</v>
      </c>
      <c r="AJ68" s="186"/>
      <c r="AK68" s="49"/>
      <c r="AL68" s="186"/>
      <c r="AM68" s="152">
        <v>42765</v>
      </c>
      <c r="AN68" s="186"/>
      <c r="AO68" s="49"/>
      <c r="AP68" s="186"/>
      <c r="AQ68" s="152">
        <v>42765</v>
      </c>
      <c r="AR68" s="186"/>
      <c r="AS68" s="49"/>
      <c r="AT68" s="186"/>
      <c r="AU68" s="152">
        <v>42765</v>
      </c>
      <c r="AV68" s="186"/>
      <c r="AW68" s="49"/>
    </row>
    <row r="69" spans="2:49" x14ac:dyDescent="0.35">
      <c r="B69" s="187"/>
      <c r="C69" s="152">
        <v>42766</v>
      </c>
      <c r="D69" s="186"/>
      <c r="E69" s="186"/>
      <c r="F69" s="187"/>
      <c r="G69" s="152">
        <v>42766</v>
      </c>
      <c r="H69" s="186"/>
      <c r="I69" s="49"/>
      <c r="J69" s="187"/>
      <c r="K69" s="152">
        <v>42766</v>
      </c>
      <c r="L69" s="186"/>
      <c r="M69" s="49"/>
      <c r="N69" s="187"/>
      <c r="O69" s="152">
        <v>42766</v>
      </c>
      <c r="P69" s="186">
        <v>1.95</v>
      </c>
      <c r="Q69" s="49"/>
      <c r="R69" s="186"/>
      <c r="S69" s="152">
        <v>42766</v>
      </c>
      <c r="T69" s="186">
        <v>2.3290000000000002</v>
      </c>
      <c r="U69" s="49"/>
      <c r="V69" s="186"/>
      <c r="W69" s="152">
        <v>42766</v>
      </c>
      <c r="X69" s="186">
        <v>2.5489999999999999</v>
      </c>
      <c r="Y69" s="186"/>
      <c r="Z69" s="187"/>
      <c r="AA69" s="152">
        <v>42766</v>
      </c>
      <c r="AB69" s="186">
        <v>2.7320000000000002</v>
      </c>
      <c r="AC69" s="49"/>
      <c r="AD69" s="186"/>
      <c r="AE69" s="152">
        <v>42766</v>
      </c>
      <c r="AF69" s="186">
        <v>3.0179999999999998</v>
      </c>
      <c r="AG69" s="49"/>
      <c r="AH69" s="186"/>
      <c r="AI69" s="152">
        <v>42766</v>
      </c>
      <c r="AJ69" s="186">
        <v>3.2989999999999999</v>
      </c>
      <c r="AK69" s="49"/>
      <c r="AL69" s="186"/>
      <c r="AM69" s="152">
        <v>42766</v>
      </c>
      <c r="AN69" s="186">
        <v>3.3879999999999999</v>
      </c>
      <c r="AO69" s="49"/>
      <c r="AP69" s="186"/>
      <c r="AQ69" s="152">
        <v>42766</v>
      </c>
      <c r="AR69" s="186">
        <v>3.726</v>
      </c>
      <c r="AS69" s="49"/>
      <c r="AT69" s="186"/>
      <c r="AU69" s="152">
        <v>42766</v>
      </c>
      <c r="AV69" s="186">
        <v>4.0549999999999997</v>
      </c>
      <c r="AW69" s="49"/>
    </row>
    <row r="70" spans="2:49" x14ac:dyDescent="0.35">
      <c r="B70" s="187"/>
      <c r="C70" s="152">
        <v>42767</v>
      </c>
      <c r="D70" s="186"/>
      <c r="E70" s="186"/>
      <c r="F70" s="187"/>
      <c r="G70" s="152">
        <v>42767</v>
      </c>
      <c r="H70" s="186"/>
      <c r="I70" s="49"/>
      <c r="J70" s="187"/>
      <c r="K70" s="152">
        <v>42767</v>
      </c>
      <c r="L70" s="186"/>
      <c r="M70" s="49"/>
      <c r="N70" s="187"/>
      <c r="O70" s="152">
        <v>42767</v>
      </c>
      <c r="P70" s="186">
        <v>1.9419999999999999</v>
      </c>
      <c r="Q70" s="49"/>
      <c r="R70" s="186"/>
      <c r="S70" s="152">
        <v>42767</v>
      </c>
      <c r="T70" s="186">
        <v>2.31</v>
      </c>
      <c r="U70" s="49"/>
      <c r="V70" s="186"/>
      <c r="W70" s="152">
        <v>42767</v>
      </c>
      <c r="X70" s="186">
        <v>2.5310000000000001</v>
      </c>
      <c r="Y70" s="186"/>
      <c r="Z70" s="187"/>
      <c r="AA70" s="152">
        <v>42767</v>
      </c>
      <c r="AB70" s="186">
        <v>2.718</v>
      </c>
      <c r="AC70" s="49"/>
      <c r="AD70" s="186"/>
      <c r="AE70" s="152">
        <v>42767</v>
      </c>
      <c r="AF70" s="186">
        <v>3.0030000000000001</v>
      </c>
      <c r="AG70" s="49"/>
      <c r="AH70" s="186"/>
      <c r="AI70" s="152">
        <v>42767</v>
      </c>
      <c r="AJ70" s="186">
        <v>3.2850000000000001</v>
      </c>
      <c r="AK70" s="49"/>
      <c r="AL70" s="186"/>
      <c r="AM70" s="152">
        <v>42767</v>
      </c>
      <c r="AN70" s="186">
        <v>3.3740000000000001</v>
      </c>
      <c r="AO70" s="49"/>
      <c r="AP70" s="186"/>
      <c r="AQ70" s="152">
        <v>42767</v>
      </c>
      <c r="AR70" s="186">
        <v>3.7090000000000001</v>
      </c>
      <c r="AS70" s="49"/>
      <c r="AT70" s="186"/>
      <c r="AU70" s="152">
        <v>42767</v>
      </c>
      <c r="AV70" s="186">
        <v>4.0359999999999996</v>
      </c>
      <c r="AW70" s="49"/>
    </row>
    <row r="71" spans="2:49" x14ac:dyDescent="0.35">
      <c r="B71" s="187"/>
      <c r="C71" s="152">
        <v>42768</v>
      </c>
      <c r="D71" s="186"/>
      <c r="E71" s="186"/>
      <c r="F71" s="187"/>
      <c r="G71" s="152">
        <v>42768</v>
      </c>
      <c r="H71" s="186"/>
      <c r="I71" s="49"/>
      <c r="J71" s="187"/>
      <c r="K71" s="152">
        <v>42768</v>
      </c>
      <c r="L71" s="186"/>
      <c r="M71" s="49"/>
      <c r="N71" s="187"/>
      <c r="O71" s="152">
        <v>42768</v>
      </c>
      <c r="P71" s="186">
        <v>1.9430000000000001</v>
      </c>
      <c r="Q71" s="49"/>
      <c r="R71" s="186"/>
      <c r="S71" s="152">
        <v>42768</v>
      </c>
      <c r="T71" s="186">
        <v>2.3090000000000002</v>
      </c>
      <c r="U71" s="49"/>
      <c r="V71" s="186"/>
      <c r="W71" s="152">
        <v>42768</v>
      </c>
      <c r="X71" s="186">
        <v>2.5449999999999999</v>
      </c>
      <c r="Y71" s="186"/>
      <c r="Z71" s="187"/>
      <c r="AA71" s="152">
        <v>42768</v>
      </c>
      <c r="AB71" s="186">
        <v>2.7359999999999998</v>
      </c>
      <c r="AC71" s="49"/>
      <c r="AD71" s="186"/>
      <c r="AE71" s="152">
        <v>42768</v>
      </c>
      <c r="AF71" s="186">
        <v>3.03</v>
      </c>
      <c r="AG71" s="49"/>
      <c r="AH71" s="186"/>
      <c r="AI71" s="152">
        <v>42768</v>
      </c>
      <c r="AJ71" s="186">
        <v>3.3170000000000002</v>
      </c>
      <c r="AK71" s="49"/>
      <c r="AL71" s="186"/>
      <c r="AM71" s="152">
        <v>42768</v>
      </c>
      <c r="AN71" s="186">
        <v>3.4020000000000001</v>
      </c>
      <c r="AO71" s="49"/>
      <c r="AP71" s="186"/>
      <c r="AQ71" s="152">
        <v>42768</v>
      </c>
      <c r="AR71" s="186">
        <v>3.7389999999999999</v>
      </c>
      <c r="AS71" s="49"/>
      <c r="AT71" s="186"/>
      <c r="AU71" s="152">
        <v>42768</v>
      </c>
      <c r="AV71" s="186">
        <v>4.0659999999999998</v>
      </c>
      <c r="AW71" s="49"/>
    </row>
    <row r="72" spans="2:49" x14ac:dyDescent="0.35">
      <c r="B72" s="187"/>
      <c r="C72" s="152">
        <v>42769</v>
      </c>
      <c r="D72" s="186"/>
      <c r="E72" s="186"/>
      <c r="F72" s="187"/>
      <c r="G72" s="152">
        <v>42769</v>
      </c>
      <c r="H72" s="186"/>
      <c r="I72" s="49"/>
      <c r="J72" s="187"/>
      <c r="K72" s="152">
        <v>42769</v>
      </c>
      <c r="L72" s="186"/>
      <c r="M72" s="49"/>
      <c r="N72" s="187"/>
      <c r="O72" s="152">
        <v>42769</v>
      </c>
      <c r="P72" s="186">
        <v>1.9409999999999998</v>
      </c>
      <c r="Q72" s="49"/>
      <c r="R72" s="186"/>
      <c r="S72" s="152">
        <v>42769</v>
      </c>
      <c r="T72" s="186">
        <v>2.2970000000000002</v>
      </c>
      <c r="U72" s="49"/>
      <c r="V72" s="186"/>
      <c r="W72" s="152">
        <v>42769</v>
      </c>
      <c r="X72" s="186">
        <v>2.536</v>
      </c>
      <c r="Y72" s="186"/>
      <c r="Z72" s="187"/>
      <c r="AA72" s="152">
        <v>42769</v>
      </c>
      <c r="AB72" s="186">
        <v>2.73</v>
      </c>
      <c r="AC72" s="49"/>
      <c r="AD72" s="186"/>
      <c r="AE72" s="152">
        <v>42769</v>
      </c>
      <c r="AF72" s="186">
        <v>3.0230000000000001</v>
      </c>
      <c r="AG72" s="49"/>
      <c r="AH72" s="186"/>
      <c r="AI72" s="152">
        <v>42769</v>
      </c>
      <c r="AJ72" s="186">
        <v>3.32</v>
      </c>
      <c r="AK72" s="49"/>
      <c r="AL72" s="186"/>
      <c r="AM72" s="152">
        <v>42769</v>
      </c>
      <c r="AN72" s="186">
        <v>3.4089999999999998</v>
      </c>
      <c r="AO72" s="49"/>
      <c r="AP72" s="186"/>
      <c r="AQ72" s="152">
        <v>42769</v>
      </c>
      <c r="AR72" s="186">
        <v>3.746</v>
      </c>
      <c r="AS72" s="49"/>
      <c r="AT72" s="186"/>
      <c r="AU72" s="152">
        <v>42769</v>
      </c>
      <c r="AV72" s="186">
        <v>4.0720000000000001</v>
      </c>
      <c r="AW72" s="49"/>
    </row>
    <row r="73" spans="2:49" x14ac:dyDescent="0.35">
      <c r="B73" s="187"/>
      <c r="C73" s="152">
        <v>42772</v>
      </c>
      <c r="D73" s="186"/>
      <c r="E73" s="186"/>
      <c r="F73" s="187"/>
      <c r="G73" s="152">
        <v>42772</v>
      </c>
      <c r="H73" s="186"/>
      <c r="I73" s="49"/>
      <c r="J73" s="187"/>
      <c r="K73" s="152">
        <v>42772</v>
      </c>
      <c r="L73" s="186"/>
      <c r="M73" s="49"/>
      <c r="N73" s="187"/>
      <c r="O73" s="152">
        <v>42772</v>
      </c>
      <c r="P73" s="186"/>
      <c r="Q73" s="49"/>
      <c r="R73" s="186"/>
      <c r="S73" s="152">
        <v>42772</v>
      </c>
      <c r="T73" s="186"/>
      <c r="U73" s="49"/>
      <c r="V73" s="186"/>
      <c r="W73" s="152">
        <v>42772</v>
      </c>
      <c r="X73" s="186"/>
      <c r="Y73" s="186"/>
      <c r="Z73" s="187"/>
      <c r="AA73" s="152">
        <v>42772</v>
      </c>
      <c r="AB73" s="186"/>
      <c r="AC73" s="49"/>
      <c r="AD73" s="186"/>
      <c r="AE73" s="152">
        <v>42772</v>
      </c>
      <c r="AF73" s="186"/>
      <c r="AG73" s="49"/>
      <c r="AH73" s="186"/>
      <c r="AI73" s="152">
        <v>42772</v>
      </c>
      <c r="AJ73" s="186"/>
      <c r="AK73" s="49"/>
      <c r="AL73" s="186"/>
      <c r="AM73" s="152">
        <v>42772</v>
      </c>
      <c r="AN73" s="186"/>
      <c r="AO73" s="49"/>
      <c r="AP73" s="186"/>
      <c r="AQ73" s="152">
        <v>42772</v>
      </c>
      <c r="AR73" s="186"/>
      <c r="AS73" s="49"/>
      <c r="AT73" s="186"/>
      <c r="AU73" s="152">
        <v>42772</v>
      </c>
      <c r="AV73" s="186"/>
      <c r="AW73" s="49"/>
    </row>
    <row r="74" spans="2:49" x14ac:dyDescent="0.35">
      <c r="B74" s="187"/>
      <c r="C74" s="152">
        <v>42773</v>
      </c>
      <c r="D74" s="186"/>
      <c r="E74" s="186"/>
      <c r="F74" s="187"/>
      <c r="G74" s="152">
        <v>42773</v>
      </c>
      <c r="H74" s="186"/>
      <c r="I74" s="49"/>
      <c r="J74" s="187"/>
      <c r="K74" s="152">
        <v>42773</v>
      </c>
      <c r="L74" s="186"/>
      <c r="M74" s="49"/>
      <c r="N74" s="187"/>
      <c r="O74" s="152">
        <v>42773</v>
      </c>
      <c r="P74" s="186">
        <v>1.9319999999999999</v>
      </c>
      <c r="Q74" s="49"/>
      <c r="R74" s="186"/>
      <c r="S74" s="152">
        <v>42773</v>
      </c>
      <c r="T74" s="186">
        <v>2.278</v>
      </c>
      <c r="U74" s="49"/>
      <c r="V74" s="186"/>
      <c r="W74" s="152">
        <v>42773</v>
      </c>
      <c r="X74" s="186">
        <v>2.5110000000000001</v>
      </c>
      <c r="Y74" s="186"/>
      <c r="Z74" s="187"/>
      <c r="AA74" s="152">
        <v>42773</v>
      </c>
      <c r="AB74" s="186">
        <v>2.6710000000000003</v>
      </c>
      <c r="AC74" s="49"/>
      <c r="AD74" s="186"/>
      <c r="AE74" s="152">
        <v>42773</v>
      </c>
      <c r="AF74" s="186">
        <v>2.9550000000000001</v>
      </c>
      <c r="AG74" s="49"/>
      <c r="AH74" s="186"/>
      <c r="AI74" s="152">
        <v>42773</v>
      </c>
      <c r="AJ74" s="186">
        <v>3.2439999999999998</v>
      </c>
      <c r="AK74" s="49"/>
      <c r="AL74" s="186"/>
      <c r="AM74" s="152">
        <v>42773</v>
      </c>
      <c r="AN74" s="186">
        <v>3.327</v>
      </c>
      <c r="AO74" s="49"/>
      <c r="AP74" s="186"/>
      <c r="AQ74" s="152">
        <v>42773</v>
      </c>
      <c r="AR74" s="186">
        <v>3.661</v>
      </c>
      <c r="AS74" s="49"/>
      <c r="AT74" s="186"/>
      <c r="AU74" s="152">
        <v>42773</v>
      </c>
      <c r="AV74" s="186">
        <v>3.9849999999999999</v>
      </c>
      <c r="AW74" s="49"/>
    </row>
    <row r="75" spans="2:49" x14ac:dyDescent="0.35">
      <c r="B75" s="187"/>
      <c r="C75" s="152">
        <v>42774</v>
      </c>
      <c r="D75" s="186"/>
      <c r="E75" s="186"/>
      <c r="F75" s="187"/>
      <c r="G75" s="152">
        <v>42774</v>
      </c>
      <c r="H75" s="186"/>
      <c r="I75" s="49"/>
      <c r="J75" s="187"/>
      <c r="K75" s="152">
        <v>42774</v>
      </c>
      <c r="L75" s="186"/>
      <c r="M75" s="49"/>
      <c r="N75" s="187"/>
      <c r="O75" s="152">
        <v>42774</v>
      </c>
      <c r="P75" s="186">
        <v>1.9330000000000001</v>
      </c>
      <c r="Q75" s="49"/>
      <c r="R75" s="186"/>
      <c r="S75" s="152">
        <v>42774</v>
      </c>
      <c r="T75" s="186">
        <v>2.2509999999999999</v>
      </c>
      <c r="U75" s="49"/>
      <c r="V75" s="186"/>
      <c r="W75" s="152">
        <v>42774</v>
      </c>
      <c r="X75" s="186">
        <v>2.4750000000000001</v>
      </c>
      <c r="Y75" s="186"/>
      <c r="Z75" s="187"/>
      <c r="AA75" s="152">
        <v>42774</v>
      </c>
      <c r="AB75" s="186">
        <v>2.629</v>
      </c>
      <c r="AC75" s="49"/>
      <c r="AD75" s="186"/>
      <c r="AE75" s="152">
        <v>42774</v>
      </c>
      <c r="AF75" s="186">
        <v>2.9079999999999999</v>
      </c>
      <c r="AG75" s="49"/>
      <c r="AH75" s="186"/>
      <c r="AI75" s="152">
        <v>42774</v>
      </c>
      <c r="AJ75" s="186">
        <v>3.2</v>
      </c>
      <c r="AK75" s="49"/>
      <c r="AL75" s="186"/>
      <c r="AM75" s="152">
        <v>42774</v>
      </c>
      <c r="AN75" s="186">
        <v>3.274</v>
      </c>
      <c r="AO75" s="49"/>
      <c r="AP75" s="186"/>
      <c r="AQ75" s="152">
        <v>42774</v>
      </c>
      <c r="AR75" s="186">
        <v>3.6109999999999998</v>
      </c>
      <c r="AS75" s="49"/>
      <c r="AT75" s="186"/>
      <c r="AU75" s="152">
        <v>42774</v>
      </c>
      <c r="AV75" s="186">
        <v>3.9390000000000001</v>
      </c>
      <c r="AW75" s="49"/>
    </row>
    <row r="76" spans="2:49" x14ac:dyDescent="0.35">
      <c r="B76" s="187"/>
      <c r="C76" s="152">
        <v>42775</v>
      </c>
      <c r="D76" s="186"/>
      <c r="E76" s="186"/>
      <c r="F76" s="187"/>
      <c r="G76" s="152">
        <v>42775</v>
      </c>
      <c r="H76" s="186"/>
      <c r="I76" s="49"/>
      <c r="J76" s="187"/>
      <c r="K76" s="152">
        <v>42775</v>
      </c>
      <c r="L76" s="186"/>
      <c r="M76" s="49"/>
      <c r="N76" s="187"/>
      <c r="O76" s="152">
        <v>42775</v>
      </c>
      <c r="P76" s="186">
        <v>1.8919999999999999</v>
      </c>
      <c r="Q76" s="49"/>
      <c r="R76" s="186"/>
      <c r="S76" s="152">
        <v>42775</v>
      </c>
      <c r="T76" s="186">
        <v>2.1709999999999998</v>
      </c>
      <c r="U76" s="49"/>
      <c r="V76" s="186"/>
      <c r="W76" s="152">
        <v>42775</v>
      </c>
      <c r="X76" s="186">
        <v>2.3879999999999999</v>
      </c>
      <c r="Y76" s="186"/>
      <c r="Z76" s="187"/>
      <c r="AA76" s="152">
        <v>42775</v>
      </c>
      <c r="AB76" s="186">
        <v>2.532</v>
      </c>
      <c r="AC76" s="49"/>
      <c r="AD76" s="186"/>
      <c r="AE76" s="152">
        <v>42775</v>
      </c>
      <c r="AF76" s="186">
        <v>2.8050000000000002</v>
      </c>
      <c r="AG76" s="49"/>
      <c r="AH76" s="186"/>
      <c r="AI76" s="152">
        <v>42775</v>
      </c>
      <c r="AJ76" s="186">
        <v>3.0950000000000002</v>
      </c>
      <c r="AK76" s="49"/>
      <c r="AL76" s="186"/>
      <c r="AM76" s="152">
        <v>42775</v>
      </c>
      <c r="AN76" s="186">
        <v>3.18</v>
      </c>
      <c r="AO76" s="49"/>
      <c r="AP76" s="186"/>
      <c r="AQ76" s="152">
        <v>42775</v>
      </c>
      <c r="AR76" s="186">
        <v>3.51</v>
      </c>
      <c r="AS76" s="49"/>
      <c r="AT76" s="186"/>
      <c r="AU76" s="152">
        <v>42775</v>
      </c>
      <c r="AV76" s="186">
        <v>3.8359999999999999</v>
      </c>
      <c r="AW76" s="49"/>
    </row>
    <row r="77" spans="2:49" x14ac:dyDescent="0.35">
      <c r="B77" s="187"/>
      <c r="C77" s="152">
        <v>42776</v>
      </c>
      <c r="D77" s="186"/>
      <c r="E77" s="186"/>
      <c r="F77" s="187"/>
      <c r="G77" s="152">
        <v>42776</v>
      </c>
      <c r="H77" s="186"/>
      <c r="I77" s="49"/>
      <c r="J77" s="187"/>
      <c r="K77" s="152">
        <v>42776</v>
      </c>
      <c r="L77" s="186"/>
      <c r="M77" s="49"/>
      <c r="N77" s="187"/>
      <c r="O77" s="152">
        <v>42776</v>
      </c>
      <c r="P77" s="186">
        <v>1.9</v>
      </c>
      <c r="Q77" s="49"/>
      <c r="R77" s="186"/>
      <c r="S77" s="152">
        <v>42776</v>
      </c>
      <c r="T77" s="186">
        <v>2.1960000000000002</v>
      </c>
      <c r="U77" s="49"/>
      <c r="V77" s="186"/>
      <c r="W77" s="152">
        <v>42776</v>
      </c>
      <c r="X77" s="186">
        <v>2.415</v>
      </c>
      <c r="Y77" s="186"/>
      <c r="Z77" s="187"/>
      <c r="AA77" s="152">
        <v>42776</v>
      </c>
      <c r="AB77" s="186">
        <v>2.5609999999999999</v>
      </c>
      <c r="AC77" s="49"/>
      <c r="AD77" s="186"/>
      <c r="AE77" s="152">
        <v>42776</v>
      </c>
      <c r="AF77" s="186">
        <v>2.8319999999999999</v>
      </c>
      <c r="AG77" s="49"/>
      <c r="AH77" s="186"/>
      <c r="AI77" s="152">
        <v>42776</v>
      </c>
      <c r="AJ77" s="186">
        <v>3.13</v>
      </c>
      <c r="AK77" s="49"/>
      <c r="AL77" s="186"/>
      <c r="AM77" s="152">
        <v>42776</v>
      </c>
      <c r="AN77" s="186">
        <v>3.22</v>
      </c>
      <c r="AO77" s="49"/>
      <c r="AP77" s="186"/>
      <c r="AQ77" s="152">
        <v>42776</v>
      </c>
      <c r="AR77" s="186">
        <v>3.56</v>
      </c>
      <c r="AS77" s="49"/>
      <c r="AT77" s="186"/>
      <c r="AU77" s="152">
        <v>42776</v>
      </c>
      <c r="AV77" s="186">
        <v>3.8839999999999999</v>
      </c>
      <c r="AW77" s="49"/>
    </row>
    <row r="78" spans="2:49" x14ac:dyDescent="0.35">
      <c r="B78" s="187"/>
      <c r="C78" s="152">
        <v>42779</v>
      </c>
      <c r="D78" s="186"/>
      <c r="E78" s="186"/>
      <c r="F78" s="187"/>
      <c r="G78" s="152">
        <v>42779</v>
      </c>
      <c r="H78" s="186"/>
      <c r="I78" s="49"/>
      <c r="J78" s="187"/>
      <c r="K78" s="152">
        <v>42779</v>
      </c>
      <c r="L78" s="186"/>
      <c r="M78" s="49"/>
      <c r="N78" s="187"/>
      <c r="O78" s="152">
        <v>42779</v>
      </c>
      <c r="P78" s="186">
        <v>1.901</v>
      </c>
      <c r="Q78" s="49"/>
      <c r="R78" s="186"/>
      <c r="S78" s="152">
        <v>42779</v>
      </c>
      <c r="T78" s="186">
        <v>2.2010000000000001</v>
      </c>
      <c r="U78" s="49"/>
      <c r="V78" s="186"/>
      <c r="W78" s="152">
        <v>42779</v>
      </c>
      <c r="X78" s="186">
        <v>2.4209999999999998</v>
      </c>
      <c r="Y78" s="186"/>
      <c r="Z78" s="187"/>
      <c r="AA78" s="152">
        <v>42779</v>
      </c>
      <c r="AB78" s="186">
        <v>2.5670000000000002</v>
      </c>
      <c r="AC78" s="49"/>
      <c r="AD78" s="186"/>
      <c r="AE78" s="152">
        <v>42779</v>
      </c>
      <c r="AF78" s="186">
        <v>2.8369999999999997</v>
      </c>
      <c r="AG78" s="49"/>
      <c r="AH78" s="186"/>
      <c r="AI78" s="152">
        <v>42779</v>
      </c>
      <c r="AJ78" s="186">
        <v>3.1440000000000001</v>
      </c>
      <c r="AK78" s="49"/>
      <c r="AL78" s="186"/>
      <c r="AM78" s="152">
        <v>42779</v>
      </c>
      <c r="AN78" s="186">
        <v>3.2330000000000001</v>
      </c>
      <c r="AO78" s="49"/>
      <c r="AP78" s="186"/>
      <c r="AQ78" s="152">
        <v>42779</v>
      </c>
      <c r="AR78" s="186">
        <v>3.577</v>
      </c>
      <c r="AS78" s="49"/>
      <c r="AT78" s="186"/>
      <c r="AU78" s="152">
        <v>42779</v>
      </c>
      <c r="AV78" s="186">
        <v>3.9009999999999998</v>
      </c>
      <c r="AW78" s="49"/>
    </row>
    <row r="79" spans="2:49" x14ac:dyDescent="0.35">
      <c r="B79" s="187"/>
      <c r="C79" s="152">
        <v>42780</v>
      </c>
      <c r="D79" s="186"/>
      <c r="E79" s="186"/>
      <c r="F79" s="187"/>
      <c r="G79" s="152">
        <v>42780</v>
      </c>
      <c r="H79" s="186"/>
      <c r="I79" s="49"/>
      <c r="J79" s="187"/>
      <c r="K79" s="152">
        <v>42780</v>
      </c>
      <c r="L79" s="186"/>
      <c r="M79" s="49"/>
      <c r="N79" s="187"/>
      <c r="O79" s="152">
        <v>42780</v>
      </c>
      <c r="P79" s="186">
        <v>1.899</v>
      </c>
      <c r="Q79" s="49"/>
      <c r="R79" s="186"/>
      <c r="S79" s="152">
        <v>42780</v>
      </c>
      <c r="T79" s="186">
        <v>2.2160000000000002</v>
      </c>
      <c r="U79" s="49"/>
      <c r="V79" s="186"/>
      <c r="W79" s="152">
        <v>42780</v>
      </c>
      <c r="X79" s="186">
        <v>2.4409999999999998</v>
      </c>
      <c r="Y79" s="186"/>
      <c r="Z79" s="187"/>
      <c r="AA79" s="152">
        <v>42780</v>
      </c>
      <c r="AB79" s="186">
        <v>2.5869999999999997</v>
      </c>
      <c r="AC79" s="49"/>
      <c r="AD79" s="186"/>
      <c r="AE79" s="152">
        <v>42780</v>
      </c>
      <c r="AF79" s="186">
        <v>2.8580000000000001</v>
      </c>
      <c r="AG79" s="49"/>
      <c r="AH79" s="186"/>
      <c r="AI79" s="152">
        <v>42780</v>
      </c>
      <c r="AJ79" s="186">
        <v>3.169</v>
      </c>
      <c r="AK79" s="49"/>
      <c r="AL79" s="186"/>
      <c r="AM79" s="152">
        <v>42780</v>
      </c>
      <c r="AN79" s="186">
        <v>3.262</v>
      </c>
      <c r="AO79" s="49"/>
      <c r="AP79" s="186"/>
      <c r="AQ79" s="152">
        <v>42780</v>
      </c>
      <c r="AR79" s="186">
        <v>3.6120000000000001</v>
      </c>
      <c r="AS79" s="49"/>
      <c r="AT79" s="186"/>
      <c r="AU79" s="152">
        <v>42780</v>
      </c>
      <c r="AV79" s="186">
        <v>3.9359999999999999</v>
      </c>
      <c r="AW79" s="49"/>
    </row>
    <row r="80" spans="2:49" x14ac:dyDescent="0.35">
      <c r="B80" s="187"/>
      <c r="C80" s="152">
        <v>42781</v>
      </c>
      <c r="D80" s="186"/>
      <c r="E80" s="186"/>
      <c r="F80" s="187"/>
      <c r="G80" s="152">
        <v>42781</v>
      </c>
      <c r="H80" s="186"/>
      <c r="I80" s="49"/>
      <c r="J80" s="187"/>
      <c r="K80" s="152">
        <v>42781</v>
      </c>
      <c r="L80" s="186"/>
      <c r="M80" s="49"/>
      <c r="N80" s="187"/>
      <c r="O80" s="152">
        <v>42781</v>
      </c>
      <c r="P80" s="186">
        <v>1.9</v>
      </c>
      <c r="Q80" s="49"/>
      <c r="R80" s="186"/>
      <c r="S80" s="152">
        <v>42781</v>
      </c>
      <c r="T80" s="186">
        <v>2.238</v>
      </c>
      <c r="U80" s="49"/>
      <c r="V80" s="186"/>
      <c r="W80" s="152">
        <v>42781</v>
      </c>
      <c r="X80" s="186">
        <v>2.472</v>
      </c>
      <c r="Y80" s="186"/>
      <c r="Z80" s="187"/>
      <c r="AA80" s="152">
        <v>42781</v>
      </c>
      <c r="AB80" s="186">
        <v>2.6259999999999999</v>
      </c>
      <c r="AC80" s="49"/>
      <c r="AD80" s="186"/>
      <c r="AE80" s="152">
        <v>42781</v>
      </c>
      <c r="AF80" s="186">
        <v>2.8970000000000002</v>
      </c>
      <c r="AG80" s="49"/>
      <c r="AH80" s="186"/>
      <c r="AI80" s="152">
        <v>42781</v>
      </c>
      <c r="AJ80" s="186">
        <v>3.2229999999999999</v>
      </c>
      <c r="AK80" s="49"/>
      <c r="AL80" s="186"/>
      <c r="AM80" s="152">
        <v>42781</v>
      </c>
      <c r="AN80" s="186">
        <v>3.3170000000000002</v>
      </c>
      <c r="AO80" s="49"/>
      <c r="AP80" s="186"/>
      <c r="AQ80" s="152">
        <v>42781</v>
      </c>
      <c r="AR80" s="186">
        <v>3.67</v>
      </c>
      <c r="AS80" s="49"/>
      <c r="AT80" s="186"/>
      <c r="AU80" s="152">
        <v>42781</v>
      </c>
      <c r="AV80" s="186">
        <v>3.992</v>
      </c>
      <c r="AW80" s="49"/>
    </row>
    <row r="81" spans="2:49" x14ac:dyDescent="0.35">
      <c r="B81" s="187"/>
      <c r="C81" s="152">
        <v>42782</v>
      </c>
      <c r="D81" s="186"/>
      <c r="E81" s="186"/>
      <c r="F81" s="187"/>
      <c r="G81" s="152">
        <v>42782</v>
      </c>
      <c r="H81" s="186"/>
      <c r="I81" s="49"/>
      <c r="J81" s="187"/>
      <c r="K81" s="152">
        <v>42782</v>
      </c>
      <c r="L81" s="186"/>
      <c r="M81" s="49"/>
      <c r="N81" s="187"/>
      <c r="O81" s="152">
        <v>42782</v>
      </c>
      <c r="P81" s="186">
        <v>1.9</v>
      </c>
      <c r="Q81" s="49"/>
      <c r="R81" s="186"/>
      <c r="S81" s="152">
        <v>42782</v>
      </c>
      <c r="T81" s="186">
        <v>2.258</v>
      </c>
      <c r="U81" s="49"/>
      <c r="V81" s="186"/>
      <c r="W81" s="152">
        <v>42782</v>
      </c>
      <c r="X81" s="186">
        <v>2.5030000000000001</v>
      </c>
      <c r="Y81" s="186"/>
      <c r="Z81" s="187"/>
      <c r="AA81" s="152">
        <v>42782</v>
      </c>
      <c r="AB81" s="186">
        <v>2.677</v>
      </c>
      <c r="AC81" s="49"/>
      <c r="AD81" s="186"/>
      <c r="AE81" s="152">
        <v>42782</v>
      </c>
      <c r="AF81" s="186">
        <v>2.9459999999999997</v>
      </c>
      <c r="AG81" s="49"/>
      <c r="AH81" s="186"/>
      <c r="AI81" s="152">
        <v>42782</v>
      </c>
      <c r="AJ81" s="186">
        <v>3.262</v>
      </c>
      <c r="AK81" s="49"/>
      <c r="AL81" s="186"/>
      <c r="AM81" s="152">
        <v>42782</v>
      </c>
      <c r="AN81" s="186">
        <v>3.3639999999999999</v>
      </c>
      <c r="AO81" s="49"/>
      <c r="AP81" s="186"/>
      <c r="AQ81" s="152">
        <v>42782</v>
      </c>
      <c r="AR81" s="186">
        <v>3.7119999999999997</v>
      </c>
      <c r="AS81" s="49"/>
      <c r="AT81" s="186"/>
      <c r="AU81" s="152">
        <v>42782</v>
      </c>
      <c r="AV81" s="186">
        <v>4.0339999999999998</v>
      </c>
      <c r="AW81" s="49"/>
    </row>
    <row r="82" spans="2:49" x14ac:dyDescent="0.35">
      <c r="B82" s="187"/>
      <c r="C82" s="152">
        <v>42783</v>
      </c>
      <c r="D82" s="186"/>
      <c r="E82" s="186"/>
      <c r="F82" s="187"/>
      <c r="G82" s="152">
        <v>42783</v>
      </c>
      <c r="H82" s="186"/>
      <c r="I82" s="49"/>
      <c r="J82" s="187"/>
      <c r="K82" s="152">
        <v>42783</v>
      </c>
      <c r="L82" s="186"/>
      <c r="M82" s="49"/>
      <c r="N82" s="187"/>
      <c r="O82" s="152">
        <v>42783</v>
      </c>
      <c r="P82" s="186">
        <v>1.8919999999999999</v>
      </c>
      <c r="Q82" s="49"/>
      <c r="R82" s="186"/>
      <c r="S82" s="152">
        <v>42783</v>
      </c>
      <c r="T82" s="186">
        <v>2.2200000000000002</v>
      </c>
      <c r="U82" s="49"/>
      <c r="V82" s="186"/>
      <c r="W82" s="152">
        <v>42783</v>
      </c>
      <c r="X82" s="186">
        <v>2.4740000000000002</v>
      </c>
      <c r="Y82" s="186"/>
      <c r="Z82" s="187"/>
      <c r="AA82" s="152">
        <v>42783</v>
      </c>
      <c r="AB82" s="186">
        <v>2.6480000000000001</v>
      </c>
      <c r="AC82" s="49"/>
      <c r="AD82" s="186"/>
      <c r="AE82" s="152">
        <v>42783</v>
      </c>
      <c r="AF82" s="186">
        <v>2.9220000000000002</v>
      </c>
      <c r="AG82" s="49"/>
      <c r="AH82" s="186"/>
      <c r="AI82" s="152">
        <v>42783</v>
      </c>
      <c r="AJ82" s="186">
        <v>3.242</v>
      </c>
      <c r="AK82" s="49"/>
      <c r="AL82" s="186"/>
      <c r="AM82" s="152">
        <v>42783</v>
      </c>
      <c r="AN82" s="186">
        <v>3.347</v>
      </c>
      <c r="AO82" s="49"/>
      <c r="AP82" s="186"/>
      <c r="AQ82" s="152">
        <v>42783</v>
      </c>
      <c r="AR82" s="186">
        <v>3.7130000000000001</v>
      </c>
      <c r="AS82" s="49"/>
      <c r="AT82" s="186"/>
      <c r="AU82" s="152">
        <v>42783</v>
      </c>
      <c r="AV82" s="186">
        <v>4.0279999999999996</v>
      </c>
      <c r="AW82" s="49"/>
    </row>
    <row r="83" spans="2:49" x14ac:dyDescent="0.35">
      <c r="B83" s="187"/>
      <c r="C83" s="152">
        <v>42786</v>
      </c>
      <c r="D83" s="186"/>
      <c r="E83" s="186"/>
      <c r="F83" s="187"/>
      <c r="G83" s="152">
        <v>42786</v>
      </c>
      <c r="H83" s="186"/>
      <c r="I83" s="49"/>
      <c r="J83" s="187"/>
      <c r="K83" s="152">
        <v>42786</v>
      </c>
      <c r="L83" s="186"/>
      <c r="M83" s="49"/>
      <c r="N83" s="187"/>
      <c r="O83" s="152">
        <v>42786</v>
      </c>
      <c r="P83" s="186">
        <v>1.8980000000000001</v>
      </c>
      <c r="Q83" s="49"/>
      <c r="R83" s="186"/>
      <c r="S83" s="152">
        <v>42786</v>
      </c>
      <c r="T83" s="186">
        <v>2.1949999999999998</v>
      </c>
      <c r="U83" s="49"/>
      <c r="V83" s="186"/>
      <c r="W83" s="152">
        <v>42786</v>
      </c>
      <c r="X83" s="186">
        <v>2.4489999999999998</v>
      </c>
      <c r="Y83" s="186"/>
      <c r="Z83" s="187"/>
      <c r="AA83" s="152">
        <v>42786</v>
      </c>
      <c r="AB83" s="186">
        <v>2.6240000000000001</v>
      </c>
      <c r="AC83" s="49"/>
      <c r="AD83" s="186"/>
      <c r="AE83" s="152">
        <v>42786</v>
      </c>
      <c r="AF83" s="186">
        <v>2.899</v>
      </c>
      <c r="AG83" s="49"/>
      <c r="AH83" s="186"/>
      <c r="AI83" s="152">
        <v>42786</v>
      </c>
      <c r="AJ83" s="186">
        <v>3.22</v>
      </c>
      <c r="AK83" s="49"/>
      <c r="AL83" s="186"/>
      <c r="AM83" s="152">
        <v>42786</v>
      </c>
      <c r="AN83" s="186">
        <v>3.3260000000000001</v>
      </c>
      <c r="AO83" s="49"/>
      <c r="AP83" s="186"/>
      <c r="AQ83" s="152">
        <v>42786</v>
      </c>
      <c r="AR83" s="186">
        <v>3.6840000000000002</v>
      </c>
      <c r="AS83" s="49"/>
      <c r="AT83" s="186"/>
      <c r="AU83" s="152">
        <v>42786</v>
      </c>
      <c r="AV83" s="186">
        <v>4.0010000000000003</v>
      </c>
      <c r="AW83" s="49"/>
    </row>
    <row r="84" spans="2:49" x14ac:dyDescent="0.35">
      <c r="B84" s="187"/>
      <c r="C84" s="152">
        <v>42787</v>
      </c>
      <c r="D84" s="186"/>
      <c r="E84" s="186"/>
      <c r="F84" s="187"/>
      <c r="G84" s="152">
        <v>42787</v>
      </c>
      <c r="H84" s="186"/>
      <c r="I84" s="49"/>
      <c r="J84" s="187"/>
      <c r="K84" s="152">
        <v>42787</v>
      </c>
      <c r="L84" s="186"/>
      <c r="M84" s="49"/>
      <c r="N84" s="187"/>
      <c r="O84" s="152">
        <v>42787</v>
      </c>
      <c r="P84" s="186">
        <v>1.9529999999999998</v>
      </c>
      <c r="Q84" s="49"/>
      <c r="R84" s="186"/>
      <c r="S84" s="152">
        <v>42787</v>
      </c>
      <c r="T84" s="186">
        <v>2.1930000000000001</v>
      </c>
      <c r="U84" s="49"/>
      <c r="V84" s="186"/>
      <c r="W84" s="152">
        <v>42787</v>
      </c>
      <c r="X84" s="186">
        <v>2.4510000000000001</v>
      </c>
      <c r="Y84" s="186"/>
      <c r="Z84" s="187"/>
      <c r="AA84" s="152">
        <v>42787</v>
      </c>
      <c r="AB84" s="186">
        <v>2.6240000000000001</v>
      </c>
      <c r="AC84" s="49"/>
      <c r="AD84" s="186"/>
      <c r="AE84" s="152">
        <v>42787</v>
      </c>
      <c r="AF84" s="186">
        <v>2.899</v>
      </c>
      <c r="AG84" s="49"/>
      <c r="AH84" s="186"/>
      <c r="AI84" s="152">
        <v>42787</v>
      </c>
      <c r="AJ84" s="186">
        <v>3.214</v>
      </c>
      <c r="AK84" s="49"/>
      <c r="AL84" s="186"/>
      <c r="AM84" s="152">
        <v>42787</v>
      </c>
      <c r="AN84" s="186">
        <v>3.3239999999999998</v>
      </c>
      <c r="AO84" s="49"/>
      <c r="AP84" s="186"/>
      <c r="AQ84" s="152">
        <v>42787</v>
      </c>
      <c r="AR84" s="186">
        <v>3.6829999999999998</v>
      </c>
      <c r="AS84" s="49"/>
      <c r="AT84" s="186"/>
      <c r="AU84" s="152">
        <v>42787</v>
      </c>
      <c r="AV84" s="186">
        <v>4.0039999999999996</v>
      </c>
      <c r="AW84" s="49"/>
    </row>
    <row r="85" spans="2:49" x14ac:dyDescent="0.35">
      <c r="B85" s="187"/>
      <c r="C85" s="152">
        <v>42788</v>
      </c>
      <c r="D85" s="186"/>
      <c r="E85" s="186"/>
      <c r="F85" s="187"/>
      <c r="G85" s="152">
        <v>42788</v>
      </c>
      <c r="H85" s="186"/>
      <c r="I85" s="49"/>
      <c r="J85" s="187"/>
      <c r="K85" s="152">
        <v>42788</v>
      </c>
      <c r="L85" s="186"/>
      <c r="M85" s="49"/>
      <c r="N85" s="187"/>
      <c r="O85" s="152">
        <v>42788</v>
      </c>
      <c r="P85" s="186">
        <v>1.899</v>
      </c>
      <c r="Q85" s="49"/>
      <c r="R85" s="186"/>
      <c r="S85" s="152">
        <v>42788</v>
      </c>
      <c r="T85" s="186">
        <v>2.198</v>
      </c>
      <c r="U85" s="49"/>
      <c r="V85" s="186"/>
      <c r="W85" s="152">
        <v>42788</v>
      </c>
      <c r="X85" s="186">
        <v>2.456</v>
      </c>
      <c r="Y85" s="186"/>
      <c r="Z85" s="187"/>
      <c r="AA85" s="152">
        <v>42788</v>
      </c>
      <c r="AB85" s="186">
        <v>2.6259999999999999</v>
      </c>
      <c r="AC85" s="49"/>
      <c r="AD85" s="186"/>
      <c r="AE85" s="152">
        <v>42788</v>
      </c>
      <c r="AF85" s="186">
        <v>2.899</v>
      </c>
      <c r="AG85" s="49"/>
      <c r="AH85" s="186"/>
      <c r="AI85" s="152">
        <v>42788</v>
      </c>
      <c r="AJ85" s="186">
        <v>3.2120000000000002</v>
      </c>
      <c r="AK85" s="49"/>
      <c r="AL85" s="186"/>
      <c r="AM85" s="152">
        <v>42788</v>
      </c>
      <c r="AN85" s="186">
        <v>3.3239999999999998</v>
      </c>
      <c r="AO85" s="49"/>
      <c r="AP85" s="186"/>
      <c r="AQ85" s="152">
        <v>42788</v>
      </c>
      <c r="AR85" s="186">
        <v>3.6930000000000001</v>
      </c>
      <c r="AS85" s="49"/>
      <c r="AT85" s="186"/>
      <c r="AU85" s="152">
        <v>42788</v>
      </c>
      <c r="AV85" s="186">
        <v>4.0140000000000002</v>
      </c>
      <c r="AW85" s="49"/>
    </row>
    <row r="86" spans="2:49" x14ac:dyDescent="0.35">
      <c r="B86" s="187"/>
      <c r="C86" s="152">
        <v>42789</v>
      </c>
      <c r="D86" s="186"/>
      <c r="E86" s="186"/>
      <c r="F86" s="187"/>
      <c r="G86" s="152">
        <v>42789</v>
      </c>
      <c r="H86" s="186"/>
      <c r="I86" s="49"/>
      <c r="J86" s="187"/>
      <c r="K86" s="152">
        <v>42789</v>
      </c>
      <c r="L86" s="186"/>
      <c r="M86" s="49"/>
      <c r="N86" s="187"/>
      <c r="O86" s="152">
        <v>42789</v>
      </c>
      <c r="P86" s="186">
        <v>1.899</v>
      </c>
      <c r="Q86" s="49"/>
      <c r="R86" s="186"/>
      <c r="S86" s="152">
        <v>42789</v>
      </c>
      <c r="T86" s="186">
        <v>2.1869999999999998</v>
      </c>
      <c r="U86" s="49"/>
      <c r="V86" s="186"/>
      <c r="W86" s="152">
        <v>42789</v>
      </c>
      <c r="X86" s="186">
        <v>2.4390000000000001</v>
      </c>
      <c r="Y86" s="186"/>
      <c r="Z86" s="187"/>
      <c r="AA86" s="152">
        <v>42789</v>
      </c>
      <c r="AB86" s="186">
        <v>2.609</v>
      </c>
      <c r="AC86" s="49"/>
      <c r="AD86" s="186"/>
      <c r="AE86" s="152">
        <v>42789</v>
      </c>
      <c r="AF86" s="186">
        <v>2.8740000000000001</v>
      </c>
      <c r="AG86" s="49"/>
      <c r="AH86" s="186"/>
      <c r="AI86" s="152">
        <v>42789</v>
      </c>
      <c r="AJ86" s="186">
        <v>3.1739999999999999</v>
      </c>
      <c r="AK86" s="49"/>
      <c r="AL86" s="186"/>
      <c r="AM86" s="152">
        <v>42789</v>
      </c>
      <c r="AN86" s="186">
        <v>3.2810000000000001</v>
      </c>
      <c r="AO86" s="49"/>
      <c r="AP86" s="186"/>
      <c r="AQ86" s="152">
        <v>42789</v>
      </c>
      <c r="AR86" s="186">
        <v>3.657</v>
      </c>
      <c r="AS86" s="49"/>
      <c r="AT86" s="186"/>
      <c r="AU86" s="152">
        <v>42789</v>
      </c>
      <c r="AV86" s="186">
        <v>3.9740000000000002</v>
      </c>
      <c r="AW86" s="49"/>
    </row>
    <row r="87" spans="2:49" x14ac:dyDescent="0.35">
      <c r="B87" s="187"/>
      <c r="C87" s="152">
        <v>42790</v>
      </c>
      <c r="D87" s="186"/>
      <c r="E87" s="186"/>
      <c r="F87" s="187"/>
      <c r="G87" s="152">
        <v>42790</v>
      </c>
      <c r="H87" s="186"/>
      <c r="I87" s="49"/>
      <c r="J87" s="187"/>
      <c r="K87" s="152">
        <v>42790</v>
      </c>
      <c r="L87" s="186"/>
      <c r="M87" s="49"/>
      <c r="N87" s="187"/>
      <c r="O87" s="152">
        <v>42790</v>
      </c>
      <c r="P87" s="186">
        <v>1.8959999999999999</v>
      </c>
      <c r="Q87" s="49"/>
      <c r="R87" s="186"/>
      <c r="S87" s="152">
        <v>42790</v>
      </c>
      <c r="T87" s="186">
        <v>2.1869999999999998</v>
      </c>
      <c r="U87" s="49"/>
      <c r="V87" s="186"/>
      <c r="W87" s="152">
        <v>42790</v>
      </c>
      <c r="X87" s="186">
        <v>2.4329999999999998</v>
      </c>
      <c r="Y87" s="186"/>
      <c r="Z87" s="187"/>
      <c r="AA87" s="152">
        <v>42790</v>
      </c>
      <c r="AB87" s="186">
        <v>2.597</v>
      </c>
      <c r="AC87" s="49"/>
      <c r="AD87" s="186"/>
      <c r="AE87" s="152">
        <v>42790</v>
      </c>
      <c r="AF87" s="186">
        <v>2.8479999999999999</v>
      </c>
      <c r="AG87" s="49"/>
      <c r="AH87" s="186"/>
      <c r="AI87" s="152">
        <v>42790</v>
      </c>
      <c r="AJ87" s="186">
        <v>3.145</v>
      </c>
      <c r="AK87" s="49"/>
      <c r="AL87" s="186"/>
      <c r="AM87" s="152">
        <v>42790</v>
      </c>
      <c r="AN87" s="186">
        <v>3.25</v>
      </c>
      <c r="AO87" s="49"/>
      <c r="AP87" s="186"/>
      <c r="AQ87" s="152">
        <v>42790</v>
      </c>
      <c r="AR87" s="186">
        <v>3.625</v>
      </c>
      <c r="AS87" s="49"/>
      <c r="AT87" s="186"/>
      <c r="AU87" s="152">
        <v>42790</v>
      </c>
      <c r="AV87" s="186">
        <v>3.9359999999999999</v>
      </c>
      <c r="AW87" s="49"/>
    </row>
    <row r="88" spans="2:49" x14ac:dyDescent="0.35">
      <c r="B88" s="187"/>
      <c r="C88" s="152">
        <v>42793</v>
      </c>
      <c r="D88" s="186"/>
      <c r="E88" s="186"/>
      <c r="F88" s="187"/>
      <c r="G88" s="152">
        <v>42793</v>
      </c>
      <c r="H88" s="186"/>
      <c r="I88" s="49"/>
      <c r="J88" s="187"/>
      <c r="K88" s="152">
        <v>42793</v>
      </c>
      <c r="L88" s="186"/>
      <c r="M88" s="49"/>
      <c r="N88" s="187"/>
      <c r="O88" s="152">
        <v>42793</v>
      </c>
      <c r="P88" s="186">
        <v>1.899</v>
      </c>
      <c r="Q88" s="49"/>
      <c r="R88" s="186"/>
      <c r="S88" s="152">
        <v>42793</v>
      </c>
      <c r="T88" s="186">
        <v>2.177</v>
      </c>
      <c r="U88" s="49"/>
      <c r="V88" s="186"/>
      <c r="W88" s="152">
        <v>42793</v>
      </c>
      <c r="X88" s="186">
        <v>2.42</v>
      </c>
      <c r="Y88" s="186"/>
      <c r="Z88" s="187"/>
      <c r="AA88" s="152">
        <v>42793</v>
      </c>
      <c r="AB88" s="186">
        <v>2.5830000000000002</v>
      </c>
      <c r="AC88" s="49"/>
      <c r="AD88" s="186"/>
      <c r="AE88" s="152">
        <v>42793</v>
      </c>
      <c r="AF88" s="186">
        <v>2.8319999999999999</v>
      </c>
      <c r="AG88" s="49"/>
      <c r="AH88" s="186"/>
      <c r="AI88" s="152">
        <v>42793</v>
      </c>
      <c r="AJ88" s="186">
        <v>3.1259999999999999</v>
      </c>
      <c r="AK88" s="49"/>
      <c r="AL88" s="186"/>
      <c r="AM88" s="152">
        <v>42793</v>
      </c>
      <c r="AN88" s="186">
        <v>3.23</v>
      </c>
      <c r="AO88" s="49"/>
      <c r="AP88" s="186"/>
      <c r="AQ88" s="152">
        <v>42793</v>
      </c>
      <c r="AR88" s="186">
        <v>3.6040000000000001</v>
      </c>
      <c r="AS88" s="49"/>
      <c r="AT88" s="186"/>
      <c r="AU88" s="152">
        <v>42793</v>
      </c>
      <c r="AV88" s="186">
        <v>3.9130000000000003</v>
      </c>
      <c r="AW88" s="49"/>
    </row>
    <row r="89" spans="2:49" x14ac:dyDescent="0.35">
      <c r="B89" s="187"/>
      <c r="C89" s="152">
        <v>42794</v>
      </c>
      <c r="D89" s="186"/>
      <c r="E89" s="186"/>
      <c r="F89" s="187"/>
      <c r="G89" s="152">
        <v>42794</v>
      </c>
      <c r="H89" s="186"/>
      <c r="I89" s="49"/>
      <c r="J89" s="187"/>
      <c r="K89" s="152">
        <v>42794</v>
      </c>
      <c r="L89" s="186"/>
      <c r="M89" s="49"/>
      <c r="N89" s="187"/>
      <c r="O89" s="152">
        <v>42794</v>
      </c>
      <c r="P89" s="186">
        <v>1.901</v>
      </c>
      <c r="Q89" s="49"/>
      <c r="R89" s="186"/>
      <c r="S89" s="152">
        <v>42794</v>
      </c>
      <c r="T89" s="186">
        <v>2.1920000000000002</v>
      </c>
      <c r="U89" s="49"/>
      <c r="V89" s="186"/>
      <c r="W89" s="152">
        <v>42794</v>
      </c>
      <c r="X89" s="186">
        <v>2.4329999999999998</v>
      </c>
      <c r="Y89" s="186"/>
      <c r="Z89" s="187"/>
      <c r="AA89" s="152">
        <v>42794</v>
      </c>
      <c r="AB89" s="186">
        <v>2.5979999999999999</v>
      </c>
      <c r="AC89" s="49"/>
      <c r="AD89" s="186"/>
      <c r="AE89" s="152">
        <v>42794</v>
      </c>
      <c r="AF89" s="186">
        <v>2.8460000000000001</v>
      </c>
      <c r="AG89" s="49"/>
      <c r="AH89" s="186"/>
      <c r="AI89" s="152">
        <v>42794</v>
      </c>
      <c r="AJ89" s="186">
        <v>3.1429999999999998</v>
      </c>
      <c r="AK89" s="49"/>
      <c r="AL89" s="186"/>
      <c r="AM89" s="152">
        <v>42794</v>
      </c>
      <c r="AN89" s="186">
        <v>3.2519999999999998</v>
      </c>
      <c r="AO89" s="49"/>
      <c r="AP89" s="186"/>
      <c r="AQ89" s="152">
        <v>42794</v>
      </c>
      <c r="AR89" s="186">
        <v>3.6280000000000001</v>
      </c>
      <c r="AS89" s="49"/>
      <c r="AT89" s="186"/>
      <c r="AU89" s="152">
        <v>42794</v>
      </c>
      <c r="AV89" s="186">
        <v>3.9319999999999999</v>
      </c>
      <c r="AW89" s="49"/>
    </row>
    <row r="90" spans="2:49" x14ac:dyDescent="0.35">
      <c r="B90" s="187"/>
      <c r="C90" s="152"/>
      <c r="D90" s="186"/>
      <c r="E90" s="186"/>
      <c r="F90" s="187"/>
      <c r="G90" s="152"/>
      <c r="H90" s="186"/>
      <c r="I90" s="49"/>
      <c r="J90" s="187"/>
      <c r="K90" s="152"/>
      <c r="L90" s="186"/>
      <c r="M90" s="49"/>
      <c r="N90" s="187"/>
      <c r="O90" s="152"/>
      <c r="P90" s="186"/>
      <c r="Q90" s="49"/>
      <c r="R90" s="186"/>
      <c r="S90" s="152"/>
      <c r="T90" s="186"/>
      <c r="U90" s="49"/>
      <c r="V90" s="186"/>
      <c r="W90" s="152"/>
      <c r="X90" s="186"/>
      <c r="Y90" s="186"/>
      <c r="Z90" s="187"/>
      <c r="AA90" s="152"/>
      <c r="AB90" s="186"/>
      <c r="AC90" s="49"/>
      <c r="AD90" s="186"/>
      <c r="AE90" s="152"/>
      <c r="AF90" s="186"/>
      <c r="AG90" s="49"/>
      <c r="AH90" s="186"/>
      <c r="AI90" s="152"/>
      <c r="AJ90" s="186"/>
      <c r="AK90" s="49"/>
      <c r="AL90" s="186"/>
      <c r="AM90" s="152"/>
      <c r="AN90" s="186"/>
      <c r="AO90" s="49"/>
      <c r="AP90" s="186"/>
      <c r="AQ90" s="152"/>
      <c r="AR90" s="186"/>
      <c r="AS90" s="49"/>
      <c r="AT90" s="186"/>
      <c r="AU90" s="152"/>
      <c r="AV90" s="186"/>
      <c r="AW90" s="49"/>
    </row>
    <row r="91" spans="2:49" x14ac:dyDescent="0.35">
      <c r="B91" s="187"/>
      <c r="C91" s="152"/>
      <c r="D91" s="186"/>
      <c r="E91" s="186"/>
      <c r="F91" s="187"/>
      <c r="G91" s="152"/>
      <c r="H91" s="186"/>
      <c r="I91" s="49"/>
      <c r="J91" s="187"/>
      <c r="K91" s="152"/>
      <c r="L91" s="186"/>
      <c r="M91" s="49"/>
      <c r="N91" s="187"/>
      <c r="O91" s="152"/>
      <c r="P91" s="186"/>
      <c r="Q91" s="49"/>
      <c r="R91" s="186"/>
      <c r="S91" s="152"/>
      <c r="T91" s="186"/>
      <c r="U91" s="49"/>
      <c r="V91" s="186"/>
      <c r="W91" s="152"/>
      <c r="X91" s="186"/>
      <c r="Y91" s="186"/>
      <c r="Z91" s="187"/>
      <c r="AA91" s="152"/>
      <c r="AB91" s="186"/>
      <c r="AC91" s="49"/>
      <c r="AD91" s="186"/>
      <c r="AE91" s="152"/>
      <c r="AF91" s="186"/>
      <c r="AG91" s="49"/>
      <c r="AH91" s="186"/>
      <c r="AI91" s="152"/>
      <c r="AJ91" s="186"/>
      <c r="AK91" s="49"/>
      <c r="AL91" s="186"/>
      <c r="AM91" s="152"/>
      <c r="AN91" s="186"/>
      <c r="AO91" s="49"/>
      <c r="AP91" s="186"/>
      <c r="AQ91" s="152"/>
      <c r="AR91" s="186"/>
      <c r="AS91" s="49"/>
      <c r="AT91" s="186"/>
      <c r="AU91" s="152"/>
      <c r="AV91" s="186"/>
      <c r="AW91" s="49"/>
    </row>
    <row r="92" spans="2:49" x14ac:dyDescent="0.35">
      <c r="B92" s="187"/>
      <c r="C92" s="152"/>
      <c r="D92" s="186"/>
      <c r="E92" s="186"/>
      <c r="F92" s="187"/>
      <c r="G92" s="152"/>
      <c r="H92" s="186"/>
      <c r="I92" s="49"/>
      <c r="J92" s="187"/>
      <c r="K92" s="152"/>
      <c r="L92" s="186"/>
      <c r="M92" s="49"/>
      <c r="N92" s="187"/>
      <c r="O92" s="152"/>
      <c r="P92" s="186"/>
      <c r="Q92" s="49"/>
      <c r="R92" s="186"/>
      <c r="S92" s="152"/>
      <c r="T92" s="186"/>
      <c r="U92" s="49"/>
      <c r="V92" s="186"/>
      <c r="W92" s="152"/>
      <c r="X92" s="186"/>
      <c r="Y92" s="186"/>
      <c r="Z92" s="187"/>
      <c r="AA92" s="152"/>
      <c r="AB92" s="186"/>
      <c r="AC92" s="49"/>
      <c r="AD92" s="186"/>
      <c r="AE92" s="152"/>
      <c r="AF92" s="186"/>
      <c r="AG92" s="49"/>
      <c r="AH92" s="186"/>
      <c r="AI92" s="152"/>
      <c r="AJ92" s="186"/>
      <c r="AK92" s="49"/>
      <c r="AL92" s="186"/>
      <c r="AM92" s="152"/>
      <c r="AN92" s="186"/>
      <c r="AO92" s="49"/>
      <c r="AP92" s="186"/>
      <c r="AQ92" s="152"/>
      <c r="AR92" s="186"/>
      <c r="AS92" s="49"/>
      <c r="AT92" s="186"/>
      <c r="AU92" s="152"/>
      <c r="AV92" s="186"/>
      <c r="AW92" s="49"/>
    </row>
    <row r="93" spans="2:49" x14ac:dyDescent="0.35">
      <c r="B93" s="187"/>
      <c r="C93" s="152"/>
      <c r="D93" s="186"/>
      <c r="E93" s="186"/>
      <c r="F93" s="187"/>
      <c r="G93" s="152"/>
      <c r="H93" s="186"/>
      <c r="I93" s="49"/>
      <c r="J93" s="187"/>
      <c r="K93" s="152"/>
      <c r="L93" s="186"/>
      <c r="M93" s="49"/>
      <c r="N93" s="187"/>
      <c r="O93" s="152"/>
      <c r="P93" s="186"/>
      <c r="Q93" s="49"/>
      <c r="R93" s="186"/>
      <c r="S93" s="152"/>
      <c r="T93" s="186"/>
      <c r="U93" s="49"/>
      <c r="V93" s="186"/>
      <c r="W93" s="152"/>
      <c r="X93" s="186"/>
      <c r="Y93" s="186"/>
      <c r="Z93" s="187"/>
      <c r="AA93" s="152"/>
      <c r="AB93" s="186"/>
      <c r="AC93" s="49"/>
      <c r="AD93" s="186"/>
      <c r="AE93" s="152"/>
      <c r="AF93" s="186"/>
      <c r="AG93" s="49"/>
      <c r="AH93" s="186"/>
      <c r="AI93" s="152"/>
      <c r="AJ93" s="186"/>
      <c r="AK93" s="49"/>
      <c r="AL93" s="186"/>
      <c r="AM93" s="152"/>
      <c r="AN93" s="186"/>
      <c r="AO93" s="49"/>
      <c r="AP93" s="186"/>
      <c r="AQ93" s="152"/>
      <c r="AR93" s="186"/>
      <c r="AS93" s="49"/>
      <c r="AT93" s="186"/>
      <c r="AU93" s="152"/>
      <c r="AV93" s="186"/>
      <c r="AW93" s="49"/>
    </row>
    <row r="94" spans="2:49" x14ac:dyDescent="0.35">
      <c r="B94" s="187"/>
      <c r="C94" s="152"/>
      <c r="D94" s="186"/>
      <c r="E94" s="186"/>
      <c r="F94" s="187"/>
      <c r="G94" s="152"/>
      <c r="H94" s="186"/>
      <c r="I94" s="49"/>
      <c r="J94" s="187"/>
      <c r="K94" s="152"/>
      <c r="L94" s="186"/>
      <c r="M94" s="49"/>
      <c r="N94" s="187"/>
      <c r="O94" s="152"/>
      <c r="P94" s="186"/>
      <c r="Q94" s="49"/>
      <c r="R94" s="186"/>
      <c r="S94" s="152"/>
      <c r="T94" s="186"/>
      <c r="U94" s="49"/>
      <c r="V94" s="186"/>
      <c r="W94" s="152"/>
      <c r="X94" s="186"/>
      <c r="Y94" s="186"/>
      <c r="Z94" s="187"/>
      <c r="AA94" s="152"/>
      <c r="AB94" s="186"/>
      <c r="AC94" s="49"/>
      <c r="AD94" s="186"/>
      <c r="AE94" s="152"/>
      <c r="AF94" s="186"/>
      <c r="AG94" s="49"/>
      <c r="AH94" s="186"/>
      <c r="AI94" s="152"/>
      <c r="AJ94" s="186"/>
      <c r="AK94" s="49"/>
      <c r="AL94" s="186"/>
      <c r="AM94" s="152"/>
      <c r="AN94" s="186"/>
      <c r="AO94" s="49"/>
      <c r="AP94" s="186"/>
      <c r="AQ94" s="152"/>
      <c r="AR94" s="186"/>
      <c r="AS94" s="49"/>
      <c r="AT94" s="186"/>
      <c r="AU94" s="152"/>
      <c r="AV94" s="186"/>
      <c r="AW94" s="49"/>
    </row>
    <row r="95" spans="2:49" x14ac:dyDescent="0.35">
      <c r="B95" s="187"/>
      <c r="C95" s="152"/>
      <c r="D95" s="186"/>
      <c r="E95" s="186"/>
      <c r="F95" s="187"/>
      <c r="G95" s="152"/>
      <c r="H95" s="186"/>
      <c r="I95" s="49"/>
      <c r="J95" s="187"/>
      <c r="K95" s="152"/>
      <c r="L95" s="186"/>
      <c r="M95" s="49"/>
      <c r="N95" s="187"/>
      <c r="O95" s="152"/>
      <c r="P95" s="186"/>
      <c r="Q95" s="49"/>
      <c r="R95" s="186"/>
      <c r="S95" s="152"/>
      <c r="T95" s="186"/>
      <c r="U95" s="49"/>
      <c r="V95" s="186"/>
      <c r="W95" s="152"/>
      <c r="X95" s="186"/>
      <c r="Y95" s="186"/>
      <c r="Z95" s="187"/>
      <c r="AA95" s="152"/>
      <c r="AB95" s="186"/>
      <c r="AC95" s="49"/>
      <c r="AD95" s="186"/>
      <c r="AE95" s="152"/>
      <c r="AF95" s="186"/>
      <c r="AG95" s="49"/>
      <c r="AH95" s="186"/>
      <c r="AI95" s="152"/>
      <c r="AJ95" s="186"/>
      <c r="AK95" s="49"/>
      <c r="AL95" s="186"/>
      <c r="AM95" s="152"/>
      <c r="AN95" s="186"/>
      <c r="AO95" s="49"/>
      <c r="AP95" s="186"/>
      <c r="AQ95" s="152"/>
      <c r="AR95" s="186"/>
      <c r="AS95" s="49"/>
      <c r="AT95" s="186"/>
      <c r="AU95" s="152"/>
      <c r="AV95" s="186"/>
      <c r="AW95" s="49"/>
    </row>
    <row r="96" spans="2:49" x14ac:dyDescent="0.35">
      <c r="B96" s="187"/>
      <c r="C96" s="152"/>
      <c r="D96" s="186"/>
      <c r="E96" s="186"/>
      <c r="F96" s="187"/>
      <c r="G96" s="152"/>
      <c r="H96" s="186"/>
      <c r="I96" s="49"/>
      <c r="J96" s="187"/>
      <c r="K96" s="152"/>
      <c r="L96" s="186"/>
      <c r="M96" s="49"/>
      <c r="N96" s="187"/>
      <c r="O96" s="152"/>
      <c r="P96" s="186"/>
      <c r="Q96" s="49"/>
      <c r="R96" s="186"/>
      <c r="S96" s="152"/>
      <c r="T96" s="186"/>
      <c r="U96" s="49"/>
      <c r="V96" s="186"/>
      <c r="W96" s="152"/>
      <c r="X96" s="186"/>
      <c r="Y96" s="186"/>
      <c r="Z96" s="187"/>
      <c r="AA96" s="152"/>
      <c r="AB96" s="186"/>
      <c r="AC96" s="49"/>
      <c r="AD96" s="186"/>
      <c r="AE96" s="152"/>
      <c r="AF96" s="186"/>
      <c r="AG96" s="49"/>
      <c r="AH96" s="186"/>
      <c r="AI96" s="152"/>
      <c r="AJ96" s="186"/>
      <c r="AK96" s="49"/>
      <c r="AL96" s="186"/>
      <c r="AM96" s="152"/>
      <c r="AN96" s="186"/>
      <c r="AO96" s="49"/>
      <c r="AP96" s="186"/>
      <c r="AQ96" s="152"/>
      <c r="AR96" s="186"/>
      <c r="AS96" s="49"/>
      <c r="AT96" s="186"/>
      <c r="AU96" s="152"/>
      <c r="AV96" s="186"/>
      <c r="AW96" s="49"/>
    </row>
    <row r="97" spans="2:138" x14ac:dyDescent="0.35">
      <c r="B97" s="187"/>
      <c r="C97" s="152"/>
      <c r="D97" s="186"/>
      <c r="E97" s="186"/>
      <c r="F97" s="187"/>
      <c r="G97" s="152"/>
      <c r="H97" s="186"/>
      <c r="I97" s="49"/>
      <c r="J97" s="187"/>
      <c r="K97" s="152"/>
      <c r="L97" s="186"/>
      <c r="M97" s="49"/>
      <c r="N97" s="187"/>
      <c r="O97" s="152"/>
      <c r="P97" s="186"/>
      <c r="Q97" s="49"/>
      <c r="R97" s="186"/>
      <c r="S97" s="152"/>
      <c r="T97" s="186"/>
      <c r="U97" s="49"/>
      <c r="V97" s="186"/>
      <c r="W97" s="152"/>
      <c r="X97" s="186"/>
      <c r="Y97" s="186"/>
      <c r="Z97" s="187"/>
      <c r="AA97" s="152"/>
      <c r="AB97" s="186"/>
      <c r="AC97" s="49"/>
      <c r="AD97" s="186"/>
      <c r="AE97" s="152"/>
      <c r="AF97" s="186"/>
      <c r="AG97" s="49"/>
      <c r="AH97" s="186"/>
      <c r="AI97" s="152"/>
      <c r="AJ97" s="186"/>
      <c r="AK97" s="49"/>
      <c r="AL97" s="186"/>
      <c r="AM97" s="152"/>
      <c r="AN97" s="186"/>
      <c r="AO97" s="49"/>
      <c r="AP97" s="186"/>
      <c r="AQ97" s="152"/>
      <c r="AR97" s="186"/>
      <c r="AS97" s="49"/>
      <c r="AT97" s="186"/>
      <c r="AU97" s="152"/>
      <c r="AV97" s="186"/>
      <c r="AW97" s="49"/>
    </row>
    <row r="98" spans="2:138" x14ac:dyDescent="0.35">
      <c r="B98" s="187"/>
      <c r="C98" s="152"/>
      <c r="D98" s="186"/>
      <c r="E98" s="186"/>
      <c r="F98" s="187"/>
      <c r="G98" s="152"/>
      <c r="H98" s="186"/>
      <c r="I98" s="49"/>
      <c r="J98" s="187"/>
      <c r="K98" s="152"/>
      <c r="L98" s="186"/>
      <c r="M98" s="49"/>
      <c r="N98" s="187"/>
      <c r="O98" s="152"/>
      <c r="P98" s="186"/>
      <c r="Q98" s="49"/>
      <c r="R98" s="186"/>
      <c r="S98" s="152"/>
      <c r="T98" s="186"/>
      <c r="U98" s="49"/>
      <c r="V98" s="186"/>
      <c r="W98" s="152"/>
      <c r="X98" s="186"/>
      <c r="Y98" s="186"/>
      <c r="Z98" s="187"/>
      <c r="AA98" s="152"/>
      <c r="AB98" s="186"/>
      <c r="AC98" s="49"/>
      <c r="AD98" s="186"/>
      <c r="AE98" s="152"/>
      <c r="AF98" s="186"/>
      <c r="AG98" s="49"/>
      <c r="AH98" s="186"/>
      <c r="AI98" s="152"/>
      <c r="AJ98" s="186"/>
      <c r="AK98" s="49"/>
      <c r="AL98" s="186"/>
      <c r="AM98" s="152"/>
      <c r="AN98" s="186"/>
      <c r="AO98" s="49"/>
      <c r="AP98" s="186"/>
      <c r="AQ98" s="152"/>
      <c r="AR98" s="186"/>
      <c r="AS98" s="49"/>
      <c r="AT98" s="186"/>
      <c r="AU98" s="152"/>
      <c r="AV98" s="186"/>
      <c r="AW98" s="49"/>
    </row>
    <row r="99" spans="2:138" x14ac:dyDescent="0.35">
      <c r="B99" s="187"/>
      <c r="C99" s="152"/>
      <c r="D99" s="186"/>
      <c r="E99" s="186"/>
      <c r="F99" s="187"/>
      <c r="G99" s="152"/>
      <c r="H99" s="186"/>
      <c r="I99" s="49"/>
      <c r="J99" s="187"/>
      <c r="K99" s="152"/>
      <c r="L99" s="186"/>
      <c r="M99" s="49"/>
      <c r="N99" s="187"/>
      <c r="O99" s="152"/>
      <c r="P99" s="186"/>
      <c r="Q99" s="49"/>
      <c r="R99" s="186"/>
      <c r="S99" s="152"/>
      <c r="T99" s="186"/>
      <c r="U99" s="49"/>
      <c r="V99" s="186"/>
      <c r="W99" s="152"/>
      <c r="X99" s="186"/>
      <c r="Y99" s="186"/>
      <c r="Z99" s="187"/>
      <c r="AA99" s="152"/>
      <c r="AB99" s="186"/>
      <c r="AC99" s="49"/>
      <c r="AD99" s="186"/>
      <c r="AE99" s="152"/>
      <c r="AF99" s="186"/>
      <c r="AG99" s="49"/>
      <c r="AH99" s="186"/>
      <c r="AI99" s="152"/>
      <c r="AJ99" s="186"/>
      <c r="AK99" s="49"/>
      <c r="AL99" s="186"/>
      <c r="AM99" s="152"/>
      <c r="AN99" s="186"/>
      <c r="AO99" s="49"/>
      <c r="AP99" s="186"/>
      <c r="AQ99" s="152"/>
      <c r="AR99" s="186"/>
      <c r="AS99" s="49"/>
      <c r="AT99" s="186"/>
      <c r="AU99" s="152"/>
      <c r="AV99" s="186"/>
      <c r="AW99" s="49"/>
    </row>
    <row r="100" spans="2:138" x14ac:dyDescent="0.35">
      <c r="B100" s="187"/>
      <c r="C100" s="152"/>
      <c r="D100" s="186"/>
      <c r="E100" s="186"/>
      <c r="F100" s="187"/>
      <c r="G100" s="152"/>
      <c r="H100" s="186"/>
      <c r="I100" s="49"/>
      <c r="J100" s="187"/>
      <c r="K100" s="152"/>
      <c r="L100" s="186"/>
      <c r="M100" s="49"/>
      <c r="N100" s="187"/>
      <c r="O100" s="152"/>
      <c r="P100" s="186"/>
      <c r="Q100" s="49"/>
      <c r="R100" s="186"/>
      <c r="S100" s="152"/>
      <c r="T100" s="186"/>
      <c r="U100" s="49"/>
      <c r="V100" s="186"/>
      <c r="W100" s="152"/>
      <c r="X100" s="186"/>
      <c r="Y100" s="186"/>
      <c r="Z100" s="187"/>
      <c r="AA100" s="152"/>
      <c r="AB100" s="186"/>
      <c r="AC100" s="49"/>
      <c r="AD100" s="186"/>
      <c r="AE100" s="152"/>
      <c r="AF100" s="186"/>
      <c r="AG100" s="49"/>
      <c r="AH100" s="186"/>
      <c r="AI100" s="152"/>
      <c r="AJ100" s="186"/>
      <c r="AK100" s="49"/>
      <c r="AL100" s="186"/>
      <c r="AM100" s="152"/>
      <c r="AN100" s="186"/>
      <c r="AO100" s="49"/>
      <c r="AP100" s="186"/>
      <c r="AQ100" s="152"/>
      <c r="AR100" s="186"/>
      <c r="AS100" s="49"/>
      <c r="AT100" s="186"/>
      <c r="AU100" s="152"/>
      <c r="AV100" s="186"/>
      <c r="AW100" s="49"/>
    </row>
    <row r="101" spans="2:138" x14ac:dyDescent="0.35">
      <c r="B101" s="187"/>
      <c r="C101" s="152"/>
      <c r="D101" s="186"/>
      <c r="E101" s="186"/>
      <c r="F101" s="187"/>
      <c r="G101" s="152"/>
      <c r="H101" s="186"/>
      <c r="I101" s="49"/>
      <c r="J101" s="187"/>
      <c r="K101" s="152"/>
      <c r="L101" s="186"/>
      <c r="M101" s="49"/>
      <c r="N101" s="187"/>
      <c r="O101" s="152"/>
      <c r="P101" s="186"/>
      <c r="Q101" s="49"/>
      <c r="R101" s="186"/>
      <c r="S101" s="152"/>
      <c r="T101" s="186"/>
      <c r="U101" s="49"/>
      <c r="V101" s="186"/>
      <c r="W101" s="152"/>
      <c r="X101" s="186"/>
      <c r="Y101" s="186"/>
      <c r="Z101" s="187"/>
      <c r="AA101" s="152"/>
      <c r="AB101" s="186"/>
      <c r="AC101" s="49"/>
      <c r="AD101" s="186"/>
      <c r="AE101" s="152"/>
      <c r="AF101" s="186"/>
      <c r="AG101" s="49"/>
      <c r="AH101" s="186"/>
      <c r="AI101" s="152"/>
      <c r="AJ101" s="186"/>
      <c r="AK101" s="49"/>
      <c r="AL101" s="186"/>
      <c r="AM101" s="152"/>
      <c r="AN101" s="186"/>
      <c r="AO101" s="49"/>
      <c r="AP101" s="186"/>
      <c r="AQ101" s="152"/>
      <c r="AR101" s="186"/>
      <c r="AS101" s="49"/>
      <c r="AT101" s="186"/>
      <c r="AU101" s="152"/>
      <c r="AV101" s="186"/>
      <c r="AW101" s="49"/>
    </row>
    <row r="102" spans="2:138" x14ac:dyDescent="0.35">
      <c r="B102" s="187"/>
      <c r="C102" s="152"/>
      <c r="D102" s="186"/>
      <c r="E102" s="152"/>
      <c r="F102" s="187"/>
      <c r="G102" s="152"/>
      <c r="H102" s="186"/>
      <c r="I102" s="116"/>
      <c r="J102" s="187"/>
      <c r="K102" s="152"/>
      <c r="L102" s="186"/>
      <c r="M102" s="116"/>
      <c r="N102" s="187"/>
      <c r="O102" s="152"/>
      <c r="P102" s="186"/>
      <c r="Q102" s="116"/>
      <c r="R102" s="186"/>
      <c r="S102" s="152"/>
      <c r="T102" s="186"/>
      <c r="U102" s="116"/>
      <c r="V102" s="186"/>
      <c r="W102" s="152"/>
      <c r="X102" s="186"/>
      <c r="Y102" s="152"/>
      <c r="Z102" s="187"/>
      <c r="AA102" s="152"/>
      <c r="AB102" s="186"/>
      <c r="AC102" s="116"/>
      <c r="AD102" s="186"/>
      <c r="AE102" s="152"/>
      <c r="AF102" s="186"/>
      <c r="AG102" s="116"/>
      <c r="AH102" s="186"/>
      <c r="AI102" s="152"/>
      <c r="AJ102" s="186"/>
      <c r="AK102" s="116"/>
      <c r="AL102" s="186"/>
      <c r="AM102" s="152"/>
      <c r="AN102" s="186"/>
      <c r="AO102" s="116"/>
      <c r="AP102" s="186"/>
      <c r="AQ102" s="152"/>
      <c r="AR102" s="186"/>
      <c r="AS102" s="116"/>
      <c r="AT102" s="186"/>
      <c r="AU102" s="152"/>
      <c r="AV102" s="186"/>
      <c r="AW102" s="116"/>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83"/>
      <c r="DK102" s="183"/>
      <c r="DL102" s="183"/>
      <c r="DM102" s="183"/>
      <c r="DN102" s="183"/>
      <c r="DO102" s="183"/>
      <c r="DP102" s="183"/>
      <c r="DQ102" s="183"/>
      <c r="DR102" s="183"/>
      <c r="DS102" s="183"/>
      <c r="DT102" s="183"/>
      <c r="DU102" s="183"/>
      <c r="DV102" s="183"/>
      <c r="DW102" s="183"/>
      <c r="DX102" s="183"/>
      <c r="DY102" s="183"/>
      <c r="DZ102" s="183"/>
      <c r="EA102" s="183"/>
      <c r="EB102" s="183"/>
      <c r="EC102" s="183"/>
      <c r="ED102" s="183"/>
      <c r="EE102" s="183"/>
      <c r="EF102" s="183"/>
      <c r="EG102" s="183"/>
      <c r="EH102" s="183"/>
    </row>
    <row r="103" spans="2:138" x14ac:dyDescent="0.35">
      <c r="B103" s="187"/>
      <c r="C103" s="152"/>
      <c r="D103" s="186"/>
      <c r="E103" s="186"/>
      <c r="F103" s="187"/>
      <c r="G103" s="152"/>
      <c r="H103" s="186"/>
      <c r="I103" s="49"/>
      <c r="J103" s="187"/>
      <c r="K103" s="152"/>
      <c r="L103" s="186"/>
      <c r="M103" s="49"/>
      <c r="N103" s="187"/>
      <c r="O103" s="152"/>
      <c r="P103" s="186"/>
      <c r="Q103" s="49"/>
      <c r="R103" s="186"/>
      <c r="S103" s="152"/>
      <c r="T103" s="186"/>
      <c r="U103" s="49"/>
      <c r="V103" s="186"/>
      <c r="W103" s="152"/>
      <c r="X103" s="186"/>
      <c r="Y103" s="186"/>
      <c r="Z103" s="187"/>
      <c r="AA103" s="152"/>
      <c r="AB103" s="186"/>
      <c r="AC103" s="49"/>
      <c r="AD103" s="186"/>
      <c r="AE103" s="152"/>
      <c r="AF103" s="186"/>
      <c r="AG103" s="49"/>
      <c r="AH103" s="186"/>
      <c r="AI103" s="152"/>
      <c r="AJ103" s="186"/>
      <c r="AK103" s="49"/>
      <c r="AL103" s="186"/>
      <c r="AM103" s="152"/>
      <c r="AN103" s="186"/>
      <c r="AO103" s="49"/>
      <c r="AP103" s="186"/>
      <c r="AQ103" s="152"/>
      <c r="AR103" s="186"/>
      <c r="AS103" s="49"/>
      <c r="AT103" s="186"/>
      <c r="AU103" s="152"/>
      <c r="AV103" s="186"/>
      <c r="AW103" s="49"/>
    </row>
    <row r="104" spans="2:138" x14ac:dyDescent="0.35">
      <c r="B104" s="187"/>
      <c r="C104" s="152"/>
      <c r="D104" s="186"/>
      <c r="E104" s="186"/>
      <c r="F104" s="187"/>
      <c r="G104" s="152"/>
      <c r="H104" s="186"/>
      <c r="I104" s="49"/>
      <c r="J104" s="187"/>
      <c r="K104" s="152"/>
      <c r="L104" s="186"/>
      <c r="M104" s="49"/>
      <c r="N104" s="187"/>
      <c r="O104" s="152"/>
      <c r="P104" s="186"/>
      <c r="Q104" s="49"/>
      <c r="R104" s="186"/>
      <c r="S104" s="152"/>
      <c r="T104" s="186"/>
      <c r="U104" s="49"/>
      <c r="V104" s="186"/>
      <c r="W104" s="152"/>
      <c r="X104" s="186"/>
      <c r="Y104" s="186"/>
      <c r="Z104" s="187"/>
      <c r="AA104" s="152"/>
      <c r="AB104" s="186"/>
      <c r="AC104" s="49"/>
      <c r="AD104" s="186"/>
      <c r="AE104" s="152"/>
      <c r="AF104" s="186"/>
      <c r="AG104" s="49"/>
      <c r="AH104" s="186"/>
      <c r="AI104" s="152"/>
      <c r="AJ104" s="186"/>
      <c r="AK104" s="49"/>
      <c r="AL104" s="186"/>
      <c r="AM104" s="152"/>
      <c r="AN104" s="186"/>
      <c r="AO104" s="49"/>
      <c r="AP104" s="186"/>
      <c r="AQ104" s="152"/>
      <c r="AR104" s="186"/>
      <c r="AS104" s="49"/>
      <c r="AT104" s="186"/>
      <c r="AU104" s="152"/>
      <c r="AV104" s="186"/>
      <c r="AW104" s="49"/>
    </row>
    <row r="105" spans="2:138" x14ac:dyDescent="0.35">
      <c r="B105" s="187"/>
      <c r="C105" s="152"/>
      <c r="D105" s="186"/>
      <c r="E105" s="186"/>
      <c r="F105" s="187"/>
      <c r="G105" s="152"/>
      <c r="H105" s="186"/>
      <c r="I105" s="49"/>
      <c r="J105" s="187"/>
      <c r="K105" s="152"/>
      <c r="L105" s="186"/>
      <c r="M105" s="49"/>
      <c r="N105" s="187"/>
      <c r="O105" s="152"/>
      <c r="P105" s="186"/>
      <c r="Q105" s="49"/>
      <c r="R105" s="186"/>
      <c r="S105" s="152"/>
      <c r="T105" s="186"/>
      <c r="U105" s="49"/>
      <c r="V105" s="186"/>
      <c r="W105" s="152"/>
      <c r="X105" s="186"/>
      <c r="Y105" s="186"/>
      <c r="Z105" s="187"/>
      <c r="AA105" s="152"/>
      <c r="AB105" s="186"/>
      <c r="AC105" s="49"/>
      <c r="AD105" s="186"/>
      <c r="AE105" s="152"/>
      <c r="AF105" s="186"/>
      <c r="AG105" s="49"/>
      <c r="AH105" s="186"/>
      <c r="AI105" s="152"/>
      <c r="AJ105" s="186"/>
      <c r="AK105" s="49"/>
      <c r="AL105" s="186"/>
      <c r="AM105" s="152"/>
      <c r="AN105" s="186"/>
      <c r="AO105" s="49"/>
      <c r="AP105" s="186"/>
      <c r="AQ105" s="152"/>
      <c r="AR105" s="186"/>
      <c r="AS105" s="49"/>
      <c r="AT105" s="186"/>
      <c r="AU105" s="152"/>
      <c r="AV105" s="186"/>
      <c r="AW105" s="49"/>
    </row>
    <row r="106" spans="2:138" x14ac:dyDescent="0.35">
      <c r="B106" s="187"/>
      <c r="C106" s="152"/>
      <c r="D106" s="186"/>
      <c r="E106" s="152"/>
      <c r="F106" s="187"/>
      <c r="G106" s="152"/>
      <c r="H106" s="186"/>
      <c r="I106" s="116"/>
      <c r="J106" s="187"/>
      <c r="K106" s="152"/>
      <c r="L106" s="186"/>
      <c r="M106" s="116"/>
      <c r="N106" s="187"/>
      <c r="O106" s="152"/>
      <c r="P106" s="186"/>
      <c r="Q106" s="116"/>
      <c r="R106" s="186"/>
      <c r="S106" s="152"/>
      <c r="T106" s="186"/>
      <c r="U106" s="116"/>
      <c r="V106" s="186"/>
      <c r="W106" s="152"/>
      <c r="X106" s="186"/>
      <c r="Y106" s="152"/>
      <c r="Z106" s="187"/>
      <c r="AA106" s="152"/>
      <c r="AB106" s="186"/>
      <c r="AC106" s="116"/>
      <c r="AD106" s="186"/>
      <c r="AE106" s="152"/>
      <c r="AF106" s="186"/>
      <c r="AG106" s="116"/>
      <c r="AH106" s="186"/>
      <c r="AI106" s="152"/>
      <c r="AJ106" s="186"/>
      <c r="AK106" s="116"/>
      <c r="AL106" s="186"/>
      <c r="AM106" s="152"/>
      <c r="AN106" s="186"/>
      <c r="AO106" s="116"/>
      <c r="AP106" s="186"/>
      <c r="AQ106" s="152"/>
      <c r="AR106" s="186"/>
      <c r="AS106" s="116"/>
      <c r="AT106" s="186"/>
      <c r="AU106" s="152"/>
      <c r="AV106" s="186"/>
      <c r="AW106" s="116"/>
      <c r="AX106" s="183"/>
      <c r="AY106" s="183"/>
      <c r="AZ106" s="183"/>
      <c r="BA106" s="183"/>
      <c r="BB106" s="183"/>
      <c r="BC106" s="183"/>
      <c r="BD106" s="183"/>
      <c r="BE106" s="183"/>
      <c r="BF106" s="183"/>
      <c r="BG106" s="183"/>
      <c r="BH106" s="183"/>
      <c r="BI106" s="183"/>
      <c r="BJ106" s="183"/>
      <c r="BK106" s="183"/>
      <c r="BL106" s="183"/>
      <c r="BM106" s="183"/>
      <c r="BN106" s="183"/>
      <c r="BO106" s="183"/>
      <c r="BP106" s="183"/>
      <c r="BQ106" s="183"/>
      <c r="BR106" s="183"/>
      <c r="BS106" s="183"/>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83"/>
      <c r="DK106" s="183"/>
      <c r="DL106" s="183"/>
      <c r="DM106" s="183"/>
      <c r="DN106" s="183"/>
      <c r="DO106" s="183"/>
      <c r="DP106" s="183"/>
      <c r="DQ106" s="183"/>
      <c r="DR106" s="183"/>
      <c r="DS106" s="183"/>
      <c r="DT106" s="183"/>
      <c r="DU106" s="183"/>
      <c r="DV106" s="183"/>
      <c r="DW106" s="183"/>
      <c r="DX106" s="183"/>
      <c r="DY106" s="183"/>
      <c r="DZ106" s="183"/>
      <c r="EA106" s="183"/>
      <c r="EB106" s="183"/>
      <c r="EC106" s="183"/>
      <c r="ED106" s="183"/>
      <c r="EE106" s="183"/>
      <c r="EF106" s="183"/>
      <c r="EG106" s="183"/>
      <c r="EH106" s="183"/>
    </row>
    <row r="107" spans="2:138" x14ac:dyDescent="0.35">
      <c r="B107" s="187"/>
      <c r="C107" s="152"/>
      <c r="D107" s="186"/>
      <c r="E107" s="186"/>
      <c r="F107" s="187"/>
      <c r="G107" s="152"/>
      <c r="H107" s="186"/>
      <c r="I107" s="49"/>
      <c r="J107" s="187"/>
      <c r="K107" s="152"/>
      <c r="L107" s="186"/>
      <c r="M107" s="49"/>
      <c r="N107" s="187"/>
      <c r="O107" s="152"/>
      <c r="P107" s="186"/>
      <c r="Q107" s="49"/>
      <c r="R107" s="186"/>
      <c r="S107" s="152"/>
      <c r="T107" s="186"/>
      <c r="U107" s="49"/>
      <c r="V107" s="186"/>
      <c r="W107" s="152"/>
      <c r="X107" s="186"/>
      <c r="Y107" s="186"/>
      <c r="Z107" s="187"/>
      <c r="AA107" s="152"/>
      <c r="AB107" s="186"/>
      <c r="AC107" s="49"/>
      <c r="AD107" s="186"/>
      <c r="AE107" s="152"/>
      <c r="AF107" s="186"/>
      <c r="AG107" s="49"/>
      <c r="AH107" s="186"/>
      <c r="AI107" s="152"/>
      <c r="AJ107" s="186"/>
      <c r="AK107" s="49"/>
      <c r="AL107" s="186"/>
      <c r="AM107" s="152"/>
      <c r="AN107" s="186"/>
      <c r="AO107" s="49"/>
      <c r="AP107" s="186"/>
      <c r="AQ107" s="152"/>
      <c r="AR107" s="186"/>
      <c r="AS107" s="49"/>
      <c r="AT107" s="186"/>
      <c r="AU107" s="152"/>
      <c r="AV107" s="186"/>
      <c r="AW107" s="49"/>
    </row>
    <row r="108" spans="2:138" x14ac:dyDescent="0.35">
      <c r="B108" s="187"/>
      <c r="C108" s="152"/>
      <c r="D108" s="186"/>
      <c r="E108" s="186"/>
      <c r="F108" s="187"/>
      <c r="G108" s="152"/>
      <c r="H108" s="186"/>
      <c r="I108" s="49"/>
      <c r="J108" s="187"/>
      <c r="K108" s="152"/>
      <c r="L108" s="186"/>
      <c r="M108" s="49"/>
      <c r="N108" s="187"/>
      <c r="O108" s="152"/>
      <c r="P108" s="186"/>
      <c r="Q108" s="49"/>
      <c r="R108" s="186"/>
      <c r="S108" s="152"/>
      <c r="T108" s="186"/>
      <c r="U108" s="49"/>
      <c r="V108" s="186"/>
      <c r="W108" s="152"/>
      <c r="X108" s="186"/>
      <c r="Y108" s="186"/>
      <c r="Z108" s="187"/>
      <c r="AA108" s="152"/>
      <c r="AB108" s="186"/>
      <c r="AC108" s="49"/>
      <c r="AD108" s="186"/>
      <c r="AE108" s="152"/>
      <c r="AF108" s="186"/>
      <c r="AG108" s="49"/>
      <c r="AH108" s="186"/>
      <c r="AI108" s="152"/>
      <c r="AJ108" s="186"/>
      <c r="AK108" s="49"/>
      <c r="AL108" s="186"/>
      <c r="AM108" s="152"/>
      <c r="AN108" s="186"/>
      <c r="AO108" s="49"/>
      <c r="AP108" s="186"/>
      <c r="AQ108" s="152"/>
      <c r="AR108" s="186"/>
      <c r="AS108" s="49"/>
      <c r="AT108" s="186"/>
      <c r="AU108" s="152"/>
      <c r="AV108" s="186"/>
      <c r="AW108" s="49"/>
    </row>
    <row r="109" spans="2:138" x14ac:dyDescent="0.35">
      <c r="B109" s="187"/>
      <c r="C109" s="152"/>
      <c r="D109" s="186"/>
      <c r="E109" s="186"/>
      <c r="F109" s="187"/>
      <c r="G109" s="152"/>
      <c r="H109" s="186"/>
      <c r="I109" s="49"/>
      <c r="J109" s="187"/>
      <c r="K109" s="152"/>
      <c r="L109" s="186"/>
      <c r="M109" s="49"/>
      <c r="N109" s="187"/>
      <c r="O109" s="152"/>
      <c r="P109" s="186"/>
      <c r="Q109" s="49"/>
      <c r="R109" s="186"/>
      <c r="S109" s="152"/>
      <c r="T109" s="186"/>
      <c r="U109" s="49"/>
      <c r="V109" s="186"/>
      <c r="W109" s="152"/>
      <c r="X109" s="186"/>
      <c r="Y109" s="186"/>
      <c r="Z109" s="187"/>
      <c r="AA109" s="152"/>
      <c r="AB109" s="186"/>
      <c r="AC109" s="49"/>
      <c r="AD109" s="186"/>
      <c r="AE109" s="152"/>
      <c r="AF109" s="186"/>
      <c r="AG109" s="49"/>
      <c r="AH109" s="186"/>
      <c r="AI109" s="152"/>
      <c r="AJ109" s="186"/>
      <c r="AK109" s="49"/>
      <c r="AL109" s="186"/>
      <c r="AM109" s="152"/>
      <c r="AN109" s="186"/>
      <c r="AO109" s="49"/>
      <c r="AP109" s="186"/>
      <c r="AQ109" s="152"/>
      <c r="AR109" s="186"/>
      <c r="AS109" s="49"/>
      <c r="AT109" s="186"/>
      <c r="AU109" s="152"/>
      <c r="AV109" s="186"/>
      <c r="AW109" s="49"/>
    </row>
    <row r="110" spans="2:138" x14ac:dyDescent="0.35">
      <c r="B110" s="187"/>
      <c r="C110" s="152"/>
      <c r="D110" s="186"/>
      <c r="E110" s="152"/>
      <c r="F110" s="187"/>
      <c r="G110" s="152"/>
      <c r="H110" s="186"/>
      <c r="I110" s="116"/>
      <c r="J110" s="187"/>
      <c r="K110" s="152"/>
      <c r="L110" s="186"/>
      <c r="M110" s="116"/>
      <c r="N110" s="187"/>
      <c r="O110" s="152"/>
      <c r="P110" s="186"/>
      <c r="Q110" s="116"/>
      <c r="R110" s="186"/>
      <c r="S110" s="152"/>
      <c r="T110" s="186"/>
      <c r="U110" s="116"/>
      <c r="V110" s="186"/>
      <c r="W110" s="152"/>
      <c r="X110" s="186"/>
      <c r="Y110" s="152"/>
      <c r="Z110" s="187"/>
      <c r="AA110" s="152"/>
      <c r="AB110" s="186"/>
      <c r="AC110" s="116"/>
      <c r="AD110" s="186"/>
      <c r="AE110" s="152"/>
      <c r="AF110" s="186"/>
      <c r="AG110" s="116"/>
      <c r="AH110" s="186"/>
      <c r="AI110" s="152"/>
      <c r="AJ110" s="186"/>
      <c r="AK110" s="116"/>
      <c r="AL110" s="186"/>
      <c r="AM110" s="152"/>
      <c r="AN110" s="186"/>
      <c r="AO110" s="116"/>
      <c r="AP110" s="186"/>
      <c r="AQ110" s="152"/>
      <c r="AR110" s="186"/>
      <c r="AS110" s="116"/>
      <c r="AT110" s="186"/>
      <c r="AU110" s="152"/>
      <c r="AV110" s="186"/>
      <c r="AW110" s="116"/>
      <c r="AX110" s="183"/>
      <c r="AY110" s="183"/>
      <c r="AZ110" s="183"/>
      <c r="BA110" s="183"/>
      <c r="BB110" s="183"/>
      <c r="BC110" s="183"/>
      <c r="BD110" s="183"/>
      <c r="BE110" s="183"/>
      <c r="BF110" s="183"/>
      <c r="BG110" s="183"/>
      <c r="BH110" s="183"/>
      <c r="BI110" s="183"/>
      <c r="BJ110" s="183"/>
      <c r="BK110" s="183"/>
      <c r="BL110" s="183"/>
      <c r="BM110" s="183"/>
      <c r="BN110" s="183"/>
      <c r="BO110" s="183"/>
      <c r="BP110" s="183"/>
      <c r="BQ110" s="183"/>
      <c r="BR110" s="183"/>
      <c r="BS110" s="183"/>
      <c r="BT110" s="183"/>
      <c r="BU110" s="183"/>
      <c r="BV110" s="183"/>
      <c r="BW110" s="183"/>
      <c r="BX110" s="183"/>
      <c r="BY110" s="183"/>
      <c r="BZ110" s="183"/>
      <c r="CA110" s="183"/>
      <c r="CB110" s="183"/>
      <c r="CC110" s="183"/>
      <c r="CD110" s="183"/>
      <c r="CE110" s="183"/>
      <c r="CF110" s="183"/>
      <c r="CG110" s="183"/>
      <c r="CH110" s="183"/>
      <c r="CI110" s="183"/>
      <c r="CJ110" s="183"/>
      <c r="CK110" s="183"/>
      <c r="CL110" s="183"/>
      <c r="CM110" s="183"/>
      <c r="CN110" s="183"/>
      <c r="CO110" s="183"/>
      <c r="CP110" s="183"/>
      <c r="CQ110" s="183"/>
      <c r="CR110" s="183"/>
      <c r="CS110" s="183"/>
      <c r="CT110" s="183"/>
      <c r="CU110" s="183"/>
      <c r="CV110" s="183"/>
      <c r="CW110" s="183"/>
      <c r="CX110" s="183"/>
      <c r="CY110" s="183"/>
      <c r="CZ110" s="183"/>
      <c r="DA110" s="183"/>
      <c r="DB110" s="183"/>
      <c r="DC110" s="183"/>
      <c r="DD110" s="183"/>
      <c r="DE110" s="183"/>
      <c r="DF110" s="183"/>
      <c r="DG110" s="183"/>
      <c r="DH110" s="183"/>
      <c r="DI110" s="183"/>
      <c r="DJ110" s="183"/>
      <c r="DK110" s="183"/>
      <c r="DL110" s="183"/>
      <c r="DM110" s="183"/>
      <c r="DN110" s="183"/>
      <c r="DO110" s="183"/>
      <c r="DP110" s="183"/>
      <c r="DQ110" s="183"/>
      <c r="DR110" s="183"/>
      <c r="DS110" s="183"/>
      <c r="DT110" s="183"/>
      <c r="DU110" s="183"/>
      <c r="DV110" s="183"/>
      <c r="DW110" s="183"/>
      <c r="DX110" s="183"/>
      <c r="DY110" s="183"/>
      <c r="DZ110" s="183"/>
      <c r="EA110" s="183"/>
      <c r="EB110" s="183"/>
      <c r="EC110" s="183"/>
      <c r="ED110" s="183"/>
      <c r="EE110" s="183"/>
      <c r="EF110" s="183"/>
      <c r="EG110" s="183"/>
      <c r="EH110" s="183"/>
    </row>
    <row r="111" spans="2:138" x14ac:dyDescent="0.35">
      <c r="B111" s="187"/>
      <c r="C111" s="152"/>
      <c r="D111" s="186"/>
      <c r="E111" s="186"/>
      <c r="F111" s="187"/>
      <c r="G111" s="152"/>
      <c r="H111" s="186"/>
      <c r="I111" s="49"/>
      <c r="J111" s="187"/>
      <c r="K111" s="152"/>
      <c r="L111" s="186"/>
      <c r="M111" s="49"/>
      <c r="N111" s="187"/>
      <c r="O111" s="152"/>
      <c r="P111" s="186"/>
      <c r="Q111" s="49"/>
      <c r="R111" s="186"/>
      <c r="S111" s="152"/>
      <c r="T111" s="186"/>
      <c r="U111" s="49"/>
      <c r="V111" s="186"/>
      <c r="W111" s="152"/>
      <c r="X111" s="186"/>
      <c r="Y111" s="186"/>
      <c r="Z111" s="187"/>
      <c r="AA111" s="152"/>
      <c r="AB111" s="186"/>
      <c r="AC111" s="49"/>
      <c r="AD111" s="186"/>
      <c r="AE111" s="152"/>
      <c r="AF111" s="186"/>
      <c r="AG111" s="49"/>
      <c r="AH111" s="186"/>
      <c r="AI111" s="152"/>
      <c r="AJ111" s="186"/>
      <c r="AK111" s="49"/>
      <c r="AL111" s="186"/>
      <c r="AM111" s="152"/>
      <c r="AN111" s="186"/>
      <c r="AO111" s="49"/>
      <c r="AP111" s="186"/>
      <c r="AQ111" s="152"/>
      <c r="AR111" s="186"/>
      <c r="AS111" s="49"/>
      <c r="AT111" s="186"/>
      <c r="AU111" s="152"/>
      <c r="AV111" s="186"/>
      <c r="AW111" s="49"/>
    </row>
    <row r="112" spans="2:138" x14ac:dyDescent="0.35">
      <c r="B112" s="187"/>
      <c r="C112" s="152"/>
      <c r="D112" s="186"/>
      <c r="E112" s="186"/>
      <c r="F112" s="187"/>
      <c r="G112" s="152"/>
      <c r="H112" s="186"/>
      <c r="I112" s="49"/>
      <c r="J112" s="187"/>
      <c r="K112" s="152"/>
      <c r="L112" s="186"/>
      <c r="M112" s="49"/>
      <c r="N112" s="187"/>
      <c r="O112" s="152"/>
      <c r="P112" s="186"/>
      <c r="Q112" s="49"/>
      <c r="R112" s="186"/>
      <c r="S112" s="152"/>
      <c r="T112" s="186"/>
      <c r="U112" s="49"/>
      <c r="V112" s="186"/>
      <c r="W112" s="152"/>
      <c r="X112" s="186"/>
      <c r="Y112" s="186"/>
      <c r="Z112" s="187"/>
      <c r="AA112" s="152"/>
      <c r="AB112" s="186"/>
      <c r="AC112" s="49"/>
      <c r="AD112" s="186"/>
      <c r="AE112" s="152"/>
      <c r="AF112" s="186"/>
      <c r="AG112" s="49"/>
      <c r="AH112" s="186"/>
      <c r="AI112" s="152"/>
      <c r="AJ112" s="186"/>
      <c r="AK112" s="49"/>
      <c r="AL112" s="186"/>
      <c r="AM112" s="152"/>
      <c r="AN112" s="186"/>
      <c r="AO112" s="49"/>
      <c r="AP112" s="186"/>
      <c r="AQ112" s="152"/>
      <c r="AR112" s="186"/>
      <c r="AS112" s="49"/>
      <c r="AT112" s="186"/>
      <c r="AU112" s="152"/>
      <c r="AV112" s="186"/>
      <c r="AW112" s="49"/>
    </row>
    <row r="113" spans="2:138" x14ac:dyDescent="0.35">
      <c r="B113" s="187"/>
      <c r="C113" s="152"/>
      <c r="D113" s="186"/>
      <c r="E113" s="186"/>
      <c r="F113" s="187"/>
      <c r="G113" s="152"/>
      <c r="H113" s="186"/>
      <c r="I113" s="49"/>
      <c r="J113" s="187"/>
      <c r="K113" s="152"/>
      <c r="L113" s="186"/>
      <c r="M113" s="49"/>
      <c r="N113" s="187"/>
      <c r="O113" s="152"/>
      <c r="P113" s="186"/>
      <c r="Q113" s="49"/>
      <c r="R113" s="186"/>
      <c r="S113" s="152"/>
      <c r="T113" s="186"/>
      <c r="U113" s="49"/>
      <c r="V113" s="186"/>
      <c r="W113" s="152"/>
      <c r="X113" s="186"/>
      <c r="Y113" s="186"/>
      <c r="Z113" s="187"/>
      <c r="AA113" s="152"/>
      <c r="AB113" s="186"/>
      <c r="AC113" s="49"/>
      <c r="AD113" s="186"/>
      <c r="AE113" s="152"/>
      <c r="AF113" s="186"/>
      <c r="AG113" s="49"/>
      <c r="AH113" s="186"/>
      <c r="AI113" s="152"/>
      <c r="AJ113" s="186"/>
      <c r="AK113" s="49"/>
      <c r="AL113" s="186"/>
      <c r="AM113" s="152"/>
      <c r="AN113" s="186"/>
      <c r="AO113" s="49"/>
      <c r="AP113" s="186"/>
      <c r="AQ113" s="152"/>
      <c r="AR113" s="186"/>
      <c r="AS113" s="49"/>
      <c r="AT113" s="186"/>
      <c r="AU113" s="152"/>
      <c r="AV113" s="186"/>
      <c r="AW113" s="49"/>
    </row>
    <row r="114" spans="2:138" x14ac:dyDescent="0.35">
      <c r="B114" s="187"/>
      <c r="C114" s="152"/>
      <c r="D114" s="186"/>
      <c r="E114" s="152"/>
      <c r="F114" s="187"/>
      <c r="G114" s="152"/>
      <c r="H114" s="186"/>
      <c r="I114" s="116"/>
      <c r="J114" s="187"/>
      <c r="K114" s="152"/>
      <c r="L114" s="186"/>
      <c r="M114" s="116"/>
      <c r="N114" s="187"/>
      <c r="O114" s="152"/>
      <c r="P114" s="186"/>
      <c r="Q114" s="116"/>
      <c r="R114" s="186"/>
      <c r="S114" s="152"/>
      <c r="T114" s="186"/>
      <c r="U114" s="116"/>
      <c r="V114" s="186"/>
      <c r="W114" s="152"/>
      <c r="X114" s="186"/>
      <c r="Y114" s="152"/>
      <c r="Z114" s="187"/>
      <c r="AA114" s="152"/>
      <c r="AB114" s="186"/>
      <c r="AC114" s="116"/>
      <c r="AD114" s="186"/>
      <c r="AE114" s="152"/>
      <c r="AF114" s="186"/>
      <c r="AG114" s="116"/>
      <c r="AH114" s="186"/>
      <c r="AI114" s="152"/>
      <c r="AJ114" s="186"/>
      <c r="AK114" s="116"/>
      <c r="AL114" s="186"/>
      <c r="AM114" s="152"/>
      <c r="AN114" s="186"/>
      <c r="AO114" s="116"/>
      <c r="AP114" s="186"/>
      <c r="AQ114" s="152"/>
      <c r="AR114" s="186"/>
      <c r="AS114" s="116"/>
      <c r="AT114" s="186"/>
      <c r="AU114" s="152"/>
      <c r="AV114" s="186"/>
      <c r="AW114" s="116"/>
      <c r="AX114" s="183"/>
      <c r="AY114" s="183"/>
      <c r="AZ114" s="183"/>
      <c r="BA114" s="183"/>
      <c r="BB114" s="183"/>
      <c r="BC114" s="183"/>
      <c r="BD114" s="183"/>
      <c r="BE114" s="183"/>
      <c r="BF114" s="183"/>
      <c r="BG114" s="183"/>
      <c r="BH114" s="183"/>
      <c r="BI114" s="183"/>
      <c r="BJ114" s="183"/>
      <c r="BK114" s="183"/>
      <c r="BL114" s="183"/>
      <c r="BM114" s="183"/>
      <c r="BN114" s="183"/>
      <c r="BO114" s="183"/>
      <c r="BP114" s="183"/>
      <c r="BQ114" s="183"/>
      <c r="BR114" s="183"/>
      <c r="BS114" s="183"/>
      <c r="BT114" s="183"/>
      <c r="BU114" s="183"/>
      <c r="BV114" s="183"/>
      <c r="BW114" s="183"/>
      <c r="BX114" s="183"/>
      <c r="BY114" s="183"/>
      <c r="BZ114" s="183"/>
      <c r="CA114" s="183"/>
      <c r="CB114" s="183"/>
      <c r="CC114" s="183"/>
      <c r="CD114" s="183"/>
      <c r="CE114" s="183"/>
      <c r="CF114" s="183"/>
      <c r="CG114" s="183"/>
      <c r="CH114" s="183"/>
      <c r="CI114" s="183"/>
      <c r="CJ114" s="183"/>
      <c r="CK114" s="183"/>
      <c r="CL114" s="183"/>
      <c r="CM114" s="183"/>
      <c r="CN114" s="183"/>
      <c r="CO114" s="183"/>
      <c r="CP114" s="183"/>
      <c r="CQ114" s="183"/>
      <c r="CR114" s="183"/>
      <c r="CS114" s="183"/>
      <c r="CT114" s="183"/>
      <c r="CU114" s="183"/>
      <c r="CV114" s="183"/>
      <c r="CW114" s="183"/>
      <c r="CX114" s="183"/>
      <c r="CY114" s="183"/>
      <c r="CZ114" s="183"/>
      <c r="DA114" s="183"/>
      <c r="DB114" s="183"/>
      <c r="DC114" s="183"/>
      <c r="DD114" s="183"/>
      <c r="DE114" s="183"/>
      <c r="DF114" s="183"/>
      <c r="DG114" s="183"/>
      <c r="DH114" s="183"/>
      <c r="DI114" s="183"/>
      <c r="DJ114" s="183"/>
      <c r="DK114" s="183"/>
      <c r="DL114" s="183"/>
      <c r="DM114" s="183"/>
      <c r="DN114" s="183"/>
      <c r="DO114" s="183"/>
      <c r="DP114" s="183"/>
      <c r="DQ114" s="183"/>
      <c r="DR114" s="183"/>
      <c r="DS114" s="183"/>
      <c r="DT114" s="183"/>
      <c r="DU114" s="183"/>
      <c r="DV114" s="183"/>
      <c r="DW114" s="183"/>
      <c r="DX114" s="183"/>
      <c r="DY114" s="183"/>
      <c r="DZ114" s="183"/>
      <c r="EA114" s="183"/>
      <c r="EB114" s="183"/>
      <c r="EC114" s="183"/>
      <c r="ED114" s="183"/>
      <c r="EE114" s="183"/>
      <c r="EF114" s="183"/>
      <c r="EG114" s="183"/>
      <c r="EH114" s="183"/>
    </row>
    <row r="115" spans="2:138" x14ac:dyDescent="0.35">
      <c r="B115" s="187"/>
      <c r="C115" s="152"/>
      <c r="D115" s="186"/>
      <c r="E115" s="186"/>
      <c r="F115" s="187"/>
      <c r="G115" s="152"/>
      <c r="H115" s="186"/>
      <c r="I115" s="49"/>
      <c r="J115" s="187"/>
      <c r="K115" s="152"/>
      <c r="L115" s="186"/>
      <c r="M115" s="49"/>
      <c r="N115" s="187"/>
      <c r="O115" s="152"/>
      <c r="P115" s="186"/>
      <c r="Q115" s="49"/>
      <c r="R115" s="186"/>
      <c r="S115" s="152"/>
      <c r="T115" s="186"/>
      <c r="U115" s="49"/>
      <c r="V115" s="186"/>
      <c r="W115" s="152"/>
      <c r="X115" s="186"/>
      <c r="Y115" s="186"/>
      <c r="Z115" s="187"/>
      <c r="AA115" s="152"/>
      <c r="AB115" s="186"/>
      <c r="AC115" s="49"/>
      <c r="AD115" s="186"/>
      <c r="AE115" s="152"/>
      <c r="AF115" s="186"/>
      <c r="AG115" s="49"/>
      <c r="AH115" s="186"/>
      <c r="AI115" s="152"/>
      <c r="AJ115" s="186"/>
      <c r="AK115" s="49"/>
      <c r="AL115" s="186"/>
      <c r="AM115" s="152"/>
      <c r="AN115" s="186"/>
      <c r="AO115" s="49"/>
      <c r="AP115" s="186"/>
      <c r="AQ115" s="152"/>
      <c r="AR115" s="186"/>
      <c r="AS115" s="49"/>
      <c r="AT115" s="186"/>
      <c r="AU115" s="152"/>
      <c r="AV115" s="186"/>
      <c r="AW115" s="49"/>
    </row>
    <row r="116" spans="2:138" x14ac:dyDescent="0.35">
      <c r="B116" s="187"/>
      <c r="C116" s="152"/>
      <c r="D116" s="186"/>
      <c r="E116" s="186"/>
      <c r="F116" s="187"/>
      <c r="G116" s="152"/>
      <c r="H116" s="186"/>
      <c r="I116" s="49"/>
      <c r="J116" s="187"/>
      <c r="K116" s="152"/>
      <c r="L116" s="186"/>
      <c r="M116" s="49"/>
      <c r="N116" s="187"/>
      <c r="O116" s="152"/>
      <c r="P116" s="186"/>
      <c r="Q116" s="49"/>
      <c r="R116" s="186"/>
      <c r="S116" s="152"/>
      <c r="T116" s="186"/>
      <c r="U116" s="49"/>
      <c r="V116" s="186"/>
      <c r="W116" s="152"/>
      <c r="X116" s="186"/>
      <c r="Y116" s="186"/>
      <c r="Z116" s="187"/>
      <c r="AA116" s="152"/>
      <c r="AB116" s="186"/>
      <c r="AC116" s="49"/>
      <c r="AD116" s="186"/>
      <c r="AE116" s="152"/>
      <c r="AF116" s="186"/>
      <c r="AG116" s="49"/>
      <c r="AH116" s="186"/>
      <c r="AI116" s="152"/>
      <c r="AJ116" s="186"/>
      <c r="AK116" s="49"/>
      <c r="AL116" s="186"/>
      <c r="AM116" s="152"/>
      <c r="AN116" s="186"/>
      <c r="AO116" s="49"/>
      <c r="AP116" s="186"/>
      <c r="AQ116" s="152"/>
      <c r="AR116" s="186"/>
      <c r="AS116" s="49"/>
      <c r="AT116" s="186"/>
      <c r="AU116" s="152"/>
      <c r="AV116" s="186"/>
      <c r="AW116" s="49"/>
    </row>
    <row r="117" spans="2:138" x14ac:dyDescent="0.35">
      <c r="B117" s="187"/>
      <c r="C117" s="152"/>
      <c r="D117" s="186"/>
      <c r="E117" s="186"/>
      <c r="F117" s="187"/>
      <c r="G117" s="152"/>
      <c r="H117" s="186"/>
      <c r="I117" s="49"/>
      <c r="J117" s="187"/>
      <c r="K117" s="152"/>
      <c r="L117" s="186"/>
      <c r="M117" s="49"/>
      <c r="N117" s="187"/>
      <c r="O117" s="152"/>
      <c r="P117" s="186"/>
      <c r="Q117" s="49"/>
      <c r="R117" s="186"/>
      <c r="S117" s="152"/>
      <c r="T117" s="186"/>
      <c r="U117" s="49"/>
      <c r="V117" s="186"/>
      <c r="W117" s="152"/>
      <c r="X117" s="186"/>
      <c r="Y117" s="186"/>
      <c r="Z117" s="187"/>
      <c r="AA117" s="152"/>
      <c r="AB117" s="186"/>
      <c r="AC117" s="49"/>
      <c r="AD117" s="186"/>
      <c r="AE117" s="152"/>
      <c r="AF117" s="186"/>
      <c r="AG117" s="49"/>
      <c r="AH117" s="186"/>
      <c r="AI117" s="152"/>
      <c r="AJ117" s="186"/>
      <c r="AK117" s="49"/>
      <c r="AL117" s="186"/>
      <c r="AM117" s="152"/>
      <c r="AN117" s="186"/>
      <c r="AO117" s="49"/>
      <c r="AP117" s="186"/>
      <c r="AQ117" s="152"/>
      <c r="AR117" s="186"/>
      <c r="AS117" s="49"/>
      <c r="AT117" s="186"/>
      <c r="AU117" s="152"/>
      <c r="AV117" s="186"/>
      <c r="AW117" s="49"/>
    </row>
    <row r="118" spans="2:138" x14ac:dyDescent="0.35">
      <c r="B118" s="187"/>
      <c r="C118" s="152"/>
      <c r="D118" s="186"/>
      <c r="E118" s="186"/>
      <c r="F118" s="187"/>
      <c r="G118" s="152"/>
      <c r="H118" s="186"/>
      <c r="I118" s="49"/>
      <c r="J118" s="187"/>
      <c r="K118" s="152"/>
      <c r="L118" s="186"/>
      <c r="M118" s="49"/>
      <c r="N118" s="187"/>
      <c r="O118" s="152"/>
      <c r="P118" s="186"/>
      <c r="Q118" s="49"/>
      <c r="R118" s="186"/>
      <c r="S118" s="152"/>
      <c r="T118" s="186"/>
      <c r="U118" s="49"/>
      <c r="V118" s="186"/>
      <c r="W118" s="152"/>
      <c r="X118" s="186"/>
      <c r="Y118" s="186"/>
      <c r="Z118" s="187"/>
      <c r="AA118" s="152"/>
      <c r="AB118" s="186"/>
      <c r="AC118" s="49"/>
      <c r="AD118" s="186"/>
      <c r="AE118" s="152"/>
      <c r="AF118" s="186"/>
      <c r="AG118" s="49"/>
      <c r="AH118" s="186"/>
      <c r="AI118" s="152"/>
      <c r="AJ118" s="186"/>
      <c r="AK118" s="49"/>
      <c r="AL118" s="186"/>
      <c r="AM118" s="152"/>
      <c r="AN118" s="186"/>
      <c r="AO118" s="49"/>
      <c r="AP118" s="186"/>
      <c r="AQ118" s="152"/>
      <c r="AR118" s="186"/>
      <c r="AS118" s="49"/>
      <c r="AT118" s="186"/>
      <c r="AU118" s="152"/>
      <c r="AV118" s="186"/>
      <c r="AW118" s="49"/>
    </row>
    <row r="119" spans="2:138" x14ac:dyDescent="0.35">
      <c r="B119" s="187"/>
      <c r="C119" s="152"/>
      <c r="D119" s="186"/>
      <c r="E119" s="186"/>
      <c r="F119" s="187"/>
      <c r="G119" s="152"/>
      <c r="H119" s="186"/>
      <c r="I119" s="49"/>
      <c r="J119" s="187"/>
      <c r="K119" s="152"/>
      <c r="L119" s="186"/>
      <c r="M119" s="49"/>
      <c r="N119" s="187"/>
      <c r="O119" s="152"/>
      <c r="P119" s="186"/>
      <c r="Q119" s="49"/>
      <c r="R119" s="186"/>
      <c r="S119" s="152"/>
      <c r="T119" s="186"/>
      <c r="U119" s="49"/>
      <c r="V119" s="186"/>
      <c r="W119" s="152"/>
      <c r="X119" s="186"/>
      <c r="Y119" s="186"/>
      <c r="Z119" s="187"/>
      <c r="AA119" s="152"/>
      <c r="AB119" s="186"/>
      <c r="AC119" s="49"/>
      <c r="AD119" s="186"/>
      <c r="AE119" s="152"/>
      <c r="AF119" s="186"/>
      <c r="AG119" s="49"/>
      <c r="AH119" s="186"/>
      <c r="AI119" s="152"/>
      <c r="AJ119" s="186"/>
      <c r="AK119" s="49"/>
      <c r="AL119" s="186"/>
      <c r="AM119" s="152"/>
      <c r="AN119" s="186"/>
      <c r="AO119" s="49"/>
      <c r="AP119" s="186"/>
      <c r="AQ119" s="152"/>
      <c r="AR119" s="186"/>
      <c r="AS119" s="49"/>
      <c r="AT119" s="186"/>
      <c r="AU119" s="152"/>
      <c r="AV119" s="186"/>
      <c r="AW119" s="49"/>
    </row>
    <row r="120" spans="2:138" x14ac:dyDescent="0.35">
      <c r="B120" s="187"/>
      <c r="C120" s="186"/>
      <c r="D120" s="186"/>
      <c r="E120" s="186"/>
      <c r="F120" s="187"/>
      <c r="G120" s="152"/>
      <c r="H120" s="186"/>
      <c r="I120" s="49"/>
      <c r="J120" s="187"/>
      <c r="K120" s="152"/>
      <c r="L120" s="186"/>
      <c r="M120" s="49"/>
      <c r="N120" s="187"/>
      <c r="O120" s="152"/>
      <c r="P120" s="186"/>
      <c r="Q120" s="49"/>
      <c r="R120" s="186"/>
      <c r="S120" s="152"/>
      <c r="T120" s="186"/>
      <c r="U120" s="49"/>
      <c r="V120" s="186"/>
      <c r="W120" s="152"/>
      <c r="X120" s="186"/>
      <c r="Y120" s="186"/>
      <c r="Z120" s="187"/>
      <c r="AA120" s="152"/>
      <c r="AB120" s="186"/>
      <c r="AC120" s="49"/>
      <c r="AD120" s="186"/>
      <c r="AE120" s="152"/>
      <c r="AF120" s="186"/>
      <c r="AG120" s="49"/>
      <c r="AH120" s="186"/>
      <c r="AI120" s="152"/>
      <c r="AJ120" s="186"/>
      <c r="AK120" s="49"/>
      <c r="AL120" s="186"/>
      <c r="AM120" s="152"/>
      <c r="AN120" s="186"/>
      <c r="AO120" s="49"/>
      <c r="AP120" s="186"/>
      <c r="AQ120" s="152"/>
      <c r="AR120" s="186"/>
      <c r="AS120" s="49"/>
      <c r="AT120" s="186"/>
      <c r="AU120" s="152"/>
      <c r="AV120" s="186"/>
      <c r="AW120" s="49"/>
    </row>
    <row r="121" spans="2:138" x14ac:dyDescent="0.35">
      <c r="B121" s="187"/>
      <c r="C121" s="186"/>
      <c r="D121" s="186"/>
      <c r="E121" s="186"/>
      <c r="F121" s="187"/>
      <c r="G121" s="186"/>
      <c r="H121" s="186"/>
      <c r="I121" s="49"/>
      <c r="J121" s="187"/>
      <c r="K121" s="152"/>
      <c r="L121" s="186"/>
      <c r="M121" s="49"/>
      <c r="N121" s="187"/>
      <c r="O121" s="152"/>
      <c r="P121" s="186"/>
      <c r="Q121" s="49"/>
      <c r="R121" s="186"/>
      <c r="S121" s="152"/>
      <c r="T121" s="186"/>
      <c r="U121" s="49"/>
      <c r="V121" s="186"/>
      <c r="W121" s="152"/>
      <c r="X121" s="186"/>
      <c r="Y121" s="186"/>
      <c r="Z121" s="187"/>
      <c r="AA121" s="152"/>
      <c r="AB121" s="186"/>
      <c r="AC121" s="49"/>
      <c r="AD121" s="186"/>
      <c r="AE121" s="152"/>
      <c r="AF121" s="186"/>
      <c r="AG121" s="49"/>
      <c r="AH121" s="186"/>
      <c r="AI121" s="152"/>
      <c r="AJ121" s="186"/>
      <c r="AK121" s="49"/>
      <c r="AL121" s="186"/>
      <c r="AM121" s="152"/>
      <c r="AN121" s="186"/>
      <c r="AO121" s="49"/>
      <c r="AP121" s="186"/>
      <c r="AQ121" s="152"/>
      <c r="AR121" s="186"/>
      <c r="AS121" s="49"/>
      <c r="AT121" s="186"/>
      <c r="AU121" s="152"/>
      <c r="AV121" s="186"/>
      <c r="AW121" s="49"/>
    </row>
    <row r="122" spans="2:138" x14ac:dyDescent="0.35">
      <c r="B122" s="188"/>
      <c r="C122" s="55"/>
      <c r="D122" s="55"/>
      <c r="E122" s="55"/>
      <c r="F122" s="188"/>
      <c r="G122" s="55"/>
      <c r="H122" s="55"/>
      <c r="I122" s="64"/>
      <c r="J122" s="188"/>
      <c r="K122" s="248"/>
      <c r="L122" s="55"/>
      <c r="M122" s="64"/>
      <c r="N122" s="188"/>
      <c r="O122" s="248"/>
      <c r="P122" s="55"/>
      <c r="Q122" s="64"/>
      <c r="R122" s="55"/>
      <c r="S122" s="248"/>
      <c r="T122" s="55"/>
      <c r="U122" s="64"/>
      <c r="V122" s="55"/>
      <c r="W122" s="248"/>
      <c r="X122" s="55"/>
      <c r="Y122" s="55"/>
      <c r="Z122" s="188"/>
      <c r="AA122" s="248"/>
      <c r="AB122" s="55"/>
      <c r="AC122" s="64"/>
      <c r="AD122" s="55"/>
      <c r="AE122" s="248"/>
      <c r="AF122" s="55"/>
      <c r="AG122" s="64"/>
      <c r="AH122" s="55"/>
      <c r="AI122" s="248"/>
      <c r="AJ122" s="55"/>
      <c r="AK122" s="64"/>
      <c r="AL122" s="55"/>
      <c r="AM122" s="248"/>
      <c r="AN122" s="55"/>
      <c r="AO122" s="64"/>
      <c r="AP122" s="55"/>
      <c r="AQ122" s="248"/>
      <c r="AR122" s="55"/>
      <c r="AS122" s="64"/>
      <c r="AT122" s="55"/>
      <c r="AU122" s="248"/>
      <c r="AV122" s="55"/>
      <c r="AW122" s="64"/>
    </row>
    <row r="123" spans="2:138" s="18" customFormat="1" x14ac:dyDescent="0.35">
      <c r="K123" s="250"/>
      <c r="O123" s="250"/>
      <c r="S123" s="250"/>
      <c r="W123" s="250"/>
      <c r="AA123" s="250"/>
      <c r="AE123" s="250"/>
      <c r="AI123" s="250"/>
      <c r="AM123" s="250"/>
      <c r="AQ123" s="250"/>
      <c r="AU123" s="250"/>
    </row>
    <row r="124" spans="2:138" x14ac:dyDescent="0.35">
      <c r="K124" s="183"/>
      <c r="O124" s="183"/>
      <c r="S124" s="183"/>
      <c r="W124" s="183"/>
      <c r="AA124" s="183"/>
      <c r="AE124" s="183"/>
      <c r="AI124" s="183"/>
      <c r="AM124" s="183"/>
      <c r="AQ124" s="183"/>
      <c r="AU124" s="183"/>
    </row>
    <row r="125" spans="2:138" x14ac:dyDescent="0.35">
      <c r="B125" s="189" t="s">
        <v>287</v>
      </c>
      <c r="K125" s="183"/>
      <c r="O125" s="183"/>
      <c r="S125" s="183"/>
      <c r="W125" s="183"/>
      <c r="AA125" s="183"/>
      <c r="AE125" s="183"/>
      <c r="AI125" s="183"/>
      <c r="AM125" s="183"/>
      <c r="AQ125" s="183"/>
      <c r="AU125" s="183"/>
    </row>
    <row r="126" spans="2:138" x14ac:dyDescent="0.35">
      <c r="F126" s="55"/>
      <c r="G126" s="55"/>
      <c r="H126" s="55"/>
      <c r="K126" s="183"/>
      <c r="O126" s="183"/>
      <c r="S126" s="183"/>
      <c r="W126" s="183"/>
      <c r="AA126" s="183"/>
      <c r="AE126" s="183"/>
      <c r="AI126" s="183"/>
      <c r="AM126" s="183"/>
      <c r="AQ126" s="183"/>
      <c r="AU126" s="183"/>
    </row>
    <row r="127" spans="2:138" x14ac:dyDescent="0.35">
      <c r="B127" s="213" t="s">
        <v>107</v>
      </c>
      <c r="C127" s="24" t="s">
        <v>611</v>
      </c>
      <c r="D127" s="24"/>
      <c r="E127" s="24"/>
      <c r="F127" s="190" t="s">
        <v>107</v>
      </c>
      <c r="G127" s="247" t="s">
        <v>612</v>
      </c>
      <c r="H127" s="247"/>
      <c r="I127" s="24"/>
      <c r="J127" s="213" t="s">
        <v>107</v>
      </c>
      <c r="K127" s="24" t="s">
        <v>613</v>
      </c>
      <c r="L127" s="24"/>
      <c r="M127" s="24"/>
      <c r="N127" s="213" t="s">
        <v>107</v>
      </c>
      <c r="O127" s="24" t="s">
        <v>614</v>
      </c>
      <c r="P127" s="24"/>
      <c r="Q127" s="24"/>
      <c r="R127" s="213" t="s">
        <v>107</v>
      </c>
      <c r="S127" s="24" t="s">
        <v>615</v>
      </c>
      <c r="T127" s="24"/>
      <c r="U127" s="24"/>
      <c r="V127" s="213" t="s">
        <v>107</v>
      </c>
      <c r="W127" s="24" t="s">
        <v>616</v>
      </c>
      <c r="X127" s="24"/>
      <c r="Y127" s="24"/>
      <c r="Z127" s="213" t="s">
        <v>107</v>
      </c>
      <c r="AA127" s="24" t="s">
        <v>617</v>
      </c>
      <c r="AB127" s="24"/>
      <c r="AC127" s="24"/>
      <c r="AD127" s="213" t="s">
        <v>107</v>
      </c>
      <c r="AE127" s="24" t="s">
        <v>618</v>
      </c>
      <c r="AF127" s="24"/>
      <c r="AG127" s="214"/>
      <c r="AH127" s="213" t="s">
        <v>107</v>
      </c>
      <c r="AI127" s="24" t="s">
        <v>619</v>
      </c>
      <c r="AJ127" s="24"/>
      <c r="AK127" s="214"/>
      <c r="AL127" s="213" t="s">
        <v>107</v>
      </c>
      <c r="AM127" s="24" t="s">
        <v>620</v>
      </c>
      <c r="AN127" s="24"/>
      <c r="AO127" s="214"/>
      <c r="AP127" s="213" t="s">
        <v>107</v>
      </c>
      <c r="AQ127" s="24" t="s">
        <v>621</v>
      </c>
      <c r="AR127" s="24"/>
      <c r="AS127" s="214"/>
      <c r="AT127" s="213" t="s">
        <v>107</v>
      </c>
      <c r="AU127" s="24" t="s">
        <v>622</v>
      </c>
      <c r="AV127" s="24"/>
      <c r="AW127" s="214"/>
    </row>
    <row r="128" spans="2:138" x14ac:dyDescent="0.35">
      <c r="B128" s="190"/>
      <c r="C128" s="247"/>
      <c r="D128" s="247"/>
      <c r="E128" s="247"/>
      <c r="F128" s="190"/>
      <c r="G128" s="247"/>
      <c r="H128" s="247"/>
      <c r="I128" s="247"/>
      <c r="J128" s="190"/>
      <c r="K128" s="247"/>
      <c r="L128" s="247"/>
      <c r="M128" s="247"/>
      <c r="N128" s="190"/>
      <c r="O128" s="247"/>
      <c r="P128" s="247"/>
      <c r="Q128" s="247"/>
      <c r="R128" s="190"/>
      <c r="S128" s="247"/>
      <c r="T128" s="247"/>
      <c r="U128" s="247"/>
      <c r="V128" s="190"/>
      <c r="W128" s="247"/>
      <c r="X128" s="247"/>
      <c r="Y128" s="247"/>
      <c r="Z128" s="190"/>
      <c r="AA128" s="247"/>
      <c r="AB128" s="247"/>
      <c r="AC128" s="247"/>
      <c r="AD128" s="190"/>
      <c r="AE128" s="247"/>
      <c r="AF128" s="247"/>
      <c r="AG128" s="191"/>
      <c r="AH128" s="190"/>
      <c r="AI128" s="247"/>
      <c r="AJ128" s="247"/>
      <c r="AK128" s="191"/>
      <c r="AL128" s="190"/>
      <c r="AM128" s="247"/>
      <c r="AN128" s="247"/>
      <c r="AO128" s="191"/>
      <c r="AP128" s="190"/>
      <c r="AQ128" s="247"/>
      <c r="AR128" s="247"/>
      <c r="AS128" s="191"/>
      <c r="AT128" s="190"/>
      <c r="AU128" s="247"/>
      <c r="AV128" s="247"/>
      <c r="AW128" s="191"/>
    </row>
    <row r="129" spans="2:49" x14ac:dyDescent="0.35">
      <c r="B129" s="255" t="s">
        <v>101</v>
      </c>
      <c r="C129" s="251" t="s">
        <v>290</v>
      </c>
      <c r="D129" s="247"/>
      <c r="E129" s="247"/>
      <c r="F129" s="255" t="s">
        <v>101</v>
      </c>
      <c r="G129" s="251" t="s">
        <v>290</v>
      </c>
      <c r="H129" s="247"/>
      <c r="I129" s="247"/>
      <c r="J129" s="255" t="s">
        <v>101</v>
      </c>
      <c r="K129" s="251" t="s">
        <v>290</v>
      </c>
      <c r="L129" s="247"/>
      <c r="M129" s="247"/>
      <c r="N129" s="255" t="s">
        <v>101</v>
      </c>
      <c r="O129" s="251" t="s">
        <v>290</v>
      </c>
      <c r="P129" s="247"/>
      <c r="Q129" s="247"/>
      <c r="R129" s="255" t="s">
        <v>101</v>
      </c>
      <c r="S129" s="251" t="s">
        <v>290</v>
      </c>
      <c r="T129" s="247"/>
      <c r="U129" s="247"/>
      <c r="V129" s="255" t="s">
        <v>101</v>
      </c>
      <c r="W129" s="251" t="s">
        <v>290</v>
      </c>
      <c r="X129" s="247"/>
      <c r="Y129" s="247"/>
      <c r="Z129" s="255" t="s">
        <v>101</v>
      </c>
      <c r="AA129" s="251" t="s">
        <v>290</v>
      </c>
      <c r="AB129" s="247"/>
      <c r="AC129" s="247"/>
      <c r="AD129" s="255" t="s">
        <v>101</v>
      </c>
      <c r="AE129" s="251" t="s">
        <v>290</v>
      </c>
      <c r="AF129" s="247"/>
      <c r="AG129" s="191"/>
      <c r="AH129" s="255" t="s">
        <v>101</v>
      </c>
      <c r="AI129" s="251" t="s">
        <v>290</v>
      </c>
      <c r="AJ129" s="247"/>
      <c r="AK129" s="191"/>
      <c r="AL129" s="255" t="s">
        <v>101</v>
      </c>
      <c r="AM129" s="251" t="s">
        <v>290</v>
      </c>
      <c r="AN129" s="247"/>
      <c r="AO129" s="191"/>
      <c r="AP129" s="255" t="s">
        <v>101</v>
      </c>
      <c r="AQ129" s="251" t="s">
        <v>290</v>
      </c>
      <c r="AR129" s="247"/>
      <c r="AS129" s="191"/>
      <c r="AT129" s="255" t="s">
        <v>101</v>
      </c>
      <c r="AU129" s="251" t="s">
        <v>290</v>
      </c>
      <c r="AV129" s="247"/>
      <c r="AW129" s="191"/>
    </row>
    <row r="130" spans="2:49" x14ac:dyDescent="0.35">
      <c r="B130" s="255" t="s">
        <v>102</v>
      </c>
      <c r="C130" s="251" t="s">
        <v>291</v>
      </c>
      <c r="D130" s="247"/>
      <c r="E130" s="247"/>
      <c r="F130" s="255" t="s">
        <v>102</v>
      </c>
      <c r="G130" s="251" t="s">
        <v>292</v>
      </c>
      <c r="H130" s="247"/>
      <c r="I130" s="247"/>
      <c r="J130" s="255" t="s">
        <v>102</v>
      </c>
      <c r="K130" s="251" t="s">
        <v>293</v>
      </c>
      <c r="L130" s="247"/>
      <c r="M130" s="247"/>
      <c r="N130" s="255" t="s">
        <v>102</v>
      </c>
      <c r="O130" s="251" t="s">
        <v>294</v>
      </c>
      <c r="P130" s="247"/>
      <c r="Q130" s="247"/>
      <c r="R130" s="255" t="s">
        <v>102</v>
      </c>
      <c r="S130" s="251" t="s">
        <v>295</v>
      </c>
      <c r="T130" s="247"/>
      <c r="U130" s="247"/>
      <c r="V130" s="255" t="s">
        <v>102</v>
      </c>
      <c r="W130" s="251" t="s">
        <v>296</v>
      </c>
      <c r="X130" s="247"/>
      <c r="Y130" s="247"/>
      <c r="Z130" s="255" t="s">
        <v>102</v>
      </c>
      <c r="AA130" s="251" t="s">
        <v>297</v>
      </c>
      <c r="AB130" s="247"/>
      <c r="AC130" s="247"/>
      <c r="AD130" s="255" t="s">
        <v>102</v>
      </c>
      <c r="AE130" s="251" t="s">
        <v>298</v>
      </c>
      <c r="AF130" s="247"/>
      <c r="AG130" s="191"/>
      <c r="AH130" s="255" t="s">
        <v>102</v>
      </c>
      <c r="AI130" s="251" t="s">
        <v>405</v>
      </c>
      <c r="AJ130" s="247"/>
      <c r="AK130" s="191"/>
      <c r="AL130" s="255" t="s">
        <v>102</v>
      </c>
      <c r="AM130" s="251" t="s">
        <v>342</v>
      </c>
      <c r="AN130" s="247"/>
      <c r="AO130" s="191"/>
      <c r="AP130" s="255" t="s">
        <v>102</v>
      </c>
      <c r="AQ130" s="251" t="s">
        <v>391</v>
      </c>
      <c r="AR130" s="247"/>
      <c r="AS130" s="191"/>
      <c r="AT130" s="255" t="s">
        <v>102</v>
      </c>
      <c r="AU130" s="251" t="s">
        <v>420</v>
      </c>
      <c r="AV130" s="247"/>
      <c r="AW130" s="191"/>
    </row>
    <row r="131" spans="2:49" x14ac:dyDescent="0.35">
      <c r="B131" s="255" t="s">
        <v>109</v>
      </c>
      <c r="C131" s="251" t="s">
        <v>178</v>
      </c>
      <c r="D131" s="247"/>
      <c r="E131" s="247"/>
      <c r="F131" s="255" t="s">
        <v>109</v>
      </c>
      <c r="G131" s="251" t="s">
        <v>178</v>
      </c>
      <c r="H131" s="247"/>
      <c r="I131" s="247"/>
      <c r="J131" s="255" t="s">
        <v>109</v>
      </c>
      <c r="K131" s="251" t="s">
        <v>178</v>
      </c>
      <c r="L131" s="247"/>
      <c r="M131" s="247"/>
      <c r="N131" s="255" t="s">
        <v>109</v>
      </c>
      <c r="O131" s="251" t="s">
        <v>178</v>
      </c>
      <c r="P131" s="247"/>
      <c r="Q131" s="247"/>
      <c r="R131" s="255" t="s">
        <v>109</v>
      </c>
      <c r="S131" s="251" t="s">
        <v>178</v>
      </c>
      <c r="T131" s="247"/>
      <c r="U131" s="247"/>
      <c r="V131" s="255" t="s">
        <v>109</v>
      </c>
      <c r="W131" s="251" t="s">
        <v>178</v>
      </c>
      <c r="X131" s="247"/>
      <c r="Y131" s="247"/>
      <c r="Z131" s="255" t="s">
        <v>109</v>
      </c>
      <c r="AA131" s="251" t="s">
        <v>178</v>
      </c>
      <c r="AB131" s="247"/>
      <c r="AC131" s="247"/>
      <c r="AD131" s="255" t="s">
        <v>109</v>
      </c>
      <c r="AE131" s="251" t="s">
        <v>178</v>
      </c>
      <c r="AF131" s="247"/>
      <c r="AG131" s="191"/>
      <c r="AH131" s="255" t="s">
        <v>109</v>
      </c>
      <c r="AI131" s="251" t="s">
        <v>178</v>
      </c>
      <c r="AJ131" s="247"/>
      <c r="AK131" s="191"/>
      <c r="AL131" s="255" t="s">
        <v>109</v>
      </c>
      <c r="AM131" s="251" t="s">
        <v>178</v>
      </c>
      <c r="AN131" s="247"/>
      <c r="AO131" s="191"/>
      <c r="AP131" s="255" t="s">
        <v>109</v>
      </c>
      <c r="AQ131" s="251" t="s">
        <v>178</v>
      </c>
      <c r="AR131" s="247"/>
      <c r="AS131" s="191"/>
      <c r="AT131" s="255" t="s">
        <v>109</v>
      </c>
      <c r="AU131" s="251" t="s">
        <v>178</v>
      </c>
      <c r="AV131" s="247"/>
      <c r="AW131" s="191"/>
    </row>
    <row r="132" spans="2:49" x14ac:dyDescent="0.35">
      <c r="B132" s="255" t="s">
        <v>110</v>
      </c>
      <c r="C132" s="251" t="s">
        <v>179</v>
      </c>
      <c r="D132" s="247"/>
      <c r="E132" s="247"/>
      <c r="F132" s="255" t="s">
        <v>110</v>
      </c>
      <c r="G132" s="251" t="s">
        <v>179</v>
      </c>
      <c r="H132" s="247"/>
      <c r="I132" s="247"/>
      <c r="J132" s="255" t="s">
        <v>110</v>
      </c>
      <c r="K132" s="251" t="s">
        <v>179</v>
      </c>
      <c r="L132" s="247"/>
      <c r="M132" s="247"/>
      <c r="N132" s="255" t="s">
        <v>110</v>
      </c>
      <c r="O132" s="251" t="s">
        <v>179</v>
      </c>
      <c r="P132" s="247"/>
      <c r="Q132" s="247"/>
      <c r="R132" s="255" t="s">
        <v>110</v>
      </c>
      <c r="S132" s="251" t="s">
        <v>179</v>
      </c>
      <c r="T132" s="247"/>
      <c r="U132" s="247"/>
      <c r="V132" s="255" t="s">
        <v>110</v>
      </c>
      <c r="W132" s="251" t="s">
        <v>179</v>
      </c>
      <c r="X132" s="247"/>
      <c r="Y132" s="247"/>
      <c r="Z132" s="255" t="s">
        <v>110</v>
      </c>
      <c r="AA132" s="251" t="s">
        <v>179</v>
      </c>
      <c r="AB132" s="247"/>
      <c r="AC132" s="247"/>
      <c r="AD132" s="255" t="s">
        <v>110</v>
      </c>
      <c r="AE132" s="251" t="s">
        <v>179</v>
      </c>
      <c r="AF132" s="247"/>
      <c r="AG132" s="191"/>
      <c r="AH132" s="255" t="s">
        <v>110</v>
      </c>
      <c r="AI132" s="251" t="s">
        <v>179</v>
      </c>
      <c r="AJ132" s="247"/>
      <c r="AK132" s="191"/>
      <c r="AL132" s="255" t="s">
        <v>110</v>
      </c>
      <c r="AM132" s="251" t="s">
        <v>179</v>
      </c>
      <c r="AN132" s="247"/>
      <c r="AO132" s="191"/>
      <c r="AP132" s="255" t="s">
        <v>110</v>
      </c>
      <c r="AQ132" s="251" t="s">
        <v>179</v>
      </c>
      <c r="AR132" s="247"/>
      <c r="AS132" s="191"/>
      <c r="AT132" s="255" t="s">
        <v>110</v>
      </c>
      <c r="AU132" s="251" t="s">
        <v>179</v>
      </c>
      <c r="AV132" s="247"/>
      <c r="AW132" s="191"/>
    </row>
    <row r="133" spans="2:49" x14ac:dyDescent="0.35">
      <c r="B133" s="255" t="s">
        <v>111</v>
      </c>
      <c r="C133" s="251" t="s">
        <v>45</v>
      </c>
      <c r="D133" s="247"/>
      <c r="E133" s="247"/>
      <c r="F133" s="255" t="s">
        <v>111</v>
      </c>
      <c r="G133" s="251" t="s">
        <v>45</v>
      </c>
      <c r="H133" s="247"/>
      <c r="I133" s="247"/>
      <c r="J133" s="255" t="s">
        <v>111</v>
      </c>
      <c r="K133" s="251" t="s">
        <v>45</v>
      </c>
      <c r="L133" s="247"/>
      <c r="M133" s="247"/>
      <c r="N133" s="255" t="s">
        <v>111</v>
      </c>
      <c r="O133" s="251" t="s">
        <v>45</v>
      </c>
      <c r="P133" s="247"/>
      <c r="Q133" s="247"/>
      <c r="R133" s="255" t="s">
        <v>111</v>
      </c>
      <c r="S133" s="251" t="s">
        <v>45</v>
      </c>
      <c r="T133" s="247"/>
      <c r="U133" s="247"/>
      <c r="V133" s="255" t="s">
        <v>111</v>
      </c>
      <c r="W133" s="251" t="s">
        <v>45</v>
      </c>
      <c r="X133" s="247"/>
      <c r="Y133" s="247"/>
      <c r="Z133" s="255" t="s">
        <v>111</v>
      </c>
      <c r="AA133" s="251" t="s">
        <v>45</v>
      </c>
      <c r="AB133" s="247"/>
      <c r="AC133" s="247"/>
      <c r="AD133" s="255" t="s">
        <v>111</v>
      </c>
      <c r="AE133" s="251" t="s">
        <v>45</v>
      </c>
      <c r="AF133" s="247"/>
      <c r="AG133" s="191"/>
      <c r="AH133" s="255" t="s">
        <v>111</v>
      </c>
      <c r="AI133" s="251" t="s">
        <v>45</v>
      </c>
      <c r="AJ133" s="247"/>
      <c r="AK133" s="191"/>
      <c r="AL133" s="255" t="s">
        <v>111</v>
      </c>
      <c r="AM133" s="251" t="s">
        <v>45</v>
      </c>
      <c r="AN133" s="247"/>
      <c r="AO133" s="191"/>
      <c r="AP133" s="255" t="s">
        <v>111</v>
      </c>
      <c r="AQ133" s="251" t="s">
        <v>45</v>
      </c>
      <c r="AR133" s="247"/>
      <c r="AS133" s="191"/>
      <c r="AT133" s="255" t="s">
        <v>111</v>
      </c>
      <c r="AU133" s="251" t="s">
        <v>45</v>
      </c>
      <c r="AV133" s="247"/>
      <c r="AW133" s="191"/>
    </row>
    <row r="134" spans="2:49" x14ac:dyDescent="0.35">
      <c r="B134" s="255" t="s">
        <v>112</v>
      </c>
      <c r="C134" s="257" t="s">
        <v>187</v>
      </c>
      <c r="D134" s="247"/>
      <c r="E134" s="247"/>
      <c r="F134" s="255" t="s">
        <v>112</v>
      </c>
      <c r="G134" s="257" t="s">
        <v>187</v>
      </c>
      <c r="H134" s="247"/>
      <c r="I134" s="247"/>
      <c r="J134" s="255" t="s">
        <v>112</v>
      </c>
      <c r="K134" s="257" t="s">
        <v>187</v>
      </c>
      <c r="L134" s="247"/>
      <c r="M134" s="247"/>
      <c r="N134" s="255" t="s">
        <v>112</v>
      </c>
      <c r="O134" s="257" t="s">
        <v>187</v>
      </c>
      <c r="P134" s="247"/>
      <c r="Q134" s="247"/>
      <c r="R134" s="255" t="s">
        <v>112</v>
      </c>
      <c r="S134" s="257" t="s">
        <v>45</v>
      </c>
      <c r="T134" s="247"/>
      <c r="U134" s="247"/>
      <c r="V134" s="255" t="s">
        <v>112</v>
      </c>
      <c r="W134" s="257" t="s">
        <v>45</v>
      </c>
      <c r="X134" s="247"/>
      <c r="Y134" s="247"/>
      <c r="Z134" s="255" t="s">
        <v>112</v>
      </c>
      <c r="AA134" s="257" t="s">
        <v>45</v>
      </c>
      <c r="AB134" s="247"/>
      <c r="AC134" s="247"/>
      <c r="AD134" s="255" t="s">
        <v>112</v>
      </c>
      <c r="AE134" s="257" t="s">
        <v>45</v>
      </c>
      <c r="AF134" s="247"/>
      <c r="AG134" s="191"/>
      <c r="AH134" s="255" t="s">
        <v>112</v>
      </c>
      <c r="AI134" s="257" t="s">
        <v>45</v>
      </c>
      <c r="AJ134" s="247"/>
      <c r="AK134" s="191"/>
      <c r="AL134" s="255" t="s">
        <v>112</v>
      </c>
      <c r="AM134" s="257" t="s">
        <v>45</v>
      </c>
      <c r="AN134" s="247"/>
      <c r="AO134" s="191"/>
      <c r="AP134" s="255" t="s">
        <v>112</v>
      </c>
      <c r="AQ134" s="257" t="s">
        <v>45</v>
      </c>
      <c r="AR134" s="247"/>
      <c r="AS134" s="191"/>
      <c r="AT134" s="255" t="s">
        <v>112</v>
      </c>
      <c r="AU134" s="257" t="s">
        <v>45</v>
      </c>
      <c r="AV134" s="247"/>
      <c r="AW134" s="191"/>
    </row>
    <row r="135" spans="2:49" x14ac:dyDescent="0.35">
      <c r="B135" s="255" t="s">
        <v>348</v>
      </c>
      <c r="C135" s="257" t="s">
        <v>349</v>
      </c>
      <c r="D135" s="247"/>
      <c r="E135" s="247"/>
      <c r="F135" s="255" t="s">
        <v>348</v>
      </c>
      <c r="G135" s="257" t="s">
        <v>349</v>
      </c>
      <c r="H135" s="247"/>
      <c r="I135" s="247"/>
      <c r="J135" s="255" t="s">
        <v>348</v>
      </c>
      <c r="K135" s="257" t="s">
        <v>349</v>
      </c>
      <c r="L135" s="247"/>
      <c r="M135" s="247"/>
      <c r="N135" s="255" t="s">
        <v>348</v>
      </c>
      <c r="O135" s="257" t="s">
        <v>349</v>
      </c>
      <c r="P135" s="247"/>
      <c r="Q135" s="247"/>
      <c r="R135" s="255" t="s">
        <v>348</v>
      </c>
      <c r="S135" s="257" t="s">
        <v>349</v>
      </c>
      <c r="T135" s="247"/>
      <c r="U135" s="247"/>
      <c r="V135" s="255" t="s">
        <v>348</v>
      </c>
      <c r="W135" s="257" t="s">
        <v>349</v>
      </c>
      <c r="X135" s="247"/>
      <c r="Y135" s="247"/>
      <c r="Z135" s="255" t="s">
        <v>348</v>
      </c>
      <c r="AA135" s="257" t="s">
        <v>349</v>
      </c>
      <c r="AB135" s="247"/>
      <c r="AC135" s="247"/>
      <c r="AD135" s="255" t="s">
        <v>348</v>
      </c>
      <c r="AE135" s="257" t="s">
        <v>349</v>
      </c>
      <c r="AF135" s="247"/>
      <c r="AG135" s="191"/>
      <c r="AH135" s="255" t="s">
        <v>348</v>
      </c>
      <c r="AI135" s="257" t="s">
        <v>349</v>
      </c>
      <c r="AJ135" s="247"/>
      <c r="AK135" s="191"/>
      <c r="AL135" s="255" t="s">
        <v>348</v>
      </c>
      <c r="AM135" s="257" t="s">
        <v>349</v>
      </c>
      <c r="AN135" s="247"/>
      <c r="AO135" s="191"/>
      <c r="AP135" s="255" t="s">
        <v>348</v>
      </c>
      <c r="AQ135" s="257" t="s">
        <v>349</v>
      </c>
      <c r="AR135" s="247"/>
      <c r="AS135" s="191"/>
      <c r="AT135" s="255" t="s">
        <v>348</v>
      </c>
      <c r="AU135" s="257" t="s">
        <v>349</v>
      </c>
      <c r="AV135" s="247"/>
      <c r="AW135" s="191"/>
    </row>
    <row r="136" spans="2:49" x14ac:dyDescent="0.35">
      <c r="B136" s="255" t="s">
        <v>103</v>
      </c>
      <c r="C136" s="257">
        <v>6</v>
      </c>
      <c r="D136" s="247"/>
      <c r="E136" s="247"/>
      <c r="F136" s="255" t="s">
        <v>103</v>
      </c>
      <c r="G136" s="257">
        <v>6.5</v>
      </c>
      <c r="H136" s="247"/>
      <c r="I136" s="247"/>
      <c r="J136" s="255" t="s">
        <v>103</v>
      </c>
      <c r="K136" s="257">
        <v>6</v>
      </c>
      <c r="L136" s="247"/>
      <c r="M136" s="247"/>
      <c r="N136" s="255" t="s">
        <v>103</v>
      </c>
      <c r="O136" s="257">
        <v>6</v>
      </c>
      <c r="P136" s="247"/>
      <c r="Q136" s="247"/>
      <c r="R136" s="255" t="s">
        <v>103</v>
      </c>
      <c r="S136" s="257">
        <v>5</v>
      </c>
      <c r="T136" s="247"/>
      <c r="U136" s="247"/>
      <c r="V136" s="255" t="s">
        <v>103</v>
      </c>
      <c r="W136" s="257">
        <v>3</v>
      </c>
      <c r="X136" s="247"/>
      <c r="Y136" s="247"/>
      <c r="Z136" s="255" t="s">
        <v>103</v>
      </c>
      <c r="AA136" s="257">
        <v>6</v>
      </c>
      <c r="AB136" s="247"/>
      <c r="AC136" s="247"/>
      <c r="AD136" s="255" t="s">
        <v>103</v>
      </c>
      <c r="AE136" s="257">
        <v>5.5</v>
      </c>
      <c r="AF136" s="247"/>
      <c r="AG136" s="191"/>
      <c r="AH136" s="255" t="s">
        <v>103</v>
      </c>
      <c r="AI136" s="257">
        <v>2.75</v>
      </c>
      <c r="AJ136" s="247"/>
      <c r="AK136" s="191"/>
      <c r="AL136" s="255" t="s">
        <v>103</v>
      </c>
      <c r="AM136" s="257">
        <v>4.5</v>
      </c>
      <c r="AN136" s="247"/>
      <c r="AO136" s="191"/>
      <c r="AP136" s="255" t="s">
        <v>103</v>
      </c>
      <c r="AQ136" s="257">
        <v>3.5</v>
      </c>
      <c r="AR136" s="247"/>
      <c r="AS136" s="191"/>
      <c r="AT136" s="255" t="s">
        <v>103</v>
      </c>
      <c r="AU136" s="257">
        <v>2.75</v>
      </c>
      <c r="AV136" s="247"/>
      <c r="AW136" s="191"/>
    </row>
    <row r="137" spans="2:49" x14ac:dyDescent="0.35">
      <c r="B137" s="255" t="s">
        <v>108</v>
      </c>
      <c r="C137" s="257" t="s">
        <v>188</v>
      </c>
      <c r="D137" s="247"/>
      <c r="E137" s="247"/>
      <c r="F137" s="255" t="s">
        <v>108</v>
      </c>
      <c r="G137" s="257" t="s">
        <v>188</v>
      </c>
      <c r="H137" s="247"/>
      <c r="I137" s="247"/>
      <c r="J137" s="255" t="s">
        <v>108</v>
      </c>
      <c r="K137" s="257" t="s">
        <v>188</v>
      </c>
      <c r="L137" s="247"/>
      <c r="M137" s="247"/>
      <c r="N137" s="255" t="s">
        <v>108</v>
      </c>
      <c r="O137" s="257" t="s">
        <v>188</v>
      </c>
      <c r="P137" s="247"/>
      <c r="Q137" s="247"/>
      <c r="R137" s="255" t="s">
        <v>108</v>
      </c>
      <c r="S137" s="257" t="s">
        <v>188</v>
      </c>
      <c r="T137" s="247"/>
      <c r="U137" s="247"/>
      <c r="V137" s="255" t="s">
        <v>108</v>
      </c>
      <c r="W137" s="257" t="s">
        <v>188</v>
      </c>
      <c r="X137" s="247"/>
      <c r="Y137" s="247"/>
      <c r="Z137" s="255" t="s">
        <v>108</v>
      </c>
      <c r="AA137" s="257" t="s">
        <v>188</v>
      </c>
      <c r="AB137" s="247"/>
      <c r="AC137" s="247"/>
      <c r="AD137" s="255" t="s">
        <v>108</v>
      </c>
      <c r="AE137" s="257" t="s">
        <v>188</v>
      </c>
      <c r="AF137" s="247"/>
      <c r="AG137" s="191"/>
      <c r="AH137" s="255" t="s">
        <v>108</v>
      </c>
      <c r="AI137" s="257" t="s">
        <v>188</v>
      </c>
      <c r="AJ137" s="247"/>
      <c r="AK137" s="191"/>
      <c r="AL137" s="255" t="s">
        <v>108</v>
      </c>
      <c r="AM137" s="257" t="s">
        <v>188</v>
      </c>
      <c r="AN137" s="247"/>
      <c r="AO137" s="191"/>
      <c r="AP137" s="255" t="s">
        <v>108</v>
      </c>
      <c r="AQ137" s="257" t="s">
        <v>188</v>
      </c>
      <c r="AR137" s="247"/>
      <c r="AS137" s="191"/>
      <c r="AT137" s="255" t="s">
        <v>108</v>
      </c>
      <c r="AU137" s="257" t="s">
        <v>188</v>
      </c>
      <c r="AV137" s="247"/>
      <c r="AW137" s="191"/>
    </row>
    <row r="138" spans="2:49" x14ac:dyDescent="0.35">
      <c r="B138" s="255" t="s">
        <v>106</v>
      </c>
      <c r="C138" s="251">
        <v>8766000000</v>
      </c>
      <c r="D138" s="247"/>
      <c r="E138" s="247"/>
      <c r="F138" s="255" t="s">
        <v>106</v>
      </c>
      <c r="G138" s="251">
        <v>11410000000</v>
      </c>
      <c r="H138" s="247"/>
      <c r="I138" s="247"/>
      <c r="J138" s="255" t="s">
        <v>106</v>
      </c>
      <c r="K138" s="251">
        <v>11222000000</v>
      </c>
      <c r="L138" s="247"/>
      <c r="M138" s="247"/>
      <c r="N138" s="255" t="s">
        <v>106</v>
      </c>
      <c r="O138" s="251">
        <v>12401000000</v>
      </c>
      <c r="P138" s="247"/>
      <c r="Q138" s="247"/>
      <c r="R138" s="255" t="s">
        <v>106</v>
      </c>
      <c r="S138" s="251">
        <v>11813000000</v>
      </c>
      <c r="T138" s="247"/>
      <c r="U138" s="247"/>
      <c r="V138" s="255" t="s">
        <v>106</v>
      </c>
      <c r="W138" s="251">
        <v>7590000000</v>
      </c>
      <c r="X138" s="247"/>
      <c r="Y138" s="247"/>
      <c r="Z138" s="255" t="s">
        <v>106</v>
      </c>
      <c r="AA138" s="251">
        <v>11944000000</v>
      </c>
      <c r="AB138" s="247"/>
      <c r="AC138" s="247"/>
      <c r="AD138" s="255" t="s">
        <v>106</v>
      </c>
      <c r="AE138" s="251">
        <v>9245000000</v>
      </c>
      <c r="AF138" s="247"/>
      <c r="AG138" s="191"/>
      <c r="AH138" s="255" t="s">
        <v>106</v>
      </c>
      <c r="AI138" s="251">
        <v>2900000000</v>
      </c>
      <c r="AJ138" s="247"/>
      <c r="AK138" s="191"/>
      <c r="AL138" s="255" t="s">
        <v>106</v>
      </c>
      <c r="AM138" s="251">
        <v>6000000000</v>
      </c>
      <c r="AN138" s="247"/>
      <c r="AO138" s="191"/>
      <c r="AP138" s="255" t="s">
        <v>106</v>
      </c>
      <c r="AQ138" s="251">
        <v>3500000000</v>
      </c>
      <c r="AR138" s="247"/>
      <c r="AS138" s="191"/>
      <c r="AT138" s="255" t="s">
        <v>106</v>
      </c>
      <c r="AU138" s="251">
        <v>2600000000</v>
      </c>
      <c r="AV138" s="247"/>
      <c r="AW138" s="191"/>
    </row>
    <row r="139" spans="2:49" x14ac:dyDescent="0.35">
      <c r="B139" s="255" t="s">
        <v>104</v>
      </c>
      <c r="C139" s="257" t="s">
        <v>299</v>
      </c>
      <c r="D139" s="247"/>
      <c r="E139" s="247"/>
      <c r="F139" s="255" t="s">
        <v>104</v>
      </c>
      <c r="G139" s="257" t="s">
        <v>300</v>
      </c>
      <c r="H139" s="247"/>
      <c r="I139" s="247"/>
      <c r="J139" s="255" t="s">
        <v>104</v>
      </c>
      <c r="K139" s="257" t="s">
        <v>301</v>
      </c>
      <c r="L139" s="247"/>
      <c r="M139" s="247"/>
      <c r="N139" s="255" t="s">
        <v>104</v>
      </c>
      <c r="O139" s="257" t="s">
        <v>302</v>
      </c>
      <c r="P139" s="247"/>
      <c r="Q139" s="247"/>
      <c r="R139" s="255" t="s">
        <v>104</v>
      </c>
      <c r="S139" s="257" t="s">
        <v>303</v>
      </c>
      <c r="T139" s="247"/>
      <c r="U139" s="247"/>
      <c r="V139" s="255" t="s">
        <v>104</v>
      </c>
      <c r="W139" s="257" t="s">
        <v>304</v>
      </c>
      <c r="X139" s="247"/>
      <c r="Y139" s="247"/>
      <c r="Z139" s="255" t="s">
        <v>104</v>
      </c>
      <c r="AA139" s="257" t="s">
        <v>305</v>
      </c>
      <c r="AB139" s="247"/>
      <c r="AC139" s="247"/>
      <c r="AD139" s="255" t="s">
        <v>104</v>
      </c>
      <c r="AE139" s="257" t="s">
        <v>306</v>
      </c>
      <c r="AF139" s="247"/>
      <c r="AG139" s="191"/>
      <c r="AH139" s="255" t="s">
        <v>104</v>
      </c>
      <c r="AI139" s="257" t="s">
        <v>406</v>
      </c>
      <c r="AJ139" s="247"/>
      <c r="AK139" s="191"/>
      <c r="AL139" s="255" t="s">
        <v>104</v>
      </c>
      <c r="AM139" s="257" t="s">
        <v>343</v>
      </c>
      <c r="AN139" s="247"/>
      <c r="AO139" s="191"/>
      <c r="AP139" s="255" t="s">
        <v>104</v>
      </c>
      <c r="AQ139" s="257" t="s">
        <v>394</v>
      </c>
      <c r="AR139" s="247"/>
      <c r="AS139" s="191"/>
      <c r="AT139" s="255" t="s">
        <v>104</v>
      </c>
      <c r="AU139" s="257" t="s">
        <v>421</v>
      </c>
      <c r="AV139" s="247"/>
      <c r="AW139" s="191"/>
    </row>
    <row r="140" spans="2:49" x14ac:dyDescent="0.35">
      <c r="B140" s="255" t="s">
        <v>105</v>
      </c>
      <c r="C140" s="257" t="s">
        <v>307</v>
      </c>
      <c r="D140" s="247"/>
      <c r="E140" s="247"/>
      <c r="F140" s="255" t="s">
        <v>105</v>
      </c>
      <c r="G140" s="257" t="s">
        <v>308</v>
      </c>
      <c r="H140" s="247"/>
      <c r="I140" s="247"/>
      <c r="J140" s="255" t="s">
        <v>105</v>
      </c>
      <c r="K140" s="257" t="s">
        <v>309</v>
      </c>
      <c r="L140" s="247"/>
      <c r="M140" s="247"/>
      <c r="N140" s="255" t="s">
        <v>105</v>
      </c>
      <c r="O140" s="257" t="s">
        <v>310</v>
      </c>
      <c r="P140" s="247"/>
      <c r="Q140" s="247"/>
      <c r="R140" s="255" t="s">
        <v>105</v>
      </c>
      <c r="S140" s="257" t="s">
        <v>311</v>
      </c>
      <c r="T140" s="247"/>
      <c r="U140" s="247"/>
      <c r="V140" s="255" t="s">
        <v>105</v>
      </c>
      <c r="W140" s="257" t="s">
        <v>312</v>
      </c>
      <c r="X140" s="247"/>
      <c r="Y140" s="247"/>
      <c r="Z140" s="255" t="s">
        <v>105</v>
      </c>
      <c r="AA140" s="257" t="s">
        <v>254</v>
      </c>
      <c r="AB140" s="247"/>
      <c r="AC140" s="247"/>
      <c r="AD140" s="255" t="s">
        <v>105</v>
      </c>
      <c r="AE140" s="257" t="s">
        <v>313</v>
      </c>
      <c r="AF140" s="247"/>
      <c r="AG140" s="191"/>
      <c r="AH140" s="255" t="s">
        <v>105</v>
      </c>
      <c r="AI140" s="257" t="s">
        <v>407</v>
      </c>
      <c r="AJ140" s="247"/>
      <c r="AK140" s="191"/>
      <c r="AL140" s="255" t="s">
        <v>105</v>
      </c>
      <c r="AM140" s="257" t="s">
        <v>344</v>
      </c>
      <c r="AN140" s="247"/>
      <c r="AO140" s="191"/>
      <c r="AP140" s="255" t="s">
        <v>105</v>
      </c>
      <c r="AQ140" s="257" t="s">
        <v>395</v>
      </c>
      <c r="AR140" s="247"/>
      <c r="AS140" s="191"/>
      <c r="AT140" s="255" t="s">
        <v>105</v>
      </c>
      <c r="AU140" s="257" t="s">
        <v>422</v>
      </c>
      <c r="AV140" s="247"/>
      <c r="AW140" s="191"/>
    </row>
    <row r="141" spans="2:49" x14ac:dyDescent="0.35">
      <c r="B141" s="216" t="s">
        <v>565</v>
      </c>
      <c r="C141" s="258" t="s">
        <v>572</v>
      </c>
      <c r="D141" s="55"/>
      <c r="E141" s="64"/>
      <c r="F141" s="249" t="s">
        <v>565</v>
      </c>
      <c r="G141" s="258" t="s">
        <v>572</v>
      </c>
      <c r="H141" s="55"/>
      <c r="I141" s="64"/>
      <c r="J141" s="249" t="s">
        <v>565</v>
      </c>
      <c r="K141" s="258" t="s">
        <v>572</v>
      </c>
      <c r="L141" s="55"/>
      <c r="M141" s="64"/>
      <c r="N141" s="249" t="s">
        <v>565</v>
      </c>
      <c r="O141" s="258" t="s">
        <v>572</v>
      </c>
      <c r="P141" s="55"/>
      <c r="Q141" s="64"/>
      <c r="R141" s="249" t="s">
        <v>565</v>
      </c>
      <c r="S141" s="258" t="s">
        <v>572</v>
      </c>
      <c r="T141" s="55"/>
      <c r="U141" s="64"/>
      <c r="V141" s="249" t="s">
        <v>565</v>
      </c>
      <c r="W141" s="258" t="s">
        <v>572</v>
      </c>
      <c r="X141" s="55"/>
      <c r="Y141" s="64"/>
      <c r="Z141" s="249" t="s">
        <v>565</v>
      </c>
      <c r="AA141" s="258" t="s">
        <v>572</v>
      </c>
      <c r="AB141" s="55"/>
      <c r="AC141" s="64"/>
      <c r="AD141" s="249" t="s">
        <v>565</v>
      </c>
      <c r="AE141" s="258" t="s">
        <v>572</v>
      </c>
      <c r="AF141" s="55"/>
      <c r="AG141" s="64"/>
      <c r="AH141" s="249" t="s">
        <v>565</v>
      </c>
      <c r="AI141" s="258" t="s">
        <v>572</v>
      </c>
      <c r="AJ141" s="55"/>
      <c r="AK141" s="64"/>
      <c r="AL141" s="249" t="s">
        <v>565</v>
      </c>
      <c r="AM141" s="258" t="s">
        <v>572</v>
      </c>
      <c r="AN141" s="55"/>
      <c r="AO141" s="64"/>
      <c r="AP141" s="249" t="s">
        <v>565</v>
      </c>
      <c r="AQ141" s="258" t="s">
        <v>572</v>
      </c>
      <c r="AR141" s="55"/>
      <c r="AS141" s="64"/>
      <c r="AT141" s="249" t="s">
        <v>565</v>
      </c>
      <c r="AU141" s="258" t="s">
        <v>572</v>
      </c>
      <c r="AV141" s="55"/>
      <c r="AW141" s="64"/>
    </row>
    <row r="142" spans="2:49" x14ac:dyDescent="0.35">
      <c r="D142" s="183"/>
      <c r="K142" s="183"/>
      <c r="L142" s="183"/>
      <c r="O142" s="183"/>
      <c r="S142" s="183"/>
      <c r="W142" s="183"/>
      <c r="AA142" s="183"/>
      <c r="AE142" s="183"/>
    </row>
    <row r="143" spans="2:49" x14ac:dyDescent="0.35">
      <c r="K143" s="183"/>
      <c r="O143" s="183"/>
      <c r="S143" s="183"/>
      <c r="W143" s="183"/>
      <c r="AA143" s="183"/>
      <c r="AE143" s="183"/>
    </row>
    <row r="144" spans="2:49" x14ac:dyDescent="0.35">
      <c r="K144" s="183"/>
      <c r="O144" s="183"/>
      <c r="S144" s="183"/>
      <c r="W144" s="183"/>
      <c r="AA144" s="183"/>
      <c r="AE144" s="183"/>
    </row>
    <row r="145" spans="4:31" x14ac:dyDescent="0.35">
      <c r="K145" s="183"/>
      <c r="O145" s="183"/>
      <c r="S145" s="183"/>
      <c r="W145" s="183"/>
      <c r="AA145" s="183"/>
      <c r="AE145" s="183"/>
    </row>
    <row r="146" spans="4:31" x14ac:dyDescent="0.35">
      <c r="D146" s="183"/>
      <c r="K146" s="183"/>
      <c r="L146" s="183"/>
      <c r="O146" s="183"/>
      <c r="S146" s="183"/>
      <c r="W146" s="183"/>
      <c r="AA146" s="183"/>
      <c r="AE146" s="183"/>
    </row>
    <row r="147" spans="4:31" x14ac:dyDescent="0.35">
      <c r="K147" s="183"/>
      <c r="O147" s="183"/>
      <c r="S147" s="183"/>
      <c r="W147" s="183"/>
      <c r="AA147" s="183"/>
      <c r="AE147" s="183"/>
    </row>
    <row r="148" spans="4:31" x14ac:dyDescent="0.35">
      <c r="K148" s="183"/>
      <c r="O148" s="183"/>
      <c r="S148" s="183"/>
      <c r="W148" s="183"/>
      <c r="AA148" s="183"/>
      <c r="AE148" s="183"/>
    </row>
    <row r="149" spans="4:31" x14ac:dyDescent="0.35">
      <c r="K149" s="183"/>
      <c r="O149" s="183"/>
      <c r="S149" s="183"/>
      <c r="W149" s="183"/>
      <c r="AA149" s="183"/>
      <c r="AE149" s="183"/>
    </row>
    <row r="150" spans="4:31" x14ac:dyDescent="0.35">
      <c r="D150" s="183"/>
      <c r="H150" s="183"/>
      <c r="K150" s="183"/>
      <c r="L150" s="183"/>
      <c r="O150" s="183"/>
      <c r="S150" s="183"/>
      <c r="W150" s="183"/>
      <c r="AA150" s="183"/>
      <c r="AE150" s="183"/>
    </row>
    <row r="151" spans="4:31" x14ac:dyDescent="0.35">
      <c r="K151" s="183"/>
      <c r="O151" s="183"/>
      <c r="S151" s="183"/>
      <c r="W151" s="183"/>
      <c r="AA151" s="183"/>
      <c r="AE151" s="183"/>
    </row>
    <row r="152" spans="4:31" x14ac:dyDescent="0.35">
      <c r="K152" s="183"/>
      <c r="O152" s="183"/>
      <c r="S152" s="183"/>
      <c r="W152" s="183"/>
      <c r="AA152" s="183"/>
      <c r="AE152" s="183"/>
    </row>
    <row r="153" spans="4:31" x14ac:dyDescent="0.35">
      <c r="K153" s="183"/>
      <c r="O153" s="183"/>
      <c r="S153" s="183"/>
      <c r="W153" s="183"/>
      <c r="AA153" s="183"/>
      <c r="AE153" s="183"/>
    </row>
    <row r="154" spans="4:31" x14ac:dyDescent="0.35">
      <c r="D154" s="183"/>
      <c r="H154" s="183"/>
      <c r="K154" s="183"/>
      <c r="L154" s="183"/>
      <c r="O154" s="183"/>
      <c r="S154" s="183"/>
      <c r="W154" s="183"/>
      <c r="AA154" s="183"/>
      <c r="AE154" s="183"/>
    </row>
    <row r="155" spans="4:31" x14ac:dyDescent="0.35">
      <c r="K155" s="183"/>
      <c r="O155" s="183"/>
      <c r="S155" s="183"/>
      <c r="W155" s="183"/>
      <c r="AA155" s="183"/>
      <c r="AE155" s="183"/>
    </row>
    <row r="156" spans="4:31" x14ac:dyDescent="0.35">
      <c r="K156" s="183"/>
      <c r="O156" s="183"/>
      <c r="S156" s="183"/>
      <c r="W156" s="183"/>
      <c r="AA156" s="183"/>
      <c r="AE156" s="183"/>
    </row>
    <row r="157" spans="4:31" x14ac:dyDescent="0.35">
      <c r="K157" s="183"/>
      <c r="O157" s="183"/>
      <c r="S157" s="183"/>
      <c r="W157" s="183"/>
      <c r="AA157" s="183"/>
      <c r="AE157" s="183"/>
    </row>
    <row r="158" spans="4:31" x14ac:dyDescent="0.35">
      <c r="D158" s="183"/>
      <c r="H158" s="183"/>
      <c r="K158" s="183"/>
      <c r="L158" s="183"/>
      <c r="O158" s="183"/>
      <c r="S158" s="183"/>
      <c r="W158" s="183"/>
      <c r="AA158" s="183"/>
      <c r="AE158" s="183"/>
    </row>
    <row r="159" spans="4:31" x14ac:dyDescent="0.35">
      <c r="K159" s="183"/>
      <c r="O159" s="183"/>
      <c r="S159" s="183"/>
      <c r="W159" s="183"/>
      <c r="AA159" s="183"/>
      <c r="AE159" s="183"/>
    </row>
    <row r="160" spans="4:31" x14ac:dyDescent="0.35">
      <c r="K160" s="183"/>
      <c r="O160" s="183"/>
      <c r="S160" s="183"/>
      <c r="W160" s="183"/>
      <c r="AA160" s="183"/>
      <c r="AE160" s="183"/>
    </row>
    <row r="161" spans="4:31" x14ac:dyDescent="0.35">
      <c r="K161" s="183"/>
      <c r="O161" s="183"/>
      <c r="S161" s="183"/>
      <c r="W161" s="183"/>
      <c r="AA161" s="183"/>
      <c r="AE161" s="183"/>
    </row>
    <row r="162" spans="4:31" x14ac:dyDescent="0.35">
      <c r="D162" s="183"/>
      <c r="H162" s="183"/>
      <c r="K162" s="183"/>
      <c r="L162" s="183"/>
      <c r="O162" s="183"/>
      <c r="S162" s="183"/>
      <c r="W162" s="183"/>
      <c r="AA162" s="183"/>
      <c r="AE162" s="183"/>
    </row>
    <row r="163" spans="4:31" x14ac:dyDescent="0.35">
      <c r="K163" s="183"/>
      <c r="O163" s="183"/>
      <c r="S163" s="183"/>
      <c r="AA163" s="183"/>
      <c r="AE163" s="183"/>
    </row>
    <row r="166" spans="4:31" x14ac:dyDescent="0.35">
      <c r="D166" s="183"/>
      <c r="H166" s="183"/>
      <c r="L166" s="183"/>
    </row>
    <row r="170" spans="4:31" x14ac:dyDescent="0.35">
      <c r="D170" s="183"/>
      <c r="H170" s="183"/>
      <c r="L170" s="183"/>
    </row>
    <row r="174" spans="4:31" x14ac:dyDescent="0.35">
      <c r="D174" s="183"/>
      <c r="H174" s="183"/>
      <c r="L174" s="183"/>
    </row>
    <row r="178" spans="4:138" x14ac:dyDescent="0.35">
      <c r="D178" s="183"/>
      <c r="H178" s="183"/>
      <c r="L178" s="183"/>
    </row>
    <row r="182" spans="4:138" x14ac:dyDescent="0.35">
      <c r="D182" s="183"/>
      <c r="H182" s="183"/>
      <c r="L182" s="183"/>
    </row>
    <row r="186" spans="4:138" x14ac:dyDescent="0.35">
      <c r="D186" s="183"/>
      <c r="E186" s="183"/>
      <c r="H186" s="183"/>
      <c r="I186" s="183"/>
      <c r="L186" s="183"/>
      <c r="M186" s="183"/>
      <c r="N186" s="183"/>
      <c r="O186" s="183"/>
      <c r="P186" s="183"/>
      <c r="Q186" s="183"/>
      <c r="R186" s="183"/>
      <c r="S186" s="183"/>
      <c r="T186" s="183"/>
      <c r="U186" s="183"/>
      <c r="V186" s="183"/>
      <c r="W186" s="183"/>
      <c r="X186" s="183"/>
      <c r="Y186" s="183"/>
      <c r="Z186" s="183"/>
      <c r="AA186" s="183"/>
      <c r="AB186" s="183"/>
      <c r="AC186" s="183"/>
      <c r="AD186" s="183"/>
      <c r="AE186" s="183"/>
      <c r="AF186" s="183"/>
      <c r="AG186" s="183"/>
      <c r="AH186" s="183"/>
      <c r="AI186" s="183"/>
      <c r="AJ186" s="183"/>
      <c r="AK186" s="183"/>
      <c r="AL186" s="183"/>
      <c r="AM186" s="183"/>
      <c r="AN186" s="183"/>
      <c r="AO186" s="183"/>
      <c r="AP186" s="183"/>
      <c r="AQ186" s="183"/>
      <c r="AR186" s="183"/>
      <c r="AS186" s="183"/>
      <c r="AT186" s="183"/>
      <c r="AU186" s="183"/>
      <c r="AV186" s="183"/>
      <c r="AW186" s="183"/>
      <c r="AX186" s="183"/>
      <c r="AY186" s="183"/>
      <c r="AZ186" s="183"/>
      <c r="BA186" s="183"/>
      <c r="BB186" s="183"/>
      <c r="BC186" s="183"/>
      <c r="BD186" s="183"/>
      <c r="BE186" s="183"/>
      <c r="BF186" s="183"/>
      <c r="BG186" s="183"/>
      <c r="BH186" s="183"/>
      <c r="BI186" s="183"/>
      <c r="BJ186" s="183"/>
      <c r="BK186" s="183"/>
      <c r="BL186" s="183"/>
      <c r="BM186" s="183"/>
      <c r="BN186" s="183"/>
      <c r="BO186" s="183"/>
      <c r="BP186" s="183"/>
      <c r="BQ186" s="183"/>
      <c r="BR186" s="183"/>
      <c r="BS186" s="183"/>
      <c r="BT186" s="183"/>
      <c r="BU186" s="183"/>
      <c r="BV186" s="183"/>
      <c r="BW186" s="183"/>
      <c r="BX186" s="183"/>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3"/>
      <c r="CW186" s="183"/>
      <c r="CX186" s="183"/>
      <c r="CY186" s="183"/>
      <c r="CZ186" s="183"/>
      <c r="DA186" s="183"/>
      <c r="DB186" s="183"/>
      <c r="DC186" s="183"/>
      <c r="DD186" s="183"/>
      <c r="DE186" s="183"/>
      <c r="DF186" s="183"/>
      <c r="DG186" s="183"/>
      <c r="DH186" s="183"/>
      <c r="DI186" s="183"/>
      <c r="DJ186" s="183"/>
      <c r="DK186" s="183"/>
      <c r="DL186" s="183"/>
      <c r="DM186" s="183"/>
      <c r="DN186" s="183"/>
      <c r="DO186" s="183"/>
      <c r="DP186" s="183"/>
      <c r="DQ186" s="183"/>
      <c r="DR186" s="183"/>
      <c r="DS186" s="183"/>
      <c r="DT186" s="183"/>
      <c r="DU186" s="183"/>
      <c r="DV186" s="183"/>
      <c r="DW186" s="183"/>
      <c r="DX186" s="183"/>
      <c r="DY186" s="183"/>
      <c r="DZ186" s="183"/>
      <c r="EA186" s="183"/>
      <c r="EB186" s="183"/>
      <c r="EC186" s="183"/>
      <c r="ED186" s="183"/>
      <c r="EE186" s="183"/>
      <c r="EF186" s="183"/>
      <c r="EG186" s="183"/>
      <c r="EH186" s="183"/>
    </row>
    <row r="190" spans="4:138" x14ac:dyDescent="0.35">
      <c r="D190" s="183"/>
      <c r="E190" s="183"/>
      <c r="H190" s="183"/>
      <c r="I190" s="183"/>
      <c r="L190" s="183"/>
      <c r="M190" s="183"/>
      <c r="N190" s="183"/>
      <c r="O190" s="183"/>
      <c r="P190" s="183"/>
      <c r="Q190" s="183"/>
      <c r="R190" s="183"/>
      <c r="S190" s="183"/>
      <c r="T190" s="183"/>
      <c r="U190" s="183"/>
      <c r="V190" s="183"/>
      <c r="W190" s="183"/>
      <c r="X190" s="183"/>
      <c r="Y190" s="183"/>
      <c r="Z190" s="183"/>
      <c r="AA190" s="183"/>
      <c r="AB190" s="183"/>
      <c r="AC190" s="183"/>
      <c r="AD190" s="183"/>
      <c r="AE190" s="183"/>
      <c r="AF190" s="183"/>
      <c r="AG190" s="183"/>
      <c r="AH190" s="183"/>
      <c r="AI190" s="183"/>
      <c r="AJ190" s="183"/>
      <c r="AK190" s="183"/>
      <c r="AL190" s="183"/>
      <c r="AM190" s="183"/>
      <c r="AN190" s="183"/>
      <c r="AO190" s="183"/>
      <c r="AP190" s="183"/>
      <c r="AQ190" s="183"/>
      <c r="AR190" s="183"/>
      <c r="AS190" s="183"/>
      <c r="AT190" s="183"/>
      <c r="AU190" s="183"/>
      <c r="AV190" s="183"/>
      <c r="AW190" s="183"/>
      <c r="AX190" s="183"/>
      <c r="AY190" s="183"/>
      <c r="AZ190" s="183"/>
      <c r="BA190" s="183"/>
      <c r="BB190" s="183"/>
      <c r="BC190" s="183"/>
      <c r="BD190" s="183"/>
      <c r="BE190" s="183"/>
      <c r="BF190" s="183"/>
      <c r="BG190" s="183"/>
      <c r="BH190" s="183"/>
      <c r="BI190" s="183"/>
      <c r="BJ190" s="183"/>
      <c r="BK190" s="183"/>
      <c r="BL190" s="183"/>
      <c r="BM190" s="183"/>
      <c r="BN190" s="183"/>
      <c r="BO190" s="183"/>
      <c r="BP190" s="183"/>
      <c r="BQ190" s="183"/>
      <c r="BR190" s="183"/>
      <c r="BS190" s="183"/>
      <c r="BT190" s="183"/>
      <c r="BU190" s="183"/>
      <c r="BV190" s="183"/>
      <c r="BW190" s="183"/>
      <c r="BX190" s="183"/>
      <c r="BY190" s="183"/>
      <c r="BZ190" s="183"/>
      <c r="CA190" s="183"/>
      <c r="CB190" s="183"/>
      <c r="CC190" s="183"/>
      <c r="CD190" s="183"/>
      <c r="CE190" s="183"/>
      <c r="CF190" s="183"/>
      <c r="CG190" s="183"/>
      <c r="CH190" s="183"/>
      <c r="CI190" s="183"/>
      <c r="CJ190" s="183"/>
      <c r="CK190" s="183"/>
      <c r="CL190" s="183"/>
      <c r="CM190" s="183"/>
      <c r="CN190" s="183"/>
      <c r="CO190" s="183"/>
      <c r="CP190" s="183"/>
      <c r="CQ190" s="183"/>
      <c r="CR190" s="183"/>
      <c r="CS190" s="183"/>
      <c r="CT190" s="183"/>
      <c r="CU190" s="183"/>
      <c r="CV190" s="183"/>
      <c r="CW190" s="183"/>
      <c r="CX190" s="183"/>
      <c r="CY190" s="183"/>
      <c r="CZ190" s="183"/>
      <c r="DA190" s="183"/>
      <c r="DB190" s="183"/>
      <c r="DC190" s="183"/>
      <c r="DD190" s="183"/>
      <c r="DE190" s="183"/>
      <c r="DF190" s="183"/>
      <c r="DG190" s="183"/>
      <c r="DH190" s="183"/>
      <c r="DI190" s="183"/>
      <c r="DJ190" s="183"/>
      <c r="DK190" s="183"/>
      <c r="DL190" s="183"/>
      <c r="DM190" s="183"/>
      <c r="DN190" s="183"/>
      <c r="DO190" s="183"/>
      <c r="DP190" s="183"/>
      <c r="DQ190" s="183"/>
      <c r="DR190" s="183"/>
      <c r="DS190" s="183"/>
      <c r="DT190" s="183"/>
      <c r="DU190" s="183"/>
      <c r="DV190" s="183"/>
      <c r="DW190" s="183"/>
      <c r="DX190" s="183"/>
      <c r="DY190" s="183"/>
      <c r="DZ190" s="183"/>
      <c r="EA190" s="183"/>
      <c r="EB190" s="183"/>
      <c r="EC190" s="183"/>
      <c r="ED190" s="183"/>
      <c r="EE190" s="183"/>
      <c r="EF190" s="183"/>
      <c r="EG190" s="183"/>
      <c r="EH190" s="183"/>
    </row>
  </sheetData>
  <pageMargins left="0.7" right="0.7" top="0.75" bottom="0.75" header="0.3" footer="0.3"/>
  <pageSetup paperSize="9" fitToWidth="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sheetPr>
  <dimension ref="A1:BI85"/>
  <sheetViews>
    <sheetView showGridLines="0" zoomScale="70" zoomScaleNormal="70" workbookViewId="0">
      <selection activeCell="AG57" sqref="AG57"/>
    </sheetView>
  </sheetViews>
  <sheetFormatPr defaultColWidth="9.1796875" defaultRowHeight="14.5" x14ac:dyDescent="0.35"/>
  <cols>
    <col min="1" max="1" width="3.453125" style="171" customWidth="1"/>
    <col min="2" max="2" width="30.1796875" style="171" customWidth="1"/>
    <col min="3" max="14" width="21.453125" style="171" customWidth="1"/>
    <col min="15" max="15" width="12.1796875" style="171" customWidth="1"/>
    <col min="16" max="16" width="15.453125" style="171" customWidth="1"/>
    <col min="17" max="16384" width="9.1796875" style="171"/>
  </cols>
  <sheetData>
    <row r="1" spans="1:61" ht="23.5" x14ac:dyDescent="0.55000000000000004">
      <c r="A1" s="84" t="s">
        <v>530</v>
      </c>
      <c r="D1" s="183"/>
      <c r="E1" s="183"/>
      <c r="I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row>
    <row r="3" spans="1:61" x14ac:dyDescent="0.35">
      <c r="B3" s="263" t="s">
        <v>516</v>
      </c>
      <c r="C3" s="264" t="s">
        <v>528</v>
      </c>
      <c r="D3" s="265" t="s">
        <v>517</v>
      </c>
      <c r="E3" s="266">
        <f>Inputs!$C$22</f>
        <v>42705</v>
      </c>
      <c r="F3" s="265" t="s">
        <v>518</v>
      </c>
      <c r="G3" s="267">
        <f>Inputs!$C$23</f>
        <v>42794</v>
      </c>
      <c r="H3" s="183"/>
    </row>
    <row r="4" spans="1:61" x14ac:dyDescent="0.35">
      <c r="E4" s="78"/>
    </row>
    <row r="5" spans="1:61" x14ac:dyDescent="0.35">
      <c r="B5" s="325" t="s">
        <v>519</v>
      </c>
      <c r="C5" s="326" t="s">
        <v>547</v>
      </c>
      <c r="D5" s="326" t="s">
        <v>548</v>
      </c>
      <c r="E5" s="326" t="s">
        <v>549</v>
      </c>
      <c r="F5" s="326" t="s">
        <v>550</v>
      </c>
      <c r="G5" s="326" t="s">
        <v>520</v>
      </c>
      <c r="H5" s="326" t="s">
        <v>521</v>
      </c>
      <c r="I5" s="302" t="s">
        <v>522</v>
      </c>
      <c r="J5" s="302" t="s">
        <v>104</v>
      </c>
      <c r="K5" s="302" t="s">
        <v>105</v>
      </c>
      <c r="L5" s="302" t="s">
        <v>523</v>
      </c>
      <c r="M5" s="157" t="s">
        <v>524</v>
      </c>
      <c r="N5" s="326" t="s">
        <v>551</v>
      </c>
      <c r="O5" s="326" t="s">
        <v>552</v>
      </c>
      <c r="P5" s="327" t="s">
        <v>552</v>
      </c>
    </row>
    <row r="6" spans="1:61" x14ac:dyDescent="0.35">
      <c r="B6" s="308">
        <v>1</v>
      </c>
      <c r="C6" s="309">
        <v>67</v>
      </c>
      <c r="D6" s="309" t="str">
        <f t="shared" ref="D6:D24" si="0">VLOOKUP(C6,$N$6:$O$18,2,TRUE)</f>
        <v/>
      </c>
      <c r="E6" s="309">
        <f>65+C6-VLOOKUP(D6,$O$6:$P$18,2,FALSE)</f>
        <v>67</v>
      </c>
      <c r="F6" s="309" t="str">
        <f>CHAR(E6)</f>
        <v>C</v>
      </c>
      <c r="G6" s="4" t="str">
        <f>D6&amp;F6</f>
        <v>C</v>
      </c>
      <c r="H6" s="4" t="str">
        <f>D6&amp;CHAR(E6+1)</f>
        <v>D</v>
      </c>
      <c r="I6" s="31" t="str">
        <f ca="1">INDIRECT("'"&amp;$C$3&amp;"!"&amp;$G6&amp;"8")</f>
        <v>EC1214328 @bcmp Govt</v>
      </c>
      <c r="J6" s="31" t="str">
        <f ca="1">INDIRECT("'"&amp;$C$3&amp;"!"&amp;$G6&amp;"20")</f>
        <v>1/04/1999</v>
      </c>
      <c r="K6" s="31" t="str">
        <f ca="1">INDIRECT("'"&amp;$C$3&amp;"!"&amp;$G6&amp;"21")</f>
        <v>15/11/2011</v>
      </c>
      <c r="L6" s="268" t="str">
        <f ca="1">IF($G$3-K6&gt;0,"n/a",1)</f>
        <v>n/a</v>
      </c>
      <c r="M6" s="269" t="str">
        <f ca="1">IFERROR(L6*K6,"")</f>
        <v/>
      </c>
      <c r="N6" s="4">
        <v>65</v>
      </c>
      <c r="O6" s="312" t="s">
        <v>437</v>
      </c>
      <c r="P6" s="313">
        <f>N6</f>
        <v>65</v>
      </c>
    </row>
    <row r="7" spans="1:61" x14ac:dyDescent="0.35">
      <c r="B7" s="308">
        <f>B6+1</f>
        <v>2</v>
      </c>
      <c r="C7" s="309">
        <f>C6+4</f>
        <v>71</v>
      </c>
      <c r="D7" s="309" t="str">
        <f t="shared" si="0"/>
        <v/>
      </c>
      <c r="E7" s="309">
        <f t="shared" ref="E7:E24" si="1">65+C7-VLOOKUP(D7,$O$6:$P$18,2,FALSE)</f>
        <v>71</v>
      </c>
      <c r="F7" s="309" t="str">
        <f t="shared" ref="F7:F24" si="2">CHAR(E7)</f>
        <v>G</v>
      </c>
      <c r="G7" s="4" t="str">
        <f t="shared" ref="G7:G24" si="3">D7&amp;F7</f>
        <v>G</v>
      </c>
      <c r="H7" s="4" t="str">
        <f t="shared" ref="H7:H24" si="4">D7&amp;CHAR(E7+1)</f>
        <v>H</v>
      </c>
      <c r="I7" s="31" t="str">
        <f t="shared" ref="I7:I30" ca="1" si="5">INDIRECT("'"&amp;$C$3&amp;"!"&amp;$G7&amp;"8")</f>
        <v>EC3958609 @bcmp Govt</v>
      </c>
      <c r="J7" s="31" t="str">
        <f t="shared" ref="J7:J30" ca="1" si="6">INDIRECT("'"&amp;$C$3&amp;"!"&amp;$G7&amp;"20")</f>
        <v>24/05/2001</v>
      </c>
      <c r="K7" s="31" t="str">
        <f t="shared" ref="K7:K30" ca="1" si="7">INDIRECT("'"&amp;$C$3&amp;"!"&amp;$G7&amp;"21")</f>
        <v>15/04/2013</v>
      </c>
      <c r="L7" s="268" t="str">
        <f t="shared" ref="L7:L30" ca="1" si="8">IF($G$3-K7&gt;0,"n/a",1)</f>
        <v>n/a</v>
      </c>
      <c r="M7" s="269" t="str">
        <f t="shared" ref="M7:M24" ca="1" si="9">IFERROR(L7*K7,"")</f>
        <v/>
      </c>
      <c r="N7" s="4">
        <f>N6+26</f>
        <v>91</v>
      </c>
      <c r="O7" s="4" t="s">
        <v>186</v>
      </c>
      <c r="P7" s="313">
        <f t="shared" ref="P7:P18" si="10">N7</f>
        <v>91</v>
      </c>
    </row>
    <row r="8" spans="1:61" x14ac:dyDescent="0.35">
      <c r="B8" s="308">
        <f t="shared" ref="B8:B30" si="11">B7+1</f>
        <v>3</v>
      </c>
      <c r="C8" s="309">
        <f t="shared" ref="C8:C30" si="12">C7+4</f>
        <v>75</v>
      </c>
      <c r="D8" s="309" t="str">
        <f t="shared" si="0"/>
        <v/>
      </c>
      <c r="E8" s="309">
        <f t="shared" si="1"/>
        <v>75</v>
      </c>
      <c r="F8" s="309" t="str">
        <f t="shared" si="2"/>
        <v>K</v>
      </c>
      <c r="G8" s="4" t="str">
        <f t="shared" si="3"/>
        <v>K</v>
      </c>
      <c r="H8" s="4" t="str">
        <f t="shared" si="4"/>
        <v>L</v>
      </c>
      <c r="I8" s="31" t="str">
        <f t="shared" ca="1" si="5"/>
        <v>EC9351387 @bcmp Govt</v>
      </c>
      <c r="J8" s="31" t="str">
        <f t="shared" ca="1" si="6"/>
        <v>3/04/2003</v>
      </c>
      <c r="K8" s="31" t="str">
        <f t="shared" ca="1" si="7"/>
        <v>15/04/2015</v>
      </c>
      <c r="L8" s="268" t="str">
        <f t="shared" ca="1" si="8"/>
        <v>n/a</v>
      </c>
      <c r="M8" s="269" t="str">
        <f t="shared" ca="1" si="9"/>
        <v/>
      </c>
      <c r="N8" s="4">
        <f t="shared" ref="N8:N18" si="13">N7+26</f>
        <v>117</v>
      </c>
      <c r="O8" s="4" t="s">
        <v>539</v>
      </c>
      <c r="P8" s="313">
        <f t="shared" si="10"/>
        <v>117</v>
      </c>
    </row>
    <row r="9" spans="1:61" x14ac:dyDescent="0.35">
      <c r="B9" s="308">
        <f t="shared" si="11"/>
        <v>4</v>
      </c>
      <c r="C9" s="309">
        <f t="shared" si="12"/>
        <v>79</v>
      </c>
      <c r="D9" s="309" t="str">
        <f t="shared" si="0"/>
        <v/>
      </c>
      <c r="E9" s="309">
        <f t="shared" si="1"/>
        <v>79</v>
      </c>
      <c r="F9" s="309" t="str">
        <f t="shared" si="2"/>
        <v>O</v>
      </c>
      <c r="G9" s="4" t="str">
        <f t="shared" si="3"/>
        <v>O</v>
      </c>
      <c r="H9" s="4" t="str">
        <f t="shared" si="4"/>
        <v>P</v>
      </c>
      <c r="I9" s="31" t="str">
        <f t="shared" ca="1" si="5"/>
        <v>ED9034833 @bcmp Govt</v>
      </c>
      <c r="J9" s="31" t="str">
        <f t="shared" ca="1" si="6"/>
        <v>14/04/2005</v>
      </c>
      <c r="K9" s="31" t="str">
        <f t="shared" ca="1" si="7"/>
        <v>15/12/2017</v>
      </c>
      <c r="L9" s="268">
        <f t="shared" ca="1" si="8"/>
        <v>1</v>
      </c>
      <c r="M9" s="269">
        <f t="shared" ca="1" si="9"/>
        <v>43084</v>
      </c>
      <c r="N9" s="4">
        <f t="shared" si="13"/>
        <v>143</v>
      </c>
      <c r="O9" s="4" t="s">
        <v>553</v>
      </c>
      <c r="P9" s="313">
        <f t="shared" si="10"/>
        <v>143</v>
      </c>
    </row>
    <row r="10" spans="1:61" x14ac:dyDescent="0.35">
      <c r="B10" s="308">
        <f t="shared" si="11"/>
        <v>5</v>
      </c>
      <c r="C10" s="309">
        <f t="shared" si="12"/>
        <v>83</v>
      </c>
      <c r="D10" s="309" t="str">
        <f t="shared" si="0"/>
        <v/>
      </c>
      <c r="E10" s="309">
        <f t="shared" si="1"/>
        <v>83</v>
      </c>
      <c r="F10" s="309" t="str">
        <f t="shared" si="2"/>
        <v>S</v>
      </c>
      <c r="G10" s="4" t="str">
        <f t="shared" si="3"/>
        <v>S</v>
      </c>
      <c r="H10" s="4" t="str">
        <f t="shared" si="4"/>
        <v>T</v>
      </c>
      <c r="I10" s="31" t="str">
        <f t="shared" ca="1" si="5"/>
        <v>EI4195646 @bcmp Govt</v>
      </c>
      <c r="J10" s="31" t="str">
        <f t="shared" ca="1" si="6"/>
        <v>28/09/2010</v>
      </c>
      <c r="K10" s="31" t="str">
        <f t="shared" ca="1" si="7"/>
        <v>15/03/2019</v>
      </c>
      <c r="L10" s="268">
        <f t="shared" ca="1" si="8"/>
        <v>1</v>
      </c>
      <c r="M10" s="269">
        <f t="shared" ca="1" si="9"/>
        <v>43539</v>
      </c>
      <c r="N10" s="4">
        <f t="shared" si="13"/>
        <v>169</v>
      </c>
      <c r="O10" s="4" t="s">
        <v>554</v>
      </c>
      <c r="P10" s="313">
        <f t="shared" si="10"/>
        <v>169</v>
      </c>
    </row>
    <row r="11" spans="1:61" x14ac:dyDescent="0.35">
      <c r="B11" s="308">
        <f t="shared" si="11"/>
        <v>6</v>
      </c>
      <c r="C11" s="309">
        <f t="shared" si="12"/>
        <v>87</v>
      </c>
      <c r="D11" s="309" t="str">
        <f t="shared" si="0"/>
        <v/>
      </c>
      <c r="E11" s="309">
        <f t="shared" si="1"/>
        <v>87</v>
      </c>
      <c r="F11" s="309" t="str">
        <f t="shared" si="2"/>
        <v>W</v>
      </c>
      <c r="G11" s="4" t="str">
        <f t="shared" si="3"/>
        <v>W</v>
      </c>
      <c r="H11" s="4" t="str">
        <f t="shared" si="4"/>
        <v>X</v>
      </c>
      <c r="I11" s="31" t="str">
        <f t="shared" ca="1" si="5"/>
        <v>EJ6281665 @bcmp Govt</v>
      </c>
      <c r="J11" s="31" t="str">
        <f t="shared" ca="1" si="6"/>
        <v>9/04/2013</v>
      </c>
      <c r="K11" s="31" t="str">
        <f t="shared" ca="1" si="7"/>
        <v>15/04/2020</v>
      </c>
      <c r="L11" s="268">
        <f t="shared" ca="1" si="8"/>
        <v>1</v>
      </c>
      <c r="M11" s="269">
        <f t="shared" ca="1" si="9"/>
        <v>43936</v>
      </c>
      <c r="N11" s="4">
        <f t="shared" si="13"/>
        <v>195</v>
      </c>
      <c r="O11" s="4" t="s">
        <v>555</v>
      </c>
      <c r="P11" s="313">
        <f t="shared" si="10"/>
        <v>195</v>
      </c>
    </row>
    <row r="12" spans="1:61" x14ac:dyDescent="0.35">
      <c r="B12" s="308">
        <f t="shared" si="11"/>
        <v>7</v>
      </c>
      <c r="C12" s="309">
        <f t="shared" si="12"/>
        <v>91</v>
      </c>
      <c r="D12" s="309" t="str">
        <f t="shared" si="0"/>
        <v>A</v>
      </c>
      <c r="E12" s="309">
        <f t="shared" si="1"/>
        <v>65</v>
      </c>
      <c r="F12" s="309" t="str">
        <f t="shared" si="2"/>
        <v>A</v>
      </c>
      <c r="G12" s="4" t="str">
        <f t="shared" si="3"/>
        <v>AA</v>
      </c>
      <c r="H12" s="4" t="str">
        <f t="shared" si="4"/>
        <v>AB</v>
      </c>
      <c r="I12" s="31" t="str">
        <f t="shared" ca="1" si="5"/>
        <v>EH8190017 @bcmp Govt</v>
      </c>
      <c r="J12" s="31" t="str">
        <f t="shared" ca="1" si="6"/>
        <v>6/05/2009</v>
      </c>
      <c r="K12" s="31" t="str">
        <f t="shared" ca="1" si="7"/>
        <v>15/05/2021</v>
      </c>
      <c r="L12" s="268">
        <f t="shared" ca="1" si="8"/>
        <v>1</v>
      </c>
      <c r="M12" s="269">
        <f t="shared" ca="1" si="9"/>
        <v>44331</v>
      </c>
      <c r="N12" s="4">
        <f t="shared" si="13"/>
        <v>221</v>
      </c>
      <c r="O12" s="4" t="s">
        <v>556</v>
      </c>
      <c r="P12" s="313">
        <f t="shared" si="10"/>
        <v>221</v>
      </c>
    </row>
    <row r="13" spans="1:61" x14ac:dyDescent="0.35">
      <c r="B13" s="308">
        <f t="shared" si="11"/>
        <v>8</v>
      </c>
      <c r="C13" s="309">
        <f t="shared" si="12"/>
        <v>95</v>
      </c>
      <c r="D13" s="309" t="str">
        <f t="shared" si="0"/>
        <v>A</v>
      </c>
      <c r="E13" s="309">
        <f t="shared" si="1"/>
        <v>69</v>
      </c>
      <c r="F13" s="309" t="str">
        <f t="shared" si="2"/>
        <v>E</v>
      </c>
      <c r="G13" s="4" t="str">
        <f t="shared" si="3"/>
        <v>AE</v>
      </c>
      <c r="H13" s="4" t="str">
        <f t="shared" si="4"/>
        <v>AF</v>
      </c>
      <c r="I13" s="31" t="str">
        <f t="shared" ca="1" si="5"/>
        <v>EI7035203 @bcmp Govt</v>
      </c>
      <c r="J13" s="31" t="str">
        <f t="shared" ca="1" si="6"/>
        <v>7/06/2011</v>
      </c>
      <c r="K13" s="31" t="str">
        <f t="shared" ca="1" si="7"/>
        <v>15/04/2023</v>
      </c>
      <c r="L13" s="268">
        <f t="shared" ca="1" si="8"/>
        <v>1</v>
      </c>
      <c r="M13" s="269">
        <f t="shared" ca="1" si="9"/>
        <v>45031</v>
      </c>
      <c r="N13" s="4">
        <f t="shared" si="13"/>
        <v>247</v>
      </c>
      <c r="O13" s="4" t="s">
        <v>557</v>
      </c>
      <c r="P13" s="313">
        <f t="shared" si="10"/>
        <v>247</v>
      </c>
    </row>
    <row r="14" spans="1:61" x14ac:dyDescent="0.35">
      <c r="B14" s="308">
        <f t="shared" si="11"/>
        <v>9</v>
      </c>
      <c r="C14" s="309">
        <f t="shared" si="12"/>
        <v>99</v>
      </c>
      <c r="D14" s="309" t="str">
        <f t="shared" si="0"/>
        <v>A</v>
      </c>
      <c r="E14" s="309">
        <f t="shared" si="1"/>
        <v>73</v>
      </c>
      <c r="F14" s="309" t="str">
        <f t="shared" si="2"/>
        <v>I</v>
      </c>
      <c r="G14" s="4" t="str">
        <f t="shared" si="3"/>
        <v>AI</v>
      </c>
      <c r="H14" s="4" t="str">
        <f t="shared" si="4"/>
        <v>AJ</v>
      </c>
      <c r="I14" s="31" t="str">
        <f t="shared" ca="1" si="5"/>
        <v>JK5970583 @bcmp Govt</v>
      </c>
      <c r="J14" s="31" t="str">
        <f t="shared" ca="1" si="6"/>
        <v>29/03/2016</v>
      </c>
      <c r="K14" s="31" t="str">
        <f t="shared" ca="1" si="7"/>
        <v>15/04/2025</v>
      </c>
      <c r="L14" s="268">
        <f t="shared" ca="1" si="8"/>
        <v>1</v>
      </c>
      <c r="M14" s="269">
        <f t="shared" ca="1" si="9"/>
        <v>45762</v>
      </c>
      <c r="N14" s="4">
        <f t="shared" si="13"/>
        <v>273</v>
      </c>
      <c r="O14" s="4" t="s">
        <v>558</v>
      </c>
      <c r="P14" s="313">
        <f t="shared" si="10"/>
        <v>273</v>
      </c>
    </row>
    <row r="15" spans="1:61" x14ac:dyDescent="0.35">
      <c r="B15" s="308">
        <f t="shared" si="11"/>
        <v>10</v>
      </c>
      <c r="C15" s="309">
        <f t="shared" si="12"/>
        <v>103</v>
      </c>
      <c r="D15" s="309" t="str">
        <f t="shared" si="0"/>
        <v>A</v>
      </c>
      <c r="E15" s="309">
        <f t="shared" si="1"/>
        <v>77</v>
      </c>
      <c r="F15" s="309" t="str">
        <f t="shared" si="2"/>
        <v>M</v>
      </c>
      <c r="G15" s="4" t="str">
        <f t="shared" si="3"/>
        <v>AM</v>
      </c>
      <c r="H15" s="4" t="str">
        <f t="shared" si="4"/>
        <v>AN</v>
      </c>
      <c r="I15" s="31" t="str">
        <f t="shared" ca="1" si="5"/>
        <v>EK3508679 @bcmp Govt</v>
      </c>
      <c r="J15" s="31" t="str">
        <f t="shared" ca="1" si="6"/>
        <v>2/07/2014</v>
      </c>
      <c r="K15" s="31" t="str">
        <f t="shared" ca="1" si="7"/>
        <v>15/04/2027</v>
      </c>
      <c r="L15" s="268">
        <f t="shared" ca="1" si="8"/>
        <v>1</v>
      </c>
      <c r="M15" s="269">
        <f t="shared" ca="1" si="9"/>
        <v>46492</v>
      </c>
      <c r="N15" s="4">
        <f t="shared" si="13"/>
        <v>299</v>
      </c>
      <c r="O15" s="4" t="s">
        <v>559</v>
      </c>
      <c r="P15" s="313">
        <f t="shared" si="10"/>
        <v>299</v>
      </c>
    </row>
    <row r="16" spans="1:61" x14ac:dyDescent="0.35">
      <c r="B16" s="308">
        <f t="shared" si="11"/>
        <v>11</v>
      </c>
      <c r="C16" s="309">
        <f t="shared" si="12"/>
        <v>107</v>
      </c>
      <c r="D16" s="309" t="str">
        <f t="shared" si="0"/>
        <v>A</v>
      </c>
      <c r="E16" s="309">
        <f t="shared" si="1"/>
        <v>81</v>
      </c>
      <c r="F16" s="309" t="str">
        <f t="shared" si="2"/>
        <v>Q</v>
      </c>
      <c r="G16" s="4" t="str">
        <f t="shared" si="3"/>
        <v>AQ</v>
      </c>
      <c r="H16" s="4" t="str">
        <f t="shared" si="4"/>
        <v>AR</v>
      </c>
      <c r="I16" s="31" t="str">
        <f t="shared" ca="1" si="5"/>
        <v>QJ109447 @bcmp Govt</v>
      </c>
      <c r="J16" s="31" t="str">
        <f t="shared" ca="1" si="6"/>
        <v>15/10/2015</v>
      </c>
      <c r="K16" s="31" t="str">
        <f t="shared" ca="1" si="7"/>
        <v>14/04/2033</v>
      </c>
      <c r="L16" s="268">
        <f t="shared" ca="1" si="8"/>
        <v>1</v>
      </c>
      <c r="M16" s="269">
        <f t="shared" ca="1" si="9"/>
        <v>48683</v>
      </c>
      <c r="N16" s="4">
        <f t="shared" si="13"/>
        <v>325</v>
      </c>
      <c r="O16" s="4" t="s">
        <v>560</v>
      </c>
      <c r="P16" s="313">
        <f t="shared" si="10"/>
        <v>325</v>
      </c>
    </row>
    <row r="17" spans="2:16" x14ac:dyDescent="0.35">
      <c r="B17" s="308">
        <f t="shared" si="11"/>
        <v>12</v>
      </c>
      <c r="C17" s="309">
        <f t="shared" si="12"/>
        <v>111</v>
      </c>
      <c r="D17" s="309" t="str">
        <f t="shared" si="0"/>
        <v>A</v>
      </c>
      <c r="E17" s="309">
        <f t="shared" si="1"/>
        <v>85</v>
      </c>
      <c r="F17" s="309" t="str">
        <f t="shared" si="2"/>
        <v>U</v>
      </c>
      <c r="G17" s="4" t="str">
        <f t="shared" si="3"/>
        <v>AU</v>
      </c>
      <c r="H17" s="4" t="str">
        <f t="shared" si="4"/>
        <v>AV</v>
      </c>
      <c r="I17" s="31" t="str">
        <f t="shared" ca="1" si="5"/>
        <v>QZ2927965 @bcmp Govt</v>
      </c>
      <c r="J17" s="31" t="str">
        <f t="shared" ca="1" si="6"/>
        <v>25/08/2016</v>
      </c>
      <c r="K17" s="31" t="str">
        <f t="shared" ca="1" si="7"/>
        <v>15/04/2037</v>
      </c>
      <c r="L17" s="268">
        <f t="shared" ca="1" si="8"/>
        <v>1</v>
      </c>
      <c r="M17" s="269">
        <f t="shared" ca="1" si="9"/>
        <v>50145</v>
      </c>
      <c r="N17" s="4">
        <f t="shared" si="13"/>
        <v>351</v>
      </c>
      <c r="O17" s="4" t="s">
        <v>561</v>
      </c>
      <c r="P17" s="313">
        <f t="shared" si="10"/>
        <v>351</v>
      </c>
    </row>
    <row r="18" spans="2:16" x14ac:dyDescent="0.35">
      <c r="B18" s="308">
        <f t="shared" si="11"/>
        <v>13</v>
      </c>
      <c r="C18" s="309">
        <f t="shared" si="12"/>
        <v>115</v>
      </c>
      <c r="D18" s="309" t="str">
        <f t="shared" si="0"/>
        <v>A</v>
      </c>
      <c r="E18" s="309">
        <f t="shared" si="1"/>
        <v>89</v>
      </c>
      <c r="F18" s="309" t="str">
        <f t="shared" si="2"/>
        <v>Y</v>
      </c>
      <c r="G18" s="4" t="str">
        <f t="shared" si="3"/>
        <v>AY</v>
      </c>
      <c r="H18" s="4" t="str">
        <f t="shared" si="4"/>
        <v>AZ</v>
      </c>
      <c r="I18" s="31">
        <f t="shared" ca="1" si="5"/>
        <v>0</v>
      </c>
      <c r="J18" s="31">
        <f t="shared" ca="1" si="6"/>
        <v>0</v>
      </c>
      <c r="K18" s="31">
        <f t="shared" ca="1" si="7"/>
        <v>0</v>
      </c>
      <c r="L18" s="268" t="str">
        <f t="shared" ca="1" si="8"/>
        <v>n/a</v>
      </c>
      <c r="M18" s="269" t="str">
        <f t="shared" ca="1" si="9"/>
        <v/>
      </c>
      <c r="N18" s="314">
        <f t="shared" si="13"/>
        <v>377</v>
      </c>
      <c r="O18" s="314" t="s">
        <v>562</v>
      </c>
      <c r="P18" s="315">
        <f t="shared" si="10"/>
        <v>377</v>
      </c>
    </row>
    <row r="19" spans="2:16" x14ac:dyDescent="0.35">
      <c r="B19" s="308">
        <f t="shared" si="11"/>
        <v>14</v>
      </c>
      <c r="C19" s="309">
        <f t="shared" si="12"/>
        <v>119</v>
      </c>
      <c r="D19" s="309" t="str">
        <f t="shared" si="0"/>
        <v>B</v>
      </c>
      <c r="E19" s="309">
        <f t="shared" si="1"/>
        <v>67</v>
      </c>
      <c r="F19" s="309" t="str">
        <f t="shared" si="2"/>
        <v>C</v>
      </c>
      <c r="G19" s="4" t="str">
        <f t="shared" si="3"/>
        <v>BC</v>
      </c>
      <c r="H19" s="4" t="str">
        <f t="shared" si="4"/>
        <v>BD</v>
      </c>
      <c r="I19" s="31">
        <f t="shared" ca="1" si="5"/>
        <v>0</v>
      </c>
      <c r="J19" s="31">
        <f t="shared" ca="1" si="6"/>
        <v>0</v>
      </c>
      <c r="K19" s="31">
        <f t="shared" ca="1" si="7"/>
        <v>0</v>
      </c>
      <c r="L19" s="268" t="str">
        <f t="shared" ca="1" si="8"/>
        <v>n/a</v>
      </c>
      <c r="M19" s="269" t="str">
        <f t="shared" ca="1" si="9"/>
        <v/>
      </c>
    </row>
    <row r="20" spans="2:16" x14ac:dyDescent="0.35">
      <c r="B20" s="308">
        <f t="shared" si="11"/>
        <v>15</v>
      </c>
      <c r="C20" s="309">
        <f t="shared" si="12"/>
        <v>123</v>
      </c>
      <c r="D20" s="309" t="str">
        <f t="shared" si="0"/>
        <v>B</v>
      </c>
      <c r="E20" s="309">
        <f t="shared" si="1"/>
        <v>71</v>
      </c>
      <c r="F20" s="309" t="str">
        <f t="shared" si="2"/>
        <v>G</v>
      </c>
      <c r="G20" s="4" t="str">
        <f t="shared" si="3"/>
        <v>BG</v>
      </c>
      <c r="H20" s="4" t="str">
        <f t="shared" si="4"/>
        <v>BH</v>
      </c>
      <c r="I20" s="31">
        <f t="shared" ca="1" si="5"/>
        <v>0</v>
      </c>
      <c r="J20" s="31">
        <f t="shared" ca="1" si="6"/>
        <v>0</v>
      </c>
      <c r="K20" s="31">
        <f t="shared" ca="1" si="7"/>
        <v>0</v>
      </c>
      <c r="L20" s="268" t="str">
        <f t="shared" ca="1" si="8"/>
        <v>n/a</v>
      </c>
      <c r="M20" s="269" t="str">
        <f t="shared" ca="1" si="9"/>
        <v/>
      </c>
    </row>
    <row r="21" spans="2:16" x14ac:dyDescent="0.35">
      <c r="B21" s="308">
        <f t="shared" si="11"/>
        <v>16</v>
      </c>
      <c r="C21" s="309">
        <f t="shared" si="12"/>
        <v>127</v>
      </c>
      <c r="D21" s="309" t="str">
        <f t="shared" si="0"/>
        <v>B</v>
      </c>
      <c r="E21" s="309">
        <f t="shared" si="1"/>
        <v>75</v>
      </c>
      <c r="F21" s="309" t="str">
        <f t="shared" si="2"/>
        <v>K</v>
      </c>
      <c r="G21" s="4" t="str">
        <f t="shared" si="3"/>
        <v>BK</v>
      </c>
      <c r="H21" s="4" t="str">
        <f t="shared" si="4"/>
        <v>BL</v>
      </c>
      <c r="I21" s="31">
        <f t="shared" ca="1" si="5"/>
        <v>0</v>
      </c>
      <c r="J21" s="31">
        <f t="shared" ca="1" si="6"/>
        <v>0</v>
      </c>
      <c r="K21" s="31">
        <f t="shared" ca="1" si="7"/>
        <v>0</v>
      </c>
      <c r="L21" s="268" t="str">
        <f t="shared" ca="1" si="8"/>
        <v>n/a</v>
      </c>
      <c r="M21" s="269" t="str">
        <f t="shared" ca="1" si="9"/>
        <v/>
      </c>
    </row>
    <row r="22" spans="2:16" x14ac:dyDescent="0.35">
      <c r="B22" s="308">
        <f t="shared" si="11"/>
        <v>17</v>
      </c>
      <c r="C22" s="309">
        <f t="shared" si="12"/>
        <v>131</v>
      </c>
      <c r="D22" s="309" t="str">
        <f t="shared" si="0"/>
        <v>B</v>
      </c>
      <c r="E22" s="309">
        <f t="shared" si="1"/>
        <v>79</v>
      </c>
      <c r="F22" s="309" t="str">
        <f t="shared" si="2"/>
        <v>O</v>
      </c>
      <c r="G22" s="4" t="str">
        <f t="shared" si="3"/>
        <v>BO</v>
      </c>
      <c r="H22" s="4" t="str">
        <f t="shared" si="4"/>
        <v>BP</v>
      </c>
      <c r="I22" s="31">
        <f t="shared" ca="1" si="5"/>
        <v>0</v>
      </c>
      <c r="J22" s="31">
        <f t="shared" ca="1" si="6"/>
        <v>0</v>
      </c>
      <c r="K22" s="31">
        <f t="shared" ca="1" si="7"/>
        <v>0</v>
      </c>
      <c r="L22" s="268" t="str">
        <f t="shared" ca="1" si="8"/>
        <v>n/a</v>
      </c>
      <c r="M22" s="269" t="str">
        <f t="shared" ca="1" si="9"/>
        <v/>
      </c>
    </row>
    <row r="23" spans="2:16" x14ac:dyDescent="0.35">
      <c r="B23" s="308">
        <f t="shared" si="11"/>
        <v>18</v>
      </c>
      <c r="C23" s="309">
        <f t="shared" si="12"/>
        <v>135</v>
      </c>
      <c r="D23" s="309" t="str">
        <f t="shared" si="0"/>
        <v>B</v>
      </c>
      <c r="E23" s="309">
        <f t="shared" si="1"/>
        <v>83</v>
      </c>
      <c r="F23" s="309" t="str">
        <f t="shared" si="2"/>
        <v>S</v>
      </c>
      <c r="G23" s="4" t="str">
        <f t="shared" si="3"/>
        <v>BS</v>
      </c>
      <c r="H23" s="4" t="str">
        <f t="shared" si="4"/>
        <v>BT</v>
      </c>
      <c r="I23" s="31">
        <f t="shared" ca="1" si="5"/>
        <v>0</v>
      </c>
      <c r="J23" s="31">
        <f t="shared" ca="1" si="6"/>
        <v>0</v>
      </c>
      <c r="K23" s="31">
        <f t="shared" ca="1" si="7"/>
        <v>0</v>
      </c>
      <c r="L23" s="268" t="str">
        <f t="shared" ca="1" si="8"/>
        <v>n/a</v>
      </c>
      <c r="M23" s="269" t="str">
        <f t="shared" ca="1" si="9"/>
        <v/>
      </c>
    </row>
    <row r="24" spans="2:16" x14ac:dyDescent="0.35">
      <c r="B24" s="308">
        <f t="shared" si="11"/>
        <v>19</v>
      </c>
      <c r="C24" s="309">
        <f t="shared" si="12"/>
        <v>139</v>
      </c>
      <c r="D24" s="309" t="str">
        <f t="shared" si="0"/>
        <v>B</v>
      </c>
      <c r="E24" s="309">
        <f t="shared" si="1"/>
        <v>87</v>
      </c>
      <c r="F24" s="309" t="str">
        <f t="shared" si="2"/>
        <v>W</v>
      </c>
      <c r="G24" s="4" t="str">
        <f t="shared" si="3"/>
        <v>BW</v>
      </c>
      <c r="H24" s="4" t="str">
        <f t="shared" si="4"/>
        <v>BX</v>
      </c>
      <c r="I24" s="31">
        <f t="shared" ca="1" si="5"/>
        <v>0</v>
      </c>
      <c r="J24" s="31">
        <f t="shared" ca="1" si="6"/>
        <v>0</v>
      </c>
      <c r="K24" s="31">
        <f t="shared" ca="1" si="7"/>
        <v>0</v>
      </c>
      <c r="L24" s="268" t="str">
        <f t="shared" ca="1" si="8"/>
        <v>n/a</v>
      </c>
      <c r="M24" s="269" t="str">
        <f t="shared" ca="1" si="9"/>
        <v/>
      </c>
    </row>
    <row r="25" spans="2:16" x14ac:dyDescent="0.35">
      <c r="B25" s="308">
        <f t="shared" si="11"/>
        <v>20</v>
      </c>
      <c r="C25" s="309">
        <f t="shared" si="12"/>
        <v>143</v>
      </c>
      <c r="D25" s="309" t="str">
        <f t="shared" ref="D25:D27" si="14">VLOOKUP(C25,$N$6:$O$18,2,TRUE)</f>
        <v>C</v>
      </c>
      <c r="E25" s="309">
        <f t="shared" ref="E25:E27" si="15">65+C25-VLOOKUP(D25,$O$6:$P$18,2,FALSE)</f>
        <v>65</v>
      </c>
      <c r="F25" s="309" t="str">
        <f t="shared" ref="F25:F27" si="16">CHAR(E25)</f>
        <v>A</v>
      </c>
      <c r="G25" s="4" t="str">
        <f t="shared" ref="G25:G27" si="17">D25&amp;F25</f>
        <v>CA</v>
      </c>
      <c r="H25" s="4" t="str">
        <f t="shared" ref="H25:H27" si="18">D25&amp;CHAR(E25+1)</f>
        <v>CB</v>
      </c>
      <c r="I25" s="31">
        <f t="shared" ca="1" si="5"/>
        <v>0</v>
      </c>
      <c r="J25" s="31">
        <f t="shared" ca="1" si="6"/>
        <v>0</v>
      </c>
      <c r="K25" s="31">
        <f t="shared" ca="1" si="7"/>
        <v>0</v>
      </c>
      <c r="L25" s="268" t="str">
        <f t="shared" ca="1" si="8"/>
        <v>n/a</v>
      </c>
      <c r="M25" s="269" t="str">
        <f t="shared" ref="M25:M27" ca="1" si="19">IFERROR(L25*K25,"")</f>
        <v/>
      </c>
    </row>
    <row r="26" spans="2:16" x14ac:dyDescent="0.35">
      <c r="B26" s="308">
        <f t="shared" si="11"/>
        <v>21</v>
      </c>
      <c r="C26" s="309">
        <f t="shared" si="12"/>
        <v>147</v>
      </c>
      <c r="D26" s="309" t="str">
        <f t="shared" si="14"/>
        <v>C</v>
      </c>
      <c r="E26" s="309">
        <f t="shared" si="15"/>
        <v>69</v>
      </c>
      <c r="F26" s="309" t="str">
        <f t="shared" si="16"/>
        <v>E</v>
      </c>
      <c r="G26" s="4" t="str">
        <f t="shared" si="17"/>
        <v>CE</v>
      </c>
      <c r="H26" s="4" t="str">
        <f t="shared" si="18"/>
        <v>CF</v>
      </c>
      <c r="I26" s="31">
        <f t="shared" ca="1" si="5"/>
        <v>0</v>
      </c>
      <c r="J26" s="31">
        <f t="shared" ca="1" si="6"/>
        <v>0</v>
      </c>
      <c r="K26" s="31">
        <f t="shared" ca="1" si="7"/>
        <v>0</v>
      </c>
      <c r="L26" s="268" t="str">
        <f t="shared" ca="1" si="8"/>
        <v>n/a</v>
      </c>
      <c r="M26" s="269" t="str">
        <f t="shared" ca="1" si="19"/>
        <v/>
      </c>
    </row>
    <row r="27" spans="2:16" x14ac:dyDescent="0.35">
      <c r="B27" s="308">
        <f t="shared" si="11"/>
        <v>22</v>
      </c>
      <c r="C27" s="309">
        <f t="shared" si="12"/>
        <v>151</v>
      </c>
      <c r="D27" s="309" t="str">
        <f t="shared" si="14"/>
        <v>C</v>
      </c>
      <c r="E27" s="309">
        <f t="shared" si="15"/>
        <v>73</v>
      </c>
      <c r="F27" s="309" t="str">
        <f t="shared" si="16"/>
        <v>I</v>
      </c>
      <c r="G27" s="4" t="str">
        <f t="shared" si="17"/>
        <v>CI</v>
      </c>
      <c r="H27" s="4" t="str">
        <f t="shared" si="18"/>
        <v>CJ</v>
      </c>
      <c r="I27" s="31">
        <f t="shared" ca="1" si="5"/>
        <v>0</v>
      </c>
      <c r="J27" s="31">
        <f t="shared" ca="1" si="6"/>
        <v>0</v>
      </c>
      <c r="K27" s="31">
        <f t="shared" ca="1" si="7"/>
        <v>0</v>
      </c>
      <c r="L27" s="268" t="str">
        <f t="shared" ca="1" si="8"/>
        <v>n/a</v>
      </c>
      <c r="M27" s="269" t="str">
        <f t="shared" ca="1" si="19"/>
        <v/>
      </c>
    </row>
    <row r="28" spans="2:16" x14ac:dyDescent="0.35">
      <c r="B28" s="308">
        <f t="shared" si="11"/>
        <v>23</v>
      </c>
      <c r="C28" s="309">
        <f t="shared" si="12"/>
        <v>155</v>
      </c>
      <c r="D28" s="309" t="str">
        <f t="shared" ref="D28:D29" si="20">VLOOKUP(C28,$N$6:$O$18,2,TRUE)</f>
        <v>C</v>
      </c>
      <c r="E28" s="309">
        <f t="shared" ref="E28:E29" si="21">65+C28-VLOOKUP(D28,$O$6:$P$18,2,FALSE)</f>
        <v>77</v>
      </c>
      <c r="F28" s="309" t="str">
        <f t="shared" ref="F28:F29" si="22">CHAR(E28)</f>
        <v>M</v>
      </c>
      <c r="G28" s="4" t="str">
        <f t="shared" ref="G28:G29" si="23">D28&amp;F28</f>
        <v>CM</v>
      </c>
      <c r="H28" s="4" t="str">
        <f t="shared" ref="H28:H29" si="24">D28&amp;CHAR(E28+1)</f>
        <v>CN</v>
      </c>
      <c r="I28" s="31">
        <f t="shared" ca="1" si="5"/>
        <v>0</v>
      </c>
      <c r="J28" s="31">
        <f t="shared" ca="1" si="6"/>
        <v>0</v>
      </c>
      <c r="K28" s="31">
        <f t="shared" ca="1" si="7"/>
        <v>0</v>
      </c>
      <c r="L28" s="268" t="str">
        <f t="shared" ca="1" si="8"/>
        <v>n/a</v>
      </c>
      <c r="M28" s="269" t="str">
        <f t="shared" ref="M28:M29" ca="1" si="25">IFERROR(L28*K28,"")</f>
        <v/>
      </c>
    </row>
    <row r="29" spans="2:16" x14ac:dyDescent="0.35">
      <c r="B29" s="308">
        <f t="shared" si="11"/>
        <v>24</v>
      </c>
      <c r="C29" s="309">
        <f t="shared" si="12"/>
        <v>159</v>
      </c>
      <c r="D29" s="309" t="str">
        <f t="shared" si="20"/>
        <v>C</v>
      </c>
      <c r="E29" s="309">
        <f t="shared" si="21"/>
        <v>81</v>
      </c>
      <c r="F29" s="309" t="str">
        <f t="shared" si="22"/>
        <v>Q</v>
      </c>
      <c r="G29" s="4" t="str">
        <f t="shared" si="23"/>
        <v>CQ</v>
      </c>
      <c r="H29" s="4" t="str">
        <f t="shared" si="24"/>
        <v>CR</v>
      </c>
      <c r="I29" s="31">
        <f t="shared" ca="1" si="5"/>
        <v>0</v>
      </c>
      <c r="J29" s="31">
        <f t="shared" ca="1" si="6"/>
        <v>0</v>
      </c>
      <c r="K29" s="31">
        <f t="shared" ca="1" si="7"/>
        <v>0</v>
      </c>
      <c r="L29" s="268" t="str">
        <f t="shared" ca="1" si="8"/>
        <v>n/a</v>
      </c>
      <c r="M29" s="269" t="str">
        <f t="shared" ca="1" si="25"/>
        <v/>
      </c>
    </row>
    <row r="30" spans="2:16" x14ac:dyDescent="0.35">
      <c r="B30" s="317">
        <f t="shared" si="11"/>
        <v>25</v>
      </c>
      <c r="C30" s="318">
        <f t="shared" si="12"/>
        <v>163</v>
      </c>
      <c r="D30" s="318" t="str">
        <f t="shared" ref="D30" si="26">VLOOKUP(C30,$N$6:$O$18,2,TRUE)</f>
        <v>C</v>
      </c>
      <c r="E30" s="318">
        <f t="shared" ref="E30" si="27">65+C30-VLOOKUP(D30,$O$6:$P$18,2,FALSE)</f>
        <v>85</v>
      </c>
      <c r="F30" s="318" t="str">
        <f t="shared" ref="F30" si="28">CHAR(E30)</f>
        <v>U</v>
      </c>
      <c r="G30" s="314" t="str">
        <f t="shared" ref="G30" si="29">D30&amp;F30</f>
        <v>CU</v>
      </c>
      <c r="H30" s="314" t="str">
        <f t="shared" ref="H30" si="30">D30&amp;CHAR(E30+1)</f>
        <v>CV</v>
      </c>
      <c r="I30" s="91">
        <f t="shared" ca="1" si="5"/>
        <v>0</v>
      </c>
      <c r="J30" s="91">
        <f t="shared" ca="1" si="6"/>
        <v>0</v>
      </c>
      <c r="K30" s="91">
        <f t="shared" ca="1" si="7"/>
        <v>0</v>
      </c>
      <c r="L30" s="271" t="str">
        <f t="shared" ca="1" si="8"/>
        <v>n/a</v>
      </c>
      <c r="M30" s="272" t="str">
        <f t="shared" ref="M30" ca="1" si="31">IFERROR(L30*K30,"")</f>
        <v/>
      </c>
    </row>
    <row r="31" spans="2:16" x14ac:dyDescent="0.35">
      <c r="E31" s="55"/>
      <c r="F31" s="186"/>
    </row>
    <row r="32" spans="2:16" x14ac:dyDescent="0.35">
      <c r="B32" s="244" t="s">
        <v>525</v>
      </c>
      <c r="C32" s="245" t="s">
        <v>105</v>
      </c>
      <c r="D32" s="245" t="s">
        <v>526</v>
      </c>
      <c r="E32" s="245" t="s">
        <v>520</v>
      </c>
      <c r="F32" s="157" t="s">
        <v>521</v>
      </c>
    </row>
    <row r="33" spans="2:6" x14ac:dyDescent="0.35">
      <c r="B33" s="225">
        <v>1</v>
      </c>
      <c r="C33" s="274">
        <f ca="1">IFERROR(SMALL($M$6:$M$18,B33),"")</f>
        <v>43084</v>
      </c>
      <c r="D33" s="31">
        <f ca="1">IF(C33&lt;&gt;"",MATCH(C33,$M$6:$M$18,0),"")</f>
        <v>4</v>
      </c>
      <c r="E33" s="274" t="str">
        <f ca="1">IFERROR(VLOOKUP($D33,$B$6:$G$30,6,FALSE),"")</f>
        <v>O</v>
      </c>
      <c r="F33" s="269" t="str">
        <f ca="1">IFERROR(VLOOKUP($D33,$B$6:$H$30,7,FALSE),"")</f>
        <v>P</v>
      </c>
    </row>
    <row r="34" spans="2:6" x14ac:dyDescent="0.35">
      <c r="B34" s="225">
        <f>B33+1</f>
        <v>2</v>
      </c>
      <c r="C34" s="274">
        <f t="shared" ref="C34:C57" ca="1" si="32">IFERROR(SMALL($M$6:$M$18,B34),"")</f>
        <v>43539</v>
      </c>
      <c r="D34" s="31">
        <f t="shared" ref="D34:D57" ca="1" si="33">IF(C34&lt;&gt;"",MATCH(C34,$M$6:$M$18,0),"")</f>
        <v>5</v>
      </c>
      <c r="E34" s="274" t="str">
        <f t="shared" ref="E34:E57" ca="1" si="34">IFERROR(VLOOKUP($D34,$B$6:$G$30,6,FALSE),"")</f>
        <v>S</v>
      </c>
      <c r="F34" s="269" t="str">
        <f t="shared" ref="F34:F57" ca="1" si="35">IFERROR(VLOOKUP($D34,$B$6:$H$30,7,FALSE),"")</f>
        <v>T</v>
      </c>
    </row>
    <row r="35" spans="2:6" x14ac:dyDescent="0.35">
      <c r="B35" s="225">
        <f t="shared" ref="B35:B57" si="36">B34+1</f>
        <v>3</v>
      </c>
      <c r="C35" s="274">
        <f t="shared" ca="1" si="32"/>
        <v>43936</v>
      </c>
      <c r="D35" s="31">
        <f t="shared" ca="1" si="33"/>
        <v>6</v>
      </c>
      <c r="E35" s="274" t="str">
        <f t="shared" ca="1" si="34"/>
        <v>W</v>
      </c>
      <c r="F35" s="269" t="str">
        <f t="shared" ca="1" si="35"/>
        <v>X</v>
      </c>
    </row>
    <row r="36" spans="2:6" x14ac:dyDescent="0.35">
      <c r="B36" s="225">
        <f t="shared" si="36"/>
        <v>4</v>
      </c>
      <c r="C36" s="274">
        <f t="shared" ca="1" si="32"/>
        <v>44331</v>
      </c>
      <c r="D36" s="31">
        <f t="shared" ca="1" si="33"/>
        <v>7</v>
      </c>
      <c r="E36" s="274" t="str">
        <f t="shared" ca="1" si="34"/>
        <v>AA</v>
      </c>
      <c r="F36" s="269" t="str">
        <f t="shared" ca="1" si="35"/>
        <v>AB</v>
      </c>
    </row>
    <row r="37" spans="2:6" x14ac:dyDescent="0.35">
      <c r="B37" s="225">
        <f t="shared" si="36"/>
        <v>5</v>
      </c>
      <c r="C37" s="274">
        <f t="shared" ca="1" si="32"/>
        <v>45031</v>
      </c>
      <c r="D37" s="31">
        <f t="shared" ca="1" si="33"/>
        <v>8</v>
      </c>
      <c r="E37" s="274" t="str">
        <f t="shared" ca="1" si="34"/>
        <v>AE</v>
      </c>
      <c r="F37" s="269" t="str">
        <f t="shared" ca="1" si="35"/>
        <v>AF</v>
      </c>
    </row>
    <row r="38" spans="2:6" x14ac:dyDescent="0.35">
      <c r="B38" s="225">
        <f t="shared" si="36"/>
        <v>6</v>
      </c>
      <c r="C38" s="274">
        <f t="shared" ca="1" si="32"/>
        <v>45762</v>
      </c>
      <c r="D38" s="31">
        <f t="shared" ca="1" si="33"/>
        <v>9</v>
      </c>
      <c r="E38" s="274" t="str">
        <f t="shared" ca="1" si="34"/>
        <v>AI</v>
      </c>
      <c r="F38" s="269" t="str">
        <f t="shared" ca="1" si="35"/>
        <v>AJ</v>
      </c>
    </row>
    <row r="39" spans="2:6" x14ac:dyDescent="0.35">
      <c r="B39" s="225">
        <f t="shared" si="36"/>
        <v>7</v>
      </c>
      <c r="C39" s="274">
        <f t="shared" ca="1" si="32"/>
        <v>46492</v>
      </c>
      <c r="D39" s="31">
        <f t="shared" ca="1" si="33"/>
        <v>10</v>
      </c>
      <c r="E39" s="274" t="str">
        <f t="shared" ca="1" si="34"/>
        <v>AM</v>
      </c>
      <c r="F39" s="269" t="str">
        <f t="shared" ca="1" si="35"/>
        <v>AN</v>
      </c>
    </row>
    <row r="40" spans="2:6" x14ac:dyDescent="0.35">
      <c r="B40" s="225">
        <f t="shared" si="36"/>
        <v>8</v>
      </c>
      <c r="C40" s="274">
        <f t="shared" ca="1" si="32"/>
        <v>48683</v>
      </c>
      <c r="D40" s="31">
        <f t="shared" ca="1" si="33"/>
        <v>11</v>
      </c>
      <c r="E40" s="274" t="str">
        <f t="shared" ca="1" si="34"/>
        <v>AQ</v>
      </c>
      <c r="F40" s="269" t="str">
        <f t="shared" ca="1" si="35"/>
        <v>AR</v>
      </c>
    </row>
    <row r="41" spans="2:6" x14ac:dyDescent="0.35">
      <c r="B41" s="225">
        <f t="shared" si="36"/>
        <v>9</v>
      </c>
      <c r="C41" s="274">
        <f t="shared" ca="1" si="32"/>
        <v>50145</v>
      </c>
      <c r="D41" s="31">
        <f t="shared" ca="1" si="33"/>
        <v>12</v>
      </c>
      <c r="E41" s="274" t="str">
        <f t="shared" ca="1" si="34"/>
        <v>AU</v>
      </c>
      <c r="F41" s="269" t="str">
        <f t="shared" ca="1" si="35"/>
        <v>AV</v>
      </c>
    </row>
    <row r="42" spans="2:6" x14ac:dyDescent="0.35">
      <c r="B42" s="225">
        <f t="shared" si="36"/>
        <v>10</v>
      </c>
      <c r="C42" s="274" t="str">
        <f t="shared" ca="1" si="32"/>
        <v/>
      </c>
      <c r="D42" s="31" t="str">
        <f t="shared" ca="1" si="33"/>
        <v/>
      </c>
      <c r="E42" s="274" t="str">
        <f t="shared" ca="1" si="34"/>
        <v/>
      </c>
      <c r="F42" s="269" t="str">
        <f t="shared" ca="1" si="35"/>
        <v/>
      </c>
    </row>
    <row r="43" spans="2:6" x14ac:dyDescent="0.35">
      <c r="B43" s="225">
        <f t="shared" si="36"/>
        <v>11</v>
      </c>
      <c r="C43" s="274" t="str">
        <f t="shared" ca="1" si="32"/>
        <v/>
      </c>
      <c r="D43" s="31" t="str">
        <f t="shared" ca="1" si="33"/>
        <v/>
      </c>
      <c r="E43" s="274" t="str">
        <f t="shared" ca="1" si="34"/>
        <v/>
      </c>
      <c r="F43" s="269" t="str">
        <f t="shared" ca="1" si="35"/>
        <v/>
      </c>
    </row>
    <row r="44" spans="2:6" x14ac:dyDescent="0.35">
      <c r="B44" s="225">
        <f t="shared" si="36"/>
        <v>12</v>
      </c>
      <c r="C44" s="274" t="str">
        <f t="shared" ca="1" si="32"/>
        <v/>
      </c>
      <c r="D44" s="31" t="str">
        <f t="shared" ca="1" si="33"/>
        <v/>
      </c>
      <c r="E44" s="274" t="str">
        <f t="shared" ca="1" si="34"/>
        <v/>
      </c>
      <c r="F44" s="269" t="str">
        <f t="shared" ca="1" si="35"/>
        <v/>
      </c>
    </row>
    <row r="45" spans="2:6" x14ac:dyDescent="0.35">
      <c r="B45" s="225">
        <f t="shared" si="36"/>
        <v>13</v>
      </c>
      <c r="C45" s="274" t="str">
        <f t="shared" ca="1" si="32"/>
        <v/>
      </c>
      <c r="D45" s="31" t="str">
        <f t="shared" ca="1" si="33"/>
        <v/>
      </c>
      <c r="E45" s="274" t="str">
        <f t="shared" ca="1" si="34"/>
        <v/>
      </c>
      <c r="F45" s="269" t="str">
        <f t="shared" ca="1" si="35"/>
        <v/>
      </c>
    </row>
    <row r="46" spans="2:6" x14ac:dyDescent="0.35">
      <c r="B46" s="225">
        <f t="shared" si="36"/>
        <v>14</v>
      </c>
      <c r="C46" s="274" t="str">
        <f t="shared" ca="1" si="32"/>
        <v/>
      </c>
      <c r="D46" s="31" t="str">
        <f t="shared" ca="1" si="33"/>
        <v/>
      </c>
      <c r="E46" s="274" t="str">
        <f t="shared" ca="1" si="34"/>
        <v/>
      </c>
      <c r="F46" s="269" t="str">
        <f t="shared" ca="1" si="35"/>
        <v/>
      </c>
    </row>
    <row r="47" spans="2:6" x14ac:dyDescent="0.35">
      <c r="B47" s="225">
        <f t="shared" si="36"/>
        <v>15</v>
      </c>
      <c r="C47" s="274" t="str">
        <f t="shared" ca="1" si="32"/>
        <v/>
      </c>
      <c r="D47" s="31" t="str">
        <f t="shared" ca="1" si="33"/>
        <v/>
      </c>
      <c r="E47" s="274" t="str">
        <f t="shared" ca="1" si="34"/>
        <v/>
      </c>
      <c r="F47" s="269" t="str">
        <f t="shared" ca="1" si="35"/>
        <v/>
      </c>
    </row>
    <row r="48" spans="2:6" x14ac:dyDescent="0.35">
      <c r="B48" s="225">
        <f t="shared" si="36"/>
        <v>16</v>
      </c>
      <c r="C48" s="274" t="str">
        <f t="shared" ca="1" si="32"/>
        <v/>
      </c>
      <c r="D48" s="31" t="str">
        <f t="shared" ca="1" si="33"/>
        <v/>
      </c>
      <c r="E48" s="274" t="str">
        <f t="shared" ca="1" si="34"/>
        <v/>
      </c>
      <c r="F48" s="269" t="str">
        <f t="shared" ca="1" si="35"/>
        <v/>
      </c>
    </row>
    <row r="49" spans="1:7" x14ac:dyDescent="0.35">
      <c r="B49" s="225">
        <f t="shared" si="36"/>
        <v>17</v>
      </c>
      <c r="C49" s="274" t="str">
        <f t="shared" ca="1" si="32"/>
        <v/>
      </c>
      <c r="D49" s="31" t="str">
        <f t="shared" ca="1" si="33"/>
        <v/>
      </c>
      <c r="E49" s="274" t="str">
        <f t="shared" ca="1" si="34"/>
        <v/>
      </c>
      <c r="F49" s="269" t="str">
        <f t="shared" ca="1" si="35"/>
        <v/>
      </c>
    </row>
    <row r="50" spans="1:7" x14ac:dyDescent="0.35">
      <c r="B50" s="225">
        <f t="shared" si="36"/>
        <v>18</v>
      </c>
      <c r="C50" s="274" t="str">
        <f t="shared" ca="1" si="32"/>
        <v/>
      </c>
      <c r="D50" s="31" t="str">
        <f t="shared" ca="1" si="33"/>
        <v/>
      </c>
      <c r="E50" s="274" t="str">
        <f t="shared" ca="1" si="34"/>
        <v/>
      </c>
      <c r="F50" s="269" t="str">
        <f t="shared" ca="1" si="35"/>
        <v/>
      </c>
    </row>
    <row r="51" spans="1:7" x14ac:dyDescent="0.35">
      <c r="A51" s="49"/>
      <c r="B51" s="31">
        <f t="shared" si="36"/>
        <v>19</v>
      </c>
      <c r="C51" s="274" t="str">
        <f t="shared" ca="1" si="32"/>
        <v/>
      </c>
      <c r="D51" s="31" t="str">
        <f t="shared" ca="1" si="33"/>
        <v/>
      </c>
      <c r="E51" s="274" t="str">
        <f t="shared" ca="1" si="34"/>
        <v/>
      </c>
      <c r="F51" s="269" t="str">
        <f t="shared" ca="1" si="35"/>
        <v/>
      </c>
    </row>
    <row r="52" spans="1:7" x14ac:dyDescent="0.35">
      <c r="A52" s="49"/>
      <c r="B52" s="31">
        <f t="shared" si="36"/>
        <v>20</v>
      </c>
      <c r="C52" s="274" t="str">
        <f t="shared" ca="1" si="32"/>
        <v/>
      </c>
      <c r="D52" s="31" t="str">
        <f t="shared" ca="1" si="33"/>
        <v/>
      </c>
      <c r="E52" s="274" t="str">
        <f t="shared" ca="1" si="34"/>
        <v/>
      </c>
      <c r="F52" s="269" t="str">
        <f t="shared" ca="1" si="35"/>
        <v/>
      </c>
      <c r="G52" s="186"/>
    </row>
    <row r="53" spans="1:7" x14ac:dyDescent="0.35">
      <c r="A53" s="49"/>
      <c r="B53" s="31">
        <f t="shared" si="36"/>
        <v>21</v>
      </c>
      <c r="C53" s="274" t="str">
        <f t="shared" ca="1" si="32"/>
        <v/>
      </c>
      <c r="D53" s="31" t="str">
        <f t="shared" ca="1" si="33"/>
        <v/>
      </c>
      <c r="E53" s="274" t="str">
        <f t="shared" ca="1" si="34"/>
        <v/>
      </c>
      <c r="F53" s="269" t="str">
        <f t="shared" ca="1" si="35"/>
        <v/>
      </c>
      <c r="G53" s="186"/>
    </row>
    <row r="54" spans="1:7" x14ac:dyDescent="0.35">
      <c r="A54" s="49"/>
      <c r="B54" s="31">
        <f t="shared" si="36"/>
        <v>22</v>
      </c>
      <c r="C54" s="274" t="str">
        <f t="shared" ca="1" si="32"/>
        <v/>
      </c>
      <c r="D54" s="31" t="str">
        <f t="shared" ca="1" si="33"/>
        <v/>
      </c>
      <c r="E54" s="274" t="str">
        <f t="shared" ca="1" si="34"/>
        <v/>
      </c>
      <c r="F54" s="269" t="str">
        <f t="shared" ca="1" si="35"/>
        <v/>
      </c>
      <c r="G54" s="186"/>
    </row>
    <row r="55" spans="1:7" x14ac:dyDescent="0.35">
      <c r="A55" s="49"/>
      <c r="B55" s="31">
        <f t="shared" si="36"/>
        <v>23</v>
      </c>
      <c r="C55" s="274" t="str">
        <f t="shared" ca="1" si="32"/>
        <v/>
      </c>
      <c r="D55" s="31" t="str">
        <f t="shared" ca="1" si="33"/>
        <v/>
      </c>
      <c r="E55" s="274" t="str">
        <f t="shared" ca="1" si="34"/>
        <v/>
      </c>
      <c r="F55" s="269" t="str">
        <f t="shared" ca="1" si="35"/>
        <v/>
      </c>
      <c r="G55" s="186"/>
    </row>
    <row r="56" spans="1:7" x14ac:dyDescent="0.35">
      <c r="A56" s="49"/>
      <c r="B56" s="31">
        <f t="shared" si="36"/>
        <v>24</v>
      </c>
      <c r="C56" s="274" t="str">
        <f t="shared" ca="1" si="32"/>
        <v/>
      </c>
      <c r="D56" s="31" t="str">
        <f t="shared" ca="1" si="33"/>
        <v/>
      </c>
      <c r="E56" s="274" t="str">
        <f t="shared" ca="1" si="34"/>
        <v/>
      </c>
      <c r="F56" s="269" t="str">
        <f t="shared" ca="1" si="35"/>
        <v/>
      </c>
      <c r="G56" s="186"/>
    </row>
    <row r="57" spans="1:7" x14ac:dyDescent="0.35">
      <c r="A57" s="49"/>
      <c r="B57" s="270">
        <f t="shared" si="36"/>
        <v>25</v>
      </c>
      <c r="C57" s="275" t="str">
        <f t="shared" ca="1" si="32"/>
        <v/>
      </c>
      <c r="D57" s="91" t="str">
        <f t="shared" ca="1" si="33"/>
        <v/>
      </c>
      <c r="E57" s="275" t="str">
        <f t="shared" ca="1" si="34"/>
        <v/>
      </c>
      <c r="F57" s="272" t="str">
        <f t="shared" ca="1" si="35"/>
        <v/>
      </c>
      <c r="G57" s="186"/>
    </row>
    <row r="58" spans="1:7" x14ac:dyDescent="0.35">
      <c r="F58" s="55"/>
    </row>
    <row r="59" spans="1:7" x14ac:dyDescent="0.35">
      <c r="A59" s="186"/>
      <c r="B59" s="301" t="s">
        <v>102</v>
      </c>
      <c r="C59" s="302" t="s">
        <v>66</v>
      </c>
      <c r="D59" s="302" t="s">
        <v>527</v>
      </c>
      <c r="E59" s="302" t="s">
        <v>318</v>
      </c>
      <c r="F59" s="302" t="s">
        <v>520</v>
      </c>
      <c r="G59" s="157" t="s">
        <v>521</v>
      </c>
    </row>
    <row r="60" spans="1:7" x14ac:dyDescent="0.35">
      <c r="A60" s="186"/>
      <c r="B60" s="225" t="str">
        <f ca="1">IFERROR(INDIRECT("'"&amp;$C$3&amp;"!"&amp;$E33&amp;"11"),"")</f>
        <v>NZGB 6 12/15/17</v>
      </c>
      <c r="C60" s="31" t="str">
        <f ca="1">IFERROR(INDIRECT("'"&amp;$C$3&amp;"!"&amp;$E33&amp;"14"),"")</f>
        <v>AA+</v>
      </c>
      <c r="D60" s="31" t="str">
        <f ca="1">IFERROR(INDIRECT("'"&amp;$C$3&amp;"!"&amp;$E33&amp;"18"),"")</f>
        <v>S/A</v>
      </c>
      <c r="E60" s="31" t="str">
        <f ca="1">IFERROR(INDIRECT("'"&amp;$C$3&amp;"!"&amp;$E33&amp;"21"),"")</f>
        <v>15/12/2017</v>
      </c>
      <c r="F60" s="274" t="str">
        <f ca="1">E33</f>
        <v>O</v>
      </c>
      <c r="G60" s="269" t="str">
        <f ca="1">F33</f>
        <v>P</v>
      </c>
    </row>
    <row r="61" spans="1:7" x14ac:dyDescent="0.35">
      <c r="A61" s="186"/>
      <c r="B61" s="225" t="str">
        <f t="shared" ref="B61:B84" ca="1" si="37">IFERROR(INDIRECT("'"&amp;$C$3&amp;"!"&amp;$E34&amp;"11"),"")</f>
        <v>NZGB 5 03/15/19</v>
      </c>
      <c r="C61" s="31" t="str">
        <f t="shared" ref="C61:C84" ca="1" si="38">IFERROR(INDIRECT("'"&amp;$C$3&amp;"!"&amp;$E34&amp;"14"),"")</f>
        <v>AA+</v>
      </c>
      <c r="D61" s="31" t="str">
        <f t="shared" ref="D61:D84" ca="1" si="39">IFERROR(INDIRECT("'"&amp;$C$3&amp;"!"&amp;$E34&amp;"18"),"")</f>
        <v>S/A</v>
      </c>
      <c r="E61" s="31" t="str">
        <f t="shared" ref="E61:E84" ca="1" si="40">IFERROR(INDIRECT("'"&amp;$C$3&amp;"!"&amp;$E34&amp;"21"),"")</f>
        <v>15/03/2019</v>
      </c>
      <c r="F61" s="274" t="str">
        <f t="shared" ref="F61:F69" ca="1" si="41">E34</f>
        <v>S</v>
      </c>
      <c r="G61" s="269" t="str">
        <f t="shared" ref="G61:G69" ca="1" si="42">F34</f>
        <v>T</v>
      </c>
    </row>
    <row r="62" spans="1:7" x14ac:dyDescent="0.35">
      <c r="A62" s="186"/>
      <c r="B62" s="225" t="str">
        <f t="shared" ca="1" si="37"/>
        <v>NZGB 3 04/15/20</v>
      </c>
      <c r="C62" s="31" t="str">
        <f t="shared" ca="1" si="38"/>
        <v>AA+</v>
      </c>
      <c r="D62" s="31" t="str">
        <f t="shared" ca="1" si="39"/>
        <v>S/A</v>
      </c>
      <c r="E62" s="31" t="str">
        <f t="shared" ca="1" si="40"/>
        <v>15/04/2020</v>
      </c>
      <c r="F62" s="274" t="str">
        <f t="shared" ca="1" si="41"/>
        <v>W</v>
      </c>
      <c r="G62" s="269" t="str">
        <f t="shared" ca="1" si="42"/>
        <v>X</v>
      </c>
    </row>
    <row r="63" spans="1:7" x14ac:dyDescent="0.35">
      <c r="A63" s="186"/>
      <c r="B63" s="225" t="str">
        <f t="shared" ca="1" si="37"/>
        <v>NZGB 6 05/15/21</v>
      </c>
      <c r="C63" s="31" t="str">
        <f t="shared" ca="1" si="38"/>
        <v>AA+</v>
      </c>
      <c r="D63" s="31" t="str">
        <f t="shared" ca="1" si="39"/>
        <v>S/A</v>
      </c>
      <c r="E63" s="31" t="str">
        <f t="shared" ca="1" si="40"/>
        <v>15/05/2021</v>
      </c>
      <c r="F63" s="274" t="str">
        <f t="shared" ca="1" si="41"/>
        <v>AA</v>
      </c>
      <c r="G63" s="269" t="str">
        <f t="shared" ca="1" si="42"/>
        <v>AB</v>
      </c>
    </row>
    <row r="64" spans="1:7" x14ac:dyDescent="0.35">
      <c r="A64" s="186"/>
      <c r="B64" s="225" t="str">
        <f t="shared" ca="1" si="37"/>
        <v>NZGB 5 1/2 04/15/23</v>
      </c>
      <c r="C64" s="31" t="str">
        <f t="shared" ca="1" si="38"/>
        <v>AA+</v>
      </c>
      <c r="D64" s="31" t="str">
        <f t="shared" ca="1" si="39"/>
        <v>S/A</v>
      </c>
      <c r="E64" s="31" t="str">
        <f t="shared" ca="1" si="40"/>
        <v>15/04/2023</v>
      </c>
      <c r="F64" s="274" t="str">
        <f t="shared" ca="1" si="41"/>
        <v>AE</v>
      </c>
      <c r="G64" s="269" t="str">
        <f t="shared" ca="1" si="42"/>
        <v>AF</v>
      </c>
    </row>
    <row r="65" spans="1:7" x14ac:dyDescent="0.35">
      <c r="A65" s="186"/>
      <c r="B65" s="225" t="str">
        <f t="shared" ca="1" si="37"/>
        <v>NZGB 2 3/4 04/15/25</v>
      </c>
      <c r="C65" s="31" t="str">
        <f t="shared" ca="1" si="38"/>
        <v>AA+</v>
      </c>
      <c r="D65" s="31" t="str">
        <f t="shared" ca="1" si="39"/>
        <v>S/A</v>
      </c>
      <c r="E65" s="31" t="str">
        <f t="shared" ca="1" si="40"/>
        <v>15/04/2025</v>
      </c>
      <c r="F65" s="274" t="str">
        <f t="shared" ca="1" si="41"/>
        <v>AI</v>
      </c>
      <c r="G65" s="269" t="str">
        <f t="shared" ca="1" si="42"/>
        <v>AJ</v>
      </c>
    </row>
    <row r="66" spans="1:7" x14ac:dyDescent="0.35">
      <c r="A66" s="186"/>
      <c r="B66" s="225" t="str">
        <f t="shared" ca="1" si="37"/>
        <v>NZGB 4 1/2 04/15/27</v>
      </c>
      <c r="C66" s="31" t="str">
        <f t="shared" ca="1" si="38"/>
        <v>AA+</v>
      </c>
      <c r="D66" s="31" t="str">
        <f t="shared" ca="1" si="39"/>
        <v>S/A</v>
      </c>
      <c r="E66" s="31" t="str">
        <f t="shared" ca="1" si="40"/>
        <v>15/04/2027</v>
      </c>
      <c r="F66" s="274" t="str">
        <f t="shared" ca="1" si="41"/>
        <v>AM</v>
      </c>
      <c r="G66" s="269" t="str">
        <f t="shared" ca="1" si="42"/>
        <v>AN</v>
      </c>
    </row>
    <row r="67" spans="1:7" x14ac:dyDescent="0.35">
      <c r="A67" s="186"/>
      <c r="B67" s="225" t="str">
        <f t="shared" ca="1" si="37"/>
        <v>NZGB 3 1/2 04/14/33</v>
      </c>
      <c r="C67" s="31" t="str">
        <f t="shared" ca="1" si="38"/>
        <v>AA+</v>
      </c>
      <c r="D67" s="31" t="str">
        <f t="shared" ca="1" si="39"/>
        <v>S/A</v>
      </c>
      <c r="E67" s="31" t="str">
        <f t="shared" ca="1" si="40"/>
        <v>14/04/2033</v>
      </c>
      <c r="F67" s="274" t="str">
        <f t="shared" ca="1" si="41"/>
        <v>AQ</v>
      </c>
      <c r="G67" s="269" t="str">
        <f t="shared" ca="1" si="42"/>
        <v>AR</v>
      </c>
    </row>
    <row r="68" spans="1:7" x14ac:dyDescent="0.35">
      <c r="A68" s="186"/>
      <c r="B68" s="225" t="str">
        <f t="shared" ca="1" si="37"/>
        <v>NZGB 2 3/4 04/15/37</v>
      </c>
      <c r="C68" s="31" t="str">
        <f t="shared" ca="1" si="38"/>
        <v>AA+</v>
      </c>
      <c r="D68" s="31" t="str">
        <f t="shared" ca="1" si="39"/>
        <v>S/A</v>
      </c>
      <c r="E68" s="31" t="str">
        <f t="shared" ca="1" si="40"/>
        <v>15/04/2037</v>
      </c>
      <c r="F68" s="274" t="str">
        <f t="shared" ca="1" si="41"/>
        <v>AU</v>
      </c>
      <c r="G68" s="269" t="str">
        <f t="shared" ca="1" si="42"/>
        <v>AV</v>
      </c>
    </row>
    <row r="69" spans="1:7" x14ac:dyDescent="0.35">
      <c r="A69" s="186"/>
      <c r="B69" s="225" t="str">
        <f t="shared" ca="1" si="37"/>
        <v/>
      </c>
      <c r="C69" s="186" t="str">
        <f t="shared" ca="1" si="38"/>
        <v/>
      </c>
      <c r="D69" s="31" t="str">
        <f t="shared" ca="1" si="39"/>
        <v/>
      </c>
      <c r="E69" s="31" t="str">
        <f t="shared" ca="1" si="40"/>
        <v/>
      </c>
      <c r="F69" s="274" t="str">
        <f t="shared" ca="1" si="41"/>
        <v/>
      </c>
      <c r="G69" s="116" t="str">
        <f t="shared" ca="1" si="42"/>
        <v/>
      </c>
    </row>
    <row r="70" spans="1:7" x14ac:dyDescent="0.35">
      <c r="A70" s="186"/>
      <c r="B70" s="225" t="str">
        <f t="shared" ca="1" si="37"/>
        <v/>
      </c>
      <c r="C70" s="186" t="str">
        <f t="shared" ca="1" si="38"/>
        <v/>
      </c>
      <c r="D70" s="31" t="str">
        <f t="shared" ca="1" si="39"/>
        <v/>
      </c>
      <c r="E70" s="31" t="str">
        <f t="shared" ca="1" si="40"/>
        <v/>
      </c>
      <c r="F70" s="274" t="str">
        <f t="shared" ref="F70:F84" ca="1" si="43">E43</f>
        <v/>
      </c>
      <c r="G70" s="116" t="str">
        <f t="shared" ref="G70:G84" ca="1" si="44">F43</f>
        <v/>
      </c>
    </row>
    <row r="71" spans="1:7" x14ac:dyDescent="0.35">
      <c r="A71" s="186"/>
      <c r="B71" s="225" t="str">
        <f t="shared" ca="1" si="37"/>
        <v/>
      </c>
      <c r="C71" s="186" t="str">
        <f t="shared" ca="1" si="38"/>
        <v/>
      </c>
      <c r="D71" s="31" t="str">
        <f t="shared" ca="1" si="39"/>
        <v/>
      </c>
      <c r="E71" s="31" t="str">
        <f t="shared" ca="1" si="40"/>
        <v/>
      </c>
      <c r="F71" s="274" t="str">
        <f t="shared" ca="1" si="43"/>
        <v/>
      </c>
      <c r="G71" s="116" t="str">
        <f t="shared" ca="1" si="44"/>
        <v/>
      </c>
    </row>
    <row r="72" spans="1:7" x14ac:dyDescent="0.35">
      <c r="A72" s="186"/>
      <c r="B72" s="225" t="str">
        <f t="shared" ca="1" si="37"/>
        <v/>
      </c>
      <c r="C72" s="186" t="str">
        <f t="shared" ca="1" si="38"/>
        <v/>
      </c>
      <c r="D72" s="31" t="str">
        <f t="shared" ca="1" si="39"/>
        <v/>
      </c>
      <c r="E72" s="31" t="str">
        <f t="shared" ca="1" si="40"/>
        <v/>
      </c>
      <c r="F72" s="274" t="str">
        <f t="shared" ca="1" si="43"/>
        <v/>
      </c>
      <c r="G72" s="116" t="str">
        <f t="shared" ca="1" si="44"/>
        <v/>
      </c>
    </row>
    <row r="73" spans="1:7" x14ac:dyDescent="0.35">
      <c r="A73" s="186"/>
      <c r="B73" s="225" t="str">
        <f t="shared" ca="1" si="37"/>
        <v/>
      </c>
      <c r="C73" s="186" t="str">
        <f t="shared" ca="1" si="38"/>
        <v/>
      </c>
      <c r="D73" s="31" t="str">
        <f t="shared" ca="1" si="39"/>
        <v/>
      </c>
      <c r="E73" s="31" t="str">
        <f t="shared" ca="1" si="40"/>
        <v/>
      </c>
      <c r="F73" s="274" t="str">
        <f t="shared" ca="1" si="43"/>
        <v/>
      </c>
      <c r="G73" s="116" t="str">
        <f t="shared" ca="1" si="44"/>
        <v/>
      </c>
    </row>
    <row r="74" spans="1:7" x14ac:dyDescent="0.35">
      <c r="A74" s="186"/>
      <c r="B74" s="225" t="str">
        <f t="shared" ca="1" si="37"/>
        <v/>
      </c>
      <c r="C74" s="186" t="str">
        <f t="shared" ca="1" si="38"/>
        <v/>
      </c>
      <c r="D74" s="31" t="str">
        <f t="shared" ca="1" si="39"/>
        <v/>
      </c>
      <c r="E74" s="31" t="str">
        <f t="shared" ca="1" si="40"/>
        <v/>
      </c>
      <c r="F74" s="274" t="str">
        <f t="shared" ca="1" si="43"/>
        <v/>
      </c>
      <c r="G74" s="116" t="str">
        <f t="shared" ca="1" si="44"/>
        <v/>
      </c>
    </row>
    <row r="75" spans="1:7" x14ac:dyDescent="0.35">
      <c r="A75" s="186"/>
      <c r="B75" s="225" t="str">
        <f t="shared" ca="1" si="37"/>
        <v/>
      </c>
      <c r="C75" s="186" t="str">
        <f t="shared" ca="1" si="38"/>
        <v/>
      </c>
      <c r="D75" s="31" t="str">
        <f t="shared" ca="1" si="39"/>
        <v/>
      </c>
      <c r="E75" s="31" t="str">
        <f t="shared" ca="1" si="40"/>
        <v/>
      </c>
      <c r="F75" s="274" t="str">
        <f t="shared" ca="1" si="43"/>
        <v/>
      </c>
      <c r="G75" s="116" t="str">
        <f t="shared" ca="1" si="44"/>
        <v/>
      </c>
    </row>
    <row r="76" spans="1:7" x14ac:dyDescent="0.35">
      <c r="A76" s="186"/>
      <c r="B76" s="225" t="str">
        <f t="shared" ca="1" si="37"/>
        <v/>
      </c>
      <c r="C76" s="186" t="str">
        <f t="shared" ca="1" si="38"/>
        <v/>
      </c>
      <c r="D76" s="31" t="str">
        <f t="shared" ca="1" si="39"/>
        <v/>
      </c>
      <c r="E76" s="31" t="str">
        <f t="shared" ca="1" si="40"/>
        <v/>
      </c>
      <c r="F76" s="274" t="str">
        <f t="shared" ca="1" si="43"/>
        <v/>
      </c>
      <c r="G76" s="116" t="str">
        <f t="shared" ca="1" si="44"/>
        <v/>
      </c>
    </row>
    <row r="77" spans="1:7" x14ac:dyDescent="0.35">
      <c r="A77" s="186"/>
      <c r="B77" s="225" t="str">
        <f t="shared" ca="1" si="37"/>
        <v/>
      </c>
      <c r="C77" s="186" t="str">
        <f t="shared" ca="1" si="38"/>
        <v/>
      </c>
      <c r="D77" s="31" t="str">
        <f t="shared" ca="1" si="39"/>
        <v/>
      </c>
      <c r="E77" s="31" t="str">
        <f t="shared" ca="1" si="40"/>
        <v/>
      </c>
      <c r="F77" s="274" t="str">
        <f t="shared" ca="1" si="43"/>
        <v/>
      </c>
      <c r="G77" s="116" t="str">
        <f t="shared" ca="1" si="44"/>
        <v/>
      </c>
    </row>
    <row r="78" spans="1:7" x14ac:dyDescent="0.35">
      <c r="A78" s="186"/>
      <c r="B78" s="225" t="str">
        <f t="shared" ca="1" si="37"/>
        <v/>
      </c>
      <c r="C78" s="186" t="str">
        <f t="shared" ca="1" si="38"/>
        <v/>
      </c>
      <c r="D78" s="31" t="str">
        <f t="shared" ca="1" si="39"/>
        <v/>
      </c>
      <c r="E78" s="31" t="str">
        <f t="shared" ca="1" si="40"/>
        <v/>
      </c>
      <c r="F78" s="274" t="str">
        <f t="shared" ca="1" si="43"/>
        <v/>
      </c>
      <c r="G78" s="116" t="str">
        <f t="shared" ca="1" si="44"/>
        <v/>
      </c>
    </row>
    <row r="79" spans="1:7" x14ac:dyDescent="0.35">
      <c r="A79" s="186"/>
      <c r="B79" s="225" t="str">
        <f t="shared" ca="1" si="37"/>
        <v/>
      </c>
      <c r="C79" s="186" t="str">
        <f t="shared" ca="1" si="38"/>
        <v/>
      </c>
      <c r="D79" s="31" t="str">
        <f t="shared" ca="1" si="39"/>
        <v/>
      </c>
      <c r="E79" s="31" t="str">
        <f t="shared" ca="1" si="40"/>
        <v/>
      </c>
      <c r="F79" s="274" t="str">
        <f t="shared" ca="1" si="43"/>
        <v/>
      </c>
      <c r="G79" s="116" t="str">
        <f t="shared" ca="1" si="44"/>
        <v/>
      </c>
    </row>
    <row r="80" spans="1:7" x14ac:dyDescent="0.35">
      <c r="A80" s="186"/>
      <c r="B80" s="225" t="str">
        <f t="shared" ca="1" si="37"/>
        <v/>
      </c>
      <c r="C80" s="186" t="str">
        <f t="shared" ca="1" si="38"/>
        <v/>
      </c>
      <c r="D80" s="31" t="str">
        <f t="shared" ca="1" si="39"/>
        <v/>
      </c>
      <c r="E80" s="31" t="str">
        <f t="shared" ca="1" si="40"/>
        <v/>
      </c>
      <c r="F80" s="274" t="str">
        <f t="shared" ca="1" si="43"/>
        <v/>
      </c>
      <c r="G80" s="116" t="str">
        <f t="shared" ca="1" si="44"/>
        <v/>
      </c>
    </row>
    <row r="81" spans="1:7" x14ac:dyDescent="0.35">
      <c r="A81" s="186"/>
      <c r="B81" s="225" t="str">
        <f t="shared" ca="1" si="37"/>
        <v/>
      </c>
      <c r="C81" s="186" t="str">
        <f t="shared" ca="1" si="38"/>
        <v/>
      </c>
      <c r="D81" s="31" t="str">
        <f t="shared" ca="1" si="39"/>
        <v/>
      </c>
      <c r="E81" s="31" t="str">
        <f t="shared" ca="1" si="40"/>
        <v/>
      </c>
      <c r="F81" s="274" t="str">
        <f t="shared" ca="1" si="43"/>
        <v/>
      </c>
      <c r="G81" s="116" t="str">
        <f t="shared" ca="1" si="44"/>
        <v/>
      </c>
    </row>
    <row r="82" spans="1:7" x14ac:dyDescent="0.35">
      <c r="A82" s="186"/>
      <c r="B82" s="225" t="str">
        <f t="shared" ca="1" si="37"/>
        <v/>
      </c>
      <c r="C82" s="186" t="str">
        <f t="shared" ca="1" si="38"/>
        <v/>
      </c>
      <c r="D82" s="31" t="str">
        <f t="shared" ca="1" si="39"/>
        <v/>
      </c>
      <c r="E82" s="31" t="str">
        <f t="shared" ca="1" si="40"/>
        <v/>
      </c>
      <c r="F82" s="274" t="str">
        <f t="shared" ca="1" si="43"/>
        <v/>
      </c>
      <c r="G82" s="116" t="str">
        <f t="shared" ca="1" si="44"/>
        <v/>
      </c>
    </row>
    <row r="83" spans="1:7" x14ac:dyDescent="0.35">
      <c r="A83" s="186"/>
      <c r="B83" s="225" t="str">
        <f t="shared" ca="1" si="37"/>
        <v/>
      </c>
      <c r="C83" s="186" t="str">
        <f t="shared" ca="1" si="38"/>
        <v/>
      </c>
      <c r="D83" s="31" t="str">
        <f t="shared" ca="1" si="39"/>
        <v/>
      </c>
      <c r="E83" s="31" t="str">
        <f t="shared" ca="1" si="40"/>
        <v/>
      </c>
      <c r="F83" s="274" t="str">
        <f t="shared" ca="1" si="43"/>
        <v/>
      </c>
      <c r="G83" s="116" t="str">
        <f t="shared" ca="1" si="44"/>
        <v/>
      </c>
    </row>
    <row r="84" spans="1:7" x14ac:dyDescent="0.35">
      <c r="A84" s="186"/>
      <c r="B84" s="270" t="str">
        <f t="shared" ca="1" si="37"/>
        <v/>
      </c>
      <c r="C84" s="55" t="str">
        <f t="shared" ca="1" si="38"/>
        <v/>
      </c>
      <c r="D84" s="91" t="str">
        <f t="shared" ca="1" si="39"/>
        <v/>
      </c>
      <c r="E84" s="91" t="str">
        <f t="shared" ca="1" si="40"/>
        <v/>
      </c>
      <c r="F84" s="275" t="str">
        <f t="shared" ca="1" si="43"/>
        <v/>
      </c>
      <c r="G84" s="151" t="str">
        <f t="shared" ca="1" si="44"/>
        <v/>
      </c>
    </row>
    <row r="85" spans="1:7" x14ac:dyDescent="0.35">
      <c r="B85" s="186"/>
      <c r="C85" s="186"/>
      <c r="D85" s="186"/>
      <c r="E85" s="186"/>
      <c r="F85" s="186"/>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sheetPr>
  <dimension ref="A1:D5"/>
  <sheetViews>
    <sheetView showGridLines="0" workbookViewId="0"/>
  </sheetViews>
  <sheetFormatPr defaultColWidth="9.1796875" defaultRowHeight="14.5" x14ac:dyDescent="0.35"/>
  <cols>
    <col min="1" max="1" width="2.54296875" style="276" customWidth="1"/>
    <col min="2" max="2" width="12.453125" style="276" customWidth="1"/>
    <col min="3" max="3" width="9.1796875" style="276"/>
    <col min="4" max="4" width="80.81640625" style="276" customWidth="1"/>
    <col min="5" max="16384" width="9.1796875" style="276"/>
  </cols>
  <sheetData>
    <row r="1" spans="1:4" ht="23.5" x14ac:dyDescent="0.55000000000000004">
      <c r="A1" s="138" t="s">
        <v>546</v>
      </c>
    </row>
    <row r="3" spans="1:4" x14ac:dyDescent="0.35">
      <c r="B3" s="279" t="s">
        <v>542</v>
      </c>
      <c r="C3" s="281" t="s">
        <v>543</v>
      </c>
      <c r="D3" s="280" t="s">
        <v>353</v>
      </c>
    </row>
    <row r="4" spans="1:4" ht="43.5" x14ac:dyDescent="0.35">
      <c r="B4" s="283" t="s">
        <v>537</v>
      </c>
      <c r="C4" s="284" t="s">
        <v>540</v>
      </c>
      <c r="D4" s="285" t="s">
        <v>544</v>
      </c>
    </row>
    <row r="5" spans="1:4" ht="58" x14ac:dyDescent="0.35">
      <c r="B5" s="277" t="s">
        <v>538</v>
      </c>
      <c r="C5" s="282" t="s">
        <v>539</v>
      </c>
      <c r="D5" s="278" t="s">
        <v>545</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sheetPr>
  <dimension ref="A1:B3"/>
  <sheetViews>
    <sheetView showGridLines="0" workbookViewId="0"/>
  </sheetViews>
  <sheetFormatPr defaultColWidth="9.1796875" defaultRowHeight="14.5" x14ac:dyDescent="0.35"/>
  <cols>
    <col min="1" max="1" width="1.54296875" style="171" customWidth="1"/>
    <col min="2" max="16384" width="9.1796875" style="171"/>
  </cols>
  <sheetData>
    <row r="1" spans="1:2" ht="23.5" x14ac:dyDescent="0.55000000000000004">
      <c r="A1" s="84" t="s">
        <v>532</v>
      </c>
    </row>
    <row r="3" spans="1:2" x14ac:dyDescent="0.35">
      <c r="B3" s="171" t="s">
        <v>89</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EH373"/>
  <sheetViews>
    <sheetView showGridLines="0" zoomScale="70" zoomScaleNormal="70" workbookViewId="0"/>
  </sheetViews>
  <sheetFormatPr defaultColWidth="9.1796875" defaultRowHeight="14.5" x14ac:dyDescent="0.35"/>
  <cols>
    <col min="1" max="1" width="2.1796875" style="171" customWidth="1"/>
    <col min="2" max="2" width="20.81640625" style="171" customWidth="1"/>
    <col min="3" max="3" width="27.54296875" style="171" bestFit="1" customWidth="1"/>
    <col min="4" max="5" width="11" style="171" customWidth="1"/>
    <col min="6" max="6" width="20" style="171" bestFit="1" customWidth="1"/>
    <col min="7" max="7" width="27.54296875" style="171" bestFit="1" customWidth="1"/>
    <col min="8" max="9" width="11" style="171" customWidth="1"/>
    <col min="10" max="10" width="20" style="171" bestFit="1" customWidth="1"/>
    <col min="11" max="11" width="27.54296875" style="171" bestFit="1" customWidth="1"/>
    <col min="12" max="13" width="11" style="171" customWidth="1"/>
    <col min="14" max="14" width="20" style="171" bestFit="1" customWidth="1"/>
    <col min="15" max="15" width="27.54296875" style="171" bestFit="1" customWidth="1"/>
    <col min="16" max="16" width="11.54296875" style="171" customWidth="1"/>
    <col min="17" max="17" width="12.54296875" style="171" customWidth="1"/>
    <col min="18" max="18" width="20" style="171" bestFit="1" customWidth="1"/>
    <col min="19" max="19" width="27.54296875" style="171" bestFit="1" customWidth="1"/>
    <col min="20" max="20" width="10.54296875" style="171" customWidth="1"/>
    <col min="21" max="21" width="10.81640625" style="171" customWidth="1"/>
    <col min="22" max="22" width="20" style="171" bestFit="1" customWidth="1"/>
    <col min="23" max="23" width="27.54296875" style="171" bestFit="1" customWidth="1"/>
    <col min="24" max="24" width="10.453125" style="171" customWidth="1"/>
    <col min="25" max="25" width="11" style="171" customWidth="1"/>
    <col min="26" max="26" width="20" style="171" bestFit="1" customWidth="1"/>
    <col min="27" max="27" width="27.54296875" style="171" bestFit="1" customWidth="1"/>
    <col min="28" max="28" width="9.54296875" style="171" bestFit="1" customWidth="1"/>
    <col min="29" max="29" width="10.81640625" style="171" customWidth="1"/>
    <col min="30" max="30" width="20.54296875" style="171" bestFit="1" customWidth="1"/>
    <col min="31" max="31" width="27.54296875" style="171" bestFit="1" customWidth="1"/>
    <col min="32" max="32" width="9.54296875" style="171" bestFit="1" customWidth="1"/>
    <col min="33" max="33" width="10.81640625" style="171" customWidth="1"/>
    <col min="34" max="34" width="20.453125" style="171" customWidth="1"/>
    <col min="35" max="35" width="27.54296875" style="171" customWidth="1"/>
    <col min="36" max="36" width="11.453125" style="171" customWidth="1"/>
    <col min="37" max="37" width="11" style="171" customWidth="1"/>
    <col min="38" max="38" width="20.453125" style="171" customWidth="1"/>
    <col min="39" max="39" width="27.54296875" style="171" customWidth="1"/>
    <col min="40" max="40" width="11.453125" style="171" customWidth="1"/>
    <col min="41" max="41" width="11" style="171" customWidth="1"/>
    <col min="42" max="42" width="20.453125" style="171" customWidth="1"/>
    <col min="43" max="43" width="27.54296875" style="171" customWidth="1"/>
    <col min="44" max="44" width="11.453125" style="171" customWidth="1"/>
    <col min="45" max="45" width="11" style="171" customWidth="1"/>
    <col min="46" max="46" width="20.453125" style="171" customWidth="1"/>
    <col min="47" max="47" width="27.54296875" style="171" customWidth="1"/>
    <col min="48" max="48" width="11.453125" style="171" customWidth="1"/>
    <col min="49" max="49" width="11" style="171" customWidth="1"/>
    <col min="50" max="16384" width="9.1796875" style="171"/>
  </cols>
  <sheetData>
    <row r="1" spans="1:69" ht="23.5" x14ac:dyDescent="0.55000000000000004">
      <c r="A1" s="84" t="s">
        <v>535</v>
      </c>
      <c r="D1" s="183"/>
      <c r="E1" s="183"/>
      <c r="I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row>
    <row r="3" spans="1:69" x14ac:dyDescent="0.35">
      <c r="B3" s="171" t="s">
        <v>703</v>
      </c>
      <c r="G3" s="259"/>
    </row>
    <row r="4" spans="1:69" x14ac:dyDescent="0.35">
      <c r="B4" s="171" t="s">
        <v>702</v>
      </c>
      <c r="G4" s="259"/>
    </row>
    <row r="6" spans="1:69" x14ac:dyDescent="0.35">
      <c r="B6" s="23" t="s">
        <v>289</v>
      </c>
      <c r="C6" s="58"/>
      <c r="D6" s="58"/>
      <c r="E6" s="50"/>
      <c r="F6" s="23" t="s">
        <v>289</v>
      </c>
      <c r="G6" s="58"/>
      <c r="H6" s="58"/>
      <c r="I6" s="50"/>
      <c r="J6" s="25" t="s">
        <v>289</v>
      </c>
      <c r="K6" s="58"/>
      <c r="L6" s="58"/>
      <c r="M6" s="50"/>
      <c r="N6" s="25" t="s">
        <v>289</v>
      </c>
      <c r="O6" s="58"/>
      <c r="P6" s="58"/>
      <c r="Q6" s="50"/>
      <c r="R6" s="25" t="s">
        <v>289</v>
      </c>
      <c r="S6" s="58"/>
      <c r="T6" s="58"/>
      <c r="U6" s="50"/>
      <c r="V6" s="25" t="s">
        <v>289</v>
      </c>
      <c r="W6" s="58"/>
      <c r="X6" s="58"/>
      <c r="Y6" s="50"/>
      <c r="Z6" s="25" t="s">
        <v>289</v>
      </c>
      <c r="AA6" s="58"/>
      <c r="AB6" s="58"/>
      <c r="AC6" s="50"/>
      <c r="AD6" s="25" t="s">
        <v>289</v>
      </c>
      <c r="AE6" s="58"/>
      <c r="AF6" s="58"/>
      <c r="AG6" s="50"/>
      <c r="AH6" s="25" t="s">
        <v>289</v>
      </c>
      <c r="AI6" s="58"/>
      <c r="AJ6" s="58"/>
      <c r="AK6" s="50"/>
      <c r="AL6" s="25" t="s">
        <v>289</v>
      </c>
      <c r="AM6" s="58"/>
      <c r="AN6" s="58"/>
      <c r="AO6" s="50"/>
      <c r="AP6" s="25" t="s">
        <v>289</v>
      </c>
      <c r="AQ6" s="58"/>
      <c r="AR6" s="58"/>
      <c r="AS6" s="50"/>
      <c r="AT6" s="25" t="s">
        <v>289</v>
      </c>
      <c r="AU6" s="58"/>
      <c r="AV6" s="58"/>
      <c r="AW6" s="50"/>
    </row>
    <row r="7" spans="1:69" x14ac:dyDescent="0.35">
      <c r="B7" s="187"/>
      <c r="C7" s="186"/>
      <c r="D7" s="186"/>
      <c r="E7" s="49"/>
      <c r="F7" s="187"/>
      <c r="G7" s="186"/>
      <c r="H7" s="186"/>
      <c r="I7" s="49"/>
      <c r="J7" s="186"/>
      <c r="K7" s="186"/>
      <c r="L7" s="186"/>
      <c r="M7" s="49"/>
      <c r="N7" s="186"/>
      <c r="O7" s="186"/>
      <c r="P7" s="186"/>
      <c r="Q7" s="49"/>
      <c r="R7" s="186"/>
      <c r="S7" s="186"/>
      <c r="T7" s="186"/>
      <c r="U7" s="49"/>
      <c r="V7" s="186"/>
      <c r="W7" s="186"/>
      <c r="X7" s="186"/>
      <c r="Y7" s="49"/>
      <c r="Z7" s="186"/>
      <c r="AA7" s="186"/>
      <c r="AB7" s="186"/>
      <c r="AC7" s="49"/>
      <c r="AD7" s="186"/>
      <c r="AE7" s="186"/>
      <c r="AF7" s="186"/>
      <c r="AG7" s="49"/>
      <c r="AH7" s="186"/>
      <c r="AI7" s="186"/>
      <c r="AJ7" s="186"/>
      <c r="AK7" s="49"/>
      <c r="AL7" s="186"/>
      <c r="AM7" s="186"/>
      <c r="AN7" s="186"/>
      <c r="AO7" s="49"/>
      <c r="AP7" s="186"/>
      <c r="AQ7" s="186"/>
      <c r="AR7" s="186"/>
      <c r="AS7" s="49"/>
      <c r="AT7" s="186"/>
      <c r="AU7" s="186"/>
      <c r="AV7" s="186"/>
      <c r="AW7" s="49"/>
    </row>
    <row r="8" spans="1:69" s="433" customFormat="1" x14ac:dyDescent="0.35">
      <c r="B8" s="190" t="s">
        <v>107</v>
      </c>
      <c r="C8" s="247" t="s">
        <v>684</v>
      </c>
      <c r="D8" s="194"/>
      <c r="E8" s="191"/>
      <c r="F8" s="190" t="s">
        <v>107</v>
      </c>
      <c r="G8" s="247" t="s">
        <v>685</v>
      </c>
      <c r="H8" s="194"/>
      <c r="I8" s="191"/>
      <c r="J8" s="247" t="s">
        <v>107</v>
      </c>
      <c r="K8" s="247" t="s">
        <v>686</v>
      </c>
      <c r="L8" s="247"/>
      <c r="M8" s="191"/>
      <c r="N8" s="247" t="s">
        <v>107</v>
      </c>
      <c r="O8" s="247" t="s">
        <v>687</v>
      </c>
      <c r="P8" s="247"/>
      <c r="Q8" s="191"/>
      <c r="R8" s="247" t="s">
        <v>107</v>
      </c>
      <c r="S8" s="247" t="s">
        <v>688</v>
      </c>
      <c r="T8" s="247"/>
      <c r="U8" s="191"/>
      <c r="V8" s="247" t="s">
        <v>107</v>
      </c>
      <c r="W8" s="247" t="s">
        <v>689</v>
      </c>
      <c r="X8" s="247"/>
      <c r="Y8" s="191"/>
      <c r="Z8" s="247" t="s">
        <v>107</v>
      </c>
      <c r="AA8" s="247" t="s">
        <v>690</v>
      </c>
      <c r="AB8" s="247"/>
      <c r="AC8" s="191"/>
      <c r="AD8" s="247" t="s">
        <v>107</v>
      </c>
      <c r="AE8" s="247" t="s">
        <v>691</v>
      </c>
      <c r="AF8" s="186"/>
      <c r="AG8" s="49"/>
      <c r="AH8" s="247" t="s">
        <v>107</v>
      </c>
      <c r="AI8" s="247" t="s">
        <v>692</v>
      </c>
      <c r="AJ8" s="186"/>
      <c r="AK8" s="49"/>
      <c r="AL8" s="247" t="s">
        <v>107</v>
      </c>
      <c r="AM8" s="247" t="s">
        <v>693</v>
      </c>
      <c r="AN8" s="186"/>
      <c r="AO8" s="49"/>
      <c r="AP8" s="247" t="s">
        <v>107</v>
      </c>
      <c r="AQ8" s="247" t="s">
        <v>694</v>
      </c>
      <c r="AR8" s="186"/>
      <c r="AS8" s="49"/>
      <c r="AT8" s="247" t="s">
        <v>107</v>
      </c>
      <c r="AU8" s="247" t="s">
        <v>695</v>
      </c>
      <c r="AV8" s="186"/>
      <c r="AW8" s="49"/>
    </row>
    <row r="9" spans="1:69" s="433" customFormat="1" x14ac:dyDescent="0.35">
      <c r="B9" s="190"/>
      <c r="C9" s="247"/>
      <c r="D9" s="247"/>
      <c r="E9" s="191"/>
      <c r="F9" s="190"/>
      <c r="G9" s="247"/>
      <c r="H9" s="247"/>
      <c r="I9" s="191"/>
      <c r="J9" s="190"/>
      <c r="K9" s="247"/>
      <c r="L9" s="247"/>
      <c r="M9" s="191"/>
      <c r="N9" s="190"/>
      <c r="O9" s="247"/>
      <c r="P9" s="247"/>
      <c r="Q9" s="191"/>
      <c r="R9" s="247"/>
      <c r="S9" s="247"/>
      <c r="T9" s="247"/>
      <c r="U9" s="191"/>
      <c r="V9" s="247"/>
      <c r="W9" s="247"/>
      <c r="X9" s="247"/>
      <c r="Y9" s="191"/>
      <c r="Z9" s="247"/>
      <c r="AA9" s="247"/>
      <c r="AB9" s="247"/>
      <c r="AC9" s="191"/>
      <c r="AD9" s="247"/>
      <c r="AE9" s="247"/>
      <c r="AF9" s="186"/>
      <c r="AG9" s="49"/>
      <c r="AH9" s="247"/>
      <c r="AI9" s="247"/>
      <c r="AJ9" s="186"/>
      <c r="AK9" s="49"/>
      <c r="AL9" s="247"/>
      <c r="AM9" s="247"/>
      <c r="AN9" s="186"/>
      <c r="AO9" s="49"/>
      <c r="AP9" s="247"/>
      <c r="AQ9" s="247"/>
      <c r="AR9" s="186"/>
      <c r="AS9" s="49"/>
      <c r="AT9" s="247"/>
      <c r="AU9" s="247"/>
      <c r="AV9" s="186"/>
      <c r="AW9" s="49"/>
    </row>
    <row r="10" spans="1:69" x14ac:dyDescent="0.35">
      <c r="B10" s="174" t="s">
        <v>101</v>
      </c>
      <c r="C10" s="175" t="s">
        <v>290</v>
      </c>
      <c r="D10" s="175"/>
      <c r="E10" s="176"/>
      <c r="F10" s="174" t="s">
        <v>101</v>
      </c>
      <c r="G10" s="175" t="s">
        <v>290</v>
      </c>
      <c r="H10" s="175"/>
      <c r="I10" s="176"/>
      <c r="J10" s="174" t="s">
        <v>101</v>
      </c>
      <c r="K10" s="175" t="s">
        <v>290</v>
      </c>
      <c r="L10" s="175"/>
      <c r="M10" s="176"/>
      <c r="N10" s="174" t="s">
        <v>101</v>
      </c>
      <c r="O10" s="175" t="s">
        <v>290</v>
      </c>
      <c r="P10" s="175"/>
      <c r="Q10" s="176"/>
      <c r="R10" s="175" t="s">
        <v>101</v>
      </c>
      <c r="S10" s="175" t="s">
        <v>290</v>
      </c>
      <c r="T10" s="175"/>
      <c r="U10" s="176"/>
      <c r="V10" s="175" t="s">
        <v>101</v>
      </c>
      <c r="W10" s="175" t="s">
        <v>290</v>
      </c>
      <c r="X10" s="175"/>
      <c r="Y10" s="175"/>
      <c r="Z10" s="174" t="s">
        <v>101</v>
      </c>
      <c r="AA10" s="175" t="s">
        <v>290</v>
      </c>
      <c r="AB10" s="175"/>
      <c r="AC10" s="176"/>
      <c r="AD10" s="175" t="s">
        <v>101</v>
      </c>
      <c r="AE10" s="175" t="s">
        <v>290</v>
      </c>
      <c r="AF10" s="177"/>
      <c r="AG10" s="178"/>
      <c r="AH10" s="175" t="s">
        <v>101</v>
      </c>
      <c r="AI10" s="175" t="s">
        <v>290</v>
      </c>
      <c r="AJ10" s="177"/>
      <c r="AK10" s="178"/>
      <c r="AL10" s="175" t="s">
        <v>101</v>
      </c>
      <c r="AM10" s="175" t="s">
        <v>290</v>
      </c>
      <c r="AN10" s="177"/>
      <c r="AO10" s="178"/>
      <c r="AP10" s="175" t="s">
        <v>101</v>
      </c>
      <c r="AQ10" s="175" t="s">
        <v>290</v>
      </c>
      <c r="AR10" s="177"/>
      <c r="AS10" s="178"/>
      <c r="AT10" s="175" t="s">
        <v>101</v>
      </c>
      <c r="AU10" s="175" t="s">
        <v>290</v>
      </c>
      <c r="AV10" s="177"/>
      <c r="AW10" s="178"/>
    </row>
    <row r="11" spans="1:69" x14ac:dyDescent="0.35">
      <c r="B11" s="174" t="s">
        <v>102</v>
      </c>
      <c r="C11" s="175" t="s">
        <v>291</v>
      </c>
      <c r="D11" s="175"/>
      <c r="E11" s="176"/>
      <c r="F11" s="174" t="s">
        <v>102</v>
      </c>
      <c r="G11" s="175" t="s">
        <v>292</v>
      </c>
      <c r="H11" s="175"/>
      <c r="I11" s="176"/>
      <c r="J11" s="174" t="s">
        <v>102</v>
      </c>
      <c r="K11" s="175" t="s">
        <v>293</v>
      </c>
      <c r="L11" s="175"/>
      <c r="M11" s="176"/>
      <c r="N11" s="174" t="s">
        <v>102</v>
      </c>
      <c r="O11" s="175" t="s">
        <v>294</v>
      </c>
      <c r="P11" s="175"/>
      <c r="Q11" s="176"/>
      <c r="R11" s="175" t="s">
        <v>102</v>
      </c>
      <c r="S11" s="175" t="s">
        <v>295</v>
      </c>
      <c r="T11" s="175"/>
      <c r="U11" s="176"/>
      <c r="V11" s="175" t="s">
        <v>102</v>
      </c>
      <c r="W11" s="175" t="s">
        <v>296</v>
      </c>
      <c r="X11" s="175"/>
      <c r="Y11" s="175"/>
      <c r="Z11" s="174" t="s">
        <v>102</v>
      </c>
      <c r="AA11" s="175" t="s">
        <v>297</v>
      </c>
      <c r="AB11" s="175"/>
      <c r="AC11" s="176"/>
      <c r="AD11" s="175" t="s">
        <v>102</v>
      </c>
      <c r="AE11" s="175" t="s">
        <v>298</v>
      </c>
      <c r="AF11" s="177"/>
      <c r="AG11" s="178"/>
      <c r="AH11" s="175" t="s">
        <v>102</v>
      </c>
      <c r="AI11" s="175" t="s">
        <v>405</v>
      </c>
      <c r="AJ11" s="177"/>
      <c r="AK11" s="178"/>
      <c r="AL11" s="175" t="s">
        <v>102</v>
      </c>
      <c r="AM11" s="175" t="s">
        <v>342</v>
      </c>
      <c r="AN11" s="177"/>
      <c r="AO11" s="178"/>
      <c r="AP11" s="175" t="s">
        <v>102</v>
      </c>
      <c r="AQ11" s="175" t="s">
        <v>391</v>
      </c>
      <c r="AR11" s="177"/>
      <c r="AS11" s="178"/>
      <c r="AT11" s="175" t="s">
        <v>102</v>
      </c>
      <c r="AU11" s="175" t="s">
        <v>420</v>
      </c>
      <c r="AV11" s="177"/>
      <c r="AW11" s="178"/>
    </row>
    <row r="12" spans="1:69" x14ac:dyDescent="0.35">
      <c r="B12" s="174" t="s">
        <v>109</v>
      </c>
      <c r="C12" s="175" t="s">
        <v>178</v>
      </c>
      <c r="D12" s="175"/>
      <c r="E12" s="176"/>
      <c r="F12" s="174" t="s">
        <v>109</v>
      </c>
      <c r="G12" s="175" t="s">
        <v>178</v>
      </c>
      <c r="H12" s="175"/>
      <c r="I12" s="176"/>
      <c r="J12" s="174" t="s">
        <v>109</v>
      </c>
      <c r="K12" s="175" t="s">
        <v>178</v>
      </c>
      <c r="L12" s="175"/>
      <c r="M12" s="176"/>
      <c r="N12" s="174" t="s">
        <v>109</v>
      </c>
      <c r="O12" s="175" t="s">
        <v>178</v>
      </c>
      <c r="P12" s="175"/>
      <c r="Q12" s="176"/>
      <c r="R12" s="175" t="s">
        <v>109</v>
      </c>
      <c r="S12" s="175" t="s">
        <v>178</v>
      </c>
      <c r="T12" s="175"/>
      <c r="U12" s="176"/>
      <c r="V12" s="175" t="s">
        <v>109</v>
      </c>
      <c r="W12" s="175" t="s">
        <v>178</v>
      </c>
      <c r="X12" s="175"/>
      <c r="Y12" s="175"/>
      <c r="Z12" s="174" t="s">
        <v>109</v>
      </c>
      <c r="AA12" s="175" t="s">
        <v>178</v>
      </c>
      <c r="AB12" s="175"/>
      <c r="AC12" s="176"/>
      <c r="AD12" s="175" t="s">
        <v>109</v>
      </c>
      <c r="AE12" s="175" t="s">
        <v>178</v>
      </c>
      <c r="AF12" s="177"/>
      <c r="AG12" s="178"/>
      <c r="AH12" s="175" t="s">
        <v>109</v>
      </c>
      <c r="AI12" s="175" t="s">
        <v>178</v>
      </c>
      <c r="AJ12" s="177"/>
      <c r="AK12" s="178"/>
      <c r="AL12" s="175" t="s">
        <v>109</v>
      </c>
      <c r="AM12" s="175" t="s">
        <v>178</v>
      </c>
      <c r="AN12" s="177"/>
      <c r="AO12" s="178"/>
      <c r="AP12" s="175" t="s">
        <v>109</v>
      </c>
      <c r="AQ12" s="175" t="s">
        <v>178</v>
      </c>
      <c r="AR12" s="177"/>
      <c r="AS12" s="178"/>
      <c r="AT12" s="175" t="s">
        <v>109</v>
      </c>
      <c r="AU12" s="175" t="s">
        <v>178</v>
      </c>
      <c r="AV12" s="177"/>
      <c r="AW12" s="178"/>
    </row>
    <row r="13" spans="1:69" x14ac:dyDescent="0.35">
      <c r="B13" s="174" t="s">
        <v>110</v>
      </c>
      <c r="C13" s="175" t="s">
        <v>179</v>
      </c>
      <c r="D13" s="175"/>
      <c r="E13" s="176"/>
      <c r="F13" s="174" t="s">
        <v>110</v>
      </c>
      <c r="G13" s="175" t="s">
        <v>179</v>
      </c>
      <c r="H13" s="175"/>
      <c r="I13" s="176"/>
      <c r="J13" s="174" t="s">
        <v>110</v>
      </c>
      <c r="K13" s="175" t="s">
        <v>179</v>
      </c>
      <c r="L13" s="175"/>
      <c r="M13" s="176"/>
      <c r="N13" s="174" t="s">
        <v>110</v>
      </c>
      <c r="O13" s="175" t="s">
        <v>179</v>
      </c>
      <c r="P13" s="175"/>
      <c r="Q13" s="176"/>
      <c r="R13" s="175" t="s">
        <v>110</v>
      </c>
      <c r="S13" s="175" t="s">
        <v>179</v>
      </c>
      <c r="T13" s="175"/>
      <c r="U13" s="176"/>
      <c r="V13" s="175" t="s">
        <v>110</v>
      </c>
      <c r="W13" s="175" t="s">
        <v>179</v>
      </c>
      <c r="X13" s="175"/>
      <c r="Y13" s="175"/>
      <c r="Z13" s="174" t="s">
        <v>110</v>
      </c>
      <c r="AA13" s="175" t="s">
        <v>179</v>
      </c>
      <c r="AB13" s="175"/>
      <c r="AC13" s="176"/>
      <c r="AD13" s="175" t="s">
        <v>110</v>
      </c>
      <c r="AE13" s="175" t="s">
        <v>179</v>
      </c>
      <c r="AF13" s="177"/>
      <c r="AG13" s="178"/>
      <c r="AH13" s="175" t="s">
        <v>110</v>
      </c>
      <c r="AI13" s="175" t="s">
        <v>179</v>
      </c>
      <c r="AJ13" s="177"/>
      <c r="AK13" s="178"/>
      <c r="AL13" s="175" t="s">
        <v>110</v>
      </c>
      <c r="AM13" s="175" t="s">
        <v>179</v>
      </c>
      <c r="AN13" s="177"/>
      <c r="AO13" s="178"/>
      <c r="AP13" s="175" t="s">
        <v>110</v>
      </c>
      <c r="AQ13" s="175" t="s">
        <v>179</v>
      </c>
      <c r="AR13" s="177"/>
      <c r="AS13" s="178"/>
      <c r="AT13" s="175" t="s">
        <v>110</v>
      </c>
      <c r="AU13" s="175" t="s">
        <v>179</v>
      </c>
      <c r="AV13" s="177"/>
      <c r="AW13" s="178"/>
    </row>
    <row r="14" spans="1:69" x14ac:dyDescent="0.35">
      <c r="B14" s="174" t="s">
        <v>111</v>
      </c>
      <c r="C14" s="175" t="s">
        <v>45</v>
      </c>
      <c r="D14" s="175"/>
      <c r="E14" s="176"/>
      <c r="F14" s="174" t="s">
        <v>111</v>
      </c>
      <c r="G14" s="175" t="s">
        <v>45</v>
      </c>
      <c r="H14" s="175"/>
      <c r="I14" s="176"/>
      <c r="J14" s="174" t="s">
        <v>111</v>
      </c>
      <c r="K14" s="175" t="s">
        <v>45</v>
      </c>
      <c r="L14" s="175"/>
      <c r="M14" s="176"/>
      <c r="N14" s="174" t="s">
        <v>111</v>
      </c>
      <c r="O14" s="175" t="s">
        <v>45</v>
      </c>
      <c r="P14" s="175"/>
      <c r="Q14" s="176"/>
      <c r="R14" s="175" t="s">
        <v>111</v>
      </c>
      <c r="S14" s="175" t="s">
        <v>45</v>
      </c>
      <c r="T14" s="175"/>
      <c r="U14" s="176"/>
      <c r="V14" s="175" t="s">
        <v>111</v>
      </c>
      <c r="W14" s="175" t="s">
        <v>45</v>
      </c>
      <c r="X14" s="175"/>
      <c r="Y14" s="175"/>
      <c r="Z14" s="174" t="s">
        <v>111</v>
      </c>
      <c r="AA14" s="175" t="s">
        <v>45</v>
      </c>
      <c r="AB14" s="175"/>
      <c r="AC14" s="176"/>
      <c r="AD14" s="175" t="s">
        <v>111</v>
      </c>
      <c r="AE14" s="175" t="s">
        <v>45</v>
      </c>
      <c r="AF14" s="177"/>
      <c r="AG14" s="178"/>
      <c r="AH14" s="175" t="s">
        <v>111</v>
      </c>
      <c r="AI14" s="175" t="s">
        <v>45</v>
      </c>
      <c r="AJ14" s="177"/>
      <c r="AK14" s="178"/>
      <c r="AL14" s="175" t="s">
        <v>111</v>
      </c>
      <c r="AM14" s="175" t="s">
        <v>45</v>
      </c>
      <c r="AN14" s="177"/>
      <c r="AO14" s="178"/>
      <c r="AP14" s="175" t="s">
        <v>111</v>
      </c>
      <c r="AQ14" s="175" t="s">
        <v>45</v>
      </c>
      <c r="AR14" s="177"/>
      <c r="AS14" s="178"/>
      <c r="AT14" s="175" t="s">
        <v>111</v>
      </c>
      <c r="AU14" s="175" t="s">
        <v>45</v>
      </c>
      <c r="AV14" s="177"/>
      <c r="AW14" s="178"/>
    </row>
    <row r="15" spans="1:69" x14ac:dyDescent="0.35">
      <c r="B15" s="174" t="s">
        <v>112</v>
      </c>
      <c r="C15" s="175" t="s">
        <v>187</v>
      </c>
      <c r="D15" s="175"/>
      <c r="E15" s="176"/>
      <c r="F15" s="174" t="s">
        <v>112</v>
      </c>
      <c r="G15" s="175" t="s">
        <v>187</v>
      </c>
      <c r="H15" s="175"/>
      <c r="I15" s="176"/>
      <c r="J15" s="174" t="s">
        <v>112</v>
      </c>
      <c r="K15" s="175" t="s">
        <v>187</v>
      </c>
      <c r="L15" s="175"/>
      <c r="M15" s="176"/>
      <c r="N15" s="174" t="s">
        <v>112</v>
      </c>
      <c r="O15" s="175" t="s">
        <v>45</v>
      </c>
      <c r="P15" s="175"/>
      <c r="Q15" s="176"/>
      <c r="R15" s="175" t="s">
        <v>112</v>
      </c>
      <c r="S15" s="175" t="s">
        <v>45</v>
      </c>
      <c r="T15" s="175"/>
      <c r="U15" s="176"/>
      <c r="V15" s="175" t="s">
        <v>112</v>
      </c>
      <c r="W15" s="175" t="s">
        <v>45</v>
      </c>
      <c r="X15" s="175"/>
      <c r="Y15" s="175"/>
      <c r="Z15" s="174" t="s">
        <v>112</v>
      </c>
      <c r="AA15" s="175" t="s">
        <v>45</v>
      </c>
      <c r="AB15" s="175"/>
      <c r="AC15" s="176"/>
      <c r="AD15" s="175" t="s">
        <v>112</v>
      </c>
      <c r="AE15" s="175" t="s">
        <v>45</v>
      </c>
      <c r="AF15" s="177"/>
      <c r="AG15" s="178"/>
      <c r="AH15" s="175" t="s">
        <v>112</v>
      </c>
      <c r="AI15" s="175" t="s">
        <v>45</v>
      </c>
      <c r="AJ15" s="177"/>
      <c r="AK15" s="178"/>
      <c r="AL15" s="175" t="s">
        <v>112</v>
      </c>
      <c r="AM15" s="175" t="s">
        <v>45</v>
      </c>
      <c r="AN15" s="177"/>
      <c r="AO15" s="178"/>
      <c r="AP15" s="175" t="s">
        <v>112</v>
      </c>
      <c r="AQ15" s="175" t="s">
        <v>45</v>
      </c>
      <c r="AR15" s="177"/>
      <c r="AS15" s="178"/>
      <c r="AT15" s="175" t="s">
        <v>112</v>
      </c>
      <c r="AU15" s="175" t="s">
        <v>45</v>
      </c>
      <c r="AV15" s="177"/>
      <c r="AW15" s="178"/>
    </row>
    <row r="16" spans="1:69" x14ac:dyDescent="0.35">
      <c r="B16" s="174" t="s">
        <v>348</v>
      </c>
      <c r="C16" s="175" t="s">
        <v>349</v>
      </c>
      <c r="D16" s="175"/>
      <c r="E16" s="176"/>
      <c r="F16" s="174" t="s">
        <v>348</v>
      </c>
      <c r="G16" s="175" t="s">
        <v>349</v>
      </c>
      <c r="H16" s="175"/>
      <c r="I16" s="176"/>
      <c r="J16" s="174" t="s">
        <v>348</v>
      </c>
      <c r="K16" s="175" t="s">
        <v>349</v>
      </c>
      <c r="L16" s="175"/>
      <c r="M16" s="176"/>
      <c r="N16" s="174" t="s">
        <v>348</v>
      </c>
      <c r="O16" s="175" t="s">
        <v>349</v>
      </c>
      <c r="P16" s="175"/>
      <c r="Q16" s="176"/>
      <c r="R16" s="175" t="s">
        <v>348</v>
      </c>
      <c r="S16" s="175" t="s">
        <v>349</v>
      </c>
      <c r="T16" s="175"/>
      <c r="U16" s="176"/>
      <c r="V16" s="175" t="s">
        <v>348</v>
      </c>
      <c r="W16" s="175" t="s">
        <v>349</v>
      </c>
      <c r="X16" s="175"/>
      <c r="Y16" s="175"/>
      <c r="Z16" s="174" t="s">
        <v>348</v>
      </c>
      <c r="AA16" s="175" t="s">
        <v>349</v>
      </c>
      <c r="AB16" s="175"/>
      <c r="AC16" s="176"/>
      <c r="AD16" s="175" t="s">
        <v>348</v>
      </c>
      <c r="AE16" s="175" t="s">
        <v>349</v>
      </c>
      <c r="AF16" s="177"/>
      <c r="AG16" s="178"/>
      <c r="AH16" s="175" t="s">
        <v>348</v>
      </c>
      <c r="AI16" s="175" t="s">
        <v>349</v>
      </c>
      <c r="AJ16" s="177"/>
      <c r="AK16" s="178"/>
      <c r="AL16" s="175" t="s">
        <v>348</v>
      </c>
      <c r="AM16" s="175" t="s">
        <v>349</v>
      </c>
      <c r="AN16" s="177"/>
      <c r="AO16" s="178"/>
      <c r="AP16" s="175" t="s">
        <v>348</v>
      </c>
      <c r="AQ16" s="175" t="s">
        <v>349</v>
      </c>
      <c r="AR16" s="177"/>
      <c r="AS16" s="178"/>
      <c r="AT16" s="175" t="s">
        <v>348</v>
      </c>
      <c r="AU16" s="175" t="s">
        <v>349</v>
      </c>
      <c r="AV16" s="177"/>
      <c r="AW16" s="178"/>
    </row>
    <row r="17" spans="2:49" x14ac:dyDescent="0.35">
      <c r="B17" s="174" t="s">
        <v>103</v>
      </c>
      <c r="C17" s="175">
        <v>6</v>
      </c>
      <c r="D17" s="175"/>
      <c r="E17" s="176"/>
      <c r="F17" s="174" t="s">
        <v>103</v>
      </c>
      <c r="G17" s="175">
        <v>6.5</v>
      </c>
      <c r="H17" s="175"/>
      <c r="I17" s="176"/>
      <c r="J17" s="174" t="s">
        <v>103</v>
      </c>
      <c r="K17" s="175">
        <v>6</v>
      </c>
      <c r="L17" s="175"/>
      <c r="M17" s="176"/>
      <c r="N17" s="174" t="s">
        <v>103</v>
      </c>
      <c r="O17" s="175">
        <v>6</v>
      </c>
      <c r="P17" s="175"/>
      <c r="Q17" s="176"/>
      <c r="R17" s="175" t="s">
        <v>103</v>
      </c>
      <c r="S17" s="175">
        <v>5</v>
      </c>
      <c r="T17" s="175"/>
      <c r="U17" s="176"/>
      <c r="V17" s="175" t="s">
        <v>103</v>
      </c>
      <c r="W17" s="175">
        <v>3</v>
      </c>
      <c r="X17" s="175"/>
      <c r="Y17" s="175"/>
      <c r="Z17" s="174" t="s">
        <v>103</v>
      </c>
      <c r="AA17" s="175">
        <v>6</v>
      </c>
      <c r="AB17" s="175"/>
      <c r="AC17" s="176"/>
      <c r="AD17" s="175" t="s">
        <v>103</v>
      </c>
      <c r="AE17" s="175">
        <v>5.5</v>
      </c>
      <c r="AF17" s="177"/>
      <c r="AG17" s="178"/>
      <c r="AH17" s="175" t="s">
        <v>103</v>
      </c>
      <c r="AI17" s="175">
        <v>2.75</v>
      </c>
      <c r="AJ17" s="177"/>
      <c r="AK17" s="178"/>
      <c r="AL17" s="175" t="s">
        <v>103</v>
      </c>
      <c r="AM17" s="175">
        <v>4.5</v>
      </c>
      <c r="AN17" s="177"/>
      <c r="AO17" s="178"/>
      <c r="AP17" s="175" t="s">
        <v>103</v>
      </c>
      <c r="AQ17" s="175">
        <v>3.5</v>
      </c>
      <c r="AR17" s="177"/>
      <c r="AS17" s="178"/>
      <c r="AT17" s="175" t="s">
        <v>103</v>
      </c>
      <c r="AU17" s="175">
        <v>2.75</v>
      </c>
      <c r="AV17" s="177"/>
      <c r="AW17" s="178"/>
    </row>
    <row r="18" spans="2:49" x14ac:dyDescent="0.35">
      <c r="B18" s="174" t="s">
        <v>108</v>
      </c>
      <c r="C18" s="175" t="s">
        <v>188</v>
      </c>
      <c r="D18" s="175"/>
      <c r="E18" s="176"/>
      <c r="F18" s="174" t="s">
        <v>108</v>
      </c>
      <c r="G18" s="175" t="s">
        <v>188</v>
      </c>
      <c r="H18" s="175"/>
      <c r="I18" s="176"/>
      <c r="J18" s="174" t="s">
        <v>108</v>
      </c>
      <c r="K18" s="175" t="s">
        <v>188</v>
      </c>
      <c r="L18" s="175"/>
      <c r="M18" s="176"/>
      <c r="N18" s="174" t="s">
        <v>108</v>
      </c>
      <c r="O18" s="175" t="s">
        <v>188</v>
      </c>
      <c r="P18" s="175"/>
      <c r="Q18" s="176"/>
      <c r="R18" s="175" t="s">
        <v>108</v>
      </c>
      <c r="S18" s="175" t="s">
        <v>188</v>
      </c>
      <c r="T18" s="175"/>
      <c r="U18" s="176"/>
      <c r="V18" s="175" t="s">
        <v>108</v>
      </c>
      <c r="W18" s="175" t="s">
        <v>188</v>
      </c>
      <c r="X18" s="175"/>
      <c r="Y18" s="175"/>
      <c r="Z18" s="174" t="s">
        <v>108</v>
      </c>
      <c r="AA18" s="175" t="s">
        <v>188</v>
      </c>
      <c r="AB18" s="175"/>
      <c r="AC18" s="176"/>
      <c r="AD18" s="175" t="s">
        <v>108</v>
      </c>
      <c r="AE18" s="175" t="s">
        <v>188</v>
      </c>
      <c r="AF18" s="177"/>
      <c r="AG18" s="178"/>
      <c r="AH18" s="175" t="s">
        <v>108</v>
      </c>
      <c r="AI18" s="175" t="s">
        <v>188</v>
      </c>
      <c r="AJ18" s="177"/>
      <c r="AK18" s="178"/>
      <c r="AL18" s="175" t="s">
        <v>108</v>
      </c>
      <c r="AM18" s="175" t="s">
        <v>188</v>
      </c>
      <c r="AN18" s="177"/>
      <c r="AO18" s="178"/>
      <c r="AP18" s="175" t="s">
        <v>108</v>
      </c>
      <c r="AQ18" s="175" t="s">
        <v>188</v>
      </c>
      <c r="AR18" s="177"/>
      <c r="AS18" s="178"/>
      <c r="AT18" s="175" t="s">
        <v>108</v>
      </c>
      <c r="AU18" s="175" t="s">
        <v>188</v>
      </c>
      <c r="AV18" s="177"/>
      <c r="AW18" s="178"/>
    </row>
    <row r="19" spans="2:49" x14ac:dyDescent="0.35">
      <c r="B19" s="174" t="s">
        <v>106</v>
      </c>
      <c r="C19" s="180">
        <v>8766000000</v>
      </c>
      <c r="D19" s="175"/>
      <c r="E19" s="176"/>
      <c r="F19" s="174" t="s">
        <v>106</v>
      </c>
      <c r="G19" s="180">
        <v>11410000000</v>
      </c>
      <c r="H19" s="175"/>
      <c r="I19" s="176"/>
      <c r="J19" s="174" t="s">
        <v>106</v>
      </c>
      <c r="K19" s="180">
        <v>11222000000</v>
      </c>
      <c r="L19" s="175"/>
      <c r="M19" s="176"/>
      <c r="N19" s="174" t="s">
        <v>106</v>
      </c>
      <c r="O19" s="180">
        <v>12401000000</v>
      </c>
      <c r="P19" s="175"/>
      <c r="Q19" s="176"/>
      <c r="R19" s="175" t="s">
        <v>106</v>
      </c>
      <c r="S19" s="180">
        <v>11813000000</v>
      </c>
      <c r="T19" s="175"/>
      <c r="U19" s="176"/>
      <c r="V19" s="175" t="s">
        <v>106</v>
      </c>
      <c r="W19" s="180">
        <v>7590000000</v>
      </c>
      <c r="X19" s="175"/>
      <c r="Y19" s="175"/>
      <c r="Z19" s="174" t="s">
        <v>106</v>
      </c>
      <c r="AA19" s="180">
        <v>11944000000</v>
      </c>
      <c r="AB19" s="175"/>
      <c r="AC19" s="176"/>
      <c r="AD19" s="175" t="s">
        <v>106</v>
      </c>
      <c r="AE19" s="180">
        <v>9245000000</v>
      </c>
      <c r="AF19" s="177"/>
      <c r="AG19" s="178"/>
      <c r="AH19" s="175" t="s">
        <v>106</v>
      </c>
      <c r="AI19" s="180">
        <v>2500000000</v>
      </c>
      <c r="AJ19" s="177"/>
      <c r="AK19" s="178"/>
      <c r="AL19" s="175" t="s">
        <v>106</v>
      </c>
      <c r="AM19" s="180">
        <v>6000000000</v>
      </c>
      <c r="AN19" s="177"/>
      <c r="AO19" s="178"/>
      <c r="AP19" s="175" t="s">
        <v>106</v>
      </c>
      <c r="AQ19" s="180">
        <v>3500000000</v>
      </c>
      <c r="AR19" s="177"/>
      <c r="AS19" s="178"/>
      <c r="AT19" s="175" t="s">
        <v>106</v>
      </c>
      <c r="AU19" s="180">
        <v>2300000000</v>
      </c>
      <c r="AV19" s="177"/>
      <c r="AW19" s="178"/>
    </row>
    <row r="20" spans="2:49" x14ac:dyDescent="0.35">
      <c r="B20" s="174" t="s">
        <v>104</v>
      </c>
      <c r="C20" s="175" t="s">
        <v>299</v>
      </c>
      <c r="D20" s="175"/>
      <c r="E20" s="176"/>
      <c r="F20" s="174" t="s">
        <v>104</v>
      </c>
      <c r="G20" s="175" t="s">
        <v>300</v>
      </c>
      <c r="H20" s="175"/>
      <c r="I20" s="176"/>
      <c r="J20" s="174" t="s">
        <v>104</v>
      </c>
      <c r="K20" s="175" t="s">
        <v>301</v>
      </c>
      <c r="L20" s="175"/>
      <c r="M20" s="176"/>
      <c r="N20" s="174" t="s">
        <v>104</v>
      </c>
      <c r="O20" s="175" t="s">
        <v>302</v>
      </c>
      <c r="P20" s="175"/>
      <c r="Q20" s="176"/>
      <c r="R20" s="175" t="s">
        <v>104</v>
      </c>
      <c r="S20" s="175" t="s">
        <v>303</v>
      </c>
      <c r="T20" s="175"/>
      <c r="U20" s="176"/>
      <c r="V20" s="175" t="s">
        <v>104</v>
      </c>
      <c r="W20" s="175" t="s">
        <v>304</v>
      </c>
      <c r="X20" s="175"/>
      <c r="Y20" s="175"/>
      <c r="Z20" s="174" t="s">
        <v>104</v>
      </c>
      <c r="AA20" s="175" t="s">
        <v>305</v>
      </c>
      <c r="AB20" s="175"/>
      <c r="AC20" s="176"/>
      <c r="AD20" s="175" t="s">
        <v>104</v>
      </c>
      <c r="AE20" s="175" t="s">
        <v>306</v>
      </c>
      <c r="AF20" s="177"/>
      <c r="AG20" s="178"/>
      <c r="AH20" s="175" t="s">
        <v>104</v>
      </c>
      <c r="AI20" s="175" t="s">
        <v>406</v>
      </c>
      <c r="AJ20" s="177"/>
      <c r="AK20" s="178"/>
      <c r="AL20" s="175" t="s">
        <v>104</v>
      </c>
      <c r="AM20" s="175" t="s">
        <v>343</v>
      </c>
      <c r="AN20" s="177"/>
      <c r="AO20" s="178"/>
      <c r="AP20" s="175" t="s">
        <v>104</v>
      </c>
      <c r="AQ20" s="184" t="s">
        <v>394</v>
      </c>
      <c r="AR20" s="177"/>
      <c r="AS20" s="178"/>
      <c r="AT20" s="175" t="s">
        <v>104</v>
      </c>
      <c r="AU20" s="184" t="s">
        <v>421</v>
      </c>
      <c r="AV20" s="177"/>
      <c r="AW20" s="178"/>
    </row>
    <row r="21" spans="2:49" x14ac:dyDescent="0.35">
      <c r="B21" s="174" t="s">
        <v>105</v>
      </c>
      <c r="C21" s="175" t="s">
        <v>307</v>
      </c>
      <c r="D21" s="175"/>
      <c r="E21" s="176"/>
      <c r="F21" s="174" t="s">
        <v>105</v>
      </c>
      <c r="G21" s="175" t="s">
        <v>308</v>
      </c>
      <c r="H21" s="175"/>
      <c r="I21" s="176"/>
      <c r="J21" s="174" t="s">
        <v>105</v>
      </c>
      <c r="K21" s="175" t="s">
        <v>309</v>
      </c>
      <c r="L21" s="175"/>
      <c r="M21" s="176"/>
      <c r="N21" s="174" t="s">
        <v>105</v>
      </c>
      <c r="O21" s="175" t="s">
        <v>310</v>
      </c>
      <c r="P21" s="175"/>
      <c r="Q21" s="176"/>
      <c r="R21" s="175" t="s">
        <v>105</v>
      </c>
      <c r="S21" s="175" t="s">
        <v>311</v>
      </c>
      <c r="T21" s="175"/>
      <c r="U21" s="176"/>
      <c r="V21" s="175" t="s">
        <v>105</v>
      </c>
      <c r="W21" s="175" t="s">
        <v>312</v>
      </c>
      <c r="X21" s="175"/>
      <c r="Y21" s="175"/>
      <c r="Z21" s="174" t="s">
        <v>105</v>
      </c>
      <c r="AA21" s="175" t="s">
        <v>254</v>
      </c>
      <c r="AB21" s="175"/>
      <c r="AC21" s="176"/>
      <c r="AD21" s="175" t="s">
        <v>105</v>
      </c>
      <c r="AE21" s="175" t="s">
        <v>313</v>
      </c>
      <c r="AF21" s="177"/>
      <c r="AG21" s="178"/>
      <c r="AH21" s="175" t="s">
        <v>105</v>
      </c>
      <c r="AI21" s="175" t="s">
        <v>407</v>
      </c>
      <c r="AJ21" s="177"/>
      <c r="AK21" s="178"/>
      <c r="AL21" s="175" t="s">
        <v>105</v>
      </c>
      <c r="AM21" s="175" t="s">
        <v>344</v>
      </c>
      <c r="AN21" s="177"/>
      <c r="AO21" s="178"/>
      <c r="AP21" s="175" t="s">
        <v>105</v>
      </c>
      <c r="AQ21" s="184" t="s">
        <v>395</v>
      </c>
      <c r="AR21" s="177"/>
      <c r="AS21" s="178"/>
      <c r="AT21" s="175" t="s">
        <v>105</v>
      </c>
      <c r="AU21" s="184" t="s">
        <v>422</v>
      </c>
      <c r="AV21" s="177"/>
      <c r="AW21" s="178"/>
    </row>
    <row r="22" spans="2:49" s="262" customFormat="1" x14ac:dyDescent="0.35">
      <c r="B22" s="303" t="s">
        <v>565</v>
      </c>
      <c r="C22" s="304" t="s">
        <v>572</v>
      </c>
      <c r="D22" s="307"/>
      <c r="E22" s="305"/>
      <c r="F22" s="303" t="s">
        <v>565</v>
      </c>
      <c r="G22" s="304" t="s">
        <v>572</v>
      </c>
      <c r="H22" s="307"/>
      <c r="I22" s="305"/>
      <c r="J22" s="303" t="s">
        <v>565</v>
      </c>
      <c r="K22" s="304" t="s">
        <v>572</v>
      </c>
      <c r="L22" s="304"/>
      <c r="M22" s="305"/>
      <c r="N22" s="303" t="s">
        <v>565</v>
      </c>
      <c r="O22" s="304" t="s">
        <v>572</v>
      </c>
      <c r="P22" s="304"/>
      <c r="Q22" s="305"/>
      <c r="R22" s="304" t="s">
        <v>565</v>
      </c>
      <c r="S22" s="304" t="s">
        <v>572</v>
      </c>
      <c r="T22" s="304"/>
      <c r="U22" s="305"/>
      <c r="V22" s="304" t="s">
        <v>565</v>
      </c>
      <c r="W22" s="304" t="s">
        <v>572</v>
      </c>
      <c r="X22" s="304"/>
      <c r="Y22" s="304"/>
      <c r="Z22" s="303" t="s">
        <v>565</v>
      </c>
      <c r="AA22" s="304" t="s">
        <v>572</v>
      </c>
      <c r="AB22" s="304"/>
      <c r="AC22" s="305"/>
      <c r="AD22" s="304" t="s">
        <v>565</v>
      </c>
      <c r="AE22" s="304" t="s">
        <v>572</v>
      </c>
      <c r="AF22" s="304"/>
      <c r="AG22" s="305"/>
      <c r="AH22" s="304" t="s">
        <v>565</v>
      </c>
      <c r="AI22" s="304" t="s">
        <v>572</v>
      </c>
      <c r="AJ22" s="304"/>
      <c r="AK22" s="305"/>
      <c r="AL22" s="304" t="s">
        <v>565</v>
      </c>
      <c r="AM22" s="304" t="s">
        <v>572</v>
      </c>
      <c r="AN22" s="304"/>
      <c r="AO22" s="305"/>
      <c r="AP22" s="304" t="s">
        <v>565</v>
      </c>
      <c r="AQ22" s="304" t="s">
        <v>572</v>
      </c>
      <c r="AR22" s="304"/>
      <c r="AS22" s="305"/>
      <c r="AT22" s="304" t="s">
        <v>565</v>
      </c>
      <c r="AU22" s="304" t="s">
        <v>572</v>
      </c>
      <c r="AV22" s="304"/>
      <c r="AW22" s="305"/>
    </row>
    <row r="23" spans="2:49" x14ac:dyDescent="0.35">
      <c r="B23" s="187"/>
      <c r="C23" s="186"/>
      <c r="D23" s="186"/>
      <c r="E23" s="186"/>
      <c r="F23" s="187"/>
      <c r="G23" s="186"/>
      <c r="H23" s="186"/>
      <c r="I23" s="49"/>
      <c r="J23" s="187"/>
      <c r="K23" s="186"/>
      <c r="L23" s="186"/>
      <c r="M23" s="49"/>
      <c r="N23" s="187"/>
      <c r="O23" s="186"/>
      <c r="P23" s="186"/>
      <c r="Q23" s="49"/>
      <c r="R23" s="186"/>
      <c r="S23" s="186"/>
      <c r="T23" s="186"/>
      <c r="U23" s="49"/>
      <c r="V23" s="186"/>
      <c r="W23" s="186"/>
      <c r="X23" s="186"/>
      <c r="Y23" s="186"/>
      <c r="Z23" s="187"/>
      <c r="AA23" s="186"/>
      <c r="AB23" s="186"/>
      <c r="AC23" s="49"/>
      <c r="AD23" s="186"/>
      <c r="AE23" s="186"/>
      <c r="AF23" s="186"/>
      <c r="AG23" s="49"/>
      <c r="AH23" s="186"/>
      <c r="AI23" s="186"/>
      <c r="AJ23" s="186"/>
      <c r="AK23" s="49"/>
      <c r="AL23" s="186"/>
      <c r="AM23" s="186"/>
      <c r="AN23" s="186"/>
      <c r="AO23" s="49"/>
      <c r="AP23" s="186"/>
      <c r="AQ23" s="186"/>
      <c r="AR23" s="186"/>
      <c r="AS23" s="49"/>
      <c r="AT23" s="186"/>
      <c r="AU23" s="186"/>
      <c r="AV23" s="186"/>
      <c r="AW23" s="49"/>
    </row>
    <row r="24" spans="2:49" x14ac:dyDescent="0.35">
      <c r="B24" s="187"/>
      <c r="C24" s="186"/>
      <c r="D24" s="186"/>
      <c r="E24" s="49"/>
      <c r="F24" s="187"/>
      <c r="G24" s="186"/>
      <c r="H24" s="186"/>
      <c r="I24" s="49"/>
      <c r="J24" s="187"/>
      <c r="K24" s="186"/>
      <c r="L24" s="186"/>
      <c r="M24" s="49"/>
      <c r="N24" s="187"/>
      <c r="O24" s="186"/>
      <c r="P24" s="186"/>
      <c r="Q24" s="49"/>
      <c r="R24" s="186"/>
      <c r="S24" s="186"/>
      <c r="T24" s="186"/>
      <c r="U24" s="49"/>
      <c r="V24" s="186"/>
      <c r="W24" s="186"/>
      <c r="X24" s="186"/>
      <c r="Y24" s="186"/>
      <c r="Z24" s="187"/>
      <c r="AA24" s="186"/>
      <c r="AB24" s="186"/>
      <c r="AC24" s="49"/>
      <c r="AD24" s="186"/>
      <c r="AE24" s="186"/>
      <c r="AF24" s="186"/>
      <c r="AG24" s="49"/>
      <c r="AH24" s="186"/>
      <c r="AI24" s="186"/>
      <c r="AJ24" s="186"/>
      <c r="AK24" s="49"/>
      <c r="AL24" s="186"/>
      <c r="AM24" s="186"/>
      <c r="AN24" s="186"/>
      <c r="AO24" s="49"/>
      <c r="AP24" s="186"/>
      <c r="AQ24" s="186"/>
      <c r="AR24" s="186"/>
      <c r="AS24" s="49"/>
      <c r="AT24" s="186"/>
      <c r="AU24" s="186"/>
      <c r="AV24" s="186"/>
      <c r="AW24" s="49"/>
    </row>
    <row r="25" spans="2:49" x14ac:dyDescent="0.35">
      <c r="B25" s="187"/>
      <c r="C25" s="152" t="s">
        <v>0</v>
      </c>
      <c r="D25" s="152">
        <v>42430</v>
      </c>
      <c r="E25" s="116">
        <v>42794</v>
      </c>
      <c r="F25" s="187"/>
      <c r="G25" s="152" t="s">
        <v>0</v>
      </c>
      <c r="H25" s="152">
        <v>42430</v>
      </c>
      <c r="I25" s="116">
        <v>42794</v>
      </c>
      <c r="J25" s="187"/>
      <c r="K25" s="152" t="s">
        <v>0</v>
      </c>
      <c r="L25" s="152">
        <v>42430</v>
      </c>
      <c r="M25" s="116">
        <v>42794</v>
      </c>
      <c r="N25" s="187"/>
      <c r="O25" s="152" t="s">
        <v>0</v>
      </c>
      <c r="P25" s="152">
        <v>42430</v>
      </c>
      <c r="Q25" s="116">
        <v>42794</v>
      </c>
      <c r="R25" s="186"/>
      <c r="S25" s="152" t="s">
        <v>0</v>
      </c>
      <c r="T25" s="152">
        <v>42430</v>
      </c>
      <c r="U25" s="116">
        <v>42794</v>
      </c>
      <c r="V25" s="186"/>
      <c r="W25" s="152" t="s">
        <v>0</v>
      </c>
      <c r="X25" s="152">
        <v>42430</v>
      </c>
      <c r="Y25" s="116">
        <v>42794</v>
      </c>
      <c r="Z25" s="187"/>
      <c r="AA25" s="152" t="s">
        <v>0</v>
      </c>
      <c r="AB25" s="152">
        <v>42430</v>
      </c>
      <c r="AC25" s="116">
        <v>42794</v>
      </c>
      <c r="AD25" s="186"/>
      <c r="AE25" s="152" t="s">
        <v>0</v>
      </c>
      <c r="AF25" s="152">
        <v>42430</v>
      </c>
      <c r="AG25" s="116">
        <v>42794</v>
      </c>
      <c r="AH25" s="186"/>
      <c r="AI25" s="152" t="s">
        <v>0</v>
      </c>
      <c r="AJ25" s="152">
        <v>42430</v>
      </c>
      <c r="AK25" s="116">
        <v>42794</v>
      </c>
      <c r="AL25" s="186"/>
      <c r="AM25" s="152" t="s">
        <v>0</v>
      </c>
      <c r="AN25" s="152">
        <v>42430</v>
      </c>
      <c r="AO25" s="116">
        <v>42794</v>
      </c>
      <c r="AP25" s="186"/>
      <c r="AQ25" s="152" t="s">
        <v>0</v>
      </c>
      <c r="AR25" s="152">
        <v>42430</v>
      </c>
      <c r="AS25" s="116">
        <v>42794</v>
      </c>
      <c r="AT25" s="186"/>
      <c r="AU25" s="152" t="s">
        <v>0</v>
      </c>
      <c r="AV25" s="152">
        <v>42430</v>
      </c>
      <c r="AW25" s="116">
        <v>42794</v>
      </c>
    </row>
    <row r="26" spans="2:49" x14ac:dyDescent="0.35">
      <c r="B26" s="187" t="s">
        <v>684</v>
      </c>
      <c r="C26" s="152">
        <v>42430</v>
      </c>
      <c r="D26" s="186"/>
      <c r="E26" s="186"/>
      <c r="F26" s="187" t="s">
        <v>685</v>
      </c>
      <c r="G26" s="152">
        <v>42430</v>
      </c>
      <c r="H26" s="186"/>
      <c r="I26" s="49"/>
      <c r="J26" s="187" t="s">
        <v>686</v>
      </c>
      <c r="K26" s="152">
        <v>42430</v>
      </c>
      <c r="L26" s="186"/>
      <c r="M26" s="49"/>
      <c r="N26" s="187" t="s">
        <v>687</v>
      </c>
      <c r="O26" s="152">
        <v>42430</v>
      </c>
      <c r="P26" s="186">
        <v>2.21</v>
      </c>
      <c r="Q26" s="49"/>
      <c r="R26" s="186" t="s">
        <v>688</v>
      </c>
      <c r="S26" s="152">
        <v>42430</v>
      </c>
      <c r="T26" s="186">
        <v>2.2800000000000002</v>
      </c>
      <c r="U26" s="49"/>
      <c r="V26" s="186" t="s">
        <v>689</v>
      </c>
      <c r="W26" s="152">
        <v>42430</v>
      </c>
      <c r="X26" s="186">
        <v>2.3759999999999999</v>
      </c>
      <c r="Y26" s="186"/>
      <c r="Z26" s="187" t="s">
        <v>690</v>
      </c>
      <c r="AA26" s="152">
        <v>42430</v>
      </c>
      <c r="AB26" s="186">
        <v>2.452</v>
      </c>
      <c r="AC26" s="49"/>
      <c r="AD26" s="186" t="s">
        <v>691</v>
      </c>
      <c r="AE26" s="152">
        <v>42430</v>
      </c>
      <c r="AF26" s="186">
        <v>2.609</v>
      </c>
      <c r="AG26" s="49"/>
      <c r="AH26" s="186" t="s">
        <v>692</v>
      </c>
      <c r="AI26" s="152">
        <v>42430</v>
      </c>
      <c r="AJ26" s="186"/>
      <c r="AK26" s="49"/>
      <c r="AL26" s="186" t="s">
        <v>693</v>
      </c>
      <c r="AM26" s="152">
        <v>42430</v>
      </c>
      <c r="AN26" s="186">
        <v>2.94</v>
      </c>
      <c r="AO26" s="49"/>
      <c r="AP26" s="186" t="s">
        <v>694</v>
      </c>
      <c r="AQ26" s="152">
        <v>42430</v>
      </c>
      <c r="AR26" s="186">
        <v>3.2509999999999999</v>
      </c>
      <c r="AS26" s="49"/>
      <c r="AT26" s="186" t="s">
        <v>695</v>
      </c>
      <c r="AU26" s="152">
        <v>42430</v>
      </c>
      <c r="AV26" s="186"/>
      <c r="AW26" s="49"/>
    </row>
    <row r="27" spans="2:49" x14ac:dyDescent="0.35">
      <c r="B27" s="187"/>
      <c r="C27" s="152">
        <v>42431</v>
      </c>
      <c r="D27" s="186"/>
      <c r="E27" s="186"/>
      <c r="F27" s="187"/>
      <c r="G27" s="152">
        <v>42431</v>
      </c>
      <c r="H27" s="186"/>
      <c r="I27" s="49"/>
      <c r="J27" s="187"/>
      <c r="K27" s="152">
        <v>42431</v>
      </c>
      <c r="L27" s="186"/>
      <c r="M27" s="49"/>
      <c r="N27" s="187"/>
      <c r="O27" s="152">
        <v>42431</v>
      </c>
      <c r="P27" s="186">
        <v>2.2570000000000001</v>
      </c>
      <c r="Q27" s="49"/>
      <c r="R27" s="186"/>
      <c r="S27" s="152">
        <v>42431</v>
      </c>
      <c r="T27" s="186">
        <v>2.3250000000000002</v>
      </c>
      <c r="U27" s="49"/>
      <c r="V27" s="186"/>
      <c r="W27" s="152">
        <v>42431</v>
      </c>
      <c r="X27" s="186">
        <v>2.42</v>
      </c>
      <c r="Y27" s="186"/>
      <c r="Z27" s="187"/>
      <c r="AA27" s="152">
        <v>42431</v>
      </c>
      <c r="AB27" s="186">
        <v>2.5</v>
      </c>
      <c r="AC27" s="49"/>
      <c r="AD27" s="186"/>
      <c r="AE27" s="152">
        <v>42431</v>
      </c>
      <c r="AF27" s="186">
        <v>2.6790000000000003</v>
      </c>
      <c r="AG27" s="49"/>
      <c r="AH27" s="186"/>
      <c r="AI27" s="152">
        <v>42431</v>
      </c>
      <c r="AJ27" s="186"/>
      <c r="AK27" s="49"/>
      <c r="AL27" s="186"/>
      <c r="AM27" s="152">
        <v>42431</v>
      </c>
      <c r="AN27" s="186">
        <v>3.0310000000000001</v>
      </c>
      <c r="AO27" s="49"/>
      <c r="AP27" s="186"/>
      <c r="AQ27" s="152">
        <v>42431</v>
      </c>
      <c r="AR27" s="186">
        <v>3.3519999999999999</v>
      </c>
      <c r="AS27" s="49"/>
      <c r="AT27" s="186"/>
      <c r="AU27" s="152">
        <v>42431</v>
      </c>
      <c r="AV27" s="186"/>
      <c r="AW27" s="49"/>
    </row>
    <row r="28" spans="2:49" x14ac:dyDescent="0.35">
      <c r="B28" s="187"/>
      <c r="C28" s="152">
        <v>42432</v>
      </c>
      <c r="D28" s="186"/>
      <c r="E28" s="186"/>
      <c r="F28" s="187"/>
      <c r="G28" s="152">
        <v>42432</v>
      </c>
      <c r="H28" s="186"/>
      <c r="I28" s="49"/>
      <c r="J28" s="187"/>
      <c r="K28" s="152">
        <v>42432</v>
      </c>
      <c r="L28" s="186"/>
      <c r="M28" s="49"/>
      <c r="N28" s="187"/>
      <c r="O28" s="152">
        <v>42432</v>
      </c>
      <c r="P28" s="186">
        <v>2.262</v>
      </c>
      <c r="Q28" s="49"/>
      <c r="R28" s="186"/>
      <c r="S28" s="152">
        <v>42432</v>
      </c>
      <c r="T28" s="186">
        <v>2.3370000000000002</v>
      </c>
      <c r="U28" s="49"/>
      <c r="V28" s="186"/>
      <c r="W28" s="152">
        <v>42432</v>
      </c>
      <c r="X28" s="186">
        <v>2.427</v>
      </c>
      <c r="Y28" s="186"/>
      <c r="Z28" s="187"/>
      <c r="AA28" s="152">
        <v>42432</v>
      </c>
      <c r="AB28" s="186">
        <v>2.516</v>
      </c>
      <c r="AC28" s="49"/>
      <c r="AD28" s="186"/>
      <c r="AE28" s="152">
        <v>42432</v>
      </c>
      <c r="AF28" s="186">
        <v>2.7090000000000001</v>
      </c>
      <c r="AG28" s="49"/>
      <c r="AH28" s="186"/>
      <c r="AI28" s="152">
        <v>42432</v>
      </c>
      <c r="AJ28" s="186"/>
      <c r="AK28" s="49"/>
      <c r="AL28" s="186"/>
      <c r="AM28" s="152">
        <v>42432</v>
      </c>
      <c r="AN28" s="186">
        <v>3.0739999999999998</v>
      </c>
      <c r="AO28" s="49"/>
      <c r="AP28" s="186"/>
      <c r="AQ28" s="152">
        <v>42432</v>
      </c>
      <c r="AR28" s="186">
        <v>3.3890000000000002</v>
      </c>
      <c r="AS28" s="49"/>
      <c r="AT28" s="186"/>
      <c r="AU28" s="152">
        <v>42432</v>
      </c>
      <c r="AV28" s="186"/>
      <c r="AW28" s="49"/>
    </row>
    <row r="29" spans="2:49" x14ac:dyDescent="0.35">
      <c r="B29" s="187"/>
      <c r="C29" s="152">
        <v>42433</v>
      </c>
      <c r="D29" s="186"/>
      <c r="E29" s="186"/>
      <c r="F29" s="187"/>
      <c r="G29" s="152">
        <v>42433</v>
      </c>
      <c r="H29" s="186"/>
      <c r="I29" s="49"/>
      <c r="J29" s="187"/>
      <c r="K29" s="152">
        <v>42433</v>
      </c>
      <c r="L29" s="186"/>
      <c r="M29" s="49"/>
      <c r="N29" s="187"/>
      <c r="O29" s="152">
        <v>42433</v>
      </c>
      <c r="P29" s="186">
        <v>2.2599999999999998</v>
      </c>
      <c r="Q29" s="49"/>
      <c r="R29" s="186"/>
      <c r="S29" s="152">
        <v>42433</v>
      </c>
      <c r="T29" s="186">
        <v>2.3330000000000002</v>
      </c>
      <c r="U29" s="49"/>
      <c r="V29" s="186"/>
      <c r="W29" s="152">
        <v>42433</v>
      </c>
      <c r="X29" s="186">
        <v>2.4220000000000002</v>
      </c>
      <c r="Y29" s="186"/>
      <c r="Z29" s="187"/>
      <c r="AA29" s="152">
        <v>42433</v>
      </c>
      <c r="AB29" s="186">
        <v>2.5140000000000002</v>
      </c>
      <c r="AC29" s="49"/>
      <c r="AD29" s="186"/>
      <c r="AE29" s="152">
        <v>42433</v>
      </c>
      <c r="AF29" s="186">
        <v>2.7050000000000001</v>
      </c>
      <c r="AG29" s="49"/>
      <c r="AH29" s="186"/>
      <c r="AI29" s="152">
        <v>42433</v>
      </c>
      <c r="AJ29" s="186"/>
      <c r="AK29" s="49"/>
      <c r="AL29" s="186"/>
      <c r="AM29" s="152">
        <v>42433</v>
      </c>
      <c r="AN29" s="186">
        <v>3.0739999999999998</v>
      </c>
      <c r="AO29" s="49"/>
      <c r="AP29" s="186"/>
      <c r="AQ29" s="152">
        <v>42433</v>
      </c>
      <c r="AR29" s="186">
        <v>3.3839999999999999</v>
      </c>
      <c r="AS29" s="49"/>
      <c r="AT29" s="186"/>
      <c r="AU29" s="152">
        <v>42433</v>
      </c>
      <c r="AV29" s="186"/>
      <c r="AW29" s="49"/>
    </row>
    <row r="30" spans="2:49" x14ac:dyDescent="0.35">
      <c r="B30" s="187"/>
      <c r="C30" s="152">
        <v>42436</v>
      </c>
      <c r="D30" s="186"/>
      <c r="E30" s="186"/>
      <c r="F30" s="187"/>
      <c r="G30" s="152">
        <v>42436</v>
      </c>
      <c r="H30" s="186"/>
      <c r="I30" s="49"/>
      <c r="J30" s="187"/>
      <c r="K30" s="152">
        <v>42436</v>
      </c>
      <c r="L30" s="186"/>
      <c r="M30" s="49"/>
      <c r="N30" s="187"/>
      <c r="O30" s="152">
        <v>42436</v>
      </c>
      <c r="P30" s="186">
        <v>2.2770000000000001</v>
      </c>
      <c r="Q30" s="49"/>
      <c r="R30" s="186"/>
      <c r="S30" s="152">
        <v>42436</v>
      </c>
      <c r="T30" s="186">
        <v>2.35</v>
      </c>
      <c r="U30" s="49"/>
      <c r="V30" s="186"/>
      <c r="W30" s="152">
        <v>42436</v>
      </c>
      <c r="X30" s="186">
        <v>2.4390000000000001</v>
      </c>
      <c r="Y30" s="186"/>
      <c r="Z30" s="187"/>
      <c r="AA30" s="152">
        <v>42436</v>
      </c>
      <c r="AB30" s="186">
        <v>2.532</v>
      </c>
      <c r="AC30" s="49"/>
      <c r="AD30" s="186"/>
      <c r="AE30" s="152">
        <v>42436</v>
      </c>
      <c r="AF30" s="186">
        <v>2.7309999999999999</v>
      </c>
      <c r="AG30" s="49"/>
      <c r="AH30" s="186"/>
      <c r="AI30" s="152">
        <v>42436</v>
      </c>
      <c r="AJ30" s="186"/>
      <c r="AK30" s="49"/>
      <c r="AL30" s="186"/>
      <c r="AM30" s="152">
        <v>42436</v>
      </c>
      <c r="AN30" s="186">
        <v>3.0920000000000001</v>
      </c>
      <c r="AO30" s="49"/>
      <c r="AP30" s="186"/>
      <c r="AQ30" s="152">
        <v>42436</v>
      </c>
      <c r="AR30" s="186">
        <v>3.4060000000000001</v>
      </c>
      <c r="AS30" s="49"/>
      <c r="AT30" s="186"/>
      <c r="AU30" s="152">
        <v>42436</v>
      </c>
      <c r="AV30" s="186"/>
      <c r="AW30" s="49"/>
    </row>
    <row r="31" spans="2:49" x14ac:dyDescent="0.35">
      <c r="B31" s="187"/>
      <c r="C31" s="152">
        <v>42437</v>
      </c>
      <c r="D31" s="186"/>
      <c r="E31" s="186"/>
      <c r="F31" s="187"/>
      <c r="G31" s="152">
        <v>42437</v>
      </c>
      <c r="H31" s="186"/>
      <c r="I31" s="49"/>
      <c r="J31" s="187"/>
      <c r="K31" s="152">
        <v>42437</v>
      </c>
      <c r="L31" s="186"/>
      <c r="M31" s="49"/>
      <c r="N31" s="187"/>
      <c r="O31" s="152">
        <v>42437</v>
      </c>
      <c r="P31" s="186">
        <v>2.2480000000000002</v>
      </c>
      <c r="Q31" s="49"/>
      <c r="R31" s="186"/>
      <c r="S31" s="152">
        <v>42437</v>
      </c>
      <c r="T31" s="186">
        <v>2.3210000000000002</v>
      </c>
      <c r="U31" s="49"/>
      <c r="V31" s="186"/>
      <c r="W31" s="152">
        <v>42437</v>
      </c>
      <c r="X31" s="186">
        <v>2.415</v>
      </c>
      <c r="Y31" s="186"/>
      <c r="Z31" s="187"/>
      <c r="AA31" s="152">
        <v>42437</v>
      </c>
      <c r="AB31" s="186">
        <v>2.5089999999999999</v>
      </c>
      <c r="AC31" s="49"/>
      <c r="AD31" s="186"/>
      <c r="AE31" s="152">
        <v>42437</v>
      </c>
      <c r="AF31" s="186">
        <v>2.7069999999999999</v>
      </c>
      <c r="AG31" s="49"/>
      <c r="AH31" s="186"/>
      <c r="AI31" s="152">
        <v>42437</v>
      </c>
      <c r="AJ31" s="186"/>
      <c r="AK31" s="49"/>
      <c r="AL31" s="186"/>
      <c r="AM31" s="152">
        <v>42437</v>
      </c>
      <c r="AN31" s="186">
        <v>3.0649999999999999</v>
      </c>
      <c r="AO31" s="49"/>
      <c r="AP31" s="186"/>
      <c r="AQ31" s="152">
        <v>42437</v>
      </c>
      <c r="AR31" s="186">
        <v>3.375</v>
      </c>
      <c r="AS31" s="49"/>
      <c r="AT31" s="186"/>
      <c r="AU31" s="152">
        <v>42437</v>
      </c>
      <c r="AV31" s="186"/>
      <c r="AW31" s="49"/>
    </row>
    <row r="32" spans="2:49" x14ac:dyDescent="0.35">
      <c r="B32" s="187"/>
      <c r="C32" s="152">
        <v>42438</v>
      </c>
      <c r="D32" s="186"/>
      <c r="E32" s="186"/>
      <c r="F32" s="187"/>
      <c r="G32" s="152">
        <v>42438</v>
      </c>
      <c r="H32" s="186"/>
      <c r="I32" s="49"/>
      <c r="J32" s="187"/>
      <c r="K32" s="152">
        <v>42438</v>
      </c>
      <c r="L32" s="186"/>
      <c r="M32" s="49"/>
      <c r="N32" s="187"/>
      <c r="O32" s="152">
        <v>42438</v>
      </c>
      <c r="P32" s="186">
        <v>2.2320000000000002</v>
      </c>
      <c r="Q32" s="49"/>
      <c r="R32" s="186"/>
      <c r="S32" s="152">
        <v>42438</v>
      </c>
      <c r="T32" s="186">
        <v>2.3029999999999999</v>
      </c>
      <c r="U32" s="49"/>
      <c r="V32" s="186"/>
      <c r="W32" s="152">
        <v>42438</v>
      </c>
      <c r="X32" s="186">
        <v>2.3940000000000001</v>
      </c>
      <c r="Y32" s="186"/>
      <c r="Z32" s="187"/>
      <c r="AA32" s="152">
        <v>42438</v>
      </c>
      <c r="AB32" s="186">
        <v>2.4849999999999999</v>
      </c>
      <c r="AC32" s="49"/>
      <c r="AD32" s="186"/>
      <c r="AE32" s="152">
        <v>42438</v>
      </c>
      <c r="AF32" s="186">
        <v>2.6790000000000003</v>
      </c>
      <c r="AG32" s="49"/>
      <c r="AH32" s="186"/>
      <c r="AI32" s="152">
        <v>42438</v>
      </c>
      <c r="AJ32" s="186"/>
      <c r="AK32" s="49"/>
      <c r="AL32" s="186"/>
      <c r="AM32" s="152">
        <v>42438</v>
      </c>
      <c r="AN32" s="186">
        <v>3.0379999999999998</v>
      </c>
      <c r="AO32" s="49"/>
      <c r="AP32" s="186"/>
      <c r="AQ32" s="152">
        <v>42438</v>
      </c>
      <c r="AR32" s="186">
        <v>3.3439999999999999</v>
      </c>
      <c r="AS32" s="49"/>
      <c r="AT32" s="186"/>
      <c r="AU32" s="152">
        <v>42438</v>
      </c>
      <c r="AV32" s="186"/>
      <c r="AW32" s="49"/>
    </row>
    <row r="33" spans="2:49" x14ac:dyDescent="0.35">
      <c r="B33" s="187"/>
      <c r="C33" s="152">
        <v>42439</v>
      </c>
      <c r="D33" s="186"/>
      <c r="E33" s="186"/>
      <c r="F33" s="187"/>
      <c r="G33" s="152">
        <v>42439</v>
      </c>
      <c r="H33" s="186"/>
      <c r="I33" s="49"/>
      <c r="J33" s="187"/>
      <c r="K33" s="152">
        <v>42439</v>
      </c>
      <c r="L33" s="186"/>
      <c r="M33" s="49"/>
      <c r="N33" s="187"/>
      <c r="O33" s="152">
        <v>42439</v>
      </c>
      <c r="P33" s="186">
        <v>2.0539999999999998</v>
      </c>
      <c r="Q33" s="49"/>
      <c r="R33" s="186"/>
      <c r="S33" s="152">
        <v>42439</v>
      </c>
      <c r="T33" s="186">
        <v>2.125</v>
      </c>
      <c r="U33" s="49"/>
      <c r="V33" s="186"/>
      <c r="W33" s="152">
        <v>42439</v>
      </c>
      <c r="X33" s="186">
        <v>2.2330000000000001</v>
      </c>
      <c r="Y33" s="186"/>
      <c r="Z33" s="187"/>
      <c r="AA33" s="152">
        <v>42439</v>
      </c>
      <c r="AB33" s="186">
        <v>2.355</v>
      </c>
      <c r="AC33" s="49"/>
      <c r="AD33" s="186"/>
      <c r="AE33" s="152">
        <v>42439</v>
      </c>
      <c r="AF33" s="186">
        <v>2.5659999999999998</v>
      </c>
      <c r="AG33" s="49"/>
      <c r="AH33" s="186"/>
      <c r="AI33" s="152">
        <v>42439</v>
      </c>
      <c r="AJ33" s="186"/>
      <c r="AK33" s="49"/>
      <c r="AL33" s="186"/>
      <c r="AM33" s="152">
        <v>42439</v>
      </c>
      <c r="AN33" s="186">
        <v>2.9390000000000001</v>
      </c>
      <c r="AO33" s="49"/>
      <c r="AP33" s="186"/>
      <c r="AQ33" s="152">
        <v>42439</v>
      </c>
      <c r="AR33" s="186">
        <v>3.2560000000000002</v>
      </c>
      <c r="AS33" s="49"/>
      <c r="AT33" s="186"/>
      <c r="AU33" s="152">
        <v>42439</v>
      </c>
      <c r="AV33" s="186"/>
      <c r="AW33" s="49"/>
    </row>
    <row r="34" spans="2:49" x14ac:dyDescent="0.35">
      <c r="B34" s="187"/>
      <c r="C34" s="152">
        <v>42440</v>
      </c>
      <c r="D34" s="186"/>
      <c r="E34" s="186"/>
      <c r="F34" s="187"/>
      <c r="G34" s="152">
        <v>42440</v>
      </c>
      <c r="H34" s="186"/>
      <c r="I34" s="49"/>
      <c r="J34" s="187"/>
      <c r="K34" s="152">
        <v>42440</v>
      </c>
      <c r="L34" s="186"/>
      <c r="M34" s="49"/>
      <c r="N34" s="187"/>
      <c r="O34" s="152">
        <v>42440</v>
      </c>
      <c r="P34" s="186">
        <v>2.0859999999999999</v>
      </c>
      <c r="Q34" s="49"/>
      <c r="R34" s="186"/>
      <c r="S34" s="152">
        <v>42440</v>
      </c>
      <c r="T34" s="186">
        <v>2.1579999999999999</v>
      </c>
      <c r="U34" s="49"/>
      <c r="V34" s="186"/>
      <c r="W34" s="152">
        <v>42440</v>
      </c>
      <c r="X34" s="186">
        <v>2.2749999999999999</v>
      </c>
      <c r="Y34" s="186"/>
      <c r="Z34" s="187"/>
      <c r="AA34" s="152">
        <v>42440</v>
      </c>
      <c r="AB34" s="186">
        <v>2.415</v>
      </c>
      <c r="AC34" s="49"/>
      <c r="AD34" s="186"/>
      <c r="AE34" s="152">
        <v>42440</v>
      </c>
      <c r="AF34" s="186">
        <v>2.6339999999999999</v>
      </c>
      <c r="AG34" s="49"/>
      <c r="AH34" s="186"/>
      <c r="AI34" s="152">
        <v>42440</v>
      </c>
      <c r="AJ34" s="186"/>
      <c r="AK34" s="49"/>
      <c r="AL34" s="186"/>
      <c r="AM34" s="152">
        <v>42440</v>
      </c>
      <c r="AN34" s="186">
        <v>3.016</v>
      </c>
      <c r="AO34" s="49"/>
      <c r="AP34" s="186"/>
      <c r="AQ34" s="152">
        <v>42440</v>
      </c>
      <c r="AR34" s="186">
        <v>3.33</v>
      </c>
      <c r="AS34" s="49"/>
      <c r="AT34" s="186"/>
      <c r="AU34" s="152">
        <v>42440</v>
      </c>
      <c r="AV34" s="186"/>
      <c r="AW34" s="49"/>
    </row>
    <row r="35" spans="2:49" x14ac:dyDescent="0.35">
      <c r="B35" s="187"/>
      <c r="C35" s="152">
        <v>42443</v>
      </c>
      <c r="D35" s="186"/>
      <c r="E35" s="186"/>
      <c r="F35" s="187"/>
      <c r="G35" s="152">
        <v>42443</v>
      </c>
      <c r="H35" s="186"/>
      <c r="I35" s="49"/>
      <c r="J35" s="187"/>
      <c r="K35" s="152">
        <v>42443</v>
      </c>
      <c r="L35" s="186"/>
      <c r="M35" s="49"/>
      <c r="N35" s="187"/>
      <c r="O35" s="152">
        <v>42443</v>
      </c>
      <c r="P35" s="186">
        <v>2.12</v>
      </c>
      <c r="Q35" s="49"/>
      <c r="R35" s="186"/>
      <c r="S35" s="152">
        <v>42443</v>
      </c>
      <c r="T35" s="186">
        <v>2.1920000000000002</v>
      </c>
      <c r="U35" s="49"/>
      <c r="V35" s="186"/>
      <c r="W35" s="152">
        <v>42443</v>
      </c>
      <c r="X35" s="186">
        <v>2.3130000000000002</v>
      </c>
      <c r="Y35" s="186"/>
      <c r="Z35" s="187"/>
      <c r="AA35" s="152">
        <v>42443</v>
      </c>
      <c r="AB35" s="186">
        <v>2.452</v>
      </c>
      <c r="AC35" s="49"/>
      <c r="AD35" s="186"/>
      <c r="AE35" s="152">
        <v>42443</v>
      </c>
      <c r="AF35" s="186">
        <v>2.6779999999999999</v>
      </c>
      <c r="AG35" s="49"/>
      <c r="AH35" s="186"/>
      <c r="AI35" s="152">
        <v>42443</v>
      </c>
      <c r="AJ35" s="186"/>
      <c r="AK35" s="49"/>
      <c r="AL35" s="186"/>
      <c r="AM35" s="152">
        <v>42443</v>
      </c>
      <c r="AN35" s="186">
        <v>3.0659999999999998</v>
      </c>
      <c r="AO35" s="49"/>
      <c r="AP35" s="186"/>
      <c r="AQ35" s="152">
        <v>42443</v>
      </c>
      <c r="AR35" s="186">
        <v>3.3810000000000002</v>
      </c>
      <c r="AS35" s="49"/>
      <c r="AT35" s="186"/>
      <c r="AU35" s="152">
        <v>42443</v>
      </c>
      <c r="AV35" s="186"/>
      <c r="AW35" s="49"/>
    </row>
    <row r="36" spans="2:49" x14ac:dyDescent="0.35">
      <c r="B36" s="187"/>
      <c r="C36" s="152">
        <v>42444</v>
      </c>
      <c r="D36" s="186"/>
      <c r="E36" s="186"/>
      <c r="F36" s="187"/>
      <c r="G36" s="152">
        <v>42444</v>
      </c>
      <c r="H36" s="186"/>
      <c r="I36" s="49"/>
      <c r="J36" s="187"/>
      <c r="K36" s="152">
        <v>42444</v>
      </c>
      <c r="L36" s="186"/>
      <c r="M36" s="49"/>
      <c r="N36" s="187"/>
      <c r="O36" s="152">
        <v>42444</v>
      </c>
      <c r="P36" s="186">
        <v>2.113</v>
      </c>
      <c r="Q36" s="49"/>
      <c r="R36" s="186"/>
      <c r="S36" s="152">
        <v>42444</v>
      </c>
      <c r="T36" s="186">
        <v>2.1880000000000002</v>
      </c>
      <c r="U36" s="49"/>
      <c r="V36" s="186"/>
      <c r="W36" s="152">
        <v>42444</v>
      </c>
      <c r="X36" s="186">
        <v>2.3140000000000001</v>
      </c>
      <c r="Y36" s="186"/>
      <c r="Z36" s="187"/>
      <c r="AA36" s="152">
        <v>42444</v>
      </c>
      <c r="AB36" s="186">
        <v>2.4529999999999998</v>
      </c>
      <c r="AC36" s="49"/>
      <c r="AD36" s="186"/>
      <c r="AE36" s="152">
        <v>42444</v>
      </c>
      <c r="AF36" s="186">
        <v>2.6879999999999997</v>
      </c>
      <c r="AG36" s="49"/>
      <c r="AH36" s="186"/>
      <c r="AI36" s="152">
        <v>42444</v>
      </c>
      <c r="AJ36" s="186"/>
      <c r="AK36" s="49"/>
      <c r="AL36" s="186"/>
      <c r="AM36" s="152">
        <v>42444</v>
      </c>
      <c r="AN36" s="186">
        <v>3.0830000000000002</v>
      </c>
      <c r="AO36" s="49"/>
      <c r="AP36" s="186"/>
      <c r="AQ36" s="152">
        <v>42444</v>
      </c>
      <c r="AR36" s="186">
        <v>3.3919999999999999</v>
      </c>
      <c r="AS36" s="49"/>
      <c r="AT36" s="186"/>
      <c r="AU36" s="152">
        <v>42444</v>
      </c>
      <c r="AV36" s="186"/>
      <c r="AW36" s="49"/>
    </row>
    <row r="37" spans="2:49" x14ac:dyDescent="0.35">
      <c r="B37" s="187"/>
      <c r="C37" s="152">
        <v>42445</v>
      </c>
      <c r="D37" s="186"/>
      <c r="E37" s="186"/>
      <c r="F37" s="187"/>
      <c r="G37" s="152">
        <v>42445</v>
      </c>
      <c r="H37" s="186"/>
      <c r="I37" s="49"/>
      <c r="J37" s="187"/>
      <c r="K37" s="152">
        <v>42445</v>
      </c>
      <c r="L37" s="186"/>
      <c r="M37" s="49"/>
      <c r="N37" s="187"/>
      <c r="O37" s="152">
        <v>42445</v>
      </c>
      <c r="P37" s="186">
        <v>2.1360000000000001</v>
      </c>
      <c r="Q37" s="49"/>
      <c r="R37" s="186"/>
      <c r="S37" s="152">
        <v>42445</v>
      </c>
      <c r="T37" s="186">
        <v>2.21</v>
      </c>
      <c r="U37" s="49"/>
      <c r="V37" s="186"/>
      <c r="W37" s="152">
        <v>42445</v>
      </c>
      <c r="X37" s="186">
        <v>2.3449999999999998</v>
      </c>
      <c r="Y37" s="186"/>
      <c r="Z37" s="187"/>
      <c r="AA37" s="152">
        <v>42445</v>
      </c>
      <c r="AB37" s="186">
        <v>2.484</v>
      </c>
      <c r="AC37" s="49"/>
      <c r="AD37" s="186"/>
      <c r="AE37" s="152">
        <v>42445</v>
      </c>
      <c r="AF37" s="186">
        <v>2.7240000000000002</v>
      </c>
      <c r="AG37" s="49"/>
      <c r="AH37" s="186"/>
      <c r="AI37" s="152">
        <v>42445</v>
      </c>
      <c r="AJ37" s="186"/>
      <c r="AK37" s="49"/>
      <c r="AL37" s="186"/>
      <c r="AM37" s="152">
        <v>42445</v>
      </c>
      <c r="AN37" s="186">
        <v>3.1280000000000001</v>
      </c>
      <c r="AO37" s="49"/>
      <c r="AP37" s="186"/>
      <c r="AQ37" s="152">
        <v>42445</v>
      </c>
      <c r="AR37" s="186">
        <v>3.4319999999999999</v>
      </c>
      <c r="AS37" s="49"/>
      <c r="AT37" s="186"/>
      <c r="AU37" s="152">
        <v>42445</v>
      </c>
      <c r="AV37" s="186"/>
      <c r="AW37" s="49"/>
    </row>
    <row r="38" spans="2:49" x14ac:dyDescent="0.35">
      <c r="B38" s="187"/>
      <c r="C38" s="152">
        <v>42446</v>
      </c>
      <c r="D38" s="186"/>
      <c r="E38" s="186"/>
      <c r="F38" s="187"/>
      <c r="G38" s="152">
        <v>42446</v>
      </c>
      <c r="H38" s="186"/>
      <c r="I38" s="49"/>
      <c r="J38" s="187"/>
      <c r="K38" s="152">
        <v>42446</v>
      </c>
      <c r="L38" s="186"/>
      <c r="M38" s="49"/>
      <c r="N38" s="187"/>
      <c r="O38" s="152">
        <v>42446</v>
      </c>
      <c r="P38" s="186">
        <v>2.1030000000000002</v>
      </c>
      <c r="Q38" s="49"/>
      <c r="R38" s="186"/>
      <c r="S38" s="152">
        <v>42446</v>
      </c>
      <c r="T38" s="186">
        <v>2.1680000000000001</v>
      </c>
      <c r="U38" s="49"/>
      <c r="V38" s="186"/>
      <c r="W38" s="152">
        <v>42446</v>
      </c>
      <c r="X38" s="186">
        <v>2.2959999999999998</v>
      </c>
      <c r="Y38" s="186"/>
      <c r="Z38" s="187"/>
      <c r="AA38" s="152">
        <v>42446</v>
      </c>
      <c r="AB38" s="186">
        <v>2.427</v>
      </c>
      <c r="AC38" s="49"/>
      <c r="AD38" s="186"/>
      <c r="AE38" s="152">
        <v>42446</v>
      </c>
      <c r="AF38" s="186">
        <v>2.6640000000000001</v>
      </c>
      <c r="AG38" s="49"/>
      <c r="AH38" s="186"/>
      <c r="AI38" s="152">
        <v>42446</v>
      </c>
      <c r="AJ38" s="186"/>
      <c r="AK38" s="49"/>
      <c r="AL38" s="186"/>
      <c r="AM38" s="152">
        <v>42446</v>
      </c>
      <c r="AN38" s="186">
        <v>3.0659999999999998</v>
      </c>
      <c r="AO38" s="49"/>
      <c r="AP38" s="186"/>
      <c r="AQ38" s="152">
        <v>42446</v>
      </c>
      <c r="AR38" s="186">
        <v>3.3620000000000001</v>
      </c>
      <c r="AS38" s="49"/>
      <c r="AT38" s="186"/>
      <c r="AU38" s="152">
        <v>42446</v>
      </c>
      <c r="AV38" s="186"/>
      <c r="AW38" s="49"/>
    </row>
    <row r="39" spans="2:49" x14ac:dyDescent="0.35">
      <c r="B39" s="187"/>
      <c r="C39" s="152">
        <v>42447</v>
      </c>
      <c r="D39" s="186"/>
      <c r="E39" s="186"/>
      <c r="F39" s="187"/>
      <c r="G39" s="152">
        <v>42447</v>
      </c>
      <c r="H39" s="186"/>
      <c r="I39" s="49"/>
      <c r="J39" s="187"/>
      <c r="K39" s="152">
        <v>42447</v>
      </c>
      <c r="L39" s="186"/>
      <c r="M39" s="49"/>
      <c r="N39" s="187"/>
      <c r="O39" s="152">
        <v>42447</v>
      </c>
      <c r="P39" s="186">
        <v>2.069</v>
      </c>
      <c r="Q39" s="49"/>
      <c r="R39" s="186"/>
      <c r="S39" s="152">
        <v>42447</v>
      </c>
      <c r="T39" s="186">
        <v>2.1379999999999999</v>
      </c>
      <c r="U39" s="49"/>
      <c r="V39" s="186"/>
      <c r="W39" s="152">
        <v>42447</v>
      </c>
      <c r="X39" s="186">
        <v>2.2679999999999998</v>
      </c>
      <c r="Y39" s="186"/>
      <c r="Z39" s="187"/>
      <c r="AA39" s="152">
        <v>42447</v>
      </c>
      <c r="AB39" s="186">
        <v>2.3890000000000002</v>
      </c>
      <c r="AC39" s="49"/>
      <c r="AD39" s="186"/>
      <c r="AE39" s="152">
        <v>42447</v>
      </c>
      <c r="AF39" s="186">
        <v>2.6179999999999999</v>
      </c>
      <c r="AG39" s="49"/>
      <c r="AH39" s="186"/>
      <c r="AI39" s="152">
        <v>42447</v>
      </c>
      <c r="AJ39" s="186"/>
      <c r="AK39" s="49"/>
      <c r="AL39" s="186"/>
      <c r="AM39" s="152">
        <v>42447</v>
      </c>
      <c r="AN39" s="186">
        <v>3.01</v>
      </c>
      <c r="AO39" s="49"/>
      <c r="AP39" s="186"/>
      <c r="AQ39" s="152">
        <v>42447</v>
      </c>
      <c r="AR39" s="186">
        <v>3.3220000000000001</v>
      </c>
      <c r="AS39" s="49"/>
      <c r="AT39" s="186"/>
      <c r="AU39" s="152">
        <v>42447</v>
      </c>
      <c r="AV39" s="186"/>
      <c r="AW39" s="49"/>
    </row>
    <row r="40" spans="2:49" x14ac:dyDescent="0.35">
      <c r="B40" s="187"/>
      <c r="C40" s="152">
        <v>42450</v>
      </c>
      <c r="D40" s="186"/>
      <c r="E40" s="186"/>
      <c r="F40" s="187"/>
      <c r="G40" s="152">
        <v>42450</v>
      </c>
      <c r="H40" s="186"/>
      <c r="I40" s="49"/>
      <c r="J40" s="187"/>
      <c r="K40" s="152">
        <v>42450</v>
      </c>
      <c r="L40" s="186"/>
      <c r="M40" s="49"/>
      <c r="N40" s="187"/>
      <c r="O40" s="152">
        <v>42450</v>
      </c>
      <c r="P40" s="186">
        <v>2.0640000000000001</v>
      </c>
      <c r="Q40" s="49"/>
      <c r="R40" s="186"/>
      <c r="S40" s="152">
        <v>42450</v>
      </c>
      <c r="T40" s="186">
        <v>2.1390000000000002</v>
      </c>
      <c r="U40" s="49"/>
      <c r="V40" s="186"/>
      <c r="W40" s="152">
        <v>42450</v>
      </c>
      <c r="X40" s="186">
        <v>2.2610000000000001</v>
      </c>
      <c r="Y40" s="186"/>
      <c r="Z40" s="187"/>
      <c r="AA40" s="152">
        <v>42450</v>
      </c>
      <c r="AB40" s="186">
        <v>2.38</v>
      </c>
      <c r="AC40" s="49"/>
      <c r="AD40" s="186"/>
      <c r="AE40" s="152">
        <v>42450</v>
      </c>
      <c r="AF40" s="186">
        <v>2.6109999999999998</v>
      </c>
      <c r="AG40" s="49"/>
      <c r="AH40" s="186"/>
      <c r="AI40" s="152">
        <v>42450</v>
      </c>
      <c r="AJ40" s="186"/>
      <c r="AK40" s="49"/>
      <c r="AL40" s="186"/>
      <c r="AM40" s="152">
        <v>42450</v>
      </c>
      <c r="AN40" s="186">
        <v>3</v>
      </c>
      <c r="AO40" s="49"/>
      <c r="AP40" s="186"/>
      <c r="AQ40" s="152">
        <v>42450</v>
      </c>
      <c r="AR40" s="186">
        <v>3.3220000000000001</v>
      </c>
      <c r="AS40" s="49"/>
      <c r="AT40" s="186"/>
      <c r="AU40" s="152">
        <v>42450</v>
      </c>
      <c r="AV40" s="186"/>
      <c r="AW40" s="49"/>
    </row>
    <row r="41" spans="2:49" x14ac:dyDescent="0.35">
      <c r="B41" s="187"/>
      <c r="C41" s="152">
        <v>42451</v>
      </c>
      <c r="D41" s="186"/>
      <c r="E41" s="186"/>
      <c r="F41" s="187"/>
      <c r="G41" s="152">
        <v>42451</v>
      </c>
      <c r="H41" s="186"/>
      <c r="I41" s="49"/>
      <c r="J41" s="187"/>
      <c r="K41" s="152">
        <v>42451</v>
      </c>
      <c r="L41" s="186"/>
      <c r="M41" s="49"/>
      <c r="N41" s="187"/>
      <c r="O41" s="152">
        <v>42451</v>
      </c>
      <c r="P41" s="186">
        <v>2.0779999999999998</v>
      </c>
      <c r="Q41" s="49"/>
      <c r="R41" s="186"/>
      <c r="S41" s="152">
        <v>42451</v>
      </c>
      <c r="T41" s="186">
        <v>2.15</v>
      </c>
      <c r="U41" s="49"/>
      <c r="V41" s="186"/>
      <c r="W41" s="152">
        <v>42451</v>
      </c>
      <c r="X41" s="186">
        <v>2.2770000000000001</v>
      </c>
      <c r="Y41" s="186"/>
      <c r="Z41" s="187"/>
      <c r="AA41" s="152">
        <v>42451</v>
      </c>
      <c r="AB41" s="186">
        <v>2.3940000000000001</v>
      </c>
      <c r="AC41" s="49"/>
      <c r="AD41" s="186"/>
      <c r="AE41" s="152">
        <v>42451</v>
      </c>
      <c r="AF41" s="186">
        <v>2.6269999999999998</v>
      </c>
      <c r="AG41" s="49"/>
      <c r="AH41" s="186"/>
      <c r="AI41" s="152">
        <v>42451</v>
      </c>
      <c r="AJ41" s="186"/>
      <c r="AK41" s="49"/>
      <c r="AL41" s="186"/>
      <c r="AM41" s="152">
        <v>42451</v>
      </c>
      <c r="AN41" s="186">
        <v>3.024</v>
      </c>
      <c r="AO41" s="49"/>
      <c r="AP41" s="186"/>
      <c r="AQ41" s="152">
        <v>42451</v>
      </c>
      <c r="AR41" s="186">
        <v>3.3580000000000001</v>
      </c>
      <c r="AS41" s="49"/>
      <c r="AT41" s="186"/>
      <c r="AU41" s="152">
        <v>42451</v>
      </c>
      <c r="AV41" s="186"/>
      <c r="AW41" s="49"/>
    </row>
    <row r="42" spans="2:49" x14ac:dyDescent="0.35">
      <c r="B42" s="187"/>
      <c r="C42" s="152">
        <v>42452</v>
      </c>
      <c r="D42" s="186"/>
      <c r="E42" s="186"/>
      <c r="F42" s="187"/>
      <c r="G42" s="152">
        <v>42452</v>
      </c>
      <c r="H42" s="186"/>
      <c r="I42" s="49"/>
      <c r="J42" s="187"/>
      <c r="K42" s="152">
        <v>42452</v>
      </c>
      <c r="L42" s="186"/>
      <c r="M42" s="49"/>
      <c r="N42" s="187"/>
      <c r="O42" s="152">
        <v>42452</v>
      </c>
      <c r="P42" s="186">
        <v>2.097</v>
      </c>
      <c r="Q42" s="49"/>
      <c r="R42" s="186"/>
      <c r="S42" s="152">
        <v>42452</v>
      </c>
      <c r="T42" s="186">
        <v>2.1789999999999998</v>
      </c>
      <c r="U42" s="49"/>
      <c r="V42" s="186"/>
      <c r="W42" s="152">
        <v>42452</v>
      </c>
      <c r="X42" s="186">
        <v>2.3170000000000002</v>
      </c>
      <c r="Y42" s="186"/>
      <c r="Z42" s="187"/>
      <c r="AA42" s="152">
        <v>42452</v>
      </c>
      <c r="AB42" s="186">
        <v>2.4279999999999999</v>
      </c>
      <c r="AC42" s="49"/>
      <c r="AD42" s="186"/>
      <c r="AE42" s="152">
        <v>42452</v>
      </c>
      <c r="AF42" s="186">
        <v>2.6790000000000003</v>
      </c>
      <c r="AG42" s="49"/>
      <c r="AH42" s="186"/>
      <c r="AI42" s="152">
        <v>42452</v>
      </c>
      <c r="AJ42" s="186"/>
      <c r="AK42" s="49"/>
      <c r="AL42" s="186"/>
      <c r="AM42" s="152">
        <v>42452</v>
      </c>
      <c r="AN42" s="186">
        <v>3.0859999999999999</v>
      </c>
      <c r="AO42" s="49"/>
      <c r="AP42" s="186"/>
      <c r="AQ42" s="152">
        <v>42452</v>
      </c>
      <c r="AR42" s="186">
        <v>3.4209999999999998</v>
      </c>
      <c r="AS42" s="49"/>
      <c r="AT42" s="186"/>
      <c r="AU42" s="152">
        <v>42452</v>
      </c>
      <c r="AV42" s="186"/>
      <c r="AW42" s="49"/>
    </row>
    <row r="43" spans="2:49" x14ac:dyDescent="0.35">
      <c r="B43" s="187"/>
      <c r="C43" s="152">
        <v>42453</v>
      </c>
      <c r="D43" s="186"/>
      <c r="E43" s="186"/>
      <c r="F43" s="187"/>
      <c r="G43" s="152">
        <v>42453</v>
      </c>
      <c r="H43" s="186"/>
      <c r="I43" s="49"/>
      <c r="J43" s="187"/>
      <c r="K43" s="152">
        <v>42453</v>
      </c>
      <c r="L43" s="186"/>
      <c r="M43" s="49"/>
      <c r="N43" s="187"/>
      <c r="O43" s="152">
        <v>42453</v>
      </c>
      <c r="P43" s="186">
        <v>2.0760000000000001</v>
      </c>
      <c r="Q43" s="49"/>
      <c r="R43" s="186"/>
      <c r="S43" s="152">
        <v>42453</v>
      </c>
      <c r="T43" s="186">
        <v>2.1560000000000001</v>
      </c>
      <c r="U43" s="49"/>
      <c r="V43" s="186"/>
      <c r="W43" s="152">
        <v>42453</v>
      </c>
      <c r="X43" s="186">
        <v>2.2930000000000001</v>
      </c>
      <c r="Y43" s="186"/>
      <c r="Z43" s="187"/>
      <c r="AA43" s="152">
        <v>42453</v>
      </c>
      <c r="AB43" s="186">
        <v>2.4129999999999998</v>
      </c>
      <c r="AC43" s="49"/>
      <c r="AD43" s="186"/>
      <c r="AE43" s="152">
        <v>42453</v>
      </c>
      <c r="AF43" s="186">
        <v>2.6550000000000002</v>
      </c>
      <c r="AG43" s="49"/>
      <c r="AH43" s="186"/>
      <c r="AI43" s="152">
        <v>42453</v>
      </c>
      <c r="AJ43" s="186"/>
      <c r="AK43" s="49"/>
      <c r="AL43" s="186"/>
      <c r="AM43" s="152">
        <v>42453</v>
      </c>
      <c r="AN43" s="186">
        <v>3.0569999999999999</v>
      </c>
      <c r="AO43" s="49"/>
      <c r="AP43" s="186"/>
      <c r="AQ43" s="152">
        <v>42453</v>
      </c>
      <c r="AR43" s="186">
        <v>3.4009999999999998</v>
      </c>
      <c r="AS43" s="49"/>
      <c r="AT43" s="186"/>
      <c r="AU43" s="152">
        <v>42453</v>
      </c>
      <c r="AV43" s="186"/>
      <c r="AW43" s="49"/>
    </row>
    <row r="44" spans="2:49" x14ac:dyDescent="0.35">
      <c r="B44" s="187"/>
      <c r="C44" s="152">
        <v>42454</v>
      </c>
      <c r="D44" s="186"/>
      <c r="E44" s="186"/>
      <c r="F44" s="187"/>
      <c r="G44" s="152">
        <v>42454</v>
      </c>
      <c r="H44" s="186"/>
      <c r="I44" s="49"/>
      <c r="J44" s="187"/>
      <c r="K44" s="152">
        <v>42454</v>
      </c>
      <c r="L44" s="186"/>
      <c r="M44" s="49"/>
      <c r="N44" s="187"/>
      <c r="O44" s="152">
        <v>42454</v>
      </c>
      <c r="P44" s="186">
        <v>2.052</v>
      </c>
      <c r="Q44" s="49"/>
      <c r="R44" s="186"/>
      <c r="S44" s="152">
        <v>42454</v>
      </c>
      <c r="T44" s="186">
        <v>2.1360000000000001</v>
      </c>
      <c r="U44" s="49"/>
      <c r="V44" s="186"/>
      <c r="W44" s="152">
        <v>42454</v>
      </c>
      <c r="X44" s="186">
        <v>2.2730000000000001</v>
      </c>
      <c r="Y44" s="186"/>
      <c r="Z44" s="187"/>
      <c r="AA44" s="152">
        <v>42454</v>
      </c>
      <c r="AB44" s="186">
        <v>2.3879999999999999</v>
      </c>
      <c r="AC44" s="49"/>
      <c r="AD44" s="186"/>
      <c r="AE44" s="152">
        <v>42454</v>
      </c>
      <c r="AF44" s="186">
        <v>2.6339999999999999</v>
      </c>
      <c r="AG44" s="49"/>
      <c r="AH44" s="186"/>
      <c r="AI44" s="152">
        <v>42454</v>
      </c>
      <c r="AJ44" s="186"/>
      <c r="AK44" s="49"/>
      <c r="AL44" s="186"/>
      <c r="AM44" s="152">
        <v>42454</v>
      </c>
      <c r="AN44" s="186">
        <v>3.0430000000000001</v>
      </c>
      <c r="AO44" s="49"/>
      <c r="AP44" s="186"/>
      <c r="AQ44" s="152">
        <v>42454</v>
      </c>
      <c r="AR44" s="186">
        <v>3.3759999999999999</v>
      </c>
      <c r="AS44" s="49"/>
      <c r="AT44" s="186"/>
      <c r="AU44" s="152">
        <v>42454</v>
      </c>
      <c r="AV44" s="186"/>
      <c r="AW44" s="49"/>
    </row>
    <row r="45" spans="2:49" x14ac:dyDescent="0.35">
      <c r="B45" s="187"/>
      <c r="C45" s="152">
        <v>42457</v>
      </c>
      <c r="D45" s="186"/>
      <c r="E45" s="186"/>
      <c r="F45" s="187"/>
      <c r="G45" s="152">
        <v>42457</v>
      </c>
      <c r="H45" s="186"/>
      <c r="I45" s="49"/>
      <c r="J45" s="187"/>
      <c r="K45" s="152">
        <v>42457</v>
      </c>
      <c r="L45" s="186"/>
      <c r="M45" s="49"/>
      <c r="N45" s="187"/>
      <c r="O45" s="152">
        <v>42457</v>
      </c>
      <c r="P45" s="186">
        <v>2.0640000000000001</v>
      </c>
      <c r="Q45" s="49"/>
      <c r="R45" s="186"/>
      <c r="S45" s="152">
        <v>42457</v>
      </c>
      <c r="T45" s="186">
        <v>2.1349999999999998</v>
      </c>
      <c r="U45" s="49"/>
      <c r="V45" s="186"/>
      <c r="W45" s="152">
        <v>42457</v>
      </c>
      <c r="X45" s="186">
        <v>2.2869999999999999</v>
      </c>
      <c r="Y45" s="186"/>
      <c r="Z45" s="187"/>
      <c r="AA45" s="152">
        <v>42457</v>
      </c>
      <c r="AB45" s="186">
        <v>2.4009999999999998</v>
      </c>
      <c r="AC45" s="49"/>
      <c r="AD45" s="186"/>
      <c r="AE45" s="152">
        <v>42457</v>
      </c>
      <c r="AF45" s="186">
        <v>2.6429999999999998</v>
      </c>
      <c r="AG45" s="49"/>
      <c r="AH45" s="186"/>
      <c r="AI45" s="152">
        <v>42457</v>
      </c>
      <c r="AJ45" s="186"/>
      <c r="AK45" s="49"/>
      <c r="AL45" s="186"/>
      <c r="AM45" s="152">
        <v>42457</v>
      </c>
      <c r="AN45" s="186">
        <v>3.052</v>
      </c>
      <c r="AO45" s="49"/>
      <c r="AP45" s="186"/>
      <c r="AQ45" s="152">
        <v>42457</v>
      </c>
      <c r="AR45" s="186"/>
      <c r="AS45" s="49"/>
      <c r="AT45" s="186"/>
      <c r="AU45" s="152">
        <v>42457</v>
      </c>
      <c r="AV45" s="186"/>
      <c r="AW45" s="49"/>
    </row>
    <row r="46" spans="2:49" x14ac:dyDescent="0.35">
      <c r="B46" s="187"/>
      <c r="C46" s="152">
        <v>42458</v>
      </c>
      <c r="D46" s="186"/>
      <c r="E46" s="186"/>
      <c r="F46" s="187"/>
      <c r="G46" s="152">
        <v>42458</v>
      </c>
      <c r="H46" s="186"/>
      <c r="I46" s="49"/>
      <c r="J46" s="187"/>
      <c r="K46" s="152">
        <v>42458</v>
      </c>
      <c r="L46" s="186"/>
      <c r="M46" s="49"/>
      <c r="N46" s="187"/>
      <c r="O46" s="152">
        <v>42458</v>
      </c>
      <c r="P46" s="186">
        <v>2.0699999999999998</v>
      </c>
      <c r="Q46" s="49"/>
      <c r="R46" s="186"/>
      <c r="S46" s="152">
        <v>42458</v>
      </c>
      <c r="T46" s="186">
        <v>2.1560000000000001</v>
      </c>
      <c r="U46" s="49"/>
      <c r="V46" s="186"/>
      <c r="W46" s="152">
        <v>42458</v>
      </c>
      <c r="X46" s="186">
        <v>2.2909999999999999</v>
      </c>
      <c r="Y46" s="186"/>
      <c r="Z46" s="187"/>
      <c r="AA46" s="152">
        <v>42458</v>
      </c>
      <c r="AB46" s="186">
        <v>2.4119999999999999</v>
      </c>
      <c r="AC46" s="49"/>
      <c r="AD46" s="186"/>
      <c r="AE46" s="152">
        <v>42458</v>
      </c>
      <c r="AF46" s="186">
        <v>2.6539999999999999</v>
      </c>
      <c r="AG46" s="49"/>
      <c r="AH46" s="186"/>
      <c r="AI46" s="152">
        <v>42458</v>
      </c>
      <c r="AJ46" s="186"/>
      <c r="AK46" s="49"/>
      <c r="AL46" s="186"/>
      <c r="AM46" s="152">
        <v>42458</v>
      </c>
      <c r="AN46" s="186">
        <v>3.0609999999999999</v>
      </c>
      <c r="AO46" s="49"/>
      <c r="AP46" s="186"/>
      <c r="AQ46" s="152">
        <v>42458</v>
      </c>
      <c r="AR46" s="186">
        <v>3.399</v>
      </c>
      <c r="AS46" s="49"/>
      <c r="AT46" s="186"/>
      <c r="AU46" s="152">
        <v>42458</v>
      </c>
      <c r="AV46" s="186"/>
      <c r="AW46" s="49"/>
    </row>
    <row r="47" spans="2:49" x14ac:dyDescent="0.35">
      <c r="B47" s="187"/>
      <c r="C47" s="152">
        <v>42459</v>
      </c>
      <c r="D47" s="186"/>
      <c r="E47" s="186"/>
      <c r="F47" s="187"/>
      <c r="G47" s="152">
        <v>42459</v>
      </c>
      <c r="H47" s="186"/>
      <c r="I47" s="49"/>
      <c r="J47" s="187"/>
      <c r="K47" s="152">
        <v>42459</v>
      </c>
      <c r="L47" s="186"/>
      <c r="M47" s="49"/>
      <c r="N47" s="187"/>
      <c r="O47" s="152">
        <v>42459</v>
      </c>
      <c r="P47" s="186">
        <v>2.0139999999999998</v>
      </c>
      <c r="Q47" s="49"/>
      <c r="R47" s="186"/>
      <c r="S47" s="152">
        <v>42459</v>
      </c>
      <c r="T47" s="186">
        <v>2.0990000000000002</v>
      </c>
      <c r="U47" s="49"/>
      <c r="V47" s="186"/>
      <c r="W47" s="152">
        <v>42459</v>
      </c>
      <c r="X47" s="186">
        <v>2.23</v>
      </c>
      <c r="Y47" s="186"/>
      <c r="Z47" s="187"/>
      <c r="AA47" s="152">
        <v>42459</v>
      </c>
      <c r="AB47" s="186">
        <v>2.3460000000000001</v>
      </c>
      <c r="AC47" s="49"/>
      <c r="AD47" s="186"/>
      <c r="AE47" s="152">
        <v>42459</v>
      </c>
      <c r="AF47" s="186">
        <v>2.589</v>
      </c>
      <c r="AG47" s="49"/>
      <c r="AH47" s="186"/>
      <c r="AI47" s="152">
        <v>42459</v>
      </c>
      <c r="AJ47" s="186"/>
      <c r="AK47" s="49"/>
      <c r="AL47" s="186"/>
      <c r="AM47" s="152">
        <v>42459</v>
      </c>
      <c r="AN47" s="186">
        <v>2.992</v>
      </c>
      <c r="AO47" s="49"/>
      <c r="AP47" s="186"/>
      <c r="AQ47" s="152">
        <v>42459</v>
      </c>
      <c r="AR47" s="186">
        <v>3.3180000000000001</v>
      </c>
      <c r="AS47" s="49"/>
      <c r="AT47" s="186"/>
      <c r="AU47" s="152">
        <v>42459</v>
      </c>
      <c r="AV47" s="186"/>
      <c r="AW47" s="49"/>
    </row>
    <row r="48" spans="2:49" x14ac:dyDescent="0.35">
      <c r="B48" s="187"/>
      <c r="C48" s="152">
        <v>42460</v>
      </c>
      <c r="D48" s="186"/>
      <c r="E48" s="186"/>
      <c r="F48" s="187"/>
      <c r="G48" s="152">
        <v>42460</v>
      </c>
      <c r="H48" s="186"/>
      <c r="I48" s="49"/>
      <c r="J48" s="187"/>
      <c r="K48" s="152">
        <v>42460</v>
      </c>
      <c r="L48" s="186"/>
      <c r="M48" s="49"/>
      <c r="N48" s="187"/>
      <c r="O48" s="152">
        <v>42460</v>
      </c>
      <c r="P48" s="186">
        <v>1.978</v>
      </c>
      <c r="Q48" s="49"/>
      <c r="R48" s="186"/>
      <c r="S48" s="152">
        <v>42460</v>
      </c>
      <c r="T48" s="186">
        <v>2.0619999999999998</v>
      </c>
      <c r="U48" s="49"/>
      <c r="V48" s="186"/>
      <c r="W48" s="152">
        <v>42460</v>
      </c>
      <c r="X48" s="186">
        <v>2.1869999999999998</v>
      </c>
      <c r="Y48" s="186"/>
      <c r="Z48" s="187"/>
      <c r="AA48" s="152">
        <v>42460</v>
      </c>
      <c r="AB48" s="186">
        <v>2.298</v>
      </c>
      <c r="AC48" s="49"/>
      <c r="AD48" s="186"/>
      <c r="AE48" s="152">
        <v>42460</v>
      </c>
      <c r="AF48" s="186">
        <v>2.5409999999999999</v>
      </c>
      <c r="AG48" s="49"/>
      <c r="AH48" s="186"/>
      <c r="AI48" s="152">
        <v>42460</v>
      </c>
      <c r="AJ48" s="186"/>
      <c r="AK48" s="49"/>
      <c r="AL48" s="186"/>
      <c r="AM48" s="152">
        <v>42460</v>
      </c>
      <c r="AN48" s="186">
        <v>2.9459999999999997</v>
      </c>
      <c r="AO48" s="49"/>
      <c r="AP48" s="186"/>
      <c r="AQ48" s="152">
        <v>42460</v>
      </c>
      <c r="AR48" s="186">
        <v>3.2839999999999998</v>
      </c>
      <c r="AS48" s="49"/>
      <c r="AT48" s="186"/>
      <c r="AU48" s="152">
        <v>42460</v>
      </c>
      <c r="AV48" s="186"/>
      <c r="AW48" s="49"/>
    </row>
    <row r="49" spans="2:49" x14ac:dyDescent="0.35">
      <c r="B49" s="187"/>
      <c r="C49" s="152">
        <v>42461</v>
      </c>
      <c r="D49" s="186"/>
      <c r="E49" s="186"/>
      <c r="F49" s="187"/>
      <c r="G49" s="152">
        <v>42461</v>
      </c>
      <c r="H49" s="186"/>
      <c r="I49" s="49"/>
      <c r="J49" s="187"/>
      <c r="K49" s="152">
        <v>42461</v>
      </c>
      <c r="L49" s="186"/>
      <c r="M49" s="49"/>
      <c r="N49" s="187"/>
      <c r="O49" s="152">
        <v>42461</v>
      </c>
      <c r="P49" s="186">
        <v>1.9889999999999999</v>
      </c>
      <c r="Q49" s="49"/>
      <c r="R49" s="186"/>
      <c r="S49" s="152">
        <v>42461</v>
      </c>
      <c r="T49" s="186">
        <v>2.0699999999999998</v>
      </c>
      <c r="U49" s="49"/>
      <c r="V49" s="186"/>
      <c r="W49" s="152">
        <v>42461</v>
      </c>
      <c r="X49" s="186">
        <v>2.1880000000000002</v>
      </c>
      <c r="Y49" s="186"/>
      <c r="Z49" s="187"/>
      <c r="AA49" s="152">
        <v>42461</v>
      </c>
      <c r="AB49" s="186">
        <v>2.3079999999999998</v>
      </c>
      <c r="AC49" s="49"/>
      <c r="AD49" s="186"/>
      <c r="AE49" s="152">
        <v>42461</v>
      </c>
      <c r="AF49" s="186">
        <v>2.5390000000000001</v>
      </c>
      <c r="AG49" s="49"/>
      <c r="AH49" s="186"/>
      <c r="AI49" s="152">
        <v>42461</v>
      </c>
      <c r="AJ49" s="186"/>
      <c r="AK49" s="49"/>
      <c r="AL49" s="186"/>
      <c r="AM49" s="152">
        <v>42461</v>
      </c>
      <c r="AN49" s="186">
        <v>2.9510000000000001</v>
      </c>
      <c r="AO49" s="49"/>
      <c r="AP49" s="186"/>
      <c r="AQ49" s="152">
        <v>42461</v>
      </c>
      <c r="AR49" s="186">
        <v>3.2919999999999998</v>
      </c>
      <c r="AS49" s="49"/>
      <c r="AT49" s="186"/>
      <c r="AU49" s="152">
        <v>42461</v>
      </c>
      <c r="AV49" s="186"/>
      <c r="AW49" s="49"/>
    </row>
    <row r="50" spans="2:49" x14ac:dyDescent="0.35">
      <c r="B50" s="187"/>
      <c r="C50" s="152">
        <v>42464</v>
      </c>
      <c r="D50" s="186"/>
      <c r="E50" s="186"/>
      <c r="F50" s="187"/>
      <c r="G50" s="152">
        <v>42464</v>
      </c>
      <c r="H50" s="186"/>
      <c r="I50" s="49"/>
      <c r="J50" s="187"/>
      <c r="K50" s="152">
        <v>42464</v>
      </c>
      <c r="L50" s="186"/>
      <c r="M50" s="49"/>
      <c r="N50" s="187"/>
      <c r="O50" s="152">
        <v>42464</v>
      </c>
      <c r="P50" s="186">
        <v>1.986</v>
      </c>
      <c r="Q50" s="49"/>
      <c r="R50" s="186"/>
      <c r="S50" s="152">
        <v>42464</v>
      </c>
      <c r="T50" s="186">
        <v>2.0630000000000002</v>
      </c>
      <c r="U50" s="49"/>
      <c r="V50" s="186"/>
      <c r="W50" s="152">
        <v>42464</v>
      </c>
      <c r="X50" s="186">
        <v>2.1539999999999999</v>
      </c>
      <c r="Y50" s="186"/>
      <c r="Z50" s="187"/>
      <c r="AA50" s="152">
        <v>42464</v>
      </c>
      <c r="AB50" s="186">
        <v>2.2549999999999999</v>
      </c>
      <c r="AC50" s="49"/>
      <c r="AD50" s="186"/>
      <c r="AE50" s="152">
        <v>42464</v>
      </c>
      <c r="AF50" s="186">
        <v>2.4649999999999999</v>
      </c>
      <c r="AG50" s="49"/>
      <c r="AH50" s="186"/>
      <c r="AI50" s="152">
        <v>42464</v>
      </c>
      <c r="AJ50" s="186"/>
      <c r="AK50" s="49"/>
      <c r="AL50" s="186"/>
      <c r="AM50" s="152">
        <v>42464</v>
      </c>
      <c r="AN50" s="186">
        <v>2.887</v>
      </c>
      <c r="AO50" s="49"/>
      <c r="AP50" s="186"/>
      <c r="AQ50" s="152">
        <v>42464</v>
      </c>
      <c r="AR50" s="186">
        <v>3.23</v>
      </c>
      <c r="AS50" s="49"/>
      <c r="AT50" s="186"/>
      <c r="AU50" s="152">
        <v>42464</v>
      </c>
      <c r="AV50" s="186"/>
      <c r="AW50" s="49"/>
    </row>
    <row r="51" spans="2:49" x14ac:dyDescent="0.35">
      <c r="B51" s="187"/>
      <c r="C51" s="152">
        <v>42465</v>
      </c>
      <c r="D51" s="186"/>
      <c r="E51" s="186"/>
      <c r="F51" s="187"/>
      <c r="G51" s="152">
        <v>42465</v>
      </c>
      <c r="H51" s="186"/>
      <c r="I51" s="49"/>
      <c r="J51" s="187"/>
      <c r="K51" s="152">
        <v>42465</v>
      </c>
      <c r="L51" s="186"/>
      <c r="M51" s="49"/>
      <c r="N51" s="187"/>
      <c r="O51" s="152">
        <v>42465</v>
      </c>
      <c r="P51" s="186">
        <v>1.994</v>
      </c>
      <c r="Q51" s="49"/>
      <c r="R51" s="186"/>
      <c r="S51" s="152">
        <v>42465</v>
      </c>
      <c r="T51" s="186">
        <v>2.073</v>
      </c>
      <c r="U51" s="49"/>
      <c r="V51" s="186"/>
      <c r="W51" s="152">
        <v>42465</v>
      </c>
      <c r="X51" s="186">
        <v>2.1509999999999998</v>
      </c>
      <c r="Y51" s="186"/>
      <c r="Z51" s="187"/>
      <c r="AA51" s="152">
        <v>42465</v>
      </c>
      <c r="AB51" s="186">
        <v>2.2429999999999999</v>
      </c>
      <c r="AC51" s="49"/>
      <c r="AD51" s="186"/>
      <c r="AE51" s="152">
        <v>42465</v>
      </c>
      <c r="AF51" s="186">
        <v>2.4569999999999999</v>
      </c>
      <c r="AG51" s="49"/>
      <c r="AH51" s="186"/>
      <c r="AI51" s="152">
        <v>42465</v>
      </c>
      <c r="AJ51" s="186">
        <v>2.7189999999999999</v>
      </c>
      <c r="AK51" s="49"/>
      <c r="AL51" s="186"/>
      <c r="AM51" s="152">
        <v>42465</v>
      </c>
      <c r="AN51" s="186">
        <v>2.8759999999999999</v>
      </c>
      <c r="AO51" s="49"/>
      <c r="AP51" s="186"/>
      <c r="AQ51" s="152">
        <v>42465</v>
      </c>
      <c r="AR51" s="186">
        <v>3.2250000000000001</v>
      </c>
      <c r="AS51" s="49"/>
      <c r="AT51" s="186"/>
      <c r="AU51" s="152">
        <v>42465</v>
      </c>
      <c r="AV51" s="186"/>
      <c r="AW51" s="49"/>
    </row>
    <row r="52" spans="2:49" x14ac:dyDescent="0.35">
      <c r="B52" s="187"/>
      <c r="C52" s="152">
        <v>42466</v>
      </c>
      <c r="D52" s="186"/>
      <c r="E52" s="186"/>
      <c r="F52" s="187"/>
      <c r="G52" s="152">
        <v>42466</v>
      </c>
      <c r="H52" s="186"/>
      <c r="I52" s="49"/>
      <c r="J52" s="187"/>
      <c r="K52" s="152">
        <v>42466</v>
      </c>
      <c r="L52" s="186"/>
      <c r="M52" s="49"/>
      <c r="N52" s="187"/>
      <c r="O52" s="152">
        <v>42466</v>
      </c>
      <c r="P52" s="186">
        <v>1.9969999999999999</v>
      </c>
      <c r="Q52" s="49"/>
      <c r="R52" s="186"/>
      <c r="S52" s="152">
        <v>42466</v>
      </c>
      <c r="T52" s="186">
        <v>2.077</v>
      </c>
      <c r="U52" s="49"/>
      <c r="V52" s="186"/>
      <c r="W52" s="152">
        <v>42466</v>
      </c>
      <c r="X52" s="186">
        <v>2.1539999999999999</v>
      </c>
      <c r="Y52" s="186"/>
      <c r="Z52" s="187"/>
      <c r="AA52" s="152">
        <v>42466</v>
      </c>
      <c r="AB52" s="186">
        <v>2.242</v>
      </c>
      <c r="AC52" s="49"/>
      <c r="AD52" s="186"/>
      <c r="AE52" s="152">
        <v>42466</v>
      </c>
      <c r="AF52" s="186">
        <v>2.4489999999999998</v>
      </c>
      <c r="AG52" s="49"/>
      <c r="AH52" s="186"/>
      <c r="AI52" s="152">
        <v>42466</v>
      </c>
      <c r="AJ52" s="186">
        <v>2.7149999999999999</v>
      </c>
      <c r="AK52" s="49"/>
      <c r="AL52" s="186"/>
      <c r="AM52" s="152">
        <v>42466</v>
      </c>
      <c r="AN52" s="186">
        <v>2.8650000000000002</v>
      </c>
      <c r="AO52" s="49"/>
      <c r="AP52" s="186"/>
      <c r="AQ52" s="152">
        <v>42466</v>
      </c>
      <c r="AR52" s="186">
        <v>3.2050000000000001</v>
      </c>
      <c r="AS52" s="49"/>
      <c r="AT52" s="186"/>
      <c r="AU52" s="152">
        <v>42466</v>
      </c>
      <c r="AV52" s="186"/>
      <c r="AW52" s="49"/>
    </row>
    <row r="53" spans="2:49" x14ac:dyDescent="0.35">
      <c r="B53" s="187"/>
      <c r="C53" s="152">
        <v>42467</v>
      </c>
      <c r="D53" s="186"/>
      <c r="E53" s="186"/>
      <c r="F53" s="187"/>
      <c r="G53" s="152">
        <v>42467</v>
      </c>
      <c r="H53" s="186"/>
      <c r="I53" s="49"/>
      <c r="J53" s="187"/>
      <c r="K53" s="152">
        <v>42467</v>
      </c>
      <c r="L53" s="186"/>
      <c r="M53" s="49"/>
      <c r="N53" s="187"/>
      <c r="O53" s="152">
        <v>42467</v>
      </c>
      <c r="P53" s="186">
        <v>2.0049999999999999</v>
      </c>
      <c r="Q53" s="49"/>
      <c r="R53" s="186"/>
      <c r="S53" s="152">
        <v>42467</v>
      </c>
      <c r="T53" s="186">
        <v>2.085</v>
      </c>
      <c r="U53" s="49"/>
      <c r="V53" s="186"/>
      <c r="W53" s="152">
        <v>42467</v>
      </c>
      <c r="X53" s="186">
        <v>2.161</v>
      </c>
      <c r="Y53" s="186"/>
      <c r="Z53" s="187"/>
      <c r="AA53" s="152">
        <v>42467</v>
      </c>
      <c r="AB53" s="186">
        <v>2.25</v>
      </c>
      <c r="AC53" s="49"/>
      <c r="AD53" s="186"/>
      <c r="AE53" s="152">
        <v>42467</v>
      </c>
      <c r="AF53" s="186">
        <v>2.4550000000000001</v>
      </c>
      <c r="AG53" s="49"/>
      <c r="AH53" s="186"/>
      <c r="AI53" s="152">
        <v>42467</v>
      </c>
      <c r="AJ53" s="186">
        <v>2.718</v>
      </c>
      <c r="AK53" s="49"/>
      <c r="AL53" s="186"/>
      <c r="AM53" s="152">
        <v>42467</v>
      </c>
      <c r="AN53" s="186">
        <v>2.8740000000000001</v>
      </c>
      <c r="AO53" s="49"/>
      <c r="AP53" s="186"/>
      <c r="AQ53" s="152">
        <v>42467</v>
      </c>
      <c r="AR53" s="186">
        <v>3.2149999999999999</v>
      </c>
      <c r="AS53" s="49"/>
      <c r="AT53" s="186"/>
      <c r="AU53" s="152">
        <v>42467</v>
      </c>
      <c r="AV53" s="186"/>
      <c r="AW53" s="49"/>
    </row>
    <row r="54" spans="2:49" x14ac:dyDescent="0.35">
      <c r="B54" s="187"/>
      <c r="C54" s="152">
        <v>42468</v>
      </c>
      <c r="D54" s="186"/>
      <c r="E54" s="186"/>
      <c r="F54" s="187"/>
      <c r="G54" s="152">
        <v>42468</v>
      </c>
      <c r="H54" s="186"/>
      <c r="I54" s="49"/>
      <c r="J54" s="187"/>
      <c r="K54" s="152">
        <v>42468</v>
      </c>
      <c r="L54" s="186"/>
      <c r="M54" s="49"/>
      <c r="N54" s="187"/>
      <c r="O54" s="152">
        <v>42468</v>
      </c>
      <c r="P54" s="186">
        <v>1.994</v>
      </c>
      <c r="Q54" s="49"/>
      <c r="R54" s="186"/>
      <c r="S54" s="152">
        <v>42468</v>
      </c>
      <c r="T54" s="186">
        <v>2.0619999999999998</v>
      </c>
      <c r="U54" s="49"/>
      <c r="V54" s="186"/>
      <c r="W54" s="152">
        <v>42468</v>
      </c>
      <c r="X54" s="186">
        <v>2.1349999999999998</v>
      </c>
      <c r="Y54" s="186"/>
      <c r="Z54" s="187"/>
      <c r="AA54" s="152">
        <v>42468</v>
      </c>
      <c r="AB54" s="186">
        <v>2.2210000000000001</v>
      </c>
      <c r="AC54" s="49"/>
      <c r="AD54" s="186"/>
      <c r="AE54" s="152">
        <v>42468</v>
      </c>
      <c r="AF54" s="186">
        <v>2.4209999999999998</v>
      </c>
      <c r="AG54" s="49"/>
      <c r="AH54" s="186"/>
      <c r="AI54" s="152">
        <v>42468</v>
      </c>
      <c r="AJ54" s="186">
        <v>2.6779999999999999</v>
      </c>
      <c r="AK54" s="49"/>
      <c r="AL54" s="186"/>
      <c r="AM54" s="152">
        <v>42468</v>
      </c>
      <c r="AN54" s="186">
        <v>2.8359999999999999</v>
      </c>
      <c r="AO54" s="49"/>
      <c r="AP54" s="186"/>
      <c r="AQ54" s="152">
        <v>42468</v>
      </c>
      <c r="AR54" s="186">
        <v>3.1680000000000001</v>
      </c>
      <c r="AS54" s="49"/>
      <c r="AT54" s="186"/>
      <c r="AU54" s="152">
        <v>42468</v>
      </c>
      <c r="AV54" s="186"/>
      <c r="AW54" s="49"/>
    </row>
    <row r="55" spans="2:49" x14ac:dyDescent="0.35">
      <c r="B55" s="187"/>
      <c r="C55" s="152">
        <v>42471</v>
      </c>
      <c r="D55" s="186"/>
      <c r="E55" s="186"/>
      <c r="F55" s="187"/>
      <c r="G55" s="152">
        <v>42471</v>
      </c>
      <c r="H55" s="186"/>
      <c r="I55" s="49"/>
      <c r="J55" s="187"/>
      <c r="K55" s="152">
        <v>42471</v>
      </c>
      <c r="L55" s="186"/>
      <c r="M55" s="49"/>
      <c r="N55" s="187"/>
      <c r="O55" s="152">
        <v>42471</v>
      </c>
      <c r="P55" s="186">
        <v>2.0139999999999998</v>
      </c>
      <c r="Q55" s="49"/>
      <c r="R55" s="186"/>
      <c r="S55" s="152">
        <v>42471</v>
      </c>
      <c r="T55" s="186">
        <v>2.0779999999999998</v>
      </c>
      <c r="U55" s="49"/>
      <c r="V55" s="186"/>
      <c r="W55" s="152">
        <v>42471</v>
      </c>
      <c r="X55" s="186">
        <v>2.1480000000000001</v>
      </c>
      <c r="Y55" s="186"/>
      <c r="Z55" s="187"/>
      <c r="AA55" s="152">
        <v>42471</v>
      </c>
      <c r="AB55" s="186">
        <v>2.23</v>
      </c>
      <c r="AC55" s="49"/>
      <c r="AD55" s="186"/>
      <c r="AE55" s="152">
        <v>42471</v>
      </c>
      <c r="AF55" s="186">
        <v>2.423</v>
      </c>
      <c r="AG55" s="49"/>
      <c r="AH55" s="186"/>
      <c r="AI55" s="152">
        <v>42471</v>
      </c>
      <c r="AJ55" s="186">
        <v>2.69</v>
      </c>
      <c r="AK55" s="49"/>
      <c r="AL55" s="186"/>
      <c r="AM55" s="152">
        <v>42471</v>
      </c>
      <c r="AN55" s="186">
        <v>2.839</v>
      </c>
      <c r="AO55" s="49"/>
      <c r="AP55" s="186"/>
      <c r="AQ55" s="152">
        <v>42471</v>
      </c>
      <c r="AR55" s="186">
        <v>3.17</v>
      </c>
      <c r="AS55" s="49"/>
      <c r="AT55" s="186"/>
      <c r="AU55" s="152">
        <v>42471</v>
      </c>
      <c r="AV55" s="186"/>
      <c r="AW55" s="49"/>
    </row>
    <row r="56" spans="2:49" x14ac:dyDescent="0.35">
      <c r="B56" s="187"/>
      <c r="C56" s="152">
        <v>42472</v>
      </c>
      <c r="D56" s="186"/>
      <c r="E56" s="186"/>
      <c r="F56" s="187"/>
      <c r="G56" s="152">
        <v>42472</v>
      </c>
      <c r="H56" s="186"/>
      <c r="I56" s="49"/>
      <c r="J56" s="187"/>
      <c r="K56" s="152">
        <v>42472</v>
      </c>
      <c r="L56" s="186"/>
      <c r="M56" s="49"/>
      <c r="N56" s="187"/>
      <c r="O56" s="152">
        <v>42472</v>
      </c>
      <c r="P56" s="186">
        <v>2.048</v>
      </c>
      <c r="Q56" s="49"/>
      <c r="R56" s="186"/>
      <c r="S56" s="152">
        <v>42472</v>
      </c>
      <c r="T56" s="186">
        <v>2.1059999999999999</v>
      </c>
      <c r="U56" s="49"/>
      <c r="V56" s="186"/>
      <c r="W56" s="152">
        <v>42472</v>
      </c>
      <c r="X56" s="186">
        <v>2.1739999999999999</v>
      </c>
      <c r="Y56" s="186"/>
      <c r="Z56" s="187"/>
      <c r="AA56" s="152">
        <v>42472</v>
      </c>
      <c r="AB56" s="186">
        <v>2.254</v>
      </c>
      <c r="AC56" s="49"/>
      <c r="AD56" s="186"/>
      <c r="AE56" s="152">
        <v>42472</v>
      </c>
      <c r="AF56" s="186">
        <v>2.4460000000000002</v>
      </c>
      <c r="AG56" s="49"/>
      <c r="AH56" s="186"/>
      <c r="AI56" s="152">
        <v>42472</v>
      </c>
      <c r="AJ56" s="186">
        <v>2.7199999999999998</v>
      </c>
      <c r="AK56" s="49"/>
      <c r="AL56" s="186"/>
      <c r="AM56" s="152">
        <v>42472</v>
      </c>
      <c r="AN56" s="186">
        <v>2.863</v>
      </c>
      <c r="AO56" s="49"/>
      <c r="AP56" s="186"/>
      <c r="AQ56" s="152">
        <v>42472</v>
      </c>
      <c r="AR56" s="186">
        <v>3.1960000000000002</v>
      </c>
      <c r="AS56" s="49"/>
      <c r="AT56" s="186"/>
      <c r="AU56" s="152">
        <v>42472</v>
      </c>
      <c r="AV56" s="186"/>
      <c r="AW56" s="49"/>
    </row>
    <row r="57" spans="2:49" x14ac:dyDescent="0.35">
      <c r="B57" s="187"/>
      <c r="C57" s="152">
        <v>42473</v>
      </c>
      <c r="D57" s="186"/>
      <c r="E57" s="186"/>
      <c r="F57" s="187"/>
      <c r="G57" s="152">
        <v>42473</v>
      </c>
      <c r="H57" s="186"/>
      <c r="I57" s="49"/>
      <c r="J57" s="187"/>
      <c r="K57" s="152">
        <v>42473</v>
      </c>
      <c r="L57" s="186"/>
      <c r="M57" s="49"/>
      <c r="N57" s="187"/>
      <c r="O57" s="152">
        <v>42473</v>
      </c>
      <c r="P57" s="186">
        <v>2.1030000000000002</v>
      </c>
      <c r="Q57" s="49"/>
      <c r="R57" s="186"/>
      <c r="S57" s="152">
        <v>42473</v>
      </c>
      <c r="T57" s="186">
        <v>2.161</v>
      </c>
      <c r="U57" s="49"/>
      <c r="V57" s="186"/>
      <c r="W57" s="152">
        <v>42473</v>
      </c>
      <c r="X57" s="186">
        <v>2.2290000000000001</v>
      </c>
      <c r="Y57" s="186"/>
      <c r="Z57" s="187"/>
      <c r="AA57" s="152">
        <v>42473</v>
      </c>
      <c r="AB57" s="186">
        <v>2.3010000000000002</v>
      </c>
      <c r="AC57" s="49"/>
      <c r="AD57" s="186"/>
      <c r="AE57" s="152">
        <v>42473</v>
      </c>
      <c r="AF57" s="186">
        <v>2.5030000000000001</v>
      </c>
      <c r="AG57" s="49"/>
      <c r="AH57" s="186"/>
      <c r="AI57" s="152">
        <v>42473</v>
      </c>
      <c r="AJ57" s="186">
        <v>2.7650000000000001</v>
      </c>
      <c r="AK57" s="49"/>
      <c r="AL57" s="186"/>
      <c r="AM57" s="152">
        <v>42473</v>
      </c>
      <c r="AN57" s="186">
        <v>2.9140000000000001</v>
      </c>
      <c r="AO57" s="49"/>
      <c r="AP57" s="186"/>
      <c r="AQ57" s="152">
        <v>42473</v>
      </c>
      <c r="AR57" s="186">
        <v>3.2519999999999998</v>
      </c>
      <c r="AS57" s="49"/>
      <c r="AT57" s="186"/>
      <c r="AU57" s="152">
        <v>42473</v>
      </c>
      <c r="AV57" s="186"/>
      <c r="AW57" s="49"/>
    </row>
    <row r="58" spans="2:49" x14ac:dyDescent="0.35">
      <c r="B58" s="187"/>
      <c r="C58" s="152">
        <v>42474</v>
      </c>
      <c r="D58" s="186"/>
      <c r="E58" s="186"/>
      <c r="F58" s="187"/>
      <c r="G58" s="152">
        <v>42474</v>
      </c>
      <c r="H58" s="186"/>
      <c r="I58" s="49"/>
      <c r="J58" s="187"/>
      <c r="K58" s="152">
        <v>42474</v>
      </c>
      <c r="L58" s="186"/>
      <c r="M58" s="49"/>
      <c r="N58" s="187"/>
      <c r="O58" s="152">
        <v>42474</v>
      </c>
      <c r="P58" s="186">
        <v>2.081</v>
      </c>
      <c r="Q58" s="49"/>
      <c r="R58" s="186"/>
      <c r="S58" s="152">
        <v>42474</v>
      </c>
      <c r="T58" s="186">
        <v>2.137</v>
      </c>
      <c r="U58" s="49"/>
      <c r="V58" s="186"/>
      <c r="W58" s="152">
        <v>42474</v>
      </c>
      <c r="X58" s="186">
        <v>2.206</v>
      </c>
      <c r="Y58" s="186"/>
      <c r="Z58" s="187"/>
      <c r="AA58" s="152">
        <v>42474</v>
      </c>
      <c r="AB58" s="186">
        <v>2.2669999999999999</v>
      </c>
      <c r="AC58" s="49"/>
      <c r="AD58" s="186"/>
      <c r="AE58" s="152">
        <v>42474</v>
      </c>
      <c r="AF58" s="186">
        <v>2.4590000000000001</v>
      </c>
      <c r="AG58" s="49"/>
      <c r="AH58" s="186"/>
      <c r="AI58" s="152">
        <v>42474</v>
      </c>
      <c r="AJ58" s="186">
        <v>2.726</v>
      </c>
      <c r="AK58" s="49"/>
      <c r="AL58" s="186"/>
      <c r="AM58" s="152">
        <v>42474</v>
      </c>
      <c r="AN58" s="186">
        <v>2.8689999999999998</v>
      </c>
      <c r="AO58" s="49"/>
      <c r="AP58" s="186"/>
      <c r="AQ58" s="152">
        <v>42474</v>
      </c>
      <c r="AR58" s="186">
        <v>3.2010000000000001</v>
      </c>
      <c r="AS58" s="49"/>
      <c r="AT58" s="186"/>
      <c r="AU58" s="152">
        <v>42474</v>
      </c>
      <c r="AV58" s="186"/>
      <c r="AW58" s="49"/>
    </row>
    <row r="59" spans="2:49" x14ac:dyDescent="0.35">
      <c r="B59" s="187"/>
      <c r="C59" s="152">
        <v>42475</v>
      </c>
      <c r="D59" s="186"/>
      <c r="E59" s="186"/>
      <c r="F59" s="187"/>
      <c r="G59" s="152">
        <v>42475</v>
      </c>
      <c r="H59" s="186"/>
      <c r="I59" s="49"/>
      <c r="J59" s="187"/>
      <c r="K59" s="152">
        <v>42475</v>
      </c>
      <c r="L59" s="186"/>
      <c r="M59" s="49"/>
      <c r="N59" s="187"/>
      <c r="O59" s="152">
        <v>42475</v>
      </c>
      <c r="P59" s="186">
        <v>2.0920000000000001</v>
      </c>
      <c r="Q59" s="49"/>
      <c r="R59" s="186"/>
      <c r="S59" s="152">
        <v>42475</v>
      </c>
      <c r="T59" s="186">
        <v>2.1429999999999998</v>
      </c>
      <c r="U59" s="49"/>
      <c r="V59" s="186"/>
      <c r="W59" s="152">
        <v>42475</v>
      </c>
      <c r="X59" s="186">
        <v>2.2109999999999999</v>
      </c>
      <c r="Y59" s="186"/>
      <c r="Z59" s="187"/>
      <c r="AA59" s="152">
        <v>42475</v>
      </c>
      <c r="AB59" s="186">
        <v>2.2690000000000001</v>
      </c>
      <c r="AC59" s="49"/>
      <c r="AD59" s="186"/>
      <c r="AE59" s="152">
        <v>42475</v>
      </c>
      <c r="AF59" s="186">
        <v>2.464</v>
      </c>
      <c r="AG59" s="49"/>
      <c r="AH59" s="186"/>
      <c r="AI59" s="152">
        <v>42475</v>
      </c>
      <c r="AJ59" s="186">
        <v>2.7309999999999999</v>
      </c>
      <c r="AK59" s="49"/>
      <c r="AL59" s="186"/>
      <c r="AM59" s="152">
        <v>42475</v>
      </c>
      <c r="AN59" s="186">
        <v>2.8740000000000001</v>
      </c>
      <c r="AO59" s="49"/>
      <c r="AP59" s="186"/>
      <c r="AQ59" s="152">
        <v>42475</v>
      </c>
      <c r="AR59" s="186">
        <v>3.206</v>
      </c>
      <c r="AS59" s="49"/>
      <c r="AT59" s="186"/>
      <c r="AU59" s="152">
        <v>42475</v>
      </c>
      <c r="AV59" s="186"/>
      <c r="AW59" s="49"/>
    </row>
    <row r="60" spans="2:49" x14ac:dyDescent="0.35">
      <c r="B60" s="187"/>
      <c r="C60" s="152">
        <v>42478</v>
      </c>
      <c r="D60" s="186"/>
      <c r="E60" s="186"/>
      <c r="F60" s="187"/>
      <c r="G60" s="152">
        <v>42478</v>
      </c>
      <c r="H60" s="186"/>
      <c r="I60" s="49"/>
      <c r="J60" s="187"/>
      <c r="K60" s="152">
        <v>42478</v>
      </c>
      <c r="L60" s="186"/>
      <c r="M60" s="49"/>
      <c r="N60" s="187"/>
      <c r="O60" s="152">
        <v>42478</v>
      </c>
      <c r="P60" s="186">
        <v>2.08</v>
      </c>
      <c r="Q60" s="49"/>
      <c r="R60" s="186"/>
      <c r="S60" s="152">
        <v>42478</v>
      </c>
      <c r="T60" s="186">
        <v>2.1219999999999999</v>
      </c>
      <c r="U60" s="49"/>
      <c r="V60" s="186"/>
      <c r="W60" s="152">
        <v>42478</v>
      </c>
      <c r="X60" s="186">
        <v>2.1829999999999998</v>
      </c>
      <c r="Y60" s="186"/>
      <c r="Z60" s="187"/>
      <c r="AA60" s="152">
        <v>42478</v>
      </c>
      <c r="AB60" s="186">
        <v>2.234</v>
      </c>
      <c r="AC60" s="49"/>
      <c r="AD60" s="186"/>
      <c r="AE60" s="152">
        <v>42478</v>
      </c>
      <c r="AF60" s="186">
        <v>2.4209999999999998</v>
      </c>
      <c r="AG60" s="49"/>
      <c r="AH60" s="186"/>
      <c r="AI60" s="152">
        <v>42478</v>
      </c>
      <c r="AJ60" s="186">
        <v>2.6779999999999999</v>
      </c>
      <c r="AK60" s="49"/>
      <c r="AL60" s="186"/>
      <c r="AM60" s="152">
        <v>42478</v>
      </c>
      <c r="AN60" s="186">
        <v>2.8250000000000002</v>
      </c>
      <c r="AO60" s="49"/>
      <c r="AP60" s="186"/>
      <c r="AQ60" s="152">
        <v>42478</v>
      </c>
      <c r="AR60" s="186">
        <v>3.1520000000000001</v>
      </c>
      <c r="AS60" s="49"/>
      <c r="AT60" s="186"/>
      <c r="AU60" s="152">
        <v>42478</v>
      </c>
      <c r="AV60" s="186"/>
      <c r="AW60" s="49"/>
    </row>
    <row r="61" spans="2:49" x14ac:dyDescent="0.35">
      <c r="B61" s="187"/>
      <c r="C61" s="152">
        <v>42479</v>
      </c>
      <c r="D61" s="186"/>
      <c r="E61" s="186"/>
      <c r="F61" s="187"/>
      <c r="G61" s="152">
        <v>42479</v>
      </c>
      <c r="H61" s="186"/>
      <c r="I61" s="49"/>
      <c r="J61" s="187"/>
      <c r="K61" s="152">
        <v>42479</v>
      </c>
      <c r="L61" s="186"/>
      <c r="M61" s="49"/>
      <c r="N61" s="187"/>
      <c r="O61" s="152">
        <v>42479</v>
      </c>
      <c r="P61" s="186">
        <v>2.1030000000000002</v>
      </c>
      <c r="Q61" s="49"/>
      <c r="R61" s="186"/>
      <c r="S61" s="152">
        <v>42479</v>
      </c>
      <c r="T61" s="186">
        <v>2.1469999999999998</v>
      </c>
      <c r="U61" s="49"/>
      <c r="V61" s="186"/>
      <c r="W61" s="152">
        <v>42479</v>
      </c>
      <c r="X61" s="186">
        <v>2.2189999999999999</v>
      </c>
      <c r="Y61" s="186"/>
      <c r="Z61" s="187"/>
      <c r="AA61" s="152">
        <v>42479</v>
      </c>
      <c r="AB61" s="186">
        <v>2.2709999999999999</v>
      </c>
      <c r="AC61" s="49"/>
      <c r="AD61" s="186"/>
      <c r="AE61" s="152">
        <v>42479</v>
      </c>
      <c r="AF61" s="186">
        <v>2.46</v>
      </c>
      <c r="AG61" s="49"/>
      <c r="AH61" s="186"/>
      <c r="AI61" s="152">
        <v>42479</v>
      </c>
      <c r="AJ61" s="186">
        <v>2.726</v>
      </c>
      <c r="AK61" s="49"/>
      <c r="AL61" s="186"/>
      <c r="AM61" s="152">
        <v>42479</v>
      </c>
      <c r="AN61" s="186">
        <v>2.8719999999999999</v>
      </c>
      <c r="AO61" s="49"/>
      <c r="AP61" s="186"/>
      <c r="AQ61" s="152">
        <v>42479</v>
      </c>
      <c r="AR61" s="186">
        <v>3.2010000000000001</v>
      </c>
      <c r="AS61" s="49"/>
      <c r="AT61" s="186"/>
      <c r="AU61" s="152">
        <v>42479</v>
      </c>
      <c r="AV61" s="186"/>
      <c r="AW61" s="49"/>
    </row>
    <row r="62" spans="2:49" x14ac:dyDescent="0.35">
      <c r="B62" s="187"/>
      <c r="C62" s="152">
        <v>42480</v>
      </c>
      <c r="D62" s="186"/>
      <c r="E62" s="186"/>
      <c r="F62" s="187"/>
      <c r="G62" s="152">
        <v>42480</v>
      </c>
      <c r="H62" s="186"/>
      <c r="I62" s="49"/>
      <c r="J62" s="187"/>
      <c r="K62" s="152">
        <v>42480</v>
      </c>
      <c r="L62" s="186"/>
      <c r="M62" s="49"/>
      <c r="N62" s="187"/>
      <c r="O62" s="152">
        <v>42480</v>
      </c>
      <c r="P62" s="186">
        <v>2.09</v>
      </c>
      <c r="Q62" s="49"/>
      <c r="R62" s="186"/>
      <c r="S62" s="152">
        <v>42480</v>
      </c>
      <c r="T62" s="186">
        <v>2.133</v>
      </c>
      <c r="U62" s="49"/>
      <c r="V62" s="186"/>
      <c r="W62" s="152">
        <v>42480</v>
      </c>
      <c r="X62" s="186">
        <v>2.2069999999999999</v>
      </c>
      <c r="Y62" s="186"/>
      <c r="Z62" s="187"/>
      <c r="AA62" s="152">
        <v>42480</v>
      </c>
      <c r="AB62" s="186">
        <v>2.258</v>
      </c>
      <c r="AC62" s="49"/>
      <c r="AD62" s="186"/>
      <c r="AE62" s="152">
        <v>42480</v>
      </c>
      <c r="AF62" s="186">
        <v>2.4420000000000002</v>
      </c>
      <c r="AG62" s="49"/>
      <c r="AH62" s="186"/>
      <c r="AI62" s="152">
        <v>42480</v>
      </c>
      <c r="AJ62" s="186">
        <v>2.7119999999999997</v>
      </c>
      <c r="AK62" s="49"/>
      <c r="AL62" s="186"/>
      <c r="AM62" s="152">
        <v>42480</v>
      </c>
      <c r="AN62" s="186">
        <v>2.85</v>
      </c>
      <c r="AO62" s="49"/>
      <c r="AP62" s="186"/>
      <c r="AQ62" s="152">
        <v>42480</v>
      </c>
      <c r="AR62" s="186">
        <v>3.177</v>
      </c>
      <c r="AS62" s="49"/>
      <c r="AT62" s="186"/>
      <c r="AU62" s="152">
        <v>42480</v>
      </c>
      <c r="AV62" s="186"/>
      <c r="AW62" s="49"/>
    </row>
    <row r="63" spans="2:49" x14ac:dyDescent="0.35">
      <c r="B63" s="187"/>
      <c r="C63" s="152">
        <v>42481</v>
      </c>
      <c r="D63" s="186"/>
      <c r="E63" s="186"/>
      <c r="F63" s="187"/>
      <c r="G63" s="152">
        <v>42481</v>
      </c>
      <c r="H63" s="186"/>
      <c r="I63" s="49"/>
      <c r="J63" s="187"/>
      <c r="K63" s="152">
        <v>42481</v>
      </c>
      <c r="L63" s="186"/>
      <c r="M63" s="49"/>
      <c r="N63" s="187"/>
      <c r="O63" s="152">
        <v>42481</v>
      </c>
      <c r="P63" s="186">
        <v>2.089</v>
      </c>
      <c r="Q63" s="49"/>
      <c r="R63" s="186"/>
      <c r="S63" s="152">
        <v>42481</v>
      </c>
      <c r="T63" s="186">
        <v>2.14</v>
      </c>
      <c r="U63" s="49"/>
      <c r="V63" s="186"/>
      <c r="W63" s="152">
        <v>42481</v>
      </c>
      <c r="X63" s="186">
        <v>2.2200000000000002</v>
      </c>
      <c r="Y63" s="186"/>
      <c r="Z63" s="187"/>
      <c r="AA63" s="152">
        <v>42481</v>
      </c>
      <c r="AB63" s="186">
        <v>2.2709999999999999</v>
      </c>
      <c r="AC63" s="49"/>
      <c r="AD63" s="186"/>
      <c r="AE63" s="152">
        <v>42481</v>
      </c>
      <c r="AF63" s="186">
        <v>2.4620000000000002</v>
      </c>
      <c r="AG63" s="49"/>
      <c r="AH63" s="186"/>
      <c r="AI63" s="152">
        <v>42481</v>
      </c>
      <c r="AJ63" s="186">
        <v>2.73</v>
      </c>
      <c r="AK63" s="49"/>
      <c r="AL63" s="186"/>
      <c r="AM63" s="152">
        <v>42481</v>
      </c>
      <c r="AN63" s="186">
        <v>2.8780000000000001</v>
      </c>
      <c r="AO63" s="49"/>
      <c r="AP63" s="186"/>
      <c r="AQ63" s="152">
        <v>42481</v>
      </c>
      <c r="AR63" s="186">
        <v>3.206</v>
      </c>
      <c r="AS63" s="49"/>
      <c r="AT63" s="186"/>
      <c r="AU63" s="152">
        <v>42481</v>
      </c>
      <c r="AV63" s="186"/>
      <c r="AW63" s="49"/>
    </row>
    <row r="64" spans="2:49" x14ac:dyDescent="0.35">
      <c r="B64" s="187"/>
      <c r="C64" s="152">
        <v>42482</v>
      </c>
      <c r="D64" s="186"/>
      <c r="E64" s="186"/>
      <c r="F64" s="187"/>
      <c r="G64" s="152">
        <v>42482</v>
      </c>
      <c r="H64" s="186"/>
      <c r="I64" s="49"/>
      <c r="J64" s="187"/>
      <c r="K64" s="152">
        <v>42482</v>
      </c>
      <c r="L64" s="186"/>
      <c r="M64" s="49"/>
      <c r="N64" s="187"/>
      <c r="O64" s="152">
        <v>42482</v>
      </c>
      <c r="P64" s="186">
        <v>2.09</v>
      </c>
      <c r="Q64" s="49"/>
      <c r="R64" s="186"/>
      <c r="S64" s="152">
        <v>42482</v>
      </c>
      <c r="T64" s="186">
        <v>2.14</v>
      </c>
      <c r="U64" s="49"/>
      <c r="V64" s="186"/>
      <c r="W64" s="152">
        <v>42482</v>
      </c>
      <c r="X64" s="186">
        <v>2.222</v>
      </c>
      <c r="Y64" s="186"/>
      <c r="Z64" s="187"/>
      <c r="AA64" s="152">
        <v>42482</v>
      </c>
      <c r="AB64" s="186">
        <v>2.274</v>
      </c>
      <c r="AC64" s="49"/>
      <c r="AD64" s="186"/>
      <c r="AE64" s="152">
        <v>42482</v>
      </c>
      <c r="AF64" s="186">
        <v>2.468</v>
      </c>
      <c r="AG64" s="49"/>
      <c r="AH64" s="186"/>
      <c r="AI64" s="152">
        <v>42482</v>
      </c>
      <c r="AJ64" s="186">
        <v>2.738</v>
      </c>
      <c r="AK64" s="49"/>
      <c r="AL64" s="186"/>
      <c r="AM64" s="152">
        <v>42482</v>
      </c>
      <c r="AN64" s="186">
        <v>2.8820000000000001</v>
      </c>
      <c r="AO64" s="49"/>
      <c r="AP64" s="186"/>
      <c r="AQ64" s="152">
        <v>42482</v>
      </c>
      <c r="AR64" s="186">
        <v>3.21</v>
      </c>
      <c r="AS64" s="49"/>
      <c r="AT64" s="186"/>
      <c r="AU64" s="152">
        <v>42482</v>
      </c>
      <c r="AV64" s="186"/>
      <c r="AW64" s="49"/>
    </row>
    <row r="65" spans="2:49" x14ac:dyDescent="0.35">
      <c r="B65" s="187"/>
      <c r="C65" s="152">
        <v>42485</v>
      </c>
      <c r="D65" s="186"/>
      <c r="E65" s="186"/>
      <c r="F65" s="187"/>
      <c r="G65" s="152">
        <v>42485</v>
      </c>
      <c r="H65" s="186"/>
      <c r="I65" s="49"/>
      <c r="J65" s="187"/>
      <c r="K65" s="152">
        <v>42485</v>
      </c>
      <c r="L65" s="186"/>
      <c r="M65" s="49"/>
      <c r="N65" s="187"/>
      <c r="O65" s="152">
        <v>42485</v>
      </c>
      <c r="P65" s="186">
        <v>2.0880000000000001</v>
      </c>
      <c r="Q65" s="49"/>
      <c r="R65" s="186"/>
      <c r="S65" s="152">
        <v>42485</v>
      </c>
      <c r="T65" s="186">
        <v>2.1269999999999998</v>
      </c>
      <c r="U65" s="49"/>
      <c r="V65" s="186"/>
      <c r="W65" s="152">
        <v>42485</v>
      </c>
      <c r="X65" s="186">
        <v>2.2250000000000001</v>
      </c>
      <c r="Y65" s="186"/>
      <c r="Z65" s="187"/>
      <c r="AA65" s="152">
        <v>42485</v>
      </c>
      <c r="AB65" s="186">
        <v>2.274</v>
      </c>
      <c r="AC65" s="49"/>
      <c r="AD65" s="186"/>
      <c r="AE65" s="152">
        <v>42485</v>
      </c>
      <c r="AF65" s="186">
        <v>2.4670000000000001</v>
      </c>
      <c r="AG65" s="49"/>
      <c r="AH65" s="186"/>
      <c r="AI65" s="152">
        <v>42485</v>
      </c>
      <c r="AJ65" s="186"/>
      <c r="AK65" s="49"/>
      <c r="AL65" s="186"/>
      <c r="AM65" s="152">
        <v>42485</v>
      </c>
      <c r="AN65" s="186"/>
      <c r="AO65" s="49"/>
      <c r="AP65" s="186"/>
      <c r="AQ65" s="152">
        <v>42485</v>
      </c>
      <c r="AR65" s="186"/>
      <c r="AS65" s="49"/>
      <c r="AT65" s="186"/>
      <c r="AU65" s="152">
        <v>42485</v>
      </c>
      <c r="AV65" s="186"/>
      <c r="AW65" s="49"/>
    </row>
    <row r="66" spans="2:49" x14ac:dyDescent="0.35">
      <c r="B66" s="187"/>
      <c r="C66" s="152">
        <v>42486</v>
      </c>
      <c r="D66" s="186"/>
      <c r="E66" s="186"/>
      <c r="F66" s="187"/>
      <c r="G66" s="152">
        <v>42486</v>
      </c>
      <c r="H66" s="186"/>
      <c r="I66" s="49"/>
      <c r="J66" s="187"/>
      <c r="K66" s="152">
        <v>42486</v>
      </c>
      <c r="L66" s="186"/>
      <c r="M66" s="49"/>
      <c r="N66" s="187"/>
      <c r="O66" s="152">
        <v>42486</v>
      </c>
      <c r="P66" s="186">
        <v>2.1150000000000002</v>
      </c>
      <c r="Q66" s="49"/>
      <c r="R66" s="186"/>
      <c r="S66" s="152">
        <v>42486</v>
      </c>
      <c r="T66" s="186">
        <v>2.1659999999999999</v>
      </c>
      <c r="U66" s="49"/>
      <c r="V66" s="186"/>
      <c r="W66" s="152">
        <v>42486</v>
      </c>
      <c r="X66" s="186">
        <v>2.2589999999999999</v>
      </c>
      <c r="Y66" s="186"/>
      <c r="Z66" s="187"/>
      <c r="AA66" s="152">
        <v>42486</v>
      </c>
      <c r="AB66" s="186">
        <v>2.3180000000000001</v>
      </c>
      <c r="AC66" s="49"/>
      <c r="AD66" s="186"/>
      <c r="AE66" s="152">
        <v>42486</v>
      </c>
      <c r="AF66" s="186">
        <v>2.512</v>
      </c>
      <c r="AG66" s="49"/>
      <c r="AH66" s="186"/>
      <c r="AI66" s="152">
        <v>42486</v>
      </c>
      <c r="AJ66" s="186">
        <v>2.7839999999999998</v>
      </c>
      <c r="AK66" s="49"/>
      <c r="AL66" s="186"/>
      <c r="AM66" s="152">
        <v>42486</v>
      </c>
      <c r="AN66" s="186">
        <v>2.927</v>
      </c>
      <c r="AO66" s="49"/>
      <c r="AP66" s="186"/>
      <c r="AQ66" s="152">
        <v>42486</v>
      </c>
      <c r="AR66" s="186">
        <v>3.2490000000000001</v>
      </c>
      <c r="AS66" s="49"/>
      <c r="AT66" s="186"/>
      <c r="AU66" s="152">
        <v>42486</v>
      </c>
      <c r="AV66" s="186"/>
      <c r="AW66" s="49"/>
    </row>
    <row r="67" spans="2:49" x14ac:dyDescent="0.35">
      <c r="B67" s="187"/>
      <c r="C67" s="152">
        <v>42487</v>
      </c>
      <c r="D67" s="186"/>
      <c r="E67" s="186"/>
      <c r="F67" s="187"/>
      <c r="G67" s="152">
        <v>42487</v>
      </c>
      <c r="H67" s="186"/>
      <c r="I67" s="49"/>
      <c r="J67" s="187"/>
      <c r="K67" s="152">
        <v>42487</v>
      </c>
      <c r="L67" s="186"/>
      <c r="M67" s="49"/>
      <c r="N67" s="187"/>
      <c r="O67" s="152">
        <v>42487</v>
      </c>
      <c r="P67" s="186">
        <v>2.089</v>
      </c>
      <c r="Q67" s="49"/>
      <c r="R67" s="186"/>
      <c r="S67" s="152">
        <v>42487</v>
      </c>
      <c r="T67" s="186">
        <v>2.145</v>
      </c>
      <c r="U67" s="49"/>
      <c r="V67" s="186"/>
      <c r="W67" s="152">
        <v>42487</v>
      </c>
      <c r="X67" s="186">
        <v>2.2439999999999998</v>
      </c>
      <c r="Y67" s="186"/>
      <c r="Z67" s="187"/>
      <c r="AA67" s="152">
        <v>42487</v>
      </c>
      <c r="AB67" s="186">
        <v>2.3069999999999999</v>
      </c>
      <c r="AC67" s="49"/>
      <c r="AD67" s="186"/>
      <c r="AE67" s="152">
        <v>42487</v>
      </c>
      <c r="AF67" s="186">
        <v>2.5019999999999998</v>
      </c>
      <c r="AG67" s="49"/>
      <c r="AH67" s="186"/>
      <c r="AI67" s="152">
        <v>42487</v>
      </c>
      <c r="AJ67" s="186">
        <v>2.7730000000000001</v>
      </c>
      <c r="AK67" s="49"/>
      <c r="AL67" s="186"/>
      <c r="AM67" s="152">
        <v>42487</v>
      </c>
      <c r="AN67" s="186">
        <v>2.9140000000000001</v>
      </c>
      <c r="AO67" s="49"/>
      <c r="AP67" s="186"/>
      <c r="AQ67" s="152">
        <v>42487</v>
      </c>
      <c r="AR67" s="186">
        <v>3.238</v>
      </c>
      <c r="AS67" s="49"/>
      <c r="AT67" s="186"/>
      <c r="AU67" s="152">
        <v>42487</v>
      </c>
      <c r="AV67" s="186"/>
      <c r="AW67" s="49"/>
    </row>
    <row r="68" spans="2:49" x14ac:dyDescent="0.35">
      <c r="B68" s="187"/>
      <c r="C68" s="152">
        <v>42488</v>
      </c>
      <c r="D68" s="186"/>
      <c r="E68" s="186"/>
      <c r="F68" s="187"/>
      <c r="G68" s="152">
        <v>42488</v>
      </c>
      <c r="H68" s="186"/>
      <c r="I68" s="49"/>
      <c r="J68" s="187"/>
      <c r="K68" s="152">
        <v>42488</v>
      </c>
      <c r="L68" s="186"/>
      <c r="M68" s="49"/>
      <c r="N68" s="187"/>
      <c r="O68" s="152">
        <v>42488</v>
      </c>
      <c r="P68" s="186">
        <v>2.113</v>
      </c>
      <c r="Q68" s="49"/>
      <c r="R68" s="186"/>
      <c r="S68" s="152">
        <v>42488</v>
      </c>
      <c r="T68" s="186">
        <v>2.1560000000000001</v>
      </c>
      <c r="U68" s="49"/>
      <c r="V68" s="186"/>
      <c r="W68" s="152">
        <v>42488</v>
      </c>
      <c r="X68" s="186">
        <v>2.2389999999999999</v>
      </c>
      <c r="Y68" s="186"/>
      <c r="Z68" s="187"/>
      <c r="AA68" s="152">
        <v>42488</v>
      </c>
      <c r="AB68" s="186">
        <v>2.29</v>
      </c>
      <c r="AC68" s="49"/>
      <c r="AD68" s="186"/>
      <c r="AE68" s="152">
        <v>42488</v>
      </c>
      <c r="AF68" s="186">
        <v>2.4670000000000001</v>
      </c>
      <c r="AG68" s="49"/>
      <c r="AH68" s="186"/>
      <c r="AI68" s="152">
        <v>42488</v>
      </c>
      <c r="AJ68" s="186">
        <v>2.7269999999999999</v>
      </c>
      <c r="AK68" s="49"/>
      <c r="AL68" s="186"/>
      <c r="AM68" s="152">
        <v>42488</v>
      </c>
      <c r="AN68" s="186">
        <v>2.8679999999999999</v>
      </c>
      <c r="AO68" s="49"/>
      <c r="AP68" s="186"/>
      <c r="AQ68" s="152">
        <v>42488</v>
      </c>
      <c r="AR68" s="186">
        <v>3.19</v>
      </c>
      <c r="AS68" s="49"/>
      <c r="AT68" s="186"/>
      <c r="AU68" s="152">
        <v>42488</v>
      </c>
      <c r="AV68" s="186"/>
      <c r="AW68" s="49"/>
    </row>
    <row r="69" spans="2:49" x14ac:dyDescent="0.35">
      <c r="B69" s="187"/>
      <c r="C69" s="152">
        <v>42489</v>
      </c>
      <c r="D69" s="186"/>
      <c r="E69" s="186"/>
      <c r="F69" s="187"/>
      <c r="G69" s="152">
        <v>42489</v>
      </c>
      <c r="H69" s="186"/>
      <c r="I69" s="49"/>
      <c r="J69" s="187"/>
      <c r="K69" s="152">
        <v>42489</v>
      </c>
      <c r="L69" s="186"/>
      <c r="M69" s="49"/>
      <c r="N69" s="187"/>
      <c r="O69" s="152">
        <v>42489</v>
      </c>
      <c r="P69" s="186">
        <v>2.101</v>
      </c>
      <c r="Q69" s="49"/>
      <c r="R69" s="186"/>
      <c r="S69" s="152">
        <v>42489</v>
      </c>
      <c r="T69" s="186">
        <v>2.1459999999999999</v>
      </c>
      <c r="U69" s="49"/>
      <c r="V69" s="186"/>
      <c r="W69" s="152">
        <v>42489</v>
      </c>
      <c r="X69" s="186">
        <v>2.23</v>
      </c>
      <c r="Y69" s="186"/>
      <c r="Z69" s="187"/>
      <c r="AA69" s="152">
        <v>42489</v>
      </c>
      <c r="AB69" s="186">
        <v>2.2789999999999999</v>
      </c>
      <c r="AC69" s="49"/>
      <c r="AD69" s="186"/>
      <c r="AE69" s="152">
        <v>42489</v>
      </c>
      <c r="AF69" s="186">
        <v>2.4540000000000002</v>
      </c>
      <c r="AG69" s="49"/>
      <c r="AH69" s="186"/>
      <c r="AI69" s="152">
        <v>42489</v>
      </c>
      <c r="AJ69" s="186">
        <v>2.7170000000000001</v>
      </c>
      <c r="AK69" s="49"/>
      <c r="AL69" s="186"/>
      <c r="AM69" s="152">
        <v>42489</v>
      </c>
      <c r="AN69" s="186">
        <v>2.867</v>
      </c>
      <c r="AO69" s="49"/>
      <c r="AP69" s="186"/>
      <c r="AQ69" s="152">
        <v>42489</v>
      </c>
      <c r="AR69" s="186">
        <v>3.1920000000000002</v>
      </c>
      <c r="AS69" s="49"/>
      <c r="AT69" s="186"/>
      <c r="AU69" s="152">
        <v>42489</v>
      </c>
      <c r="AV69" s="186"/>
      <c r="AW69" s="49"/>
    </row>
    <row r="70" spans="2:49" x14ac:dyDescent="0.35">
      <c r="B70" s="187"/>
      <c r="C70" s="152">
        <v>42492</v>
      </c>
      <c r="D70" s="186"/>
      <c r="E70" s="186"/>
      <c r="F70" s="187"/>
      <c r="G70" s="152">
        <v>42492</v>
      </c>
      <c r="H70" s="186"/>
      <c r="I70" s="49"/>
      <c r="J70" s="187"/>
      <c r="K70" s="152">
        <v>42492</v>
      </c>
      <c r="L70" s="186"/>
      <c r="M70" s="49"/>
      <c r="N70" s="187"/>
      <c r="O70" s="152">
        <v>42492</v>
      </c>
      <c r="P70" s="186">
        <v>2.109</v>
      </c>
      <c r="Q70" s="49"/>
      <c r="R70" s="186"/>
      <c r="S70" s="152">
        <v>42492</v>
      </c>
      <c r="T70" s="186">
        <v>2.149</v>
      </c>
      <c r="U70" s="49"/>
      <c r="V70" s="186"/>
      <c r="W70" s="152">
        <v>42492</v>
      </c>
      <c r="X70" s="186">
        <v>2.23</v>
      </c>
      <c r="Y70" s="186"/>
      <c r="Z70" s="187"/>
      <c r="AA70" s="152">
        <v>42492</v>
      </c>
      <c r="AB70" s="186">
        <v>2.2800000000000002</v>
      </c>
      <c r="AC70" s="49"/>
      <c r="AD70" s="186"/>
      <c r="AE70" s="152">
        <v>42492</v>
      </c>
      <c r="AF70" s="186">
        <v>2.4550000000000001</v>
      </c>
      <c r="AG70" s="49"/>
      <c r="AH70" s="186"/>
      <c r="AI70" s="152">
        <v>42492</v>
      </c>
      <c r="AJ70" s="186">
        <v>2.7189999999999999</v>
      </c>
      <c r="AK70" s="49"/>
      <c r="AL70" s="186"/>
      <c r="AM70" s="152">
        <v>42492</v>
      </c>
      <c r="AN70" s="186">
        <v>2.8650000000000002</v>
      </c>
      <c r="AO70" s="49"/>
      <c r="AP70" s="186"/>
      <c r="AQ70" s="152">
        <v>42492</v>
      </c>
      <c r="AR70" s="186">
        <v>3.194</v>
      </c>
      <c r="AS70" s="49"/>
      <c r="AT70" s="186"/>
      <c r="AU70" s="152">
        <v>42492</v>
      </c>
      <c r="AV70" s="186"/>
      <c r="AW70" s="49"/>
    </row>
    <row r="71" spans="2:49" x14ac:dyDescent="0.35">
      <c r="B71" s="187"/>
      <c r="C71" s="152">
        <v>42493</v>
      </c>
      <c r="D71" s="186"/>
      <c r="E71" s="186"/>
      <c r="F71" s="187"/>
      <c r="G71" s="152">
        <v>42493</v>
      </c>
      <c r="H71" s="186"/>
      <c r="I71" s="49"/>
      <c r="J71" s="187"/>
      <c r="K71" s="152">
        <v>42493</v>
      </c>
      <c r="L71" s="186"/>
      <c r="M71" s="49"/>
      <c r="N71" s="187"/>
      <c r="O71" s="152">
        <v>42493</v>
      </c>
      <c r="P71" s="186">
        <v>2.1320000000000001</v>
      </c>
      <c r="Q71" s="49"/>
      <c r="R71" s="186"/>
      <c r="S71" s="152">
        <v>42493</v>
      </c>
      <c r="T71" s="186">
        <v>2.169</v>
      </c>
      <c r="U71" s="49"/>
      <c r="V71" s="186"/>
      <c r="W71" s="152">
        <v>42493</v>
      </c>
      <c r="X71" s="186">
        <v>2.254</v>
      </c>
      <c r="Y71" s="186"/>
      <c r="Z71" s="187"/>
      <c r="AA71" s="152">
        <v>42493</v>
      </c>
      <c r="AB71" s="186">
        <v>2.3079999999999998</v>
      </c>
      <c r="AC71" s="49"/>
      <c r="AD71" s="186"/>
      <c r="AE71" s="152">
        <v>42493</v>
      </c>
      <c r="AF71" s="186">
        <v>2.4859999999999998</v>
      </c>
      <c r="AG71" s="49"/>
      <c r="AH71" s="186"/>
      <c r="AI71" s="152">
        <v>42493</v>
      </c>
      <c r="AJ71" s="186">
        <v>2.7349999999999999</v>
      </c>
      <c r="AK71" s="49"/>
      <c r="AL71" s="186"/>
      <c r="AM71" s="152">
        <v>42493</v>
      </c>
      <c r="AN71" s="186">
        <v>2.8860000000000001</v>
      </c>
      <c r="AO71" s="49"/>
      <c r="AP71" s="186"/>
      <c r="AQ71" s="152">
        <v>42493</v>
      </c>
      <c r="AR71" s="186">
        <v>3.2130000000000001</v>
      </c>
      <c r="AS71" s="49"/>
      <c r="AT71" s="186"/>
      <c r="AU71" s="152">
        <v>42493</v>
      </c>
      <c r="AV71" s="186"/>
      <c r="AW71" s="49"/>
    </row>
    <row r="72" spans="2:49" x14ac:dyDescent="0.35">
      <c r="B72" s="187"/>
      <c r="C72" s="152">
        <v>42494</v>
      </c>
      <c r="D72" s="186"/>
      <c r="E72" s="186"/>
      <c r="F72" s="187"/>
      <c r="G72" s="152">
        <v>42494</v>
      </c>
      <c r="H72" s="186"/>
      <c r="I72" s="49"/>
      <c r="J72" s="187"/>
      <c r="K72" s="152">
        <v>42494</v>
      </c>
      <c r="L72" s="186"/>
      <c r="M72" s="49"/>
      <c r="N72" s="187"/>
      <c r="O72" s="152">
        <v>42494</v>
      </c>
      <c r="P72" s="186">
        <v>2.0699999999999998</v>
      </c>
      <c r="Q72" s="49"/>
      <c r="R72" s="186"/>
      <c r="S72" s="152">
        <v>42494</v>
      </c>
      <c r="T72" s="186">
        <v>2.0979999999999999</v>
      </c>
      <c r="U72" s="49"/>
      <c r="V72" s="186"/>
      <c r="W72" s="152">
        <v>42494</v>
      </c>
      <c r="X72" s="186">
        <v>2.1789999999999998</v>
      </c>
      <c r="Y72" s="186"/>
      <c r="Z72" s="187"/>
      <c r="AA72" s="152">
        <v>42494</v>
      </c>
      <c r="AB72" s="186">
        <v>2.2359999999999998</v>
      </c>
      <c r="AC72" s="49"/>
      <c r="AD72" s="186"/>
      <c r="AE72" s="152">
        <v>42494</v>
      </c>
      <c r="AF72" s="186">
        <v>2.4</v>
      </c>
      <c r="AG72" s="49"/>
      <c r="AH72" s="186"/>
      <c r="AI72" s="152">
        <v>42494</v>
      </c>
      <c r="AJ72" s="186">
        <v>2.677</v>
      </c>
      <c r="AK72" s="49"/>
      <c r="AL72" s="186"/>
      <c r="AM72" s="152">
        <v>42494</v>
      </c>
      <c r="AN72" s="186">
        <v>2.7949999999999999</v>
      </c>
      <c r="AO72" s="49"/>
      <c r="AP72" s="186"/>
      <c r="AQ72" s="152">
        <v>42494</v>
      </c>
      <c r="AR72" s="186">
        <v>3.1070000000000002</v>
      </c>
      <c r="AS72" s="49"/>
      <c r="AT72" s="186"/>
      <c r="AU72" s="152">
        <v>42494</v>
      </c>
      <c r="AV72" s="186"/>
      <c r="AW72" s="49"/>
    </row>
    <row r="73" spans="2:49" x14ac:dyDescent="0.35">
      <c r="B73" s="187"/>
      <c r="C73" s="152">
        <v>42495</v>
      </c>
      <c r="D73" s="186"/>
      <c r="E73" s="186"/>
      <c r="F73" s="187"/>
      <c r="G73" s="152">
        <v>42495</v>
      </c>
      <c r="H73" s="186"/>
      <c r="I73" s="49"/>
      <c r="J73" s="187"/>
      <c r="K73" s="152">
        <v>42495</v>
      </c>
      <c r="L73" s="186"/>
      <c r="M73" s="49"/>
      <c r="N73" s="187"/>
      <c r="O73" s="152">
        <v>42495</v>
      </c>
      <c r="P73" s="186">
        <v>2.0550000000000002</v>
      </c>
      <c r="Q73" s="49"/>
      <c r="R73" s="186"/>
      <c r="S73" s="152">
        <v>42495</v>
      </c>
      <c r="T73" s="186">
        <v>2.0790000000000002</v>
      </c>
      <c r="U73" s="49"/>
      <c r="V73" s="186"/>
      <c r="W73" s="152">
        <v>42495</v>
      </c>
      <c r="X73" s="186">
        <v>2.145</v>
      </c>
      <c r="Y73" s="186"/>
      <c r="Z73" s="187"/>
      <c r="AA73" s="152">
        <v>42495</v>
      </c>
      <c r="AB73" s="186">
        <v>2.2010000000000001</v>
      </c>
      <c r="AC73" s="49"/>
      <c r="AD73" s="186"/>
      <c r="AE73" s="152">
        <v>42495</v>
      </c>
      <c r="AF73" s="186">
        <v>2.3540000000000001</v>
      </c>
      <c r="AG73" s="49"/>
      <c r="AH73" s="186"/>
      <c r="AI73" s="152">
        <v>42495</v>
      </c>
      <c r="AJ73" s="186">
        <v>2.601</v>
      </c>
      <c r="AK73" s="49"/>
      <c r="AL73" s="186"/>
      <c r="AM73" s="152">
        <v>42495</v>
      </c>
      <c r="AN73" s="186">
        <v>2.7410000000000001</v>
      </c>
      <c r="AO73" s="49"/>
      <c r="AP73" s="186"/>
      <c r="AQ73" s="152">
        <v>42495</v>
      </c>
      <c r="AR73" s="186">
        <v>3.0409999999999999</v>
      </c>
      <c r="AS73" s="49"/>
      <c r="AT73" s="186"/>
      <c r="AU73" s="152">
        <v>42495</v>
      </c>
      <c r="AV73" s="186"/>
      <c r="AW73" s="49"/>
    </row>
    <row r="74" spans="2:49" x14ac:dyDescent="0.35">
      <c r="B74" s="187"/>
      <c r="C74" s="152">
        <v>42496</v>
      </c>
      <c r="D74" s="186"/>
      <c r="E74" s="186"/>
      <c r="F74" s="187"/>
      <c r="G74" s="152">
        <v>42496</v>
      </c>
      <c r="H74" s="186"/>
      <c r="I74" s="49"/>
      <c r="J74" s="187"/>
      <c r="K74" s="152">
        <v>42496</v>
      </c>
      <c r="L74" s="186"/>
      <c r="M74" s="49"/>
      <c r="N74" s="187"/>
      <c r="O74" s="152">
        <v>42496</v>
      </c>
      <c r="P74" s="186">
        <v>2.0099999999999998</v>
      </c>
      <c r="Q74" s="49"/>
      <c r="R74" s="186"/>
      <c r="S74" s="152">
        <v>42496</v>
      </c>
      <c r="T74" s="186">
        <v>2.0230000000000001</v>
      </c>
      <c r="U74" s="49"/>
      <c r="V74" s="186"/>
      <c r="W74" s="152">
        <v>42496</v>
      </c>
      <c r="X74" s="186">
        <v>2.073</v>
      </c>
      <c r="Y74" s="186"/>
      <c r="Z74" s="187"/>
      <c r="AA74" s="152">
        <v>42496</v>
      </c>
      <c r="AB74" s="186">
        <v>2.1139999999999999</v>
      </c>
      <c r="AC74" s="49"/>
      <c r="AD74" s="186"/>
      <c r="AE74" s="152">
        <v>42496</v>
      </c>
      <c r="AF74" s="186">
        <v>2.2640000000000002</v>
      </c>
      <c r="AG74" s="49"/>
      <c r="AH74" s="186"/>
      <c r="AI74" s="152">
        <v>42496</v>
      </c>
      <c r="AJ74" s="186">
        <v>2.4889999999999999</v>
      </c>
      <c r="AK74" s="49"/>
      <c r="AL74" s="186"/>
      <c r="AM74" s="152">
        <v>42496</v>
      </c>
      <c r="AN74" s="186">
        <v>2.6310000000000002</v>
      </c>
      <c r="AO74" s="49"/>
      <c r="AP74" s="186"/>
      <c r="AQ74" s="152">
        <v>42496</v>
      </c>
      <c r="AR74" s="186">
        <v>2.9279999999999999</v>
      </c>
      <c r="AS74" s="49"/>
      <c r="AT74" s="186"/>
      <c r="AU74" s="152">
        <v>42496</v>
      </c>
      <c r="AV74" s="186"/>
      <c r="AW74" s="49"/>
    </row>
    <row r="75" spans="2:49" x14ac:dyDescent="0.35">
      <c r="B75" s="187"/>
      <c r="C75" s="152">
        <v>42499</v>
      </c>
      <c r="D75" s="186"/>
      <c r="E75" s="186"/>
      <c r="F75" s="187"/>
      <c r="G75" s="152">
        <v>42499</v>
      </c>
      <c r="H75" s="186"/>
      <c r="I75" s="49"/>
      <c r="J75" s="187"/>
      <c r="K75" s="152">
        <v>42499</v>
      </c>
      <c r="L75" s="186"/>
      <c r="M75" s="49"/>
      <c r="N75" s="187"/>
      <c r="O75" s="152">
        <v>42499</v>
      </c>
      <c r="P75" s="186">
        <v>2.0339999999999998</v>
      </c>
      <c r="Q75" s="49"/>
      <c r="R75" s="186"/>
      <c r="S75" s="152">
        <v>42499</v>
      </c>
      <c r="T75" s="186">
        <v>2.0499999999999998</v>
      </c>
      <c r="U75" s="49"/>
      <c r="V75" s="186"/>
      <c r="W75" s="152">
        <v>42499</v>
      </c>
      <c r="X75" s="186">
        <v>2.093</v>
      </c>
      <c r="Y75" s="186"/>
      <c r="Z75" s="187"/>
      <c r="AA75" s="152">
        <v>42499</v>
      </c>
      <c r="AB75" s="186">
        <v>2.137</v>
      </c>
      <c r="AC75" s="49"/>
      <c r="AD75" s="186"/>
      <c r="AE75" s="152">
        <v>42499</v>
      </c>
      <c r="AF75" s="186">
        <v>2.278</v>
      </c>
      <c r="AG75" s="49"/>
      <c r="AH75" s="186"/>
      <c r="AI75" s="152">
        <v>42499</v>
      </c>
      <c r="AJ75" s="186">
        <v>2.5230000000000001</v>
      </c>
      <c r="AK75" s="49"/>
      <c r="AL75" s="186"/>
      <c r="AM75" s="152">
        <v>42499</v>
      </c>
      <c r="AN75" s="186">
        <v>2.6539999999999999</v>
      </c>
      <c r="AO75" s="49"/>
      <c r="AP75" s="186"/>
      <c r="AQ75" s="152">
        <v>42499</v>
      </c>
      <c r="AR75" s="186">
        <v>2.9630000000000001</v>
      </c>
      <c r="AS75" s="49"/>
      <c r="AT75" s="186"/>
      <c r="AU75" s="152">
        <v>42499</v>
      </c>
      <c r="AV75" s="186"/>
      <c r="AW75" s="49"/>
    </row>
    <row r="76" spans="2:49" x14ac:dyDescent="0.35">
      <c r="B76" s="187"/>
      <c r="C76" s="152">
        <v>42500</v>
      </c>
      <c r="D76" s="186"/>
      <c r="E76" s="186"/>
      <c r="F76" s="187"/>
      <c r="G76" s="152">
        <v>42500</v>
      </c>
      <c r="H76" s="186"/>
      <c r="I76" s="49"/>
      <c r="J76" s="187"/>
      <c r="K76" s="152">
        <v>42500</v>
      </c>
      <c r="L76" s="186"/>
      <c r="M76" s="49"/>
      <c r="N76" s="187"/>
      <c r="O76" s="152">
        <v>42500</v>
      </c>
      <c r="P76" s="186">
        <v>2.0070000000000001</v>
      </c>
      <c r="Q76" s="49"/>
      <c r="R76" s="186"/>
      <c r="S76" s="152">
        <v>42500</v>
      </c>
      <c r="T76" s="186">
        <v>2.028</v>
      </c>
      <c r="U76" s="49"/>
      <c r="V76" s="186"/>
      <c r="W76" s="152">
        <v>42500</v>
      </c>
      <c r="X76" s="186">
        <v>2.0619999999999998</v>
      </c>
      <c r="Y76" s="186"/>
      <c r="Z76" s="187"/>
      <c r="AA76" s="152">
        <v>42500</v>
      </c>
      <c r="AB76" s="186">
        <v>2.113</v>
      </c>
      <c r="AC76" s="49"/>
      <c r="AD76" s="186"/>
      <c r="AE76" s="152">
        <v>42500</v>
      </c>
      <c r="AF76" s="186">
        <v>2.242</v>
      </c>
      <c r="AG76" s="49"/>
      <c r="AH76" s="186"/>
      <c r="AI76" s="152">
        <v>42500</v>
      </c>
      <c r="AJ76" s="186">
        <v>2.4830000000000001</v>
      </c>
      <c r="AK76" s="49"/>
      <c r="AL76" s="186"/>
      <c r="AM76" s="152">
        <v>42500</v>
      </c>
      <c r="AN76" s="186">
        <v>2.6179999999999999</v>
      </c>
      <c r="AO76" s="49"/>
      <c r="AP76" s="186"/>
      <c r="AQ76" s="152">
        <v>42500</v>
      </c>
      <c r="AR76" s="186">
        <v>2.9239999999999999</v>
      </c>
      <c r="AS76" s="49"/>
      <c r="AT76" s="186"/>
      <c r="AU76" s="152">
        <v>42500</v>
      </c>
      <c r="AV76" s="186"/>
      <c r="AW76" s="49"/>
    </row>
    <row r="77" spans="2:49" x14ac:dyDescent="0.35">
      <c r="B77" s="187"/>
      <c r="C77" s="152">
        <v>42501</v>
      </c>
      <c r="D77" s="186"/>
      <c r="E77" s="186"/>
      <c r="F77" s="187"/>
      <c r="G77" s="152">
        <v>42501</v>
      </c>
      <c r="H77" s="186"/>
      <c r="I77" s="49"/>
      <c r="J77" s="187"/>
      <c r="K77" s="152">
        <v>42501</v>
      </c>
      <c r="L77" s="186"/>
      <c r="M77" s="49"/>
      <c r="N77" s="187"/>
      <c r="O77" s="152">
        <v>42501</v>
      </c>
      <c r="P77" s="186">
        <v>2.024</v>
      </c>
      <c r="Q77" s="49"/>
      <c r="R77" s="186"/>
      <c r="S77" s="152">
        <v>42501</v>
      </c>
      <c r="T77" s="186">
        <v>2.052</v>
      </c>
      <c r="U77" s="49"/>
      <c r="V77" s="186"/>
      <c r="W77" s="152">
        <v>42501</v>
      </c>
      <c r="X77" s="186">
        <v>2.081</v>
      </c>
      <c r="Y77" s="186"/>
      <c r="Z77" s="187"/>
      <c r="AA77" s="152">
        <v>42501</v>
      </c>
      <c r="AB77" s="186">
        <v>2.1240000000000001</v>
      </c>
      <c r="AC77" s="49"/>
      <c r="AD77" s="186"/>
      <c r="AE77" s="152">
        <v>42501</v>
      </c>
      <c r="AF77" s="186">
        <v>2.25</v>
      </c>
      <c r="AG77" s="49"/>
      <c r="AH77" s="186"/>
      <c r="AI77" s="152">
        <v>42501</v>
      </c>
      <c r="AJ77" s="186">
        <v>2.4870000000000001</v>
      </c>
      <c r="AK77" s="49"/>
      <c r="AL77" s="186"/>
      <c r="AM77" s="152">
        <v>42501</v>
      </c>
      <c r="AN77" s="186">
        <v>2.6259999999999999</v>
      </c>
      <c r="AO77" s="49"/>
      <c r="AP77" s="186"/>
      <c r="AQ77" s="152">
        <v>42501</v>
      </c>
      <c r="AR77" s="186">
        <v>2.9329999999999998</v>
      </c>
      <c r="AS77" s="49"/>
      <c r="AT77" s="186"/>
      <c r="AU77" s="152">
        <v>42501</v>
      </c>
      <c r="AV77" s="186"/>
      <c r="AW77" s="49"/>
    </row>
    <row r="78" spans="2:49" x14ac:dyDescent="0.35">
      <c r="B78" s="187"/>
      <c r="C78" s="152">
        <v>42502</v>
      </c>
      <c r="D78" s="186"/>
      <c r="E78" s="186"/>
      <c r="F78" s="187"/>
      <c r="G78" s="152">
        <v>42502</v>
      </c>
      <c r="H78" s="186"/>
      <c r="I78" s="49"/>
      <c r="J78" s="187"/>
      <c r="K78" s="152">
        <v>42502</v>
      </c>
      <c r="L78" s="186"/>
      <c r="M78" s="49"/>
      <c r="N78" s="187"/>
      <c r="O78" s="152">
        <v>42502</v>
      </c>
      <c r="P78" s="186">
        <v>2.0409999999999999</v>
      </c>
      <c r="Q78" s="49"/>
      <c r="R78" s="186"/>
      <c r="S78" s="152">
        <v>42502</v>
      </c>
      <c r="T78" s="186">
        <v>2.0699999999999998</v>
      </c>
      <c r="U78" s="49"/>
      <c r="V78" s="186"/>
      <c r="W78" s="152">
        <v>42502</v>
      </c>
      <c r="X78" s="186">
        <v>2.0939999999999999</v>
      </c>
      <c r="Y78" s="186"/>
      <c r="Z78" s="187"/>
      <c r="AA78" s="152">
        <v>42502</v>
      </c>
      <c r="AB78" s="186">
        <v>2.1360000000000001</v>
      </c>
      <c r="AC78" s="49"/>
      <c r="AD78" s="186"/>
      <c r="AE78" s="152">
        <v>42502</v>
      </c>
      <c r="AF78" s="186">
        <v>2.2549999999999999</v>
      </c>
      <c r="AG78" s="49"/>
      <c r="AH78" s="186"/>
      <c r="AI78" s="152">
        <v>42502</v>
      </c>
      <c r="AJ78" s="186">
        <v>2.4910000000000001</v>
      </c>
      <c r="AK78" s="49"/>
      <c r="AL78" s="186"/>
      <c r="AM78" s="152">
        <v>42502</v>
      </c>
      <c r="AN78" s="186">
        <v>2.6310000000000002</v>
      </c>
      <c r="AO78" s="49"/>
      <c r="AP78" s="186"/>
      <c r="AQ78" s="152">
        <v>42502</v>
      </c>
      <c r="AR78" s="186">
        <v>2.9449999999999998</v>
      </c>
      <c r="AS78" s="49"/>
      <c r="AT78" s="186"/>
      <c r="AU78" s="152">
        <v>42502</v>
      </c>
      <c r="AV78" s="186"/>
      <c r="AW78" s="49"/>
    </row>
    <row r="79" spans="2:49" x14ac:dyDescent="0.35">
      <c r="B79" s="187"/>
      <c r="C79" s="152">
        <v>42503</v>
      </c>
      <c r="D79" s="186"/>
      <c r="E79" s="186"/>
      <c r="F79" s="187"/>
      <c r="G79" s="152">
        <v>42503</v>
      </c>
      <c r="H79" s="186"/>
      <c r="I79" s="49"/>
      <c r="J79" s="187"/>
      <c r="K79" s="152">
        <v>42503</v>
      </c>
      <c r="L79" s="186"/>
      <c r="M79" s="49"/>
      <c r="N79" s="187"/>
      <c r="O79" s="152">
        <v>42503</v>
      </c>
      <c r="P79" s="186">
        <v>2.073</v>
      </c>
      <c r="Q79" s="49"/>
      <c r="R79" s="186"/>
      <c r="S79" s="152">
        <v>42503</v>
      </c>
      <c r="T79" s="186">
        <v>2.101</v>
      </c>
      <c r="U79" s="49"/>
      <c r="V79" s="186"/>
      <c r="W79" s="152">
        <v>42503</v>
      </c>
      <c r="X79" s="186">
        <v>2.1219999999999999</v>
      </c>
      <c r="Y79" s="186"/>
      <c r="Z79" s="187"/>
      <c r="AA79" s="152">
        <v>42503</v>
      </c>
      <c r="AB79" s="186">
        <v>2.1619999999999999</v>
      </c>
      <c r="AC79" s="49"/>
      <c r="AD79" s="186"/>
      <c r="AE79" s="152">
        <v>42503</v>
      </c>
      <c r="AF79" s="186">
        <v>2.27</v>
      </c>
      <c r="AG79" s="49"/>
      <c r="AH79" s="186"/>
      <c r="AI79" s="152">
        <v>42503</v>
      </c>
      <c r="AJ79" s="186">
        <v>2.5049999999999999</v>
      </c>
      <c r="AK79" s="49"/>
      <c r="AL79" s="186"/>
      <c r="AM79" s="152">
        <v>42503</v>
      </c>
      <c r="AN79" s="186">
        <v>2.6480000000000001</v>
      </c>
      <c r="AO79" s="49"/>
      <c r="AP79" s="186"/>
      <c r="AQ79" s="152">
        <v>42503</v>
      </c>
      <c r="AR79" s="186">
        <v>2.9580000000000002</v>
      </c>
      <c r="AS79" s="49"/>
      <c r="AT79" s="186"/>
      <c r="AU79" s="152">
        <v>42503</v>
      </c>
      <c r="AV79" s="186"/>
      <c r="AW79" s="49"/>
    </row>
    <row r="80" spans="2:49" x14ac:dyDescent="0.35">
      <c r="B80" s="187"/>
      <c r="C80" s="152">
        <v>42506</v>
      </c>
      <c r="D80" s="186"/>
      <c r="E80" s="186"/>
      <c r="F80" s="187"/>
      <c r="G80" s="152">
        <v>42506</v>
      </c>
      <c r="H80" s="186"/>
      <c r="I80" s="49"/>
      <c r="J80" s="187"/>
      <c r="K80" s="152">
        <v>42506</v>
      </c>
      <c r="L80" s="186"/>
      <c r="M80" s="49"/>
      <c r="N80" s="187"/>
      <c r="O80" s="152">
        <v>42506</v>
      </c>
      <c r="P80" s="186">
        <v>2.069</v>
      </c>
      <c r="Q80" s="49"/>
      <c r="R80" s="186"/>
      <c r="S80" s="152">
        <v>42506</v>
      </c>
      <c r="T80" s="186">
        <v>2.0920000000000001</v>
      </c>
      <c r="U80" s="49"/>
      <c r="V80" s="186"/>
      <c r="W80" s="152">
        <v>42506</v>
      </c>
      <c r="X80" s="186">
        <v>2.105</v>
      </c>
      <c r="Y80" s="186"/>
      <c r="Z80" s="187"/>
      <c r="AA80" s="152">
        <v>42506</v>
      </c>
      <c r="AB80" s="186">
        <v>2.1390000000000002</v>
      </c>
      <c r="AC80" s="49"/>
      <c r="AD80" s="186"/>
      <c r="AE80" s="152">
        <v>42506</v>
      </c>
      <c r="AF80" s="186">
        <v>2.2400000000000002</v>
      </c>
      <c r="AG80" s="49"/>
      <c r="AH80" s="186"/>
      <c r="AI80" s="152">
        <v>42506</v>
      </c>
      <c r="AJ80" s="186">
        <v>2.476</v>
      </c>
      <c r="AK80" s="49"/>
      <c r="AL80" s="186"/>
      <c r="AM80" s="152">
        <v>42506</v>
      </c>
      <c r="AN80" s="186">
        <v>2.6120000000000001</v>
      </c>
      <c r="AO80" s="49"/>
      <c r="AP80" s="186"/>
      <c r="AQ80" s="152">
        <v>42506</v>
      </c>
      <c r="AR80" s="186">
        <v>2.9260000000000002</v>
      </c>
      <c r="AS80" s="49"/>
      <c r="AT80" s="186"/>
      <c r="AU80" s="152">
        <v>42506</v>
      </c>
      <c r="AV80" s="186"/>
      <c r="AW80" s="49"/>
    </row>
    <row r="81" spans="2:49" x14ac:dyDescent="0.35">
      <c r="B81" s="187"/>
      <c r="C81" s="152">
        <v>42507</v>
      </c>
      <c r="D81" s="186"/>
      <c r="E81" s="186"/>
      <c r="F81" s="187"/>
      <c r="G81" s="152">
        <v>42507</v>
      </c>
      <c r="H81" s="186"/>
      <c r="I81" s="49"/>
      <c r="J81" s="187"/>
      <c r="K81" s="152">
        <v>42507</v>
      </c>
      <c r="L81" s="186"/>
      <c r="M81" s="49"/>
      <c r="N81" s="187"/>
      <c r="O81" s="152">
        <v>42507</v>
      </c>
      <c r="P81" s="186">
        <v>2.089</v>
      </c>
      <c r="Q81" s="49"/>
      <c r="R81" s="186"/>
      <c r="S81" s="152">
        <v>42507</v>
      </c>
      <c r="T81" s="186">
        <v>2.1150000000000002</v>
      </c>
      <c r="U81" s="49"/>
      <c r="V81" s="186"/>
      <c r="W81" s="152">
        <v>42507</v>
      </c>
      <c r="X81" s="186">
        <v>2.133</v>
      </c>
      <c r="Y81" s="186"/>
      <c r="Z81" s="187"/>
      <c r="AA81" s="152">
        <v>42507</v>
      </c>
      <c r="AB81" s="186">
        <v>2.1720000000000002</v>
      </c>
      <c r="AC81" s="49"/>
      <c r="AD81" s="186"/>
      <c r="AE81" s="152">
        <v>42507</v>
      </c>
      <c r="AF81" s="186">
        <v>2.274</v>
      </c>
      <c r="AG81" s="49"/>
      <c r="AH81" s="186"/>
      <c r="AI81" s="152">
        <v>42507</v>
      </c>
      <c r="AJ81" s="186">
        <v>2.5110000000000001</v>
      </c>
      <c r="AK81" s="49"/>
      <c r="AL81" s="186"/>
      <c r="AM81" s="152">
        <v>42507</v>
      </c>
      <c r="AN81" s="186">
        <v>2.65</v>
      </c>
      <c r="AO81" s="49"/>
      <c r="AP81" s="186"/>
      <c r="AQ81" s="152">
        <v>42507</v>
      </c>
      <c r="AR81" s="186">
        <v>2.9609999999999999</v>
      </c>
      <c r="AS81" s="49"/>
      <c r="AT81" s="186"/>
      <c r="AU81" s="152">
        <v>42507</v>
      </c>
      <c r="AV81" s="186"/>
      <c r="AW81" s="49"/>
    </row>
    <row r="82" spans="2:49" x14ac:dyDescent="0.35">
      <c r="B82" s="187"/>
      <c r="C82" s="152">
        <v>42508</v>
      </c>
      <c r="D82" s="186"/>
      <c r="E82" s="186"/>
      <c r="F82" s="187"/>
      <c r="G82" s="152">
        <v>42508</v>
      </c>
      <c r="H82" s="186"/>
      <c r="I82" s="49"/>
      <c r="J82" s="187"/>
      <c r="K82" s="152">
        <v>42508</v>
      </c>
      <c r="L82" s="186"/>
      <c r="M82" s="49"/>
      <c r="N82" s="187"/>
      <c r="O82" s="152">
        <v>42508</v>
      </c>
      <c r="P82" s="186">
        <v>2.1230000000000002</v>
      </c>
      <c r="Q82" s="49"/>
      <c r="R82" s="186"/>
      <c r="S82" s="152">
        <v>42508</v>
      </c>
      <c r="T82" s="186">
        <v>2.1509999999999998</v>
      </c>
      <c r="U82" s="49"/>
      <c r="V82" s="186"/>
      <c r="W82" s="152">
        <v>42508</v>
      </c>
      <c r="X82" s="186">
        <v>2.1680000000000001</v>
      </c>
      <c r="Y82" s="186"/>
      <c r="Z82" s="187"/>
      <c r="AA82" s="152">
        <v>42508</v>
      </c>
      <c r="AB82" s="186">
        <v>2.198</v>
      </c>
      <c r="AC82" s="49"/>
      <c r="AD82" s="186"/>
      <c r="AE82" s="152">
        <v>42508</v>
      </c>
      <c r="AF82" s="186">
        <v>2.2909999999999999</v>
      </c>
      <c r="AG82" s="49"/>
      <c r="AH82" s="186"/>
      <c r="AI82" s="152">
        <v>42508</v>
      </c>
      <c r="AJ82" s="186">
        <v>2.5129999999999999</v>
      </c>
      <c r="AK82" s="49"/>
      <c r="AL82" s="186"/>
      <c r="AM82" s="152">
        <v>42508</v>
      </c>
      <c r="AN82" s="186">
        <v>2.657</v>
      </c>
      <c r="AO82" s="49"/>
      <c r="AP82" s="186"/>
      <c r="AQ82" s="152">
        <v>42508</v>
      </c>
      <c r="AR82" s="186">
        <v>2.972</v>
      </c>
      <c r="AS82" s="49"/>
      <c r="AT82" s="186"/>
      <c r="AU82" s="152">
        <v>42508</v>
      </c>
      <c r="AV82" s="186"/>
      <c r="AW82" s="49"/>
    </row>
    <row r="83" spans="2:49" x14ac:dyDescent="0.35">
      <c r="B83" s="187"/>
      <c r="C83" s="152">
        <v>42509</v>
      </c>
      <c r="D83" s="186"/>
      <c r="E83" s="186"/>
      <c r="F83" s="187"/>
      <c r="G83" s="152">
        <v>42509</v>
      </c>
      <c r="H83" s="186"/>
      <c r="I83" s="49"/>
      <c r="J83" s="187"/>
      <c r="K83" s="152">
        <v>42509</v>
      </c>
      <c r="L83" s="186"/>
      <c r="M83" s="49"/>
      <c r="N83" s="187"/>
      <c r="O83" s="152">
        <v>42509</v>
      </c>
      <c r="P83" s="186">
        <v>2.165</v>
      </c>
      <c r="Q83" s="49"/>
      <c r="R83" s="186"/>
      <c r="S83" s="152">
        <v>42509</v>
      </c>
      <c r="T83" s="186">
        <v>2.1989999999999998</v>
      </c>
      <c r="U83" s="49"/>
      <c r="V83" s="186"/>
      <c r="W83" s="152">
        <v>42509</v>
      </c>
      <c r="X83" s="186">
        <v>2.2290000000000001</v>
      </c>
      <c r="Y83" s="186"/>
      <c r="Z83" s="187"/>
      <c r="AA83" s="152">
        <v>42509</v>
      </c>
      <c r="AB83" s="186">
        <v>2.2629999999999999</v>
      </c>
      <c r="AC83" s="49"/>
      <c r="AD83" s="186"/>
      <c r="AE83" s="152">
        <v>42509</v>
      </c>
      <c r="AF83" s="186">
        <v>2.3559999999999999</v>
      </c>
      <c r="AG83" s="49"/>
      <c r="AH83" s="186"/>
      <c r="AI83" s="152">
        <v>42509</v>
      </c>
      <c r="AJ83" s="186">
        <v>2.5819999999999999</v>
      </c>
      <c r="AK83" s="49"/>
      <c r="AL83" s="186"/>
      <c r="AM83" s="152">
        <v>42509</v>
      </c>
      <c r="AN83" s="186">
        <v>2.73</v>
      </c>
      <c r="AO83" s="49"/>
      <c r="AP83" s="186"/>
      <c r="AQ83" s="152">
        <v>42509</v>
      </c>
      <c r="AR83" s="186">
        <v>3.0390000000000001</v>
      </c>
      <c r="AS83" s="49"/>
      <c r="AT83" s="186"/>
      <c r="AU83" s="152">
        <v>42509</v>
      </c>
      <c r="AV83" s="186"/>
      <c r="AW83" s="49"/>
    </row>
    <row r="84" spans="2:49" x14ac:dyDescent="0.35">
      <c r="B84" s="187"/>
      <c r="C84" s="152">
        <v>42510</v>
      </c>
      <c r="D84" s="186"/>
      <c r="E84" s="186"/>
      <c r="F84" s="187"/>
      <c r="G84" s="152">
        <v>42510</v>
      </c>
      <c r="H84" s="186"/>
      <c r="I84" s="49"/>
      <c r="J84" s="187"/>
      <c r="K84" s="152">
        <v>42510</v>
      </c>
      <c r="L84" s="186"/>
      <c r="M84" s="49"/>
      <c r="N84" s="187"/>
      <c r="O84" s="152">
        <v>42510</v>
      </c>
      <c r="P84" s="186">
        <v>2.1739999999999999</v>
      </c>
      <c r="Q84" s="49"/>
      <c r="R84" s="186"/>
      <c r="S84" s="152">
        <v>42510</v>
      </c>
      <c r="T84" s="186">
        <v>2.1960000000000002</v>
      </c>
      <c r="U84" s="49"/>
      <c r="V84" s="186"/>
      <c r="W84" s="152">
        <v>42510</v>
      </c>
      <c r="X84" s="186">
        <v>2.2170000000000001</v>
      </c>
      <c r="Y84" s="186"/>
      <c r="Z84" s="187"/>
      <c r="AA84" s="152">
        <v>42510</v>
      </c>
      <c r="AB84" s="186">
        <v>2.2519999999999998</v>
      </c>
      <c r="AC84" s="49"/>
      <c r="AD84" s="186"/>
      <c r="AE84" s="152">
        <v>42510</v>
      </c>
      <c r="AF84" s="186">
        <v>2.3380000000000001</v>
      </c>
      <c r="AG84" s="49"/>
      <c r="AH84" s="186"/>
      <c r="AI84" s="152">
        <v>42510</v>
      </c>
      <c r="AJ84" s="186">
        <v>2.5569999999999999</v>
      </c>
      <c r="AK84" s="49"/>
      <c r="AL84" s="186"/>
      <c r="AM84" s="152">
        <v>42510</v>
      </c>
      <c r="AN84" s="186">
        <v>2.7039999999999997</v>
      </c>
      <c r="AO84" s="49"/>
      <c r="AP84" s="186"/>
      <c r="AQ84" s="152">
        <v>42510</v>
      </c>
      <c r="AR84" s="186">
        <v>3.0129999999999999</v>
      </c>
      <c r="AS84" s="49"/>
      <c r="AT84" s="186"/>
      <c r="AU84" s="152">
        <v>42510</v>
      </c>
      <c r="AV84" s="186"/>
      <c r="AW84" s="49"/>
    </row>
    <row r="85" spans="2:49" x14ac:dyDescent="0.35">
      <c r="B85" s="187"/>
      <c r="C85" s="152">
        <v>42513</v>
      </c>
      <c r="D85" s="186"/>
      <c r="E85" s="186"/>
      <c r="F85" s="187"/>
      <c r="G85" s="152">
        <v>42513</v>
      </c>
      <c r="H85" s="186"/>
      <c r="I85" s="49"/>
      <c r="J85" s="187"/>
      <c r="K85" s="152">
        <v>42513</v>
      </c>
      <c r="L85" s="186"/>
      <c r="M85" s="49"/>
      <c r="N85" s="187"/>
      <c r="O85" s="152">
        <v>42513</v>
      </c>
      <c r="P85" s="186">
        <v>2.2160000000000002</v>
      </c>
      <c r="Q85" s="49"/>
      <c r="R85" s="186"/>
      <c r="S85" s="152">
        <v>42513</v>
      </c>
      <c r="T85" s="186">
        <v>2.2349999999999999</v>
      </c>
      <c r="U85" s="49"/>
      <c r="V85" s="186"/>
      <c r="W85" s="152">
        <v>42513</v>
      </c>
      <c r="X85" s="186">
        <v>2.254</v>
      </c>
      <c r="Y85" s="186"/>
      <c r="Z85" s="187"/>
      <c r="AA85" s="152">
        <v>42513</v>
      </c>
      <c r="AB85" s="186">
        <v>2.2890000000000001</v>
      </c>
      <c r="AC85" s="49"/>
      <c r="AD85" s="186"/>
      <c r="AE85" s="152">
        <v>42513</v>
      </c>
      <c r="AF85" s="186">
        <v>2.3650000000000002</v>
      </c>
      <c r="AG85" s="49"/>
      <c r="AH85" s="186"/>
      <c r="AI85" s="152">
        <v>42513</v>
      </c>
      <c r="AJ85" s="186">
        <v>2.5830000000000002</v>
      </c>
      <c r="AK85" s="49"/>
      <c r="AL85" s="186"/>
      <c r="AM85" s="152">
        <v>42513</v>
      </c>
      <c r="AN85" s="186">
        <v>2.7290000000000001</v>
      </c>
      <c r="AO85" s="49"/>
      <c r="AP85" s="186"/>
      <c r="AQ85" s="152">
        <v>42513</v>
      </c>
      <c r="AR85" s="186">
        <v>3.0459999999999998</v>
      </c>
      <c r="AS85" s="49"/>
      <c r="AT85" s="186"/>
      <c r="AU85" s="152">
        <v>42513</v>
      </c>
      <c r="AV85" s="186"/>
      <c r="AW85" s="49"/>
    </row>
    <row r="86" spans="2:49" x14ac:dyDescent="0.35">
      <c r="B86" s="187"/>
      <c r="C86" s="152">
        <v>42514</v>
      </c>
      <c r="D86" s="186"/>
      <c r="E86" s="186"/>
      <c r="F86" s="187"/>
      <c r="G86" s="152">
        <v>42514</v>
      </c>
      <c r="H86" s="186"/>
      <c r="I86" s="49"/>
      <c r="J86" s="187"/>
      <c r="K86" s="152">
        <v>42514</v>
      </c>
      <c r="L86" s="186"/>
      <c r="M86" s="49"/>
      <c r="N86" s="187"/>
      <c r="O86" s="152">
        <v>42514</v>
      </c>
      <c r="P86" s="186">
        <v>2.19</v>
      </c>
      <c r="Q86" s="49"/>
      <c r="R86" s="186"/>
      <c r="S86" s="152">
        <v>42514</v>
      </c>
      <c r="T86" s="186">
        <v>2.2080000000000002</v>
      </c>
      <c r="U86" s="49"/>
      <c r="V86" s="186"/>
      <c r="W86" s="152">
        <v>42514</v>
      </c>
      <c r="X86" s="186">
        <v>2.234</v>
      </c>
      <c r="Y86" s="186"/>
      <c r="Z86" s="187"/>
      <c r="AA86" s="152">
        <v>42514</v>
      </c>
      <c r="AB86" s="186">
        <v>2.2679999999999998</v>
      </c>
      <c r="AC86" s="49"/>
      <c r="AD86" s="186"/>
      <c r="AE86" s="152">
        <v>42514</v>
      </c>
      <c r="AF86" s="186">
        <v>2.339</v>
      </c>
      <c r="AG86" s="49"/>
      <c r="AH86" s="186"/>
      <c r="AI86" s="152">
        <v>42514</v>
      </c>
      <c r="AJ86" s="186">
        <v>2.5629999999999997</v>
      </c>
      <c r="AK86" s="49"/>
      <c r="AL86" s="186"/>
      <c r="AM86" s="152">
        <v>42514</v>
      </c>
      <c r="AN86" s="186">
        <v>2.7109999999999999</v>
      </c>
      <c r="AO86" s="49"/>
      <c r="AP86" s="186"/>
      <c r="AQ86" s="152">
        <v>42514</v>
      </c>
      <c r="AR86" s="186">
        <v>3.0329999999999999</v>
      </c>
      <c r="AS86" s="49"/>
      <c r="AT86" s="186"/>
      <c r="AU86" s="152">
        <v>42514</v>
      </c>
      <c r="AV86" s="186"/>
      <c r="AW86" s="49"/>
    </row>
    <row r="87" spans="2:49" x14ac:dyDescent="0.35">
      <c r="B87" s="187"/>
      <c r="C87" s="152">
        <v>42515</v>
      </c>
      <c r="D87" s="186"/>
      <c r="E87" s="186"/>
      <c r="F87" s="187"/>
      <c r="G87" s="152">
        <v>42515</v>
      </c>
      <c r="H87" s="186"/>
      <c r="I87" s="49"/>
      <c r="J87" s="187"/>
      <c r="K87" s="152">
        <v>42515</v>
      </c>
      <c r="L87" s="186"/>
      <c r="M87" s="49"/>
      <c r="N87" s="187"/>
      <c r="O87" s="152">
        <v>42515</v>
      </c>
      <c r="P87" s="186">
        <v>2.1909999999999998</v>
      </c>
      <c r="Q87" s="49"/>
      <c r="R87" s="186"/>
      <c r="S87" s="152">
        <v>42515</v>
      </c>
      <c r="T87" s="186">
        <v>2.2090000000000001</v>
      </c>
      <c r="U87" s="49"/>
      <c r="V87" s="186"/>
      <c r="W87" s="152">
        <v>42515</v>
      </c>
      <c r="X87" s="186">
        <v>2.234</v>
      </c>
      <c r="Y87" s="186"/>
      <c r="Z87" s="187"/>
      <c r="AA87" s="152">
        <v>42515</v>
      </c>
      <c r="AB87" s="186">
        <v>2.2730000000000001</v>
      </c>
      <c r="AC87" s="49"/>
      <c r="AD87" s="186"/>
      <c r="AE87" s="152">
        <v>42515</v>
      </c>
      <c r="AF87" s="186">
        <v>2.3380000000000001</v>
      </c>
      <c r="AG87" s="49"/>
      <c r="AH87" s="186"/>
      <c r="AI87" s="152">
        <v>42515</v>
      </c>
      <c r="AJ87" s="186">
        <v>2.5550000000000002</v>
      </c>
      <c r="AK87" s="49"/>
      <c r="AL87" s="186"/>
      <c r="AM87" s="152">
        <v>42515</v>
      </c>
      <c r="AN87" s="186">
        <v>2.7029999999999998</v>
      </c>
      <c r="AO87" s="49"/>
      <c r="AP87" s="186"/>
      <c r="AQ87" s="152">
        <v>42515</v>
      </c>
      <c r="AR87" s="186">
        <v>3.0259999999999998</v>
      </c>
      <c r="AS87" s="49"/>
      <c r="AT87" s="186"/>
      <c r="AU87" s="152">
        <v>42515</v>
      </c>
      <c r="AV87" s="186"/>
      <c r="AW87" s="49"/>
    </row>
    <row r="88" spans="2:49" x14ac:dyDescent="0.35">
      <c r="B88" s="187"/>
      <c r="C88" s="152">
        <v>42516</v>
      </c>
      <c r="D88" s="186"/>
      <c r="E88" s="186"/>
      <c r="F88" s="187"/>
      <c r="G88" s="152">
        <v>42516</v>
      </c>
      <c r="H88" s="186"/>
      <c r="I88" s="49"/>
      <c r="J88" s="187"/>
      <c r="K88" s="152">
        <v>42516</v>
      </c>
      <c r="L88" s="186"/>
      <c r="M88" s="49"/>
      <c r="N88" s="187"/>
      <c r="O88" s="152">
        <v>42516</v>
      </c>
      <c r="P88" s="186">
        <v>2.1160000000000001</v>
      </c>
      <c r="Q88" s="49"/>
      <c r="R88" s="186"/>
      <c r="S88" s="152">
        <v>42516</v>
      </c>
      <c r="T88" s="186">
        <v>2.13</v>
      </c>
      <c r="U88" s="49"/>
      <c r="V88" s="186"/>
      <c r="W88" s="152">
        <v>42516</v>
      </c>
      <c r="X88" s="186">
        <v>2.1549999999999998</v>
      </c>
      <c r="Y88" s="186"/>
      <c r="Z88" s="187"/>
      <c r="AA88" s="152">
        <v>42516</v>
      </c>
      <c r="AB88" s="186">
        <v>2.1970000000000001</v>
      </c>
      <c r="AC88" s="49"/>
      <c r="AD88" s="186"/>
      <c r="AE88" s="152">
        <v>42516</v>
      </c>
      <c r="AF88" s="186">
        <v>2.2690000000000001</v>
      </c>
      <c r="AG88" s="49"/>
      <c r="AH88" s="186"/>
      <c r="AI88" s="152">
        <v>42516</v>
      </c>
      <c r="AJ88" s="186">
        <v>2.4849999999999999</v>
      </c>
      <c r="AK88" s="49"/>
      <c r="AL88" s="186"/>
      <c r="AM88" s="152">
        <v>42516</v>
      </c>
      <c r="AN88" s="186">
        <v>2.637</v>
      </c>
      <c r="AO88" s="49"/>
      <c r="AP88" s="186"/>
      <c r="AQ88" s="152">
        <v>42516</v>
      </c>
      <c r="AR88" s="186">
        <v>2.96</v>
      </c>
      <c r="AS88" s="49"/>
      <c r="AT88" s="186"/>
      <c r="AU88" s="152">
        <v>42516</v>
      </c>
      <c r="AV88" s="186"/>
      <c r="AW88" s="49"/>
    </row>
    <row r="89" spans="2:49" x14ac:dyDescent="0.35">
      <c r="B89" s="187"/>
      <c r="C89" s="152">
        <v>42517</v>
      </c>
      <c r="D89" s="186"/>
      <c r="E89" s="186"/>
      <c r="F89" s="187"/>
      <c r="G89" s="152">
        <v>42517</v>
      </c>
      <c r="H89" s="186"/>
      <c r="I89" s="49"/>
      <c r="J89" s="187"/>
      <c r="K89" s="152">
        <v>42517</v>
      </c>
      <c r="L89" s="186"/>
      <c r="M89" s="49"/>
      <c r="N89" s="187"/>
      <c r="O89" s="152">
        <v>42517</v>
      </c>
      <c r="P89" s="186">
        <v>2.0859999999999999</v>
      </c>
      <c r="Q89" s="49"/>
      <c r="R89" s="186"/>
      <c r="S89" s="152">
        <v>42517</v>
      </c>
      <c r="T89" s="186">
        <v>2.097</v>
      </c>
      <c r="U89" s="49"/>
      <c r="V89" s="186"/>
      <c r="W89" s="152">
        <v>42517</v>
      </c>
      <c r="X89" s="186">
        <v>2.121</v>
      </c>
      <c r="Y89" s="186"/>
      <c r="Z89" s="187"/>
      <c r="AA89" s="152">
        <v>42517</v>
      </c>
      <c r="AB89" s="186">
        <v>2.153</v>
      </c>
      <c r="AC89" s="49"/>
      <c r="AD89" s="186"/>
      <c r="AE89" s="152">
        <v>42517</v>
      </c>
      <c r="AF89" s="186">
        <v>2.2200000000000002</v>
      </c>
      <c r="AG89" s="49"/>
      <c r="AH89" s="186"/>
      <c r="AI89" s="152">
        <v>42517</v>
      </c>
      <c r="AJ89" s="186">
        <v>2.4350000000000001</v>
      </c>
      <c r="AK89" s="49"/>
      <c r="AL89" s="186"/>
      <c r="AM89" s="152">
        <v>42517</v>
      </c>
      <c r="AN89" s="186">
        <v>2.5819999999999999</v>
      </c>
      <c r="AO89" s="49"/>
      <c r="AP89" s="186"/>
      <c r="AQ89" s="152">
        <v>42517</v>
      </c>
      <c r="AR89" s="186">
        <v>2.9079999999999999</v>
      </c>
      <c r="AS89" s="49"/>
      <c r="AT89" s="186"/>
      <c r="AU89" s="152">
        <v>42517</v>
      </c>
      <c r="AV89" s="186"/>
      <c r="AW89" s="49"/>
    </row>
    <row r="90" spans="2:49" x14ac:dyDescent="0.35">
      <c r="B90" s="187"/>
      <c r="C90" s="152">
        <v>42520</v>
      </c>
      <c r="D90" s="186"/>
      <c r="E90" s="186"/>
      <c r="F90" s="187"/>
      <c r="G90" s="152">
        <v>42520</v>
      </c>
      <c r="H90" s="186"/>
      <c r="I90" s="49"/>
      <c r="J90" s="187"/>
      <c r="K90" s="152">
        <v>42520</v>
      </c>
      <c r="L90" s="186"/>
      <c r="M90" s="49"/>
      <c r="N90" s="187"/>
      <c r="O90" s="152">
        <v>42520</v>
      </c>
      <c r="P90" s="186">
        <v>2.109</v>
      </c>
      <c r="Q90" s="49"/>
      <c r="R90" s="186"/>
      <c r="S90" s="152">
        <v>42520</v>
      </c>
      <c r="T90" s="186">
        <v>2.1219999999999999</v>
      </c>
      <c r="U90" s="49"/>
      <c r="V90" s="186"/>
      <c r="W90" s="152">
        <v>42520</v>
      </c>
      <c r="X90" s="186">
        <v>2.1440000000000001</v>
      </c>
      <c r="Y90" s="186"/>
      <c r="Z90" s="187"/>
      <c r="AA90" s="152">
        <v>42520</v>
      </c>
      <c r="AB90" s="186">
        <v>2.17</v>
      </c>
      <c r="AC90" s="49"/>
      <c r="AD90" s="186"/>
      <c r="AE90" s="152">
        <v>42520</v>
      </c>
      <c r="AF90" s="186">
        <v>2.2359999999999998</v>
      </c>
      <c r="AG90" s="49"/>
      <c r="AH90" s="186"/>
      <c r="AI90" s="152">
        <v>42520</v>
      </c>
      <c r="AJ90" s="186">
        <v>2.456</v>
      </c>
      <c r="AK90" s="49"/>
      <c r="AL90" s="186"/>
      <c r="AM90" s="152">
        <v>42520</v>
      </c>
      <c r="AN90" s="186">
        <v>2.5960000000000001</v>
      </c>
      <c r="AO90" s="49"/>
      <c r="AP90" s="186"/>
      <c r="AQ90" s="152">
        <v>42520</v>
      </c>
      <c r="AR90" s="186">
        <v>2.8940000000000001</v>
      </c>
      <c r="AS90" s="49"/>
      <c r="AT90" s="186"/>
      <c r="AU90" s="152">
        <v>42520</v>
      </c>
      <c r="AV90" s="186"/>
      <c r="AW90" s="49"/>
    </row>
    <row r="91" spans="2:49" x14ac:dyDescent="0.35">
      <c r="B91" s="187"/>
      <c r="C91" s="152">
        <v>42521</v>
      </c>
      <c r="D91" s="186"/>
      <c r="E91" s="186"/>
      <c r="F91" s="187"/>
      <c r="G91" s="152">
        <v>42521</v>
      </c>
      <c r="H91" s="186"/>
      <c r="I91" s="49"/>
      <c r="J91" s="187"/>
      <c r="K91" s="152">
        <v>42521</v>
      </c>
      <c r="L91" s="186"/>
      <c r="M91" s="49"/>
      <c r="N91" s="187"/>
      <c r="O91" s="152">
        <v>42521</v>
      </c>
      <c r="P91" s="186">
        <v>2.1259999999999999</v>
      </c>
      <c r="Q91" s="49"/>
      <c r="R91" s="186"/>
      <c r="S91" s="152">
        <v>42521</v>
      </c>
      <c r="T91" s="186">
        <v>2.1379999999999999</v>
      </c>
      <c r="U91" s="49"/>
      <c r="V91" s="186"/>
      <c r="W91" s="152">
        <v>42521</v>
      </c>
      <c r="X91" s="186">
        <v>2.1669999999999998</v>
      </c>
      <c r="Y91" s="186"/>
      <c r="Z91" s="187"/>
      <c r="AA91" s="152">
        <v>42521</v>
      </c>
      <c r="AB91" s="186">
        <v>2.1949999999999998</v>
      </c>
      <c r="AC91" s="49"/>
      <c r="AD91" s="186"/>
      <c r="AE91" s="152">
        <v>42521</v>
      </c>
      <c r="AF91" s="186">
        <v>2.2640000000000002</v>
      </c>
      <c r="AG91" s="49"/>
      <c r="AH91" s="186"/>
      <c r="AI91" s="152">
        <v>42521</v>
      </c>
      <c r="AJ91" s="186">
        <v>2.4849999999999999</v>
      </c>
      <c r="AK91" s="49"/>
      <c r="AL91" s="186"/>
      <c r="AM91" s="152">
        <v>42521</v>
      </c>
      <c r="AN91" s="186">
        <v>2.6240000000000001</v>
      </c>
      <c r="AO91" s="49"/>
      <c r="AP91" s="186"/>
      <c r="AQ91" s="152">
        <v>42521</v>
      </c>
      <c r="AR91" s="186">
        <v>2.9210000000000003</v>
      </c>
      <c r="AS91" s="49"/>
      <c r="AT91" s="186"/>
      <c r="AU91" s="152">
        <v>42521</v>
      </c>
      <c r="AV91" s="186"/>
      <c r="AW91" s="49"/>
    </row>
    <row r="92" spans="2:49" x14ac:dyDescent="0.35">
      <c r="B92" s="187"/>
      <c r="C92" s="152">
        <v>42522</v>
      </c>
      <c r="D92" s="186"/>
      <c r="E92" s="186"/>
      <c r="F92" s="187"/>
      <c r="G92" s="152">
        <v>42522</v>
      </c>
      <c r="H92" s="186"/>
      <c r="I92" s="49"/>
      <c r="J92" s="187"/>
      <c r="K92" s="152">
        <v>42522</v>
      </c>
      <c r="L92" s="186"/>
      <c r="M92" s="49"/>
      <c r="N92" s="187"/>
      <c r="O92" s="152">
        <v>42522</v>
      </c>
      <c r="P92" s="186">
        <v>2.129</v>
      </c>
      <c r="Q92" s="49"/>
      <c r="R92" s="186"/>
      <c r="S92" s="152">
        <v>42522</v>
      </c>
      <c r="T92" s="186">
        <v>2.133</v>
      </c>
      <c r="U92" s="49"/>
      <c r="V92" s="186"/>
      <c r="W92" s="152">
        <v>42522</v>
      </c>
      <c r="X92" s="186">
        <v>2.169</v>
      </c>
      <c r="Y92" s="186"/>
      <c r="Z92" s="187"/>
      <c r="AA92" s="152">
        <v>42522</v>
      </c>
      <c r="AB92" s="186">
        <v>2.2080000000000002</v>
      </c>
      <c r="AC92" s="49"/>
      <c r="AD92" s="186"/>
      <c r="AE92" s="152">
        <v>42522</v>
      </c>
      <c r="AF92" s="186">
        <v>2.286</v>
      </c>
      <c r="AG92" s="49"/>
      <c r="AH92" s="186"/>
      <c r="AI92" s="152">
        <v>42522</v>
      </c>
      <c r="AJ92" s="186">
        <v>2.504</v>
      </c>
      <c r="AK92" s="49"/>
      <c r="AL92" s="186"/>
      <c r="AM92" s="152">
        <v>42522</v>
      </c>
      <c r="AN92" s="186">
        <v>2.653</v>
      </c>
      <c r="AO92" s="49"/>
      <c r="AP92" s="186"/>
      <c r="AQ92" s="152">
        <v>42522</v>
      </c>
      <c r="AR92" s="186">
        <v>2.9449999999999998</v>
      </c>
      <c r="AS92" s="49"/>
      <c r="AT92" s="186"/>
      <c r="AU92" s="152">
        <v>42522</v>
      </c>
      <c r="AV92" s="186"/>
      <c r="AW92" s="49"/>
    </row>
    <row r="93" spans="2:49" x14ac:dyDescent="0.35">
      <c r="B93" s="187"/>
      <c r="C93" s="152">
        <v>42523</v>
      </c>
      <c r="D93" s="186"/>
      <c r="E93" s="186"/>
      <c r="F93" s="187"/>
      <c r="G93" s="152">
        <v>42523</v>
      </c>
      <c r="H93" s="186"/>
      <c r="I93" s="49"/>
      <c r="J93" s="187"/>
      <c r="K93" s="152">
        <v>42523</v>
      </c>
      <c r="L93" s="186"/>
      <c r="M93" s="49"/>
      <c r="N93" s="187"/>
      <c r="O93" s="152">
        <v>42523</v>
      </c>
      <c r="P93" s="186">
        <v>2.1150000000000002</v>
      </c>
      <c r="Q93" s="49"/>
      <c r="R93" s="186"/>
      <c r="S93" s="152">
        <v>42523</v>
      </c>
      <c r="T93" s="186">
        <v>2.1219999999999999</v>
      </c>
      <c r="U93" s="49"/>
      <c r="V93" s="186"/>
      <c r="W93" s="152">
        <v>42523</v>
      </c>
      <c r="X93" s="186">
        <v>2.1589999999999998</v>
      </c>
      <c r="Y93" s="186"/>
      <c r="Z93" s="187"/>
      <c r="AA93" s="152">
        <v>42523</v>
      </c>
      <c r="AB93" s="186">
        <v>2.198</v>
      </c>
      <c r="AC93" s="49"/>
      <c r="AD93" s="186"/>
      <c r="AE93" s="152">
        <v>42523</v>
      </c>
      <c r="AF93" s="186">
        <v>2.2759999999999998</v>
      </c>
      <c r="AG93" s="49"/>
      <c r="AH93" s="186"/>
      <c r="AI93" s="152">
        <v>42523</v>
      </c>
      <c r="AJ93" s="186">
        <v>2.4849999999999999</v>
      </c>
      <c r="AK93" s="49"/>
      <c r="AL93" s="186"/>
      <c r="AM93" s="152">
        <v>42523</v>
      </c>
      <c r="AN93" s="186">
        <v>2.6440000000000001</v>
      </c>
      <c r="AO93" s="49"/>
      <c r="AP93" s="186"/>
      <c r="AQ93" s="152">
        <v>42523</v>
      </c>
      <c r="AR93" s="186">
        <v>2.94</v>
      </c>
      <c r="AS93" s="49"/>
      <c r="AT93" s="186"/>
      <c r="AU93" s="152">
        <v>42523</v>
      </c>
      <c r="AV93" s="186"/>
      <c r="AW93" s="49"/>
    </row>
    <row r="94" spans="2:49" x14ac:dyDescent="0.35">
      <c r="B94" s="187"/>
      <c r="C94" s="152">
        <v>42524</v>
      </c>
      <c r="D94" s="186"/>
      <c r="E94" s="186"/>
      <c r="F94" s="187"/>
      <c r="G94" s="152">
        <v>42524</v>
      </c>
      <c r="H94" s="186"/>
      <c r="I94" s="49"/>
      <c r="J94" s="187"/>
      <c r="K94" s="152">
        <v>42524</v>
      </c>
      <c r="L94" s="186"/>
      <c r="M94" s="49"/>
      <c r="N94" s="187"/>
      <c r="O94" s="152">
        <v>42524</v>
      </c>
      <c r="P94" s="186">
        <v>2.1040000000000001</v>
      </c>
      <c r="Q94" s="49"/>
      <c r="R94" s="186"/>
      <c r="S94" s="152">
        <v>42524</v>
      </c>
      <c r="T94" s="186">
        <v>2.109</v>
      </c>
      <c r="U94" s="49"/>
      <c r="V94" s="186"/>
      <c r="W94" s="152">
        <v>42524</v>
      </c>
      <c r="X94" s="186">
        <v>2.145</v>
      </c>
      <c r="Y94" s="186"/>
      <c r="Z94" s="187"/>
      <c r="AA94" s="152">
        <v>42524</v>
      </c>
      <c r="AB94" s="186">
        <v>2.1829999999999998</v>
      </c>
      <c r="AC94" s="49"/>
      <c r="AD94" s="186"/>
      <c r="AE94" s="152">
        <v>42524</v>
      </c>
      <c r="AF94" s="186">
        <v>2.2629999999999999</v>
      </c>
      <c r="AG94" s="49"/>
      <c r="AH94" s="186"/>
      <c r="AI94" s="152">
        <v>42524</v>
      </c>
      <c r="AJ94" s="186">
        <v>2.4750000000000001</v>
      </c>
      <c r="AK94" s="49"/>
      <c r="AL94" s="186"/>
      <c r="AM94" s="152">
        <v>42524</v>
      </c>
      <c r="AN94" s="186">
        <v>2.629</v>
      </c>
      <c r="AO94" s="49"/>
      <c r="AP94" s="186"/>
      <c r="AQ94" s="152">
        <v>42524</v>
      </c>
      <c r="AR94" s="186">
        <v>2.927</v>
      </c>
      <c r="AS94" s="49"/>
      <c r="AT94" s="186"/>
      <c r="AU94" s="152">
        <v>42524</v>
      </c>
      <c r="AV94" s="186"/>
      <c r="AW94" s="49"/>
    </row>
    <row r="95" spans="2:49" x14ac:dyDescent="0.35">
      <c r="B95" s="187"/>
      <c r="C95" s="152">
        <v>42527</v>
      </c>
      <c r="D95" s="186"/>
      <c r="E95" s="186"/>
      <c r="F95" s="187"/>
      <c r="G95" s="152">
        <v>42527</v>
      </c>
      <c r="H95" s="186"/>
      <c r="I95" s="49"/>
      <c r="J95" s="187"/>
      <c r="K95" s="152">
        <v>42527</v>
      </c>
      <c r="L95" s="186"/>
      <c r="M95" s="49"/>
      <c r="N95" s="187"/>
      <c r="O95" s="152">
        <v>42527</v>
      </c>
      <c r="P95" s="186">
        <v>2.101</v>
      </c>
      <c r="Q95" s="49"/>
      <c r="R95" s="186"/>
      <c r="S95" s="152">
        <v>42527</v>
      </c>
      <c r="T95" s="186">
        <v>2.1030000000000002</v>
      </c>
      <c r="U95" s="49"/>
      <c r="V95" s="186"/>
      <c r="W95" s="152">
        <v>42527</v>
      </c>
      <c r="X95" s="186">
        <v>2.1339999999999999</v>
      </c>
      <c r="Y95" s="186"/>
      <c r="Z95" s="187"/>
      <c r="AA95" s="152">
        <v>42527</v>
      </c>
      <c r="AB95" s="186">
        <v>2.1800000000000002</v>
      </c>
      <c r="AC95" s="49"/>
      <c r="AD95" s="186"/>
      <c r="AE95" s="152">
        <v>42527</v>
      </c>
      <c r="AF95" s="186">
        <v>2.2570000000000001</v>
      </c>
      <c r="AG95" s="49"/>
      <c r="AH95" s="186"/>
      <c r="AI95" s="152">
        <v>42527</v>
      </c>
      <c r="AJ95" s="186">
        <v>2.4689999999999999</v>
      </c>
      <c r="AK95" s="49"/>
      <c r="AL95" s="186"/>
      <c r="AM95" s="152">
        <v>42527</v>
      </c>
      <c r="AN95" s="186">
        <v>2.6219999999999999</v>
      </c>
      <c r="AO95" s="49"/>
      <c r="AP95" s="186"/>
      <c r="AQ95" s="152">
        <v>42527</v>
      </c>
      <c r="AR95" s="186">
        <v>2.9220000000000002</v>
      </c>
      <c r="AS95" s="49"/>
      <c r="AT95" s="186"/>
      <c r="AU95" s="152">
        <v>42527</v>
      </c>
      <c r="AV95" s="186"/>
      <c r="AW95" s="49"/>
    </row>
    <row r="96" spans="2:49" x14ac:dyDescent="0.35">
      <c r="B96" s="187"/>
      <c r="C96" s="152">
        <v>42528</v>
      </c>
      <c r="D96" s="186"/>
      <c r="E96" s="186"/>
      <c r="F96" s="187"/>
      <c r="G96" s="152">
        <v>42528</v>
      </c>
      <c r="H96" s="186"/>
      <c r="I96" s="49"/>
      <c r="J96" s="187"/>
      <c r="K96" s="152">
        <v>42528</v>
      </c>
      <c r="L96" s="186"/>
      <c r="M96" s="49"/>
      <c r="N96" s="187"/>
      <c r="O96" s="152">
        <v>42528</v>
      </c>
      <c r="P96" s="186">
        <v>2.073</v>
      </c>
      <c r="Q96" s="49"/>
      <c r="R96" s="186"/>
      <c r="S96" s="152">
        <v>42528</v>
      </c>
      <c r="T96" s="186">
        <v>2.0779999999999998</v>
      </c>
      <c r="U96" s="49"/>
      <c r="V96" s="186"/>
      <c r="W96" s="152">
        <v>42528</v>
      </c>
      <c r="X96" s="186">
        <v>2.113</v>
      </c>
      <c r="Y96" s="186"/>
      <c r="Z96" s="187"/>
      <c r="AA96" s="152">
        <v>42528</v>
      </c>
      <c r="AB96" s="186">
        <v>2.153</v>
      </c>
      <c r="AC96" s="49"/>
      <c r="AD96" s="186"/>
      <c r="AE96" s="152">
        <v>42528</v>
      </c>
      <c r="AF96" s="186">
        <v>2.242</v>
      </c>
      <c r="AG96" s="49"/>
      <c r="AH96" s="186"/>
      <c r="AI96" s="152">
        <v>42528</v>
      </c>
      <c r="AJ96" s="186">
        <v>2.4569999999999999</v>
      </c>
      <c r="AK96" s="49"/>
      <c r="AL96" s="186"/>
      <c r="AM96" s="152">
        <v>42528</v>
      </c>
      <c r="AN96" s="186">
        <v>2.609</v>
      </c>
      <c r="AO96" s="49"/>
      <c r="AP96" s="186"/>
      <c r="AQ96" s="152">
        <v>42528</v>
      </c>
      <c r="AR96" s="186">
        <v>2.911</v>
      </c>
      <c r="AS96" s="49"/>
      <c r="AT96" s="186"/>
      <c r="AU96" s="152">
        <v>42528</v>
      </c>
      <c r="AV96" s="186"/>
      <c r="AW96" s="49"/>
    </row>
    <row r="97" spans="2:138" x14ac:dyDescent="0.35">
      <c r="B97" s="187"/>
      <c r="C97" s="152">
        <v>42529</v>
      </c>
      <c r="D97" s="186"/>
      <c r="E97" s="186"/>
      <c r="F97" s="187"/>
      <c r="G97" s="152">
        <v>42529</v>
      </c>
      <c r="H97" s="186"/>
      <c r="I97" s="49"/>
      <c r="J97" s="187"/>
      <c r="K97" s="152">
        <v>42529</v>
      </c>
      <c r="L97" s="186"/>
      <c r="M97" s="49"/>
      <c r="N97" s="187"/>
      <c r="O97" s="152">
        <v>42529</v>
      </c>
      <c r="P97" s="186">
        <v>2.1040000000000001</v>
      </c>
      <c r="Q97" s="49"/>
      <c r="R97" s="186"/>
      <c r="S97" s="152">
        <v>42529</v>
      </c>
      <c r="T97" s="186">
        <v>2.1059999999999999</v>
      </c>
      <c r="U97" s="49"/>
      <c r="V97" s="186"/>
      <c r="W97" s="152">
        <v>42529</v>
      </c>
      <c r="X97" s="186">
        <v>2.137</v>
      </c>
      <c r="Y97" s="186"/>
      <c r="Z97" s="187"/>
      <c r="AA97" s="152">
        <v>42529</v>
      </c>
      <c r="AB97" s="186">
        <v>2.1709999999999998</v>
      </c>
      <c r="AC97" s="49"/>
      <c r="AD97" s="186"/>
      <c r="AE97" s="152">
        <v>42529</v>
      </c>
      <c r="AF97" s="186">
        <v>2.2560000000000002</v>
      </c>
      <c r="AG97" s="49"/>
      <c r="AH97" s="186"/>
      <c r="AI97" s="152">
        <v>42529</v>
      </c>
      <c r="AJ97" s="186">
        <v>2.476</v>
      </c>
      <c r="AK97" s="49"/>
      <c r="AL97" s="186"/>
      <c r="AM97" s="152">
        <v>42529</v>
      </c>
      <c r="AN97" s="186">
        <v>2.6280000000000001</v>
      </c>
      <c r="AO97" s="49"/>
      <c r="AP97" s="186"/>
      <c r="AQ97" s="152">
        <v>42529</v>
      </c>
      <c r="AR97" s="186">
        <v>2.9239999999999999</v>
      </c>
      <c r="AS97" s="49"/>
      <c r="AT97" s="186"/>
      <c r="AU97" s="152">
        <v>42529</v>
      </c>
      <c r="AV97" s="186"/>
      <c r="AW97" s="49"/>
    </row>
    <row r="98" spans="2:138" x14ac:dyDescent="0.35">
      <c r="B98" s="187"/>
      <c r="C98" s="152">
        <v>42530</v>
      </c>
      <c r="D98" s="186"/>
      <c r="E98" s="186"/>
      <c r="F98" s="187"/>
      <c r="G98" s="152">
        <v>42530</v>
      </c>
      <c r="H98" s="186"/>
      <c r="I98" s="49"/>
      <c r="J98" s="187"/>
      <c r="K98" s="152">
        <v>42530</v>
      </c>
      <c r="L98" s="186"/>
      <c r="M98" s="49"/>
      <c r="N98" s="187"/>
      <c r="O98" s="152">
        <v>42530</v>
      </c>
      <c r="P98" s="186">
        <v>2.1640000000000001</v>
      </c>
      <c r="Q98" s="49"/>
      <c r="R98" s="186"/>
      <c r="S98" s="152">
        <v>42530</v>
      </c>
      <c r="T98" s="186">
        <v>2.1579999999999999</v>
      </c>
      <c r="U98" s="49"/>
      <c r="V98" s="186"/>
      <c r="W98" s="152">
        <v>42530</v>
      </c>
      <c r="X98" s="186">
        <v>2.1739999999999999</v>
      </c>
      <c r="Y98" s="186"/>
      <c r="Z98" s="187"/>
      <c r="AA98" s="152">
        <v>42530</v>
      </c>
      <c r="AB98" s="186">
        <v>2.2050000000000001</v>
      </c>
      <c r="AC98" s="49"/>
      <c r="AD98" s="186"/>
      <c r="AE98" s="152">
        <v>42530</v>
      </c>
      <c r="AF98" s="186">
        <v>2.278</v>
      </c>
      <c r="AG98" s="49"/>
      <c r="AH98" s="186"/>
      <c r="AI98" s="152">
        <v>42530</v>
      </c>
      <c r="AJ98" s="186">
        <v>2.484</v>
      </c>
      <c r="AK98" s="49"/>
      <c r="AL98" s="186"/>
      <c r="AM98" s="152">
        <v>42530</v>
      </c>
      <c r="AN98" s="186">
        <v>2.629</v>
      </c>
      <c r="AO98" s="49"/>
      <c r="AP98" s="186"/>
      <c r="AQ98" s="152">
        <v>42530</v>
      </c>
      <c r="AR98" s="186">
        <v>2.92</v>
      </c>
      <c r="AS98" s="49"/>
      <c r="AT98" s="186"/>
      <c r="AU98" s="152">
        <v>42530</v>
      </c>
      <c r="AV98" s="186"/>
      <c r="AW98" s="49"/>
    </row>
    <row r="99" spans="2:138" x14ac:dyDescent="0.35">
      <c r="B99" s="187"/>
      <c r="C99" s="152">
        <v>42531</v>
      </c>
      <c r="D99" s="186"/>
      <c r="E99" s="186"/>
      <c r="F99" s="187"/>
      <c r="G99" s="152">
        <v>42531</v>
      </c>
      <c r="H99" s="186"/>
      <c r="I99" s="49"/>
      <c r="J99" s="187"/>
      <c r="K99" s="152">
        <v>42531</v>
      </c>
      <c r="L99" s="186"/>
      <c r="M99" s="49"/>
      <c r="N99" s="187"/>
      <c r="O99" s="152">
        <v>42531</v>
      </c>
      <c r="P99" s="186">
        <v>2.15</v>
      </c>
      <c r="Q99" s="49"/>
      <c r="R99" s="186"/>
      <c r="S99" s="152">
        <v>42531</v>
      </c>
      <c r="T99" s="186">
        <v>2.137</v>
      </c>
      <c r="U99" s="49"/>
      <c r="V99" s="186"/>
      <c r="W99" s="152">
        <v>42531</v>
      </c>
      <c r="X99" s="186">
        <v>2.1539999999999999</v>
      </c>
      <c r="Y99" s="186"/>
      <c r="Z99" s="187"/>
      <c r="AA99" s="152">
        <v>42531</v>
      </c>
      <c r="AB99" s="186">
        <v>2.1800000000000002</v>
      </c>
      <c r="AC99" s="49"/>
      <c r="AD99" s="186"/>
      <c r="AE99" s="152">
        <v>42531</v>
      </c>
      <c r="AF99" s="186">
        <v>2.2469999999999999</v>
      </c>
      <c r="AG99" s="49"/>
      <c r="AH99" s="186"/>
      <c r="AI99" s="152">
        <v>42531</v>
      </c>
      <c r="AJ99" s="186">
        <v>2.444</v>
      </c>
      <c r="AK99" s="49"/>
      <c r="AL99" s="186"/>
      <c r="AM99" s="152">
        <v>42531</v>
      </c>
      <c r="AN99" s="186">
        <v>2.593</v>
      </c>
      <c r="AO99" s="49"/>
      <c r="AP99" s="186"/>
      <c r="AQ99" s="152">
        <v>42531</v>
      </c>
      <c r="AR99" s="186">
        <v>2.8879999999999999</v>
      </c>
      <c r="AS99" s="49"/>
      <c r="AT99" s="186"/>
      <c r="AU99" s="152">
        <v>42531</v>
      </c>
      <c r="AV99" s="186"/>
      <c r="AW99" s="49"/>
    </row>
    <row r="100" spans="2:138" x14ac:dyDescent="0.35">
      <c r="B100" s="187"/>
      <c r="C100" s="152">
        <v>42534</v>
      </c>
      <c r="D100" s="186"/>
      <c r="E100" s="186"/>
      <c r="F100" s="187"/>
      <c r="G100" s="152">
        <v>42534</v>
      </c>
      <c r="H100" s="186"/>
      <c r="I100" s="49"/>
      <c r="J100" s="187"/>
      <c r="K100" s="152">
        <v>42534</v>
      </c>
      <c r="L100" s="186"/>
      <c r="M100" s="49"/>
      <c r="N100" s="187"/>
      <c r="O100" s="152">
        <v>42534</v>
      </c>
      <c r="P100" s="186">
        <v>2.1240000000000001</v>
      </c>
      <c r="Q100" s="49"/>
      <c r="R100" s="186"/>
      <c r="S100" s="152">
        <v>42534</v>
      </c>
      <c r="T100" s="186">
        <v>2.105</v>
      </c>
      <c r="U100" s="49"/>
      <c r="V100" s="186"/>
      <c r="W100" s="152">
        <v>42534</v>
      </c>
      <c r="X100" s="186">
        <v>2.1230000000000002</v>
      </c>
      <c r="Y100" s="186"/>
      <c r="Z100" s="187"/>
      <c r="AA100" s="152">
        <v>42534</v>
      </c>
      <c r="AB100" s="186">
        <v>2.1349999999999998</v>
      </c>
      <c r="AC100" s="49"/>
      <c r="AD100" s="186"/>
      <c r="AE100" s="152">
        <v>42534</v>
      </c>
      <c r="AF100" s="186">
        <v>2.198</v>
      </c>
      <c r="AG100" s="49"/>
      <c r="AH100" s="186"/>
      <c r="AI100" s="152">
        <v>42534</v>
      </c>
      <c r="AJ100" s="186">
        <v>2.395</v>
      </c>
      <c r="AK100" s="49"/>
      <c r="AL100" s="186"/>
      <c r="AM100" s="152">
        <v>42534</v>
      </c>
      <c r="AN100" s="186">
        <v>2.5390000000000001</v>
      </c>
      <c r="AO100" s="49"/>
      <c r="AP100" s="186"/>
      <c r="AQ100" s="152">
        <v>42534</v>
      </c>
      <c r="AR100" s="186">
        <v>2.8289999999999997</v>
      </c>
      <c r="AS100" s="49"/>
      <c r="AT100" s="186"/>
      <c r="AU100" s="152">
        <v>42534</v>
      </c>
      <c r="AV100" s="186"/>
      <c r="AW100" s="49"/>
    </row>
    <row r="101" spans="2:138" x14ac:dyDescent="0.35">
      <c r="B101" s="187"/>
      <c r="C101" s="152">
        <v>42535</v>
      </c>
      <c r="D101" s="186"/>
      <c r="E101" s="186"/>
      <c r="F101" s="187"/>
      <c r="G101" s="152">
        <v>42535</v>
      </c>
      <c r="H101" s="186"/>
      <c r="I101" s="49"/>
      <c r="J101" s="187"/>
      <c r="K101" s="152">
        <v>42535</v>
      </c>
      <c r="L101" s="186"/>
      <c r="M101" s="49"/>
      <c r="N101" s="187"/>
      <c r="O101" s="152">
        <v>42535</v>
      </c>
      <c r="P101" s="186">
        <v>2.1110000000000002</v>
      </c>
      <c r="Q101" s="49"/>
      <c r="R101" s="186"/>
      <c r="S101" s="152">
        <v>42535</v>
      </c>
      <c r="T101" s="186">
        <v>2.0979999999999999</v>
      </c>
      <c r="U101" s="49"/>
      <c r="V101" s="186"/>
      <c r="W101" s="152">
        <v>42535</v>
      </c>
      <c r="X101" s="186">
        <v>2.1059999999999999</v>
      </c>
      <c r="Y101" s="186"/>
      <c r="Z101" s="187"/>
      <c r="AA101" s="152">
        <v>42535</v>
      </c>
      <c r="AB101" s="186">
        <v>2.125</v>
      </c>
      <c r="AC101" s="49"/>
      <c r="AD101" s="186"/>
      <c r="AE101" s="152">
        <v>42535</v>
      </c>
      <c r="AF101" s="186">
        <v>2.1760000000000002</v>
      </c>
      <c r="AG101" s="49"/>
      <c r="AH101" s="186"/>
      <c r="AI101" s="152">
        <v>42535</v>
      </c>
      <c r="AJ101" s="186">
        <v>2.359</v>
      </c>
      <c r="AK101" s="49"/>
      <c r="AL101" s="186"/>
      <c r="AM101" s="152">
        <v>42535</v>
      </c>
      <c r="AN101" s="186">
        <v>2.4990000000000001</v>
      </c>
      <c r="AO101" s="49"/>
      <c r="AP101" s="186"/>
      <c r="AQ101" s="152">
        <v>42535</v>
      </c>
      <c r="AR101" s="186">
        <v>2.8010000000000002</v>
      </c>
      <c r="AS101" s="49"/>
      <c r="AT101" s="186"/>
      <c r="AU101" s="152">
        <v>42535</v>
      </c>
      <c r="AV101" s="186"/>
      <c r="AW101" s="49"/>
    </row>
    <row r="102" spans="2:138" x14ac:dyDescent="0.35">
      <c r="B102" s="187"/>
      <c r="C102" s="152">
        <v>42536</v>
      </c>
      <c r="D102" s="186"/>
      <c r="E102" s="152"/>
      <c r="F102" s="187"/>
      <c r="G102" s="152">
        <v>42536</v>
      </c>
      <c r="H102" s="186"/>
      <c r="I102" s="116"/>
      <c r="J102" s="187"/>
      <c r="K102" s="152">
        <v>42536</v>
      </c>
      <c r="L102" s="186"/>
      <c r="M102" s="116"/>
      <c r="N102" s="187"/>
      <c r="O102" s="152">
        <v>42536</v>
      </c>
      <c r="P102" s="186">
        <v>2.117</v>
      </c>
      <c r="Q102" s="116"/>
      <c r="R102" s="186"/>
      <c r="S102" s="152">
        <v>42536</v>
      </c>
      <c r="T102" s="186">
        <v>2.1110000000000002</v>
      </c>
      <c r="U102" s="116"/>
      <c r="V102" s="186"/>
      <c r="W102" s="152">
        <v>42536</v>
      </c>
      <c r="X102" s="186">
        <v>2.1179999999999999</v>
      </c>
      <c r="Y102" s="152"/>
      <c r="Z102" s="187"/>
      <c r="AA102" s="152">
        <v>42536</v>
      </c>
      <c r="AB102" s="186">
        <v>2.14</v>
      </c>
      <c r="AC102" s="116"/>
      <c r="AD102" s="186"/>
      <c r="AE102" s="152">
        <v>42536</v>
      </c>
      <c r="AF102" s="186">
        <v>2.19</v>
      </c>
      <c r="AG102" s="116"/>
      <c r="AH102" s="186"/>
      <c r="AI102" s="152">
        <v>42536</v>
      </c>
      <c r="AJ102" s="186">
        <v>2.3660000000000001</v>
      </c>
      <c r="AK102" s="116"/>
      <c r="AL102" s="186"/>
      <c r="AM102" s="152">
        <v>42536</v>
      </c>
      <c r="AN102" s="186">
        <v>2.5009999999999999</v>
      </c>
      <c r="AO102" s="116"/>
      <c r="AP102" s="186"/>
      <c r="AQ102" s="152">
        <v>42536</v>
      </c>
      <c r="AR102" s="186">
        <v>2.8040000000000003</v>
      </c>
      <c r="AS102" s="116"/>
      <c r="AT102" s="186"/>
      <c r="AU102" s="152">
        <v>42536</v>
      </c>
      <c r="AV102" s="186"/>
      <c r="AW102" s="116"/>
      <c r="AX102" s="183"/>
      <c r="AY102" s="183"/>
      <c r="AZ102" s="183"/>
      <c r="BA102" s="183"/>
      <c r="BB102" s="183"/>
      <c r="BC102" s="183"/>
      <c r="BD102" s="183"/>
      <c r="BE102" s="183"/>
      <c r="BF102" s="183"/>
      <c r="BG102" s="183"/>
      <c r="BH102" s="183"/>
      <c r="BI102" s="183"/>
      <c r="BJ102" s="183"/>
      <c r="BK102" s="183"/>
      <c r="BL102" s="183"/>
      <c r="BM102" s="183"/>
      <c r="BN102" s="183"/>
      <c r="BO102" s="183"/>
      <c r="BP102" s="183"/>
      <c r="BQ102" s="183"/>
      <c r="BR102" s="183"/>
      <c r="BS102" s="183"/>
      <c r="BT102" s="183"/>
      <c r="BU102" s="183"/>
      <c r="BV102" s="183"/>
      <c r="BW102" s="183"/>
      <c r="BX102" s="183"/>
      <c r="BY102" s="183"/>
      <c r="BZ102" s="183"/>
      <c r="CA102" s="183"/>
      <c r="CB102" s="183"/>
      <c r="CC102" s="183"/>
      <c r="CD102" s="183"/>
      <c r="CE102" s="183"/>
      <c r="CF102" s="183"/>
      <c r="CG102" s="183"/>
      <c r="CH102" s="183"/>
      <c r="CI102" s="183"/>
      <c r="CJ102" s="183"/>
      <c r="CK102" s="183"/>
      <c r="CL102" s="183"/>
      <c r="CM102" s="183"/>
      <c r="CN102" s="183"/>
      <c r="CO102" s="183"/>
      <c r="CP102" s="183"/>
      <c r="CQ102" s="183"/>
      <c r="CR102" s="183"/>
      <c r="CS102" s="183"/>
      <c r="CT102" s="183"/>
      <c r="CU102" s="183"/>
      <c r="CV102" s="183"/>
      <c r="CW102" s="183"/>
      <c r="CX102" s="183"/>
      <c r="CY102" s="183"/>
      <c r="CZ102" s="183"/>
      <c r="DA102" s="183"/>
      <c r="DB102" s="183"/>
      <c r="DC102" s="183"/>
      <c r="DD102" s="183"/>
      <c r="DE102" s="183"/>
      <c r="DF102" s="183"/>
      <c r="DG102" s="183"/>
      <c r="DH102" s="183"/>
      <c r="DI102" s="183"/>
      <c r="DJ102" s="183"/>
      <c r="DK102" s="183"/>
      <c r="DL102" s="183"/>
      <c r="DM102" s="183"/>
      <c r="DN102" s="183"/>
      <c r="DO102" s="183"/>
      <c r="DP102" s="183"/>
      <c r="DQ102" s="183"/>
      <c r="DR102" s="183"/>
      <c r="DS102" s="183"/>
      <c r="DT102" s="183"/>
      <c r="DU102" s="183"/>
      <c r="DV102" s="183"/>
      <c r="DW102" s="183"/>
      <c r="DX102" s="183"/>
      <c r="DY102" s="183"/>
      <c r="DZ102" s="183"/>
      <c r="EA102" s="183"/>
      <c r="EB102" s="183"/>
      <c r="EC102" s="183"/>
      <c r="ED102" s="183"/>
      <c r="EE102" s="183"/>
      <c r="EF102" s="183"/>
      <c r="EG102" s="183"/>
      <c r="EH102" s="183"/>
    </row>
    <row r="103" spans="2:138" x14ac:dyDescent="0.35">
      <c r="B103" s="187"/>
      <c r="C103" s="152">
        <v>42537</v>
      </c>
      <c r="D103" s="186"/>
      <c r="E103" s="186"/>
      <c r="F103" s="187"/>
      <c r="G103" s="152">
        <v>42537</v>
      </c>
      <c r="H103" s="186"/>
      <c r="I103" s="49"/>
      <c r="J103" s="187"/>
      <c r="K103" s="152">
        <v>42537</v>
      </c>
      <c r="L103" s="186"/>
      <c r="M103" s="49"/>
      <c r="N103" s="187"/>
      <c r="O103" s="152">
        <v>42537</v>
      </c>
      <c r="P103" s="186">
        <v>2.101</v>
      </c>
      <c r="Q103" s="49"/>
      <c r="R103" s="186"/>
      <c r="S103" s="152">
        <v>42537</v>
      </c>
      <c r="T103" s="186">
        <v>2.093</v>
      </c>
      <c r="U103" s="49"/>
      <c r="V103" s="186"/>
      <c r="W103" s="152">
        <v>42537</v>
      </c>
      <c r="X103" s="186">
        <v>2.1019999999999999</v>
      </c>
      <c r="Y103" s="186"/>
      <c r="Z103" s="187"/>
      <c r="AA103" s="152">
        <v>42537</v>
      </c>
      <c r="AB103" s="186">
        <v>2.1120000000000001</v>
      </c>
      <c r="AC103" s="49"/>
      <c r="AD103" s="186"/>
      <c r="AE103" s="152">
        <v>42537</v>
      </c>
      <c r="AF103" s="186">
        <v>2.1560000000000001</v>
      </c>
      <c r="AG103" s="49"/>
      <c r="AH103" s="186"/>
      <c r="AI103" s="152">
        <v>42537</v>
      </c>
      <c r="AJ103" s="186">
        <v>2.3159999999999998</v>
      </c>
      <c r="AK103" s="49"/>
      <c r="AL103" s="186"/>
      <c r="AM103" s="152">
        <v>42537</v>
      </c>
      <c r="AN103" s="186">
        <v>2.4510000000000001</v>
      </c>
      <c r="AO103" s="49"/>
      <c r="AP103" s="186"/>
      <c r="AQ103" s="152">
        <v>42537</v>
      </c>
      <c r="AR103" s="186">
        <v>2.7549999999999999</v>
      </c>
      <c r="AS103" s="49"/>
      <c r="AT103" s="186"/>
      <c r="AU103" s="152">
        <v>42537</v>
      </c>
      <c r="AV103" s="186"/>
      <c r="AW103" s="49"/>
    </row>
    <row r="104" spans="2:138" x14ac:dyDescent="0.35">
      <c r="B104" s="187"/>
      <c r="C104" s="152">
        <v>42538</v>
      </c>
      <c r="D104" s="186"/>
      <c r="E104" s="186"/>
      <c r="F104" s="187"/>
      <c r="G104" s="152">
        <v>42538</v>
      </c>
      <c r="H104" s="186"/>
      <c r="I104" s="49"/>
      <c r="J104" s="187"/>
      <c r="K104" s="152">
        <v>42538</v>
      </c>
      <c r="L104" s="186"/>
      <c r="M104" s="49"/>
      <c r="N104" s="187"/>
      <c r="O104" s="152">
        <v>42538</v>
      </c>
      <c r="P104" s="186">
        <v>2.1059999999999999</v>
      </c>
      <c r="Q104" s="49"/>
      <c r="R104" s="186"/>
      <c r="S104" s="152">
        <v>42538</v>
      </c>
      <c r="T104" s="186">
        <v>2.0990000000000002</v>
      </c>
      <c r="U104" s="49"/>
      <c r="V104" s="186"/>
      <c r="W104" s="152">
        <v>42538</v>
      </c>
      <c r="X104" s="186">
        <v>2.117</v>
      </c>
      <c r="Y104" s="186"/>
      <c r="Z104" s="187"/>
      <c r="AA104" s="152">
        <v>42538</v>
      </c>
      <c r="AB104" s="186">
        <v>2.1269999999999998</v>
      </c>
      <c r="AC104" s="49"/>
      <c r="AD104" s="186"/>
      <c r="AE104" s="152">
        <v>42538</v>
      </c>
      <c r="AF104" s="186">
        <v>2.1640000000000001</v>
      </c>
      <c r="AG104" s="49"/>
      <c r="AH104" s="186"/>
      <c r="AI104" s="152">
        <v>42538</v>
      </c>
      <c r="AJ104" s="186">
        <v>2.3380000000000001</v>
      </c>
      <c r="AK104" s="49"/>
      <c r="AL104" s="186"/>
      <c r="AM104" s="152">
        <v>42538</v>
      </c>
      <c r="AN104" s="186">
        <v>2.4660000000000002</v>
      </c>
      <c r="AO104" s="49"/>
      <c r="AP104" s="186"/>
      <c r="AQ104" s="152">
        <v>42538</v>
      </c>
      <c r="AR104" s="186">
        <v>2.7759999999999998</v>
      </c>
      <c r="AS104" s="49"/>
      <c r="AT104" s="186"/>
      <c r="AU104" s="152">
        <v>42538</v>
      </c>
      <c r="AV104" s="186"/>
      <c r="AW104" s="49"/>
    </row>
    <row r="105" spans="2:138" x14ac:dyDescent="0.35">
      <c r="B105" s="187"/>
      <c r="C105" s="152">
        <v>42541</v>
      </c>
      <c r="D105" s="186"/>
      <c r="E105" s="186"/>
      <c r="F105" s="187"/>
      <c r="G105" s="152">
        <v>42541</v>
      </c>
      <c r="H105" s="186"/>
      <c r="I105" s="49"/>
      <c r="J105" s="187"/>
      <c r="K105" s="152">
        <v>42541</v>
      </c>
      <c r="L105" s="186"/>
      <c r="M105" s="49"/>
      <c r="N105" s="187"/>
      <c r="O105" s="152">
        <v>42541</v>
      </c>
      <c r="P105" s="186">
        <v>2.1390000000000002</v>
      </c>
      <c r="Q105" s="49"/>
      <c r="R105" s="186"/>
      <c r="S105" s="152">
        <v>42541</v>
      </c>
      <c r="T105" s="186">
        <v>2.1349999999999998</v>
      </c>
      <c r="U105" s="49"/>
      <c r="V105" s="186"/>
      <c r="W105" s="152">
        <v>42541</v>
      </c>
      <c r="X105" s="186">
        <v>2.1520000000000001</v>
      </c>
      <c r="Y105" s="186"/>
      <c r="Z105" s="187"/>
      <c r="AA105" s="152">
        <v>42541</v>
      </c>
      <c r="AB105" s="186">
        <v>2.1640000000000001</v>
      </c>
      <c r="AC105" s="49"/>
      <c r="AD105" s="186"/>
      <c r="AE105" s="152">
        <v>42541</v>
      </c>
      <c r="AF105" s="186">
        <v>2.21</v>
      </c>
      <c r="AG105" s="49"/>
      <c r="AH105" s="186"/>
      <c r="AI105" s="152">
        <v>42541</v>
      </c>
      <c r="AJ105" s="186">
        <v>2.38</v>
      </c>
      <c r="AK105" s="49"/>
      <c r="AL105" s="186"/>
      <c r="AM105" s="152">
        <v>42541</v>
      </c>
      <c r="AN105" s="186">
        <v>2.5099999999999998</v>
      </c>
      <c r="AO105" s="49"/>
      <c r="AP105" s="186"/>
      <c r="AQ105" s="152">
        <v>42541</v>
      </c>
      <c r="AR105" s="186">
        <v>2.82</v>
      </c>
      <c r="AS105" s="49"/>
      <c r="AT105" s="186"/>
      <c r="AU105" s="152">
        <v>42541</v>
      </c>
      <c r="AV105" s="186"/>
      <c r="AW105" s="49"/>
    </row>
    <row r="106" spans="2:138" x14ac:dyDescent="0.35">
      <c r="B106" s="187"/>
      <c r="C106" s="152">
        <v>42542</v>
      </c>
      <c r="D106" s="186"/>
      <c r="E106" s="152"/>
      <c r="F106" s="187"/>
      <c r="G106" s="152">
        <v>42542</v>
      </c>
      <c r="H106" s="186"/>
      <c r="I106" s="116"/>
      <c r="J106" s="187"/>
      <c r="K106" s="152">
        <v>42542</v>
      </c>
      <c r="L106" s="186"/>
      <c r="M106" s="116"/>
      <c r="N106" s="187"/>
      <c r="O106" s="152">
        <v>42542</v>
      </c>
      <c r="P106" s="186">
        <v>2.16</v>
      </c>
      <c r="Q106" s="116"/>
      <c r="R106" s="186"/>
      <c r="S106" s="152">
        <v>42542</v>
      </c>
      <c r="T106" s="186">
        <v>2.1549999999999998</v>
      </c>
      <c r="U106" s="116"/>
      <c r="V106" s="186"/>
      <c r="W106" s="152">
        <v>42542</v>
      </c>
      <c r="X106" s="186">
        <v>2.1800000000000002</v>
      </c>
      <c r="Y106" s="152"/>
      <c r="Z106" s="187"/>
      <c r="AA106" s="152">
        <v>42542</v>
      </c>
      <c r="AB106" s="186">
        <v>2.194</v>
      </c>
      <c r="AC106" s="116"/>
      <c r="AD106" s="186"/>
      <c r="AE106" s="152">
        <v>42542</v>
      </c>
      <c r="AF106" s="186">
        <v>2.2450000000000001</v>
      </c>
      <c r="AG106" s="116"/>
      <c r="AH106" s="186"/>
      <c r="AI106" s="152">
        <v>42542</v>
      </c>
      <c r="AJ106" s="186">
        <v>2.415</v>
      </c>
      <c r="AK106" s="116"/>
      <c r="AL106" s="186"/>
      <c r="AM106" s="152">
        <v>42542</v>
      </c>
      <c r="AN106" s="186">
        <v>2.5419999999999998</v>
      </c>
      <c r="AO106" s="116"/>
      <c r="AP106" s="186"/>
      <c r="AQ106" s="152">
        <v>42542</v>
      </c>
      <c r="AR106" s="186">
        <v>2.863</v>
      </c>
      <c r="AS106" s="116"/>
      <c r="AT106" s="186"/>
      <c r="AU106" s="152">
        <v>42542</v>
      </c>
      <c r="AV106" s="186"/>
      <c r="AW106" s="116"/>
      <c r="AX106" s="183"/>
      <c r="AY106" s="183"/>
      <c r="AZ106" s="183"/>
      <c r="BA106" s="183"/>
      <c r="BB106" s="183"/>
      <c r="BC106" s="183"/>
      <c r="BD106" s="183"/>
      <c r="BE106" s="183"/>
      <c r="BF106" s="183"/>
      <c r="BG106" s="183"/>
      <c r="BH106" s="183"/>
      <c r="BI106" s="183"/>
      <c r="BJ106" s="183"/>
      <c r="BK106" s="183"/>
      <c r="BL106" s="183"/>
      <c r="BM106" s="183"/>
      <c r="BN106" s="183"/>
      <c r="BO106" s="183"/>
      <c r="BP106" s="183"/>
      <c r="BQ106" s="183"/>
      <c r="BR106" s="183"/>
      <c r="BS106" s="183"/>
      <c r="BT106" s="183"/>
      <c r="BU106" s="183"/>
      <c r="BV106" s="183"/>
      <c r="BW106" s="183"/>
      <c r="BX106" s="183"/>
      <c r="BY106" s="183"/>
      <c r="BZ106" s="183"/>
      <c r="CA106" s="183"/>
      <c r="CB106" s="183"/>
      <c r="CC106" s="183"/>
      <c r="CD106" s="183"/>
      <c r="CE106" s="183"/>
      <c r="CF106" s="183"/>
      <c r="CG106" s="183"/>
      <c r="CH106" s="183"/>
      <c r="CI106" s="183"/>
      <c r="CJ106" s="183"/>
      <c r="CK106" s="183"/>
      <c r="CL106" s="183"/>
      <c r="CM106" s="183"/>
      <c r="CN106" s="183"/>
      <c r="CO106" s="183"/>
      <c r="CP106" s="183"/>
      <c r="CQ106" s="183"/>
      <c r="CR106" s="183"/>
      <c r="CS106" s="183"/>
      <c r="CT106" s="183"/>
      <c r="CU106" s="183"/>
      <c r="CV106" s="183"/>
      <c r="CW106" s="183"/>
      <c r="CX106" s="183"/>
      <c r="CY106" s="183"/>
      <c r="CZ106" s="183"/>
      <c r="DA106" s="183"/>
      <c r="DB106" s="183"/>
      <c r="DC106" s="183"/>
      <c r="DD106" s="183"/>
      <c r="DE106" s="183"/>
      <c r="DF106" s="183"/>
      <c r="DG106" s="183"/>
      <c r="DH106" s="183"/>
      <c r="DI106" s="183"/>
      <c r="DJ106" s="183"/>
      <c r="DK106" s="183"/>
      <c r="DL106" s="183"/>
      <c r="DM106" s="183"/>
      <c r="DN106" s="183"/>
      <c r="DO106" s="183"/>
      <c r="DP106" s="183"/>
      <c r="DQ106" s="183"/>
      <c r="DR106" s="183"/>
      <c r="DS106" s="183"/>
      <c r="DT106" s="183"/>
      <c r="DU106" s="183"/>
      <c r="DV106" s="183"/>
      <c r="DW106" s="183"/>
      <c r="DX106" s="183"/>
      <c r="DY106" s="183"/>
      <c r="DZ106" s="183"/>
      <c r="EA106" s="183"/>
      <c r="EB106" s="183"/>
      <c r="EC106" s="183"/>
      <c r="ED106" s="183"/>
      <c r="EE106" s="183"/>
      <c r="EF106" s="183"/>
      <c r="EG106" s="183"/>
      <c r="EH106" s="183"/>
    </row>
    <row r="107" spans="2:138" x14ac:dyDescent="0.35">
      <c r="B107" s="187"/>
      <c r="C107" s="152">
        <v>42543</v>
      </c>
      <c r="D107" s="186"/>
      <c r="E107" s="186"/>
      <c r="F107" s="187"/>
      <c r="G107" s="152">
        <v>42543</v>
      </c>
      <c r="H107" s="186"/>
      <c r="I107" s="49"/>
      <c r="J107" s="187"/>
      <c r="K107" s="152">
        <v>42543</v>
      </c>
      <c r="L107" s="186"/>
      <c r="M107" s="49"/>
      <c r="N107" s="187"/>
      <c r="O107" s="152">
        <v>42543</v>
      </c>
      <c r="P107" s="186">
        <v>2.177</v>
      </c>
      <c r="Q107" s="49"/>
      <c r="R107" s="186"/>
      <c r="S107" s="152">
        <v>42543</v>
      </c>
      <c r="T107" s="186">
        <v>2.1779999999999999</v>
      </c>
      <c r="U107" s="49"/>
      <c r="V107" s="186"/>
      <c r="W107" s="152">
        <v>42543</v>
      </c>
      <c r="X107" s="186">
        <v>2.2029999999999998</v>
      </c>
      <c r="Y107" s="186"/>
      <c r="Z107" s="187"/>
      <c r="AA107" s="152">
        <v>42543</v>
      </c>
      <c r="AB107" s="186">
        <v>2.2200000000000002</v>
      </c>
      <c r="AC107" s="49"/>
      <c r="AD107" s="186"/>
      <c r="AE107" s="152">
        <v>42543</v>
      </c>
      <c r="AF107" s="186">
        <v>2.2730000000000001</v>
      </c>
      <c r="AG107" s="49"/>
      <c r="AH107" s="186"/>
      <c r="AI107" s="152">
        <v>42543</v>
      </c>
      <c r="AJ107" s="186">
        <v>2.4460000000000002</v>
      </c>
      <c r="AK107" s="49"/>
      <c r="AL107" s="186"/>
      <c r="AM107" s="152">
        <v>42543</v>
      </c>
      <c r="AN107" s="186">
        <v>2.5720000000000001</v>
      </c>
      <c r="AO107" s="49"/>
      <c r="AP107" s="186"/>
      <c r="AQ107" s="152">
        <v>42543</v>
      </c>
      <c r="AR107" s="186">
        <v>2.8940000000000001</v>
      </c>
      <c r="AS107" s="49"/>
      <c r="AT107" s="186"/>
      <c r="AU107" s="152">
        <v>42543</v>
      </c>
      <c r="AV107" s="186"/>
      <c r="AW107" s="49"/>
    </row>
    <row r="108" spans="2:138" x14ac:dyDescent="0.35">
      <c r="B108" s="187"/>
      <c r="C108" s="152">
        <v>42544</v>
      </c>
      <c r="D108" s="186"/>
      <c r="E108" s="186"/>
      <c r="F108" s="187"/>
      <c r="G108" s="152">
        <v>42544</v>
      </c>
      <c r="H108" s="186"/>
      <c r="I108" s="49"/>
      <c r="J108" s="187"/>
      <c r="K108" s="152">
        <v>42544</v>
      </c>
      <c r="L108" s="186"/>
      <c r="M108" s="49"/>
      <c r="N108" s="187"/>
      <c r="O108" s="152">
        <v>42544</v>
      </c>
      <c r="P108" s="186">
        <v>2.1819999999999999</v>
      </c>
      <c r="Q108" s="49"/>
      <c r="R108" s="186"/>
      <c r="S108" s="152">
        <v>42544</v>
      </c>
      <c r="T108" s="186">
        <v>2.1890000000000001</v>
      </c>
      <c r="U108" s="49"/>
      <c r="V108" s="186"/>
      <c r="W108" s="152">
        <v>42544</v>
      </c>
      <c r="X108" s="186">
        <v>2.2210000000000001</v>
      </c>
      <c r="Y108" s="186"/>
      <c r="Z108" s="187"/>
      <c r="AA108" s="152">
        <v>42544</v>
      </c>
      <c r="AB108" s="186">
        <v>2.2410000000000001</v>
      </c>
      <c r="AC108" s="49"/>
      <c r="AD108" s="186"/>
      <c r="AE108" s="152">
        <v>42544</v>
      </c>
      <c r="AF108" s="186">
        <v>2.2989999999999999</v>
      </c>
      <c r="AG108" s="49"/>
      <c r="AH108" s="186"/>
      <c r="AI108" s="152">
        <v>42544</v>
      </c>
      <c r="AJ108" s="186">
        <v>2.48</v>
      </c>
      <c r="AK108" s="49"/>
      <c r="AL108" s="186"/>
      <c r="AM108" s="152">
        <v>42544</v>
      </c>
      <c r="AN108" s="186">
        <v>2.6029999999999998</v>
      </c>
      <c r="AO108" s="49"/>
      <c r="AP108" s="186"/>
      <c r="AQ108" s="152">
        <v>42544</v>
      </c>
      <c r="AR108" s="186">
        <v>2.9319999999999999</v>
      </c>
      <c r="AS108" s="49"/>
      <c r="AT108" s="186"/>
      <c r="AU108" s="152">
        <v>42544</v>
      </c>
      <c r="AV108" s="186"/>
      <c r="AW108" s="49"/>
    </row>
    <row r="109" spans="2:138" x14ac:dyDescent="0.35">
      <c r="B109" s="187"/>
      <c r="C109" s="152">
        <v>42545</v>
      </c>
      <c r="D109" s="186"/>
      <c r="E109" s="186"/>
      <c r="F109" s="187"/>
      <c r="G109" s="152">
        <v>42545</v>
      </c>
      <c r="H109" s="186"/>
      <c r="I109" s="49"/>
      <c r="J109" s="187"/>
      <c r="K109" s="152">
        <v>42545</v>
      </c>
      <c r="L109" s="186"/>
      <c r="M109" s="49"/>
      <c r="N109" s="187"/>
      <c r="O109" s="152">
        <v>42545</v>
      </c>
      <c r="P109" s="186">
        <v>2.0299999999999998</v>
      </c>
      <c r="Q109" s="49"/>
      <c r="R109" s="186"/>
      <c r="S109" s="152">
        <v>42545</v>
      </c>
      <c r="T109" s="186">
        <v>2.0310000000000001</v>
      </c>
      <c r="U109" s="49"/>
      <c r="V109" s="186"/>
      <c r="W109" s="152">
        <v>42545</v>
      </c>
      <c r="X109" s="186">
        <v>2.0499999999999998</v>
      </c>
      <c r="Y109" s="186"/>
      <c r="Z109" s="187"/>
      <c r="AA109" s="152">
        <v>42545</v>
      </c>
      <c r="AB109" s="186">
        <v>2.052</v>
      </c>
      <c r="AC109" s="49"/>
      <c r="AD109" s="186"/>
      <c r="AE109" s="152">
        <v>42545</v>
      </c>
      <c r="AF109" s="186">
        <v>2.0939999999999999</v>
      </c>
      <c r="AG109" s="49"/>
      <c r="AH109" s="186"/>
      <c r="AI109" s="152">
        <v>42545</v>
      </c>
      <c r="AJ109" s="186">
        <v>2.2570000000000001</v>
      </c>
      <c r="AK109" s="49"/>
      <c r="AL109" s="186"/>
      <c r="AM109" s="152">
        <v>42545</v>
      </c>
      <c r="AN109" s="186">
        <v>2.387</v>
      </c>
      <c r="AO109" s="49"/>
      <c r="AP109" s="186"/>
      <c r="AQ109" s="152">
        <v>42545</v>
      </c>
      <c r="AR109" s="186">
        <v>2.7149999999999999</v>
      </c>
      <c r="AS109" s="49"/>
      <c r="AT109" s="186"/>
      <c r="AU109" s="152">
        <v>42545</v>
      </c>
      <c r="AV109" s="186"/>
      <c r="AW109" s="49"/>
    </row>
    <row r="110" spans="2:138" x14ac:dyDescent="0.35">
      <c r="B110" s="187"/>
      <c r="C110" s="152">
        <v>42548</v>
      </c>
      <c r="D110" s="186"/>
      <c r="E110" s="186"/>
      <c r="F110" s="187"/>
      <c r="G110" s="152">
        <v>42548</v>
      </c>
      <c r="H110" s="186"/>
      <c r="I110" s="49"/>
      <c r="J110" s="187"/>
      <c r="K110" s="152">
        <v>42548</v>
      </c>
      <c r="L110" s="186"/>
      <c r="M110" s="49"/>
      <c r="N110" s="187"/>
      <c r="O110" s="152">
        <v>42548</v>
      </c>
      <c r="P110" s="186">
        <v>2.052</v>
      </c>
      <c r="Q110" s="49"/>
      <c r="R110" s="186"/>
      <c r="S110" s="152">
        <v>42548</v>
      </c>
      <c r="T110" s="186">
        <v>2.0449999999999999</v>
      </c>
      <c r="U110" s="49"/>
      <c r="V110" s="186"/>
      <c r="W110" s="152">
        <v>42548</v>
      </c>
      <c r="X110" s="186">
        <v>2.0619999999999998</v>
      </c>
      <c r="Y110" s="186"/>
      <c r="Z110" s="187"/>
      <c r="AA110" s="152">
        <v>42548</v>
      </c>
      <c r="AB110" s="186">
        <v>2.06</v>
      </c>
      <c r="AC110" s="49"/>
      <c r="AD110" s="186"/>
      <c r="AE110" s="152">
        <v>42548</v>
      </c>
      <c r="AF110" s="186">
        <v>2.101</v>
      </c>
      <c r="AG110" s="49"/>
      <c r="AH110" s="186"/>
      <c r="AI110" s="152">
        <v>42548</v>
      </c>
      <c r="AJ110" s="186">
        <v>2.2730000000000001</v>
      </c>
      <c r="AK110" s="49"/>
      <c r="AL110" s="186"/>
      <c r="AM110" s="152">
        <v>42548</v>
      </c>
      <c r="AN110" s="186">
        <v>2.399</v>
      </c>
      <c r="AO110" s="49"/>
      <c r="AP110" s="186"/>
      <c r="AQ110" s="152">
        <v>42548</v>
      </c>
      <c r="AR110" s="186">
        <v>2.7269999999999999</v>
      </c>
      <c r="AS110" s="49"/>
      <c r="AT110" s="186"/>
      <c r="AU110" s="152">
        <v>42548</v>
      </c>
      <c r="AV110" s="186"/>
      <c r="AW110" s="49"/>
    </row>
    <row r="111" spans="2:138" x14ac:dyDescent="0.35">
      <c r="B111" s="187"/>
      <c r="C111" s="152">
        <v>42549</v>
      </c>
      <c r="D111" s="186"/>
      <c r="E111" s="186"/>
      <c r="F111" s="187"/>
      <c r="G111" s="152">
        <v>42549</v>
      </c>
      <c r="H111" s="186"/>
      <c r="I111" s="49"/>
      <c r="J111" s="187"/>
      <c r="K111" s="152">
        <v>42549</v>
      </c>
      <c r="L111" s="186"/>
      <c r="M111" s="49"/>
      <c r="N111" s="187"/>
      <c r="O111" s="152">
        <v>42549</v>
      </c>
      <c r="P111" s="186">
        <v>2.04</v>
      </c>
      <c r="Q111" s="49"/>
      <c r="R111" s="186"/>
      <c r="S111" s="152">
        <v>42549</v>
      </c>
      <c r="T111" s="186">
        <v>2.0270000000000001</v>
      </c>
      <c r="U111" s="49"/>
      <c r="V111" s="186"/>
      <c r="W111" s="152">
        <v>42549</v>
      </c>
      <c r="X111" s="186">
        <v>2.0430000000000001</v>
      </c>
      <c r="Y111" s="186"/>
      <c r="Z111" s="187"/>
      <c r="AA111" s="152">
        <v>42549</v>
      </c>
      <c r="AB111" s="186">
        <v>2.0369999999999999</v>
      </c>
      <c r="AC111" s="49"/>
      <c r="AD111" s="186"/>
      <c r="AE111" s="152">
        <v>42549</v>
      </c>
      <c r="AF111" s="186">
        <v>2.0649999999999999</v>
      </c>
      <c r="AG111" s="49"/>
      <c r="AH111" s="186"/>
      <c r="AI111" s="152">
        <v>42549</v>
      </c>
      <c r="AJ111" s="186">
        <v>2.226</v>
      </c>
      <c r="AK111" s="49"/>
      <c r="AL111" s="186"/>
      <c r="AM111" s="152">
        <v>42549</v>
      </c>
      <c r="AN111" s="186">
        <v>2.3479999999999999</v>
      </c>
      <c r="AO111" s="49"/>
      <c r="AP111" s="186"/>
      <c r="AQ111" s="152">
        <v>42549</v>
      </c>
      <c r="AR111" s="186">
        <v>2.6640000000000001</v>
      </c>
      <c r="AS111" s="49"/>
      <c r="AT111" s="186"/>
      <c r="AU111" s="152">
        <v>42549</v>
      </c>
      <c r="AV111" s="186"/>
      <c r="AW111" s="49"/>
    </row>
    <row r="112" spans="2:138" x14ac:dyDescent="0.35">
      <c r="B112" s="187"/>
      <c r="C112" s="152">
        <v>42550</v>
      </c>
      <c r="D112" s="186"/>
      <c r="E112" s="186"/>
      <c r="F112" s="187"/>
      <c r="G112" s="152">
        <v>42550</v>
      </c>
      <c r="H112" s="186"/>
      <c r="I112" s="49"/>
      <c r="J112" s="187"/>
      <c r="K112" s="152">
        <v>42550</v>
      </c>
      <c r="L112" s="186"/>
      <c r="M112" s="49"/>
      <c r="N112" s="187"/>
      <c r="O112" s="152">
        <v>42550</v>
      </c>
      <c r="P112" s="186">
        <v>2.0579999999999998</v>
      </c>
      <c r="Q112" s="49"/>
      <c r="R112" s="186"/>
      <c r="S112" s="152">
        <v>42550</v>
      </c>
      <c r="T112" s="186">
        <v>2.0449999999999999</v>
      </c>
      <c r="U112" s="49"/>
      <c r="V112" s="186"/>
      <c r="W112" s="152">
        <v>42550</v>
      </c>
      <c r="X112" s="186">
        <v>2.056</v>
      </c>
      <c r="Y112" s="186"/>
      <c r="Z112" s="187"/>
      <c r="AA112" s="152">
        <v>42550</v>
      </c>
      <c r="AB112" s="186">
        <v>2.0590000000000002</v>
      </c>
      <c r="AC112" s="49"/>
      <c r="AD112" s="186"/>
      <c r="AE112" s="152">
        <v>42550</v>
      </c>
      <c r="AF112" s="186">
        <v>2.0870000000000002</v>
      </c>
      <c r="AG112" s="49"/>
      <c r="AH112" s="186"/>
      <c r="AI112" s="152">
        <v>42550</v>
      </c>
      <c r="AJ112" s="186">
        <v>2.2519999999999998</v>
      </c>
      <c r="AK112" s="49"/>
      <c r="AL112" s="186"/>
      <c r="AM112" s="152">
        <v>42550</v>
      </c>
      <c r="AN112" s="186">
        <v>2.367</v>
      </c>
      <c r="AO112" s="49"/>
      <c r="AP112" s="186"/>
      <c r="AQ112" s="152">
        <v>42550</v>
      </c>
      <c r="AR112" s="186">
        <v>2.6829999999999998</v>
      </c>
      <c r="AS112" s="49"/>
      <c r="AT112" s="186"/>
      <c r="AU112" s="152">
        <v>42550</v>
      </c>
      <c r="AV112" s="186"/>
      <c r="AW112" s="49"/>
    </row>
    <row r="113" spans="2:49" x14ac:dyDescent="0.35">
      <c r="B113" s="187"/>
      <c r="C113" s="152">
        <v>42551</v>
      </c>
      <c r="D113" s="186"/>
      <c r="E113" s="186"/>
      <c r="F113" s="187"/>
      <c r="G113" s="152">
        <v>42551</v>
      </c>
      <c r="H113" s="186"/>
      <c r="I113" s="49"/>
      <c r="J113" s="187"/>
      <c r="K113" s="152">
        <v>42551</v>
      </c>
      <c r="L113" s="186"/>
      <c r="M113" s="49"/>
      <c r="N113" s="187"/>
      <c r="O113" s="152">
        <v>42551</v>
      </c>
      <c r="P113" s="186">
        <v>2.0569999999999999</v>
      </c>
      <c r="Q113" s="49"/>
      <c r="R113" s="186"/>
      <c r="S113" s="152">
        <v>42551</v>
      </c>
      <c r="T113" s="186">
        <v>2.0449999999999999</v>
      </c>
      <c r="U113" s="49"/>
      <c r="V113" s="186"/>
      <c r="W113" s="152">
        <v>42551</v>
      </c>
      <c r="X113" s="186">
        <v>2.0569999999999999</v>
      </c>
      <c r="Y113" s="186"/>
      <c r="Z113" s="187"/>
      <c r="AA113" s="152">
        <v>42551</v>
      </c>
      <c r="AB113" s="186">
        <v>2.0569999999999999</v>
      </c>
      <c r="AC113" s="49"/>
      <c r="AD113" s="186"/>
      <c r="AE113" s="152">
        <v>42551</v>
      </c>
      <c r="AF113" s="186">
        <v>2.0870000000000002</v>
      </c>
      <c r="AG113" s="49"/>
      <c r="AH113" s="186"/>
      <c r="AI113" s="152">
        <v>42551</v>
      </c>
      <c r="AJ113" s="186">
        <v>2.2509999999999999</v>
      </c>
      <c r="AK113" s="49"/>
      <c r="AL113" s="186"/>
      <c r="AM113" s="152">
        <v>42551</v>
      </c>
      <c r="AN113" s="186">
        <v>2.3719999999999999</v>
      </c>
      <c r="AO113" s="49"/>
      <c r="AP113" s="186"/>
      <c r="AQ113" s="152">
        <v>42551</v>
      </c>
      <c r="AR113" s="186">
        <v>2.6870000000000003</v>
      </c>
      <c r="AS113" s="49"/>
      <c r="AT113" s="186"/>
      <c r="AU113" s="152">
        <v>42551</v>
      </c>
      <c r="AV113" s="186"/>
      <c r="AW113" s="49"/>
    </row>
    <row r="114" spans="2:49" x14ac:dyDescent="0.35">
      <c r="B114" s="187"/>
      <c r="C114" s="152">
        <v>42552</v>
      </c>
      <c r="D114" s="186"/>
      <c r="E114" s="186"/>
      <c r="F114" s="187"/>
      <c r="G114" s="152">
        <v>42552</v>
      </c>
      <c r="H114" s="186"/>
      <c r="I114" s="49"/>
      <c r="J114" s="187"/>
      <c r="K114" s="152">
        <v>42552</v>
      </c>
      <c r="L114" s="186"/>
      <c r="M114" s="49"/>
      <c r="N114" s="187"/>
      <c r="O114" s="152">
        <v>42552</v>
      </c>
      <c r="P114" s="186">
        <v>2.0310000000000001</v>
      </c>
      <c r="Q114" s="49"/>
      <c r="R114" s="186"/>
      <c r="S114" s="152">
        <v>42552</v>
      </c>
      <c r="T114" s="186">
        <v>2.0179999999999998</v>
      </c>
      <c r="U114" s="49"/>
      <c r="V114" s="186"/>
      <c r="W114" s="152">
        <v>42552</v>
      </c>
      <c r="X114" s="186">
        <v>2.0289999999999999</v>
      </c>
      <c r="Y114" s="186"/>
      <c r="Z114" s="187"/>
      <c r="AA114" s="152">
        <v>42552</v>
      </c>
      <c r="AB114" s="186">
        <v>2.0299999999999998</v>
      </c>
      <c r="AC114" s="49"/>
      <c r="AD114" s="186"/>
      <c r="AE114" s="152">
        <v>42552</v>
      </c>
      <c r="AF114" s="186">
        <v>2.06</v>
      </c>
      <c r="AG114" s="49"/>
      <c r="AH114" s="186"/>
      <c r="AI114" s="152">
        <v>42552</v>
      </c>
      <c r="AJ114" s="186">
        <v>2.2189999999999999</v>
      </c>
      <c r="AK114" s="49"/>
      <c r="AL114" s="186"/>
      <c r="AM114" s="152">
        <v>42552</v>
      </c>
      <c r="AN114" s="186">
        <v>2.3460000000000001</v>
      </c>
      <c r="AO114" s="49"/>
      <c r="AP114" s="186"/>
      <c r="AQ114" s="152">
        <v>42552</v>
      </c>
      <c r="AR114" s="186">
        <v>2.665</v>
      </c>
      <c r="AS114" s="49"/>
      <c r="AT114" s="186"/>
      <c r="AU114" s="152">
        <v>42552</v>
      </c>
      <c r="AV114" s="186"/>
      <c r="AW114" s="49"/>
    </row>
    <row r="115" spans="2:49" x14ac:dyDescent="0.35">
      <c r="B115" s="187"/>
      <c r="C115" s="152">
        <v>42555</v>
      </c>
      <c r="D115" s="186"/>
      <c r="E115" s="186"/>
      <c r="F115" s="187"/>
      <c r="G115" s="152">
        <v>42555</v>
      </c>
      <c r="H115" s="186"/>
      <c r="I115" s="49"/>
      <c r="J115" s="187"/>
      <c r="K115" s="152">
        <v>42555</v>
      </c>
      <c r="L115" s="186"/>
      <c r="M115" s="49"/>
      <c r="N115" s="187"/>
      <c r="O115" s="152">
        <v>42555</v>
      </c>
      <c r="P115" s="186">
        <v>2.0139999999999998</v>
      </c>
      <c r="Q115" s="49"/>
      <c r="R115" s="186"/>
      <c r="S115" s="152">
        <v>42555</v>
      </c>
      <c r="T115" s="186">
        <v>2.0009999999999999</v>
      </c>
      <c r="U115" s="49"/>
      <c r="V115" s="186"/>
      <c r="W115" s="152">
        <v>42555</v>
      </c>
      <c r="X115" s="186">
        <v>2.0099999999999998</v>
      </c>
      <c r="Y115" s="186"/>
      <c r="Z115" s="187"/>
      <c r="AA115" s="152">
        <v>42555</v>
      </c>
      <c r="AB115" s="186">
        <v>2.0150000000000001</v>
      </c>
      <c r="AC115" s="49"/>
      <c r="AD115" s="186"/>
      <c r="AE115" s="152">
        <v>42555</v>
      </c>
      <c r="AF115" s="186">
        <v>2.0430000000000001</v>
      </c>
      <c r="AG115" s="49"/>
      <c r="AH115" s="186"/>
      <c r="AI115" s="152">
        <v>42555</v>
      </c>
      <c r="AJ115" s="186">
        <v>2.1989999999999998</v>
      </c>
      <c r="AK115" s="49"/>
      <c r="AL115" s="186"/>
      <c r="AM115" s="152">
        <v>42555</v>
      </c>
      <c r="AN115" s="186">
        <v>2.327</v>
      </c>
      <c r="AO115" s="49"/>
      <c r="AP115" s="186"/>
      <c r="AQ115" s="152">
        <v>42555</v>
      </c>
      <c r="AR115" s="186">
        <v>2.645</v>
      </c>
      <c r="AS115" s="49"/>
      <c r="AT115" s="186"/>
      <c r="AU115" s="152">
        <v>42555</v>
      </c>
      <c r="AV115" s="186"/>
      <c r="AW115" s="49"/>
    </row>
    <row r="116" spans="2:49" x14ac:dyDescent="0.35">
      <c r="B116" s="187"/>
      <c r="C116" s="152">
        <v>42556</v>
      </c>
      <c r="D116" s="186"/>
      <c r="E116" s="186"/>
      <c r="F116" s="187"/>
      <c r="G116" s="152">
        <v>42556</v>
      </c>
      <c r="H116" s="186"/>
      <c r="I116" s="49"/>
      <c r="J116" s="187"/>
      <c r="K116" s="152">
        <v>42556</v>
      </c>
      <c r="L116" s="186"/>
      <c r="M116" s="49"/>
      <c r="N116" s="187"/>
      <c r="O116" s="152">
        <v>42556</v>
      </c>
      <c r="P116" s="186">
        <v>2.0099999999999998</v>
      </c>
      <c r="Q116" s="49"/>
      <c r="R116" s="186"/>
      <c r="S116" s="152">
        <v>42556</v>
      </c>
      <c r="T116" s="186">
        <v>1.9929999999999999</v>
      </c>
      <c r="U116" s="49"/>
      <c r="V116" s="186"/>
      <c r="W116" s="152">
        <v>42556</v>
      </c>
      <c r="X116" s="186">
        <v>1.9990000000000001</v>
      </c>
      <c r="Y116" s="186"/>
      <c r="Z116" s="187"/>
      <c r="AA116" s="152">
        <v>42556</v>
      </c>
      <c r="AB116" s="186">
        <v>2</v>
      </c>
      <c r="AC116" s="49"/>
      <c r="AD116" s="186"/>
      <c r="AE116" s="152">
        <v>42556</v>
      </c>
      <c r="AF116" s="186">
        <v>2.0299999999999998</v>
      </c>
      <c r="AG116" s="49"/>
      <c r="AH116" s="186"/>
      <c r="AI116" s="152">
        <v>42556</v>
      </c>
      <c r="AJ116" s="186">
        <v>2.1819999999999999</v>
      </c>
      <c r="AK116" s="49"/>
      <c r="AL116" s="186"/>
      <c r="AM116" s="152">
        <v>42556</v>
      </c>
      <c r="AN116" s="186">
        <v>2.3119999999999998</v>
      </c>
      <c r="AO116" s="49"/>
      <c r="AP116" s="186"/>
      <c r="AQ116" s="152">
        <v>42556</v>
      </c>
      <c r="AR116" s="186">
        <v>2.6240000000000001</v>
      </c>
      <c r="AS116" s="49"/>
      <c r="AT116" s="186"/>
      <c r="AU116" s="152">
        <v>42556</v>
      </c>
      <c r="AV116" s="186"/>
      <c r="AW116" s="49"/>
    </row>
    <row r="117" spans="2:49" x14ac:dyDescent="0.35">
      <c r="B117" s="187"/>
      <c r="C117" s="152">
        <v>42557</v>
      </c>
      <c r="D117" s="186"/>
      <c r="E117" s="186"/>
      <c r="F117" s="187"/>
      <c r="G117" s="152">
        <v>42557</v>
      </c>
      <c r="H117" s="186"/>
      <c r="I117" s="49"/>
      <c r="J117" s="187"/>
      <c r="K117" s="152">
        <v>42557</v>
      </c>
      <c r="L117" s="186"/>
      <c r="M117" s="49"/>
      <c r="N117" s="187"/>
      <c r="O117" s="152">
        <v>42557</v>
      </c>
      <c r="P117" s="186">
        <v>1.986</v>
      </c>
      <c r="Q117" s="49"/>
      <c r="R117" s="186"/>
      <c r="S117" s="152">
        <v>42557</v>
      </c>
      <c r="T117" s="186">
        <v>1.97</v>
      </c>
      <c r="U117" s="49"/>
      <c r="V117" s="186"/>
      <c r="W117" s="152">
        <v>42557</v>
      </c>
      <c r="X117" s="186">
        <v>1.968</v>
      </c>
      <c r="Y117" s="186"/>
      <c r="Z117" s="187"/>
      <c r="AA117" s="152">
        <v>42557</v>
      </c>
      <c r="AB117" s="186">
        <v>1.9630000000000001</v>
      </c>
      <c r="AC117" s="49"/>
      <c r="AD117" s="186"/>
      <c r="AE117" s="152">
        <v>42557</v>
      </c>
      <c r="AF117" s="186">
        <v>1.988</v>
      </c>
      <c r="AG117" s="49"/>
      <c r="AH117" s="186"/>
      <c r="AI117" s="152">
        <v>42557</v>
      </c>
      <c r="AJ117" s="186">
        <v>2.13</v>
      </c>
      <c r="AK117" s="49"/>
      <c r="AL117" s="186"/>
      <c r="AM117" s="152">
        <v>42557</v>
      </c>
      <c r="AN117" s="186">
        <v>2.2480000000000002</v>
      </c>
      <c r="AO117" s="49"/>
      <c r="AP117" s="186"/>
      <c r="AQ117" s="152">
        <v>42557</v>
      </c>
      <c r="AR117" s="186">
        <v>2.5590000000000002</v>
      </c>
      <c r="AS117" s="49"/>
      <c r="AT117" s="186"/>
      <c r="AU117" s="152">
        <v>42557</v>
      </c>
      <c r="AV117" s="186"/>
      <c r="AW117" s="49"/>
    </row>
    <row r="118" spans="2:49" x14ac:dyDescent="0.35">
      <c r="B118" s="187"/>
      <c r="C118" s="152">
        <v>42558</v>
      </c>
      <c r="D118" s="186"/>
      <c r="E118" s="186"/>
      <c r="F118" s="187"/>
      <c r="G118" s="152">
        <v>42558</v>
      </c>
      <c r="H118" s="186"/>
      <c r="I118" s="49"/>
      <c r="J118" s="187"/>
      <c r="K118" s="152">
        <v>42558</v>
      </c>
      <c r="L118" s="186"/>
      <c r="M118" s="49"/>
      <c r="N118" s="187"/>
      <c r="O118" s="152">
        <v>42558</v>
      </c>
      <c r="P118" s="186">
        <v>1.988</v>
      </c>
      <c r="Q118" s="49"/>
      <c r="R118" s="186"/>
      <c r="S118" s="152">
        <v>42558</v>
      </c>
      <c r="T118" s="186">
        <v>1.972</v>
      </c>
      <c r="U118" s="49"/>
      <c r="V118" s="186"/>
      <c r="W118" s="152">
        <v>42558</v>
      </c>
      <c r="X118" s="186">
        <v>1.972</v>
      </c>
      <c r="Y118" s="186"/>
      <c r="Z118" s="187"/>
      <c r="AA118" s="152">
        <v>42558</v>
      </c>
      <c r="AB118" s="186">
        <v>1.9649999999999999</v>
      </c>
      <c r="AC118" s="49"/>
      <c r="AD118" s="186"/>
      <c r="AE118" s="152">
        <v>42558</v>
      </c>
      <c r="AF118" s="186">
        <v>1.99</v>
      </c>
      <c r="AG118" s="49"/>
      <c r="AH118" s="186"/>
      <c r="AI118" s="152">
        <v>42558</v>
      </c>
      <c r="AJ118" s="186">
        <v>2.1310000000000002</v>
      </c>
      <c r="AK118" s="49"/>
      <c r="AL118" s="186"/>
      <c r="AM118" s="152">
        <v>42558</v>
      </c>
      <c r="AN118" s="186">
        <v>2.2469999999999999</v>
      </c>
      <c r="AO118" s="49"/>
      <c r="AP118" s="186"/>
      <c r="AQ118" s="152">
        <v>42558</v>
      </c>
      <c r="AR118" s="186">
        <v>2.5609999999999999</v>
      </c>
      <c r="AS118" s="49"/>
      <c r="AT118" s="186"/>
      <c r="AU118" s="152">
        <v>42558</v>
      </c>
      <c r="AV118" s="186"/>
      <c r="AW118" s="49"/>
    </row>
    <row r="119" spans="2:49" x14ac:dyDescent="0.35">
      <c r="B119" s="187"/>
      <c r="C119" s="152">
        <v>42559</v>
      </c>
      <c r="D119" s="186"/>
      <c r="E119" s="186"/>
      <c r="F119" s="187"/>
      <c r="G119" s="152">
        <v>42559</v>
      </c>
      <c r="H119" s="186"/>
      <c r="I119" s="49"/>
      <c r="J119" s="187"/>
      <c r="K119" s="152">
        <v>42559</v>
      </c>
      <c r="L119" s="186"/>
      <c r="M119" s="49"/>
      <c r="N119" s="187"/>
      <c r="O119" s="152">
        <v>42559</v>
      </c>
      <c r="P119" s="186">
        <v>2.06</v>
      </c>
      <c r="Q119" s="49"/>
      <c r="R119" s="186"/>
      <c r="S119" s="152">
        <v>42559</v>
      </c>
      <c r="T119" s="186">
        <v>2.0209999999999999</v>
      </c>
      <c r="U119" s="49"/>
      <c r="V119" s="186"/>
      <c r="W119" s="152">
        <v>42559</v>
      </c>
      <c r="X119" s="186">
        <v>2.02</v>
      </c>
      <c r="Y119" s="186"/>
      <c r="Z119" s="187"/>
      <c r="AA119" s="152">
        <v>42559</v>
      </c>
      <c r="AB119" s="186">
        <v>2.0110000000000001</v>
      </c>
      <c r="AC119" s="49"/>
      <c r="AD119" s="186"/>
      <c r="AE119" s="152">
        <v>42559</v>
      </c>
      <c r="AF119" s="186">
        <v>2.0249999999999999</v>
      </c>
      <c r="AG119" s="49"/>
      <c r="AH119" s="186"/>
      <c r="AI119" s="152">
        <v>42559</v>
      </c>
      <c r="AJ119" s="186">
        <v>2.1579999999999999</v>
      </c>
      <c r="AK119" s="49"/>
      <c r="AL119" s="186"/>
      <c r="AM119" s="152">
        <v>42559</v>
      </c>
      <c r="AN119" s="186">
        <v>2.2730000000000001</v>
      </c>
      <c r="AO119" s="49"/>
      <c r="AP119" s="186"/>
      <c r="AQ119" s="152">
        <v>42559</v>
      </c>
      <c r="AR119" s="186">
        <v>2.5789999999999997</v>
      </c>
      <c r="AS119" s="49"/>
      <c r="AT119" s="186"/>
      <c r="AU119" s="152">
        <v>42559</v>
      </c>
      <c r="AV119" s="186"/>
      <c r="AW119" s="49"/>
    </row>
    <row r="120" spans="2:49" x14ac:dyDescent="0.35">
      <c r="B120" s="187"/>
      <c r="C120" s="152">
        <v>42562</v>
      </c>
      <c r="D120" s="186"/>
      <c r="E120" s="186"/>
      <c r="F120" s="187"/>
      <c r="G120" s="152">
        <v>42562</v>
      </c>
      <c r="H120" s="186"/>
      <c r="I120" s="49"/>
      <c r="J120" s="187"/>
      <c r="K120" s="152">
        <v>42562</v>
      </c>
      <c r="L120" s="186"/>
      <c r="M120" s="49"/>
      <c r="N120" s="187"/>
      <c r="O120" s="152">
        <v>42562</v>
      </c>
      <c r="P120" s="186">
        <v>2.048</v>
      </c>
      <c r="Q120" s="49"/>
      <c r="R120" s="186"/>
      <c r="S120" s="152">
        <v>42562</v>
      </c>
      <c r="T120" s="186">
        <v>2.0329999999999999</v>
      </c>
      <c r="U120" s="49"/>
      <c r="V120" s="186"/>
      <c r="W120" s="152">
        <v>42562</v>
      </c>
      <c r="X120" s="186">
        <v>2.0339999999999998</v>
      </c>
      <c r="Y120" s="186"/>
      <c r="Z120" s="187"/>
      <c r="AA120" s="152">
        <v>42562</v>
      </c>
      <c r="AB120" s="186">
        <v>2.0169999999999999</v>
      </c>
      <c r="AC120" s="49"/>
      <c r="AD120" s="186"/>
      <c r="AE120" s="152">
        <v>42562</v>
      </c>
      <c r="AF120" s="186">
        <v>2.032</v>
      </c>
      <c r="AG120" s="49"/>
      <c r="AH120" s="186"/>
      <c r="AI120" s="152">
        <v>42562</v>
      </c>
      <c r="AJ120" s="186">
        <v>2.161</v>
      </c>
      <c r="AK120" s="49"/>
      <c r="AL120" s="186"/>
      <c r="AM120" s="152">
        <v>42562</v>
      </c>
      <c r="AN120" s="186">
        <v>2.2730000000000001</v>
      </c>
      <c r="AO120" s="49"/>
      <c r="AP120" s="186"/>
      <c r="AQ120" s="152">
        <v>42562</v>
      </c>
      <c r="AR120" s="186">
        <v>2.58</v>
      </c>
      <c r="AS120" s="49"/>
      <c r="AT120" s="186"/>
      <c r="AU120" s="152">
        <v>42562</v>
      </c>
      <c r="AV120" s="186"/>
      <c r="AW120" s="49"/>
    </row>
    <row r="121" spans="2:49" x14ac:dyDescent="0.35">
      <c r="B121" s="187"/>
      <c r="C121" s="152">
        <v>42563</v>
      </c>
      <c r="D121" s="186"/>
      <c r="E121" s="186"/>
      <c r="F121" s="187"/>
      <c r="G121" s="152">
        <v>42563</v>
      </c>
      <c r="H121" s="186"/>
      <c r="I121" s="49"/>
      <c r="J121" s="187"/>
      <c r="K121" s="152">
        <v>42563</v>
      </c>
      <c r="L121" s="186"/>
      <c r="M121" s="49"/>
      <c r="N121" s="187"/>
      <c r="O121" s="152">
        <v>42563</v>
      </c>
      <c r="P121" s="186">
        <v>2.0670000000000002</v>
      </c>
      <c r="Q121" s="49"/>
      <c r="R121" s="186"/>
      <c r="S121" s="152">
        <v>42563</v>
      </c>
      <c r="T121" s="186">
        <v>2.052</v>
      </c>
      <c r="U121" s="49"/>
      <c r="V121" s="186"/>
      <c r="W121" s="152">
        <v>42563</v>
      </c>
      <c r="X121" s="186">
        <v>2.0539999999999998</v>
      </c>
      <c r="Y121" s="186"/>
      <c r="Z121" s="187"/>
      <c r="AA121" s="152">
        <v>42563</v>
      </c>
      <c r="AB121" s="186">
        <v>2.0489999999999999</v>
      </c>
      <c r="AC121" s="49"/>
      <c r="AD121" s="186"/>
      <c r="AE121" s="152">
        <v>42563</v>
      </c>
      <c r="AF121" s="186">
        <v>2.0659999999999998</v>
      </c>
      <c r="AG121" s="49"/>
      <c r="AH121" s="186"/>
      <c r="AI121" s="152">
        <v>42563</v>
      </c>
      <c r="AJ121" s="186">
        <v>2.2040000000000002</v>
      </c>
      <c r="AK121" s="49"/>
      <c r="AL121" s="186"/>
      <c r="AM121" s="152">
        <v>42563</v>
      </c>
      <c r="AN121" s="186">
        <v>2.3170000000000002</v>
      </c>
      <c r="AO121" s="49"/>
      <c r="AP121" s="186"/>
      <c r="AQ121" s="152">
        <v>42563</v>
      </c>
      <c r="AR121" s="186">
        <v>2.6189999999999998</v>
      </c>
      <c r="AS121" s="49"/>
      <c r="AT121" s="186"/>
      <c r="AU121" s="152">
        <v>42563</v>
      </c>
      <c r="AV121" s="186"/>
      <c r="AW121" s="49"/>
    </row>
    <row r="122" spans="2:49" x14ac:dyDescent="0.35">
      <c r="B122" s="187"/>
      <c r="C122" s="152">
        <v>42564</v>
      </c>
      <c r="D122" s="186"/>
      <c r="E122" s="186"/>
      <c r="F122" s="187"/>
      <c r="G122" s="152">
        <v>42564</v>
      </c>
      <c r="H122" s="186"/>
      <c r="I122" s="49"/>
      <c r="J122" s="187"/>
      <c r="K122" s="152">
        <v>42564</v>
      </c>
      <c r="L122" s="186"/>
      <c r="M122" s="49"/>
      <c r="N122" s="187"/>
      <c r="O122" s="152">
        <v>42564</v>
      </c>
      <c r="P122" s="186">
        <v>2.0830000000000002</v>
      </c>
      <c r="Q122" s="49"/>
      <c r="R122" s="186"/>
      <c r="S122" s="152">
        <v>42564</v>
      </c>
      <c r="T122" s="186">
        <v>2.077</v>
      </c>
      <c r="U122" s="49"/>
      <c r="V122" s="186"/>
      <c r="W122" s="152">
        <v>42564</v>
      </c>
      <c r="X122" s="186">
        <v>2.0819999999999999</v>
      </c>
      <c r="Y122" s="186"/>
      <c r="Z122" s="187"/>
      <c r="AA122" s="152">
        <v>42564</v>
      </c>
      <c r="AB122" s="186">
        <v>2.081</v>
      </c>
      <c r="AC122" s="49"/>
      <c r="AD122" s="186"/>
      <c r="AE122" s="152">
        <v>42564</v>
      </c>
      <c r="AF122" s="186">
        <v>2.1019999999999999</v>
      </c>
      <c r="AG122" s="49"/>
      <c r="AH122" s="186"/>
      <c r="AI122" s="152">
        <v>42564</v>
      </c>
      <c r="AJ122" s="186">
        <v>2.2439999999999998</v>
      </c>
      <c r="AK122" s="49"/>
      <c r="AL122" s="186"/>
      <c r="AM122" s="152">
        <v>42564</v>
      </c>
      <c r="AN122" s="186">
        <v>2.3609999999999998</v>
      </c>
      <c r="AO122" s="49"/>
      <c r="AP122" s="186"/>
      <c r="AQ122" s="152">
        <v>42564</v>
      </c>
      <c r="AR122" s="186">
        <v>2.665</v>
      </c>
      <c r="AS122" s="49"/>
      <c r="AT122" s="186"/>
      <c r="AU122" s="152">
        <v>42564</v>
      </c>
      <c r="AV122" s="186"/>
      <c r="AW122" s="49"/>
    </row>
    <row r="123" spans="2:49" x14ac:dyDescent="0.35">
      <c r="B123" s="187"/>
      <c r="C123" s="152">
        <v>42565</v>
      </c>
      <c r="D123" s="186"/>
      <c r="E123" s="186"/>
      <c r="F123" s="187"/>
      <c r="G123" s="152">
        <v>42565</v>
      </c>
      <c r="H123" s="186"/>
      <c r="I123" s="49"/>
      <c r="J123" s="187"/>
      <c r="K123" s="152">
        <v>42565</v>
      </c>
      <c r="L123" s="186"/>
      <c r="M123" s="49"/>
      <c r="N123" s="187"/>
      <c r="O123" s="152">
        <v>42565</v>
      </c>
      <c r="P123" s="186">
        <v>2.0299999999999998</v>
      </c>
      <c r="Q123" s="49"/>
      <c r="R123" s="186"/>
      <c r="S123" s="152">
        <v>42565</v>
      </c>
      <c r="T123" s="186">
        <v>2.028</v>
      </c>
      <c r="U123" s="49"/>
      <c r="V123" s="186"/>
      <c r="W123" s="152">
        <v>42565</v>
      </c>
      <c r="X123" s="186">
        <v>2.04</v>
      </c>
      <c r="Y123" s="186"/>
      <c r="Z123" s="187"/>
      <c r="AA123" s="152">
        <v>42565</v>
      </c>
      <c r="AB123" s="186">
        <v>2.048</v>
      </c>
      <c r="AC123" s="49"/>
      <c r="AD123" s="186"/>
      <c r="AE123" s="152">
        <v>42565</v>
      </c>
      <c r="AF123" s="186">
        <v>2.0720000000000001</v>
      </c>
      <c r="AG123" s="49"/>
      <c r="AH123" s="186"/>
      <c r="AI123" s="152">
        <v>42565</v>
      </c>
      <c r="AJ123" s="186">
        <v>2.1989999999999998</v>
      </c>
      <c r="AK123" s="49"/>
      <c r="AL123" s="186"/>
      <c r="AM123" s="152">
        <v>42565</v>
      </c>
      <c r="AN123" s="186">
        <v>2.3109999999999999</v>
      </c>
      <c r="AO123" s="49"/>
      <c r="AP123" s="186"/>
      <c r="AQ123" s="152">
        <v>42565</v>
      </c>
      <c r="AR123" s="186">
        <v>2.62</v>
      </c>
      <c r="AS123" s="49"/>
      <c r="AT123" s="186"/>
      <c r="AU123" s="152">
        <v>42565</v>
      </c>
      <c r="AV123" s="186"/>
      <c r="AW123" s="49"/>
    </row>
    <row r="124" spans="2:49" x14ac:dyDescent="0.35">
      <c r="B124" s="187"/>
      <c r="C124" s="152">
        <v>42566</v>
      </c>
      <c r="D124" s="186"/>
      <c r="E124" s="186"/>
      <c r="F124" s="187"/>
      <c r="G124" s="152">
        <v>42566</v>
      </c>
      <c r="H124" s="186"/>
      <c r="I124" s="49"/>
      <c r="J124" s="187"/>
      <c r="K124" s="152">
        <v>42566</v>
      </c>
      <c r="L124" s="186"/>
      <c r="M124" s="49"/>
      <c r="N124" s="187"/>
      <c r="O124" s="152">
        <v>42566</v>
      </c>
      <c r="P124" s="186">
        <v>2.016</v>
      </c>
      <c r="Q124" s="49"/>
      <c r="R124" s="186"/>
      <c r="S124" s="152">
        <v>42566</v>
      </c>
      <c r="T124" s="186">
        <v>2.0249999999999999</v>
      </c>
      <c r="U124" s="49"/>
      <c r="V124" s="186"/>
      <c r="W124" s="152">
        <v>42566</v>
      </c>
      <c r="X124" s="186">
        <v>2.0459999999999998</v>
      </c>
      <c r="Y124" s="186"/>
      <c r="Z124" s="187"/>
      <c r="AA124" s="152">
        <v>42566</v>
      </c>
      <c r="AB124" s="186">
        <v>2.069</v>
      </c>
      <c r="AC124" s="49"/>
      <c r="AD124" s="186"/>
      <c r="AE124" s="152">
        <v>42566</v>
      </c>
      <c r="AF124" s="186">
        <v>2.11</v>
      </c>
      <c r="AG124" s="49"/>
      <c r="AH124" s="186"/>
      <c r="AI124" s="152">
        <v>42566</v>
      </c>
      <c r="AJ124" s="186">
        <v>2.2490000000000001</v>
      </c>
      <c r="AK124" s="49"/>
      <c r="AL124" s="186"/>
      <c r="AM124" s="152">
        <v>42566</v>
      </c>
      <c r="AN124" s="186">
        <v>2.3620000000000001</v>
      </c>
      <c r="AO124" s="49"/>
      <c r="AP124" s="186"/>
      <c r="AQ124" s="152">
        <v>42566</v>
      </c>
      <c r="AR124" s="186">
        <v>2.6720000000000002</v>
      </c>
      <c r="AS124" s="49"/>
      <c r="AT124" s="186"/>
      <c r="AU124" s="152">
        <v>42566</v>
      </c>
      <c r="AV124" s="186"/>
      <c r="AW124" s="49"/>
    </row>
    <row r="125" spans="2:49" x14ac:dyDescent="0.35">
      <c r="B125" s="187"/>
      <c r="C125" s="152">
        <v>42569</v>
      </c>
      <c r="D125" s="186"/>
      <c r="E125" s="186"/>
      <c r="F125" s="187"/>
      <c r="G125" s="152">
        <v>42569</v>
      </c>
      <c r="H125" s="186"/>
      <c r="I125" s="49"/>
      <c r="J125" s="187"/>
      <c r="K125" s="152">
        <v>42569</v>
      </c>
      <c r="L125" s="186"/>
      <c r="M125" s="49"/>
      <c r="N125" s="187"/>
      <c r="O125" s="152">
        <v>42569</v>
      </c>
      <c r="P125" s="186">
        <v>1.976</v>
      </c>
      <c r="Q125" s="49"/>
      <c r="R125" s="186"/>
      <c r="S125" s="152">
        <v>42569</v>
      </c>
      <c r="T125" s="186">
        <v>1.99</v>
      </c>
      <c r="U125" s="49"/>
      <c r="V125" s="186"/>
      <c r="W125" s="152">
        <v>42569</v>
      </c>
      <c r="X125" s="186">
        <v>2.0209999999999999</v>
      </c>
      <c r="Y125" s="186"/>
      <c r="Z125" s="187"/>
      <c r="AA125" s="152">
        <v>42569</v>
      </c>
      <c r="AB125" s="186">
        <v>2.052</v>
      </c>
      <c r="AC125" s="49"/>
      <c r="AD125" s="186"/>
      <c r="AE125" s="152">
        <v>42569</v>
      </c>
      <c r="AF125" s="186">
        <v>2.0960000000000001</v>
      </c>
      <c r="AG125" s="49"/>
      <c r="AH125" s="186"/>
      <c r="AI125" s="152">
        <v>42569</v>
      </c>
      <c r="AJ125" s="186">
        <v>2.2320000000000002</v>
      </c>
      <c r="AK125" s="49"/>
      <c r="AL125" s="186"/>
      <c r="AM125" s="152">
        <v>42569</v>
      </c>
      <c r="AN125" s="186">
        <v>2.3479999999999999</v>
      </c>
      <c r="AO125" s="49"/>
      <c r="AP125" s="186"/>
      <c r="AQ125" s="152">
        <v>42569</v>
      </c>
      <c r="AR125" s="186">
        <v>2.6640000000000001</v>
      </c>
      <c r="AS125" s="49"/>
      <c r="AT125" s="186"/>
      <c r="AU125" s="152">
        <v>42569</v>
      </c>
      <c r="AV125" s="186"/>
      <c r="AW125" s="49"/>
    </row>
    <row r="126" spans="2:49" x14ac:dyDescent="0.35">
      <c r="B126" s="187"/>
      <c r="C126" s="152">
        <v>42570</v>
      </c>
      <c r="D126" s="186"/>
      <c r="E126" s="186"/>
      <c r="F126" s="187"/>
      <c r="G126" s="152">
        <v>42570</v>
      </c>
      <c r="H126" s="186"/>
      <c r="I126" s="49"/>
      <c r="J126" s="187"/>
      <c r="K126" s="152">
        <v>42570</v>
      </c>
      <c r="L126" s="186"/>
      <c r="M126" s="49"/>
      <c r="N126" s="187"/>
      <c r="O126" s="152">
        <v>42570</v>
      </c>
      <c r="P126" s="186">
        <v>1.919</v>
      </c>
      <c r="Q126" s="49"/>
      <c r="R126" s="186"/>
      <c r="S126" s="152">
        <v>42570</v>
      </c>
      <c r="T126" s="186">
        <v>1.9359999999999999</v>
      </c>
      <c r="U126" s="49"/>
      <c r="V126" s="186"/>
      <c r="W126" s="152">
        <v>42570</v>
      </c>
      <c r="X126" s="186">
        <v>1.966</v>
      </c>
      <c r="Y126" s="186"/>
      <c r="Z126" s="187"/>
      <c r="AA126" s="152">
        <v>42570</v>
      </c>
      <c r="AB126" s="186">
        <v>1.9969999999999999</v>
      </c>
      <c r="AC126" s="49"/>
      <c r="AD126" s="186"/>
      <c r="AE126" s="152">
        <v>42570</v>
      </c>
      <c r="AF126" s="186">
        <v>2.0489999999999999</v>
      </c>
      <c r="AG126" s="49"/>
      <c r="AH126" s="186"/>
      <c r="AI126" s="152">
        <v>42570</v>
      </c>
      <c r="AJ126" s="186">
        <v>2.161</v>
      </c>
      <c r="AK126" s="49"/>
      <c r="AL126" s="186"/>
      <c r="AM126" s="152">
        <v>42570</v>
      </c>
      <c r="AN126" s="186">
        <v>2.2800000000000002</v>
      </c>
      <c r="AO126" s="49"/>
      <c r="AP126" s="186"/>
      <c r="AQ126" s="152">
        <v>42570</v>
      </c>
      <c r="AR126" s="186">
        <v>2.5880000000000001</v>
      </c>
      <c r="AS126" s="49"/>
      <c r="AT126" s="186"/>
      <c r="AU126" s="152">
        <v>42570</v>
      </c>
      <c r="AV126" s="186"/>
      <c r="AW126" s="49"/>
    </row>
    <row r="127" spans="2:49" x14ac:dyDescent="0.35">
      <c r="B127" s="187"/>
      <c r="C127" s="152">
        <v>42571</v>
      </c>
      <c r="D127" s="186"/>
      <c r="E127" s="186"/>
      <c r="F127" s="187"/>
      <c r="G127" s="152">
        <v>42571</v>
      </c>
      <c r="H127" s="186"/>
      <c r="I127" s="49"/>
      <c r="J127" s="187"/>
      <c r="K127" s="152">
        <v>42571</v>
      </c>
      <c r="L127" s="186"/>
      <c r="M127" s="49"/>
      <c r="N127" s="187"/>
      <c r="O127" s="152">
        <v>42571</v>
      </c>
      <c r="P127" s="186">
        <v>1.925</v>
      </c>
      <c r="Q127" s="49"/>
      <c r="R127" s="186"/>
      <c r="S127" s="152">
        <v>42571</v>
      </c>
      <c r="T127" s="186">
        <v>1.94</v>
      </c>
      <c r="U127" s="49"/>
      <c r="V127" s="186"/>
      <c r="W127" s="152">
        <v>42571</v>
      </c>
      <c r="X127" s="186">
        <v>1.9710000000000001</v>
      </c>
      <c r="Y127" s="186"/>
      <c r="Z127" s="187"/>
      <c r="AA127" s="152">
        <v>42571</v>
      </c>
      <c r="AB127" s="186">
        <v>2.0030000000000001</v>
      </c>
      <c r="AC127" s="49"/>
      <c r="AD127" s="186"/>
      <c r="AE127" s="152">
        <v>42571</v>
      </c>
      <c r="AF127" s="186">
        <v>2.048</v>
      </c>
      <c r="AG127" s="49"/>
      <c r="AH127" s="186"/>
      <c r="AI127" s="152">
        <v>42571</v>
      </c>
      <c r="AJ127" s="186">
        <v>2.1829999999999998</v>
      </c>
      <c r="AK127" s="49"/>
      <c r="AL127" s="186"/>
      <c r="AM127" s="152">
        <v>42571</v>
      </c>
      <c r="AN127" s="186">
        <v>2.294</v>
      </c>
      <c r="AO127" s="49"/>
      <c r="AP127" s="186"/>
      <c r="AQ127" s="152">
        <v>42571</v>
      </c>
      <c r="AR127" s="186">
        <v>2.5939999999999999</v>
      </c>
      <c r="AS127" s="49"/>
      <c r="AT127" s="186"/>
      <c r="AU127" s="152">
        <v>42571</v>
      </c>
      <c r="AV127" s="186"/>
      <c r="AW127" s="49"/>
    </row>
    <row r="128" spans="2:49" x14ac:dyDescent="0.35">
      <c r="B128" s="187"/>
      <c r="C128" s="152">
        <v>42572</v>
      </c>
      <c r="D128" s="186"/>
      <c r="E128" s="186"/>
      <c r="F128" s="187"/>
      <c r="G128" s="152">
        <v>42572</v>
      </c>
      <c r="H128" s="186"/>
      <c r="I128" s="49"/>
      <c r="J128" s="187"/>
      <c r="K128" s="152">
        <v>42572</v>
      </c>
      <c r="L128" s="186"/>
      <c r="M128" s="49"/>
      <c r="N128" s="187"/>
      <c r="O128" s="152">
        <v>42572</v>
      </c>
      <c r="P128" s="186">
        <v>1.8820000000000001</v>
      </c>
      <c r="Q128" s="49"/>
      <c r="R128" s="186"/>
      <c r="S128" s="152">
        <v>42572</v>
      </c>
      <c r="T128" s="186">
        <v>1.895</v>
      </c>
      <c r="U128" s="49"/>
      <c r="V128" s="186"/>
      <c r="W128" s="152">
        <v>42572</v>
      </c>
      <c r="X128" s="186">
        <v>1.925</v>
      </c>
      <c r="Y128" s="186"/>
      <c r="Z128" s="187"/>
      <c r="AA128" s="152">
        <v>42572</v>
      </c>
      <c r="AB128" s="186">
        <v>1.9630000000000001</v>
      </c>
      <c r="AC128" s="49"/>
      <c r="AD128" s="186"/>
      <c r="AE128" s="152">
        <v>42572</v>
      </c>
      <c r="AF128" s="186">
        <v>2.0099999999999998</v>
      </c>
      <c r="AG128" s="49"/>
      <c r="AH128" s="186"/>
      <c r="AI128" s="152">
        <v>42572</v>
      </c>
      <c r="AJ128" s="186">
        <v>2.15</v>
      </c>
      <c r="AK128" s="49"/>
      <c r="AL128" s="186"/>
      <c r="AM128" s="152">
        <v>42572</v>
      </c>
      <c r="AN128" s="186">
        <v>2.2629999999999999</v>
      </c>
      <c r="AO128" s="49"/>
      <c r="AP128" s="186"/>
      <c r="AQ128" s="152">
        <v>42572</v>
      </c>
      <c r="AR128" s="186">
        <v>2.5789999999999997</v>
      </c>
      <c r="AS128" s="49"/>
      <c r="AT128" s="186"/>
      <c r="AU128" s="152">
        <v>42572</v>
      </c>
      <c r="AV128" s="186"/>
      <c r="AW128" s="49"/>
    </row>
    <row r="129" spans="2:49" x14ac:dyDescent="0.35">
      <c r="B129" s="187"/>
      <c r="C129" s="152">
        <v>42573</v>
      </c>
      <c r="D129" s="186"/>
      <c r="E129" s="186"/>
      <c r="F129" s="187"/>
      <c r="G129" s="152">
        <v>42573</v>
      </c>
      <c r="H129" s="186"/>
      <c r="I129" s="49"/>
      <c r="J129" s="187"/>
      <c r="K129" s="152">
        <v>42573</v>
      </c>
      <c r="L129" s="186"/>
      <c r="M129" s="49"/>
      <c r="N129" s="187"/>
      <c r="O129" s="152">
        <v>42573</v>
      </c>
      <c r="P129" s="186">
        <v>1.8639999999999999</v>
      </c>
      <c r="Q129" s="49"/>
      <c r="R129" s="186"/>
      <c r="S129" s="152">
        <v>42573</v>
      </c>
      <c r="T129" s="186">
        <v>1.877</v>
      </c>
      <c r="U129" s="49"/>
      <c r="V129" s="186"/>
      <c r="W129" s="152">
        <v>42573</v>
      </c>
      <c r="X129" s="186">
        <v>1.9</v>
      </c>
      <c r="Y129" s="186"/>
      <c r="Z129" s="187"/>
      <c r="AA129" s="152">
        <v>42573</v>
      </c>
      <c r="AB129" s="186">
        <v>1.9340000000000002</v>
      </c>
      <c r="AC129" s="49"/>
      <c r="AD129" s="186"/>
      <c r="AE129" s="152">
        <v>42573</v>
      </c>
      <c r="AF129" s="186">
        <v>1.9830000000000001</v>
      </c>
      <c r="AG129" s="49"/>
      <c r="AH129" s="186"/>
      <c r="AI129" s="152">
        <v>42573</v>
      </c>
      <c r="AJ129" s="186">
        <v>2.1120000000000001</v>
      </c>
      <c r="AK129" s="49"/>
      <c r="AL129" s="186"/>
      <c r="AM129" s="152">
        <v>42573</v>
      </c>
      <c r="AN129" s="186">
        <v>2.2240000000000002</v>
      </c>
      <c r="AO129" s="49"/>
      <c r="AP129" s="186"/>
      <c r="AQ129" s="152">
        <v>42573</v>
      </c>
      <c r="AR129" s="186">
        <v>2.544</v>
      </c>
      <c r="AS129" s="49"/>
      <c r="AT129" s="186"/>
      <c r="AU129" s="152">
        <v>42573</v>
      </c>
      <c r="AV129" s="186"/>
      <c r="AW129" s="49"/>
    </row>
    <row r="130" spans="2:49" x14ac:dyDescent="0.35">
      <c r="B130" s="187"/>
      <c r="C130" s="152">
        <v>42576</v>
      </c>
      <c r="D130" s="186"/>
      <c r="E130" s="186"/>
      <c r="F130" s="187"/>
      <c r="G130" s="152">
        <v>42576</v>
      </c>
      <c r="H130" s="186"/>
      <c r="I130" s="49"/>
      <c r="J130" s="187"/>
      <c r="K130" s="152">
        <v>42576</v>
      </c>
      <c r="L130" s="186"/>
      <c r="M130" s="49"/>
      <c r="N130" s="187"/>
      <c r="O130" s="152">
        <v>42576</v>
      </c>
      <c r="P130" s="186">
        <v>1.869</v>
      </c>
      <c r="Q130" s="49"/>
      <c r="R130" s="186"/>
      <c r="S130" s="152">
        <v>42576</v>
      </c>
      <c r="T130" s="186">
        <v>1.8839999999999999</v>
      </c>
      <c r="U130" s="49"/>
      <c r="V130" s="186"/>
      <c r="W130" s="152">
        <v>42576</v>
      </c>
      <c r="X130" s="186">
        <v>1.9079999999999999</v>
      </c>
      <c r="Y130" s="186"/>
      <c r="Z130" s="187"/>
      <c r="AA130" s="152">
        <v>42576</v>
      </c>
      <c r="AB130" s="186">
        <v>1.9409999999999998</v>
      </c>
      <c r="AC130" s="49"/>
      <c r="AD130" s="186"/>
      <c r="AE130" s="152">
        <v>42576</v>
      </c>
      <c r="AF130" s="186">
        <v>1.992</v>
      </c>
      <c r="AG130" s="49"/>
      <c r="AH130" s="186"/>
      <c r="AI130" s="152">
        <v>42576</v>
      </c>
      <c r="AJ130" s="186">
        <v>2.129</v>
      </c>
      <c r="AK130" s="49"/>
      <c r="AL130" s="186"/>
      <c r="AM130" s="152">
        <v>42576</v>
      </c>
      <c r="AN130" s="186">
        <v>2.2410000000000001</v>
      </c>
      <c r="AO130" s="49"/>
      <c r="AP130" s="186"/>
      <c r="AQ130" s="152">
        <v>42576</v>
      </c>
      <c r="AR130" s="186">
        <v>2.5499999999999998</v>
      </c>
      <c r="AS130" s="49"/>
      <c r="AT130" s="186"/>
      <c r="AU130" s="152">
        <v>42576</v>
      </c>
      <c r="AV130" s="186"/>
      <c r="AW130" s="49"/>
    </row>
    <row r="131" spans="2:49" x14ac:dyDescent="0.35">
      <c r="B131" s="187"/>
      <c r="C131" s="152">
        <v>42577</v>
      </c>
      <c r="D131" s="186"/>
      <c r="E131" s="186"/>
      <c r="F131" s="187"/>
      <c r="G131" s="152">
        <v>42577</v>
      </c>
      <c r="H131" s="186"/>
      <c r="I131" s="49"/>
      <c r="J131" s="187"/>
      <c r="K131" s="152">
        <v>42577</v>
      </c>
      <c r="L131" s="186"/>
      <c r="M131" s="49"/>
      <c r="N131" s="187"/>
      <c r="O131" s="152">
        <v>42577</v>
      </c>
      <c r="P131" s="186">
        <v>1.861</v>
      </c>
      <c r="Q131" s="49"/>
      <c r="R131" s="186"/>
      <c r="S131" s="152">
        <v>42577</v>
      </c>
      <c r="T131" s="186">
        <v>1.8759999999999999</v>
      </c>
      <c r="U131" s="49"/>
      <c r="V131" s="186"/>
      <c r="W131" s="152">
        <v>42577</v>
      </c>
      <c r="X131" s="186">
        <v>1.9</v>
      </c>
      <c r="Y131" s="186"/>
      <c r="Z131" s="187"/>
      <c r="AA131" s="152">
        <v>42577</v>
      </c>
      <c r="AB131" s="186">
        <v>1.9350000000000001</v>
      </c>
      <c r="AC131" s="49"/>
      <c r="AD131" s="186"/>
      <c r="AE131" s="152">
        <v>42577</v>
      </c>
      <c r="AF131" s="186">
        <v>1.988</v>
      </c>
      <c r="AG131" s="49"/>
      <c r="AH131" s="186"/>
      <c r="AI131" s="152">
        <v>42577</v>
      </c>
      <c r="AJ131" s="186">
        <v>2.125</v>
      </c>
      <c r="AK131" s="49"/>
      <c r="AL131" s="186"/>
      <c r="AM131" s="152">
        <v>42577</v>
      </c>
      <c r="AN131" s="186">
        <v>2.238</v>
      </c>
      <c r="AO131" s="49"/>
      <c r="AP131" s="186"/>
      <c r="AQ131" s="152">
        <v>42577</v>
      </c>
      <c r="AR131" s="186">
        <v>2.5460000000000003</v>
      </c>
      <c r="AS131" s="49"/>
      <c r="AT131" s="186"/>
      <c r="AU131" s="152">
        <v>42577</v>
      </c>
      <c r="AV131" s="186"/>
      <c r="AW131" s="49"/>
    </row>
    <row r="132" spans="2:49" x14ac:dyDescent="0.35">
      <c r="B132" s="187"/>
      <c r="C132" s="152">
        <v>42578</v>
      </c>
      <c r="D132" s="186"/>
      <c r="E132" s="186"/>
      <c r="F132" s="187"/>
      <c r="G132" s="152">
        <v>42578</v>
      </c>
      <c r="H132" s="186"/>
      <c r="I132" s="49"/>
      <c r="J132" s="187"/>
      <c r="K132" s="152">
        <v>42578</v>
      </c>
      <c r="L132" s="186"/>
      <c r="M132" s="49"/>
      <c r="N132" s="187"/>
      <c r="O132" s="152">
        <v>42578</v>
      </c>
      <c r="P132" s="186">
        <v>1.8860000000000001</v>
      </c>
      <c r="Q132" s="49"/>
      <c r="R132" s="186"/>
      <c r="S132" s="152">
        <v>42578</v>
      </c>
      <c r="T132" s="186">
        <v>1.9060000000000001</v>
      </c>
      <c r="U132" s="49"/>
      <c r="V132" s="186"/>
      <c r="W132" s="152">
        <v>42578</v>
      </c>
      <c r="X132" s="186">
        <v>1.9390000000000001</v>
      </c>
      <c r="Y132" s="186"/>
      <c r="Z132" s="187"/>
      <c r="AA132" s="152">
        <v>42578</v>
      </c>
      <c r="AB132" s="186">
        <v>1.9750000000000001</v>
      </c>
      <c r="AC132" s="49"/>
      <c r="AD132" s="186"/>
      <c r="AE132" s="152">
        <v>42578</v>
      </c>
      <c r="AF132" s="186">
        <v>2.0249999999999999</v>
      </c>
      <c r="AG132" s="49"/>
      <c r="AH132" s="186"/>
      <c r="AI132" s="152">
        <v>42578</v>
      </c>
      <c r="AJ132" s="186">
        <v>2.1680000000000001</v>
      </c>
      <c r="AK132" s="49"/>
      <c r="AL132" s="186"/>
      <c r="AM132" s="152">
        <v>42578</v>
      </c>
      <c r="AN132" s="186">
        <v>2.282</v>
      </c>
      <c r="AO132" s="49"/>
      <c r="AP132" s="186"/>
      <c r="AQ132" s="152">
        <v>42578</v>
      </c>
      <c r="AR132" s="186">
        <v>2.5920000000000001</v>
      </c>
      <c r="AS132" s="49"/>
      <c r="AT132" s="186"/>
      <c r="AU132" s="152">
        <v>42578</v>
      </c>
      <c r="AV132" s="186"/>
      <c r="AW132" s="49"/>
    </row>
    <row r="133" spans="2:49" x14ac:dyDescent="0.35">
      <c r="B133" s="187"/>
      <c r="C133" s="152">
        <v>42579</v>
      </c>
      <c r="D133" s="186"/>
      <c r="E133" s="186"/>
      <c r="F133" s="187"/>
      <c r="G133" s="152">
        <v>42579</v>
      </c>
      <c r="H133" s="186"/>
      <c r="I133" s="49"/>
      <c r="J133" s="187"/>
      <c r="K133" s="152">
        <v>42579</v>
      </c>
      <c r="L133" s="186"/>
      <c r="M133" s="49"/>
      <c r="N133" s="187"/>
      <c r="O133" s="152">
        <v>42579</v>
      </c>
      <c r="P133" s="186">
        <v>1.8559999999999999</v>
      </c>
      <c r="Q133" s="49"/>
      <c r="R133" s="186"/>
      <c r="S133" s="152">
        <v>42579</v>
      </c>
      <c r="T133" s="186">
        <v>1.8660000000000001</v>
      </c>
      <c r="U133" s="49"/>
      <c r="V133" s="186"/>
      <c r="W133" s="152">
        <v>42579</v>
      </c>
      <c r="X133" s="186">
        <v>1.8959999999999999</v>
      </c>
      <c r="Y133" s="186"/>
      <c r="Z133" s="187"/>
      <c r="AA133" s="152">
        <v>42579</v>
      </c>
      <c r="AB133" s="186">
        <v>1.9239999999999999</v>
      </c>
      <c r="AC133" s="49"/>
      <c r="AD133" s="186"/>
      <c r="AE133" s="152">
        <v>42579</v>
      </c>
      <c r="AF133" s="186">
        <v>2.004</v>
      </c>
      <c r="AG133" s="49"/>
      <c r="AH133" s="186"/>
      <c r="AI133" s="152">
        <v>42579</v>
      </c>
      <c r="AJ133" s="186">
        <v>2.13</v>
      </c>
      <c r="AK133" s="49"/>
      <c r="AL133" s="186"/>
      <c r="AM133" s="152">
        <v>42579</v>
      </c>
      <c r="AN133" s="186">
        <v>2.2410000000000001</v>
      </c>
      <c r="AO133" s="49"/>
      <c r="AP133" s="186"/>
      <c r="AQ133" s="152">
        <v>42579</v>
      </c>
      <c r="AR133" s="186">
        <v>2.5649999999999999</v>
      </c>
      <c r="AS133" s="49"/>
      <c r="AT133" s="186"/>
      <c r="AU133" s="152">
        <v>42579</v>
      </c>
      <c r="AV133" s="186"/>
      <c r="AW133" s="49"/>
    </row>
    <row r="134" spans="2:49" x14ac:dyDescent="0.35">
      <c r="B134" s="187"/>
      <c r="C134" s="152">
        <v>42580</v>
      </c>
      <c r="D134" s="186"/>
      <c r="E134" s="186"/>
      <c r="F134" s="187"/>
      <c r="G134" s="152">
        <v>42580</v>
      </c>
      <c r="H134" s="186"/>
      <c r="I134" s="49"/>
      <c r="J134" s="187"/>
      <c r="K134" s="152">
        <v>42580</v>
      </c>
      <c r="L134" s="186"/>
      <c r="M134" s="49"/>
      <c r="N134" s="187"/>
      <c r="O134" s="152">
        <v>42580</v>
      </c>
      <c r="P134" s="186">
        <v>1.847</v>
      </c>
      <c r="Q134" s="49"/>
      <c r="R134" s="186"/>
      <c r="S134" s="152">
        <v>42580</v>
      </c>
      <c r="T134" s="186">
        <v>1.847</v>
      </c>
      <c r="U134" s="49"/>
      <c r="V134" s="186"/>
      <c r="W134" s="152">
        <v>42580</v>
      </c>
      <c r="X134" s="186">
        <v>1.88</v>
      </c>
      <c r="Y134" s="186"/>
      <c r="Z134" s="187"/>
      <c r="AA134" s="152">
        <v>42580</v>
      </c>
      <c r="AB134" s="186">
        <v>1.903</v>
      </c>
      <c r="AC134" s="49"/>
      <c r="AD134" s="186"/>
      <c r="AE134" s="152">
        <v>42580</v>
      </c>
      <c r="AF134" s="186">
        <v>1.9790000000000001</v>
      </c>
      <c r="AG134" s="49"/>
      <c r="AH134" s="186"/>
      <c r="AI134" s="152">
        <v>42580</v>
      </c>
      <c r="AJ134" s="186">
        <v>2.11</v>
      </c>
      <c r="AK134" s="49"/>
      <c r="AL134" s="186"/>
      <c r="AM134" s="152">
        <v>42580</v>
      </c>
      <c r="AN134" s="186">
        <v>2.2250000000000001</v>
      </c>
      <c r="AO134" s="49"/>
      <c r="AP134" s="186"/>
      <c r="AQ134" s="152">
        <v>42580</v>
      </c>
      <c r="AR134" s="186">
        <v>2.544</v>
      </c>
      <c r="AS134" s="49"/>
      <c r="AT134" s="186"/>
      <c r="AU134" s="152">
        <v>42580</v>
      </c>
      <c r="AV134" s="186"/>
      <c r="AW134" s="49"/>
    </row>
    <row r="135" spans="2:49" x14ac:dyDescent="0.35">
      <c r="B135" s="187"/>
      <c r="C135" s="152">
        <v>42583</v>
      </c>
      <c r="D135" s="186"/>
      <c r="E135" s="186"/>
      <c r="F135" s="187"/>
      <c r="G135" s="152">
        <v>42583</v>
      </c>
      <c r="H135" s="186"/>
      <c r="I135" s="49"/>
      <c r="J135" s="187"/>
      <c r="K135" s="152">
        <v>42583</v>
      </c>
      <c r="L135" s="186"/>
      <c r="M135" s="49"/>
      <c r="N135" s="187"/>
      <c r="O135" s="152">
        <v>42583</v>
      </c>
      <c r="P135" s="186">
        <v>1.8159999999999998</v>
      </c>
      <c r="Q135" s="49"/>
      <c r="R135" s="186"/>
      <c r="S135" s="152">
        <v>42583</v>
      </c>
      <c r="T135" s="186">
        <v>1.8080000000000001</v>
      </c>
      <c r="U135" s="49"/>
      <c r="V135" s="186"/>
      <c r="W135" s="152">
        <v>42583</v>
      </c>
      <c r="X135" s="186">
        <v>1.8380000000000001</v>
      </c>
      <c r="Y135" s="186"/>
      <c r="Z135" s="187"/>
      <c r="AA135" s="152">
        <v>42583</v>
      </c>
      <c r="AB135" s="186">
        <v>1.857</v>
      </c>
      <c r="AC135" s="49"/>
      <c r="AD135" s="186"/>
      <c r="AE135" s="152">
        <v>42583</v>
      </c>
      <c r="AF135" s="186">
        <v>1.9319999999999999</v>
      </c>
      <c r="AG135" s="49"/>
      <c r="AH135" s="186"/>
      <c r="AI135" s="152">
        <v>42583</v>
      </c>
      <c r="AJ135" s="186">
        <v>2.0550000000000002</v>
      </c>
      <c r="AK135" s="49"/>
      <c r="AL135" s="186"/>
      <c r="AM135" s="152">
        <v>42583</v>
      </c>
      <c r="AN135" s="186">
        <v>2.1800000000000002</v>
      </c>
      <c r="AO135" s="49"/>
      <c r="AP135" s="186"/>
      <c r="AQ135" s="152">
        <v>42583</v>
      </c>
      <c r="AR135" s="186">
        <v>2.504</v>
      </c>
      <c r="AS135" s="49"/>
      <c r="AT135" s="186"/>
      <c r="AU135" s="152">
        <v>42583</v>
      </c>
      <c r="AV135" s="186"/>
      <c r="AW135" s="49"/>
    </row>
    <row r="136" spans="2:49" x14ac:dyDescent="0.35">
      <c r="B136" s="187"/>
      <c r="C136" s="152">
        <v>42584</v>
      </c>
      <c r="D136" s="186"/>
      <c r="E136" s="186"/>
      <c r="F136" s="187"/>
      <c r="G136" s="152">
        <v>42584</v>
      </c>
      <c r="H136" s="186"/>
      <c r="I136" s="49"/>
      <c r="J136" s="187"/>
      <c r="K136" s="152">
        <v>42584</v>
      </c>
      <c r="L136" s="186"/>
      <c r="M136" s="49"/>
      <c r="N136" s="187"/>
      <c r="O136" s="152">
        <v>42584</v>
      </c>
      <c r="P136" s="186">
        <v>1.831</v>
      </c>
      <c r="Q136" s="49"/>
      <c r="R136" s="186"/>
      <c r="S136" s="152">
        <v>42584</v>
      </c>
      <c r="T136" s="186">
        <v>1.823</v>
      </c>
      <c r="U136" s="49"/>
      <c r="V136" s="186"/>
      <c r="W136" s="152">
        <v>42584</v>
      </c>
      <c r="X136" s="186">
        <v>1.839</v>
      </c>
      <c r="Y136" s="186"/>
      <c r="Z136" s="187"/>
      <c r="AA136" s="152">
        <v>42584</v>
      </c>
      <c r="AB136" s="186">
        <v>1.855</v>
      </c>
      <c r="AC136" s="49"/>
      <c r="AD136" s="186"/>
      <c r="AE136" s="152">
        <v>42584</v>
      </c>
      <c r="AF136" s="186">
        <v>1.9319999999999999</v>
      </c>
      <c r="AG136" s="49"/>
      <c r="AH136" s="186"/>
      <c r="AI136" s="152">
        <v>42584</v>
      </c>
      <c r="AJ136" s="186">
        <v>2.0579999999999998</v>
      </c>
      <c r="AK136" s="49"/>
      <c r="AL136" s="186"/>
      <c r="AM136" s="152">
        <v>42584</v>
      </c>
      <c r="AN136" s="186">
        <v>2.17</v>
      </c>
      <c r="AO136" s="49"/>
      <c r="AP136" s="186"/>
      <c r="AQ136" s="152">
        <v>42584</v>
      </c>
      <c r="AR136" s="186">
        <v>2.4939999999999998</v>
      </c>
      <c r="AS136" s="49"/>
      <c r="AT136" s="186"/>
      <c r="AU136" s="152">
        <v>42584</v>
      </c>
      <c r="AV136" s="186"/>
      <c r="AW136" s="49"/>
    </row>
    <row r="137" spans="2:49" x14ac:dyDescent="0.35">
      <c r="B137" s="187"/>
      <c r="C137" s="152">
        <v>42585</v>
      </c>
      <c r="D137" s="186"/>
      <c r="E137" s="186"/>
      <c r="F137" s="187"/>
      <c r="G137" s="152">
        <v>42585</v>
      </c>
      <c r="H137" s="186"/>
      <c r="I137" s="49"/>
      <c r="J137" s="187"/>
      <c r="K137" s="152">
        <v>42585</v>
      </c>
      <c r="L137" s="186"/>
      <c r="M137" s="49"/>
      <c r="N137" s="187"/>
      <c r="O137" s="152">
        <v>42585</v>
      </c>
      <c r="P137" s="186">
        <v>1.849</v>
      </c>
      <c r="Q137" s="49"/>
      <c r="R137" s="186"/>
      <c r="S137" s="152">
        <v>42585</v>
      </c>
      <c r="T137" s="186">
        <v>1.8420000000000001</v>
      </c>
      <c r="U137" s="49"/>
      <c r="V137" s="186"/>
      <c r="W137" s="152">
        <v>42585</v>
      </c>
      <c r="X137" s="186">
        <v>1.855</v>
      </c>
      <c r="Y137" s="186"/>
      <c r="Z137" s="187"/>
      <c r="AA137" s="152">
        <v>42585</v>
      </c>
      <c r="AB137" s="186">
        <v>1.875</v>
      </c>
      <c r="AC137" s="49"/>
      <c r="AD137" s="186"/>
      <c r="AE137" s="152">
        <v>42585</v>
      </c>
      <c r="AF137" s="186">
        <v>1.96</v>
      </c>
      <c r="AG137" s="49"/>
      <c r="AH137" s="186"/>
      <c r="AI137" s="152">
        <v>42585</v>
      </c>
      <c r="AJ137" s="186">
        <v>2.0960000000000001</v>
      </c>
      <c r="AK137" s="49"/>
      <c r="AL137" s="186"/>
      <c r="AM137" s="152">
        <v>42585</v>
      </c>
      <c r="AN137" s="186">
        <v>2.2149999999999999</v>
      </c>
      <c r="AO137" s="49"/>
      <c r="AP137" s="186"/>
      <c r="AQ137" s="152">
        <v>42585</v>
      </c>
      <c r="AR137" s="186">
        <v>2.5369999999999999</v>
      </c>
      <c r="AS137" s="49"/>
      <c r="AT137" s="186"/>
      <c r="AU137" s="152">
        <v>42585</v>
      </c>
      <c r="AV137" s="186"/>
      <c r="AW137" s="49"/>
    </row>
    <row r="138" spans="2:49" x14ac:dyDescent="0.35">
      <c r="B138" s="187"/>
      <c r="C138" s="152">
        <v>42586</v>
      </c>
      <c r="D138" s="186"/>
      <c r="E138" s="186"/>
      <c r="F138" s="187"/>
      <c r="G138" s="152">
        <v>42586</v>
      </c>
      <c r="H138" s="186"/>
      <c r="I138" s="49"/>
      <c r="J138" s="187"/>
      <c r="K138" s="152">
        <v>42586</v>
      </c>
      <c r="L138" s="186"/>
      <c r="M138" s="49"/>
      <c r="N138" s="187"/>
      <c r="O138" s="152">
        <v>42586</v>
      </c>
      <c r="P138" s="186">
        <v>1.835</v>
      </c>
      <c r="Q138" s="49"/>
      <c r="R138" s="186"/>
      <c r="S138" s="152">
        <v>42586</v>
      </c>
      <c r="T138" s="186">
        <v>1.8279999999999998</v>
      </c>
      <c r="U138" s="49"/>
      <c r="V138" s="186"/>
      <c r="W138" s="152">
        <v>42586</v>
      </c>
      <c r="X138" s="186">
        <v>1.8460000000000001</v>
      </c>
      <c r="Y138" s="186"/>
      <c r="Z138" s="187"/>
      <c r="AA138" s="152">
        <v>42586</v>
      </c>
      <c r="AB138" s="186">
        <v>1.8719999999999999</v>
      </c>
      <c r="AC138" s="49"/>
      <c r="AD138" s="186"/>
      <c r="AE138" s="152">
        <v>42586</v>
      </c>
      <c r="AF138" s="186">
        <v>1.9609999999999999</v>
      </c>
      <c r="AG138" s="49"/>
      <c r="AH138" s="186"/>
      <c r="AI138" s="152">
        <v>42586</v>
      </c>
      <c r="AJ138" s="186">
        <v>2.1070000000000002</v>
      </c>
      <c r="AK138" s="49"/>
      <c r="AL138" s="186"/>
      <c r="AM138" s="152">
        <v>42586</v>
      </c>
      <c r="AN138" s="186">
        <v>2.2320000000000002</v>
      </c>
      <c r="AO138" s="49"/>
      <c r="AP138" s="186"/>
      <c r="AQ138" s="152">
        <v>42586</v>
      </c>
      <c r="AR138" s="186">
        <v>2.5499999999999998</v>
      </c>
      <c r="AS138" s="49"/>
      <c r="AT138" s="186"/>
      <c r="AU138" s="152">
        <v>42586</v>
      </c>
      <c r="AV138" s="186"/>
      <c r="AW138" s="49"/>
    </row>
    <row r="139" spans="2:49" x14ac:dyDescent="0.35">
      <c r="B139" s="187"/>
      <c r="C139" s="152">
        <v>42587</v>
      </c>
      <c r="D139" s="186"/>
      <c r="E139" s="186"/>
      <c r="F139" s="187"/>
      <c r="G139" s="152">
        <v>42587</v>
      </c>
      <c r="H139" s="186"/>
      <c r="I139" s="49"/>
      <c r="J139" s="187"/>
      <c r="K139" s="152">
        <v>42587</v>
      </c>
      <c r="L139" s="186"/>
      <c r="M139" s="49"/>
      <c r="N139" s="187"/>
      <c r="O139" s="152">
        <v>42587</v>
      </c>
      <c r="P139" s="186">
        <v>1.819</v>
      </c>
      <c r="Q139" s="49"/>
      <c r="R139" s="186"/>
      <c r="S139" s="152">
        <v>42587</v>
      </c>
      <c r="T139" s="186">
        <v>1.8029999999999999</v>
      </c>
      <c r="U139" s="49"/>
      <c r="V139" s="186"/>
      <c r="W139" s="152">
        <v>42587</v>
      </c>
      <c r="X139" s="186">
        <v>1.8169999999999999</v>
      </c>
      <c r="Y139" s="186"/>
      <c r="Z139" s="187"/>
      <c r="AA139" s="152">
        <v>42587</v>
      </c>
      <c r="AB139" s="186">
        <v>1.837</v>
      </c>
      <c r="AC139" s="49"/>
      <c r="AD139" s="186"/>
      <c r="AE139" s="152">
        <v>42587</v>
      </c>
      <c r="AF139" s="186">
        <v>1.923</v>
      </c>
      <c r="AG139" s="49"/>
      <c r="AH139" s="186"/>
      <c r="AI139" s="152">
        <v>42587</v>
      </c>
      <c r="AJ139" s="186">
        <v>2.0630000000000002</v>
      </c>
      <c r="AK139" s="49"/>
      <c r="AL139" s="186"/>
      <c r="AM139" s="152">
        <v>42587</v>
      </c>
      <c r="AN139" s="186">
        <v>2.1880000000000002</v>
      </c>
      <c r="AO139" s="49"/>
      <c r="AP139" s="186"/>
      <c r="AQ139" s="152">
        <v>42587</v>
      </c>
      <c r="AR139" s="186">
        <v>2.508</v>
      </c>
      <c r="AS139" s="49"/>
      <c r="AT139" s="186"/>
      <c r="AU139" s="152">
        <v>42587</v>
      </c>
      <c r="AV139" s="186"/>
      <c r="AW139" s="49"/>
    </row>
    <row r="140" spans="2:49" x14ac:dyDescent="0.35">
      <c r="B140" s="187"/>
      <c r="C140" s="152">
        <v>42590</v>
      </c>
      <c r="D140" s="186"/>
      <c r="E140" s="186"/>
      <c r="F140" s="187"/>
      <c r="G140" s="152">
        <v>42590</v>
      </c>
      <c r="H140" s="186"/>
      <c r="I140" s="49"/>
      <c r="J140" s="187"/>
      <c r="K140" s="152">
        <v>42590</v>
      </c>
      <c r="L140" s="186"/>
      <c r="M140" s="49"/>
      <c r="N140" s="187"/>
      <c r="O140" s="152">
        <v>42590</v>
      </c>
      <c r="P140" s="186">
        <v>1.823</v>
      </c>
      <c r="Q140" s="49"/>
      <c r="R140" s="186"/>
      <c r="S140" s="152">
        <v>42590</v>
      </c>
      <c r="T140" s="186">
        <v>1.8149999999999999</v>
      </c>
      <c r="U140" s="49"/>
      <c r="V140" s="186"/>
      <c r="W140" s="152">
        <v>42590</v>
      </c>
      <c r="X140" s="186">
        <v>1.8319999999999999</v>
      </c>
      <c r="Y140" s="186"/>
      <c r="Z140" s="187"/>
      <c r="AA140" s="152">
        <v>42590</v>
      </c>
      <c r="AB140" s="186">
        <v>1.8580000000000001</v>
      </c>
      <c r="AC140" s="49"/>
      <c r="AD140" s="186"/>
      <c r="AE140" s="152">
        <v>42590</v>
      </c>
      <c r="AF140" s="186">
        <v>1.9510000000000001</v>
      </c>
      <c r="AG140" s="49"/>
      <c r="AH140" s="186"/>
      <c r="AI140" s="152">
        <v>42590</v>
      </c>
      <c r="AJ140" s="186">
        <v>2.1110000000000002</v>
      </c>
      <c r="AK140" s="49"/>
      <c r="AL140" s="186"/>
      <c r="AM140" s="152">
        <v>42590</v>
      </c>
      <c r="AN140" s="186">
        <v>2.2400000000000002</v>
      </c>
      <c r="AO140" s="49"/>
      <c r="AP140" s="186"/>
      <c r="AQ140" s="152">
        <v>42590</v>
      </c>
      <c r="AR140" s="186">
        <v>2.56</v>
      </c>
      <c r="AS140" s="49"/>
      <c r="AT140" s="186"/>
      <c r="AU140" s="152">
        <v>42590</v>
      </c>
      <c r="AV140" s="186"/>
      <c r="AW140" s="49"/>
    </row>
    <row r="141" spans="2:49" x14ac:dyDescent="0.35">
      <c r="B141" s="187"/>
      <c r="C141" s="152">
        <v>42591</v>
      </c>
      <c r="D141" s="186"/>
      <c r="E141" s="186"/>
      <c r="F141" s="187"/>
      <c r="G141" s="152">
        <v>42591</v>
      </c>
      <c r="H141" s="186"/>
      <c r="I141" s="49"/>
      <c r="J141" s="187"/>
      <c r="K141" s="152">
        <v>42591</v>
      </c>
      <c r="L141" s="186"/>
      <c r="M141" s="49"/>
      <c r="N141" s="187"/>
      <c r="O141" s="152">
        <v>42591</v>
      </c>
      <c r="P141" s="186">
        <v>1.7829999999999999</v>
      </c>
      <c r="Q141" s="49"/>
      <c r="R141" s="186"/>
      <c r="S141" s="152">
        <v>42591</v>
      </c>
      <c r="T141" s="186">
        <v>1.7770000000000001</v>
      </c>
      <c r="U141" s="49"/>
      <c r="V141" s="186"/>
      <c r="W141" s="152">
        <v>42591</v>
      </c>
      <c r="X141" s="186">
        <v>1.794</v>
      </c>
      <c r="Y141" s="186"/>
      <c r="Z141" s="187"/>
      <c r="AA141" s="152">
        <v>42591</v>
      </c>
      <c r="AB141" s="186">
        <v>1.8149999999999999</v>
      </c>
      <c r="AC141" s="49"/>
      <c r="AD141" s="186"/>
      <c r="AE141" s="152">
        <v>42591</v>
      </c>
      <c r="AF141" s="186">
        <v>1.9260000000000002</v>
      </c>
      <c r="AG141" s="49"/>
      <c r="AH141" s="186"/>
      <c r="AI141" s="152">
        <v>42591</v>
      </c>
      <c r="AJ141" s="186">
        <v>2.0880000000000001</v>
      </c>
      <c r="AK141" s="49"/>
      <c r="AL141" s="186"/>
      <c r="AM141" s="152">
        <v>42591</v>
      </c>
      <c r="AN141" s="186">
        <v>2.2160000000000002</v>
      </c>
      <c r="AO141" s="49"/>
      <c r="AP141" s="186"/>
      <c r="AQ141" s="152">
        <v>42591</v>
      </c>
      <c r="AR141" s="186">
        <v>2.5369999999999999</v>
      </c>
      <c r="AS141" s="49"/>
      <c r="AT141" s="186"/>
      <c r="AU141" s="152">
        <v>42591</v>
      </c>
      <c r="AV141" s="186"/>
      <c r="AW141" s="49"/>
    </row>
    <row r="142" spans="2:49" x14ac:dyDescent="0.35">
      <c r="B142" s="187"/>
      <c r="C142" s="152">
        <v>42592</v>
      </c>
      <c r="D142" s="186"/>
      <c r="E142" s="186"/>
      <c r="F142" s="187"/>
      <c r="G142" s="152">
        <v>42592</v>
      </c>
      <c r="H142" s="186"/>
      <c r="I142" s="49"/>
      <c r="J142" s="187"/>
      <c r="K142" s="152">
        <v>42592</v>
      </c>
      <c r="L142" s="186"/>
      <c r="M142" s="49"/>
      <c r="N142" s="187"/>
      <c r="O142" s="152">
        <v>42592</v>
      </c>
      <c r="P142" s="186">
        <v>1.7509999999999999</v>
      </c>
      <c r="Q142" s="49"/>
      <c r="R142" s="186"/>
      <c r="S142" s="152">
        <v>42592</v>
      </c>
      <c r="T142" s="186">
        <v>1.746</v>
      </c>
      <c r="U142" s="49"/>
      <c r="V142" s="186"/>
      <c r="W142" s="152">
        <v>42592</v>
      </c>
      <c r="X142" s="186">
        <v>1.7589999999999999</v>
      </c>
      <c r="Y142" s="186"/>
      <c r="Z142" s="187"/>
      <c r="AA142" s="152">
        <v>42592</v>
      </c>
      <c r="AB142" s="186">
        <v>1.778</v>
      </c>
      <c r="AC142" s="49"/>
      <c r="AD142" s="186"/>
      <c r="AE142" s="152">
        <v>42592</v>
      </c>
      <c r="AF142" s="186">
        <v>1.8759999999999999</v>
      </c>
      <c r="AG142" s="49"/>
      <c r="AH142" s="186"/>
      <c r="AI142" s="152">
        <v>42592</v>
      </c>
      <c r="AJ142" s="186">
        <v>2.0350000000000001</v>
      </c>
      <c r="AK142" s="49"/>
      <c r="AL142" s="186"/>
      <c r="AM142" s="152">
        <v>42592</v>
      </c>
      <c r="AN142" s="186">
        <v>2.169</v>
      </c>
      <c r="AO142" s="49"/>
      <c r="AP142" s="186"/>
      <c r="AQ142" s="152">
        <v>42592</v>
      </c>
      <c r="AR142" s="186">
        <v>2.4910000000000001</v>
      </c>
      <c r="AS142" s="49"/>
      <c r="AT142" s="186"/>
      <c r="AU142" s="152">
        <v>42592</v>
      </c>
      <c r="AV142" s="186"/>
      <c r="AW142" s="49"/>
    </row>
    <row r="143" spans="2:49" x14ac:dyDescent="0.35">
      <c r="B143" s="187"/>
      <c r="C143" s="152">
        <v>42593</v>
      </c>
      <c r="D143" s="186"/>
      <c r="E143" s="186"/>
      <c r="F143" s="187"/>
      <c r="G143" s="152">
        <v>42593</v>
      </c>
      <c r="H143" s="186"/>
      <c r="I143" s="49"/>
      <c r="J143" s="187"/>
      <c r="K143" s="152">
        <v>42593</v>
      </c>
      <c r="L143" s="186"/>
      <c r="M143" s="49"/>
      <c r="N143" s="187"/>
      <c r="O143" s="152">
        <v>42593</v>
      </c>
      <c r="P143" s="186">
        <v>1.7770000000000001</v>
      </c>
      <c r="Q143" s="49"/>
      <c r="R143" s="186"/>
      <c r="S143" s="152">
        <v>42593</v>
      </c>
      <c r="T143" s="186">
        <v>1.7690000000000001</v>
      </c>
      <c r="U143" s="49"/>
      <c r="V143" s="186"/>
      <c r="W143" s="152">
        <v>42593</v>
      </c>
      <c r="X143" s="186">
        <v>1.776</v>
      </c>
      <c r="Y143" s="186"/>
      <c r="Z143" s="187"/>
      <c r="AA143" s="152">
        <v>42593</v>
      </c>
      <c r="AB143" s="186">
        <v>1.7770000000000001</v>
      </c>
      <c r="AC143" s="49"/>
      <c r="AD143" s="186"/>
      <c r="AE143" s="152">
        <v>42593</v>
      </c>
      <c r="AF143" s="186">
        <v>1.8639999999999999</v>
      </c>
      <c r="AG143" s="49"/>
      <c r="AH143" s="186"/>
      <c r="AI143" s="152">
        <v>42593</v>
      </c>
      <c r="AJ143" s="186">
        <v>2.0139999999999998</v>
      </c>
      <c r="AK143" s="49"/>
      <c r="AL143" s="186"/>
      <c r="AM143" s="152">
        <v>42593</v>
      </c>
      <c r="AN143" s="186">
        <v>2.1379999999999999</v>
      </c>
      <c r="AO143" s="49"/>
      <c r="AP143" s="186"/>
      <c r="AQ143" s="152">
        <v>42593</v>
      </c>
      <c r="AR143" s="186">
        <v>2.4529999999999998</v>
      </c>
      <c r="AS143" s="49"/>
      <c r="AT143" s="186"/>
      <c r="AU143" s="152">
        <v>42593</v>
      </c>
      <c r="AV143" s="186"/>
      <c r="AW143" s="49"/>
    </row>
    <row r="144" spans="2:49" x14ac:dyDescent="0.35">
      <c r="B144" s="187"/>
      <c r="C144" s="152">
        <v>42594</v>
      </c>
      <c r="D144" s="186"/>
      <c r="E144" s="186"/>
      <c r="F144" s="187"/>
      <c r="G144" s="152">
        <v>42594</v>
      </c>
      <c r="H144" s="186"/>
      <c r="I144" s="49"/>
      <c r="J144" s="187"/>
      <c r="K144" s="152">
        <v>42594</v>
      </c>
      <c r="L144" s="186"/>
      <c r="M144" s="49"/>
      <c r="N144" s="187"/>
      <c r="O144" s="152">
        <v>42594</v>
      </c>
      <c r="P144" s="186">
        <v>1.786</v>
      </c>
      <c r="Q144" s="49"/>
      <c r="R144" s="186"/>
      <c r="S144" s="152">
        <v>42594</v>
      </c>
      <c r="T144" s="186">
        <v>1.77</v>
      </c>
      <c r="U144" s="49"/>
      <c r="V144" s="186"/>
      <c r="W144" s="152">
        <v>42594</v>
      </c>
      <c r="X144" s="186">
        <v>1.772</v>
      </c>
      <c r="Y144" s="186"/>
      <c r="Z144" s="187"/>
      <c r="AA144" s="152">
        <v>42594</v>
      </c>
      <c r="AB144" s="186">
        <v>1.78</v>
      </c>
      <c r="AC144" s="49"/>
      <c r="AD144" s="186"/>
      <c r="AE144" s="152">
        <v>42594</v>
      </c>
      <c r="AF144" s="186">
        <v>1.875</v>
      </c>
      <c r="AG144" s="49"/>
      <c r="AH144" s="186"/>
      <c r="AI144" s="152">
        <v>42594</v>
      </c>
      <c r="AJ144" s="186">
        <v>2.0339999999999998</v>
      </c>
      <c r="AK144" s="49"/>
      <c r="AL144" s="186"/>
      <c r="AM144" s="152">
        <v>42594</v>
      </c>
      <c r="AN144" s="186">
        <v>2.1629999999999998</v>
      </c>
      <c r="AO144" s="49"/>
      <c r="AP144" s="186"/>
      <c r="AQ144" s="152">
        <v>42594</v>
      </c>
      <c r="AR144" s="186">
        <v>2.4809999999999999</v>
      </c>
      <c r="AS144" s="49"/>
      <c r="AT144" s="186"/>
      <c r="AU144" s="152">
        <v>42594</v>
      </c>
      <c r="AV144" s="186"/>
      <c r="AW144" s="49"/>
    </row>
    <row r="145" spans="2:49" x14ac:dyDescent="0.35">
      <c r="B145" s="187"/>
      <c r="C145" s="152">
        <v>42597</v>
      </c>
      <c r="D145" s="186"/>
      <c r="E145" s="186"/>
      <c r="F145" s="187"/>
      <c r="G145" s="152">
        <v>42597</v>
      </c>
      <c r="H145" s="186"/>
      <c r="I145" s="49"/>
      <c r="J145" s="187"/>
      <c r="K145" s="152">
        <v>42597</v>
      </c>
      <c r="L145" s="186"/>
      <c r="M145" s="49"/>
      <c r="N145" s="187"/>
      <c r="O145" s="152">
        <v>42597</v>
      </c>
      <c r="P145" s="186">
        <v>1.7829999999999999</v>
      </c>
      <c r="Q145" s="49"/>
      <c r="R145" s="186"/>
      <c r="S145" s="152">
        <v>42597</v>
      </c>
      <c r="T145" s="186">
        <v>1.764</v>
      </c>
      <c r="U145" s="49"/>
      <c r="V145" s="186"/>
      <c r="W145" s="152">
        <v>42597</v>
      </c>
      <c r="X145" s="186">
        <v>1.76</v>
      </c>
      <c r="Y145" s="186"/>
      <c r="Z145" s="187"/>
      <c r="AA145" s="152">
        <v>42597</v>
      </c>
      <c r="AB145" s="186">
        <v>1.7669999999999999</v>
      </c>
      <c r="AC145" s="49"/>
      <c r="AD145" s="186"/>
      <c r="AE145" s="152">
        <v>42597</v>
      </c>
      <c r="AF145" s="186">
        <v>1.8620000000000001</v>
      </c>
      <c r="AG145" s="49"/>
      <c r="AH145" s="186"/>
      <c r="AI145" s="152">
        <v>42597</v>
      </c>
      <c r="AJ145" s="186">
        <v>2.0179999999999998</v>
      </c>
      <c r="AK145" s="49"/>
      <c r="AL145" s="186"/>
      <c r="AM145" s="152">
        <v>42597</v>
      </c>
      <c r="AN145" s="186">
        <v>2.1480000000000001</v>
      </c>
      <c r="AO145" s="49"/>
      <c r="AP145" s="186"/>
      <c r="AQ145" s="152">
        <v>42597</v>
      </c>
      <c r="AR145" s="186">
        <v>2.4649999999999999</v>
      </c>
      <c r="AS145" s="49"/>
      <c r="AT145" s="186"/>
      <c r="AU145" s="152">
        <v>42597</v>
      </c>
      <c r="AV145" s="186"/>
      <c r="AW145" s="49"/>
    </row>
    <row r="146" spans="2:49" x14ac:dyDescent="0.35">
      <c r="B146" s="187"/>
      <c r="C146" s="152">
        <v>42598</v>
      </c>
      <c r="D146" s="186"/>
      <c r="E146" s="186"/>
      <c r="F146" s="187"/>
      <c r="G146" s="152">
        <v>42598</v>
      </c>
      <c r="H146" s="186"/>
      <c r="I146" s="49"/>
      <c r="J146" s="187"/>
      <c r="K146" s="152">
        <v>42598</v>
      </c>
      <c r="L146" s="186"/>
      <c r="M146" s="49"/>
      <c r="N146" s="187"/>
      <c r="O146" s="152">
        <v>42598</v>
      </c>
      <c r="P146" s="186">
        <v>1.7930000000000001</v>
      </c>
      <c r="Q146" s="49"/>
      <c r="R146" s="186"/>
      <c r="S146" s="152">
        <v>42598</v>
      </c>
      <c r="T146" s="186">
        <v>1.776</v>
      </c>
      <c r="U146" s="49"/>
      <c r="V146" s="186"/>
      <c r="W146" s="152">
        <v>42598</v>
      </c>
      <c r="X146" s="186">
        <v>1.7730000000000001</v>
      </c>
      <c r="Y146" s="186"/>
      <c r="Z146" s="187"/>
      <c r="AA146" s="152">
        <v>42598</v>
      </c>
      <c r="AB146" s="186">
        <v>1.778</v>
      </c>
      <c r="AC146" s="49"/>
      <c r="AD146" s="186"/>
      <c r="AE146" s="152">
        <v>42598</v>
      </c>
      <c r="AF146" s="186">
        <v>1.8740000000000001</v>
      </c>
      <c r="AG146" s="49"/>
      <c r="AH146" s="186"/>
      <c r="AI146" s="152">
        <v>42598</v>
      </c>
      <c r="AJ146" s="186">
        <v>2.032</v>
      </c>
      <c r="AK146" s="49"/>
      <c r="AL146" s="186"/>
      <c r="AM146" s="152">
        <v>42598</v>
      </c>
      <c r="AN146" s="186">
        <v>2.1640000000000001</v>
      </c>
      <c r="AO146" s="49"/>
      <c r="AP146" s="186"/>
      <c r="AQ146" s="152">
        <v>42598</v>
      </c>
      <c r="AR146" s="186">
        <v>2.4950000000000001</v>
      </c>
      <c r="AS146" s="49"/>
      <c r="AT146" s="186"/>
      <c r="AU146" s="152">
        <v>42598</v>
      </c>
      <c r="AV146" s="186"/>
      <c r="AW146" s="49"/>
    </row>
    <row r="147" spans="2:49" x14ac:dyDescent="0.35">
      <c r="B147" s="187"/>
      <c r="C147" s="152">
        <v>42599</v>
      </c>
      <c r="D147" s="186"/>
      <c r="E147" s="186"/>
      <c r="F147" s="187"/>
      <c r="G147" s="152">
        <v>42599</v>
      </c>
      <c r="H147" s="186"/>
      <c r="I147" s="49"/>
      <c r="J147" s="187"/>
      <c r="K147" s="152">
        <v>42599</v>
      </c>
      <c r="L147" s="186"/>
      <c r="M147" s="49"/>
      <c r="N147" s="187"/>
      <c r="O147" s="152">
        <v>42599</v>
      </c>
      <c r="P147" s="186">
        <v>1.8109999999999999</v>
      </c>
      <c r="Q147" s="49"/>
      <c r="R147" s="186"/>
      <c r="S147" s="152">
        <v>42599</v>
      </c>
      <c r="T147" s="186">
        <v>1.794</v>
      </c>
      <c r="U147" s="49"/>
      <c r="V147" s="186"/>
      <c r="W147" s="152">
        <v>42599</v>
      </c>
      <c r="X147" s="186">
        <v>1.788</v>
      </c>
      <c r="Y147" s="186"/>
      <c r="Z147" s="187"/>
      <c r="AA147" s="152">
        <v>42599</v>
      </c>
      <c r="AB147" s="186">
        <v>1.8</v>
      </c>
      <c r="AC147" s="49"/>
      <c r="AD147" s="186"/>
      <c r="AE147" s="152">
        <v>42599</v>
      </c>
      <c r="AF147" s="186">
        <v>1.899</v>
      </c>
      <c r="AG147" s="49"/>
      <c r="AH147" s="186"/>
      <c r="AI147" s="152">
        <v>42599</v>
      </c>
      <c r="AJ147" s="186">
        <v>2.0649999999999999</v>
      </c>
      <c r="AK147" s="49"/>
      <c r="AL147" s="186"/>
      <c r="AM147" s="152">
        <v>42599</v>
      </c>
      <c r="AN147" s="186">
        <v>2.2029999999999998</v>
      </c>
      <c r="AO147" s="49"/>
      <c r="AP147" s="186"/>
      <c r="AQ147" s="152">
        <v>42599</v>
      </c>
      <c r="AR147" s="186">
        <v>2.5289999999999999</v>
      </c>
      <c r="AS147" s="49"/>
      <c r="AT147" s="186"/>
      <c r="AU147" s="152">
        <v>42599</v>
      </c>
      <c r="AV147" s="186"/>
      <c r="AW147" s="49"/>
    </row>
    <row r="148" spans="2:49" x14ac:dyDescent="0.35">
      <c r="B148" s="187"/>
      <c r="C148" s="152">
        <v>42600</v>
      </c>
      <c r="D148" s="186"/>
      <c r="E148" s="186"/>
      <c r="F148" s="187"/>
      <c r="G148" s="152">
        <v>42600</v>
      </c>
      <c r="H148" s="186"/>
      <c r="I148" s="49"/>
      <c r="J148" s="187"/>
      <c r="K148" s="152">
        <v>42600</v>
      </c>
      <c r="L148" s="186"/>
      <c r="M148" s="49"/>
      <c r="N148" s="187"/>
      <c r="O148" s="152">
        <v>42600</v>
      </c>
      <c r="P148" s="186">
        <v>1.7970000000000002</v>
      </c>
      <c r="Q148" s="49"/>
      <c r="R148" s="186"/>
      <c r="S148" s="152">
        <v>42600</v>
      </c>
      <c r="T148" s="186">
        <v>1.7749999999999999</v>
      </c>
      <c r="U148" s="49"/>
      <c r="V148" s="186"/>
      <c r="W148" s="152">
        <v>42600</v>
      </c>
      <c r="X148" s="186">
        <v>1.772</v>
      </c>
      <c r="Y148" s="186"/>
      <c r="Z148" s="187"/>
      <c r="AA148" s="152">
        <v>42600</v>
      </c>
      <c r="AB148" s="186">
        <v>1.7829999999999999</v>
      </c>
      <c r="AC148" s="49"/>
      <c r="AD148" s="186"/>
      <c r="AE148" s="152">
        <v>42600</v>
      </c>
      <c r="AF148" s="186">
        <v>1.8959999999999999</v>
      </c>
      <c r="AG148" s="49"/>
      <c r="AH148" s="186"/>
      <c r="AI148" s="152">
        <v>42600</v>
      </c>
      <c r="AJ148" s="186">
        <v>2.0470000000000002</v>
      </c>
      <c r="AK148" s="49"/>
      <c r="AL148" s="186"/>
      <c r="AM148" s="152">
        <v>42600</v>
      </c>
      <c r="AN148" s="186">
        <v>2.1709999999999998</v>
      </c>
      <c r="AO148" s="49"/>
      <c r="AP148" s="186"/>
      <c r="AQ148" s="152">
        <v>42600</v>
      </c>
      <c r="AR148" s="186">
        <v>2.5089999999999999</v>
      </c>
      <c r="AS148" s="49"/>
      <c r="AT148" s="186"/>
      <c r="AU148" s="152">
        <v>42600</v>
      </c>
      <c r="AV148" s="186"/>
      <c r="AW148" s="49"/>
    </row>
    <row r="149" spans="2:49" x14ac:dyDescent="0.35">
      <c r="B149" s="187"/>
      <c r="C149" s="152">
        <v>42601</v>
      </c>
      <c r="D149" s="186"/>
      <c r="E149" s="186"/>
      <c r="F149" s="187"/>
      <c r="G149" s="152">
        <v>42601</v>
      </c>
      <c r="H149" s="186"/>
      <c r="I149" s="49"/>
      <c r="J149" s="187"/>
      <c r="K149" s="152">
        <v>42601</v>
      </c>
      <c r="L149" s="186"/>
      <c r="M149" s="49"/>
      <c r="N149" s="187"/>
      <c r="O149" s="152">
        <v>42601</v>
      </c>
      <c r="P149" s="186">
        <v>1.8120000000000001</v>
      </c>
      <c r="Q149" s="49"/>
      <c r="R149" s="186"/>
      <c r="S149" s="152">
        <v>42601</v>
      </c>
      <c r="T149" s="186">
        <v>1.7930000000000001</v>
      </c>
      <c r="U149" s="49"/>
      <c r="V149" s="186"/>
      <c r="W149" s="152">
        <v>42601</v>
      </c>
      <c r="X149" s="186">
        <v>1.7869999999999999</v>
      </c>
      <c r="Y149" s="186"/>
      <c r="Z149" s="187"/>
      <c r="AA149" s="152">
        <v>42601</v>
      </c>
      <c r="AB149" s="186">
        <v>1.8010000000000002</v>
      </c>
      <c r="AC149" s="49"/>
      <c r="AD149" s="186"/>
      <c r="AE149" s="152">
        <v>42601</v>
      </c>
      <c r="AF149" s="186">
        <v>1.9319999999999999</v>
      </c>
      <c r="AG149" s="49"/>
      <c r="AH149" s="186"/>
      <c r="AI149" s="152">
        <v>42601</v>
      </c>
      <c r="AJ149" s="186">
        <v>2.0990000000000002</v>
      </c>
      <c r="AK149" s="49"/>
      <c r="AL149" s="186"/>
      <c r="AM149" s="152">
        <v>42601</v>
      </c>
      <c r="AN149" s="186">
        <v>2.2320000000000002</v>
      </c>
      <c r="AO149" s="49"/>
      <c r="AP149" s="186"/>
      <c r="AQ149" s="152">
        <v>42601</v>
      </c>
      <c r="AR149" s="186">
        <v>2.5789999999999997</v>
      </c>
      <c r="AS149" s="49"/>
      <c r="AT149" s="186"/>
      <c r="AU149" s="152">
        <v>42601</v>
      </c>
      <c r="AV149" s="186"/>
      <c r="AW149" s="49"/>
    </row>
    <row r="150" spans="2:49" x14ac:dyDescent="0.35">
      <c r="B150" s="187"/>
      <c r="C150" s="152">
        <v>42604</v>
      </c>
      <c r="D150" s="186"/>
      <c r="E150" s="186"/>
      <c r="F150" s="187"/>
      <c r="G150" s="152">
        <v>42604</v>
      </c>
      <c r="H150" s="186"/>
      <c r="I150" s="49"/>
      <c r="J150" s="187"/>
      <c r="K150" s="152">
        <v>42604</v>
      </c>
      <c r="L150" s="186"/>
      <c r="M150" s="49"/>
      <c r="N150" s="187"/>
      <c r="O150" s="152">
        <v>42604</v>
      </c>
      <c r="P150" s="186">
        <v>1.8340000000000001</v>
      </c>
      <c r="Q150" s="49"/>
      <c r="R150" s="186"/>
      <c r="S150" s="152">
        <v>42604</v>
      </c>
      <c r="T150" s="186">
        <v>1.827</v>
      </c>
      <c r="U150" s="49"/>
      <c r="V150" s="186"/>
      <c r="W150" s="152">
        <v>42604</v>
      </c>
      <c r="X150" s="186">
        <v>1.825</v>
      </c>
      <c r="Y150" s="186"/>
      <c r="Z150" s="187"/>
      <c r="AA150" s="152">
        <v>42604</v>
      </c>
      <c r="AB150" s="186">
        <v>1.839</v>
      </c>
      <c r="AC150" s="49"/>
      <c r="AD150" s="186"/>
      <c r="AE150" s="152">
        <v>42604</v>
      </c>
      <c r="AF150" s="186">
        <v>1.994</v>
      </c>
      <c r="AG150" s="49"/>
      <c r="AH150" s="186"/>
      <c r="AI150" s="152">
        <v>42604</v>
      </c>
      <c r="AJ150" s="186">
        <v>2.1779999999999999</v>
      </c>
      <c r="AK150" s="49"/>
      <c r="AL150" s="186"/>
      <c r="AM150" s="152">
        <v>42604</v>
      </c>
      <c r="AN150" s="186">
        <v>2.319</v>
      </c>
      <c r="AO150" s="49"/>
      <c r="AP150" s="186"/>
      <c r="AQ150" s="152">
        <v>42604</v>
      </c>
      <c r="AR150" s="186">
        <v>2.7039999999999997</v>
      </c>
      <c r="AS150" s="49"/>
      <c r="AT150" s="186"/>
      <c r="AU150" s="152">
        <v>42604</v>
      </c>
      <c r="AV150" s="186"/>
      <c r="AW150" s="49"/>
    </row>
    <row r="151" spans="2:49" x14ac:dyDescent="0.35">
      <c r="B151" s="187"/>
      <c r="C151" s="152">
        <v>42605</v>
      </c>
      <c r="D151" s="186"/>
      <c r="E151" s="186"/>
      <c r="F151" s="187"/>
      <c r="G151" s="152">
        <v>42605</v>
      </c>
      <c r="H151" s="186"/>
      <c r="I151" s="49"/>
      <c r="J151" s="187"/>
      <c r="K151" s="152">
        <v>42605</v>
      </c>
      <c r="L151" s="186"/>
      <c r="M151" s="49"/>
      <c r="N151" s="187"/>
      <c r="O151" s="152">
        <v>42605</v>
      </c>
      <c r="P151" s="186">
        <v>1.8129999999999999</v>
      </c>
      <c r="Q151" s="49"/>
      <c r="R151" s="186"/>
      <c r="S151" s="152">
        <v>42605</v>
      </c>
      <c r="T151" s="186">
        <v>1.8</v>
      </c>
      <c r="U151" s="49"/>
      <c r="V151" s="186"/>
      <c r="W151" s="152">
        <v>42605</v>
      </c>
      <c r="X151" s="186">
        <v>1.796</v>
      </c>
      <c r="Y151" s="186"/>
      <c r="Z151" s="187"/>
      <c r="AA151" s="152">
        <v>42605</v>
      </c>
      <c r="AB151" s="186">
        <v>1.8029999999999999</v>
      </c>
      <c r="AC151" s="49"/>
      <c r="AD151" s="186"/>
      <c r="AE151" s="152">
        <v>42605</v>
      </c>
      <c r="AF151" s="186">
        <v>1.9630000000000001</v>
      </c>
      <c r="AG151" s="49"/>
      <c r="AH151" s="186"/>
      <c r="AI151" s="152">
        <v>42605</v>
      </c>
      <c r="AJ151" s="186">
        <v>2.1390000000000002</v>
      </c>
      <c r="AK151" s="49"/>
      <c r="AL151" s="186"/>
      <c r="AM151" s="152">
        <v>42605</v>
      </c>
      <c r="AN151" s="186">
        <v>2.274</v>
      </c>
      <c r="AO151" s="49"/>
      <c r="AP151" s="186"/>
      <c r="AQ151" s="152">
        <v>42605</v>
      </c>
      <c r="AR151" s="186">
        <v>2.64</v>
      </c>
      <c r="AS151" s="49"/>
      <c r="AT151" s="186"/>
      <c r="AU151" s="152">
        <v>42605</v>
      </c>
      <c r="AV151" s="186"/>
      <c r="AW151" s="49"/>
    </row>
    <row r="152" spans="2:49" x14ac:dyDescent="0.35">
      <c r="B152" s="187"/>
      <c r="C152" s="152">
        <v>42606</v>
      </c>
      <c r="D152" s="186"/>
      <c r="E152" s="186"/>
      <c r="F152" s="187"/>
      <c r="G152" s="152">
        <v>42606</v>
      </c>
      <c r="H152" s="186"/>
      <c r="I152" s="49"/>
      <c r="J152" s="187"/>
      <c r="K152" s="152">
        <v>42606</v>
      </c>
      <c r="L152" s="186"/>
      <c r="M152" s="49"/>
      <c r="N152" s="187"/>
      <c r="O152" s="152">
        <v>42606</v>
      </c>
      <c r="P152" s="186">
        <v>1.8129999999999999</v>
      </c>
      <c r="Q152" s="49"/>
      <c r="R152" s="186"/>
      <c r="S152" s="152">
        <v>42606</v>
      </c>
      <c r="T152" s="186">
        <v>1.7989999999999999</v>
      </c>
      <c r="U152" s="49"/>
      <c r="V152" s="186"/>
      <c r="W152" s="152">
        <v>42606</v>
      </c>
      <c r="X152" s="186">
        <v>1.7949999999999999</v>
      </c>
      <c r="Y152" s="186"/>
      <c r="Z152" s="187"/>
      <c r="AA152" s="152">
        <v>42606</v>
      </c>
      <c r="AB152" s="186">
        <v>1.8069999999999999</v>
      </c>
      <c r="AC152" s="49"/>
      <c r="AD152" s="186"/>
      <c r="AE152" s="152">
        <v>42606</v>
      </c>
      <c r="AF152" s="186">
        <v>1.9670000000000001</v>
      </c>
      <c r="AG152" s="49"/>
      <c r="AH152" s="186"/>
      <c r="AI152" s="152">
        <v>42606</v>
      </c>
      <c r="AJ152" s="186">
        <v>2.149</v>
      </c>
      <c r="AK152" s="49"/>
      <c r="AL152" s="186"/>
      <c r="AM152" s="152">
        <v>42606</v>
      </c>
      <c r="AN152" s="186">
        <v>2.2810000000000001</v>
      </c>
      <c r="AO152" s="49"/>
      <c r="AP152" s="186"/>
      <c r="AQ152" s="152">
        <v>42606</v>
      </c>
      <c r="AR152" s="186">
        <v>2.6459999999999999</v>
      </c>
      <c r="AS152" s="49"/>
      <c r="AT152" s="186"/>
      <c r="AU152" s="152">
        <v>42606</v>
      </c>
      <c r="AV152" s="186"/>
      <c r="AW152" s="49"/>
    </row>
    <row r="153" spans="2:49" x14ac:dyDescent="0.35">
      <c r="B153" s="187"/>
      <c r="C153" s="152">
        <v>42607</v>
      </c>
      <c r="D153" s="186"/>
      <c r="E153" s="186"/>
      <c r="F153" s="187"/>
      <c r="G153" s="152">
        <v>42607</v>
      </c>
      <c r="H153" s="186"/>
      <c r="I153" s="49"/>
      <c r="J153" s="187"/>
      <c r="K153" s="152">
        <v>42607</v>
      </c>
      <c r="L153" s="186"/>
      <c r="M153" s="49"/>
      <c r="N153" s="187"/>
      <c r="O153" s="152">
        <v>42607</v>
      </c>
      <c r="P153" s="186">
        <v>1.806</v>
      </c>
      <c r="Q153" s="49"/>
      <c r="R153" s="186"/>
      <c r="S153" s="152">
        <v>42607</v>
      </c>
      <c r="T153" s="186">
        <v>1.806</v>
      </c>
      <c r="U153" s="49"/>
      <c r="V153" s="186"/>
      <c r="W153" s="152">
        <v>42607</v>
      </c>
      <c r="X153" s="186">
        <v>1.8090000000000002</v>
      </c>
      <c r="Y153" s="186"/>
      <c r="Z153" s="187"/>
      <c r="AA153" s="152">
        <v>42607</v>
      </c>
      <c r="AB153" s="186">
        <v>1.8239999999999998</v>
      </c>
      <c r="AC153" s="49"/>
      <c r="AD153" s="186"/>
      <c r="AE153" s="152">
        <v>42607</v>
      </c>
      <c r="AF153" s="186">
        <v>1.9689999999999999</v>
      </c>
      <c r="AG153" s="49"/>
      <c r="AH153" s="186"/>
      <c r="AI153" s="152">
        <v>42607</v>
      </c>
      <c r="AJ153" s="186">
        <v>2.1549999999999998</v>
      </c>
      <c r="AK153" s="49"/>
      <c r="AL153" s="186"/>
      <c r="AM153" s="152">
        <v>42607</v>
      </c>
      <c r="AN153" s="186">
        <v>2.2789999999999999</v>
      </c>
      <c r="AO153" s="49"/>
      <c r="AP153" s="186"/>
      <c r="AQ153" s="152">
        <v>42607</v>
      </c>
      <c r="AR153" s="186">
        <v>2.6269999999999998</v>
      </c>
      <c r="AS153" s="49"/>
      <c r="AT153" s="186"/>
      <c r="AU153" s="152">
        <v>42607</v>
      </c>
      <c r="AV153" s="186"/>
      <c r="AW153" s="49"/>
    </row>
    <row r="154" spans="2:49" x14ac:dyDescent="0.35">
      <c r="B154" s="187"/>
      <c r="C154" s="152">
        <v>42608</v>
      </c>
      <c r="D154" s="186"/>
      <c r="E154" s="186"/>
      <c r="F154" s="187"/>
      <c r="G154" s="152">
        <v>42608</v>
      </c>
      <c r="H154" s="186"/>
      <c r="I154" s="49"/>
      <c r="J154" s="187"/>
      <c r="K154" s="152">
        <v>42608</v>
      </c>
      <c r="L154" s="186"/>
      <c r="M154" s="49"/>
      <c r="N154" s="187"/>
      <c r="O154" s="152">
        <v>42608</v>
      </c>
      <c r="P154" s="186">
        <v>1.81</v>
      </c>
      <c r="Q154" s="49"/>
      <c r="R154" s="186"/>
      <c r="S154" s="152">
        <v>42608</v>
      </c>
      <c r="T154" s="186">
        <v>1.8149999999999999</v>
      </c>
      <c r="U154" s="49"/>
      <c r="V154" s="186"/>
      <c r="W154" s="152">
        <v>42608</v>
      </c>
      <c r="X154" s="186">
        <v>1.8239999999999998</v>
      </c>
      <c r="Y154" s="186"/>
      <c r="Z154" s="187"/>
      <c r="AA154" s="152">
        <v>42608</v>
      </c>
      <c r="AB154" s="186">
        <v>1.841</v>
      </c>
      <c r="AC154" s="49"/>
      <c r="AD154" s="186"/>
      <c r="AE154" s="152">
        <v>42608</v>
      </c>
      <c r="AF154" s="186">
        <v>1.9769999999999999</v>
      </c>
      <c r="AG154" s="49"/>
      <c r="AH154" s="186"/>
      <c r="AI154" s="152">
        <v>42608</v>
      </c>
      <c r="AJ154" s="186">
        <v>2.1619999999999999</v>
      </c>
      <c r="AK154" s="49"/>
      <c r="AL154" s="186"/>
      <c r="AM154" s="152">
        <v>42608</v>
      </c>
      <c r="AN154" s="186">
        <v>2.2829999999999999</v>
      </c>
      <c r="AO154" s="49"/>
      <c r="AP154" s="186"/>
      <c r="AQ154" s="152">
        <v>42608</v>
      </c>
      <c r="AR154" s="186">
        <v>2.6139999999999999</v>
      </c>
      <c r="AS154" s="49"/>
      <c r="AT154" s="186"/>
      <c r="AU154" s="152">
        <v>42608</v>
      </c>
      <c r="AV154" s="186">
        <v>2.879</v>
      </c>
      <c r="AW154" s="49"/>
    </row>
    <row r="155" spans="2:49" x14ac:dyDescent="0.35">
      <c r="B155" s="187"/>
      <c r="C155" s="152">
        <v>42611</v>
      </c>
      <c r="D155" s="186"/>
      <c r="E155" s="186"/>
      <c r="F155" s="187"/>
      <c r="G155" s="152">
        <v>42611</v>
      </c>
      <c r="H155" s="186"/>
      <c r="I155" s="49"/>
      <c r="J155" s="187"/>
      <c r="K155" s="152">
        <v>42611</v>
      </c>
      <c r="L155" s="186"/>
      <c r="M155" s="49"/>
      <c r="N155" s="187"/>
      <c r="O155" s="152">
        <v>42611</v>
      </c>
      <c r="P155" s="186">
        <v>1.8159999999999998</v>
      </c>
      <c r="Q155" s="49"/>
      <c r="R155" s="186"/>
      <c r="S155" s="152">
        <v>42611</v>
      </c>
      <c r="T155" s="186">
        <v>1.8260000000000001</v>
      </c>
      <c r="U155" s="49"/>
      <c r="V155" s="186"/>
      <c r="W155" s="152">
        <v>42611</v>
      </c>
      <c r="X155" s="186">
        <v>1.8420000000000001</v>
      </c>
      <c r="Y155" s="186"/>
      <c r="Z155" s="187"/>
      <c r="AA155" s="152">
        <v>42611</v>
      </c>
      <c r="AB155" s="186">
        <v>1.857</v>
      </c>
      <c r="AC155" s="49"/>
      <c r="AD155" s="186"/>
      <c r="AE155" s="152">
        <v>42611</v>
      </c>
      <c r="AF155" s="186">
        <v>1.9889999999999999</v>
      </c>
      <c r="AG155" s="49"/>
      <c r="AH155" s="186"/>
      <c r="AI155" s="152">
        <v>42611</v>
      </c>
      <c r="AJ155" s="186">
        <v>2.1789999999999998</v>
      </c>
      <c r="AK155" s="49"/>
      <c r="AL155" s="186"/>
      <c r="AM155" s="152">
        <v>42611</v>
      </c>
      <c r="AN155" s="186">
        <v>2.2970000000000002</v>
      </c>
      <c r="AO155" s="49"/>
      <c r="AP155" s="186"/>
      <c r="AQ155" s="152">
        <v>42611</v>
      </c>
      <c r="AR155" s="186">
        <v>2.6219999999999999</v>
      </c>
      <c r="AS155" s="49"/>
      <c r="AT155" s="186"/>
      <c r="AU155" s="152">
        <v>42611</v>
      </c>
      <c r="AV155" s="186">
        <v>2.8730000000000002</v>
      </c>
      <c r="AW155" s="49"/>
    </row>
    <row r="156" spans="2:49" x14ac:dyDescent="0.35">
      <c r="B156" s="187"/>
      <c r="C156" s="152">
        <v>42612</v>
      </c>
      <c r="D156" s="186"/>
      <c r="E156" s="186"/>
      <c r="F156" s="187"/>
      <c r="G156" s="152">
        <v>42612</v>
      </c>
      <c r="H156" s="186"/>
      <c r="I156" s="49"/>
      <c r="J156" s="187"/>
      <c r="K156" s="152">
        <v>42612</v>
      </c>
      <c r="L156" s="186"/>
      <c r="M156" s="49"/>
      <c r="N156" s="187"/>
      <c r="O156" s="152">
        <v>42612</v>
      </c>
      <c r="P156" s="186">
        <v>1.8140000000000001</v>
      </c>
      <c r="Q156" s="49"/>
      <c r="R156" s="186"/>
      <c r="S156" s="152">
        <v>42612</v>
      </c>
      <c r="T156" s="186">
        <v>1.8380000000000001</v>
      </c>
      <c r="U156" s="49"/>
      <c r="V156" s="186"/>
      <c r="W156" s="152">
        <v>42612</v>
      </c>
      <c r="X156" s="186">
        <v>1.835</v>
      </c>
      <c r="Y156" s="186"/>
      <c r="Z156" s="187"/>
      <c r="AA156" s="152">
        <v>42612</v>
      </c>
      <c r="AB156" s="186">
        <v>1.851</v>
      </c>
      <c r="AC156" s="49"/>
      <c r="AD156" s="186"/>
      <c r="AE156" s="152">
        <v>42612</v>
      </c>
      <c r="AF156" s="186">
        <v>1.97</v>
      </c>
      <c r="AG156" s="49"/>
      <c r="AH156" s="186"/>
      <c r="AI156" s="152">
        <v>42612</v>
      </c>
      <c r="AJ156" s="186">
        <v>2.1459999999999999</v>
      </c>
      <c r="AK156" s="49"/>
      <c r="AL156" s="186"/>
      <c r="AM156" s="152">
        <v>42612</v>
      </c>
      <c r="AN156" s="186">
        <v>2.258</v>
      </c>
      <c r="AO156" s="49"/>
      <c r="AP156" s="186"/>
      <c r="AQ156" s="152">
        <v>42612</v>
      </c>
      <c r="AR156" s="186">
        <v>2.581</v>
      </c>
      <c r="AS156" s="49"/>
      <c r="AT156" s="186"/>
      <c r="AU156" s="152">
        <v>42612</v>
      </c>
      <c r="AV156" s="186">
        <v>2.8369999999999997</v>
      </c>
      <c r="AW156" s="49"/>
    </row>
    <row r="157" spans="2:49" x14ac:dyDescent="0.35">
      <c r="B157" s="187"/>
      <c r="C157" s="152">
        <v>42613</v>
      </c>
      <c r="D157" s="186"/>
      <c r="E157" s="186"/>
      <c r="F157" s="187"/>
      <c r="G157" s="152">
        <v>42613</v>
      </c>
      <c r="H157" s="186"/>
      <c r="I157" s="49"/>
      <c r="J157" s="187"/>
      <c r="K157" s="152">
        <v>42613</v>
      </c>
      <c r="L157" s="186"/>
      <c r="M157" s="49"/>
      <c r="N157" s="187"/>
      <c r="O157" s="152">
        <v>42613</v>
      </c>
      <c r="P157" s="186">
        <v>1.8169999999999999</v>
      </c>
      <c r="Q157" s="49"/>
      <c r="R157" s="186"/>
      <c r="S157" s="152">
        <v>42613</v>
      </c>
      <c r="T157" s="186">
        <v>1.8340000000000001</v>
      </c>
      <c r="U157" s="49"/>
      <c r="V157" s="186"/>
      <c r="W157" s="152">
        <v>42613</v>
      </c>
      <c r="X157" s="186">
        <v>1.8279999999999998</v>
      </c>
      <c r="Y157" s="186"/>
      <c r="Z157" s="187"/>
      <c r="AA157" s="152">
        <v>42613</v>
      </c>
      <c r="AB157" s="186">
        <v>1.843</v>
      </c>
      <c r="AC157" s="49"/>
      <c r="AD157" s="186"/>
      <c r="AE157" s="152">
        <v>42613</v>
      </c>
      <c r="AF157" s="186">
        <v>1.9630000000000001</v>
      </c>
      <c r="AG157" s="49"/>
      <c r="AH157" s="186"/>
      <c r="AI157" s="152">
        <v>42613</v>
      </c>
      <c r="AJ157" s="186">
        <v>2.14</v>
      </c>
      <c r="AK157" s="49"/>
      <c r="AL157" s="186"/>
      <c r="AM157" s="152">
        <v>42613</v>
      </c>
      <c r="AN157" s="186">
        <v>2.254</v>
      </c>
      <c r="AO157" s="49"/>
      <c r="AP157" s="186"/>
      <c r="AQ157" s="152">
        <v>42613</v>
      </c>
      <c r="AR157" s="186">
        <v>2.573</v>
      </c>
      <c r="AS157" s="49"/>
      <c r="AT157" s="186"/>
      <c r="AU157" s="152">
        <v>42613</v>
      </c>
      <c r="AV157" s="186">
        <v>2.8170000000000002</v>
      </c>
      <c r="AW157" s="49"/>
    </row>
    <row r="158" spans="2:49" x14ac:dyDescent="0.35">
      <c r="B158" s="187"/>
      <c r="C158" s="152">
        <v>42614</v>
      </c>
      <c r="D158" s="186"/>
      <c r="E158" s="186"/>
      <c r="F158" s="187"/>
      <c r="G158" s="152">
        <v>42614</v>
      </c>
      <c r="H158" s="186"/>
      <c r="I158" s="49"/>
      <c r="J158" s="187"/>
      <c r="K158" s="152">
        <v>42614</v>
      </c>
      <c r="L158" s="186"/>
      <c r="M158" s="49"/>
      <c r="N158" s="187"/>
      <c r="O158" s="152">
        <v>42614</v>
      </c>
      <c r="P158" s="186">
        <v>1.8239999999999998</v>
      </c>
      <c r="Q158" s="49"/>
      <c r="R158" s="186"/>
      <c r="S158" s="152">
        <v>42614</v>
      </c>
      <c r="T158" s="186">
        <v>1.843</v>
      </c>
      <c r="U158" s="49"/>
      <c r="V158" s="186"/>
      <c r="W158" s="152">
        <v>42614</v>
      </c>
      <c r="X158" s="186">
        <v>1.8380000000000001</v>
      </c>
      <c r="Y158" s="186"/>
      <c r="Z158" s="187"/>
      <c r="AA158" s="152">
        <v>42614</v>
      </c>
      <c r="AB158" s="186">
        <v>1.8540000000000001</v>
      </c>
      <c r="AC158" s="49"/>
      <c r="AD158" s="186"/>
      <c r="AE158" s="152">
        <v>42614</v>
      </c>
      <c r="AF158" s="186">
        <v>1.9729999999999999</v>
      </c>
      <c r="AG158" s="49"/>
      <c r="AH158" s="186"/>
      <c r="AI158" s="152">
        <v>42614</v>
      </c>
      <c r="AJ158" s="186">
        <v>2.15</v>
      </c>
      <c r="AK158" s="49"/>
      <c r="AL158" s="186"/>
      <c r="AM158" s="152">
        <v>42614</v>
      </c>
      <c r="AN158" s="186">
        <v>2.2629999999999999</v>
      </c>
      <c r="AO158" s="49"/>
      <c r="AP158" s="186"/>
      <c r="AQ158" s="152">
        <v>42614</v>
      </c>
      <c r="AR158" s="186">
        <v>2.5789999999999997</v>
      </c>
      <c r="AS158" s="49"/>
      <c r="AT158" s="186"/>
      <c r="AU158" s="152">
        <v>42614</v>
      </c>
      <c r="AV158" s="186">
        <v>2.831</v>
      </c>
      <c r="AW158" s="49"/>
    </row>
    <row r="159" spans="2:49" x14ac:dyDescent="0.35">
      <c r="B159" s="187"/>
      <c r="C159" s="152">
        <v>42615</v>
      </c>
      <c r="D159" s="186"/>
      <c r="E159" s="186"/>
      <c r="F159" s="187"/>
      <c r="G159" s="152">
        <v>42615</v>
      </c>
      <c r="H159" s="186"/>
      <c r="I159" s="49"/>
      <c r="J159" s="187"/>
      <c r="K159" s="152">
        <v>42615</v>
      </c>
      <c r="L159" s="186"/>
      <c r="M159" s="49"/>
      <c r="N159" s="187"/>
      <c r="O159" s="152">
        <v>42615</v>
      </c>
      <c r="P159" s="186">
        <v>1.8239999999999998</v>
      </c>
      <c r="Q159" s="49"/>
      <c r="R159" s="186"/>
      <c r="S159" s="152">
        <v>42615</v>
      </c>
      <c r="T159" s="186">
        <v>1.853</v>
      </c>
      <c r="U159" s="49"/>
      <c r="V159" s="186"/>
      <c r="W159" s="152">
        <v>42615</v>
      </c>
      <c r="X159" s="186">
        <v>1.85</v>
      </c>
      <c r="Y159" s="186"/>
      <c r="Z159" s="187"/>
      <c r="AA159" s="152">
        <v>42615</v>
      </c>
      <c r="AB159" s="186">
        <v>1.8639999999999999</v>
      </c>
      <c r="AC159" s="49"/>
      <c r="AD159" s="186"/>
      <c r="AE159" s="152">
        <v>42615</v>
      </c>
      <c r="AF159" s="186">
        <v>1.984</v>
      </c>
      <c r="AG159" s="49"/>
      <c r="AH159" s="186"/>
      <c r="AI159" s="152">
        <v>42615</v>
      </c>
      <c r="AJ159" s="186">
        <v>2.1619999999999999</v>
      </c>
      <c r="AK159" s="49"/>
      <c r="AL159" s="186"/>
      <c r="AM159" s="152">
        <v>42615</v>
      </c>
      <c r="AN159" s="186">
        <v>2.2730000000000001</v>
      </c>
      <c r="AO159" s="49"/>
      <c r="AP159" s="186"/>
      <c r="AQ159" s="152">
        <v>42615</v>
      </c>
      <c r="AR159" s="186">
        <v>2.5939999999999999</v>
      </c>
      <c r="AS159" s="49"/>
      <c r="AT159" s="186"/>
      <c r="AU159" s="152">
        <v>42615</v>
      </c>
      <c r="AV159" s="186">
        <v>2.851</v>
      </c>
      <c r="AW159" s="49"/>
    </row>
    <row r="160" spans="2:49" x14ac:dyDescent="0.35">
      <c r="B160" s="187"/>
      <c r="C160" s="152">
        <v>42618</v>
      </c>
      <c r="D160" s="186"/>
      <c r="E160" s="186"/>
      <c r="F160" s="187"/>
      <c r="G160" s="152">
        <v>42618</v>
      </c>
      <c r="H160" s="186"/>
      <c r="I160" s="49"/>
      <c r="J160" s="187"/>
      <c r="K160" s="152">
        <v>42618</v>
      </c>
      <c r="L160" s="186"/>
      <c r="M160" s="49"/>
      <c r="N160" s="187"/>
      <c r="O160" s="152">
        <v>42618</v>
      </c>
      <c r="P160" s="186">
        <v>1.843</v>
      </c>
      <c r="Q160" s="49"/>
      <c r="R160" s="186"/>
      <c r="S160" s="152">
        <v>42618</v>
      </c>
      <c r="T160" s="186">
        <v>1.8719999999999999</v>
      </c>
      <c r="U160" s="49"/>
      <c r="V160" s="186"/>
      <c r="W160" s="152">
        <v>42618</v>
      </c>
      <c r="X160" s="186">
        <v>1.8679999999999999</v>
      </c>
      <c r="Y160" s="186"/>
      <c r="Z160" s="187"/>
      <c r="AA160" s="152">
        <v>42618</v>
      </c>
      <c r="AB160" s="186">
        <v>1.889</v>
      </c>
      <c r="AC160" s="49"/>
      <c r="AD160" s="186"/>
      <c r="AE160" s="152">
        <v>42618</v>
      </c>
      <c r="AF160" s="186">
        <v>2.012</v>
      </c>
      <c r="AG160" s="49"/>
      <c r="AH160" s="186"/>
      <c r="AI160" s="152">
        <v>42618</v>
      </c>
      <c r="AJ160" s="186">
        <v>2.2000000000000002</v>
      </c>
      <c r="AK160" s="49"/>
      <c r="AL160" s="186"/>
      <c r="AM160" s="152">
        <v>42618</v>
      </c>
      <c r="AN160" s="186">
        <v>2.3109999999999999</v>
      </c>
      <c r="AO160" s="49"/>
      <c r="AP160" s="186"/>
      <c r="AQ160" s="152">
        <v>42618</v>
      </c>
      <c r="AR160" s="186">
        <v>2.6259999999999999</v>
      </c>
      <c r="AS160" s="49"/>
      <c r="AT160" s="186"/>
      <c r="AU160" s="152">
        <v>42618</v>
      </c>
      <c r="AV160" s="186">
        <v>2.8959999999999999</v>
      </c>
      <c r="AW160" s="49"/>
    </row>
    <row r="161" spans="2:49" x14ac:dyDescent="0.35">
      <c r="B161" s="187"/>
      <c r="C161" s="152">
        <v>42619</v>
      </c>
      <c r="D161" s="186"/>
      <c r="E161" s="186"/>
      <c r="F161" s="187"/>
      <c r="G161" s="152">
        <v>42619</v>
      </c>
      <c r="H161" s="186"/>
      <c r="I161" s="49"/>
      <c r="J161" s="187"/>
      <c r="K161" s="152">
        <v>42619</v>
      </c>
      <c r="L161" s="186"/>
      <c r="M161" s="49"/>
      <c r="N161" s="187"/>
      <c r="O161" s="152">
        <v>42619</v>
      </c>
      <c r="P161" s="186">
        <v>1.8380000000000001</v>
      </c>
      <c r="Q161" s="49"/>
      <c r="R161" s="186"/>
      <c r="S161" s="152">
        <v>42619</v>
      </c>
      <c r="T161" s="186">
        <v>1.8639999999999999</v>
      </c>
      <c r="U161" s="49"/>
      <c r="V161" s="186"/>
      <c r="W161" s="152">
        <v>42619</v>
      </c>
      <c r="X161" s="186">
        <v>1.8780000000000001</v>
      </c>
      <c r="Y161" s="186"/>
      <c r="Z161" s="187"/>
      <c r="AA161" s="152">
        <v>42619</v>
      </c>
      <c r="AB161" s="186">
        <v>1.9060000000000001</v>
      </c>
      <c r="AC161" s="49"/>
      <c r="AD161" s="186"/>
      <c r="AE161" s="152">
        <v>42619</v>
      </c>
      <c r="AF161" s="186">
        <v>2.0289999999999999</v>
      </c>
      <c r="AG161" s="49"/>
      <c r="AH161" s="186"/>
      <c r="AI161" s="152">
        <v>42619</v>
      </c>
      <c r="AJ161" s="186">
        <v>2.2120000000000002</v>
      </c>
      <c r="AK161" s="49"/>
      <c r="AL161" s="186"/>
      <c r="AM161" s="152">
        <v>42619</v>
      </c>
      <c r="AN161" s="186">
        <v>2.3210000000000002</v>
      </c>
      <c r="AO161" s="49"/>
      <c r="AP161" s="186"/>
      <c r="AQ161" s="152">
        <v>42619</v>
      </c>
      <c r="AR161" s="186">
        <v>2.6390000000000002</v>
      </c>
      <c r="AS161" s="49"/>
      <c r="AT161" s="186"/>
      <c r="AU161" s="152">
        <v>42619</v>
      </c>
      <c r="AV161" s="186">
        <v>2.895</v>
      </c>
      <c r="AW161" s="49"/>
    </row>
    <row r="162" spans="2:49" x14ac:dyDescent="0.35">
      <c r="B162" s="187"/>
      <c r="C162" s="152">
        <v>42620</v>
      </c>
      <c r="D162" s="186"/>
      <c r="E162" s="186"/>
      <c r="F162" s="187"/>
      <c r="G162" s="152">
        <v>42620</v>
      </c>
      <c r="H162" s="186"/>
      <c r="I162" s="49"/>
      <c r="J162" s="187"/>
      <c r="K162" s="152">
        <v>42620</v>
      </c>
      <c r="L162" s="186"/>
      <c r="M162" s="49"/>
      <c r="N162" s="187"/>
      <c r="O162" s="152">
        <v>42620</v>
      </c>
      <c r="P162" s="186">
        <v>1.8359999999999999</v>
      </c>
      <c r="Q162" s="49"/>
      <c r="R162" s="186"/>
      <c r="S162" s="152">
        <v>42620</v>
      </c>
      <c r="T162" s="186">
        <v>1.845</v>
      </c>
      <c r="U162" s="49"/>
      <c r="V162" s="186"/>
      <c r="W162" s="152">
        <v>42620</v>
      </c>
      <c r="X162" s="186">
        <v>1.8580000000000001</v>
      </c>
      <c r="Y162" s="186"/>
      <c r="Z162" s="187"/>
      <c r="AA162" s="152">
        <v>42620</v>
      </c>
      <c r="AB162" s="186">
        <v>1.881</v>
      </c>
      <c r="AC162" s="49"/>
      <c r="AD162" s="186"/>
      <c r="AE162" s="152">
        <v>42620</v>
      </c>
      <c r="AF162" s="186">
        <v>1.988</v>
      </c>
      <c r="AG162" s="49"/>
      <c r="AH162" s="186"/>
      <c r="AI162" s="152">
        <v>42620</v>
      </c>
      <c r="AJ162" s="186">
        <v>2.1549999999999998</v>
      </c>
      <c r="AK162" s="49"/>
      <c r="AL162" s="186"/>
      <c r="AM162" s="152">
        <v>42620</v>
      </c>
      <c r="AN162" s="186">
        <v>2.2610000000000001</v>
      </c>
      <c r="AO162" s="49"/>
      <c r="AP162" s="186"/>
      <c r="AQ162" s="152">
        <v>42620</v>
      </c>
      <c r="AR162" s="186">
        <v>2.585</v>
      </c>
      <c r="AS162" s="49"/>
      <c r="AT162" s="186"/>
      <c r="AU162" s="152">
        <v>42620</v>
      </c>
      <c r="AV162" s="186">
        <v>2.8490000000000002</v>
      </c>
      <c r="AW162" s="49"/>
    </row>
    <row r="163" spans="2:49" x14ac:dyDescent="0.35">
      <c r="B163" s="187"/>
      <c r="C163" s="152">
        <v>42621</v>
      </c>
      <c r="D163" s="186"/>
      <c r="E163" s="186"/>
      <c r="F163" s="187"/>
      <c r="G163" s="152">
        <v>42621</v>
      </c>
      <c r="H163" s="186"/>
      <c r="I163" s="49"/>
      <c r="J163" s="187"/>
      <c r="K163" s="152">
        <v>42621</v>
      </c>
      <c r="L163" s="186"/>
      <c r="M163" s="49"/>
      <c r="N163" s="187"/>
      <c r="O163" s="152">
        <v>42621</v>
      </c>
      <c r="P163" s="186">
        <v>1.8380000000000001</v>
      </c>
      <c r="Q163" s="49"/>
      <c r="R163" s="186"/>
      <c r="S163" s="152">
        <v>42621</v>
      </c>
      <c r="T163" s="186">
        <v>1.849</v>
      </c>
      <c r="U163" s="49"/>
      <c r="V163" s="186"/>
      <c r="W163" s="152">
        <v>42621</v>
      </c>
      <c r="X163" s="186">
        <v>1.863</v>
      </c>
      <c r="Y163" s="186"/>
      <c r="Z163" s="187"/>
      <c r="AA163" s="152">
        <v>42621</v>
      </c>
      <c r="AB163" s="186">
        <v>1.883</v>
      </c>
      <c r="AC163" s="49"/>
      <c r="AD163" s="186"/>
      <c r="AE163" s="152">
        <v>42621</v>
      </c>
      <c r="AF163" s="186">
        <v>1.9889999999999999</v>
      </c>
      <c r="AG163" s="49"/>
      <c r="AH163" s="186"/>
      <c r="AI163" s="152">
        <v>42621</v>
      </c>
      <c r="AJ163" s="186">
        <v>2.1619999999999999</v>
      </c>
      <c r="AK163" s="49"/>
      <c r="AL163" s="186"/>
      <c r="AM163" s="152">
        <v>42621</v>
      </c>
      <c r="AN163" s="186">
        <v>2.2709999999999999</v>
      </c>
      <c r="AO163" s="49"/>
      <c r="AP163" s="186"/>
      <c r="AQ163" s="152">
        <v>42621</v>
      </c>
      <c r="AR163" s="186">
        <v>2.5910000000000002</v>
      </c>
      <c r="AS163" s="49"/>
      <c r="AT163" s="186"/>
      <c r="AU163" s="152">
        <v>42621</v>
      </c>
      <c r="AV163" s="186">
        <v>2.8449999999999998</v>
      </c>
      <c r="AW163" s="49"/>
    </row>
    <row r="164" spans="2:49" x14ac:dyDescent="0.35">
      <c r="B164" s="187"/>
      <c r="C164" s="152">
        <v>42622</v>
      </c>
      <c r="D164" s="186"/>
      <c r="E164" s="186"/>
      <c r="F164" s="187"/>
      <c r="G164" s="152">
        <v>42622</v>
      </c>
      <c r="H164" s="186"/>
      <c r="I164" s="49"/>
      <c r="J164" s="187"/>
      <c r="K164" s="152">
        <v>42622</v>
      </c>
      <c r="L164" s="186"/>
      <c r="M164" s="49"/>
      <c r="N164" s="187"/>
      <c r="O164" s="152">
        <v>42622</v>
      </c>
      <c r="P164" s="186">
        <v>1.8559999999999999</v>
      </c>
      <c r="Q164" s="49"/>
      <c r="R164" s="186"/>
      <c r="S164" s="152">
        <v>42622</v>
      </c>
      <c r="T164" s="186">
        <v>1.8820000000000001</v>
      </c>
      <c r="U164" s="49"/>
      <c r="V164" s="186"/>
      <c r="W164" s="152">
        <v>42622</v>
      </c>
      <c r="X164" s="186">
        <v>1.903</v>
      </c>
      <c r="Y164" s="186"/>
      <c r="Z164" s="187"/>
      <c r="AA164" s="152">
        <v>42622</v>
      </c>
      <c r="AB164" s="186">
        <v>1.9319999999999999</v>
      </c>
      <c r="AC164" s="49"/>
      <c r="AD164" s="186"/>
      <c r="AE164" s="152">
        <v>42622</v>
      </c>
      <c r="AF164" s="186">
        <v>2.0459999999999998</v>
      </c>
      <c r="AG164" s="49"/>
      <c r="AH164" s="186"/>
      <c r="AI164" s="152">
        <v>42622</v>
      </c>
      <c r="AJ164" s="186">
        <v>2.2349999999999999</v>
      </c>
      <c r="AK164" s="49"/>
      <c r="AL164" s="186"/>
      <c r="AM164" s="152">
        <v>42622</v>
      </c>
      <c r="AN164" s="186">
        <v>2.3529999999999998</v>
      </c>
      <c r="AO164" s="49"/>
      <c r="AP164" s="186"/>
      <c r="AQ164" s="152">
        <v>42622</v>
      </c>
      <c r="AR164" s="186">
        <v>2.6760000000000002</v>
      </c>
      <c r="AS164" s="49"/>
      <c r="AT164" s="186"/>
      <c r="AU164" s="152">
        <v>42622</v>
      </c>
      <c r="AV164" s="186">
        <v>2.9370000000000003</v>
      </c>
      <c r="AW164" s="49"/>
    </row>
    <row r="165" spans="2:49" x14ac:dyDescent="0.35">
      <c r="B165" s="187"/>
      <c r="C165" s="152">
        <v>42625</v>
      </c>
      <c r="D165" s="186"/>
      <c r="E165" s="186"/>
      <c r="F165" s="187"/>
      <c r="G165" s="152">
        <v>42625</v>
      </c>
      <c r="H165" s="186"/>
      <c r="I165" s="49"/>
      <c r="J165" s="187"/>
      <c r="K165" s="152">
        <v>42625</v>
      </c>
      <c r="L165" s="186"/>
      <c r="M165" s="49"/>
      <c r="N165" s="187"/>
      <c r="O165" s="152">
        <v>42625</v>
      </c>
      <c r="P165" s="186">
        <v>1.893</v>
      </c>
      <c r="Q165" s="49"/>
      <c r="R165" s="186"/>
      <c r="S165" s="152">
        <v>42625</v>
      </c>
      <c r="T165" s="186">
        <v>1.9390000000000001</v>
      </c>
      <c r="U165" s="49"/>
      <c r="V165" s="186"/>
      <c r="W165" s="152">
        <v>42625</v>
      </c>
      <c r="X165" s="186">
        <v>1.972</v>
      </c>
      <c r="Y165" s="186"/>
      <c r="Z165" s="187"/>
      <c r="AA165" s="152">
        <v>42625</v>
      </c>
      <c r="AB165" s="186">
        <v>2.0129999999999999</v>
      </c>
      <c r="AC165" s="49"/>
      <c r="AD165" s="186"/>
      <c r="AE165" s="152">
        <v>42625</v>
      </c>
      <c r="AF165" s="186">
        <v>2.1339999999999999</v>
      </c>
      <c r="AG165" s="49"/>
      <c r="AH165" s="186"/>
      <c r="AI165" s="152">
        <v>42625</v>
      </c>
      <c r="AJ165" s="186">
        <v>2.3410000000000002</v>
      </c>
      <c r="AK165" s="49"/>
      <c r="AL165" s="186"/>
      <c r="AM165" s="152">
        <v>42625</v>
      </c>
      <c r="AN165" s="186">
        <v>2.4649999999999999</v>
      </c>
      <c r="AO165" s="49"/>
      <c r="AP165" s="186"/>
      <c r="AQ165" s="152">
        <v>42625</v>
      </c>
      <c r="AR165" s="186">
        <v>2.7890000000000001</v>
      </c>
      <c r="AS165" s="49"/>
      <c r="AT165" s="186"/>
      <c r="AU165" s="152">
        <v>42625</v>
      </c>
      <c r="AV165" s="186">
        <v>3.0750000000000002</v>
      </c>
      <c r="AW165" s="49"/>
    </row>
    <row r="166" spans="2:49" x14ac:dyDescent="0.35">
      <c r="B166" s="187"/>
      <c r="C166" s="152">
        <v>42626</v>
      </c>
      <c r="D166" s="186"/>
      <c r="E166" s="186"/>
      <c r="F166" s="187"/>
      <c r="G166" s="152">
        <v>42626</v>
      </c>
      <c r="H166" s="186"/>
      <c r="I166" s="49"/>
      <c r="J166" s="187"/>
      <c r="K166" s="152">
        <v>42626</v>
      </c>
      <c r="L166" s="186"/>
      <c r="M166" s="49"/>
      <c r="N166" s="187"/>
      <c r="O166" s="152">
        <v>42626</v>
      </c>
      <c r="P166" s="186">
        <v>1.907</v>
      </c>
      <c r="Q166" s="49"/>
      <c r="R166" s="186"/>
      <c r="S166" s="152">
        <v>42626</v>
      </c>
      <c r="T166" s="186">
        <v>1.964</v>
      </c>
      <c r="U166" s="49"/>
      <c r="V166" s="186"/>
      <c r="W166" s="152">
        <v>42626</v>
      </c>
      <c r="X166" s="186">
        <v>1.996</v>
      </c>
      <c r="Y166" s="186"/>
      <c r="Z166" s="187"/>
      <c r="AA166" s="152">
        <v>42626</v>
      </c>
      <c r="AB166" s="186">
        <v>2.0409999999999999</v>
      </c>
      <c r="AC166" s="49"/>
      <c r="AD166" s="186"/>
      <c r="AE166" s="152">
        <v>42626</v>
      </c>
      <c r="AF166" s="186">
        <v>2.1589999999999998</v>
      </c>
      <c r="AG166" s="49"/>
      <c r="AH166" s="186"/>
      <c r="AI166" s="152">
        <v>42626</v>
      </c>
      <c r="AJ166" s="186">
        <v>2.3519999999999999</v>
      </c>
      <c r="AK166" s="49"/>
      <c r="AL166" s="186"/>
      <c r="AM166" s="152">
        <v>42626</v>
      </c>
      <c r="AN166" s="186">
        <v>2.4779999999999998</v>
      </c>
      <c r="AO166" s="49"/>
      <c r="AP166" s="186"/>
      <c r="AQ166" s="152">
        <v>42626</v>
      </c>
      <c r="AR166" s="186">
        <v>2.81</v>
      </c>
      <c r="AS166" s="49"/>
      <c r="AT166" s="186"/>
      <c r="AU166" s="152">
        <v>42626</v>
      </c>
      <c r="AV166" s="186">
        <v>3.0939999999999999</v>
      </c>
      <c r="AW166" s="49"/>
    </row>
    <row r="167" spans="2:49" x14ac:dyDescent="0.35">
      <c r="B167" s="187"/>
      <c r="C167" s="152">
        <v>42627</v>
      </c>
      <c r="D167" s="186"/>
      <c r="E167" s="186"/>
      <c r="F167" s="187"/>
      <c r="G167" s="152">
        <v>42627</v>
      </c>
      <c r="H167" s="186"/>
      <c r="I167" s="49"/>
      <c r="J167" s="187"/>
      <c r="K167" s="152">
        <v>42627</v>
      </c>
      <c r="L167" s="186"/>
      <c r="M167" s="49"/>
      <c r="N167" s="187"/>
      <c r="O167" s="152">
        <v>42627</v>
      </c>
      <c r="P167" s="186">
        <v>1.915</v>
      </c>
      <c r="Q167" s="49"/>
      <c r="R167" s="186"/>
      <c r="S167" s="152">
        <v>42627</v>
      </c>
      <c r="T167" s="186">
        <v>1.978</v>
      </c>
      <c r="U167" s="49"/>
      <c r="V167" s="186"/>
      <c r="W167" s="152">
        <v>42627</v>
      </c>
      <c r="X167" s="186">
        <v>2.0230000000000001</v>
      </c>
      <c r="Y167" s="186"/>
      <c r="Z167" s="187"/>
      <c r="AA167" s="152">
        <v>42627</v>
      </c>
      <c r="AB167" s="186">
        <v>2.081</v>
      </c>
      <c r="AC167" s="49"/>
      <c r="AD167" s="186"/>
      <c r="AE167" s="152">
        <v>42627</v>
      </c>
      <c r="AF167" s="186">
        <v>2.2120000000000002</v>
      </c>
      <c r="AG167" s="49"/>
      <c r="AH167" s="186"/>
      <c r="AI167" s="152">
        <v>42627</v>
      </c>
      <c r="AJ167" s="186">
        <v>2.4209999999999998</v>
      </c>
      <c r="AK167" s="49"/>
      <c r="AL167" s="186"/>
      <c r="AM167" s="152">
        <v>42627</v>
      </c>
      <c r="AN167" s="186">
        <v>2.5609999999999999</v>
      </c>
      <c r="AO167" s="49"/>
      <c r="AP167" s="186"/>
      <c r="AQ167" s="152">
        <v>42627</v>
      </c>
      <c r="AR167" s="186">
        <v>2.8919999999999999</v>
      </c>
      <c r="AS167" s="49"/>
      <c r="AT167" s="186"/>
      <c r="AU167" s="152">
        <v>42627</v>
      </c>
      <c r="AV167" s="186">
        <v>3.177</v>
      </c>
      <c r="AW167" s="49"/>
    </row>
    <row r="168" spans="2:49" x14ac:dyDescent="0.35">
      <c r="B168" s="187"/>
      <c r="C168" s="152">
        <v>42628</v>
      </c>
      <c r="D168" s="186"/>
      <c r="E168" s="186"/>
      <c r="F168" s="187"/>
      <c r="G168" s="152">
        <v>42628</v>
      </c>
      <c r="H168" s="186"/>
      <c r="I168" s="49"/>
      <c r="J168" s="187"/>
      <c r="K168" s="152">
        <v>42628</v>
      </c>
      <c r="L168" s="186"/>
      <c r="M168" s="49"/>
      <c r="N168" s="187"/>
      <c r="O168" s="152">
        <v>42628</v>
      </c>
      <c r="P168" s="186">
        <v>1.9060000000000001</v>
      </c>
      <c r="Q168" s="49"/>
      <c r="R168" s="186"/>
      <c r="S168" s="152">
        <v>42628</v>
      </c>
      <c r="T168" s="186">
        <v>1.9609999999999999</v>
      </c>
      <c r="U168" s="49"/>
      <c r="V168" s="186"/>
      <c r="W168" s="152">
        <v>42628</v>
      </c>
      <c r="X168" s="186">
        <v>2.008</v>
      </c>
      <c r="Y168" s="186"/>
      <c r="Z168" s="187"/>
      <c r="AA168" s="152">
        <v>42628</v>
      </c>
      <c r="AB168" s="186">
        <v>2.0670000000000002</v>
      </c>
      <c r="AC168" s="49"/>
      <c r="AD168" s="186"/>
      <c r="AE168" s="152">
        <v>42628</v>
      </c>
      <c r="AF168" s="186">
        <v>2.2050000000000001</v>
      </c>
      <c r="AG168" s="49"/>
      <c r="AH168" s="186"/>
      <c r="AI168" s="152">
        <v>42628</v>
      </c>
      <c r="AJ168" s="186">
        <v>2.407</v>
      </c>
      <c r="AK168" s="49"/>
      <c r="AL168" s="186"/>
      <c r="AM168" s="152">
        <v>42628</v>
      </c>
      <c r="AN168" s="186">
        <v>2.5460000000000003</v>
      </c>
      <c r="AO168" s="49"/>
      <c r="AP168" s="186"/>
      <c r="AQ168" s="152">
        <v>42628</v>
      </c>
      <c r="AR168" s="186">
        <v>2.8820000000000001</v>
      </c>
      <c r="AS168" s="49"/>
      <c r="AT168" s="186"/>
      <c r="AU168" s="152">
        <v>42628</v>
      </c>
      <c r="AV168" s="186">
        <v>3.1680000000000001</v>
      </c>
      <c r="AW168" s="49"/>
    </row>
    <row r="169" spans="2:49" x14ac:dyDescent="0.35">
      <c r="B169" s="187"/>
      <c r="C169" s="152">
        <v>42629</v>
      </c>
      <c r="D169" s="186"/>
      <c r="E169" s="186"/>
      <c r="F169" s="187"/>
      <c r="G169" s="152">
        <v>42629</v>
      </c>
      <c r="H169" s="186"/>
      <c r="I169" s="49"/>
      <c r="J169" s="187"/>
      <c r="K169" s="152">
        <v>42629</v>
      </c>
      <c r="L169" s="186"/>
      <c r="M169" s="49"/>
      <c r="N169" s="187"/>
      <c r="O169" s="152">
        <v>42629</v>
      </c>
      <c r="P169" s="186">
        <v>1.92</v>
      </c>
      <c r="Q169" s="49"/>
      <c r="R169" s="186"/>
      <c r="S169" s="152">
        <v>42629</v>
      </c>
      <c r="T169" s="186">
        <v>1.9689999999999999</v>
      </c>
      <c r="U169" s="49"/>
      <c r="V169" s="186"/>
      <c r="W169" s="152">
        <v>42629</v>
      </c>
      <c r="X169" s="186">
        <v>2.0249999999999999</v>
      </c>
      <c r="Y169" s="186"/>
      <c r="Z169" s="187"/>
      <c r="AA169" s="152">
        <v>42629</v>
      </c>
      <c r="AB169" s="186">
        <v>2.0939999999999999</v>
      </c>
      <c r="AC169" s="49"/>
      <c r="AD169" s="186"/>
      <c r="AE169" s="152">
        <v>42629</v>
      </c>
      <c r="AF169" s="186">
        <v>2.2400000000000002</v>
      </c>
      <c r="AG169" s="49"/>
      <c r="AH169" s="186"/>
      <c r="AI169" s="152">
        <v>42629</v>
      </c>
      <c r="AJ169" s="186">
        <v>2.4420000000000002</v>
      </c>
      <c r="AK169" s="49"/>
      <c r="AL169" s="186"/>
      <c r="AM169" s="152">
        <v>42629</v>
      </c>
      <c r="AN169" s="186">
        <v>2.5750000000000002</v>
      </c>
      <c r="AO169" s="49"/>
      <c r="AP169" s="186"/>
      <c r="AQ169" s="152">
        <v>42629</v>
      </c>
      <c r="AR169" s="186">
        <v>2.9089999999999998</v>
      </c>
      <c r="AS169" s="49"/>
      <c r="AT169" s="186"/>
      <c r="AU169" s="152">
        <v>42629</v>
      </c>
      <c r="AV169" s="186">
        <v>3.1930000000000001</v>
      </c>
      <c r="AW169" s="49"/>
    </row>
    <row r="170" spans="2:49" x14ac:dyDescent="0.35">
      <c r="B170" s="187"/>
      <c r="C170" s="152">
        <v>42632</v>
      </c>
      <c r="D170" s="186"/>
      <c r="E170" s="186"/>
      <c r="F170" s="187"/>
      <c r="G170" s="152">
        <v>42632</v>
      </c>
      <c r="H170" s="186"/>
      <c r="I170" s="49"/>
      <c r="J170" s="187"/>
      <c r="K170" s="152">
        <v>42632</v>
      </c>
      <c r="L170" s="186"/>
      <c r="M170" s="49"/>
      <c r="N170" s="187"/>
      <c r="O170" s="152">
        <v>42632</v>
      </c>
      <c r="P170" s="186">
        <v>1.9279999999999999</v>
      </c>
      <c r="Q170" s="49"/>
      <c r="R170" s="186"/>
      <c r="S170" s="152">
        <v>42632</v>
      </c>
      <c r="T170" s="186">
        <v>1.9849999999999999</v>
      </c>
      <c r="U170" s="49"/>
      <c r="V170" s="186"/>
      <c r="W170" s="152">
        <v>42632</v>
      </c>
      <c r="X170" s="186">
        <v>2.0449999999999999</v>
      </c>
      <c r="Y170" s="186"/>
      <c r="Z170" s="187"/>
      <c r="AA170" s="152">
        <v>42632</v>
      </c>
      <c r="AB170" s="186">
        <v>2.1139999999999999</v>
      </c>
      <c r="AC170" s="49"/>
      <c r="AD170" s="186"/>
      <c r="AE170" s="152">
        <v>42632</v>
      </c>
      <c r="AF170" s="186">
        <v>2.262</v>
      </c>
      <c r="AG170" s="49"/>
      <c r="AH170" s="186"/>
      <c r="AI170" s="152">
        <v>42632</v>
      </c>
      <c r="AJ170" s="186">
        <v>2.4590000000000001</v>
      </c>
      <c r="AK170" s="49"/>
      <c r="AL170" s="186"/>
      <c r="AM170" s="152">
        <v>42632</v>
      </c>
      <c r="AN170" s="186">
        <v>2.593</v>
      </c>
      <c r="AO170" s="49"/>
      <c r="AP170" s="186"/>
      <c r="AQ170" s="152">
        <v>42632</v>
      </c>
      <c r="AR170" s="186">
        <v>2.93</v>
      </c>
      <c r="AS170" s="49"/>
      <c r="AT170" s="186"/>
      <c r="AU170" s="152">
        <v>42632</v>
      </c>
      <c r="AV170" s="186">
        <v>3.218</v>
      </c>
      <c r="AW170" s="49"/>
    </row>
    <row r="171" spans="2:49" x14ac:dyDescent="0.35">
      <c r="B171" s="187"/>
      <c r="C171" s="152">
        <v>42633</v>
      </c>
      <c r="D171" s="186"/>
      <c r="E171" s="186"/>
      <c r="F171" s="187"/>
      <c r="G171" s="152">
        <v>42633</v>
      </c>
      <c r="H171" s="186"/>
      <c r="I171" s="49"/>
      <c r="J171" s="187"/>
      <c r="K171" s="152">
        <v>42633</v>
      </c>
      <c r="L171" s="186"/>
      <c r="M171" s="49"/>
      <c r="N171" s="187"/>
      <c r="O171" s="152">
        <v>42633</v>
      </c>
      <c r="P171" s="186">
        <v>1.9220000000000002</v>
      </c>
      <c r="Q171" s="49"/>
      <c r="R171" s="186"/>
      <c r="S171" s="152">
        <v>42633</v>
      </c>
      <c r="T171" s="186">
        <v>1.994</v>
      </c>
      <c r="U171" s="49"/>
      <c r="V171" s="186"/>
      <c r="W171" s="152">
        <v>42633</v>
      </c>
      <c r="X171" s="186">
        <v>2.0590000000000002</v>
      </c>
      <c r="Y171" s="186"/>
      <c r="Z171" s="187"/>
      <c r="AA171" s="152">
        <v>42633</v>
      </c>
      <c r="AB171" s="186">
        <v>2.1320000000000001</v>
      </c>
      <c r="AC171" s="49"/>
      <c r="AD171" s="186"/>
      <c r="AE171" s="152">
        <v>42633</v>
      </c>
      <c r="AF171" s="186">
        <v>2.2839999999999998</v>
      </c>
      <c r="AG171" s="49"/>
      <c r="AH171" s="186"/>
      <c r="AI171" s="152">
        <v>42633</v>
      </c>
      <c r="AJ171" s="186">
        <v>2.4820000000000002</v>
      </c>
      <c r="AK171" s="49"/>
      <c r="AL171" s="186"/>
      <c r="AM171" s="152">
        <v>42633</v>
      </c>
      <c r="AN171" s="186">
        <v>2.6189999999999998</v>
      </c>
      <c r="AO171" s="49"/>
      <c r="AP171" s="186"/>
      <c r="AQ171" s="152">
        <v>42633</v>
      </c>
      <c r="AR171" s="186">
        <v>2.9539999999999997</v>
      </c>
      <c r="AS171" s="49"/>
      <c r="AT171" s="186"/>
      <c r="AU171" s="152">
        <v>42633</v>
      </c>
      <c r="AV171" s="186">
        <v>3.242</v>
      </c>
      <c r="AW171" s="49"/>
    </row>
    <row r="172" spans="2:49" x14ac:dyDescent="0.35">
      <c r="B172" s="187"/>
      <c r="C172" s="152">
        <v>42634</v>
      </c>
      <c r="D172" s="186"/>
      <c r="E172" s="186"/>
      <c r="F172" s="187"/>
      <c r="G172" s="152">
        <v>42634</v>
      </c>
      <c r="H172" s="186"/>
      <c r="I172" s="49"/>
      <c r="J172" s="187"/>
      <c r="K172" s="152">
        <v>42634</v>
      </c>
      <c r="L172" s="186"/>
      <c r="M172" s="49"/>
      <c r="N172" s="187"/>
      <c r="O172" s="152">
        <v>42634</v>
      </c>
      <c r="P172" s="186">
        <v>1.9180000000000001</v>
      </c>
      <c r="Q172" s="49"/>
      <c r="R172" s="186"/>
      <c r="S172" s="152">
        <v>42634</v>
      </c>
      <c r="T172" s="186">
        <v>1.996</v>
      </c>
      <c r="U172" s="49"/>
      <c r="V172" s="186"/>
      <c r="W172" s="152">
        <v>42634</v>
      </c>
      <c r="X172" s="186">
        <v>2.0630000000000002</v>
      </c>
      <c r="Y172" s="186"/>
      <c r="Z172" s="187"/>
      <c r="AA172" s="152">
        <v>42634</v>
      </c>
      <c r="AB172" s="186">
        <v>2.1360000000000001</v>
      </c>
      <c r="AC172" s="49"/>
      <c r="AD172" s="186"/>
      <c r="AE172" s="152">
        <v>42634</v>
      </c>
      <c r="AF172" s="186">
        <v>2.2909999999999999</v>
      </c>
      <c r="AG172" s="49"/>
      <c r="AH172" s="186"/>
      <c r="AI172" s="152">
        <v>42634</v>
      </c>
      <c r="AJ172" s="186">
        <v>2.4769999999999999</v>
      </c>
      <c r="AK172" s="49"/>
      <c r="AL172" s="186"/>
      <c r="AM172" s="152">
        <v>42634</v>
      </c>
      <c r="AN172" s="186">
        <v>2.617</v>
      </c>
      <c r="AO172" s="49"/>
      <c r="AP172" s="186"/>
      <c r="AQ172" s="152">
        <v>42634</v>
      </c>
      <c r="AR172" s="186">
        <v>2.95</v>
      </c>
      <c r="AS172" s="49"/>
      <c r="AT172" s="186"/>
      <c r="AU172" s="152">
        <v>42634</v>
      </c>
      <c r="AV172" s="186">
        <v>3.238</v>
      </c>
      <c r="AW172" s="49"/>
    </row>
    <row r="173" spans="2:49" x14ac:dyDescent="0.35">
      <c r="B173" s="187"/>
      <c r="C173" s="152">
        <v>42635</v>
      </c>
      <c r="D173" s="186"/>
      <c r="E173" s="186"/>
      <c r="F173" s="187"/>
      <c r="G173" s="152">
        <v>42635</v>
      </c>
      <c r="H173" s="186"/>
      <c r="I173" s="49"/>
      <c r="J173" s="187"/>
      <c r="K173" s="152">
        <v>42635</v>
      </c>
      <c r="L173" s="186"/>
      <c r="M173" s="49"/>
      <c r="N173" s="187"/>
      <c r="O173" s="152">
        <v>42635</v>
      </c>
      <c r="P173" s="186">
        <v>1.885</v>
      </c>
      <c r="Q173" s="49"/>
      <c r="R173" s="186"/>
      <c r="S173" s="152">
        <v>42635</v>
      </c>
      <c r="T173" s="186">
        <v>1.9340000000000002</v>
      </c>
      <c r="U173" s="49"/>
      <c r="V173" s="186"/>
      <c r="W173" s="152">
        <v>42635</v>
      </c>
      <c r="X173" s="186">
        <v>1.9910000000000001</v>
      </c>
      <c r="Y173" s="186"/>
      <c r="Z173" s="187"/>
      <c r="AA173" s="152">
        <v>42635</v>
      </c>
      <c r="AB173" s="186">
        <v>2.056</v>
      </c>
      <c r="AC173" s="49"/>
      <c r="AD173" s="186"/>
      <c r="AE173" s="152">
        <v>42635</v>
      </c>
      <c r="AF173" s="186">
        <v>2.2050000000000001</v>
      </c>
      <c r="AG173" s="49"/>
      <c r="AH173" s="186"/>
      <c r="AI173" s="152">
        <v>42635</v>
      </c>
      <c r="AJ173" s="186">
        <v>2.3570000000000002</v>
      </c>
      <c r="AK173" s="49"/>
      <c r="AL173" s="186"/>
      <c r="AM173" s="152">
        <v>42635</v>
      </c>
      <c r="AN173" s="186">
        <v>2.4849999999999999</v>
      </c>
      <c r="AO173" s="49"/>
      <c r="AP173" s="186"/>
      <c r="AQ173" s="152">
        <v>42635</v>
      </c>
      <c r="AR173" s="186">
        <v>2.8289999999999997</v>
      </c>
      <c r="AS173" s="49"/>
      <c r="AT173" s="186"/>
      <c r="AU173" s="152">
        <v>42635</v>
      </c>
      <c r="AV173" s="186">
        <v>3.113</v>
      </c>
      <c r="AW173" s="49"/>
    </row>
    <row r="174" spans="2:49" x14ac:dyDescent="0.35">
      <c r="B174" s="187"/>
      <c r="C174" s="152">
        <v>42636</v>
      </c>
      <c r="D174" s="186"/>
      <c r="E174" s="186"/>
      <c r="F174" s="187"/>
      <c r="G174" s="152">
        <v>42636</v>
      </c>
      <c r="H174" s="186"/>
      <c r="I174" s="49"/>
      <c r="J174" s="187"/>
      <c r="K174" s="152">
        <v>42636</v>
      </c>
      <c r="L174" s="186"/>
      <c r="M174" s="49"/>
      <c r="N174" s="187"/>
      <c r="O174" s="152">
        <v>42636</v>
      </c>
      <c r="P174" s="186">
        <v>1.867</v>
      </c>
      <c r="Q174" s="49"/>
      <c r="R174" s="186"/>
      <c r="S174" s="152">
        <v>42636</v>
      </c>
      <c r="T174" s="186">
        <v>1.9</v>
      </c>
      <c r="U174" s="49"/>
      <c r="V174" s="186"/>
      <c r="W174" s="152">
        <v>42636</v>
      </c>
      <c r="X174" s="186">
        <v>1.946</v>
      </c>
      <c r="Y174" s="186"/>
      <c r="Z174" s="187"/>
      <c r="AA174" s="152">
        <v>42636</v>
      </c>
      <c r="AB174" s="186">
        <v>2.0009999999999999</v>
      </c>
      <c r="AC174" s="49"/>
      <c r="AD174" s="186"/>
      <c r="AE174" s="152">
        <v>42636</v>
      </c>
      <c r="AF174" s="186">
        <v>2.1419999999999999</v>
      </c>
      <c r="AG174" s="49"/>
      <c r="AH174" s="186"/>
      <c r="AI174" s="152">
        <v>42636</v>
      </c>
      <c r="AJ174" s="186">
        <v>2.29</v>
      </c>
      <c r="AK174" s="49"/>
      <c r="AL174" s="186"/>
      <c r="AM174" s="152">
        <v>42636</v>
      </c>
      <c r="AN174" s="186">
        <v>2.4020000000000001</v>
      </c>
      <c r="AO174" s="49"/>
      <c r="AP174" s="186"/>
      <c r="AQ174" s="152">
        <v>42636</v>
      </c>
      <c r="AR174" s="186">
        <v>2.7309999999999999</v>
      </c>
      <c r="AS174" s="49"/>
      <c r="AT174" s="186"/>
      <c r="AU174" s="152">
        <v>42636</v>
      </c>
      <c r="AV174" s="186">
        <v>2.996</v>
      </c>
      <c r="AW174" s="49"/>
    </row>
    <row r="175" spans="2:49" x14ac:dyDescent="0.35">
      <c r="B175" s="187"/>
      <c r="C175" s="152">
        <v>42639</v>
      </c>
      <c r="D175" s="186"/>
      <c r="E175" s="186"/>
      <c r="F175" s="187"/>
      <c r="G175" s="152">
        <v>42639</v>
      </c>
      <c r="H175" s="186"/>
      <c r="I175" s="49"/>
      <c r="J175" s="187"/>
      <c r="K175" s="152">
        <v>42639</v>
      </c>
      <c r="L175" s="186"/>
      <c r="M175" s="49"/>
      <c r="N175" s="187"/>
      <c r="O175" s="152">
        <v>42639</v>
      </c>
      <c r="P175" s="186">
        <v>1.863</v>
      </c>
      <c r="Q175" s="49"/>
      <c r="R175" s="186"/>
      <c r="S175" s="152">
        <v>42639</v>
      </c>
      <c r="T175" s="186">
        <v>1.8959999999999999</v>
      </c>
      <c r="U175" s="49"/>
      <c r="V175" s="186"/>
      <c r="W175" s="152">
        <v>42639</v>
      </c>
      <c r="X175" s="186">
        <v>1.9379999999999999</v>
      </c>
      <c r="Y175" s="186"/>
      <c r="Z175" s="187"/>
      <c r="AA175" s="152">
        <v>42639</v>
      </c>
      <c r="AB175" s="186">
        <v>1.988</v>
      </c>
      <c r="AC175" s="49"/>
      <c r="AD175" s="186"/>
      <c r="AE175" s="152">
        <v>42639</v>
      </c>
      <c r="AF175" s="186">
        <v>2.12</v>
      </c>
      <c r="AG175" s="49"/>
      <c r="AH175" s="186"/>
      <c r="AI175" s="152">
        <v>42639</v>
      </c>
      <c r="AJ175" s="186">
        <v>2.2759999999999998</v>
      </c>
      <c r="AK175" s="49"/>
      <c r="AL175" s="186"/>
      <c r="AM175" s="152">
        <v>42639</v>
      </c>
      <c r="AN175" s="186">
        <v>2.3849999999999998</v>
      </c>
      <c r="AO175" s="49"/>
      <c r="AP175" s="186"/>
      <c r="AQ175" s="152">
        <v>42639</v>
      </c>
      <c r="AR175" s="186">
        <v>2.7069999999999999</v>
      </c>
      <c r="AS175" s="49"/>
      <c r="AT175" s="186"/>
      <c r="AU175" s="152">
        <v>42639</v>
      </c>
      <c r="AV175" s="186">
        <v>2.9790000000000001</v>
      </c>
      <c r="AW175" s="49"/>
    </row>
    <row r="176" spans="2:49" x14ac:dyDescent="0.35">
      <c r="B176" s="187"/>
      <c r="C176" s="152">
        <v>42640</v>
      </c>
      <c r="D176" s="186"/>
      <c r="E176" s="186"/>
      <c r="F176" s="187"/>
      <c r="G176" s="152">
        <v>42640</v>
      </c>
      <c r="H176" s="186"/>
      <c r="I176" s="49"/>
      <c r="J176" s="187"/>
      <c r="K176" s="152">
        <v>42640</v>
      </c>
      <c r="L176" s="186"/>
      <c r="M176" s="49"/>
      <c r="N176" s="187"/>
      <c r="O176" s="152">
        <v>42640</v>
      </c>
      <c r="P176" s="186">
        <v>1.8639999999999999</v>
      </c>
      <c r="Q176" s="49"/>
      <c r="R176" s="186"/>
      <c r="S176" s="152">
        <v>42640</v>
      </c>
      <c r="T176" s="186">
        <v>1.9079999999999999</v>
      </c>
      <c r="U176" s="49"/>
      <c r="V176" s="186"/>
      <c r="W176" s="152">
        <v>42640</v>
      </c>
      <c r="X176" s="186">
        <v>1.9419999999999999</v>
      </c>
      <c r="Y176" s="186"/>
      <c r="Z176" s="187"/>
      <c r="AA176" s="152">
        <v>42640</v>
      </c>
      <c r="AB176" s="186">
        <v>1.988</v>
      </c>
      <c r="AC176" s="49"/>
      <c r="AD176" s="186"/>
      <c r="AE176" s="152">
        <v>42640</v>
      </c>
      <c r="AF176" s="186">
        <v>2.1160000000000001</v>
      </c>
      <c r="AG176" s="49"/>
      <c r="AH176" s="186"/>
      <c r="AI176" s="152">
        <v>42640</v>
      </c>
      <c r="AJ176" s="186">
        <v>2.2650000000000001</v>
      </c>
      <c r="AK176" s="49"/>
      <c r="AL176" s="186"/>
      <c r="AM176" s="152">
        <v>42640</v>
      </c>
      <c r="AN176" s="186">
        <v>2.3609999999999998</v>
      </c>
      <c r="AO176" s="49"/>
      <c r="AP176" s="186"/>
      <c r="AQ176" s="152">
        <v>42640</v>
      </c>
      <c r="AR176" s="186">
        <v>2.6890000000000001</v>
      </c>
      <c r="AS176" s="49"/>
      <c r="AT176" s="186"/>
      <c r="AU176" s="152">
        <v>42640</v>
      </c>
      <c r="AV176" s="186">
        <v>2.9529999999999998</v>
      </c>
      <c r="AW176" s="49"/>
    </row>
    <row r="177" spans="2:49" x14ac:dyDescent="0.35">
      <c r="B177" s="187"/>
      <c r="C177" s="152">
        <v>42641</v>
      </c>
      <c r="D177" s="186"/>
      <c r="E177" s="186"/>
      <c r="F177" s="187"/>
      <c r="G177" s="152">
        <v>42641</v>
      </c>
      <c r="H177" s="186"/>
      <c r="I177" s="49"/>
      <c r="J177" s="187"/>
      <c r="K177" s="152">
        <v>42641</v>
      </c>
      <c r="L177" s="186"/>
      <c r="M177" s="49"/>
      <c r="N177" s="187"/>
      <c r="O177" s="152">
        <v>42641</v>
      </c>
      <c r="P177" s="186">
        <v>1.8780000000000001</v>
      </c>
      <c r="Q177" s="49"/>
      <c r="R177" s="186"/>
      <c r="S177" s="152">
        <v>42641</v>
      </c>
      <c r="T177" s="186">
        <v>1.9220000000000002</v>
      </c>
      <c r="U177" s="49"/>
      <c r="V177" s="186"/>
      <c r="W177" s="152">
        <v>42641</v>
      </c>
      <c r="X177" s="186">
        <v>1.9489999999999998</v>
      </c>
      <c r="Y177" s="186"/>
      <c r="Z177" s="187"/>
      <c r="AA177" s="152">
        <v>42641</v>
      </c>
      <c r="AB177" s="186">
        <v>1.9889999999999999</v>
      </c>
      <c r="AC177" s="49"/>
      <c r="AD177" s="186"/>
      <c r="AE177" s="152">
        <v>42641</v>
      </c>
      <c r="AF177" s="186">
        <v>2.1</v>
      </c>
      <c r="AG177" s="49"/>
      <c r="AH177" s="186"/>
      <c r="AI177" s="152">
        <v>42641</v>
      </c>
      <c r="AJ177" s="186">
        <v>2.2429999999999999</v>
      </c>
      <c r="AK177" s="49"/>
      <c r="AL177" s="186"/>
      <c r="AM177" s="152">
        <v>42641</v>
      </c>
      <c r="AN177" s="186">
        <v>2.3380000000000001</v>
      </c>
      <c r="AO177" s="49"/>
      <c r="AP177" s="186"/>
      <c r="AQ177" s="152">
        <v>42641</v>
      </c>
      <c r="AR177" s="186">
        <v>2.661</v>
      </c>
      <c r="AS177" s="49"/>
      <c r="AT177" s="186"/>
      <c r="AU177" s="152">
        <v>42641</v>
      </c>
      <c r="AV177" s="186">
        <v>2.9210000000000003</v>
      </c>
      <c r="AW177" s="49"/>
    </row>
    <row r="178" spans="2:49" x14ac:dyDescent="0.35">
      <c r="B178" s="187"/>
      <c r="C178" s="152">
        <v>42642</v>
      </c>
      <c r="D178" s="186"/>
      <c r="E178" s="186"/>
      <c r="F178" s="187"/>
      <c r="G178" s="152">
        <v>42642</v>
      </c>
      <c r="H178" s="186"/>
      <c r="I178" s="49"/>
      <c r="J178" s="187"/>
      <c r="K178" s="152">
        <v>42642</v>
      </c>
      <c r="L178" s="186"/>
      <c r="M178" s="49"/>
      <c r="N178" s="187"/>
      <c r="O178" s="152">
        <v>42642</v>
      </c>
      <c r="P178" s="186">
        <v>1.887</v>
      </c>
      <c r="Q178" s="49"/>
      <c r="R178" s="186"/>
      <c r="S178" s="152">
        <v>42642</v>
      </c>
      <c r="T178" s="186">
        <v>1.9409999999999998</v>
      </c>
      <c r="U178" s="49"/>
      <c r="V178" s="186"/>
      <c r="W178" s="152">
        <v>42642</v>
      </c>
      <c r="X178" s="186">
        <v>1.964</v>
      </c>
      <c r="Y178" s="186"/>
      <c r="Z178" s="187"/>
      <c r="AA178" s="152">
        <v>42642</v>
      </c>
      <c r="AB178" s="186">
        <v>2.0099999999999998</v>
      </c>
      <c r="AC178" s="49"/>
      <c r="AD178" s="186"/>
      <c r="AE178" s="152">
        <v>42642</v>
      </c>
      <c r="AF178" s="186">
        <v>2.1120000000000001</v>
      </c>
      <c r="AG178" s="49"/>
      <c r="AH178" s="186"/>
      <c r="AI178" s="152">
        <v>42642</v>
      </c>
      <c r="AJ178" s="186">
        <v>2.2610000000000001</v>
      </c>
      <c r="AK178" s="49"/>
      <c r="AL178" s="186"/>
      <c r="AM178" s="152">
        <v>42642</v>
      </c>
      <c r="AN178" s="186">
        <v>2.3559999999999999</v>
      </c>
      <c r="AO178" s="49"/>
      <c r="AP178" s="186"/>
      <c r="AQ178" s="152">
        <v>42642</v>
      </c>
      <c r="AR178" s="186">
        <v>2.6790000000000003</v>
      </c>
      <c r="AS178" s="49"/>
      <c r="AT178" s="186"/>
      <c r="AU178" s="152">
        <v>42642</v>
      </c>
      <c r="AV178" s="186">
        <v>2.9340000000000002</v>
      </c>
      <c r="AW178" s="49"/>
    </row>
    <row r="179" spans="2:49" x14ac:dyDescent="0.35">
      <c r="B179" s="187"/>
      <c r="C179" s="152">
        <v>42643</v>
      </c>
      <c r="D179" s="186"/>
      <c r="E179" s="186"/>
      <c r="F179" s="187"/>
      <c r="G179" s="152">
        <v>42643</v>
      </c>
      <c r="H179" s="186"/>
      <c r="I179" s="49"/>
      <c r="J179" s="187"/>
      <c r="K179" s="152">
        <v>42643</v>
      </c>
      <c r="L179" s="186"/>
      <c r="M179" s="49"/>
      <c r="N179" s="187"/>
      <c r="O179" s="152">
        <v>42643</v>
      </c>
      <c r="P179" s="186">
        <v>1.889</v>
      </c>
      <c r="Q179" s="49"/>
      <c r="R179" s="186"/>
      <c r="S179" s="152">
        <v>42643</v>
      </c>
      <c r="T179" s="186">
        <v>1.9119999999999999</v>
      </c>
      <c r="U179" s="49"/>
      <c r="V179" s="186"/>
      <c r="W179" s="152">
        <v>42643</v>
      </c>
      <c r="X179" s="186">
        <v>1.9330000000000001</v>
      </c>
      <c r="Y179" s="186"/>
      <c r="Z179" s="187"/>
      <c r="AA179" s="152">
        <v>42643</v>
      </c>
      <c r="AB179" s="186">
        <v>1.958</v>
      </c>
      <c r="AC179" s="49"/>
      <c r="AD179" s="186"/>
      <c r="AE179" s="152">
        <v>42643</v>
      </c>
      <c r="AF179" s="186">
        <v>2.0590000000000002</v>
      </c>
      <c r="AG179" s="49"/>
      <c r="AH179" s="186"/>
      <c r="AI179" s="152">
        <v>42643</v>
      </c>
      <c r="AJ179" s="186">
        <v>2.1960000000000002</v>
      </c>
      <c r="AK179" s="49"/>
      <c r="AL179" s="186"/>
      <c r="AM179" s="152">
        <v>42643</v>
      </c>
      <c r="AN179" s="186">
        <v>2.286</v>
      </c>
      <c r="AO179" s="49"/>
      <c r="AP179" s="186"/>
      <c r="AQ179" s="152">
        <v>42643</v>
      </c>
      <c r="AR179" s="186">
        <v>2.6070000000000002</v>
      </c>
      <c r="AS179" s="49"/>
      <c r="AT179" s="186"/>
      <c r="AU179" s="152">
        <v>42643</v>
      </c>
      <c r="AV179" s="186">
        <v>2.86</v>
      </c>
      <c r="AW179" s="49"/>
    </row>
    <row r="180" spans="2:49" x14ac:dyDescent="0.35">
      <c r="B180" s="187"/>
      <c r="C180" s="152">
        <v>42646</v>
      </c>
      <c r="D180" s="186"/>
      <c r="E180" s="186"/>
      <c r="F180" s="187"/>
      <c r="G180" s="152">
        <v>42646</v>
      </c>
      <c r="H180" s="186"/>
      <c r="I180" s="49"/>
      <c r="J180" s="187"/>
      <c r="K180" s="152">
        <v>42646</v>
      </c>
      <c r="L180" s="186"/>
      <c r="M180" s="49"/>
      <c r="N180" s="187"/>
      <c r="O180" s="152">
        <v>42646</v>
      </c>
      <c r="P180" s="186">
        <v>1.897</v>
      </c>
      <c r="Q180" s="49"/>
      <c r="R180" s="186"/>
      <c r="S180" s="152">
        <v>42646</v>
      </c>
      <c r="T180" s="186">
        <v>1.931</v>
      </c>
      <c r="U180" s="49"/>
      <c r="V180" s="186"/>
      <c r="W180" s="152">
        <v>42646</v>
      </c>
      <c r="X180" s="186">
        <v>1.9569999999999999</v>
      </c>
      <c r="Y180" s="186"/>
      <c r="Z180" s="187"/>
      <c r="AA180" s="152">
        <v>42646</v>
      </c>
      <c r="AB180" s="186">
        <v>1.982</v>
      </c>
      <c r="AC180" s="49"/>
      <c r="AD180" s="186"/>
      <c r="AE180" s="152">
        <v>42646</v>
      </c>
      <c r="AF180" s="186">
        <v>2.0880000000000001</v>
      </c>
      <c r="AG180" s="49"/>
      <c r="AH180" s="186"/>
      <c r="AI180" s="152">
        <v>42646</v>
      </c>
      <c r="AJ180" s="186">
        <v>2.23</v>
      </c>
      <c r="AK180" s="49"/>
      <c r="AL180" s="186"/>
      <c r="AM180" s="152">
        <v>42646</v>
      </c>
      <c r="AN180" s="186">
        <v>2.327</v>
      </c>
      <c r="AO180" s="49"/>
      <c r="AP180" s="186"/>
      <c r="AQ180" s="152">
        <v>42646</v>
      </c>
      <c r="AR180" s="186">
        <v>2.6509999999999998</v>
      </c>
      <c r="AS180" s="49"/>
      <c r="AT180" s="186"/>
      <c r="AU180" s="152">
        <v>42646</v>
      </c>
      <c r="AV180" s="186">
        <v>2.9</v>
      </c>
      <c r="AW180" s="49"/>
    </row>
    <row r="181" spans="2:49" x14ac:dyDescent="0.35">
      <c r="B181" s="187"/>
      <c r="C181" s="152">
        <v>42647</v>
      </c>
      <c r="D181" s="186"/>
      <c r="E181" s="186"/>
      <c r="F181" s="187"/>
      <c r="G181" s="152">
        <v>42647</v>
      </c>
      <c r="H181" s="186"/>
      <c r="I181" s="49"/>
      <c r="J181" s="187"/>
      <c r="K181" s="152">
        <v>42647</v>
      </c>
      <c r="L181" s="186"/>
      <c r="M181" s="49"/>
      <c r="N181" s="187"/>
      <c r="O181" s="152">
        <v>42647</v>
      </c>
      <c r="P181" s="186">
        <v>1.9</v>
      </c>
      <c r="Q181" s="49"/>
      <c r="R181" s="186"/>
      <c r="S181" s="152">
        <v>42647</v>
      </c>
      <c r="T181" s="186">
        <v>1.96</v>
      </c>
      <c r="U181" s="49"/>
      <c r="V181" s="186"/>
      <c r="W181" s="152">
        <v>42647</v>
      </c>
      <c r="X181" s="186">
        <v>1.992</v>
      </c>
      <c r="Y181" s="186"/>
      <c r="Z181" s="187"/>
      <c r="AA181" s="152">
        <v>42647</v>
      </c>
      <c r="AB181" s="186">
        <v>2.0339999999999998</v>
      </c>
      <c r="AC181" s="49"/>
      <c r="AD181" s="186"/>
      <c r="AE181" s="152">
        <v>42647</v>
      </c>
      <c r="AF181" s="186">
        <v>2.1560000000000001</v>
      </c>
      <c r="AG181" s="49"/>
      <c r="AH181" s="186"/>
      <c r="AI181" s="152">
        <v>42647</v>
      </c>
      <c r="AJ181" s="186">
        <v>2.31</v>
      </c>
      <c r="AK181" s="49"/>
      <c r="AL181" s="186"/>
      <c r="AM181" s="152">
        <v>42647</v>
      </c>
      <c r="AN181" s="186">
        <v>2.411</v>
      </c>
      <c r="AO181" s="49"/>
      <c r="AP181" s="186"/>
      <c r="AQ181" s="152">
        <v>42647</v>
      </c>
      <c r="AR181" s="186">
        <v>2.7250000000000001</v>
      </c>
      <c r="AS181" s="49"/>
      <c r="AT181" s="186"/>
      <c r="AU181" s="152">
        <v>42647</v>
      </c>
      <c r="AV181" s="186">
        <v>2.9859999999999998</v>
      </c>
      <c r="AW181" s="49"/>
    </row>
    <row r="182" spans="2:49" x14ac:dyDescent="0.35">
      <c r="B182" s="187"/>
      <c r="C182" s="152">
        <v>42648</v>
      </c>
      <c r="D182" s="186"/>
      <c r="E182" s="186"/>
      <c r="F182" s="187"/>
      <c r="G182" s="152">
        <v>42648</v>
      </c>
      <c r="H182" s="186"/>
      <c r="I182" s="49"/>
      <c r="J182" s="187"/>
      <c r="K182" s="152">
        <v>42648</v>
      </c>
      <c r="L182" s="186"/>
      <c r="M182" s="49"/>
      <c r="N182" s="187"/>
      <c r="O182" s="152">
        <v>42648</v>
      </c>
      <c r="P182" s="186">
        <v>1.911</v>
      </c>
      <c r="Q182" s="49"/>
      <c r="R182" s="186"/>
      <c r="S182" s="152">
        <v>42648</v>
      </c>
      <c r="T182" s="186">
        <v>1.9769999999999999</v>
      </c>
      <c r="U182" s="49"/>
      <c r="V182" s="186"/>
      <c r="W182" s="152">
        <v>42648</v>
      </c>
      <c r="X182" s="186">
        <v>2.024</v>
      </c>
      <c r="Y182" s="186"/>
      <c r="Z182" s="187"/>
      <c r="AA182" s="152">
        <v>42648</v>
      </c>
      <c r="AB182" s="186">
        <v>2.0760000000000001</v>
      </c>
      <c r="AC182" s="49"/>
      <c r="AD182" s="186"/>
      <c r="AE182" s="152">
        <v>42648</v>
      </c>
      <c r="AF182" s="186">
        <v>2.2069999999999999</v>
      </c>
      <c r="AG182" s="49"/>
      <c r="AH182" s="186"/>
      <c r="AI182" s="152">
        <v>42648</v>
      </c>
      <c r="AJ182" s="186">
        <v>2.3689999999999998</v>
      </c>
      <c r="AK182" s="49"/>
      <c r="AL182" s="186"/>
      <c r="AM182" s="152">
        <v>42648</v>
      </c>
      <c r="AN182" s="186">
        <v>2.4849999999999999</v>
      </c>
      <c r="AO182" s="49"/>
      <c r="AP182" s="186"/>
      <c r="AQ182" s="152">
        <v>42648</v>
      </c>
      <c r="AR182" s="186">
        <v>2.7970000000000002</v>
      </c>
      <c r="AS182" s="49"/>
      <c r="AT182" s="186"/>
      <c r="AU182" s="152">
        <v>42648</v>
      </c>
      <c r="AV182" s="186">
        <v>3.0569999999999999</v>
      </c>
      <c r="AW182" s="49"/>
    </row>
    <row r="183" spans="2:49" x14ac:dyDescent="0.35">
      <c r="B183" s="187"/>
      <c r="C183" s="152">
        <v>42649</v>
      </c>
      <c r="D183" s="186"/>
      <c r="E183" s="186"/>
      <c r="F183" s="187"/>
      <c r="G183" s="152">
        <v>42649</v>
      </c>
      <c r="H183" s="186"/>
      <c r="I183" s="49"/>
      <c r="J183" s="187"/>
      <c r="K183" s="152">
        <v>42649</v>
      </c>
      <c r="L183" s="186"/>
      <c r="M183" s="49"/>
      <c r="N183" s="187"/>
      <c r="O183" s="152">
        <v>42649</v>
      </c>
      <c r="P183" s="186">
        <v>1.9159999999999999</v>
      </c>
      <c r="Q183" s="49"/>
      <c r="R183" s="186"/>
      <c r="S183" s="152">
        <v>42649</v>
      </c>
      <c r="T183" s="186">
        <v>1.9950000000000001</v>
      </c>
      <c r="U183" s="49"/>
      <c r="V183" s="186"/>
      <c r="W183" s="152">
        <v>42649</v>
      </c>
      <c r="X183" s="186">
        <v>2.044</v>
      </c>
      <c r="Y183" s="186"/>
      <c r="Z183" s="187"/>
      <c r="AA183" s="152">
        <v>42649</v>
      </c>
      <c r="AB183" s="186">
        <v>2.0979999999999999</v>
      </c>
      <c r="AC183" s="49"/>
      <c r="AD183" s="186"/>
      <c r="AE183" s="152">
        <v>42649</v>
      </c>
      <c r="AF183" s="186">
        <v>2.25</v>
      </c>
      <c r="AG183" s="49"/>
      <c r="AH183" s="186"/>
      <c r="AI183" s="152">
        <v>42649</v>
      </c>
      <c r="AJ183" s="186">
        <v>2.4039999999999999</v>
      </c>
      <c r="AK183" s="49"/>
      <c r="AL183" s="186"/>
      <c r="AM183" s="152">
        <v>42649</v>
      </c>
      <c r="AN183" s="186">
        <v>2.52</v>
      </c>
      <c r="AO183" s="49"/>
      <c r="AP183" s="186"/>
      <c r="AQ183" s="152">
        <v>42649</v>
      </c>
      <c r="AR183" s="186">
        <v>2.83</v>
      </c>
      <c r="AS183" s="49"/>
      <c r="AT183" s="186"/>
      <c r="AU183" s="152">
        <v>42649</v>
      </c>
      <c r="AV183" s="186">
        <v>3.085</v>
      </c>
      <c r="AW183" s="49"/>
    </row>
    <row r="184" spans="2:49" x14ac:dyDescent="0.35">
      <c r="B184" s="187"/>
      <c r="C184" s="152">
        <v>42650</v>
      </c>
      <c r="D184" s="186"/>
      <c r="E184" s="186"/>
      <c r="F184" s="187"/>
      <c r="G184" s="152">
        <v>42650</v>
      </c>
      <c r="H184" s="186"/>
      <c r="I184" s="49"/>
      <c r="J184" s="187"/>
      <c r="K184" s="152">
        <v>42650</v>
      </c>
      <c r="L184" s="186"/>
      <c r="M184" s="49"/>
      <c r="N184" s="187"/>
      <c r="O184" s="152">
        <v>42650</v>
      </c>
      <c r="P184" s="186">
        <v>1.9180000000000001</v>
      </c>
      <c r="Q184" s="49"/>
      <c r="R184" s="186"/>
      <c r="S184" s="152">
        <v>42650</v>
      </c>
      <c r="T184" s="186">
        <v>1.9750000000000001</v>
      </c>
      <c r="U184" s="49"/>
      <c r="V184" s="186"/>
      <c r="W184" s="152">
        <v>42650</v>
      </c>
      <c r="X184" s="186">
        <v>2.0329999999999999</v>
      </c>
      <c r="Y184" s="186"/>
      <c r="Z184" s="187"/>
      <c r="AA184" s="152">
        <v>42650</v>
      </c>
      <c r="AB184" s="186">
        <v>2.09</v>
      </c>
      <c r="AC184" s="49"/>
      <c r="AD184" s="186"/>
      <c r="AE184" s="152">
        <v>42650</v>
      </c>
      <c r="AF184" s="186">
        <v>2.2490000000000001</v>
      </c>
      <c r="AG184" s="49"/>
      <c r="AH184" s="186"/>
      <c r="AI184" s="152">
        <v>42650</v>
      </c>
      <c r="AJ184" s="186">
        <v>2.403</v>
      </c>
      <c r="AK184" s="49"/>
      <c r="AL184" s="186"/>
      <c r="AM184" s="152">
        <v>42650</v>
      </c>
      <c r="AN184" s="186">
        <v>2.5179999999999998</v>
      </c>
      <c r="AO184" s="49"/>
      <c r="AP184" s="186"/>
      <c r="AQ184" s="152">
        <v>42650</v>
      </c>
      <c r="AR184" s="186">
        <v>2.8279999999999998</v>
      </c>
      <c r="AS184" s="49"/>
      <c r="AT184" s="186"/>
      <c r="AU184" s="152">
        <v>42650</v>
      </c>
      <c r="AV184" s="186">
        <v>3.085</v>
      </c>
      <c r="AW184" s="49"/>
    </row>
    <row r="185" spans="2:49" x14ac:dyDescent="0.35">
      <c r="B185" s="187"/>
      <c r="C185" s="152">
        <v>42653</v>
      </c>
      <c r="D185" s="186"/>
      <c r="E185" s="186"/>
      <c r="F185" s="187"/>
      <c r="G185" s="152">
        <v>42653</v>
      </c>
      <c r="H185" s="186"/>
      <c r="I185" s="49"/>
      <c r="J185" s="187"/>
      <c r="K185" s="152">
        <v>42653</v>
      </c>
      <c r="L185" s="186"/>
      <c r="M185" s="49"/>
      <c r="N185" s="187"/>
      <c r="O185" s="152">
        <v>42653</v>
      </c>
      <c r="P185" s="186">
        <v>1.92</v>
      </c>
      <c r="Q185" s="49"/>
      <c r="R185" s="186"/>
      <c r="S185" s="152">
        <v>42653</v>
      </c>
      <c r="T185" s="186">
        <v>1.958</v>
      </c>
      <c r="U185" s="49"/>
      <c r="V185" s="186"/>
      <c r="W185" s="152">
        <v>42653</v>
      </c>
      <c r="X185" s="186">
        <v>2.0179999999999998</v>
      </c>
      <c r="Y185" s="186"/>
      <c r="Z185" s="187"/>
      <c r="AA185" s="152">
        <v>42653</v>
      </c>
      <c r="AB185" s="186">
        <v>2.0790000000000002</v>
      </c>
      <c r="AC185" s="49"/>
      <c r="AD185" s="186"/>
      <c r="AE185" s="152">
        <v>42653</v>
      </c>
      <c r="AF185" s="186">
        <v>2.238</v>
      </c>
      <c r="AG185" s="49"/>
      <c r="AH185" s="186"/>
      <c r="AI185" s="152">
        <v>42653</v>
      </c>
      <c r="AJ185" s="186">
        <v>2.3970000000000002</v>
      </c>
      <c r="AK185" s="49"/>
      <c r="AL185" s="186"/>
      <c r="AM185" s="152">
        <v>42653</v>
      </c>
      <c r="AN185" s="186">
        <v>2.5129999999999999</v>
      </c>
      <c r="AO185" s="49"/>
      <c r="AP185" s="186"/>
      <c r="AQ185" s="152">
        <v>42653</v>
      </c>
      <c r="AR185" s="186">
        <v>2.8250000000000002</v>
      </c>
      <c r="AS185" s="49"/>
      <c r="AT185" s="186"/>
      <c r="AU185" s="152">
        <v>42653</v>
      </c>
      <c r="AV185" s="186">
        <v>3.0819999999999999</v>
      </c>
      <c r="AW185" s="49"/>
    </row>
    <row r="186" spans="2:49" x14ac:dyDescent="0.35">
      <c r="B186" s="187"/>
      <c r="C186" s="152">
        <v>42654</v>
      </c>
      <c r="D186" s="186"/>
      <c r="E186" s="186"/>
      <c r="F186" s="187"/>
      <c r="G186" s="152">
        <v>42654</v>
      </c>
      <c r="H186" s="186"/>
      <c r="I186" s="49"/>
      <c r="J186" s="187"/>
      <c r="K186" s="152">
        <v>42654</v>
      </c>
      <c r="L186" s="186"/>
      <c r="M186" s="49"/>
      <c r="N186" s="187"/>
      <c r="O186" s="152">
        <v>42654</v>
      </c>
      <c r="P186" s="186">
        <v>1.9100000000000001</v>
      </c>
      <c r="Q186" s="49"/>
      <c r="R186" s="186"/>
      <c r="S186" s="152">
        <v>42654</v>
      </c>
      <c r="T186" s="186">
        <v>1.931</v>
      </c>
      <c r="U186" s="49"/>
      <c r="V186" s="186"/>
      <c r="W186" s="152">
        <v>42654</v>
      </c>
      <c r="X186" s="186">
        <v>2.0049999999999999</v>
      </c>
      <c r="Y186" s="186"/>
      <c r="Z186" s="187"/>
      <c r="AA186" s="152">
        <v>42654</v>
      </c>
      <c r="AB186" s="186">
        <v>2.0739999999999998</v>
      </c>
      <c r="AC186" s="49"/>
      <c r="AD186" s="186"/>
      <c r="AE186" s="152">
        <v>42654</v>
      </c>
      <c r="AF186" s="186">
        <v>2.2400000000000002</v>
      </c>
      <c r="AG186" s="49"/>
      <c r="AH186" s="186"/>
      <c r="AI186" s="152">
        <v>42654</v>
      </c>
      <c r="AJ186" s="186">
        <v>2.3970000000000002</v>
      </c>
      <c r="AK186" s="49"/>
      <c r="AL186" s="186"/>
      <c r="AM186" s="152">
        <v>42654</v>
      </c>
      <c r="AN186" s="186">
        <v>2.5150000000000001</v>
      </c>
      <c r="AO186" s="49"/>
      <c r="AP186" s="186"/>
      <c r="AQ186" s="152">
        <v>42654</v>
      </c>
      <c r="AR186" s="186">
        <v>2.8279999999999998</v>
      </c>
      <c r="AS186" s="49"/>
      <c r="AT186" s="186"/>
      <c r="AU186" s="152">
        <v>42654</v>
      </c>
      <c r="AV186" s="186">
        <v>3.0870000000000002</v>
      </c>
      <c r="AW186" s="49"/>
    </row>
    <row r="187" spans="2:49" x14ac:dyDescent="0.35">
      <c r="B187" s="187"/>
      <c r="C187" s="152">
        <v>42655</v>
      </c>
      <c r="D187" s="186"/>
      <c r="E187" s="186"/>
      <c r="F187" s="187"/>
      <c r="G187" s="152">
        <v>42655</v>
      </c>
      <c r="H187" s="186"/>
      <c r="I187" s="49"/>
      <c r="J187" s="187"/>
      <c r="K187" s="152">
        <v>42655</v>
      </c>
      <c r="L187" s="186"/>
      <c r="M187" s="49"/>
      <c r="N187" s="187"/>
      <c r="O187" s="152">
        <v>42655</v>
      </c>
      <c r="P187" s="186">
        <v>1.9060000000000001</v>
      </c>
      <c r="Q187" s="49"/>
      <c r="R187" s="186"/>
      <c r="S187" s="152">
        <v>42655</v>
      </c>
      <c r="T187" s="186">
        <v>1.9370000000000001</v>
      </c>
      <c r="U187" s="49"/>
      <c r="V187" s="186"/>
      <c r="W187" s="152">
        <v>42655</v>
      </c>
      <c r="X187" s="186">
        <v>2.0110000000000001</v>
      </c>
      <c r="Y187" s="186"/>
      <c r="Z187" s="187"/>
      <c r="AA187" s="152">
        <v>42655</v>
      </c>
      <c r="AB187" s="186">
        <v>2.085</v>
      </c>
      <c r="AC187" s="49"/>
      <c r="AD187" s="186"/>
      <c r="AE187" s="152">
        <v>42655</v>
      </c>
      <c r="AF187" s="186">
        <v>2.2589999999999999</v>
      </c>
      <c r="AG187" s="49"/>
      <c r="AH187" s="186"/>
      <c r="AI187" s="152">
        <v>42655</v>
      </c>
      <c r="AJ187" s="186">
        <v>2.415</v>
      </c>
      <c r="AK187" s="49"/>
      <c r="AL187" s="186"/>
      <c r="AM187" s="152">
        <v>42655</v>
      </c>
      <c r="AN187" s="186">
        <v>2.5380000000000003</v>
      </c>
      <c r="AO187" s="49"/>
      <c r="AP187" s="186"/>
      <c r="AQ187" s="152">
        <v>42655</v>
      </c>
      <c r="AR187" s="186">
        <v>2.851</v>
      </c>
      <c r="AS187" s="49"/>
      <c r="AT187" s="186"/>
      <c r="AU187" s="152">
        <v>42655</v>
      </c>
      <c r="AV187" s="186">
        <v>3.1230000000000002</v>
      </c>
      <c r="AW187" s="49"/>
    </row>
    <row r="188" spans="2:49" x14ac:dyDescent="0.35">
      <c r="B188" s="187"/>
      <c r="C188" s="152">
        <v>42656</v>
      </c>
      <c r="D188" s="186"/>
      <c r="E188" s="186"/>
      <c r="F188" s="187"/>
      <c r="G188" s="152">
        <v>42656</v>
      </c>
      <c r="H188" s="186"/>
      <c r="I188" s="49"/>
      <c r="J188" s="187"/>
      <c r="K188" s="152">
        <v>42656</v>
      </c>
      <c r="L188" s="186"/>
      <c r="M188" s="49"/>
      <c r="N188" s="187"/>
      <c r="O188" s="152">
        <v>42656</v>
      </c>
      <c r="P188" s="186">
        <v>1.899</v>
      </c>
      <c r="Q188" s="49"/>
      <c r="R188" s="186"/>
      <c r="S188" s="152">
        <v>42656</v>
      </c>
      <c r="T188" s="186">
        <v>1.9180000000000001</v>
      </c>
      <c r="U188" s="49"/>
      <c r="V188" s="186"/>
      <c r="W188" s="152">
        <v>42656</v>
      </c>
      <c r="X188" s="186">
        <v>1.9790000000000001</v>
      </c>
      <c r="Y188" s="186"/>
      <c r="Z188" s="187"/>
      <c r="AA188" s="152">
        <v>42656</v>
      </c>
      <c r="AB188" s="186">
        <v>2.048</v>
      </c>
      <c r="AC188" s="49"/>
      <c r="AD188" s="186"/>
      <c r="AE188" s="152">
        <v>42656</v>
      </c>
      <c r="AF188" s="186">
        <v>2.2189999999999999</v>
      </c>
      <c r="AG188" s="49"/>
      <c r="AH188" s="186"/>
      <c r="AI188" s="152">
        <v>42656</v>
      </c>
      <c r="AJ188" s="186">
        <v>2.3740000000000001</v>
      </c>
      <c r="AK188" s="49"/>
      <c r="AL188" s="186"/>
      <c r="AM188" s="152">
        <v>42656</v>
      </c>
      <c r="AN188" s="186">
        <v>2.4950000000000001</v>
      </c>
      <c r="AO188" s="49"/>
      <c r="AP188" s="186"/>
      <c r="AQ188" s="152">
        <v>42656</v>
      </c>
      <c r="AR188" s="186">
        <v>2.8040000000000003</v>
      </c>
      <c r="AS188" s="49"/>
      <c r="AT188" s="186"/>
      <c r="AU188" s="152">
        <v>42656</v>
      </c>
      <c r="AV188" s="186">
        <v>3.0750000000000002</v>
      </c>
      <c r="AW188" s="49"/>
    </row>
    <row r="189" spans="2:49" x14ac:dyDescent="0.35">
      <c r="B189" s="187"/>
      <c r="C189" s="152">
        <v>42657</v>
      </c>
      <c r="D189" s="186"/>
      <c r="E189" s="186"/>
      <c r="F189" s="187"/>
      <c r="G189" s="152">
        <v>42657</v>
      </c>
      <c r="H189" s="186"/>
      <c r="I189" s="49"/>
      <c r="J189" s="187"/>
      <c r="K189" s="152">
        <v>42657</v>
      </c>
      <c r="L189" s="186"/>
      <c r="M189" s="49"/>
      <c r="N189" s="187"/>
      <c r="O189" s="152">
        <v>42657</v>
      </c>
      <c r="P189" s="186">
        <v>1.881</v>
      </c>
      <c r="Q189" s="49"/>
      <c r="R189" s="186"/>
      <c r="S189" s="152">
        <v>42657</v>
      </c>
      <c r="T189" s="186">
        <v>1.9100000000000001</v>
      </c>
      <c r="U189" s="49"/>
      <c r="V189" s="186"/>
      <c r="W189" s="152">
        <v>42657</v>
      </c>
      <c r="X189" s="186">
        <v>1.968</v>
      </c>
      <c r="Y189" s="186"/>
      <c r="Z189" s="187"/>
      <c r="AA189" s="152">
        <v>42657</v>
      </c>
      <c r="AB189" s="186">
        <v>2.0390000000000001</v>
      </c>
      <c r="AC189" s="49"/>
      <c r="AD189" s="186"/>
      <c r="AE189" s="152">
        <v>42657</v>
      </c>
      <c r="AF189" s="186">
        <v>2.2170000000000001</v>
      </c>
      <c r="AG189" s="49"/>
      <c r="AH189" s="186"/>
      <c r="AI189" s="152">
        <v>42657</v>
      </c>
      <c r="AJ189" s="186">
        <v>2.3820000000000001</v>
      </c>
      <c r="AK189" s="49"/>
      <c r="AL189" s="186"/>
      <c r="AM189" s="152">
        <v>42657</v>
      </c>
      <c r="AN189" s="186">
        <v>2.5110000000000001</v>
      </c>
      <c r="AO189" s="49"/>
      <c r="AP189" s="186"/>
      <c r="AQ189" s="152">
        <v>42657</v>
      </c>
      <c r="AR189" s="186">
        <v>2.8260000000000001</v>
      </c>
      <c r="AS189" s="49"/>
      <c r="AT189" s="186"/>
      <c r="AU189" s="152">
        <v>42657</v>
      </c>
      <c r="AV189" s="186">
        <v>3.0960000000000001</v>
      </c>
      <c r="AW189" s="49"/>
    </row>
    <row r="190" spans="2:49" x14ac:dyDescent="0.35">
      <c r="B190" s="187"/>
      <c r="C190" s="152">
        <v>42660</v>
      </c>
      <c r="D190" s="186"/>
      <c r="E190" s="186"/>
      <c r="F190" s="187"/>
      <c r="G190" s="152">
        <v>42660</v>
      </c>
      <c r="H190" s="186"/>
      <c r="I190" s="49"/>
      <c r="J190" s="187"/>
      <c r="K190" s="152">
        <v>42660</v>
      </c>
      <c r="L190" s="186"/>
      <c r="M190" s="49"/>
      <c r="N190" s="187"/>
      <c r="O190" s="152">
        <v>42660</v>
      </c>
      <c r="P190" s="186">
        <v>1.8940000000000001</v>
      </c>
      <c r="Q190" s="49"/>
      <c r="R190" s="186"/>
      <c r="S190" s="152">
        <v>42660</v>
      </c>
      <c r="T190" s="186">
        <v>1.927</v>
      </c>
      <c r="U190" s="49"/>
      <c r="V190" s="186"/>
      <c r="W190" s="152">
        <v>42660</v>
      </c>
      <c r="X190" s="186">
        <v>1.9870000000000001</v>
      </c>
      <c r="Y190" s="186"/>
      <c r="Z190" s="187"/>
      <c r="AA190" s="152">
        <v>42660</v>
      </c>
      <c r="AB190" s="186">
        <v>2.0680000000000001</v>
      </c>
      <c r="AC190" s="49"/>
      <c r="AD190" s="186"/>
      <c r="AE190" s="152">
        <v>42660</v>
      </c>
      <c r="AF190" s="186">
        <v>2.2480000000000002</v>
      </c>
      <c r="AG190" s="49"/>
      <c r="AH190" s="186"/>
      <c r="AI190" s="152">
        <v>42660</v>
      </c>
      <c r="AJ190" s="186">
        <v>2.4209999999999998</v>
      </c>
      <c r="AK190" s="49"/>
      <c r="AL190" s="186"/>
      <c r="AM190" s="152">
        <v>42660</v>
      </c>
      <c r="AN190" s="186">
        <v>2.56</v>
      </c>
      <c r="AO190" s="49"/>
      <c r="AP190" s="186"/>
      <c r="AQ190" s="152">
        <v>42660</v>
      </c>
      <c r="AR190" s="186">
        <v>2.8780000000000001</v>
      </c>
      <c r="AS190" s="49"/>
      <c r="AT190" s="186"/>
      <c r="AU190" s="152">
        <v>42660</v>
      </c>
      <c r="AV190" s="186">
        <v>3.145</v>
      </c>
      <c r="AW190" s="49"/>
    </row>
    <row r="191" spans="2:49" x14ac:dyDescent="0.35">
      <c r="B191" s="187"/>
      <c r="C191" s="152">
        <v>42661</v>
      </c>
      <c r="D191" s="186"/>
      <c r="E191" s="186"/>
      <c r="F191" s="187"/>
      <c r="G191" s="152">
        <v>42661</v>
      </c>
      <c r="H191" s="186"/>
      <c r="I191" s="49"/>
      <c r="J191" s="187"/>
      <c r="K191" s="152">
        <v>42661</v>
      </c>
      <c r="L191" s="186"/>
      <c r="M191" s="49"/>
      <c r="N191" s="187"/>
      <c r="O191" s="152">
        <v>42661</v>
      </c>
      <c r="P191" s="186">
        <v>1.913</v>
      </c>
      <c r="Q191" s="49"/>
      <c r="R191" s="186"/>
      <c r="S191" s="152">
        <v>42661</v>
      </c>
      <c r="T191" s="186">
        <v>1.9710000000000001</v>
      </c>
      <c r="U191" s="49"/>
      <c r="V191" s="186"/>
      <c r="W191" s="152">
        <v>42661</v>
      </c>
      <c r="X191" s="186">
        <v>2.0409999999999999</v>
      </c>
      <c r="Y191" s="186"/>
      <c r="Z191" s="187"/>
      <c r="AA191" s="152">
        <v>42661</v>
      </c>
      <c r="AB191" s="186">
        <v>2.117</v>
      </c>
      <c r="AC191" s="49"/>
      <c r="AD191" s="186"/>
      <c r="AE191" s="152">
        <v>42661</v>
      </c>
      <c r="AF191" s="186">
        <v>2.3029999999999999</v>
      </c>
      <c r="AG191" s="49"/>
      <c r="AH191" s="186"/>
      <c r="AI191" s="152">
        <v>42661</v>
      </c>
      <c r="AJ191" s="186">
        <v>2.4900000000000002</v>
      </c>
      <c r="AK191" s="49"/>
      <c r="AL191" s="186"/>
      <c r="AM191" s="152">
        <v>42661</v>
      </c>
      <c r="AN191" s="186">
        <v>2.63</v>
      </c>
      <c r="AO191" s="49"/>
      <c r="AP191" s="186"/>
      <c r="AQ191" s="152">
        <v>42661</v>
      </c>
      <c r="AR191" s="186">
        <v>2.9529999999999998</v>
      </c>
      <c r="AS191" s="49"/>
      <c r="AT191" s="186"/>
      <c r="AU191" s="152">
        <v>42661</v>
      </c>
      <c r="AV191" s="186">
        <v>3.2210000000000001</v>
      </c>
      <c r="AW191" s="49"/>
    </row>
    <row r="192" spans="2:49" x14ac:dyDescent="0.35">
      <c r="B192" s="187"/>
      <c r="C192" s="152">
        <v>42662</v>
      </c>
      <c r="D192" s="186"/>
      <c r="E192" s="186"/>
      <c r="F192" s="187"/>
      <c r="G192" s="152">
        <v>42662</v>
      </c>
      <c r="H192" s="186"/>
      <c r="I192" s="49"/>
      <c r="J192" s="187"/>
      <c r="K192" s="152">
        <v>42662</v>
      </c>
      <c r="L192" s="186"/>
      <c r="M192" s="49"/>
      <c r="N192" s="187"/>
      <c r="O192" s="152">
        <v>42662</v>
      </c>
      <c r="P192" s="186">
        <v>1.9119999999999999</v>
      </c>
      <c r="Q192" s="49"/>
      <c r="R192" s="186"/>
      <c r="S192" s="152">
        <v>42662</v>
      </c>
      <c r="T192" s="186">
        <v>1.9750000000000001</v>
      </c>
      <c r="U192" s="49"/>
      <c r="V192" s="186"/>
      <c r="W192" s="152">
        <v>42662</v>
      </c>
      <c r="X192" s="186">
        <v>2.044</v>
      </c>
      <c r="Y192" s="186"/>
      <c r="Z192" s="187"/>
      <c r="AA192" s="152">
        <v>42662</v>
      </c>
      <c r="AB192" s="186">
        <v>2.12</v>
      </c>
      <c r="AC192" s="49"/>
      <c r="AD192" s="186"/>
      <c r="AE192" s="152">
        <v>42662</v>
      </c>
      <c r="AF192" s="186">
        <v>2.3079999999999998</v>
      </c>
      <c r="AG192" s="49"/>
      <c r="AH192" s="186"/>
      <c r="AI192" s="152">
        <v>42662</v>
      </c>
      <c r="AJ192" s="186">
        <v>2.5009999999999999</v>
      </c>
      <c r="AK192" s="49"/>
      <c r="AL192" s="186"/>
      <c r="AM192" s="152">
        <v>42662</v>
      </c>
      <c r="AN192" s="186">
        <v>2.637</v>
      </c>
      <c r="AO192" s="49"/>
      <c r="AP192" s="186"/>
      <c r="AQ192" s="152">
        <v>42662</v>
      </c>
      <c r="AR192" s="186">
        <v>2.9550000000000001</v>
      </c>
      <c r="AS192" s="49"/>
      <c r="AT192" s="186"/>
      <c r="AU192" s="152">
        <v>42662</v>
      </c>
      <c r="AV192" s="186">
        <v>3.222</v>
      </c>
      <c r="AW192" s="49"/>
    </row>
    <row r="193" spans="2:49" x14ac:dyDescent="0.35">
      <c r="B193" s="187"/>
      <c r="C193" s="152">
        <v>42663</v>
      </c>
      <c r="D193" s="186"/>
      <c r="E193" s="186"/>
      <c r="F193" s="187"/>
      <c r="G193" s="152">
        <v>42663</v>
      </c>
      <c r="H193" s="186"/>
      <c r="I193" s="49"/>
      <c r="J193" s="187"/>
      <c r="K193" s="152">
        <v>42663</v>
      </c>
      <c r="L193" s="186"/>
      <c r="M193" s="49"/>
      <c r="N193" s="187"/>
      <c r="O193" s="152">
        <v>42663</v>
      </c>
      <c r="P193" s="186">
        <v>1.903</v>
      </c>
      <c r="Q193" s="49"/>
      <c r="R193" s="186"/>
      <c r="S193" s="152">
        <v>42663</v>
      </c>
      <c r="T193" s="186">
        <v>1.9470000000000001</v>
      </c>
      <c r="U193" s="49"/>
      <c r="V193" s="186"/>
      <c r="W193" s="152">
        <v>42663</v>
      </c>
      <c r="X193" s="186">
        <v>2.0259999999999998</v>
      </c>
      <c r="Y193" s="186"/>
      <c r="Z193" s="187"/>
      <c r="AA193" s="152">
        <v>42663</v>
      </c>
      <c r="AB193" s="186">
        <v>2.0990000000000002</v>
      </c>
      <c r="AC193" s="49"/>
      <c r="AD193" s="186"/>
      <c r="AE193" s="152">
        <v>42663</v>
      </c>
      <c r="AF193" s="186">
        <v>2.2890000000000001</v>
      </c>
      <c r="AG193" s="49"/>
      <c r="AH193" s="186"/>
      <c r="AI193" s="152">
        <v>42663</v>
      </c>
      <c r="AJ193" s="186">
        <v>2.484</v>
      </c>
      <c r="AK193" s="49"/>
      <c r="AL193" s="186"/>
      <c r="AM193" s="152">
        <v>42663</v>
      </c>
      <c r="AN193" s="186">
        <v>2.6139999999999999</v>
      </c>
      <c r="AO193" s="49"/>
      <c r="AP193" s="186"/>
      <c r="AQ193" s="152">
        <v>42663</v>
      </c>
      <c r="AR193" s="186">
        <v>2.9340000000000002</v>
      </c>
      <c r="AS193" s="49"/>
      <c r="AT193" s="186"/>
      <c r="AU193" s="152">
        <v>42663</v>
      </c>
      <c r="AV193" s="186">
        <v>3.2</v>
      </c>
      <c r="AW193" s="49"/>
    </row>
    <row r="194" spans="2:49" x14ac:dyDescent="0.35">
      <c r="B194" s="187"/>
      <c r="C194" s="152">
        <v>42664</v>
      </c>
      <c r="D194" s="186"/>
      <c r="E194" s="186"/>
      <c r="F194" s="187"/>
      <c r="G194" s="152">
        <v>42664</v>
      </c>
      <c r="H194" s="186"/>
      <c r="I194" s="49"/>
      <c r="J194" s="187"/>
      <c r="K194" s="152">
        <v>42664</v>
      </c>
      <c r="L194" s="186"/>
      <c r="M194" s="49"/>
      <c r="N194" s="187"/>
      <c r="O194" s="152">
        <v>42664</v>
      </c>
      <c r="P194" s="186">
        <v>1.8940000000000001</v>
      </c>
      <c r="Q194" s="49"/>
      <c r="R194" s="186"/>
      <c r="S194" s="152">
        <v>42664</v>
      </c>
      <c r="T194" s="186">
        <v>1.9489999999999998</v>
      </c>
      <c r="U194" s="49"/>
      <c r="V194" s="186"/>
      <c r="W194" s="152">
        <v>42664</v>
      </c>
      <c r="X194" s="186">
        <v>2.0249999999999999</v>
      </c>
      <c r="Y194" s="186"/>
      <c r="Z194" s="187"/>
      <c r="AA194" s="152">
        <v>42664</v>
      </c>
      <c r="AB194" s="186">
        <v>2.097</v>
      </c>
      <c r="AC194" s="49"/>
      <c r="AD194" s="186"/>
      <c r="AE194" s="152">
        <v>42664</v>
      </c>
      <c r="AF194" s="186">
        <v>2.2829999999999999</v>
      </c>
      <c r="AG194" s="49"/>
      <c r="AH194" s="186"/>
      <c r="AI194" s="152">
        <v>42664</v>
      </c>
      <c r="AJ194" s="186">
        <v>2.4710000000000001</v>
      </c>
      <c r="AK194" s="49"/>
      <c r="AL194" s="186"/>
      <c r="AM194" s="152">
        <v>42664</v>
      </c>
      <c r="AN194" s="186">
        <v>2.6040000000000001</v>
      </c>
      <c r="AO194" s="49"/>
      <c r="AP194" s="186"/>
      <c r="AQ194" s="152">
        <v>42664</v>
      </c>
      <c r="AR194" s="186">
        <v>2.923</v>
      </c>
      <c r="AS194" s="49"/>
      <c r="AT194" s="186"/>
      <c r="AU194" s="152">
        <v>42664</v>
      </c>
      <c r="AV194" s="186">
        <v>3.1909999999999998</v>
      </c>
      <c r="AW194" s="49"/>
    </row>
    <row r="195" spans="2:49" x14ac:dyDescent="0.35">
      <c r="B195" s="187"/>
      <c r="C195" s="152">
        <v>42667</v>
      </c>
      <c r="D195" s="186"/>
      <c r="E195" s="186"/>
      <c r="F195" s="187"/>
      <c r="G195" s="152">
        <v>42667</v>
      </c>
      <c r="H195" s="186"/>
      <c r="I195" s="49"/>
      <c r="J195" s="187"/>
      <c r="K195" s="152">
        <v>42667</v>
      </c>
      <c r="L195" s="186"/>
      <c r="M195" s="49"/>
      <c r="N195" s="187"/>
      <c r="O195" s="152">
        <v>42667</v>
      </c>
      <c r="P195" s="186">
        <v>1.9140000000000001</v>
      </c>
      <c r="Q195" s="49"/>
      <c r="R195" s="186"/>
      <c r="S195" s="152">
        <v>42667</v>
      </c>
      <c r="T195" s="186">
        <v>1.966</v>
      </c>
      <c r="U195" s="49"/>
      <c r="V195" s="186"/>
      <c r="W195" s="152">
        <v>42667</v>
      </c>
      <c r="X195" s="186">
        <v>2.0289999999999999</v>
      </c>
      <c r="Y195" s="186"/>
      <c r="Z195" s="187"/>
      <c r="AA195" s="152">
        <v>42667</v>
      </c>
      <c r="AB195" s="186">
        <v>2.1070000000000002</v>
      </c>
      <c r="AC195" s="49"/>
      <c r="AD195" s="186"/>
      <c r="AE195" s="152">
        <v>42667</v>
      </c>
      <c r="AF195" s="186">
        <v>2.2909999999999999</v>
      </c>
      <c r="AG195" s="49"/>
      <c r="AH195" s="186"/>
      <c r="AI195" s="152">
        <v>42667</v>
      </c>
      <c r="AJ195" s="186">
        <v>2.4809999999999999</v>
      </c>
      <c r="AK195" s="49"/>
      <c r="AL195" s="186"/>
      <c r="AM195" s="152">
        <v>42667</v>
      </c>
      <c r="AN195" s="186">
        <v>2.6109999999999998</v>
      </c>
      <c r="AO195" s="49"/>
      <c r="AP195" s="186"/>
      <c r="AQ195" s="152">
        <v>42667</v>
      </c>
      <c r="AR195" s="186">
        <v>2.923</v>
      </c>
      <c r="AS195" s="49"/>
      <c r="AT195" s="186"/>
      <c r="AU195" s="152">
        <v>42667</v>
      </c>
      <c r="AV195" s="186">
        <v>3.1949999999999998</v>
      </c>
      <c r="AW195" s="49"/>
    </row>
    <row r="196" spans="2:49" x14ac:dyDescent="0.35">
      <c r="B196" s="187"/>
      <c r="C196" s="152">
        <v>42668</v>
      </c>
      <c r="D196" s="186"/>
      <c r="E196" s="186"/>
      <c r="F196" s="187"/>
      <c r="G196" s="152">
        <v>42668</v>
      </c>
      <c r="H196" s="186"/>
      <c r="I196" s="49"/>
      <c r="J196" s="187"/>
      <c r="K196" s="152">
        <v>42668</v>
      </c>
      <c r="L196" s="186"/>
      <c r="M196" s="49"/>
      <c r="N196" s="187"/>
      <c r="O196" s="152">
        <v>42668</v>
      </c>
      <c r="P196" s="186">
        <v>1.893</v>
      </c>
      <c r="Q196" s="49"/>
      <c r="R196" s="186"/>
      <c r="S196" s="152">
        <v>42668</v>
      </c>
      <c r="T196" s="186">
        <v>1.96</v>
      </c>
      <c r="U196" s="49"/>
      <c r="V196" s="186"/>
      <c r="W196" s="152">
        <v>42668</v>
      </c>
      <c r="X196" s="186">
        <v>2.0350000000000001</v>
      </c>
      <c r="Y196" s="186"/>
      <c r="Z196" s="187"/>
      <c r="AA196" s="152">
        <v>42668</v>
      </c>
      <c r="AB196" s="186">
        <v>2.105</v>
      </c>
      <c r="AC196" s="49"/>
      <c r="AD196" s="186"/>
      <c r="AE196" s="152">
        <v>42668</v>
      </c>
      <c r="AF196" s="186">
        <v>2.29</v>
      </c>
      <c r="AG196" s="49"/>
      <c r="AH196" s="186"/>
      <c r="AI196" s="152">
        <v>42668</v>
      </c>
      <c r="AJ196" s="186">
        <v>2.476</v>
      </c>
      <c r="AK196" s="49"/>
      <c r="AL196" s="186"/>
      <c r="AM196" s="152">
        <v>42668</v>
      </c>
      <c r="AN196" s="186">
        <v>2.6070000000000002</v>
      </c>
      <c r="AO196" s="49"/>
      <c r="AP196" s="186"/>
      <c r="AQ196" s="152">
        <v>42668</v>
      </c>
      <c r="AR196" s="186">
        <v>2.931</v>
      </c>
      <c r="AS196" s="49"/>
      <c r="AT196" s="186"/>
      <c r="AU196" s="152">
        <v>42668</v>
      </c>
      <c r="AV196" s="186">
        <v>3.2</v>
      </c>
      <c r="AW196" s="49"/>
    </row>
    <row r="197" spans="2:49" x14ac:dyDescent="0.35">
      <c r="B197" s="187"/>
      <c r="C197" s="152">
        <v>42669</v>
      </c>
      <c r="D197" s="186"/>
      <c r="E197" s="186"/>
      <c r="F197" s="187"/>
      <c r="G197" s="152">
        <v>42669</v>
      </c>
      <c r="H197" s="186"/>
      <c r="I197" s="49"/>
      <c r="J197" s="187"/>
      <c r="K197" s="152">
        <v>42669</v>
      </c>
      <c r="L197" s="186"/>
      <c r="M197" s="49"/>
      <c r="N197" s="187"/>
      <c r="O197" s="152">
        <v>42669</v>
      </c>
      <c r="P197" s="186">
        <v>1.8940000000000001</v>
      </c>
      <c r="Q197" s="49"/>
      <c r="R197" s="186"/>
      <c r="S197" s="152">
        <v>42669</v>
      </c>
      <c r="T197" s="186">
        <v>1.978</v>
      </c>
      <c r="U197" s="49"/>
      <c r="V197" s="186"/>
      <c r="W197" s="152">
        <v>42669</v>
      </c>
      <c r="X197" s="186">
        <v>2.0569999999999999</v>
      </c>
      <c r="Y197" s="186"/>
      <c r="Z197" s="187"/>
      <c r="AA197" s="152">
        <v>42669</v>
      </c>
      <c r="AB197" s="186">
        <v>2.129</v>
      </c>
      <c r="AC197" s="49"/>
      <c r="AD197" s="186"/>
      <c r="AE197" s="152">
        <v>42669</v>
      </c>
      <c r="AF197" s="186">
        <v>2.3149999999999999</v>
      </c>
      <c r="AG197" s="49"/>
      <c r="AH197" s="186"/>
      <c r="AI197" s="152">
        <v>42669</v>
      </c>
      <c r="AJ197" s="186">
        <v>2.4969999999999999</v>
      </c>
      <c r="AK197" s="49"/>
      <c r="AL197" s="186"/>
      <c r="AM197" s="152">
        <v>42669</v>
      </c>
      <c r="AN197" s="186">
        <v>2.6310000000000002</v>
      </c>
      <c r="AO197" s="49"/>
      <c r="AP197" s="186"/>
      <c r="AQ197" s="152">
        <v>42669</v>
      </c>
      <c r="AR197" s="186">
        <v>2.9550000000000001</v>
      </c>
      <c r="AS197" s="49"/>
      <c r="AT197" s="186"/>
      <c r="AU197" s="152">
        <v>42669</v>
      </c>
      <c r="AV197" s="186">
        <v>3.2290000000000001</v>
      </c>
      <c r="AW197" s="49"/>
    </row>
    <row r="198" spans="2:49" x14ac:dyDescent="0.35">
      <c r="B198" s="187"/>
      <c r="C198" s="152">
        <v>42670</v>
      </c>
      <c r="D198" s="186"/>
      <c r="E198" s="186"/>
      <c r="F198" s="187"/>
      <c r="G198" s="152">
        <v>42670</v>
      </c>
      <c r="H198" s="186"/>
      <c r="I198" s="49"/>
      <c r="J198" s="187"/>
      <c r="K198" s="152">
        <v>42670</v>
      </c>
      <c r="L198" s="186"/>
      <c r="M198" s="49"/>
      <c r="N198" s="187"/>
      <c r="O198" s="152">
        <v>42670</v>
      </c>
      <c r="P198" s="186">
        <v>1.8919999999999999</v>
      </c>
      <c r="Q198" s="49"/>
      <c r="R198" s="186"/>
      <c r="S198" s="152">
        <v>42670</v>
      </c>
      <c r="T198" s="186">
        <v>2</v>
      </c>
      <c r="U198" s="49"/>
      <c r="V198" s="186"/>
      <c r="W198" s="152">
        <v>42670</v>
      </c>
      <c r="X198" s="186">
        <v>2.0859999999999999</v>
      </c>
      <c r="Y198" s="186"/>
      <c r="Z198" s="187"/>
      <c r="AA198" s="152">
        <v>42670</v>
      </c>
      <c r="AB198" s="186">
        <v>2.1589999999999998</v>
      </c>
      <c r="AC198" s="49"/>
      <c r="AD198" s="186"/>
      <c r="AE198" s="152">
        <v>42670</v>
      </c>
      <c r="AF198" s="186">
        <v>2.3519999999999999</v>
      </c>
      <c r="AG198" s="49"/>
      <c r="AH198" s="186"/>
      <c r="AI198" s="152">
        <v>42670</v>
      </c>
      <c r="AJ198" s="186">
        <v>2.5460000000000003</v>
      </c>
      <c r="AK198" s="49"/>
      <c r="AL198" s="186"/>
      <c r="AM198" s="152">
        <v>42670</v>
      </c>
      <c r="AN198" s="186">
        <v>2.6779999999999999</v>
      </c>
      <c r="AO198" s="49"/>
      <c r="AP198" s="186"/>
      <c r="AQ198" s="152">
        <v>42670</v>
      </c>
      <c r="AR198" s="186">
        <v>3.0049999999999999</v>
      </c>
      <c r="AS198" s="49"/>
      <c r="AT198" s="186"/>
      <c r="AU198" s="152">
        <v>42670</v>
      </c>
      <c r="AV198" s="186">
        <v>3.2810000000000001</v>
      </c>
      <c r="AW198" s="49"/>
    </row>
    <row r="199" spans="2:49" x14ac:dyDescent="0.35">
      <c r="B199" s="187"/>
      <c r="C199" s="152">
        <v>42671</v>
      </c>
      <c r="D199" s="186"/>
      <c r="E199" s="186"/>
      <c r="F199" s="187"/>
      <c r="G199" s="152">
        <v>42671</v>
      </c>
      <c r="H199" s="186"/>
      <c r="I199" s="49"/>
      <c r="J199" s="187"/>
      <c r="K199" s="152">
        <v>42671</v>
      </c>
      <c r="L199" s="186"/>
      <c r="M199" s="49"/>
      <c r="N199" s="187"/>
      <c r="O199" s="152">
        <v>42671</v>
      </c>
      <c r="P199" s="186">
        <v>1.9079999999999999</v>
      </c>
      <c r="Q199" s="49"/>
      <c r="R199" s="186"/>
      <c r="S199" s="152">
        <v>42671</v>
      </c>
      <c r="T199" s="186">
        <v>2.0259999999999998</v>
      </c>
      <c r="U199" s="49"/>
      <c r="V199" s="186"/>
      <c r="W199" s="152">
        <v>42671</v>
      </c>
      <c r="X199" s="186">
        <v>2.1230000000000002</v>
      </c>
      <c r="Y199" s="186"/>
      <c r="Z199" s="187"/>
      <c r="AA199" s="152">
        <v>42671</v>
      </c>
      <c r="AB199" s="186">
        <v>2.2050000000000001</v>
      </c>
      <c r="AC199" s="49"/>
      <c r="AD199" s="186"/>
      <c r="AE199" s="152">
        <v>42671</v>
      </c>
      <c r="AF199" s="186">
        <v>2.41</v>
      </c>
      <c r="AG199" s="49"/>
      <c r="AH199" s="186"/>
      <c r="AI199" s="152">
        <v>42671</v>
      </c>
      <c r="AJ199" s="186">
        <v>2.61</v>
      </c>
      <c r="AK199" s="49"/>
      <c r="AL199" s="186"/>
      <c r="AM199" s="152">
        <v>42671</v>
      </c>
      <c r="AN199" s="186">
        <v>2.7410000000000001</v>
      </c>
      <c r="AO199" s="49"/>
      <c r="AP199" s="186"/>
      <c r="AQ199" s="152">
        <v>42671</v>
      </c>
      <c r="AR199" s="186">
        <v>3.07</v>
      </c>
      <c r="AS199" s="49"/>
      <c r="AT199" s="186"/>
      <c r="AU199" s="152">
        <v>42671</v>
      </c>
      <c r="AV199" s="186">
        <v>3.3460000000000001</v>
      </c>
      <c r="AW199" s="49"/>
    </row>
    <row r="200" spans="2:49" x14ac:dyDescent="0.35">
      <c r="B200" s="187"/>
      <c r="C200" s="152">
        <v>42674</v>
      </c>
      <c r="D200" s="186"/>
      <c r="E200" s="186"/>
      <c r="F200" s="187"/>
      <c r="G200" s="152">
        <v>42674</v>
      </c>
      <c r="H200" s="186"/>
      <c r="I200" s="49"/>
      <c r="J200" s="187"/>
      <c r="K200" s="152">
        <v>42674</v>
      </c>
      <c r="L200" s="186"/>
      <c r="M200" s="49"/>
      <c r="N200" s="187"/>
      <c r="O200" s="152">
        <v>42674</v>
      </c>
      <c r="P200" s="186">
        <v>1.9119999999999999</v>
      </c>
      <c r="Q200" s="49"/>
      <c r="R200" s="186"/>
      <c r="S200" s="152">
        <v>42674</v>
      </c>
      <c r="T200" s="186">
        <v>2.0249999999999999</v>
      </c>
      <c r="U200" s="49"/>
      <c r="V200" s="186"/>
      <c r="W200" s="152">
        <v>42674</v>
      </c>
      <c r="X200" s="186">
        <v>2.125</v>
      </c>
      <c r="Y200" s="186"/>
      <c r="Z200" s="187"/>
      <c r="AA200" s="152">
        <v>42674</v>
      </c>
      <c r="AB200" s="186">
        <v>2.2090000000000001</v>
      </c>
      <c r="AC200" s="49"/>
      <c r="AD200" s="186"/>
      <c r="AE200" s="152">
        <v>42674</v>
      </c>
      <c r="AF200" s="186">
        <v>2.41</v>
      </c>
      <c r="AG200" s="49"/>
      <c r="AH200" s="186"/>
      <c r="AI200" s="152">
        <v>42674</v>
      </c>
      <c r="AJ200" s="186">
        <v>2.601</v>
      </c>
      <c r="AK200" s="49"/>
      <c r="AL200" s="186"/>
      <c r="AM200" s="152">
        <v>42674</v>
      </c>
      <c r="AN200" s="186">
        <v>2.7279999999999998</v>
      </c>
      <c r="AO200" s="49"/>
      <c r="AP200" s="186"/>
      <c r="AQ200" s="152">
        <v>42674</v>
      </c>
      <c r="AR200" s="186">
        <v>3.0529999999999999</v>
      </c>
      <c r="AS200" s="49"/>
      <c r="AT200" s="186"/>
      <c r="AU200" s="152">
        <v>42674</v>
      </c>
      <c r="AV200" s="186">
        <v>3.327</v>
      </c>
      <c r="AW200" s="49"/>
    </row>
    <row r="201" spans="2:49" x14ac:dyDescent="0.35">
      <c r="B201" s="187"/>
      <c r="C201" s="152">
        <v>42675</v>
      </c>
      <c r="D201" s="186"/>
      <c r="E201" s="186"/>
      <c r="F201" s="187"/>
      <c r="G201" s="152">
        <v>42675</v>
      </c>
      <c r="H201" s="186"/>
      <c r="I201" s="49"/>
      <c r="J201" s="187"/>
      <c r="K201" s="152">
        <v>42675</v>
      </c>
      <c r="L201" s="186"/>
      <c r="M201" s="49"/>
      <c r="N201" s="187"/>
      <c r="O201" s="152">
        <v>42675</v>
      </c>
      <c r="P201" s="186">
        <v>1.9060000000000001</v>
      </c>
      <c r="Q201" s="49"/>
      <c r="R201" s="186"/>
      <c r="S201" s="152">
        <v>42675</v>
      </c>
      <c r="T201" s="186">
        <v>2.0209999999999999</v>
      </c>
      <c r="U201" s="49"/>
      <c r="V201" s="186"/>
      <c r="W201" s="152">
        <v>42675</v>
      </c>
      <c r="X201" s="186">
        <v>2.1259999999999999</v>
      </c>
      <c r="Y201" s="186"/>
      <c r="Z201" s="187"/>
      <c r="AA201" s="152">
        <v>42675</v>
      </c>
      <c r="AB201" s="186">
        <v>2.2109999999999999</v>
      </c>
      <c r="AC201" s="49"/>
      <c r="AD201" s="186"/>
      <c r="AE201" s="152">
        <v>42675</v>
      </c>
      <c r="AF201" s="186">
        <v>2.419</v>
      </c>
      <c r="AG201" s="49"/>
      <c r="AH201" s="186"/>
      <c r="AI201" s="152">
        <v>42675</v>
      </c>
      <c r="AJ201" s="186">
        <v>2.6080000000000001</v>
      </c>
      <c r="AK201" s="49"/>
      <c r="AL201" s="186"/>
      <c r="AM201" s="152">
        <v>42675</v>
      </c>
      <c r="AN201" s="186">
        <v>2.738</v>
      </c>
      <c r="AO201" s="49"/>
      <c r="AP201" s="186"/>
      <c r="AQ201" s="152">
        <v>42675</v>
      </c>
      <c r="AR201" s="186">
        <v>3.0670000000000002</v>
      </c>
      <c r="AS201" s="49"/>
      <c r="AT201" s="186"/>
      <c r="AU201" s="152">
        <v>42675</v>
      </c>
      <c r="AV201" s="186">
        <v>3.33</v>
      </c>
      <c r="AW201" s="49"/>
    </row>
    <row r="202" spans="2:49" x14ac:dyDescent="0.35">
      <c r="B202" s="187"/>
      <c r="C202" s="152">
        <v>42676</v>
      </c>
      <c r="D202" s="186"/>
      <c r="E202" s="186"/>
      <c r="F202" s="187"/>
      <c r="G202" s="152">
        <v>42676</v>
      </c>
      <c r="H202" s="186"/>
      <c r="I202" s="49"/>
      <c r="J202" s="187"/>
      <c r="K202" s="152">
        <v>42676</v>
      </c>
      <c r="L202" s="186"/>
      <c r="M202" s="49"/>
      <c r="N202" s="187"/>
      <c r="O202" s="152">
        <v>42676</v>
      </c>
      <c r="P202" s="186">
        <v>1.9239999999999999</v>
      </c>
      <c r="Q202" s="49"/>
      <c r="R202" s="186"/>
      <c r="S202" s="152">
        <v>42676</v>
      </c>
      <c r="T202" s="186">
        <v>2.0659999999999998</v>
      </c>
      <c r="U202" s="49"/>
      <c r="V202" s="186"/>
      <c r="W202" s="152">
        <v>42676</v>
      </c>
      <c r="X202" s="186">
        <v>2.1709999999999998</v>
      </c>
      <c r="Y202" s="186"/>
      <c r="Z202" s="187"/>
      <c r="AA202" s="152">
        <v>42676</v>
      </c>
      <c r="AB202" s="186">
        <v>2.2560000000000002</v>
      </c>
      <c r="AC202" s="49"/>
      <c r="AD202" s="186"/>
      <c r="AE202" s="152">
        <v>42676</v>
      </c>
      <c r="AF202" s="186">
        <v>2.4609999999999999</v>
      </c>
      <c r="AG202" s="49"/>
      <c r="AH202" s="186"/>
      <c r="AI202" s="152">
        <v>42676</v>
      </c>
      <c r="AJ202" s="186">
        <v>2.65</v>
      </c>
      <c r="AK202" s="49"/>
      <c r="AL202" s="186"/>
      <c r="AM202" s="152">
        <v>42676</v>
      </c>
      <c r="AN202" s="186">
        <v>2.7690000000000001</v>
      </c>
      <c r="AO202" s="49"/>
      <c r="AP202" s="186"/>
      <c r="AQ202" s="152">
        <v>42676</v>
      </c>
      <c r="AR202" s="186">
        <v>3.0939999999999999</v>
      </c>
      <c r="AS202" s="49"/>
      <c r="AT202" s="186"/>
      <c r="AU202" s="152">
        <v>42676</v>
      </c>
      <c r="AV202" s="186">
        <v>3.367</v>
      </c>
      <c r="AW202" s="49"/>
    </row>
    <row r="203" spans="2:49" x14ac:dyDescent="0.35">
      <c r="B203" s="187"/>
      <c r="C203" s="152">
        <v>42677</v>
      </c>
      <c r="D203" s="186"/>
      <c r="E203" s="186"/>
      <c r="F203" s="187"/>
      <c r="G203" s="152">
        <v>42677</v>
      </c>
      <c r="H203" s="186"/>
      <c r="I203" s="49"/>
      <c r="J203" s="187"/>
      <c r="K203" s="152">
        <v>42677</v>
      </c>
      <c r="L203" s="186"/>
      <c r="M203" s="49"/>
      <c r="N203" s="187"/>
      <c r="O203" s="152">
        <v>42677</v>
      </c>
      <c r="P203" s="186">
        <v>1.9180000000000001</v>
      </c>
      <c r="Q203" s="49"/>
      <c r="R203" s="186"/>
      <c r="S203" s="152">
        <v>42677</v>
      </c>
      <c r="T203" s="186">
        <v>2.0680000000000001</v>
      </c>
      <c r="U203" s="49"/>
      <c r="V203" s="186"/>
      <c r="W203" s="152">
        <v>42677</v>
      </c>
      <c r="X203" s="186">
        <v>2.1789999999999998</v>
      </c>
      <c r="Y203" s="186"/>
      <c r="Z203" s="187"/>
      <c r="AA203" s="152">
        <v>42677</v>
      </c>
      <c r="AB203" s="186">
        <v>2.2640000000000002</v>
      </c>
      <c r="AC203" s="49"/>
      <c r="AD203" s="186"/>
      <c r="AE203" s="152">
        <v>42677</v>
      </c>
      <c r="AF203" s="186">
        <v>2.4649999999999999</v>
      </c>
      <c r="AG203" s="49"/>
      <c r="AH203" s="186"/>
      <c r="AI203" s="152">
        <v>42677</v>
      </c>
      <c r="AJ203" s="186">
        <v>2.6429999999999998</v>
      </c>
      <c r="AK203" s="49"/>
      <c r="AL203" s="186"/>
      <c r="AM203" s="152">
        <v>42677</v>
      </c>
      <c r="AN203" s="186">
        <v>2.754</v>
      </c>
      <c r="AO203" s="49"/>
      <c r="AP203" s="186"/>
      <c r="AQ203" s="152">
        <v>42677</v>
      </c>
      <c r="AR203" s="186">
        <v>3.0720000000000001</v>
      </c>
      <c r="AS203" s="49"/>
      <c r="AT203" s="186"/>
      <c r="AU203" s="152">
        <v>42677</v>
      </c>
      <c r="AV203" s="186">
        <v>3.347</v>
      </c>
      <c r="AW203" s="49"/>
    </row>
    <row r="204" spans="2:49" x14ac:dyDescent="0.35">
      <c r="B204" s="187"/>
      <c r="C204" s="152">
        <v>42678</v>
      </c>
      <c r="D204" s="186"/>
      <c r="E204" s="186"/>
      <c r="F204" s="187"/>
      <c r="G204" s="152">
        <v>42678</v>
      </c>
      <c r="H204" s="186"/>
      <c r="I204" s="49"/>
      <c r="J204" s="187"/>
      <c r="K204" s="152">
        <v>42678</v>
      </c>
      <c r="L204" s="186"/>
      <c r="M204" s="49"/>
      <c r="N204" s="187"/>
      <c r="O204" s="152">
        <v>42678</v>
      </c>
      <c r="P204" s="186">
        <v>1.9449999999999998</v>
      </c>
      <c r="Q204" s="49"/>
      <c r="R204" s="186"/>
      <c r="S204" s="152">
        <v>42678</v>
      </c>
      <c r="T204" s="186">
        <v>2.1080000000000001</v>
      </c>
      <c r="U204" s="49"/>
      <c r="V204" s="186"/>
      <c r="W204" s="152">
        <v>42678</v>
      </c>
      <c r="X204" s="186">
        <v>2.2290000000000001</v>
      </c>
      <c r="Y204" s="186"/>
      <c r="Z204" s="187"/>
      <c r="AA204" s="152">
        <v>42678</v>
      </c>
      <c r="AB204" s="186">
        <v>2.3210000000000002</v>
      </c>
      <c r="AC204" s="49"/>
      <c r="AD204" s="186"/>
      <c r="AE204" s="152">
        <v>42678</v>
      </c>
      <c r="AF204" s="186">
        <v>2.5209999999999999</v>
      </c>
      <c r="AG204" s="49"/>
      <c r="AH204" s="186"/>
      <c r="AI204" s="152">
        <v>42678</v>
      </c>
      <c r="AJ204" s="186">
        <v>2.6890000000000001</v>
      </c>
      <c r="AK204" s="49"/>
      <c r="AL204" s="186"/>
      <c r="AM204" s="152">
        <v>42678</v>
      </c>
      <c r="AN204" s="186">
        <v>2.7839999999999998</v>
      </c>
      <c r="AO204" s="49"/>
      <c r="AP204" s="186"/>
      <c r="AQ204" s="152">
        <v>42678</v>
      </c>
      <c r="AR204" s="186">
        <v>3.101</v>
      </c>
      <c r="AS204" s="49"/>
      <c r="AT204" s="186"/>
      <c r="AU204" s="152">
        <v>42678</v>
      </c>
      <c r="AV204" s="186">
        <v>3.375</v>
      </c>
      <c r="AW204" s="49"/>
    </row>
    <row r="205" spans="2:49" x14ac:dyDescent="0.35">
      <c r="B205" s="187"/>
      <c r="C205" s="152">
        <v>42681</v>
      </c>
      <c r="D205" s="186"/>
      <c r="E205" s="186"/>
      <c r="F205" s="187"/>
      <c r="G205" s="152">
        <v>42681</v>
      </c>
      <c r="H205" s="186"/>
      <c r="I205" s="49"/>
      <c r="J205" s="187"/>
      <c r="K205" s="152">
        <v>42681</v>
      </c>
      <c r="L205" s="186"/>
      <c r="M205" s="49"/>
      <c r="N205" s="187"/>
      <c r="O205" s="152">
        <v>42681</v>
      </c>
      <c r="P205" s="186">
        <v>1.948</v>
      </c>
      <c r="Q205" s="49"/>
      <c r="R205" s="186"/>
      <c r="S205" s="152">
        <v>42681</v>
      </c>
      <c r="T205" s="186">
        <v>2.109</v>
      </c>
      <c r="U205" s="49"/>
      <c r="V205" s="186"/>
      <c r="W205" s="152">
        <v>42681</v>
      </c>
      <c r="X205" s="186">
        <v>2.2450000000000001</v>
      </c>
      <c r="Y205" s="186"/>
      <c r="Z205" s="187"/>
      <c r="AA205" s="152">
        <v>42681</v>
      </c>
      <c r="AB205" s="186">
        <v>2.343</v>
      </c>
      <c r="AC205" s="49"/>
      <c r="AD205" s="186"/>
      <c r="AE205" s="152">
        <v>42681</v>
      </c>
      <c r="AF205" s="186">
        <v>2.544</v>
      </c>
      <c r="AG205" s="49"/>
      <c r="AH205" s="186"/>
      <c r="AI205" s="152">
        <v>42681</v>
      </c>
      <c r="AJ205" s="186">
        <v>2.7130000000000001</v>
      </c>
      <c r="AK205" s="49"/>
      <c r="AL205" s="186"/>
      <c r="AM205" s="152">
        <v>42681</v>
      </c>
      <c r="AN205" s="186">
        <v>2.8079999999999998</v>
      </c>
      <c r="AO205" s="49"/>
      <c r="AP205" s="186"/>
      <c r="AQ205" s="152">
        <v>42681</v>
      </c>
      <c r="AR205" s="186">
        <v>3.1280000000000001</v>
      </c>
      <c r="AS205" s="49"/>
      <c r="AT205" s="186"/>
      <c r="AU205" s="152">
        <v>42681</v>
      </c>
      <c r="AV205" s="186">
        <v>3.3980000000000001</v>
      </c>
      <c r="AW205" s="49"/>
    </row>
    <row r="206" spans="2:49" x14ac:dyDescent="0.35">
      <c r="B206" s="187"/>
      <c r="C206" s="152">
        <v>42682</v>
      </c>
      <c r="D206" s="186"/>
      <c r="E206" s="186"/>
      <c r="F206" s="187"/>
      <c r="G206" s="152">
        <v>42682</v>
      </c>
      <c r="H206" s="186"/>
      <c r="I206" s="49"/>
      <c r="J206" s="187"/>
      <c r="K206" s="152">
        <v>42682</v>
      </c>
      <c r="L206" s="186"/>
      <c r="M206" s="49"/>
      <c r="N206" s="187"/>
      <c r="O206" s="152">
        <v>42682</v>
      </c>
      <c r="P206" s="186">
        <v>1.9449999999999998</v>
      </c>
      <c r="Q206" s="49"/>
      <c r="R206" s="186"/>
      <c r="S206" s="152">
        <v>42682</v>
      </c>
      <c r="T206" s="186">
        <v>2.117</v>
      </c>
      <c r="U206" s="49"/>
      <c r="V206" s="186"/>
      <c r="W206" s="152">
        <v>42682</v>
      </c>
      <c r="X206" s="186">
        <v>2.2560000000000002</v>
      </c>
      <c r="Y206" s="186"/>
      <c r="Z206" s="187"/>
      <c r="AA206" s="152">
        <v>42682</v>
      </c>
      <c r="AB206" s="186">
        <v>2.36</v>
      </c>
      <c r="AC206" s="49"/>
      <c r="AD206" s="186"/>
      <c r="AE206" s="152">
        <v>42682</v>
      </c>
      <c r="AF206" s="186">
        <v>2.5629999999999997</v>
      </c>
      <c r="AG206" s="49"/>
      <c r="AH206" s="186"/>
      <c r="AI206" s="152">
        <v>42682</v>
      </c>
      <c r="AJ206" s="186">
        <v>2.7359999999999998</v>
      </c>
      <c r="AK206" s="49"/>
      <c r="AL206" s="186"/>
      <c r="AM206" s="152">
        <v>42682</v>
      </c>
      <c r="AN206" s="186">
        <v>2.83</v>
      </c>
      <c r="AO206" s="49"/>
      <c r="AP206" s="186"/>
      <c r="AQ206" s="152">
        <v>42682</v>
      </c>
      <c r="AR206" s="186">
        <v>3.1469999999999998</v>
      </c>
      <c r="AS206" s="49"/>
      <c r="AT206" s="186"/>
      <c r="AU206" s="152">
        <v>42682</v>
      </c>
      <c r="AV206" s="186">
        <v>3.4180000000000001</v>
      </c>
      <c r="AW206" s="49"/>
    </row>
    <row r="207" spans="2:49" x14ac:dyDescent="0.35">
      <c r="B207" s="187"/>
      <c r="C207" s="152">
        <v>42683</v>
      </c>
      <c r="D207" s="186"/>
      <c r="E207" s="186"/>
      <c r="F207" s="187"/>
      <c r="G207" s="152">
        <v>42683</v>
      </c>
      <c r="H207" s="186"/>
      <c r="I207" s="49"/>
      <c r="J207" s="187"/>
      <c r="K207" s="152">
        <v>42683</v>
      </c>
      <c r="L207" s="186"/>
      <c r="M207" s="49"/>
      <c r="N207" s="187"/>
      <c r="O207" s="152">
        <v>42683</v>
      </c>
      <c r="P207" s="186">
        <v>1.915</v>
      </c>
      <c r="Q207" s="49"/>
      <c r="R207" s="186"/>
      <c r="S207" s="152">
        <v>42683</v>
      </c>
      <c r="T207" s="186">
        <v>2.048</v>
      </c>
      <c r="U207" s="49"/>
      <c r="V207" s="186"/>
      <c r="W207" s="152">
        <v>42683</v>
      </c>
      <c r="X207" s="186">
        <v>2.1909999999999998</v>
      </c>
      <c r="Y207" s="186"/>
      <c r="Z207" s="187"/>
      <c r="AA207" s="152">
        <v>42683</v>
      </c>
      <c r="AB207" s="186">
        <v>2.294</v>
      </c>
      <c r="AC207" s="49"/>
      <c r="AD207" s="186"/>
      <c r="AE207" s="152">
        <v>42683</v>
      </c>
      <c r="AF207" s="186">
        <v>2.4900000000000002</v>
      </c>
      <c r="AG207" s="49"/>
      <c r="AH207" s="186"/>
      <c r="AI207" s="152">
        <v>42683</v>
      </c>
      <c r="AJ207" s="186">
        <v>2.6560000000000001</v>
      </c>
      <c r="AK207" s="49"/>
      <c r="AL207" s="186"/>
      <c r="AM207" s="152">
        <v>42683</v>
      </c>
      <c r="AN207" s="186">
        <v>2.7530000000000001</v>
      </c>
      <c r="AO207" s="49"/>
      <c r="AP207" s="186"/>
      <c r="AQ207" s="152">
        <v>42683</v>
      </c>
      <c r="AR207" s="186">
        <v>3.0739999999999998</v>
      </c>
      <c r="AS207" s="49"/>
      <c r="AT207" s="186"/>
      <c r="AU207" s="152">
        <v>42683</v>
      </c>
      <c r="AV207" s="186">
        <v>3.3380000000000001</v>
      </c>
      <c r="AW207" s="49"/>
    </row>
    <row r="208" spans="2:49" x14ac:dyDescent="0.35">
      <c r="B208" s="187"/>
      <c r="C208" s="152">
        <v>42684</v>
      </c>
      <c r="D208" s="186"/>
      <c r="E208" s="186"/>
      <c r="F208" s="187"/>
      <c r="G208" s="152">
        <v>42684</v>
      </c>
      <c r="H208" s="186"/>
      <c r="I208" s="49"/>
      <c r="J208" s="187"/>
      <c r="K208" s="152">
        <v>42684</v>
      </c>
      <c r="L208" s="186"/>
      <c r="M208" s="49"/>
      <c r="N208" s="187"/>
      <c r="O208" s="152">
        <v>42684</v>
      </c>
      <c r="P208" s="186">
        <v>1.901</v>
      </c>
      <c r="Q208" s="49"/>
      <c r="R208" s="186"/>
      <c r="S208" s="152">
        <v>42684</v>
      </c>
      <c r="T208" s="186">
        <v>2.0920000000000001</v>
      </c>
      <c r="U208" s="49"/>
      <c r="V208" s="186"/>
      <c r="W208" s="152">
        <v>42684</v>
      </c>
      <c r="X208" s="186">
        <v>2.2730000000000001</v>
      </c>
      <c r="Y208" s="186"/>
      <c r="Z208" s="187"/>
      <c r="AA208" s="152">
        <v>42684</v>
      </c>
      <c r="AB208" s="186">
        <v>2.41</v>
      </c>
      <c r="AC208" s="49"/>
      <c r="AD208" s="186"/>
      <c r="AE208" s="152">
        <v>42684</v>
      </c>
      <c r="AF208" s="186">
        <v>2.6539999999999999</v>
      </c>
      <c r="AG208" s="49"/>
      <c r="AH208" s="186"/>
      <c r="AI208" s="152">
        <v>42684</v>
      </c>
      <c r="AJ208" s="186">
        <v>2.86</v>
      </c>
      <c r="AK208" s="49"/>
      <c r="AL208" s="186"/>
      <c r="AM208" s="152">
        <v>42684</v>
      </c>
      <c r="AN208" s="186">
        <v>2.9740000000000002</v>
      </c>
      <c r="AO208" s="49"/>
      <c r="AP208" s="186"/>
      <c r="AQ208" s="152">
        <v>42684</v>
      </c>
      <c r="AR208" s="186">
        <v>3.3119999999999998</v>
      </c>
      <c r="AS208" s="49"/>
      <c r="AT208" s="186"/>
      <c r="AU208" s="152">
        <v>42684</v>
      </c>
      <c r="AV208" s="186">
        <v>3.581</v>
      </c>
      <c r="AW208" s="49"/>
    </row>
    <row r="209" spans="2:49" x14ac:dyDescent="0.35">
      <c r="B209" s="187"/>
      <c r="C209" s="152">
        <v>42685</v>
      </c>
      <c r="D209" s="186"/>
      <c r="E209" s="186"/>
      <c r="F209" s="187"/>
      <c r="G209" s="152">
        <v>42685</v>
      </c>
      <c r="H209" s="186"/>
      <c r="I209" s="49"/>
      <c r="J209" s="187"/>
      <c r="K209" s="152">
        <v>42685</v>
      </c>
      <c r="L209" s="186"/>
      <c r="M209" s="49"/>
      <c r="N209" s="187"/>
      <c r="O209" s="152">
        <v>42685</v>
      </c>
      <c r="P209" s="186">
        <v>1.9159999999999999</v>
      </c>
      <c r="Q209" s="49"/>
      <c r="R209" s="186"/>
      <c r="S209" s="152">
        <v>42685</v>
      </c>
      <c r="T209" s="186">
        <v>2.1440000000000001</v>
      </c>
      <c r="U209" s="49"/>
      <c r="V209" s="186"/>
      <c r="W209" s="152">
        <v>42685</v>
      </c>
      <c r="X209" s="186">
        <v>2.3340000000000001</v>
      </c>
      <c r="Y209" s="186"/>
      <c r="Z209" s="187"/>
      <c r="AA209" s="152">
        <v>42685</v>
      </c>
      <c r="AB209" s="186">
        <v>2.4900000000000002</v>
      </c>
      <c r="AC209" s="49"/>
      <c r="AD209" s="186"/>
      <c r="AE209" s="152">
        <v>42685</v>
      </c>
      <c r="AF209" s="186">
        <v>2.7240000000000002</v>
      </c>
      <c r="AG209" s="49"/>
      <c r="AH209" s="186"/>
      <c r="AI209" s="152">
        <v>42685</v>
      </c>
      <c r="AJ209" s="186">
        <v>2.9449999999999998</v>
      </c>
      <c r="AK209" s="49"/>
      <c r="AL209" s="186"/>
      <c r="AM209" s="152">
        <v>42685</v>
      </c>
      <c r="AN209" s="186">
        <v>3.0720000000000001</v>
      </c>
      <c r="AO209" s="49"/>
      <c r="AP209" s="186"/>
      <c r="AQ209" s="152">
        <v>42685</v>
      </c>
      <c r="AR209" s="186">
        <v>3.4129999999999998</v>
      </c>
      <c r="AS209" s="49"/>
      <c r="AT209" s="186"/>
      <c r="AU209" s="152">
        <v>42685</v>
      </c>
      <c r="AV209" s="186">
        <v>3.69</v>
      </c>
      <c r="AW209" s="49"/>
    </row>
    <row r="210" spans="2:49" x14ac:dyDescent="0.35">
      <c r="B210" s="187"/>
      <c r="C210" s="152">
        <v>42688</v>
      </c>
      <c r="D210" s="186"/>
      <c r="E210" s="186"/>
      <c r="F210" s="187"/>
      <c r="G210" s="152">
        <v>42688</v>
      </c>
      <c r="H210" s="186"/>
      <c r="I210" s="49"/>
      <c r="J210" s="187"/>
      <c r="K210" s="152">
        <v>42688</v>
      </c>
      <c r="L210" s="186"/>
      <c r="M210" s="49"/>
      <c r="N210" s="187"/>
      <c r="O210" s="152">
        <v>42688</v>
      </c>
      <c r="P210" s="186">
        <v>1.917</v>
      </c>
      <c r="Q210" s="49"/>
      <c r="R210" s="186"/>
      <c r="S210" s="152">
        <v>42688</v>
      </c>
      <c r="T210" s="186">
        <v>2.15</v>
      </c>
      <c r="U210" s="49"/>
      <c r="V210" s="186"/>
      <c r="W210" s="152">
        <v>42688</v>
      </c>
      <c r="X210" s="186">
        <v>2.3479999999999999</v>
      </c>
      <c r="Y210" s="186"/>
      <c r="Z210" s="187"/>
      <c r="AA210" s="152">
        <v>42688</v>
      </c>
      <c r="AB210" s="186">
        <v>2.532</v>
      </c>
      <c r="AC210" s="49"/>
      <c r="AD210" s="186"/>
      <c r="AE210" s="152">
        <v>42688</v>
      </c>
      <c r="AF210" s="186">
        <v>2.786</v>
      </c>
      <c r="AG210" s="49"/>
      <c r="AH210" s="186"/>
      <c r="AI210" s="152">
        <v>42688</v>
      </c>
      <c r="AJ210" s="186">
        <v>3.012</v>
      </c>
      <c r="AK210" s="49"/>
      <c r="AL210" s="186"/>
      <c r="AM210" s="152">
        <v>42688</v>
      </c>
      <c r="AN210" s="186">
        <v>3.1520000000000001</v>
      </c>
      <c r="AO210" s="49"/>
      <c r="AP210" s="186"/>
      <c r="AQ210" s="152">
        <v>42688</v>
      </c>
      <c r="AR210" s="186">
        <v>3.4939999999999998</v>
      </c>
      <c r="AS210" s="49"/>
      <c r="AT210" s="186"/>
      <c r="AU210" s="152">
        <v>42688</v>
      </c>
      <c r="AV210" s="186">
        <v>3.7749999999999999</v>
      </c>
      <c r="AW210" s="49"/>
    </row>
    <row r="211" spans="2:49" x14ac:dyDescent="0.35">
      <c r="B211" s="187"/>
      <c r="C211" s="152">
        <v>42689</v>
      </c>
      <c r="D211" s="186"/>
      <c r="E211" s="186"/>
      <c r="F211" s="187"/>
      <c r="G211" s="152">
        <v>42689</v>
      </c>
      <c r="H211" s="186"/>
      <c r="I211" s="49"/>
      <c r="J211" s="187"/>
      <c r="K211" s="152">
        <v>42689</v>
      </c>
      <c r="L211" s="186"/>
      <c r="M211" s="49"/>
      <c r="N211" s="187"/>
      <c r="O211" s="152">
        <v>42689</v>
      </c>
      <c r="P211" s="186">
        <v>1.9100000000000001</v>
      </c>
      <c r="Q211" s="49"/>
      <c r="R211" s="186"/>
      <c r="S211" s="152">
        <v>42689</v>
      </c>
      <c r="T211" s="186">
        <v>2.149</v>
      </c>
      <c r="U211" s="49"/>
      <c r="V211" s="186"/>
      <c r="W211" s="152">
        <v>42689</v>
      </c>
      <c r="X211" s="186">
        <v>2.3420000000000001</v>
      </c>
      <c r="Y211" s="186"/>
      <c r="Z211" s="187"/>
      <c r="AA211" s="152">
        <v>42689</v>
      </c>
      <c r="AB211" s="186">
        <v>2.5049999999999999</v>
      </c>
      <c r="AC211" s="49"/>
      <c r="AD211" s="186"/>
      <c r="AE211" s="152">
        <v>42689</v>
      </c>
      <c r="AF211" s="186">
        <v>2.7759999999999998</v>
      </c>
      <c r="AG211" s="49"/>
      <c r="AH211" s="186"/>
      <c r="AI211" s="152">
        <v>42689</v>
      </c>
      <c r="AJ211" s="186">
        <v>3.0049999999999999</v>
      </c>
      <c r="AK211" s="49"/>
      <c r="AL211" s="186"/>
      <c r="AM211" s="152">
        <v>42689</v>
      </c>
      <c r="AN211" s="186">
        <v>3.1150000000000002</v>
      </c>
      <c r="AO211" s="49"/>
      <c r="AP211" s="186"/>
      <c r="AQ211" s="152">
        <v>42689</v>
      </c>
      <c r="AR211" s="186">
        <v>3.4510000000000001</v>
      </c>
      <c r="AS211" s="49"/>
      <c r="AT211" s="186"/>
      <c r="AU211" s="152">
        <v>42689</v>
      </c>
      <c r="AV211" s="186">
        <v>3.7229999999999999</v>
      </c>
      <c r="AW211" s="49"/>
    </row>
    <row r="212" spans="2:49" x14ac:dyDescent="0.35">
      <c r="B212" s="187"/>
      <c r="C212" s="152">
        <v>42690</v>
      </c>
      <c r="D212" s="186"/>
      <c r="E212" s="186"/>
      <c r="F212" s="187"/>
      <c r="G212" s="152">
        <v>42690</v>
      </c>
      <c r="H212" s="186"/>
      <c r="I212" s="49"/>
      <c r="J212" s="187"/>
      <c r="K212" s="152">
        <v>42690</v>
      </c>
      <c r="L212" s="186"/>
      <c r="M212" s="49"/>
      <c r="N212" s="187"/>
      <c r="O212" s="152">
        <v>42690</v>
      </c>
      <c r="P212" s="186">
        <v>1.921</v>
      </c>
      <c r="Q212" s="49"/>
      <c r="R212" s="186"/>
      <c r="S212" s="152">
        <v>42690</v>
      </c>
      <c r="T212" s="186">
        <v>2.1360000000000001</v>
      </c>
      <c r="U212" s="49"/>
      <c r="V212" s="186"/>
      <c r="W212" s="152">
        <v>42690</v>
      </c>
      <c r="X212" s="186">
        <v>2.3239999999999998</v>
      </c>
      <c r="Y212" s="186"/>
      <c r="Z212" s="187"/>
      <c r="AA212" s="152">
        <v>42690</v>
      </c>
      <c r="AB212" s="186">
        <v>2.4910000000000001</v>
      </c>
      <c r="AC212" s="49"/>
      <c r="AD212" s="186"/>
      <c r="AE212" s="152">
        <v>42690</v>
      </c>
      <c r="AF212" s="186">
        <v>2.758</v>
      </c>
      <c r="AG212" s="49"/>
      <c r="AH212" s="186"/>
      <c r="AI212" s="152">
        <v>42690</v>
      </c>
      <c r="AJ212" s="186">
        <v>2.9889999999999999</v>
      </c>
      <c r="AK212" s="49"/>
      <c r="AL212" s="186"/>
      <c r="AM212" s="152">
        <v>42690</v>
      </c>
      <c r="AN212" s="186">
        <v>3.101</v>
      </c>
      <c r="AO212" s="49"/>
      <c r="AP212" s="186"/>
      <c r="AQ212" s="152">
        <v>42690</v>
      </c>
      <c r="AR212" s="186">
        <v>3.43</v>
      </c>
      <c r="AS212" s="49"/>
      <c r="AT212" s="186"/>
      <c r="AU212" s="152">
        <v>42690</v>
      </c>
      <c r="AV212" s="186">
        <v>3.706</v>
      </c>
      <c r="AW212" s="49"/>
    </row>
    <row r="213" spans="2:49" x14ac:dyDescent="0.35">
      <c r="B213" s="187"/>
      <c r="C213" s="152">
        <v>42691</v>
      </c>
      <c r="D213" s="186"/>
      <c r="E213" s="186"/>
      <c r="F213" s="187"/>
      <c r="G213" s="152">
        <v>42691</v>
      </c>
      <c r="H213" s="186"/>
      <c r="I213" s="49"/>
      <c r="J213" s="187"/>
      <c r="K213" s="152">
        <v>42691</v>
      </c>
      <c r="L213" s="186"/>
      <c r="M213" s="49"/>
      <c r="N213" s="187"/>
      <c r="O213" s="152">
        <v>42691</v>
      </c>
      <c r="P213" s="186">
        <v>1.921</v>
      </c>
      <c r="Q213" s="49"/>
      <c r="R213" s="186"/>
      <c r="S213" s="152">
        <v>42691</v>
      </c>
      <c r="T213" s="186">
        <v>2.085</v>
      </c>
      <c r="U213" s="49"/>
      <c r="V213" s="186"/>
      <c r="W213" s="152">
        <v>42691</v>
      </c>
      <c r="X213" s="186">
        <v>2.2640000000000002</v>
      </c>
      <c r="Y213" s="186"/>
      <c r="Z213" s="187"/>
      <c r="AA213" s="152">
        <v>42691</v>
      </c>
      <c r="AB213" s="186">
        <v>2.4220000000000002</v>
      </c>
      <c r="AC213" s="49"/>
      <c r="AD213" s="186"/>
      <c r="AE213" s="152">
        <v>42691</v>
      </c>
      <c r="AF213" s="186">
        <v>2.6859999999999999</v>
      </c>
      <c r="AG213" s="49"/>
      <c r="AH213" s="186"/>
      <c r="AI213" s="152">
        <v>42691</v>
      </c>
      <c r="AJ213" s="186">
        <v>2.9050000000000002</v>
      </c>
      <c r="AK213" s="49"/>
      <c r="AL213" s="186"/>
      <c r="AM213" s="152">
        <v>42691</v>
      </c>
      <c r="AN213" s="186">
        <v>3.0110000000000001</v>
      </c>
      <c r="AO213" s="49"/>
      <c r="AP213" s="186"/>
      <c r="AQ213" s="152">
        <v>42691</v>
      </c>
      <c r="AR213" s="186">
        <v>3.335</v>
      </c>
      <c r="AS213" s="49"/>
      <c r="AT213" s="186"/>
      <c r="AU213" s="152">
        <v>42691</v>
      </c>
      <c r="AV213" s="186">
        <v>3.6109999999999998</v>
      </c>
      <c r="AW213" s="49"/>
    </row>
    <row r="214" spans="2:49" x14ac:dyDescent="0.35">
      <c r="B214" s="187"/>
      <c r="C214" s="152">
        <v>42692</v>
      </c>
      <c r="D214" s="186"/>
      <c r="E214" s="186"/>
      <c r="F214" s="187"/>
      <c r="G214" s="152">
        <v>42692</v>
      </c>
      <c r="H214" s="186"/>
      <c r="I214" s="49"/>
      <c r="J214" s="187"/>
      <c r="K214" s="152">
        <v>42692</v>
      </c>
      <c r="L214" s="186"/>
      <c r="M214" s="49"/>
      <c r="N214" s="187"/>
      <c r="O214" s="152">
        <v>42692</v>
      </c>
      <c r="P214" s="186">
        <v>1.948</v>
      </c>
      <c r="Q214" s="49"/>
      <c r="R214" s="186"/>
      <c r="S214" s="152">
        <v>42692</v>
      </c>
      <c r="T214" s="186">
        <v>2.137</v>
      </c>
      <c r="U214" s="49"/>
      <c r="V214" s="186"/>
      <c r="W214" s="152">
        <v>42692</v>
      </c>
      <c r="X214" s="186">
        <v>2.3210000000000002</v>
      </c>
      <c r="Y214" s="186"/>
      <c r="Z214" s="187"/>
      <c r="AA214" s="152">
        <v>42692</v>
      </c>
      <c r="AB214" s="186">
        <v>2.484</v>
      </c>
      <c r="AC214" s="49"/>
      <c r="AD214" s="186"/>
      <c r="AE214" s="152">
        <v>42692</v>
      </c>
      <c r="AF214" s="186">
        <v>2.7650000000000001</v>
      </c>
      <c r="AG214" s="49"/>
      <c r="AH214" s="186"/>
      <c r="AI214" s="152">
        <v>42692</v>
      </c>
      <c r="AJ214" s="186">
        <v>2.9990000000000001</v>
      </c>
      <c r="AK214" s="49"/>
      <c r="AL214" s="186"/>
      <c r="AM214" s="152">
        <v>42692</v>
      </c>
      <c r="AN214" s="186">
        <v>3.117</v>
      </c>
      <c r="AO214" s="49"/>
      <c r="AP214" s="186"/>
      <c r="AQ214" s="152">
        <v>42692</v>
      </c>
      <c r="AR214" s="186">
        <v>3.4590000000000001</v>
      </c>
      <c r="AS214" s="49"/>
      <c r="AT214" s="186"/>
      <c r="AU214" s="152">
        <v>42692</v>
      </c>
      <c r="AV214" s="186">
        <v>3.7330000000000001</v>
      </c>
      <c r="AW214" s="49"/>
    </row>
    <row r="215" spans="2:49" x14ac:dyDescent="0.35">
      <c r="B215" s="187"/>
      <c r="C215" s="152">
        <v>42695</v>
      </c>
      <c r="D215" s="186"/>
      <c r="E215" s="186"/>
      <c r="F215" s="187"/>
      <c r="G215" s="152">
        <v>42695</v>
      </c>
      <c r="H215" s="186"/>
      <c r="I215" s="49"/>
      <c r="J215" s="187"/>
      <c r="K215" s="152">
        <v>42695</v>
      </c>
      <c r="L215" s="186"/>
      <c r="M215" s="49"/>
      <c r="N215" s="187"/>
      <c r="O215" s="152">
        <v>42695</v>
      </c>
      <c r="P215" s="186">
        <v>1.9470000000000001</v>
      </c>
      <c r="Q215" s="49"/>
      <c r="R215" s="186"/>
      <c r="S215" s="152">
        <v>42695</v>
      </c>
      <c r="T215" s="186">
        <v>2.13</v>
      </c>
      <c r="U215" s="49"/>
      <c r="V215" s="186"/>
      <c r="W215" s="152">
        <v>42695</v>
      </c>
      <c r="X215" s="186">
        <v>2.3119999999999998</v>
      </c>
      <c r="Y215" s="186"/>
      <c r="Z215" s="187"/>
      <c r="AA215" s="152">
        <v>42695</v>
      </c>
      <c r="AB215" s="186">
        <v>2.476</v>
      </c>
      <c r="AC215" s="49"/>
      <c r="AD215" s="186"/>
      <c r="AE215" s="152">
        <v>42695</v>
      </c>
      <c r="AF215" s="186">
        <v>2.766</v>
      </c>
      <c r="AG215" s="49"/>
      <c r="AH215" s="186"/>
      <c r="AI215" s="152">
        <v>42695</v>
      </c>
      <c r="AJ215" s="186">
        <v>2.9990000000000001</v>
      </c>
      <c r="AK215" s="49"/>
      <c r="AL215" s="186"/>
      <c r="AM215" s="152">
        <v>42695</v>
      </c>
      <c r="AN215" s="186">
        <v>3.1120000000000001</v>
      </c>
      <c r="AO215" s="49"/>
      <c r="AP215" s="186"/>
      <c r="AQ215" s="152">
        <v>42695</v>
      </c>
      <c r="AR215" s="186">
        <v>3.4529999999999998</v>
      </c>
      <c r="AS215" s="49"/>
      <c r="AT215" s="186"/>
      <c r="AU215" s="152">
        <v>42695</v>
      </c>
      <c r="AV215" s="186">
        <v>3.7290000000000001</v>
      </c>
      <c r="AW215" s="49"/>
    </row>
    <row r="216" spans="2:49" x14ac:dyDescent="0.35">
      <c r="B216" s="187"/>
      <c r="C216" s="152">
        <v>42696</v>
      </c>
      <c r="D216" s="186"/>
      <c r="E216" s="186"/>
      <c r="F216" s="187"/>
      <c r="G216" s="152">
        <v>42696</v>
      </c>
      <c r="H216" s="186"/>
      <c r="I216" s="49"/>
      <c r="J216" s="187"/>
      <c r="K216" s="152">
        <v>42696</v>
      </c>
      <c r="L216" s="186"/>
      <c r="M216" s="49"/>
      <c r="N216" s="187"/>
      <c r="O216" s="152">
        <v>42696</v>
      </c>
      <c r="P216" s="186">
        <v>1.925</v>
      </c>
      <c r="Q216" s="49"/>
      <c r="R216" s="186"/>
      <c r="S216" s="152">
        <v>42696</v>
      </c>
      <c r="T216" s="186">
        <v>2.105</v>
      </c>
      <c r="U216" s="49"/>
      <c r="V216" s="186"/>
      <c r="W216" s="152">
        <v>42696</v>
      </c>
      <c r="X216" s="186">
        <v>2.286</v>
      </c>
      <c r="Y216" s="186"/>
      <c r="Z216" s="187"/>
      <c r="AA216" s="152">
        <v>42696</v>
      </c>
      <c r="AB216" s="186">
        <v>2.448</v>
      </c>
      <c r="AC216" s="49"/>
      <c r="AD216" s="186"/>
      <c r="AE216" s="152">
        <v>42696</v>
      </c>
      <c r="AF216" s="186">
        <v>2.7359999999999998</v>
      </c>
      <c r="AG216" s="49"/>
      <c r="AH216" s="186"/>
      <c r="AI216" s="152">
        <v>42696</v>
      </c>
      <c r="AJ216" s="186">
        <v>2.9649999999999999</v>
      </c>
      <c r="AK216" s="49"/>
      <c r="AL216" s="186"/>
      <c r="AM216" s="152">
        <v>42696</v>
      </c>
      <c r="AN216" s="186">
        <v>3.0779999999999998</v>
      </c>
      <c r="AO216" s="49"/>
      <c r="AP216" s="186"/>
      <c r="AQ216" s="152">
        <v>42696</v>
      </c>
      <c r="AR216" s="186">
        <v>3.423</v>
      </c>
      <c r="AS216" s="49"/>
      <c r="AT216" s="186"/>
      <c r="AU216" s="152">
        <v>42696</v>
      </c>
      <c r="AV216" s="186">
        <v>3.6959999999999997</v>
      </c>
      <c r="AW216" s="49"/>
    </row>
    <row r="217" spans="2:49" x14ac:dyDescent="0.35">
      <c r="B217" s="187"/>
      <c r="C217" s="152">
        <v>42697</v>
      </c>
      <c r="D217" s="186"/>
      <c r="E217" s="186"/>
      <c r="F217" s="187"/>
      <c r="G217" s="152">
        <v>42697</v>
      </c>
      <c r="H217" s="186"/>
      <c r="I217" s="49"/>
      <c r="J217" s="187"/>
      <c r="K217" s="152">
        <v>42697</v>
      </c>
      <c r="L217" s="186"/>
      <c r="M217" s="49"/>
      <c r="N217" s="187"/>
      <c r="O217" s="152">
        <v>42697</v>
      </c>
      <c r="P217" s="186">
        <v>1.9279999999999999</v>
      </c>
      <c r="Q217" s="49"/>
      <c r="R217" s="186"/>
      <c r="S217" s="152">
        <v>42697</v>
      </c>
      <c r="T217" s="186">
        <v>2.137</v>
      </c>
      <c r="U217" s="49"/>
      <c r="V217" s="186"/>
      <c r="W217" s="152">
        <v>42697</v>
      </c>
      <c r="X217" s="186">
        <v>2.3250000000000002</v>
      </c>
      <c r="Y217" s="186"/>
      <c r="Z217" s="187"/>
      <c r="AA217" s="152">
        <v>42697</v>
      </c>
      <c r="AB217" s="186">
        <v>2.488</v>
      </c>
      <c r="AC217" s="49"/>
      <c r="AD217" s="186"/>
      <c r="AE217" s="152">
        <v>42697</v>
      </c>
      <c r="AF217" s="186">
        <v>2.7800000000000002</v>
      </c>
      <c r="AG217" s="49"/>
      <c r="AH217" s="186"/>
      <c r="AI217" s="152">
        <v>42697</v>
      </c>
      <c r="AJ217" s="186">
        <v>3.0289999999999999</v>
      </c>
      <c r="AK217" s="49"/>
      <c r="AL217" s="186"/>
      <c r="AM217" s="152">
        <v>42697</v>
      </c>
      <c r="AN217" s="186">
        <v>3.1480000000000001</v>
      </c>
      <c r="AO217" s="49"/>
      <c r="AP217" s="186"/>
      <c r="AQ217" s="152">
        <v>42697</v>
      </c>
      <c r="AR217" s="186">
        <v>3.4990000000000001</v>
      </c>
      <c r="AS217" s="49"/>
      <c r="AT217" s="186"/>
      <c r="AU217" s="152">
        <v>42697</v>
      </c>
      <c r="AV217" s="186">
        <v>3.77</v>
      </c>
      <c r="AW217" s="49"/>
    </row>
    <row r="218" spans="2:49" x14ac:dyDescent="0.35">
      <c r="B218" s="187"/>
      <c r="C218" s="152">
        <v>42698</v>
      </c>
      <c r="D218" s="186"/>
      <c r="E218" s="186"/>
      <c r="F218" s="187"/>
      <c r="G218" s="152">
        <v>42698</v>
      </c>
      <c r="H218" s="186"/>
      <c r="I218" s="49"/>
      <c r="J218" s="187"/>
      <c r="K218" s="152">
        <v>42698</v>
      </c>
      <c r="L218" s="186"/>
      <c r="M218" s="49"/>
      <c r="N218" s="187"/>
      <c r="O218" s="152">
        <v>42698</v>
      </c>
      <c r="P218" s="186">
        <v>1.9449999999999998</v>
      </c>
      <c r="Q218" s="49"/>
      <c r="R218" s="186"/>
      <c r="S218" s="152">
        <v>42698</v>
      </c>
      <c r="T218" s="186">
        <v>2.181</v>
      </c>
      <c r="U218" s="49"/>
      <c r="V218" s="186"/>
      <c r="W218" s="152">
        <v>42698</v>
      </c>
      <c r="X218" s="186">
        <v>2.3660000000000001</v>
      </c>
      <c r="Y218" s="186"/>
      <c r="Z218" s="187"/>
      <c r="AA218" s="152">
        <v>42698</v>
      </c>
      <c r="AB218" s="186">
        <v>2.536</v>
      </c>
      <c r="AC218" s="49"/>
      <c r="AD218" s="186"/>
      <c r="AE218" s="152">
        <v>42698</v>
      </c>
      <c r="AF218" s="186">
        <v>2.8289999999999997</v>
      </c>
      <c r="AG218" s="49"/>
      <c r="AH218" s="186"/>
      <c r="AI218" s="152">
        <v>42698</v>
      </c>
      <c r="AJ218" s="186">
        <v>3.0880000000000001</v>
      </c>
      <c r="AK218" s="49"/>
      <c r="AL218" s="186"/>
      <c r="AM218" s="152">
        <v>42698</v>
      </c>
      <c r="AN218" s="186">
        <v>3.22</v>
      </c>
      <c r="AO218" s="49"/>
      <c r="AP218" s="186"/>
      <c r="AQ218" s="152">
        <v>42698</v>
      </c>
      <c r="AR218" s="186">
        <v>3.5779999999999998</v>
      </c>
      <c r="AS218" s="49"/>
      <c r="AT218" s="186"/>
      <c r="AU218" s="152">
        <v>42698</v>
      </c>
      <c r="AV218" s="186">
        <v>3.8479999999999999</v>
      </c>
      <c r="AW218" s="49"/>
    </row>
    <row r="219" spans="2:49" x14ac:dyDescent="0.35">
      <c r="B219" s="187"/>
      <c r="C219" s="152">
        <v>42699</v>
      </c>
      <c r="D219" s="186"/>
      <c r="E219" s="186"/>
      <c r="F219" s="187"/>
      <c r="G219" s="152">
        <v>42699</v>
      </c>
      <c r="H219" s="186"/>
      <c r="I219" s="49"/>
      <c r="J219" s="187"/>
      <c r="K219" s="152">
        <v>42699</v>
      </c>
      <c r="L219" s="186"/>
      <c r="M219" s="49"/>
      <c r="N219" s="187"/>
      <c r="O219" s="152">
        <v>42699</v>
      </c>
      <c r="P219" s="186">
        <v>1.9449999999999998</v>
      </c>
      <c r="Q219" s="49"/>
      <c r="R219" s="186"/>
      <c r="S219" s="152">
        <v>42699</v>
      </c>
      <c r="T219" s="186">
        <v>2.1789999999999998</v>
      </c>
      <c r="U219" s="49"/>
      <c r="V219" s="186"/>
      <c r="W219" s="152">
        <v>42699</v>
      </c>
      <c r="X219" s="186">
        <v>2.363</v>
      </c>
      <c r="Y219" s="186"/>
      <c r="Z219" s="187"/>
      <c r="AA219" s="152">
        <v>42699</v>
      </c>
      <c r="AB219" s="186">
        <v>2.5339999999999998</v>
      </c>
      <c r="AC219" s="49"/>
      <c r="AD219" s="186"/>
      <c r="AE219" s="152">
        <v>42699</v>
      </c>
      <c r="AF219" s="186">
        <v>2.8260000000000001</v>
      </c>
      <c r="AG219" s="49"/>
      <c r="AH219" s="186"/>
      <c r="AI219" s="152">
        <v>42699</v>
      </c>
      <c r="AJ219" s="186">
        <v>3.0779999999999998</v>
      </c>
      <c r="AK219" s="49"/>
      <c r="AL219" s="186"/>
      <c r="AM219" s="152">
        <v>42699</v>
      </c>
      <c r="AN219" s="186">
        <v>3.21</v>
      </c>
      <c r="AO219" s="49"/>
      <c r="AP219" s="186"/>
      <c r="AQ219" s="152">
        <v>42699</v>
      </c>
      <c r="AR219" s="186">
        <v>3.5670000000000002</v>
      </c>
      <c r="AS219" s="49"/>
      <c r="AT219" s="186"/>
      <c r="AU219" s="152">
        <v>42699</v>
      </c>
      <c r="AV219" s="186">
        <v>3.8380000000000001</v>
      </c>
      <c r="AW219" s="49"/>
    </row>
    <row r="220" spans="2:49" x14ac:dyDescent="0.35">
      <c r="B220" s="187"/>
      <c r="C220" s="152">
        <v>42702</v>
      </c>
      <c r="D220" s="186"/>
      <c r="E220" s="186"/>
      <c r="F220" s="187"/>
      <c r="G220" s="152">
        <v>42702</v>
      </c>
      <c r="H220" s="186"/>
      <c r="I220" s="49"/>
      <c r="J220" s="187"/>
      <c r="K220" s="152">
        <v>42702</v>
      </c>
      <c r="L220" s="186"/>
      <c r="M220" s="49"/>
      <c r="N220" s="187"/>
      <c r="O220" s="152">
        <v>42702</v>
      </c>
      <c r="P220" s="186">
        <v>1.927</v>
      </c>
      <c r="Q220" s="49"/>
      <c r="R220" s="186"/>
      <c r="S220" s="152">
        <v>42702</v>
      </c>
      <c r="T220" s="186">
        <v>2.1360000000000001</v>
      </c>
      <c r="U220" s="49"/>
      <c r="V220" s="186"/>
      <c r="W220" s="152">
        <v>42702</v>
      </c>
      <c r="X220" s="186">
        <v>2.3130000000000002</v>
      </c>
      <c r="Y220" s="186"/>
      <c r="Z220" s="187"/>
      <c r="AA220" s="152">
        <v>42702</v>
      </c>
      <c r="AB220" s="186">
        <v>2.4750000000000001</v>
      </c>
      <c r="AC220" s="49"/>
      <c r="AD220" s="186"/>
      <c r="AE220" s="152">
        <v>42702</v>
      </c>
      <c r="AF220" s="186">
        <v>2.7570000000000001</v>
      </c>
      <c r="AG220" s="49"/>
      <c r="AH220" s="186"/>
      <c r="AI220" s="152">
        <v>42702</v>
      </c>
      <c r="AJ220" s="186">
        <v>3</v>
      </c>
      <c r="AK220" s="49"/>
      <c r="AL220" s="186"/>
      <c r="AM220" s="152">
        <v>42702</v>
      </c>
      <c r="AN220" s="186">
        <v>3.1259999999999999</v>
      </c>
      <c r="AO220" s="49"/>
      <c r="AP220" s="186"/>
      <c r="AQ220" s="152">
        <v>42702</v>
      </c>
      <c r="AR220" s="186">
        <v>3.4889999999999999</v>
      </c>
      <c r="AS220" s="49"/>
      <c r="AT220" s="186"/>
      <c r="AU220" s="152">
        <v>42702</v>
      </c>
      <c r="AV220" s="186">
        <v>3.754</v>
      </c>
      <c r="AW220" s="49"/>
    </row>
    <row r="221" spans="2:49" x14ac:dyDescent="0.35">
      <c r="B221" s="187"/>
      <c r="C221" s="152">
        <v>42703</v>
      </c>
      <c r="D221" s="186"/>
      <c r="E221" s="186"/>
      <c r="F221" s="187"/>
      <c r="G221" s="152">
        <v>42703</v>
      </c>
      <c r="H221" s="186"/>
      <c r="I221" s="49"/>
      <c r="J221" s="187"/>
      <c r="K221" s="152">
        <v>42703</v>
      </c>
      <c r="L221" s="186"/>
      <c r="M221" s="49"/>
      <c r="N221" s="187"/>
      <c r="O221" s="152">
        <v>42703</v>
      </c>
      <c r="P221" s="186">
        <v>1.921</v>
      </c>
      <c r="Q221" s="49"/>
      <c r="R221" s="186"/>
      <c r="S221" s="152">
        <v>42703</v>
      </c>
      <c r="T221" s="186">
        <v>2.1419999999999999</v>
      </c>
      <c r="U221" s="49"/>
      <c r="V221" s="186"/>
      <c r="W221" s="152">
        <v>42703</v>
      </c>
      <c r="X221" s="186">
        <v>2.3210000000000002</v>
      </c>
      <c r="Y221" s="186"/>
      <c r="Z221" s="187"/>
      <c r="AA221" s="152">
        <v>42703</v>
      </c>
      <c r="AB221" s="186">
        <v>2.4809999999999999</v>
      </c>
      <c r="AC221" s="49"/>
      <c r="AD221" s="186"/>
      <c r="AE221" s="152">
        <v>42703</v>
      </c>
      <c r="AF221" s="186">
        <v>2.7509999999999999</v>
      </c>
      <c r="AG221" s="49"/>
      <c r="AH221" s="186"/>
      <c r="AI221" s="152">
        <v>42703</v>
      </c>
      <c r="AJ221" s="186">
        <v>2.9889999999999999</v>
      </c>
      <c r="AK221" s="49"/>
      <c r="AL221" s="186"/>
      <c r="AM221" s="152">
        <v>42703</v>
      </c>
      <c r="AN221" s="186">
        <v>3.1139999999999999</v>
      </c>
      <c r="AO221" s="49"/>
      <c r="AP221" s="186"/>
      <c r="AQ221" s="152">
        <v>42703</v>
      </c>
      <c r="AR221" s="186">
        <v>3.4660000000000002</v>
      </c>
      <c r="AS221" s="49"/>
      <c r="AT221" s="186"/>
      <c r="AU221" s="152">
        <v>42703</v>
      </c>
      <c r="AV221" s="186">
        <v>3.738</v>
      </c>
      <c r="AW221" s="49"/>
    </row>
    <row r="222" spans="2:49" x14ac:dyDescent="0.35">
      <c r="B222" s="187"/>
      <c r="C222" s="152">
        <v>42704</v>
      </c>
      <c r="D222" s="186"/>
      <c r="E222" s="186"/>
      <c r="F222" s="187"/>
      <c r="G222" s="152">
        <v>42704</v>
      </c>
      <c r="H222" s="186"/>
      <c r="I222" s="49"/>
      <c r="J222" s="187"/>
      <c r="K222" s="152">
        <v>42704</v>
      </c>
      <c r="L222" s="186"/>
      <c r="M222" s="49"/>
      <c r="N222" s="187"/>
      <c r="O222" s="152">
        <v>42704</v>
      </c>
      <c r="P222" s="186">
        <v>1.923</v>
      </c>
      <c r="Q222" s="49"/>
      <c r="R222" s="186"/>
      <c r="S222" s="152">
        <v>42704</v>
      </c>
      <c r="T222" s="186">
        <v>2.1669999999999998</v>
      </c>
      <c r="U222" s="49"/>
      <c r="V222" s="186"/>
      <c r="W222" s="152">
        <v>42704</v>
      </c>
      <c r="X222" s="186">
        <v>2.35</v>
      </c>
      <c r="Y222" s="186"/>
      <c r="Z222" s="187"/>
      <c r="AA222" s="152">
        <v>42704</v>
      </c>
      <c r="AB222" s="186">
        <v>2.5089999999999999</v>
      </c>
      <c r="AC222" s="49"/>
      <c r="AD222" s="186"/>
      <c r="AE222" s="152">
        <v>42704</v>
      </c>
      <c r="AF222" s="186">
        <v>2.7789999999999999</v>
      </c>
      <c r="AG222" s="49"/>
      <c r="AH222" s="186"/>
      <c r="AI222" s="152">
        <v>42704</v>
      </c>
      <c r="AJ222" s="186">
        <v>3.024</v>
      </c>
      <c r="AK222" s="49"/>
      <c r="AL222" s="186"/>
      <c r="AM222" s="152">
        <v>42704</v>
      </c>
      <c r="AN222" s="186">
        <v>3.149</v>
      </c>
      <c r="AO222" s="49"/>
      <c r="AP222" s="186"/>
      <c r="AQ222" s="152">
        <v>42704</v>
      </c>
      <c r="AR222" s="186">
        <v>3.512</v>
      </c>
      <c r="AS222" s="49"/>
      <c r="AT222" s="186"/>
      <c r="AU222" s="152">
        <v>42704</v>
      </c>
      <c r="AV222" s="186">
        <v>3.7770000000000001</v>
      </c>
      <c r="AW222" s="49"/>
    </row>
    <row r="223" spans="2:49" x14ac:dyDescent="0.35">
      <c r="B223" s="187"/>
      <c r="C223" s="152">
        <v>42705</v>
      </c>
      <c r="D223" s="186"/>
      <c r="E223" s="186"/>
      <c r="F223" s="187"/>
      <c r="G223" s="152">
        <v>42705</v>
      </c>
      <c r="H223" s="186"/>
      <c r="I223" s="49"/>
      <c r="J223" s="187"/>
      <c r="K223" s="152">
        <v>42705</v>
      </c>
      <c r="L223" s="186"/>
      <c r="M223" s="49"/>
      <c r="N223" s="187"/>
      <c r="O223" s="152">
        <v>42705</v>
      </c>
      <c r="P223" s="186">
        <v>1.9359999999999999</v>
      </c>
      <c r="Q223" s="49"/>
      <c r="R223" s="186"/>
      <c r="S223" s="152">
        <v>42705</v>
      </c>
      <c r="T223" s="186">
        <v>2.198</v>
      </c>
      <c r="U223" s="49"/>
      <c r="V223" s="186"/>
      <c r="W223" s="152">
        <v>42705</v>
      </c>
      <c r="X223" s="186">
        <v>2.3839999999999999</v>
      </c>
      <c r="Y223" s="186"/>
      <c r="Z223" s="187"/>
      <c r="AA223" s="152">
        <v>42705</v>
      </c>
      <c r="AB223" s="186">
        <v>2.5499999999999998</v>
      </c>
      <c r="AC223" s="49"/>
      <c r="AD223" s="186"/>
      <c r="AE223" s="152">
        <v>42705</v>
      </c>
      <c r="AF223" s="186">
        <v>2.8239999999999998</v>
      </c>
      <c r="AG223" s="49"/>
      <c r="AH223" s="186"/>
      <c r="AI223" s="152">
        <v>42705</v>
      </c>
      <c r="AJ223" s="186">
        <v>3.09</v>
      </c>
      <c r="AK223" s="49"/>
      <c r="AL223" s="186"/>
      <c r="AM223" s="152">
        <v>42705</v>
      </c>
      <c r="AN223" s="186">
        <v>3.222</v>
      </c>
      <c r="AO223" s="49"/>
      <c r="AP223" s="186"/>
      <c r="AQ223" s="152">
        <v>42705</v>
      </c>
      <c r="AR223" s="186">
        <v>3.589</v>
      </c>
      <c r="AS223" s="49"/>
      <c r="AT223" s="186"/>
      <c r="AU223" s="152">
        <v>42705</v>
      </c>
      <c r="AV223" s="186">
        <v>3.86</v>
      </c>
      <c r="AW223" s="49"/>
    </row>
    <row r="224" spans="2:49" x14ac:dyDescent="0.35">
      <c r="B224" s="187"/>
      <c r="C224" s="152">
        <v>42706</v>
      </c>
      <c r="D224" s="186"/>
      <c r="E224" s="186"/>
      <c r="F224" s="187"/>
      <c r="G224" s="152">
        <v>42706</v>
      </c>
      <c r="H224" s="186"/>
      <c r="I224" s="49"/>
      <c r="J224" s="187"/>
      <c r="K224" s="152">
        <v>42706</v>
      </c>
      <c r="L224" s="186"/>
      <c r="M224" s="49"/>
      <c r="N224" s="187"/>
      <c r="O224" s="152">
        <v>42706</v>
      </c>
      <c r="P224" s="186">
        <v>1.9489999999999998</v>
      </c>
      <c r="Q224" s="49"/>
      <c r="R224" s="186"/>
      <c r="S224" s="152">
        <v>42706</v>
      </c>
      <c r="T224" s="186">
        <v>2.2130000000000001</v>
      </c>
      <c r="U224" s="49"/>
      <c r="V224" s="186"/>
      <c r="W224" s="152">
        <v>42706</v>
      </c>
      <c r="X224" s="186">
        <v>2.4079999999999999</v>
      </c>
      <c r="Y224" s="186"/>
      <c r="Z224" s="187"/>
      <c r="AA224" s="152">
        <v>42706</v>
      </c>
      <c r="AB224" s="186">
        <v>2.5830000000000002</v>
      </c>
      <c r="AC224" s="49"/>
      <c r="AD224" s="186"/>
      <c r="AE224" s="152">
        <v>42706</v>
      </c>
      <c r="AF224" s="186">
        <v>2.86</v>
      </c>
      <c r="AG224" s="49"/>
      <c r="AH224" s="186"/>
      <c r="AI224" s="152">
        <v>42706</v>
      </c>
      <c r="AJ224" s="186">
        <v>3.1310000000000002</v>
      </c>
      <c r="AK224" s="49"/>
      <c r="AL224" s="186"/>
      <c r="AM224" s="152">
        <v>42706</v>
      </c>
      <c r="AN224" s="186">
        <v>3.2810000000000001</v>
      </c>
      <c r="AO224" s="49"/>
      <c r="AP224" s="186"/>
      <c r="AQ224" s="152">
        <v>42706</v>
      </c>
      <c r="AR224" s="186">
        <v>3.653</v>
      </c>
      <c r="AS224" s="49"/>
      <c r="AT224" s="186"/>
      <c r="AU224" s="152">
        <v>42706</v>
      </c>
      <c r="AV224" s="186">
        <v>3.9220000000000002</v>
      </c>
      <c r="AW224" s="49"/>
    </row>
    <row r="225" spans="2:49" x14ac:dyDescent="0.35">
      <c r="B225" s="187"/>
      <c r="C225" s="152">
        <v>42709</v>
      </c>
      <c r="D225" s="186"/>
      <c r="E225" s="186"/>
      <c r="F225" s="187"/>
      <c r="G225" s="152">
        <v>42709</v>
      </c>
      <c r="H225" s="186"/>
      <c r="I225" s="49"/>
      <c r="J225" s="187"/>
      <c r="K225" s="152">
        <v>42709</v>
      </c>
      <c r="L225" s="186"/>
      <c r="M225" s="49"/>
      <c r="N225" s="187"/>
      <c r="O225" s="152">
        <v>42709</v>
      </c>
      <c r="P225" s="186">
        <v>1.9390000000000001</v>
      </c>
      <c r="Q225" s="49"/>
      <c r="R225" s="186"/>
      <c r="S225" s="152">
        <v>42709</v>
      </c>
      <c r="T225" s="186">
        <v>2.1869999999999998</v>
      </c>
      <c r="U225" s="49"/>
      <c r="V225" s="186"/>
      <c r="W225" s="152">
        <v>42709</v>
      </c>
      <c r="X225" s="186">
        <v>2.379</v>
      </c>
      <c r="Y225" s="186"/>
      <c r="Z225" s="187"/>
      <c r="AA225" s="152">
        <v>42709</v>
      </c>
      <c r="AB225" s="186">
        <v>2.5529999999999999</v>
      </c>
      <c r="AC225" s="49"/>
      <c r="AD225" s="186"/>
      <c r="AE225" s="152">
        <v>42709</v>
      </c>
      <c r="AF225" s="186">
        <v>2.8289999999999997</v>
      </c>
      <c r="AG225" s="49"/>
      <c r="AH225" s="186"/>
      <c r="AI225" s="152">
        <v>42709</v>
      </c>
      <c r="AJ225" s="186">
        <v>3.0910000000000002</v>
      </c>
      <c r="AK225" s="49"/>
      <c r="AL225" s="186"/>
      <c r="AM225" s="152">
        <v>42709</v>
      </c>
      <c r="AN225" s="186">
        <v>3.23</v>
      </c>
      <c r="AO225" s="49"/>
      <c r="AP225" s="186"/>
      <c r="AQ225" s="152">
        <v>42709</v>
      </c>
      <c r="AR225" s="186">
        <v>3.5960000000000001</v>
      </c>
      <c r="AS225" s="49"/>
      <c r="AT225" s="186"/>
      <c r="AU225" s="152">
        <v>42709</v>
      </c>
      <c r="AV225" s="186">
        <v>3.8689999999999998</v>
      </c>
      <c r="AW225" s="49"/>
    </row>
    <row r="226" spans="2:49" x14ac:dyDescent="0.35">
      <c r="B226" s="187"/>
      <c r="C226" s="152">
        <v>42710</v>
      </c>
      <c r="D226" s="186"/>
      <c r="E226" s="186"/>
      <c r="F226" s="187"/>
      <c r="G226" s="152">
        <v>42710</v>
      </c>
      <c r="H226" s="186"/>
      <c r="I226" s="49"/>
      <c r="J226" s="187"/>
      <c r="K226" s="152">
        <v>42710</v>
      </c>
      <c r="L226" s="186"/>
      <c r="M226" s="49"/>
      <c r="N226" s="187"/>
      <c r="O226" s="152">
        <v>42710</v>
      </c>
      <c r="P226" s="186">
        <v>1.9419999999999999</v>
      </c>
      <c r="Q226" s="49"/>
      <c r="R226" s="186"/>
      <c r="S226" s="152">
        <v>42710</v>
      </c>
      <c r="T226" s="186">
        <v>2.1880000000000002</v>
      </c>
      <c r="U226" s="49"/>
      <c r="V226" s="186"/>
      <c r="W226" s="152">
        <v>42710</v>
      </c>
      <c r="X226" s="186">
        <v>2.3890000000000002</v>
      </c>
      <c r="Y226" s="186"/>
      <c r="Z226" s="187"/>
      <c r="AA226" s="152">
        <v>42710</v>
      </c>
      <c r="AB226" s="186">
        <v>2.5670000000000002</v>
      </c>
      <c r="AC226" s="49"/>
      <c r="AD226" s="186"/>
      <c r="AE226" s="152">
        <v>42710</v>
      </c>
      <c r="AF226" s="186">
        <v>2.8479999999999999</v>
      </c>
      <c r="AG226" s="49"/>
      <c r="AH226" s="186"/>
      <c r="AI226" s="152">
        <v>42710</v>
      </c>
      <c r="AJ226" s="186">
        <v>3.117</v>
      </c>
      <c r="AK226" s="49"/>
      <c r="AL226" s="186"/>
      <c r="AM226" s="152">
        <v>42710</v>
      </c>
      <c r="AN226" s="186">
        <v>3.2650000000000001</v>
      </c>
      <c r="AO226" s="49"/>
      <c r="AP226" s="186"/>
      <c r="AQ226" s="152">
        <v>42710</v>
      </c>
      <c r="AR226" s="186">
        <v>3.6360000000000001</v>
      </c>
      <c r="AS226" s="49"/>
      <c r="AT226" s="186"/>
      <c r="AU226" s="152">
        <v>42710</v>
      </c>
      <c r="AV226" s="186">
        <v>3.915</v>
      </c>
      <c r="AW226" s="49"/>
    </row>
    <row r="227" spans="2:49" x14ac:dyDescent="0.35">
      <c r="B227" s="187"/>
      <c r="C227" s="152">
        <v>42711</v>
      </c>
      <c r="D227" s="186"/>
      <c r="E227" s="186"/>
      <c r="F227" s="187"/>
      <c r="G227" s="152">
        <v>42711</v>
      </c>
      <c r="H227" s="186"/>
      <c r="I227" s="49"/>
      <c r="J227" s="187"/>
      <c r="K227" s="152">
        <v>42711</v>
      </c>
      <c r="L227" s="186"/>
      <c r="M227" s="49"/>
      <c r="N227" s="187"/>
      <c r="O227" s="152">
        <v>42711</v>
      </c>
      <c r="P227" s="186">
        <v>1.9419999999999999</v>
      </c>
      <c r="Q227" s="49"/>
      <c r="R227" s="186"/>
      <c r="S227" s="152">
        <v>42711</v>
      </c>
      <c r="T227" s="186">
        <v>2.1779999999999999</v>
      </c>
      <c r="U227" s="49"/>
      <c r="V227" s="186"/>
      <c r="W227" s="152">
        <v>42711</v>
      </c>
      <c r="X227" s="186">
        <v>2.371</v>
      </c>
      <c r="Y227" s="186"/>
      <c r="Z227" s="187"/>
      <c r="AA227" s="152">
        <v>42711</v>
      </c>
      <c r="AB227" s="186">
        <v>2.548</v>
      </c>
      <c r="AC227" s="49"/>
      <c r="AD227" s="186"/>
      <c r="AE227" s="152">
        <v>42711</v>
      </c>
      <c r="AF227" s="186">
        <v>2.8279999999999998</v>
      </c>
      <c r="AG227" s="49"/>
      <c r="AH227" s="186"/>
      <c r="AI227" s="152">
        <v>42711</v>
      </c>
      <c r="AJ227" s="186">
        <v>3.0979999999999999</v>
      </c>
      <c r="AK227" s="49"/>
      <c r="AL227" s="186"/>
      <c r="AM227" s="152">
        <v>42711</v>
      </c>
      <c r="AN227" s="186">
        <v>3.242</v>
      </c>
      <c r="AO227" s="49"/>
      <c r="AP227" s="186"/>
      <c r="AQ227" s="152">
        <v>42711</v>
      </c>
      <c r="AR227" s="186">
        <v>3.617</v>
      </c>
      <c r="AS227" s="49"/>
      <c r="AT227" s="186"/>
      <c r="AU227" s="152">
        <v>42711</v>
      </c>
      <c r="AV227" s="186">
        <v>3.903</v>
      </c>
      <c r="AW227" s="49"/>
    </row>
    <row r="228" spans="2:49" x14ac:dyDescent="0.35">
      <c r="B228" s="187"/>
      <c r="C228" s="152">
        <v>42712</v>
      </c>
      <c r="D228" s="186"/>
      <c r="E228" s="186"/>
      <c r="F228" s="187"/>
      <c r="G228" s="152">
        <v>42712</v>
      </c>
      <c r="H228" s="186"/>
      <c r="I228" s="49"/>
      <c r="J228" s="187"/>
      <c r="K228" s="152">
        <v>42712</v>
      </c>
      <c r="L228" s="186"/>
      <c r="M228" s="49"/>
      <c r="N228" s="187"/>
      <c r="O228" s="152">
        <v>42712</v>
      </c>
      <c r="P228" s="186">
        <v>1.9330000000000001</v>
      </c>
      <c r="Q228" s="49"/>
      <c r="R228" s="186"/>
      <c r="S228" s="152">
        <v>42712</v>
      </c>
      <c r="T228" s="186">
        <v>2.153</v>
      </c>
      <c r="U228" s="49"/>
      <c r="V228" s="186"/>
      <c r="W228" s="152">
        <v>42712</v>
      </c>
      <c r="X228" s="186">
        <v>2.3420000000000001</v>
      </c>
      <c r="Y228" s="186"/>
      <c r="Z228" s="187"/>
      <c r="AA228" s="152">
        <v>42712</v>
      </c>
      <c r="AB228" s="186">
        <v>2.5129999999999999</v>
      </c>
      <c r="AC228" s="49"/>
      <c r="AD228" s="186"/>
      <c r="AE228" s="152">
        <v>42712</v>
      </c>
      <c r="AF228" s="186">
        <v>2.7949999999999999</v>
      </c>
      <c r="AG228" s="49"/>
      <c r="AH228" s="186"/>
      <c r="AI228" s="152">
        <v>42712</v>
      </c>
      <c r="AJ228" s="186">
        <v>3.056</v>
      </c>
      <c r="AK228" s="49"/>
      <c r="AL228" s="186"/>
      <c r="AM228" s="152">
        <v>42712</v>
      </c>
      <c r="AN228" s="186">
        <v>3.1930000000000001</v>
      </c>
      <c r="AO228" s="49"/>
      <c r="AP228" s="186"/>
      <c r="AQ228" s="152">
        <v>42712</v>
      </c>
      <c r="AR228" s="186">
        <v>3.5629999999999997</v>
      </c>
      <c r="AS228" s="49"/>
      <c r="AT228" s="186"/>
      <c r="AU228" s="152">
        <v>42712</v>
      </c>
      <c r="AV228" s="186">
        <v>3.8559999999999999</v>
      </c>
      <c r="AW228" s="49"/>
    </row>
    <row r="229" spans="2:49" x14ac:dyDescent="0.35">
      <c r="B229" s="187"/>
      <c r="C229" s="152">
        <v>42713</v>
      </c>
      <c r="D229" s="186"/>
      <c r="E229" s="186"/>
      <c r="F229" s="187"/>
      <c r="G229" s="152">
        <v>42713</v>
      </c>
      <c r="H229" s="186"/>
      <c r="I229" s="49"/>
      <c r="J229" s="187"/>
      <c r="K229" s="152">
        <v>42713</v>
      </c>
      <c r="L229" s="186"/>
      <c r="M229" s="49"/>
      <c r="N229" s="187"/>
      <c r="O229" s="152">
        <v>42713</v>
      </c>
      <c r="P229" s="186">
        <v>1.931</v>
      </c>
      <c r="Q229" s="49"/>
      <c r="R229" s="186"/>
      <c r="S229" s="152">
        <v>42713</v>
      </c>
      <c r="T229" s="186">
        <v>2.1890000000000001</v>
      </c>
      <c r="U229" s="49"/>
      <c r="V229" s="186"/>
      <c r="W229" s="152">
        <v>42713</v>
      </c>
      <c r="X229" s="186">
        <v>2.3890000000000002</v>
      </c>
      <c r="Y229" s="186"/>
      <c r="Z229" s="187"/>
      <c r="AA229" s="152">
        <v>42713</v>
      </c>
      <c r="AB229" s="186">
        <v>2.56</v>
      </c>
      <c r="AC229" s="49"/>
      <c r="AD229" s="186"/>
      <c r="AE229" s="152">
        <v>42713</v>
      </c>
      <c r="AF229" s="186">
        <v>2.8580000000000001</v>
      </c>
      <c r="AG229" s="49"/>
      <c r="AH229" s="186"/>
      <c r="AI229" s="152">
        <v>42713</v>
      </c>
      <c r="AJ229" s="186">
        <v>3.1579999999999999</v>
      </c>
      <c r="AK229" s="49"/>
      <c r="AL229" s="186"/>
      <c r="AM229" s="152">
        <v>42713</v>
      </c>
      <c r="AN229" s="186">
        <v>3.2909999999999999</v>
      </c>
      <c r="AO229" s="49"/>
      <c r="AP229" s="186"/>
      <c r="AQ229" s="152">
        <v>42713</v>
      </c>
      <c r="AR229" s="186">
        <v>3.6710000000000003</v>
      </c>
      <c r="AS229" s="49"/>
      <c r="AT229" s="186"/>
      <c r="AU229" s="152">
        <v>42713</v>
      </c>
      <c r="AV229" s="186">
        <v>3.9740000000000002</v>
      </c>
      <c r="AW229" s="49"/>
    </row>
    <row r="230" spans="2:49" x14ac:dyDescent="0.35">
      <c r="B230" s="187"/>
      <c r="C230" s="152">
        <v>42716</v>
      </c>
      <c r="D230" s="186"/>
      <c r="E230" s="186"/>
      <c r="F230" s="187"/>
      <c r="G230" s="152">
        <v>42716</v>
      </c>
      <c r="H230" s="186"/>
      <c r="I230" s="49"/>
      <c r="J230" s="187"/>
      <c r="K230" s="152">
        <v>42716</v>
      </c>
      <c r="L230" s="186"/>
      <c r="M230" s="49"/>
      <c r="N230" s="187"/>
      <c r="O230" s="152">
        <v>42716</v>
      </c>
      <c r="P230" s="186">
        <v>1.9359999999999999</v>
      </c>
      <c r="Q230" s="49"/>
      <c r="R230" s="186"/>
      <c r="S230" s="152">
        <v>42716</v>
      </c>
      <c r="T230" s="186">
        <v>2.2120000000000002</v>
      </c>
      <c r="U230" s="49"/>
      <c r="V230" s="186"/>
      <c r="W230" s="152">
        <v>42716</v>
      </c>
      <c r="X230" s="186">
        <v>2.411</v>
      </c>
      <c r="Y230" s="186"/>
      <c r="Z230" s="187"/>
      <c r="AA230" s="152">
        <v>42716</v>
      </c>
      <c r="AB230" s="186">
        <v>2.5830000000000002</v>
      </c>
      <c r="AC230" s="49"/>
      <c r="AD230" s="186"/>
      <c r="AE230" s="152">
        <v>42716</v>
      </c>
      <c r="AF230" s="186">
        <v>2.895</v>
      </c>
      <c r="AG230" s="49"/>
      <c r="AH230" s="186"/>
      <c r="AI230" s="152">
        <v>42716</v>
      </c>
      <c r="AJ230" s="186">
        <v>3.1909999999999998</v>
      </c>
      <c r="AK230" s="49"/>
      <c r="AL230" s="186"/>
      <c r="AM230" s="152">
        <v>42716</v>
      </c>
      <c r="AN230" s="186">
        <v>3.33</v>
      </c>
      <c r="AO230" s="49"/>
      <c r="AP230" s="186"/>
      <c r="AQ230" s="152">
        <v>42716</v>
      </c>
      <c r="AR230" s="186">
        <v>3.7199999999999998</v>
      </c>
      <c r="AS230" s="49"/>
      <c r="AT230" s="186"/>
      <c r="AU230" s="152">
        <v>42716</v>
      </c>
      <c r="AV230" s="186">
        <v>4.0279999999999996</v>
      </c>
      <c r="AW230" s="49"/>
    </row>
    <row r="231" spans="2:49" x14ac:dyDescent="0.35">
      <c r="B231" s="187"/>
      <c r="C231" s="152">
        <v>42717</v>
      </c>
      <c r="D231" s="186"/>
      <c r="E231" s="186"/>
      <c r="F231" s="187"/>
      <c r="G231" s="152">
        <v>42717</v>
      </c>
      <c r="H231" s="186"/>
      <c r="I231" s="49"/>
      <c r="J231" s="187"/>
      <c r="K231" s="152">
        <v>42717</v>
      </c>
      <c r="L231" s="186"/>
      <c r="M231" s="49"/>
      <c r="N231" s="187"/>
      <c r="O231" s="152">
        <v>42717</v>
      </c>
      <c r="P231" s="186">
        <v>1.931</v>
      </c>
      <c r="Q231" s="49"/>
      <c r="R231" s="186"/>
      <c r="S231" s="152">
        <v>42717</v>
      </c>
      <c r="T231" s="186">
        <v>2.1970000000000001</v>
      </c>
      <c r="U231" s="49"/>
      <c r="V231" s="186"/>
      <c r="W231" s="152">
        <v>42717</v>
      </c>
      <c r="X231" s="186">
        <v>2.4</v>
      </c>
      <c r="Y231" s="186"/>
      <c r="Z231" s="187"/>
      <c r="AA231" s="152">
        <v>42717</v>
      </c>
      <c r="AB231" s="186">
        <v>2.5709999999999997</v>
      </c>
      <c r="AC231" s="49"/>
      <c r="AD231" s="186"/>
      <c r="AE231" s="152">
        <v>42717</v>
      </c>
      <c r="AF231" s="186">
        <v>2.8689999999999998</v>
      </c>
      <c r="AG231" s="49"/>
      <c r="AH231" s="186"/>
      <c r="AI231" s="152">
        <v>42717</v>
      </c>
      <c r="AJ231" s="186">
        <v>3.1709999999999998</v>
      </c>
      <c r="AK231" s="49"/>
      <c r="AL231" s="186"/>
      <c r="AM231" s="152">
        <v>42717</v>
      </c>
      <c r="AN231" s="186">
        <v>3.31</v>
      </c>
      <c r="AO231" s="49"/>
      <c r="AP231" s="186"/>
      <c r="AQ231" s="152">
        <v>42717</v>
      </c>
      <c r="AR231" s="186">
        <v>3.7010000000000001</v>
      </c>
      <c r="AS231" s="49"/>
      <c r="AT231" s="186"/>
      <c r="AU231" s="152">
        <v>42717</v>
      </c>
      <c r="AV231" s="186">
        <v>4.0170000000000003</v>
      </c>
      <c r="AW231" s="49"/>
    </row>
    <row r="232" spans="2:49" x14ac:dyDescent="0.35">
      <c r="B232" s="187"/>
      <c r="C232" s="152">
        <v>42718</v>
      </c>
      <c r="D232" s="186"/>
      <c r="E232" s="186"/>
      <c r="F232" s="187"/>
      <c r="G232" s="152">
        <v>42718</v>
      </c>
      <c r="H232" s="186"/>
      <c r="I232" s="49"/>
      <c r="J232" s="187"/>
      <c r="K232" s="152">
        <v>42718</v>
      </c>
      <c r="L232" s="186"/>
      <c r="M232" s="49"/>
      <c r="N232" s="187"/>
      <c r="O232" s="152">
        <v>42718</v>
      </c>
      <c r="P232" s="186">
        <v>1.9279999999999999</v>
      </c>
      <c r="Q232" s="49"/>
      <c r="R232" s="186"/>
      <c r="S232" s="152">
        <v>42718</v>
      </c>
      <c r="T232" s="186">
        <v>2.19</v>
      </c>
      <c r="U232" s="49"/>
      <c r="V232" s="186"/>
      <c r="W232" s="152">
        <v>42718</v>
      </c>
      <c r="X232" s="186">
        <v>2.395</v>
      </c>
      <c r="Y232" s="186"/>
      <c r="Z232" s="187"/>
      <c r="AA232" s="152">
        <v>42718</v>
      </c>
      <c r="AB232" s="186">
        <v>2.5629999999999997</v>
      </c>
      <c r="AC232" s="49"/>
      <c r="AD232" s="186"/>
      <c r="AE232" s="152">
        <v>42718</v>
      </c>
      <c r="AF232" s="186">
        <v>2.8660000000000001</v>
      </c>
      <c r="AG232" s="49"/>
      <c r="AH232" s="186"/>
      <c r="AI232" s="152">
        <v>42718</v>
      </c>
      <c r="AJ232" s="186">
        <v>3.16</v>
      </c>
      <c r="AK232" s="49"/>
      <c r="AL232" s="186"/>
      <c r="AM232" s="152">
        <v>42718</v>
      </c>
      <c r="AN232" s="186">
        <v>3.298</v>
      </c>
      <c r="AO232" s="49"/>
      <c r="AP232" s="186"/>
      <c r="AQ232" s="152">
        <v>42718</v>
      </c>
      <c r="AR232" s="186">
        <v>3.6890000000000001</v>
      </c>
      <c r="AS232" s="49"/>
      <c r="AT232" s="186"/>
      <c r="AU232" s="152">
        <v>42718</v>
      </c>
      <c r="AV232" s="186">
        <v>4.0199999999999996</v>
      </c>
      <c r="AW232" s="49"/>
    </row>
    <row r="233" spans="2:49" x14ac:dyDescent="0.35">
      <c r="B233" s="187"/>
      <c r="C233" s="152">
        <v>42719</v>
      </c>
      <c r="D233" s="186"/>
      <c r="E233" s="186"/>
      <c r="F233" s="187"/>
      <c r="G233" s="152">
        <v>42719</v>
      </c>
      <c r="H233" s="186"/>
      <c r="I233" s="49"/>
      <c r="J233" s="187"/>
      <c r="K233" s="152">
        <v>42719</v>
      </c>
      <c r="L233" s="186"/>
      <c r="M233" s="49"/>
      <c r="N233" s="187"/>
      <c r="O233" s="152">
        <v>42719</v>
      </c>
      <c r="P233" s="186">
        <v>1.9390000000000001</v>
      </c>
      <c r="Q233" s="49"/>
      <c r="R233" s="186"/>
      <c r="S233" s="152">
        <v>42719</v>
      </c>
      <c r="T233" s="186">
        <v>2.2629999999999999</v>
      </c>
      <c r="U233" s="49"/>
      <c r="V233" s="186"/>
      <c r="W233" s="152">
        <v>42719</v>
      </c>
      <c r="X233" s="186">
        <v>2.4790000000000001</v>
      </c>
      <c r="Y233" s="186"/>
      <c r="Z233" s="187"/>
      <c r="AA233" s="152">
        <v>42719</v>
      </c>
      <c r="AB233" s="186">
        <v>2.6509999999999998</v>
      </c>
      <c r="AC233" s="49"/>
      <c r="AD233" s="186"/>
      <c r="AE233" s="152">
        <v>42719</v>
      </c>
      <c r="AF233" s="186">
        <v>2.9459999999999997</v>
      </c>
      <c r="AG233" s="49"/>
      <c r="AH233" s="186"/>
      <c r="AI233" s="152">
        <v>42719</v>
      </c>
      <c r="AJ233" s="186">
        <v>3.2610000000000001</v>
      </c>
      <c r="AK233" s="49"/>
      <c r="AL233" s="186"/>
      <c r="AM233" s="152">
        <v>42719</v>
      </c>
      <c r="AN233" s="186">
        <v>3.4039999999999999</v>
      </c>
      <c r="AO233" s="49"/>
      <c r="AP233" s="186"/>
      <c r="AQ233" s="152">
        <v>42719</v>
      </c>
      <c r="AR233" s="186">
        <v>3.7669999999999999</v>
      </c>
      <c r="AS233" s="49"/>
      <c r="AT233" s="186"/>
      <c r="AU233" s="152">
        <v>42719</v>
      </c>
      <c r="AV233" s="186">
        <v>4.1210000000000004</v>
      </c>
      <c r="AW233" s="49"/>
    </row>
    <row r="234" spans="2:49" x14ac:dyDescent="0.35">
      <c r="B234" s="187"/>
      <c r="C234" s="152">
        <v>42720</v>
      </c>
      <c r="D234" s="186"/>
      <c r="E234" s="186"/>
      <c r="F234" s="187"/>
      <c r="G234" s="152">
        <v>42720</v>
      </c>
      <c r="H234" s="186"/>
      <c r="I234" s="49"/>
      <c r="J234" s="187"/>
      <c r="K234" s="152">
        <v>42720</v>
      </c>
      <c r="L234" s="186"/>
      <c r="M234" s="49"/>
      <c r="N234" s="187"/>
      <c r="O234" s="152">
        <v>42720</v>
      </c>
      <c r="P234" s="186">
        <v>1.9359999999999999</v>
      </c>
      <c r="Q234" s="49"/>
      <c r="R234" s="186"/>
      <c r="S234" s="152">
        <v>42720</v>
      </c>
      <c r="T234" s="186">
        <v>2.2669999999999999</v>
      </c>
      <c r="U234" s="49"/>
      <c r="V234" s="186"/>
      <c r="W234" s="152">
        <v>42720</v>
      </c>
      <c r="X234" s="186">
        <v>2.488</v>
      </c>
      <c r="Y234" s="186"/>
      <c r="Z234" s="187"/>
      <c r="AA234" s="152">
        <v>42720</v>
      </c>
      <c r="AB234" s="186">
        <v>2.6669999999999998</v>
      </c>
      <c r="AC234" s="49"/>
      <c r="AD234" s="186"/>
      <c r="AE234" s="152">
        <v>42720</v>
      </c>
      <c r="AF234" s="186">
        <v>2.9769999999999999</v>
      </c>
      <c r="AG234" s="49"/>
      <c r="AH234" s="186"/>
      <c r="AI234" s="152">
        <v>42720</v>
      </c>
      <c r="AJ234" s="186">
        <v>3.2959999999999998</v>
      </c>
      <c r="AK234" s="49"/>
      <c r="AL234" s="186"/>
      <c r="AM234" s="152">
        <v>42720</v>
      </c>
      <c r="AN234" s="186">
        <v>3.43</v>
      </c>
      <c r="AO234" s="49"/>
      <c r="AP234" s="186"/>
      <c r="AQ234" s="152">
        <v>42720</v>
      </c>
      <c r="AR234" s="186">
        <v>3.819</v>
      </c>
      <c r="AS234" s="49"/>
      <c r="AT234" s="186"/>
      <c r="AU234" s="152">
        <v>42720</v>
      </c>
      <c r="AV234" s="186">
        <v>4.1370000000000005</v>
      </c>
      <c r="AW234" s="49"/>
    </row>
    <row r="235" spans="2:49" x14ac:dyDescent="0.35">
      <c r="B235" s="187"/>
      <c r="C235" s="152">
        <v>42723</v>
      </c>
      <c r="D235" s="186"/>
      <c r="E235" s="186"/>
      <c r="F235" s="187"/>
      <c r="G235" s="152">
        <v>42723</v>
      </c>
      <c r="H235" s="186"/>
      <c r="I235" s="49"/>
      <c r="J235" s="187"/>
      <c r="K235" s="152">
        <v>42723</v>
      </c>
      <c r="L235" s="186"/>
      <c r="M235" s="49"/>
      <c r="N235" s="187"/>
      <c r="O235" s="152">
        <v>42723</v>
      </c>
      <c r="P235" s="186">
        <v>1.9350000000000001</v>
      </c>
      <c r="Q235" s="49"/>
      <c r="R235" s="186"/>
      <c r="S235" s="152">
        <v>42723</v>
      </c>
      <c r="T235" s="186">
        <v>2.298</v>
      </c>
      <c r="U235" s="49"/>
      <c r="V235" s="186"/>
      <c r="W235" s="152">
        <v>42723</v>
      </c>
      <c r="X235" s="186">
        <v>2.5230000000000001</v>
      </c>
      <c r="Y235" s="186"/>
      <c r="Z235" s="187"/>
      <c r="AA235" s="152">
        <v>42723</v>
      </c>
      <c r="AB235" s="186">
        <v>2.714</v>
      </c>
      <c r="AC235" s="49"/>
      <c r="AD235" s="186"/>
      <c r="AE235" s="152">
        <v>42723</v>
      </c>
      <c r="AF235" s="186">
        <v>3.02</v>
      </c>
      <c r="AG235" s="49"/>
      <c r="AH235" s="186"/>
      <c r="AI235" s="152">
        <v>42723</v>
      </c>
      <c r="AJ235" s="186">
        <v>3.3359999999999999</v>
      </c>
      <c r="AK235" s="49"/>
      <c r="AL235" s="186"/>
      <c r="AM235" s="152">
        <v>42723</v>
      </c>
      <c r="AN235" s="186">
        <v>3.4649999999999999</v>
      </c>
      <c r="AO235" s="49"/>
      <c r="AP235" s="186"/>
      <c r="AQ235" s="152">
        <v>42723</v>
      </c>
      <c r="AR235" s="186">
        <v>3.855</v>
      </c>
      <c r="AS235" s="49"/>
      <c r="AT235" s="186"/>
      <c r="AU235" s="152">
        <v>42723</v>
      </c>
      <c r="AV235" s="186">
        <v>4.181</v>
      </c>
      <c r="AW235" s="49"/>
    </row>
    <row r="236" spans="2:49" x14ac:dyDescent="0.35">
      <c r="B236" s="187"/>
      <c r="C236" s="152">
        <v>42724</v>
      </c>
      <c r="D236" s="186"/>
      <c r="E236" s="186"/>
      <c r="F236" s="187"/>
      <c r="G236" s="152">
        <v>42724</v>
      </c>
      <c r="H236" s="186"/>
      <c r="I236" s="49"/>
      <c r="J236" s="187"/>
      <c r="K236" s="152">
        <v>42724</v>
      </c>
      <c r="L236" s="186"/>
      <c r="M236" s="49"/>
      <c r="N236" s="187"/>
      <c r="O236" s="152">
        <v>42724</v>
      </c>
      <c r="P236" s="186">
        <v>1.9319999999999999</v>
      </c>
      <c r="Q236" s="49"/>
      <c r="R236" s="186"/>
      <c r="S236" s="152">
        <v>42724</v>
      </c>
      <c r="T236" s="186">
        <v>2.3010000000000002</v>
      </c>
      <c r="U236" s="49"/>
      <c r="V236" s="186"/>
      <c r="W236" s="152">
        <v>42724</v>
      </c>
      <c r="X236" s="186">
        <v>2.5249999999999999</v>
      </c>
      <c r="Y236" s="186"/>
      <c r="Z236" s="187"/>
      <c r="AA236" s="152">
        <v>42724</v>
      </c>
      <c r="AB236" s="186">
        <v>2.7210000000000001</v>
      </c>
      <c r="AC236" s="49"/>
      <c r="AD236" s="186"/>
      <c r="AE236" s="152">
        <v>42724</v>
      </c>
      <c r="AF236" s="186">
        <v>3.0190000000000001</v>
      </c>
      <c r="AG236" s="49"/>
      <c r="AH236" s="186"/>
      <c r="AI236" s="152">
        <v>42724</v>
      </c>
      <c r="AJ236" s="186">
        <v>3.3210000000000002</v>
      </c>
      <c r="AK236" s="49"/>
      <c r="AL236" s="186"/>
      <c r="AM236" s="152">
        <v>42724</v>
      </c>
      <c r="AN236" s="186">
        <v>3.4420000000000002</v>
      </c>
      <c r="AO236" s="49"/>
      <c r="AP236" s="186"/>
      <c r="AQ236" s="152">
        <v>42724</v>
      </c>
      <c r="AR236" s="186">
        <v>3.8220000000000001</v>
      </c>
      <c r="AS236" s="49"/>
      <c r="AT236" s="186"/>
      <c r="AU236" s="152">
        <v>42724</v>
      </c>
      <c r="AV236" s="186">
        <v>4.1470000000000002</v>
      </c>
      <c r="AW236" s="49"/>
    </row>
    <row r="237" spans="2:49" x14ac:dyDescent="0.35">
      <c r="B237" s="187"/>
      <c r="C237" s="152">
        <v>42725</v>
      </c>
      <c r="D237" s="186"/>
      <c r="E237" s="186"/>
      <c r="F237" s="187"/>
      <c r="G237" s="152">
        <v>42725</v>
      </c>
      <c r="H237" s="186"/>
      <c r="I237" s="49"/>
      <c r="J237" s="187"/>
      <c r="K237" s="152">
        <v>42725</v>
      </c>
      <c r="L237" s="186"/>
      <c r="M237" s="49"/>
      <c r="N237" s="187"/>
      <c r="O237" s="152">
        <v>42725</v>
      </c>
      <c r="P237" s="186">
        <v>1.9470000000000001</v>
      </c>
      <c r="Q237" s="49"/>
      <c r="R237" s="186"/>
      <c r="S237" s="152">
        <v>42725</v>
      </c>
      <c r="T237" s="186">
        <v>2.3239999999999998</v>
      </c>
      <c r="U237" s="49"/>
      <c r="V237" s="186"/>
      <c r="W237" s="152">
        <v>42725</v>
      </c>
      <c r="X237" s="186">
        <v>2.5529999999999999</v>
      </c>
      <c r="Y237" s="186"/>
      <c r="Z237" s="187"/>
      <c r="AA237" s="152">
        <v>42725</v>
      </c>
      <c r="AB237" s="186">
        <v>2.7530000000000001</v>
      </c>
      <c r="AC237" s="49"/>
      <c r="AD237" s="186"/>
      <c r="AE237" s="152">
        <v>42725</v>
      </c>
      <c r="AF237" s="186">
        <v>3.0430000000000001</v>
      </c>
      <c r="AG237" s="49"/>
      <c r="AH237" s="186"/>
      <c r="AI237" s="152">
        <v>42725</v>
      </c>
      <c r="AJ237" s="186">
        <v>3.3410000000000002</v>
      </c>
      <c r="AK237" s="49"/>
      <c r="AL237" s="186"/>
      <c r="AM237" s="152">
        <v>42725</v>
      </c>
      <c r="AN237" s="186">
        <v>3.456</v>
      </c>
      <c r="AO237" s="49"/>
      <c r="AP237" s="186"/>
      <c r="AQ237" s="152">
        <v>42725</v>
      </c>
      <c r="AR237" s="186">
        <v>3.8289999999999997</v>
      </c>
      <c r="AS237" s="49"/>
      <c r="AT237" s="186"/>
      <c r="AU237" s="152">
        <v>42725</v>
      </c>
      <c r="AV237" s="186">
        <v>4.1609999999999996</v>
      </c>
      <c r="AW237" s="49"/>
    </row>
    <row r="238" spans="2:49" x14ac:dyDescent="0.35">
      <c r="B238" s="187"/>
      <c r="C238" s="152">
        <v>42726</v>
      </c>
      <c r="D238" s="186"/>
      <c r="E238" s="186"/>
      <c r="F238" s="187"/>
      <c r="G238" s="152">
        <v>42726</v>
      </c>
      <c r="H238" s="186"/>
      <c r="I238" s="49"/>
      <c r="J238" s="187"/>
      <c r="K238" s="152">
        <v>42726</v>
      </c>
      <c r="L238" s="186"/>
      <c r="M238" s="49"/>
      <c r="N238" s="187"/>
      <c r="O238" s="152">
        <v>42726</v>
      </c>
      <c r="P238" s="186">
        <v>1.954</v>
      </c>
      <c r="Q238" s="49"/>
      <c r="R238" s="186"/>
      <c r="S238" s="152">
        <v>42726</v>
      </c>
      <c r="T238" s="186">
        <v>2.34</v>
      </c>
      <c r="U238" s="49"/>
      <c r="V238" s="186"/>
      <c r="W238" s="152">
        <v>42726</v>
      </c>
      <c r="X238" s="186">
        <v>2.5649999999999999</v>
      </c>
      <c r="Y238" s="186"/>
      <c r="Z238" s="187"/>
      <c r="AA238" s="152">
        <v>42726</v>
      </c>
      <c r="AB238" s="186">
        <v>2.762</v>
      </c>
      <c r="AC238" s="49"/>
      <c r="AD238" s="186"/>
      <c r="AE238" s="152">
        <v>42726</v>
      </c>
      <c r="AF238" s="186">
        <v>3.0529999999999999</v>
      </c>
      <c r="AG238" s="49"/>
      <c r="AH238" s="186"/>
      <c r="AI238" s="152">
        <v>42726</v>
      </c>
      <c r="AJ238" s="186">
        <v>3.3449999999999998</v>
      </c>
      <c r="AK238" s="49"/>
      <c r="AL238" s="186"/>
      <c r="AM238" s="152">
        <v>42726</v>
      </c>
      <c r="AN238" s="186">
        <v>3.4590000000000001</v>
      </c>
      <c r="AO238" s="49"/>
      <c r="AP238" s="186"/>
      <c r="AQ238" s="152">
        <v>42726</v>
      </c>
      <c r="AR238" s="186">
        <v>3.8330000000000002</v>
      </c>
      <c r="AS238" s="49"/>
      <c r="AT238" s="186"/>
      <c r="AU238" s="152">
        <v>42726</v>
      </c>
      <c r="AV238" s="186">
        <v>4.1710000000000003</v>
      </c>
      <c r="AW238" s="49"/>
    </row>
    <row r="239" spans="2:49" x14ac:dyDescent="0.35">
      <c r="B239" s="187"/>
      <c r="C239" s="152">
        <v>42727</v>
      </c>
      <c r="D239" s="186"/>
      <c r="E239" s="186"/>
      <c r="F239" s="187"/>
      <c r="G239" s="152">
        <v>42727</v>
      </c>
      <c r="H239" s="186"/>
      <c r="I239" s="49"/>
      <c r="J239" s="187"/>
      <c r="K239" s="152">
        <v>42727</v>
      </c>
      <c r="L239" s="186"/>
      <c r="M239" s="49"/>
      <c r="N239" s="187"/>
      <c r="O239" s="152">
        <v>42727</v>
      </c>
      <c r="P239" s="186">
        <v>1.9689999999999999</v>
      </c>
      <c r="Q239" s="49"/>
      <c r="R239" s="186"/>
      <c r="S239" s="152">
        <v>42727</v>
      </c>
      <c r="T239" s="186">
        <v>2.3890000000000002</v>
      </c>
      <c r="U239" s="49"/>
      <c r="V239" s="186"/>
      <c r="W239" s="152">
        <v>42727</v>
      </c>
      <c r="X239" s="186">
        <v>2.61</v>
      </c>
      <c r="Y239" s="186"/>
      <c r="Z239" s="187"/>
      <c r="AA239" s="152">
        <v>42727</v>
      </c>
      <c r="AB239" s="186">
        <v>2.8109999999999999</v>
      </c>
      <c r="AC239" s="49"/>
      <c r="AD239" s="186"/>
      <c r="AE239" s="152">
        <v>42727</v>
      </c>
      <c r="AF239" s="186">
        <v>3.0979999999999999</v>
      </c>
      <c r="AG239" s="49"/>
      <c r="AH239" s="186"/>
      <c r="AI239" s="152">
        <v>42727</v>
      </c>
      <c r="AJ239" s="186">
        <v>3.3759999999999999</v>
      </c>
      <c r="AK239" s="49"/>
      <c r="AL239" s="186"/>
      <c r="AM239" s="152">
        <v>42727</v>
      </c>
      <c r="AN239" s="186">
        <v>3.484</v>
      </c>
      <c r="AO239" s="49"/>
      <c r="AP239" s="186"/>
      <c r="AQ239" s="152">
        <v>42727</v>
      </c>
      <c r="AR239" s="186">
        <v>3.859</v>
      </c>
      <c r="AS239" s="49"/>
      <c r="AT239" s="186"/>
      <c r="AU239" s="152">
        <v>42727</v>
      </c>
      <c r="AV239" s="186">
        <v>4.18</v>
      </c>
      <c r="AW239" s="49"/>
    </row>
    <row r="240" spans="2:49" x14ac:dyDescent="0.35">
      <c r="B240" s="187"/>
      <c r="C240" s="152">
        <v>42730</v>
      </c>
      <c r="D240" s="186"/>
      <c r="E240" s="186"/>
      <c r="F240" s="187"/>
      <c r="G240" s="152">
        <v>42730</v>
      </c>
      <c r="H240" s="186"/>
      <c r="I240" s="49"/>
      <c r="J240" s="187"/>
      <c r="K240" s="152">
        <v>42730</v>
      </c>
      <c r="L240" s="186"/>
      <c r="M240" s="49"/>
      <c r="N240" s="187"/>
      <c r="O240" s="152">
        <v>42730</v>
      </c>
      <c r="P240" s="186"/>
      <c r="Q240" s="49"/>
      <c r="R240" s="186"/>
      <c r="S240" s="152">
        <v>42730</v>
      </c>
      <c r="T240" s="186"/>
      <c r="U240" s="49"/>
      <c r="V240" s="186"/>
      <c r="W240" s="152">
        <v>42730</v>
      </c>
      <c r="X240" s="186"/>
      <c r="Y240" s="186"/>
      <c r="Z240" s="187"/>
      <c r="AA240" s="152">
        <v>42730</v>
      </c>
      <c r="AB240" s="186"/>
      <c r="AC240" s="49"/>
      <c r="AD240" s="186"/>
      <c r="AE240" s="152">
        <v>42730</v>
      </c>
      <c r="AF240" s="186"/>
      <c r="AG240" s="49"/>
      <c r="AH240" s="186"/>
      <c r="AI240" s="152">
        <v>42730</v>
      </c>
      <c r="AJ240" s="186"/>
      <c r="AK240" s="49"/>
      <c r="AL240" s="186"/>
      <c r="AM240" s="152">
        <v>42730</v>
      </c>
      <c r="AN240" s="186"/>
      <c r="AO240" s="49"/>
      <c r="AP240" s="186"/>
      <c r="AQ240" s="152">
        <v>42730</v>
      </c>
      <c r="AR240" s="186"/>
      <c r="AS240" s="49"/>
      <c r="AT240" s="186"/>
      <c r="AU240" s="152">
        <v>42730</v>
      </c>
      <c r="AV240" s="186"/>
      <c r="AW240" s="49"/>
    </row>
    <row r="241" spans="2:49" x14ac:dyDescent="0.35">
      <c r="B241" s="187"/>
      <c r="C241" s="152">
        <v>42731</v>
      </c>
      <c r="D241" s="186"/>
      <c r="E241" s="186"/>
      <c r="F241" s="187"/>
      <c r="G241" s="152">
        <v>42731</v>
      </c>
      <c r="H241" s="186"/>
      <c r="I241" s="49"/>
      <c r="J241" s="187"/>
      <c r="K241" s="152">
        <v>42731</v>
      </c>
      <c r="L241" s="186"/>
      <c r="M241" s="49"/>
      <c r="N241" s="187"/>
      <c r="O241" s="152">
        <v>42731</v>
      </c>
      <c r="P241" s="186"/>
      <c r="Q241" s="49"/>
      <c r="R241" s="186"/>
      <c r="S241" s="152">
        <v>42731</v>
      </c>
      <c r="T241" s="186"/>
      <c r="U241" s="49"/>
      <c r="V241" s="186"/>
      <c r="W241" s="152">
        <v>42731</v>
      </c>
      <c r="X241" s="186"/>
      <c r="Y241" s="186"/>
      <c r="Z241" s="187"/>
      <c r="AA241" s="152">
        <v>42731</v>
      </c>
      <c r="AB241" s="186"/>
      <c r="AC241" s="49"/>
      <c r="AD241" s="186"/>
      <c r="AE241" s="152">
        <v>42731</v>
      </c>
      <c r="AF241" s="186"/>
      <c r="AG241" s="49"/>
      <c r="AH241" s="186"/>
      <c r="AI241" s="152">
        <v>42731</v>
      </c>
      <c r="AJ241" s="186"/>
      <c r="AK241" s="49"/>
      <c r="AL241" s="186"/>
      <c r="AM241" s="152">
        <v>42731</v>
      </c>
      <c r="AN241" s="186"/>
      <c r="AO241" s="49"/>
      <c r="AP241" s="186"/>
      <c r="AQ241" s="152">
        <v>42731</v>
      </c>
      <c r="AR241" s="186"/>
      <c r="AS241" s="49"/>
      <c r="AT241" s="186"/>
      <c r="AU241" s="152">
        <v>42731</v>
      </c>
      <c r="AV241" s="186"/>
      <c r="AW241" s="49"/>
    </row>
    <row r="242" spans="2:49" x14ac:dyDescent="0.35">
      <c r="B242" s="187"/>
      <c r="C242" s="152">
        <v>42732</v>
      </c>
      <c r="D242" s="186"/>
      <c r="E242" s="186"/>
      <c r="F242" s="187"/>
      <c r="G242" s="152">
        <v>42732</v>
      </c>
      <c r="H242" s="186"/>
      <c r="I242" s="49"/>
      <c r="J242" s="187"/>
      <c r="K242" s="152">
        <v>42732</v>
      </c>
      <c r="L242" s="186"/>
      <c r="M242" s="49"/>
      <c r="N242" s="187"/>
      <c r="O242" s="152">
        <v>42732</v>
      </c>
      <c r="P242" s="186">
        <v>1.9689999999999999</v>
      </c>
      <c r="Q242" s="49"/>
      <c r="R242" s="186"/>
      <c r="S242" s="152">
        <v>42732</v>
      </c>
      <c r="T242" s="186">
        <v>2.3929999999999998</v>
      </c>
      <c r="U242" s="49"/>
      <c r="V242" s="186"/>
      <c r="W242" s="152">
        <v>42732</v>
      </c>
      <c r="X242" s="186">
        <v>2.6219999999999999</v>
      </c>
      <c r="Y242" s="186"/>
      <c r="Z242" s="187"/>
      <c r="AA242" s="152">
        <v>42732</v>
      </c>
      <c r="AB242" s="186">
        <v>2.8140000000000001</v>
      </c>
      <c r="AC242" s="49"/>
      <c r="AD242" s="186"/>
      <c r="AE242" s="152">
        <v>42732</v>
      </c>
      <c r="AF242" s="186">
        <v>3.0990000000000002</v>
      </c>
      <c r="AG242" s="49"/>
      <c r="AH242" s="186"/>
      <c r="AI242" s="152">
        <v>42732</v>
      </c>
      <c r="AJ242" s="186">
        <v>3.3860000000000001</v>
      </c>
      <c r="AK242" s="49"/>
      <c r="AL242" s="186"/>
      <c r="AM242" s="152">
        <v>42732</v>
      </c>
      <c r="AN242" s="186">
        <v>3.49</v>
      </c>
      <c r="AO242" s="49"/>
      <c r="AP242" s="186"/>
      <c r="AQ242" s="152">
        <v>42732</v>
      </c>
      <c r="AR242" s="186">
        <v>3.8620000000000001</v>
      </c>
      <c r="AS242" s="49"/>
      <c r="AT242" s="186"/>
      <c r="AU242" s="152">
        <v>42732</v>
      </c>
      <c r="AV242" s="186">
        <v>4.2009999999999996</v>
      </c>
      <c r="AW242" s="49"/>
    </row>
    <row r="243" spans="2:49" x14ac:dyDescent="0.35">
      <c r="B243" s="187"/>
      <c r="C243" s="152">
        <v>42733</v>
      </c>
      <c r="D243" s="186"/>
      <c r="E243" s="186"/>
      <c r="F243" s="187"/>
      <c r="G243" s="152">
        <v>42733</v>
      </c>
      <c r="H243" s="186"/>
      <c r="I243" s="49"/>
      <c r="J243" s="187"/>
      <c r="K243" s="152">
        <v>42733</v>
      </c>
      <c r="L243" s="186"/>
      <c r="M243" s="49"/>
      <c r="N243" s="187"/>
      <c r="O243" s="152">
        <v>42733</v>
      </c>
      <c r="P243" s="186">
        <v>1.9330000000000001</v>
      </c>
      <c r="Q243" s="49"/>
      <c r="R243" s="186"/>
      <c r="S243" s="152">
        <v>42733</v>
      </c>
      <c r="T243" s="186">
        <v>2.3210000000000002</v>
      </c>
      <c r="U243" s="49"/>
      <c r="V243" s="186"/>
      <c r="W243" s="152">
        <v>42733</v>
      </c>
      <c r="X243" s="186">
        <v>2.5449999999999999</v>
      </c>
      <c r="Y243" s="186"/>
      <c r="Z243" s="187"/>
      <c r="AA243" s="152">
        <v>42733</v>
      </c>
      <c r="AB243" s="186">
        <v>2.7359999999999998</v>
      </c>
      <c r="AC243" s="49"/>
      <c r="AD243" s="186"/>
      <c r="AE243" s="152">
        <v>42733</v>
      </c>
      <c r="AF243" s="186">
        <v>3.016</v>
      </c>
      <c r="AG243" s="49"/>
      <c r="AH243" s="186"/>
      <c r="AI243" s="152">
        <v>42733</v>
      </c>
      <c r="AJ243" s="186">
        <v>3.2970000000000002</v>
      </c>
      <c r="AK243" s="49"/>
      <c r="AL243" s="186"/>
      <c r="AM243" s="152">
        <v>42733</v>
      </c>
      <c r="AN243" s="186">
        <v>3.4020000000000001</v>
      </c>
      <c r="AO243" s="49"/>
      <c r="AP243" s="186"/>
      <c r="AQ243" s="152">
        <v>42733</v>
      </c>
      <c r="AR243" s="186">
        <v>3.7650000000000001</v>
      </c>
      <c r="AS243" s="49"/>
      <c r="AT243" s="186"/>
      <c r="AU243" s="152">
        <v>42733</v>
      </c>
      <c r="AV243" s="186">
        <v>4.0910000000000002</v>
      </c>
      <c r="AW243" s="49"/>
    </row>
    <row r="244" spans="2:49" x14ac:dyDescent="0.35">
      <c r="B244" s="187"/>
      <c r="C244" s="152">
        <v>42734</v>
      </c>
      <c r="D244" s="186"/>
      <c r="E244" s="186"/>
      <c r="F244" s="187"/>
      <c r="G244" s="152">
        <v>42734</v>
      </c>
      <c r="H244" s="186"/>
      <c r="I244" s="49"/>
      <c r="J244" s="187"/>
      <c r="K244" s="152">
        <v>42734</v>
      </c>
      <c r="L244" s="186"/>
      <c r="M244" s="49"/>
      <c r="N244" s="187"/>
      <c r="O244" s="152">
        <v>42734</v>
      </c>
      <c r="P244" s="186">
        <v>1.917</v>
      </c>
      <c r="Q244" s="49"/>
      <c r="R244" s="186"/>
      <c r="S244" s="152">
        <v>42734</v>
      </c>
      <c r="T244" s="186">
        <v>2.2839999999999998</v>
      </c>
      <c r="U244" s="49"/>
      <c r="V244" s="186"/>
      <c r="W244" s="152">
        <v>42734</v>
      </c>
      <c r="X244" s="186">
        <v>2.504</v>
      </c>
      <c r="Y244" s="186"/>
      <c r="Z244" s="187"/>
      <c r="AA244" s="152">
        <v>42734</v>
      </c>
      <c r="AB244" s="186">
        <v>2.7</v>
      </c>
      <c r="AC244" s="49"/>
      <c r="AD244" s="186"/>
      <c r="AE244" s="152">
        <v>42734</v>
      </c>
      <c r="AF244" s="186">
        <v>2.9790000000000001</v>
      </c>
      <c r="AG244" s="49"/>
      <c r="AH244" s="186"/>
      <c r="AI244" s="152">
        <v>42734</v>
      </c>
      <c r="AJ244" s="186">
        <v>3.2490000000000001</v>
      </c>
      <c r="AK244" s="49"/>
      <c r="AL244" s="186"/>
      <c r="AM244" s="152">
        <v>42734</v>
      </c>
      <c r="AN244" s="186">
        <v>3.351</v>
      </c>
      <c r="AO244" s="49"/>
      <c r="AP244" s="186"/>
      <c r="AQ244" s="152">
        <v>42734</v>
      </c>
      <c r="AR244" s="186">
        <v>3.7029999999999998</v>
      </c>
      <c r="AS244" s="49"/>
      <c r="AT244" s="186"/>
      <c r="AU244" s="152">
        <v>42734</v>
      </c>
      <c r="AV244" s="186">
        <v>4.0339999999999998</v>
      </c>
      <c r="AW244" s="49"/>
    </row>
    <row r="245" spans="2:49" x14ac:dyDescent="0.35">
      <c r="B245" s="187"/>
      <c r="C245" s="152">
        <v>42737</v>
      </c>
      <c r="D245" s="186"/>
      <c r="E245" s="186"/>
      <c r="F245" s="187"/>
      <c r="G245" s="152">
        <v>42737</v>
      </c>
      <c r="H245" s="186"/>
      <c r="I245" s="49"/>
      <c r="J245" s="187"/>
      <c r="K245" s="152">
        <v>42737</v>
      </c>
      <c r="L245" s="186"/>
      <c r="M245" s="49"/>
      <c r="N245" s="187"/>
      <c r="O245" s="152">
        <v>42737</v>
      </c>
      <c r="P245" s="186"/>
      <c r="Q245" s="49"/>
      <c r="R245" s="186"/>
      <c r="S245" s="152">
        <v>42737</v>
      </c>
      <c r="T245" s="186"/>
      <c r="U245" s="49"/>
      <c r="V245" s="186"/>
      <c r="W245" s="152">
        <v>42737</v>
      </c>
      <c r="X245" s="186"/>
      <c r="Y245" s="186"/>
      <c r="Z245" s="187"/>
      <c r="AA245" s="152">
        <v>42737</v>
      </c>
      <c r="AB245" s="186"/>
      <c r="AC245" s="49"/>
      <c r="AD245" s="186"/>
      <c r="AE245" s="152">
        <v>42737</v>
      </c>
      <c r="AF245" s="186"/>
      <c r="AG245" s="49"/>
      <c r="AH245" s="186"/>
      <c r="AI245" s="152">
        <v>42737</v>
      </c>
      <c r="AJ245" s="186"/>
      <c r="AK245" s="49"/>
      <c r="AL245" s="186"/>
      <c r="AM245" s="152">
        <v>42737</v>
      </c>
      <c r="AN245" s="186"/>
      <c r="AO245" s="49"/>
      <c r="AP245" s="186"/>
      <c r="AQ245" s="152">
        <v>42737</v>
      </c>
      <c r="AR245" s="186"/>
      <c r="AS245" s="49"/>
      <c r="AT245" s="186"/>
      <c r="AU245" s="152">
        <v>42737</v>
      </c>
      <c r="AV245" s="186"/>
      <c r="AW245" s="49"/>
    </row>
    <row r="246" spans="2:49" x14ac:dyDescent="0.35">
      <c r="B246" s="187"/>
      <c r="C246" s="152">
        <v>42738</v>
      </c>
      <c r="D246" s="186"/>
      <c r="E246" s="186"/>
      <c r="F246" s="187"/>
      <c r="G246" s="152">
        <v>42738</v>
      </c>
      <c r="H246" s="186"/>
      <c r="I246" s="49"/>
      <c r="J246" s="187"/>
      <c r="K246" s="152">
        <v>42738</v>
      </c>
      <c r="L246" s="186"/>
      <c r="M246" s="49"/>
      <c r="N246" s="187"/>
      <c r="O246" s="152">
        <v>42738</v>
      </c>
      <c r="P246" s="186"/>
      <c r="Q246" s="49"/>
      <c r="R246" s="186"/>
      <c r="S246" s="152">
        <v>42738</v>
      </c>
      <c r="T246" s="186"/>
      <c r="U246" s="49"/>
      <c r="V246" s="186"/>
      <c r="W246" s="152">
        <v>42738</v>
      </c>
      <c r="X246" s="186"/>
      <c r="Y246" s="186"/>
      <c r="Z246" s="187"/>
      <c r="AA246" s="152">
        <v>42738</v>
      </c>
      <c r="AB246" s="186"/>
      <c r="AC246" s="49"/>
      <c r="AD246" s="186"/>
      <c r="AE246" s="152">
        <v>42738</v>
      </c>
      <c r="AF246" s="186"/>
      <c r="AG246" s="49"/>
      <c r="AH246" s="186"/>
      <c r="AI246" s="152">
        <v>42738</v>
      </c>
      <c r="AJ246" s="186"/>
      <c r="AK246" s="49"/>
      <c r="AL246" s="186"/>
      <c r="AM246" s="152">
        <v>42738</v>
      </c>
      <c r="AN246" s="186"/>
      <c r="AO246" s="49"/>
      <c r="AP246" s="186"/>
      <c r="AQ246" s="152">
        <v>42738</v>
      </c>
      <c r="AR246" s="186"/>
      <c r="AS246" s="49"/>
      <c r="AT246" s="186"/>
      <c r="AU246" s="152">
        <v>42738</v>
      </c>
      <c r="AV246" s="186"/>
      <c r="AW246" s="49"/>
    </row>
    <row r="247" spans="2:49" x14ac:dyDescent="0.35">
      <c r="B247" s="187"/>
      <c r="C247" s="152">
        <v>42739</v>
      </c>
      <c r="D247" s="186"/>
      <c r="E247" s="186"/>
      <c r="F247" s="187"/>
      <c r="G247" s="152">
        <v>42739</v>
      </c>
      <c r="H247" s="186"/>
      <c r="I247" s="49"/>
      <c r="J247" s="187"/>
      <c r="K247" s="152">
        <v>42739</v>
      </c>
      <c r="L247" s="186"/>
      <c r="M247" s="49"/>
      <c r="N247" s="187"/>
      <c r="O247" s="152">
        <v>42739</v>
      </c>
      <c r="P247" s="186">
        <v>1.915</v>
      </c>
      <c r="Q247" s="49"/>
      <c r="R247" s="186"/>
      <c r="S247" s="152">
        <v>42739</v>
      </c>
      <c r="T247" s="186">
        <v>2.2640000000000002</v>
      </c>
      <c r="U247" s="49"/>
      <c r="V247" s="186"/>
      <c r="W247" s="152">
        <v>42739</v>
      </c>
      <c r="X247" s="186">
        <v>2.488</v>
      </c>
      <c r="Y247" s="186"/>
      <c r="Z247" s="187"/>
      <c r="AA247" s="152">
        <v>42739</v>
      </c>
      <c r="AB247" s="186">
        <v>2.677</v>
      </c>
      <c r="AC247" s="49"/>
      <c r="AD247" s="186"/>
      <c r="AE247" s="152">
        <v>42739</v>
      </c>
      <c r="AF247" s="186">
        <v>2.95</v>
      </c>
      <c r="AG247" s="49"/>
      <c r="AH247" s="186"/>
      <c r="AI247" s="152">
        <v>42739</v>
      </c>
      <c r="AJ247" s="186">
        <v>3.2309999999999999</v>
      </c>
      <c r="AK247" s="49"/>
      <c r="AL247" s="186"/>
      <c r="AM247" s="152">
        <v>42739</v>
      </c>
      <c r="AN247" s="186">
        <v>3.3340000000000001</v>
      </c>
      <c r="AO247" s="49"/>
      <c r="AP247" s="186"/>
      <c r="AQ247" s="152">
        <v>42739</v>
      </c>
      <c r="AR247" s="186">
        <v>3.7029999999999998</v>
      </c>
      <c r="AS247" s="49"/>
      <c r="AT247" s="186"/>
      <c r="AU247" s="152">
        <v>42739</v>
      </c>
      <c r="AV247" s="186">
        <v>4.0259999999999998</v>
      </c>
      <c r="AW247" s="49"/>
    </row>
    <row r="248" spans="2:49" x14ac:dyDescent="0.35">
      <c r="B248" s="187"/>
      <c r="C248" s="152">
        <v>42740</v>
      </c>
      <c r="D248" s="186"/>
      <c r="E248" s="186"/>
      <c r="F248" s="187"/>
      <c r="G248" s="152">
        <v>42740</v>
      </c>
      <c r="H248" s="186"/>
      <c r="I248" s="49"/>
      <c r="J248" s="187"/>
      <c r="K248" s="152">
        <v>42740</v>
      </c>
      <c r="L248" s="186"/>
      <c r="M248" s="49"/>
      <c r="N248" s="187"/>
      <c r="O248" s="152">
        <v>42740</v>
      </c>
      <c r="P248" s="186">
        <v>1.907</v>
      </c>
      <c r="Q248" s="49"/>
      <c r="R248" s="186"/>
      <c r="S248" s="152">
        <v>42740</v>
      </c>
      <c r="T248" s="186">
        <v>2.2149999999999999</v>
      </c>
      <c r="U248" s="49"/>
      <c r="V248" s="186"/>
      <c r="W248" s="152">
        <v>42740</v>
      </c>
      <c r="X248" s="186">
        <v>2.4220000000000002</v>
      </c>
      <c r="Y248" s="186"/>
      <c r="Z248" s="187"/>
      <c r="AA248" s="152">
        <v>42740</v>
      </c>
      <c r="AB248" s="186">
        <v>2.61</v>
      </c>
      <c r="AC248" s="49"/>
      <c r="AD248" s="186"/>
      <c r="AE248" s="152">
        <v>42740</v>
      </c>
      <c r="AF248" s="186">
        <v>2.8810000000000002</v>
      </c>
      <c r="AG248" s="49"/>
      <c r="AH248" s="186"/>
      <c r="AI248" s="152">
        <v>42740</v>
      </c>
      <c r="AJ248" s="186">
        <v>3.1520000000000001</v>
      </c>
      <c r="AK248" s="49"/>
      <c r="AL248" s="186"/>
      <c r="AM248" s="152">
        <v>42740</v>
      </c>
      <c r="AN248" s="186">
        <v>3.2549999999999999</v>
      </c>
      <c r="AO248" s="49"/>
      <c r="AP248" s="186"/>
      <c r="AQ248" s="152">
        <v>42740</v>
      </c>
      <c r="AR248" s="186">
        <v>3.62</v>
      </c>
      <c r="AS248" s="49"/>
      <c r="AT248" s="186"/>
      <c r="AU248" s="152">
        <v>42740</v>
      </c>
      <c r="AV248" s="186">
        <v>3.9470000000000001</v>
      </c>
      <c r="AW248" s="49"/>
    </row>
    <row r="249" spans="2:49" x14ac:dyDescent="0.35">
      <c r="B249" s="187"/>
      <c r="C249" s="152">
        <v>42741</v>
      </c>
      <c r="D249" s="186"/>
      <c r="E249" s="186"/>
      <c r="F249" s="187"/>
      <c r="G249" s="152">
        <v>42741</v>
      </c>
      <c r="H249" s="186"/>
      <c r="I249" s="49"/>
      <c r="J249" s="187"/>
      <c r="K249" s="152">
        <v>42741</v>
      </c>
      <c r="L249" s="186"/>
      <c r="M249" s="49"/>
      <c r="N249" s="187"/>
      <c r="O249" s="152">
        <v>42741</v>
      </c>
      <c r="P249" s="186">
        <v>1.9100000000000001</v>
      </c>
      <c r="Q249" s="49"/>
      <c r="R249" s="186"/>
      <c r="S249" s="152">
        <v>42741</v>
      </c>
      <c r="T249" s="186">
        <v>2.2189999999999999</v>
      </c>
      <c r="U249" s="49"/>
      <c r="V249" s="186"/>
      <c r="W249" s="152">
        <v>42741</v>
      </c>
      <c r="X249" s="186">
        <v>2.4140000000000001</v>
      </c>
      <c r="Y249" s="186"/>
      <c r="Z249" s="187"/>
      <c r="AA249" s="152">
        <v>42741</v>
      </c>
      <c r="AB249" s="186">
        <v>2.5859999999999999</v>
      </c>
      <c r="AC249" s="49"/>
      <c r="AD249" s="186"/>
      <c r="AE249" s="152">
        <v>42741</v>
      </c>
      <c r="AF249" s="186">
        <v>2.847</v>
      </c>
      <c r="AG249" s="49"/>
      <c r="AH249" s="186"/>
      <c r="AI249" s="152">
        <v>42741</v>
      </c>
      <c r="AJ249" s="186">
        <v>3.1080000000000001</v>
      </c>
      <c r="AK249" s="49"/>
      <c r="AL249" s="186"/>
      <c r="AM249" s="152">
        <v>42741</v>
      </c>
      <c r="AN249" s="186">
        <v>3.2080000000000002</v>
      </c>
      <c r="AO249" s="49"/>
      <c r="AP249" s="186"/>
      <c r="AQ249" s="152">
        <v>42741</v>
      </c>
      <c r="AR249" s="186">
        <v>3.5640000000000001</v>
      </c>
      <c r="AS249" s="49"/>
      <c r="AT249" s="186"/>
      <c r="AU249" s="152">
        <v>42741</v>
      </c>
      <c r="AV249" s="186">
        <v>3.8879999999999999</v>
      </c>
      <c r="AW249" s="49"/>
    </row>
    <row r="250" spans="2:49" x14ac:dyDescent="0.35">
      <c r="B250" s="187"/>
      <c r="C250" s="152">
        <v>42744</v>
      </c>
      <c r="D250" s="186"/>
      <c r="E250" s="186"/>
      <c r="F250" s="187"/>
      <c r="G250" s="152">
        <v>42744</v>
      </c>
      <c r="H250" s="186"/>
      <c r="I250" s="49"/>
      <c r="J250" s="187"/>
      <c r="K250" s="152">
        <v>42744</v>
      </c>
      <c r="L250" s="186"/>
      <c r="M250" s="49"/>
      <c r="N250" s="187"/>
      <c r="O250" s="152">
        <v>42744</v>
      </c>
      <c r="P250" s="186">
        <v>1.911</v>
      </c>
      <c r="Q250" s="49"/>
      <c r="R250" s="186"/>
      <c r="S250" s="152">
        <v>42744</v>
      </c>
      <c r="T250" s="186">
        <v>2.2640000000000002</v>
      </c>
      <c r="U250" s="49"/>
      <c r="V250" s="186"/>
      <c r="W250" s="152">
        <v>42744</v>
      </c>
      <c r="X250" s="186">
        <v>2.4649999999999999</v>
      </c>
      <c r="Y250" s="186"/>
      <c r="Z250" s="187"/>
      <c r="AA250" s="152">
        <v>42744</v>
      </c>
      <c r="AB250" s="186">
        <v>2.6470000000000002</v>
      </c>
      <c r="AC250" s="49"/>
      <c r="AD250" s="186"/>
      <c r="AE250" s="152">
        <v>42744</v>
      </c>
      <c r="AF250" s="186">
        <v>2.911</v>
      </c>
      <c r="AG250" s="49"/>
      <c r="AH250" s="186"/>
      <c r="AI250" s="152">
        <v>42744</v>
      </c>
      <c r="AJ250" s="186">
        <v>3.1739999999999999</v>
      </c>
      <c r="AK250" s="49"/>
      <c r="AL250" s="186"/>
      <c r="AM250" s="152">
        <v>42744</v>
      </c>
      <c r="AN250" s="186">
        <v>3.2730000000000001</v>
      </c>
      <c r="AO250" s="49"/>
      <c r="AP250" s="186"/>
      <c r="AQ250" s="152">
        <v>42744</v>
      </c>
      <c r="AR250" s="186">
        <v>3.6269999999999998</v>
      </c>
      <c r="AS250" s="49"/>
      <c r="AT250" s="186"/>
      <c r="AU250" s="152">
        <v>42744</v>
      </c>
      <c r="AV250" s="186">
        <v>3.948</v>
      </c>
      <c r="AW250" s="49"/>
    </row>
    <row r="251" spans="2:49" x14ac:dyDescent="0.35">
      <c r="B251" s="187"/>
      <c r="C251" s="152">
        <v>42745</v>
      </c>
      <c r="D251" s="186"/>
      <c r="E251" s="186"/>
      <c r="F251" s="187"/>
      <c r="G251" s="152">
        <v>42745</v>
      </c>
      <c r="H251" s="186"/>
      <c r="I251" s="49"/>
      <c r="J251" s="187"/>
      <c r="K251" s="152">
        <v>42745</v>
      </c>
      <c r="L251" s="186"/>
      <c r="M251" s="49"/>
      <c r="N251" s="187"/>
      <c r="O251" s="152">
        <v>42745</v>
      </c>
      <c r="P251" s="186">
        <v>1.9020000000000001</v>
      </c>
      <c r="Q251" s="49"/>
      <c r="R251" s="186"/>
      <c r="S251" s="152">
        <v>42745</v>
      </c>
      <c r="T251" s="186">
        <v>2.2250000000000001</v>
      </c>
      <c r="U251" s="49"/>
      <c r="V251" s="186"/>
      <c r="W251" s="152">
        <v>42745</v>
      </c>
      <c r="X251" s="186">
        <v>2.4209999999999998</v>
      </c>
      <c r="Y251" s="186"/>
      <c r="Z251" s="187"/>
      <c r="AA251" s="152">
        <v>42745</v>
      </c>
      <c r="AB251" s="186">
        <v>2.5960000000000001</v>
      </c>
      <c r="AC251" s="49"/>
      <c r="AD251" s="186"/>
      <c r="AE251" s="152">
        <v>42745</v>
      </c>
      <c r="AF251" s="186">
        <v>2.8529999999999998</v>
      </c>
      <c r="AG251" s="49"/>
      <c r="AH251" s="186"/>
      <c r="AI251" s="152">
        <v>42745</v>
      </c>
      <c r="AJ251" s="186">
        <v>3.1019999999999999</v>
      </c>
      <c r="AK251" s="49"/>
      <c r="AL251" s="186"/>
      <c r="AM251" s="152">
        <v>42745</v>
      </c>
      <c r="AN251" s="186">
        <v>3.1920000000000002</v>
      </c>
      <c r="AO251" s="49"/>
      <c r="AP251" s="186"/>
      <c r="AQ251" s="152">
        <v>42745</v>
      </c>
      <c r="AR251" s="186">
        <v>3.5390000000000001</v>
      </c>
      <c r="AS251" s="49"/>
      <c r="AT251" s="186"/>
      <c r="AU251" s="152">
        <v>42745</v>
      </c>
      <c r="AV251" s="186">
        <v>3.8689999999999998</v>
      </c>
      <c r="AW251" s="49"/>
    </row>
    <row r="252" spans="2:49" x14ac:dyDescent="0.35">
      <c r="B252" s="187"/>
      <c r="C252" s="152">
        <v>42746</v>
      </c>
      <c r="D252" s="186"/>
      <c r="E252" s="186"/>
      <c r="F252" s="187"/>
      <c r="G252" s="152">
        <v>42746</v>
      </c>
      <c r="H252" s="186"/>
      <c r="I252" s="49"/>
      <c r="J252" s="187"/>
      <c r="K252" s="152">
        <v>42746</v>
      </c>
      <c r="L252" s="186"/>
      <c r="M252" s="49"/>
      <c r="N252" s="187"/>
      <c r="O252" s="152">
        <v>42746</v>
      </c>
      <c r="P252" s="186">
        <v>1.909</v>
      </c>
      <c r="Q252" s="49"/>
      <c r="R252" s="186"/>
      <c r="S252" s="152">
        <v>42746</v>
      </c>
      <c r="T252" s="186">
        <v>2.2330000000000001</v>
      </c>
      <c r="U252" s="49"/>
      <c r="V252" s="186"/>
      <c r="W252" s="152">
        <v>42746</v>
      </c>
      <c r="X252" s="186">
        <v>2.4289999999999998</v>
      </c>
      <c r="Y252" s="186"/>
      <c r="Z252" s="187"/>
      <c r="AA252" s="152">
        <v>42746</v>
      </c>
      <c r="AB252" s="186">
        <v>2.593</v>
      </c>
      <c r="AC252" s="49"/>
      <c r="AD252" s="186"/>
      <c r="AE252" s="152">
        <v>42746</v>
      </c>
      <c r="AF252" s="186">
        <v>2.85</v>
      </c>
      <c r="AG252" s="49"/>
      <c r="AH252" s="186"/>
      <c r="AI252" s="152">
        <v>42746</v>
      </c>
      <c r="AJ252" s="186">
        <v>3.1120000000000001</v>
      </c>
      <c r="AK252" s="49"/>
      <c r="AL252" s="186"/>
      <c r="AM252" s="152">
        <v>42746</v>
      </c>
      <c r="AN252" s="186">
        <v>3.202</v>
      </c>
      <c r="AO252" s="49"/>
      <c r="AP252" s="186"/>
      <c r="AQ252" s="152">
        <v>42746</v>
      </c>
      <c r="AR252" s="186">
        <v>3.5550000000000002</v>
      </c>
      <c r="AS252" s="49"/>
      <c r="AT252" s="186"/>
      <c r="AU252" s="152">
        <v>42746</v>
      </c>
      <c r="AV252" s="186">
        <v>3.8780000000000001</v>
      </c>
      <c r="AW252" s="49"/>
    </row>
    <row r="253" spans="2:49" x14ac:dyDescent="0.35">
      <c r="B253" s="187"/>
      <c r="C253" s="152">
        <v>42747</v>
      </c>
      <c r="D253" s="186"/>
      <c r="E253" s="186"/>
      <c r="F253" s="187"/>
      <c r="G253" s="152">
        <v>42747</v>
      </c>
      <c r="H253" s="186"/>
      <c r="I253" s="49"/>
      <c r="J253" s="187"/>
      <c r="K253" s="152">
        <v>42747</v>
      </c>
      <c r="L253" s="186"/>
      <c r="M253" s="49"/>
      <c r="N253" s="187"/>
      <c r="O253" s="152">
        <v>42747</v>
      </c>
      <c r="P253" s="186">
        <v>1.8940000000000001</v>
      </c>
      <c r="Q253" s="49"/>
      <c r="R253" s="186"/>
      <c r="S253" s="152">
        <v>42747</v>
      </c>
      <c r="T253" s="186">
        <v>2.1880000000000002</v>
      </c>
      <c r="U253" s="49"/>
      <c r="V253" s="186"/>
      <c r="W253" s="152">
        <v>42747</v>
      </c>
      <c r="X253" s="186">
        <v>2.3820000000000001</v>
      </c>
      <c r="Y253" s="186"/>
      <c r="Z253" s="187"/>
      <c r="AA253" s="152">
        <v>42747</v>
      </c>
      <c r="AB253" s="186">
        <v>2.5380000000000003</v>
      </c>
      <c r="AC253" s="49"/>
      <c r="AD253" s="186"/>
      <c r="AE253" s="152">
        <v>42747</v>
      </c>
      <c r="AF253" s="186">
        <v>2.7880000000000003</v>
      </c>
      <c r="AG253" s="49"/>
      <c r="AH253" s="186"/>
      <c r="AI253" s="152">
        <v>42747</v>
      </c>
      <c r="AJ253" s="186">
        <v>3.0409999999999999</v>
      </c>
      <c r="AK253" s="49"/>
      <c r="AL253" s="186"/>
      <c r="AM253" s="152">
        <v>42747</v>
      </c>
      <c r="AN253" s="186">
        <v>3.1230000000000002</v>
      </c>
      <c r="AO253" s="49"/>
      <c r="AP253" s="186"/>
      <c r="AQ253" s="152">
        <v>42747</v>
      </c>
      <c r="AR253" s="186">
        <v>3.4710000000000001</v>
      </c>
      <c r="AS253" s="49"/>
      <c r="AT253" s="186"/>
      <c r="AU253" s="152">
        <v>42747</v>
      </c>
      <c r="AV253" s="186">
        <v>3.794</v>
      </c>
      <c r="AW253" s="49"/>
    </row>
    <row r="254" spans="2:49" x14ac:dyDescent="0.35">
      <c r="B254" s="187"/>
      <c r="C254" s="152">
        <v>42748</v>
      </c>
      <c r="D254" s="186"/>
      <c r="E254" s="186"/>
      <c r="F254" s="187"/>
      <c r="G254" s="152">
        <v>42748</v>
      </c>
      <c r="H254" s="186"/>
      <c r="I254" s="49"/>
      <c r="J254" s="187"/>
      <c r="K254" s="152">
        <v>42748</v>
      </c>
      <c r="L254" s="186"/>
      <c r="M254" s="49"/>
      <c r="N254" s="187"/>
      <c r="O254" s="152">
        <v>42748</v>
      </c>
      <c r="P254" s="186">
        <v>1.8959999999999999</v>
      </c>
      <c r="Q254" s="49"/>
      <c r="R254" s="186"/>
      <c r="S254" s="152">
        <v>42748</v>
      </c>
      <c r="T254" s="186">
        <v>2.2010000000000001</v>
      </c>
      <c r="U254" s="49"/>
      <c r="V254" s="186"/>
      <c r="W254" s="152">
        <v>42748</v>
      </c>
      <c r="X254" s="186">
        <v>2.3980000000000001</v>
      </c>
      <c r="Y254" s="186"/>
      <c r="Z254" s="187"/>
      <c r="AA254" s="152">
        <v>42748</v>
      </c>
      <c r="AB254" s="186">
        <v>2.5569999999999999</v>
      </c>
      <c r="AC254" s="49"/>
      <c r="AD254" s="186"/>
      <c r="AE254" s="152">
        <v>42748</v>
      </c>
      <c r="AF254" s="186">
        <v>2.8120000000000003</v>
      </c>
      <c r="AG254" s="49"/>
      <c r="AH254" s="186"/>
      <c r="AI254" s="152">
        <v>42748</v>
      </c>
      <c r="AJ254" s="186">
        <v>3.0659999999999998</v>
      </c>
      <c r="AK254" s="49"/>
      <c r="AL254" s="186"/>
      <c r="AM254" s="152">
        <v>42748</v>
      </c>
      <c r="AN254" s="186">
        <v>3.1469999999999998</v>
      </c>
      <c r="AO254" s="49"/>
      <c r="AP254" s="186"/>
      <c r="AQ254" s="152">
        <v>42748</v>
      </c>
      <c r="AR254" s="186">
        <v>3.492</v>
      </c>
      <c r="AS254" s="49"/>
      <c r="AT254" s="186"/>
      <c r="AU254" s="152">
        <v>42748</v>
      </c>
      <c r="AV254" s="186">
        <v>3.8159999999999998</v>
      </c>
      <c r="AW254" s="49"/>
    </row>
    <row r="255" spans="2:49" x14ac:dyDescent="0.35">
      <c r="B255" s="187"/>
      <c r="C255" s="152">
        <v>42751</v>
      </c>
      <c r="D255" s="186"/>
      <c r="E255" s="186"/>
      <c r="F255" s="187"/>
      <c r="G255" s="152">
        <v>42751</v>
      </c>
      <c r="H255" s="186"/>
      <c r="I255" s="49"/>
      <c r="J255" s="187"/>
      <c r="K255" s="152">
        <v>42751</v>
      </c>
      <c r="L255" s="186"/>
      <c r="M255" s="49"/>
      <c r="N255" s="187"/>
      <c r="O255" s="152">
        <v>42751</v>
      </c>
      <c r="P255" s="186">
        <v>1.8959999999999999</v>
      </c>
      <c r="Q255" s="49"/>
      <c r="R255" s="186"/>
      <c r="S255" s="152">
        <v>42751</v>
      </c>
      <c r="T255" s="186">
        <v>2.2090000000000001</v>
      </c>
      <c r="U255" s="49"/>
      <c r="V255" s="186"/>
      <c r="W255" s="152">
        <v>42751</v>
      </c>
      <c r="X255" s="186">
        <v>2.407</v>
      </c>
      <c r="Y255" s="186"/>
      <c r="Z255" s="187"/>
      <c r="AA255" s="152">
        <v>42751</v>
      </c>
      <c r="AB255" s="186">
        <v>2.5670000000000002</v>
      </c>
      <c r="AC255" s="49"/>
      <c r="AD255" s="186"/>
      <c r="AE255" s="152">
        <v>42751</v>
      </c>
      <c r="AF255" s="186">
        <v>2.8220000000000001</v>
      </c>
      <c r="AG255" s="49"/>
      <c r="AH255" s="186"/>
      <c r="AI255" s="152">
        <v>42751</v>
      </c>
      <c r="AJ255" s="186">
        <v>3.0790000000000002</v>
      </c>
      <c r="AK255" s="49"/>
      <c r="AL255" s="186"/>
      <c r="AM255" s="152">
        <v>42751</v>
      </c>
      <c r="AN255" s="186">
        <v>3.1589999999999998</v>
      </c>
      <c r="AO255" s="49"/>
      <c r="AP255" s="186"/>
      <c r="AQ255" s="152">
        <v>42751</v>
      </c>
      <c r="AR255" s="186">
        <v>3.5030000000000001</v>
      </c>
      <c r="AS255" s="49"/>
      <c r="AT255" s="186"/>
      <c r="AU255" s="152">
        <v>42751</v>
      </c>
      <c r="AV255" s="186">
        <v>3.8239999999999998</v>
      </c>
      <c r="AW255" s="49"/>
    </row>
    <row r="256" spans="2:49" x14ac:dyDescent="0.35">
      <c r="B256" s="187"/>
      <c r="C256" s="152">
        <v>42752</v>
      </c>
      <c r="D256" s="186"/>
      <c r="E256" s="186"/>
      <c r="F256" s="187"/>
      <c r="G256" s="152">
        <v>42752</v>
      </c>
      <c r="H256" s="186"/>
      <c r="I256" s="49"/>
      <c r="J256" s="187"/>
      <c r="K256" s="152">
        <v>42752</v>
      </c>
      <c r="L256" s="186"/>
      <c r="M256" s="49"/>
      <c r="N256" s="187"/>
      <c r="O256" s="152">
        <v>42752</v>
      </c>
      <c r="P256" s="186">
        <v>1.895</v>
      </c>
      <c r="Q256" s="49"/>
      <c r="R256" s="186"/>
      <c r="S256" s="152">
        <v>42752</v>
      </c>
      <c r="T256" s="186">
        <v>2.2000000000000002</v>
      </c>
      <c r="U256" s="49"/>
      <c r="V256" s="186"/>
      <c r="W256" s="152">
        <v>42752</v>
      </c>
      <c r="X256" s="186">
        <v>2.4</v>
      </c>
      <c r="Y256" s="186"/>
      <c r="Z256" s="187"/>
      <c r="AA256" s="152">
        <v>42752</v>
      </c>
      <c r="AB256" s="186">
        <v>2.5590000000000002</v>
      </c>
      <c r="AC256" s="49"/>
      <c r="AD256" s="186"/>
      <c r="AE256" s="152">
        <v>42752</v>
      </c>
      <c r="AF256" s="186">
        <v>2.8129999999999997</v>
      </c>
      <c r="AG256" s="49"/>
      <c r="AH256" s="186"/>
      <c r="AI256" s="152">
        <v>42752</v>
      </c>
      <c r="AJ256" s="186">
        <v>3.0640000000000001</v>
      </c>
      <c r="AK256" s="49"/>
      <c r="AL256" s="186"/>
      <c r="AM256" s="152">
        <v>42752</v>
      </c>
      <c r="AN256" s="186">
        <v>3.137</v>
      </c>
      <c r="AO256" s="49"/>
      <c r="AP256" s="186"/>
      <c r="AQ256" s="152">
        <v>42752</v>
      </c>
      <c r="AR256" s="186">
        <v>3.476</v>
      </c>
      <c r="AS256" s="49"/>
      <c r="AT256" s="186"/>
      <c r="AU256" s="152">
        <v>42752</v>
      </c>
      <c r="AV256" s="186">
        <v>3.8010000000000002</v>
      </c>
      <c r="AW256" s="49"/>
    </row>
    <row r="257" spans="2:49" x14ac:dyDescent="0.35">
      <c r="B257" s="187"/>
      <c r="C257" s="152">
        <v>42753</v>
      </c>
      <c r="D257" s="186"/>
      <c r="E257" s="186"/>
      <c r="F257" s="187"/>
      <c r="G257" s="152">
        <v>42753</v>
      </c>
      <c r="H257" s="186"/>
      <c r="I257" s="49"/>
      <c r="J257" s="187"/>
      <c r="K257" s="152">
        <v>42753</v>
      </c>
      <c r="L257" s="186"/>
      <c r="M257" s="49"/>
      <c r="N257" s="187"/>
      <c r="O257" s="152">
        <v>42753</v>
      </c>
      <c r="P257" s="186">
        <v>1.897</v>
      </c>
      <c r="Q257" s="49"/>
      <c r="R257" s="186"/>
      <c r="S257" s="152">
        <v>42753</v>
      </c>
      <c r="T257" s="186">
        <v>2.2149999999999999</v>
      </c>
      <c r="U257" s="49"/>
      <c r="V257" s="186"/>
      <c r="W257" s="152">
        <v>42753</v>
      </c>
      <c r="X257" s="186">
        <v>2.4079999999999999</v>
      </c>
      <c r="Y257" s="186"/>
      <c r="Z257" s="187"/>
      <c r="AA257" s="152">
        <v>42753</v>
      </c>
      <c r="AB257" s="186">
        <v>2.5609999999999999</v>
      </c>
      <c r="AC257" s="49"/>
      <c r="AD257" s="186"/>
      <c r="AE257" s="152">
        <v>42753</v>
      </c>
      <c r="AF257" s="186">
        <v>2.8109999999999999</v>
      </c>
      <c r="AG257" s="49"/>
      <c r="AH257" s="186"/>
      <c r="AI257" s="152">
        <v>42753</v>
      </c>
      <c r="AJ257" s="186">
        <v>3.0569999999999999</v>
      </c>
      <c r="AK257" s="49"/>
      <c r="AL257" s="186"/>
      <c r="AM257" s="152">
        <v>42753</v>
      </c>
      <c r="AN257" s="186">
        <v>3.125</v>
      </c>
      <c r="AO257" s="49"/>
      <c r="AP257" s="186"/>
      <c r="AQ257" s="152">
        <v>42753</v>
      </c>
      <c r="AR257" s="186">
        <v>3.4580000000000002</v>
      </c>
      <c r="AS257" s="49"/>
      <c r="AT257" s="186"/>
      <c r="AU257" s="152">
        <v>42753</v>
      </c>
      <c r="AV257" s="186">
        <v>3.7810000000000001</v>
      </c>
      <c r="AW257" s="49"/>
    </row>
    <row r="258" spans="2:49" x14ac:dyDescent="0.35">
      <c r="B258" s="187"/>
      <c r="C258" s="152">
        <v>42754</v>
      </c>
      <c r="D258" s="186"/>
      <c r="E258" s="186"/>
      <c r="F258" s="187"/>
      <c r="G258" s="152">
        <v>42754</v>
      </c>
      <c r="H258" s="186"/>
      <c r="I258" s="49"/>
      <c r="J258" s="187"/>
      <c r="K258" s="152">
        <v>42754</v>
      </c>
      <c r="L258" s="186"/>
      <c r="M258" s="49"/>
      <c r="N258" s="187"/>
      <c r="O258" s="152">
        <v>42754</v>
      </c>
      <c r="P258" s="186">
        <v>1.917</v>
      </c>
      <c r="Q258" s="49"/>
      <c r="R258" s="186"/>
      <c r="S258" s="152">
        <v>42754</v>
      </c>
      <c r="T258" s="186">
        <v>2.2709999999999999</v>
      </c>
      <c r="U258" s="49"/>
      <c r="V258" s="186"/>
      <c r="W258" s="152">
        <v>42754</v>
      </c>
      <c r="X258" s="186">
        <v>2.4699999999999998</v>
      </c>
      <c r="Y258" s="186"/>
      <c r="Z258" s="187"/>
      <c r="AA258" s="152">
        <v>42754</v>
      </c>
      <c r="AB258" s="186">
        <v>2.63</v>
      </c>
      <c r="AC258" s="49"/>
      <c r="AD258" s="186"/>
      <c r="AE258" s="152">
        <v>42754</v>
      </c>
      <c r="AF258" s="186">
        <v>2.8879999999999999</v>
      </c>
      <c r="AG258" s="49"/>
      <c r="AH258" s="186"/>
      <c r="AI258" s="152">
        <v>42754</v>
      </c>
      <c r="AJ258" s="186">
        <v>3.149</v>
      </c>
      <c r="AK258" s="49"/>
      <c r="AL258" s="186"/>
      <c r="AM258" s="152">
        <v>42754</v>
      </c>
      <c r="AN258" s="186">
        <v>3.2229999999999999</v>
      </c>
      <c r="AO258" s="49"/>
      <c r="AP258" s="186"/>
      <c r="AQ258" s="152">
        <v>42754</v>
      </c>
      <c r="AR258" s="186">
        <v>3.5550000000000002</v>
      </c>
      <c r="AS258" s="49"/>
      <c r="AT258" s="186"/>
      <c r="AU258" s="152">
        <v>42754</v>
      </c>
      <c r="AV258" s="186">
        <v>3.883</v>
      </c>
      <c r="AW258" s="49"/>
    </row>
    <row r="259" spans="2:49" x14ac:dyDescent="0.35">
      <c r="B259" s="187"/>
      <c r="C259" s="152">
        <v>42755</v>
      </c>
      <c r="D259" s="186"/>
      <c r="E259" s="186"/>
      <c r="F259" s="187"/>
      <c r="G259" s="152">
        <v>42755</v>
      </c>
      <c r="H259" s="186"/>
      <c r="I259" s="49"/>
      <c r="J259" s="187"/>
      <c r="K259" s="152">
        <v>42755</v>
      </c>
      <c r="L259" s="186"/>
      <c r="M259" s="49"/>
      <c r="N259" s="187"/>
      <c r="O259" s="152">
        <v>42755</v>
      </c>
      <c r="P259" s="186">
        <v>1.921</v>
      </c>
      <c r="Q259" s="49"/>
      <c r="R259" s="186"/>
      <c r="S259" s="152">
        <v>42755</v>
      </c>
      <c r="T259" s="186">
        <v>2.2999999999999998</v>
      </c>
      <c r="U259" s="49"/>
      <c r="V259" s="186"/>
      <c r="W259" s="152">
        <v>42755</v>
      </c>
      <c r="X259" s="186">
        <v>2.5</v>
      </c>
      <c r="Y259" s="186"/>
      <c r="Z259" s="187"/>
      <c r="AA259" s="152">
        <v>42755</v>
      </c>
      <c r="AB259" s="186">
        <v>2.6760000000000002</v>
      </c>
      <c r="AC259" s="49"/>
      <c r="AD259" s="186"/>
      <c r="AE259" s="152">
        <v>42755</v>
      </c>
      <c r="AF259" s="186">
        <v>2.94</v>
      </c>
      <c r="AG259" s="49"/>
      <c r="AH259" s="186"/>
      <c r="AI259" s="152">
        <v>42755</v>
      </c>
      <c r="AJ259" s="186">
        <v>3.1930000000000001</v>
      </c>
      <c r="AK259" s="49"/>
      <c r="AL259" s="186"/>
      <c r="AM259" s="152">
        <v>42755</v>
      </c>
      <c r="AN259" s="186">
        <v>3.274</v>
      </c>
      <c r="AO259" s="49"/>
      <c r="AP259" s="186"/>
      <c r="AQ259" s="152">
        <v>42755</v>
      </c>
      <c r="AR259" s="186">
        <v>3.605</v>
      </c>
      <c r="AS259" s="49"/>
      <c r="AT259" s="186"/>
      <c r="AU259" s="152">
        <v>42755</v>
      </c>
      <c r="AV259" s="186">
        <v>3.9350000000000001</v>
      </c>
      <c r="AW259" s="49"/>
    </row>
    <row r="260" spans="2:49" x14ac:dyDescent="0.35">
      <c r="B260" s="187"/>
      <c r="C260" s="152">
        <v>42758</v>
      </c>
      <c r="D260" s="186"/>
      <c r="E260" s="186"/>
      <c r="F260" s="187"/>
      <c r="G260" s="152">
        <v>42758</v>
      </c>
      <c r="H260" s="186"/>
      <c r="I260" s="49"/>
      <c r="J260" s="187"/>
      <c r="K260" s="152">
        <v>42758</v>
      </c>
      <c r="L260" s="186"/>
      <c r="M260" s="49"/>
      <c r="N260" s="187"/>
      <c r="O260" s="152">
        <v>42758</v>
      </c>
      <c r="P260" s="186"/>
      <c r="Q260" s="49"/>
      <c r="R260" s="186"/>
      <c r="S260" s="152">
        <v>42758</v>
      </c>
      <c r="T260" s="186"/>
      <c r="U260" s="49"/>
      <c r="V260" s="186"/>
      <c r="W260" s="152">
        <v>42758</v>
      </c>
      <c r="X260" s="186"/>
      <c r="Y260" s="186"/>
      <c r="Z260" s="187"/>
      <c r="AA260" s="152">
        <v>42758</v>
      </c>
      <c r="AB260" s="186"/>
      <c r="AC260" s="49"/>
      <c r="AD260" s="186"/>
      <c r="AE260" s="152">
        <v>42758</v>
      </c>
      <c r="AF260" s="186"/>
      <c r="AG260" s="49"/>
      <c r="AH260" s="186"/>
      <c r="AI260" s="152">
        <v>42758</v>
      </c>
      <c r="AJ260" s="186"/>
      <c r="AK260" s="49"/>
      <c r="AL260" s="186"/>
      <c r="AM260" s="152">
        <v>42758</v>
      </c>
      <c r="AN260" s="186"/>
      <c r="AO260" s="49"/>
      <c r="AP260" s="186"/>
      <c r="AQ260" s="152">
        <v>42758</v>
      </c>
      <c r="AR260" s="186"/>
      <c r="AS260" s="49"/>
      <c r="AT260" s="186"/>
      <c r="AU260" s="152">
        <v>42758</v>
      </c>
      <c r="AV260" s="186"/>
      <c r="AW260" s="49"/>
    </row>
    <row r="261" spans="2:49" x14ac:dyDescent="0.35">
      <c r="B261" s="187"/>
      <c r="C261" s="152">
        <v>42759</v>
      </c>
      <c r="D261" s="186"/>
      <c r="E261" s="186"/>
      <c r="F261" s="187"/>
      <c r="G261" s="152">
        <v>42759</v>
      </c>
      <c r="H261" s="186"/>
      <c r="I261" s="49"/>
      <c r="J261" s="187"/>
      <c r="K261" s="152">
        <v>42759</v>
      </c>
      <c r="L261" s="186"/>
      <c r="M261" s="49"/>
      <c r="N261" s="187"/>
      <c r="O261" s="152">
        <v>42759</v>
      </c>
      <c r="P261" s="186">
        <v>1.92</v>
      </c>
      <c r="Q261" s="49"/>
      <c r="R261" s="186"/>
      <c r="S261" s="152">
        <v>42759</v>
      </c>
      <c r="T261" s="186">
        <v>2.2810000000000001</v>
      </c>
      <c r="U261" s="49"/>
      <c r="V261" s="186"/>
      <c r="W261" s="152">
        <v>42759</v>
      </c>
      <c r="X261" s="186">
        <v>2.484</v>
      </c>
      <c r="Y261" s="186"/>
      <c r="Z261" s="187"/>
      <c r="AA261" s="152">
        <v>42759</v>
      </c>
      <c r="AB261" s="186">
        <v>2.6429999999999998</v>
      </c>
      <c r="AC261" s="49"/>
      <c r="AD261" s="186"/>
      <c r="AE261" s="152">
        <v>42759</v>
      </c>
      <c r="AF261" s="186">
        <v>2.9060000000000001</v>
      </c>
      <c r="AG261" s="49"/>
      <c r="AH261" s="186"/>
      <c r="AI261" s="152">
        <v>42759</v>
      </c>
      <c r="AJ261" s="186">
        <v>3.1669999999999998</v>
      </c>
      <c r="AK261" s="49"/>
      <c r="AL261" s="186"/>
      <c r="AM261" s="152">
        <v>42759</v>
      </c>
      <c r="AN261" s="186">
        <v>3.2469999999999999</v>
      </c>
      <c r="AO261" s="49"/>
      <c r="AP261" s="186"/>
      <c r="AQ261" s="152">
        <v>42759</v>
      </c>
      <c r="AR261" s="186">
        <v>3.5840000000000001</v>
      </c>
      <c r="AS261" s="49"/>
      <c r="AT261" s="186"/>
      <c r="AU261" s="152">
        <v>42759</v>
      </c>
      <c r="AV261" s="186">
        <v>3.915</v>
      </c>
      <c r="AW261" s="49"/>
    </row>
    <row r="262" spans="2:49" x14ac:dyDescent="0.35">
      <c r="B262" s="187"/>
      <c r="C262" s="152">
        <v>42760</v>
      </c>
      <c r="D262" s="186"/>
      <c r="E262" s="186"/>
      <c r="F262" s="187"/>
      <c r="G262" s="152">
        <v>42760</v>
      </c>
      <c r="H262" s="186"/>
      <c r="I262" s="49"/>
      <c r="J262" s="187"/>
      <c r="K262" s="152">
        <v>42760</v>
      </c>
      <c r="L262" s="186"/>
      <c r="M262" s="49"/>
      <c r="N262" s="187"/>
      <c r="O262" s="152">
        <v>42760</v>
      </c>
      <c r="P262" s="186">
        <v>1.925</v>
      </c>
      <c r="Q262" s="49"/>
      <c r="R262" s="186"/>
      <c r="S262" s="152">
        <v>42760</v>
      </c>
      <c r="T262" s="186">
        <v>2.2959999999999998</v>
      </c>
      <c r="U262" s="49"/>
      <c r="V262" s="186"/>
      <c r="W262" s="152">
        <v>42760</v>
      </c>
      <c r="X262" s="186">
        <v>2.504</v>
      </c>
      <c r="Y262" s="186"/>
      <c r="Z262" s="187"/>
      <c r="AA262" s="152">
        <v>42760</v>
      </c>
      <c r="AB262" s="186">
        <v>2.6790000000000003</v>
      </c>
      <c r="AC262" s="49"/>
      <c r="AD262" s="186"/>
      <c r="AE262" s="152">
        <v>42760</v>
      </c>
      <c r="AF262" s="186">
        <v>2.9539999999999997</v>
      </c>
      <c r="AG262" s="49"/>
      <c r="AH262" s="186"/>
      <c r="AI262" s="152">
        <v>42760</v>
      </c>
      <c r="AJ262" s="186">
        <v>3.2149999999999999</v>
      </c>
      <c r="AK262" s="49"/>
      <c r="AL262" s="186"/>
      <c r="AM262" s="152">
        <v>42760</v>
      </c>
      <c r="AN262" s="186">
        <v>3.2989999999999999</v>
      </c>
      <c r="AO262" s="49"/>
      <c r="AP262" s="186"/>
      <c r="AQ262" s="152">
        <v>42760</v>
      </c>
      <c r="AR262" s="186">
        <v>3.6390000000000002</v>
      </c>
      <c r="AS262" s="49"/>
      <c r="AT262" s="186"/>
      <c r="AU262" s="152">
        <v>42760</v>
      </c>
      <c r="AV262" s="186">
        <v>3.9710000000000001</v>
      </c>
      <c r="AW262" s="49"/>
    </row>
    <row r="263" spans="2:49" x14ac:dyDescent="0.35">
      <c r="B263" s="187"/>
      <c r="C263" s="152">
        <v>42761</v>
      </c>
      <c r="D263" s="186"/>
      <c r="E263" s="186"/>
      <c r="F263" s="187"/>
      <c r="G263" s="152">
        <v>42761</v>
      </c>
      <c r="H263" s="186"/>
      <c r="I263" s="49"/>
      <c r="J263" s="187"/>
      <c r="K263" s="152">
        <v>42761</v>
      </c>
      <c r="L263" s="186"/>
      <c r="M263" s="49"/>
      <c r="N263" s="187"/>
      <c r="O263" s="152">
        <v>42761</v>
      </c>
      <c r="P263" s="186">
        <v>1.9370000000000001</v>
      </c>
      <c r="Q263" s="49"/>
      <c r="R263" s="186"/>
      <c r="S263" s="152">
        <v>42761</v>
      </c>
      <c r="T263" s="186">
        <v>2.3460000000000001</v>
      </c>
      <c r="U263" s="49"/>
      <c r="V263" s="186"/>
      <c r="W263" s="152">
        <v>42761</v>
      </c>
      <c r="X263" s="186">
        <v>2.5609999999999999</v>
      </c>
      <c r="Y263" s="186"/>
      <c r="Z263" s="187"/>
      <c r="AA263" s="152">
        <v>42761</v>
      </c>
      <c r="AB263" s="186">
        <v>2.7370000000000001</v>
      </c>
      <c r="AC263" s="49"/>
      <c r="AD263" s="186"/>
      <c r="AE263" s="152">
        <v>42761</v>
      </c>
      <c r="AF263" s="186">
        <v>3.0219999999999998</v>
      </c>
      <c r="AG263" s="49"/>
      <c r="AH263" s="186"/>
      <c r="AI263" s="152">
        <v>42761</v>
      </c>
      <c r="AJ263" s="186">
        <v>3.2970000000000002</v>
      </c>
      <c r="AK263" s="49"/>
      <c r="AL263" s="186"/>
      <c r="AM263" s="152">
        <v>42761</v>
      </c>
      <c r="AN263" s="186">
        <v>3.3759999999999999</v>
      </c>
      <c r="AO263" s="49"/>
      <c r="AP263" s="186"/>
      <c r="AQ263" s="152">
        <v>42761</v>
      </c>
      <c r="AR263" s="186">
        <v>3.726</v>
      </c>
      <c r="AS263" s="49"/>
      <c r="AT263" s="186"/>
      <c r="AU263" s="152">
        <v>42761</v>
      </c>
      <c r="AV263" s="186">
        <v>4.0579999999999998</v>
      </c>
      <c r="AW263" s="49"/>
    </row>
    <row r="264" spans="2:49" x14ac:dyDescent="0.35">
      <c r="B264" s="187"/>
      <c r="C264" s="152">
        <v>42762</v>
      </c>
      <c r="D264" s="186"/>
      <c r="E264" s="186"/>
      <c r="F264" s="187"/>
      <c r="G264" s="152">
        <v>42762</v>
      </c>
      <c r="H264" s="186"/>
      <c r="I264" s="49"/>
      <c r="J264" s="187"/>
      <c r="K264" s="152">
        <v>42762</v>
      </c>
      <c r="L264" s="186"/>
      <c r="M264" s="49"/>
      <c r="N264" s="187"/>
      <c r="O264" s="152">
        <v>42762</v>
      </c>
      <c r="P264" s="186">
        <v>1.9430000000000001</v>
      </c>
      <c r="Q264" s="49"/>
      <c r="R264" s="186"/>
      <c r="S264" s="152">
        <v>42762</v>
      </c>
      <c r="T264" s="186">
        <v>2.3639999999999999</v>
      </c>
      <c r="U264" s="49"/>
      <c r="V264" s="186"/>
      <c r="W264" s="152">
        <v>42762</v>
      </c>
      <c r="X264" s="186">
        <v>2.6040000000000001</v>
      </c>
      <c r="Y264" s="186"/>
      <c r="Z264" s="187"/>
      <c r="AA264" s="152">
        <v>42762</v>
      </c>
      <c r="AB264" s="186">
        <v>2.7709999999999999</v>
      </c>
      <c r="AC264" s="49"/>
      <c r="AD264" s="186"/>
      <c r="AE264" s="152">
        <v>42762</v>
      </c>
      <c r="AF264" s="186">
        <v>3.0619999999999998</v>
      </c>
      <c r="AG264" s="49"/>
      <c r="AH264" s="186"/>
      <c r="AI264" s="152">
        <v>42762</v>
      </c>
      <c r="AJ264" s="186">
        <v>3.3460000000000001</v>
      </c>
      <c r="AK264" s="49"/>
      <c r="AL264" s="186"/>
      <c r="AM264" s="152">
        <v>42762</v>
      </c>
      <c r="AN264" s="186">
        <v>3.4350000000000001</v>
      </c>
      <c r="AO264" s="49"/>
      <c r="AP264" s="186"/>
      <c r="AQ264" s="152">
        <v>42762</v>
      </c>
      <c r="AR264" s="186">
        <v>3.7800000000000002</v>
      </c>
      <c r="AS264" s="49"/>
      <c r="AT264" s="186"/>
      <c r="AU264" s="152">
        <v>42762</v>
      </c>
      <c r="AV264" s="186">
        <v>4.1109999999999998</v>
      </c>
      <c r="AW264" s="49"/>
    </row>
    <row r="265" spans="2:49" x14ac:dyDescent="0.35">
      <c r="B265" s="187"/>
      <c r="C265" s="152">
        <v>42765</v>
      </c>
      <c r="D265" s="186"/>
      <c r="E265" s="186"/>
      <c r="F265" s="187"/>
      <c r="G265" s="152">
        <v>42765</v>
      </c>
      <c r="H265" s="186"/>
      <c r="I265" s="49"/>
      <c r="J265" s="187"/>
      <c r="K265" s="152">
        <v>42765</v>
      </c>
      <c r="L265" s="186"/>
      <c r="M265" s="49"/>
      <c r="N265" s="187"/>
      <c r="O265" s="152">
        <v>42765</v>
      </c>
      <c r="P265" s="186"/>
      <c r="Q265" s="49"/>
      <c r="R265" s="186"/>
      <c r="S265" s="152">
        <v>42765</v>
      </c>
      <c r="T265" s="186"/>
      <c r="U265" s="49"/>
      <c r="V265" s="186"/>
      <c r="W265" s="152">
        <v>42765</v>
      </c>
      <c r="X265" s="186"/>
      <c r="Y265" s="186"/>
      <c r="Z265" s="187"/>
      <c r="AA265" s="152">
        <v>42765</v>
      </c>
      <c r="AB265" s="186"/>
      <c r="AC265" s="49"/>
      <c r="AD265" s="186"/>
      <c r="AE265" s="152">
        <v>42765</v>
      </c>
      <c r="AF265" s="186"/>
      <c r="AG265" s="49"/>
      <c r="AH265" s="186"/>
      <c r="AI265" s="152">
        <v>42765</v>
      </c>
      <c r="AJ265" s="186"/>
      <c r="AK265" s="49"/>
      <c r="AL265" s="186"/>
      <c r="AM265" s="152">
        <v>42765</v>
      </c>
      <c r="AN265" s="186"/>
      <c r="AO265" s="49"/>
      <c r="AP265" s="186"/>
      <c r="AQ265" s="152">
        <v>42765</v>
      </c>
      <c r="AR265" s="186"/>
      <c r="AS265" s="49"/>
      <c r="AT265" s="186"/>
      <c r="AU265" s="152">
        <v>42765</v>
      </c>
      <c r="AV265" s="186"/>
      <c r="AW265" s="49"/>
    </row>
    <row r="266" spans="2:49" x14ac:dyDescent="0.35">
      <c r="B266" s="187"/>
      <c r="C266" s="152">
        <v>42766</v>
      </c>
      <c r="D266" s="186"/>
      <c r="E266" s="186"/>
      <c r="F266" s="187"/>
      <c r="G266" s="152">
        <v>42766</v>
      </c>
      <c r="H266" s="186"/>
      <c r="I266" s="49"/>
      <c r="J266" s="187"/>
      <c r="K266" s="152">
        <v>42766</v>
      </c>
      <c r="L266" s="186"/>
      <c r="M266" s="49"/>
      <c r="N266" s="187"/>
      <c r="O266" s="152">
        <v>42766</v>
      </c>
      <c r="P266" s="186">
        <v>1.95</v>
      </c>
      <c r="Q266" s="49"/>
      <c r="R266" s="186"/>
      <c r="S266" s="152">
        <v>42766</v>
      </c>
      <c r="T266" s="186">
        <v>2.3290000000000002</v>
      </c>
      <c r="U266" s="49"/>
      <c r="V266" s="186"/>
      <c r="W266" s="152">
        <v>42766</v>
      </c>
      <c r="X266" s="186">
        <v>2.5489999999999999</v>
      </c>
      <c r="Y266" s="186"/>
      <c r="Z266" s="187"/>
      <c r="AA266" s="152">
        <v>42766</v>
      </c>
      <c r="AB266" s="186">
        <v>2.7320000000000002</v>
      </c>
      <c r="AC266" s="49"/>
      <c r="AD266" s="186"/>
      <c r="AE266" s="152">
        <v>42766</v>
      </c>
      <c r="AF266" s="186">
        <v>3.0179999999999998</v>
      </c>
      <c r="AG266" s="49"/>
      <c r="AH266" s="186"/>
      <c r="AI266" s="152">
        <v>42766</v>
      </c>
      <c r="AJ266" s="186">
        <v>3.2989999999999999</v>
      </c>
      <c r="AK266" s="49"/>
      <c r="AL266" s="186"/>
      <c r="AM266" s="152">
        <v>42766</v>
      </c>
      <c r="AN266" s="186">
        <v>3.3879999999999999</v>
      </c>
      <c r="AO266" s="49"/>
      <c r="AP266" s="186"/>
      <c r="AQ266" s="152">
        <v>42766</v>
      </c>
      <c r="AR266" s="186">
        <v>3.726</v>
      </c>
      <c r="AS266" s="49"/>
      <c r="AT266" s="186"/>
      <c r="AU266" s="152">
        <v>42766</v>
      </c>
      <c r="AV266" s="186">
        <v>4.0549999999999997</v>
      </c>
      <c r="AW266" s="49"/>
    </row>
    <row r="267" spans="2:49" x14ac:dyDescent="0.35">
      <c r="B267" s="187"/>
      <c r="C267" s="152">
        <v>42767</v>
      </c>
      <c r="D267" s="186"/>
      <c r="E267" s="186"/>
      <c r="F267" s="187"/>
      <c r="G267" s="152">
        <v>42767</v>
      </c>
      <c r="H267" s="186"/>
      <c r="I267" s="49"/>
      <c r="J267" s="187"/>
      <c r="K267" s="152">
        <v>42767</v>
      </c>
      <c r="L267" s="186"/>
      <c r="M267" s="49"/>
      <c r="N267" s="187"/>
      <c r="O267" s="152">
        <v>42767</v>
      </c>
      <c r="P267" s="186">
        <v>1.9419999999999999</v>
      </c>
      <c r="Q267" s="49"/>
      <c r="R267" s="186"/>
      <c r="S267" s="152">
        <v>42767</v>
      </c>
      <c r="T267" s="186">
        <v>2.31</v>
      </c>
      <c r="U267" s="49"/>
      <c r="V267" s="186"/>
      <c r="W267" s="152">
        <v>42767</v>
      </c>
      <c r="X267" s="186">
        <v>2.5310000000000001</v>
      </c>
      <c r="Y267" s="186"/>
      <c r="Z267" s="187"/>
      <c r="AA267" s="152">
        <v>42767</v>
      </c>
      <c r="AB267" s="186">
        <v>2.718</v>
      </c>
      <c r="AC267" s="49"/>
      <c r="AD267" s="186"/>
      <c r="AE267" s="152">
        <v>42767</v>
      </c>
      <c r="AF267" s="186">
        <v>3.0030000000000001</v>
      </c>
      <c r="AG267" s="49"/>
      <c r="AH267" s="186"/>
      <c r="AI267" s="152">
        <v>42767</v>
      </c>
      <c r="AJ267" s="186">
        <v>3.2850000000000001</v>
      </c>
      <c r="AK267" s="49"/>
      <c r="AL267" s="186"/>
      <c r="AM267" s="152">
        <v>42767</v>
      </c>
      <c r="AN267" s="186">
        <v>3.3740000000000001</v>
      </c>
      <c r="AO267" s="49"/>
      <c r="AP267" s="186"/>
      <c r="AQ267" s="152">
        <v>42767</v>
      </c>
      <c r="AR267" s="186">
        <v>3.7090000000000001</v>
      </c>
      <c r="AS267" s="49"/>
      <c r="AT267" s="186"/>
      <c r="AU267" s="152">
        <v>42767</v>
      </c>
      <c r="AV267" s="186">
        <v>4.0359999999999996</v>
      </c>
      <c r="AW267" s="49"/>
    </row>
    <row r="268" spans="2:49" x14ac:dyDescent="0.35">
      <c r="B268" s="187"/>
      <c r="C268" s="152">
        <v>42768</v>
      </c>
      <c r="D268" s="186"/>
      <c r="E268" s="186"/>
      <c r="F268" s="187"/>
      <c r="G268" s="152">
        <v>42768</v>
      </c>
      <c r="H268" s="186"/>
      <c r="I268" s="49"/>
      <c r="J268" s="187"/>
      <c r="K268" s="152">
        <v>42768</v>
      </c>
      <c r="L268" s="186"/>
      <c r="M268" s="49"/>
      <c r="N268" s="187"/>
      <c r="O268" s="152">
        <v>42768</v>
      </c>
      <c r="P268" s="186">
        <v>1.9430000000000001</v>
      </c>
      <c r="Q268" s="49"/>
      <c r="R268" s="186"/>
      <c r="S268" s="152">
        <v>42768</v>
      </c>
      <c r="T268" s="186">
        <v>2.3090000000000002</v>
      </c>
      <c r="U268" s="49"/>
      <c r="V268" s="186"/>
      <c r="W268" s="152">
        <v>42768</v>
      </c>
      <c r="X268" s="186">
        <v>2.5449999999999999</v>
      </c>
      <c r="Y268" s="186"/>
      <c r="Z268" s="187"/>
      <c r="AA268" s="152">
        <v>42768</v>
      </c>
      <c r="AB268" s="186">
        <v>2.7359999999999998</v>
      </c>
      <c r="AC268" s="49"/>
      <c r="AD268" s="186"/>
      <c r="AE268" s="152">
        <v>42768</v>
      </c>
      <c r="AF268" s="186">
        <v>3.03</v>
      </c>
      <c r="AG268" s="49"/>
      <c r="AH268" s="186"/>
      <c r="AI268" s="152">
        <v>42768</v>
      </c>
      <c r="AJ268" s="186">
        <v>3.3170000000000002</v>
      </c>
      <c r="AK268" s="49"/>
      <c r="AL268" s="186"/>
      <c r="AM268" s="152">
        <v>42768</v>
      </c>
      <c r="AN268" s="186">
        <v>3.4020000000000001</v>
      </c>
      <c r="AO268" s="49"/>
      <c r="AP268" s="186"/>
      <c r="AQ268" s="152">
        <v>42768</v>
      </c>
      <c r="AR268" s="186">
        <v>3.7389999999999999</v>
      </c>
      <c r="AS268" s="49"/>
      <c r="AT268" s="186"/>
      <c r="AU268" s="152">
        <v>42768</v>
      </c>
      <c r="AV268" s="186">
        <v>4.0659999999999998</v>
      </c>
      <c r="AW268" s="49"/>
    </row>
    <row r="269" spans="2:49" x14ac:dyDescent="0.35">
      <c r="B269" s="187"/>
      <c r="C269" s="152">
        <v>42769</v>
      </c>
      <c r="D269" s="186"/>
      <c r="E269" s="186"/>
      <c r="F269" s="187"/>
      <c r="G269" s="152">
        <v>42769</v>
      </c>
      <c r="H269" s="186"/>
      <c r="I269" s="49"/>
      <c r="J269" s="187"/>
      <c r="K269" s="152">
        <v>42769</v>
      </c>
      <c r="L269" s="186"/>
      <c r="M269" s="49"/>
      <c r="N269" s="187"/>
      <c r="O269" s="152">
        <v>42769</v>
      </c>
      <c r="P269" s="186">
        <v>1.9409999999999998</v>
      </c>
      <c r="Q269" s="49"/>
      <c r="R269" s="186"/>
      <c r="S269" s="152">
        <v>42769</v>
      </c>
      <c r="T269" s="186">
        <v>2.2970000000000002</v>
      </c>
      <c r="U269" s="49"/>
      <c r="V269" s="186"/>
      <c r="W269" s="152">
        <v>42769</v>
      </c>
      <c r="X269" s="186">
        <v>2.536</v>
      </c>
      <c r="Y269" s="186"/>
      <c r="Z269" s="187"/>
      <c r="AA269" s="152">
        <v>42769</v>
      </c>
      <c r="AB269" s="186">
        <v>2.73</v>
      </c>
      <c r="AC269" s="49"/>
      <c r="AD269" s="186"/>
      <c r="AE269" s="152">
        <v>42769</v>
      </c>
      <c r="AF269" s="186">
        <v>3.0230000000000001</v>
      </c>
      <c r="AG269" s="49"/>
      <c r="AH269" s="186"/>
      <c r="AI269" s="152">
        <v>42769</v>
      </c>
      <c r="AJ269" s="186">
        <v>3.32</v>
      </c>
      <c r="AK269" s="49"/>
      <c r="AL269" s="186"/>
      <c r="AM269" s="152">
        <v>42769</v>
      </c>
      <c r="AN269" s="186">
        <v>3.4089999999999998</v>
      </c>
      <c r="AO269" s="49"/>
      <c r="AP269" s="186"/>
      <c r="AQ269" s="152">
        <v>42769</v>
      </c>
      <c r="AR269" s="186">
        <v>3.746</v>
      </c>
      <c r="AS269" s="49"/>
      <c r="AT269" s="186"/>
      <c r="AU269" s="152">
        <v>42769</v>
      </c>
      <c r="AV269" s="186">
        <v>4.0720000000000001</v>
      </c>
      <c r="AW269" s="49"/>
    </row>
    <row r="270" spans="2:49" x14ac:dyDescent="0.35">
      <c r="B270" s="187"/>
      <c r="C270" s="152">
        <v>42772</v>
      </c>
      <c r="D270" s="186"/>
      <c r="E270" s="186"/>
      <c r="F270" s="187"/>
      <c r="G270" s="152">
        <v>42772</v>
      </c>
      <c r="H270" s="186"/>
      <c r="I270" s="49"/>
      <c r="J270" s="187"/>
      <c r="K270" s="152">
        <v>42772</v>
      </c>
      <c r="L270" s="186"/>
      <c r="M270" s="49"/>
      <c r="N270" s="187"/>
      <c r="O270" s="152">
        <v>42772</v>
      </c>
      <c r="P270" s="186"/>
      <c r="Q270" s="49"/>
      <c r="R270" s="186"/>
      <c r="S270" s="152">
        <v>42772</v>
      </c>
      <c r="T270" s="186"/>
      <c r="U270" s="49"/>
      <c r="V270" s="186"/>
      <c r="W270" s="152">
        <v>42772</v>
      </c>
      <c r="X270" s="186"/>
      <c r="Y270" s="186"/>
      <c r="Z270" s="187"/>
      <c r="AA270" s="152">
        <v>42772</v>
      </c>
      <c r="AB270" s="186"/>
      <c r="AC270" s="49"/>
      <c r="AD270" s="186"/>
      <c r="AE270" s="152">
        <v>42772</v>
      </c>
      <c r="AF270" s="186"/>
      <c r="AG270" s="49"/>
      <c r="AH270" s="186"/>
      <c r="AI270" s="152">
        <v>42772</v>
      </c>
      <c r="AJ270" s="186"/>
      <c r="AK270" s="49"/>
      <c r="AL270" s="186"/>
      <c r="AM270" s="152">
        <v>42772</v>
      </c>
      <c r="AN270" s="186"/>
      <c r="AO270" s="49"/>
      <c r="AP270" s="186"/>
      <c r="AQ270" s="152">
        <v>42772</v>
      </c>
      <c r="AR270" s="186"/>
      <c r="AS270" s="49"/>
      <c r="AT270" s="186"/>
      <c r="AU270" s="152">
        <v>42772</v>
      </c>
      <c r="AV270" s="186"/>
      <c r="AW270" s="49"/>
    </row>
    <row r="271" spans="2:49" x14ac:dyDescent="0.35">
      <c r="B271" s="187"/>
      <c r="C271" s="152">
        <v>42773</v>
      </c>
      <c r="D271" s="186"/>
      <c r="E271" s="186"/>
      <c r="F271" s="187"/>
      <c r="G271" s="152">
        <v>42773</v>
      </c>
      <c r="H271" s="186"/>
      <c r="I271" s="49"/>
      <c r="J271" s="187"/>
      <c r="K271" s="152">
        <v>42773</v>
      </c>
      <c r="L271" s="186"/>
      <c r="M271" s="49"/>
      <c r="N271" s="187"/>
      <c r="O271" s="152">
        <v>42773</v>
      </c>
      <c r="P271" s="186">
        <v>1.9319999999999999</v>
      </c>
      <c r="Q271" s="49"/>
      <c r="R271" s="186"/>
      <c r="S271" s="152">
        <v>42773</v>
      </c>
      <c r="T271" s="186">
        <v>2.278</v>
      </c>
      <c r="U271" s="49"/>
      <c r="V271" s="186"/>
      <c r="W271" s="152">
        <v>42773</v>
      </c>
      <c r="X271" s="186">
        <v>2.5110000000000001</v>
      </c>
      <c r="Y271" s="186"/>
      <c r="Z271" s="187"/>
      <c r="AA271" s="152">
        <v>42773</v>
      </c>
      <c r="AB271" s="186">
        <v>2.6710000000000003</v>
      </c>
      <c r="AC271" s="49"/>
      <c r="AD271" s="186"/>
      <c r="AE271" s="152">
        <v>42773</v>
      </c>
      <c r="AF271" s="186">
        <v>2.9550000000000001</v>
      </c>
      <c r="AG271" s="49"/>
      <c r="AH271" s="186"/>
      <c r="AI271" s="152">
        <v>42773</v>
      </c>
      <c r="AJ271" s="186">
        <v>3.2439999999999998</v>
      </c>
      <c r="AK271" s="49"/>
      <c r="AL271" s="186"/>
      <c r="AM271" s="152">
        <v>42773</v>
      </c>
      <c r="AN271" s="186">
        <v>3.327</v>
      </c>
      <c r="AO271" s="49"/>
      <c r="AP271" s="186"/>
      <c r="AQ271" s="152">
        <v>42773</v>
      </c>
      <c r="AR271" s="186">
        <v>3.661</v>
      </c>
      <c r="AS271" s="49"/>
      <c r="AT271" s="186"/>
      <c r="AU271" s="152">
        <v>42773</v>
      </c>
      <c r="AV271" s="186">
        <v>3.9849999999999999</v>
      </c>
      <c r="AW271" s="49"/>
    </row>
    <row r="272" spans="2:49" x14ac:dyDescent="0.35">
      <c r="B272" s="187"/>
      <c r="C272" s="152">
        <v>42774</v>
      </c>
      <c r="D272" s="186"/>
      <c r="E272" s="186"/>
      <c r="F272" s="187"/>
      <c r="G272" s="152">
        <v>42774</v>
      </c>
      <c r="H272" s="186"/>
      <c r="I272" s="49"/>
      <c r="J272" s="187"/>
      <c r="K272" s="152">
        <v>42774</v>
      </c>
      <c r="L272" s="186"/>
      <c r="M272" s="49"/>
      <c r="N272" s="187"/>
      <c r="O272" s="152">
        <v>42774</v>
      </c>
      <c r="P272" s="186">
        <v>1.9330000000000001</v>
      </c>
      <c r="Q272" s="49"/>
      <c r="R272" s="186"/>
      <c r="S272" s="152">
        <v>42774</v>
      </c>
      <c r="T272" s="186">
        <v>2.2509999999999999</v>
      </c>
      <c r="U272" s="49"/>
      <c r="V272" s="186"/>
      <c r="W272" s="152">
        <v>42774</v>
      </c>
      <c r="X272" s="186">
        <v>2.4750000000000001</v>
      </c>
      <c r="Y272" s="186"/>
      <c r="Z272" s="187"/>
      <c r="AA272" s="152">
        <v>42774</v>
      </c>
      <c r="AB272" s="186">
        <v>2.629</v>
      </c>
      <c r="AC272" s="49"/>
      <c r="AD272" s="186"/>
      <c r="AE272" s="152">
        <v>42774</v>
      </c>
      <c r="AF272" s="186">
        <v>2.9079999999999999</v>
      </c>
      <c r="AG272" s="49"/>
      <c r="AH272" s="186"/>
      <c r="AI272" s="152">
        <v>42774</v>
      </c>
      <c r="AJ272" s="186">
        <v>3.2</v>
      </c>
      <c r="AK272" s="49"/>
      <c r="AL272" s="186"/>
      <c r="AM272" s="152">
        <v>42774</v>
      </c>
      <c r="AN272" s="186">
        <v>3.274</v>
      </c>
      <c r="AO272" s="49"/>
      <c r="AP272" s="186"/>
      <c r="AQ272" s="152">
        <v>42774</v>
      </c>
      <c r="AR272" s="186">
        <v>3.6109999999999998</v>
      </c>
      <c r="AS272" s="49"/>
      <c r="AT272" s="186"/>
      <c r="AU272" s="152">
        <v>42774</v>
      </c>
      <c r="AV272" s="186">
        <v>3.9390000000000001</v>
      </c>
      <c r="AW272" s="49"/>
    </row>
    <row r="273" spans="2:138" x14ac:dyDescent="0.35">
      <c r="B273" s="187"/>
      <c r="C273" s="152">
        <v>42775</v>
      </c>
      <c r="D273" s="186"/>
      <c r="E273" s="186"/>
      <c r="F273" s="187"/>
      <c r="G273" s="152">
        <v>42775</v>
      </c>
      <c r="H273" s="186"/>
      <c r="I273" s="49"/>
      <c r="J273" s="187"/>
      <c r="K273" s="152">
        <v>42775</v>
      </c>
      <c r="L273" s="186"/>
      <c r="M273" s="49"/>
      <c r="N273" s="187"/>
      <c r="O273" s="152">
        <v>42775</v>
      </c>
      <c r="P273" s="186">
        <v>1.8919999999999999</v>
      </c>
      <c r="Q273" s="49"/>
      <c r="R273" s="186"/>
      <c r="S273" s="152">
        <v>42775</v>
      </c>
      <c r="T273" s="186">
        <v>2.1709999999999998</v>
      </c>
      <c r="U273" s="49"/>
      <c r="V273" s="186"/>
      <c r="W273" s="152">
        <v>42775</v>
      </c>
      <c r="X273" s="186">
        <v>2.3879999999999999</v>
      </c>
      <c r="Y273" s="186"/>
      <c r="Z273" s="187"/>
      <c r="AA273" s="152">
        <v>42775</v>
      </c>
      <c r="AB273" s="186">
        <v>2.532</v>
      </c>
      <c r="AC273" s="49"/>
      <c r="AD273" s="186"/>
      <c r="AE273" s="152">
        <v>42775</v>
      </c>
      <c r="AF273" s="186">
        <v>2.8050000000000002</v>
      </c>
      <c r="AG273" s="49"/>
      <c r="AH273" s="186"/>
      <c r="AI273" s="152">
        <v>42775</v>
      </c>
      <c r="AJ273" s="186">
        <v>3.0950000000000002</v>
      </c>
      <c r="AK273" s="49"/>
      <c r="AL273" s="186"/>
      <c r="AM273" s="152">
        <v>42775</v>
      </c>
      <c r="AN273" s="186">
        <v>3.18</v>
      </c>
      <c r="AO273" s="49"/>
      <c r="AP273" s="186"/>
      <c r="AQ273" s="152">
        <v>42775</v>
      </c>
      <c r="AR273" s="186">
        <v>3.51</v>
      </c>
      <c r="AS273" s="49"/>
      <c r="AT273" s="186"/>
      <c r="AU273" s="152">
        <v>42775</v>
      </c>
      <c r="AV273" s="186">
        <v>3.8359999999999999</v>
      </c>
      <c r="AW273" s="49"/>
    </row>
    <row r="274" spans="2:138" x14ac:dyDescent="0.35">
      <c r="B274" s="187"/>
      <c r="C274" s="152">
        <v>42776</v>
      </c>
      <c r="D274" s="186"/>
      <c r="E274" s="186"/>
      <c r="F274" s="187"/>
      <c r="G274" s="152">
        <v>42776</v>
      </c>
      <c r="H274" s="186"/>
      <c r="I274" s="49"/>
      <c r="J274" s="187"/>
      <c r="K274" s="152">
        <v>42776</v>
      </c>
      <c r="L274" s="186"/>
      <c r="M274" s="49"/>
      <c r="N274" s="187"/>
      <c r="O274" s="152">
        <v>42776</v>
      </c>
      <c r="P274" s="186">
        <v>1.9</v>
      </c>
      <c r="Q274" s="49"/>
      <c r="R274" s="186"/>
      <c r="S274" s="152">
        <v>42776</v>
      </c>
      <c r="T274" s="186">
        <v>2.1960000000000002</v>
      </c>
      <c r="U274" s="49"/>
      <c r="V274" s="186"/>
      <c r="W274" s="152">
        <v>42776</v>
      </c>
      <c r="X274" s="186">
        <v>2.415</v>
      </c>
      <c r="Y274" s="186"/>
      <c r="Z274" s="187"/>
      <c r="AA274" s="152">
        <v>42776</v>
      </c>
      <c r="AB274" s="186">
        <v>2.5609999999999999</v>
      </c>
      <c r="AC274" s="49"/>
      <c r="AD274" s="186"/>
      <c r="AE274" s="152">
        <v>42776</v>
      </c>
      <c r="AF274" s="186">
        <v>2.8319999999999999</v>
      </c>
      <c r="AG274" s="49"/>
      <c r="AH274" s="186"/>
      <c r="AI274" s="152">
        <v>42776</v>
      </c>
      <c r="AJ274" s="186">
        <v>3.13</v>
      </c>
      <c r="AK274" s="49"/>
      <c r="AL274" s="186"/>
      <c r="AM274" s="152">
        <v>42776</v>
      </c>
      <c r="AN274" s="186">
        <v>3.22</v>
      </c>
      <c r="AO274" s="49"/>
      <c r="AP274" s="186"/>
      <c r="AQ274" s="152">
        <v>42776</v>
      </c>
      <c r="AR274" s="186">
        <v>3.56</v>
      </c>
      <c r="AS274" s="49"/>
      <c r="AT274" s="186"/>
      <c r="AU274" s="152">
        <v>42776</v>
      </c>
      <c r="AV274" s="186">
        <v>3.8839999999999999</v>
      </c>
      <c r="AW274" s="49"/>
    </row>
    <row r="275" spans="2:138" x14ac:dyDescent="0.35">
      <c r="B275" s="187"/>
      <c r="C275" s="152">
        <v>42779</v>
      </c>
      <c r="D275" s="186"/>
      <c r="E275" s="186"/>
      <c r="F275" s="187"/>
      <c r="G275" s="152">
        <v>42779</v>
      </c>
      <c r="H275" s="186"/>
      <c r="I275" s="49"/>
      <c r="J275" s="187"/>
      <c r="K275" s="152">
        <v>42779</v>
      </c>
      <c r="L275" s="186"/>
      <c r="M275" s="49"/>
      <c r="N275" s="187"/>
      <c r="O275" s="152">
        <v>42779</v>
      </c>
      <c r="P275" s="186">
        <v>1.901</v>
      </c>
      <c r="Q275" s="49"/>
      <c r="R275" s="186"/>
      <c r="S275" s="152">
        <v>42779</v>
      </c>
      <c r="T275" s="186">
        <v>2.2010000000000001</v>
      </c>
      <c r="U275" s="49"/>
      <c r="V275" s="186"/>
      <c r="W275" s="152">
        <v>42779</v>
      </c>
      <c r="X275" s="186">
        <v>2.4209999999999998</v>
      </c>
      <c r="Y275" s="186"/>
      <c r="Z275" s="187"/>
      <c r="AA275" s="152">
        <v>42779</v>
      </c>
      <c r="AB275" s="186">
        <v>2.5670000000000002</v>
      </c>
      <c r="AC275" s="49"/>
      <c r="AD275" s="186"/>
      <c r="AE275" s="152">
        <v>42779</v>
      </c>
      <c r="AF275" s="186">
        <v>2.8369999999999997</v>
      </c>
      <c r="AG275" s="49"/>
      <c r="AH275" s="186"/>
      <c r="AI275" s="152">
        <v>42779</v>
      </c>
      <c r="AJ275" s="186">
        <v>3.1440000000000001</v>
      </c>
      <c r="AK275" s="49"/>
      <c r="AL275" s="186"/>
      <c r="AM275" s="152">
        <v>42779</v>
      </c>
      <c r="AN275" s="186">
        <v>3.2330000000000001</v>
      </c>
      <c r="AO275" s="49"/>
      <c r="AP275" s="186"/>
      <c r="AQ275" s="152">
        <v>42779</v>
      </c>
      <c r="AR275" s="186">
        <v>3.577</v>
      </c>
      <c r="AS275" s="49"/>
      <c r="AT275" s="186"/>
      <c r="AU275" s="152">
        <v>42779</v>
      </c>
      <c r="AV275" s="186">
        <v>3.9009999999999998</v>
      </c>
      <c r="AW275" s="49"/>
    </row>
    <row r="276" spans="2:138" x14ac:dyDescent="0.35">
      <c r="B276" s="187"/>
      <c r="C276" s="152">
        <v>42780</v>
      </c>
      <c r="D276" s="186"/>
      <c r="E276" s="186"/>
      <c r="F276" s="187"/>
      <c r="G276" s="152">
        <v>42780</v>
      </c>
      <c r="H276" s="186"/>
      <c r="I276" s="49"/>
      <c r="J276" s="187"/>
      <c r="K276" s="152">
        <v>42780</v>
      </c>
      <c r="L276" s="186"/>
      <c r="M276" s="49"/>
      <c r="N276" s="187"/>
      <c r="O276" s="152">
        <v>42780</v>
      </c>
      <c r="P276" s="186">
        <v>1.899</v>
      </c>
      <c r="Q276" s="49"/>
      <c r="R276" s="186"/>
      <c r="S276" s="152">
        <v>42780</v>
      </c>
      <c r="T276" s="186">
        <v>2.2160000000000002</v>
      </c>
      <c r="U276" s="49"/>
      <c r="V276" s="186"/>
      <c r="W276" s="152">
        <v>42780</v>
      </c>
      <c r="X276" s="186">
        <v>2.4409999999999998</v>
      </c>
      <c r="Y276" s="186"/>
      <c r="Z276" s="187"/>
      <c r="AA276" s="152">
        <v>42780</v>
      </c>
      <c r="AB276" s="186">
        <v>2.5869999999999997</v>
      </c>
      <c r="AC276" s="49"/>
      <c r="AD276" s="186"/>
      <c r="AE276" s="152">
        <v>42780</v>
      </c>
      <c r="AF276" s="186">
        <v>2.8580000000000001</v>
      </c>
      <c r="AG276" s="49"/>
      <c r="AH276" s="186"/>
      <c r="AI276" s="152">
        <v>42780</v>
      </c>
      <c r="AJ276" s="186">
        <v>3.169</v>
      </c>
      <c r="AK276" s="49"/>
      <c r="AL276" s="186"/>
      <c r="AM276" s="152">
        <v>42780</v>
      </c>
      <c r="AN276" s="186">
        <v>3.262</v>
      </c>
      <c r="AO276" s="49"/>
      <c r="AP276" s="186"/>
      <c r="AQ276" s="152">
        <v>42780</v>
      </c>
      <c r="AR276" s="186">
        <v>3.6120000000000001</v>
      </c>
      <c r="AS276" s="49"/>
      <c r="AT276" s="186"/>
      <c r="AU276" s="152">
        <v>42780</v>
      </c>
      <c r="AV276" s="186">
        <v>3.9359999999999999</v>
      </c>
      <c r="AW276" s="49"/>
    </row>
    <row r="277" spans="2:138" x14ac:dyDescent="0.35">
      <c r="B277" s="187"/>
      <c r="C277" s="152">
        <v>42781</v>
      </c>
      <c r="D277" s="186"/>
      <c r="E277" s="186"/>
      <c r="F277" s="187"/>
      <c r="G277" s="152">
        <v>42781</v>
      </c>
      <c r="H277" s="186"/>
      <c r="I277" s="49"/>
      <c r="J277" s="187"/>
      <c r="K277" s="152">
        <v>42781</v>
      </c>
      <c r="L277" s="186"/>
      <c r="M277" s="49"/>
      <c r="N277" s="187"/>
      <c r="O277" s="152">
        <v>42781</v>
      </c>
      <c r="P277" s="186">
        <v>1.9</v>
      </c>
      <c r="Q277" s="49"/>
      <c r="R277" s="186"/>
      <c r="S277" s="152">
        <v>42781</v>
      </c>
      <c r="T277" s="186">
        <v>2.238</v>
      </c>
      <c r="U277" s="49"/>
      <c r="V277" s="186"/>
      <c r="W277" s="152">
        <v>42781</v>
      </c>
      <c r="X277" s="186">
        <v>2.472</v>
      </c>
      <c r="Y277" s="186"/>
      <c r="Z277" s="187"/>
      <c r="AA277" s="152">
        <v>42781</v>
      </c>
      <c r="AB277" s="186">
        <v>2.6259999999999999</v>
      </c>
      <c r="AC277" s="49"/>
      <c r="AD277" s="186"/>
      <c r="AE277" s="152">
        <v>42781</v>
      </c>
      <c r="AF277" s="186">
        <v>2.8970000000000002</v>
      </c>
      <c r="AG277" s="49"/>
      <c r="AH277" s="186"/>
      <c r="AI277" s="152">
        <v>42781</v>
      </c>
      <c r="AJ277" s="186">
        <v>3.2229999999999999</v>
      </c>
      <c r="AK277" s="49"/>
      <c r="AL277" s="186"/>
      <c r="AM277" s="152">
        <v>42781</v>
      </c>
      <c r="AN277" s="186">
        <v>3.3170000000000002</v>
      </c>
      <c r="AO277" s="49"/>
      <c r="AP277" s="186"/>
      <c r="AQ277" s="152">
        <v>42781</v>
      </c>
      <c r="AR277" s="186">
        <v>3.67</v>
      </c>
      <c r="AS277" s="49"/>
      <c r="AT277" s="186"/>
      <c r="AU277" s="152">
        <v>42781</v>
      </c>
      <c r="AV277" s="186">
        <v>3.992</v>
      </c>
      <c r="AW277" s="49"/>
    </row>
    <row r="278" spans="2:138" x14ac:dyDescent="0.35">
      <c r="B278" s="187"/>
      <c r="C278" s="152">
        <v>42782</v>
      </c>
      <c r="D278" s="186"/>
      <c r="E278" s="186"/>
      <c r="F278" s="187"/>
      <c r="G278" s="152">
        <v>42782</v>
      </c>
      <c r="H278" s="186"/>
      <c r="I278" s="49"/>
      <c r="J278" s="187"/>
      <c r="K278" s="152">
        <v>42782</v>
      </c>
      <c r="L278" s="186"/>
      <c r="M278" s="49"/>
      <c r="N278" s="187"/>
      <c r="O278" s="152">
        <v>42782</v>
      </c>
      <c r="P278" s="186">
        <v>1.9</v>
      </c>
      <c r="Q278" s="49"/>
      <c r="R278" s="186"/>
      <c r="S278" s="152">
        <v>42782</v>
      </c>
      <c r="T278" s="186">
        <v>2.258</v>
      </c>
      <c r="U278" s="49"/>
      <c r="V278" s="186"/>
      <c r="W278" s="152">
        <v>42782</v>
      </c>
      <c r="X278" s="186">
        <v>2.5030000000000001</v>
      </c>
      <c r="Y278" s="186"/>
      <c r="Z278" s="187"/>
      <c r="AA278" s="152">
        <v>42782</v>
      </c>
      <c r="AB278" s="186">
        <v>2.677</v>
      </c>
      <c r="AC278" s="49"/>
      <c r="AD278" s="186"/>
      <c r="AE278" s="152">
        <v>42782</v>
      </c>
      <c r="AF278" s="186">
        <v>2.9459999999999997</v>
      </c>
      <c r="AG278" s="49"/>
      <c r="AH278" s="186"/>
      <c r="AI278" s="152">
        <v>42782</v>
      </c>
      <c r="AJ278" s="186">
        <v>3.262</v>
      </c>
      <c r="AK278" s="49"/>
      <c r="AL278" s="186"/>
      <c r="AM278" s="152">
        <v>42782</v>
      </c>
      <c r="AN278" s="186">
        <v>3.3639999999999999</v>
      </c>
      <c r="AO278" s="49"/>
      <c r="AP278" s="186"/>
      <c r="AQ278" s="152">
        <v>42782</v>
      </c>
      <c r="AR278" s="186">
        <v>3.7119999999999997</v>
      </c>
      <c r="AS278" s="49"/>
      <c r="AT278" s="186"/>
      <c r="AU278" s="152">
        <v>42782</v>
      </c>
      <c r="AV278" s="186">
        <v>4.0339999999999998</v>
      </c>
      <c r="AW278" s="49"/>
    </row>
    <row r="279" spans="2:138" x14ac:dyDescent="0.35">
      <c r="B279" s="187"/>
      <c r="C279" s="152">
        <v>42783</v>
      </c>
      <c r="D279" s="186"/>
      <c r="E279" s="186"/>
      <c r="F279" s="187"/>
      <c r="G279" s="152">
        <v>42783</v>
      </c>
      <c r="H279" s="186"/>
      <c r="I279" s="49"/>
      <c r="J279" s="187"/>
      <c r="K279" s="152">
        <v>42783</v>
      </c>
      <c r="L279" s="186"/>
      <c r="M279" s="49"/>
      <c r="N279" s="187"/>
      <c r="O279" s="152">
        <v>42783</v>
      </c>
      <c r="P279" s="186">
        <v>1.8919999999999999</v>
      </c>
      <c r="Q279" s="49"/>
      <c r="R279" s="186"/>
      <c r="S279" s="152">
        <v>42783</v>
      </c>
      <c r="T279" s="186">
        <v>2.2200000000000002</v>
      </c>
      <c r="U279" s="49"/>
      <c r="V279" s="186"/>
      <c r="W279" s="152">
        <v>42783</v>
      </c>
      <c r="X279" s="186">
        <v>2.4740000000000002</v>
      </c>
      <c r="Y279" s="186"/>
      <c r="Z279" s="187"/>
      <c r="AA279" s="152">
        <v>42783</v>
      </c>
      <c r="AB279" s="186">
        <v>2.6480000000000001</v>
      </c>
      <c r="AC279" s="49"/>
      <c r="AD279" s="186"/>
      <c r="AE279" s="152">
        <v>42783</v>
      </c>
      <c r="AF279" s="186">
        <v>2.9220000000000002</v>
      </c>
      <c r="AG279" s="49"/>
      <c r="AH279" s="186"/>
      <c r="AI279" s="152">
        <v>42783</v>
      </c>
      <c r="AJ279" s="186">
        <v>3.242</v>
      </c>
      <c r="AK279" s="49"/>
      <c r="AL279" s="186"/>
      <c r="AM279" s="152">
        <v>42783</v>
      </c>
      <c r="AN279" s="186">
        <v>3.347</v>
      </c>
      <c r="AO279" s="49"/>
      <c r="AP279" s="186"/>
      <c r="AQ279" s="152">
        <v>42783</v>
      </c>
      <c r="AR279" s="186">
        <v>3.7130000000000001</v>
      </c>
      <c r="AS279" s="49"/>
      <c r="AT279" s="186"/>
      <c r="AU279" s="152">
        <v>42783</v>
      </c>
      <c r="AV279" s="186">
        <v>4.0279999999999996</v>
      </c>
      <c r="AW279" s="49"/>
    </row>
    <row r="280" spans="2:138" x14ac:dyDescent="0.35">
      <c r="B280" s="187"/>
      <c r="C280" s="152">
        <v>42786</v>
      </c>
      <c r="D280" s="186"/>
      <c r="E280" s="186"/>
      <c r="F280" s="187"/>
      <c r="G280" s="152">
        <v>42786</v>
      </c>
      <c r="H280" s="186"/>
      <c r="I280" s="49"/>
      <c r="J280" s="187"/>
      <c r="K280" s="152">
        <v>42786</v>
      </c>
      <c r="L280" s="186"/>
      <c r="M280" s="49"/>
      <c r="N280" s="187"/>
      <c r="O280" s="152">
        <v>42786</v>
      </c>
      <c r="P280" s="186">
        <v>1.8980000000000001</v>
      </c>
      <c r="Q280" s="49"/>
      <c r="R280" s="186"/>
      <c r="S280" s="152">
        <v>42786</v>
      </c>
      <c r="T280" s="186">
        <v>2.1949999999999998</v>
      </c>
      <c r="U280" s="49"/>
      <c r="V280" s="186"/>
      <c r="W280" s="152">
        <v>42786</v>
      </c>
      <c r="X280" s="186">
        <v>2.4489999999999998</v>
      </c>
      <c r="Y280" s="186"/>
      <c r="Z280" s="187"/>
      <c r="AA280" s="152">
        <v>42786</v>
      </c>
      <c r="AB280" s="186">
        <v>2.6240000000000001</v>
      </c>
      <c r="AC280" s="49"/>
      <c r="AD280" s="186"/>
      <c r="AE280" s="152">
        <v>42786</v>
      </c>
      <c r="AF280" s="186">
        <v>2.899</v>
      </c>
      <c r="AG280" s="49"/>
      <c r="AH280" s="186"/>
      <c r="AI280" s="152">
        <v>42786</v>
      </c>
      <c r="AJ280" s="186">
        <v>3.22</v>
      </c>
      <c r="AK280" s="49"/>
      <c r="AL280" s="186"/>
      <c r="AM280" s="152">
        <v>42786</v>
      </c>
      <c r="AN280" s="186">
        <v>3.3260000000000001</v>
      </c>
      <c r="AO280" s="49"/>
      <c r="AP280" s="186"/>
      <c r="AQ280" s="152">
        <v>42786</v>
      </c>
      <c r="AR280" s="186">
        <v>3.6840000000000002</v>
      </c>
      <c r="AS280" s="49"/>
      <c r="AT280" s="186"/>
      <c r="AU280" s="152">
        <v>42786</v>
      </c>
      <c r="AV280" s="186">
        <v>4.0010000000000003</v>
      </c>
      <c r="AW280" s="49"/>
    </row>
    <row r="281" spans="2:138" x14ac:dyDescent="0.35">
      <c r="B281" s="187"/>
      <c r="C281" s="152">
        <v>42787</v>
      </c>
      <c r="D281" s="186"/>
      <c r="E281" s="186"/>
      <c r="F281" s="187"/>
      <c r="G281" s="152">
        <v>42787</v>
      </c>
      <c r="H281" s="186"/>
      <c r="I281" s="49"/>
      <c r="J281" s="187"/>
      <c r="K281" s="152">
        <v>42787</v>
      </c>
      <c r="L281" s="186"/>
      <c r="M281" s="49"/>
      <c r="N281" s="187"/>
      <c r="O281" s="152">
        <v>42787</v>
      </c>
      <c r="P281" s="186">
        <v>1.9529999999999998</v>
      </c>
      <c r="Q281" s="49"/>
      <c r="R281" s="186"/>
      <c r="S281" s="152">
        <v>42787</v>
      </c>
      <c r="T281" s="186">
        <v>2.1930000000000001</v>
      </c>
      <c r="U281" s="49"/>
      <c r="V281" s="186"/>
      <c r="W281" s="152">
        <v>42787</v>
      </c>
      <c r="X281" s="186">
        <v>2.4510000000000001</v>
      </c>
      <c r="Y281" s="186"/>
      <c r="Z281" s="187"/>
      <c r="AA281" s="152">
        <v>42787</v>
      </c>
      <c r="AB281" s="186">
        <v>2.6240000000000001</v>
      </c>
      <c r="AC281" s="49"/>
      <c r="AD281" s="186"/>
      <c r="AE281" s="152">
        <v>42787</v>
      </c>
      <c r="AF281" s="186">
        <v>2.899</v>
      </c>
      <c r="AG281" s="49"/>
      <c r="AH281" s="186"/>
      <c r="AI281" s="152">
        <v>42787</v>
      </c>
      <c r="AJ281" s="186">
        <v>3.214</v>
      </c>
      <c r="AK281" s="49"/>
      <c r="AL281" s="186"/>
      <c r="AM281" s="152">
        <v>42787</v>
      </c>
      <c r="AN281" s="186">
        <v>3.3239999999999998</v>
      </c>
      <c r="AO281" s="49"/>
      <c r="AP281" s="186"/>
      <c r="AQ281" s="152">
        <v>42787</v>
      </c>
      <c r="AR281" s="186">
        <v>3.6829999999999998</v>
      </c>
      <c r="AS281" s="49"/>
      <c r="AT281" s="186"/>
      <c r="AU281" s="152">
        <v>42787</v>
      </c>
      <c r="AV281" s="186">
        <v>4.0039999999999996</v>
      </c>
      <c r="AW281" s="49"/>
    </row>
    <row r="282" spans="2:138" x14ac:dyDescent="0.35">
      <c r="B282" s="187"/>
      <c r="C282" s="152">
        <v>42788</v>
      </c>
      <c r="D282" s="186"/>
      <c r="E282" s="186"/>
      <c r="F282" s="187"/>
      <c r="G282" s="152">
        <v>42788</v>
      </c>
      <c r="H282" s="186"/>
      <c r="I282" s="49"/>
      <c r="J282" s="187"/>
      <c r="K282" s="152">
        <v>42788</v>
      </c>
      <c r="L282" s="186"/>
      <c r="M282" s="49"/>
      <c r="N282" s="187"/>
      <c r="O282" s="152">
        <v>42788</v>
      </c>
      <c r="P282" s="186">
        <v>1.899</v>
      </c>
      <c r="Q282" s="49"/>
      <c r="R282" s="186"/>
      <c r="S282" s="152">
        <v>42788</v>
      </c>
      <c r="T282" s="186">
        <v>2.198</v>
      </c>
      <c r="U282" s="49"/>
      <c r="V282" s="186"/>
      <c r="W282" s="152">
        <v>42788</v>
      </c>
      <c r="X282" s="186">
        <v>2.456</v>
      </c>
      <c r="Y282" s="186"/>
      <c r="Z282" s="187"/>
      <c r="AA282" s="152">
        <v>42788</v>
      </c>
      <c r="AB282" s="186">
        <v>2.6259999999999999</v>
      </c>
      <c r="AC282" s="49"/>
      <c r="AD282" s="186"/>
      <c r="AE282" s="152">
        <v>42788</v>
      </c>
      <c r="AF282" s="186">
        <v>2.899</v>
      </c>
      <c r="AG282" s="49"/>
      <c r="AH282" s="186"/>
      <c r="AI282" s="152">
        <v>42788</v>
      </c>
      <c r="AJ282" s="186">
        <v>3.2120000000000002</v>
      </c>
      <c r="AK282" s="49"/>
      <c r="AL282" s="186"/>
      <c r="AM282" s="152">
        <v>42788</v>
      </c>
      <c r="AN282" s="186">
        <v>3.3239999999999998</v>
      </c>
      <c r="AO282" s="49"/>
      <c r="AP282" s="186"/>
      <c r="AQ282" s="152">
        <v>42788</v>
      </c>
      <c r="AR282" s="186">
        <v>3.6930000000000001</v>
      </c>
      <c r="AS282" s="49"/>
      <c r="AT282" s="186"/>
      <c r="AU282" s="152">
        <v>42788</v>
      </c>
      <c r="AV282" s="186">
        <v>4.0140000000000002</v>
      </c>
      <c r="AW282" s="49"/>
    </row>
    <row r="283" spans="2:138" x14ac:dyDescent="0.35">
      <c r="B283" s="187"/>
      <c r="C283" s="152">
        <v>42789</v>
      </c>
      <c r="D283" s="186"/>
      <c r="E283" s="186"/>
      <c r="F283" s="187"/>
      <c r="G283" s="152">
        <v>42789</v>
      </c>
      <c r="H283" s="186"/>
      <c r="I283" s="49"/>
      <c r="J283" s="187"/>
      <c r="K283" s="152">
        <v>42789</v>
      </c>
      <c r="L283" s="186"/>
      <c r="M283" s="49"/>
      <c r="N283" s="187"/>
      <c r="O283" s="152">
        <v>42789</v>
      </c>
      <c r="P283" s="186">
        <v>1.899</v>
      </c>
      <c r="Q283" s="49"/>
      <c r="R283" s="186"/>
      <c r="S283" s="152">
        <v>42789</v>
      </c>
      <c r="T283" s="186">
        <v>2.1869999999999998</v>
      </c>
      <c r="U283" s="49"/>
      <c r="V283" s="186"/>
      <c r="W283" s="152">
        <v>42789</v>
      </c>
      <c r="X283" s="186">
        <v>2.4390000000000001</v>
      </c>
      <c r="Y283" s="186"/>
      <c r="Z283" s="187"/>
      <c r="AA283" s="152">
        <v>42789</v>
      </c>
      <c r="AB283" s="186">
        <v>2.609</v>
      </c>
      <c r="AC283" s="49"/>
      <c r="AD283" s="186"/>
      <c r="AE283" s="152">
        <v>42789</v>
      </c>
      <c r="AF283" s="186">
        <v>2.8740000000000001</v>
      </c>
      <c r="AG283" s="49"/>
      <c r="AH283" s="186"/>
      <c r="AI283" s="152">
        <v>42789</v>
      </c>
      <c r="AJ283" s="186">
        <v>3.1739999999999999</v>
      </c>
      <c r="AK283" s="49"/>
      <c r="AL283" s="186"/>
      <c r="AM283" s="152">
        <v>42789</v>
      </c>
      <c r="AN283" s="186">
        <v>3.2810000000000001</v>
      </c>
      <c r="AO283" s="49"/>
      <c r="AP283" s="186"/>
      <c r="AQ283" s="152">
        <v>42789</v>
      </c>
      <c r="AR283" s="186">
        <v>3.657</v>
      </c>
      <c r="AS283" s="49"/>
      <c r="AT283" s="186"/>
      <c r="AU283" s="152">
        <v>42789</v>
      </c>
      <c r="AV283" s="186">
        <v>3.9740000000000002</v>
      </c>
      <c r="AW283" s="49"/>
    </row>
    <row r="284" spans="2:138" x14ac:dyDescent="0.35">
      <c r="B284" s="187"/>
      <c r="C284" s="152">
        <v>42790</v>
      </c>
      <c r="D284" s="186"/>
      <c r="E284" s="186"/>
      <c r="F284" s="187"/>
      <c r="G284" s="152">
        <v>42790</v>
      </c>
      <c r="H284" s="186"/>
      <c r="I284" s="49"/>
      <c r="J284" s="187"/>
      <c r="K284" s="152">
        <v>42790</v>
      </c>
      <c r="L284" s="186"/>
      <c r="M284" s="49"/>
      <c r="N284" s="187"/>
      <c r="O284" s="152">
        <v>42790</v>
      </c>
      <c r="P284" s="186">
        <v>1.8959999999999999</v>
      </c>
      <c r="Q284" s="49"/>
      <c r="R284" s="186"/>
      <c r="S284" s="152">
        <v>42790</v>
      </c>
      <c r="T284" s="186">
        <v>2.1869999999999998</v>
      </c>
      <c r="U284" s="49"/>
      <c r="V284" s="186"/>
      <c r="W284" s="152">
        <v>42790</v>
      </c>
      <c r="X284" s="186">
        <v>2.4329999999999998</v>
      </c>
      <c r="Y284" s="186"/>
      <c r="Z284" s="187"/>
      <c r="AA284" s="152">
        <v>42790</v>
      </c>
      <c r="AB284" s="186">
        <v>2.597</v>
      </c>
      <c r="AC284" s="49"/>
      <c r="AD284" s="186"/>
      <c r="AE284" s="152">
        <v>42790</v>
      </c>
      <c r="AF284" s="186">
        <v>2.8479999999999999</v>
      </c>
      <c r="AG284" s="49"/>
      <c r="AH284" s="186"/>
      <c r="AI284" s="152">
        <v>42790</v>
      </c>
      <c r="AJ284" s="186">
        <v>3.145</v>
      </c>
      <c r="AK284" s="49"/>
      <c r="AL284" s="186"/>
      <c r="AM284" s="152">
        <v>42790</v>
      </c>
      <c r="AN284" s="186">
        <v>3.25</v>
      </c>
      <c r="AO284" s="49"/>
      <c r="AP284" s="186"/>
      <c r="AQ284" s="152">
        <v>42790</v>
      </c>
      <c r="AR284" s="186">
        <v>3.625</v>
      </c>
      <c r="AS284" s="49"/>
      <c r="AT284" s="186"/>
      <c r="AU284" s="152">
        <v>42790</v>
      </c>
      <c r="AV284" s="186">
        <v>3.9359999999999999</v>
      </c>
      <c r="AW284" s="49"/>
    </row>
    <row r="285" spans="2:138" x14ac:dyDescent="0.35">
      <c r="B285" s="187"/>
      <c r="C285" s="152">
        <v>42793</v>
      </c>
      <c r="D285" s="186"/>
      <c r="E285" s="186"/>
      <c r="F285" s="187"/>
      <c r="G285" s="152">
        <v>42793</v>
      </c>
      <c r="H285" s="186"/>
      <c r="I285" s="49"/>
      <c r="J285" s="187"/>
      <c r="K285" s="152">
        <v>42793</v>
      </c>
      <c r="L285" s="186"/>
      <c r="M285" s="49"/>
      <c r="N285" s="187"/>
      <c r="O285" s="152">
        <v>42793</v>
      </c>
      <c r="P285" s="186">
        <v>1.899</v>
      </c>
      <c r="Q285" s="49"/>
      <c r="R285" s="186"/>
      <c r="S285" s="152">
        <v>42793</v>
      </c>
      <c r="T285" s="186">
        <v>2.177</v>
      </c>
      <c r="U285" s="49"/>
      <c r="V285" s="186"/>
      <c r="W285" s="152">
        <v>42793</v>
      </c>
      <c r="X285" s="186">
        <v>2.42</v>
      </c>
      <c r="Y285" s="186"/>
      <c r="Z285" s="187"/>
      <c r="AA285" s="152">
        <v>42793</v>
      </c>
      <c r="AB285" s="186">
        <v>2.5830000000000002</v>
      </c>
      <c r="AC285" s="49"/>
      <c r="AD285" s="186"/>
      <c r="AE285" s="152">
        <v>42793</v>
      </c>
      <c r="AF285" s="186">
        <v>2.8319999999999999</v>
      </c>
      <c r="AG285" s="49"/>
      <c r="AH285" s="186"/>
      <c r="AI285" s="152">
        <v>42793</v>
      </c>
      <c r="AJ285" s="186">
        <v>3.1259999999999999</v>
      </c>
      <c r="AK285" s="49"/>
      <c r="AL285" s="186"/>
      <c r="AM285" s="152">
        <v>42793</v>
      </c>
      <c r="AN285" s="186">
        <v>3.23</v>
      </c>
      <c r="AO285" s="49"/>
      <c r="AP285" s="186"/>
      <c r="AQ285" s="152">
        <v>42793</v>
      </c>
      <c r="AR285" s="186">
        <v>3.6040000000000001</v>
      </c>
      <c r="AS285" s="49"/>
      <c r="AT285" s="186"/>
      <c r="AU285" s="152">
        <v>42793</v>
      </c>
      <c r="AV285" s="186">
        <v>3.9130000000000003</v>
      </c>
      <c r="AW285" s="49"/>
    </row>
    <row r="286" spans="2:138" x14ac:dyDescent="0.35">
      <c r="B286" s="187"/>
      <c r="C286" s="152">
        <v>42794</v>
      </c>
      <c r="D286" s="186"/>
      <c r="E286" s="186"/>
      <c r="F286" s="187"/>
      <c r="G286" s="152">
        <v>42794</v>
      </c>
      <c r="H286" s="186"/>
      <c r="I286" s="49"/>
      <c r="J286" s="187"/>
      <c r="K286" s="152">
        <v>42794</v>
      </c>
      <c r="L286" s="186"/>
      <c r="M286" s="49"/>
      <c r="N286" s="187"/>
      <c r="O286" s="152">
        <v>42794</v>
      </c>
      <c r="P286" s="186">
        <v>1.901</v>
      </c>
      <c r="Q286" s="49"/>
      <c r="R286" s="186"/>
      <c r="S286" s="152">
        <v>42794</v>
      </c>
      <c r="T286" s="186">
        <v>2.1920000000000002</v>
      </c>
      <c r="U286" s="49"/>
      <c r="V286" s="186"/>
      <c r="W286" s="152">
        <v>42794</v>
      </c>
      <c r="X286" s="186">
        <v>2.4329999999999998</v>
      </c>
      <c r="Y286" s="186"/>
      <c r="Z286" s="187"/>
      <c r="AA286" s="152">
        <v>42794</v>
      </c>
      <c r="AB286" s="186">
        <v>2.5979999999999999</v>
      </c>
      <c r="AC286" s="49"/>
      <c r="AD286" s="186"/>
      <c r="AE286" s="152">
        <v>42794</v>
      </c>
      <c r="AF286" s="186">
        <v>2.8460000000000001</v>
      </c>
      <c r="AG286" s="49"/>
      <c r="AH286" s="186"/>
      <c r="AI286" s="152">
        <v>42794</v>
      </c>
      <c r="AJ286" s="186">
        <v>3.1429999999999998</v>
      </c>
      <c r="AK286" s="49"/>
      <c r="AL286" s="186"/>
      <c r="AM286" s="152">
        <v>42794</v>
      </c>
      <c r="AN286" s="186">
        <v>3.2519999999999998</v>
      </c>
      <c r="AO286" s="49"/>
      <c r="AP286" s="186"/>
      <c r="AQ286" s="152">
        <v>42794</v>
      </c>
      <c r="AR286" s="186">
        <v>3.6280000000000001</v>
      </c>
      <c r="AS286" s="49"/>
      <c r="AT286" s="186"/>
      <c r="AU286" s="152">
        <v>42794</v>
      </c>
      <c r="AV286" s="186">
        <v>3.9319999999999999</v>
      </c>
      <c r="AW286" s="49"/>
    </row>
    <row r="287" spans="2:138" x14ac:dyDescent="0.35">
      <c r="B287" s="187"/>
      <c r="C287" s="152"/>
      <c r="D287" s="186"/>
      <c r="E287" s="186"/>
      <c r="F287" s="187"/>
      <c r="G287" s="152"/>
      <c r="H287" s="186"/>
      <c r="I287" s="49"/>
      <c r="J287" s="187"/>
      <c r="K287" s="152"/>
      <c r="L287" s="186"/>
      <c r="M287" s="49"/>
      <c r="N287" s="187"/>
      <c r="O287" s="152"/>
      <c r="P287" s="186"/>
      <c r="Q287" s="49"/>
      <c r="R287" s="186"/>
      <c r="S287" s="152"/>
      <c r="T287" s="186"/>
      <c r="U287" s="49"/>
      <c r="V287" s="186"/>
      <c r="W287" s="152"/>
      <c r="X287" s="186"/>
      <c r="Y287" s="186"/>
      <c r="Z287" s="187"/>
      <c r="AA287" s="152"/>
      <c r="AB287" s="186"/>
      <c r="AC287" s="49"/>
      <c r="AD287" s="186"/>
      <c r="AE287" s="152"/>
      <c r="AF287" s="186"/>
      <c r="AG287" s="49"/>
      <c r="AH287" s="186"/>
      <c r="AI287" s="152"/>
      <c r="AJ287" s="186"/>
      <c r="AK287" s="49"/>
      <c r="AL287" s="186"/>
      <c r="AM287" s="152"/>
      <c r="AN287" s="186"/>
      <c r="AO287" s="49"/>
      <c r="AP287" s="186"/>
      <c r="AQ287" s="152"/>
      <c r="AR287" s="186"/>
      <c r="AS287" s="49"/>
      <c r="AT287" s="186"/>
      <c r="AU287" s="152"/>
      <c r="AV287" s="186"/>
      <c r="AW287" s="49"/>
    </row>
    <row r="288" spans="2:138" x14ac:dyDescent="0.35">
      <c r="B288" s="187"/>
      <c r="C288" s="152"/>
      <c r="D288" s="186"/>
      <c r="E288" s="152"/>
      <c r="F288" s="187"/>
      <c r="G288" s="152"/>
      <c r="H288" s="186"/>
      <c r="I288" s="116"/>
      <c r="J288" s="187"/>
      <c r="K288" s="152"/>
      <c r="L288" s="186"/>
      <c r="M288" s="116"/>
      <c r="N288" s="187"/>
      <c r="O288" s="152"/>
      <c r="P288" s="186"/>
      <c r="Q288" s="116"/>
      <c r="R288" s="186"/>
      <c r="S288" s="152"/>
      <c r="T288" s="186"/>
      <c r="U288" s="116"/>
      <c r="V288" s="186"/>
      <c r="W288" s="152"/>
      <c r="X288" s="186"/>
      <c r="Y288" s="152"/>
      <c r="Z288" s="187"/>
      <c r="AA288" s="152"/>
      <c r="AB288" s="186"/>
      <c r="AC288" s="116"/>
      <c r="AD288" s="186"/>
      <c r="AE288" s="152"/>
      <c r="AF288" s="186"/>
      <c r="AG288" s="116"/>
      <c r="AH288" s="186"/>
      <c r="AI288" s="152"/>
      <c r="AJ288" s="186"/>
      <c r="AK288" s="116"/>
      <c r="AL288" s="186"/>
      <c r="AM288" s="152"/>
      <c r="AN288" s="186"/>
      <c r="AO288" s="116"/>
      <c r="AP288" s="186"/>
      <c r="AQ288" s="152"/>
      <c r="AR288" s="186"/>
      <c r="AS288" s="116"/>
      <c r="AT288" s="186"/>
      <c r="AU288" s="152"/>
      <c r="AV288" s="186"/>
      <c r="AW288" s="116"/>
      <c r="AX288" s="183"/>
      <c r="AY288" s="183"/>
      <c r="AZ288" s="183"/>
      <c r="BA288" s="183"/>
      <c r="BB288" s="183"/>
      <c r="BC288" s="183"/>
      <c r="BD288" s="183"/>
      <c r="BE288" s="183"/>
      <c r="BF288" s="183"/>
      <c r="BG288" s="183"/>
      <c r="BH288" s="183"/>
      <c r="BI288" s="183"/>
      <c r="BJ288" s="183"/>
      <c r="BK288" s="183"/>
      <c r="BL288" s="183"/>
      <c r="BM288" s="183"/>
      <c r="BN288" s="183"/>
      <c r="BO288" s="183"/>
      <c r="BP288" s="183"/>
      <c r="BQ288" s="183"/>
      <c r="BR288" s="183"/>
      <c r="BS288" s="183"/>
      <c r="BT288" s="183"/>
      <c r="BU288" s="183"/>
      <c r="BV288" s="183"/>
      <c r="BW288" s="183"/>
      <c r="BX288" s="183"/>
      <c r="BY288" s="183"/>
      <c r="BZ288" s="183"/>
      <c r="CA288" s="183"/>
      <c r="CB288" s="183"/>
      <c r="CC288" s="183"/>
      <c r="CD288" s="183"/>
      <c r="CE288" s="183"/>
      <c r="CF288" s="183"/>
      <c r="CG288" s="183"/>
      <c r="CH288" s="183"/>
      <c r="CI288" s="183"/>
      <c r="CJ288" s="183"/>
      <c r="CK288" s="183"/>
      <c r="CL288" s="183"/>
      <c r="CM288" s="183"/>
      <c r="CN288" s="183"/>
      <c r="CO288" s="183"/>
      <c r="CP288" s="183"/>
      <c r="CQ288" s="183"/>
      <c r="CR288" s="183"/>
      <c r="CS288" s="183"/>
      <c r="CT288" s="183"/>
      <c r="CU288" s="183"/>
      <c r="CV288" s="183"/>
      <c r="CW288" s="183"/>
      <c r="CX288" s="183"/>
      <c r="CY288" s="183"/>
      <c r="CZ288" s="183"/>
      <c r="DA288" s="183"/>
      <c r="DB288" s="183"/>
      <c r="DC288" s="183"/>
      <c r="DD288" s="183"/>
      <c r="DE288" s="183"/>
      <c r="DF288" s="183"/>
      <c r="DG288" s="183"/>
      <c r="DH288" s="183"/>
      <c r="DI288" s="183"/>
      <c r="DJ288" s="183"/>
      <c r="DK288" s="183"/>
      <c r="DL288" s="183"/>
      <c r="DM288" s="183"/>
      <c r="DN288" s="183"/>
      <c r="DO288" s="183"/>
      <c r="DP288" s="183"/>
      <c r="DQ288" s="183"/>
      <c r="DR288" s="183"/>
      <c r="DS288" s="183"/>
      <c r="DT288" s="183"/>
      <c r="DU288" s="183"/>
      <c r="DV288" s="183"/>
      <c r="DW288" s="183"/>
      <c r="DX288" s="183"/>
      <c r="DY288" s="183"/>
      <c r="DZ288" s="183"/>
      <c r="EA288" s="183"/>
      <c r="EB288" s="183"/>
      <c r="EC288" s="183"/>
      <c r="ED288" s="183"/>
      <c r="EE288" s="183"/>
      <c r="EF288" s="183"/>
      <c r="EG288" s="183"/>
      <c r="EH288" s="183"/>
    </row>
    <row r="289" spans="2:138" x14ac:dyDescent="0.35">
      <c r="B289" s="187"/>
      <c r="C289" s="152"/>
      <c r="D289" s="186"/>
      <c r="E289" s="186"/>
      <c r="F289" s="187"/>
      <c r="G289" s="152"/>
      <c r="H289" s="186"/>
      <c r="I289" s="49"/>
      <c r="J289" s="187"/>
      <c r="K289" s="152"/>
      <c r="L289" s="186"/>
      <c r="M289" s="49"/>
      <c r="N289" s="187"/>
      <c r="O289" s="152"/>
      <c r="P289" s="186"/>
      <c r="Q289" s="49"/>
      <c r="R289" s="186"/>
      <c r="S289" s="152"/>
      <c r="T289" s="186"/>
      <c r="U289" s="49"/>
      <c r="V289" s="186"/>
      <c r="W289" s="152"/>
      <c r="X289" s="186"/>
      <c r="Y289" s="186"/>
      <c r="Z289" s="187"/>
      <c r="AA289" s="152"/>
      <c r="AB289" s="186"/>
      <c r="AC289" s="49"/>
      <c r="AD289" s="186"/>
      <c r="AE289" s="152"/>
      <c r="AF289" s="186"/>
      <c r="AG289" s="49"/>
      <c r="AH289" s="186"/>
      <c r="AI289" s="152"/>
      <c r="AJ289" s="186"/>
      <c r="AK289" s="49"/>
      <c r="AL289" s="186"/>
      <c r="AM289" s="152"/>
      <c r="AN289" s="186"/>
      <c r="AO289" s="49"/>
      <c r="AP289" s="186"/>
      <c r="AQ289" s="152"/>
      <c r="AR289" s="186"/>
      <c r="AS289" s="49"/>
      <c r="AT289" s="186"/>
      <c r="AU289" s="152"/>
      <c r="AV289" s="186"/>
      <c r="AW289" s="49"/>
    </row>
    <row r="290" spans="2:138" x14ac:dyDescent="0.35">
      <c r="B290" s="187"/>
      <c r="C290" s="152"/>
      <c r="D290" s="186"/>
      <c r="E290" s="186"/>
      <c r="F290" s="187"/>
      <c r="G290" s="152"/>
      <c r="H290" s="186"/>
      <c r="I290" s="49"/>
      <c r="J290" s="187"/>
      <c r="K290" s="152"/>
      <c r="L290" s="186"/>
      <c r="M290" s="49"/>
      <c r="N290" s="187"/>
      <c r="O290" s="152"/>
      <c r="P290" s="186"/>
      <c r="Q290" s="49"/>
      <c r="R290" s="186"/>
      <c r="S290" s="152"/>
      <c r="T290" s="186"/>
      <c r="U290" s="49"/>
      <c r="V290" s="186"/>
      <c r="W290" s="152"/>
      <c r="X290" s="186"/>
      <c r="Y290" s="186"/>
      <c r="Z290" s="187"/>
      <c r="AA290" s="152"/>
      <c r="AB290" s="186"/>
      <c r="AC290" s="49"/>
      <c r="AD290" s="186"/>
      <c r="AE290" s="152"/>
      <c r="AF290" s="186"/>
      <c r="AG290" s="49"/>
      <c r="AH290" s="186"/>
      <c r="AI290" s="152"/>
      <c r="AJ290" s="186"/>
      <c r="AK290" s="49"/>
      <c r="AL290" s="186"/>
      <c r="AM290" s="152"/>
      <c r="AN290" s="186"/>
      <c r="AO290" s="49"/>
      <c r="AP290" s="186"/>
      <c r="AQ290" s="152"/>
      <c r="AR290" s="186"/>
      <c r="AS290" s="49"/>
      <c r="AT290" s="186"/>
      <c r="AU290" s="152"/>
      <c r="AV290" s="186"/>
      <c r="AW290" s="49"/>
    </row>
    <row r="291" spans="2:138" x14ac:dyDescent="0.35">
      <c r="B291" s="187"/>
      <c r="C291" s="152"/>
      <c r="D291" s="186"/>
      <c r="E291" s="186"/>
      <c r="F291" s="187"/>
      <c r="G291" s="152"/>
      <c r="H291" s="186"/>
      <c r="I291" s="49"/>
      <c r="J291" s="187"/>
      <c r="K291" s="152"/>
      <c r="L291" s="186"/>
      <c r="M291" s="49"/>
      <c r="N291" s="187"/>
      <c r="O291" s="152"/>
      <c r="P291" s="186"/>
      <c r="Q291" s="49"/>
      <c r="R291" s="186"/>
      <c r="S291" s="152"/>
      <c r="T291" s="186"/>
      <c r="U291" s="49"/>
      <c r="V291" s="186"/>
      <c r="W291" s="152"/>
      <c r="X291" s="186"/>
      <c r="Y291" s="186"/>
      <c r="Z291" s="187"/>
      <c r="AA291" s="152"/>
      <c r="AB291" s="186"/>
      <c r="AC291" s="49"/>
      <c r="AD291" s="186"/>
      <c r="AE291" s="152"/>
      <c r="AF291" s="186"/>
      <c r="AG291" s="49"/>
      <c r="AH291" s="186"/>
      <c r="AI291" s="152"/>
      <c r="AJ291" s="186"/>
      <c r="AK291" s="49"/>
      <c r="AL291" s="186"/>
      <c r="AM291" s="152"/>
      <c r="AN291" s="186"/>
      <c r="AO291" s="49"/>
      <c r="AP291" s="186"/>
      <c r="AQ291" s="152"/>
      <c r="AR291" s="186"/>
      <c r="AS291" s="49"/>
      <c r="AT291" s="186"/>
      <c r="AU291" s="152"/>
      <c r="AV291" s="186"/>
      <c r="AW291" s="49"/>
    </row>
    <row r="292" spans="2:138" x14ac:dyDescent="0.35">
      <c r="B292" s="187"/>
      <c r="C292" s="152"/>
      <c r="D292" s="186"/>
      <c r="E292" s="152"/>
      <c r="F292" s="187"/>
      <c r="G292" s="152"/>
      <c r="H292" s="186"/>
      <c r="I292" s="116"/>
      <c r="J292" s="187"/>
      <c r="K292" s="152"/>
      <c r="L292" s="186"/>
      <c r="M292" s="116"/>
      <c r="N292" s="187"/>
      <c r="O292" s="152"/>
      <c r="P292" s="186"/>
      <c r="Q292" s="116"/>
      <c r="R292" s="186"/>
      <c r="S292" s="152"/>
      <c r="T292" s="186"/>
      <c r="U292" s="116"/>
      <c r="V292" s="186"/>
      <c r="W292" s="152"/>
      <c r="X292" s="186"/>
      <c r="Y292" s="152"/>
      <c r="Z292" s="187"/>
      <c r="AA292" s="152"/>
      <c r="AB292" s="186"/>
      <c r="AC292" s="116"/>
      <c r="AD292" s="186"/>
      <c r="AE292" s="152"/>
      <c r="AF292" s="186"/>
      <c r="AG292" s="116"/>
      <c r="AH292" s="186"/>
      <c r="AI292" s="152"/>
      <c r="AJ292" s="186"/>
      <c r="AK292" s="116"/>
      <c r="AL292" s="186"/>
      <c r="AM292" s="152"/>
      <c r="AN292" s="186"/>
      <c r="AO292" s="116"/>
      <c r="AP292" s="186"/>
      <c r="AQ292" s="152"/>
      <c r="AR292" s="186"/>
      <c r="AS292" s="116"/>
      <c r="AT292" s="186"/>
      <c r="AU292" s="152"/>
      <c r="AV292" s="186"/>
      <c r="AW292" s="116"/>
      <c r="AX292" s="183"/>
      <c r="AY292" s="183"/>
      <c r="AZ292" s="183"/>
      <c r="BA292" s="183"/>
      <c r="BB292" s="183"/>
      <c r="BC292" s="183"/>
      <c r="BD292" s="183"/>
      <c r="BE292" s="183"/>
      <c r="BF292" s="183"/>
      <c r="BG292" s="183"/>
      <c r="BH292" s="183"/>
      <c r="BI292" s="183"/>
      <c r="BJ292" s="183"/>
      <c r="BK292" s="183"/>
      <c r="BL292" s="183"/>
      <c r="BM292" s="183"/>
      <c r="BN292" s="183"/>
      <c r="BO292" s="183"/>
      <c r="BP292" s="183"/>
      <c r="BQ292" s="183"/>
      <c r="BR292" s="183"/>
      <c r="BS292" s="183"/>
      <c r="BT292" s="183"/>
      <c r="BU292" s="183"/>
      <c r="BV292" s="183"/>
      <c r="BW292" s="183"/>
      <c r="BX292" s="183"/>
      <c r="BY292" s="183"/>
      <c r="BZ292" s="183"/>
      <c r="CA292" s="183"/>
      <c r="CB292" s="183"/>
      <c r="CC292" s="183"/>
      <c r="CD292" s="183"/>
      <c r="CE292" s="183"/>
      <c r="CF292" s="183"/>
      <c r="CG292" s="183"/>
      <c r="CH292" s="183"/>
      <c r="CI292" s="183"/>
      <c r="CJ292" s="183"/>
      <c r="CK292" s="183"/>
      <c r="CL292" s="183"/>
      <c r="CM292" s="183"/>
      <c r="CN292" s="183"/>
      <c r="CO292" s="183"/>
      <c r="CP292" s="183"/>
      <c r="CQ292" s="183"/>
      <c r="CR292" s="183"/>
      <c r="CS292" s="183"/>
      <c r="CT292" s="183"/>
      <c r="CU292" s="183"/>
      <c r="CV292" s="183"/>
      <c r="CW292" s="183"/>
      <c r="CX292" s="183"/>
      <c r="CY292" s="183"/>
      <c r="CZ292" s="183"/>
      <c r="DA292" s="183"/>
      <c r="DB292" s="183"/>
      <c r="DC292" s="183"/>
      <c r="DD292" s="183"/>
      <c r="DE292" s="183"/>
      <c r="DF292" s="183"/>
      <c r="DG292" s="183"/>
      <c r="DH292" s="183"/>
      <c r="DI292" s="183"/>
      <c r="DJ292" s="183"/>
      <c r="DK292" s="183"/>
      <c r="DL292" s="183"/>
      <c r="DM292" s="183"/>
      <c r="DN292" s="183"/>
      <c r="DO292" s="183"/>
      <c r="DP292" s="183"/>
      <c r="DQ292" s="183"/>
      <c r="DR292" s="183"/>
      <c r="DS292" s="183"/>
      <c r="DT292" s="183"/>
      <c r="DU292" s="183"/>
      <c r="DV292" s="183"/>
      <c r="DW292" s="183"/>
      <c r="DX292" s="183"/>
      <c r="DY292" s="183"/>
      <c r="DZ292" s="183"/>
      <c r="EA292" s="183"/>
      <c r="EB292" s="183"/>
      <c r="EC292" s="183"/>
      <c r="ED292" s="183"/>
      <c r="EE292" s="183"/>
      <c r="EF292" s="183"/>
      <c r="EG292" s="183"/>
      <c r="EH292" s="183"/>
    </row>
    <row r="293" spans="2:138" x14ac:dyDescent="0.35">
      <c r="B293" s="187"/>
      <c r="C293" s="152"/>
      <c r="D293" s="186"/>
      <c r="E293" s="152"/>
      <c r="F293" s="187"/>
      <c r="G293" s="152"/>
      <c r="H293" s="186"/>
      <c r="I293" s="116"/>
      <c r="J293" s="187"/>
      <c r="K293" s="152"/>
      <c r="L293" s="186"/>
      <c r="M293" s="116"/>
      <c r="N293" s="187"/>
      <c r="O293" s="152"/>
      <c r="P293" s="186"/>
      <c r="Q293" s="116"/>
      <c r="R293" s="186"/>
      <c r="S293" s="152"/>
      <c r="T293" s="186"/>
      <c r="U293" s="116"/>
      <c r="V293" s="186"/>
      <c r="W293" s="152"/>
      <c r="X293" s="186"/>
      <c r="Y293" s="152"/>
      <c r="Z293" s="187"/>
      <c r="AA293" s="152"/>
      <c r="AB293" s="186"/>
      <c r="AC293" s="116"/>
      <c r="AD293" s="186"/>
      <c r="AE293" s="152"/>
      <c r="AF293" s="186"/>
      <c r="AG293" s="116"/>
      <c r="AH293" s="186"/>
      <c r="AI293" s="152"/>
      <c r="AJ293" s="186"/>
      <c r="AK293" s="116"/>
      <c r="AL293" s="186"/>
      <c r="AM293" s="152"/>
      <c r="AN293" s="186"/>
      <c r="AO293" s="116"/>
      <c r="AP293" s="186"/>
      <c r="AQ293" s="152"/>
      <c r="AR293" s="186"/>
      <c r="AS293" s="116"/>
      <c r="AT293" s="186"/>
      <c r="AU293" s="152"/>
      <c r="AV293" s="186"/>
      <c r="AW293" s="116"/>
      <c r="AX293" s="183"/>
      <c r="AY293" s="183"/>
      <c r="AZ293" s="183"/>
      <c r="BA293" s="183"/>
      <c r="BB293" s="183"/>
      <c r="BC293" s="183"/>
      <c r="BD293" s="183"/>
      <c r="BE293" s="183"/>
      <c r="BF293" s="183"/>
      <c r="BG293" s="183"/>
      <c r="BH293" s="183"/>
      <c r="BI293" s="183"/>
      <c r="BJ293" s="183"/>
      <c r="BK293" s="183"/>
      <c r="BL293" s="183"/>
      <c r="BM293" s="183"/>
      <c r="BN293" s="183"/>
      <c r="BO293" s="183"/>
      <c r="BP293" s="183"/>
      <c r="BQ293" s="183"/>
      <c r="BR293" s="183"/>
      <c r="BS293" s="183"/>
      <c r="BT293" s="183"/>
      <c r="BU293" s="183"/>
      <c r="BV293" s="183"/>
      <c r="BW293" s="183"/>
      <c r="BX293" s="183"/>
      <c r="BY293" s="183"/>
      <c r="BZ293" s="183"/>
      <c r="CA293" s="183"/>
      <c r="CB293" s="183"/>
      <c r="CC293" s="183"/>
      <c r="CD293" s="183"/>
      <c r="CE293" s="183"/>
      <c r="CF293" s="183"/>
      <c r="CG293" s="183"/>
      <c r="CH293" s="183"/>
      <c r="CI293" s="183"/>
      <c r="CJ293" s="183"/>
      <c r="CK293" s="183"/>
      <c r="CL293" s="183"/>
      <c r="CM293" s="183"/>
      <c r="CN293" s="183"/>
      <c r="CO293" s="183"/>
      <c r="CP293" s="183"/>
      <c r="CQ293" s="183"/>
      <c r="CR293" s="183"/>
      <c r="CS293" s="183"/>
      <c r="CT293" s="183"/>
      <c r="CU293" s="183"/>
      <c r="CV293" s="183"/>
      <c r="CW293" s="183"/>
      <c r="CX293" s="183"/>
      <c r="CY293" s="183"/>
      <c r="CZ293" s="183"/>
      <c r="DA293" s="183"/>
      <c r="DB293" s="183"/>
      <c r="DC293" s="183"/>
      <c r="DD293" s="183"/>
      <c r="DE293" s="183"/>
      <c r="DF293" s="183"/>
      <c r="DG293" s="183"/>
      <c r="DH293" s="183"/>
      <c r="DI293" s="183"/>
      <c r="DJ293" s="183"/>
      <c r="DK293" s="183"/>
      <c r="DL293" s="183"/>
      <c r="DM293" s="183"/>
      <c r="DN293" s="183"/>
      <c r="DO293" s="183"/>
      <c r="DP293" s="183"/>
      <c r="DQ293" s="183"/>
      <c r="DR293" s="183"/>
      <c r="DS293" s="183"/>
      <c r="DT293" s="183"/>
      <c r="DU293" s="183"/>
      <c r="DV293" s="183"/>
      <c r="DW293" s="183"/>
      <c r="DX293" s="183"/>
      <c r="DY293" s="183"/>
      <c r="DZ293" s="183"/>
      <c r="EA293" s="183"/>
      <c r="EB293" s="183"/>
      <c r="EC293" s="183"/>
      <c r="ED293" s="183"/>
      <c r="EE293" s="183"/>
      <c r="EF293" s="183"/>
      <c r="EG293" s="183"/>
      <c r="EH293" s="183"/>
    </row>
    <row r="294" spans="2:138" x14ac:dyDescent="0.35">
      <c r="B294" s="187"/>
      <c r="C294" s="152"/>
      <c r="D294" s="186"/>
      <c r="E294" s="152"/>
      <c r="F294" s="187"/>
      <c r="G294" s="152"/>
      <c r="H294" s="186"/>
      <c r="I294" s="116"/>
      <c r="J294" s="187"/>
      <c r="K294" s="152"/>
      <c r="L294" s="186"/>
      <c r="M294" s="116"/>
      <c r="N294" s="187"/>
      <c r="O294" s="152"/>
      <c r="P294" s="186"/>
      <c r="Q294" s="116"/>
      <c r="R294" s="186"/>
      <c r="S294" s="152"/>
      <c r="T294" s="186"/>
      <c r="U294" s="116"/>
      <c r="V294" s="186"/>
      <c r="W294" s="152"/>
      <c r="X294" s="186"/>
      <c r="Y294" s="152"/>
      <c r="Z294" s="187"/>
      <c r="AA294" s="152"/>
      <c r="AB294" s="186"/>
      <c r="AC294" s="116"/>
      <c r="AD294" s="186"/>
      <c r="AE294" s="152"/>
      <c r="AF294" s="186"/>
      <c r="AG294" s="116"/>
      <c r="AH294" s="186"/>
      <c r="AI294" s="152"/>
      <c r="AJ294" s="186"/>
      <c r="AK294" s="116"/>
      <c r="AL294" s="186"/>
      <c r="AM294" s="152"/>
      <c r="AN294" s="186"/>
      <c r="AO294" s="116"/>
      <c r="AP294" s="186"/>
      <c r="AQ294" s="152"/>
      <c r="AR294" s="186"/>
      <c r="AS294" s="116"/>
      <c r="AT294" s="186"/>
      <c r="AU294" s="152"/>
      <c r="AV294" s="186"/>
      <c r="AW294" s="116"/>
      <c r="AX294" s="183"/>
      <c r="AY294" s="183"/>
      <c r="AZ294" s="183"/>
      <c r="BA294" s="183"/>
      <c r="BB294" s="183"/>
      <c r="BC294" s="183"/>
      <c r="BD294" s="183"/>
      <c r="BE294" s="183"/>
      <c r="BF294" s="183"/>
      <c r="BG294" s="183"/>
      <c r="BH294" s="183"/>
      <c r="BI294" s="183"/>
      <c r="BJ294" s="183"/>
      <c r="BK294" s="183"/>
      <c r="BL294" s="183"/>
      <c r="BM294" s="183"/>
      <c r="BN294" s="183"/>
      <c r="BO294" s="183"/>
      <c r="BP294" s="183"/>
      <c r="BQ294" s="183"/>
      <c r="BR294" s="183"/>
      <c r="BS294" s="183"/>
      <c r="BT294" s="183"/>
      <c r="BU294" s="183"/>
      <c r="BV294" s="183"/>
      <c r="BW294" s="183"/>
      <c r="BX294" s="183"/>
      <c r="BY294" s="183"/>
      <c r="BZ294" s="183"/>
      <c r="CA294" s="183"/>
      <c r="CB294" s="183"/>
      <c r="CC294" s="183"/>
      <c r="CD294" s="183"/>
      <c r="CE294" s="183"/>
      <c r="CF294" s="183"/>
      <c r="CG294" s="183"/>
      <c r="CH294" s="183"/>
      <c r="CI294" s="183"/>
      <c r="CJ294" s="183"/>
      <c r="CK294" s="183"/>
      <c r="CL294" s="183"/>
      <c r="CM294" s="183"/>
      <c r="CN294" s="183"/>
      <c r="CO294" s="183"/>
      <c r="CP294" s="183"/>
      <c r="CQ294" s="183"/>
      <c r="CR294" s="183"/>
      <c r="CS294" s="183"/>
      <c r="CT294" s="183"/>
      <c r="CU294" s="183"/>
      <c r="CV294" s="183"/>
      <c r="CW294" s="183"/>
      <c r="CX294" s="183"/>
      <c r="CY294" s="183"/>
      <c r="CZ294" s="183"/>
      <c r="DA294" s="183"/>
      <c r="DB294" s="183"/>
      <c r="DC294" s="183"/>
      <c r="DD294" s="183"/>
      <c r="DE294" s="183"/>
      <c r="DF294" s="183"/>
      <c r="DG294" s="183"/>
      <c r="DH294" s="183"/>
      <c r="DI294" s="183"/>
      <c r="DJ294" s="183"/>
      <c r="DK294" s="183"/>
      <c r="DL294" s="183"/>
      <c r="DM294" s="183"/>
      <c r="DN294" s="183"/>
      <c r="DO294" s="183"/>
      <c r="DP294" s="183"/>
      <c r="DQ294" s="183"/>
      <c r="DR294" s="183"/>
      <c r="DS294" s="183"/>
      <c r="DT294" s="183"/>
      <c r="DU294" s="183"/>
      <c r="DV294" s="183"/>
      <c r="DW294" s="183"/>
      <c r="DX294" s="183"/>
      <c r="DY294" s="183"/>
      <c r="DZ294" s="183"/>
      <c r="EA294" s="183"/>
      <c r="EB294" s="183"/>
      <c r="EC294" s="183"/>
      <c r="ED294" s="183"/>
      <c r="EE294" s="183"/>
      <c r="EF294" s="183"/>
      <c r="EG294" s="183"/>
      <c r="EH294" s="183"/>
    </row>
    <row r="295" spans="2:138" x14ac:dyDescent="0.35">
      <c r="B295" s="187"/>
      <c r="C295" s="152"/>
      <c r="D295" s="186"/>
      <c r="E295" s="152"/>
      <c r="F295" s="187"/>
      <c r="G295" s="152"/>
      <c r="H295" s="186"/>
      <c r="I295" s="116"/>
      <c r="J295" s="187"/>
      <c r="K295" s="152"/>
      <c r="L295" s="186"/>
      <c r="M295" s="116"/>
      <c r="N295" s="187"/>
      <c r="O295" s="152"/>
      <c r="P295" s="186"/>
      <c r="Q295" s="116"/>
      <c r="R295" s="186"/>
      <c r="S295" s="152"/>
      <c r="T295" s="186"/>
      <c r="U295" s="116"/>
      <c r="V295" s="186"/>
      <c r="W295" s="152"/>
      <c r="X295" s="186"/>
      <c r="Y295" s="152"/>
      <c r="Z295" s="187"/>
      <c r="AA295" s="152"/>
      <c r="AB295" s="186"/>
      <c r="AC295" s="116"/>
      <c r="AD295" s="186"/>
      <c r="AE295" s="152"/>
      <c r="AF295" s="186"/>
      <c r="AG295" s="116"/>
      <c r="AH295" s="186"/>
      <c r="AI295" s="152"/>
      <c r="AJ295" s="186"/>
      <c r="AK295" s="116"/>
      <c r="AL295" s="186"/>
      <c r="AM295" s="152"/>
      <c r="AN295" s="186"/>
      <c r="AO295" s="116"/>
      <c r="AP295" s="186"/>
      <c r="AQ295" s="152"/>
      <c r="AR295" s="186"/>
      <c r="AS295" s="116"/>
      <c r="AT295" s="186"/>
      <c r="AU295" s="152"/>
      <c r="AV295" s="186"/>
      <c r="AW295" s="116"/>
      <c r="AX295" s="183"/>
      <c r="AY295" s="183"/>
      <c r="AZ295" s="183"/>
      <c r="BA295" s="183"/>
      <c r="BB295" s="183"/>
      <c r="BC295" s="183"/>
      <c r="BD295" s="183"/>
      <c r="BE295" s="183"/>
      <c r="BF295" s="183"/>
      <c r="BG295" s="183"/>
      <c r="BH295" s="183"/>
      <c r="BI295" s="183"/>
      <c r="BJ295" s="183"/>
      <c r="BK295" s="183"/>
      <c r="BL295" s="183"/>
      <c r="BM295" s="183"/>
      <c r="BN295" s="183"/>
      <c r="BO295" s="183"/>
      <c r="BP295" s="183"/>
      <c r="BQ295" s="183"/>
      <c r="BR295" s="183"/>
      <c r="BS295" s="183"/>
      <c r="BT295" s="183"/>
      <c r="BU295" s="183"/>
      <c r="BV295" s="183"/>
      <c r="BW295" s="183"/>
      <c r="BX295" s="183"/>
      <c r="BY295" s="183"/>
      <c r="BZ295" s="183"/>
      <c r="CA295" s="183"/>
      <c r="CB295" s="183"/>
      <c r="CC295" s="183"/>
      <c r="CD295" s="183"/>
      <c r="CE295" s="183"/>
      <c r="CF295" s="183"/>
      <c r="CG295" s="183"/>
      <c r="CH295" s="183"/>
      <c r="CI295" s="183"/>
      <c r="CJ295" s="183"/>
      <c r="CK295" s="183"/>
      <c r="CL295" s="183"/>
      <c r="CM295" s="183"/>
      <c r="CN295" s="183"/>
      <c r="CO295" s="183"/>
      <c r="CP295" s="183"/>
      <c r="CQ295" s="183"/>
      <c r="CR295" s="183"/>
      <c r="CS295" s="183"/>
      <c r="CT295" s="183"/>
      <c r="CU295" s="183"/>
      <c r="CV295" s="183"/>
      <c r="CW295" s="183"/>
      <c r="CX295" s="183"/>
      <c r="CY295" s="183"/>
      <c r="CZ295" s="183"/>
      <c r="DA295" s="183"/>
      <c r="DB295" s="183"/>
      <c r="DC295" s="183"/>
      <c r="DD295" s="183"/>
      <c r="DE295" s="183"/>
      <c r="DF295" s="183"/>
      <c r="DG295" s="183"/>
      <c r="DH295" s="183"/>
      <c r="DI295" s="183"/>
      <c r="DJ295" s="183"/>
      <c r="DK295" s="183"/>
      <c r="DL295" s="183"/>
      <c r="DM295" s="183"/>
      <c r="DN295" s="183"/>
      <c r="DO295" s="183"/>
      <c r="DP295" s="183"/>
      <c r="DQ295" s="183"/>
      <c r="DR295" s="183"/>
      <c r="DS295" s="183"/>
      <c r="DT295" s="183"/>
      <c r="DU295" s="183"/>
      <c r="DV295" s="183"/>
      <c r="DW295" s="183"/>
      <c r="DX295" s="183"/>
      <c r="DY295" s="183"/>
      <c r="DZ295" s="183"/>
      <c r="EA295" s="183"/>
      <c r="EB295" s="183"/>
      <c r="EC295" s="183"/>
      <c r="ED295" s="183"/>
      <c r="EE295" s="183"/>
      <c r="EF295" s="183"/>
      <c r="EG295" s="183"/>
      <c r="EH295" s="183"/>
    </row>
    <row r="296" spans="2:138" x14ac:dyDescent="0.35">
      <c r="B296" s="187"/>
      <c r="C296" s="152"/>
      <c r="D296" s="186"/>
      <c r="E296" s="152"/>
      <c r="F296" s="187"/>
      <c r="G296" s="152"/>
      <c r="H296" s="186"/>
      <c r="I296" s="116"/>
      <c r="J296" s="187"/>
      <c r="K296" s="152"/>
      <c r="L296" s="186"/>
      <c r="M296" s="116"/>
      <c r="N296" s="187"/>
      <c r="O296" s="152"/>
      <c r="P296" s="186"/>
      <c r="Q296" s="116"/>
      <c r="R296" s="186"/>
      <c r="S296" s="152"/>
      <c r="T296" s="186"/>
      <c r="U296" s="116"/>
      <c r="V296" s="186"/>
      <c r="W296" s="152"/>
      <c r="X296" s="186"/>
      <c r="Y296" s="152"/>
      <c r="Z296" s="187"/>
      <c r="AA296" s="152"/>
      <c r="AB296" s="186"/>
      <c r="AC296" s="116"/>
      <c r="AD296" s="186"/>
      <c r="AE296" s="152"/>
      <c r="AF296" s="186"/>
      <c r="AG296" s="116"/>
      <c r="AH296" s="186"/>
      <c r="AI296" s="152"/>
      <c r="AJ296" s="186"/>
      <c r="AK296" s="116"/>
      <c r="AL296" s="186"/>
      <c r="AM296" s="152"/>
      <c r="AN296" s="186"/>
      <c r="AO296" s="116"/>
      <c r="AP296" s="186"/>
      <c r="AQ296" s="152"/>
      <c r="AR296" s="186"/>
      <c r="AS296" s="116"/>
      <c r="AT296" s="186"/>
      <c r="AU296" s="152"/>
      <c r="AV296" s="186"/>
      <c r="AW296" s="116"/>
      <c r="AX296" s="183"/>
      <c r="AY296" s="183"/>
      <c r="AZ296" s="183"/>
      <c r="BA296" s="183"/>
      <c r="BB296" s="183"/>
      <c r="BC296" s="183"/>
      <c r="BD296" s="183"/>
      <c r="BE296" s="183"/>
      <c r="BF296" s="183"/>
      <c r="BG296" s="183"/>
      <c r="BH296" s="183"/>
      <c r="BI296" s="183"/>
      <c r="BJ296" s="183"/>
      <c r="BK296" s="183"/>
      <c r="BL296" s="183"/>
      <c r="BM296" s="183"/>
      <c r="BN296" s="183"/>
      <c r="BO296" s="183"/>
      <c r="BP296" s="183"/>
      <c r="BQ296" s="183"/>
      <c r="BR296" s="183"/>
      <c r="BS296" s="183"/>
      <c r="BT296" s="183"/>
      <c r="BU296" s="183"/>
      <c r="BV296" s="183"/>
      <c r="BW296" s="183"/>
      <c r="BX296" s="183"/>
      <c r="BY296" s="183"/>
      <c r="BZ296" s="183"/>
      <c r="CA296" s="183"/>
      <c r="CB296" s="183"/>
      <c r="CC296" s="183"/>
      <c r="CD296" s="183"/>
      <c r="CE296" s="183"/>
      <c r="CF296" s="183"/>
      <c r="CG296" s="183"/>
      <c r="CH296" s="183"/>
      <c r="CI296" s="183"/>
      <c r="CJ296" s="183"/>
      <c r="CK296" s="183"/>
      <c r="CL296" s="183"/>
      <c r="CM296" s="183"/>
      <c r="CN296" s="183"/>
      <c r="CO296" s="183"/>
      <c r="CP296" s="183"/>
      <c r="CQ296" s="183"/>
      <c r="CR296" s="183"/>
      <c r="CS296" s="183"/>
      <c r="CT296" s="183"/>
      <c r="CU296" s="183"/>
      <c r="CV296" s="183"/>
      <c r="CW296" s="183"/>
      <c r="CX296" s="183"/>
      <c r="CY296" s="183"/>
      <c r="CZ296" s="183"/>
      <c r="DA296" s="183"/>
      <c r="DB296" s="183"/>
      <c r="DC296" s="183"/>
      <c r="DD296" s="183"/>
      <c r="DE296" s="183"/>
      <c r="DF296" s="183"/>
      <c r="DG296" s="183"/>
      <c r="DH296" s="183"/>
      <c r="DI296" s="183"/>
      <c r="DJ296" s="183"/>
      <c r="DK296" s="183"/>
      <c r="DL296" s="183"/>
      <c r="DM296" s="183"/>
      <c r="DN296" s="183"/>
      <c r="DO296" s="183"/>
      <c r="DP296" s="183"/>
      <c r="DQ296" s="183"/>
      <c r="DR296" s="183"/>
      <c r="DS296" s="183"/>
      <c r="DT296" s="183"/>
      <c r="DU296" s="183"/>
      <c r="DV296" s="183"/>
      <c r="DW296" s="183"/>
      <c r="DX296" s="183"/>
      <c r="DY296" s="183"/>
      <c r="DZ296" s="183"/>
      <c r="EA296" s="183"/>
      <c r="EB296" s="183"/>
      <c r="EC296" s="183"/>
      <c r="ED296" s="183"/>
      <c r="EE296" s="183"/>
      <c r="EF296" s="183"/>
      <c r="EG296" s="183"/>
      <c r="EH296" s="183"/>
    </row>
    <row r="297" spans="2:138" x14ac:dyDescent="0.35">
      <c r="B297" s="187"/>
      <c r="C297" s="152"/>
      <c r="D297" s="186"/>
      <c r="E297" s="152"/>
      <c r="F297" s="187"/>
      <c r="G297" s="152"/>
      <c r="H297" s="186"/>
      <c r="I297" s="116"/>
      <c r="J297" s="187"/>
      <c r="K297" s="152"/>
      <c r="L297" s="186"/>
      <c r="M297" s="116"/>
      <c r="N297" s="187"/>
      <c r="O297" s="152"/>
      <c r="P297" s="186"/>
      <c r="Q297" s="116"/>
      <c r="R297" s="186"/>
      <c r="S297" s="152"/>
      <c r="T297" s="186"/>
      <c r="U297" s="116"/>
      <c r="V297" s="186"/>
      <c r="W297" s="152"/>
      <c r="X297" s="186"/>
      <c r="Y297" s="152"/>
      <c r="Z297" s="187"/>
      <c r="AA297" s="152"/>
      <c r="AB297" s="186"/>
      <c r="AC297" s="116"/>
      <c r="AD297" s="186"/>
      <c r="AE297" s="152"/>
      <c r="AF297" s="186"/>
      <c r="AG297" s="116"/>
      <c r="AH297" s="186"/>
      <c r="AI297" s="152"/>
      <c r="AJ297" s="186"/>
      <c r="AK297" s="116"/>
      <c r="AL297" s="186"/>
      <c r="AM297" s="152"/>
      <c r="AN297" s="186"/>
      <c r="AO297" s="116"/>
      <c r="AP297" s="186"/>
      <c r="AQ297" s="152"/>
      <c r="AR297" s="186"/>
      <c r="AS297" s="116"/>
      <c r="AT297" s="186"/>
      <c r="AU297" s="152"/>
      <c r="AV297" s="186"/>
      <c r="AW297" s="116"/>
      <c r="AX297" s="183"/>
      <c r="AY297" s="183"/>
      <c r="AZ297" s="183"/>
      <c r="BA297" s="183"/>
      <c r="BB297" s="183"/>
      <c r="BC297" s="183"/>
      <c r="BD297" s="183"/>
      <c r="BE297" s="183"/>
      <c r="BF297" s="183"/>
      <c r="BG297" s="183"/>
      <c r="BH297" s="183"/>
      <c r="BI297" s="183"/>
      <c r="BJ297" s="183"/>
      <c r="BK297" s="183"/>
      <c r="BL297" s="183"/>
      <c r="BM297" s="183"/>
      <c r="BN297" s="183"/>
      <c r="BO297" s="183"/>
      <c r="BP297" s="183"/>
      <c r="BQ297" s="183"/>
      <c r="BR297" s="183"/>
      <c r="BS297" s="183"/>
      <c r="BT297" s="183"/>
      <c r="BU297" s="183"/>
      <c r="BV297" s="183"/>
      <c r="BW297" s="183"/>
      <c r="BX297" s="183"/>
      <c r="BY297" s="183"/>
      <c r="BZ297" s="183"/>
      <c r="CA297" s="183"/>
      <c r="CB297" s="183"/>
      <c r="CC297" s="183"/>
      <c r="CD297" s="183"/>
      <c r="CE297" s="183"/>
      <c r="CF297" s="183"/>
      <c r="CG297" s="183"/>
      <c r="CH297" s="183"/>
      <c r="CI297" s="183"/>
      <c r="CJ297" s="183"/>
      <c r="CK297" s="183"/>
      <c r="CL297" s="183"/>
      <c r="CM297" s="183"/>
      <c r="CN297" s="183"/>
      <c r="CO297" s="183"/>
      <c r="CP297" s="183"/>
      <c r="CQ297" s="183"/>
      <c r="CR297" s="183"/>
      <c r="CS297" s="183"/>
      <c r="CT297" s="183"/>
      <c r="CU297" s="183"/>
      <c r="CV297" s="183"/>
      <c r="CW297" s="183"/>
      <c r="CX297" s="183"/>
      <c r="CY297" s="183"/>
      <c r="CZ297" s="183"/>
      <c r="DA297" s="183"/>
      <c r="DB297" s="183"/>
      <c r="DC297" s="183"/>
      <c r="DD297" s="183"/>
      <c r="DE297" s="183"/>
      <c r="DF297" s="183"/>
      <c r="DG297" s="183"/>
      <c r="DH297" s="183"/>
      <c r="DI297" s="183"/>
      <c r="DJ297" s="183"/>
      <c r="DK297" s="183"/>
      <c r="DL297" s="183"/>
      <c r="DM297" s="183"/>
      <c r="DN297" s="183"/>
      <c r="DO297" s="183"/>
      <c r="DP297" s="183"/>
      <c r="DQ297" s="183"/>
      <c r="DR297" s="183"/>
      <c r="DS297" s="183"/>
      <c r="DT297" s="183"/>
      <c r="DU297" s="183"/>
      <c r="DV297" s="183"/>
      <c r="DW297" s="183"/>
      <c r="DX297" s="183"/>
      <c r="DY297" s="183"/>
      <c r="DZ297" s="183"/>
      <c r="EA297" s="183"/>
      <c r="EB297" s="183"/>
      <c r="EC297" s="183"/>
      <c r="ED297" s="183"/>
      <c r="EE297" s="183"/>
      <c r="EF297" s="183"/>
      <c r="EG297" s="183"/>
      <c r="EH297" s="183"/>
    </row>
    <row r="298" spans="2:138" x14ac:dyDescent="0.35">
      <c r="B298" s="187"/>
      <c r="C298" s="152"/>
      <c r="D298" s="186"/>
      <c r="E298" s="186"/>
      <c r="F298" s="187"/>
      <c r="G298" s="152"/>
      <c r="H298" s="186"/>
      <c r="I298" s="49"/>
      <c r="J298" s="187"/>
      <c r="K298" s="152"/>
      <c r="L298" s="186"/>
      <c r="M298" s="49"/>
      <c r="N298" s="187"/>
      <c r="O298" s="152"/>
      <c r="P298" s="186"/>
      <c r="Q298" s="49"/>
      <c r="R298" s="186"/>
      <c r="S298" s="152"/>
      <c r="T298" s="186"/>
      <c r="U298" s="49"/>
      <c r="V298" s="186"/>
      <c r="W298" s="152"/>
      <c r="X298" s="186"/>
      <c r="Y298" s="186"/>
      <c r="Z298" s="187"/>
      <c r="AA298" s="152"/>
      <c r="AB298" s="186"/>
      <c r="AC298" s="49"/>
      <c r="AD298" s="186"/>
      <c r="AE298" s="152"/>
      <c r="AF298" s="186"/>
      <c r="AG298" s="49"/>
      <c r="AH298" s="186"/>
      <c r="AI298" s="152"/>
      <c r="AJ298" s="186"/>
      <c r="AK298" s="49"/>
      <c r="AL298" s="186"/>
      <c r="AM298" s="152"/>
      <c r="AN298" s="186"/>
      <c r="AO298" s="49"/>
      <c r="AP298" s="186"/>
      <c r="AQ298" s="152"/>
      <c r="AR298" s="186"/>
      <c r="AS298" s="49"/>
      <c r="AT298" s="186"/>
      <c r="AU298" s="152"/>
      <c r="AV298" s="186"/>
      <c r="AW298" s="49"/>
    </row>
    <row r="299" spans="2:138" x14ac:dyDescent="0.35">
      <c r="B299" s="187"/>
      <c r="C299" s="152"/>
      <c r="D299" s="186"/>
      <c r="E299" s="186"/>
      <c r="F299" s="187"/>
      <c r="G299" s="152"/>
      <c r="H299" s="186"/>
      <c r="I299" s="49"/>
      <c r="J299" s="187"/>
      <c r="K299" s="152"/>
      <c r="L299" s="186"/>
      <c r="M299" s="49"/>
      <c r="N299" s="187"/>
      <c r="O299" s="152"/>
      <c r="P299" s="186"/>
      <c r="Q299" s="49"/>
      <c r="R299" s="186"/>
      <c r="S299" s="152"/>
      <c r="T299" s="186"/>
      <c r="U299" s="49"/>
      <c r="V299" s="186"/>
      <c r="W299" s="152"/>
      <c r="X299" s="186"/>
      <c r="Y299" s="186"/>
      <c r="Z299" s="187"/>
      <c r="AA299" s="152"/>
      <c r="AB299" s="186"/>
      <c r="AC299" s="49"/>
      <c r="AD299" s="186"/>
      <c r="AE299" s="152"/>
      <c r="AF299" s="186"/>
      <c r="AG299" s="49"/>
      <c r="AH299" s="186"/>
      <c r="AI299" s="152"/>
      <c r="AJ299" s="186"/>
      <c r="AK299" s="49"/>
      <c r="AL299" s="186"/>
      <c r="AM299" s="152"/>
      <c r="AN299" s="186"/>
      <c r="AO299" s="49"/>
      <c r="AP299" s="186"/>
      <c r="AQ299" s="152"/>
      <c r="AR299" s="186"/>
      <c r="AS299" s="49"/>
      <c r="AT299" s="186"/>
      <c r="AU299" s="152"/>
      <c r="AV299" s="186"/>
      <c r="AW299" s="49"/>
    </row>
    <row r="300" spans="2:138" x14ac:dyDescent="0.35">
      <c r="B300" s="187"/>
      <c r="C300" s="152"/>
      <c r="D300" s="186"/>
      <c r="E300" s="186"/>
      <c r="F300" s="187"/>
      <c r="G300" s="152"/>
      <c r="H300" s="186"/>
      <c r="I300" s="49"/>
      <c r="J300" s="187"/>
      <c r="K300" s="152"/>
      <c r="L300" s="186"/>
      <c r="M300" s="49"/>
      <c r="N300" s="187"/>
      <c r="O300" s="152"/>
      <c r="P300" s="186"/>
      <c r="Q300" s="49"/>
      <c r="R300" s="186"/>
      <c r="S300" s="152"/>
      <c r="T300" s="186"/>
      <c r="U300" s="49"/>
      <c r="V300" s="186"/>
      <c r="W300" s="152"/>
      <c r="X300" s="186"/>
      <c r="Y300" s="186"/>
      <c r="Z300" s="187"/>
      <c r="AA300" s="152"/>
      <c r="AB300" s="186"/>
      <c r="AC300" s="49"/>
      <c r="AD300" s="186"/>
      <c r="AE300" s="152"/>
      <c r="AF300" s="186"/>
      <c r="AG300" s="49"/>
      <c r="AH300" s="186"/>
      <c r="AI300" s="152"/>
      <c r="AJ300" s="186"/>
      <c r="AK300" s="49"/>
      <c r="AL300" s="186"/>
      <c r="AM300" s="152"/>
      <c r="AN300" s="186"/>
      <c r="AO300" s="49"/>
      <c r="AP300" s="186"/>
      <c r="AQ300" s="152"/>
      <c r="AR300" s="186"/>
      <c r="AS300" s="49"/>
      <c r="AT300" s="186"/>
      <c r="AU300" s="152"/>
      <c r="AV300" s="186"/>
      <c r="AW300" s="49"/>
    </row>
    <row r="301" spans="2:138" x14ac:dyDescent="0.35">
      <c r="B301" s="187"/>
      <c r="C301" s="152"/>
      <c r="D301" s="186"/>
      <c r="E301" s="186"/>
      <c r="F301" s="187"/>
      <c r="G301" s="152"/>
      <c r="H301" s="186"/>
      <c r="I301" s="49"/>
      <c r="J301" s="187"/>
      <c r="K301" s="152"/>
      <c r="L301" s="186"/>
      <c r="M301" s="49"/>
      <c r="N301" s="187"/>
      <c r="O301" s="152"/>
      <c r="P301" s="186"/>
      <c r="Q301" s="49"/>
      <c r="R301" s="186"/>
      <c r="S301" s="152"/>
      <c r="T301" s="186"/>
      <c r="U301" s="49"/>
      <c r="V301" s="186"/>
      <c r="W301" s="152"/>
      <c r="X301" s="186"/>
      <c r="Y301" s="186"/>
      <c r="Z301" s="187"/>
      <c r="AA301" s="152"/>
      <c r="AB301" s="186"/>
      <c r="AC301" s="49"/>
      <c r="AD301" s="186"/>
      <c r="AE301" s="152"/>
      <c r="AF301" s="186"/>
      <c r="AG301" s="49"/>
      <c r="AH301" s="186"/>
      <c r="AI301" s="152"/>
      <c r="AJ301" s="186"/>
      <c r="AK301" s="49"/>
      <c r="AL301" s="186"/>
      <c r="AM301" s="152"/>
      <c r="AN301" s="186"/>
      <c r="AO301" s="49"/>
      <c r="AP301" s="186"/>
      <c r="AQ301" s="152"/>
      <c r="AR301" s="186"/>
      <c r="AS301" s="49"/>
      <c r="AT301" s="186"/>
      <c r="AU301" s="152"/>
      <c r="AV301" s="186"/>
      <c r="AW301" s="49"/>
    </row>
    <row r="302" spans="2:138" x14ac:dyDescent="0.35">
      <c r="B302" s="187"/>
      <c r="C302" s="152"/>
      <c r="D302" s="186"/>
      <c r="E302" s="186"/>
      <c r="F302" s="187"/>
      <c r="G302" s="152"/>
      <c r="H302" s="186"/>
      <c r="I302" s="49"/>
      <c r="J302" s="187"/>
      <c r="K302" s="152"/>
      <c r="L302" s="186"/>
      <c r="M302" s="49"/>
      <c r="N302" s="187"/>
      <c r="O302" s="152"/>
      <c r="P302" s="186"/>
      <c r="Q302" s="49"/>
      <c r="R302" s="186"/>
      <c r="S302" s="152"/>
      <c r="T302" s="186"/>
      <c r="U302" s="49"/>
      <c r="V302" s="186"/>
      <c r="W302" s="152"/>
      <c r="X302" s="186"/>
      <c r="Y302" s="186"/>
      <c r="Z302" s="187"/>
      <c r="AA302" s="152"/>
      <c r="AB302" s="186"/>
      <c r="AC302" s="49"/>
      <c r="AD302" s="186"/>
      <c r="AE302" s="152"/>
      <c r="AF302" s="186"/>
      <c r="AG302" s="49"/>
      <c r="AH302" s="186"/>
      <c r="AI302" s="152"/>
      <c r="AJ302" s="186"/>
      <c r="AK302" s="49"/>
      <c r="AL302" s="186"/>
      <c r="AM302" s="152"/>
      <c r="AN302" s="186"/>
      <c r="AO302" s="49"/>
      <c r="AP302" s="186"/>
      <c r="AQ302" s="152"/>
      <c r="AR302" s="186"/>
      <c r="AS302" s="49"/>
      <c r="AT302" s="186"/>
      <c r="AU302" s="152"/>
      <c r="AV302" s="186"/>
      <c r="AW302" s="49"/>
    </row>
    <row r="303" spans="2:138" x14ac:dyDescent="0.35">
      <c r="B303" s="187"/>
      <c r="C303" s="186"/>
      <c r="D303" s="186"/>
      <c r="E303" s="186"/>
      <c r="F303" s="187"/>
      <c r="G303" s="152"/>
      <c r="H303" s="186"/>
      <c r="I303" s="49"/>
      <c r="J303" s="187"/>
      <c r="K303" s="152"/>
      <c r="L303" s="186"/>
      <c r="M303" s="49"/>
      <c r="N303" s="187"/>
      <c r="O303" s="152"/>
      <c r="P303" s="186"/>
      <c r="Q303" s="49"/>
      <c r="R303" s="186"/>
      <c r="S303" s="152"/>
      <c r="T303" s="186"/>
      <c r="U303" s="49"/>
      <c r="V303" s="186"/>
      <c r="W303" s="152"/>
      <c r="X303" s="186"/>
      <c r="Y303" s="186"/>
      <c r="Z303" s="187"/>
      <c r="AA303" s="152"/>
      <c r="AB303" s="186"/>
      <c r="AC303" s="49"/>
      <c r="AD303" s="186"/>
      <c r="AE303" s="152"/>
      <c r="AF303" s="186"/>
      <c r="AG303" s="49"/>
      <c r="AH303" s="186"/>
      <c r="AI303" s="152"/>
      <c r="AJ303" s="186"/>
      <c r="AK303" s="49"/>
      <c r="AL303" s="186"/>
      <c r="AM303" s="152"/>
      <c r="AN303" s="186"/>
      <c r="AO303" s="49"/>
      <c r="AP303" s="186"/>
      <c r="AQ303" s="152"/>
      <c r="AR303" s="186"/>
      <c r="AS303" s="49"/>
      <c r="AT303" s="186"/>
      <c r="AU303" s="152"/>
      <c r="AV303" s="186"/>
      <c r="AW303" s="49"/>
    </row>
    <row r="304" spans="2:138" x14ac:dyDescent="0.35">
      <c r="B304" s="187"/>
      <c r="C304" s="186"/>
      <c r="D304" s="186"/>
      <c r="E304" s="186"/>
      <c r="F304" s="187"/>
      <c r="G304" s="186"/>
      <c r="H304" s="186"/>
      <c r="I304" s="49"/>
      <c r="J304" s="187"/>
      <c r="K304" s="152"/>
      <c r="L304" s="186"/>
      <c r="M304" s="49"/>
      <c r="N304" s="187"/>
      <c r="O304" s="152"/>
      <c r="P304" s="186"/>
      <c r="Q304" s="49"/>
      <c r="R304" s="186"/>
      <c r="S304" s="152"/>
      <c r="T304" s="186"/>
      <c r="U304" s="49"/>
      <c r="V304" s="186"/>
      <c r="W304" s="152"/>
      <c r="X304" s="186"/>
      <c r="Y304" s="186"/>
      <c r="Z304" s="187"/>
      <c r="AA304" s="152"/>
      <c r="AB304" s="186"/>
      <c r="AC304" s="49"/>
      <c r="AD304" s="186"/>
      <c r="AE304" s="152"/>
      <c r="AF304" s="186"/>
      <c r="AG304" s="49"/>
      <c r="AH304" s="186"/>
      <c r="AI304" s="152"/>
      <c r="AJ304" s="186"/>
      <c r="AK304" s="49"/>
      <c r="AL304" s="186"/>
      <c r="AM304" s="152"/>
      <c r="AN304" s="186"/>
      <c r="AO304" s="49"/>
      <c r="AP304" s="186"/>
      <c r="AQ304" s="152"/>
      <c r="AR304" s="186"/>
      <c r="AS304" s="49"/>
      <c r="AT304" s="186"/>
      <c r="AU304" s="152"/>
      <c r="AV304" s="186"/>
      <c r="AW304" s="49"/>
    </row>
    <row r="305" spans="2:49" x14ac:dyDescent="0.35">
      <c r="B305" s="188"/>
      <c r="C305" s="55"/>
      <c r="D305" s="55"/>
      <c r="E305" s="55"/>
      <c r="F305" s="188"/>
      <c r="G305" s="55"/>
      <c r="H305" s="55"/>
      <c r="I305" s="64"/>
      <c r="J305" s="188"/>
      <c r="K305" s="248"/>
      <c r="L305" s="55"/>
      <c r="M305" s="64"/>
      <c r="N305" s="188"/>
      <c r="O305" s="248"/>
      <c r="P305" s="55"/>
      <c r="Q305" s="64"/>
      <c r="R305" s="55"/>
      <c r="S305" s="248"/>
      <c r="T305" s="55"/>
      <c r="U305" s="64"/>
      <c r="V305" s="55"/>
      <c r="W305" s="248"/>
      <c r="X305" s="55"/>
      <c r="Y305" s="55"/>
      <c r="Z305" s="188"/>
      <c r="AA305" s="248"/>
      <c r="AB305" s="55"/>
      <c r="AC305" s="64"/>
      <c r="AD305" s="55"/>
      <c r="AE305" s="248"/>
      <c r="AF305" s="55"/>
      <c r="AG305" s="64"/>
      <c r="AH305" s="55"/>
      <c r="AI305" s="248"/>
      <c r="AJ305" s="55"/>
      <c r="AK305" s="64"/>
      <c r="AL305" s="55"/>
      <c r="AM305" s="248"/>
      <c r="AN305" s="55"/>
      <c r="AO305" s="64"/>
      <c r="AP305" s="55"/>
      <c r="AQ305" s="248"/>
      <c r="AR305" s="55"/>
      <c r="AS305" s="64"/>
      <c r="AT305" s="55"/>
      <c r="AU305" s="248"/>
      <c r="AV305" s="55"/>
      <c r="AW305" s="64"/>
    </row>
    <row r="306" spans="2:49" s="18" customFormat="1" x14ac:dyDescent="0.35">
      <c r="K306" s="250"/>
      <c r="O306" s="250"/>
      <c r="S306" s="250"/>
      <c r="W306" s="250"/>
      <c r="AA306" s="250"/>
      <c r="AE306" s="250"/>
      <c r="AI306" s="250"/>
      <c r="AM306" s="250"/>
      <c r="AQ306" s="250"/>
      <c r="AU306" s="250"/>
    </row>
    <row r="307" spans="2:49" x14ac:dyDescent="0.35">
      <c r="K307" s="183"/>
      <c r="O307" s="183"/>
      <c r="S307" s="183"/>
      <c r="W307" s="183"/>
      <c r="AA307" s="183"/>
      <c r="AE307" s="183"/>
      <c r="AI307" s="183"/>
      <c r="AM307" s="183"/>
      <c r="AQ307" s="183"/>
      <c r="AU307" s="183"/>
    </row>
    <row r="308" spans="2:49" x14ac:dyDescent="0.35">
      <c r="B308" s="189" t="s">
        <v>287</v>
      </c>
      <c r="K308" s="183"/>
      <c r="O308" s="183"/>
      <c r="S308" s="183"/>
      <c r="W308" s="183"/>
      <c r="AA308" s="183"/>
      <c r="AE308" s="183"/>
      <c r="AI308" s="183"/>
      <c r="AM308" s="183"/>
      <c r="AQ308" s="183"/>
      <c r="AU308" s="183"/>
    </row>
    <row r="309" spans="2:49" x14ac:dyDescent="0.35">
      <c r="F309" s="55"/>
      <c r="G309" s="55"/>
      <c r="H309" s="55"/>
      <c r="K309" s="183"/>
      <c r="O309" s="183"/>
      <c r="S309" s="183"/>
      <c r="W309" s="183"/>
      <c r="AA309" s="183"/>
      <c r="AE309" s="183"/>
      <c r="AI309" s="183"/>
      <c r="AM309" s="183"/>
      <c r="AQ309" s="183"/>
      <c r="AU309" s="183"/>
    </row>
    <row r="310" spans="2:49" x14ac:dyDescent="0.35">
      <c r="B310" s="213" t="s">
        <v>107</v>
      </c>
      <c r="C310" s="24" t="s">
        <v>611</v>
      </c>
      <c r="D310" s="24"/>
      <c r="E310" s="24"/>
      <c r="F310" s="213" t="s">
        <v>107</v>
      </c>
      <c r="G310" s="24" t="s">
        <v>612</v>
      </c>
      <c r="H310" s="24"/>
      <c r="I310" s="24"/>
      <c r="J310" s="213" t="s">
        <v>107</v>
      </c>
      <c r="K310" s="24" t="s">
        <v>613</v>
      </c>
      <c r="L310" s="24"/>
      <c r="M310" s="24"/>
      <c r="N310" s="213" t="s">
        <v>107</v>
      </c>
      <c r="O310" s="24" t="s">
        <v>614</v>
      </c>
      <c r="P310" s="24"/>
      <c r="Q310" s="24"/>
      <c r="R310" s="213" t="s">
        <v>107</v>
      </c>
      <c r="S310" s="24" t="s">
        <v>615</v>
      </c>
      <c r="T310" s="24"/>
      <c r="U310" s="24"/>
      <c r="V310" s="213" t="s">
        <v>107</v>
      </c>
      <c r="W310" s="24" t="s">
        <v>616</v>
      </c>
      <c r="X310" s="24"/>
      <c r="Y310" s="24"/>
      <c r="Z310" s="213" t="s">
        <v>107</v>
      </c>
      <c r="AA310" s="24" t="s">
        <v>617</v>
      </c>
      <c r="AB310" s="24"/>
      <c r="AC310" s="24"/>
      <c r="AD310" s="213" t="s">
        <v>107</v>
      </c>
      <c r="AE310" s="24" t="s">
        <v>618</v>
      </c>
      <c r="AF310" s="24"/>
      <c r="AG310" s="214"/>
      <c r="AH310" s="213" t="s">
        <v>107</v>
      </c>
      <c r="AI310" s="24" t="s">
        <v>619</v>
      </c>
      <c r="AJ310" s="24"/>
      <c r="AK310" s="214"/>
      <c r="AL310" s="213" t="s">
        <v>107</v>
      </c>
      <c r="AM310" s="24" t="s">
        <v>620</v>
      </c>
      <c r="AN310" s="24"/>
      <c r="AO310" s="214"/>
      <c r="AP310" s="213" t="s">
        <v>107</v>
      </c>
      <c r="AQ310" s="24" t="s">
        <v>621</v>
      </c>
      <c r="AR310" s="24"/>
      <c r="AS310" s="214"/>
      <c r="AT310" s="213" t="s">
        <v>107</v>
      </c>
      <c r="AU310" s="24" t="s">
        <v>622</v>
      </c>
      <c r="AV310" s="24"/>
      <c r="AW310" s="214"/>
    </row>
    <row r="311" spans="2:49" x14ac:dyDescent="0.35">
      <c r="B311" s="190"/>
      <c r="C311" s="247"/>
      <c r="D311" s="247"/>
      <c r="E311" s="247"/>
      <c r="F311" s="190"/>
      <c r="G311" s="247"/>
      <c r="H311" s="247"/>
      <c r="I311" s="247"/>
      <c r="J311" s="190"/>
      <c r="K311" s="247"/>
      <c r="L311" s="247"/>
      <c r="M311" s="247"/>
      <c r="N311" s="190"/>
      <c r="O311" s="247"/>
      <c r="P311" s="247"/>
      <c r="Q311" s="247"/>
      <c r="R311" s="190"/>
      <c r="S311" s="247"/>
      <c r="T311" s="247"/>
      <c r="U311" s="247"/>
      <c r="V311" s="190"/>
      <c r="W311" s="247"/>
      <c r="X311" s="247"/>
      <c r="Y311" s="247"/>
      <c r="Z311" s="190"/>
      <c r="AA311" s="247"/>
      <c r="AB311" s="247"/>
      <c r="AC311" s="247"/>
      <c r="AD311" s="190"/>
      <c r="AE311" s="247"/>
      <c r="AF311" s="247"/>
      <c r="AG311" s="191"/>
      <c r="AH311" s="190"/>
      <c r="AI311" s="247"/>
      <c r="AJ311" s="247"/>
      <c r="AK311" s="191"/>
      <c r="AL311" s="190"/>
      <c r="AM311" s="247"/>
      <c r="AN311" s="247"/>
      <c r="AO311" s="191"/>
      <c r="AP311" s="190"/>
      <c r="AQ311" s="247"/>
      <c r="AR311" s="247"/>
      <c r="AS311" s="191"/>
      <c r="AT311" s="190"/>
      <c r="AU311" s="247"/>
      <c r="AV311" s="247"/>
      <c r="AW311" s="191"/>
    </row>
    <row r="312" spans="2:49" x14ac:dyDescent="0.35">
      <c r="B312" s="255" t="s">
        <v>101</v>
      </c>
      <c r="C312" s="251" t="s">
        <v>290</v>
      </c>
      <c r="D312" s="247"/>
      <c r="E312" s="247"/>
      <c r="F312" s="255" t="s">
        <v>101</v>
      </c>
      <c r="G312" s="251" t="s">
        <v>290</v>
      </c>
      <c r="H312" s="247"/>
      <c r="I312" s="247"/>
      <c r="J312" s="255" t="s">
        <v>101</v>
      </c>
      <c r="K312" s="251" t="s">
        <v>290</v>
      </c>
      <c r="L312" s="247"/>
      <c r="M312" s="247"/>
      <c r="N312" s="255" t="s">
        <v>101</v>
      </c>
      <c r="O312" s="251" t="s">
        <v>290</v>
      </c>
      <c r="P312" s="247"/>
      <c r="Q312" s="247"/>
      <c r="R312" s="255" t="s">
        <v>101</v>
      </c>
      <c r="S312" s="251" t="s">
        <v>290</v>
      </c>
      <c r="T312" s="247"/>
      <c r="U312" s="247"/>
      <c r="V312" s="255" t="s">
        <v>101</v>
      </c>
      <c r="W312" s="251" t="s">
        <v>290</v>
      </c>
      <c r="X312" s="247"/>
      <c r="Y312" s="247"/>
      <c r="Z312" s="255" t="s">
        <v>101</v>
      </c>
      <c r="AA312" s="251" t="s">
        <v>290</v>
      </c>
      <c r="AB312" s="247"/>
      <c r="AC312" s="247"/>
      <c r="AD312" s="255" t="s">
        <v>101</v>
      </c>
      <c r="AE312" s="251" t="s">
        <v>290</v>
      </c>
      <c r="AF312" s="247"/>
      <c r="AG312" s="191"/>
      <c r="AH312" s="255" t="s">
        <v>101</v>
      </c>
      <c r="AI312" s="251" t="s">
        <v>290</v>
      </c>
      <c r="AJ312" s="247"/>
      <c r="AK312" s="191"/>
      <c r="AL312" s="255" t="s">
        <v>101</v>
      </c>
      <c r="AM312" s="251" t="s">
        <v>290</v>
      </c>
      <c r="AN312" s="247"/>
      <c r="AO312" s="191"/>
      <c r="AP312" s="255" t="s">
        <v>101</v>
      </c>
      <c r="AQ312" s="251" t="s">
        <v>290</v>
      </c>
      <c r="AR312" s="247"/>
      <c r="AS312" s="191"/>
      <c r="AT312" s="255" t="s">
        <v>101</v>
      </c>
      <c r="AU312" s="251" t="s">
        <v>290</v>
      </c>
      <c r="AV312" s="247"/>
      <c r="AW312" s="191"/>
    </row>
    <row r="313" spans="2:49" x14ac:dyDescent="0.35">
      <c r="B313" s="255" t="s">
        <v>102</v>
      </c>
      <c r="C313" s="251" t="s">
        <v>291</v>
      </c>
      <c r="D313" s="247"/>
      <c r="E313" s="247"/>
      <c r="F313" s="255" t="s">
        <v>102</v>
      </c>
      <c r="G313" s="251" t="s">
        <v>292</v>
      </c>
      <c r="H313" s="247"/>
      <c r="I313" s="247"/>
      <c r="J313" s="255" t="s">
        <v>102</v>
      </c>
      <c r="K313" s="251" t="s">
        <v>293</v>
      </c>
      <c r="L313" s="247"/>
      <c r="M313" s="247"/>
      <c r="N313" s="255" t="s">
        <v>102</v>
      </c>
      <c r="O313" s="251" t="s">
        <v>294</v>
      </c>
      <c r="P313" s="247"/>
      <c r="Q313" s="247"/>
      <c r="R313" s="255" t="s">
        <v>102</v>
      </c>
      <c r="S313" s="251" t="s">
        <v>295</v>
      </c>
      <c r="T313" s="247"/>
      <c r="U313" s="247"/>
      <c r="V313" s="255" t="s">
        <v>102</v>
      </c>
      <c r="W313" s="251" t="s">
        <v>296</v>
      </c>
      <c r="X313" s="247"/>
      <c r="Y313" s="247"/>
      <c r="Z313" s="255" t="s">
        <v>102</v>
      </c>
      <c r="AA313" s="251" t="s">
        <v>297</v>
      </c>
      <c r="AB313" s="247"/>
      <c r="AC313" s="247"/>
      <c r="AD313" s="255" t="s">
        <v>102</v>
      </c>
      <c r="AE313" s="251" t="s">
        <v>298</v>
      </c>
      <c r="AF313" s="247"/>
      <c r="AG313" s="191"/>
      <c r="AH313" s="255" t="s">
        <v>102</v>
      </c>
      <c r="AI313" s="251" t="s">
        <v>405</v>
      </c>
      <c r="AJ313" s="247"/>
      <c r="AK313" s="191"/>
      <c r="AL313" s="255" t="s">
        <v>102</v>
      </c>
      <c r="AM313" s="251" t="s">
        <v>342</v>
      </c>
      <c r="AN313" s="247"/>
      <c r="AO313" s="191"/>
      <c r="AP313" s="255" t="s">
        <v>102</v>
      </c>
      <c r="AQ313" s="251" t="s">
        <v>391</v>
      </c>
      <c r="AR313" s="247"/>
      <c r="AS313" s="191"/>
      <c r="AT313" s="255" t="s">
        <v>102</v>
      </c>
      <c r="AU313" s="251" t="s">
        <v>420</v>
      </c>
      <c r="AV313" s="247"/>
      <c r="AW313" s="191"/>
    </row>
    <row r="314" spans="2:49" x14ac:dyDescent="0.35">
      <c r="B314" s="255" t="s">
        <v>109</v>
      </c>
      <c r="C314" s="251" t="s">
        <v>178</v>
      </c>
      <c r="D314" s="247"/>
      <c r="E314" s="247"/>
      <c r="F314" s="255" t="s">
        <v>109</v>
      </c>
      <c r="G314" s="251" t="s">
        <v>178</v>
      </c>
      <c r="H314" s="247"/>
      <c r="I314" s="247"/>
      <c r="J314" s="255" t="s">
        <v>109</v>
      </c>
      <c r="K314" s="251" t="s">
        <v>178</v>
      </c>
      <c r="L314" s="247"/>
      <c r="M314" s="247"/>
      <c r="N314" s="255" t="s">
        <v>109</v>
      </c>
      <c r="O314" s="251" t="s">
        <v>178</v>
      </c>
      <c r="P314" s="247"/>
      <c r="Q314" s="247"/>
      <c r="R314" s="255" t="s">
        <v>109</v>
      </c>
      <c r="S314" s="251" t="s">
        <v>178</v>
      </c>
      <c r="T314" s="247"/>
      <c r="U314" s="247"/>
      <c r="V314" s="255" t="s">
        <v>109</v>
      </c>
      <c r="W314" s="251" t="s">
        <v>178</v>
      </c>
      <c r="X314" s="247"/>
      <c r="Y314" s="247"/>
      <c r="Z314" s="255" t="s">
        <v>109</v>
      </c>
      <c r="AA314" s="251" t="s">
        <v>178</v>
      </c>
      <c r="AB314" s="247"/>
      <c r="AC314" s="247"/>
      <c r="AD314" s="255" t="s">
        <v>109</v>
      </c>
      <c r="AE314" s="251" t="s">
        <v>178</v>
      </c>
      <c r="AF314" s="247"/>
      <c r="AG314" s="191"/>
      <c r="AH314" s="255" t="s">
        <v>109</v>
      </c>
      <c r="AI314" s="251" t="s">
        <v>178</v>
      </c>
      <c r="AJ314" s="247"/>
      <c r="AK314" s="191"/>
      <c r="AL314" s="255" t="s">
        <v>109</v>
      </c>
      <c r="AM314" s="251" t="s">
        <v>178</v>
      </c>
      <c r="AN314" s="247"/>
      <c r="AO314" s="191"/>
      <c r="AP314" s="255" t="s">
        <v>109</v>
      </c>
      <c r="AQ314" s="251" t="s">
        <v>178</v>
      </c>
      <c r="AR314" s="247"/>
      <c r="AS314" s="191"/>
      <c r="AT314" s="255" t="s">
        <v>109</v>
      </c>
      <c r="AU314" s="251" t="s">
        <v>178</v>
      </c>
      <c r="AV314" s="247"/>
      <c r="AW314" s="191"/>
    </row>
    <row r="315" spans="2:49" x14ac:dyDescent="0.35">
      <c r="B315" s="255" t="s">
        <v>110</v>
      </c>
      <c r="C315" s="251" t="s">
        <v>179</v>
      </c>
      <c r="D315" s="247"/>
      <c r="E315" s="247"/>
      <c r="F315" s="255" t="s">
        <v>110</v>
      </c>
      <c r="G315" s="251" t="s">
        <v>179</v>
      </c>
      <c r="H315" s="247"/>
      <c r="I315" s="247"/>
      <c r="J315" s="255" t="s">
        <v>110</v>
      </c>
      <c r="K315" s="251" t="s">
        <v>179</v>
      </c>
      <c r="L315" s="247"/>
      <c r="M315" s="247"/>
      <c r="N315" s="255" t="s">
        <v>110</v>
      </c>
      <c r="O315" s="251" t="s">
        <v>179</v>
      </c>
      <c r="P315" s="247"/>
      <c r="Q315" s="247"/>
      <c r="R315" s="255" t="s">
        <v>110</v>
      </c>
      <c r="S315" s="251" t="s">
        <v>179</v>
      </c>
      <c r="T315" s="247"/>
      <c r="U315" s="247"/>
      <c r="V315" s="255" t="s">
        <v>110</v>
      </c>
      <c r="W315" s="251" t="s">
        <v>179</v>
      </c>
      <c r="X315" s="247"/>
      <c r="Y315" s="247"/>
      <c r="Z315" s="255" t="s">
        <v>110</v>
      </c>
      <c r="AA315" s="251" t="s">
        <v>179</v>
      </c>
      <c r="AB315" s="247"/>
      <c r="AC315" s="247"/>
      <c r="AD315" s="255" t="s">
        <v>110</v>
      </c>
      <c r="AE315" s="251" t="s">
        <v>179</v>
      </c>
      <c r="AF315" s="247"/>
      <c r="AG315" s="191"/>
      <c r="AH315" s="255" t="s">
        <v>110</v>
      </c>
      <c r="AI315" s="251" t="s">
        <v>179</v>
      </c>
      <c r="AJ315" s="247"/>
      <c r="AK315" s="191"/>
      <c r="AL315" s="255" t="s">
        <v>110</v>
      </c>
      <c r="AM315" s="251" t="s">
        <v>179</v>
      </c>
      <c r="AN315" s="247"/>
      <c r="AO315" s="191"/>
      <c r="AP315" s="255" t="s">
        <v>110</v>
      </c>
      <c r="AQ315" s="251" t="s">
        <v>179</v>
      </c>
      <c r="AR315" s="247"/>
      <c r="AS315" s="191"/>
      <c r="AT315" s="255" t="s">
        <v>110</v>
      </c>
      <c r="AU315" s="251" t="s">
        <v>179</v>
      </c>
      <c r="AV315" s="247"/>
      <c r="AW315" s="191"/>
    </row>
    <row r="316" spans="2:49" x14ac:dyDescent="0.35">
      <c r="B316" s="255" t="s">
        <v>111</v>
      </c>
      <c r="C316" s="251" t="s">
        <v>45</v>
      </c>
      <c r="D316" s="247"/>
      <c r="E316" s="247"/>
      <c r="F316" s="255" t="s">
        <v>111</v>
      </c>
      <c r="G316" s="251" t="s">
        <v>45</v>
      </c>
      <c r="H316" s="247"/>
      <c r="I316" s="247"/>
      <c r="J316" s="255" t="s">
        <v>111</v>
      </c>
      <c r="K316" s="251" t="s">
        <v>45</v>
      </c>
      <c r="L316" s="247"/>
      <c r="M316" s="247"/>
      <c r="N316" s="255" t="s">
        <v>111</v>
      </c>
      <c r="O316" s="251" t="s">
        <v>45</v>
      </c>
      <c r="P316" s="247"/>
      <c r="Q316" s="247"/>
      <c r="R316" s="255" t="s">
        <v>111</v>
      </c>
      <c r="S316" s="251" t="s">
        <v>45</v>
      </c>
      <c r="T316" s="247"/>
      <c r="U316" s="247"/>
      <c r="V316" s="255" t="s">
        <v>111</v>
      </c>
      <c r="W316" s="251" t="s">
        <v>45</v>
      </c>
      <c r="X316" s="247"/>
      <c r="Y316" s="247"/>
      <c r="Z316" s="255" t="s">
        <v>111</v>
      </c>
      <c r="AA316" s="251" t="s">
        <v>45</v>
      </c>
      <c r="AB316" s="247"/>
      <c r="AC316" s="247"/>
      <c r="AD316" s="255" t="s">
        <v>111</v>
      </c>
      <c r="AE316" s="251" t="s">
        <v>45</v>
      </c>
      <c r="AF316" s="247"/>
      <c r="AG316" s="191"/>
      <c r="AH316" s="255" t="s">
        <v>111</v>
      </c>
      <c r="AI316" s="251" t="s">
        <v>45</v>
      </c>
      <c r="AJ316" s="247"/>
      <c r="AK316" s="191"/>
      <c r="AL316" s="255" t="s">
        <v>111</v>
      </c>
      <c r="AM316" s="251" t="s">
        <v>45</v>
      </c>
      <c r="AN316" s="247"/>
      <c r="AO316" s="191"/>
      <c r="AP316" s="255" t="s">
        <v>111</v>
      </c>
      <c r="AQ316" s="251" t="s">
        <v>45</v>
      </c>
      <c r="AR316" s="247"/>
      <c r="AS316" s="191"/>
      <c r="AT316" s="255" t="s">
        <v>111</v>
      </c>
      <c r="AU316" s="251" t="s">
        <v>45</v>
      </c>
      <c r="AV316" s="247"/>
      <c r="AW316" s="191"/>
    </row>
    <row r="317" spans="2:49" x14ac:dyDescent="0.35">
      <c r="B317" s="255" t="s">
        <v>112</v>
      </c>
      <c r="C317" s="257" t="s">
        <v>187</v>
      </c>
      <c r="D317" s="247"/>
      <c r="E317" s="247"/>
      <c r="F317" s="255" t="s">
        <v>112</v>
      </c>
      <c r="G317" s="257" t="s">
        <v>187</v>
      </c>
      <c r="H317" s="247"/>
      <c r="I317" s="247"/>
      <c r="J317" s="255" t="s">
        <v>112</v>
      </c>
      <c r="K317" s="257" t="s">
        <v>187</v>
      </c>
      <c r="L317" s="247"/>
      <c r="M317" s="247"/>
      <c r="N317" s="255" t="s">
        <v>112</v>
      </c>
      <c r="O317" s="257" t="s">
        <v>187</v>
      </c>
      <c r="P317" s="247"/>
      <c r="Q317" s="247"/>
      <c r="R317" s="255" t="s">
        <v>112</v>
      </c>
      <c r="S317" s="257" t="s">
        <v>45</v>
      </c>
      <c r="T317" s="247"/>
      <c r="U317" s="247"/>
      <c r="V317" s="255" t="s">
        <v>112</v>
      </c>
      <c r="W317" s="257" t="s">
        <v>45</v>
      </c>
      <c r="X317" s="247"/>
      <c r="Y317" s="247"/>
      <c r="Z317" s="255" t="s">
        <v>112</v>
      </c>
      <c r="AA317" s="257" t="s">
        <v>45</v>
      </c>
      <c r="AB317" s="247"/>
      <c r="AC317" s="247"/>
      <c r="AD317" s="255" t="s">
        <v>112</v>
      </c>
      <c r="AE317" s="257" t="s">
        <v>45</v>
      </c>
      <c r="AF317" s="247"/>
      <c r="AG317" s="191"/>
      <c r="AH317" s="255" t="s">
        <v>112</v>
      </c>
      <c r="AI317" s="257" t="s">
        <v>45</v>
      </c>
      <c r="AJ317" s="247"/>
      <c r="AK317" s="191"/>
      <c r="AL317" s="255" t="s">
        <v>112</v>
      </c>
      <c r="AM317" s="257" t="s">
        <v>45</v>
      </c>
      <c r="AN317" s="247"/>
      <c r="AO317" s="191"/>
      <c r="AP317" s="255" t="s">
        <v>112</v>
      </c>
      <c r="AQ317" s="257" t="s">
        <v>45</v>
      </c>
      <c r="AR317" s="247"/>
      <c r="AS317" s="191"/>
      <c r="AT317" s="255" t="s">
        <v>112</v>
      </c>
      <c r="AU317" s="257" t="s">
        <v>45</v>
      </c>
      <c r="AV317" s="247"/>
      <c r="AW317" s="191"/>
    </row>
    <row r="318" spans="2:49" x14ac:dyDescent="0.35">
      <c r="B318" s="255" t="s">
        <v>348</v>
      </c>
      <c r="C318" s="257" t="s">
        <v>349</v>
      </c>
      <c r="D318" s="247"/>
      <c r="E318" s="247"/>
      <c r="F318" s="255" t="s">
        <v>348</v>
      </c>
      <c r="G318" s="257" t="s">
        <v>349</v>
      </c>
      <c r="H318" s="247"/>
      <c r="I318" s="247"/>
      <c r="J318" s="255" t="s">
        <v>348</v>
      </c>
      <c r="K318" s="257" t="s">
        <v>349</v>
      </c>
      <c r="L318" s="247"/>
      <c r="M318" s="247"/>
      <c r="N318" s="255" t="s">
        <v>348</v>
      </c>
      <c r="O318" s="257" t="s">
        <v>349</v>
      </c>
      <c r="P318" s="247"/>
      <c r="Q318" s="247"/>
      <c r="R318" s="255" t="s">
        <v>348</v>
      </c>
      <c r="S318" s="257" t="s">
        <v>349</v>
      </c>
      <c r="T318" s="247"/>
      <c r="U318" s="247"/>
      <c r="V318" s="255" t="s">
        <v>348</v>
      </c>
      <c r="W318" s="257" t="s">
        <v>349</v>
      </c>
      <c r="X318" s="247"/>
      <c r="Y318" s="247"/>
      <c r="Z318" s="255" t="s">
        <v>348</v>
      </c>
      <c r="AA318" s="257" t="s">
        <v>349</v>
      </c>
      <c r="AB318" s="247"/>
      <c r="AC318" s="247"/>
      <c r="AD318" s="255" t="s">
        <v>348</v>
      </c>
      <c r="AE318" s="257" t="s">
        <v>349</v>
      </c>
      <c r="AF318" s="247"/>
      <c r="AG318" s="191"/>
      <c r="AH318" s="255" t="s">
        <v>348</v>
      </c>
      <c r="AI318" s="257" t="s">
        <v>349</v>
      </c>
      <c r="AJ318" s="247"/>
      <c r="AK318" s="191"/>
      <c r="AL318" s="255" t="s">
        <v>348</v>
      </c>
      <c r="AM318" s="257" t="s">
        <v>349</v>
      </c>
      <c r="AN318" s="247"/>
      <c r="AO318" s="191"/>
      <c r="AP318" s="255" t="s">
        <v>348</v>
      </c>
      <c r="AQ318" s="257" t="s">
        <v>349</v>
      </c>
      <c r="AR318" s="247"/>
      <c r="AS318" s="191"/>
      <c r="AT318" s="255" t="s">
        <v>348</v>
      </c>
      <c r="AU318" s="257" t="s">
        <v>349</v>
      </c>
      <c r="AV318" s="247"/>
      <c r="AW318" s="191"/>
    </row>
    <row r="319" spans="2:49" x14ac:dyDescent="0.35">
      <c r="B319" s="255" t="s">
        <v>103</v>
      </c>
      <c r="C319" s="257">
        <v>6</v>
      </c>
      <c r="D319" s="247"/>
      <c r="E319" s="247"/>
      <c r="F319" s="255" t="s">
        <v>103</v>
      </c>
      <c r="G319" s="257">
        <v>6.5</v>
      </c>
      <c r="H319" s="247"/>
      <c r="I319" s="247"/>
      <c r="J319" s="255" t="s">
        <v>103</v>
      </c>
      <c r="K319" s="257">
        <v>6</v>
      </c>
      <c r="L319" s="247"/>
      <c r="M319" s="247"/>
      <c r="N319" s="255" t="s">
        <v>103</v>
      </c>
      <c r="O319" s="257">
        <v>6</v>
      </c>
      <c r="P319" s="247"/>
      <c r="Q319" s="247"/>
      <c r="R319" s="255" t="s">
        <v>103</v>
      </c>
      <c r="S319" s="257">
        <v>5</v>
      </c>
      <c r="T319" s="247"/>
      <c r="U319" s="247"/>
      <c r="V319" s="255" t="s">
        <v>103</v>
      </c>
      <c r="W319" s="257">
        <v>3</v>
      </c>
      <c r="X319" s="247"/>
      <c r="Y319" s="247"/>
      <c r="Z319" s="255" t="s">
        <v>103</v>
      </c>
      <c r="AA319" s="257">
        <v>6</v>
      </c>
      <c r="AB319" s="247"/>
      <c r="AC319" s="247"/>
      <c r="AD319" s="255" t="s">
        <v>103</v>
      </c>
      <c r="AE319" s="257">
        <v>5.5</v>
      </c>
      <c r="AF319" s="247"/>
      <c r="AG319" s="191"/>
      <c r="AH319" s="255" t="s">
        <v>103</v>
      </c>
      <c r="AI319" s="257">
        <v>2.75</v>
      </c>
      <c r="AJ319" s="247"/>
      <c r="AK319" s="191"/>
      <c r="AL319" s="255" t="s">
        <v>103</v>
      </c>
      <c r="AM319" s="257">
        <v>4.5</v>
      </c>
      <c r="AN319" s="247"/>
      <c r="AO319" s="191"/>
      <c r="AP319" s="255" t="s">
        <v>103</v>
      </c>
      <c r="AQ319" s="257">
        <v>3.5</v>
      </c>
      <c r="AR319" s="247"/>
      <c r="AS319" s="191"/>
      <c r="AT319" s="255" t="s">
        <v>103</v>
      </c>
      <c r="AU319" s="257">
        <v>2.75</v>
      </c>
      <c r="AV319" s="247"/>
      <c r="AW319" s="191"/>
    </row>
    <row r="320" spans="2:49" x14ac:dyDescent="0.35">
      <c r="B320" s="255" t="s">
        <v>108</v>
      </c>
      <c r="C320" s="257" t="s">
        <v>188</v>
      </c>
      <c r="D320" s="247"/>
      <c r="E320" s="247"/>
      <c r="F320" s="255" t="s">
        <v>108</v>
      </c>
      <c r="G320" s="257" t="s">
        <v>188</v>
      </c>
      <c r="H320" s="247"/>
      <c r="I320" s="247"/>
      <c r="J320" s="255" t="s">
        <v>108</v>
      </c>
      <c r="K320" s="257" t="s">
        <v>188</v>
      </c>
      <c r="L320" s="247"/>
      <c r="M320" s="247"/>
      <c r="N320" s="255" t="s">
        <v>108</v>
      </c>
      <c r="O320" s="257" t="s">
        <v>188</v>
      </c>
      <c r="P320" s="247"/>
      <c r="Q320" s="247"/>
      <c r="R320" s="255" t="s">
        <v>108</v>
      </c>
      <c r="S320" s="257" t="s">
        <v>188</v>
      </c>
      <c r="T320" s="247"/>
      <c r="U320" s="247"/>
      <c r="V320" s="255" t="s">
        <v>108</v>
      </c>
      <c r="W320" s="257" t="s">
        <v>188</v>
      </c>
      <c r="X320" s="247"/>
      <c r="Y320" s="247"/>
      <c r="Z320" s="255" t="s">
        <v>108</v>
      </c>
      <c r="AA320" s="257" t="s">
        <v>188</v>
      </c>
      <c r="AB320" s="247"/>
      <c r="AC320" s="247"/>
      <c r="AD320" s="255" t="s">
        <v>108</v>
      </c>
      <c r="AE320" s="257" t="s">
        <v>188</v>
      </c>
      <c r="AF320" s="247"/>
      <c r="AG320" s="191"/>
      <c r="AH320" s="255" t="s">
        <v>108</v>
      </c>
      <c r="AI320" s="257" t="s">
        <v>188</v>
      </c>
      <c r="AJ320" s="247"/>
      <c r="AK320" s="191"/>
      <c r="AL320" s="255" t="s">
        <v>108</v>
      </c>
      <c r="AM320" s="257" t="s">
        <v>188</v>
      </c>
      <c r="AN320" s="247"/>
      <c r="AO320" s="191"/>
      <c r="AP320" s="255" t="s">
        <v>108</v>
      </c>
      <c r="AQ320" s="257" t="s">
        <v>188</v>
      </c>
      <c r="AR320" s="247"/>
      <c r="AS320" s="191"/>
      <c r="AT320" s="255" t="s">
        <v>108</v>
      </c>
      <c r="AU320" s="257" t="s">
        <v>188</v>
      </c>
      <c r="AV320" s="247"/>
      <c r="AW320" s="191"/>
    </row>
    <row r="321" spans="2:53" x14ac:dyDescent="0.35">
      <c r="B321" s="255" t="s">
        <v>106</v>
      </c>
      <c r="C321" s="251">
        <v>8766000000</v>
      </c>
      <c r="D321" s="247"/>
      <c r="E321" s="247"/>
      <c r="F321" s="255" t="s">
        <v>106</v>
      </c>
      <c r="G321" s="251">
        <v>11410000000</v>
      </c>
      <c r="H321" s="247"/>
      <c r="I321" s="247"/>
      <c r="J321" s="255" t="s">
        <v>106</v>
      </c>
      <c r="K321" s="251">
        <v>11222000000</v>
      </c>
      <c r="L321" s="247"/>
      <c r="M321" s="247"/>
      <c r="N321" s="255" t="s">
        <v>106</v>
      </c>
      <c r="O321" s="251">
        <v>12401000000</v>
      </c>
      <c r="P321" s="247"/>
      <c r="Q321" s="247"/>
      <c r="R321" s="255" t="s">
        <v>106</v>
      </c>
      <c r="S321" s="251">
        <v>11813000000</v>
      </c>
      <c r="T321" s="247"/>
      <c r="U321" s="247"/>
      <c r="V321" s="255" t="s">
        <v>106</v>
      </c>
      <c r="W321" s="251">
        <v>7590000000</v>
      </c>
      <c r="X321" s="247"/>
      <c r="Y321" s="247"/>
      <c r="Z321" s="255" t="s">
        <v>106</v>
      </c>
      <c r="AA321" s="251">
        <v>11944000000</v>
      </c>
      <c r="AB321" s="247"/>
      <c r="AC321" s="247"/>
      <c r="AD321" s="255" t="s">
        <v>106</v>
      </c>
      <c r="AE321" s="251">
        <v>9245000000</v>
      </c>
      <c r="AF321" s="247"/>
      <c r="AG321" s="191"/>
      <c r="AH321" s="255" t="s">
        <v>106</v>
      </c>
      <c r="AI321" s="251">
        <v>2900000000</v>
      </c>
      <c r="AJ321" s="247"/>
      <c r="AK321" s="191"/>
      <c r="AL321" s="255" t="s">
        <v>106</v>
      </c>
      <c r="AM321" s="251">
        <v>6000000000</v>
      </c>
      <c r="AN321" s="247"/>
      <c r="AO321" s="191"/>
      <c r="AP321" s="255" t="s">
        <v>106</v>
      </c>
      <c r="AQ321" s="251">
        <v>3500000000</v>
      </c>
      <c r="AR321" s="247"/>
      <c r="AS321" s="191"/>
      <c r="AT321" s="255" t="s">
        <v>106</v>
      </c>
      <c r="AU321" s="251">
        <v>2600000000</v>
      </c>
      <c r="AV321" s="247"/>
      <c r="AW321" s="191"/>
    </row>
    <row r="322" spans="2:53" x14ac:dyDescent="0.35">
      <c r="B322" s="255" t="s">
        <v>104</v>
      </c>
      <c r="C322" s="257" t="s">
        <v>299</v>
      </c>
      <c r="D322" s="247"/>
      <c r="E322" s="247"/>
      <c r="F322" s="255" t="s">
        <v>104</v>
      </c>
      <c r="G322" s="257" t="s">
        <v>300</v>
      </c>
      <c r="H322" s="247"/>
      <c r="I322" s="247"/>
      <c r="J322" s="255" t="s">
        <v>104</v>
      </c>
      <c r="K322" s="257" t="s">
        <v>301</v>
      </c>
      <c r="L322" s="247"/>
      <c r="M322" s="247"/>
      <c r="N322" s="255" t="s">
        <v>104</v>
      </c>
      <c r="O322" s="257" t="s">
        <v>302</v>
      </c>
      <c r="P322" s="247"/>
      <c r="Q322" s="247"/>
      <c r="R322" s="255" t="s">
        <v>104</v>
      </c>
      <c r="S322" s="257" t="s">
        <v>303</v>
      </c>
      <c r="T322" s="247"/>
      <c r="U322" s="247"/>
      <c r="V322" s="255" t="s">
        <v>104</v>
      </c>
      <c r="W322" s="257" t="s">
        <v>304</v>
      </c>
      <c r="X322" s="247"/>
      <c r="Y322" s="247"/>
      <c r="Z322" s="255" t="s">
        <v>104</v>
      </c>
      <c r="AA322" s="257" t="s">
        <v>305</v>
      </c>
      <c r="AB322" s="247"/>
      <c r="AC322" s="247"/>
      <c r="AD322" s="255" t="s">
        <v>104</v>
      </c>
      <c r="AE322" s="257" t="s">
        <v>306</v>
      </c>
      <c r="AF322" s="247"/>
      <c r="AG322" s="191"/>
      <c r="AH322" s="255" t="s">
        <v>104</v>
      </c>
      <c r="AI322" s="257" t="s">
        <v>406</v>
      </c>
      <c r="AJ322" s="247"/>
      <c r="AK322" s="191"/>
      <c r="AL322" s="255" t="s">
        <v>104</v>
      </c>
      <c r="AM322" s="257" t="s">
        <v>343</v>
      </c>
      <c r="AN322" s="247"/>
      <c r="AO322" s="191"/>
      <c r="AP322" s="255" t="s">
        <v>104</v>
      </c>
      <c r="AQ322" s="257" t="s">
        <v>394</v>
      </c>
      <c r="AR322" s="247"/>
      <c r="AS322" s="191"/>
      <c r="AT322" s="255" t="s">
        <v>104</v>
      </c>
      <c r="AU322" s="257" t="s">
        <v>421</v>
      </c>
      <c r="AV322" s="247"/>
      <c r="AW322" s="191"/>
    </row>
    <row r="323" spans="2:53" x14ac:dyDescent="0.35">
      <c r="B323" s="255" t="s">
        <v>105</v>
      </c>
      <c r="C323" s="257" t="s">
        <v>307</v>
      </c>
      <c r="D323" s="247"/>
      <c r="E323" s="247"/>
      <c r="F323" s="255" t="s">
        <v>105</v>
      </c>
      <c r="G323" s="257" t="s">
        <v>308</v>
      </c>
      <c r="H323" s="247"/>
      <c r="I323" s="247"/>
      <c r="J323" s="255" t="s">
        <v>105</v>
      </c>
      <c r="K323" s="257" t="s">
        <v>309</v>
      </c>
      <c r="L323" s="247"/>
      <c r="M323" s="247"/>
      <c r="N323" s="255" t="s">
        <v>105</v>
      </c>
      <c r="O323" s="257" t="s">
        <v>310</v>
      </c>
      <c r="P323" s="247"/>
      <c r="Q323" s="247"/>
      <c r="R323" s="255" t="s">
        <v>105</v>
      </c>
      <c r="S323" s="257" t="s">
        <v>311</v>
      </c>
      <c r="T323" s="247"/>
      <c r="U323" s="247"/>
      <c r="V323" s="255" t="s">
        <v>105</v>
      </c>
      <c r="W323" s="257" t="s">
        <v>312</v>
      </c>
      <c r="X323" s="247"/>
      <c r="Y323" s="247"/>
      <c r="Z323" s="255" t="s">
        <v>105</v>
      </c>
      <c r="AA323" s="257" t="s">
        <v>254</v>
      </c>
      <c r="AB323" s="247"/>
      <c r="AC323" s="247"/>
      <c r="AD323" s="255" t="s">
        <v>105</v>
      </c>
      <c r="AE323" s="257" t="s">
        <v>313</v>
      </c>
      <c r="AF323" s="247"/>
      <c r="AG323" s="191"/>
      <c r="AH323" s="255" t="s">
        <v>105</v>
      </c>
      <c r="AI323" s="257" t="s">
        <v>407</v>
      </c>
      <c r="AJ323" s="247"/>
      <c r="AK323" s="191"/>
      <c r="AL323" s="255" t="s">
        <v>105</v>
      </c>
      <c r="AM323" s="257" t="s">
        <v>344</v>
      </c>
      <c r="AN323" s="247"/>
      <c r="AO323" s="191"/>
      <c r="AP323" s="255" t="s">
        <v>105</v>
      </c>
      <c r="AQ323" s="257" t="s">
        <v>395</v>
      </c>
      <c r="AR323" s="247"/>
      <c r="AS323" s="191"/>
      <c r="AT323" s="255" t="s">
        <v>105</v>
      </c>
      <c r="AU323" s="257" t="s">
        <v>422</v>
      </c>
      <c r="AV323" s="247"/>
      <c r="AW323" s="191"/>
    </row>
    <row r="324" spans="2:53" x14ac:dyDescent="0.35">
      <c r="B324" s="216" t="s">
        <v>565</v>
      </c>
      <c r="C324" s="258" t="s">
        <v>572</v>
      </c>
      <c r="D324" s="55"/>
      <c r="E324" s="64"/>
      <c r="F324" s="249" t="s">
        <v>565</v>
      </c>
      <c r="G324" s="258" t="s">
        <v>572</v>
      </c>
      <c r="H324" s="55"/>
      <c r="I324" s="64"/>
      <c r="J324" s="249" t="s">
        <v>565</v>
      </c>
      <c r="K324" s="258" t="s">
        <v>572</v>
      </c>
      <c r="L324" s="55"/>
      <c r="M324" s="64"/>
      <c r="N324" s="249" t="s">
        <v>565</v>
      </c>
      <c r="O324" s="258" t="s">
        <v>572</v>
      </c>
      <c r="P324" s="55"/>
      <c r="Q324" s="64"/>
      <c r="R324" s="249" t="s">
        <v>565</v>
      </c>
      <c r="S324" s="258" t="s">
        <v>572</v>
      </c>
      <c r="T324" s="55"/>
      <c r="U324" s="64"/>
      <c r="V324" s="249" t="s">
        <v>565</v>
      </c>
      <c r="W324" s="258" t="s">
        <v>572</v>
      </c>
      <c r="X324" s="55"/>
      <c r="Y324" s="64"/>
      <c r="Z324" s="249" t="s">
        <v>565</v>
      </c>
      <c r="AA324" s="258" t="s">
        <v>572</v>
      </c>
      <c r="AB324" s="55"/>
      <c r="AC324" s="64"/>
      <c r="AD324" s="249" t="s">
        <v>565</v>
      </c>
      <c r="AE324" s="258" t="s">
        <v>572</v>
      </c>
      <c r="AF324" s="55"/>
      <c r="AG324" s="64"/>
      <c r="AH324" s="249" t="s">
        <v>565</v>
      </c>
      <c r="AI324" s="258" t="s">
        <v>572</v>
      </c>
      <c r="AJ324" s="55"/>
      <c r="AK324" s="64"/>
      <c r="AL324" s="249" t="s">
        <v>565</v>
      </c>
      <c r="AM324" s="258" t="s">
        <v>572</v>
      </c>
      <c r="AN324" s="55"/>
      <c r="AO324" s="64"/>
      <c r="AP324" s="249" t="s">
        <v>565</v>
      </c>
      <c r="AQ324" s="258" t="s">
        <v>572</v>
      </c>
      <c r="AR324" s="55"/>
      <c r="AS324" s="64"/>
      <c r="AT324" s="249" t="s">
        <v>565</v>
      </c>
      <c r="AU324" s="258" t="s">
        <v>572</v>
      </c>
      <c r="AV324" s="55"/>
      <c r="AW324" s="64"/>
      <c r="AX324" s="186"/>
      <c r="AY324" s="186"/>
      <c r="AZ324" s="186"/>
      <c r="BA324" s="186"/>
    </row>
    <row r="325" spans="2:53" x14ac:dyDescent="0.35">
      <c r="B325" s="186"/>
      <c r="C325" s="186"/>
      <c r="D325" s="152"/>
      <c r="E325" s="186"/>
      <c r="F325" s="186"/>
      <c r="G325" s="186"/>
      <c r="H325" s="186"/>
      <c r="I325" s="186"/>
      <c r="J325" s="186"/>
      <c r="K325" s="152"/>
      <c r="L325" s="152"/>
      <c r="M325" s="186"/>
      <c r="N325" s="186"/>
      <c r="O325" s="152"/>
      <c r="P325" s="186"/>
      <c r="Q325" s="186"/>
      <c r="R325" s="186"/>
      <c r="S325" s="152"/>
      <c r="T325" s="186"/>
      <c r="U325" s="186"/>
      <c r="V325" s="186"/>
      <c r="W325" s="152"/>
      <c r="X325" s="186"/>
      <c r="Y325" s="186"/>
      <c r="Z325" s="186"/>
      <c r="AA325" s="152"/>
      <c r="AB325" s="186"/>
      <c r="AC325" s="186"/>
      <c r="AD325" s="186"/>
      <c r="AE325" s="152"/>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row>
    <row r="326" spans="2:53" x14ac:dyDescent="0.35">
      <c r="B326" s="186"/>
      <c r="C326" s="186"/>
      <c r="D326" s="186"/>
      <c r="E326" s="186"/>
      <c r="F326" s="186"/>
      <c r="G326" s="186"/>
      <c r="H326" s="186"/>
      <c r="I326" s="186"/>
      <c r="J326" s="186"/>
      <c r="K326" s="152"/>
      <c r="L326" s="186"/>
      <c r="M326" s="186"/>
      <c r="N326" s="186"/>
      <c r="O326" s="152"/>
      <c r="P326" s="186"/>
      <c r="Q326" s="186"/>
      <c r="R326" s="186"/>
      <c r="S326" s="152"/>
      <c r="T326" s="186"/>
      <c r="U326" s="186"/>
      <c r="V326" s="186"/>
      <c r="W326" s="152"/>
      <c r="X326" s="186"/>
      <c r="Y326" s="186"/>
      <c r="Z326" s="186"/>
      <c r="AA326" s="152"/>
      <c r="AB326" s="186"/>
      <c r="AC326" s="186"/>
      <c r="AD326" s="186"/>
      <c r="AE326" s="152"/>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row>
    <row r="327" spans="2:53" x14ac:dyDescent="0.35">
      <c r="B327" s="186"/>
      <c r="C327" s="186"/>
      <c r="D327" s="186"/>
      <c r="E327" s="186"/>
      <c r="F327" s="186"/>
      <c r="G327" s="186"/>
      <c r="H327" s="186"/>
      <c r="I327" s="186"/>
      <c r="J327" s="186"/>
      <c r="K327" s="152"/>
      <c r="L327" s="186"/>
      <c r="M327" s="186"/>
      <c r="N327" s="186"/>
      <c r="O327" s="152"/>
      <c r="P327" s="186"/>
      <c r="Q327" s="186"/>
      <c r="R327" s="186"/>
      <c r="S327" s="152"/>
      <c r="T327" s="186"/>
      <c r="U327" s="186"/>
      <c r="V327" s="186"/>
      <c r="W327" s="152"/>
      <c r="X327" s="186"/>
      <c r="Y327" s="186"/>
      <c r="Z327" s="186"/>
      <c r="AA327" s="152"/>
      <c r="AB327" s="186"/>
      <c r="AC327" s="186"/>
      <c r="AD327" s="186"/>
      <c r="AE327" s="152"/>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row>
    <row r="328" spans="2:53" x14ac:dyDescent="0.35">
      <c r="K328" s="183"/>
      <c r="O328" s="183"/>
      <c r="S328" s="183"/>
      <c r="W328" s="183"/>
      <c r="AA328" s="183"/>
      <c r="AE328" s="183"/>
    </row>
    <row r="329" spans="2:53" x14ac:dyDescent="0.35">
      <c r="D329" s="183"/>
      <c r="K329" s="183"/>
      <c r="L329" s="183"/>
      <c r="O329" s="183"/>
      <c r="S329" s="183"/>
      <c r="W329" s="183"/>
      <c r="AA329" s="183"/>
      <c r="AE329" s="183"/>
    </row>
    <row r="330" spans="2:53" x14ac:dyDescent="0.35">
      <c r="K330" s="183"/>
      <c r="O330" s="183"/>
      <c r="S330" s="183"/>
      <c r="W330" s="183"/>
      <c r="AA330" s="183"/>
      <c r="AE330" s="183"/>
    </row>
    <row r="331" spans="2:53" x14ac:dyDescent="0.35">
      <c r="K331" s="183"/>
      <c r="O331" s="183"/>
      <c r="S331" s="183"/>
      <c r="W331" s="183"/>
      <c r="AA331" s="183"/>
      <c r="AE331" s="183"/>
    </row>
    <row r="332" spans="2:53" x14ac:dyDescent="0.35">
      <c r="K332" s="183"/>
      <c r="O332" s="183"/>
      <c r="S332" s="183"/>
      <c r="W332" s="183"/>
      <c r="AA332" s="183"/>
      <c r="AE332" s="183"/>
    </row>
    <row r="333" spans="2:53" x14ac:dyDescent="0.35">
      <c r="D333" s="183"/>
      <c r="H333" s="183"/>
      <c r="K333" s="183"/>
      <c r="L333" s="183"/>
      <c r="O333" s="183"/>
      <c r="S333" s="183"/>
      <c r="W333" s="183"/>
      <c r="AA333" s="183"/>
      <c r="AE333" s="183"/>
    </row>
    <row r="334" spans="2:53" x14ac:dyDescent="0.35">
      <c r="K334" s="183"/>
      <c r="O334" s="183"/>
      <c r="S334" s="183"/>
      <c r="W334" s="183"/>
      <c r="AA334" s="183"/>
      <c r="AE334" s="183"/>
    </row>
    <row r="335" spans="2:53" x14ac:dyDescent="0.35">
      <c r="K335" s="183"/>
      <c r="O335" s="183"/>
      <c r="S335" s="183"/>
      <c r="W335" s="183"/>
      <c r="AA335" s="183"/>
      <c r="AE335" s="183"/>
    </row>
    <row r="336" spans="2:53" x14ac:dyDescent="0.35">
      <c r="K336" s="183"/>
      <c r="O336" s="183"/>
      <c r="S336" s="183"/>
      <c r="W336" s="183"/>
      <c r="AA336" s="183"/>
      <c r="AE336" s="183"/>
    </row>
    <row r="337" spans="4:31" x14ac:dyDescent="0.35">
      <c r="D337" s="183"/>
      <c r="H337" s="183"/>
      <c r="K337" s="183"/>
      <c r="L337" s="183"/>
      <c r="O337" s="183"/>
      <c r="S337" s="183"/>
      <c r="W337" s="183"/>
      <c r="AA337" s="183"/>
      <c r="AE337" s="183"/>
    </row>
    <row r="338" spans="4:31" x14ac:dyDescent="0.35">
      <c r="K338" s="183"/>
      <c r="O338" s="183"/>
      <c r="S338" s="183"/>
      <c r="W338" s="183"/>
      <c r="AA338" s="183"/>
      <c r="AE338" s="183"/>
    </row>
    <row r="339" spans="4:31" x14ac:dyDescent="0.35">
      <c r="K339" s="183"/>
      <c r="O339" s="183"/>
      <c r="S339" s="183"/>
      <c r="W339" s="183"/>
      <c r="AA339" s="183"/>
      <c r="AE339" s="183"/>
    </row>
    <row r="340" spans="4:31" x14ac:dyDescent="0.35">
      <c r="K340" s="183"/>
      <c r="O340" s="183"/>
      <c r="S340" s="183"/>
      <c r="W340" s="183"/>
      <c r="AA340" s="183"/>
      <c r="AE340" s="183"/>
    </row>
    <row r="341" spans="4:31" x14ac:dyDescent="0.35">
      <c r="D341" s="183"/>
      <c r="H341" s="183"/>
      <c r="K341" s="183"/>
      <c r="L341" s="183"/>
      <c r="O341" s="183"/>
      <c r="S341" s="183"/>
      <c r="W341" s="183"/>
      <c r="AA341" s="183"/>
      <c r="AE341" s="183"/>
    </row>
    <row r="342" spans="4:31" x14ac:dyDescent="0.35">
      <c r="K342" s="183"/>
      <c r="O342" s="183"/>
      <c r="S342" s="183"/>
      <c r="W342" s="183"/>
      <c r="AA342" s="183"/>
      <c r="AE342" s="183"/>
    </row>
    <row r="343" spans="4:31" x14ac:dyDescent="0.35">
      <c r="K343" s="183"/>
      <c r="O343" s="183"/>
      <c r="S343" s="183"/>
      <c r="W343" s="183"/>
      <c r="AA343" s="183"/>
      <c r="AE343" s="183"/>
    </row>
    <row r="344" spans="4:31" x14ac:dyDescent="0.35">
      <c r="K344" s="183"/>
      <c r="O344" s="183"/>
      <c r="S344" s="183"/>
      <c r="W344" s="183"/>
      <c r="AA344" s="183"/>
      <c r="AE344" s="183"/>
    </row>
    <row r="345" spans="4:31" x14ac:dyDescent="0.35">
      <c r="D345" s="183"/>
      <c r="H345" s="183"/>
      <c r="K345" s="183"/>
      <c r="L345" s="183"/>
      <c r="O345" s="183"/>
      <c r="S345" s="183"/>
      <c r="W345" s="183"/>
      <c r="AA345" s="183"/>
      <c r="AE345" s="183"/>
    </row>
    <row r="346" spans="4:31" x14ac:dyDescent="0.35">
      <c r="K346" s="183"/>
      <c r="O346" s="183"/>
      <c r="S346" s="183"/>
      <c r="AA346" s="183"/>
      <c r="AE346" s="183"/>
    </row>
    <row r="349" spans="4:31" x14ac:dyDescent="0.35">
      <c r="D349" s="183"/>
      <c r="H349" s="183"/>
      <c r="L349" s="183"/>
    </row>
    <row r="353" spans="4:12" x14ac:dyDescent="0.35">
      <c r="D353" s="183"/>
      <c r="H353" s="183"/>
      <c r="L353" s="183"/>
    </row>
    <row r="357" spans="4:12" x14ac:dyDescent="0.35">
      <c r="D357" s="183"/>
      <c r="H357" s="183"/>
      <c r="L357" s="183"/>
    </row>
    <row r="361" spans="4:12" x14ac:dyDescent="0.35">
      <c r="D361" s="183"/>
      <c r="H361" s="183"/>
      <c r="L361" s="183"/>
    </row>
    <row r="365" spans="4:12" x14ac:dyDescent="0.35">
      <c r="D365" s="183"/>
      <c r="H365" s="183"/>
      <c r="L365" s="183"/>
    </row>
    <row r="369" spans="4:138" x14ac:dyDescent="0.35">
      <c r="D369" s="183"/>
      <c r="E369" s="183"/>
      <c r="H369" s="183"/>
      <c r="I369" s="183"/>
      <c r="L369" s="183"/>
      <c r="M369" s="183"/>
      <c r="N369" s="183"/>
      <c r="O369" s="183"/>
      <c r="P369" s="183"/>
      <c r="Q369" s="183"/>
      <c r="R369" s="183"/>
      <c r="S369" s="183"/>
      <c r="T369" s="183"/>
      <c r="U369" s="183"/>
      <c r="V369" s="183"/>
      <c r="W369" s="183"/>
      <c r="X369" s="183"/>
      <c r="Y369" s="183"/>
      <c r="Z369" s="183"/>
      <c r="AA369" s="183"/>
      <c r="AB369" s="183"/>
      <c r="AC369" s="183"/>
      <c r="AD369" s="183"/>
      <c r="AE369" s="183"/>
      <c r="AF369" s="183"/>
      <c r="AG369" s="183"/>
      <c r="AH369" s="183"/>
      <c r="AI369" s="183"/>
      <c r="AJ369" s="183"/>
      <c r="AK369" s="183"/>
      <c r="AL369" s="183"/>
      <c r="AM369" s="183"/>
      <c r="AN369" s="183"/>
      <c r="AO369" s="183"/>
      <c r="AP369" s="183"/>
      <c r="AQ369" s="183"/>
      <c r="AR369" s="183"/>
      <c r="AS369" s="183"/>
      <c r="AT369" s="183"/>
      <c r="AU369" s="183"/>
      <c r="AV369" s="183"/>
      <c r="AW369" s="183"/>
      <c r="AX369" s="183"/>
      <c r="AY369" s="183"/>
      <c r="AZ369" s="183"/>
      <c r="BA369" s="183"/>
      <c r="BB369" s="183"/>
      <c r="BC369" s="183"/>
      <c r="BD369" s="183"/>
      <c r="BE369" s="183"/>
      <c r="BF369" s="183"/>
      <c r="BG369" s="183"/>
      <c r="BH369" s="183"/>
      <c r="BI369" s="183"/>
      <c r="BJ369" s="183"/>
      <c r="BK369" s="183"/>
      <c r="BL369" s="183"/>
      <c r="BM369" s="183"/>
      <c r="BN369" s="183"/>
      <c r="BO369" s="183"/>
      <c r="BP369" s="183"/>
      <c r="BQ369" s="183"/>
      <c r="BR369" s="183"/>
      <c r="BS369" s="183"/>
      <c r="BT369" s="183"/>
      <c r="BU369" s="183"/>
      <c r="BV369" s="183"/>
      <c r="BW369" s="183"/>
      <c r="BX369" s="183"/>
      <c r="BY369" s="183"/>
      <c r="BZ369" s="183"/>
      <c r="CA369" s="183"/>
      <c r="CB369" s="183"/>
      <c r="CC369" s="183"/>
      <c r="CD369" s="183"/>
      <c r="CE369" s="183"/>
      <c r="CF369" s="183"/>
      <c r="CG369" s="183"/>
      <c r="CH369" s="183"/>
      <c r="CI369" s="183"/>
      <c r="CJ369" s="183"/>
      <c r="CK369" s="183"/>
      <c r="CL369" s="183"/>
      <c r="CM369" s="183"/>
      <c r="CN369" s="183"/>
      <c r="CO369" s="183"/>
      <c r="CP369" s="183"/>
      <c r="CQ369" s="183"/>
      <c r="CR369" s="183"/>
      <c r="CS369" s="183"/>
      <c r="CT369" s="183"/>
      <c r="CU369" s="183"/>
      <c r="CV369" s="183"/>
      <c r="CW369" s="183"/>
      <c r="CX369" s="183"/>
      <c r="CY369" s="183"/>
      <c r="CZ369" s="183"/>
      <c r="DA369" s="183"/>
      <c r="DB369" s="183"/>
      <c r="DC369" s="183"/>
      <c r="DD369" s="183"/>
      <c r="DE369" s="183"/>
      <c r="DF369" s="183"/>
      <c r="DG369" s="183"/>
      <c r="DH369" s="183"/>
      <c r="DI369" s="183"/>
      <c r="DJ369" s="183"/>
      <c r="DK369" s="183"/>
      <c r="DL369" s="183"/>
      <c r="DM369" s="183"/>
      <c r="DN369" s="183"/>
      <c r="DO369" s="183"/>
      <c r="DP369" s="183"/>
      <c r="DQ369" s="183"/>
      <c r="DR369" s="183"/>
      <c r="DS369" s="183"/>
      <c r="DT369" s="183"/>
      <c r="DU369" s="183"/>
      <c r="DV369" s="183"/>
      <c r="DW369" s="183"/>
      <c r="DX369" s="183"/>
      <c r="DY369" s="183"/>
      <c r="DZ369" s="183"/>
      <c r="EA369" s="183"/>
      <c r="EB369" s="183"/>
      <c r="EC369" s="183"/>
      <c r="ED369" s="183"/>
      <c r="EE369" s="183"/>
      <c r="EF369" s="183"/>
      <c r="EG369" s="183"/>
      <c r="EH369" s="183"/>
    </row>
    <row r="373" spans="4:138" x14ac:dyDescent="0.35">
      <c r="D373" s="183"/>
      <c r="E373" s="183"/>
      <c r="H373" s="183"/>
      <c r="I373" s="183"/>
      <c r="L373" s="183"/>
      <c r="M373" s="183"/>
      <c r="N373" s="183"/>
      <c r="O373" s="183"/>
      <c r="P373" s="183"/>
      <c r="Q373" s="183"/>
      <c r="R373" s="183"/>
      <c r="S373" s="183"/>
      <c r="T373" s="183"/>
      <c r="U373" s="183"/>
      <c r="V373" s="183"/>
      <c r="W373" s="183"/>
      <c r="X373" s="183"/>
      <c r="Y373" s="183"/>
      <c r="Z373" s="183"/>
      <c r="AA373" s="183"/>
      <c r="AB373" s="183"/>
      <c r="AC373" s="183"/>
      <c r="AD373" s="183"/>
      <c r="AE373" s="183"/>
      <c r="AF373" s="183"/>
      <c r="AG373" s="183"/>
      <c r="AH373" s="183"/>
      <c r="AI373" s="183"/>
      <c r="AJ373" s="183"/>
      <c r="AK373" s="183"/>
      <c r="AL373" s="183"/>
      <c r="AM373" s="183"/>
      <c r="AN373" s="183"/>
      <c r="AO373" s="183"/>
      <c r="AP373" s="183"/>
      <c r="AQ373" s="183"/>
      <c r="AR373" s="183"/>
      <c r="AS373" s="183"/>
      <c r="AT373" s="183"/>
      <c r="AU373" s="183"/>
      <c r="AV373" s="183"/>
      <c r="AW373" s="183"/>
      <c r="AX373" s="183"/>
      <c r="AY373" s="183"/>
      <c r="AZ373" s="183"/>
      <c r="BA373" s="183"/>
      <c r="BB373" s="183"/>
      <c r="BC373" s="183"/>
      <c r="BD373" s="183"/>
      <c r="BE373" s="183"/>
      <c r="BF373" s="183"/>
      <c r="BG373" s="183"/>
      <c r="BH373" s="183"/>
      <c r="BI373" s="183"/>
      <c r="BJ373" s="183"/>
      <c r="BK373" s="183"/>
      <c r="BL373" s="183"/>
      <c r="BM373" s="183"/>
      <c r="BN373" s="183"/>
      <c r="BO373" s="183"/>
      <c r="BP373" s="183"/>
      <c r="BQ373" s="183"/>
      <c r="BR373" s="183"/>
      <c r="BS373" s="183"/>
      <c r="BT373" s="183"/>
      <c r="BU373" s="183"/>
      <c r="BV373" s="183"/>
      <c r="BW373" s="183"/>
      <c r="BX373" s="183"/>
      <c r="BY373" s="183"/>
      <c r="BZ373" s="183"/>
      <c r="CA373" s="183"/>
      <c r="CB373" s="183"/>
      <c r="CC373" s="183"/>
      <c r="CD373" s="183"/>
      <c r="CE373" s="183"/>
      <c r="CF373" s="183"/>
      <c r="CG373" s="183"/>
      <c r="CH373" s="183"/>
      <c r="CI373" s="183"/>
      <c r="CJ373" s="183"/>
      <c r="CK373" s="183"/>
      <c r="CL373" s="183"/>
      <c r="CM373" s="183"/>
      <c r="CN373" s="183"/>
      <c r="CO373" s="183"/>
      <c r="CP373" s="183"/>
      <c r="CQ373" s="183"/>
      <c r="CR373" s="183"/>
      <c r="CS373" s="183"/>
      <c r="CT373" s="183"/>
      <c r="CU373" s="183"/>
      <c r="CV373" s="183"/>
      <c r="CW373" s="183"/>
      <c r="CX373" s="183"/>
      <c r="CY373" s="183"/>
      <c r="CZ373" s="183"/>
      <c r="DA373" s="183"/>
      <c r="DB373" s="183"/>
      <c r="DC373" s="183"/>
      <c r="DD373" s="183"/>
      <c r="DE373" s="183"/>
      <c r="DF373" s="183"/>
      <c r="DG373" s="183"/>
      <c r="DH373" s="183"/>
      <c r="DI373" s="183"/>
      <c r="DJ373" s="183"/>
      <c r="DK373" s="183"/>
      <c r="DL373" s="183"/>
      <c r="DM373" s="183"/>
      <c r="DN373" s="183"/>
      <c r="DO373" s="183"/>
      <c r="DP373" s="183"/>
      <c r="DQ373" s="183"/>
      <c r="DR373" s="183"/>
      <c r="DS373" s="183"/>
      <c r="DT373" s="183"/>
      <c r="DU373" s="183"/>
      <c r="DV373" s="183"/>
      <c r="DW373" s="183"/>
      <c r="DX373" s="183"/>
      <c r="DY373" s="183"/>
      <c r="DZ373" s="183"/>
      <c r="EA373" s="183"/>
      <c r="EB373" s="183"/>
      <c r="EC373" s="183"/>
      <c r="ED373" s="183"/>
      <c r="EE373" s="183"/>
      <c r="EF373" s="183"/>
      <c r="EG373" s="183"/>
      <c r="EH373" s="183"/>
    </row>
  </sheetData>
  <phoneticPr fontId="15" type="noConversion"/>
  <pageMargins left="0.7" right="0.7" top="0.75" bottom="0.75" header="0.3" footer="0.3"/>
  <pageSetup paperSize="9" fitToWidth="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9"/>
    <pageSetUpPr fitToPage="1"/>
  </sheetPr>
  <dimension ref="A1:KR459"/>
  <sheetViews>
    <sheetView showGridLines="0" zoomScale="85" zoomScaleNormal="85" workbookViewId="0"/>
  </sheetViews>
  <sheetFormatPr defaultColWidth="9.1796875" defaultRowHeight="14.5" x14ac:dyDescent="0.35"/>
  <cols>
    <col min="1" max="1" width="2.1796875" style="171" customWidth="1"/>
    <col min="2" max="2" width="20.1796875" style="171" customWidth="1"/>
    <col min="3" max="3" width="27.453125" style="171" customWidth="1"/>
    <col min="4" max="5" width="11" style="171" customWidth="1"/>
    <col min="6" max="6" width="20.54296875" style="171" customWidth="1"/>
    <col min="7" max="7" width="22.81640625" style="171" customWidth="1"/>
    <col min="8" max="9" width="11" style="171" customWidth="1"/>
    <col min="10" max="10" width="20.81640625" style="171" customWidth="1"/>
    <col min="11" max="11" width="22.453125" style="171" customWidth="1"/>
    <col min="12" max="13" width="11" style="171" customWidth="1"/>
    <col min="14" max="14" width="19.81640625" style="171" bestFit="1" customWidth="1"/>
    <col min="15" max="15" width="23" style="171" customWidth="1"/>
    <col min="16" max="16" width="11" style="171" customWidth="1"/>
    <col min="17" max="17" width="16.54296875" style="171" customWidth="1"/>
    <col min="18" max="18" width="20" style="171" customWidth="1"/>
    <col min="19" max="19" width="23.54296875" style="171" customWidth="1"/>
    <col min="20" max="21" width="11" style="171" customWidth="1"/>
    <col min="22" max="22" width="20.1796875" style="171" customWidth="1"/>
    <col min="23" max="23" width="22.54296875" style="171" customWidth="1"/>
    <col min="24" max="25" width="11" style="171" customWidth="1"/>
    <col min="26" max="26" width="20" style="171" bestFit="1" customWidth="1"/>
    <col min="27" max="27" width="23.54296875" style="171" bestFit="1" customWidth="1"/>
    <col min="28" max="29" width="11" style="171" customWidth="1"/>
    <col min="30" max="30" width="19.1796875" style="171" customWidth="1"/>
    <col min="31" max="31" width="23" style="171" customWidth="1"/>
    <col min="32" max="32" width="11.54296875" style="171" customWidth="1"/>
    <col min="33" max="33" width="12.54296875" style="171" customWidth="1"/>
    <col min="34" max="34" width="20.81640625" style="171" bestFit="1" customWidth="1"/>
    <col min="35" max="35" width="21.81640625" style="171" bestFit="1" customWidth="1"/>
    <col min="36" max="36" width="11.54296875" style="171" customWidth="1"/>
    <col min="37" max="37" width="12.54296875" style="171" customWidth="1"/>
    <col min="38" max="38" width="20" style="171" bestFit="1" customWidth="1"/>
    <col min="39" max="39" width="20.81640625" style="171" customWidth="1"/>
    <col min="40" max="40" width="10.54296875" style="171" customWidth="1"/>
    <col min="41" max="41" width="12.1796875" style="171" customWidth="1"/>
    <col min="42" max="42" width="20" style="171" customWidth="1"/>
    <col min="43" max="43" width="20.81640625" style="171" customWidth="1"/>
    <col min="44" max="44" width="10.453125" style="171" customWidth="1"/>
    <col min="45" max="45" width="12.54296875" style="171" customWidth="1"/>
    <col min="46" max="46" width="20" style="171" bestFit="1" customWidth="1"/>
    <col min="47" max="47" width="20.453125" style="171" bestFit="1" customWidth="1"/>
    <col min="48" max="48" width="9.54296875" style="171" bestFit="1" customWidth="1"/>
    <col min="49" max="49" width="10.81640625" style="171" customWidth="1"/>
    <col min="50" max="50" width="20" style="171" bestFit="1" customWidth="1"/>
    <col min="51" max="51" width="20.81640625" style="171" bestFit="1" customWidth="1"/>
    <col min="52" max="52" width="9.54296875" style="171" bestFit="1" customWidth="1"/>
    <col min="53" max="53" width="10.81640625" style="171" customWidth="1"/>
    <col min="54" max="54" width="20" style="171" bestFit="1" customWidth="1"/>
    <col min="55" max="55" width="20.81640625" style="171" bestFit="1" customWidth="1"/>
    <col min="56" max="56" width="9.54296875" style="171" bestFit="1" customWidth="1"/>
    <col min="57" max="57" width="10.81640625" style="171" customWidth="1"/>
    <col min="58" max="58" width="20" style="171" bestFit="1" customWidth="1"/>
    <col min="59" max="59" width="21.1796875" style="171" bestFit="1" customWidth="1"/>
    <col min="60" max="60" width="9.54296875" style="171" bestFit="1" customWidth="1"/>
    <col min="61" max="61" width="10.81640625" style="171" customWidth="1"/>
    <col min="62" max="62" width="20" style="171" bestFit="1" customWidth="1"/>
    <col min="63" max="63" width="25" style="171" bestFit="1" customWidth="1"/>
    <col min="64" max="64" width="9.54296875" style="171" bestFit="1" customWidth="1"/>
    <col min="65" max="65" width="10.81640625" style="171" customWidth="1"/>
    <col min="66" max="66" width="20.453125" style="171" customWidth="1"/>
    <col min="67" max="67" width="21.1796875" style="171" bestFit="1" customWidth="1"/>
    <col min="68" max="68" width="9.54296875" style="171" bestFit="1" customWidth="1"/>
    <col min="69" max="69" width="10.81640625" style="171" customWidth="1"/>
    <col min="70" max="70" width="20.54296875" style="171" customWidth="1"/>
    <col min="71" max="71" width="25" style="171" bestFit="1" customWidth="1"/>
    <col min="72" max="72" width="12.54296875" style="171" customWidth="1"/>
    <col min="73" max="73" width="11" style="171" customWidth="1"/>
    <col min="74" max="74" width="20.81640625" style="171" customWidth="1"/>
    <col min="75" max="75" width="25.54296875" style="171" bestFit="1" customWidth="1"/>
    <col min="76" max="76" width="10.54296875" style="171" customWidth="1"/>
    <col min="77" max="77" width="11.453125" style="171" customWidth="1"/>
    <col min="78" max="78" width="20.54296875" style="171" customWidth="1"/>
    <col min="79" max="79" width="25.54296875" style="171" bestFit="1" customWidth="1"/>
    <col min="80" max="80" width="10.54296875" style="171" customWidth="1"/>
    <col min="81" max="81" width="11.453125" style="171" customWidth="1"/>
    <col min="82" max="82" width="20.453125" style="171" bestFit="1" customWidth="1"/>
    <col min="83" max="83" width="25.54296875" style="171" bestFit="1" customWidth="1"/>
    <col min="84" max="84" width="9.54296875" style="171" bestFit="1" customWidth="1"/>
    <col min="85" max="85" width="10.54296875" style="171" bestFit="1" customWidth="1"/>
    <col min="86" max="86" width="20.453125" style="171" bestFit="1" customWidth="1"/>
    <col min="87" max="87" width="25.54296875" style="171" bestFit="1" customWidth="1"/>
    <col min="88" max="88" width="9.54296875" style="171" bestFit="1" customWidth="1"/>
    <col min="89" max="89" width="10.54296875" style="171" bestFit="1" customWidth="1"/>
    <col min="90" max="90" width="20.54296875" style="171" customWidth="1"/>
    <col min="91" max="91" width="21.81640625" style="171" bestFit="1" customWidth="1"/>
    <col min="92" max="92" width="10.54296875" style="171" customWidth="1"/>
    <col min="93" max="93" width="11.453125" style="171" customWidth="1"/>
    <col min="94" max="94" width="20" style="171" customWidth="1"/>
    <col min="95" max="95" width="21" style="171" bestFit="1" customWidth="1"/>
    <col min="96" max="97" width="10.81640625" style="171" customWidth="1"/>
    <col min="98" max="98" width="20" style="171" customWidth="1"/>
    <col min="99" max="99" width="20.81640625" style="171" bestFit="1" customWidth="1"/>
    <col min="100" max="101" width="10.81640625" style="171" customWidth="1"/>
    <col min="102" max="102" width="20.453125" style="171" customWidth="1"/>
    <col min="103" max="103" width="20.81640625" style="171" bestFit="1" customWidth="1"/>
    <col min="104" max="105" width="10.81640625" style="171" customWidth="1"/>
    <col min="106" max="106" width="20.453125" style="171" customWidth="1"/>
    <col min="107" max="107" width="20.81640625" style="171" bestFit="1" customWidth="1"/>
    <col min="108" max="109" width="10.81640625" style="171" customWidth="1"/>
    <col min="110" max="110" width="22.453125" style="171" bestFit="1" customWidth="1"/>
    <col min="111" max="111" width="21.81640625" style="171" bestFit="1" customWidth="1"/>
    <col min="112" max="113" width="10.81640625" style="171" customWidth="1"/>
    <col min="114" max="114" width="20.54296875" style="171" customWidth="1"/>
    <col min="115" max="115" width="21.453125" style="171" bestFit="1" customWidth="1"/>
    <col min="116" max="116" width="11.453125" style="171" customWidth="1"/>
    <col min="117" max="117" width="10.81640625" style="171" customWidth="1"/>
    <col min="118" max="118" width="22.453125" style="171" customWidth="1"/>
    <col min="119" max="119" width="21.81640625" style="171" bestFit="1" customWidth="1"/>
    <col min="120" max="120" width="10.54296875" style="171" customWidth="1"/>
    <col min="121" max="121" width="11.54296875" style="171" customWidth="1"/>
    <col min="122" max="122" width="19.54296875" style="171" customWidth="1"/>
    <col min="123" max="123" width="27.453125" style="171" bestFit="1" customWidth="1"/>
    <col min="124" max="124" width="10.54296875" style="171" customWidth="1"/>
    <col min="125" max="125" width="11.1796875" style="171" customWidth="1"/>
    <col min="126" max="126" width="21" style="171" bestFit="1" customWidth="1"/>
    <col min="127" max="127" width="28.54296875" style="171" bestFit="1" customWidth="1"/>
    <col min="128" max="129" width="11.1796875" style="171" customWidth="1"/>
    <col min="130" max="130" width="21" style="171" bestFit="1" customWidth="1"/>
    <col min="131" max="131" width="28.54296875" style="171" bestFit="1" customWidth="1"/>
    <col min="132" max="133" width="11.1796875" style="171" customWidth="1"/>
    <col min="134" max="134" width="20.54296875" style="171" customWidth="1"/>
    <col min="135" max="135" width="27.453125" style="171" bestFit="1" customWidth="1"/>
    <col min="136" max="136" width="10.54296875" style="171" customWidth="1"/>
    <col min="137" max="137" width="13" style="171" customWidth="1"/>
    <col min="138" max="138" width="20.453125" style="171" customWidth="1"/>
    <col min="139" max="139" width="27.453125" style="171" bestFit="1" customWidth="1"/>
    <col min="140" max="140" width="10.54296875" style="171" customWidth="1"/>
    <col min="141" max="141" width="11" style="171" customWidth="1"/>
    <col min="142" max="142" width="19.81640625" style="171" customWidth="1"/>
    <col min="143" max="143" width="27.81640625" style="171" customWidth="1"/>
    <col min="144" max="145" width="11" style="171" customWidth="1"/>
    <col min="146" max="146" width="19.453125" style="171" customWidth="1"/>
    <col min="147" max="147" width="28.54296875" style="171" bestFit="1" customWidth="1"/>
    <col min="148" max="149" width="11" style="171" customWidth="1"/>
    <col min="150" max="150" width="21.453125" style="171" customWidth="1"/>
    <col min="151" max="151" width="27.81640625" style="171" customWidth="1"/>
    <col min="152" max="153" width="11" style="171" customWidth="1"/>
    <col min="154" max="154" width="22.1796875" style="171" customWidth="1"/>
    <col min="155" max="155" width="20.81640625" style="171" bestFit="1" customWidth="1"/>
    <col min="156" max="157" width="10.81640625" style="171" customWidth="1"/>
    <col min="158" max="158" width="20.81640625" style="171" customWidth="1"/>
    <col min="159" max="159" width="20.81640625" style="171" bestFit="1" customWidth="1"/>
    <col min="160" max="161" width="10.81640625" style="171" customWidth="1"/>
    <col min="162" max="162" width="21.453125" style="171" customWidth="1"/>
    <col min="163" max="163" width="20.81640625" style="171" bestFit="1" customWidth="1"/>
    <col min="164" max="164" width="10.54296875" style="171" customWidth="1"/>
    <col min="165" max="165" width="10.54296875" style="171" bestFit="1" customWidth="1"/>
    <col min="166" max="166" width="20.54296875" style="171" customWidth="1"/>
    <col min="167" max="167" width="21.453125" style="171" bestFit="1" customWidth="1"/>
    <col min="168" max="169" width="10.81640625" style="171" customWidth="1"/>
    <col min="170" max="170" width="20.81640625" style="171" customWidth="1"/>
    <col min="171" max="171" width="21" style="171" bestFit="1" customWidth="1"/>
    <col min="172" max="173" width="10.81640625" style="171" customWidth="1"/>
    <col min="174" max="174" width="20" style="171" bestFit="1" customWidth="1"/>
    <col min="175" max="175" width="21" style="171" bestFit="1" customWidth="1"/>
    <col min="176" max="177" width="10.81640625" style="171" customWidth="1"/>
    <col min="178" max="178" width="20.54296875" style="171" customWidth="1"/>
    <col min="179" max="179" width="21" style="171" bestFit="1" customWidth="1"/>
    <col min="180" max="181" width="10.81640625" style="171" customWidth="1"/>
    <col min="182" max="182" width="20.54296875" style="171" customWidth="1"/>
    <col min="183" max="183" width="21" style="171" bestFit="1" customWidth="1"/>
    <col min="184" max="185" width="10.81640625" style="171" customWidth="1"/>
    <col min="186" max="186" width="20.453125" style="171" customWidth="1"/>
    <col min="187" max="187" width="24.453125" style="171" bestFit="1" customWidth="1"/>
    <col min="188" max="188" width="10.81640625" style="171" customWidth="1"/>
    <col min="189" max="189" width="11.453125" style="171" customWidth="1"/>
    <col min="190" max="190" width="20.81640625" style="171" customWidth="1"/>
    <col min="191" max="191" width="28.1796875" style="171" bestFit="1" customWidth="1"/>
    <col min="192" max="192" width="11" style="171" customWidth="1"/>
    <col min="193" max="193" width="13.453125" style="171" customWidth="1"/>
    <col min="194" max="194" width="20.453125" style="171" customWidth="1"/>
    <col min="195" max="195" width="28.1796875" style="171" bestFit="1" customWidth="1"/>
    <col min="196" max="196" width="10.453125" style="171" customWidth="1"/>
    <col min="197" max="197" width="11.453125" style="171" customWidth="1"/>
    <col min="198" max="198" width="21.453125" style="171" bestFit="1" customWidth="1"/>
    <col min="199" max="199" width="28.1796875" style="171" bestFit="1" customWidth="1"/>
    <col min="200" max="201" width="11.453125" style="171" customWidth="1"/>
    <col min="202" max="202" width="19.54296875" style="171" customWidth="1"/>
    <col min="203" max="203" width="28.1796875" style="171" bestFit="1" customWidth="1"/>
    <col min="204" max="204" width="10.453125" style="171" customWidth="1"/>
    <col min="205" max="205" width="13.453125" style="171" customWidth="1"/>
    <col min="206" max="206" width="20" style="171" bestFit="1" customWidth="1"/>
    <col min="207" max="207" width="28.1796875" style="171" bestFit="1" customWidth="1"/>
    <col min="208" max="209" width="13.453125" style="171" customWidth="1"/>
    <col min="210" max="210" width="20.54296875" style="171" customWidth="1"/>
    <col min="211" max="211" width="28.1796875" style="171" bestFit="1" customWidth="1"/>
    <col min="212" max="212" width="10.453125" style="171" customWidth="1"/>
    <col min="213" max="213" width="16.54296875" style="171" customWidth="1"/>
    <col min="214" max="214" width="20.54296875" style="171" customWidth="1"/>
    <col min="215" max="215" width="26" style="171" bestFit="1" customWidth="1"/>
    <col min="216" max="216" width="10.54296875" style="171" customWidth="1"/>
    <col min="217" max="217" width="10.81640625" style="171" customWidth="1"/>
    <col min="218" max="218" width="20.54296875" style="171" customWidth="1"/>
    <col min="219" max="219" width="27.453125" style="171" customWidth="1"/>
    <col min="220" max="221" width="16.54296875" style="171" customWidth="1"/>
    <col min="222" max="222" width="20.54296875" style="171" customWidth="1"/>
    <col min="223" max="223" width="26" style="171" bestFit="1" customWidth="1"/>
    <col min="224" max="224" width="10.54296875" style="171" customWidth="1"/>
    <col min="225" max="225" width="10.81640625" style="171" customWidth="1"/>
    <col min="226" max="226" width="21.1796875" style="171" customWidth="1"/>
    <col min="227" max="227" width="26" style="171" bestFit="1" customWidth="1"/>
    <col min="228" max="228" width="13.1796875" style="171" customWidth="1"/>
    <col min="229" max="229" width="11" style="171" customWidth="1"/>
    <col min="230" max="230" width="21.1796875" style="171" customWidth="1"/>
    <col min="231" max="231" width="26" style="171" bestFit="1" customWidth="1"/>
    <col min="232" max="232" width="13.1796875" style="171" customWidth="1"/>
    <col min="233" max="233" width="11" style="171" customWidth="1"/>
    <col min="234" max="234" width="20.453125" style="171" customWidth="1"/>
    <col min="235" max="235" width="26.54296875" style="171" bestFit="1" customWidth="1"/>
    <col min="236" max="236" width="9.54296875" style="171" bestFit="1" customWidth="1"/>
    <col min="237" max="237" width="11" style="171" customWidth="1"/>
    <col min="238" max="238" width="23.453125" style="171" customWidth="1"/>
    <col min="239" max="239" width="26.54296875" style="171" bestFit="1" customWidth="1"/>
    <col min="240" max="240" width="9.54296875" style="171" bestFit="1" customWidth="1"/>
    <col min="241" max="241" width="10.81640625" style="171" customWidth="1"/>
    <col min="242" max="242" width="23.453125" style="171" customWidth="1"/>
    <col min="243" max="243" width="26.54296875" style="171" bestFit="1" customWidth="1"/>
    <col min="244" max="244" width="9.54296875" style="171" bestFit="1" customWidth="1"/>
    <col min="245" max="245" width="10.81640625" style="171" customWidth="1"/>
    <col min="250" max="16384" width="9.1796875" style="171"/>
  </cols>
  <sheetData>
    <row r="1" spans="1:245" ht="23.5" x14ac:dyDescent="0.55000000000000004">
      <c r="A1" s="84" t="s">
        <v>536</v>
      </c>
      <c r="D1" s="183"/>
      <c r="E1" s="183"/>
      <c r="H1" s="183"/>
      <c r="I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row>
    <row r="3" spans="1:245" x14ac:dyDescent="0.35">
      <c r="B3" s="171" t="s">
        <v>704</v>
      </c>
      <c r="G3" s="259"/>
      <c r="DJ3" s="183"/>
    </row>
    <row r="4" spans="1:245" x14ac:dyDescent="0.35">
      <c r="B4" s="171" t="s">
        <v>702</v>
      </c>
      <c r="G4" s="259"/>
    </row>
    <row r="5" spans="1:245" x14ac:dyDescent="0.35">
      <c r="IF5" s="186"/>
      <c r="IJ5" s="186"/>
    </row>
    <row r="6" spans="1:245" s="189" customFormat="1" x14ac:dyDescent="0.35">
      <c r="B6" s="23" t="s">
        <v>4</v>
      </c>
      <c r="C6" s="25"/>
      <c r="D6" s="25"/>
      <c r="E6" s="25"/>
      <c r="F6" s="23" t="s">
        <v>4</v>
      </c>
      <c r="G6" s="25"/>
      <c r="H6" s="25"/>
      <c r="I6" s="260"/>
      <c r="J6" s="25" t="s">
        <v>4</v>
      </c>
      <c r="K6" s="25"/>
      <c r="L6" s="25"/>
      <c r="M6" s="260"/>
      <c r="N6" s="23" t="s">
        <v>4</v>
      </c>
      <c r="O6" s="25"/>
      <c r="P6" s="25"/>
      <c r="Q6" s="260"/>
      <c r="R6" s="25" t="s">
        <v>4</v>
      </c>
      <c r="S6" s="25"/>
      <c r="T6" s="25"/>
      <c r="U6" s="260"/>
      <c r="V6" s="25" t="s">
        <v>4</v>
      </c>
      <c r="W6" s="25"/>
      <c r="X6" s="25"/>
      <c r="Y6" s="260"/>
      <c r="Z6" s="25" t="s">
        <v>4</v>
      </c>
      <c r="AA6" s="25"/>
      <c r="AB6" s="25"/>
      <c r="AC6" s="260"/>
      <c r="AD6" s="25" t="s">
        <v>583</v>
      </c>
      <c r="AE6" s="25"/>
      <c r="AF6" s="25"/>
      <c r="AG6" s="25"/>
      <c r="AH6" s="23" t="s">
        <v>583</v>
      </c>
      <c r="AI6" s="25"/>
      <c r="AJ6" s="25"/>
      <c r="AK6" s="260"/>
      <c r="AL6" s="25" t="s">
        <v>583</v>
      </c>
      <c r="AM6" s="25"/>
      <c r="AN6" s="25"/>
      <c r="AO6" s="25"/>
      <c r="AP6" s="23" t="s">
        <v>583</v>
      </c>
      <c r="AQ6" s="25"/>
      <c r="AR6" s="25"/>
      <c r="AS6" s="260"/>
      <c r="AT6" s="25" t="s">
        <v>583</v>
      </c>
      <c r="AU6" s="25"/>
      <c r="AV6" s="25"/>
      <c r="AW6" s="260"/>
      <c r="AX6" s="25" t="s">
        <v>583</v>
      </c>
      <c r="AY6" s="25"/>
      <c r="AZ6" s="25"/>
      <c r="BA6" s="25"/>
      <c r="BB6" s="23" t="s">
        <v>583</v>
      </c>
      <c r="BC6" s="25"/>
      <c r="BD6" s="25"/>
      <c r="BE6" s="260"/>
      <c r="BF6" s="25" t="s">
        <v>582</v>
      </c>
      <c r="BG6" s="25"/>
      <c r="BH6" s="25"/>
      <c r="BI6" s="260"/>
      <c r="BJ6" s="25" t="s">
        <v>582</v>
      </c>
      <c r="BK6" s="25"/>
      <c r="BL6" s="25"/>
      <c r="BM6" s="25"/>
      <c r="BN6" s="261" t="s">
        <v>582</v>
      </c>
      <c r="BO6" s="25"/>
      <c r="BP6" s="25"/>
      <c r="BQ6" s="260"/>
      <c r="BR6" s="25" t="s">
        <v>582</v>
      </c>
      <c r="BS6" s="25"/>
      <c r="BT6" s="25"/>
      <c r="BU6" s="260"/>
      <c r="BV6" s="25" t="s">
        <v>319</v>
      </c>
      <c r="BW6" s="25"/>
      <c r="BX6" s="25"/>
      <c r="BY6" s="260"/>
      <c r="BZ6" s="25" t="s">
        <v>319</v>
      </c>
      <c r="CA6" s="25"/>
      <c r="CB6" s="25"/>
      <c r="CC6" s="260"/>
      <c r="CD6" s="25" t="s">
        <v>319</v>
      </c>
      <c r="CE6" s="25"/>
      <c r="CF6" s="25"/>
      <c r="CG6" s="260"/>
      <c r="CH6" s="25" t="s">
        <v>319</v>
      </c>
      <c r="CI6" s="25"/>
      <c r="CJ6" s="25"/>
      <c r="CK6" s="25"/>
      <c r="CL6" s="23" t="s">
        <v>7</v>
      </c>
      <c r="CM6" s="25"/>
      <c r="CN6" s="25"/>
      <c r="CO6" s="260"/>
      <c r="CP6" s="25" t="s">
        <v>7</v>
      </c>
      <c r="CQ6" s="25"/>
      <c r="CR6" s="25"/>
      <c r="CS6" s="25"/>
      <c r="CT6" s="23" t="s">
        <v>7</v>
      </c>
      <c r="CU6" s="25"/>
      <c r="CV6" s="25"/>
      <c r="CW6" s="260"/>
      <c r="CX6" s="25" t="s">
        <v>7</v>
      </c>
      <c r="CY6" s="25"/>
      <c r="CZ6" s="25"/>
      <c r="DA6" s="25"/>
      <c r="DB6" s="23" t="s">
        <v>7</v>
      </c>
      <c r="DC6" s="25"/>
      <c r="DD6" s="25"/>
      <c r="DE6" s="260"/>
      <c r="DF6" s="23" t="s">
        <v>7</v>
      </c>
      <c r="DG6" s="58"/>
      <c r="DH6" s="58"/>
      <c r="DI6" s="50"/>
      <c r="DJ6" s="25" t="s">
        <v>8</v>
      </c>
      <c r="DK6" s="25"/>
      <c r="DL6" s="25"/>
      <c r="DM6" s="25"/>
      <c r="DN6" s="23" t="s">
        <v>8</v>
      </c>
      <c r="DO6" s="25"/>
      <c r="DP6" s="25"/>
      <c r="DQ6" s="260"/>
      <c r="DR6" s="25" t="s">
        <v>97</v>
      </c>
      <c r="DS6" s="25"/>
      <c r="DT6" s="25"/>
      <c r="DU6" s="25"/>
      <c r="DV6" s="23" t="s">
        <v>97</v>
      </c>
      <c r="DW6" s="25"/>
      <c r="DX6" s="25"/>
      <c r="DY6" s="260"/>
      <c r="DZ6" s="25" t="s">
        <v>97</v>
      </c>
      <c r="EA6" s="25"/>
      <c r="EB6" s="25"/>
      <c r="EC6" s="25"/>
      <c r="ED6" s="23" t="s">
        <v>97</v>
      </c>
      <c r="EE6" s="25"/>
      <c r="EF6" s="25"/>
      <c r="EG6" s="260"/>
      <c r="EH6" s="25" t="s">
        <v>97</v>
      </c>
      <c r="EI6" s="25"/>
      <c r="EJ6" s="25"/>
      <c r="EK6" s="25"/>
      <c r="EL6" s="23" t="s">
        <v>97</v>
      </c>
      <c r="EM6" s="25"/>
      <c r="EN6" s="25"/>
      <c r="EO6" s="260"/>
      <c r="EP6" s="23" t="s">
        <v>97</v>
      </c>
      <c r="EQ6" s="25"/>
      <c r="ER6" s="25"/>
      <c r="ES6" s="260"/>
      <c r="ET6" s="23" t="s">
        <v>97</v>
      </c>
      <c r="EU6" s="25"/>
      <c r="EV6" s="25"/>
      <c r="EW6" s="260"/>
      <c r="EX6" s="23" t="s">
        <v>90</v>
      </c>
      <c r="EY6" s="25"/>
      <c r="EZ6" s="25"/>
      <c r="FA6" s="25"/>
      <c r="FB6" s="23" t="s">
        <v>90</v>
      </c>
      <c r="FC6" s="25"/>
      <c r="FD6" s="25"/>
      <c r="FE6" s="260"/>
      <c r="FF6" s="25" t="s">
        <v>90</v>
      </c>
      <c r="FG6" s="25"/>
      <c r="FH6" s="25"/>
      <c r="FI6" s="25"/>
      <c r="FJ6" s="23" t="s">
        <v>90</v>
      </c>
      <c r="FK6" s="25"/>
      <c r="FL6" s="25"/>
      <c r="FM6" s="260"/>
      <c r="FN6" s="25" t="s">
        <v>90</v>
      </c>
      <c r="FO6" s="25"/>
      <c r="FP6" s="25"/>
      <c r="FQ6" s="260"/>
      <c r="FR6" s="25" t="s">
        <v>90</v>
      </c>
      <c r="FS6" s="25"/>
      <c r="FT6" s="25"/>
      <c r="FU6" s="25"/>
      <c r="FV6" s="23" t="s">
        <v>90</v>
      </c>
      <c r="FW6" s="25"/>
      <c r="FX6" s="25"/>
      <c r="FY6" s="25"/>
      <c r="FZ6" s="23" t="s">
        <v>90</v>
      </c>
      <c r="GA6" s="25"/>
      <c r="GB6" s="25"/>
      <c r="GC6" s="25"/>
      <c r="GD6" s="23" t="s">
        <v>2</v>
      </c>
      <c r="GE6" s="25"/>
      <c r="GF6" s="25"/>
      <c r="GG6" s="260"/>
      <c r="GH6" s="25" t="s">
        <v>2</v>
      </c>
      <c r="GI6" s="25"/>
      <c r="GJ6" s="25"/>
      <c r="GK6" s="25"/>
      <c r="GL6" s="23" t="s">
        <v>2</v>
      </c>
      <c r="GM6" s="25"/>
      <c r="GN6" s="25"/>
      <c r="GO6" s="260"/>
      <c r="GP6" s="25" t="s">
        <v>2</v>
      </c>
      <c r="GQ6" s="25"/>
      <c r="GR6" s="25"/>
      <c r="GS6" s="25"/>
      <c r="GT6" s="23" t="s">
        <v>2</v>
      </c>
      <c r="GU6" s="25"/>
      <c r="GV6" s="25"/>
      <c r="GW6" s="260"/>
      <c r="GX6" s="25" t="s">
        <v>2</v>
      </c>
      <c r="GY6" s="25"/>
      <c r="GZ6" s="25"/>
      <c r="HA6" s="260"/>
      <c r="HB6" s="25" t="s">
        <v>2</v>
      </c>
      <c r="HC6" s="25"/>
      <c r="HD6" s="25"/>
      <c r="HE6" s="260"/>
      <c r="HF6" s="23" t="s">
        <v>2</v>
      </c>
      <c r="HG6" s="25"/>
      <c r="HH6" s="25"/>
      <c r="HI6" s="260"/>
      <c r="HJ6" s="25" t="s">
        <v>2</v>
      </c>
      <c r="HK6" s="25"/>
      <c r="HL6" s="25"/>
      <c r="HM6" s="25"/>
      <c r="HN6" s="23" t="s">
        <v>3</v>
      </c>
      <c r="HO6" s="25"/>
      <c r="HP6" s="25"/>
      <c r="HQ6" s="260"/>
      <c r="HR6" s="25" t="s">
        <v>3</v>
      </c>
      <c r="HS6" s="25"/>
      <c r="HT6" s="25"/>
      <c r="HU6" s="25"/>
      <c r="HV6" s="23" t="s">
        <v>3</v>
      </c>
      <c r="HW6" s="25"/>
      <c r="HX6" s="25"/>
      <c r="HY6" s="25"/>
      <c r="HZ6" s="23" t="s">
        <v>96</v>
      </c>
      <c r="IA6" s="25"/>
      <c r="IB6" s="25"/>
      <c r="IC6" s="260"/>
      <c r="ID6" s="25" t="s">
        <v>96</v>
      </c>
      <c r="IE6" s="25"/>
      <c r="IF6" s="25"/>
      <c r="IG6" s="260"/>
      <c r="IH6" s="25" t="s">
        <v>428</v>
      </c>
      <c r="II6" s="25"/>
      <c r="IJ6" s="25"/>
      <c r="IK6" s="260"/>
    </row>
    <row r="7" spans="1:245" x14ac:dyDescent="0.35">
      <c r="A7" s="49"/>
      <c r="B7" s="186"/>
      <c r="C7" s="186"/>
      <c r="D7" s="186"/>
      <c r="E7" s="186"/>
      <c r="F7" s="187"/>
      <c r="G7" s="186"/>
      <c r="H7" s="186"/>
      <c r="I7" s="49"/>
      <c r="J7" s="186"/>
      <c r="K7" s="186"/>
      <c r="L7" s="186"/>
      <c r="M7" s="49"/>
      <c r="N7" s="187"/>
      <c r="O7" s="186"/>
      <c r="P7" s="186"/>
      <c r="Q7" s="49"/>
      <c r="R7" s="186"/>
      <c r="S7" s="186"/>
      <c r="T7" s="186"/>
      <c r="U7" s="49"/>
      <c r="V7" s="186"/>
      <c r="W7" s="186"/>
      <c r="X7" s="186"/>
      <c r="Y7" s="49"/>
      <c r="Z7" s="186"/>
      <c r="AA7" s="186"/>
      <c r="AB7" s="186"/>
      <c r="AC7" s="49"/>
      <c r="AD7" s="186"/>
      <c r="AE7" s="186"/>
      <c r="AF7" s="186"/>
      <c r="AG7" s="186"/>
      <c r="AH7" s="187"/>
      <c r="AI7" s="186"/>
      <c r="AJ7" s="186"/>
      <c r="AK7" s="49"/>
      <c r="AL7" s="186"/>
      <c r="AM7" s="186"/>
      <c r="AN7" s="186"/>
      <c r="AO7" s="186"/>
      <c r="AP7" s="187"/>
      <c r="AQ7" s="186"/>
      <c r="AR7" s="186"/>
      <c r="AS7" s="49"/>
      <c r="AT7" s="186"/>
      <c r="AU7" s="186"/>
      <c r="AV7" s="186"/>
      <c r="AW7" s="49"/>
      <c r="AX7" s="186"/>
      <c r="AY7" s="186"/>
      <c r="AZ7" s="186"/>
      <c r="BA7" s="186"/>
      <c r="BB7" s="187"/>
      <c r="BC7" s="186"/>
      <c r="BD7" s="186"/>
      <c r="BE7" s="49"/>
      <c r="BF7" s="186"/>
      <c r="BG7" s="186"/>
      <c r="BH7" s="186"/>
      <c r="BI7" s="49"/>
      <c r="BJ7" s="186"/>
      <c r="BK7" s="186"/>
      <c r="BL7" s="186"/>
      <c r="BM7" s="186"/>
      <c r="BN7" s="187"/>
      <c r="BO7" s="186"/>
      <c r="BP7" s="186"/>
      <c r="BQ7" s="49"/>
      <c r="BR7" s="186"/>
      <c r="BS7" s="186"/>
      <c r="BT7" s="186"/>
      <c r="BU7" s="49"/>
      <c r="BV7" s="186"/>
      <c r="BW7" s="186"/>
      <c r="BX7" s="186"/>
      <c r="BY7" s="49"/>
      <c r="BZ7" s="186"/>
      <c r="CA7" s="186"/>
      <c r="CB7" s="186"/>
      <c r="CC7" s="49"/>
      <c r="CD7" s="186"/>
      <c r="CE7" s="186"/>
      <c r="CF7" s="186"/>
      <c r="CG7" s="49"/>
      <c r="CH7" s="186"/>
      <c r="CI7" s="186"/>
      <c r="CJ7" s="186"/>
      <c r="CK7" s="186"/>
      <c r="CL7" s="187"/>
      <c r="CM7" s="186"/>
      <c r="CN7" s="186"/>
      <c r="CO7" s="49"/>
      <c r="CP7" s="186"/>
      <c r="CQ7" s="186"/>
      <c r="CR7" s="186"/>
      <c r="CS7" s="186"/>
      <c r="CT7" s="187"/>
      <c r="CU7" s="186"/>
      <c r="CV7" s="186"/>
      <c r="CW7" s="49"/>
      <c r="CX7" s="186"/>
      <c r="CY7" s="186"/>
      <c r="CZ7" s="186"/>
      <c r="DA7" s="186"/>
      <c r="DB7" s="187"/>
      <c r="DC7" s="186"/>
      <c r="DD7" s="186"/>
      <c r="DE7" s="49"/>
      <c r="DI7" s="49"/>
      <c r="DJ7" s="186"/>
      <c r="DK7" s="186"/>
      <c r="DL7" s="186"/>
      <c r="DM7" s="186"/>
      <c r="DN7" s="187"/>
      <c r="DO7" s="186"/>
      <c r="DP7" s="186"/>
      <c r="DQ7" s="49"/>
      <c r="DR7" s="186"/>
      <c r="DS7" s="186"/>
      <c r="DT7" s="186"/>
      <c r="DU7" s="186"/>
      <c r="DV7" s="187"/>
      <c r="DW7" s="186"/>
      <c r="DX7" s="186"/>
      <c r="DY7" s="49"/>
      <c r="DZ7" s="186"/>
      <c r="EA7" s="186"/>
      <c r="EB7" s="186"/>
      <c r="EC7" s="186"/>
      <c r="ED7" s="187"/>
      <c r="EE7" s="186"/>
      <c r="EF7" s="186"/>
      <c r="EG7" s="49"/>
      <c r="EH7" s="186"/>
      <c r="EI7" s="186"/>
      <c r="EJ7" s="186"/>
      <c r="EK7" s="186"/>
      <c r="EL7" s="187"/>
      <c r="EM7" s="186"/>
      <c r="EN7" s="186"/>
      <c r="EO7" s="49"/>
      <c r="EP7" s="187"/>
      <c r="EQ7" s="186"/>
      <c r="ER7" s="186"/>
      <c r="ES7" s="49"/>
      <c r="ET7" s="187"/>
      <c r="EU7" s="186"/>
      <c r="EV7" s="186"/>
      <c r="EW7" s="49"/>
      <c r="EX7" s="186"/>
      <c r="EY7" s="186"/>
      <c r="EZ7" s="186"/>
      <c r="FA7" s="186"/>
      <c r="FB7" s="187"/>
      <c r="FC7" s="186"/>
      <c r="FD7" s="186"/>
      <c r="FE7" s="49"/>
      <c r="FF7" s="186"/>
      <c r="FG7" s="186"/>
      <c r="FH7" s="186"/>
      <c r="FI7" s="186"/>
      <c r="FJ7" s="187"/>
      <c r="FK7" s="186"/>
      <c r="FL7" s="186"/>
      <c r="FM7" s="49"/>
      <c r="FN7" s="186"/>
      <c r="FO7" s="186"/>
      <c r="FP7" s="186"/>
      <c r="FQ7" s="49"/>
      <c r="FR7" s="186"/>
      <c r="FS7" s="186"/>
      <c r="FT7" s="186"/>
      <c r="FU7" s="186"/>
      <c r="FV7" s="187"/>
      <c r="FW7" s="186"/>
      <c r="FX7" s="186"/>
      <c r="FY7" s="186"/>
      <c r="FZ7" s="187"/>
      <c r="GA7" s="186"/>
      <c r="GB7" s="186"/>
      <c r="GC7" s="186"/>
      <c r="GD7" s="187"/>
      <c r="GE7" s="186"/>
      <c r="GF7" s="186"/>
      <c r="GG7" s="49"/>
      <c r="GH7" s="186"/>
      <c r="GI7" s="186"/>
      <c r="GJ7" s="186"/>
      <c r="GK7" s="186"/>
      <c r="GL7" s="187"/>
      <c r="GM7" s="186"/>
      <c r="GN7" s="186"/>
      <c r="GO7" s="49"/>
      <c r="GP7" s="186"/>
      <c r="GQ7" s="186"/>
      <c r="GR7" s="186"/>
      <c r="GS7" s="186"/>
      <c r="GT7" s="187"/>
      <c r="GU7" s="186"/>
      <c r="GV7" s="186"/>
      <c r="GW7" s="49"/>
      <c r="GX7" s="186"/>
      <c r="GY7" s="186"/>
      <c r="GZ7" s="186"/>
      <c r="HA7" s="49"/>
      <c r="HB7" s="186"/>
      <c r="HC7" s="186"/>
      <c r="HD7" s="186"/>
      <c r="HE7" s="49"/>
      <c r="HF7" s="187"/>
      <c r="HG7" s="186"/>
      <c r="HH7" s="186"/>
      <c r="HI7" s="49"/>
      <c r="HJ7" s="186"/>
      <c r="HK7" s="186"/>
      <c r="HL7" s="186"/>
      <c r="HM7" s="186"/>
      <c r="HN7" s="187"/>
      <c r="HO7" s="186"/>
      <c r="HP7" s="186"/>
      <c r="HQ7" s="49"/>
      <c r="HR7" s="186"/>
      <c r="HS7" s="186"/>
      <c r="HT7" s="186"/>
      <c r="HU7" s="186"/>
      <c r="HV7" s="187"/>
      <c r="HW7" s="186"/>
      <c r="HX7" s="186"/>
      <c r="HY7" s="186"/>
      <c r="HZ7" s="187"/>
      <c r="IA7" s="186"/>
      <c r="IB7" s="186"/>
      <c r="IC7" s="49"/>
      <c r="ID7" s="186"/>
      <c r="IE7" s="186"/>
      <c r="IF7" s="186"/>
      <c r="IG7" s="49"/>
      <c r="IH7" s="186"/>
      <c r="II7" s="186"/>
      <c r="IJ7" s="186"/>
      <c r="IK7" s="49"/>
    </row>
    <row r="8" spans="1:245" x14ac:dyDescent="0.35">
      <c r="A8" s="49"/>
      <c r="B8" s="251" t="s">
        <v>107</v>
      </c>
      <c r="C8" s="251" t="s">
        <v>12</v>
      </c>
      <c r="D8" s="262"/>
      <c r="E8" s="262"/>
      <c r="F8" s="255" t="s">
        <v>107</v>
      </c>
      <c r="G8" s="251" t="s">
        <v>13</v>
      </c>
      <c r="H8" s="247"/>
      <c r="I8" s="191"/>
      <c r="J8" s="251" t="s">
        <v>107</v>
      </c>
      <c r="K8" s="251" t="s">
        <v>14</v>
      </c>
      <c r="L8" s="262"/>
      <c r="M8" s="191"/>
      <c r="N8" s="255" t="s">
        <v>107</v>
      </c>
      <c r="O8" s="251" t="s">
        <v>15</v>
      </c>
      <c r="P8" s="247"/>
      <c r="Q8" s="191"/>
      <c r="R8" s="251" t="s">
        <v>107</v>
      </c>
      <c r="S8" s="251" t="s">
        <v>42</v>
      </c>
      <c r="T8" s="247"/>
      <c r="U8" s="191"/>
      <c r="V8" s="251" t="s">
        <v>107</v>
      </c>
      <c r="W8" s="251" t="s">
        <v>60</v>
      </c>
      <c r="X8" s="262"/>
      <c r="Y8" s="191"/>
      <c r="Z8" s="251" t="s">
        <v>107</v>
      </c>
      <c r="AA8" s="251" t="s">
        <v>379</v>
      </c>
      <c r="AB8" s="247"/>
      <c r="AC8" s="191"/>
      <c r="AD8" s="251" t="s">
        <v>107</v>
      </c>
      <c r="AE8" s="251" t="s">
        <v>16</v>
      </c>
      <c r="AF8" s="262"/>
      <c r="AG8" s="262"/>
      <c r="AH8" s="255" t="s">
        <v>107</v>
      </c>
      <c r="AI8" s="251" t="s">
        <v>17</v>
      </c>
      <c r="AJ8" s="247"/>
      <c r="AK8" s="191"/>
      <c r="AL8" s="251" t="s">
        <v>107</v>
      </c>
      <c r="AM8" s="251" t="s">
        <v>18</v>
      </c>
      <c r="AN8" s="262"/>
      <c r="AO8" s="262"/>
      <c r="AP8" s="255" t="s">
        <v>107</v>
      </c>
      <c r="AQ8" s="251" t="s">
        <v>37</v>
      </c>
      <c r="AR8" s="247"/>
      <c r="AS8" s="191"/>
      <c r="AT8" s="251" t="s">
        <v>107</v>
      </c>
      <c r="AU8" s="251" t="s">
        <v>19</v>
      </c>
      <c r="AV8" s="262"/>
      <c r="AW8" s="191"/>
      <c r="AX8" s="251" t="s">
        <v>107</v>
      </c>
      <c r="AY8" s="251" t="s">
        <v>408</v>
      </c>
      <c r="AZ8" s="262"/>
      <c r="BA8" s="262"/>
      <c r="BB8" s="255" t="s">
        <v>107</v>
      </c>
      <c r="BC8" s="251" t="s">
        <v>49</v>
      </c>
      <c r="BD8" s="262"/>
      <c r="BE8" s="191"/>
      <c r="BF8" s="251" t="s">
        <v>107</v>
      </c>
      <c r="BG8" s="251" t="s">
        <v>21</v>
      </c>
      <c r="BH8" s="247"/>
      <c r="BI8" s="191"/>
      <c r="BJ8" s="251" t="s">
        <v>107</v>
      </c>
      <c r="BK8" s="251" t="s">
        <v>46</v>
      </c>
      <c r="BL8" s="247"/>
      <c r="BM8" s="191"/>
      <c r="BN8" s="251" t="s">
        <v>107</v>
      </c>
      <c r="BO8" s="251" t="s">
        <v>22</v>
      </c>
      <c r="BP8" s="247"/>
      <c r="BQ8" s="191"/>
      <c r="BR8" s="251" t="s">
        <v>107</v>
      </c>
      <c r="BS8" s="251" t="s">
        <v>47</v>
      </c>
      <c r="BT8" s="247"/>
      <c r="BU8" s="191"/>
      <c r="BV8" s="251" t="s">
        <v>107</v>
      </c>
      <c r="BW8" s="251" t="s">
        <v>50</v>
      </c>
      <c r="BX8" s="262"/>
      <c r="BY8" s="262"/>
      <c r="BZ8" s="255" t="s">
        <v>107</v>
      </c>
      <c r="CA8" s="251" t="s">
        <v>51</v>
      </c>
      <c r="CB8" s="247"/>
      <c r="CC8" s="191"/>
      <c r="CD8" s="251" t="s">
        <v>107</v>
      </c>
      <c r="CE8" s="251" t="s">
        <v>412</v>
      </c>
      <c r="CF8" s="262"/>
      <c r="CG8" s="191"/>
      <c r="CH8" s="251" t="s">
        <v>107</v>
      </c>
      <c r="CI8" s="251" t="s">
        <v>55</v>
      </c>
      <c r="CJ8" s="262"/>
      <c r="CK8" s="262"/>
      <c r="CL8" s="255" t="s">
        <v>107</v>
      </c>
      <c r="CM8" s="251" t="s">
        <v>24</v>
      </c>
      <c r="CN8" s="247"/>
      <c r="CO8" s="191"/>
      <c r="CP8" s="251" t="s">
        <v>107</v>
      </c>
      <c r="CQ8" s="251" t="s">
        <v>44</v>
      </c>
      <c r="CR8" s="262"/>
      <c r="CS8" s="262"/>
      <c r="CT8" s="255" t="s">
        <v>107</v>
      </c>
      <c r="CU8" s="251" t="s">
        <v>52</v>
      </c>
      <c r="CV8" s="247"/>
      <c r="CW8" s="191"/>
      <c r="CX8" s="251" t="s">
        <v>107</v>
      </c>
      <c r="CY8" s="251" t="s">
        <v>56</v>
      </c>
      <c r="CZ8" s="262"/>
      <c r="DA8" s="262"/>
      <c r="DB8" s="255" t="s">
        <v>107</v>
      </c>
      <c r="DC8" s="251" t="s">
        <v>53</v>
      </c>
      <c r="DD8" s="247"/>
      <c r="DE8" s="191"/>
      <c r="DF8" s="171" t="s">
        <v>107</v>
      </c>
      <c r="DG8" s="171" t="s">
        <v>378</v>
      </c>
      <c r="DI8" s="49"/>
      <c r="DJ8" s="251" t="s">
        <v>107</v>
      </c>
      <c r="DK8" s="251" t="s">
        <v>25</v>
      </c>
      <c r="DL8" s="262"/>
      <c r="DM8" s="262"/>
      <c r="DN8" s="255" t="s">
        <v>107</v>
      </c>
      <c r="DO8" s="251" t="s">
        <v>11</v>
      </c>
      <c r="DP8" s="247"/>
      <c r="DQ8" s="191"/>
      <c r="DR8" s="251" t="s">
        <v>107</v>
      </c>
      <c r="DS8" s="251" t="s">
        <v>26</v>
      </c>
      <c r="DT8" s="262"/>
      <c r="DU8" s="262"/>
      <c r="DV8" s="255" t="s">
        <v>107</v>
      </c>
      <c r="DW8" s="251" t="s">
        <v>98</v>
      </c>
      <c r="DX8" s="247"/>
      <c r="DY8" s="191"/>
      <c r="DZ8" s="251" t="s">
        <v>107</v>
      </c>
      <c r="EA8" s="251" t="s">
        <v>99</v>
      </c>
      <c r="EB8" s="262"/>
      <c r="EC8" s="262"/>
      <c r="ED8" s="255" t="s">
        <v>107</v>
      </c>
      <c r="EE8" s="251" t="s">
        <v>27</v>
      </c>
      <c r="EF8" s="247"/>
      <c r="EG8" s="191"/>
      <c r="EH8" s="251" t="s">
        <v>107</v>
      </c>
      <c r="EI8" s="251" t="s">
        <v>28</v>
      </c>
      <c r="EJ8" s="262"/>
      <c r="EK8" s="262"/>
      <c r="EL8" s="255" t="s">
        <v>107</v>
      </c>
      <c r="EM8" s="251" t="s">
        <v>371</v>
      </c>
      <c r="EN8" s="247"/>
      <c r="EO8" s="191"/>
      <c r="EP8" s="255" t="s">
        <v>107</v>
      </c>
      <c r="EQ8" s="251" t="s">
        <v>100</v>
      </c>
      <c r="ER8" s="247"/>
      <c r="ES8" s="191"/>
      <c r="ET8" s="255" t="s">
        <v>107</v>
      </c>
      <c r="EU8" s="251" t="s">
        <v>345</v>
      </c>
      <c r="EV8" s="247"/>
      <c r="EW8" s="191"/>
      <c r="EX8" s="251" t="s">
        <v>107</v>
      </c>
      <c r="EY8" s="251" t="s">
        <v>29</v>
      </c>
      <c r="EZ8" s="262"/>
      <c r="FA8" s="262"/>
      <c r="FB8" s="255" t="s">
        <v>107</v>
      </c>
      <c r="FC8" s="251" t="s">
        <v>40</v>
      </c>
      <c r="FD8" s="247"/>
      <c r="FE8" s="191"/>
      <c r="FF8" s="251" t="s">
        <v>107</v>
      </c>
      <c r="FG8" s="251" t="s">
        <v>41</v>
      </c>
      <c r="FH8" s="262"/>
      <c r="FI8" s="262"/>
      <c r="FJ8" s="255" t="s">
        <v>107</v>
      </c>
      <c r="FK8" s="251" t="s">
        <v>30</v>
      </c>
      <c r="FL8" s="247"/>
      <c r="FM8" s="191"/>
      <c r="FN8" s="251" t="s">
        <v>107</v>
      </c>
      <c r="FO8" s="251" t="s">
        <v>38</v>
      </c>
      <c r="FP8" s="262"/>
      <c r="FQ8" s="262"/>
      <c r="FR8" s="190" t="s">
        <v>107</v>
      </c>
      <c r="FS8" s="262" t="s">
        <v>361</v>
      </c>
      <c r="FT8" s="262"/>
      <c r="FU8" s="262"/>
      <c r="FV8" s="190" t="s">
        <v>107</v>
      </c>
      <c r="FW8" s="262" t="s">
        <v>387</v>
      </c>
      <c r="FX8" s="262"/>
      <c r="FY8" s="262"/>
      <c r="FZ8" s="190" t="s">
        <v>107</v>
      </c>
      <c r="GA8" s="262" t="s">
        <v>416</v>
      </c>
      <c r="GB8" s="262"/>
      <c r="GC8" s="262"/>
      <c r="GD8" s="255" t="s">
        <v>107</v>
      </c>
      <c r="GE8" s="251" t="s">
        <v>32</v>
      </c>
      <c r="GF8" s="247"/>
      <c r="GG8" s="191"/>
      <c r="GH8" s="251" t="s">
        <v>107</v>
      </c>
      <c r="GI8" s="251" t="s">
        <v>33</v>
      </c>
      <c r="GJ8" s="262"/>
      <c r="GK8" s="262"/>
      <c r="GL8" s="255" t="s">
        <v>107</v>
      </c>
      <c r="GM8" s="251" t="s">
        <v>34</v>
      </c>
      <c r="GN8" s="247"/>
      <c r="GO8" s="191"/>
      <c r="GP8" s="251" t="s">
        <v>107</v>
      </c>
      <c r="GQ8" s="251" t="s">
        <v>95</v>
      </c>
      <c r="GR8" s="262"/>
      <c r="GS8" s="262"/>
      <c r="GT8" s="255" t="s">
        <v>107</v>
      </c>
      <c r="GU8" s="251" t="s">
        <v>57</v>
      </c>
      <c r="GV8" s="247"/>
      <c r="GW8" s="191"/>
      <c r="GX8" s="255" t="s">
        <v>107</v>
      </c>
      <c r="GY8" s="247" t="s">
        <v>365</v>
      </c>
      <c r="GZ8" s="247"/>
      <c r="HA8" s="191"/>
      <c r="HB8" s="251" t="s">
        <v>107</v>
      </c>
      <c r="HC8" s="251" t="s">
        <v>58</v>
      </c>
      <c r="HD8" s="262"/>
      <c r="HE8" s="191"/>
      <c r="HF8" s="255" t="s">
        <v>107</v>
      </c>
      <c r="HG8" s="251" t="s">
        <v>396</v>
      </c>
      <c r="HH8" s="247"/>
      <c r="HI8" s="191"/>
      <c r="HJ8" s="251" t="s">
        <v>107</v>
      </c>
      <c r="HK8" s="251" t="s">
        <v>368</v>
      </c>
      <c r="HL8" s="262"/>
      <c r="HM8" s="262"/>
      <c r="HN8" s="255" t="s">
        <v>107</v>
      </c>
      <c r="HO8" s="251" t="s">
        <v>35</v>
      </c>
      <c r="HP8" s="247"/>
      <c r="HQ8" s="191"/>
      <c r="HR8" s="251" t="s">
        <v>107</v>
      </c>
      <c r="HS8" s="251" t="s">
        <v>36</v>
      </c>
      <c r="HT8" s="262"/>
      <c r="HU8" s="262"/>
      <c r="HV8" s="255" t="s">
        <v>107</v>
      </c>
      <c r="HW8" s="251" t="s">
        <v>401</v>
      </c>
      <c r="HX8" s="262"/>
      <c r="HY8" s="262"/>
      <c r="HZ8" s="255" t="s">
        <v>107</v>
      </c>
      <c r="IA8" s="251" t="s">
        <v>43</v>
      </c>
      <c r="IB8" s="247"/>
      <c r="IC8" s="191"/>
      <c r="ID8" s="251" t="s">
        <v>107</v>
      </c>
      <c r="IE8" s="251" t="s">
        <v>54</v>
      </c>
      <c r="IF8" s="247"/>
      <c r="IG8" s="191"/>
      <c r="IH8" s="251" t="s">
        <v>107</v>
      </c>
      <c r="II8" s="251" t="s">
        <v>423</v>
      </c>
      <c r="IJ8" s="247"/>
      <c r="IK8" s="191"/>
    </row>
    <row r="9" spans="1:245" x14ac:dyDescent="0.35">
      <c r="A9" s="49"/>
      <c r="B9" s="251"/>
      <c r="C9" s="251"/>
      <c r="D9" s="262"/>
      <c r="E9" s="262"/>
      <c r="F9" s="255"/>
      <c r="G9" s="251"/>
      <c r="H9" s="247"/>
      <c r="I9" s="191"/>
      <c r="J9" s="251"/>
      <c r="K9" s="251"/>
      <c r="L9" s="262"/>
      <c r="M9" s="191"/>
      <c r="N9" s="255"/>
      <c r="O9" s="251"/>
      <c r="P9" s="247"/>
      <c r="Q9" s="191"/>
      <c r="R9" s="251"/>
      <c r="S9" s="251"/>
      <c r="T9" s="247"/>
      <c r="U9" s="191"/>
      <c r="V9" s="251"/>
      <c r="W9" s="251"/>
      <c r="X9" s="262"/>
      <c r="Y9" s="191"/>
      <c r="Z9" s="251"/>
      <c r="AA9" s="251"/>
      <c r="AB9" s="247"/>
      <c r="AC9" s="191"/>
      <c r="AD9" s="251"/>
      <c r="AE9" s="251"/>
      <c r="AF9" s="262"/>
      <c r="AG9" s="262"/>
      <c r="AH9" s="255"/>
      <c r="AI9" s="251"/>
      <c r="AJ9" s="247"/>
      <c r="AK9" s="191"/>
      <c r="AL9" s="251"/>
      <c r="AM9" s="251"/>
      <c r="AN9" s="262"/>
      <c r="AO9" s="262"/>
      <c r="AP9" s="255"/>
      <c r="AQ9" s="251"/>
      <c r="AR9" s="247"/>
      <c r="AS9" s="191"/>
      <c r="AT9" s="251"/>
      <c r="AU9" s="251"/>
      <c r="AV9" s="262"/>
      <c r="AW9" s="191"/>
      <c r="AX9" s="251"/>
      <c r="AY9" s="251"/>
      <c r="AZ9" s="262"/>
      <c r="BA9" s="262"/>
      <c r="BB9" s="255"/>
      <c r="BC9" s="251"/>
      <c r="BD9" s="262"/>
      <c r="BE9" s="191"/>
      <c r="BF9" s="251"/>
      <c r="BG9" s="251"/>
      <c r="BH9" s="247"/>
      <c r="BI9" s="191"/>
      <c r="BJ9" s="251"/>
      <c r="BK9" s="251"/>
      <c r="BL9" s="247"/>
      <c r="BM9" s="191"/>
      <c r="BN9" s="251"/>
      <c r="BO9" s="251"/>
      <c r="BP9" s="247"/>
      <c r="BQ9" s="191"/>
      <c r="BR9" s="251"/>
      <c r="BS9" s="251"/>
      <c r="BT9" s="247"/>
      <c r="BU9" s="191"/>
      <c r="BV9" s="251"/>
      <c r="BW9" s="251"/>
      <c r="BX9" s="262"/>
      <c r="BY9" s="262"/>
      <c r="BZ9" s="255"/>
      <c r="CA9" s="251"/>
      <c r="CB9" s="247"/>
      <c r="CC9" s="191"/>
      <c r="CD9" s="251"/>
      <c r="CE9" s="251"/>
      <c r="CF9" s="262"/>
      <c r="CG9" s="191"/>
      <c r="CH9" s="251"/>
      <c r="CI9" s="251"/>
      <c r="CJ9" s="262"/>
      <c r="CK9" s="262"/>
      <c r="CL9" s="255"/>
      <c r="CM9" s="251"/>
      <c r="CN9" s="247"/>
      <c r="CO9" s="191"/>
      <c r="CP9" s="251"/>
      <c r="CQ9" s="251"/>
      <c r="CR9" s="262"/>
      <c r="CS9" s="262"/>
      <c r="CT9" s="255"/>
      <c r="CU9" s="251"/>
      <c r="CV9" s="247"/>
      <c r="CW9" s="191"/>
      <c r="CX9" s="251"/>
      <c r="CY9" s="251"/>
      <c r="CZ9" s="262"/>
      <c r="DA9" s="262"/>
      <c r="DB9" s="255"/>
      <c r="DC9" s="251"/>
      <c r="DD9" s="247"/>
      <c r="DE9" s="191"/>
      <c r="DI9" s="49"/>
      <c r="DJ9" s="251"/>
      <c r="DK9" s="251"/>
      <c r="DL9" s="262"/>
      <c r="DM9" s="262"/>
      <c r="DN9" s="255"/>
      <c r="DO9" s="251"/>
      <c r="DP9" s="247"/>
      <c r="DQ9" s="191"/>
      <c r="DR9" s="251"/>
      <c r="DS9" s="251"/>
      <c r="DT9" s="262"/>
      <c r="DU9" s="262"/>
      <c r="DV9" s="255"/>
      <c r="DW9" s="251"/>
      <c r="DX9" s="247"/>
      <c r="DY9" s="191"/>
      <c r="DZ9" s="251"/>
      <c r="EA9" s="251"/>
      <c r="EB9" s="262"/>
      <c r="EC9" s="262"/>
      <c r="ED9" s="255"/>
      <c r="EE9" s="251"/>
      <c r="EF9" s="247"/>
      <c r="EG9" s="191"/>
      <c r="EH9" s="251"/>
      <c r="EI9" s="251"/>
      <c r="EJ9" s="262"/>
      <c r="EK9" s="262"/>
      <c r="EL9" s="255"/>
      <c r="EM9" s="251"/>
      <c r="EN9" s="247"/>
      <c r="EO9" s="191"/>
      <c r="EP9" s="255"/>
      <c r="EQ9" s="251"/>
      <c r="ER9" s="247"/>
      <c r="ES9" s="191"/>
      <c r="ET9" s="255"/>
      <c r="EU9" s="251"/>
      <c r="EV9" s="247"/>
      <c r="EW9" s="191"/>
      <c r="EX9" s="251"/>
      <c r="EY9" s="251"/>
      <c r="EZ9" s="262"/>
      <c r="FA9" s="262"/>
      <c r="FB9" s="255"/>
      <c r="FC9" s="251"/>
      <c r="FD9" s="247"/>
      <c r="FE9" s="191"/>
      <c r="FF9" s="251"/>
      <c r="FG9" s="251"/>
      <c r="FH9" s="262"/>
      <c r="FI9" s="262"/>
      <c r="FJ9" s="255"/>
      <c r="FK9" s="251"/>
      <c r="FL9" s="247"/>
      <c r="FM9" s="191"/>
      <c r="FN9" s="251"/>
      <c r="FO9" s="251"/>
      <c r="FP9" s="262"/>
      <c r="FQ9" s="262"/>
      <c r="FR9" s="190"/>
      <c r="FS9" s="262"/>
      <c r="FT9" s="262"/>
      <c r="FU9" s="262"/>
      <c r="FV9" s="190"/>
      <c r="FW9" s="262"/>
      <c r="FX9" s="262"/>
      <c r="FY9" s="262"/>
      <c r="FZ9" s="190"/>
      <c r="GA9" s="262"/>
      <c r="GB9" s="262"/>
      <c r="GC9" s="262"/>
      <c r="GD9" s="255"/>
      <c r="GE9" s="251"/>
      <c r="GF9" s="247"/>
      <c r="GG9" s="191"/>
      <c r="GH9" s="251"/>
      <c r="GI9" s="251"/>
      <c r="GJ9" s="262"/>
      <c r="GK9" s="262"/>
      <c r="GL9" s="255"/>
      <c r="GM9" s="251"/>
      <c r="GN9" s="247"/>
      <c r="GO9" s="191"/>
      <c r="GP9" s="251"/>
      <c r="GQ9" s="251"/>
      <c r="GR9" s="262"/>
      <c r="GS9" s="262"/>
      <c r="GT9" s="255"/>
      <c r="GU9" s="251"/>
      <c r="GV9" s="247"/>
      <c r="GW9" s="191"/>
      <c r="GX9" s="255"/>
      <c r="GY9" s="247"/>
      <c r="GZ9" s="247"/>
      <c r="HA9" s="191"/>
      <c r="HB9" s="251"/>
      <c r="HC9" s="251"/>
      <c r="HD9" s="262"/>
      <c r="HE9" s="191"/>
      <c r="HF9" s="255"/>
      <c r="HG9" s="251"/>
      <c r="HH9" s="247"/>
      <c r="HI9" s="191"/>
      <c r="HJ9" s="251"/>
      <c r="HK9" s="251"/>
      <c r="HL9" s="262"/>
      <c r="HM9" s="262"/>
      <c r="HN9" s="255"/>
      <c r="HO9" s="251"/>
      <c r="HP9" s="247"/>
      <c r="HQ9" s="191"/>
      <c r="HR9" s="251"/>
      <c r="HS9" s="251"/>
      <c r="HT9" s="262"/>
      <c r="HU9" s="262"/>
      <c r="HV9" s="255"/>
      <c r="HW9" s="251"/>
      <c r="HX9" s="262"/>
      <c r="HY9" s="262"/>
      <c r="HZ9" s="255"/>
      <c r="IA9" s="251"/>
      <c r="IB9" s="247"/>
      <c r="IC9" s="191"/>
      <c r="ID9" s="251"/>
      <c r="IE9" s="251"/>
      <c r="IF9" s="247"/>
      <c r="IG9" s="191"/>
      <c r="IH9" s="251"/>
      <c r="II9" s="251"/>
      <c r="IJ9" s="247"/>
      <c r="IK9" s="191"/>
    </row>
    <row r="10" spans="1:245" x14ac:dyDescent="0.35">
      <c r="A10" s="49"/>
      <c r="B10" s="10" t="s">
        <v>101</v>
      </c>
      <c r="C10" s="10" t="s">
        <v>113</v>
      </c>
      <c r="D10" s="12"/>
      <c r="E10" s="12"/>
      <c r="F10" s="9" t="s">
        <v>101</v>
      </c>
      <c r="G10" s="10" t="s">
        <v>113</v>
      </c>
      <c r="H10" s="175"/>
      <c r="I10" s="176"/>
      <c r="J10" s="10" t="s">
        <v>101</v>
      </c>
      <c r="K10" s="10" t="s">
        <v>113</v>
      </c>
      <c r="L10" s="12"/>
      <c r="M10" s="176"/>
      <c r="N10" s="9" t="s">
        <v>101</v>
      </c>
      <c r="O10" s="10" t="s">
        <v>113</v>
      </c>
      <c r="P10" s="175"/>
      <c r="Q10" s="176"/>
      <c r="R10" s="10" t="s">
        <v>101</v>
      </c>
      <c r="S10" s="10" t="s">
        <v>113</v>
      </c>
      <c r="T10" s="175"/>
      <c r="U10" s="176"/>
      <c r="V10" s="10" t="s">
        <v>101</v>
      </c>
      <c r="W10" s="10" t="s">
        <v>113</v>
      </c>
      <c r="X10" s="12"/>
      <c r="Y10" s="176"/>
      <c r="Z10" s="10" t="s">
        <v>101</v>
      </c>
      <c r="AA10" s="10" t="s">
        <v>113</v>
      </c>
      <c r="AB10" s="175"/>
      <c r="AC10" s="176"/>
      <c r="AD10" s="10" t="s">
        <v>101</v>
      </c>
      <c r="AE10" s="10" t="s">
        <v>114</v>
      </c>
      <c r="AF10" s="12"/>
      <c r="AG10" s="12"/>
      <c r="AH10" s="9" t="s">
        <v>101</v>
      </c>
      <c r="AI10" s="10" t="s">
        <v>115</v>
      </c>
      <c r="AJ10" s="175"/>
      <c r="AK10" s="176"/>
      <c r="AL10" s="10" t="s">
        <v>101</v>
      </c>
      <c r="AM10" s="10" t="s">
        <v>115</v>
      </c>
      <c r="AN10" s="12"/>
      <c r="AO10" s="12"/>
      <c r="AP10" s="9" t="s">
        <v>101</v>
      </c>
      <c r="AQ10" s="10" t="s">
        <v>115</v>
      </c>
      <c r="AR10" s="175"/>
      <c r="AS10" s="176"/>
      <c r="AT10" s="10" t="s">
        <v>101</v>
      </c>
      <c r="AU10" s="10" t="s">
        <v>115</v>
      </c>
      <c r="AV10" s="12"/>
      <c r="AW10" s="176"/>
      <c r="AX10" s="10" t="s">
        <v>101</v>
      </c>
      <c r="AY10" s="10" t="s">
        <v>115</v>
      </c>
      <c r="AZ10" s="12"/>
      <c r="BA10" s="12"/>
      <c r="BB10" s="9" t="s">
        <v>101</v>
      </c>
      <c r="BC10" s="10" t="s">
        <v>115</v>
      </c>
      <c r="BD10" s="12"/>
      <c r="BE10" s="176"/>
      <c r="BF10" s="10" t="s">
        <v>101</v>
      </c>
      <c r="BG10" s="10" t="s">
        <v>566</v>
      </c>
      <c r="BH10" s="175"/>
      <c r="BI10" s="176"/>
      <c r="BJ10" s="10" t="s">
        <v>101</v>
      </c>
      <c r="BK10" s="10" t="s">
        <v>566</v>
      </c>
      <c r="BL10" s="175"/>
      <c r="BM10" s="176"/>
      <c r="BN10" s="10" t="s">
        <v>101</v>
      </c>
      <c r="BO10" s="10" t="s">
        <v>566</v>
      </c>
      <c r="BP10" s="175"/>
      <c r="BQ10" s="176"/>
      <c r="BR10" s="10" t="s">
        <v>101</v>
      </c>
      <c r="BS10" s="10" t="s">
        <v>566</v>
      </c>
      <c r="BT10" s="175"/>
      <c r="BU10" s="176"/>
      <c r="BV10" s="10" t="s">
        <v>101</v>
      </c>
      <c r="BW10" s="10" t="s">
        <v>118</v>
      </c>
      <c r="BX10" s="12"/>
      <c r="BY10" s="12"/>
      <c r="BZ10" s="9" t="s">
        <v>101</v>
      </c>
      <c r="CA10" s="10" t="s">
        <v>118</v>
      </c>
      <c r="CB10" s="175"/>
      <c r="CC10" s="176"/>
      <c r="CD10" s="10" t="s">
        <v>101</v>
      </c>
      <c r="CE10" s="10" t="s">
        <v>118</v>
      </c>
      <c r="CF10" s="12"/>
      <c r="CG10" s="176"/>
      <c r="CH10" s="10" t="s">
        <v>101</v>
      </c>
      <c r="CI10" s="10" t="s">
        <v>118</v>
      </c>
      <c r="CJ10" s="12"/>
      <c r="CK10" s="12"/>
      <c r="CL10" s="9" t="s">
        <v>101</v>
      </c>
      <c r="CM10" s="10" t="s">
        <v>119</v>
      </c>
      <c r="CN10" s="175"/>
      <c r="CO10" s="176"/>
      <c r="CP10" s="10" t="s">
        <v>101</v>
      </c>
      <c r="CQ10" s="10" t="s">
        <v>119</v>
      </c>
      <c r="CR10" s="12"/>
      <c r="CS10" s="12"/>
      <c r="CT10" s="9" t="s">
        <v>101</v>
      </c>
      <c r="CU10" s="10" t="s">
        <v>119</v>
      </c>
      <c r="CV10" s="175"/>
      <c r="CW10" s="176"/>
      <c r="CX10" s="10" t="s">
        <v>101</v>
      </c>
      <c r="CY10" s="10" t="s">
        <v>119</v>
      </c>
      <c r="CZ10" s="12"/>
      <c r="DA10" s="12"/>
      <c r="DB10" s="9" t="s">
        <v>101</v>
      </c>
      <c r="DC10" s="10" t="s">
        <v>119</v>
      </c>
      <c r="DD10" s="175"/>
      <c r="DE10" s="176"/>
      <c r="DF10" s="9" t="s">
        <v>101</v>
      </c>
      <c r="DG10" s="10" t="s">
        <v>119</v>
      </c>
      <c r="DH10" s="175"/>
      <c r="DI10" s="176"/>
      <c r="DJ10" s="10" t="s">
        <v>101</v>
      </c>
      <c r="DK10" s="10" t="s">
        <v>120</v>
      </c>
      <c r="DL10" s="12"/>
      <c r="DM10" s="12"/>
      <c r="DN10" s="9" t="s">
        <v>101</v>
      </c>
      <c r="DO10" s="10" t="s">
        <v>120</v>
      </c>
      <c r="DP10" s="175"/>
      <c r="DQ10" s="176"/>
      <c r="DR10" s="10" t="s">
        <v>101</v>
      </c>
      <c r="DS10" s="10" t="s">
        <v>121</v>
      </c>
      <c r="DT10" s="12"/>
      <c r="DU10" s="12"/>
      <c r="DV10" s="9" t="s">
        <v>101</v>
      </c>
      <c r="DW10" s="10" t="s">
        <v>122</v>
      </c>
      <c r="DX10" s="175"/>
      <c r="DY10" s="176"/>
      <c r="DZ10" s="10" t="s">
        <v>101</v>
      </c>
      <c r="EA10" s="10" t="s">
        <v>122</v>
      </c>
      <c r="EB10" s="12"/>
      <c r="EC10" s="12"/>
      <c r="ED10" s="9" t="s">
        <v>101</v>
      </c>
      <c r="EE10" s="10" t="s">
        <v>121</v>
      </c>
      <c r="EF10" s="175"/>
      <c r="EG10" s="176"/>
      <c r="EH10" s="10" t="s">
        <v>101</v>
      </c>
      <c r="EI10" s="10" t="s">
        <v>121</v>
      </c>
      <c r="EJ10" s="12"/>
      <c r="EK10" s="12"/>
      <c r="EL10" s="9" t="s">
        <v>101</v>
      </c>
      <c r="EM10" s="10" t="s">
        <v>121</v>
      </c>
      <c r="EN10" s="175"/>
      <c r="EO10" s="176"/>
      <c r="EP10" s="9" t="s">
        <v>101</v>
      </c>
      <c r="EQ10" s="10" t="s">
        <v>122</v>
      </c>
      <c r="ER10" s="175"/>
      <c r="ES10" s="176"/>
      <c r="ET10" s="9" t="s">
        <v>101</v>
      </c>
      <c r="EU10" s="10" t="s">
        <v>122</v>
      </c>
      <c r="EV10" s="175"/>
      <c r="EW10" s="176"/>
      <c r="EX10" s="10" t="s">
        <v>101</v>
      </c>
      <c r="EY10" s="10" t="s">
        <v>123</v>
      </c>
      <c r="EZ10" s="12"/>
      <c r="FA10" s="12"/>
      <c r="FB10" s="9" t="s">
        <v>101</v>
      </c>
      <c r="FC10" s="10" t="s">
        <v>124</v>
      </c>
      <c r="FD10" s="175"/>
      <c r="FE10" s="176"/>
      <c r="FF10" s="10" t="s">
        <v>101</v>
      </c>
      <c r="FG10" s="10" t="s">
        <v>124</v>
      </c>
      <c r="FH10" s="12"/>
      <c r="FI10" s="12"/>
      <c r="FJ10" s="9" t="s">
        <v>101</v>
      </c>
      <c r="FK10" s="10" t="s">
        <v>124</v>
      </c>
      <c r="FL10" s="175"/>
      <c r="FM10" s="176"/>
      <c r="FN10" s="10" t="s">
        <v>101</v>
      </c>
      <c r="FO10" s="10" t="s">
        <v>124</v>
      </c>
      <c r="FP10" s="12"/>
      <c r="FQ10" s="12"/>
      <c r="FR10" s="174" t="s">
        <v>101</v>
      </c>
      <c r="FS10" s="12" t="s">
        <v>124</v>
      </c>
      <c r="FT10" s="12"/>
      <c r="FU10" s="12"/>
      <c r="FV10" s="174" t="s">
        <v>101</v>
      </c>
      <c r="FW10" s="12" t="s">
        <v>124</v>
      </c>
      <c r="FX10" s="12"/>
      <c r="FY10" s="12"/>
      <c r="FZ10" s="174" t="s">
        <v>101</v>
      </c>
      <c r="GA10" s="12" t="s">
        <v>124</v>
      </c>
      <c r="GB10" s="12"/>
      <c r="GC10" s="12"/>
      <c r="GD10" s="9" t="s">
        <v>101</v>
      </c>
      <c r="GE10" s="10" t="s">
        <v>126</v>
      </c>
      <c r="GF10" s="175"/>
      <c r="GG10" s="176"/>
      <c r="GH10" s="10" t="s">
        <v>101</v>
      </c>
      <c r="GI10" s="10" t="s">
        <v>127</v>
      </c>
      <c r="GJ10" s="12"/>
      <c r="GK10" s="12"/>
      <c r="GL10" s="9" t="s">
        <v>101</v>
      </c>
      <c r="GM10" s="10" t="s">
        <v>127</v>
      </c>
      <c r="GN10" s="175"/>
      <c r="GO10" s="176"/>
      <c r="GP10" s="10" t="s">
        <v>101</v>
      </c>
      <c r="GQ10" s="10" t="s">
        <v>397</v>
      </c>
      <c r="GR10" s="12"/>
      <c r="GS10" s="12"/>
      <c r="GT10" s="9" t="s">
        <v>101</v>
      </c>
      <c r="GU10" s="10" t="s">
        <v>397</v>
      </c>
      <c r="GV10" s="175"/>
      <c r="GW10" s="176"/>
      <c r="GX10" s="9" t="s">
        <v>101</v>
      </c>
      <c r="GY10" s="175" t="s">
        <v>397</v>
      </c>
      <c r="GZ10" s="175"/>
      <c r="HA10" s="176"/>
      <c r="HB10" s="10" t="s">
        <v>101</v>
      </c>
      <c r="HC10" s="10" t="s">
        <v>397</v>
      </c>
      <c r="HD10" s="12"/>
      <c r="HE10" s="176"/>
      <c r="HF10" s="9" t="s">
        <v>101</v>
      </c>
      <c r="HG10" s="10" t="s">
        <v>397</v>
      </c>
      <c r="HH10" s="175"/>
      <c r="HI10" s="176"/>
      <c r="HJ10" s="10" t="s">
        <v>101</v>
      </c>
      <c r="HK10" s="10" t="s">
        <v>397</v>
      </c>
      <c r="HL10" s="12"/>
      <c r="HM10" s="12"/>
      <c r="HN10" s="9" t="s">
        <v>101</v>
      </c>
      <c r="HO10" s="10" t="s">
        <v>128</v>
      </c>
      <c r="HP10" s="175"/>
      <c r="HQ10" s="176"/>
      <c r="HR10" s="10" t="s">
        <v>101</v>
      </c>
      <c r="HS10" s="10" t="s">
        <v>128</v>
      </c>
      <c r="HT10" s="12"/>
      <c r="HU10" s="12"/>
      <c r="HV10" s="9" t="s">
        <v>101</v>
      </c>
      <c r="HW10" s="10" t="s">
        <v>128</v>
      </c>
      <c r="HX10" s="12"/>
      <c r="HY10" s="12"/>
      <c r="HZ10" s="9" t="s">
        <v>101</v>
      </c>
      <c r="IA10" s="10" t="s">
        <v>129</v>
      </c>
      <c r="IB10" s="175"/>
      <c r="IC10" s="176"/>
      <c r="ID10" s="10" t="s">
        <v>101</v>
      </c>
      <c r="IE10" s="10" t="s">
        <v>129</v>
      </c>
      <c r="IF10" s="175"/>
      <c r="IG10" s="176"/>
      <c r="IH10" s="10" t="s">
        <v>101</v>
      </c>
      <c r="II10" s="10" t="s">
        <v>424</v>
      </c>
      <c r="IJ10" s="175"/>
      <c r="IK10" s="176"/>
    </row>
    <row r="11" spans="1:245" x14ac:dyDescent="0.35">
      <c r="A11" s="49"/>
      <c r="B11" s="10" t="s">
        <v>102</v>
      </c>
      <c r="C11" s="10" t="s">
        <v>130</v>
      </c>
      <c r="D11" s="12"/>
      <c r="E11" s="12"/>
      <c r="F11" s="9" t="s">
        <v>102</v>
      </c>
      <c r="G11" s="10" t="s">
        <v>131</v>
      </c>
      <c r="H11" s="175"/>
      <c r="I11" s="176"/>
      <c r="J11" s="10" t="s">
        <v>102</v>
      </c>
      <c r="K11" s="10" t="s">
        <v>132</v>
      </c>
      <c r="L11" s="12"/>
      <c r="M11" s="176"/>
      <c r="N11" s="9" t="s">
        <v>102</v>
      </c>
      <c r="O11" s="10" t="s">
        <v>133</v>
      </c>
      <c r="P11" s="175"/>
      <c r="Q11" s="176"/>
      <c r="R11" s="10" t="s">
        <v>102</v>
      </c>
      <c r="S11" s="10" t="s">
        <v>134</v>
      </c>
      <c r="T11" s="175"/>
      <c r="U11" s="176"/>
      <c r="V11" s="10" t="s">
        <v>102</v>
      </c>
      <c r="W11" s="10" t="s">
        <v>135</v>
      </c>
      <c r="X11" s="12"/>
      <c r="Y11" s="176"/>
      <c r="Z11" s="10" t="s">
        <v>102</v>
      </c>
      <c r="AA11" s="10" t="s">
        <v>380</v>
      </c>
      <c r="AB11" s="175"/>
      <c r="AC11" s="176"/>
      <c r="AD11" s="10" t="s">
        <v>102</v>
      </c>
      <c r="AE11" s="10" t="s">
        <v>136</v>
      </c>
      <c r="AF11" s="12"/>
      <c r="AG11" s="12"/>
      <c r="AH11" s="9" t="s">
        <v>102</v>
      </c>
      <c r="AI11" s="10" t="s">
        <v>137</v>
      </c>
      <c r="AJ11" s="175"/>
      <c r="AK11" s="176"/>
      <c r="AL11" s="10" t="s">
        <v>102</v>
      </c>
      <c r="AM11" s="10" t="s">
        <v>138</v>
      </c>
      <c r="AN11" s="12"/>
      <c r="AO11" s="12"/>
      <c r="AP11" s="9" t="s">
        <v>102</v>
      </c>
      <c r="AQ11" s="10" t="s">
        <v>139</v>
      </c>
      <c r="AR11" s="175"/>
      <c r="AS11" s="176"/>
      <c r="AT11" s="10" t="s">
        <v>102</v>
      </c>
      <c r="AU11" s="10" t="s">
        <v>140</v>
      </c>
      <c r="AV11" s="12"/>
      <c r="AW11" s="176"/>
      <c r="AX11" s="10" t="s">
        <v>102</v>
      </c>
      <c r="AY11" s="10" t="s">
        <v>409</v>
      </c>
      <c r="AZ11" s="12"/>
      <c r="BA11" s="12"/>
      <c r="BB11" s="9" t="s">
        <v>102</v>
      </c>
      <c r="BC11" s="10" t="s">
        <v>141</v>
      </c>
      <c r="BD11" s="12"/>
      <c r="BE11" s="176"/>
      <c r="BF11" s="10" t="s">
        <v>102</v>
      </c>
      <c r="BG11" s="10" t="s">
        <v>568</v>
      </c>
      <c r="BH11" s="175"/>
      <c r="BI11" s="176"/>
      <c r="BJ11" s="10" t="s">
        <v>102</v>
      </c>
      <c r="BK11" s="10" t="s">
        <v>569</v>
      </c>
      <c r="BL11" s="175"/>
      <c r="BM11" s="176"/>
      <c r="BN11" s="10" t="s">
        <v>102</v>
      </c>
      <c r="BO11" s="10" t="s">
        <v>570</v>
      </c>
      <c r="BP11" s="175"/>
      <c r="BQ11" s="176"/>
      <c r="BR11" s="10" t="s">
        <v>102</v>
      </c>
      <c r="BS11" s="10" t="s">
        <v>571</v>
      </c>
      <c r="BT11" s="175"/>
      <c r="BU11" s="176"/>
      <c r="BV11" s="10" t="s">
        <v>102</v>
      </c>
      <c r="BW11" s="10" t="s">
        <v>143</v>
      </c>
      <c r="BX11" s="12"/>
      <c r="BY11" s="12"/>
      <c r="BZ11" s="9" t="s">
        <v>102</v>
      </c>
      <c r="CA11" s="10" t="s">
        <v>144</v>
      </c>
      <c r="CB11" s="175"/>
      <c r="CC11" s="176"/>
      <c r="CD11" s="10" t="s">
        <v>102</v>
      </c>
      <c r="CE11" s="10" t="s">
        <v>413</v>
      </c>
      <c r="CF11" s="12"/>
      <c r="CG11" s="176"/>
      <c r="CH11" s="10" t="s">
        <v>102</v>
      </c>
      <c r="CI11" s="10" t="s">
        <v>145</v>
      </c>
      <c r="CJ11" s="12"/>
      <c r="CK11" s="12"/>
      <c r="CL11" s="9" t="s">
        <v>102</v>
      </c>
      <c r="CM11" s="10" t="s">
        <v>146</v>
      </c>
      <c r="CN11" s="175"/>
      <c r="CO11" s="176"/>
      <c r="CP11" s="10" t="s">
        <v>102</v>
      </c>
      <c r="CQ11" s="10" t="s">
        <v>147</v>
      </c>
      <c r="CR11" s="12"/>
      <c r="CS11" s="12"/>
      <c r="CT11" s="9" t="s">
        <v>102</v>
      </c>
      <c r="CU11" s="10" t="s">
        <v>148</v>
      </c>
      <c r="CV11" s="175"/>
      <c r="CW11" s="176"/>
      <c r="CX11" s="10" t="s">
        <v>102</v>
      </c>
      <c r="CY11" s="10" t="s">
        <v>149</v>
      </c>
      <c r="CZ11" s="12"/>
      <c r="DA11" s="12"/>
      <c r="DB11" s="9" t="s">
        <v>102</v>
      </c>
      <c r="DC11" s="10" t="s">
        <v>150</v>
      </c>
      <c r="DD11" s="175"/>
      <c r="DE11" s="176"/>
      <c r="DF11" s="9" t="s">
        <v>102</v>
      </c>
      <c r="DG11" s="10" t="s">
        <v>377</v>
      </c>
      <c r="DH11" s="175"/>
      <c r="DI11" s="176"/>
      <c r="DJ11" s="10" t="s">
        <v>102</v>
      </c>
      <c r="DK11" s="10" t="s">
        <v>151</v>
      </c>
      <c r="DL11" s="12"/>
      <c r="DM11" s="12"/>
      <c r="DN11" s="9" t="s">
        <v>102</v>
      </c>
      <c r="DO11" s="10" t="s">
        <v>152</v>
      </c>
      <c r="DP11" s="175"/>
      <c r="DQ11" s="176"/>
      <c r="DR11" s="10" t="s">
        <v>102</v>
      </c>
      <c r="DS11" s="10" t="s">
        <v>155</v>
      </c>
      <c r="DT11" s="12"/>
      <c r="DU11" s="12"/>
      <c r="DV11" s="9" t="s">
        <v>102</v>
      </c>
      <c r="DW11" s="10" t="s">
        <v>156</v>
      </c>
      <c r="DX11" s="175"/>
      <c r="DY11" s="176"/>
      <c r="DZ11" s="10" t="s">
        <v>102</v>
      </c>
      <c r="EA11" s="10" t="s">
        <v>157</v>
      </c>
      <c r="EB11" s="12"/>
      <c r="EC11" s="12"/>
      <c r="ED11" s="9" t="s">
        <v>102</v>
      </c>
      <c r="EE11" s="10" t="s">
        <v>158</v>
      </c>
      <c r="EF11" s="175"/>
      <c r="EG11" s="176"/>
      <c r="EH11" s="10" t="s">
        <v>102</v>
      </c>
      <c r="EI11" s="10" t="s">
        <v>159</v>
      </c>
      <c r="EJ11" s="12"/>
      <c r="EK11" s="12"/>
      <c r="EL11" s="9" t="s">
        <v>102</v>
      </c>
      <c r="EM11" s="10" t="s">
        <v>372</v>
      </c>
      <c r="EN11" s="175"/>
      <c r="EO11" s="176"/>
      <c r="EP11" s="9" t="s">
        <v>102</v>
      </c>
      <c r="EQ11" s="10" t="s">
        <v>160</v>
      </c>
      <c r="ER11" s="175"/>
      <c r="ES11" s="176"/>
      <c r="ET11" s="9" t="s">
        <v>102</v>
      </c>
      <c r="EU11" s="10" t="s">
        <v>346</v>
      </c>
      <c r="EV11" s="175"/>
      <c r="EW11" s="176"/>
      <c r="EX11" s="10" t="s">
        <v>102</v>
      </c>
      <c r="EY11" s="10" t="s">
        <v>161</v>
      </c>
      <c r="EZ11" s="12"/>
      <c r="FA11" s="12"/>
      <c r="FB11" s="9" t="s">
        <v>102</v>
      </c>
      <c r="FC11" s="10" t="s">
        <v>162</v>
      </c>
      <c r="FD11" s="175"/>
      <c r="FE11" s="176"/>
      <c r="FF11" s="10" t="s">
        <v>102</v>
      </c>
      <c r="FG11" s="10" t="s">
        <v>163</v>
      </c>
      <c r="FH11" s="12"/>
      <c r="FI11" s="12"/>
      <c r="FJ11" s="9" t="s">
        <v>102</v>
      </c>
      <c r="FK11" s="10" t="s">
        <v>164</v>
      </c>
      <c r="FL11" s="175"/>
      <c r="FM11" s="176"/>
      <c r="FN11" s="10" t="s">
        <v>102</v>
      </c>
      <c r="FO11" s="10" t="s">
        <v>165</v>
      </c>
      <c r="FP11" s="12"/>
      <c r="FQ11" s="12"/>
      <c r="FR11" s="174" t="s">
        <v>102</v>
      </c>
      <c r="FS11" s="12" t="s">
        <v>362</v>
      </c>
      <c r="FT11" s="12"/>
      <c r="FU11" s="12"/>
      <c r="FV11" s="174" t="s">
        <v>102</v>
      </c>
      <c r="FW11" s="12" t="s">
        <v>388</v>
      </c>
      <c r="FX11" s="12"/>
      <c r="FY11" s="12"/>
      <c r="FZ11" s="174" t="s">
        <v>102</v>
      </c>
      <c r="GA11" s="12" t="s">
        <v>417</v>
      </c>
      <c r="GB11" s="12"/>
      <c r="GC11" s="12"/>
      <c r="GD11" s="9" t="s">
        <v>102</v>
      </c>
      <c r="GE11" s="10" t="s">
        <v>168</v>
      </c>
      <c r="GF11" s="175"/>
      <c r="GG11" s="176"/>
      <c r="GH11" s="10" t="s">
        <v>102</v>
      </c>
      <c r="GI11" s="10" t="s">
        <v>169</v>
      </c>
      <c r="GJ11" s="12"/>
      <c r="GK11" s="12"/>
      <c r="GL11" s="9" t="s">
        <v>102</v>
      </c>
      <c r="GM11" s="10" t="s">
        <v>170</v>
      </c>
      <c r="GN11" s="175"/>
      <c r="GO11" s="176"/>
      <c r="GP11" s="10" t="s">
        <v>102</v>
      </c>
      <c r="GQ11" s="10" t="s">
        <v>171</v>
      </c>
      <c r="GR11" s="12"/>
      <c r="GS11" s="12"/>
      <c r="GT11" s="9" t="s">
        <v>102</v>
      </c>
      <c r="GU11" s="10" t="s">
        <v>172</v>
      </c>
      <c r="GV11" s="175"/>
      <c r="GW11" s="176"/>
      <c r="GX11" s="9" t="s">
        <v>102</v>
      </c>
      <c r="GY11" s="175" t="s">
        <v>366</v>
      </c>
      <c r="GZ11" s="175"/>
      <c r="HA11" s="176"/>
      <c r="HB11" s="10" t="s">
        <v>102</v>
      </c>
      <c r="HC11" s="10" t="s">
        <v>173</v>
      </c>
      <c r="HD11" s="12"/>
      <c r="HE11" s="176"/>
      <c r="HF11" s="9" t="s">
        <v>102</v>
      </c>
      <c r="HG11" s="10" t="s">
        <v>398</v>
      </c>
      <c r="HH11" s="175"/>
      <c r="HI11" s="176"/>
      <c r="HJ11" s="10" t="s">
        <v>102</v>
      </c>
      <c r="HK11" s="10" t="s">
        <v>369</v>
      </c>
      <c r="HL11" s="12"/>
      <c r="HM11" s="12"/>
      <c r="HN11" s="9" t="s">
        <v>102</v>
      </c>
      <c r="HO11" s="10" t="s">
        <v>174</v>
      </c>
      <c r="HP11" s="175"/>
      <c r="HQ11" s="176"/>
      <c r="HR11" s="10" t="s">
        <v>102</v>
      </c>
      <c r="HS11" s="10" t="s">
        <v>175</v>
      </c>
      <c r="HT11" s="12"/>
      <c r="HU11" s="12"/>
      <c r="HV11" s="9" t="s">
        <v>102</v>
      </c>
      <c r="HW11" s="10" t="s">
        <v>404</v>
      </c>
      <c r="HX11" s="12"/>
      <c r="HY11" s="12"/>
      <c r="HZ11" s="9" t="s">
        <v>102</v>
      </c>
      <c r="IA11" s="10" t="s">
        <v>176</v>
      </c>
      <c r="IB11" s="175"/>
      <c r="IC11" s="176"/>
      <c r="ID11" s="10" t="s">
        <v>102</v>
      </c>
      <c r="IE11" s="10" t="s">
        <v>177</v>
      </c>
      <c r="IF11" s="175"/>
      <c r="IG11" s="176"/>
      <c r="IH11" s="10" t="s">
        <v>102</v>
      </c>
      <c r="II11" s="10" t="s">
        <v>425</v>
      </c>
      <c r="IJ11" s="175"/>
      <c r="IK11" s="176"/>
    </row>
    <row r="12" spans="1:245" x14ac:dyDescent="0.35">
      <c r="A12" s="49"/>
      <c r="B12" s="10" t="s">
        <v>109</v>
      </c>
      <c r="C12" s="10" t="s">
        <v>178</v>
      </c>
      <c r="D12" s="12"/>
      <c r="E12" s="12"/>
      <c r="F12" s="9" t="s">
        <v>109</v>
      </c>
      <c r="G12" s="10" t="s">
        <v>178</v>
      </c>
      <c r="H12" s="175"/>
      <c r="I12" s="176"/>
      <c r="J12" s="10" t="s">
        <v>109</v>
      </c>
      <c r="K12" s="10" t="s">
        <v>178</v>
      </c>
      <c r="L12" s="12"/>
      <c r="M12" s="176"/>
      <c r="N12" s="9" t="s">
        <v>109</v>
      </c>
      <c r="O12" s="10" t="s">
        <v>178</v>
      </c>
      <c r="P12" s="175"/>
      <c r="Q12" s="176"/>
      <c r="R12" s="10" t="s">
        <v>109</v>
      </c>
      <c r="S12" s="10" t="s">
        <v>178</v>
      </c>
      <c r="T12" s="175"/>
      <c r="U12" s="176"/>
      <c r="V12" s="10" t="s">
        <v>109</v>
      </c>
      <c r="W12" s="10" t="s">
        <v>178</v>
      </c>
      <c r="X12" s="12"/>
      <c r="Y12" s="176"/>
      <c r="Z12" s="10" t="s">
        <v>109</v>
      </c>
      <c r="AA12" s="10" t="s">
        <v>178</v>
      </c>
      <c r="AB12" s="175"/>
      <c r="AC12" s="176"/>
      <c r="AD12" s="10" t="s">
        <v>109</v>
      </c>
      <c r="AE12" s="10" t="s">
        <v>178</v>
      </c>
      <c r="AF12" s="12"/>
      <c r="AG12" s="12"/>
      <c r="AH12" s="9" t="s">
        <v>109</v>
      </c>
      <c r="AI12" s="10" t="s">
        <v>178</v>
      </c>
      <c r="AJ12" s="175"/>
      <c r="AK12" s="176"/>
      <c r="AL12" s="10" t="s">
        <v>109</v>
      </c>
      <c r="AM12" s="10" t="s">
        <v>178</v>
      </c>
      <c r="AN12" s="12"/>
      <c r="AO12" s="12"/>
      <c r="AP12" s="9" t="s">
        <v>109</v>
      </c>
      <c r="AQ12" s="10" t="s">
        <v>178</v>
      </c>
      <c r="AR12" s="175"/>
      <c r="AS12" s="176"/>
      <c r="AT12" s="10" t="s">
        <v>109</v>
      </c>
      <c r="AU12" s="10" t="s">
        <v>178</v>
      </c>
      <c r="AV12" s="12"/>
      <c r="AW12" s="176"/>
      <c r="AX12" s="10" t="s">
        <v>109</v>
      </c>
      <c r="AY12" s="10" t="s">
        <v>178</v>
      </c>
      <c r="AZ12" s="12"/>
      <c r="BA12" s="12"/>
      <c r="BB12" s="9" t="s">
        <v>109</v>
      </c>
      <c r="BC12" s="10" t="s">
        <v>178</v>
      </c>
      <c r="BD12" s="12"/>
      <c r="BE12" s="176"/>
      <c r="BF12" s="10" t="s">
        <v>109</v>
      </c>
      <c r="BG12" s="10" t="s">
        <v>178</v>
      </c>
      <c r="BH12" s="175"/>
      <c r="BI12" s="176"/>
      <c r="BJ12" s="10" t="s">
        <v>109</v>
      </c>
      <c r="BK12" s="10" t="s">
        <v>178</v>
      </c>
      <c r="BL12" s="175"/>
      <c r="BM12" s="176"/>
      <c r="BN12" s="10" t="s">
        <v>109</v>
      </c>
      <c r="BO12" s="10" t="s">
        <v>178</v>
      </c>
      <c r="BP12" s="175"/>
      <c r="BQ12" s="176"/>
      <c r="BR12" s="10" t="s">
        <v>109</v>
      </c>
      <c r="BS12" s="10" t="s">
        <v>178</v>
      </c>
      <c r="BT12" s="175"/>
      <c r="BU12" s="176"/>
      <c r="BV12" s="10" t="s">
        <v>109</v>
      </c>
      <c r="BW12" s="10" t="s">
        <v>178</v>
      </c>
      <c r="BX12" s="12"/>
      <c r="BY12" s="12"/>
      <c r="BZ12" s="9" t="s">
        <v>109</v>
      </c>
      <c r="CA12" s="10" t="s">
        <v>178</v>
      </c>
      <c r="CB12" s="175"/>
      <c r="CC12" s="176"/>
      <c r="CD12" s="10" t="s">
        <v>109</v>
      </c>
      <c r="CE12" s="10" t="s">
        <v>178</v>
      </c>
      <c r="CF12" s="12"/>
      <c r="CG12" s="176"/>
      <c r="CH12" s="10" t="s">
        <v>109</v>
      </c>
      <c r="CI12" s="10" t="s">
        <v>178</v>
      </c>
      <c r="CJ12" s="12"/>
      <c r="CK12" s="12"/>
      <c r="CL12" s="9" t="s">
        <v>109</v>
      </c>
      <c r="CM12" s="10" t="s">
        <v>178</v>
      </c>
      <c r="CN12" s="175"/>
      <c r="CO12" s="176"/>
      <c r="CP12" s="10" t="s">
        <v>109</v>
      </c>
      <c r="CQ12" s="10" t="s">
        <v>178</v>
      </c>
      <c r="CR12" s="12"/>
      <c r="CS12" s="12"/>
      <c r="CT12" s="9" t="s">
        <v>109</v>
      </c>
      <c r="CU12" s="10" t="s">
        <v>178</v>
      </c>
      <c r="CV12" s="175"/>
      <c r="CW12" s="176"/>
      <c r="CX12" s="10" t="s">
        <v>109</v>
      </c>
      <c r="CY12" s="10" t="s">
        <v>178</v>
      </c>
      <c r="CZ12" s="12"/>
      <c r="DA12" s="12"/>
      <c r="DB12" s="9" t="s">
        <v>109</v>
      </c>
      <c r="DC12" s="10" t="s">
        <v>178</v>
      </c>
      <c r="DD12" s="175"/>
      <c r="DE12" s="176"/>
      <c r="DF12" s="9" t="s">
        <v>109</v>
      </c>
      <c r="DG12" s="10" t="s">
        <v>178</v>
      </c>
      <c r="DH12" s="175"/>
      <c r="DI12" s="176"/>
      <c r="DJ12" s="10" t="s">
        <v>109</v>
      </c>
      <c r="DK12" s="10" t="s">
        <v>178</v>
      </c>
      <c r="DL12" s="12"/>
      <c r="DM12" s="12"/>
      <c r="DN12" s="9" t="s">
        <v>109</v>
      </c>
      <c r="DO12" s="10" t="s">
        <v>178</v>
      </c>
      <c r="DP12" s="175"/>
      <c r="DQ12" s="176"/>
      <c r="DR12" s="10" t="s">
        <v>109</v>
      </c>
      <c r="DS12" s="10" t="s">
        <v>178</v>
      </c>
      <c r="DT12" s="12"/>
      <c r="DU12" s="12"/>
      <c r="DV12" s="9" t="s">
        <v>109</v>
      </c>
      <c r="DW12" s="10" t="s">
        <v>178</v>
      </c>
      <c r="DX12" s="175"/>
      <c r="DY12" s="176"/>
      <c r="DZ12" s="10" t="s">
        <v>109</v>
      </c>
      <c r="EA12" s="10" t="s">
        <v>178</v>
      </c>
      <c r="EB12" s="12"/>
      <c r="EC12" s="12"/>
      <c r="ED12" s="9" t="s">
        <v>109</v>
      </c>
      <c r="EE12" s="10" t="s">
        <v>178</v>
      </c>
      <c r="EF12" s="175"/>
      <c r="EG12" s="176"/>
      <c r="EH12" s="10" t="s">
        <v>109</v>
      </c>
      <c r="EI12" s="10" t="s">
        <v>178</v>
      </c>
      <c r="EJ12" s="12"/>
      <c r="EK12" s="12"/>
      <c r="EL12" s="9" t="s">
        <v>109</v>
      </c>
      <c r="EM12" s="10" t="s">
        <v>178</v>
      </c>
      <c r="EN12" s="175"/>
      <c r="EO12" s="176"/>
      <c r="EP12" s="9" t="s">
        <v>109</v>
      </c>
      <c r="EQ12" s="10" t="s">
        <v>178</v>
      </c>
      <c r="ER12" s="175"/>
      <c r="ES12" s="176"/>
      <c r="ET12" s="9" t="s">
        <v>109</v>
      </c>
      <c r="EU12" s="10" t="s">
        <v>178</v>
      </c>
      <c r="EV12" s="175"/>
      <c r="EW12" s="176"/>
      <c r="EX12" s="10" t="s">
        <v>109</v>
      </c>
      <c r="EY12" s="10" t="s">
        <v>178</v>
      </c>
      <c r="EZ12" s="12"/>
      <c r="FA12" s="12"/>
      <c r="FB12" s="9" t="s">
        <v>109</v>
      </c>
      <c r="FC12" s="10" t="s">
        <v>178</v>
      </c>
      <c r="FD12" s="175"/>
      <c r="FE12" s="176"/>
      <c r="FF12" s="10" t="s">
        <v>109</v>
      </c>
      <c r="FG12" s="10" t="s">
        <v>178</v>
      </c>
      <c r="FH12" s="12"/>
      <c r="FI12" s="12"/>
      <c r="FJ12" s="9" t="s">
        <v>109</v>
      </c>
      <c r="FK12" s="10" t="s">
        <v>178</v>
      </c>
      <c r="FL12" s="175"/>
      <c r="FM12" s="176"/>
      <c r="FN12" s="10" t="s">
        <v>109</v>
      </c>
      <c r="FO12" s="10" t="s">
        <v>178</v>
      </c>
      <c r="FP12" s="12"/>
      <c r="FQ12" s="12"/>
      <c r="FR12" s="174" t="s">
        <v>109</v>
      </c>
      <c r="FS12" s="12" t="s">
        <v>178</v>
      </c>
      <c r="FT12" s="12"/>
      <c r="FU12" s="12"/>
      <c r="FV12" s="174" t="s">
        <v>109</v>
      </c>
      <c r="FW12" s="12" t="s">
        <v>178</v>
      </c>
      <c r="FX12" s="12"/>
      <c r="FY12" s="12"/>
      <c r="FZ12" s="174" t="s">
        <v>109</v>
      </c>
      <c r="GA12" s="12" t="s">
        <v>178</v>
      </c>
      <c r="GB12" s="12"/>
      <c r="GC12" s="12"/>
      <c r="GD12" s="9" t="s">
        <v>109</v>
      </c>
      <c r="GE12" s="10" t="s">
        <v>178</v>
      </c>
      <c r="GF12" s="175"/>
      <c r="GG12" s="176"/>
      <c r="GH12" s="10" t="s">
        <v>109</v>
      </c>
      <c r="GI12" s="10" t="s">
        <v>178</v>
      </c>
      <c r="GJ12" s="12"/>
      <c r="GK12" s="12"/>
      <c r="GL12" s="9" t="s">
        <v>109</v>
      </c>
      <c r="GM12" s="10" t="s">
        <v>178</v>
      </c>
      <c r="GN12" s="175"/>
      <c r="GO12" s="176"/>
      <c r="GP12" s="10" t="s">
        <v>109</v>
      </c>
      <c r="GQ12" s="10" t="s">
        <v>178</v>
      </c>
      <c r="GR12" s="12"/>
      <c r="GS12" s="12"/>
      <c r="GT12" s="9" t="s">
        <v>109</v>
      </c>
      <c r="GU12" s="10" t="s">
        <v>178</v>
      </c>
      <c r="GV12" s="175"/>
      <c r="GW12" s="176"/>
      <c r="GX12" s="9" t="s">
        <v>109</v>
      </c>
      <c r="GY12" s="175" t="s">
        <v>178</v>
      </c>
      <c r="GZ12" s="175"/>
      <c r="HA12" s="176"/>
      <c r="HB12" s="10" t="s">
        <v>109</v>
      </c>
      <c r="HC12" s="10" t="s">
        <v>178</v>
      </c>
      <c r="HD12" s="12"/>
      <c r="HE12" s="176"/>
      <c r="HF12" s="9" t="s">
        <v>109</v>
      </c>
      <c r="HG12" s="10" t="s">
        <v>178</v>
      </c>
      <c r="HH12" s="175"/>
      <c r="HI12" s="176"/>
      <c r="HJ12" s="10" t="s">
        <v>109</v>
      </c>
      <c r="HK12" s="10" t="s">
        <v>178</v>
      </c>
      <c r="HL12" s="12"/>
      <c r="HM12" s="12"/>
      <c r="HN12" s="9" t="s">
        <v>109</v>
      </c>
      <c r="HO12" s="10" t="s">
        <v>178</v>
      </c>
      <c r="HP12" s="175"/>
      <c r="HQ12" s="176"/>
      <c r="HR12" s="10" t="s">
        <v>109</v>
      </c>
      <c r="HS12" s="10" t="s">
        <v>178</v>
      </c>
      <c r="HT12" s="12"/>
      <c r="HU12" s="12"/>
      <c r="HV12" s="9" t="s">
        <v>109</v>
      </c>
      <c r="HW12" s="10" t="s">
        <v>178</v>
      </c>
      <c r="HX12" s="12"/>
      <c r="HY12" s="12"/>
      <c r="HZ12" s="9" t="s">
        <v>109</v>
      </c>
      <c r="IA12" s="10" t="s">
        <v>178</v>
      </c>
      <c r="IB12" s="175"/>
      <c r="IC12" s="176"/>
      <c r="ID12" s="10" t="s">
        <v>109</v>
      </c>
      <c r="IE12" s="10" t="s">
        <v>178</v>
      </c>
      <c r="IF12" s="175"/>
      <c r="IG12" s="176"/>
      <c r="IH12" s="10" t="s">
        <v>109</v>
      </c>
      <c r="II12" s="10" t="s">
        <v>178</v>
      </c>
      <c r="IJ12" s="175"/>
      <c r="IK12" s="176"/>
    </row>
    <row r="13" spans="1:245" x14ac:dyDescent="0.35">
      <c r="A13" s="49"/>
      <c r="B13" s="10" t="s">
        <v>110</v>
      </c>
      <c r="C13" s="10" t="s">
        <v>179</v>
      </c>
      <c r="D13" s="12"/>
      <c r="E13" s="12"/>
      <c r="F13" s="9" t="s">
        <v>110</v>
      </c>
      <c r="G13" s="10" t="s">
        <v>179</v>
      </c>
      <c r="H13" s="175"/>
      <c r="I13" s="176"/>
      <c r="J13" s="10" t="s">
        <v>110</v>
      </c>
      <c r="K13" s="10" t="s">
        <v>179</v>
      </c>
      <c r="L13" s="12"/>
      <c r="M13" s="176"/>
      <c r="N13" s="9" t="s">
        <v>110</v>
      </c>
      <c r="O13" s="10" t="s">
        <v>179</v>
      </c>
      <c r="P13" s="175"/>
      <c r="Q13" s="176"/>
      <c r="R13" s="10" t="s">
        <v>110</v>
      </c>
      <c r="S13" s="10" t="s">
        <v>179</v>
      </c>
      <c r="T13" s="175"/>
      <c r="U13" s="176"/>
      <c r="V13" s="10" t="s">
        <v>110</v>
      </c>
      <c r="W13" s="10" t="s">
        <v>179</v>
      </c>
      <c r="X13" s="12"/>
      <c r="Y13" s="176"/>
      <c r="Z13" s="10" t="s">
        <v>110</v>
      </c>
      <c r="AA13" s="10" t="s">
        <v>179</v>
      </c>
      <c r="AB13" s="175"/>
      <c r="AC13" s="176"/>
      <c r="AD13" s="10" t="s">
        <v>110</v>
      </c>
      <c r="AE13" s="10" t="s">
        <v>179</v>
      </c>
      <c r="AF13" s="12"/>
      <c r="AG13" s="12"/>
      <c r="AH13" s="9" t="s">
        <v>110</v>
      </c>
      <c r="AI13" s="10" t="s">
        <v>179</v>
      </c>
      <c r="AJ13" s="175"/>
      <c r="AK13" s="176"/>
      <c r="AL13" s="10" t="s">
        <v>110</v>
      </c>
      <c r="AM13" s="10" t="s">
        <v>180</v>
      </c>
      <c r="AN13" s="12"/>
      <c r="AO13" s="12"/>
      <c r="AP13" s="9" t="s">
        <v>110</v>
      </c>
      <c r="AQ13" s="10" t="s">
        <v>179</v>
      </c>
      <c r="AR13" s="175"/>
      <c r="AS13" s="176"/>
      <c r="AT13" s="10" t="s">
        <v>110</v>
      </c>
      <c r="AU13" s="10" t="s">
        <v>179</v>
      </c>
      <c r="AV13" s="12"/>
      <c r="AW13" s="176"/>
      <c r="AX13" s="10" t="s">
        <v>110</v>
      </c>
      <c r="AY13" s="10" t="s">
        <v>179</v>
      </c>
      <c r="AZ13" s="12"/>
      <c r="BA13" s="12"/>
      <c r="BB13" s="9" t="s">
        <v>110</v>
      </c>
      <c r="BC13" s="10" t="s">
        <v>179</v>
      </c>
      <c r="BD13" s="12"/>
      <c r="BE13" s="176"/>
      <c r="BF13" s="10" t="s">
        <v>110</v>
      </c>
      <c r="BG13" s="10" t="s">
        <v>179</v>
      </c>
      <c r="BH13" s="175"/>
      <c r="BI13" s="176"/>
      <c r="BJ13" s="10" t="s">
        <v>110</v>
      </c>
      <c r="BK13" s="10" t="s">
        <v>179</v>
      </c>
      <c r="BL13" s="175"/>
      <c r="BM13" s="176"/>
      <c r="BN13" s="10" t="s">
        <v>110</v>
      </c>
      <c r="BO13" s="10" t="s">
        <v>179</v>
      </c>
      <c r="BP13" s="175"/>
      <c r="BQ13" s="176"/>
      <c r="BR13" s="10" t="s">
        <v>110</v>
      </c>
      <c r="BS13" s="10" t="s">
        <v>179</v>
      </c>
      <c r="BT13" s="175"/>
      <c r="BU13" s="176"/>
      <c r="BV13" s="10" t="s">
        <v>110</v>
      </c>
      <c r="BW13" s="10" t="s">
        <v>179</v>
      </c>
      <c r="BX13" s="12"/>
      <c r="BY13" s="12"/>
      <c r="BZ13" s="9" t="s">
        <v>110</v>
      </c>
      <c r="CA13" s="10" t="s">
        <v>179</v>
      </c>
      <c r="CB13" s="175"/>
      <c r="CC13" s="176"/>
      <c r="CD13" s="10" t="s">
        <v>110</v>
      </c>
      <c r="CE13" s="10" t="s">
        <v>179</v>
      </c>
      <c r="CF13" s="12"/>
      <c r="CG13" s="176"/>
      <c r="CH13" s="10" t="s">
        <v>110</v>
      </c>
      <c r="CI13" s="10" t="s">
        <v>179</v>
      </c>
      <c r="CJ13" s="12"/>
      <c r="CK13" s="12"/>
      <c r="CL13" s="9" t="s">
        <v>110</v>
      </c>
      <c r="CM13" s="10" t="s">
        <v>179</v>
      </c>
      <c r="CN13" s="175"/>
      <c r="CO13" s="176"/>
      <c r="CP13" s="10" t="s">
        <v>110</v>
      </c>
      <c r="CQ13" s="10" t="s">
        <v>179</v>
      </c>
      <c r="CR13" s="12"/>
      <c r="CS13" s="12"/>
      <c r="CT13" s="9" t="s">
        <v>110</v>
      </c>
      <c r="CU13" s="10" t="s">
        <v>179</v>
      </c>
      <c r="CV13" s="175"/>
      <c r="CW13" s="176"/>
      <c r="CX13" s="10" t="s">
        <v>110</v>
      </c>
      <c r="CY13" s="10" t="s">
        <v>179</v>
      </c>
      <c r="CZ13" s="12"/>
      <c r="DA13" s="12"/>
      <c r="DB13" s="9" t="s">
        <v>110</v>
      </c>
      <c r="DC13" s="10" t="s">
        <v>179</v>
      </c>
      <c r="DD13" s="175"/>
      <c r="DE13" s="176"/>
      <c r="DF13" s="9" t="s">
        <v>110</v>
      </c>
      <c r="DG13" s="10" t="s">
        <v>179</v>
      </c>
      <c r="DH13" s="175"/>
      <c r="DI13" s="176"/>
      <c r="DJ13" s="10" t="s">
        <v>110</v>
      </c>
      <c r="DK13" s="10" t="s">
        <v>180</v>
      </c>
      <c r="DL13" s="12"/>
      <c r="DM13" s="12"/>
      <c r="DN13" s="9" t="s">
        <v>110</v>
      </c>
      <c r="DO13" s="10" t="s">
        <v>179</v>
      </c>
      <c r="DP13" s="175"/>
      <c r="DQ13" s="176"/>
      <c r="DR13" s="10" t="s">
        <v>110</v>
      </c>
      <c r="DS13" s="10" t="s">
        <v>179</v>
      </c>
      <c r="DT13" s="12"/>
      <c r="DU13" s="12"/>
      <c r="DV13" s="9" t="s">
        <v>110</v>
      </c>
      <c r="DW13" s="10" t="s">
        <v>179</v>
      </c>
      <c r="DX13" s="175"/>
      <c r="DY13" s="176"/>
      <c r="DZ13" s="10" t="s">
        <v>110</v>
      </c>
      <c r="EA13" s="10" t="s">
        <v>179</v>
      </c>
      <c r="EB13" s="12"/>
      <c r="EC13" s="12"/>
      <c r="ED13" s="9" t="s">
        <v>110</v>
      </c>
      <c r="EE13" s="10" t="s">
        <v>179</v>
      </c>
      <c r="EF13" s="175"/>
      <c r="EG13" s="176"/>
      <c r="EH13" s="10" t="s">
        <v>110</v>
      </c>
      <c r="EI13" s="10" t="s">
        <v>179</v>
      </c>
      <c r="EJ13" s="12"/>
      <c r="EK13" s="12"/>
      <c r="EL13" s="9" t="s">
        <v>110</v>
      </c>
      <c r="EM13" s="10" t="s">
        <v>179</v>
      </c>
      <c r="EN13" s="175"/>
      <c r="EO13" s="176"/>
      <c r="EP13" s="9" t="s">
        <v>110</v>
      </c>
      <c r="EQ13" s="10" t="s">
        <v>179</v>
      </c>
      <c r="ER13" s="175"/>
      <c r="ES13" s="176"/>
      <c r="ET13" s="9" t="s">
        <v>110</v>
      </c>
      <c r="EU13" s="10" t="s">
        <v>179</v>
      </c>
      <c r="EV13" s="175"/>
      <c r="EW13" s="176"/>
      <c r="EX13" s="10" t="s">
        <v>110</v>
      </c>
      <c r="EY13" s="10" t="s">
        <v>179</v>
      </c>
      <c r="EZ13" s="12"/>
      <c r="FA13" s="12"/>
      <c r="FB13" s="9" t="s">
        <v>110</v>
      </c>
      <c r="FC13" s="10" t="s">
        <v>179</v>
      </c>
      <c r="FD13" s="175"/>
      <c r="FE13" s="176"/>
      <c r="FF13" s="10" t="s">
        <v>110</v>
      </c>
      <c r="FG13" s="10" t="s">
        <v>179</v>
      </c>
      <c r="FH13" s="12"/>
      <c r="FI13" s="12"/>
      <c r="FJ13" s="9" t="s">
        <v>110</v>
      </c>
      <c r="FK13" s="10" t="s">
        <v>179</v>
      </c>
      <c r="FL13" s="175"/>
      <c r="FM13" s="176"/>
      <c r="FN13" s="10" t="s">
        <v>110</v>
      </c>
      <c r="FO13" s="10" t="s">
        <v>179</v>
      </c>
      <c r="FP13" s="12"/>
      <c r="FQ13" s="12"/>
      <c r="FR13" s="174" t="s">
        <v>110</v>
      </c>
      <c r="FS13" s="12" t="s">
        <v>179</v>
      </c>
      <c r="FT13" s="12"/>
      <c r="FU13" s="12"/>
      <c r="FV13" s="174" t="s">
        <v>110</v>
      </c>
      <c r="FW13" s="12" t="s">
        <v>179</v>
      </c>
      <c r="FX13" s="12"/>
      <c r="FY13" s="12"/>
      <c r="FZ13" s="174" t="s">
        <v>110</v>
      </c>
      <c r="GA13" s="12" t="s">
        <v>179</v>
      </c>
      <c r="GB13" s="12"/>
      <c r="GC13" s="12"/>
      <c r="GD13" s="9" t="s">
        <v>110</v>
      </c>
      <c r="GE13" s="10" t="s">
        <v>179</v>
      </c>
      <c r="GF13" s="175"/>
      <c r="GG13" s="176"/>
      <c r="GH13" s="10" t="s">
        <v>110</v>
      </c>
      <c r="GI13" s="10" t="s">
        <v>179</v>
      </c>
      <c r="GJ13" s="12"/>
      <c r="GK13" s="12"/>
      <c r="GL13" s="9" t="s">
        <v>110</v>
      </c>
      <c r="GM13" s="10" t="s">
        <v>179</v>
      </c>
      <c r="GN13" s="175"/>
      <c r="GO13" s="176"/>
      <c r="GP13" s="10" t="s">
        <v>110</v>
      </c>
      <c r="GQ13" s="10" t="s">
        <v>179</v>
      </c>
      <c r="GR13" s="12"/>
      <c r="GS13" s="12"/>
      <c r="GT13" s="9" t="s">
        <v>110</v>
      </c>
      <c r="GU13" s="10" t="s">
        <v>179</v>
      </c>
      <c r="GV13" s="175"/>
      <c r="GW13" s="176"/>
      <c r="GX13" s="9" t="s">
        <v>110</v>
      </c>
      <c r="GY13" s="175" t="s">
        <v>179</v>
      </c>
      <c r="GZ13" s="175"/>
      <c r="HA13" s="176"/>
      <c r="HB13" s="10" t="s">
        <v>110</v>
      </c>
      <c r="HC13" s="10" t="s">
        <v>179</v>
      </c>
      <c r="HD13" s="12"/>
      <c r="HE13" s="176"/>
      <c r="HF13" s="9" t="s">
        <v>110</v>
      </c>
      <c r="HG13" s="10" t="s">
        <v>179</v>
      </c>
      <c r="HH13" s="175"/>
      <c r="HI13" s="176"/>
      <c r="HJ13" s="10" t="s">
        <v>110</v>
      </c>
      <c r="HK13" s="10" t="s">
        <v>179</v>
      </c>
      <c r="HL13" s="12"/>
      <c r="HM13" s="12"/>
      <c r="HN13" s="9" t="s">
        <v>110</v>
      </c>
      <c r="HO13" s="10" t="s">
        <v>179</v>
      </c>
      <c r="HP13" s="175"/>
      <c r="HQ13" s="176"/>
      <c r="HR13" s="10" t="s">
        <v>110</v>
      </c>
      <c r="HS13" s="10" t="s">
        <v>179</v>
      </c>
      <c r="HT13" s="12"/>
      <c r="HU13" s="12"/>
      <c r="HV13" s="9" t="s">
        <v>110</v>
      </c>
      <c r="HW13" s="10" t="s">
        <v>179</v>
      </c>
      <c r="HX13" s="12"/>
      <c r="HY13" s="12"/>
      <c r="HZ13" s="9" t="s">
        <v>110</v>
      </c>
      <c r="IA13" s="10" t="s">
        <v>179</v>
      </c>
      <c r="IB13" s="175"/>
      <c r="IC13" s="176"/>
      <c r="ID13" s="10" t="s">
        <v>110</v>
      </c>
      <c r="IE13" s="10" t="s">
        <v>179</v>
      </c>
      <c r="IF13" s="175"/>
      <c r="IG13" s="176"/>
      <c r="IH13" s="10" t="s">
        <v>110</v>
      </c>
      <c r="II13" s="10" t="s">
        <v>179</v>
      </c>
      <c r="IJ13" s="175"/>
      <c r="IK13" s="176"/>
    </row>
    <row r="14" spans="1:245" x14ac:dyDescent="0.35">
      <c r="A14" s="49"/>
      <c r="B14" s="10" t="s">
        <v>111</v>
      </c>
      <c r="C14" s="10" t="s">
        <v>182</v>
      </c>
      <c r="D14" s="12"/>
      <c r="E14" s="12"/>
      <c r="F14" s="9" t="s">
        <v>111</v>
      </c>
      <c r="G14" s="10" t="s">
        <v>182</v>
      </c>
      <c r="H14" s="175"/>
      <c r="I14" s="176"/>
      <c r="J14" s="10" t="s">
        <v>111</v>
      </c>
      <c r="K14" s="10" t="s">
        <v>182</v>
      </c>
      <c r="L14" s="12"/>
      <c r="M14" s="176"/>
      <c r="N14" s="9" t="s">
        <v>111</v>
      </c>
      <c r="O14" s="10" t="s">
        <v>182</v>
      </c>
      <c r="P14" s="175"/>
      <c r="Q14" s="176"/>
      <c r="R14" s="10" t="s">
        <v>111</v>
      </c>
      <c r="S14" s="10" t="s">
        <v>182</v>
      </c>
      <c r="T14" s="175"/>
      <c r="U14" s="176"/>
      <c r="V14" s="10" t="s">
        <v>111</v>
      </c>
      <c r="W14" s="10" t="s">
        <v>182</v>
      </c>
      <c r="X14" s="12"/>
      <c r="Y14" s="176"/>
      <c r="Z14" s="10" t="s">
        <v>111</v>
      </c>
      <c r="AA14" s="10" t="s">
        <v>182</v>
      </c>
      <c r="AB14" s="175"/>
      <c r="AC14" s="176"/>
      <c r="AD14" s="10" t="s">
        <v>111</v>
      </c>
      <c r="AE14" s="10" t="s">
        <v>1</v>
      </c>
      <c r="AF14" s="12"/>
      <c r="AG14" s="12"/>
      <c r="AH14" s="9" t="s">
        <v>111</v>
      </c>
      <c r="AI14" s="10" t="s">
        <v>1</v>
      </c>
      <c r="AJ14" s="175"/>
      <c r="AK14" s="176"/>
      <c r="AL14" s="10" t="s">
        <v>111</v>
      </c>
      <c r="AM14" s="10" t="s">
        <v>1</v>
      </c>
      <c r="AN14" s="12"/>
      <c r="AO14" s="12"/>
      <c r="AP14" s="9" t="s">
        <v>111</v>
      </c>
      <c r="AQ14" s="10" t="s">
        <v>1</v>
      </c>
      <c r="AR14" s="175"/>
      <c r="AS14" s="176"/>
      <c r="AT14" s="10" t="s">
        <v>111</v>
      </c>
      <c r="AU14" s="10" t="s">
        <v>1</v>
      </c>
      <c r="AV14" s="12"/>
      <c r="AW14" s="176"/>
      <c r="AX14" s="10" t="s">
        <v>111</v>
      </c>
      <c r="AY14" s="10" t="s">
        <v>1</v>
      </c>
      <c r="AZ14" s="12"/>
      <c r="BA14" s="12"/>
      <c r="BB14" s="9" t="s">
        <v>111</v>
      </c>
      <c r="BC14" s="10" t="s">
        <v>1</v>
      </c>
      <c r="BD14" s="12"/>
      <c r="BE14" s="176"/>
      <c r="BF14" s="10" t="s">
        <v>111</v>
      </c>
      <c r="BG14" s="10" t="s">
        <v>1</v>
      </c>
      <c r="BH14" s="175"/>
      <c r="BI14" s="176"/>
      <c r="BJ14" s="10" t="s">
        <v>111</v>
      </c>
      <c r="BK14" s="10" t="s">
        <v>1</v>
      </c>
      <c r="BL14" s="175"/>
      <c r="BM14" s="176"/>
      <c r="BN14" s="10" t="s">
        <v>111</v>
      </c>
      <c r="BO14" s="10" t="s">
        <v>1</v>
      </c>
      <c r="BP14" s="175"/>
      <c r="BQ14" s="176"/>
      <c r="BR14" s="10" t="s">
        <v>111</v>
      </c>
      <c r="BS14" s="10" t="s">
        <v>1</v>
      </c>
      <c r="BT14" s="175"/>
      <c r="BU14" s="176"/>
      <c r="BV14" s="10" t="s">
        <v>111</v>
      </c>
      <c r="BW14" s="10" t="s">
        <v>1</v>
      </c>
      <c r="BX14" s="12"/>
      <c r="BY14" s="12"/>
      <c r="BZ14" s="9" t="s">
        <v>111</v>
      </c>
      <c r="CA14" s="10" t="s">
        <v>1</v>
      </c>
      <c r="CB14" s="175"/>
      <c r="CC14" s="176"/>
      <c r="CD14" s="10" t="s">
        <v>111</v>
      </c>
      <c r="CE14" s="10" t="s">
        <v>1</v>
      </c>
      <c r="CF14" s="12"/>
      <c r="CG14" s="176"/>
      <c r="CH14" s="10" t="s">
        <v>111</v>
      </c>
      <c r="CI14" s="10" t="s">
        <v>1</v>
      </c>
      <c r="CJ14" s="12"/>
      <c r="CK14" s="12"/>
      <c r="CL14" s="9" t="s">
        <v>111</v>
      </c>
      <c r="CM14" s="10" t="s">
        <v>183</v>
      </c>
      <c r="CN14" s="175"/>
      <c r="CO14" s="176"/>
      <c r="CP14" s="10" t="s">
        <v>111</v>
      </c>
      <c r="CQ14" s="10" t="s">
        <v>183</v>
      </c>
      <c r="CR14" s="12"/>
      <c r="CS14" s="12"/>
      <c r="CT14" s="9" t="s">
        <v>111</v>
      </c>
      <c r="CU14" s="10" t="s">
        <v>183</v>
      </c>
      <c r="CV14" s="175"/>
      <c r="CW14" s="176"/>
      <c r="CX14" s="10" t="s">
        <v>111</v>
      </c>
      <c r="CY14" s="10" t="s">
        <v>183</v>
      </c>
      <c r="CZ14" s="12"/>
      <c r="DA14" s="12"/>
      <c r="DB14" s="9" t="s">
        <v>111</v>
      </c>
      <c r="DC14" s="10" t="s">
        <v>183</v>
      </c>
      <c r="DD14" s="175"/>
      <c r="DE14" s="176"/>
      <c r="DF14" s="9" t="s">
        <v>111</v>
      </c>
      <c r="DG14" s="10" t="s">
        <v>183</v>
      </c>
      <c r="DH14" s="175"/>
      <c r="DI14" s="176"/>
      <c r="DJ14" s="10" t="s">
        <v>111</v>
      </c>
      <c r="DK14" s="10" t="s">
        <v>183</v>
      </c>
      <c r="DL14" s="12"/>
      <c r="DM14" s="12"/>
      <c r="DN14" s="9" t="s">
        <v>111</v>
      </c>
      <c r="DO14" s="10" t="s">
        <v>183</v>
      </c>
      <c r="DP14" s="175"/>
      <c r="DQ14" s="176"/>
      <c r="DR14" s="10" t="s">
        <v>111</v>
      </c>
      <c r="DS14" s="10" t="s">
        <v>184</v>
      </c>
      <c r="DT14" s="12"/>
      <c r="DU14" s="12"/>
      <c r="DV14" s="9" t="s">
        <v>111</v>
      </c>
      <c r="DW14" s="10" t="s">
        <v>184</v>
      </c>
      <c r="DX14" s="175"/>
      <c r="DY14" s="176"/>
      <c r="DZ14" s="10" t="s">
        <v>111</v>
      </c>
      <c r="EA14" s="10" t="s">
        <v>184</v>
      </c>
      <c r="EB14" s="12"/>
      <c r="EC14" s="12"/>
      <c r="ED14" s="9" t="s">
        <v>111</v>
      </c>
      <c r="EE14" s="10" t="s">
        <v>184</v>
      </c>
      <c r="EF14" s="175"/>
      <c r="EG14" s="176"/>
      <c r="EH14" s="10" t="s">
        <v>111</v>
      </c>
      <c r="EI14" s="10" t="s">
        <v>184</v>
      </c>
      <c r="EJ14" s="12"/>
      <c r="EK14" s="12"/>
      <c r="EL14" s="9" t="s">
        <v>111</v>
      </c>
      <c r="EM14" s="10" t="s">
        <v>184</v>
      </c>
      <c r="EN14" s="175"/>
      <c r="EO14" s="176"/>
      <c r="EP14" s="9" t="s">
        <v>111</v>
      </c>
      <c r="EQ14" s="10" t="s">
        <v>184</v>
      </c>
      <c r="ER14" s="175"/>
      <c r="ES14" s="176"/>
      <c r="ET14" s="9" t="s">
        <v>111</v>
      </c>
      <c r="EU14" s="10" t="s">
        <v>184</v>
      </c>
      <c r="EV14" s="175"/>
      <c r="EW14" s="176"/>
      <c r="EX14" s="10" t="s">
        <v>111</v>
      </c>
      <c r="EY14" s="10" t="s">
        <v>185</v>
      </c>
      <c r="EZ14" s="12"/>
      <c r="FA14" s="12"/>
      <c r="FB14" s="9" t="s">
        <v>111</v>
      </c>
      <c r="FC14" s="10" t="s">
        <v>185</v>
      </c>
      <c r="FD14" s="175"/>
      <c r="FE14" s="176"/>
      <c r="FF14" s="10" t="s">
        <v>111</v>
      </c>
      <c r="FG14" s="10" t="s">
        <v>185</v>
      </c>
      <c r="FH14" s="12"/>
      <c r="FI14" s="12"/>
      <c r="FJ14" s="9" t="s">
        <v>111</v>
      </c>
      <c r="FK14" s="10" t="s">
        <v>185</v>
      </c>
      <c r="FL14" s="175"/>
      <c r="FM14" s="176"/>
      <c r="FN14" s="10" t="s">
        <v>111</v>
      </c>
      <c r="FO14" s="11" t="s">
        <v>185</v>
      </c>
      <c r="FP14" s="12"/>
      <c r="FQ14" s="12"/>
      <c r="FR14" s="174" t="s">
        <v>111</v>
      </c>
      <c r="FS14" s="12" t="s">
        <v>185</v>
      </c>
      <c r="FT14" s="12"/>
      <c r="FU14" s="12"/>
      <c r="FV14" s="174" t="s">
        <v>111</v>
      </c>
      <c r="FW14" s="12" t="s">
        <v>185</v>
      </c>
      <c r="FX14" s="12"/>
      <c r="FY14" s="12"/>
      <c r="FZ14" s="174" t="s">
        <v>111</v>
      </c>
      <c r="GA14" s="12" t="s">
        <v>185</v>
      </c>
      <c r="GB14" s="12"/>
      <c r="GC14" s="12"/>
      <c r="GD14" s="9" t="s">
        <v>111</v>
      </c>
      <c r="GE14" s="10" t="s">
        <v>182</v>
      </c>
      <c r="GF14" s="175"/>
      <c r="GG14" s="176"/>
      <c r="GH14" s="10" t="s">
        <v>111</v>
      </c>
      <c r="GI14" s="10" t="s">
        <v>182</v>
      </c>
      <c r="GJ14" s="12"/>
      <c r="GK14" s="12"/>
      <c r="GL14" s="9" t="s">
        <v>111</v>
      </c>
      <c r="GM14" s="10" t="s">
        <v>182</v>
      </c>
      <c r="GN14" s="175"/>
      <c r="GO14" s="176"/>
      <c r="GP14" s="10" t="s">
        <v>111</v>
      </c>
      <c r="GQ14" s="10" t="s">
        <v>182</v>
      </c>
      <c r="GR14" s="12"/>
      <c r="GS14" s="12"/>
      <c r="GT14" s="9" t="s">
        <v>111</v>
      </c>
      <c r="GU14" s="10" t="s">
        <v>182</v>
      </c>
      <c r="GV14" s="175"/>
      <c r="GW14" s="176"/>
      <c r="GX14" s="9" t="s">
        <v>111</v>
      </c>
      <c r="GY14" s="175" t="s">
        <v>182</v>
      </c>
      <c r="GZ14" s="175"/>
      <c r="HA14" s="176"/>
      <c r="HB14" s="10" t="s">
        <v>111</v>
      </c>
      <c r="HC14" s="10" t="s">
        <v>182</v>
      </c>
      <c r="HD14" s="12"/>
      <c r="HE14" s="176"/>
      <c r="HF14" s="9" t="s">
        <v>111</v>
      </c>
      <c r="HG14" s="10" t="s">
        <v>182</v>
      </c>
      <c r="HH14" s="175"/>
      <c r="HI14" s="176"/>
      <c r="HJ14" s="10" t="s">
        <v>111</v>
      </c>
      <c r="HK14" s="10" t="s">
        <v>182</v>
      </c>
      <c r="HL14" s="12"/>
      <c r="HM14" s="12"/>
      <c r="HN14" s="9" t="s">
        <v>111</v>
      </c>
      <c r="HO14" s="10" t="s">
        <v>1</v>
      </c>
      <c r="HP14" s="175"/>
      <c r="HQ14" s="176"/>
      <c r="HR14" s="10" t="s">
        <v>111</v>
      </c>
      <c r="HS14" s="10" t="s">
        <v>1</v>
      </c>
      <c r="HT14" s="12"/>
      <c r="HU14" s="12"/>
      <c r="HV14" s="9" t="s">
        <v>111</v>
      </c>
      <c r="HW14" s="10" t="s">
        <v>1</v>
      </c>
      <c r="HX14" s="12"/>
      <c r="HY14" s="12"/>
      <c r="HZ14" s="9" t="s">
        <v>111</v>
      </c>
      <c r="IA14" s="10" t="s">
        <v>1</v>
      </c>
      <c r="IB14" s="175"/>
      <c r="IC14" s="176"/>
      <c r="ID14" s="10" t="s">
        <v>111</v>
      </c>
      <c r="IE14" s="10" t="s">
        <v>1</v>
      </c>
      <c r="IF14" s="175"/>
      <c r="IG14" s="176"/>
      <c r="IH14" s="10" t="s">
        <v>111</v>
      </c>
      <c r="II14" s="10" t="s">
        <v>183</v>
      </c>
      <c r="IJ14" s="175"/>
      <c r="IK14" s="176"/>
    </row>
    <row r="15" spans="1:245" x14ac:dyDescent="0.35">
      <c r="A15" s="49"/>
      <c r="B15" s="10" t="s">
        <v>112</v>
      </c>
      <c r="C15" s="11" t="s">
        <v>187</v>
      </c>
      <c r="D15" s="12"/>
      <c r="E15" s="12"/>
      <c r="F15" s="9" t="s">
        <v>112</v>
      </c>
      <c r="G15" s="11" t="s">
        <v>187</v>
      </c>
      <c r="H15" s="175"/>
      <c r="I15" s="176"/>
      <c r="J15" s="10" t="s">
        <v>112</v>
      </c>
      <c r="K15" s="11" t="s">
        <v>187</v>
      </c>
      <c r="L15" s="12"/>
      <c r="M15" s="176"/>
      <c r="N15" s="9" t="s">
        <v>112</v>
      </c>
      <c r="O15" s="11" t="s">
        <v>182</v>
      </c>
      <c r="P15" s="175"/>
      <c r="Q15" s="176"/>
      <c r="R15" s="10" t="s">
        <v>112</v>
      </c>
      <c r="S15" s="11" t="s">
        <v>182</v>
      </c>
      <c r="T15" s="175"/>
      <c r="U15" s="176"/>
      <c r="V15" s="10" t="s">
        <v>112</v>
      </c>
      <c r="W15" s="11" t="s">
        <v>182</v>
      </c>
      <c r="X15" s="12"/>
      <c r="Y15" s="176"/>
      <c r="Z15" s="10" t="s">
        <v>112</v>
      </c>
      <c r="AA15" s="10" t="s">
        <v>182</v>
      </c>
      <c r="AB15" s="175"/>
      <c r="AC15" s="176"/>
      <c r="AD15" s="10" t="s">
        <v>112</v>
      </c>
      <c r="AE15" s="11" t="s">
        <v>187</v>
      </c>
      <c r="AF15" s="12"/>
      <c r="AG15" s="12"/>
      <c r="AH15" s="9" t="s">
        <v>112</v>
      </c>
      <c r="AI15" s="11" t="s">
        <v>187</v>
      </c>
      <c r="AJ15" s="175"/>
      <c r="AK15" s="176"/>
      <c r="AL15" s="10" t="s">
        <v>112</v>
      </c>
      <c r="AM15" s="11" t="s">
        <v>187</v>
      </c>
      <c r="AN15" s="12"/>
      <c r="AO15" s="12"/>
      <c r="AP15" s="9" t="s">
        <v>112</v>
      </c>
      <c r="AQ15" s="11" t="s">
        <v>185</v>
      </c>
      <c r="AR15" s="175"/>
      <c r="AS15" s="176"/>
      <c r="AT15" s="10" t="s">
        <v>112</v>
      </c>
      <c r="AU15" s="11" t="s">
        <v>1</v>
      </c>
      <c r="AV15" s="12"/>
      <c r="AW15" s="176"/>
      <c r="AX15" s="10" t="s">
        <v>112</v>
      </c>
      <c r="AY15" s="11" t="s">
        <v>1</v>
      </c>
      <c r="AZ15" s="12"/>
      <c r="BA15" s="12"/>
      <c r="BB15" s="9" t="s">
        <v>112</v>
      </c>
      <c r="BC15" s="11" t="s">
        <v>1</v>
      </c>
      <c r="BD15" s="12"/>
      <c r="BE15" s="176"/>
      <c r="BF15" s="10" t="s">
        <v>112</v>
      </c>
      <c r="BG15" s="11" t="s">
        <v>187</v>
      </c>
      <c r="BH15" s="175"/>
      <c r="BI15" s="176"/>
      <c r="BJ15" s="10" t="s">
        <v>112</v>
      </c>
      <c r="BK15" s="11" t="s">
        <v>1</v>
      </c>
      <c r="BL15" s="175"/>
      <c r="BM15" s="176"/>
      <c r="BN15" s="10" t="s">
        <v>112</v>
      </c>
      <c r="BO15" s="11" t="s">
        <v>1</v>
      </c>
      <c r="BP15" s="175"/>
      <c r="BQ15" s="176"/>
      <c r="BR15" s="10" t="s">
        <v>112</v>
      </c>
      <c r="BS15" s="11" t="s">
        <v>1</v>
      </c>
      <c r="BT15" s="175"/>
      <c r="BU15" s="176"/>
      <c r="BV15" s="10" t="s">
        <v>112</v>
      </c>
      <c r="BW15" s="11" t="s">
        <v>187</v>
      </c>
      <c r="BX15" s="12"/>
      <c r="BY15" s="12"/>
      <c r="BZ15" s="9" t="s">
        <v>112</v>
      </c>
      <c r="CA15" s="11" t="s">
        <v>1</v>
      </c>
      <c r="CB15" s="175"/>
      <c r="CC15" s="176"/>
      <c r="CD15" s="10" t="s">
        <v>112</v>
      </c>
      <c r="CE15" s="11" t="s">
        <v>185</v>
      </c>
      <c r="CF15" s="12"/>
      <c r="CG15" s="176"/>
      <c r="CH15" s="10" t="s">
        <v>112</v>
      </c>
      <c r="CI15" s="11" t="s">
        <v>185</v>
      </c>
      <c r="CJ15" s="12"/>
      <c r="CK15" s="12"/>
      <c r="CL15" s="9" t="s">
        <v>112</v>
      </c>
      <c r="CM15" s="11" t="s">
        <v>187</v>
      </c>
      <c r="CN15" s="175"/>
      <c r="CO15" s="176"/>
      <c r="CP15" s="10" t="s">
        <v>112</v>
      </c>
      <c r="CQ15" s="11" t="s">
        <v>183</v>
      </c>
      <c r="CR15" s="12"/>
      <c r="CS15" s="12"/>
      <c r="CT15" s="9" t="s">
        <v>112</v>
      </c>
      <c r="CU15" s="11" t="s">
        <v>183</v>
      </c>
      <c r="CV15" s="175"/>
      <c r="CW15" s="176"/>
      <c r="CX15" s="10" t="s">
        <v>112</v>
      </c>
      <c r="CY15" s="11" t="s">
        <v>183</v>
      </c>
      <c r="CZ15" s="12"/>
      <c r="DA15" s="12"/>
      <c r="DB15" s="9" t="s">
        <v>112</v>
      </c>
      <c r="DC15" s="11" t="s">
        <v>183</v>
      </c>
      <c r="DD15" s="175"/>
      <c r="DE15" s="176"/>
      <c r="DF15" s="9" t="s">
        <v>112</v>
      </c>
      <c r="DG15" s="11" t="s">
        <v>183</v>
      </c>
      <c r="DH15" s="175"/>
      <c r="DI15" s="176"/>
      <c r="DJ15" s="10" t="s">
        <v>112</v>
      </c>
      <c r="DK15" s="11" t="s">
        <v>187</v>
      </c>
      <c r="DL15" s="12"/>
      <c r="DM15" s="12"/>
      <c r="DN15" s="9" t="s">
        <v>112</v>
      </c>
      <c r="DO15" s="11" t="s">
        <v>187</v>
      </c>
      <c r="DP15" s="175"/>
      <c r="DQ15" s="176"/>
      <c r="DR15" s="10" t="s">
        <v>112</v>
      </c>
      <c r="DS15" s="11" t="s">
        <v>184</v>
      </c>
      <c r="DT15" s="12"/>
      <c r="DU15" s="12"/>
      <c r="DV15" s="9" t="s">
        <v>112</v>
      </c>
      <c r="DW15" s="11" t="s">
        <v>184</v>
      </c>
      <c r="DX15" s="175"/>
      <c r="DY15" s="176"/>
      <c r="DZ15" s="10" t="s">
        <v>112</v>
      </c>
      <c r="EA15" s="11" t="s">
        <v>184</v>
      </c>
      <c r="EB15" s="12"/>
      <c r="EC15" s="12"/>
      <c r="ED15" s="9" t="s">
        <v>112</v>
      </c>
      <c r="EE15" s="11" t="s">
        <v>184</v>
      </c>
      <c r="EF15" s="175"/>
      <c r="EG15" s="176"/>
      <c r="EH15" s="10" t="s">
        <v>112</v>
      </c>
      <c r="EI15" s="11" t="s">
        <v>184</v>
      </c>
      <c r="EJ15" s="12"/>
      <c r="EK15" s="12"/>
      <c r="EL15" s="9" t="s">
        <v>112</v>
      </c>
      <c r="EM15" s="11" t="s">
        <v>184</v>
      </c>
      <c r="EN15" s="175"/>
      <c r="EO15" s="176"/>
      <c r="EP15" s="9" t="s">
        <v>112</v>
      </c>
      <c r="EQ15" s="11" t="s">
        <v>184</v>
      </c>
      <c r="ER15" s="175"/>
      <c r="ES15" s="176"/>
      <c r="ET15" s="9" t="s">
        <v>112</v>
      </c>
      <c r="EU15" s="11" t="s">
        <v>184</v>
      </c>
      <c r="EV15" s="175"/>
      <c r="EW15" s="176"/>
      <c r="EX15" s="10" t="s">
        <v>112</v>
      </c>
      <c r="EY15" s="11" t="s">
        <v>187</v>
      </c>
      <c r="EZ15" s="12"/>
      <c r="FA15" s="12"/>
      <c r="FB15" s="9" t="s">
        <v>112</v>
      </c>
      <c r="FC15" s="11" t="s">
        <v>185</v>
      </c>
      <c r="FD15" s="175"/>
      <c r="FE15" s="176"/>
      <c r="FF15" s="10" t="s">
        <v>112</v>
      </c>
      <c r="FG15" s="11" t="s">
        <v>185</v>
      </c>
      <c r="FH15" s="12"/>
      <c r="FI15" s="12"/>
      <c r="FJ15" s="9" t="s">
        <v>112</v>
      </c>
      <c r="FK15" s="11" t="s">
        <v>187</v>
      </c>
      <c r="FL15" s="175"/>
      <c r="FM15" s="176"/>
      <c r="FN15" s="10" t="s">
        <v>112</v>
      </c>
      <c r="FO15" s="11" t="s">
        <v>182</v>
      </c>
      <c r="FP15" s="12"/>
      <c r="FQ15" s="12"/>
      <c r="FR15" s="174" t="s">
        <v>112</v>
      </c>
      <c r="FS15" s="12" t="s">
        <v>182</v>
      </c>
      <c r="FT15" s="12"/>
      <c r="FU15" s="12"/>
      <c r="FV15" s="174" t="s">
        <v>112</v>
      </c>
      <c r="FW15" s="12" t="s">
        <v>182</v>
      </c>
      <c r="FX15" s="12"/>
      <c r="FY15" s="12"/>
      <c r="FZ15" s="174" t="s">
        <v>112</v>
      </c>
      <c r="GA15" s="12" t="s">
        <v>182</v>
      </c>
      <c r="GB15" s="12"/>
      <c r="GC15" s="12"/>
      <c r="GD15" s="9" t="s">
        <v>112</v>
      </c>
      <c r="GE15" s="11" t="s">
        <v>187</v>
      </c>
      <c r="GF15" s="175"/>
      <c r="GG15" s="176"/>
      <c r="GH15" s="10" t="s">
        <v>112</v>
      </c>
      <c r="GI15" s="11" t="s">
        <v>187</v>
      </c>
      <c r="GJ15" s="12"/>
      <c r="GK15" s="12"/>
      <c r="GL15" s="9" t="s">
        <v>112</v>
      </c>
      <c r="GM15" s="11" t="s">
        <v>187</v>
      </c>
      <c r="GN15" s="175"/>
      <c r="GO15" s="176"/>
      <c r="GP15" s="10" t="s">
        <v>112</v>
      </c>
      <c r="GQ15" s="11" t="s">
        <v>182</v>
      </c>
      <c r="GR15" s="12"/>
      <c r="GS15" s="12"/>
      <c r="GT15" s="9" t="s">
        <v>112</v>
      </c>
      <c r="GU15" s="11" t="s">
        <v>182</v>
      </c>
      <c r="GV15" s="175"/>
      <c r="GW15" s="176"/>
      <c r="GX15" s="9" t="s">
        <v>112</v>
      </c>
      <c r="GY15" s="175" t="s">
        <v>182</v>
      </c>
      <c r="GZ15" s="175"/>
      <c r="HA15" s="176"/>
      <c r="HB15" s="10" t="s">
        <v>112</v>
      </c>
      <c r="HC15" s="11" t="s">
        <v>182</v>
      </c>
      <c r="HD15" s="12"/>
      <c r="HE15" s="176"/>
      <c r="HF15" s="9" t="s">
        <v>112</v>
      </c>
      <c r="HG15" s="11" t="s">
        <v>182</v>
      </c>
      <c r="HH15" s="175"/>
      <c r="HI15" s="176"/>
      <c r="HJ15" s="10" t="s">
        <v>112</v>
      </c>
      <c r="HK15" s="11" t="s">
        <v>182</v>
      </c>
      <c r="HL15" s="12"/>
      <c r="HM15" s="12"/>
      <c r="HN15" s="9" t="s">
        <v>112</v>
      </c>
      <c r="HO15" s="11" t="s">
        <v>187</v>
      </c>
      <c r="HP15" s="175"/>
      <c r="HQ15" s="176"/>
      <c r="HR15" s="10" t="s">
        <v>112</v>
      </c>
      <c r="HS15" s="11" t="s">
        <v>1</v>
      </c>
      <c r="HT15" s="12"/>
      <c r="HU15" s="12"/>
      <c r="HV15" s="9" t="s">
        <v>112</v>
      </c>
      <c r="HW15" s="11" t="s">
        <v>1</v>
      </c>
      <c r="HX15" s="12"/>
      <c r="HY15" s="12"/>
      <c r="HZ15" s="9" t="s">
        <v>112</v>
      </c>
      <c r="IA15" s="11" t="s">
        <v>1</v>
      </c>
      <c r="IB15" s="175"/>
      <c r="IC15" s="176"/>
      <c r="ID15" s="10" t="s">
        <v>112</v>
      </c>
      <c r="IE15" s="11" t="s">
        <v>1</v>
      </c>
      <c r="IF15" s="175"/>
      <c r="IG15" s="176"/>
      <c r="IH15" s="10" t="s">
        <v>112</v>
      </c>
      <c r="II15" s="11" t="s">
        <v>183</v>
      </c>
      <c r="IJ15" s="175"/>
      <c r="IK15" s="176"/>
    </row>
    <row r="16" spans="1:245" x14ac:dyDescent="0.35">
      <c r="A16" s="49"/>
      <c r="B16" s="10" t="s">
        <v>348</v>
      </c>
      <c r="C16" s="11" t="s">
        <v>349</v>
      </c>
      <c r="D16" s="12"/>
      <c r="E16" s="12"/>
      <c r="F16" s="9" t="s">
        <v>348</v>
      </c>
      <c r="G16" s="11" t="s">
        <v>349</v>
      </c>
      <c r="H16" s="175"/>
      <c r="I16" s="176"/>
      <c r="J16" s="10" t="s">
        <v>348</v>
      </c>
      <c r="K16" s="11" t="s">
        <v>349</v>
      </c>
      <c r="L16" s="12"/>
      <c r="M16" s="176"/>
      <c r="N16" s="9" t="s">
        <v>348</v>
      </c>
      <c r="O16" s="11" t="s">
        <v>349</v>
      </c>
      <c r="P16" s="175"/>
      <c r="Q16" s="176"/>
      <c r="R16" s="10" t="s">
        <v>348</v>
      </c>
      <c r="S16" s="11" t="s">
        <v>349</v>
      </c>
      <c r="T16" s="175"/>
      <c r="U16" s="176"/>
      <c r="V16" s="10" t="s">
        <v>348</v>
      </c>
      <c r="W16" s="11" t="s">
        <v>349</v>
      </c>
      <c r="X16" s="12"/>
      <c r="Y16" s="176"/>
      <c r="Z16" s="10" t="s">
        <v>348</v>
      </c>
      <c r="AA16" s="10" t="s">
        <v>349</v>
      </c>
      <c r="AB16" s="175"/>
      <c r="AC16" s="176"/>
      <c r="AD16" s="10" t="s">
        <v>348</v>
      </c>
      <c r="AE16" s="11" t="s">
        <v>349</v>
      </c>
      <c r="AF16" s="12"/>
      <c r="AG16" s="12"/>
      <c r="AH16" s="9" t="s">
        <v>348</v>
      </c>
      <c r="AI16" s="11" t="s">
        <v>349</v>
      </c>
      <c r="AJ16" s="175"/>
      <c r="AK16" s="176"/>
      <c r="AL16" s="10" t="s">
        <v>348</v>
      </c>
      <c r="AM16" s="11" t="s">
        <v>349</v>
      </c>
      <c r="AN16" s="12"/>
      <c r="AO16" s="12"/>
      <c r="AP16" s="9" t="s">
        <v>348</v>
      </c>
      <c r="AQ16" s="11" t="s">
        <v>349</v>
      </c>
      <c r="AR16" s="175"/>
      <c r="AS16" s="176"/>
      <c r="AT16" s="10" t="s">
        <v>348</v>
      </c>
      <c r="AU16" s="11" t="s">
        <v>349</v>
      </c>
      <c r="AV16" s="12"/>
      <c r="AW16" s="176"/>
      <c r="AX16" s="10" t="s">
        <v>348</v>
      </c>
      <c r="AY16" s="11" t="s">
        <v>349</v>
      </c>
      <c r="AZ16" s="12"/>
      <c r="BA16" s="12"/>
      <c r="BB16" s="9" t="s">
        <v>348</v>
      </c>
      <c r="BC16" s="11" t="s">
        <v>349</v>
      </c>
      <c r="BD16" s="12"/>
      <c r="BE16" s="176"/>
      <c r="BF16" s="10" t="s">
        <v>348</v>
      </c>
      <c r="BG16" s="11" t="s">
        <v>349</v>
      </c>
      <c r="BH16" s="175"/>
      <c r="BI16" s="176"/>
      <c r="BJ16" s="10" t="s">
        <v>348</v>
      </c>
      <c r="BK16" s="11" t="s">
        <v>349</v>
      </c>
      <c r="BL16" s="175"/>
      <c r="BM16" s="176"/>
      <c r="BN16" s="10" t="s">
        <v>348</v>
      </c>
      <c r="BO16" s="11" t="s">
        <v>349</v>
      </c>
      <c r="BP16" s="175"/>
      <c r="BQ16" s="176"/>
      <c r="BR16" s="10" t="s">
        <v>348</v>
      </c>
      <c r="BS16" s="11" t="s">
        <v>349</v>
      </c>
      <c r="BT16" s="175"/>
      <c r="BU16" s="176"/>
      <c r="BV16" s="10" t="s">
        <v>348</v>
      </c>
      <c r="BW16" s="11" t="s">
        <v>349</v>
      </c>
      <c r="BX16" s="12"/>
      <c r="BY16" s="12"/>
      <c r="BZ16" s="9" t="s">
        <v>348</v>
      </c>
      <c r="CA16" s="11" t="s">
        <v>349</v>
      </c>
      <c r="CB16" s="175"/>
      <c r="CC16" s="176"/>
      <c r="CD16" s="10" t="s">
        <v>348</v>
      </c>
      <c r="CE16" s="11" t="s">
        <v>349</v>
      </c>
      <c r="CF16" s="12"/>
      <c r="CG16" s="176"/>
      <c r="CH16" s="10" t="s">
        <v>348</v>
      </c>
      <c r="CI16" s="11" t="s">
        <v>349</v>
      </c>
      <c r="CJ16" s="12"/>
      <c r="CK16" s="12"/>
      <c r="CL16" s="9" t="s">
        <v>348</v>
      </c>
      <c r="CM16" s="11" t="s">
        <v>349</v>
      </c>
      <c r="CN16" s="175"/>
      <c r="CO16" s="176"/>
      <c r="CP16" s="10" t="s">
        <v>348</v>
      </c>
      <c r="CQ16" s="11" t="s">
        <v>349</v>
      </c>
      <c r="CR16" s="12"/>
      <c r="CS16" s="12"/>
      <c r="CT16" s="9" t="s">
        <v>348</v>
      </c>
      <c r="CU16" s="11" t="s">
        <v>349</v>
      </c>
      <c r="CV16" s="175"/>
      <c r="CW16" s="176"/>
      <c r="CX16" s="10" t="s">
        <v>348</v>
      </c>
      <c r="CY16" s="11" t="s">
        <v>349</v>
      </c>
      <c r="CZ16" s="12"/>
      <c r="DA16" s="12"/>
      <c r="DB16" s="9" t="s">
        <v>348</v>
      </c>
      <c r="DC16" s="11" t="s">
        <v>349</v>
      </c>
      <c r="DD16" s="175"/>
      <c r="DE16" s="176"/>
      <c r="DF16" s="9" t="s">
        <v>348</v>
      </c>
      <c r="DG16" s="11" t="s">
        <v>349</v>
      </c>
      <c r="DH16" s="175"/>
      <c r="DI16" s="176"/>
      <c r="DJ16" s="10" t="s">
        <v>348</v>
      </c>
      <c r="DK16" s="11" t="s">
        <v>349</v>
      </c>
      <c r="DL16" s="12"/>
      <c r="DM16" s="12"/>
      <c r="DN16" s="9" t="s">
        <v>348</v>
      </c>
      <c r="DO16" s="11" t="s">
        <v>349</v>
      </c>
      <c r="DP16" s="175"/>
      <c r="DQ16" s="176"/>
      <c r="DR16" s="10" t="s">
        <v>348</v>
      </c>
      <c r="DS16" s="11" t="s">
        <v>349</v>
      </c>
      <c r="DT16" s="12"/>
      <c r="DU16" s="12"/>
      <c r="DV16" s="9" t="s">
        <v>348</v>
      </c>
      <c r="DW16" s="11" t="s">
        <v>349</v>
      </c>
      <c r="DX16" s="175"/>
      <c r="DY16" s="176"/>
      <c r="DZ16" s="10" t="s">
        <v>348</v>
      </c>
      <c r="EA16" s="11" t="s">
        <v>349</v>
      </c>
      <c r="EB16" s="12"/>
      <c r="EC16" s="12"/>
      <c r="ED16" s="9" t="s">
        <v>348</v>
      </c>
      <c r="EE16" s="11" t="s">
        <v>349</v>
      </c>
      <c r="EF16" s="175"/>
      <c r="EG16" s="176"/>
      <c r="EH16" s="10" t="s">
        <v>348</v>
      </c>
      <c r="EI16" s="11" t="s">
        <v>349</v>
      </c>
      <c r="EJ16" s="12"/>
      <c r="EK16" s="12"/>
      <c r="EL16" s="9" t="s">
        <v>348</v>
      </c>
      <c r="EM16" s="11" t="s">
        <v>349</v>
      </c>
      <c r="EN16" s="175"/>
      <c r="EO16" s="176"/>
      <c r="EP16" s="9" t="s">
        <v>348</v>
      </c>
      <c r="EQ16" s="11" t="s">
        <v>349</v>
      </c>
      <c r="ER16" s="175"/>
      <c r="ES16" s="176"/>
      <c r="ET16" s="9" t="s">
        <v>348</v>
      </c>
      <c r="EU16" s="11" t="s">
        <v>349</v>
      </c>
      <c r="EV16" s="175"/>
      <c r="EW16" s="176"/>
      <c r="EX16" s="10" t="s">
        <v>348</v>
      </c>
      <c r="EY16" s="11" t="s">
        <v>349</v>
      </c>
      <c r="EZ16" s="12"/>
      <c r="FA16" s="12"/>
      <c r="FB16" s="9" t="s">
        <v>348</v>
      </c>
      <c r="FC16" s="11" t="s">
        <v>349</v>
      </c>
      <c r="FD16" s="175"/>
      <c r="FE16" s="176"/>
      <c r="FF16" s="10" t="s">
        <v>348</v>
      </c>
      <c r="FG16" s="11" t="s">
        <v>349</v>
      </c>
      <c r="FH16" s="12"/>
      <c r="FI16" s="12"/>
      <c r="FJ16" s="9" t="s">
        <v>348</v>
      </c>
      <c r="FK16" s="11" t="s">
        <v>349</v>
      </c>
      <c r="FL16" s="175"/>
      <c r="FM16" s="176"/>
      <c r="FN16" s="10" t="s">
        <v>348</v>
      </c>
      <c r="FO16" s="11" t="s">
        <v>349</v>
      </c>
      <c r="FP16" s="12"/>
      <c r="FQ16" s="12"/>
      <c r="FR16" s="174" t="s">
        <v>348</v>
      </c>
      <c r="FS16" s="12" t="s">
        <v>349</v>
      </c>
      <c r="FT16" s="12"/>
      <c r="FU16" s="12"/>
      <c r="FV16" s="174" t="s">
        <v>348</v>
      </c>
      <c r="FW16" s="12" t="s">
        <v>349</v>
      </c>
      <c r="FX16" s="12"/>
      <c r="FY16" s="12"/>
      <c r="FZ16" s="174" t="s">
        <v>348</v>
      </c>
      <c r="GA16" s="12" t="s">
        <v>349</v>
      </c>
      <c r="GB16" s="12"/>
      <c r="GC16" s="12"/>
      <c r="GD16" s="9" t="s">
        <v>348</v>
      </c>
      <c r="GE16" s="11" t="s">
        <v>349</v>
      </c>
      <c r="GF16" s="175"/>
      <c r="GG16" s="176"/>
      <c r="GH16" s="10" t="s">
        <v>348</v>
      </c>
      <c r="GI16" s="11" t="s">
        <v>349</v>
      </c>
      <c r="GJ16" s="12"/>
      <c r="GK16" s="12"/>
      <c r="GL16" s="9" t="s">
        <v>348</v>
      </c>
      <c r="GM16" s="11" t="s">
        <v>349</v>
      </c>
      <c r="GN16" s="175"/>
      <c r="GO16" s="176"/>
      <c r="GP16" s="10" t="s">
        <v>348</v>
      </c>
      <c r="GQ16" s="11" t="s">
        <v>349</v>
      </c>
      <c r="GR16" s="12"/>
      <c r="GS16" s="12"/>
      <c r="GT16" s="9" t="s">
        <v>348</v>
      </c>
      <c r="GU16" s="11" t="s">
        <v>349</v>
      </c>
      <c r="GV16" s="175"/>
      <c r="GW16" s="176"/>
      <c r="GX16" s="9" t="s">
        <v>348</v>
      </c>
      <c r="GY16" s="175" t="s">
        <v>349</v>
      </c>
      <c r="GZ16" s="175"/>
      <c r="HA16" s="176"/>
      <c r="HB16" s="10" t="s">
        <v>348</v>
      </c>
      <c r="HC16" s="11" t="s">
        <v>349</v>
      </c>
      <c r="HD16" s="12"/>
      <c r="HE16" s="176"/>
      <c r="HF16" s="9" t="s">
        <v>348</v>
      </c>
      <c r="HG16" s="11" t="s">
        <v>349</v>
      </c>
      <c r="HH16" s="175"/>
      <c r="HI16" s="176"/>
      <c r="HJ16" s="10" t="s">
        <v>348</v>
      </c>
      <c r="HK16" s="11" t="s">
        <v>349</v>
      </c>
      <c r="HL16" s="12"/>
      <c r="HM16" s="12"/>
      <c r="HN16" s="9" t="s">
        <v>348</v>
      </c>
      <c r="HO16" s="11" t="s">
        <v>349</v>
      </c>
      <c r="HP16" s="175"/>
      <c r="HQ16" s="176"/>
      <c r="HR16" s="10" t="s">
        <v>348</v>
      </c>
      <c r="HS16" s="11" t="s">
        <v>349</v>
      </c>
      <c r="HT16" s="12"/>
      <c r="HU16" s="12"/>
      <c r="HV16" s="9" t="s">
        <v>348</v>
      </c>
      <c r="HW16" s="11" t="s">
        <v>349</v>
      </c>
      <c r="HX16" s="12"/>
      <c r="HY16" s="12"/>
      <c r="HZ16" s="9" t="s">
        <v>348</v>
      </c>
      <c r="IA16" s="11" t="s">
        <v>349</v>
      </c>
      <c r="IB16" s="175"/>
      <c r="IC16" s="176"/>
      <c r="ID16" s="10" t="s">
        <v>348</v>
      </c>
      <c r="IE16" s="11" t="s">
        <v>349</v>
      </c>
      <c r="IF16" s="175"/>
      <c r="IG16" s="176"/>
      <c r="IH16" s="10" t="s">
        <v>348</v>
      </c>
      <c r="II16" s="11" t="s">
        <v>349</v>
      </c>
      <c r="IJ16" s="175"/>
      <c r="IK16" s="176"/>
    </row>
    <row r="17" spans="1:264" x14ac:dyDescent="0.35">
      <c r="A17" s="49"/>
      <c r="B17" s="10" t="s">
        <v>103</v>
      </c>
      <c r="C17" s="11">
        <v>7.25</v>
      </c>
      <c r="D17" s="12"/>
      <c r="E17" s="12"/>
      <c r="F17" s="9" t="s">
        <v>103</v>
      </c>
      <c r="G17" s="11">
        <v>8</v>
      </c>
      <c r="H17" s="175"/>
      <c r="I17" s="176"/>
      <c r="J17" s="10" t="s">
        <v>103</v>
      </c>
      <c r="K17" s="11">
        <v>8</v>
      </c>
      <c r="L17" s="12"/>
      <c r="M17" s="176"/>
      <c r="N17" s="9" t="s">
        <v>103</v>
      </c>
      <c r="O17" s="11">
        <v>5.47</v>
      </c>
      <c r="P17" s="175"/>
      <c r="Q17" s="176"/>
      <c r="R17" s="10" t="s">
        <v>103</v>
      </c>
      <c r="S17" s="11">
        <v>4.7300000000000004</v>
      </c>
      <c r="T17" s="175"/>
      <c r="U17" s="176"/>
      <c r="V17" s="10" t="s">
        <v>103</v>
      </c>
      <c r="W17" s="11">
        <v>5.52</v>
      </c>
      <c r="X17" s="12"/>
      <c r="Y17" s="176"/>
      <c r="Z17" s="10" t="s">
        <v>103</v>
      </c>
      <c r="AA17" s="10">
        <v>4.28</v>
      </c>
      <c r="AB17" s="175"/>
      <c r="AC17" s="176"/>
      <c r="AD17" s="10" t="s">
        <v>103</v>
      </c>
      <c r="AE17" s="11">
        <v>7.25</v>
      </c>
      <c r="AF17" s="12"/>
      <c r="AG17" s="12"/>
      <c r="AH17" s="9" t="s">
        <v>103</v>
      </c>
      <c r="AI17" s="11">
        <v>7.65</v>
      </c>
      <c r="AJ17" s="175"/>
      <c r="AK17" s="176"/>
      <c r="AL17" s="10" t="s">
        <v>103</v>
      </c>
      <c r="AM17" s="11">
        <v>7.1849999999999996</v>
      </c>
      <c r="AN17" s="12"/>
      <c r="AO17" s="12"/>
      <c r="AP17" s="9" t="s">
        <v>103</v>
      </c>
      <c r="AQ17" s="11">
        <v>5.2050000000000001</v>
      </c>
      <c r="AR17" s="175"/>
      <c r="AS17" s="176"/>
      <c r="AT17" s="10" t="s">
        <v>103</v>
      </c>
      <c r="AU17" s="11">
        <v>8.3000000000000007</v>
      </c>
      <c r="AV17" s="12"/>
      <c r="AW17" s="176"/>
      <c r="AX17" s="10" t="s">
        <v>103</v>
      </c>
      <c r="AY17" s="11">
        <v>4.1399999999999997</v>
      </c>
      <c r="AZ17" s="12"/>
      <c r="BA17" s="12"/>
      <c r="BB17" s="9" t="s">
        <v>103</v>
      </c>
      <c r="BC17" s="11">
        <v>5.81</v>
      </c>
      <c r="BD17" s="12"/>
      <c r="BE17" s="176"/>
      <c r="BF17" s="10" t="s">
        <v>103</v>
      </c>
      <c r="BG17" s="11">
        <v>7.55</v>
      </c>
      <c r="BH17" s="175"/>
      <c r="BI17" s="176"/>
      <c r="BJ17" s="10" t="s">
        <v>103</v>
      </c>
      <c r="BK17" s="11">
        <v>5.0289999999999999</v>
      </c>
      <c r="BL17" s="175"/>
      <c r="BM17" s="176"/>
      <c r="BN17" s="10" t="s">
        <v>103</v>
      </c>
      <c r="BO17" s="11">
        <v>8.2100000000000009</v>
      </c>
      <c r="BP17" s="175"/>
      <c r="BQ17" s="176"/>
      <c r="BR17" s="10" t="s">
        <v>103</v>
      </c>
      <c r="BS17" s="11">
        <v>5.7930000000000001</v>
      </c>
      <c r="BT17" s="175"/>
      <c r="BU17" s="176"/>
      <c r="BV17" s="10" t="s">
        <v>103</v>
      </c>
      <c r="BW17" s="11">
        <v>7.5</v>
      </c>
      <c r="BX17" s="12"/>
      <c r="BY17" s="12"/>
      <c r="BZ17" s="9" t="s">
        <v>103</v>
      </c>
      <c r="CA17" s="11">
        <v>5.27</v>
      </c>
      <c r="CB17" s="175"/>
      <c r="CC17" s="176"/>
      <c r="CD17" s="10" t="s">
        <v>103</v>
      </c>
      <c r="CE17" s="11">
        <v>4.25</v>
      </c>
      <c r="CF17" s="12"/>
      <c r="CG17" s="176"/>
      <c r="CH17" s="10" t="s">
        <v>103</v>
      </c>
      <c r="CI17" s="11">
        <v>6.25</v>
      </c>
      <c r="CJ17" s="12"/>
      <c r="CK17" s="12"/>
      <c r="CL17" s="9" t="s">
        <v>103</v>
      </c>
      <c r="CM17" s="11">
        <v>8</v>
      </c>
      <c r="CN17" s="175"/>
      <c r="CO17" s="176"/>
      <c r="CP17" s="10" t="s">
        <v>103</v>
      </c>
      <c r="CQ17" s="11">
        <v>7.8550000000000004</v>
      </c>
      <c r="CR17" s="12"/>
      <c r="CS17" s="12"/>
      <c r="CT17" s="9" t="s">
        <v>103</v>
      </c>
      <c r="CU17" s="11">
        <v>4.8</v>
      </c>
      <c r="CV17" s="175"/>
      <c r="CW17" s="176"/>
      <c r="CX17" s="10" t="s">
        <v>103</v>
      </c>
      <c r="CY17" s="11">
        <v>5.8</v>
      </c>
      <c r="CZ17" s="12"/>
      <c r="DA17" s="12"/>
      <c r="DB17" s="9" t="s">
        <v>103</v>
      </c>
      <c r="DC17" s="11">
        <v>5.2770000000000001</v>
      </c>
      <c r="DD17" s="175"/>
      <c r="DE17" s="176"/>
      <c r="DF17" s="9" t="s">
        <v>103</v>
      </c>
      <c r="DG17" s="11">
        <v>4.4000000000000004</v>
      </c>
      <c r="DH17" s="175"/>
      <c r="DI17" s="176"/>
      <c r="DJ17" s="10" t="s">
        <v>103</v>
      </c>
      <c r="DK17" s="11">
        <v>6.39</v>
      </c>
      <c r="DL17" s="12"/>
      <c r="DM17" s="12"/>
      <c r="DN17" s="9" t="s">
        <v>103</v>
      </c>
      <c r="DO17" s="11">
        <v>6.53</v>
      </c>
      <c r="DP17" s="175"/>
      <c r="DQ17" s="176"/>
      <c r="DR17" s="10" t="s">
        <v>103</v>
      </c>
      <c r="DS17" s="11">
        <v>6.5949999999999998</v>
      </c>
      <c r="DT17" s="12"/>
      <c r="DU17" s="12"/>
      <c r="DV17" s="9" t="s">
        <v>103</v>
      </c>
      <c r="DW17" s="11">
        <v>5.14</v>
      </c>
      <c r="DX17" s="175"/>
      <c r="DY17" s="176"/>
      <c r="DZ17" s="10" t="s">
        <v>103</v>
      </c>
      <c r="EA17" s="11">
        <v>4.6500000000000004</v>
      </c>
      <c r="EB17" s="12"/>
      <c r="EC17" s="12"/>
      <c r="ED17" s="9" t="s">
        <v>103</v>
      </c>
      <c r="EE17" s="11">
        <v>7.19</v>
      </c>
      <c r="EF17" s="175"/>
      <c r="EG17" s="176"/>
      <c r="EH17" s="10" t="s">
        <v>103</v>
      </c>
      <c r="EI17" s="11">
        <v>6.95</v>
      </c>
      <c r="EJ17" s="12"/>
      <c r="EK17" s="12"/>
      <c r="EL17" s="9" t="s">
        <v>103</v>
      </c>
      <c r="EM17" s="11">
        <v>4.3</v>
      </c>
      <c r="EN17" s="175"/>
      <c r="EO17" s="176"/>
      <c r="EP17" s="9" t="s">
        <v>103</v>
      </c>
      <c r="EQ17" s="11">
        <v>5.4480000000000004</v>
      </c>
      <c r="ER17" s="175"/>
      <c r="ES17" s="176"/>
      <c r="ET17" s="9" t="s">
        <v>103</v>
      </c>
      <c r="EU17" s="11">
        <v>5.8929999999999998</v>
      </c>
      <c r="EV17" s="175"/>
      <c r="EW17" s="176"/>
      <c r="EX17" s="10" t="s">
        <v>103</v>
      </c>
      <c r="EY17" s="11">
        <v>6.92</v>
      </c>
      <c r="EZ17" s="12"/>
      <c r="FA17" s="12"/>
      <c r="FB17" s="9" t="s">
        <v>103</v>
      </c>
      <c r="FC17" s="11">
        <v>8.65</v>
      </c>
      <c r="FD17" s="175"/>
      <c r="FE17" s="176"/>
      <c r="FF17" s="10" t="s">
        <v>103</v>
      </c>
      <c r="FG17" s="11">
        <v>8.35</v>
      </c>
      <c r="FH17" s="12"/>
      <c r="FI17" s="12"/>
      <c r="FJ17" s="9" t="s">
        <v>103</v>
      </c>
      <c r="FK17" s="11">
        <v>7.04</v>
      </c>
      <c r="FL17" s="175"/>
      <c r="FM17" s="176"/>
      <c r="FN17" s="10" t="s">
        <v>103</v>
      </c>
      <c r="FO17" s="11">
        <v>5.25</v>
      </c>
      <c r="FP17" s="12"/>
      <c r="FQ17" s="12"/>
      <c r="FR17" s="174" t="s">
        <v>103</v>
      </c>
      <c r="FS17" s="12">
        <v>4.5</v>
      </c>
      <c r="FT17" s="12"/>
      <c r="FU17" s="12"/>
      <c r="FV17" s="174" t="s">
        <v>103</v>
      </c>
      <c r="FW17" s="12">
        <v>4.51</v>
      </c>
      <c r="FX17" s="12"/>
      <c r="FY17" s="12"/>
      <c r="FZ17" s="174" t="s">
        <v>103</v>
      </c>
      <c r="GA17" s="12">
        <v>3.94</v>
      </c>
      <c r="GB17" s="12"/>
      <c r="GC17" s="12"/>
      <c r="GD17" s="9" t="s">
        <v>103</v>
      </c>
      <c r="GE17" s="11">
        <v>6.86</v>
      </c>
      <c r="GF17" s="175"/>
      <c r="GG17" s="176"/>
      <c r="GH17" s="10" t="s">
        <v>103</v>
      </c>
      <c r="GI17" s="11">
        <v>7.75</v>
      </c>
      <c r="GJ17" s="12"/>
      <c r="GK17" s="12"/>
      <c r="GL17" s="9" t="s">
        <v>103</v>
      </c>
      <c r="GM17" s="11">
        <v>6.83</v>
      </c>
      <c r="GN17" s="175"/>
      <c r="GO17" s="176"/>
      <c r="GP17" s="10" t="s">
        <v>103</v>
      </c>
      <c r="GQ17" s="11">
        <v>4.5999999999999996</v>
      </c>
      <c r="GR17" s="12"/>
      <c r="GS17" s="12"/>
      <c r="GT17" s="9" t="s">
        <v>103</v>
      </c>
      <c r="GU17" s="11">
        <v>5.52</v>
      </c>
      <c r="GV17" s="175"/>
      <c r="GW17" s="176"/>
      <c r="GX17" s="9" t="s">
        <v>103</v>
      </c>
      <c r="GY17" s="175">
        <v>4.33</v>
      </c>
      <c r="GZ17" s="175"/>
      <c r="HA17" s="176"/>
      <c r="HB17" s="10" t="s">
        <v>103</v>
      </c>
      <c r="HC17" s="11">
        <v>5.9</v>
      </c>
      <c r="HD17" s="12"/>
      <c r="HE17" s="176"/>
      <c r="HF17" s="9" t="s">
        <v>103</v>
      </c>
      <c r="HG17" s="11">
        <v>4.42</v>
      </c>
      <c r="HH17" s="175"/>
      <c r="HI17" s="176"/>
      <c r="HJ17" s="10" t="s">
        <v>103</v>
      </c>
      <c r="HK17" s="11">
        <v>5.08</v>
      </c>
      <c r="HL17" s="12"/>
      <c r="HM17" s="12"/>
      <c r="HN17" s="9" t="s">
        <v>103</v>
      </c>
      <c r="HO17" s="11">
        <v>7.15</v>
      </c>
      <c r="HP17" s="175"/>
      <c r="HQ17" s="176"/>
      <c r="HR17" s="10" t="s">
        <v>103</v>
      </c>
      <c r="HS17" s="11">
        <v>7.55</v>
      </c>
      <c r="HT17" s="12"/>
      <c r="HU17" s="12"/>
      <c r="HV17" s="9" t="s">
        <v>103</v>
      </c>
      <c r="HW17" s="11">
        <v>4.53</v>
      </c>
      <c r="HX17" s="12"/>
      <c r="HY17" s="12"/>
      <c r="HZ17" s="9" t="s">
        <v>103</v>
      </c>
      <c r="IA17" s="11">
        <v>5.15</v>
      </c>
      <c r="IB17" s="175"/>
      <c r="IC17" s="176"/>
      <c r="ID17" s="10" t="s">
        <v>103</v>
      </c>
      <c r="IE17" s="11">
        <v>6.25</v>
      </c>
      <c r="IF17" s="175"/>
      <c r="IG17" s="176"/>
      <c r="IH17" s="10" t="s">
        <v>103</v>
      </c>
      <c r="II17" s="11">
        <v>4.12</v>
      </c>
      <c r="IJ17" s="175"/>
      <c r="IK17" s="176"/>
    </row>
    <row r="18" spans="1:264" x14ac:dyDescent="0.35">
      <c r="A18" s="49"/>
      <c r="B18" s="10" t="s">
        <v>108</v>
      </c>
      <c r="C18" s="11" t="s">
        <v>188</v>
      </c>
      <c r="D18" s="12"/>
      <c r="E18" s="12"/>
      <c r="F18" s="9" t="s">
        <v>108</v>
      </c>
      <c r="G18" s="11" t="s">
        <v>188</v>
      </c>
      <c r="H18" s="175"/>
      <c r="I18" s="176"/>
      <c r="J18" s="10" t="s">
        <v>108</v>
      </c>
      <c r="K18" s="11" t="s">
        <v>188</v>
      </c>
      <c r="L18" s="12"/>
      <c r="M18" s="176"/>
      <c r="N18" s="9" t="s">
        <v>108</v>
      </c>
      <c r="O18" s="11" t="s">
        <v>188</v>
      </c>
      <c r="P18" s="175"/>
      <c r="Q18" s="176"/>
      <c r="R18" s="10" t="s">
        <v>108</v>
      </c>
      <c r="S18" s="11" t="s">
        <v>188</v>
      </c>
      <c r="T18" s="175"/>
      <c r="U18" s="176"/>
      <c r="V18" s="10" t="s">
        <v>108</v>
      </c>
      <c r="W18" s="11" t="s">
        <v>188</v>
      </c>
      <c r="X18" s="12"/>
      <c r="Y18" s="176"/>
      <c r="Z18" s="10" t="s">
        <v>108</v>
      </c>
      <c r="AA18" s="10" t="s">
        <v>188</v>
      </c>
      <c r="AB18" s="175"/>
      <c r="AC18" s="176"/>
      <c r="AD18" s="10" t="s">
        <v>108</v>
      </c>
      <c r="AE18" s="11" t="s">
        <v>188</v>
      </c>
      <c r="AF18" s="12"/>
      <c r="AG18" s="12"/>
      <c r="AH18" s="9" t="s">
        <v>108</v>
      </c>
      <c r="AI18" s="11" t="s">
        <v>188</v>
      </c>
      <c r="AJ18" s="175"/>
      <c r="AK18" s="176"/>
      <c r="AL18" s="10" t="s">
        <v>108</v>
      </c>
      <c r="AM18" s="11" t="s">
        <v>188</v>
      </c>
      <c r="AN18" s="12"/>
      <c r="AO18" s="12"/>
      <c r="AP18" s="9" t="s">
        <v>108</v>
      </c>
      <c r="AQ18" s="11" t="s">
        <v>188</v>
      </c>
      <c r="AR18" s="175"/>
      <c r="AS18" s="176"/>
      <c r="AT18" s="10" t="s">
        <v>108</v>
      </c>
      <c r="AU18" s="11" t="s">
        <v>188</v>
      </c>
      <c r="AV18" s="12"/>
      <c r="AW18" s="176"/>
      <c r="AX18" s="10" t="s">
        <v>108</v>
      </c>
      <c r="AY18" s="11" t="s">
        <v>188</v>
      </c>
      <c r="AZ18" s="12"/>
      <c r="BA18" s="12"/>
      <c r="BB18" s="9" t="s">
        <v>108</v>
      </c>
      <c r="BC18" s="11" t="s">
        <v>188</v>
      </c>
      <c r="BD18" s="12"/>
      <c r="BE18" s="176"/>
      <c r="BF18" s="10" t="s">
        <v>108</v>
      </c>
      <c r="BG18" s="11" t="s">
        <v>188</v>
      </c>
      <c r="BH18" s="175"/>
      <c r="BI18" s="176"/>
      <c r="BJ18" s="10" t="s">
        <v>108</v>
      </c>
      <c r="BK18" s="11" t="s">
        <v>188</v>
      </c>
      <c r="BL18" s="175"/>
      <c r="BM18" s="176"/>
      <c r="BN18" s="10" t="s">
        <v>108</v>
      </c>
      <c r="BO18" s="11" t="s">
        <v>188</v>
      </c>
      <c r="BP18" s="175"/>
      <c r="BQ18" s="176"/>
      <c r="BR18" s="10" t="s">
        <v>108</v>
      </c>
      <c r="BS18" s="11" t="s">
        <v>188</v>
      </c>
      <c r="BT18" s="175"/>
      <c r="BU18" s="176"/>
      <c r="BV18" s="10" t="s">
        <v>108</v>
      </c>
      <c r="BW18" s="11" t="s">
        <v>188</v>
      </c>
      <c r="BX18" s="12"/>
      <c r="BY18" s="12"/>
      <c r="BZ18" s="9" t="s">
        <v>108</v>
      </c>
      <c r="CA18" s="11" t="s">
        <v>188</v>
      </c>
      <c r="CB18" s="175"/>
      <c r="CC18" s="176"/>
      <c r="CD18" s="10" t="s">
        <v>108</v>
      </c>
      <c r="CE18" s="11" t="s">
        <v>188</v>
      </c>
      <c r="CF18" s="12"/>
      <c r="CG18" s="176"/>
      <c r="CH18" s="10" t="s">
        <v>108</v>
      </c>
      <c r="CI18" s="11" t="s">
        <v>188</v>
      </c>
      <c r="CJ18" s="12"/>
      <c r="CK18" s="12"/>
      <c r="CL18" s="9" t="s">
        <v>108</v>
      </c>
      <c r="CM18" s="11" t="s">
        <v>189</v>
      </c>
      <c r="CN18" s="175"/>
      <c r="CO18" s="176"/>
      <c r="CP18" s="10" t="s">
        <v>108</v>
      </c>
      <c r="CQ18" s="11" t="s">
        <v>188</v>
      </c>
      <c r="CR18" s="12"/>
      <c r="CS18" s="12"/>
      <c r="CT18" s="9" t="s">
        <v>108</v>
      </c>
      <c r="CU18" s="11" t="s">
        <v>188</v>
      </c>
      <c r="CV18" s="175"/>
      <c r="CW18" s="176"/>
      <c r="CX18" s="10" t="s">
        <v>108</v>
      </c>
      <c r="CY18" s="11" t="s">
        <v>189</v>
      </c>
      <c r="CZ18" s="12"/>
      <c r="DA18" s="12"/>
      <c r="DB18" s="9" t="s">
        <v>108</v>
      </c>
      <c r="DC18" s="11" t="s">
        <v>188</v>
      </c>
      <c r="DD18" s="175"/>
      <c r="DE18" s="176"/>
      <c r="DF18" s="9" t="s">
        <v>108</v>
      </c>
      <c r="DG18" s="11" t="s">
        <v>189</v>
      </c>
      <c r="DH18" s="175"/>
      <c r="DI18" s="176"/>
      <c r="DJ18" s="10" t="s">
        <v>108</v>
      </c>
      <c r="DK18" s="11" t="s">
        <v>189</v>
      </c>
      <c r="DL18" s="12"/>
      <c r="DM18" s="12"/>
      <c r="DN18" s="9" t="s">
        <v>108</v>
      </c>
      <c r="DO18" s="11" t="s">
        <v>189</v>
      </c>
      <c r="DP18" s="175"/>
      <c r="DQ18" s="176"/>
      <c r="DR18" s="10" t="s">
        <v>108</v>
      </c>
      <c r="DS18" s="11" t="s">
        <v>188</v>
      </c>
      <c r="DT18" s="12"/>
      <c r="DU18" s="12"/>
      <c r="DV18" s="9" t="s">
        <v>108</v>
      </c>
      <c r="DW18" s="11" t="s">
        <v>188</v>
      </c>
      <c r="DX18" s="175"/>
      <c r="DY18" s="176"/>
      <c r="DZ18" s="10" t="s">
        <v>108</v>
      </c>
      <c r="EA18" s="11" t="s">
        <v>188</v>
      </c>
      <c r="EB18" s="12"/>
      <c r="EC18" s="12"/>
      <c r="ED18" s="9" t="s">
        <v>108</v>
      </c>
      <c r="EE18" s="11" t="s">
        <v>188</v>
      </c>
      <c r="EF18" s="175"/>
      <c r="EG18" s="176"/>
      <c r="EH18" s="10" t="s">
        <v>108</v>
      </c>
      <c r="EI18" s="11" t="s">
        <v>188</v>
      </c>
      <c r="EJ18" s="12"/>
      <c r="EK18" s="12"/>
      <c r="EL18" s="9" t="s">
        <v>108</v>
      </c>
      <c r="EM18" s="11" t="s">
        <v>188</v>
      </c>
      <c r="EN18" s="175"/>
      <c r="EO18" s="176"/>
      <c r="EP18" s="9" t="s">
        <v>108</v>
      </c>
      <c r="EQ18" s="11" t="s">
        <v>188</v>
      </c>
      <c r="ER18" s="175"/>
      <c r="ES18" s="176"/>
      <c r="ET18" s="9" t="s">
        <v>108</v>
      </c>
      <c r="EU18" s="11" t="s">
        <v>188</v>
      </c>
      <c r="EV18" s="175"/>
      <c r="EW18" s="176"/>
      <c r="EX18" s="10" t="s">
        <v>108</v>
      </c>
      <c r="EY18" s="11" t="s">
        <v>188</v>
      </c>
      <c r="EZ18" s="12"/>
      <c r="FA18" s="12"/>
      <c r="FB18" s="9" t="s">
        <v>108</v>
      </c>
      <c r="FC18" s="11" t="s">
        <v>188</v>
      </c>
      <c r="FD18" s="175"/>
      <c r="FE18" s="176"/>
      <c r="FF18" s="10" t="s">
        <v>108</v>
      </c>
      <c r="FG18" s="11" t="s">
        <v>188</v>
      </c>
      <c r="FH18" s="12"/>
      <c r="FI18" s="12"/>
      <c r="FJ18" s="9" t="s">
        <v>108</v>
      </c>
      <c r="FK18" s="11" t="s">
        <v>188</v>
      </c>
      <c r="FL18" s="175"/>
      <c r="FM18" s="176"/>
      <c r="FN18" s="10" t="s">
        <v>108</v>
      </c>
      <c r="FO18" s="11" t="s">
        <v>188</v>
      </c>
      <c r="FP18" s="12"/>
      <c r="FQ18" s="12"/>
      <c r="FR18" s="174" t="s">
        <v>108</v>
      </c>
      <c r="FS18" s="12" t="s">
        <v>188</v>
      </c>
      <c r="FT18" s="12"/>
      <c r="FU18" s="12"/>
      <c r="FV18" s="174" t="s">
        <v>108</v>
      </c>
      <c r="FW18" s="12" t="s">
        <v>189</v>
      </c>
      <c r="FX18" s="12"/>
      <c r="FY18" s="12"/>
      <c r="FZ18" s="174" t="s">
        <v>108</v>
      </c>
      <c r="GA18" s="12" t="s">
        <v>189</v>
      </c>
      <c r="GB18" s="12"/>
      <c r="GC18" s="12"/>
      <c r="GD18" s="9" t="s">
        <v>108</v>
      </c>
      <c r="GE18" s="11" t="s">
        <v>188</v>
      </c>
      <c r="GF18" s="175"/>
      <c r="GG18" s="176"/>
      <c r="GH18" s="10" t="s">
        <v>108</v>
      </c>
      <c r="GI18" s="11" t="s">
        <v>189</v>
      </c>
      <c r="GJ18" s="12"/>
      <c r="GK18" s="12"/>
      <c r="GL18" s="9" t="s">
        <v>108</v>
      </c>
      <c r="GM18" s="11" t="s">
        <v>188</v>
      </c>
      <c r="GN18" s="175"/>
      <c r="GO18" s="176"/>
      <c r="GP18" s="10" t="s">
        <v>108</v>
      </c>
      <c r="GQ18" s="11" t="s">
        <v>188</v>
      </c>
      <c r="GR18" s="12"/>
      <c r="GS18" s="12"/>
      <c r="GT18" s="9" t="s">
        <v>108</v>
      </c>
      <c r="GU18" s="11" t="s">
        <v>188</v>
      </c>
      <c r="GV18" s="175"/>
      <c r="GW18" s="176"/>
      <c r="GX18" s="9" t="s">
        <v>108</v>
      </c>
      <c r="GY18" s="175" t="s">
        <v>188</v>
      </c>
      <c r="GZ18" s="175"/>
      <c r="HA18" s="176"/>
      <c r="HB18" s="10" t="s">
        <v>108</v>
      </c>
      <c r="HC18" s="11" t="s">
        <v>188</v>
      </c>
      <c r="HD18" s="12"/>
      <c r="HE18" s="176"/>
      <c r="HF18" s="9" t="s">
        <v>108</v>
      </c>
      <c r="HG18" s="11" t="s">
        <v>188</v>
      </c>
      <c r="HH18" s="175"/>
      <c r="HI18" s="176"/>
      <c r="HJ18" s="10" t="s">
        <v>108</v>
      </c>
      <c r="HK18" s="11" t="s">
        <v>188</v>
      </c>
      <c r="HL18" s="12"/>
      <c r="HM18" s="12"/>
      <c r="HN18" s="9" t="s">
        <v>108</v>
      </c>
      <c r="HO18" s="11" t="s">
        <v>188</v>
      </c>
      <c r="HP18" s="175"/>
      <c r="HQ18" s="176"/>
      <c r="HR18" s="10" t="s">
        <v>108</v>
      </c>
      <c r="HS18" s="11" t="s">
        <v>188</v>
      </c>
      <c r="HT18" s="12"/>
      <c r="HU18" s="12"/>
      <c r="HV18" s="9" t="s">
        <v>108</v>
      </c>
      <c r="HW18" s="11" t="s">
        <v>188</v>
      </c>
      <c r="HX18" s="12"/>
      <c r="HY18" s="12"/>
      <c r="HZ18" s="9" t="s">
        <v>108</v>
      </c>
      <c r="IA18" s="11" t="s">
        <v>188</v>
      </c>
      <c r="IB18" s="175"/>
      <c r="IC18" s="176"/>
      <c r="ID18" s="10" t="s">
        <v>108</v>
      </c>
      <c r="IE18" s="11" t="s">
        <v>188</v>
      </c>
      <c r="IF18" s="175"/>
      <c r="IG18" s="176"/>
      <c r="IH18" s="10" t="s">
        <v>108</v>
      </c>
      <c r="II18" s="11" t="s">
        <v>189</v>
      </c>
      <c r="IJ18" s="175"/>
      <c r="IK18" s="176"/>
    </row>
    <row r="19" spans="1:264" x14ac:dyDescent="0.35">
      <c r="A19" s="49"/>
      <c r="B19" s="10" t="s">
        <v>106</v>
      </c>
      <c r="C19" s="17">
        <v>100000000</v>
      </c>
      <c r="D19" s="12"/>
      <c r="E19" s="12"/>
      <c r="F19" s="9" t="s">
        <v>106</v>
      </c>
      <c r="G19" s="17">
        <v>25000000</v>
      </c>
      <c r="H19" s="175"/>
      <c r="I19" s="176"/>
      <c r="J19" s="10" t="s">
        <v>106</v>
      </c>
      <c r="K19" s="17">
        <v>130000000</v>
      </c>
      <c r="L19" s="12"/>
      <c r="M19" s="176"/>
      <c r="N19" s="9" t="s">
        <v>106</v>
      </c>
      <c r="O19" s="17">
        <v>100000000</v>
      </c>
      <c r="P19" s="175"/>
      <c r="Q19" s="176"/>
      <c r="R19" s="10" t="s">
        <v>106</v>
      </c>
      <c r="S19" s="17">
        <v>100000000</v>
      </c>
      <c r="T19" s="175"/>
      <c r="U19" s="176"/>
      <c r="V19" s="10" t="s">
        <v>106</v>
      </c>
      <c r="W19" s="17">
        <v>150000000</v>
      </c>
      <c r="X19" s="12"/>
      <c r="Y19" s="176"/>
      <c r="Z19" s="10" t="s">
        <v>106</v>
      </c>
      <c r="AA19" s="10">
        <v>100000000</v>
      </c>
      <c r="AB19" s="175"/>
      <c r="AC19" s="176"/>
      <c r="AD19" s="10" t="s">
        <v>106</v>
      </c>
      <c r="AE19" s="17">
        <v>120000000</v>
      </c>
      <c r="AF19" s="12"/>
      <c r="AG19" s="12"/>
      <c r="AH19" s="9" t="s">
        <v>106</v>
      </c>
      <c r="AI19" s="17">
        <v>105000000</v>
      </c>
      <c r="AJ19" s="175"/>
      <c r="AK19" s="176"/>
      <c r="AL19" s="10" t="s">
        <v>106</v>
      </c>
      <c r="AM19" s="17">
        <v>75000000</v>
      </c>
      <c r="AN19" s="12"/>
      <c r="AO19" s="12"/>
      <c r="AP19" s="9" t="s">
        <v>106</v>
      </c>
      <c r="AQ19" s="17">
        <v>50000000</v>
      </c>
      <c r="AR19" s="175"/>
      <c r="AS19" s="176"/>
      <c r="AT19" s="10" t="s">
        <v>106</v>
      </c>
      <c r="AU19" s="17">
        <v>70000000</v>
      </c>
      <c r="AV19" s="12"/>
      <c r="AW19" s="176"/>
      <c r="AX19" s="10" t="s">
        <v>106</v>
      </c>
      <c r="AY19" s="17">
        <v>100000000</v>
      </c>
      <c r="AZ19" s="12"/>
      <c r="BA19" s="12"/>
      <c r="BB19" s="9" t="s">
        <v>106</v>
      </c>
      <c r="BC19" s="17">
        <v>70000000</v>
      </c>
      <c r="BD19" s="12"/>
      <c r="BE19" s="176"/>
      <c r="BF19" s="10" t="s">
        <v>106</v>
      </c>
      <c r="BG19" s="17">
        <v>70000000</v>
      </c>
      <c r="BH19" s="175"/>
      <c r="BI19" s="176"/>
      <c r="BJ19" s="10" t="s">
        <v>106</v>
      </c>
      <c r="BK19" s="17">
        <v>75000000</v>
      </c>
      <c r="BL19" s="175"/>
      <c r="BM19" s="176"/>
      <c r="BN19" s="10" t="s">
        <v>106</v>
      </c>
      <c r="BO19" s="17">
        <v>30000000</v>
      </c>
      <c r="BP19" s="175"/>
      <c r="BQ19" s="176"/>
      <c r="BR19" s="10" t="s">
        <v>106</v>
      </c>
      <c r="BS19" s="17">
        <v>25000000</v>
      </c>
      <c r="BT19" s="175"/>
      <c r="BU19" s="176"/>
      <c r="BV19" s="10" t="s">
        <v>106</v>
      </c>
      <c r="BW19" s="17">
        <v>100000000</v>
      </c>
      <c r="BX19" s="12"/>
      <c r="BY19" s="12"/>
      <c r="BZ19" s="9" t="s">
        <v>106</v>
      </c>
      <c r="CA19" s="17">
        <v>25000000</v>
      </c>
      <c r="CB19" s="175"/>
      <c r="CC19" s="176"/>
      <c r="CD19" s="10" t="s">
        <v>106</v>
      </c>
      <c r="CE19" s="17">
        <v>75000000</v>
      </c>
      <c r="CF19" s="12"/>
      <c r="CG19" s="176"/>
      <c r="CH19" s="10" t="s">
        <v>106</v>
      </c>
      <c r="CI19" s="17">
        <v>75000000</v>
      </c>
      <c r="CJ19" s="12"/>
      <c r="CK19" s="12"/>
      <c r="CL19" s="9" t="s">
        <v>106</v>
      </c>
      <c r="CM19" s="17">
        <v>550000000</v>
      </c>
      <c r="CN19" s="175"/>
      <c r="CO19" s="176"/>
      <c r="CP19" s="10" t="s">
        <v>106</v>
      </c>
      <c r="CQ19" s="17">
        <v>100000000</v>
      </c>
      <c r="CR19" s="12"/>
      <c r="CS19" s="12"/>
      <c r="CT19" s="9" t="s">
        <v>106</v>
      </c>
      <c r="CU19" s="17">
        <v>50000000</v>
      </c>
      <c r="CV19" s="175"/>
      <c r="CW19" s="176"/>
      <c r="CX19" s="10" t="s">
        <v>106</v>
      </c>
      <c r="CY19" s="17">
        <v>222000000</v>
      </c>
      <c r="CZ19" s="12"/>
      <c r="DA19" s="12"/>
      <c r="DB19" s="9" t="s">
        <v>106</v>
      </c>
      <c r="DC19" s="17">
        <v>50000000</v>
      </c>
      <c r="DD19" s="175"/>
      <c r="DE19" s="176"/>
      <c r="DF19" s="9" t="s">
        <v>106</v>
      </c>
      <c r="DG19" s="17">
        <v>150000000</v>
      </c>
      <c r="DH19" s="175"/>
      <c r="DI19" s="176"/>
      <c r="DJ19" s="10" t="s">
        <v>106</v>
      </c>
      <c r="DK19" s="17">
        <v>100000000</v>
      </c>
      <c r="DL19" s="12"/>
      <c r="DM19" s="12"/>
      <c r="DN19" s="9" t="s">
        <v>106</v>
      </c>
      <c r="DO19" s="17">
        <v>50000000</v>
      </c>
      <c r="DP19" s="175"/>
      <c r="DQ19" s="176"/>
      <c r="DR19" s="10" t="s">
        <v>106</v>
      </c>
      <c r="DS19" s="17">
        <v>50000000</v>
      </c>
      <c r="DT19" s="12"/>
      <c r="DU19" s="12"/>
      <c r="DV19" s="9" t="s">
        <v>106</v>
      </c>
      <c r="DW19" s="17">
        <v>325000000</v>
      </c>
      <c r="DX19" s="175"/>
      <c r="DY19" s="176"/>
      <c r="DZ19" s="10" t="s">
        <v>106</v>
      </c>
      <c r="EA19" s="17">
        <v>200000000</v>
      </c>
      <c r="EB19" s="12"/>
      <c r="EC19" s="12"/>
      <c r="ED19" s="9" t="s">
        <v>106</v>
      </c>
      <c r="EE19" s="17">
        <v>50000000</v>
      </c>
      <c r="EF19" s="175"/>
      <c r="EG19" s="176"/>
      <c r="EH19" s="10" t="s">
        <v>106</v>
      </c>
      <c r="EI19" s="17">
        <v>150000000</v>
      </c>
      <c r="EJ19" s="12"/>
      <c r="EK19" s="12"/>
      <c r="EL19" s="9" t="s">
        <v>106</v>
      </c>
      <c r="EM19" s="17">
        <v>150000000</v>
      </c>
      <c r="EN19" s="175"/>
      <c r="EO19" s="176"/>
      <c r="EP19" s="9" t="s">
        <v>106</v>
      </c>
      <c r="EQ19" s="17">
        <v>50000000</v>
      </c>
      <c r="ER19" s="175"/>
      <c r="ES19" s="176"/>
      <c r="ET19" s="9" t="s">
        <v>106</v>
      </c>
      <c r="EU19" s="17">
        <v>100000000</v>
      </c>
      <c r="EV19" s="175"/>
      <c r="EW19" s="176"/>
      <c r="EX19" s="10" t="s">
        <v>106</v>
      </c>
      <c r="EY19" s="17">
        <v>250000000</v>
      </c>
      <c r="EZ19" s="12"/>
      <c r="FA19" s="12"/>
      <c r="FB19" s="9" t="s">
        <v>106</v>
      </c>
      <c r="FC19" s="17">
        <v>54710000</v>
      </c>
      <c r="FD19" s="175"/>
      <c r="FE19" s="176"/>
      <c r="FF19" s="10" t="s">
        <v>106</v>
      </c>
      <c r="FG19" s="17">
        <v>18272500</v>
      </c>
      <c r="FH19" s="12"/>
      <c r="FI19" s="12"/>
      <c r="FJ19" s="9" t="s">
        <v>106</v>
      </c>
      <c r="FK19" s="17">
        <v>150000000</v>
      </c>
      <c r="FL19" s="175"/>
      <c r="FM19" s="176"/>
      <c r="FN19" s="10" t="s">
        <v>106</v>
      </c>
      <c r="FO19" s="17">
        <v>250000000</v>
      </c>
      <c r="FP19" s="12"/>
      <c r="FQ19" s="12"/>
      <c r="FR19" s="174" t="s">
        <v>106</v>
      </c>
      <c r="FS19" s="17">
        <v>100000000</v>
      </c>
      <c r="FT19" s="12"/>
      <c r="FU19" s="12"/>
      <c r="FV19" s="174" t="s">
        <v>106</v>
      </c>
      <c r="FW19" s="17">
        <v>100000000</v>
      </c>
      <c r="FX19" s="12"/>
      <c r="FY19" s="12"/>
      <c r="FZ19" s="174" t="s">
        <v>106</v>
      </c>
      <c r="GA19" s="17">
        <v>125000000</v>
      </c>
      <c r="GB19" s="12"/>
      <c r="GC19" s="12"/>
      <c r="GD19" s="9" t="s">
        <v>106</v>
      </c>
      <c r="GE19" s="17">
        <v>325000000</v>
      </c>
      <c r="GF19" s="175"/>
      <c r="GG19" s="176"/>
      <c r="GH19" s="10" t="s">
        <v>106</v>
      </c>
      <c r="GI19" s="17">
        <v>800000000</v>
      </c>
      <c r="GJ19" s="12"/>
      <c r="GK19" s="12"/>
      <c r="GL19" s="9" t="s">
        <v>106</v>
      </c>
      <c r="GM19" s="17">
        <v>150000000</v>
      </c>
      <c r="GN19" s="175"/>
      <c r="GO19" s="176"/>
      <c r="GP19" s="10" t="s">
        <v>106</v>
      </c>
      <c r="GQ19" s="17">
        <v>125000000</v>
      </c>
      <c r="GR19" s="12"/>
      <c r="GS19" s="12"/>
      <c r="GT19" s="9" t="s">
        <v>106</v>
      </c>
      <c r="GU19" s="17">
        <v>150000000</v>
      </c>
      <c r="GV19" s="175"/>
      <c r="GW19" s="176"/>
      <c r="GX19" s="9" t="s">
        <v>106</v>
      </c>
      <c r="GY19" s="17">
        <v>350000000</v>
      </c>
      <c r="GZ19" s="175"/>
      <c r="HA19" s="176"/>
      <c r="HB19" s="10" t="s">
        <v>106</v>
      </c>
      <c r="HC19" s="17">
        <v>100000000</v>
      </c>
      <c r="HD19" s="12"/>
      <c r="HE19" s="176"/>
      <c r="HF19" s="9" t="s">
        <v>106</v>
      </c>
      <c r="HG19" s="17">
        <v>150000000</v>
      </c>
      <c r="HH19" s="175"/>
      <c r="HI19" s="176"/>
      <c r="HJ19" s="10" t="s">
        <v>106</v>
      </c>
      <c r="HK19" s="17">
        <v>100000000</v>
      </c>
      <c r="HL19" s="12"/>
      <c r="HM19" s="12"/>
      <c r="HN19" s="9" t="s">
        <v>106</v>
      </c>
      <c r="HO19" s="17">
        <v>125000000</v>
      </c>
      <c r="HP19" s="175"/>
      <c r="HQ19" s="176"/>
      <c r="HR19" s="10" t="s">
        <v>106</v>
      </c>
      <c r="HS19" s="17">
        <v>75000000</v>
      </c>
      <c r="HT19" s="12"/>
      <c r="HU19" s="12"/>
      <c r="HV19" s="9" t="s">
        <v>106</v>
      </c>
      <c r="HW19" s="17">
        <v>150000000</v>
      </c>
      <c r="HX19" s="12"/>
      <c r="HY19" s="12"/>
      <c r="HZ19" s="9" t="s">
        <v>106</v>
      </c>
      <c r="IA19" s="17">
        <v>75000000</v>
      </c>
      <c r="IB19" s="175"/>
      <c r="IC19" s="176"/>
      <c r="ID19" s="10" t="s">
        <v>106</v>
      </c>
      <c r="IE19" s="17">
        <v>50000000</v>
      </c>
      <c r="IF19" s="175"/>
      <c r="IG19" s="176"/>
      <c r="IH19" s="10" t="s">
        <v>106</v>
      </c>
      <c r="II19" s="17">
        <v>400000000</v>
      </c>
      <c r="IJ19" s="175"/>
      <c r="IK19" s="176"/>
    </row>
    <row r="20" spans="1:264" x14ac:dyDescent="0.35">
      <c r="A20" s="49"/>
      <c r="B20" s="10" t="s">
        <v>104</v>
      </c>
      <c r="C20" s="11" t="s">
        <v>190</v>
      </c>
      <c r="D20" s="12"/>
      <c r="E20" s="12"/>
      <c r="F20" s="9" t="s">
        <v>104</v>
      </c>
      <c r="G20" s="11" t="s">
        <v>191</v>
      </c>
      <c r="H20" s="175"/>
      <c r="I20" s="176"/>
      <c r="J20" s="10" t="s">
        <v>104</v>
      </c>
      <c r="K20" s="11" t="s">
        <v>192</v>
      </c>
      <c r="L20" s="12"/>
      <c r="M20" s="176"/>
      <c r="N20" s="9" t="s">
        <v>104</v>
      </c>
      <c r="O20" s="11" t="s">
        <v>193</v>
      </c>
      <c r="P20" s="175"/>
      <c r="Q20" s="176"/>
      <c r="R20" s="10" t="s">
        <v>104</v>
      </c>
      <c r="S20" s="11" t="s">
        <v>194</v>
      </c>
      <c r="T20" s="175"/>
      <c r="U20" s="176"/>
      <c r="V20" s="10" t="s">
        <v>104</v>
      </c>
      <c r="W20" s="11" t="s">
        <v>195</v>
      </c>
      <c r="X20" s="12"/>
      <c r="Y20" s="176"/>
      <c r="Z20" s="10" t="s">
        <v>104</v>
      </c>
      <c r="AA20" s="10" t="s">
        <v>381</v>
      </c>
      <c r="AB20" s="175"/>
      <c r="AC20" s="176"/>
      <c r="AD20" s="10" t="s">
        <v>104</v>
      </c>
      <c r="AE20" s="11" t="s">
        <v>196</v>
      </c>
      <c r="AF20" s="12"/>
      <c r="AG20" s="12"/>
      <c r="AH20" s="9" t="s">
        <v>104</v>
      </c>
      <c r="AI20" s="11" t="s">
        <v>196</v>
      </c>
      <c r="AJ20" s="175"/>
      <c r="AK20" s="176"/>
      <c r="AL20" s="10" t="s">
        <v>104</v>
      </c>
      <c r="AM20" s="11" t="s">
        <v>197</v>
      </c>
      <c r="AN20" s="12"/>
      <c r="AO20" s="12"/>
      <c r="AP20" s="9" t="s">
        <v>104</v>
      </c>
      <c r="AQ20" s="11" t="s">
        <v>198</v>
      </c>
      <c r="AR20" s="175"/>
      <c r="AS20" s="176"/>
      <c r="AT20" s="10" t="s">
        <v>104</v>
      </c>
      <c r="AU20" s="11" t="s">
        <v>199</v>
      </c>
      <c r="AV20" s="12"/>
      <c r="AW20" s="176"/>
      <c r="AX20" s="10" t="s">
        <v>104</v>
      </c>
      <c r="AY20" s="11" t="s">
        <v>410</v>
      </c>
      <c r="AZ20" s="12"/>
      <c r="BA20" s="12"/>
      <c r="BB20" s="9" t="s">
        <v>104</v>
      </c>
      <c r="BC20" s="11" t="s">
        <v>200</v>
      </c>
      <c r="BD20" s="12"/>
      <c r="BE20" s="176"/>
      <c r="BF20" s="10" t="s">
        <v>104</v>
      </c>
      <c r="BG20" s="11" t="s">
        <v>202</v>
      </c>
      <c r="BH20" s="175"/>
      <c r="BI20" s="176"/>
      <c r="BJ20" s="10" t="s">
        <v>104</v>
      </c>
      <c r="BK20" s="11" t="s">
        <v>203</v>
      </c>
      <c r="BL20" s="175"/>
      <c r="BM20" s="176"/>
      <c r="BN20" s="10" t="s">
        <v>104</v>
      </c>
      <c r="BO20" s="11" t="s">
        <v>204</v>
      </c>
      <c r="BP20" s="175"/>
      <c r="BQ20" s="176"/>
      <c r="BR20" s="10" t="s">
        <v>104</v>
      </c>
      <c r="BS20" s="11" t="s">
        <v>203</v>
      </c>
      <c r="BT20" s="175"/>
      <c r="BU20" s="176"/>
      <c r="BV20" s="10" t="s">
        <v>104</v>
      </c>
      <c r="BW20" s="11" t="s">
        <v>206</v>
      </c>
      <c r="BX20" s="12"/>
      <c r="BY20" s="12"/>
      <c r="BZ20" s="9" t="s">
        <v>104</v>
      </c>
      <c r="CA20" s="11" t="s">
        <v>207</v>
      </c>
      <c r="CB20" s="175"/>
      <c r="CC20" s="176"/>
      <c r="CD20" s="10" t="s">
        <v>104</v>
      </c>
      <c r="CE20" s="11" t="s">
        <v>414</v>
      </c>
      <c r="CF20" s="12"/>
      <c r="CG20" s="176"/>
      <c r="CH20" s="10" t="s">
        <v>104</v>
      </c>
      <c r="CI20" s="11" t="s">
        <v>208</v>
      </c>
      <c r="CJ20" s="12"/>
      <c r="CK20" s="12"/>
      <c r="CL20" s="9" t="s">
        <v>104</v>
      </c>
      <c r="CM20" s="11" t="s">
        <v>209</v>
      </c>
      <c r="CN20" s="175"/>
      <c r="CO20" s="176"/>
      <c r="CP20" s="10" t="s">
        <v>104</v>
      </c>
      <c r="CQ20" s="11" t="s">
        <v>210</v>
      </c>
      <c r="CR20" s="12"/>
      <c r="CS20" s="12"/>
      <c r="CT20" s="9" t="s">
        <v>104</v>
      </c>
      <c r="CU20" s="11" t="s">
        <v>211</v>
      </c>
      <c r="CV20" s="175"/>
      <c r="CW20" s="176"/>
      <c r="CX20" s="10" t="s">
        <v>104</v>
      </c>
      <c r="CY20" s="11" t="s">
        <v>212</v>
      </c>
      <c r="CZ20" s="12"/>
      <c r="DA20" s="12"/>
      <c r="DB20" s="9" t="s">
        <v>104</v>
      </c>
      <c r="DC20" s="11" t="s">
        <v>211</v>
      </c>
      <c r="DD20" s="175"/>
      <c r="DE20" s="176"/>
      <c r="DF20" s="9" t="s">
        <v>104</v>
      </c>
      <c r="DG20" s="21" t="s">
        <v>392</v>
      </c>
      <c r="DH20" s="175"/>
      <c r="DI20" s="176"/>
      <c r="DJ20" s="10" t="s">
        <v>104</v>
      </c>
      <c r="DK20" s="11" t="s">
        <v>213</v>
      </c>
      <c r="DL20" s="12"/>
      <c r="DM20" s="12"/>
      <c r="DN20" s="9" t="s">
        <v>104</v>
      </c>
      <c r="DO20" s="11" t="s">
        <v>213</v>
      </c>
      <c r="DP20" s="175"/>
      <c r="DQ20" s="176"/>
      <c r="DR20" s="10" t="s">
        <v>104</v>
      </c>
      <c r="DS20" s="11" t="s">
        <v>216</v>
      </c>
      <c r="DT20" s="12"/>
      <c r="DU20" s="12"/>
      <c r="DV20" s="9" t="s">
        <v>104</v>
      </c>
      <c r="DW20" s="11" t="s">
        <v>217</v>
      </c>
      <c r="DX20" s="175"/>
      <c r="DY20" s="176"/>
      <c r="DZ20" s="10" t="s">
        <v>104</v>
      </c>
      <c r="EA20" s="11" t="s">
        <v>218</v>
      </c>
      <c r="EB20" s="12"/>
      <c r="EC20" s="12"/>
      <c r="ED20" s="9" t="s">
        <v>104</v>
      </c>
      <c r="EE20" s="11" t="s">
        <v>219</v>
      </c>
      <c r="EF20" s="175"/>
      <c r="EG20" s="176"/>
      <c r="EH20" s="10" t="s">
        <v>104</v>
      </c>
      <c r="EI20" s="11" t="s">
        <v>220</v>
      </c>
      <c r="EJ20" s="12"/>
      <c r="EK20" s="12"/>
      <c r="EL20" s="9" t="s">
        <v>104</v>
      </c>
      <c r="EM20" s="11" t="s">
        <v>373</v>
      </c>
      <c r="EN20" s="175"/>
      <c r="EO20" s="176"/>
      <c r="EP20" s="9" t="s">
        <v>104</v>
      </c>
      <c r="EQ20" s="11" t="s">
        <v>221</v>
      </c>
      <c r="ER20" s="175"/>
      <c r="ES20" s="176"/>
      <c r="ET20" s="9" t="s">
        <v>104</v>
      </c>
      <c r="EU20" s="11" t="s">
        <v>221</v>
      </c>
      <c r="EV20" s="175"/>
      <c r="EW20" s="176"/>
      <c r="EX20" s="10" t="s">
        <v>104</v>
      </c>
      <c r="EY20" s="11" t="s">
        <v>222</v>
      </c>
      <c r="EZ20" s="12"/>
      <c r="FA20" s="12"/>
      <c r="FB20" s="9" t="s">
        <v>104</v>
      </c>
      <c r="FC20" s="11" t="s">
        <v>223</v>
      </c>
      <c r="FD20" s="175"/>
      <c r="FE20" s="176"/>
      <c r="FF20" s="10" t="s">
        <v>104</v>
      </c>
      <c r="FG20" s="11" t="s">
        <v>223</v>
      </c>
      <c r="FH20" s="12"/>
      <c r="FI20" s="12"/>
      <c r="FJ20" s="9" t="s">
        <v>104</v>
      </c>
      <c r="FK20" s="11" t="s">
        <v>222</v>
      </c>
      <c r="FL20" s="175"/>
      <c r="FM20" s="176"/>
      <c r="FN20" s="10" t="s">
        <v>104</v>
      </c>
      <c r="FO20" s="11" t="s">
        <v>224</v>
      </c>
      <c r="FP20" s="12"/>
      <c r="FQ20" s="12"/>
      <c r="FR20" s="174" t="s">
        <v>104</v>
      </c>
      <c r="FS20" s="12" t="s">
        <v>363</v>
      </c>
      <c r="FT20" s="12"/>
      <c r="FU20" s="12"/>
      <c r="FV20" s="174" t="s">
        <v>104</v>
      </c>
      <c r="FW20" s="12" t="s">
        <v>389</v>
      </c>
      <c r="FX20" s="12"/>
      <c r="FY20" s="12"/>
      <c r="FZ20" s="174" t="s">
        <v>104</v>
      </c>
      <c r="GA20" s="12" t="s">
        <v>418</v>
      </c>
      <c r="GB20" s="12"/>
      <c r="GC20" s="12"/>
      <c r="GD20" s="9" t="s">
        <v>104</v>
      </c>
      <c r="GE20" s="11" t="s">
        <v>227</v>
      </c>
      <c r="GF20" s="175"/>
      <c r="GG20" s="176"/>
      <c r="GH20" s="10" t="s">
        <v>104</v>
      </c>
      <c r="GI20" s="11" t="s">
        <v>228</v>
      </c>
      <c r="GJ20" s="12"/>
      <c r="GK20" s="12"/>
      <c r="GL20" s="9" t="s">
        <v>104</v>
      </c>
      <c r="GM20" s="11" t="s">
        <v>216</v>
      </c>
      <c r="GN20" s="175"/>
      <c r="GO20" s="176"/>
      <c r="GP20" s="10" t="s">
        <v>104</v>
      </c>
      <c r="GQ20" s="11" t="s">
        <v>229</v>
      </c>
      <c r="GR20" s="12"/>
      <c r="GS20" s="12"/>
      <c r="GT20" s="9" t="s">
        <v>104</v>
      </c>
      <c r="GU20" s="11" t="s">
        <v>230</v>
      </c>
      <c r="GV20" s="175"/>
      <c r="GW20" s="176"/>
      <c r="GX20" s="9" t="s">
        <v>104</v>
      </c>
      <c r="GY20" s="175" t="s">
        <v>309</v>
      </c>
      <c r="GZ20" s="175"/>
      <c r="HA20" s="176"/>
      <c r="HB20" s="10" t="s">
        <v>104</v>
      </c>
      <c r="HC20" s="11" t="s">
        <v>230</v>
      </c>
      <c r="HD20" s="12"/>
      <c r="HE20" s="176"/>
      <c r="HF20" s="9" t="s">
        <v>104</v>
      </c>
      <c r="HG20" s="11" t="s">
        <v>399</v>
      </c>
      <c r="HH20" s="175"/>
      <c r="HI20" s="176"/>
      <c r="HJ20" s="10" t="s">
        <v>104</v>
      </c>
      <c r="HK20" s="11" t="s">
        <v>271</v>
      </c>
      <c r="HL20" s="12"/>
      <c r="HM20" s="12"/>
      <c r="HN20" s="9" t="s">
        <v>104</v>
      </c>
      <c r="HO20" s="11" t="s">
        <v>231</v>
      </c>
      <c r="HP20" s="175"/>
      <c r="HQ20" s="176"/>
      <c r="HR20" s="10" t="s">
        <v>104</v>
      </c>
      <c r="HS20" s="11" t="s">
        <v>231</v>
      </c>
      <c r="HT20" s="12"/>
      <c r="HU20" s="12"/>
      <c r="HV20" s="9" t="s">
        <v>104</v>
      </c>
      <c r="HW20" s="11" t="s">
        <v>402</v>
      </c>
      <c r="HX20" s="12"/>
      <c r="HY20" s="12"/>
      <c r="HZ20" s="9" t="s">
        <v>104</v>
      </c>
      <c r="IA20" s="11" t="s">
        <v>232</v>
      </c>
      <c r="IB20" s="175"/>
      <c r="IC20" s="176"/>
      <c r="ID20" s="10" t="s">
        <v>104</v>
      </c>
      <c r="IE20" s="11" t="s">
        <v>233</v>
      </c>
      <c r="IF20" s="175"/>
      <c r="IG20" s="176"/>
      <c r="IH20" s="10" t="s">
        <v>104</v>
      </c>
      <c r="II20" s="11" t="s">
        <v>426</v>
      </c>
      <c r="IJ20" s="175"/>
      <c r="IK20" s="176"/>
    </row>
    <row r="21" spans="1:264" x14ac:dyDescent="0.35">
      <c r="A21" s="49"/>
      <c r="B21" s="12" t="s">
        <v>105</v>
      </c>
      <c r="C21" s="12" t="s">
        <v>234</v>
      </c>
      <c r="D21" s="12"/>
      <c r="E21" s="12"/>
      <c r="F21" s="9" t="s">
        <v>105</v>
      </c>
      <c r="G21" s="11" t="s">
        <v>235</v>
      </c>
      <c r="H21" s="175"/>
      <c r="I21" s="176"/>
      <c r="J21" s="10" t="s">
        <v>105</v>
      </c>
      <c r="K21" s="11" t="s">
        <v>236</v>
      </c>
      <c r="L21" s="12"/>
      <c r="M21" s="176"/>
      <c r="N21" s="9" t="s">
        <v>105</v>
      </c>
      <c r="O21" s="11" t="s">
        <v>237</v>
      </c>
      <c r="P21" s="175"/>
      <c r="Q21" s="176"/>
      <c r="R21" s="10" t="s">
        <v>105</v>
      </c>
      <c r="S21" s="11" t="s">
        <v>238</v>
      </c>
      <c r="T21" s="175"/>
      <c r="U21" s="176"/>
      <c r="V21" s="10" t="s">
        <v>105</v>
      </c>
      <c r="W21" s="11" t="s">
        <v>239</v>
      </c>
      <c r="X21" s="12"/>
      <c r="Y21" s="176"/>
      <c r="Z21" s="10" t="s">
        <v>105</v>
      </c>
      <c r="AA21" s="10" t="s">
        <v>382</v>
      </c>
      <c r="AB21" s="175"/>
      <c r="AC21" s="176"/>
      <c r="AD21" s="12" t="s">
        <v>105</v>
      </c>
      <c r="AE21" s="12" t="s">
        <v>240</v>
      </c>
      <c r="AF21" s="12"/>
      <c r="AG21" s="12"/>
      <c r="AH21" s="9" t="s">
        <v>105</v>
      </c>
      <c r="AI21" s="11" t="s">
        <v>241</v>
      </c>
      <c r="AJ21" s="175"/>
      <c r="AK21" s="176"/>
      <c r="AL21" s="10" t="s">
        <v>105</v>
      </c>
      <c r="AM21" s="11" t="s">
        <v>242</v>
      </c>
      <c r="AN21" s="12"/>
      <c r="AO21" s="12"/>
      <c r="AP21" s="9" t="s">
        <v>105</v>
      </c>
      <c r="AQ21" s="11" t="s">
        <v>243</v>
      </c>
      <c r="AR21" s="175"/>
      <c r="AS21" s="176"/>
      <c r="AT21" s="10" t="s">
        <v>105</v>
      </c>
      <c r="AU21" s="11" t="s">
        <v>244</v>
      </c>
      <c r="AV21" s="12"/>
      <c r="AW21" s="176"/>
      <c r="AX21" s="10" t="s">
        <v>105</v>
      </c>
      <c r="AY21" s="11" t="s">
        <v>411</v>
      </c>
      <c r="AZ21" s="12"/>
      <c r="BA21" s="12"/>
      <c r="BB21" s="9" t="s">
        <v>105</v>
      </c>
      <c r="BC21" s="11" t="s">
        <v>245</v>
      </c>
      <c r="BD21" s="12"/>
      <c r="BE21" s="176"/>
      <c r="BF21" s="10" t="s">
        <v>105</v>
      </c>
      <c r="BG21" s="11" t="s">
        <v>247</v>
      </c>
      <c r="BH21" s="175"/>
      <c r="BI21" s="176"/>
      <c r="BJ21" s="10" t="s">
        <v>105</v>
      </c>
      <c r="BK21" s="11" t="s">
        <v>248</v>
      </c>
      <c r="BL21" s="175"/>
      <c r="BM21" s="176"/>
      <c r="BN21" s="10" t="s">
        <v>105</v>
      </c>
      <c r="BO21" s="11" t="s">
        <v>249</v>
      </c>
      <c r="BP21" s="175"/>
      <c r="BQ21" s="176"/>
      <c r="BR21" s="10" t="s">
        <v>105</v>
      </c>
      <c r="BS21" s="11" t="s">
        <v>250</v>
      </c>
      <c r="BT21" s="175"/>
      <c r="BU21" s="176"/>
      <c r="BV21" s="10" t="s">
        <v>105</v>
      </c>
      <c r="BW21" s="11" t="s">
        <v>252</v>
      </c>
      <c r="BX21" s="12"/>
      <c r="BY21" s="12"/>
      <c r="BZ21" s="9" t="s">
        <v>105</v>
      </c>
      <c r="CA21" s="11" t="s">
        <v>253</v>
      </c>
      <c r="CB21" s="175"/>
      <c r="CC21" s="176"/>
      <c r="CD21" s="10" t="s">
        <v>105</v>
      </c>
      <c r="CE21" s="11" t="s">
        <v>415</v>
      </c>
      <c r="CF21" s="12"/>
      <c r="CG21" s="176"/>
      <c r="CH21" s="10" t="s">
        <v>105</v>
      </c>
      <c r="CI21" s="11" t="s">
        <v>254</v>
      </c>
      <c r="CJ21" s="12"/>
      <c r="CK21" s="12"/>
      <c r="CL21" s="9" t="s">
        <v>105</v>
      </c>
      <c r="CM21" s="11" t="s">
        <v>255</v>
      </c>
      <c r="CN21" s="175"/>
      <c r="CO21" s="176"/>
      <c r="CP21" s="10" t="s">
        <v>105</v>
      </c>
      <c r="CQ21" s="11" t="s">
        <v>256</v>
      </c>
      <c r="CR21" s="12"/>
      <c r="CS21" s="12"/>
      <c r="CT21" s="9" t="s">
        <v>105</v>
      </c>
      <c r="CU21" s="11" t="s">
        <v>257</v>
      </c>
      <c r="CV21" s="175"/>
      <c r="CW21" s="176"/>
      <c r="CX21" s="10" t="s">
        <v>105</v>
      </c>
      <c r="CY21" s="11" t="s">
        <v>258</v>
      </c>
      <c r="CZ21" s="12"/>
      <c r="DA21" s="12"/>
      <c r="DB21" s="9" t="s">
        <v>105</v>
      </c>
      <c r="DC21" s="11" t="s">
        <v>259</v>
      </c>
      <c r="DD21" s="175"/>
      <c r="DE21" s="176"/>
      <c r="DF21" s="9" t="s">
        <v>105</v>
      </c>
      <c r="DG21" s="21" t="s">
        <v>393</v>
      </c>
      <c r="DH21" s="175"/>
      <c r="DI21" s="176"/>
      <c r="DJ21" s="10" t="s">
        <v>105</v>
      </c>
      <c r="DK21" s="11" t="s">
        <v>260</v>
      </c>
      <c r="DL21" s="12"/>
      <c r="DM21" s="12"/>
      <c r="DN21" s="9" t="s">
        <v>105</v>
      </c>
      <c r="DO21" s="11" t="s">
        <v>261</v>
      </c>
      <c r="DP21" s="175"/>
      <c r="DQ21" s="176"/>
      <c r="DR21" s="10" t="s">
        <v>105</v>
      </c>
      <c r="DS21" s="11" t="s">
        <v>264</v>
      </c>
      <c r="DT21" s="12"/>
      <c r="DU21" s="12"/>
      <c r="DV21" s="9" t="s">
        <v>105</v>
      </c>
      <c r="DW21" s="11" t="s">
        <v>265</v>
      </c>
      <c r="DX21" s="175"/>
      <c r="DY21" s="176"/>
      <c r="DZ21" s="10" t="s">
        <v>105</v>
      </c>
      <c r="EA21" s="11" t="s">
        <v>266</v>
      </c>
      <c r="EB21" s="12"/>
      <c r="EC21" s="12"/>
      <c r="ED21" s="9" t="s">
        <v>105</v>
      </c>
      <c r="EE21" s="11" t="s">
        <v>267</v>
      </c>
      <c r="EF21" s="175"/>
      <c r="EG21" s="176"/>
      <c r="EH21" s="10" t="s">
        <v>105</v>
      </c>
      <c r="EI21" s="11" t="s">
        <v>268</v>
      </c>
      <c r="EJ21" s="12"/>
      <c r="EK21" s="12"/>
      <c r="EL21" s="9" t="s">
        <v>105</v>
      </c>
      <c r="EM21" s="11" t="s">
        <v>374</v>
      </c>
      <c r="EN21" s="175"/>
      <c r="EO21" s="176"/>
      <c r="EP21" s="9" t="s">
        <v>105</v>
      </c>
      <c r="EQ21" s="11" t="s">
        <v>269</v>
      </c>
      <c r="ER21" s="175"/>
      <c r="ES21" s="176"/>
      <c r="ET21" s="9" t="s">
        <v>105</v>
      </c>
      <c r="EU21" s="11" t="s">
        <v>347</v>
      </c>
      <c r="EV21" s="175"/>
      <c r="EW21" s="176"/>
      <c r="EX21" s="10" t="s">
        <v>105</v>
      </c>
      <c r="EY21" s="11" t="s">
        <v>270</v>
      </c>
      <c r="EZ21" s="12"/>
      <c r="FA21" s="12"/>
      <c r="FB21" s="9" t="s">
        <v>105</v>
      </c>
      <c r="FC21" s="11" t="s">
        <v>271</v>
      </c>
      <c r="FD21" s="175"/>
      <c r="FE21" s="176"/>
      <c r="FF21" s="10" t="s">
        <v>105</v>
      </c>
      <c r="FG21" s="11" t="s">
        <v>271</v>
      </c>
      <c r="FH21" s="12"/>
      <c r="FI21" s="12"/>
      <c r="FJ21" s="9" t="s">
        <v>105</v>
      </c>
      <c r="FK21" s="11" t="s">
        <v>272</v>
      </c>
      <c r="FL21" s="175"/>
      <c r="FM21" s="176"/>
      <c r="FN21" s="10" t="s">
        <v>105</v>
      </c>
      <c r="FO21" s="11" t="s">
        <v>273</v>
      </c>
      <c r="FP21" s="12"/>
      <c r="FQ21" s="12"/>
      <c r="FR21" s="174" t="s">
        <v>105</v>
      </c>
      <c r="FS21" s="12" t="s">
        <v>364</v>
      </c>
      <c r="FT21" s="12"/>
      <c r="FU21" s="12"/>
      <c r="FV21" s="174" t="s">
        <v>105</v>
      </c>
      <c r="FW21" s="12" t="s">
        <v>390</v>
      </c>
      <c r="FX21" s="12"/>
      <c r="FY21" s="12"/>
      <c r="FZ21" s="174" t="s">
        <v>105</v>
      </c>
      <c r="GA21" s="12" t="s">
        <v>419</v>
      </c>
      <c r="GB21" s="12"/>
      <c r="GC21" s="12"/>
      <c r="GD21" s="9" t="s">
        <v>105</v>
      </c>
      <c r="GE21" s="11" t="s">
        <v>276</v>
      </c>
      <c r="GF21" s="175"/>
      <c r="GG21" s="176"/>
      <c r="GH21" s="10" t="s">
        <v>105</v>
      </c>
      <c r="GI21" s="11" t="s">
        <v>277</v>
      </c>
      <c r="GJ21" s="12"/>
      <c r="GK21" s="12"/>
      <c r="GL21" s="9" t="s">
        <v>105</v>
      </c>
      <c r="GM21" s="11" t="s">
        <v>278</v>
      </c>
      <c r="GN21" s="175"/>
      <c r="GO21" s="176"/>
      <c r="GP21" s="10" t="s">
        <v>105</v>
      </c>
      <c r="GQ21" s="11" t="s">
        <v>279</v>
      </c>
      <c r="GR21" s="12"/>
      <c r="GS21" s="12"/>
      <c r="GT21" s="9" t="s">
        <v>105</v>
      </c>
      <c r="GU21" s="11" t="s">
        <v>280</v>
      </c>
      <c r="GV21" s="175"/>
      <c r="GW21" s="176"/>
      <c r="GX21" s="9" t="s">
        <v>105</v>
      </c>
      <c r="GY21" s="175" t="s">
        <v>367</v>
      </c>
      <c r="GZ21" s="175"/>
      <c r="HA21" s="176"/>
      <c r="HB21" s="10" t="s">
        <v>105</v>
      </c>
      <c r="HC21" s="11" t="s">
        <v>281</v>
      </c>
      <c r="HD21" s="12"/>
      <c r="HE21" s="176"/>
      <c r="HF21" s="174" t="s">
        <v>105</v>
      </c>
      <c r="HG21" s="175" t="s">
        <v>400</v>
      </c>
      <c r="HH21" s="175"/>
      <c r="HI21" s="175"/>
      <c r="HJ21" s="9" t="s">
        <v>105</v>
      </c>
      <c r="HK21" s="11" t="s">
        <v>370</v>
      </c>
      <c r="HL21" s="12"/>
      <c r="HM21" s="12"/>
      <c r="HN21" s="174" t="s">
        <v>105</v>
      </c>
      <c r="HO21" s="175" t="s">
        <v>282</v>
      </c>
      <c r="HP21" s="175"/>
      <c r="HQ21" s="175"/>
      <c r="HR21" s="9" t="s">
        <v>105</v>
      </c>
      <c r="HS21" s="11" t="s">
        <v>283</v>
      </c>
      <c r="HT21" s="12"/>
      <c r="HU21" s="12"/>
      <c r="HV21" s="9" t="s">
        <v>105</v>
      </c>
      <c r="HW21" s="11" t="s">
        <v>403</v>
      </c>
      <c r="HX21" s="12"/>
      <c r="HY21" s="12"/>
      <c r="HZ21" s="9" t="s">
        <v>105</v>
      </c>
      <c r="IA21" s="11" t="s">
        <v>284</v>
      </c>
      <c r="IB21" s="175"/>
      <c r="IC21" s="176"/>
      <c r="ID21" s="10" t="s">
        <v>105</v>
      </c>
      <c r="IE21" s="11" t="s">
        <v>285</v>
      </c>
      <c r="IF21" s="175"/>
      <c r="IG21" s="176"/>
      <c r="IH21" s="10" t="s">
        <v>105</v>
      </c>
      <c r="II21" s="11" t="s">
        <v>427</v>
      </c>
      <c r="IJ21" s="175"/>
      <c r="IK21" s="176"/>
    </row>
    <row r="22" spans="1:264" s="262" customFormat="1" x14ac:dyDescent="0.35">
      <c r="B22" s="303" t="s">
        <v>565</v>
      </c>
      <c r="C22" s="304" t="s">
        <v>572</v>
      </c>
      <c r="D22" s="304"/>
      <c r="E22" s="304"/>
      <c r="F22" s="303" t="s">
        <v>565</v>
      </c>
      <c r="G22" s="304" t="s">
        <v>572</v>
      </c>
      <c r="H22" s="304"/>
      <c r="I22" s="305"/>
      <c r="J22" s="304" t="s">
        <v>565</v>
      </c>
      <c r="K22" s="304" t="s">
        <v>572</v>
      </c>
      <c r="L22" s="304"/>
      <c r="M22" s="305"/>
      <c r="N22" s="303" t="s">
        <v>565</v>
      </c>
      <c r="O22" s="304" t="s">
        <v>572</v>
      </c>
      <c r="P22" s="304"/>
      <c r="Q22" s="305"/>
      <c r="R22" s="304" t="s">
        <v>565</v>
      </c>
      <c r="S22" s="304" t="s">
        <v>572</v>
      </c>
      <c r="T22" s="304"/>
      <c r="U22" s="305"/>
      <c r="V22" s="304" t="s">
        <v>565</v>
      </c>
      <c r="W22" s="304" t="s">
        <v>572</v>
      </c>
      <c r="X22" s="304"/>
      <c r="Y22" s="305"/>
      <c r="Z22" s="304" t="s">
        <v>565</v>
      </c>
      <c r="AA22" s="304" t="s">
        <v>572</v>
      </c>
      <c r="AB22" s="304"/>
      <c r="AC22" s="305"/>
      <c r="AD22" s="304" t="s">
        <v>565</v>
      </c>
      <c r="AE22" s="304" t="s">
        <v>572</v>
      </c>
      <c r="AF22" s="304"/>
      <c r="AG22" s="304"/>
      <c r="AH22" s="303" t="s">
        <v>565</v>
      </c>
      <c r="AI22" s="304" t="s">
        <v>572</v>
      </c>
      <c r="AJ22" s="304"/>
      <c r="AK22" s="305"/>
      <c r="AL22" s="304" t="s">
        <v>565</v>
      </c>
      <c r="AM22" s="304" t="s">
        <v>572</v>
      </c>
      <c r="AN22" s="304"/>
      <c r="AO22" s="304"/>
      <c r="AP22" s="303" t="s">
        <v>565</v>
      </c>
      <c r="AQ22" s="304" t="s">
        <v>572</v>
      </c>
      <c r="AR22" s="304"/>
      <c r="AS22" s="305"/>
      <c r="AT22" s="304" t="s">
        <v>565</v>
      </c>
      <c r="AU22" s="304" t="s">
        <v>572</v>
      </c>
      <c r="AV22" s="304"/>
      <c r="AW22" s="305"/>
      <c r="AX22" s="304" t="s">
        <v>565</v>
      </c>
      <c r="AY22" s="304" t="s">
        <v>572</v>
      </c>
      <c r="AZ22" s="304"/>
      <c r="BA22" s="304"/>
      <c r="BB22" s="303" t="s">
        <v>565</v>
      </c>
      <c r="BC22" s="304" t="s">
        <v>572</v>
      </c>
      <c r="BD22" s="304"/>
      <c r="BE22" s="305"/>
      <c r="BF22" s="304" t="s">
        <v>565</v>
      </c>
      <c r="BG22" s="304" t="s">
        <v>572</v>
      </c>
      <c r="BH22" s="304"/>
      <c r="BI22" s="305"/>
      <c r="BJ22" s="304" t="s">
        <v>565</v>
      </c>
      <c r="BK22" s="304" t="s">
        <v>572</v>
      </c>
      <c r="BL22" s="304"/>
      <c r="BM22" s="305"/>
      <c r="BN22" s="304" t="s">
        <v>565</v>
      </c>
      <c r="BO22" s="304" t="s">
        <v>572</v>
      </c>
      <c r="BP22" s="304"/>
      <c r="BQ22" s="305"/>
      <c r="BR22" s="304" t="s">
        <v>565</v>
      </c>
      <c r="BS22" s="304" t="s">
        <v>572</v>
      </c>
      <c r="BT22" s="304"/>
      <c r="BU22" s="305"/>
      <c r="BV22" s="304" t="s">
        <v>565</v>
      </c>
      <c r="BW22" s="304" t="s">
        <v>572</v>
      </c>
      <c r="BX22" s="304"/>
      <c r="BY22" s="304"/>
      <c r="BZ22" s="303" t="s">
        <v>565</v>
      </c>
      <c r="CA22" s="304" t="s">
        <v>572</v>
      </c>
      <c r="CB22" s="304"/>
      <c r="CC22" s="305"/>
      <c r="CD22" s="304" t="s">
        <v>565</v>
      </c>
      <c r="CE22" s="304" t="s">
        <v>572</v>
      </c>
      <c r="CF22" s="304"/>
      <c r="CG22" s="305"/>
      <c r="CH22" s="304" t="s">
        <v>565</v>
      </c>
      <c r="CI22" s="304" t="s">
        <v>572</v>
      </c>
      <c r="CJ22" s="304"/>
      <c r="CK22" s="304"/>
      <c r="CL22" s="303" t="s">
        <v>565</v>
      </c>
      <c r="CM22" s="304" t="s">
        <v>572</v>
      </c>
      <c r="CN22" s="304"/>
      <c r="CO22" s="305"/>
      <c r="CP22" s="304" t="s">
        <v>565</v>
      </c>
      <c r="CQ22" s="304" t="s">
        <v>572</v>
      </c>
      <c r="CR22" s="304"/>
      <c r="CS22" s="304"/>
      <c r="CT22" s="303" t="s">
        <v>565</v>
      </c>
      <c r="CU22" s="304" t="s">
        <v>572</v>
      </c>
      <c r="CV22" s="304"/>
      <c r="CW22" s="305"/>
      <c r="CX22" s="304" t="s">
        <v>565</v>
      </c>
      <c r="CY22" s="304" t="s">
        <v>572</v>
      </c>
      <c r="CZ22" s="304"/>
      <c r="DA22" s="304"/>
      <c r="DB22" s="303" t="s">
        <v>565</v>
      </c>
      <c r="DC22" s="304" t="s">
        <v>572</v>
      </c>
      <c r="DD22" s="304"/>
      <c r="DE22" s="305"/>
      <c r="DF22" s="184" t="s">
        <v>565</v>
      </c>
      <c r="DG22" s="184" t="s">
        <v>572</v>
      </c>
      <c r="DH22" s="184"/>
      <c r="DI22" s="306"/>
      <c r="DJ22" s="304" t="s">
        <v>565</v>
      </c>
      <c r="DK22" s="304" t="s">
        <v>572</v>
      </c>
      <c r="DL22" s="304"/>
      <c r="DM22" s="304"/>
      <c r="DN22" s="303" t="s">
        <v>565</v>
      </c>
      <c r="DO22" s="304" t="s">
        <v>572</v>
      </c>
      <c r="DP22" s="304"/>
      <c r="DQ22" s="305"/>
      <c r="DR22" s="304" t="s">
        <v>565</v>
      </c>
      <c r="DS22" s="304" t="s">
        <v>572</v>
      </c>
      <c r="DT22" s="304"/>
      <c r="DU22" s="304"/>
      <c r="DV22" s="303" t="s">
        <v>565</v>
      </c>
      <c r="DW22" s="304" t="s">
        <v>572</v>
      </c>
      <c r="DX22" s="304"/>
      <c r="DY22" s="305"/>
      <c r="DZ22" s="304" t="s">
        <v>565</v>
      </c>
      <c r="EA22" s="304" t="s">
        <v>572</v>
      </c>
      <c r="EB22" s="304"/>
      <c r="EC22" s="304"/>
      <c r="ED22" s="303" t="s">
        <v>565</v>
      </c>
      <c r="EE22" s="304" t="s">
        <v>572</v>
      </c>
      <c r="EF22" s="304"/>
      <c r="EG22" s="305"/>
      <c r="EH22" s="304" t="s">
        <v>565</v>
      </c>
      <c r="EI22" s="304" t="s">
        <v>572</v>
      </c>
      <c r="EJ22" s="304"/>
      <c r="EK22" s="304"/>
      <c r="EL22" s="303" t="s">
        <v>565</v>
      </c>
      <c r="EM22" s="304" t="s">
        <v>572</v>
      </c>
      <c r="EN22" s="304"/>
      <c r="EO22" s="305"/>
      <c r="EP22" s="303" t="s">
        <v>565</v>
      </c>
      <c r="EQ22" s="304" t="s">
        <v>572</v>
      </c>
      <c r="ER22" s="304"/>
      <c r="ES22" s="305"/>
      <c r="ET22" s="303" t="s">
        <v>565</v>
      </c>
      <c r="EU22" s="304" t="s">
        <v>572</v>
      </c>
      <c r="EV22" s="304"/>
      <c r="EW22" s="305"/>
      <c r="EX22" s="304" t="s">
        <v>565</v>
      </c>
      <c r="EY22" s="304" t="s">
        <v>572</v>
      </c>
      <c r="EZ22" s="304"/>
      <c r="FA22" s="304"/>
      <c r="FB22" s="303" t="s">
        <v>565</v>
      </c>
      <c r="FC22" s="304" t="s">
        <v>572</v>
      </c>
      <c r="FD22" s="304"/>
      <c r="FE22" s="305"/>
      <c r="FF22" s="304" t="s">
        <v>565</v>
      </c>
      <c r="FG22" s="304" t="s">
        <v>572</v>
      </c>
      <c r="FH22" s="304"/>
      <c r="FI22" s="304"/>
      <c r="FJ22" s="303" t="s">
        <v>565</v>
      </c>
      <c r="FK22" s="304" t="s">
        <v>572</v>
      </c>
      <c r="FL22" s="304"/>
      <c r="FM22" s="305"/>
      <c r="FN22" s="304" t="s">
        <v>565</v>
      </c>
      <c r="FO22" s="304" t="s">
        <v>572</v>
      </c>
      <c r="FP22" s="304"/>
      <c r="FQ22" s="304"/>
      <c r="FR22" s="303" t="s">
        <v>565</v>
      </c>
      <c r="FS22" s="304" t="s">
        <v>572</v>
      </c>
      <c r="FT22" s="304"/>
      <c r="FU22" s="304"/>
      <c r="FV22" s="303" t="s">
        <v>565</v>
      </c>
      <c r="FW22" s="304" t="s">
        <v>572</v>
      </c>
      <c r="FX22" s="304"/>
      <c r="FY22" s="304"/>
      <c r="FZ22" s="303" t="s">
        <v>565</v>
      </c>
      <c r="GA22" s="304" t="s">
        <v>572</v>
      </c>
      <c r="GB22" s="304"/>
      <c r="GC22" s="304"/>
      <c r="GD22" s="303" t="s">
        <v>565</v>
      </c>
      <c r="GE22" s="304" t="s">
        <v>572</v>
      </c>
      <c r="GF22" s="304"/>
      <c r="GG22" s="305"/>
      <c r="GH22" s="304" t="s">
        <v>565</v>
      </c>
      <c r="GI22" s="304" t="s">
        <v>572</v>
      </c>
      <c r="GJ22" s="304"/>
      <c r="GK22" s="304"/>
      <c r="GL22" s="303" t="s">
        <v>565</v>
      </c>
      <c r="GM22" s="304" t="s">
        <v>572</v>
      </c>
      <c r="GN22" s="304"/>
      <c r="GO22" s="305"/>
      <c r="GP22" s="304" t="s">
        <v>565</v>
      </c>
      <c r="GQ22" s="304" t="s">
        <v>572</v>
      </c>
      <c r="GR22" s="304"/>
      <c r="GS22" s="304"/>
      <c r="GT22" s="303" t="s">
        <v>565</v>
      </c>
      <c r="GU22" s="304" t="s">
        <v>572</v>
      </c>
      <c r="GV22" s="304"/>
      <c r="GW22" s="305"/>
      <c r="GX22" s="304" t="s">
        <v>565</v>
      </c>
      <c r="GY22" s="304" t="s">
        <v>572</v>
      </c>
      <c r="GZ22" s="304"/>
      <c r="HA22" s="305"/>
      <c r="HB22" s="304" t="s">
        <v>565</v>
      </c>
      <c r="HC22" s="304" t="s">
        <v>572</v>
      </c>
      <c r="HD22" s="304"/>
      <c r="HE22" s="305"/>
      <c r="HF22" s="303" t="s">
        <v>565</v>
      </c>
      <c r="HG22" s="304" t="s">
        <v>572</v>
      </c>
      <c r="HH22" s="304"/>
      <c r="HI22" s="305"/>
      <c r="HJ22" s="304" t="s">
        <v>565</v>
      </c>
      <c r="HK22" s="304" t="s">
        <v>572</v>
      </c>
      <c r="HL22" s="304"/>
      <c r="HM22" s="304"/>
      <c r="HN22" s="303" t="s">
        <v>565</v>
      </c>
      <c r="HO22" s="304" t="s">
        <v>572</v>
      </c>
      <c r="HP22" s="304"/>
      <c r="HQ22" s="305"/>
      <c r="HR22" s="304" t="s">
        <v>565</v>
      </c>
      <c r="HS22" s="304" t="s">
        <v>572</v>
      </c>
      <c r="HT22" s="304"/>
      <c r="HU22" s="304"/>
      <c r="HV22" s="303" t="s">
        <v>565</v>
      </c>
      <c r="HW22" s="304" t="s">
        <v>572</v>
      </c>
      <c r="HX22" s="304"/>
      <c r="HY22" s="304"/>
      <c r="HZ22" s="303" t="s">
        <v>565</v>
      </c>
      <c r="IA22" s="304" t="s">
        <v>572</v>
      </c>
      <c r="IB22" s="304"/>
      <c r="IC22" s="305"/>
      <c r="ID22" s="304" t="s">
        <v>565</v>
      </c>
      <c r="IE22" s="304" t="s">
        <v>572</v>
      </c>
      <c r="IF22" s="304"/>
      <c r="IG22" s="305"/>
      <c r="IH22" s="304" t="s">
        <v>565</v>
      </c>
      <c r="II22" s="304" t="s">
        <v>572</v>
      </c>
      <c r="IJ22" s="304"/>
      <c r="IK22" s="305"/>
    </row>
    <row r="23" spans="1:264" x14ac:dyDescent="0.35">
      <c r="B23" s="187"/>
      <c r="C23" s="186"/>
      <c r="D23" s="186"/>
      <c r="E23" s="50"/>
      <c r="F23" s="187"/>
      <c r="G23" s="186"/>
      <c r="H23" s="186"/>
      <c r="I23" s="49"/>
      <c r="J23" s="186"/>
      <c r="K23" s="186"/>
      <c r="L23" s="186"/>
      <c r="M23" s="49"/>
      <c r="N23" s="187"/>
      <c r="O23" s="186"/>
      <c r="P23" s="186"/>
      <c r="Q23" s="49"/>
      <c r="R23" s="186"/>
      <c r="S23" s="186"/>
      <c r="T23" s="186"/>
      <c r="U23" s="186"/>
      <c r="V23" s="187"/>
      <c r="W23" s="186"/>
      <c r="X23" s="186"/>
      <c r="Y23" s="49"/>
      <c r="Z23" s="186"/>
      <c r="AA23" s="186"/>
      <c r="AB23" s="186"/>
      <c r="AC23" s="50"/>
      <c r="AD23" s="186"/>
      <c r="AE23" s="186"/>
      <c r="AF23" s="186"/>
      <c r="AG23" s="186"/>
      <c r="AH23" s="187"/>
      <c r="AI23" s="186"/>
      <c r="AJ23" s="186"/>
      <c r="AK23" s="49"/>
      <c r="AL23" s="186"/>
      <c r="AM23" s="186"/>
      <c r="AN23" s="186"/>
      <c r="AO23" s="49"/>
      <c r="AP23" s="186"/>
      <c r="AQ23" s="186"/>
      <c r="AR23" s="186"/>
      <c r="AS23" s="49"/>
      <c r="AT23" s="186"/>
      <c r="AU23" s="186"/>
      <c r="AV23" s="186"/>
      <c r="AW23" s="186"/>
      <c r="AX23" s="187"/>
      <c r="AY23" s="186"/>
      <c r="AZ23" s="186"/>
      <c r="BA23" s="49"/>
      <c r="BB23" s="187"/>
      <c r="BC23" s="186"/>
      <c r="BD23" s="186"/>
      <c r="BE23" s="49"/>
      <c r="BF23" s="187"/>
      <c r="BG23" s="186"/>
      <c r="BH23" s="186"/>
      <c r="BI23" s="49"/>
      <c r="BJ23" s="186"/>
      <c r="BK23" s="186"/>
      <c r="BL23" s="186"/>
      <c r="BM23" s="186"/>
      <c r="BN23" s="187"/>
      <c r="BO23" s="186"/>
      <c r="BP23" s="186"/>
      <c r="BQ23" s="49"/>
      <c r="BR23" s="186"/>
      <c r="BS23" s="186"/>
      <c r="BT23" s="186"/>
      <c r="BU23" s="49"/>
      <c r="BV23" s="186"/>
      <c r="BW23" s="186"/>
      <c r="BX23" s="186"/>
      <c r="BY23" s="186"/>
      <c r="BZ23" s="187"/>
      <c r="CA23" s="186"/>
      <c r="CB23" s="186"/>
      <c r="CC23" s="49"/>
      <c r="CD23" s="56"/>
      <c r="CE23" s="58"/>
      <c r="CF23" s="58"/>
      <c r="CG23" s="50"/>
      <c r="CH23" s="186"/>
      <c r="CI23" s="186"/>
      <c r="CJ23" s="186"/>
      <c r="CK23" s="49"/>
      <c r="CL23" s="186"/>
      <c r="CM23" s="186"/>
      <c r="CN23" s="186"/>
      <c r="CO23" s="49"/>
      <c r="CP23" s="186"/>
      <c r="CQ23" s="186"/>
      <c r="CR23" s="186"/>
      <c r="CS23" s="186"/>
      <c r="CT23" s="187"/>
      <c r="CU23" s="186"/>
      <c r="CV23" s="186"/>
      <c r="CW23" s="49"/>
      <c r="CX23" s="187"/>
      <c r="CY23" s="186"/>
      <c r="CZ23" s="186"/>
      <c r="DA23" s="49"/>
      <c r="DB23" s="186"/>
      <c r="DC23" s="186"/>
      <c r="DD23" s="186"/>
      <c r="DE23" s="186"/>
      <c r="DF23" s="213"/>
      <c r="DG23" s="24"/>
      <c r="DH23" s="24"/>
      <c r="DI23" s="214"/>
      <c r="DJ23" s="187"/>
      <c r="DK23" s="186"/>
      <c r="DL23" s="186"/>
      <c r="DM23" s="49"/>
      <c r="DN23" s="186"/>
      <c r="DO23" s="186"/>
      <c r="DP23" s="186"/>
      <c r="DQ23" s="186"/>
      <c r="DR23" s="187"/>
      <c r="DS23" s="186"/>
      <c r="DT23" s="186"/>
      <c r="DU23" s="49"/>
      <c r="DV23" s="187"/>
      <c r="DW23" s="186"/>
      <c r="DX23" s="186"/>
      <c r="DY23" s="49"/>
      <c r="DZ23" s="187"/>
      <c r="EA23" s="186"/>
      <c r="EB23" s="186"/>
      <c r="EC23" s="49"/>
      <c r="ED23" s="186"/>
      <c r="EE23" s="186"/>
      <c r="EF23" s="186"/>
      <c r="EG23" s="186"/>
      <c r="EH23" s="187"/>
      <c r="EI23" s="186"/>
      <c r="EJ23" s="186"/>
      <c r="EK23" s="49"/>
      <c r="EL23" s="187"/>
      <c r="EM23" s="186"/>
      <c r="EN23" s="186"/>
      <c r="EO23" s="49"/>
      <c r="EP23" s="187"/>
      <c r="EQ23" s="186"/>
      <c r="ER23" s="186"/>
      <c r="ES23" s="49"/>
      <c r="ET23" s="187"/>
      <c r="EU23" s="186"/>
      <c r="EV23" s="186"/>
      <c r="EW23" s="49"/>
      <c r="EX23" s="186"/>
      <c r="EY23" s="186"/>
      <c r="EZ23" s="186"/>
      <c r="FA23" s="186"/>
      <c r="FB23" s="187"/>
      <c r="FC23" s="186"/>
      <c r="FD23" s="186"/>
      <c r="FE23" s="49"/>
      <c r="FF23" s="186"/>
      <c r="FG23" s="186"/>
      <c r="FH23" s="186"/>
      <c r="FI23" s="186"/>
      <c r="FJ23" s="187"/>
      <c r="FK23" s="186"/>
      <c r="FL23" s="186"/>
      <c r="FM23" s="49"/>
      <c r="FN23" s="186"/>
      <c r="FO23" s="186"/>
      <c r="FP23" s="186"/>
      <c r="FQ23" s="186"/>
      <c r="FR23" s="56"/>
      <c r="FS23" s="186"/>
      <c r="FT23" s="186"/>
      <c r="FU23" s="186"/>
      <c r="FV23" s="56"/>
      <c r="FW23" s="186"/>
      <c r="FX23" s="186"/>
      <c r="FY23" s="186"/>
      <c r="FZ23" s="56"/>
      <c r="GA23" s="186"/>
      <c r="GB23" s="186"/>
      <c r="GC23" s="186"/>
      <c r="GD23" s="187"/>
      <c r="GE23" s="186"/>
      <c r="GF23" s="186"/>
      <c r="GG23" s="49"/>
      <c r="GH23" s="186"/>
      <c r="GI23" s="186"/>
      <c r="GJ23" s="186"/>
      <c r="GK23" s="186"/>
      <c r="GL23" s="187"/>
      <c r="GM23" s="186"/>
      <c r="GN23" s="186"/>
      <c r="GO23" s="49"/>
      <c r="GP23" s="187"/>
      <c r="GQ23" s="186"/>
      <c r="GR23" s="186"/>
      <c r="GS23" s="49"/>
      <c r="GT23" s="186"/>
      <c r="GU23" s="186"/>
      <c r="GV23" s="186"/>
      <c r="GW23" s="49"/>
      <c r="GX23" s="186"/>
      <c r="GY23" s="186"/>
      <c r="GZ23" s="186"/>
      <c r="HA23" s="186"/>
      <c r="HB23" s="187"/>
      <c r="HC23" s="186"/>
      <c r="HD23" s="186"/>
      <c r="HE23" s="49"/>
      <c r="HF23" s="186"/>
      <c r="HG23" s="186"/>
      <c r="HH23" s="186"/>
      <c r="HI23" s="50"/>
      <c r="HJ23" s="186"/>
      <c r="HK23" s="186"/>
      <c r="HL23" s="186"/>
      <c r="HM23" s="49"/>
      <c r="HN23" s="186"/>
      <c r="HO23" s="186"/>
      <c r="HP23" s="186"/>
      <c r="HQ23" s="186"/>
      <c r="HR23" s="187"/>
      <c r="HS23" s="186"/>
      <c r="HT23" s="186"/>
      <c r="HU23" s="49"/>
      <c r="HV23" s="187"/>
      <c r="HW23" s="186"/>
      <c r="HX23" s="186"/>
      <c r="HY23" s="49"/>
      <c r="HZ23" s="186"/>
      <c r="IA23" s="186"/>
      <c r="IB23" s="186"/>
      <c r="IC23" s="186"/>
      <c r="ID23" s="187"/>
      <c r="IE23" s="186"/>
      <c r="IF23" s="186"/>
      <c r="IG23" s="49"/>
      <c r="IH23" s="187"/>
      <c r="II23" s="186"/>
      <c r="IJ23" s="186"/>
      <c r="IK23" s="49"/>
    </row>
    <row r="24" spans="1:264" x14ac:dyDescent="0.35">
      <c r="B24" s="187"/>
      <c r="C24" s="186"/>
      <c r="D24" s="186"/>
      <c r="E24" s="49"/>
      <c r="F24" s="187"/>
      <c r="G24" s="186"/>
      <c r="H24" s="186"/>
      <c r="I24" s="49"/>
      <c r="J24" s="186"/>
      <c r="K24" s="186"/>
      <c r="L24" s="186"/>
      <c r="M24" s="49"/>
      <c r="N24" s="187"/>
      <c r="O24" s="186"/>
      <c r="P24" s="186"/>
      <c r="Q24" s="49"/>
      <c r="R24" s="186"/>
      <c r="S24" s="186"/>
      <c r="T24" s="186"/>
      <c r="U24" s="186"/>
      <c r="V24" s="187"/>
      <c r="W24" s="186"/>
      <c r="X24" s="186"/>
      <c r="Y24" s="49"/>
      <c r="Z24" s="186"/>
      <c r="AA24" s="186"/>
      <c r="AB24" s="186"/>
      <c r="AC24" s="49"/>
      <c r="AD24" s="186"/>
      <c r="AE24" s="186"/>
      <c r="AF24" s="186"/>
      <c r="AG24" s="186"/>
      <c r="AH24" s="187"/>
      <c r="AI24" s="186"/>
      <c r="AJ24" s="186"/>
      <c r="AK24" s="49"/>
      <c r="AL24" s="186"/>
      <c r="AM24" s="186"/>
      <c r="AN24" s="186"/>
      <c r="AO24" s="49"/>
      <c r="AP24" s="186"/>
      <c r="AQ24" s="186"/>
      <c r="AR24" s="186"/>
      <c r="AS24" s="49"/>
      <c r="AT24" s="186"/>
      <c r="AU24" s="186"/>
      <c r="AV24" s="186"/>
      <c r="AW24" s="186"/>
      <c r="AX24" s="187"/>
      <c r="AY24" s="186"/>
      <c r="AZ24" s="186"/>
      <c r="BA24" s="49"/>
      <c r="BB24" s="187"/>
      <c r="BC24" s="186"/>
      <c r="BD24" s="186"/>
      <c r="BE24" s="49"/>
      <c r="BF24" s="187"/>
      <c r="BG24" s="186"/>
      <c r="BH24" s="186"/>
      <c r="BI24" s="49"/>
      <c r="BJ24" s="186"/>
      <c r="BK24" s="186"/>
      <c r="BL24" s="186"/>
      <c r="BM24" s="186"/>
      <c r="BN24" s="187"/>
      <c r="BO24" s="186"/>
      <c r="BP24" s="186"/>
      <c r="BQ24" s="49"/>
      <c r="BR24" s="186"/>
      <c r="BS24" s="186"/>
      <c r="BT24" s="186"/>
      <c r="BU24" s="49"/>
      <c r="BV24" s="186"/>
      <c r="BW24" s="186"/>
      <c r="BX24" s="186"/>
      <c r="BY24" s="186"/>
      <c r="BZ24" s="187"/>
      <c r="CA24" s="186"/>
      <c r="CB24" s="186"/>
      <c r="CC24" s="49"/>
      <c r="CD24" s="187"/>
      <c r="CE24" s="186"/>
      <c r="CF24" s="186"/>
      <c r="CG24" s="49"/>
      <c r="CH24" s="186"/>
      <c r="CI24" s="186"/>
      <c r="CJ24" s="186"/>
      <c r="CK24" s="49"/>
      <c r="CL24" s="186"/>
      <c r="CM24" s="186"/>
      <c r="CN24" s="186"/>
      <c r="CO24" s="49"/>
      <c r="CP24" s="186"/>
      <c r="CQ24" s="186"/>
      <c r="CR24" s="186"/>
      <c r="CS24" s="186"/>
      <c r="CT24" s="187"/>
      <c r="CU24" s="186"/>
      <c r="CV24" s="186"/>
      <c r="CW24" s="49"/>
      <c r="CX24" s="187"/>
      <c r="CY24" s="186"/>
      <c r="CZ24" s="186"/>
      <c r="DA24" s="49"/>
      <c r="DB24" s="186"/>
      <c r="DC24" s="186"/>
      <c r="DD24" s="186"/>
      <c r="DE24" s="186"/>
      <c r="DF24" s="190"/>
      <c r="DG24" s="247"/>
      <c r="DH24" s="247"/>
      <c r="DI24" s="191"/>
      <c r="DJ24" s="187"/>
      <c r="DK24" s="186"/>
      <c r="DL24" s="186"/>
      <c r="DM24" s="49"/>
      <c r="DN24" s="186"/>
      <c r="DO24" s="186"/>
      <c r="DP24" s="186"/>
      <c r="DQ24" s="186"/>
      <c r="DR24" s="187"/>
      <c r="DS24" s="186"/>
      <c r="DT24" s="186"/>
      <c r="DU24" s="49"/>
      <c r="DV24" s="187"/>
      <c r="DW24" s="186"/>
      <c r="DX24" s="186"/>
      <c r="DY24" s="49"/>
      <c r="DZ24" s="187"/>
      <c r="EA24" s="186"/>
      <c r="EB24" s="186"/>
      <c r="EC24" s="49"/>
      <c r="ED24" s="186"/>
      <c r="EE24" s="186"/>
      <c r="EF24" s="186"/>
      <c r="EG24" s="186"/>
      <c r="EH24" s="187"/>
      <c r="EI24" s="186"/>
      <c r="EJ24" s="186"/>
      <c r="EK24" s="49"/>
      <c r="EL24" s="187"/>
      <c r="EM24" s="186"/>
      <c r="EN24" s="186"/>
      <c r="EO24" s="49"/>
      <c r="EP24" s="187"/>
      <c r="EQ24" s="186"/>
      <c r="ER24" s="186"/>
      <c r="ES24" s="49"/>
      <c r="ET24" s="187"/>
      <c r="EU24" s="186"/>
      <c r="EV24" s="186"/>
      <c r="EW24" s="49"/>
      <c r="EX24" s="186"/>
      <c r="EY24" s="186"/>
      <c r="EZ24" s="186"/>
      <c r="FA24" s="186"/>
      <c r="FB24" s="187"/>
      <c r="FC24" s="186"/>
      <c r="FD24" s="186"/>
      <c r="FE24" s="49"/>
      <c r="FF24" s="186"/>
      <c r="FG24" s="186"/>
      <c r="FH24" s="186"/>
      <c r="FI24" s="186"/>
      <c r="FJ24" s="187"/>
      <c r="FK24" s="186"/>
      <c r="FL24" s="186"/>
      <c r="FM24" s="49"/>
      <c r="FN24" s="186"/>
      <c r="FO24" s="186"/>
      <c r="FP24" s="186"/>
      <c r="FQ24" s="186"/>
      <c r="FR24" s="187"/>
      <c r="FS24" s="186"/>
      <c r="FT24" s="186"/>
      <c r="FU24" s="186"/>
      <c r="FV24" s="187"/>
      <c r="FW24" s="186"/>
      <c r="FX24" s="186"/>
      <c r="FY24" s="186"/>
      <c r="FZ24" s="187"/>
      <c r="GA24" s="186"/>
      <c r="GB24" s="186"/>
      <c r="GC24" s="186"/>
      <c r="GD24" s="187"/>
      <c r="GE24" s="186"/>
      <c r="GF24" s="186"/>
      <c r="GG24" s="49"/>
      <c r="GH24" s="186"/>
      <c r="GI24" s="186"/>
      <c r="GJ24" s="186"/>
      <c r="GK24" s="186"/>
      <c r="GL24" s="187"/>
      <c r="GM24" s="186"/>
      <c r="GN24" s="186"/>
      <c r="GO24" s="49"/>
      <c r="GP24" s="187"/>
      <c r="GQ24" s="186"/>
      <c r="GR24" s="186"/>
      <c r="GS24" s="49"/>
      <c r="GT24" s="186"/>
      <c r="GU24" s="186"/>
      <c r="GV24" s="186"/>
      <c r="GW24" s="49"/>
      <c r="GX24" s="186"/>
      <c r="GY24" s="186"/>
      <c r="GZ24" s="186"/>
      <c r="HA24" s="186"/>
      <c r="HB24" s="187"/>
      <c r="HC24" s="186"/>
      <c r="HD24" s="186"/>
      <c r="HE24" s="49"/>
      <c r="HF24" s="186"/>
      <c r="HG24" s="186"/>
      <c r="HH24" s="186"/>
      <c r="HI24" s="49"/>
      <c r="HJ24" s="186"/>
      <c r="HK24" s="186"/>
      <c r="HL24" s="186"/>
      <c r="HM24" s="49"/>
      <c r="HN24" s="186"/>
      <c r="HO24" s="186"/>
      <c r="HP24" s="186"/>
      <c r="HQ24" s="186"/>
      <c r="HR24" s="187"/>
      <c r="HS24" s="186"/>
      <c r="HT24" s="186"/>
      <c r="HU24" s="49"/>
      <c r="HV24" s="187"/>
      <c r="HW24" s="186"/>
      <c r="HX24" s="186"/>
      <c r="HY24" s="49"/>
      <c r="HZ24" s="186"/>
      <c r="IA24" s="186"/>
      <c r="IB24" s="186"/>
      <c r="IC24" s="186"/>
      <c r="ID24" s="187"/>
      <c r="IE24" s="186"/>
      <c r="IF24" s="186"/>
      <c r="IG24" s="49"/>
      <c r="IH24" s="187"/>
      <c r="II24" s="186"/>
      <c r="IJ24" s="186"/>
      <c r="IK24" s="49"/>
      <c r="IL24" s="164"/>
      <c r="IM24" s="164"/>
      <c r="IN24" s="164"/>
      <c r="IO24" s="164"/>
    </row>
    <row r="25" spans="1:264" x14ac:dyDescent="0.35">
      <c r="B25" s="187"/>
      <c r="C25" s="152" t="s">
        <v>0</v>
      </c>
      <c r="D25" s="152">
        <v>42430</v>
      </c>
      <c r="E25" s="116">
        <v>42794</v>
      </c>
      <c r="F25" s="187"/>
      <c r="G25" s="152" t="s">
        <v>0</v>
      </c>
      <c r="H25" s="152">
        <v>42430</v>
      </c>
      <c r="I25" s="116">
        <v>42794</v>
      </c>
      <c r="J25" s="186"/>
      <c r="K25" s="152" t="s">
        <v>0</v>
      </c>
      <c r="L25" s="152">
        <v>42430</v>
      </c>
      <c r="M25" s="116">
        <v>42794</v>
      </c>
      <c r="N25" s="246"/>
      <c r="O25" s="152" t="s">
        <v>0</v>
      </c>
      <c r="P25" s="152">
        <v>42430</v>
      </c>
      <c r="Q25" s="116">
        <v>42794</v>
      </c>
      <c r="R25" s="152"/>
      <c r="S25" s="152" t="s">
        <v>0</v>
      </c>
      <c r="T25" s="152">
        <v>42430</v>
      </c>
      <c r="U25" s="116">
        <v>42794</v>
      </c>
      <c r="V25" s="246"/>
      <c r="W25" s="152" t="s">
        <v>0</v>
      </c>
      <c r="X25" s="152">
        <v>42430</v>
      </c>
      <c r="Y25" s="116">
        <v>42794</v>
      </c>
      <c r="AA25" s="152" t="s">
        <v>0</v>
      </c>
      <c r="AB25" s="152">
        <v>42430</v>
      </c>
      <c r="AC25" s="116">
        <v>42794</v>
      </c>
      <c r="AD25" s="186"/>
      <c r="AE25" s="152" t="s">
        <v>0</v>
      </c>
      <c r="AF25" s="152">
        <v>42430</v>
      </c>
      <c r="AG25" s="116">
        <v>42794</v>
      </c>
      <c r="AH25" s="187"/>
      <c r="AI25" s="152" t="s">
        <v>0</v>
      </c>
      <c r="AJ25" s="152">
        <v>42430</v>
      </c>
      <c r="AK25" s="116">
        <v>42794</v>
      </c>
      <c r="AL25" s="186"/>
      <c r="AM25" s="152" t="s">
        <v>0</v>
      </c>
      <c r="AN25" s="152">
        <v>42430</v>
      </c>
      <c r="AO25" s="116">
        <v>42794</v>
      </c>
      <c r="AP25" s="186"/>
      <c r="AQ25" s="152" t="s">
        <v>0</v>
      </c>
      <c r="AR25" s="152">
        <v>42430</v>
      </c>
      <c r="AS25" s="116">
        <v>42794</v>
      </c>
      <c r="AT25" s="186"/>
      <c r="AU25" s="152" t="s">
        <v>0</v>
      </c>
      <c r="AV25" s="152">
        <v>42430</v>
      </c>
      <c r="AW25" s="116">
        <v>42794</v>
      </c>
      <c r="AX25" s="187"/>
      <c r="AY25" s="152" t="s">
        <v>0</v>
      </c>
      <c r="AZ25" s="152">
        <v>42430</v>
      </c>
      <c r="BA25" s="116">
        <v>42794</v>
      </c>
      <c r="BB25" s="187"/>
      <c r="BC25" s="152" t="s">
        <v>0</v>
      </c>
      <c r="BD25" s="152">
        <v>42430</v>
      </c>
      <c r="BE25" s="116">
        <v>42794</v>
      </c>
      <c r="BF25" s="187"/>
      <c r="BG25" s="152" t="s">
        <v>0</v>
      </c>
      <c r="BH25" s="152">
        <v>42430</v>
      </c>
      <c r="BI25" s="116">
        <v>42794</v>
      </c>
      <c r="BJ25" s="186"/>
      <c r="BK25" s="152" t="s">
        <v>0</v>
      </c>
      <c r="BL25" s="152">
        <v>42430</v>
      </c>
      <c r="BM25" s="116">
        <v>42794</v>
      </c>
      <c r="BN25" s="187"/>
      <c r="BO25" s="152" t="s">
        <v>0</v>
      </c>
      <c r="BP25" s="152">
        <v>42430</v>
      </c>
      <c r="BQ25" s="116">
        <v>42794</v>
      </c>
      <c r="BR25" s="186"/>
      <c r="BS25" s="152" t="s">
        <v>0</v>
      </c>
      <c r="BT25" s="152">
        <v>42430</v>
      </c>
      <c r="BU25" s="116">
        <v>42794</v>
      </c>
      <c r="BV25" s="186"/>
      <c r="BW25" s="152" t="s">
        <v>0</v>
      </c>
      <c r="BX25" s="152">
        <v>42430</v>
      </c>
      <c r="BY25" s="116">
        <v>42794</v>
      </c>
      <c r="BZ25" s="187"/>
      <c r="CA25" s="152" t="s">
        <v>0</v>
      </c>
      <c r="CB25" s="152">
        <v>42430</v>
      </c>
      <c r="CC25" s="116">
        <v>42794</v>
      </c>
      <c r="CD25" s="246"/>
      <c r="CE25" s="152" t="s">
        <v>0</v>
      </c>
      <c r="CF25" s="152">
        <v>42430</v>
      </c>
      <c r="CG25" s="116">
        <v>42794</v>
      </c>
      <c r="CH25" s="152"/>
      <c r="CI25" s="152" t="s">
        <v>0</v>
      </c>
      <c r="CJ25" s="152">
        <v>42430</v>
      </c>
      <c r="CK25" s="116">
        <v>42794</v>
      </c>
      <c r="CL25" s="187"/>
      <c r="CM25" s="152" t="s">
        <v>0</v>
      </c>
      <c r="CN25" s="152">
        <v>42430</v>
      </c>
      <c r="CO25" s="116">
        <v>42794</v>
      </c>
      <c r="CP25" s="186"/>
      <c r="CQ25" s="152" t="s">
        <v>0</v>
      </c>
      <c r="CR25" s="152">
        <v>42430</v>
      </c>
      <c r="CS25" s="116">
        <v>42794</v>
      </c>
      <c r="CT25" s="187"/>
      <c r="CU25" s="152" t="s">
        <v>0</v>
      </c>
      <c r="CV25" s="152">
        <v>42430</v>
      </c>
      <c r="CW25" s="116">
        <v>42794</v>
      </c>
      <c r="CX25" s="187"/>
      <c r="CY25" s="152" t="s">
        <v>0</v>
      </c>
      <c r="CZ25" s="152">
        <v>42430</v>
      </c>
      <c r="DA25" s="116">
        <v>42794</v>
      </c>
      <c r="DB25" s="186"/>
      <c r="DC25" s="152" t="s">
        <v>0</v>
      </c>
      <c r="DD25" s="152">
        <v>42430</v>
      </c>
      <c r="DE25" s="116">
        <v>42794</v>
      </c>
      <c r="DF25" s="190"/>
      <c r="DG25" s="247" t="s">
        <v>0</v>
      </c>
      <c r="DH25" s="152">
        <v>42430</v>
      </c>
      <c r="DI25" s="116">
        <v>42794</v>
      </c>
      <c r="DJ25" s="187"/>
      <c r="DK25" s="152" t="s">
        <v>0</v>
      </c>
      <c r="DL25" s="152">
        <v>42430</v>
      </c>
      <c r="DM25" s="116">
        <v>42794</v>
      </c>
      <c r="DN25" s="186"/>
      <c r="DO25" s="152" t="s">
        <v>0</v>
      </c>
      <c r="DP25" s="152">
        <v>42430</v>
      </c>
      <c r="DQ25" s="116">
        <v>42794</v>
      </c>
      <c r="DR25" s="187"/>
      <c r="DS25" s="152" t="s">
        <v>0</v>
      </c>
      <c r="DT25" s="152">
        <v>42430</v>
      </c>
      <c r="DU25" s="116">
        <v>42794</v>
      </c>
      <c r="DV25" s="187"/>
      <c r="DW25" s="152" t="s">
        <v>0</v>
      </c>
      <c r="DX25" s="152">
        <v>42430</v>
      </c>
      <c r="DY25" s="116">
        <v>42794</v>
      </c>
      <c r="DZ25" s="187"/>
      <c r="EA25" s="152" t="s">
        <v>0</v>
      </c>
      <c r="EB25" s="152">
        <v>42430</v>
      </c>
      <c r="EC25" s="116">
        <v>42794</v>
      </c>
      <c r="ED25" s="186"/>
      <c r="EE25" s="152" t="s">
        <v>0</v>
      </c>
      <c r="EF25" s="152">
        <v>42430</v>
      </c>
      <c r="EG25" s="116">
        <v>42794</v>
      </c>
      <c r="EH25" s="187"/>
      <c r="EI25" s="152" t="s">
        <v>0</v>
      </c>
      <c r="EJ25" s="152">
        <v>42430</v>
      </c>
      <c r="EK25" s="116">
        <v>42794</v>
      </c>
      <c r="EL25" s="187"/>
      <c r="EM25" s="152" t="s">
        <v>0</v>
      </c>
      <c r="EN25" s="152">
        <v>42430</v>
      </c>
      <c r="EO25" s="116">
        <v>42794</v>
      </c>
      <c r="EP25" s="187"/>
      <c r="EQ25" s="152" t="s">
        <v>0</v>
      </c>
      <c r="ER25" s="152">
        <v>42430</v>
      </c>
      <c r="ES25" s="116">
        <v>42794</v>
      </c>
      <c r="ET25" s="187"/>
      <c r="EU25" s="152" t="s">
        <v>0</v>
      </c>
      <c r="EV25" s="152">
        <v>42430</v>
      </c>
      <c r="EW25" s="116">
        <v>42794</v>
      </c>
      <c r="EX25" s="186"/>
      <c r="EY25" s="152" t="s">
        <v>0</v>
      </c>
      <c r="EZ25" s="152">
        <v>42430</v>
      </c>
      <c r="FA25" s="116">
        <v>42794</v>
      </c>
      <c r="FB25" s="187"/>
      <c r="FC25" s="152" t="s">
        <v>0</v>
      </c>
      <c r="FD25" s="152">
        <v>42430</v>
      </c>
      <c r="FE25" s="116">
        <v>42794</v>
      </c>
      <c r="FF25" s="186"/>
      <c r="FG25" s="152" t="s">
        <v>0</v>
      </c>
      <c r="FH25" s="152">
        <v>42430</v>
      </c>
      <c r="FI25" s="116">
        <v>42794</v>
      </c>
      <c r="FJ25" s="187"/>
      <c r="FK25" s="152" t="s">
        <v>0</v>
      </c>
      <c r="FL25" s="152">
        <v>42430</v>
      </c>
      <c r="FM25" s="116">
        <v>42794</v>
      </c>
      <c r="FN25" s="186"/>
      <c r="FO25" s="152" t="s">
        <v>0</v>
      </c>
      <c r="FP25" s="152">
        <v>42430</v>
      </c>
      <c r="FQ25" s="116">
        <v>42794</v>
      </c>
      <c r="FR25" s="187"/>
      <c r="FS25" s="152" t="s">
        <v>0</v>
      </c>
      <c r="FT25" s="152">
        <v>42430</v>
      </c>
      <c r="FU25" s="116">
        <v>42794</v>
      </c>
      <c r="FV25" s="187"/>
      <c r="FW25" s="152" t="s">
        <v>0</v>
      </c>
      <c r="FX25" s="152">
        <v>42430</v>
      </c>
      <c r="FY25" s="116">
        <v>42794</v>
      </c>
      <c r="FZ25" s="187"/>
      <c r="GA25" s="152" t="s">
        <v>0</v>
      </c>
      <c r="GB25" s="152">
        <v>42430</v>
      </c>
      <c r="GC25" s="116">
        <v>42794</v>
      </c>
      <c r="GD25" s="187"/>
      <c r="GE25" s="152" t="s">
        <v>0</v>
      </c>
      <c r="GF25" s="152">
        <v>42430</v>
      </c>
      <c r="GG25" s="116">
        <v>42794</v>
      </c>
      <c r="GH25" s="186"/>
      <c r="GI25" s="152" t="s">
        <v>0</v>
      </c>
      <c r="GJ25" s="152">
        <v>42430</v>
      </c>
      <c r="GK25" s="116">
        <v>42794</v>
      </c>
      <c r="GL25" s="187"/>
      <c r="GM25" s="152" t="s">
        <v>0</v>
      </c>
      <c r="GN25" s="152">
        <v>42430</v>
      </c>
      <c r="GO25" s="116">
        <v>42794</v>
      </c>
      <c r="GP25" s="187"/>
      <c r="GQ25" s="152" t="s">
        <v>0</v>
      </c>
      <c r="GR25" s="152">
        <v>42430</v>
      </c>
      <c r="GS25" s="116">
        <v>42794</v>
      </c>
      <c r="GT25" s="186"/>
      <c r="GU25" s="152" t="s">
        <v>0</v>
      </c>
      <c r="GV25" s="152">
        <v>42430</v>
      </c>
      <c r="GW25" s="116">
        <v>42794</v>
      </c>
      <c r="GX25" s="186"/>
      <c r="GY25" s="152" t="s">
        <v>0</v>
      </c>
      <c r="GZ25" s="152">
        <v>42430</v>
      </c>
      <c r="HA25" s="116">
        <v>42794</v>
      </c>
      <c r="HB25" s="187"/>
      <c r="HC25" s="152" t="s">
        <v>0</v>
      </c>
      <c r="HD25" s="152">
        <v>42430</v>
      </c>
      <c r="HE25" s="116">
        <v>42794</v>
      </c>
      <c r="HF25" s="186"/>
      <c r="HG25" s="152" t="s">
        <v>0</v>
      </c>
      <c r="HH25" s="152">
        <v>42430</v>
      </c>
      <c r="HI25" s="116">
        <v>42794</v>
      </c>
      <c r="HJ25" s="186"/>
      <c r="HK25" s="152" t="s">
        <v>0</v>
      </c>
      <c r="HL25" s="152">
        <v>42430</v>
      </c>
      <c r="HM25" s="116">
        <v>42794</v>
      </c>
      <c r="HN25" s="186"/>
      <c r="HO25" s="152" t="s">
        <v>0</v>
      </c>
      <c r="HP25" s="152">
        <v>42430</v>
      </c>
      <c r="HQ25" s="116">
        <v>42794</v>
      </c>
      <c r="HR25" s="187"/>
      <c r="HS25" s="152" t="s">
        <v>0</v>
      </c>
      <c r="HT25" s="152">
        <v>42430</v>
      </c>
      <c r="HU25" s="116">
        <v>42794</v>
      </c>
      <c r="HV25" s="187"/>
      <c r="HW25" s="152" t="s">
        <v>0</v>
      </c>
      <c r="HX25" s="152">
        <v>42430</v>
      </c>
      <c r="HY25" s="116">
        <v>42794</v>
      </c>
      <c r="HZ25" s="186"/>
      <c r="IA25" s="152" t="s">
        <v>0</v>
      </c>
      <c r="IB25" s="152">
        <v>42430</v>
      </c>
      <c r="IC25" s="116">
        <v>42794</v>
      </c>
      <c r="ID25" s="187"/>
      <c r="IE25" s="152" t="s">
        <v>0</v>
      </c>
      <c r="IF25" s="152">
        <v>42430</v>
      </c>
      <c r="IG25" s="116">
        <v>42794</v>
      </c>
      <c r="IH25" s="187"/>
      <c r="II25" s="152" t="s">
        <v>0</v>
      </c>
      <c r="IJ25" s="152">
        <v>42430</v>
      </c>
      <c r="IK25" s="116">
        <v>42794</v>
      </c>
    </row>
    <row r="26" spans="1:264" x14ac:dyDescent="0.35">
      <c r="A26" s="49"/>
      <c r="B26" s="186" t="s">
        <v>12</v>
      </c>
      <c r="C26" s="152">
        <v>42430</v>
      </c>
      <c r="D26" s="186"/>
      <c r="E26" s="186"/>
      <c r="F26" s="187" t="s">
        <v>13</v>
      </c>
      <c r="G26" s="152">
        <v>42430</v>
      </c>
      <c r="H26" s="186">
        <v>3.2669999999999999</v>
      </c>
      <c r="I26" s="49"/>
      <c r="J26" s="186" t="s">
        <v>14</v>
      </c>
      <c r="K26" s="152">
        <v>42430</v>
      </c>
      <c r="L26" s="63">
        <v>3.0619999999999998</v>
      </c>
      <c r="M26" s="49"/>
      <c r="N26" s="187" t="s">
        <v>15</v>
      </c>
      <c r="O26" s="152">
        <v>42430</v>
      </c>
      <c r="P26" s="63">
        <v>3.1219999999999999</v>
      </c>
      <c r="Q26" s="49"/>
      <c r="R26" s="186" t="s">
        <v>42</v>
      </c>
      <c r="S26" s="152">
        <v>42430</v>
      </c>
      <c r="T26" s="63">
        <v>3.5259999999999998</v>
      </c>
      <c r="U26" s="186"/>
      <c r="V26" s="187" t="s">
        <v>60</v>
      </c>
      <c r="W26" s="152">
        <v>42430</v>
      </c>
      <c r="X26" s="63">
        <v>3.8959999999999999</v>
      </c>
      <c r="Y26" s="49"/>
      <c r="Z26" s="187" t="s">
        <v>379</v>
      </c>
      <c r="AA26" s="152">
        <v>42430</v>
      </c>
      <c r="AB26" s="63">
        <v>4.1219999999999999</v>
      </c>
      <c r="AC26" s="49"/>
      <c r="AD26" s="186" t="s">
        <v>16</v>
      </c>
      <c r="AE26" s="152">
        <v>42430</v>
      </c>
      <c r="AF26" s="186"/>
      <c r="AG26" s="186"/>
      <c r="AH26" s="187" t="s">
        <v>17</v>
      </c>
      <c r="AI26" s="152">
        <v>42430</v>
      </c>
      <c r="AJ26" s="186">
        <v>3.5640000000000001</v>
      </c>
      <c r="AK26" s="49"/>
      <c r="AL26" s="186" t="s">
        <v>18</v>
      </c>
      <c r="AM26" s="152">
        <v>42430</v>
      </c>
      <c r="AN26" s="186">
        <v>3.431</v>
      </c>
      <c r="AO26" s="49"/>
      <c r="AP26" s="186" t="s">
        <v>37</v>
      </c>
      <c r="AQ26" s="152">
        <v>42430</v>
      </c>
      <c r="AR26" s="63">
        <v>3.972</v>
      </c>
      <c r="AS26" s="49"/>
      <c r="AT26" s="186" t="s">
        <v>19</v>
      </c>
      <c r="AU26" s="152">
        <v>42430</v>
      </c>
      <c r="AV26" s="186">
        <v>4.1619999999999999</v>
      </c>
      <c r="AW26" s="186"/>
      <c r="AX26" s="187" t="s">
        <v>408</v>
      </c>
      <c r="AY26" s="152">
        <v>42430</v>
      </c>
      <c r="AZ26" s="186"/>
      <c r="BA26" s="49"/>
      <c r="BB26" s="187" t="s">
        <v>49</v>
      </c>
      <c r="BC26" s="152">
        <v>42430</v>
      </c>
      <c r="BD26" s="186">
        <v>4.7549999999999999</v>
      </c>
      <c r="BE26" s="49"/>
      <c r="BF26" s="187" t="s">
        <v>21</v>
      </c>
      <c r="BG26" s="152">
        <v>42430</v>
      </c>
      <c r="BH26" s="186">
        <v>3.3170000000000002</v>
      </c>
      <c r="BI26" s="49"/>
      <c r="BJ26" s="186" t="s">
        <v>46</v>
      </c>
      <c r="BK26" s="152">
        <v>42430</v>
      </c>
      <c r="BL26" s="186">
        <v>3.7240000000000002</v>
      </c>
      <c r="BM26" s="186"/>
      <c r="BN26" s="187" t="s">
        <v>22</v>
      </c>
      <c r="BO26" s="152">
        <v>42430</v>
      </c>
      <c r="BP26" s="186">
        <v>4.0919999999999996</v>
      </c>
      <c r="BQ26" s="49"/>
      <c r="BR26" s="186" t="s">
        <v>47</v>
      </c>
      <c r="BS26" s="152">
        <v>42430</v>
      </c>
      <c r="BT26" s="186">
        <v>4.8029999999999999</v>
      </c>
      <c r="BU26" s="49"/>
      <c r="BV26" s="186" t="s">
        <v>50</v>
      </c>
      <c r="BW26" s="152">
        <v>42430</v>
      </c>
      <c r="BX26" s="186"/>
      <c r="BY26" s="186"/>
      <c r="BZ26" s="187" t="s">
        <v>51</v>
      </c>
      <c r="CA26" s="152">
        <v>42430</v>
      </c>
      <c r="CB26" s="186">
        <v>3.9350000000000001</v>
      </c>
      <c r="CC26" s="49"/>
      <c r="CD26" s="187" t="s">
        <v>412</v>
      </c>
      <c r="CE26" s="152">
        <v>42430</v>
      </c>
      <c r="CF26" s="63"/>
      <c r="CG26" s="49"/>
      <c r="CH26" s="186" t="s">
        <v>55</v>
      </c>
      <c r="CI26" s="152">
        <v>42430</v>
      </c>
      <c r="CJ26" s="63">
        <v>4.133</v>
      </c>
      <c r="CK26" s="186"/>
      <c r="CL26" s="187" t="s">
        <v>24</v>
      </c>
      <c r="CM26" s="152">
        <v>42430</v>
      </c>
      <c r="CN26" s="63"/>
      <c r="CO26" s="49"/>
      <c r="CP26" s="186" t="s">
        <v>44</v>
      </c>
      <c r="CQ26" s="152">
        <v>42430</v>
      </c>
      <c r="CR26" s="63">
        <v>3.524</v>
      </c>
      <c r="CS26" s="186"/>
      <c r="CT26" s="187" t="s">
        <v>52</v>
      </c>
      <c r="CU26" s="152">
        <v>42430</v>
      </c>
      <c r="CV26" s="63">
        <v>3.7509999999999999</v>
      </c>
      <c r="CW26" s="49"/>
      <c r="CX26" s="187" t="s">
        <v>56</v>
      </c>
      <c r="CY26" s="152">
        <v>42430</v>
      </c>
      <c r="CZ26" s="63">
        <v>3.927</v>
      </c>
      <c r="DA26" s="49"/>
      <c r="DB26" s="186" t="s">
        <v>53</v>
      </c>
      <c r="DC26" s="152">
        <v>42430</v>
      </c>
      <c r="DD26" s="63">
        <v>4.3140000000000001</v>
      </c>
      <c r="DE26" s="186"/>
      <c r="DF26" s="190" t="s">
        <v>378</v>
      </c>
      <c r="DG26" s="152">
        <v>42430</v>
      </c>
      <c r="DH26" s="247">
        <v>4.5170000000000003</v>
      </c>
      <c r="DI26" s="191"/>
      <c r="DJ26" s="187" t="s">
        <v>25</v>
      </c>
      <c r="DK26" s="152">
        <v>42430</v>
      </c>
      <c r="DL26" s="186"/>
      <c r="DM26" s="49"/>
      <c r="DN26" s="186" t="s">
        <v>11</v>
      </c>
      <c r="DO26" s="152">
        <v>42430</v>
      </c>
      <c r="DP26" s="63"/>
      <c r="DQ26" s="186"/>
      <c r="DR26" s="187" t="s">
        <v>26</v>
      </c>
      <c r="DS26" s="152">
        <v>42430</v>
      </c>
      <c r="DT26" s="63">
        <v>2.976</v>
      </c>
      <c r="DU26" s="49"/>
      <c r="DV26" s="69" t="s">
        <v>98</v>
      </c>
      <c r="DW26" s="152">
        <v>42430</v>
      </c>
      <c r="DX26" s="63">
        <v>3.2269999999999999</v>
      </c>
      <c r="DY26" s="49"/>
      <c r="DZ26" s="187" t="s">
        <v>99</v>
      </c>
      <c r="EA26" s="152">
        <v>42430</v>
      </c>
      <c r="EB26" s="63">
        <v>3.3410000000000002</v>
      </c>
      <c r="EC26" s="49"/>
      <c r="ED26" s="186" t="s">
        <v>27</v>
      </c>
      <c r="EE26" s="152">
        <v>42430</v>
      </c>
      <c r="EF26" s="63">
        <v>3.395</v>
      </c>
      <c r="EG26" s="186"/>
      <c r="EH26" s="187" t="s">
        <v>28</v>
      </c>
      <c r="EI26" s="152">
        <v>42430</v>
      </c>
      <c r="EJ26" s="63">
        <v>3.51</v>
      </c>
      <c r="EK26" s="49"/>
      <c r="EL26" s="69" t="s">
        <v>371</v>
      </c>
      <c r="EM26" s="152">
        <v>42430</v>
      </c>
      <c r="EN26" s="63">
        <v>3.8660000000000001</v>
      </c>
      <c r="EO26" s="49"/>
      <c r="EP26" s="69" t="s">
        <v>100</v>
      </c>
      <c r="EQ26" s="152">
        <v>42430</v>
      </c>
      <c r="ER26" s="63">
        <v>3.9660000000000002</v>
      </c>
      <c r="ES26" s="49"/>
      <c r="ET26" s="69" t="s">
        <v>345</v>
      </c>
      <c r="EU26" s="152">
        <v>42430</v>
      </c>
      <c r="EV26" s="63">
        <v>4.6580000000000004</v>
      </c>
      <c r="EW26" s="49"/>
      <c r="EX26" s="186" t="s">
        <v>29</v>
      </c>
      <c r="EY26" s="152">
        <v>42430</v>
      </c>
      <c r="EZ26" s="63"/>
      <c r="FA26" s="186"/>
      <c r="FB26" s="187" t="s">
        <v>40</v>
      </c>
      <c r="FC26" s="152">
        <v>42430</v>
      </c>
      <c r="FD26" s="63"/>
      <c r="FE26" s="49"/>
      <c r="FF26" s="186" t="s">
        <v>41</v>
      </c>
      <c r="FG26" s="152">
        <v>42430</v>
      </c>
      <c r="FH26" s="63"/>
      <c r="FI26" s="186"/>
      <c r="FJ26" s="187" t="s">
        <v>30</v>
      </c>
      <c r="FK26" s="152">
        <v>42430</v>
      </c>
      <c r="FL26" s="63">
        <v>3.1019999999999999</v>
      </c>
      <c r="FM26" s="49"/>
      <c r="FN26" s="186" t="s">
        <v>38</v>
      </c>
      <c r="FO26" s="152">
        <v>42430</v>
      </c>
      <c r="FP26" s="63">
        <v>3.5339999999999998</v>
      </c>
      <c r="FQ26" s="186"/>
      <c r="FR26" s="187" t="s">
        <v>361</v>
      </c>
      <c r="FS26" s="152">
        <v>42430</v>
      </c>
      <c r="FT26" s="63">
        <v>4.1239999999999997</v>
      </c>
      <c r="FU26" s="186"/>
      <c r="FV26" s="187" t="s">
        <v>387</v>
      </c>
      <c r="FW26" s="152">
        <v>42430</v>
      </c>
      <c r="FX26" s="63">
        <v>4.266</v>
      </c>
      <c r="FY26" s="186"/>
      <c r="FZ26" s="187" t="s">
        <v>416</v>
      </c>
      <c r="GA26" s="152">
        <v>42430</v>
      </c>
      <c r="GB26" s="63"/>
      <c r="GC26" s="186"/>
      <c r="GD26" s="187" t="s">
        <v>32</v>
      </c>
      <c r="GE26" s="152">
        <v>42430</v>
      </c>
      <c r="GF26" s="63"/>
      <c r="GG26" s="49"/>
      <c r="GH26" s="186" t="s">
        <v>33</v>
      </c>
      <c r="GI26" s="152">
        <v>42430</v>
      </c>
      <c r="GJ26" s="63"/>
      <c r="GK26" s="186"/>
      <c r="GL26" s="187" t="s">
        <v>34</v>
      </c>
      <c r="GM26" s="152">
        <v>42430</v>
      </c>
      <c r="GN26" s="63">
        <v>6.85</v>
      </c>
      <c r="GO26" s="49"/>
      <c r="GP26" s="187" t="s">
        <v>95</v>
      </c>
      <c r="GQ26" s="152">
        <v>42430</v>
      </c>
      <c r="GR26" s="63">
        <v>3.32</v>
      </c>
      <c r="GS26" s="49"/>
      <c r="GT26" s="186" t="s">
        <v>57</v>
      </c>
      <c r="GU26" s="152">
        <v>42430</v>
      </c>
      <c r="GV26" s="63">
        <v>3.8079999999999998</v>
      </c>
      <c r="GW26" s="49"/>
      <c r="GX26" s="186" t="s">
        <v>365</v>
      </c>
      <c r="GY26" s="152">
        <v>42430</v>
      </c>
      <c r="GZ26" s="63">
        <v>4.1929999999999996</v>
      </c>
      <c r="HA26" s="186"/>
      <c r="HB26" s="187" t="s">
        <v>58</v>
      </c>
      <c r="HC26" s="152">
        <v>42430</v>
      </c>
      <c r="HD26" s="63">
        <v>4.3330000000000002</v>
      </c>
      <c r="HE26" s="49"/>
      <c r="HF26" s="186" t="s">
        <v>396</v>
      </c>
      <c r="HG26" s="152">
        <v>42430</v>
      </c>
      <c r="HH26" s="63">
        <v>4.4080000000000004</v>
      </c>
      <c r="HI26" s="49"/>
      <c r="HJ26" s="187" t="s">
        <v>368</v>
      </c>
      <c r="HK26" s="152">
        <v>42430</v>
      </c>
      <c r="HL26" s="63">
        <v>4.8540000000000001</v>
      </c>
      <c r="HM26" s="49"/>
      <c r="HN26" s="186" t="s">
        <v>35</v>
      </c>
      <c r="HO26" s="152">
        <v>42430</v>
      </c>
      <c r="HP26" s="63"/>
      <c r="HQ26" s="186"/>
      <c r="HR26" s="187" t="s">
        <v>36</v>
      </c>
      <c r="HS26" s="152">
        <v>42430</v>
      </c>
      <c r="HT26" s="63">
        <v>3.423</v>
      </c>
      <c r="HU26" s="49"/>
      <c r="HV26" s="187" t="s">
        <v>401</v>
      </c>
      <c r="HW26" s="152">
        <v>42430</v>
      </c>
      <c r="HX26" s="63"/>
      <c r="HY26" s="49"/>
      <c r="HZ26" s="186" t="s">
        <v>43</v>
      </c>
      <c r="IA26" s="152">
        <v>42430</v>
      </c>
      <c r="IB26" s="63">
        <v>3.7610000000000001</v>
      </c>
      <c r="IC26" s="186"/>
      <c r="ID26" s="187" t="s">
        <v>54</v>
      </c>
      <c r="IE26" s="152">
        <v>42430</v>
      </c>
      <c r="IF26" s="63">
        <v>4.1779999999999999</v>
      </c>
      <c r="IG26" s="49"/>
      <c r="IH26" s="187" t="s">
        <v>423</v>
      </c>
      <c r="II26" s="152">
        <v>42430</v>
      </c>
      <c r="IJ26" s="63"/>
      <c r="IK26" s="49"/>
    </row>
    <row r="27" spans="1:264" x14ac:dyDescent="0.35">
      <c r="A27" s="49"/>
      <c r="C27" s="152">
        <v>42431</v>
      </c>
      <c r="D27" s="186"/>
      <c r="E27" s="186"/>
      <c r="F27" s="187"/>
      <c r="G27" s="152">
        <v>42431</v>
      </c>
      <c r="H27" s="186">
        <v>3.3</v>
      </c>
      <c r="I27" s="49"/>
      <c r="J27" s="186"/>
      <c r="K27" s="152">
        <v>42431</v>
      </c>
      <c r="L27" s="63">
        <v>3.12</v>
      </c>
      <c r="M27" s="49"/>
      <c r="N27" s="187"/>
      <c r="O27" s="152">
        <v>42431</v>
      </c>
      <c r="P27" s="186">
        <v>3.1480000000000001</v>
      </c>
      <c r="Q27" s="49"/>
      <c r="R27" s="186"/>
      <c r="S27" s="152">
        <v>42431</v>
      </c>
      <c r="T27" s="186">
        <v>3.5470000000000002</v>
      </c>
      <c r="U27" s="186"/>
      <c r="V27" s="187"/>
      <c r="W27" s="152">
        <v>42431</v>
      </c>
      <c r="X27" s="186">
        <v>3.9239999999999999</v>
      </c>
      <c r="Y27" s="49"/>
      <c r="Z27" s="186"/>
      <c r="AA27" s="152">
        <v>42431</v>
      </c>
      <c r="AB27" s="186">
        <v>4.1550000000000002</v>
      </c>
      <c r="AC27" s="49"/>
      <c r="AD27" s="186"/>
      <c r="AE27" s="152">
        <v>42431</v>
      </c>
      <c r="AF27" s="186"/>
      <c r="AG27" s="186"/>
      <c r="AH27" s="187"/>
      <c r="AI27" s="152">
        <v>42431</v>
      </c>
      <c r="AJ27" s="186">
        <v>4.2720000000000002</v>
      </c>
      <c r="AK27" s="49"/>
      <c r="AL27" s="186"/>
      <c r="AM27" s="152">
        <v>42431</v>
      </c>
      <c r="AN27" s="186">
        <v>3.4620000000000002</v>
      </c>
      <c r="AO27" s="49"/>
      <c r="AP27" s="186"/>
      <c r="AQ27" s="152">
        <v>42431</v>
      </c>
      <c r="AR27" s="63">
        <v>4.0090000000000003</v>
      </c>
      <c r="AS27" s="49"/>
      <c r="AT27" s="186"/>
      <c r="AU27" s="152">
        <v>42431</v>
      </c>
      <c r="AV27" s="186">
        <v>4.1859999999999999</v>
      </c>
      <c r="AW27" s="186"/>
      <c r="AX27" s="187"/>
      <c r="AY27" s="152">
        <v>42431</v>
      </c>
      <c r="AZ27" s="186"/>
      <c r="BA27" s="49"/>
      <c r="BB27" s="187"/>
      <c r="BC27" s="152">
        <v>42431</v>
      </c>
      <c r="BD27" s="186">
        <v>4.7940000000000005</v>
      </c>
      <c r="BE27" s="49"/>
      <c r="BF27" s="187"/>
      <c r="BG27" s="152">
        <v>42431</v>
      </c>
      <c r="BH27" s="186">
        <v>3.3460000000000001</v>
      </c>
      <c r="BI27" s="49"/>
      <c r="BJ27" s="186"/>
      <c r="BK27" s="152">
        <v>42431</v>
      </c>
      <c r="BL27" s="186">
        <v>3.7450000000000001</v>
      </c>
      <c r="BM27" s="186"/>
      <c r="BN27" s="187"/>
      <c r="BO27" s="152">
        <v>42431</v>
      </c>
      <c r="BP27" s="186">
        <v>4.1139999999999999</v>
      </c>
      <c r="BQ27" s="49"/>
      <c r="BR27" s="186"/>
      <c r="BS27" s="152">
        <v>42431</v>
      </c>
      <c r="BT27" s="186">
        <v>4.84</v>
      </c>
      <c r="BU27" s="49"/>
      <c r="BV27" s="186"/>
      <c r="BW27" s="152">
        <v>42431</v>
      </c>
      <c r="BX27" s="186"/>
      <c r="BY27" s="186"/>
      <c r="BZ27" s="187"/>
      <c r="CA27" s="152">
        <v>42431</v>
      </c>
      <c r="CB27" s="186">
        <v>3.9569999999999999</v>
      </c>
      <c r="CC27" s="49"/>
      <c r="CD27" s="187"/>
      <c r="CE27" s="152">
        <v>42431</v>
      </c>
      <c r="CF27" s="63"/>
      <c r="CG27" s="49"/>
      <c r="CH27" s="186"/>
      <c r="CI27" s="152">
        <v>42431</v>
      </c>
      <c r="CJ27" s="63">
        <v>4.1639999999999997</v>
      </c>
      <c r="CK27" s="186"/>
      <c r="CL27" s="187"/>
      <c r="CM27" s="152">
        <v>42431</v>
      </c>
      <c r="CN27" s="63"/>
      <c r="CO27" s="49"/>
      <c r="CP27" s="152"/>
      <c r="CQ27" s="152">
        <v>42431</v>
      </c>
      <c r="CR27" s="63">
        <v>3.5460000000000003</v>
      </c>
      <c r="CS27" s="186"/>
      <c r="CT27" s="246"/>
      <c r="CU27" s="152">
        <v>42431</v>
      </c>
      <c r="CV27" s="63">
        <v>3.754</v>
      </c>
      <c r="CW27" s="49"/>
      <c r="CX27" s="246"/>
      <c r="CY27" s="152">
        <v>42431</v>
      </c>
      <c r="CZ27" s="63">
        <v>3.9459999999999997</v>
      </c>
      <c r="DA27" s="49"/>
      <c r="DB27" s="152"/>
      <c r="DC27" s="152">
        <v>42431</v>
      </c>
      <c r="DD27" s="63">
        <v>4.3380000000000001</v>
      </c>
      <c r="DE27" s="186"/>
      <c r="DF27" s="190"/>
      <c r="DG27" s="194">
        <v>42431</v>
      </c>
      <c r="DH27" s="247">
        <v>4.5440000000000005</v>
      </c>
      <c r="DI27" s="191"/>
      <c r="DJ27" s="187"/>
      <c r="DK27" s="152">
        <v>42431</v>
      </c>
      <c r="DL27" s="186"/>
      <c r="DM27" s="49"/>
      <c r="DN27" s="186"/>
      <c r="DO27" s="152">
        <v>42431</v>
      </c>
      <c r="DP27" s="63"/>
      <c r="DQ27" s="186"/>
      <c r="DR27" s="187"/>
      <c r="DS27" s="152">
        <v>42431</v>
      </c>
      <c r="DT27" s="63">
        <v>3</v>
      </c>
      <c r="DU27" s="49"/>
      <c r="DV27" s="187"/>
      <c r="DW27" s="152">
        <v>42431</v>
      </c>
      <c r="DX27" s="63">
        <v>3.2439999999999998</v>
      </c>
      <c r="DY27" s="49"/>
      <c r="DZ27" s="187"/>
      <c r="EA27" s="152">
        <v>42431</v>
      </c>
      <c r="EB27" s="63">
        <v>3.36</v>
      </c>
      <c r="EC27" s="49"/>
      <c r="ED27" s="186"/>
      <c r="EE27" s="152">
        <v>42431</v>
      </c>
      <c r="EF27" s="63">
        <v>3.4169999999999998</v>
      </c>
      <c r="EG27" s="186"/>
      <c r="EH27" s="187"/>
      <c r="EI27" s="152">
        <v>42431</v>
      </c>
      <c r="EJ27" s="63">
        <v>3.532</v>
      </c>
      <c r="EK27" s="49"/>
      <c r="EL27" s="187"/>
      <c r="EM27" s="152">
        <v>42431</v>
      </c>
      <c r="EN27" s="63">
        <v>3.899</v>
      </c>
      <c r="EO27" s="49"/>
      <c r="EP27" s="187"/>
      <c r="EQ27" s="152">
        <v>42431</v>
      </c>
      <c r="ER27" s="63">
        <v>4.0030000000000001</v>
      </c>
      <c r="ES27" s="49"/>
      <c r="ET27" s="187"/>
      <c r="EU27" s="152">
        <v>42431</v>
      </c>
      <c r="EV27" s="63">
        <v>4.702</v>
      </c>
      <c r="EW27" s="49"/>
      <c r="EX27" s="186"/>
      <c r="EY27" s="152">
        <v>42431</v>
      </c>
      <c r="EZ27" s="63"/>
      <c r="FA27" s="186"/>
      <c r="FB27" s="187"/>
      <c r="FC27" s="152">
        <v>42431</v>
      </c>
      <c r="FD27" s="63"/>
      <c r="FE27" s="49"/>
      <c r="FF27" s="186"/>
      <c r="FG27" s="152">
        <v>42431</v>
      </c>
      <c r="FH27" s="63"/>
      <c r="FI27" s="186"/>
      <c r="FJ27" s="187"/>
      <c r="FK27" s="152">
        <v>42431</v>
      </c>
      <c r="FL27" s="63">
        <v>2.9430000000000001</v>
      </c>
      <c r="FM27" s="49"/>
      <c r="FN27" s="186"/>
      <c r="FO27" s="152">
        <v>42431</v>
      </c>
      <c r="FP27" s="63">
        <v>3.5789999999999997</v>
      </c>
      <c r="FQ27" s="186"/>
      <c r="FR27" s="187"/>
      <c r="FS27" s="152">
        <v>42431</v>
      </c>
      <c r="FT27" s="63">
        <v>4.173</v>
      </c>
      <c r="FU27" s="186"/>
      <c r="FV27" s="187"/>
      <c r="FW27" s="152">
        <v>42431</v>
      </c>
      <c r="FX27" s="63">
        <v>4.3019999999999996</v>
      </c>
      <c r="FY27" s="186"/>
      <c r="FZ27" s="187"/>
      <c r="GA27" s="152">
        <v>42431</v>
      </c>
      <c r="GB27" s="63"/>
      <c r="GC27" s="186"/>
      <c r="GD27" s="187"/>
      <c r="GE27" s="152">
        <v>42431</v>
      </c>
      <c r="GF27" s="63"/>
      <c r="GG27" s="49"/>
      <c r="GH27" s="186"/>
      <c r="GI27" s="152">
        <v>42431</v>
      </c>
      <c r="GJ27" s="63"/>
      <c r="GK27" s="186"/>
      <c r="GL27" s="187"/>
      <c r="GM27" s="152">
        <v>42431</v>
      </c>
      <c r="GN27" s="63">
        <v>6.85</v>
      </c>
      <c r="GO27" s="49"/>
      <c r="GP27" s="187"/>
      <c r="GQ27" s="152">
        <v>42431</v>
      </c>
      <c r="GR27" s="63">
        <v>3.3290000000000002</v>
      </c>
      <c r="GS27" s="49"/>
      <c r="GT27" s="186"/>
      <c r="GU27" s="152">
        <v>42431</v>
      </c>
      <c r="GV27" s="63">
        <v>3.8369999999999997</v>
      </c>
      <c r="GW27" s="49"/>
      <c r="GX27" s="186"/>
      <c r="GY27" s="152">
        <v>42431</v>
      </c>
      <c r="GZ27" s="63">
        <v>4.2220000000000004</v>
      </c>
      <c r="HA27" s="186"/>
      <c r="HB27" s="187"/>
      <c r="HC27" s="152">
        <v>42431</v>
      </c>
      <c r="HD27" s="63">
        <v>4.3639999999999999</v>
      </c>
      <c r="HE27" s="49"/>
      <c r="HF27" s="186"/>
      <c r="HG27" s="152">
        <v>42431</v>
      </c>
      <c r="HH27" s="63">
        <v>4.4530000000000003</v>
      </c>
      <c r="HI27" s="49"/>
      <c r="HJ27" s="187"/>
      <c r="HK27" s="152">
        <v>42431</v>
      </c>
      <c r="HL27" s="63">
        <v>4.8959999999999999</v>
      </c>
      <c r="HM27" s="49"/>
      <c r="HN27" s="186"/>
      <c r="HO27" s="152">
        <v>42431</v>
      </c>
      <c r="HP27" s="63"/>
      <c r="HQ27" s="186"/>
      <c r="HR27" s="187"/>
      <c r="HS27" s="152">
        <v>42431</v>
      </c>
      <c r="HT27" s="63">
        <v>3.444</v>
      </c>
      <c r="HU27" s="49"/>
      <c r="HV27" s="187"/>
      <c r="HW27" s="152">
        <v>42431</v>
      </c>
      <c r="HX27" s="63"/>
      <c r="HY27" s="49"/>
      <c r="HZ27" s="186"/>
      <c r="IA27" s="152">
        <v>42431</v>
      </c>
      <c r="IB27" s="63">
        <v>3.7829999999999999</v>
      </c>
      <c r="IC27" s="186"/>
      <c r="ID27" s="187"/>
      <c r="IE27" s="152">
        <v>42431</v>
      </c>
      <c r="IF27" s="63">
        <v>4.2080000000000002</v>
      </c>
      <c r="IG27" s="49"/>
      <c r="IH27" s="187"/>
      <c r="II27" s="152">
        <v>42431</v>
      </c>
      <c r="IJ27" s="63"/>
      <c r="IK27" s="49"/>
    </row>
    <row r="28" spans="1:264" x14ac:dyDescent="0.35">
      <c r="B28" s="187"/>
      <c r="C28" s="152">
        <v>42432</v>
      </c>
      <c r="D28" s="186"/>
      <c r="E28" s="186"/>
      <c r="F28" s="187"/>
      <c r="G28" s="152">
        <v>42432</v>
      </c>
      <c r="H28" s="186">
        <v>3.3</v>
      </c>
      <c r="I28" s="49"/>
      <c r="J28" s="186"/>
      <c r="K28" s="152">
        <v>42432</v>
      </c>
      <c r="L28" s="63">
        <v>3.09</v>
      </c>
      <c r="M28" s="49"/>
      <c r="N28" s="187"/>
      <c r="O28" s="152">
        <v>42432</v>
      </c>
      <c r="P28" s="186">
        <v>3.1189999999999998</v>
      </c>
      <c r="Q28" s="49"/>
      <c r="R28" s="186"/>
      <c r="S28" s="152">
        <v>42432</v>
      </c>
      <c r="T28" s="186">
        <v>3.5179999999999998</v>
      </c>
      <c r="U28" s="186"/>
      <c r="V28" s="187"/>
      <c r="W28" s="152">
        <v>42432</v>
      </c>
      <c r="X28" s="186">
        <v>3.9060000000000001</v>
      </c>
      <c r="Y28" s="49"/>
      <c r="Z28" s="186"/>
      <c r="AA28" s="152">
        <v>42432</v>
      </c>
      <c r="AB28" s="186">
        <v>4.141</v>
      </c>
      <c r="AC28" s="49"/>
      <c r="AD28" s="186"/>
      <c r="AE28" s="152">
        <v>42432</v>
      </c>
      <c r="AF28" s="186"/>
      <c r="AG28" s="186"/>
      <c r="AH28" s="187"/>
      <c r="AI28" s="152">
        <v>42432</v>
      </c>
      <c r="AJ28" s="186">
        <v>4.266</v>
      </c>
      <c r="AK28" s="49"/>
      <c r="AL28" s="186"/>
      <c r="AM28" s="152">
        <v>42432</v>
      </c>
      <c r="AN28" s="186">
        <v>3.4449999999999998</v>
      </c>
      <c r="AO28" s="49"/>
      <c r="AP28" s="186"/>
      <c r="AQ28" s="152">
        <v>42432</v>
      </c>
      <c r="AR28" s="63">
        <v>3.9849999999999999</v>
      </c>
      <c r="AS28" s="49"/>
      <c r="AT28" s="186"/>
      <c r="AU28" s="152">
        <v>42432</v>
      </c>
      <c r="AV28" s="186">
        <v>4.1609999999999996</v>
      </c>
      <c r="AW28" s="186"/>
      <c r="AX28" s="187"/>
      <c r="AY28" s="152">
        <v>42432</v>
      </c>
      <c r="AZ28" s="186"/>
      <c r="BA28" s="49"/>
      <c r="BB28" s="187"/>
      <c r="BC28" s="152">
        <v>42432</v>
      </c>
      <c r="BD28" s="186">
        <v>4.7690000000000001</v>
      </c>
      <c r="BE28" s="49"/>
      <c r="BF28" s="187"/>
      <c r="BG28" s="152">
        <v>42432</v>
      </c>
      <c r="BH28" s="186">
        <v>3.33</v>
      </c>
      <c r="BI28" s="49"/>
      <c r="BJ28" s="186"/>
      <c r="BK28" s="152">
        <v>42432</v>
      </c>
      <c r="BL28" s="186">
        <v>3.7279999999999998</v>
      </c>
      <c r="BM28" s="186"/>
      <c r="BN28" s="187"/>
      <c r="BO28" s="152">
        <v>42432</v>
      </c>
      <c r="BP28" s="186">
        <v>4.0860000000000003</v>
      </c>
      <c r="BQ28" s="49"/>
      <c r="BR28" s="186"/>
      <c r="BS28" s="152">
        <v>42432</v>
      </c>
      <c r="BT28" s="186">
        <v>4.8159999999999998</v>
      </c>
      <c r="BU28" s="49"/>
      <c r="BV28" s="186"/>
      <c r="BW28" s="152">
        <v>42432</v>
      </c>
      <c r="BX28" s="186"/>
      <c r="BY28" s="186"/>
      <c r="BZ28" s="187"/>
      <c r="CA28" s="152">
        <v>42432</v>
      </c>
      <c r="CB28" s="186">
        <v>3.9340000000000002</v>
      </c>
      <c r="CC28" s="49"/>
      <c r="CD28" s="187"/>
      <c r="CE28" s="152">
        <v>42432</v>
      </c>
      <c r="CF28" s="63"/>
      <c r="CG28" s="49"/>
      <c r="CH28" s="186"/>
      <c r="CI28" s="152">
        <v>42432</v>
      </c>
      <c r="CJ28" s="63">
        <v>4.1399999999999997</v>
      </c>
      <c r="CK28" s="186"/>
      <c r="CL28" s="187"/>
      <c r="CM28" s="152">
        <v>42432</v>
      </c>
      <c r="CN28" s="63"/>
      <c r="CO28" s="49"/>
      <c r="CP28" s="152"/>
      <c r="CQ28" s="152">
        <v>42432</v>
      </c>
      <c r="CR28" s="63">
        <v>3.5259999999999998</v>
      </c>
      <c r="CS28" s="186"/>
      <c r="CT28" s="246"/>
      <c r="CU28" s="152">
        <v>42432</v>
      </c>
      <c r="CV28" s="63">
        <v>3.7349999999999999</v>
      </c>
      <c r="CW28" s="49"/>
      <c r="CX28" s="246"/>
      <c r="CY28" s="152">
        <v>42432</v>
      </c>
      <c r="CZ28" s="63">
        <v>3.9239999999999999</v>
      </c>
      <c r="DA28" s="49"/>
      <c r="DB28" s="152"/>
      <c r="DC28" s="152">
        <v>42432</v>
      </c>
      <c r="DD28" s="63">
        <v>4.2990000000000004</v>
      </c>
      <c r="DE28" s="186"/>
      <c r="DF28" s="190"/>
      <c r="DG28" s="194">
        <v>42432</v>
      </c>
      <c r="DH28" s="247">
        <v>4.5209999999999999</v>
      </c>
      <c r="DI28" s="191"/>
      <c r="DJ28" s="187"/>
      <c r="DK28" s="152">
        <v>42432</v>
      </c>
      <c r="DL28" s="186"/>
      <c r="DM28" s="49"/>
      <c r="DN28" s="186"/>
      <c r="DO28" s="152">
        <v>42432</v>
      </c>
      <c r="DP28" s="63"/>
      <c r="DQ28" s="186"/>
      <c r="DR28" s="187"/>
      <c r="DS28" s="152">
        <v>42432</v>
      </c>
      <c r="DT28" s="63">
        <v>2.9750000000000001</v>
      </c>
      <c r="DU28" s="49"/>
      <c r="DV28" s="187"/>
      <c r="DW28" s="152">
        <v>42432</v>
      </c>
      <c r="DX28" s="63">
        <v>3.2250000000000001</v>
      </c>
      <c r="DY28" s="49"/>
      <c r="DZ28" s="187"/>
      <c r="EA28" s="152">
        <v>42432</v>
      </c>
      <c r="EB28" s="63">
        <v>3.3359999999999999</v>
      </c>
      <c r="EC28" s="49"/>
      <c r="ED28" s="186"/>
      <c r="EE28" s="152">
        <v>42432</v>
      </c>
      <c r="EF28" s="63">
        <v>3.3929999999999998</v>
      </c>
      <c r="EG28" s="186"/>
      <c r="EH28" s="187"/>
      <c r="EI28" s="152">
        <v>42432</v>
      </c>
      <c r="EJ28" s="63">
        <v>3.508</v>
      </c>
      <c r="EK28" s="49"/>
      <c r="EL28" s="187"/>
      <c r="EM28" s="152">
        <v>42432</v>
      </c>
      <c r="EN28" s="63">
        <v>3.875</v>
      </c>
      <c r="EO28" s="49"/>
      <c r="EP28" s="187"/>
      <c r="EQ28" s="152">
        <v>42432</v>
      </c>
      <c r="ER28" s="63">
        <v>3.9779999999999998</v>
      </c>
      <c r="ES28" s="49"/>
      <c r="ET28" s="187"/>
      <c r="EU28" s="152">
        <v>42432</v>
      </c>
      <c r="EV28" s="63">
        <v>4.6840000000000002</v>
      </c>
      <c r="EW28" s="49"/>
      <c r="EX28" s="186"/>
      <c r="EY28" s="152">
        <v>42432</v>
      </c>
      <c r="EZ28" s="63"/>
      <c r="FA28" s="186"/>
      <c r="FB28" s="187"/>
      <c r="FC28" s="152">
        <v>42432</v>
      </c>
      <c r="FD28" s="63"/>
      <c r="FE28" s="49"/>
      <c r="FF28" s="186"/>
      <c r="FG28" s="152">
        <v>42432</v>
      </c>
      <c r="FH28" s="63"/>
      <c r="FI28" s="186"/>
      <c r="FJ28" s="187"/>
      <c r="FK28" s="152">
        <v>42432</v>
      </c>
      <c r="FL28" s="63">
        <v>2.9370000000000003</v>
      </c>
      <c r="FM28" s="49"/>
      <c r="FN28" s="186"/>
      <c r="FO28" s="152">
        <v>42432</v>
      </c>
      <c r="FP28" s="63">
        <v>3.5529999999999999</v>
      </c>
      <c r="FQ28" s="186"/>
      <c r="FR28" s="187"/>
      <c r="FS28" s="152">
        <v>42432</v>
      </c>
      <c r="FT28" s="63">
        <v>4.1429999999999998</v>
      </c>
      <c r="FU28" s="186"/>
      <c r="FV28" s="187"/>
      <c r="FW28" s="152">
        <v>42432</v>
      </c>
      <c r="FX28" s="63">
        <v>4.2759999999999998</v>
      </c>
      <c r="FY28" s="186"/>
      <c r="FZ28" s="187"/>
      <c r="GA28" s="152">
        <v>42432</v>
      </c>
      <c r="GB28" s="63"/>
      <c r="GC28" s="186"/>
      <c r="GD28" s="187"/>
      <c r="GE28" s="152">
        <v>42432</v>
      </c>
      <c r="GF28" s="63"/>
      <c r="GG28" s="49"/>
      <c r="GH28" s="186"/>
      <c r="GI28" s="152">
        <v>42432</v>
      </c>
      <c r="GJ28" s="63"/>
      <c r="GK28" s="186"/>
      <c r="GL28" s="187"/>
      <c r="GM28" s="152">
        <v>42432</v>
      </c>
      <c r="GN28" s="63">
        <v>6.85</v>
      </c>
      <c r="GO28" s="49"/>
      <c r="GP28" s="187"/>
      <c r="GQ28" s="152">
        <v>42432</v>
      </c>
      <c r="GR28" s="63">
        <v>3.3170000000000002</v>
      </c>
      <c r="GS28" s="49"/>
      <c r="GT28" s="186"/>
      <c r="GU28" s="152">
        <v>42432</v>
      </c>
      <c r="GV28" s="63">
        <v>3.8149999999999999</v>
      </c>
      <c r="GW28" s="49"/>
      <c r="GX28" s="186"/>
      <c r="GY28" s="152">
        <v>42432</v>
      </c>
      <c r="GZ28" s="63">
        <v>4.2130000000000001</v>
      </c>
      <c r="HA28" s="186"/>
      <c r="HB28" s="187"/>
      <c r="HC28" s="152">
        <v>42432</v>
      </c>
      <c r="HD28" s="63">
        <v>4.3529999999999998</v>
      </c>
      <c r="HE28" s="49"/>
      <c r="HF28" s="186"/>
      <c r="HG28" s="152">
        <v>42432</v>
      </c>
      <c r="HH28" s="63">
        <v>4.4610000000000003</v>
      </c>
      <c r="HI28" s="49"/>
      <c r="HJ28" s="187"/>
      <c r="HK28" s="152">
        <v>42432</v>
      </c>
      <c r="HL28" s="63">
        <v>4.8890000000000002</v>
      </c>
      <c r="HM28" s="49"/>
      <c r="HN28" s="186"/>
      <c r="HO28" s="152">
        <v>42432</v>
      </c>
      <c r="HP28" s="63"/>
      <c r="HQ28" s="186"/>
      <c r="HR28" s="187"/>
      <c r="HS28" s="152">
        <v>42432</v>
      </c>
      <c r="HT28" s="63">
        <v>3.4279999999999999</v>
      </c>
      <c r="HU28" s="49"/>
      <c r="HV28" s="187"/>
      <c r="HW28" s="152">
        <v>42432</v>
      </c>
      <c r="HX28" s="63"/>
      <c r="HY28" s="49"/>
      <c r="HZ28" s="186"/>
      <c r="IA28" s="152">
        <v>42432</v>
      </c>
      <c r="IB28" s="63">
        <v>3.758</v>
      </c>
      <c r="IC28" s="186"/>
      <c r="ID28" s="187"/>
      <c r="IE28" s="152">
        <v>42432</v>
      </c>
      <c r="IF28" s="63">
        <v>4.1849999999999996</v>
      </c>
      <c r="IG28" s="49"/>
      <c r="IH28" s="187"/>
      <c r="II28" s="152">
        <v>42432</v>
      </c>
      <c r="IJ28" s="63"/>
      <c r="IK28" s="49"/>
    </row>
    <row r="29" spans="1:264" x14ac:dyDescent="0.35">
      <c r="B29" s="187"/>
      <c r="C29" s="152">
        <v>42433</v>
      </c>
      <c r="D29" s="186"/>
      <c r="E29" s="186"/>
      <c r="F29" s="187"/>
      <c r="G29" s="152">
        <v>42433</v>
      </c>
      <c r="H29" s="186">
        <v>3.2879999999999998</v>
      </c>
      <c r="I29" s="49"/>
      <c r="J29" s="186"/>
      <c r="K29" s="152">
        <v>42433</v>
      </c>
      <c r="L29" s="63">
        <v>3.089</v>
      </c>
      <c r="M29" s="49"/>
      <c r="N29" s="187"/>
      <c r="O29" s="152">
        <v>42433</v>
      </c>
      <c r="P29" s="186">
        <v>3.1259999999999999</v>
      </c>
      <c r="Q29" s="49"/>
      <c r="R29" s="186"/>
      <c r="S29" s="152">
        <v>42433</v>
      </c>
      <c r="T29" s="186">
        <v>3.536</v>
      </c>
      <c r="U29" s="186"/>
      <c r="V29" s="187"/>
      <c r="W29" s="152">
        <v>42433</v>
      </c>
      <c r="X29" s="186">
        <v>3.8860000000000001</v>
      </c>
      <c r="Y29" s="49"/>
      <c r="Z29" s="186"/>
      <c r="AA29" s="152">
        <v>42433</v>
      </c>
      <c r="AB29" s="186">
        <v>4.1589999999999998</v>
      </c>
      <c r="AC29" s="49"/>
      <c r="AD29" s="186"/>
      <c r="AE29" s="152">
        <v>42433</v>
      </c>
      <c r="AF29" s="186"/>
      <c r="AG29" s="186"/>
      <c r="AH29" s="187"/>
      <c r="AI29" s="152">
        <v>42433</v>
      </c>
      <c r="AJ29" s="186">
        <v>3.746</v>
      </c>
      <c r="AK29" s="49"/>
      <c r="AL29" s="186"/>
      <c r="AM29" s="152">
        <v>42433</v>
      </c>
      <c r="AN29" s="186">
        <v>3.3860000000000001</v>
      </c>
      <c r="AO29" s="49"/>
      <c r="AP29" s="186"/>
      <c r="AQ29" s="152">
        <v>42433</v>
      </c>
      <c r="AR29" s="63">
        <v>4.0019999999999998</v>
      </c>
      <c r="AS29" s="49"/>
      <c r="AT29" s="186"/>
      <c r="AU29" s="152">
        <v>42433</v>
      </c>
      <c r="AV29" s="186">
        <v>4.1779999999999999</v>
      </c>
      <c r="AW29" s="186"/>
      <c r="AX29" s="187"/>
      <c r="AY29" s="152">
        <v>42433</v>
      </c>
      <c r="AZ29" s="186"/>
      <c r="BA29" s="49"/>
      <c r="BB29" s="187"/>
      <c r="BC29" s="152">
        <v>42433</v>
      </c>
      <c r="BD29" s="186">
        <v>4.7869999999999999</v>
      </c>
      <c r="BE29" s="49"/>
      <c r="BF29" s="187"/>
      <c r="BG29" s="152">
        <v>42433</v>
      </c>
      <c r="BH29" s="186">
        <v>3.3180000000000001</v>
      </c>
      <c r="BI29" s="49"/>
      <c r="BJ29" s="186"/>
      <c r="BK29" s="152">
        <v>42433</v>
      </c>
      <c r="BL29" s="186">
        <v>3.7439999999999998</v>
      </c>
      <c r="BM29" s="186"/>
      <c r="BN29" s="187"/>
      <c r="BO29" s="152">
        <v>42433</v>
      </c>
      <c r="BP29" s="186">
        <v>4.1040000000000001</v>
      </c>
      <c r="BQ29" s="49"/>
      <c r="BR29" s="186"/>
      <c r="BS29" s="152">
        <v>42433</v>
      </c>
      <c r="BT29" s="186">
        <v>4.8339999999999996</v>
      </c>
      <c r="BU29" s="49"/>
      <c r="BV29" s="186"/>
      <c r="BW29" s="152">
        <v>42433</v>
      </c>
      <c r="BX29" s="186"/>
      <c r="BY29" s="186"/>
      <c r="BZ29" s="187"/>
      <c r="CA29" s="152">
        <v>42433</v>
      </c>
      <c r="CB29" s="186">
        <v>3.952</v>
      </c>
      <c r="CC29" s="49"/>
      <c r="CD29" s="187"/>
      <c r="CE29" s="152">
        <v>42433</v>
      </c>
      <c r="CF29" s="63"/>
      <c r="CG29" s="49"/>
      <c r="CH29" s="186"/>
      <c r="CI29" s="152">
        <v>42433</v>
      </c>
      <c r="CJ29" s="63">
        <v>4.1580000000000004</v>
      </c>
      <c r="CK29" s="186"/>
      <c r="CL29" s="187"/>
      <c r="CM29" s="152">
        <v>42433</v>
      </c>
      <c r="CN29" s="63"/>
      <c r="CO29" s="49"/>
      <c r="CP29" s="152"/>
      <c r="CQ29" s="152">
        <v>42433</v>
      </c>
      <c r="CR29" s="63">
        <v>3.528</v>
      </c>
      <c r="CS29" s="186"/>
      <c r="CT29" s="246"/>
      <c r="CU29" s="152">
        <v>42433</v>
      </c>
      <c r="CV29" s="63">
        <v>3.75</v>
      </c>
      <c r="CW29" s="49"/>
      <c r="CX29" s="246"/>
      <c r="CY29" s="152">
        <v>42433</v>
      </c>
      <c r="CZ29" s="63">
        <v>3.94</v>
      </c>
      <c r="DA29" s="49"/>
      <c r="DB29" s="152"/>
      <c r="DC29" s="152">
        <v>42433</v>
      </c>
      <c r="DD29" s="63">
        <v>4.3129999999999997</v>
      </c>
      <c r="DE29" s="186"/>
      <c r="DF29" s="190"/>
      <c r="DG29" s="194">
        <v>42433</v>
      </c>
      <c r="DH29" s="247">
        <v>4.5389999999999997</v>
      </c>
      <c r="DI29" s="191"/>
      <c r="DJ29" s="187"/>
      <c r="DK29" s="152">
        <v>42433</v>
      </c>
      <c r="DL29" s="186"/>
      <c r="DM29" s="49"/>
      <c r="DN29" s="186"/>
      <c r="DO29" s="152">
        <v>42433</v>
      </c>
      <c r="DP29" s="63"/>
      <c r="DQ29" s="186"/>
      <c r="DR29" s="187"/>
      <c r="DS29" s="152">
        <v>42433</v>
      </c>
      <c r="DT29" s="63">
        <v>2.976</v>
      </c>
      <c r="DU29" s="49"/>
      <c r="DV29" s="187"/>
      <c r="DW29" s="152">
        <v>42433</v>
      </c>
      <c r="DX29" s="63">
        <v>3.24</v>
      </c>
      <c r="DY29" s="49"/>
      <c r="DZ29" s="187"/>
      <c r="EA29" s="152">
        <v>42433</v>
      </c>
      <c r="EB29" s="63">
        <v>3.3529999999999998</v>
      </c>
      <c r="EC29" s="49"/>
      <c r="ED29" s="186"/>
      <c r="EE29" s="152">
        <v>42433</v>
      </c>
      <c r="EF29" s="63">
        <v>3.4079999999999999</v>
      </c>
      <c r="EG29" s="186"/>
      <c r="EH29" s="187"/>
      <c r="EI29" s="152">
        <v>42433</v>
      </c>
      <c r="EJ29" s="63">
        <v>3.5249999999999999</v>
      </c>
      <c r="EK29" s="49"/>
      <c r="EL29" s="187"/>
      <c r="EM29" s="152">
        <v>42433</v>
      </c>
      <c r="EN29" s="63">
        <v>3.8919999999999999</v>
      </c>
      <c r="EO29" s="49"/>
      <c r="EP29" s="187"/>
      <c r="EQ29" s="152">
        <v>42433</v>
      </c>
      <c r="ER29" s="63">
        <v>3.996</v>
      </c>
      <c r="ES29" s="49"/>
      <c r="ET29" s="187"/>
      <c r="EU29" s="152">
        <v>42433</v>
      </c>
      <c r="EV29" s="63">
        <v>4.7050000000000001</v>
      </c>
      <c r="EW29" s="49"/>
      <c r="EX29" s="186"/>
      <c r="EY29" s="152">
        <v>42433</v>
      </c>
      <c r="EZ29" s="63"/>
      <c r="FA29" s="186"/>
      <c r="FB29" s="187"/>
      <c r="FC29" s="152">
        <v>42433</v>
      </c>
      <c r="FD29" s="63"/>
      <c r="FE29" s="49"/>
      <c r="FF29" s="186"/>
      <c r="FG29" s="152">
        <v>42433</v>
      </c>
      <c r="FH29" s="63"/>
      <c r="FI29" s="186"/>
      <c r="FJ29" s="187"/>
      <c r="FK29" s="152">
        <v>42433</v>
      </c>
      <c r="FL29" s="63">
        <v>2.968</v>
      </c>
      <c r="FM29" s="49"/>
      <c r="FN29" s="186"/>
      <c r="FO29" s="152">
        <v>42433</v>
      </c>
      <c r="FP29" s="63">
        <v>3.5720000000000001</v>
      </c>
      <c r="FQ29" s="186"/>
      <c r="FR29" s="187"/>
      <c r="FS29" s="152">
        <v>42433</v>
      </c>
      <c r="FT29" s="63">
        <v>4.1639999999999997</v>
      </c>
      <c r="FU29" s="186"/>
      <c r="FV29" s="187"/>
      <c r="FW29" s="152">
        <v>42433</v>
      </c>
      <c r="FX29" s="63">
        <v>4.298</v>
      </c>
      <c r="FY29" s="186"/>
      <c r="FZ29" s="187"/>
      <c r="GA29" s="152">
        <v>42433</v>
      </c>
      <c r="GB29" s="63"/>
      <c r="GC29" s="186"/>
      <c r="GD29" s="187"/>
      <c r="GE29" s="152">
        <v>42433</v>
      </c>
      <c r="GF29" s="63"/>
      <c r="GG29" s="49"/>
      <c r="GH29" s="186"/>
      <c r="GI29" s="152">
        <v>42433</v>
      </c>
      <c r="GJ29" s="63"/>
      <c r="GK29" s="186"/>
      <c r="GL29" s="187"/>
      <c r="GM29" s="152">
        <v>42433</v>
      </c>
      <c r="GN29" s="63"/>
      <c r="GO29" s="49"/>
      <c r="GP29" s="187"/>
      <c r="GQ29" s="152">
        <v>42433</v>
      </c>
      <c r="GR29" s="63">
        <v>3.3279999999999998</v>
      </c>
      <c r="GS29" s="49"/>
      <c r="GT29" s="186"/>
      <c r="GU29" s="152">
        <v>42433</v>
      </c>
      <c r="GV29" s="63">
        <v>3.831</v>
      </c>
      <c r="GW29" s="49"/>
      <c r="GX29" s="186"/>
      <c r="GY29" s="152">
        <v>42433</v>
      </c>
      <c r="GZ29" s="63">
        <v>4.2519999999999998</v>
      </c>
      <c r="HA29" s="186"/>
      <c r="HB29" s="187"/>
      <c r="HC29" s="152">
        <v>42433</v>
      </c>
      <c r="HD29" s="63">
        <v>4.3689999999999998</v>
      </c>
      <c r="HE29" s="49"/>
      <c r="HF29" s="186"/>
      <c r="HG29" s="152">
        <v>42433</v>
      </c>
      <c r="HH29" s="63">
        <v>4.4800000000000004</v>
      </c>
      <c r="HI29" s="49"/>
      <c r="HJ29" s="187"/>
      <c r="HK29" s="152">
        <v>42433</v>
      </c>
      <c r="HL29" s="63">
        <v>4.9089999999999998</v>
      </c>
      <c r="HM29" s="49"/>
      <c r="HN29" s="186"/>
      <c r="HO29" s="152">
        <v>42433</v>
      </c>
      <c r="HP29" s="63"/>
      <c r="HQ29" s="186"/>
      <c r="HR29" s="187"/>
      <c r="HS29" s="152">
        <v>42433</v>
      </c>
      <c r="HT29" s="63">
        <v>3.427</v>
      </c>
      <c r="HU29" s="49"/>
      <c r="HV29" s="187"/>
      <c r="HW29" s="152">
        <v>42433</v>
      </c>
      <c r="HX29" s="63"/>
      <c r="HY29" s="49"/>
      <c r="HZ29" s="186"/>
      <c r="IA29" s="152">
        <v>42433</v>
      </c>
      <c r="IB29" s="63">
        <v>3.7749999999999999</v>
      </c>
      <c r="IC29" s="186"/>
      <c r="ID29" s="187"/>
      <c r="IE29" s="152">
        <v>42433</v>
      </c>
      <c r="IF29" s="63">
        <v>4.202</v>
      </c>
      <c r="IG29" s="49"/>
      <c r="IH29" s="187"/>
      <c r="II29" s="152">
        <v>42433</v>
      </c>
      <c r="IJ29" s="63"/>
      <c r="IK29" s="49"/>
    </row>
    <row r="30" spans="1:264" x14ac:dyDescent="0.35">
      <c r="B30" s="187"/>
      <c r="C30" s="152">
        <v>42436</v>
      </c>
      <c r="D30" s="186"/>
      <c r="E30" s="152"/>
      <c r="F30" s="187"/>
      <c r="G30" s="152">
        <v>42436</v>
      </c>
      <c r="H30" s="186">
        <v>3.2930000000000001</v>
      </c>
      <c r="I30" s="116"/>
      <c r="J30" s="186"/>
      <c r="K30" s="152">
        <v>42436</v>
      </c>
      <c r="L30" s="63">
        <v>3.1059999999999999</v>
      </c>
      <c r="M30" s="116"/>
      <c r="N30" s="246"/>
      <c r="O30" s="152">
        <v>42436</v>
      </c>
      <c r="P30" s="186">
        <v>3.129</v>
      </c>
      <c r="Q30" s="116"/>
      <c r="R30" s="152"/>
      <c r="S30" s="152">
        <v>42436</v>
      </c>
      <c r="T30" s="186">
        <v>3.5529999999999999</v>
      </c>
      <c r="U30" s="152"/>
      <c r="V30" s="246"/>
      <c r="W30" s="152">
        <v>42436</v>
      </c>
      <c r="X30" s="186">
        <v>3.8929999999999998</v>
      </c>
      <c r="Y30" s="116"/>
      <c r="Z30" s="152"/>
      <c r="AA30" s="152">
        <v>42436</v>
      </c>
      <c r="AB30" s="186">
        <v>4.173</v>
      </c>
      <c r="AC30" s="116"/>
      <c r="AD30" s="186"/>
      <c r="AE30" s="152">
        <v>42436</v>
      </c>
      <c r="AF30" s="186"/>
      <c r="AG30" s="152"/>
      <c r="AH30" s="187"/>
      <c r="AI30" s="152">
        <v>42436</v>
      </c>
      <c r="AJ30" s="186">
        <v>3.7109999999999999</v>
      </c>
      <c r="AK30" s="116"/>
      <c r="AL30" s="186"/>
      <c r="AM30" s="152">
        <v>42436</v>
      </c>
      <c r="AN30" s="186">
        <v>3.3460000000000001</v>
      </c>
      <c r="AO30" s="116"/>
      <c r="AP30" s="152"/>
      <c r="AQ30" s="152">
        <v>42436</v>
      </c>
      <c r="AR30" s="63">
        <v>3.9619999999999997</v>
      </c>
      <c r="AS30" s="116"/>
      <c r="AT30" s="186"/>
      <c r="AU30" s="152">
        <v>42436</v>
      </c>
      <c r="AV30" s="186">
        <v>4.0730000000000004</v>
      </c>
      <c r="AW30" s="152"/>
      <c r="AX30" s="187"/>
      <c r="AY30" s="152">
        <v>42436</v>
      </c>
      <c r="AZ30" s="186"/>
      <c r="BA30" s="116"/>
      <c r="BB30" s="187"/>
      <c r="BC30" s="152">
        <v>42436</v>
      </c>
      <c r="BD30" s="186">
        <v>4.82</v>
      </c>
      <c r="BE30" s="116"/>
      <c r="BF30" s="187"/>
      <c r="BG30" s="152">
        <v>42436</v>
      </c>
      <c r="BH30" s="186">
        <v>3.3050000000000002</v>
      </c>
      <c r="BI30" s="116"/>
      <c r="BJ30" s="186"/>
      <c r="BK30" s="152">
        <v>42436</v>
      </c>
      <c r="BL30" s="186">
        <v>3.7229999999999999</v>
      </c>
      <c r="BM30" s="152"/>
      <c r="BN30" s="187"/>
      <c r="BO30" s="152">
        <v>42436</v>
      </c>
      <c r="BP30" s="186">
        <v>3.9820000000000002</v>
      </c>
      <c r="BQ30" s="116"/>
      <c r="BR30" s="186"/>
      <c r="BS30" s="152">
        <v>42436</v>
      </c>
      <c r="BT30" s="186">
        <v>4.7670000000000003</v>
      </c>
      <c r="BU30" s="116"/>
      <c r="BV30" s="186"/>
      <c r="BW30" s="152">
        <v>42436</v>
      </c>
      <c r="BX30" s="186"/>
      <c r="BY30" s="152"/>
      <c r="BZ30" s="187"/>
      <c r="CA30" s="152">
        <v>42436</v>
      </c>
      <c r="CB30" s="186">
        <v>3.9130000000000003</v>
      </c>
      <c r="CC30" s="116"/>
      <c r="CD30" s="246"/>
      <c r="CE30" s="152">
        <v>42436</v>
      </c>
      <c r="CF30" s="63"/>
      <c r="CG30" s="116"/>
      <c r="CH30" s="152"/>
      <c r="CI30" s="152">
        <v>42436</v>
      </c>
      <c r="CJ30" s="63">
        <v>4.1829999999999998</v>
      </c>
      <c r="CK30" s="152"/>
      <c r="CL30" s="187"/>
      <c r="CM30" s="152">
        <v>42436</v>
      </c>
      <c r="CN30" s="63"/>
      <c r="CO30" s="116"/>
      <c r="CP30" s="152"/>
      <c r="CQ30" s="152">
        <v>42436</v>
      </c>
      <c r="CR30" s="63">
        <v>3.476</v>
      </c>
      <c r="CS30" s="152"/>
      <c r="CT30" s="246"/>
      <c r="CU30" s="152">
        <v>42436</v>
      </c>
      <c r="CV30" s="63">
        <v>3.7349999999999999</v>
      </c>
      <c r="CW30" s="116"/>
      <c r="CX30" s="246"/>
      <c r="CY30" s="152">
        <v>42436</v>
      </c>
      <c r="CZ30" s="63">
        <v>3.9590000000000001</v>
      </c>
      <c r="DA30" s="116"/>
      <c r="DB30" s="152"/>
      <c r="DC30" s="152">
        <v>42436</v>
      </c>
      <c r="DD30" s="63">
        <v>4.3250000000000002</v>
      </c>
      <c r="DE30" s="152"/>
      <c r="DF30" s="190"/>
      <c r="DG30" s="194">
        <v>42436</v>
      </c>
      <c r="DH30" s="247">
        <v>4.5510000000000002</v>
      </c>
      <c r="DI30" s="191"/>
      <c r="DJ30" s="187"/>
      <c r="DK30" s="152">
        <v>42436</v>
      </c>
      <c r="DL30" s="186"/>
      <c r="DM30" s="116"/>
      <c r="DN30" s="186"/>
      <c r="DO30" s="152">
        <v>42436</v>
      </c>
      <c r="DP30" s="63"/>
      <c r="DQ30" s="152"/>
      <c r="DR30" s="187"/>
      <c r="DS30" s="152">
        <v>42436</v>
      </c>
      <c r="DT30" s="63">
        <v>2.9889999999999999</v>
      </c>
      <c r="DU30" s="116"/>
      <c r="DV30" s="187"/>
      <c r="DW30" s="152">
        <v>42436</v>
      </c>
      <c r="DX30" s="63">
        <v>3.2509999999999999</v>
      </c>
      <c r="DY30" s="116"/>
      <c r="DZ30" s="187"/>
      <c r="EA30" s="152">
        <v>42436</v>
      </c>
      <c r="EB30" s="63">
        <v>3.35</v>
      </c>
      <c r="EC30" s="116"/>
      <c r="ED30" s="186"/>
      <c r="EE30" s="152">
        <v>42436</v>
      </c>
      <c r="EF30" s="63">
        <v>3.4129999999999998</v>
      </c>
      <c r="EG30" s="152"/>
      <c r="EH30" s="187"/>
      <c r="EI30" s="152">
        <v>42436</v>
      </c>
      <c r="EJ30" s="63">
        <v>3.5230000000000001</v>
      </c>
      <c r="EK30" s="116"/>
      <c r="EL30" s="187"/>
      <c r="EM30" s="152">
        <v>42436</v>
      </c>
      <c r="EN30" s="63">
        <v>3.907</v>
      </c>
      <c r="EO30" s="116"/>
      <c r="EP30" s="187"/>
      <c r="EQ30" s="152">
        <v>42436</v>
      </c>
      <c r="ER30" s="63">
        <v>4.0119999999999996</v>
      </c>
      <c r="ES30" s="116"/>
      <c r="ET30" s="187"/>
      <c r="EU30" s="152">
        <v>42436</v>
      </c>
      <c r="EV30" s="63">
        <v>4.7190000000000003</v>
      </c>
      <c r="EW30" s="116"/>
      <c r="EX30" s="186"/>
      <c r="EY30" s="152">
        <v>42436</v>
      </c>
      <c r="EZ30" s="63"/>
      <c r="FA30" s="152"/>
      <c r="FB30" s="246"/>
      <c r="FC30" s="152">
        <v>42436</v>
      </c>
      <c r="FD30" s="63"/>
      <c r="FE30" s="116"/>
      <c r="FF30" s="152"/>
      <c r="FG30" s="152">
        <v>42436</v>
      </c>
      <c r="FH30" s="63"/>
      <c r="FI30" s="152"/>
      <c r="FJ30" s="187"/>
      <c r="FK30" s="152">
        <v>42436</v>
      </c>
      <c r="FL30" s="63">
        <v>2.9750000000000001</v>
      </c>
      <c r="FM30" s="116"/>
      <c r="FN30" s="152"/>
      <c r="FO30" s="152">
        <v>42436</v>
      </c>
      <c r="FP30" s="63">
        <v>3.589</v>
      </c>
      <c r="FQ30" s="152"/>
      <c r="FR30" s="246"/>
      <c r="FS30" s="152">
        <v>42436</v>
      </c>
      <c r="FT30" s="63">
        <v>4.181</v>
      </c>
      <c r="FU30" s="152"/>
      <c r="FV30" s="246"/>
      <c r="FW30" s="152">
        <v>42436</v>
      </c>
      <c r="FX30" s="63">
        <v>4.3070000000000004</v>
      </c>
      <c r="FY30" s="152"/>
      <c r="FZ30" s="246"/>
      <c r="GA30" s="152">
        <v>42436</v>
      </c>
      <c r="GB30" s="63"/>
      <c r="GC30" s="152"/>
      <c r="GD30" s="187"/>
      <c r="GE30" s="152">
        <v>42436</v>
      </c>
      <c r="GF30" s="63"/>
      <c r="GG30" s="116"/>
      <c r="GH30" s="186"/>
      <c r="GI30" s="152">
        <v>42436</v>
      </c>
      <c r="GJ30" s="63"/>
      <c r="GK30" s="152"/>
      <c r="GL30" s="187"/>
      <c r="GM30" s="152">
        <v>42436</v>
      </c>
      <c r="GN30" s="63"/>
      <c r="GO30" s="116"/>
      <c r="GP30" s="187"/>
      <c r="GQ30" s="152">
        <v>42436</v>
      </c>
      <c r="GR30" s="63">
        <v>3.331</v>
      </c>
      <c r="GS30" s="116"/>
      <c r="GT30" s="186"/>
      <c r="GU30" s="152">
        <v>42436</v>
      </c>
      <c r="GV30" s="63">
        <v>3.8359999999999999</v>
      </c>
      <c r="GW30" s="116"/>
      <c r="GX30" s="152"/>
      <c r="GY30" s="152">
        <v>42436</v>
      </c>
      <c r="GZ30" s="63">
        <v>4.2699999999999996</v>
      </c>
      <c r="HA30" s="152"/>
      <c r="HB30" s="187"/>
      <c r="HC30" s="152">
        <v>42436</v>
      </c>
      <c r="HD30" s="63">
        <v>4.3760000000000003</v>
      </c>
      <c r="HE30" s="116"/>
      <c r="HF30" s="186"/>
      <c r="HG30" s="152">
        <v>42436</v>
      </c>
      <c r="HH30" s="63">
        <v>4.4820000000000002</v>
      </c>
      <c r="HI30" s="116"/>
      <c r="HJ30" s="187"/>
      <c r="HK30" s="152">
        <v>42436</v>
      </c>
      <c r="HL30" s="63">
        <v>4.8940000000000001</v>
      </c>
      <c r="HM30" s="116"/>
      <c r="HN30" s="186"/>
      <c r="HO30" s="152">
        <v>42436</v>
      </c>
      <c r="HP30" s="63"/>
      <c r="HQ30" s="152"/>
      <c r="HR30" s="187"/>
      <c r="HS30" s="152">
        <v>42436</v>
      </c>
      <c r="HT30" s="63">
        <v>3.448</v>
      </c>
      <c r="HU30" s="116"/>
      <c r="HV30" s="187"/>
      <c r="HW30" s="152">
        <v>42436</v>
      </c>
      <c r="HX30" s="63"/>
      <c r="HY30" s="116"/>
      <c r="HZ30" s="186"/>
      <c r="IA30" s="152">
        <v>42436</v>
      </c>
      <c r="IB30" s="63">
        <v>3.8040000000000003</v>
      </c>
      <c r="IC30" s="152"/>
      <c r="ID30" s="187"/>
      <c r="IE30" s="152">
        <v>42436</v>
      </c>
      <c r="IF30" s="63">
        <v>4.2750000000000004</v>
      </c>
      <c r="IG30" s="116"/>
      <c r="IH30" s="187"/>
      <c r="II30" s="152">
        <v>42436</v>
      </c>
      <c r="IJ30" s="63"/>
      <c r="IK30" s="116"/>
      <c r="IP30" s="183"/>
      <c r="IQ30" s="183"/>
      <c r="IR30" s="183"/>
      <c r="IS30" s="183"/>
      <c r="IT30" s="183"/>
      <c r="IU30" s="183"/>
      <c r="IV30" s="183"/>
      <c r="IW30" s="183"/>
      <c r="IX30" s="183"/>
      <c r="IY30" s="183"/>
      <c r="IZ30" s="183"/>
      <c r="JA30" s="183"/>
      <c r="JB30" s="183"/>
      <c r="JC30" s="183"/>
      <c r="JD30" s="183"/>
    </row>
    <row r="31" spans="1:264" x14ac:dyDescent="0.35">
      <c r="B31" s="187"/>
      <c r="C31" s="152">
        <v>42437</v>
      </c>
      <c r="D31" s="186"/>
      <c r="E31" s="186"/>
      <c r="F31" s="187"/>
      <c r="G31" s="152">
        <v>42437</v>
      </c>
      <c r="H31" s="186">
        <v>3.2949999999999999</v>
      </c>
      <c r="I31" s="49"/>
      <c r="J31" s="186"/>
      <c r="K31" s="152">
        <v>42437</v>
      </c>
      <c r="L31" s="63">
        <v>3.077</v>
      </c>
      <c r="M31" s="49"/>
      <c r="N31" s="187"/>
      <c r="O31" s="152">
        <v>42437</v>
      </c>
      <c r="P31" s="186">
        <v>3.1110000000000002</v>
      </c>
      <c r="Q31" s="49"/>
      <c r="R31" s="186"/>
      <c r="S31" s="152">
        <v>42437</v>
      </c>
      <c r="T31" s="186">
        <v>3.508</v>
      </c>
      <c r="U31" s="186"/>
      <c r="V31" s="187"/>
      <c r="W31" s="152">
        <v>42437</v>
      </c>
      <c r="X31" s="186">
        <v>3.84</v>
      </c>
      <c r="Y31" s="49"/>
      <c r="Z31" s="186"/>
      <c r="AA31" s="152">
        <v>42437</v>
      </c>
      <c r="AB31" s="186">
        <v>4.1150000000000002</v>
      </c>
      <c r="AC31" s="49"/>
      <c r="AD31" s="186"/>
      <c r="AE31" s="152">
        <v>42437</v>
      </c>
      <c r="AF31" s="186"/>
      <c r="AG31" s="186"/>
      <c r="AH31" s="187"/>
      <c r="AI31" s="152">
        <v>42437</v>
      </c>
      <c r="AJ31" s="186">
        <v>4.0880000000000001</v>
      </c>
      <c r="AK31" s="49"/>
      <c r="AL31" s="186"/>
      <c r="AM31" s="152">
        <v>42437</v>
      </c>
      <c r="AN31" s="186">
        <v>3.347</v>
      </c>
      <c r="AO31" s="49"/>
      <c r="AP31" s="186"/>
      <c r="AQ31" s="152">
        <v>42437</v>
      </c>
      <c r="AR31" s="63">
        <v>3.931</v>
      </c>
      <c r="AS31" s="49"/>
      <c r="AT31" s="186"/>
      <c r="AU31" s="152">
        <v>42437</v>
      </c>
      <c r="AV31" s="186">
        <v>4.032</v>
      </c>
      <c r="AW31" s="186"/>
      <c r="AX31" s="187"/>
      <c r="AY31" s="152">
        <v>42437</v>
      </c>
      <c r="AZ31" s="186"/>
      <c r="BA31" s="49"/>
      <c r="BB31" s="187"/>
      <c r="BC31" s="152">
        <v>42437</v>
      </c>
      <c r="BD31" s="186">
        <v>4.7560000000000002</v>
      </c>
      <c r="BE31" s="49"/>
      <c r="BF31" s="187"/>
      <c r="BG31" s="152">
        <v>42437</v>
      </c>
      <c r="BH31" s="186">
        <v>3.3090000000000002</v>
      </c>
      <c r="BI31" s="49"/>
      <c r="BJ31" s="186"/>
      <c r="BK31" s="152">
        <v>42437</v>
      </c>
      <c r="BL31" s="186">
        <v>3.6859999999999999</v>
      </c>
      <c r="BM31" s="186"/>
      <c r="BN31" s="187"/>
      <c r="BO31" s="152">
        <v>42437</v>
      </c>
      <c r="BP31" s="186">
        <v>3.9449999999999998</v>
      </c>
      <c r="BQ31" s="49"/>
      <c r="BR31" s="186"/>
      <c r="BS31" s="152">
        <v>42437</v>
      </c>
      <c r="BT31" s="186">
        <v>4.7149999999999999</v>
      </c>
      <c r="BU31" s="49"/>
      <c r="BV31" s="186"/>
      <c r="BW31" s="152">
        <v>42437</v>
      </c>
      <c r="BX31" s="186"/>
      <c r="BY31" s="186"/>
      <c r="BZ31" s="187"/>
      <c r="CA31" s="152">
        <v>42437</v>
      </c>
      <c r="CB31" s="186">
        <v>3.8660000000000001</v>
      </c>
      <c r="CC31" s="49"/>
      <c r="CD31" s="187"/>
      <c r="CE31" s="152">
        <v>42437</v>
      </c>
      <c r="CF31" s="63"/>
      <c r="CG31" s="49"/>
      <c r="CH31" s="186"/>
      <c r="CI31" s="152">
        <v>42437</v>
      </c>
      <c r="CJ31" s="63">
        <v>4.1449999999999996</v>
      </c>
      <c r="CK31" s="186"/>
      <c r="CL31" s="187"/>
      <c r="CM31" s="152">
        <v>42437</v>
      </c>
      <c r="CN31" s="63"/>
      <c r="CO31" s="49"/>
      <c r="CP31" s="152"/>
      <c r="CQ31" s="152">
        <v>42437</v>
      </c>
      <c r="CR31" s="63">
        <v>3.504</v>
      </c>
      <c r="CS31" s="186"/>
      <c r="CT31" s="246"/>
      <c r="CU31" s="152">
        <v>42437</v>
      </c>
      <c r="CV31" s="63">
        <v>3.7050000000000001</v>
      </c>
      <c r="CW31" s="49"/>
      <c r="CX31" s="246"/>
      <c r="CY31" s="152">
        <v>42437</v>
      </c>
      <c r="CZ31" s="63">
        <v>3.9159999999999999</v>
      </c>
      <c r="DA31" s="49"/>
      <c r="DB31" s="152"/>
      <c r="DC31" s="152">
        <v>42437</v>
      </c>
      <c r="DD31" s="63">
        <v>4.2839999999999998</v>
      </c>
      <c r="DE31" s="186"/>
      <c r="DF31" s="190"/>
      <c r="DG31" s="194">
        <v>42437</v>
      </c>
      <c r="DH31" s="247">
        <v>4.5010000000000003</v>
      </c>
      <c r="DI31" s="191"/>
      <c r="DJ31" s="187"/>
      <c r="DK31" s="152">
        <v>42437</v>
      </c>
      <c r="DL31" s="186"/>
      <c r="DM31" s="49"/>
      <c r="DN31" s="186"/>
      <c r="DO31" s="152">
        <v>42437</v>
      </c>
      <c r="DP31" s="63"/>
      <c r="DQ31" s="186"/>
      <c r="DR31" s="187"/>
      <c r="DS31" s="152">
        <v>42437</v>
      </c>
      <c r="DT31" s="63">
        <v>2.98</v>
      </c>
      <c r="DU31" s="49"/>
      <c r="DV31" s="187"/>
      <c r="DW31" s="152">
        <v>42437</v>
      </c>
      <c r="DX31" s="63">
        <v>3.2109999999999999</v>
      </c>
      <c r="DY31" s="49"/>
      <c r="DZ31" s="187"/>
      <c r="EA31" s="152">
        <v>42437</v>
      </c>
      <c r="EB31" s="63">
        <v>3.3119999999999998</v>
      </c>
      <c r="EC31" s="49"/>
      <c r="ED31" s="186"/>
      <c r="EE31" s="152">
        <v>42437</v>
      </c>
      <c r="EF31" s="63">
        <v>3.371</v>
      </c>
      <c r="EG31" s="186"/>
      <c r="EH31" s="187"/>
      <c r="EI31" s="152">
        <v>42437</v>
      </c>
      <c r="EJ31" s="63">
        <v>3.4870000000000001</v>
      </c>
      <c r="EK31" s="49"/>
      <c r="EL31" s="187"/>
      <c r="EM31" s="152">
        <v>42437</v>
      </c>
      <c r="EN31" s="63">
        <v>3.8490000000000002</v>
      </c>
      <c r="EO31" s="49"/>
      <c r="EP31" s="187"/>
      <c r="EQ31" s="152">
        <v>42437</v>
      </c>
      <c r="ER31" s="63">
        <v>3.9510000000000001</v>
      </c>
      <c r="ES31" s="49"/>
      <c r="ET31" s="187"/>
      <c r="EU31" s="152">
        <v>42437</v>
      </c>
      <c r="EV31" s="63">
        <v>4.649</v>
      </c>
      <c r="EW31" s="49"/>
      <c r="EX31" s="186"/>
      <c r="EY31" s="152">
        <v>42437</v>
      </c>
      <c r="EZ31" s="63"/>
      <c r="FA31" s="186"/>
      <c r="FB31" s="187"/>
      <c r="FC31" s="152">
        <v>42437</v>
      </c>
      <c r="FD31" s="63"/>
      <c r="FE31" s="49"/>
      <c r="FF31" s="186"/>
      <c r="FG31" s="152">
        <v>42437</v>
      </c>
      <c r="FH31" s="63"/>
      <c r="FI31" s="186"/>
      <c r="FJ31" s="187"/>
      <c r="FK31" s="152">
        <v>42437</v>
      </c>
      <c r="FL31" s="63">
        <v>3.3220000000000001</v>
      </c>
      <c r="FM31" s="49"/>
      <c r="FN31" s="186"/>
      <c r="FO31" s="152">
        <v>42437</v>
      </c>
      <c r="FP31" s="63">
        <v>3.5390000000000001</v>
      </c>
      <c r="FQ31" s="186"/>
      <c r="FR31" s="187"/>
      <c r="FS31" s="152">
        <v>42437</v>
      </c>
      <c r="FT31" s="63">
        <v>4.1189999999999998</v>
      </c>
      <c r="FU31" s="186"/>
      <c r="FV31" s="187"/>
      <c r="FW31" s="152">
        <v>42437</v>
      </c>
      <c r="FX31" s="63">
        <v>4.2469999999999999</v>
      </c>
      <c r="FY31" s="186"/>
      <c r="FZ31" s="187"/>
      <c r="GA31" s="152">
        <v>42437</v>
      </c>
      <c r="GB31" s="63"/>
      <c r="GC31" s="186"/>
      <c r="GD31" s="187"/>
      <c r="GE31" s="152">
        <v>42437</v>
      </c>
      <c r="GF31" s="63"/>
      <c r="GG31" s="49"/>
      <c r="GH31" s="186"/>
      <c r="GI31" s="152">
        <v>42437</v>
      </c>
      <c r="GJ31" s="63"/>
      <c r="GK31" s="186"/>
      <c r="GL31" s="187"/>
      <c r="GM31" s="152">
        <v>42437</v>
      </c>
      <c r="GN31" s="63"/>
      <c r="GO31" s="49"/>
      <c r="GP31" s="187"/>
      <c r="GQ31" s="152">
        <v>42437</v>
      </c>
      <c r="GR31" s="63">
        <v>3.3119999999999998</v>
      </c>
      <c r="GS31" s="49"/>
      <c r="GT31" s="186"/>
      <c r="GU31" s="152">
        <v>42437</v>
      </c>
      <c r="GV31" s="63">
        <v>3.8050000000000002</v>
      </c>
      <c r="GW31" s="49"/>
      <c r="GX31" s="186"/>
      <c r="GY31" s="152">
        <v>42437</v>
      </c>
      <c r="GZ31" s="63">
        <v>4.2329999999999997</v>
      </c>
      <c r="HA31" s="186"/>
      <c r="HB31" s="187"/>
      <c r="HC31" s="152">
        <v>42437</v>
      </c>
      <c r="HD31" s="63">
        <v>4.3209999999999997</v>
      </c>
      <c r="HE31" s="49"/>
      <c r="HF31" s="186"/>
      <c r="HG31" s="152">
        <v>42437</v>
      </c>
      <c r="HH31" s="63">
        <v>4.444</v>
      </c>
      <c r="HI31" s="49"/>
      <c r="HJ31" s="187"/>
      <c r="HK31" s="152">
        <v>42437</v>
      </c>
      <c r="HL31" s="63">
        <v>4.8220000000000001</v>
      </c>
      <c r="HM31" s="49"/>
      <c r="HN31" s="186"/>
      <c r="HO31" s="152">
        <v>42437</v>
      </c>
      <c r="HP31" s="63"/>
      <c r="HQ31" s="186"/>
      <c r="HR31" s="187"/>
      <c r="HS31" s="152">
        <v>42437</v>
      </c>
      <c r="HT31" s="63">
        <v>3.4489999999999998</v>
      </c>
      <c r="HU31" s="49"/>
      <c r="HV31" s="187"/>
      <c r="HW31" s="152">
        <v>42437</v>
      </c>
      <c r="HX31" s="63">
        <v>4.5069999999999997</v>
      </c>
      <c r="HY31" s="49"/>
      <c r="HZ31" s="186"/>
      <c r="IA31" s="152">
        <v>42437</v>
      </c>
      <c r="IB31" s="63">
        <v>3.76</v>
      </c>
      <c r="IC31" s="186"/>
      <c r="ID31" s="187"/>
      <c r="IE31" s="152">
        <v>42437</v>
      </c>
      <c r="IF31" s="63">
        <v>4.2249999999999996</v>
      </c>
      <c r="IG31" s="49"/>
      <c r="IH31" s="187"/>
      <c r="II31" s="152">
        <v>42437</v>
      </c>
      <c r="IJ31" s="63"/>
      <c r="IK31" s="49"/>
    </row>
    <row r="32" spans="1:264" x14ac:dyDescent="0.35">
      <c r="B32" s="187"/>
      <c r="C32" s="152">
        <v>42438</v>
      </c>
      <c r="D32" s="186"/>
      <c r="E32" s="186"/>
      <c r="F32" s="187"/>
      <c r="G32" s="152">
        <v>42438</v>
      </c>
      <c r="H32" s="186">
        <v>3.1829999999999998</v>
      </c>
      <c r="I32" s="49"/>
      <c r="J32" s="186"/>
      <c r="K32" s="152">
        <v>42438</v>
      </c>
      <c r="L32" s="63">
        <v>2.9210000000000003</v>
      </c>
      <c r="M32" s="49"/>
      <c r="N32" s="187"/>
      <c r="O32" s="152">
        <v>42438</v>
      </c>
      <c r="P32" s="186">
        <v>2.9529999999999998</v>
      </c>
      <c r="Q32" s="49"/>
      <c r="R32" s="186"/>
      <c r="S32" s="152">
        <v>42438</v>
      </c>
      <c r="T32" s="186">
        <v>3.363</v>
      </c>
      <c r="U32" s="186"/>
      <c r="V32" s="187"/>
      <c r="W32" s="152">
        <v>42438</v>
      </c>
      <c r="X32" s="186">
        <v>3.7229999999999999</v>
      </c>
      <c r="Y32" s="49"/>
      <c r="Z32" s="186"/>
      <c r="AA32" s="152">
        <v>42438</v>
      </c>
      <c r="AB32" s="186">
        <v>4</v>
      </c>
      <c r="AC32" s="49"/>
      <c r="AD32" s="186"/>
      <c r="AE32" s="152">
        <v>42438</v>
      </c>
      <c r="AF32" s="186"/>
      <c r="AG32" s="186"/>
      <c r="AH32" s="187"/>
      <c r="AI32" s="152">
        <v>42438</v>
      </c>
      <c r="AJ32" s="186">
        <v>6.4080000000000004</v>
      </c>
      <c r="AK32" s="49"/>
      <c r="AL32" s="186"/>
      <c r="AM32" s="152">
        <v>42438</v>
      </c>
      <c r="AN32" s="186">
        <v>3.113</v>
      </c>
      <c r="AO32" s="49"/>
      <c r="AP32" s="186"/>
      <c r="AQ32" s="152">
        <v>42438</v>
      </c>
      <c r="AR32" s="63">
        <v>3.7850000000000001</v>
      </c>
      <c r="AS32" s="49"/>
      <c r="AT32" s="186"/>
      <c r="AU32" s="152">
        <v>42438</v>
      </c>
      <c r="AV32" s="186">
        <v>3.9409999999999998</v>
      </c>
      <c r="AW32" s="186"/>
      <c r="AX32" s="187"/>
      <c r="AY32" s="152">
        <v>42438</v>
      </c>
      <c r="AZ32" s="186"/>
      <c r="BA32" s="49"/>
      <c r="BB32" s="187"/>
      <c r="BC32" s="152">
        <v>42438</v>
      </c>
      <c r="BD32" s="186">
        <v>4.601</v>
      </c>
      <c r="BE32" s="49"/>
      <c r="BF32" s="187"/>
      <c r="BG32" s="152">
        <v>42438</v>
      </c>
      <c r="BH32" s="186">
        <v>3.1269999999999998</v>
      </c>
      <c r="BI32" s="49"/>
      <c r="BJ32" s="186"/>
      <c r="BK32" s="152">
        <v>42438</v>
      </c>
      <c r="BL32" s="186">
        <v>3.5369999999999999</v>
      </c>
      <c r="BM32" s="186"/>
      <c r="BN32" s="187"/>
      <c r="BO32" s="152">
        <v>42438</v>
      </c>
      <c r="BP32" s="186">
        <v>3.802</v>
      </c>
      <c r="BQ32" s="49"/>
      <c r="BR32" s="186"/>
      <c r="BS32" s="152">
        <v>42438</v>
      </c>
      <c r="BT32" s="186">
        <v>4.5579999999999998</v>
      </c>
      <c r="BU32" s="49"/>
      <c r="BV32" s="186"/>
      <c r="BW32" s="152">
        <v>42438</v>
      </c>
      <c r="BX32" s="186"/>
      <c r="BY32" s="186"/>
      <c r="BZ32" s="187"/>
      <c r="CA32" s="152">
        <v>42438</v>
      </c>
      <c r="CB32" s="186">
        <v>3.7240000000000002</v>
      </c>
      <c r="CC32" s="49"/>
      <c r="CD32" s="187"/>
      <c r="CE32" s="152">
        <v>42438</v>
      </c>
      <c r="CF32" s="63"/>
      <c r="CG32" s="49"/>
      <c r="CH32" s="186"/>
      <c r="CI32" s="152">
        <v>42438</v>
      </c>
      <c r="CJ32" s="63">
        <v>4.0030000000000001</v>
      </c>
      <c r="CK32" s="186"/>
      <c r="CL32" s="187"/>
      <c r="CM32" s="152">
        <v>42438</v>
      </c>
      <c r="CN32" s="63"/>
      <c r="CO32" s="49"/>
      <c r="CP32" s="152"/>
      <c r="CQ32" s="152">
        <v>42438</v>
      </c>
      <c r="CR32" s="63">
        <v>3.3490000000000002</v>
      </c>
      <c r="CS32" s="186"/>
      <c r="CT32" s="246"/>
      <c r="CU32" s="152">
        <v>42438</v>
      </c>
      <c r="CV32" s="63">
        <v>3.5540000000000003</v>
      </c>
      <c r="CW32" s="49"/>
      <c r="CX32" s="246"/>
      <c r="CY32" s="152">
        <v>42438</v>
      </c>
      <c r="CZ32" s="63">
        <v>3.7679999999999998</v>
      </c>
      <c r="DA32" s="49"/>
      <c r="DB32" s="152"/>
      <c r="DC32" s="152">
        <v>42438</v>
      </c>
      <c r="DD32" s="63">
        <v>4.1260000000000003</v>
      </c>
      <c r="DE32" s="186"/>
      <c r="DF32" s="190"/>
      <c r="DG32" s="194">
        <v>42438</v>
      </c>
      <c r="DH32" s="247">
        <v>4.3070000000000004</v>
      </c>
      <c r="DI32" s="191"/>
      <c r="DJ32" s="187"/>
      <c r="DK32" s="152">
        <v>42438</v>
      </c>
      <c r="DL32" s="186"/>
      <c r="DM32" s="49"/>
      <c r="DN32" s="186"/>
      <c r="DO32" s="152">
        <v>42438</v>
      </c>
      <c r="DP32" s="63"/>
      <c r="DQ32" s="186"/>
      <c r="DR32" s="187"/>
      <c r="DS32" s="152">
        <v>42438</v>
      </c>
      <c r="DT32" s="63">
        <v>2.8330000000000002</v>
      </c>
      <c r="DU32" s="49"/>
      <c r="DV32" s="187"/>
      <c r="DW32" s="152">
        <v>42438</v>
      </c>
      <c r="DX32" s="63">
        <v>3.09</v>
      </c>
      <c r="DY32" s="49"/>
      <c r="DZ32" s="187"/>
      <c r="EA32" s="152">
        <v>42438</v>
      </c>
      <c r="EB32" s="63">
        <v>3.1989999999999998</v>
      </c>
      <c r="EC32" s="49"/>
      <c r="ED32" s="186"/>
      <c r="EE32" s="152">
        <v>42438</v>
      </c>
      <c r="EF32" s="63">
        <v>3.2530000000000001</v>
      </c>
      <c r="EG32" s="186"/>
      <c r="EH32" s="187"/>
      <c r="EI32" s="152">
        <v>42438</v>
      </c>
      <c r="EJ32" s="63">
        <v>3.3580000000000001</v>
      </c>
      <c r="EK32" s="49"/>
      <c r="EL32" s="187"/>
      <c r="EM32" s="152">
        <v>42438</v>
      </c>
      <c r="EN32" s="63">
        <v>3.718</v>
      </c>
      <c r="EO32" s="49"/>
      <c r="EP32" s="187"/>
      <c r="EQ32" s="152">
        <v>42438</v>
      </c>
      <c r="ER32" s="63">
        <v>3.8609999999999998</v>
      </c>
      <c r="ES32" s="49"/>
      <c r="ET32" s="187"/>
      <c r="EU32" s="152">
        <v>42438</v>
      </c>
      <c r="EV32" s="63">
        <v>4.556</v>
      </c>
      <c r="EW32" s="49"/>
      <c r="EX32" s="186"/>
      <c r="EY32" s="152">
        <v>42438</v>
      </c>
      <c r="EZ32" s="63"/>
      <c r="FA32" s="186"/>
      <c r="FB32" s="187"/>
      <c r="FC32" s="152">
        <v>42438</v>
      </c>
      <c r="FD32" s="63"/>
      <c r="FE32" s="49"/>
      <c r="FF32" s="186"/>
      <c r="FG32" s="152">
        <v>42438</v>
      </c>
      <c r="FH32" s="63"/>
      <c r="FI32" s="186"/>
      <c r="FJ32" s="187"/>
      <c r="FK32" s="152">
        <v>42438</v>
      </c>
      <c r="FL32" s="63">
        <v>3.79</v>
      </c>
      <c r="FM32" s="49"/>
      <c r="FN32" s="186"/>
      <c r="FO32" s="152">
        <v>42438</v>
      </c>
      <c r="FP32" s="63">
        <v>3.3890000000000002</v>
      </c>
      <c r="FQ32" s="186"/>
      <c r="FR32" s="187"/>
      <c r="FS32" s="152">
        <v>42438</v>
      </c>
      <c r="FT32" s="63">
        <v>3.9820000000000002</v>
      </c>
      <c r="FU32" s="186"/>
      <c r="FV32" s="187"/>
      <c r="FW32" s="152">
        <v>42438</v>
      </c>
      <c r="FX32" s="63">
        <v>4.1310000000000002</v>
      </c>
      <c r="FY32" s="186"/>
      <c r="FZ32" s="187"/>
      <c r="GA32" s="152">
        <v>42438</v>
      </c>
      <c r="GB32" s="63"/>
      <c r="GC32" s="186"/>
      <c r="GD32" s="187"/>
      <c r="GE32" s="152">
        <v>42438</v>
      </c>
      <c r="GF32" s="63"/>
      <c r="GG32" s="49"/>
      <c r="GH32" s="186"/>
      <c r="GI32" s="152">
        <v>42438</v>
      </c>
      <c r="GJ32" s="63"/>
      <c r="GK32" s="186"/>
      <c r="GL32" s="187"/>
      <c r="GM32" s="152">
        <v>42438</v>
      </c>
      <c r="GN32" s="63"/>
      <c r="GO32" s="49"/>
      <c r="GP32" s="187"/>
      <c r="GQ32" s="152">
        <v>42438</v>
      </c>
      <c r="GR32" s="63">
        <v>3.157</v>
      </c>
      <c r="GS32" s="49"/>
      <c r="GT32" s="186"/>
      <c r="GU32" s="152">
        <v>42438</v>
      </c>
      <c r="GV32" s="63">
        <v>3.6630000000000003</v>
      </c>
      <c r="GW32" s="49"/>
      <c r="GX32" s="186"/>
      <c r="GY32" s="152">
        <v>42438</v>
      </c>
      <c r="GZ32" s="63">
        <v>4.0940000000000003</v>
      </c>
      <c r="HA32" s="186"/>
      <c r="HB32" s="187"/>
      <c r="HC32" s="152">
        <v>42438</v>
      </c>
      <c r="HD32" s="63">
        <v>4.1840000000000002</v>
      </c>
      <c r="HE32" s="49"/>
      <c r="HF32" s="186"/>
      <c r="HG32" s="152">
        <v>42438</v>
      </c>
      <c r="HH32" s="63">
        <v>4.3079999999999998</v>
      </c>
      <c r="HI32" s="49"/>
      <c r="HJ32" s="187"/>
      <c r="HK32" s="152">
        <v>42438</v>
      </c>
      <c r="HL32" s="63">
        <v>4.7039999999999997</v>
      </c>
      <c r="HM32" s="49"/>
      <c r="HN32" s="186"/>
      <c r="HO32" s="152">
        <v>42438</v>
      </c>
      <c r="HP32" s="63"/>
      <c r="HQ32" s="186"/>
      <c r="HR32" s="187"/>
      <c r="HS32" s="152">
        <v>42438</v>
      </c>
      <c r="HT32" s="63">
        <v>3.2949999999999999</v>
      </c>
      <c r="HU32" s="49"/>
      <c r="HV32" s="187"/>
      <c r="HW32" s="152">
        <v>42438</v>
      </c>
      <c r="HX32" s="63">
        <v>4.4039999999999999</v>
      </c>
      <c r="HY32" s="49"/>
      <c r="HZ32" s="186"/>
      <c r="IA32" s="152">
        <v>42438</v>
      </c>
      <c r="IB32" s="63">
        <v>3.6139999999999999</v>
      </c>
      <c r="IC32" s="186"/>
      <c r="ID32" s="187"/>
      <c r="IE32" s="152">
        <v>42438</v>
      </c>
      <c r="IF32" s="63">
        <v>4.0860000000000003</v>
      </c>
      <c r="IG32" s="49"/>
      <c r="IH32" s="187"/>
      <c r="II32" s="152">
        <v>42438</v>
      </c>
      <c r="IJ32" s="63"/>
      <c r="IK32" s="49"/>
    </row>
    <row r="33" spans="2:264" x14ac:dyDescent="0.35">
      <c r="B33" s="187"/>
      <c r="C33" s="152">
        <v>42439</v>
      </c>
      <c r="D33" s="186"/>
      <c r="E33" s="186"/>
      <c r="F33" s="187"/>
      <c r="G33" s="152">
        <v>42439</v>
      </c>
      <c r="H33" s="186">
        <v>3.1280000000000001</v>
      </c>
      <c r="I33" s="49"/>
      <c r="J33" s="186"/>
      <c r="K33" s="152">
        <v>42439</v>
      </c>
      <c r="L33" s="63">
        <v>2.91</v>
      </c>
      <c r="M33" s="49"/>
      <c r="N33" s="187"/>
      <c r="O33" s="152">
        <v>42439</v>
      </c>
      <c r="P33" s="186">
        <v>2.9529999999999998</v>
      </c>
      <c r="Q33" s="49"/>
      <c r="R33" s="186"/>
      <c r="S33" s="152">
        <v>42439</v>
      </c>
      <c r="T33" s="186">
        <v>3.3449999999999998</v>
      </c>
      <c r="U33" s="186"/>
      <c r="V33" s="187"/>
      <c r="W33" s="152">
        <v>42439</v>
      </c>
      <c r="X33" s="186">
        <v>3.722</v>
      </c>
      <c r="Y33" s="49"/>
      <c r="Z33" s="186"/>
      <c r="AA33" s="152">
        <v>42439</v>
      </c>
      <c r="AB33" s="186">
        <v>3.9980000000000002</v>
      </c>
      <c r="AC33" s="49"/>
      <c r="AD33" s="186"/>
      <c r="AE33" s="152">
        <v>42439</v>
      </c>
      <c r="AF33" s="186"/>
      <c r="AG33" s="186"/>
      <c r="AH33" s="187"/>
      <c r="AI33" s="152">
        <v>42439</v>
      </c>
      <c r="AJ33" s="186">
        <v>7.673</v>
      </c>
      <c r="AK33" s="49"/>
      <c r="AL33" s="186"/>
      <c r="AM33" s="152">
        <v>42439</v>
      </c>
      <c r="AN33" s="186">
        <v>3.0830000000000002</v>
      </c>
      <c r="AO33" s="49"/>
      <c r="AP33" s="186"/>
      <c r="AQ33" s="152">
        <v>42439</v>
      </c>
      <c r="AR33" s="63">
        <v>3.7789999999999999</v>
      </c>
      <c r="AS33" s="49"/>
      <c r="AT33" s="186"/>
      <c r="AU33" s="152">
        <v>42439</v>
      </c>
      <c r="AV33" s="186">
        <v>3.9370000000000003</v>
      </c>
      <c r="AW33" s="186"/>
      <c r="AX33" s="187"/>
      <c r="AY33" s="152">
        <v>42439</v>
      </c>
      <c r="AZ33" s="186"/>
      <c r="BA33" s="49"/>
      <c r="BB33" s="187"/>
      <c r="BC33" s="152">
        <v>42439</v>
      </c>
      <c r="BD33" s="186">
        <v>4.601</v>
      </c>
      <c r="BE33" s="49"/>
      <c r="BF33" s="187"/>
      <c r="BG33" s="152">
        <v>42439</v>
      </c>
      <c r="BH33" s="186">
        <v>3.1259999999999999</v>
      </c>
      <c r="BI33" s="49"/>
      <c r="BJ33" s="186"/>
      <c r="BK33" s="152">
        <v>42439</v>
      </c>
      <c r="BL33" s="186">
        <v>3.5339999999999998</v>
      </c>
      <c r="BM33" s="186"/>
      <c r="BN33" s="187"/>
      <c r="BO33" s="152">
        <v>42439</v>
      </c>
      <c r="BP33" s="186">
        <v>3.85</v>
      </c>
      <c r="BQ33" s="49"/>
      <c r="BR33" s="186"/>
      <c r="BS33" s="152">
        <v>42439</v>
      </c>
      <c r="BT33" s="186">
        <v>4.556</v>
      </c>
      <c r="BU33" s="49"/>
      <c r="BV33" s="186"/>
      <c r="BW33" s="152">
        <v>42439</v>
      </c>
      <c r="BX33" s="186"/>
      <c r="BY33" s="186"/>
      <c r="BZ33" s="187"/>
      <c r="CA33" s="152">
        <v>42439</v>
      </c>
      <c r="CB33" s="186">
        <v>3.7189999999999999</v>
      </c>
      <c r="CC33" s="49"/>
      <c r="CD33" s="187"/>
      <c r="CE33" s="152">
        <v>42439</v>
      </c>
      <c r="CF33" s="63"/>
      <c r="CG33" s="49"/>
      <c r="CH33" s="186"/>
      <c r="CI33" s="152">
        <v>42439</v>
      </c>
      <c r="CJ33" s="63">
        <v>4.0010000000000003</v>
      </c>
      <c r="CK33" s="186"/>
      <c r="CL33" s="187"/>
      <c r="CM33" s="152">
        <v>42439</v>
      </c>
      <c r="CN33" s="63"/>
      <c r="CO33" s="49"/>
      <c r="CP33" s="152"/>
      <c r="CQ33" s="152">
        <v>42439</v>
      </c>
      <c r="CR33" s="63">
        <v>3.3109999999999999</v>
      </c>
      <c r="CS33" s="186"/>
      <c r="CT33" s="246"/>
      <c r="CU33" s="152">
        <v>42439</v>
      </c>
      <c r="CV33" s="63">
        <v>3.548</v>
      </c>
      <c r="CW33" s="49"/>
      <c r="CX33" s="246"/>
      <c r="CY33" s="152">
        <v>42439</v>
      </c>
      <c r="CZ33" s="63">
        <v>3.7549999999999999</v>
      </c>
      <c r="DA33" s="49"/>
      <c r="DB33" s="152"/>
      <c r="DC33" s="152">
        <v>42439</v>
      </c>
      <c r="DD33" s="63">
        <v>4.1210000000000004</v>
      </c>
      <c r="DE33" s="186"/>
      <c r="DF33" s="190"/>
      <c r="DG33" s="194">
        <v>42439</v>
      </c>
      <c r="DH33" s="247">
        <v>4.3029999999999999</v>
      </c>
      <c r="DI33" s="191"/>
      <c r="DJ33" s="187"/>
      <c r="DK33" s="152">
        <v>42439</v>
      </c>
      <c r="DL33" s="186"/>
      <c r="DM33" s="49"/>
      <c r="DN33" s="186"/>
      <c r="DO33" s="152">
        <v>42439</v>
      </c>
      <c r="DP33" s="63"/>
      <c r="DQ33" s="186"/>
      <c r="DR33" s="187"/>
      <c r="DS33" s="152">
        <v>42439</v>
      </c>
      <c r="DT33" s="63">
        <v>2.819</v>
      </c>
      <c r="DU33" s="49"/>
      <c r="DV33" s="187"/>
      <c r="DW33" s="152">
        <v>42439</v>
      </c>
      <c r="DX33" s="63">
        <v>3.085</v>
      </c>
      <c r="DY33" s="49"/>
      <c r="DZ33" s="187"/>
      <c r="EA33" s="152">
        <v>42439</v>
      </c>
      <c r="EB33" s="63">
        <v>3.194</v>
      </c>
      <c r="EC33" s="49"/>
      <c r="ED33" s="186"/>
      <c r="EE33" s="152">
        <v>42439</v>
      </c>
      <c r="EF33" s="63">
        <v>3.2389999999999999</v>
      </c>
      <c r="EG33" s="186"/>
      <c r="EH33" s="187"/>
      <c r="EI33" s="152">
        <v>42439</v>
      </c>
      <c r="EJ33" s="63">
        <v>3.3529999999999998</v>
      </c>
      <c r="EK33" s="49"/>
      <c r="EL33" s="187"/>
      <c r="EM33" s="152">
        <v>42439</v>
      </c>
      <c r="EN33" s="63">
        <v>3.7519999999999998</v>
      </c>
      <c r="EO33" s="49"/>
      <c r="EP33" s="187"/>
      <c r="EQ33" s="152">
        <v>42439</v>
      </c>
      <c r="ER33" s="63">
        <v>3.8559999999999999</v>
      </c>
      <c r="ES33" s="49"/>
      <c r="ET33" s="187"/>
      <c r="EU33" s="152">
        <v>42439</v>
      </c>
      <c r="EV33" s="63">
        <v>4.5570000000000004</v>
      </c>
      <c r="EW33" s="49"/>
      <c r="EX33" s="186"/>
      <c r="EY33" s="152">
        <v>42439</v>
      </c>
      <c r="EZ33" s="63"/>
      <c r="FA33" s="186"/>
      <c r="FB33" s="187"/>
      <c r="FC33" s="152">
        <v>42439</v>
      </c>
      <c r="FD33" s="63"/>
      <c r="FE33" s="49"/>
      <c r="FF33" s="186"/>
      <c r="FG33" s="152">
        <v>42439</v>
      </c>
      <c r="FH33" s="63"/>
      <c r="FI33" s="186"/>
      <c r="FJ33" s="187"/>
      <c r="FK33" s="152">
        <v>42439</v>
      </c>
      <c r="FL33" s="63">
        <v>3.3039999999999998</v>
      </c>
      <c r="FM33" s="49"/>
      <c r="FN33" s="186"/>
      <c r="FO33" s="152">
        <v>42439</v>
      </c>
      <c r="FP33" s="63">
        <v>3.4</v>
      </c>
      <c r="FQ33" s="186"/>
      <c r="FR33" s="187"/>
      <c r="FS33" s="152">
        <v>42439</v>
      </c>
      <c r="FT33" s="63">
        <v>3.992</v>
      </c>
      <c r="FU33" s="186"/>
      <c r="FV33" s="187"/>
      <c r="FW33" s="152">
        <v>42439</v>
      </c>
      <c r="FX33" s="63">
        <v>4.1340000000000003</v>
      </c>
      <c r="FY33" s="186"/>
      <c r="FZ33" s="187"/>
      <c r="GA33" s="152">
        <v>42439</v>
      </c>
      <c r="GB33" s="63"/>
      <c r="GC33" s="186"/>
      <c r="GD33" s="187"/>
      <c r="GE33" s="152">
        <v>42439</v>
      </c>
      <c r="GF33" s="63"/>
      <c r="GG33" s="49"/>
      <c r="GH33" s="186"/>
      <c r="GI33" s="152">
        <v>42439</v>
      </c>
      <c r="GJ33" s="63"/>
      <c r="GK33" s="186"/>
      <c r="GL33" s="187"/>
      <c r="GM33" s="152">
        <v>42439</v>
      </c>
      <c r="GN33" s="63"/>
      <c r="GO33" s="49"/>
      <c r="GP33" s="187"/>
      <c r="GQ33" s="152">
        <v>42439</v>
      </c>
      <c r="GR33" s="63">
        <v>3.1539999999999999</v>
      </c>
      <c r="GS33" s="49"/>
      <c r="GT33" s="186"/>
      <c r="GU33" s="152">
        <v>42439</v>
      </c>
      <c r="GV33" s="63">
        <v>3.6419999999999999</v>
      </c>
      <c r="GW33" s="49"/>
      <c r="GX33" s="186"/>
      <c r="GY33" s="152">
        <v>42439</v>
      </c>
      <c r="GZ33" s="63">
        <v>4.0720000000000001</v>
      </c>
      <c r="HA33" s="186"/>
      <c r="HB33" s="187"/>
      <c r="HC33" s="152">
        <v>42439</v>
      </c>
      <c r="HD33" s="63">
        <v>4.181</v>
      </c>
      <c r="HE33" s="49"/>
      <c r="HF33" s="186"/>
      <c r="HG33" s="152">
        <v>42439</v>
      </c>
      <c r="HH33" s="63">
        <v>4.3380000000000001</v>
      </c>
      <c r="HI33" s="49"/>
      <c r="HJ33" s="187"/>
      <c r="HK33" s="152">
        <v>42439</v>
      </c>
      <c r="HL33" s="63">
        <v>4.71</v>
      </c>
      <c r="HM33" s="49"/>
      <c r="HN33" s="186"/>
      <c r="HO33" s="152">
        <v>42439</v>
      </c>
      <c r="HP33" s="63"/>
      <c r="HQ33" s="186"/>
      <c r="HR33" s="187"/>
      <c r="HS33" s="152">
        <v>42439</v>
      </c>
      <c r="HT33" s="63">
        <v>3.3250000000000002</v>
      </c>
      <c r="HU33" s="49"/>
      <c r="HV33" s="187"/>
      <c r="HW33" s="152">
        <v>42439</v>
      </c>
      <c r="HX33" s="63">
        <v>4.4030000000000005</v>
      </c>
      <c r="HY33" s="49"/>
      <c r="HZ33" s="186"/>
      <c r="IA33" s="152">
        <v>42439</v>
      </c>
      <c r="IB33" s="63">
        <v>3.6059999999999999</v>
      </c>
      <c r="IC33" s="186"/>
      <c r="ID33" s="187"/>
      <c r="IE33" s="152">
        <v>42439</v>
      </c>
      <c r="IF33" s="63">
        <v>4.0860000000000003</v>
      </c>
      <c r="IG33" s="49"/>
      <c r="IH33" s="187"/>
      <c r="II33" s="152">
        <v>42439</v>
      </c>
      <c r="IJ33" s="63"/>
      <c r="IK33" s="49"/>
    </row>
    <row r="34" spans="2:264" x14ac:dyDescent="0.35">
      <c r="B34" s="187"/>
      <c r="C34" s="152">
        <v>42440</v>
      </c>
      <c r="D34" s="186"/>
      <c r="E34" s="152"/>
      <c r="F34" s="187"/>
      <c r="G34" s="152">
        <v>42440</v>
      </c>
      <c r="H34" s="186">
        <v>3.1240000000000001</v>
      </c>
      <c r="I34" s="116"/>
      <c r="J34" s="186"/>
      <c r="K34" s="152">
        <v>42440</v>
      </c>
      <c r="L34" s="63">
        <v>2.9050000000000002</v>
      </c>
      <c r="M34" s="116"/>
      <c r="N34" s="246"/>
      <c r="O34" s="152">
        <v>42440</v>
      </c>
      <c r="P34" s="186">
        <v>2.9699999999999998</v>
      </c>
      <c r="Q34" s="116"/>
      <c r="R34" s="152"/>
      <c r="S34" s="152">
        <v>42440</v>
      </c>
      <c r="T34" s="186">
        <v>3.3660000000000001</v>
      </c>
      <c r="U34" s="152"/>
      <c r="V34" s="246"/>
      <c r="W34" s="152">
        <v>42440</v>
      </c>
      <c r="X34" s="186">
        <v>3.7530000000000001</v>
      </c>
      <c r="Y34" s="116"/>
      <c r="Z34" s="152"/>
      <c r="AA34" s="152">
        <v>42440</v>
      </c>
      <c r="AB34" s="186">
        <v>4.0350000000000001</v>
      </c>
      <c r="AC34" s="116"/>
      <c r="AD34" s="186"/>
      <c r="AE34" s="152">
        <v>42440</v>
      </c>
      <c r="AF34" s="186"/>
      <c r="AG34" s="152"/>
      <c r="AH34" s="187"/>
      <c r="AI34" s="152">
        <v>42440</v>
      </c>
      <c r="AJ34" s="186">
        <v>7.673</v>
      </c>
      <c r="AK34" s="116"/>
      <c r="AL34" s="186"/>
      <c r="AM34" s="152">
        <v>42440</v>
      </c>
      <c r="AN34" s="186">
        <v>3.1320000000000001</v>
      </c>
      <c r="AO34" s="116"/>
      <c r="AP34" s="152"/>
      <c r="AQ34" s="152">
        <v>42440</v>
      </c>
      <c r="AR34" s="63">
        <v>3.8029999999999999</v>
      </c>
      <c r="AS34" s="116"/>
      <c r="AT34" s="186"/>
      <c r="AU34" s="152">
        <v>42440</v>
      </c>
      <c r="AV34" s="186">
        <v>3.9630000000000001</v>
      </c>
      <c r="AW34" s="152"/>
      <c r="AX34" s="187"/>
      <c r="AY34" s="152">
        <v>42440</v>
      </c>
      <c r="AZ34" s="186"/>
      <c r="BA34" s="116"/>
      <c r="BB34" s="187"/>
      <c r="BC34" s="152">
        <v>42440</v>
      </c>
      <c r="BD34" s="186">
        <v>4.6370000000000005</v>
      </c>
      <c r="BE34" s="116"/>
      <c r="BF34" s="187"/>
      <c r="BG34" s="152">
        <v>42440</v>
      </c>
      <c r="BH34" s="186">
        <v>3.129</v>
      </c>
      <c r="BI34" s="116"/>
      <c r="BJ34" s="186"/>
      <c r="BK34" s="152">
        <v>42440</v>
      </c>
      <c r="BL34" s="186">
        <v>3.5529999999999999</v>
      </c>
      <c r="BM34" s="152"/>
      <c r="BN34" s="187"/>
      <c r="BO34" s="152">
        <v>42440</v>
      </c>
      <c r="BP34" s="186">
        <v>3.8769999999999998</v>
      </c>
      <c r="BQ34" s="116"/>
      <c r="BR34" s="186"/>
      <c r="BS34" s="152">
        <v>42440</v>
      </c>
      <c r="BT34" s="186">
        <v>4.593</v>
      </c>
      <c r="BU34" s="116"/>
      <c r="BV34" s="186"/>
      <c r="BW34" s="152">
        <v>42440</v>
      </c>
      <c r="BX34" s="186"/>
      <c r="BY34" s="152"/>
      <c r="BZ34" s="187"/>
      <c r="CA34" s="152">
        <v>42440</v>
      </c>
      <c r="CB34" s="186">
        <v>3.7469999999999999</v>
      </c>
      <c r="CC34" s="116"/>
      <c r="CD34" s="246"/>
      <c r="CE34" s="152">
        <v>42440</v>
      </c>
      <c r="CF34" s="63"/>
      <c r="CG34" s="116"/>
      <c r="CH34" s="152"/>
      <c r="CI34" s="152">
        <v>42440</v>
      </c>
      <c r="CJ34" s="63">
        <v>4.0339999999999998</v>
      </c>
      <c r="CK34" s="152"/>
      <c r="CL34" s="187"/>
      <c r="CM34" s="152">
        <v>42440</v>
      </c>
      <c r="CN34" s="63"/>
      <c r="CO34" s="116"/>
      <c r="CP34" s="152"/>
      <c r="CQ34" s="152">
        <v>42440</v>
      </c>
      <c r="CR34" s="63">
        <v>3.3519999999999999</v>
      </c>
      <c r="CS34" s="152"/>
      <c r="CT34" s="246"/>
      <c r="CU34" s="152">
        <v>42440</v>
      </c>
      <c r="CV34" s="63">
        <v>3.5620000000000003</v>
      </c>
      <c r="CW34" s="116"/>
      <c r="CX34" s="246"/>
      <c r="CY34" s="152">
        <v>42440</v>
      </c>
      <c r="CZ34" s="63">
        <v>3.7730000000000001</v>
      </c>
      <c r="DA34" s="116"/>
      <c r="DB34" s="152"/>
      <c r="DC34" s="152">
        <v>42440</v>
      </c>
      <c r="DD34" s="63">
        <v>4.1470000000000002</v>
      </c>
      <c r="DE34" s="152"/>
      <c r="DF34" s="190"/>
      <c r="DG34" s="194">
        <v>42440</v>
      </c>
      <c r="DH34" s="247">
        <v>4.3369999999999997</v>
      </c>
      <c r="DI34" s="191"/>
      <c r="DJ34" s="187"/>
      <c r="DK34" s="152">
        <v>42440</v>
      </c>
      <c r="DL34" s="186"/>
      <c r="DM34" s="49"/>
      <c r="DN34" s="186"/>
      <c r="DO34" s="152">
        <v>42440</v>
      </c>
      <c r="DP34" s="63"/>
      <c r="DQ34" s="152"/>
      <c r="DR34" s="187"/>
      <c r="DS34" s="152">
        <v>42440</v>
      </c>
      <c r="DT34" s="63">
        <v>2.8279999999999998</v>
      </c>
      <c r="DU34" s="116"/>
      <c r="DV34" s="187"/>
      <c r="DW34" s="152">
        <v>42440</v>
      </c>
      <c r="DX34" s="63">
        <v>3.1040000000000001</v>
      </c>
      <c r="DY34" s="116"/>
      <c r="DZ34" s="187"/>
      <c r="EA34" s="152">
        <v>42440</v>
      </c>
      <c r="EB34" s="63">
        <v>3.2149999999999999</v>
      </c>
      <c r="EC34" s="116"/>
      <c r="ED34" s="186"/>
      <c r="EE34" s="152">
        <v>42440</v>
      </c>
      <c r="EF34" s="63">
        <v>3.2640000000000002</v>
      </c>
      <c r="EG34" s="152"/>
      <c r="EH34" s="187"/>
      <c r="EI34" s="152">
        <v>42440</v>
      </c>
      <c r="EJ34" s="63">
        <v>3.379</v>
      </c>
      <c r="EK34" s="116"/>
      <c r="EL34" s="187"/>
      <c r="EM34" s="152">
        <v>42440</v>
      </c>
      <c r="EN34" s="63">
        <v>3.7800000000000002</v>
      </c>
      <c r="EO34" s="116"/>
      <c r="EP34" s="187"/>
      <c r="EQ34" s="152">
        <v>42440</v>
      </c>
      <c r="ER34" s="63">
        <v>3.9130000000000003</v>
      </c>
      <c r="ES34" s="116"/>
      <c r="ET34" s="187"/>
      <c r="EU34" s="152">
        <v>42440</v>
      </c>
      <c r="EV34" s="63">
        <v>4.617</v>
      </c>
      <c r="EW34" s="116"/>
      <c r="EX34" s="186"/>
      <c r="EY34" s="152">
        <v>42440</v>
      </c>
      <c r="EZ34" s="63"/>
      <c r="FA34" s="152"/>
      <c r="FB34" s="246"/>
      <c r="FC34" s="152">
        <v>42440</v>
      </c>
      <c r="FD34" s="63"/>
      <c r="FE34" s="116"/>
      <c r="FF34" s="152"/>
      <c r="FG34" s="152">
        <v>42440</v>
      </c>
      <c r="FH34" s="63"/>
      <c r="FI34" s="152"/>
      <c r="FJ34" s="187"/>
      <c r="FK34" s="152">
        <v>42440</v>
      </c>
      <c r="FL34" s="63">
        <v>3.2949999999999999</v>
      </c>
      <c r="FM34" s="116"/>
      <c r="FN34" s="152"/>
      <c r="FO34" s="152">
        <v>42440</v>
      </c>
      <c r="FP34" s="63">
        <v>3.4209999999999998</v>
      </c>
      <c r="FQ34" s="152"/>
      <c r="FR34" s="246"/>
      <c r="FS34" s="152">
        <v>42440</v>
      </c>
      <c r="FT34" s="63">
        <v>4.0229999999999997</v>
      </c>
      <c r="FU34" s="152"/>
      <c r="FV34" s="246"/>
      <c r="FW34" s="152">
        <v>42440</v>
      </c>
      <c r="FX34" s="63">
        <v>4.1680000000000001</v>
      </c>
      <c r="FY34" s="152"/>
      <c r="FZ34" s="246"/>
      <c r="GA34" s="152">
        <v>42440</v>
      </c>
      <c r="GB34" s="63"/>
      <c r="GC34" s="152"/>
      <c r="GD34" s="187"/>
      <c r="GE34" s="152">
        <v>42440</v>
      </c>
      <c r="GF34" s="63"/>
      <c r="GG34" s="116"/>
      <c r="GH34" s="186"/>
      <c r="GI34" s="152">
        <v>42440</v>
      </c>
      <c r="GJ34" s="63"/>
      <c r="GK34" s="152"/>
      <c r="GL34" s="187"/>
      <c r="GM34" s="152">
        <v>42440</v>
      </c>
      <c r="GN34" s="63"/>
      <c r="GO34" s="116"/>
      <c r="GP34" s="187"/>
      <c r="GQ34" s="152">
        <v>42440</v>
      </c>
      <c r="GR34" s="63">
        <v>3.1680000000000001</v>
      </c>
      <c r="GS34" s="116"/>
      <c r="GT34" s="186"/>
      <c r="GU34" s="152">
        <v>42440</v>
      </c>
      <c r="GV34" s="63">
        <v>3.6659999999999999</v>
      </c>
      <c r="GW34" s="116"/>
      <c r="GX34" s="152"/>
      <c r="GY34" s="152">
        <v>42440</v>
      </c>
      <c r="GZ34" s="63">
        <v>4.101</v>
      </c>
      <c r="HA34" s="152"/>
      <c r="HB34" s="187"/>
      <c r="HC34" s="152">
        <v>42440</v>
      </c>
      <c r="HD34" s="63">
        <v>4.2149999999999999</v>
      </c>
      <c r="HE34" s="116"/>
      <c r="HF34" s="186"/>
      <c r="HG34" s="152">
        <v>42440</v>
      </c>
      <c r="HH34" s="63">
        <v>4.3760000000000003</v>
      </c>
      <c r="HI34" s="116"/>
      <c r="HJ34" s="187"/>
      <c r="HK34" s="152">
        <v>42440</v>
      </c>
      <c r="HL34" s="63">
        <v>4.7560000000000002</v>
      </c>
      <c r="HM34" s="116"/>
      <c r="HN34" s="186"/>
      <c r="HO34" s="152">
        <v>42440</v>
      </c>
      <c r="HP34" s="63"/>
      <c r="HQ34" s="152"/>
      <c r="HR34" s="187"/>
      <c r="HS34" s="152">
        <v>42440</v>
      </c>
      <c r="HT34" s="63">
        <v>3.2879999999999998</v>
      </c>
      <c r="HU34" s="116"/>
      <c r="HV34" s="187"/>
      <c r="HW34" s="152">
        <v>42440</v>
      </c>
      <c r="HX34" s="63">
        <v>4.4429999999999996</v>
      </c>
      <c r="HY34" s="116"/>
      <c r="HZ34" s="186"/>
      <c r="IA34" s="152">
        <v>42440</v>
      </c>
      <c r="IB34" s="63">
        <v>3.6320000000000001</v>
      </c>
      <c r="IC34" s="152"/>
      <c r="ID34" s="187"/>
      <c r="IE34" s="152">
        <v>42440</v>
      </c>
      <c r="IF34" s="63">
        <v>4.117</v>
      </c>
      <c r="IG34" s="116"/>
      <c r="IH34" s="187"/>
      <c r="II34" s="152">
        <v>42440</v>
      </c>
      <c r="IJ34" s="63"/>
      <c r="IK34" s="116"/>
      <c r="IP34" s="183"/>
      <c r="IQ34" s="183"/>
      <c r="IR34" s="183"/>
      <c r="IS34" s="183"/>
      <c r="IT34" s="183"/>
      <c r="IU34" s="183"/>
      <c r="IV34" s="183"/>
      <c r="IW34" s="183"/>
      <c r="IX34" s="183"/>
      <c r="IY34" s="183"/>
      <c r="IZ34" s="183"/>
      <c r="JA34" s="183"/>
      <c r="JB34" s="183"/>
      <c r="JC34" s="183"/>
      <c r="JD34" s="183"/>
    </row>
    <row r="35" spans="2:264" x14ac:dyDescent="0.35">
      <c r="B35" s="187"/>
      <c r="C35" s="152">
        <v>42443</v>
      </c>
      <c r="D35" s="186"/>
      <c r="E35" s="186"/>
      <c r="F35" s="187"/>
      <c r="G35" s="152">
        <v>42443</v>
      </c>
      <c r="H35" s="186">
        <v>3.1280000000000001</v>
      </c>
      <c r="I35" s="49"/>
      <c r="J35" s="186"/>
      <c r="K35" s="152">
        <v>42443</v>
      </c>
      <c r="L35" s="63">
        <v>2.91</v>
      </c>
      <c r="M35" s="49"/>
      <c r="N35" s="187"/>
      <c r="O35" s="152">
        <v>42443</v>
      </c>
      <c r="P35" s="186">
        <v>2.9769999999999999</v>
      </c>
      <c r="Q35" s="49"/>
      <c r="R35" s="186"/>
      <c r="S35" s="152">
        <v>42443</v>
      </c>
      <c r="T35" s="186">
        <v>3.3810000000000002</v>
      </c>
      <c r="U35" s="186"/>
      <c r="V35" s="187"/>
      <c r="W35" s="152">
        <v>42443</v>
      </c>
      <c r="X35" s="186">
        <v>3.7650000000000001</v>
      </c>
      <c r="Y35" s="49"/>
      <c r="Z35" s="186"/>
      <c r="AA35" s="152">
        <v>42443</v>
      </c>
      <c r="AB35" s="186">
        <v>4.0519999999999996</v>
      </c>
      <c r="AC35" s="49"/>
      <c r="AD35" s="186"/>
      <c r="AE35" s="152">
        <v>42443</v>
      </c>
      <c r="AF35" s="186"/>
      <c r="AG35" s="186"/>
      <c r="AH35" s="187"/>
      <c r="AI35" s="152">
        <v>42443</v>
      </c>
      <c r="AJ35" s="186">
        <v>7.673</v>
      </c>
      <c r="AK35" s="49"/>
      <c r="AL35" s="186"/>
      <c r="AM35" s="152">
        <v>42443</v>
      </c>
      <c r="AN35" s="186">
        <v>3.14</v>
      </c>
      <c r="AO35" s="49"/>
      <c r="AP35" s="186"/>
      <c r="AQ35" s="152">
        <v>42443</v>
      </c>
      <c r="AR35" s="63">
        <v>3.7829999999999999</v>
      </c>
      <c r="AS35" s="49"/>
      <c r="AT35" s="186"/>
      <c r="AU35" s="152">
        <v>42443</v>
      </c>
      <c r="AV35" s="186">
        <v>3.8759999999999999</v>
      </c>
      <c r="AW35" s="186"/>
      <c r="AX35" s="187"/>
      <c r="AY35" s="152">
        <v>42443</v>
      </c>
      <c r="AZ35" s="186"/>
      <c r="BA35" s="49"/>
      <c r="BB35" s="187"/>
      <c r="BC35" s="152">
        <v>42443</v>
      </c>
      <c r="BD35" s="186">
        <v>4.6050000000000004</v>
      </c>
      <c r="BE35" s="49"/>
      <c r="BF35" s="187"/>
      <c r="BG35" s="152">
        <v>42443</v>
      </c>
      <c r="BH35" s="186">
        <v>3.1139999999999999</v>
      </c>
      <c r="BI35" s="49"/>
      <c r="BJ35" s="186"/>
      <c r="BK35" s="152">
        <v>42443</v>
      </c>
      <c r="BL35" s="186">
        <v>3.5390000000000001</v>
      </c>
      <c r="BM35" s="186"/>
      <c r="BN35" s="187"/>
      <c r="BO35" s="152">
        <v>42443</v>
      </c>
      <c r="BP35" s="186">
        <v>3.7869999999999999</v>
      </c>
      <c r="BQ35" s="49"/>
      <c r="BR35" s="186"/>
      <c r="BS35" s="152">
        <v>42443</v>
      </c>
      <c r="BT35" s="186">
        <v>4.5629999999999997</v>
      </c>
      <c r="BU35" s="49"/>
      <c r="BV35" s="186"/>
      <c r="BW35" s="152">
        <v>42443</v>
      </c>
      <c r="BX35" s="186"/>
      <c r="BY35" s="186"/>
      <c r="BZ35" s="187"/>
      <c r="CA35" s="152">
        <v>42443</v>
      </c>
      <c r="CB35" s="186">
        <v>3.7930000000000001</v>
      </c>
      <c r="CC35" s="49"/>
      <c r="CD35" s="187"/>
      <c r="CE35" s="152">
        <v>42443</v>
      </c>
      <c r="CF35" s="63"/>
      <c r="CG35" s="49"/>
      <c r="CH35" s="186"/>
      <c r="CI35" s="152">
        <v>42443</v>
      </c>
      <c r="CJ35" s="63">
        <v>4.0419999999999998</v>
      </c>
      <c r="CK35" s="186"/>
      <c r="CL35" s="187"/>
      <c r="CM35" s="152">
        <v>42443</v>
      </c>
      <c r="CN35" s="63"/>
      <c r="CO35" s="49"/>
      <c r="CP35" s="152"/>
      <c r="CQ35" s="152">
        <v>42443</v>
      </c>
      <c r="CR35" s="63">
        <v>3.3529999999999998</v>
      </c>
      <c r="CS35" s="186"/>
      <c r="CT35" s="246"/>
      <c r="CU35" s="152">
        <v>42443</v>
      </c>
      <c r="CV35" s="63">
        <v>3.556</v>
      </c>
      <c r="CW35" s="49"/>
      <c r="CX35" s="246"/>
      <c r="CY35" s="152">
        <v>42443</v>
      </c>
      <c r="CZ35" s="63">
        <v>3.786</v>
      </c>
      <c r="DA35" s="49"/>
      <c r="DB35" s="152"/>
      <c r="DC35" s="152">
        <v>42443</v>
      </c>
      <c r="DD35" s="63">
        <v>4.1660000000000004</v>
      </c>
      <c r="DE35" s="186"/>
      <c r="DF35" s="190"/>
      <c r="DG35" s="194">
        <v>42443</v>
      </c>
      <c r="DH35" s="247">
        <v>4.367</v>
      </c>
      <c r="DI35" s="191"/>
      <c r="DJ35" s="187"/>
      <c r="DK35" s="152">
        <v>42443</v>
      </c>
      <c r="DL35" s="186"/>
      <c r="DM35" s="49"/>
      <c r="DN35" s="186"/>
      <c r="DO35" s="152">
        <v>42443</v>
      </c>
      <c r="DP35" s="63"/>
      <c r="DQ35" s="186"/>
      <c r="DR35" s="187"/>
      <c r="DS35" s="152">
        <v>42443</v>
      </c>
      <c r="DT35" s="63">
        <v>2.827</v>
      </c>
      <c r="DU35" s="49"/>
      <c r="DV35" s="187"/>
      <c r="DW35" s="152">
        <v>42443</v>
      </c>
      <c r="DX35" s="63">
        <v>3.1059999999999999</v>
      </c>
      <c r="DY35" s="49"/>
      <c r="DZ35" s="187"/>
      <c r="EA35" s="152">
        <v>42443</v>
      </c>
      <c r="EB35" s="63">
        <v>3.218</v>
      </c>
      <c r="EC35" s="49"/>
      <c r="ED35" s="186"/>
      <c r="EE35" s="152">
        <v>42443</v>
      </c>
      <c r="EF35" s="63">
        <v>3.2730000000000001</v>
      </c>
      <c r="EG35" s="186"/>
      <c r="EH35" s="187"/>
      <c r="EI35" s="152">
        <v>42443</v>
      </c>
      <c r="EJ35" s="63">
        <v>3.387</v>
      </c>
      <c r="EK35" s="49"/>
      <c r="EL35" s="187"/>
      <c r="EM35" s="152">
        <v>42443</v>
      </c>
      <c r="EN35" s="63">
        <v>3.8010000000000002</v>
      </c>
      <c r="EO35" s="49"/>
      <c r="EP35" s="187"/>
      <c r="EQ35" s="152">
        <v>42443</v>
      </c>
      <c r="ER35" s="63">
        <v>3.94</v>
      </c>
      <c r="ES35" s="49"/>
      <c r="ET35" s="187"/>
      <c r="EU35" s="152">
        <v>42443</v>
      </c>
      <c r="EV35" s="63">
        <v>4.6580000000000004</v>
      </c>
      <c r="EW35" s="49"/>
      <c r="EX35" s="186"/>
      <c r="EY35" s="152">
        <v>42443</v>
      </c>
      <c r="EZ35" s="63"/>
      <c r="FA35" s="186"/>
      <c r="FB35" s="187"/>
      <c r="FC35" s="152">
        <v>42443</v>
      </c>
      <c r="FD35" s="63"/>
      <c r="FE35" s="49"/>
      <c r="FF35" s="186"/>
      <c r="FG35" s="152">
        <v>42443</v>
      </c>
      <c r="FH35" s="63"/>
      <c r="FI35" s="186"/>
      <c r="FJ35" s="187"/>
      <c r="FK35" s="152">
        <v>42443</v>
      </c>
      <c r="FL35" s="63">
        <v>3.4239999999999999</v>
      </c>
      <c r="FM35" s="49"/>
      <c r="FN35" s="186"/>
      <c r="FO35" s="152">
        <v>42443</v>
      </c>
      <c r="FP35" s="63">
        <v>3.4369999999999998</v>
      </c>
      <c r="FQ35" s="186"/>
      <c r="FR35" s="187"/>
      <c r="FS35" s="152">
        <v>42443</v>
      </c>
      <c r="FT35" s="63">
        <v>4.0439999999999996</v>
      </c>
      <c r="FU35" s="186"/>
      <c r="FV35" s="187"/>
      <c r="FW35" s="152">
        <v>42443</v>
      </c>
      <c r="FX35" s="63">
        <v>4.1920000000000002</v>
      </c>
      <c r="FY35" s="186"/>
      <c r="FZ35" s="187"/>
      <c r="GA35" s="152">
        <v>42443</v>
      </c>
      <c r="GB35" s="63"/>
      <c r="GC35" s="186"/>
      <c r="GD35" s="187"/>
      <c r="GE35" s="152">
        <v>42443</v>
      </c>
      <c r="GF35" s="63"/>
      <c r="GG35" s="49"/>
      <c r="GH35" s="186"/>
      <c r="GI35" s="152">
        <v>42443</v>
      </c>
      <c r="GJ35" s="63"/>
      <c r="GK35" s="186"/>
      <c r="GL35" s="187"/>
      <c r="GM35" s="152">
        <v>42443</v>
      </c>
      <c r="GN35" s="63"/>
      <c r="GO35" s="49"/>
      <c r="GP35" s="187"/>
      <c r="GQ35" s="152">
        <v>42443</v>
      </c>
      <c r="GR35" s="63">
        <v>3.169</v>
      </c>
      <c r="GS35" s="49"/>
      <c r="GT35" s="186"/>
      <c r="GU35" s="152">
        <v>42443</v>
      </c>
      <c r="GV35" s="63">
        <v>3.6829999999999998</v>
      </c>
      <c r="GW35" s="49"/>
      <c r="GX35" s="186"/>
      <c r="GY35" s="152">
        <v>42443</v>
      </c>
      <c r="GZ35" s="63">
        <v>4.1100000000000003</v>
      </c>
      <c r="HA35" s="186"/>
      <c r="HB35" s="187"/>
      <c r="HC35" s="152">
        <v>42443</v>
      </c>
      <c r="HD35" s="63">
        <v>4.234</v>
      </c>
      <c r="HE35" s="49"/>
      <c r="HF35" s="186"/>
      <c r="HG35" s="152">
        <v>42443</v>
      </c>
      <c r="HH35" s="63">
        <v>4.3949999999999996</v>
      </c>
      <c r="HI35" s="49"/>
      <c r="HJ35" s="187"/>
      <c r="HK35" s="152">
        <v>42443</v>
      </c>
      <c r="HL35" s="63">
        <v>4.8289999999999997</v>
      </c>
      <c r="HM35" s="49"/>
      <c r="HN35" s="186"/>
      <c r="HO35" s="152">
        <v>42443</v>
      </c>
      <c r="HP35" s="63"/>
      <c r="HQ35" s="186"/>
      <c r="HR35" s="187"/>
      <c r="HS35" s="152">
        <v>42443</v>
      </c>
      <c r="HT35" s="63">
        <v>3.2930000000000001</v>
      </c>
      <c r="HU35" s="49"/>
      <c r="HV35" s="187"/>
      <c r="HW35" s="152">
        <v>42443</v>
      </c>
      <c r="HX35" s="63">
        <v>4.47</v>
      </c>
      <c r="HY35" s="49"/>
      <c r="HZ35" s="186"/>
      <c r="IA35" s="152">
        <v>42443</v>
      </c>
      <c r="IB35" s="63">
        <v>3.63</v>
      </c>
      <c r="IC35" s="186"/>
      <c r="ID35" s="187"/>
      <c r="IE35" s="152">
        <v>42443</v>
      </c>
      <c r="IF35" s="63">
        <v>4.0990000000000002</v>
      </c>
      <c r="IG35" s="49"/>
      <c r="IH35" s="187"/>
      <c r="II35" s="152">
        <v>42443</v>
      </c>
      <c r="IJ35" s="63"/>
      <c r="IK35" s="49"/>
    </row>
    <row r="36" spans="2:264" x14ac:dyDescent="0.35">
      <c r="B36" s="187"/>
      <c r="C36" s="152">
        <v>42444</v>
      </c>
      <c r="D36" s="186"/>
      <c r="E36" s="186"/>
      <c r="F36" s="187"/>
      <c r="G36" s="152">
        <v>42444</v>
      </c>
      <c r="H36" s="186">
        <v>3.117</v>
      </c>
      <c r="I36" s="49"/>
      <c r="J36" s="186"/>
      <c r="K36" s="152">
        <v>42444</v>
      </c>
      <c r="L36" s="63">
        <v>2.8929999999999998</v>
      </c>
      <c r="M36" s="49"/>
      <c r="N36" s="187"/>
      <c r="O36" s="152">
        <v>42444</v>
      </c>
      <c r="P36" s="186">
        <v>2.956</v>
      </c>
      <c r="Q36" s="49"/>
      <c r="R36" s="186"/>
      <c r="S36" s="152">
        <v>42444</v>
      </c>
      <c r="T36" s="186">
        <v>3.3820000000000001</v>
      </c>
      <c r="U36" s="186"/>
      <c r="V36" s="187"/>
      <c r="W36" s="152">
        <v>42444</v>
      </c>
      <c r="X36" s="186">
        <v>3.7480000000000002</v>
      </c>
      <c r="Y36" s="49"/>
      <c r="Z36" s="186"/>
      <c r="AA36" s="152">
        <v>42444</v>
      </c>
      <c r="AB36" s="186">
        <v>4.0650000000000004</v>
      </c>
      <c r="AC36" s="49"/>
      <c r="AD36" s="186"/>
      <c r="AE36" s="152">
        <v>42444</v>
      </c>
      <c r="AF36" s="186"/>
      <c r="AG36" s="186"/>
      <c r="AH36" s="187"/>
      <c r="AI36" s="152">
        <v>42444</v>
      </c>
      <c r="AJ36" s="186"/>
      <c r="AK36" s="49"/>
      <c r="AL36" s="186"/>
      <c r="AM36" s="152">
        <v>42444</v>
      </c>
      <c r="AN36" s="186">
        <v>3.0609999999999999</v>
      </c>
      <c r="AO36" s="49"/>
      <c r="AP36" s="186"/>
      <c r="AQ36" s="152">
        <v>42444</v>
      </c>
      <c r="AR36" s="63">
        <v>3.7810000000000001</v>
      </c>
      <c r="AS36" s="49"/>
      <c r="AT36" s="186"/>
      <c r="AU36" s="152">
        <v>42444</v>
      </c>
      <c r="AV36" s="186">
        <v>3.8879999999999999</v>
      </c>
      <c r="AW36" s="186"/>
      <c r="AX36" s="187"/>
      <c r="AY36" s="152">
        <v>42444</v>
      </c>
      <c r="AZ36" s="186">
        <v>4.2679999999999998</v>
      </c>
      <c r="BA36" s="49"/>
      <c r="BB36" s="187"/>
      <c r="BC36" s="152">
        <v>42444</v>
      </c>
      <c r="BD36" s="186">
        <v>4.6219999999999999</v>
      </c>
      <c r="BE36" s="49"/>
      <c r="BF36" s="187"/>
      <c r="BG36" s="152">
        <v>42444</v>
      </c>
      <c r="BH36" s="186">
        <v>3.109</v>
      </c>
      <c r="BI36" s="49"/>
      <c r="BJ36" s="186"/>
      <c r="BK36" s="152">
        <v>42444</v>
      </c>
      <c r="BL36" s="186">
        <v>3.5329999999999999</v>
      </c>
      <c r="BM36" s="186"/>
      <c r="BN36" s="187"/>
      <c r="BO36" s="152">
        <v>42444</v>
      </c>
      <c r="BP36" s="186">
        <v>3.79</v>
      </c>
      <c r="BQ36" s="49"/>
      <c r="BR36" s="186"/>
      <c r="BS36" s="152">
        <v>42444</v>
      </c>
      <c r="BT36" s="186">
        <v>4.5720000000000001</v>
      </c>
      <c r="BU36" s="49"/>
      <c r="BV36" s="186"/>
      <c r="BW36" s="152">
        <v>42444</v>
      </c>
      <c r="BX36" s="186"/>
      <c r="BY36" s="186"/>
      <c r="BZ36" s="187"/>
      <c r="CA36" s="152">
        <v>42444</v>
      </c>
      <c r="CB36" s="186">
        <v>3.7589999999999999</v>
      </c>
      <c r="CC36" s="49"/>
      <c r="CD36" s="187"/>
      <c r="CE36" s="152">
        <v>42444</v>
      </c>
      <c r="CF36" s="63"/>
      <c r="CG36" s="49"/>
      <c r="CH36" s="186"/>
      <c r="CI36" s="152">
        <v>42444</v>
      </c>
      <c r="CJ36" s="63">
        <v>4.05</v>
      </c>
      <c r="CK36" s="186"/>
      <c r="CL36" s="187"/>
      <c r="CM36" s="152">
        <v>42444</v>
      </c>
      <c r="CN36" s="63"/>
      <c r="CO36" s="49"/>
      <c r="CP36" s="152"/>
      <c r="CQ36" s="152">
        <v>42444</v>
      </c>
      <c r="CR36" s="63">
        <v>3.34</v>
      </c>
      <c r="CS36" s="186"/>
      <c r="CT36" s="246"/>
      <c r="CU36" s="152">
        <v>42444</v>
      </c>
      <c r="CV36" s="63">
        <v>3.5510000000000002</v>
      </c>
      <c r="CW36" s="49"/>
      <c r="CX36" s="246"/>
      <c r="CY36" s="152">
        <v>42444</v>
      </c>
      <c r="CZ36" s="63">
        <v>3.7789999999999999</v>
      </c>
      <c r="DA36" s="49"/>
      <c r="DB36" s="152"/>
      <c r="DC36" s="152">
        <v>42444</v>
      </c>
      <c r="DD36" s="63">
        <v>4.165</v>
      </c>
      <c r="DE36" s="186"/>
      <c r="DF36" s="190"/>
      <c r="DG36" s="194">
        <v>42444</v>
      </c>
      <c r="DH36" s="247">
        <v>4.3</v>
      </c>
      <c r="DI36" s="191"/>
      <c r="DJ36" s="187"/>
      <c r="DK36" s="152">
        <v>42444</v>
      </c>
      <c r="DL36" s="186"/>
      <c r="DM36" s="49"/>
      <c r="DN36" s="186"/>
      <c r="DO36" s="152">
        <v>42444</v>
      </c>
      <c r="DP36" s="63"/>
      <c r="DQ36" s="186"/>
      <c r="DR36" s="187"/>
      <c r="DS36" s="152">
        <v>42444</v>
      </c>
      <c r="DT36" s="63">
        <v>2.8129999999999997</v>
      </c>
      <c r="DU36" s="49"/>
      <c r="DV36" s="187"/>
      <c r="DW36" s="152">
        <v>42444</v>
      </c>
      <c r="DX36" s="63">
        <v>3.1019999999999999</v>
      </c>
      <c r="DY36" s="49"/>
      <c r="DZ36" s="187"/>
      <c r="EA36" s="152">
        <v>42444</v>
      </c>
      <c r="EB36" s="63">
        <v>3.218</v>
      </c>
      <c r="EC36" s="49"/>
      <c r="ED36" s="186"/>
      <c r="EE36" s="152">
        <v>42444</v>
      </c>
      <c r="EF36" s="63">
        <v>3.274</v>
      </c>
      <c r="EG36" s="186"/>
      <c r="EH36" s="187"/>
      <c r="EI36" s="152">
        <v>42444</v>
      </c>
      <c r="EJ36" s="63">
        <v>3.3890000000000002</v>
      </c>
      <c r="EK36" s="49"/>
      <c r="EL36" s="187"/>
      <c r="EM36" s="152">
        <v>42444</v>
      </c>
      <c r="EN36" s="63">
        <v>3.8120000000000003</v>
      </c>
      <c r="EO36" s="49"/>
      <c r="EP36" s="187"/>
      <c r="EQ36" s="152">
        <v>42444</v>
      </c>
      <c r="ER36" s="63">
        <v>3.9340000000000002</v>
      </c>
      <c r="ES36" s="49"/>
      <c r="ET36" s="187"/>
      <c r="EU36" s="152">
        <v>42444</v>
      </c>
      <c r="EV36" s="63">
        <v>4.6719999999999997</v>
      </c>
      <c r="EW36" s="49"/>
      <c r="EX36" s="186"/>
      <c r="EY36" s="152">
        <v>42444</v>
      </c>
      <c r="EZ36" s="63"/>
      <c r="FA36" s="186"/>
      <c r="FB36" s="187"/>
      <c r="FC36" s="152">
        <v>42444</v>
      </c>
      <c r="FD36" s="63"/>
      <c r="FE36" s="49"/>
      <c r="FF36" s="186"/>
      <c r="FG36" s="152">
        <v>42444</v>
      </c>
      <c r="FH36" s="63"/>
      <c r="FI36" s="186"/>
      <c r="FJ36" s="187"/>
      <c r="FK36" s="152">
        <v>42444</v>
      </c>
      <c r="FL36" s="63">
        <v>2.7480000000000002</v>
      </c>
      <c r="FM36" s="49"/>
      <c r="FN36" s="186"/>
      <c r="FO36" s="152">
        <v>42444</v>
      </c>
      <c r="FP36" s="63">
        <v>3.4529999999999998</v>
      </c>
      <c r="FQ36" s="186"/>
      <c r="FR36" s="187"/>
      <c r="FS36" s="152">
        <v>42444</v>
      </c>
      <c r="FT36" s="63">
        <v>4.0549999999999997</v>
      </c>
      <c r="FU36" s="186"/>
      <c r="FV36" s="187"/>
      <c r="FW36" s="152">
        <v>42444</v>
      </c>
      <c r="FX36" s="63">
        <v>4.2050000000000001</v>
      </c>
      <c r="FY36" s="186"/>
      <c r="FZ36" s="187"/>
      <c r="GA36" s="152">
        <v>42444</v>
      </c>
      <c r="GB36" s="63"/>
      <c r="GC36" s="186"/>
      <c r="GD36" s="187"/>
      <c r="GE36" s="152">
        <v>42444</v>
      </c>
      <c r="GF36" s="63"/>
      <c r="GG36" s="49"/>
      <c r="GH36" s="186"/>
      <c r="GI36" s="152">
        <v>42444</v>
      </c>
      <c r="GJ36" s="63"/>
      <c r="GK36" s="186"/>
      <c r="GL36" s="187"/>
      <c r="GM36" s="152">
        <v>42444</v>
      </c>
      <c r="GN36" s="63"/>
      <c r="GO36" s="49"/>
      <c r="GP36" s="187"/>
      <c r="GQ36" s="152">
        <v>42444</v>
      </c>
      <c r="GR36" s="63">
        <v>3.1579999999999999</v>
      </c>
      <c r="GS36" s="49"/>
      <c r="GT36" s="186"/>
      <c r="GU36" s="152">
        <v>42444</v>
      </c>
      <c r="GV36" s="63">
        <v>3.6829999999999998</v>
      </c>
      <c r="GW36" s="49"/>
      <c r="GX36" s="186"/>
      <c r="GY36" s="152">
        <v>42444</v>
      </c>
      <c r="GZ36" s="63">
        <v>4.1360000000000001</v>
      </c>
      <c r="HA36" s="186"/>
      <c r="HB36" s="187"/>
      <c r="HC36" s="152">
        <v>42444</v>
      </c>
      <c r="HD36" s="63">
        <v>4.2569999999999997</v>
      </c>
      <c r="HE36" s="49"/>
      <c r="HF36" s="186"/>
      <c r="HG36" s="152">
        <v>42444</v>
      </c>
      <c r="HH36" s="63">
        <v>4.4279999999999999</v>
      </c>
      <c r="HI36" s="49"/>
      <c r="HJ36" s="187"/>
      <c r="HK36" s="152">
        <v>42444</v>
      </c>
      <c r="HL36" s="63">
        <v>4.7780000000000005</v>
      </c>
      <c r="HM36" s="49"/>
      <c r="HN36" s="186"/>
      <c r="HO36" s="152">
        <v>42444</v>
      </c>
      <c r="HP36" s="63"/>
      <c r="HQ36" s="186"/>
      <c r="HR36" s="187"/>
      <c r="HS36" s="152">
        <v>42444</v>
      </c>
      <c r="HT36" s="63">
        <v>3.2610000000000001</v>
      </c>
      <c r="HU36" s="49"/>
      <c r="HV36" s="187"/>
      <c r="HW36" s="152">
        <v>42444</v>
      </c>
      <c r="HX36" s="63">
        <v>4.452</v>
      </c>
      <c r="HY36" s="49"/>
      <c r="HZ36" s="186"/>
      <c r="IA36" s="152">
        <v>42444</v>
      </c>
      <c r="IB36" s="63">
        <v>3.6320000000000001</v>
      </c>
      <c r="IC36" s="186"/>
      <c r="ID36" s="187"/>
      <c r="IE36" s="152">
        <v>42444</v>
      </c>
      <c r="IF36" s="63">
        <v>4.133</v>
      </c>
      <c r="IG36" s="49"/>
      <c r="IH36" s="187"/>
      <c r="II36" s="152">
        <v>42444</v>
      </c>
      <c r="IJ36" s="63"/>
      <c r="IK36" s="49"/>
    </row>
    <row r="37" spans="2:264" x14ac:dyDescent="0.35">
      <c r="B37" s="187"/>
      <c r="C37" s="152">
        <v>42445</v>
      </c>
      <c r="D37" s="186"/>
      <c r="E37" s="186"/>
      <c r="F37" s="187"/>
      <c r="G37" s="152">
        <v>42445</v>
      </c>
      <c r="H37" s="186">
        <v>3.0960000000000001</v>
      </c>
      <c r="I37" s="49"/>
      <c r="J37" s="186"/>
      <c r="K37" s="152">
        <v>42445</v>
      </c>
      <c r="L37" s="63">
        <v>2.9009999999999998</v>
      </c>
      <c r="M37" s="49"/>
      <c r="N37" s="187"/>
      <c r="O37" s="152">
        <v>42445</v>
      </c>
      <c r="P37" s="186">
        <v>2.9319999999999999</v>
      </c>
      <c r="Q37" s="49"/>
      <c r="R37" s="186"/>
      <c r="S37" s="152">
        <v>42445</v>
      </c>
      <c r="T37" s="186">
        <v>3.3529999999999998</v>
      </c>
      <c r="U37" s="186"/>
      <c r="V37" s="187"/>
      <c r="W37" s="152">
        <v>42445</v>
      </c>
      <c r="X37" s="186">
        <v>3.7130000000000001</v>
      </c>
      <c r="Y37" s="49"/>
      <c r="Z37" s="186"/>
      <c r="AA37" s="152">
        <v>42445</v>
      </c>
      <c r="AB37" s="186">
        <v>4.0289999999999999</v>
      </c>
      <c r="AC37" s="49"/>
      <c r="AD37" s="186"/>
      <c r="AE37" s="152">
        <v>42445</v>
      </c>
      <c r="AF37" s="186"/>
      <c r="AG37" s="186"/>
      <c r="AH37" s="187"/>
      <c r="AI37" s="152">
        <v>42445</v>
      </c>
      <c r="AJ37" s="186"/>
      <c r="AK37" s="49"/>
      <c r="AL37" s="186"/>
      <c r="AM37" s="152">
        <v>42445</v>
      </c>
      <c r="AN37" s="186">
        <v>3.052</v>
      </c>
      <c r="AO37" s="49"/>
      <c r="AP37" s="186"/>
      <c r="AQ37" s="152">
        <v>42445</v>
      </c>
      <c r="AR37" s="63">
        <v>3.762</v>
      </c>
      <c r="AS37" s="49"/>
      <c r="AT37" s="186"/>
      <c r="AU37" s="152">
        <v>42445</v>
      </c>
      <c r="AV37" s="186">
        <v>3.8620000000000001</v>
      </c>
      <c r="AW37" s="186"/>
      <c r="AX37" s="187"/>
      <c r="AY37" s="152">
        <v>42445</v>
      </c>
      <c r="AZ37" s="186">
        <v>4.2560000000000002</v>
      </c>
      <c r="BA37" s="49"/>
      <c r="BB37" s="187"/>
      <c r="BC37" s="152">
        <v>42445</v>
      </c>
      <c r="BD37" s="186">
        <v>4.5969999999999995</v>
      </c>
      <c r="BE37" s="49"/>
      <c r="BF37" s="187"/>
      <c r="BG37" s="152">
        <v>42445</v>
      </c>
      <c r="BH37" s="186">
        <v>3.1320000000000001</v>
      </c>
      <c r="BI37" s="49"/>
      <c r="BJ37" s="186"/>
      <c r="BK37" s="152">
        <v>42445</v>
      </c>
      <c r="BL37" s="186">
        <v>3.5190000000000001</v>
      </c>
      <c r="BM37" s="186"/>
      <c r="BN37" s="187"/>
      <c r="BO37" s="152">
        <v>42445</v>
      </c>
      <c r="BP37" s="186">
        <v>3.7709999999999999</v>
      </c>
      <c r="BQ37" s="49"/>
      <c r="BR37" s="186"/>
      <c r="BS37" s="152">
        <v>42445</v>
      </c>
      <c r="BT37" s="186">
        <v>4.55</v>
      </c>
      <c r="BU37" s="49"/>
      <c r="BV37" s="186"/>
      <c r="BW37" s="152">
        <v>42445</v>
      </c>
      <c r="BX37" s="186"/>
      <c r="BY37" s="186"/>
      <c r="BZ37" s="187"/>
      <c r="CA37" s="152">
        <v>42445</v>
      </c>
      <c r="CB37" s="186">
        <v>3.738</v>
      </c>
      <c r="CC37" s="49"/>
      <c r="CD37" s="187"/>
      <c r="CE37" s="152">
        <v>42445</v>
      </c>
      <c r="CF37" s="63"/>
      <c r="CG37" s="49"/>
      <c r="CH37" s="186"/>
      <c r="CI37" s="152">
        <v>42445</v>
      </c>
      <c r="CJ37" s="63">
        <v>4.0270000000000001</v>
      </c>
      <c r="CK37" s="186"/>
      <c r="CL37" s="187"/>
      <c r="CM37" s="152">
        <v>42445</v>
      </c>
      <c r="CN37" s="63"/>
      <c r="CO37" s="49"/>
      <c r="CP37" s="152"/>
      <c r="CQ37" s="152">
        <v>42445</v>
      </c>
      <c r="CR37" s="63">
        <v>3.34</v>
      </c>
      <c r="CS37" s="186"/>
      <c r="CT37" s="246"/>
      <c r="CU37" s="152">
        <v>42445</v>
      </c>
      <c r="CV37" s="63">
        <v>3.532</v>
      </c>
      <c r="CW37" s="49"/>
      <c r="CX37" s="246"/>
      <c r="CY37" s="152">
        <v>42445</v>
      </c>
      <c r="CZ37" s="63">
        <v>3.7589999999999999</v>
      </c>
      <c r="DA37" s="49"/>
      <c r="DB37" s="152"/>
      <c r="DC37" s="152">
        <v>42445</v>
      </c>
      <c r="DD37" s="63">
        <v>4.1470000000000002</v>
      </c>
      <c r="DE37" s="186"/>
      <c r="DF37" s="190"/>
      <c r="DG37" s="194">
        <v>42445</v>
      </c>
      <c r="DH37" s="247">
        <v>4.2089999999999996</v>
      </c>
      <c r="DI37" s="191"/>
      <c r="DJ37" s="187"/>
      <c r="DK37" s="152">
        <v>42445</v>
      </c>
      <c r="DL37" s="186"/>
      <c r="DM37" s="49"/>
      <c r="DN37" s="186"/>
      <c r="DO37" s="152">
        <v>42445</v>
      </c>
      <c r="DP37" s="63"/>
      <c r="DQ37" s="186"/>
      <c r="DR37" s="187"/>
      <c r="DS37" s="152">
        <v>42445</v>
      </c>
      <c r="DT37" s="63">
        <v>2.8090000000000002</v>
      </c>
      <c r="DU37" s="49"/>
      <c r="DV37" s="187"/>
      <c r="DW37" s="152">
        <v>42445</v>
      </c>
      <c r="DX37" s="63">
        <v>3.0720000000000001</v>
      </c>
      <c r="DY37" s="49"/>
      <c r="DZ37" s="187"/>
      <c r="EA37" s="152">
        <v>42445</v>
      </c>
      <c r="EB37" s="63">
        <v>3.1909999999999998</v>
      </c>
      <c r="EC37" s="49"/>
      <c r="ED37" s="186"/>
      <c r="EE37" s="152">
        <v>42445</v>
      </c>
      <c r="EF37" s="63">
        <v>3.246</v>
      </c>
      <c r="EG37" s="186"/>
      <c r="EH37" s="187"/>
      <c r="EI37" s="152">
        <v>42445</v>
      </c>
      <c r="EJ37" s="63">
        <v>3.36</v>
      </c>
      <c r="EK37" s="49"/>
      <c r="EL37" s="187"/>
      <c r="EM37" s="152">
        <v>42445</v>
      </c>
      <c r="EN37" s="63">
        <v>3.7669999999999999</v>
      </c>
      <c r="EO37" s="49"/>
      <c r="EP37" s="187"/>
      <c r="EQ37" s="152">
        <v>42445</v>
      </c>
      <c r="ER37" s="63">
        <v>3.8959999999999999</v>
      </c>
      <c r="ES37" s="49"/>
      <c r="ET37" s="187"/>
      <c r="EU37" s="152">
        <v>42445</v>
      </c>
      <c r="EV37" s="63">
        <v>4.633</v>
      </c>
      <c r="EW37" s="49"/>
      <c r="EX37" s="186"/>
      <c r="EY37" s="152">
        <v>42445</v>
      </c>
      <c r="EZ37" s="63"/>
      <c r="FA37" s="186"/>
      <c r="FB37" s="187"/>
      <c r="FC37" s="152">
        <v>42445</v>
      </c>
      <c r="FD37" s="63"/>
      <c r="FE37" s="49"/>
      <c r="FF37" s="186"/>
      <c r="FG37" s="152">
        <v>42445</v>
      </c>
      <c r="FH37" s="63"/>
      <c r="FI37" s="186"/>
      <c r="FJ37" s="187"/>
      <c r="FK37" s="152">
        <v>42445</v>
      </c>
      <c r="FL37" s="63">
        <v>5.7969999999999997</v>
      </c>
      <c r="FM37" s="49"/>
      <c r="FN37" s="186"/>
      <c r="FO37" s="152">
        <v>42445</v>
      </c>
      <c r="FP37" s="63">
        <v>3.4470000000000001</v>
      </c>
      <c r="FQ37" s="186"/>
      <c r="FR37" s="187"/>
      <c r="FS37" s="152">
        <v>42445</v>
      </c>
      <c r="FT37" s="63">
        <v>4.0119999999999996</v>
      </c>
      <c r="FU37" s="186"/>
      <c r="FV37" s="187"/>
      <c r="FW37" s="152">
        <v>42445</v>
      </c>
      <c r="FX37" s="63">
        <v>4.1609999999999996</v>
      </c>
      <c r="FY37" s="186"/>
      <c r="FZ37" s="187"/>
      <c r="GA37" s="152">
        <v>42445</v>
      </c>
      <c r="GB37" s="63"/>
      <c r="GC37" s="186"/>
      <c r="GD37" s="187"/>
      <c r="GE37" s="152">
        <v>42445</v>
      </c>
      <c r="GF37" s="63"/>
      <c r="GG37" s="49"/>
      <c r="GH37" s="186"/>
      <c r="GI37" s="152">
        <v>42445</v>
      </c>
      <c r="GJ37" s="63"/>
      <c r="GK37" s="186"/>
      <c r="GL37" s="187"/>
      <c r="GM37" s="152">
        <v>42445</v>
      </c>
      <c r="GN37" s="63"/>
      <c r="GO37" s="49"/>
      <c r="GP37" s="187"/>
      <c r="GQ37" s="152">
        <v>42445</v>
      </c>
      <c r="GR37" s="63">
        <v>3.1440000000000001</v>
      </c>
      <c r="GS37" s="49"/>
      <c r="GT37" s="186"/>
      <c r="GU37" s="152">
        <v>42445</v>
      </c>
      <c r="GV37" s="63">
        <v>3.665</v>
      </c>
      <c r="GW37" s="49"/>
      <c r="GX37" s="186"/>
      <c r="GY37" s="152">
        <v>42445</v>
      </c>
      <c r="GZ37" s="63">
        <v>4.1120000000000001</v>
      </c>
      <c r="HA37" s="186"/>
      <c r="HB37" s="187"/>
      <c r="HC37" s="152">
        <v>42445</v>
      </c>
      <c r="HD37" s="63">
        <v>4.2300000000000004</v>
      </c>
      <c r="HE37" s="49"/>
      <c r="HF37" s="186"/>
      <c r="HG37" s="152">
        <v>42445</v>
      </c>
      <c r="HH37" s="63">
        <v>4.4050000000000002</v>
      </c>
      <c r="HI37" s="49"/>
      <c r="HJ37" s="187"/>
      <c r="HK37" s="152">
        <v>42445</v>
      </c>
      <c r="HL37" s="63">
        <v>4.7430000000000003</v>
      </c>
      <c r="HM37" s="49"/>
      <c r="HN37" s="186"/>
      <c r="HO37" s="152">
        <v>42445</v>
      </c>
      <c r="HP37" s="63"/>
      <c r="HQ37" s="186"/>
      <c r="HR37" s="187"/>
      <c r="HS37" s="152">
        <v>42445</v>
      </c>
      <c r="HT37" s="63">
        <v>3.2759999999999998</v>
      </c>
      <c r="HU37" s="49"/>
      <c r="HV37" s="187"/>
      <c r="HW37" s="152">
        <v>42445</v>
      </c>
      <c r="HX37" s="63">
        <v>4.3719999999999999</v>
      </c>
      <c r="HY37" s="49"/>
      <c r="HZ37" s="186"/>
      <c r="IA37" s="152">
        <v>42445</v>
      </c>
      <c r="IB37" s="63">
        <v>3.6150000000000002</v>
      </c>
      <c r="IC37" s="186"/>
      <c r="ID37" s="187"/>
      <c r="IE37" s="152">
        <v>42445</v>
      </c>
      <c r="IF37" s="63">
        <v>4.1100000000000003</v>
      </c>
      <c r="IG37" s="49"/>
      <c r="IH37" s="187"/>
      <c r="II37" s="152">
        <v>42445</v>
      </c>
      <c r="IJ37" s="63"/>
      <c r="IK37" s="49"/>
    </row>
    <row r="38" spans="2:264" x14ac:dyDescent="0.35">
      <c r="B38" s="187"/>
      <c r="C38" s="152">
        <v>42446</v>
      </c>
      <c r="D38" s="186"/>
      <c r="E38" s="152"/>
      <c r="F38" s="187"/>
      <c r="G38" s="152">
        <v>42446</v>
      </c>
      <c r="H38" s="186">
        <v>3.073</v>
      </c>
      <c r="I38" s="116"/>
      <c r="J38" s="186"/>
      <c r="K38" s="152">
        <v>42446</v>
      </c>
      <c r="L38" s="63">
        <v>2.8650000000000002</v>
      </c>
      <c r="M38" s="116"/>
      <c r="N38" s="246"/>
      <c r="O38" s="152">
        <v>42446</v>
      </c>
      <c r="P38" s="186">
        <v>2.9210000000000003</v>
      </c>
      <c r="Q38" s="116"/>
      <c r="R38" s="152"/>
      <c r="S38" s="152">
        <v>42446</v>
      </c>
      <c r="T38" s="186">
        <v>3.347</v>
      </c>
      <c r="U38" s="152"/>
      <c r="V38" s="246"/>
      <c r="W38" s="152">
        <v>42446</v>
      </c>
      <c r="X38" s="186">
        <v>3.7010000000000001</v>
      </c>
      <c r="Y38" s="116"/>
      <c r="Z38" s="152"/>
      <c r="AA38" s="152">
        <v>42446</v>
      </c>
      <c r="AB38" s="186">
        <v>4.0170000000000003</v>
      </c>
      <c r="AC38" s="116"/>
      <c r="AD38" s="186"/>
      <c r="AE38" s="152">
        <v>42446</v>
      </c>
      <c r="AF38" s="186"/>
      <c r="AG38" s="152"/>
      <c r="AH38" s="187"/>
      <c r="AI38" s="152">
        <v>42446</v>
      </c>
      <c r="AJ38" s="186"/>
      <c r="AK38" s="116"/>
      <c r="AL38" s="186"/>
      <c r="AM38" s="152">
        <v>42446</v>
      </c>
      <c r="AN38" s="186">
        <v>3.012</v>
      </c>
      <c r="AO38" s="116"/>
      <c r="AP38" s="152"/>
      <c r="AQ38" s="152">
        <v>42446</v>
      </c>
      <c r="AR38" s="63">
        <v>3.7589999999999999</v>
      </c>
      <c r="AS38" s="116"/>
      <c r="AT38" s="186"/>
      <c r="AU38" s="152">
        <v>42446</v>
      </c>
      <c r="AV38" s="186">
        <v>3.8529999999999998</v>
      </c>
      <c r="AW38" s="152"/>
      <c r="AX38" s="187"/>
      <c r="AY38" s="152">
        <v>42446</v>
      </c>
      <c r="AZ38" s="186">
        <v>4.2210000000000001</v>
      </c>
      <c r="BA38" s="116"/>
      <c r="BB38" s="187"/>
      <c r="BC38" s="152">
        <v>42446</v>
      </c>
      <c r="BD38" s="186">
        <v>4.5529999999999999</v>
      </c>
      <c r="BE38" s="116"/>
      <c r="BF38" s="187"/>
      <c r="BG38" s="152">
        <v>42446</v>
      </c>
      <c r="BH38" s="186">
        <v>3.0979999999999999</v>
      </c>
      <c r="BI38" s="116"/>
      <c r="BJ38" s="186"/>
      <c r="BK38" s="152">
        <v>42446</v>
      </c>
      <c r="BL38" s="186">
        <v>3.5129999999999999</v>
      </c>
      <c r="BM38" s="152"/>
      <c r="BN38" s="187"/>
      <c r="BO38" s="152">
        <v>42446</v>
      </c>
      <c r="BP38" s="186">
        <v>3.7629999999999999</v>
      </c>
      <c r="BQ38" s="116"/>
      <c r="BR38" s="186"/>
      <c r="BS38" s="152">
        <v>42446</v>
      </c>
      <c r="BT38" s="186">
        <v>4.5270000000000001</v>
      </c>
      <c r="BU38" s="116"/>
      <c r="BV38" s="186"/>
      <c r="BW38" s="152">
        <v>42446</v>
      </c>
      <c r="BX38" s="186"/>
      <c r="BY38" s="152"/>
      <c r="BZ38" s="187"/>
      <c r="CA38" s="152">
        <v>42446</v>
      </c>
      <c r="CB38" s="186">
        <v>3.7320000000000002</v>
      </c>
      <c r="CC38" s="116"/>
      <c r="CD38" s="246"/>
      <c r="CE38" s="152">
        <v>42446</v>
      </c>
      <c r="CF38" s="63"/>
      <c r="CG38" s="116"/>
      <c r="CH38" s="152"/>
      <c r="CI38" s="152">
        <v>42446</v>
      </c>
      <c r="CJ38" s="63">
        <v>4.0149999999999997</v>
      </c>
      <c r="CK38" s="152"/>
      <c r="CL38" s="187"/>
      <c r="CM38" s="152">
        <v>42446</v>
      </c>
      <c r="CN38" s="63"/>
      <c r="CO38" s="116"/>
      <c r="CP38" s="152"/>
      <c r="CQ38" s="152">
        <v>42446</v>
      </c>
      <c r="CR38" s="63">
        <v>3.2829999999999999</v>
      </c>
      <c r="CS38" s="152"/>
      <c r="CT38" s="246"/>
      <c r="CU38" s="152">
        <v>42446</v>
      </c>
      <c r="CV38" s="63">
        <v>3.5350000000000001</v>
      </c>
      <c r="CW38" s="116"/>
      <c r="CX38" s="246"/>
      <c r="CY38" s="152">
        <v>42446</v>
      </c>
      <c r="CZ38" s="63">
        <v>3.76</v>
      </c>
      <c r="DA38" s="116"/>
      <c r="DB38" s="152"/>
      <c r="DC38" s="152">
        <v>42446</v>
      </c>
      <c r="DD38" s="63">
        <v>4.1370000000000005</v>
      </c>
      <c r="DE38" s="152"/>
      <c r="DF38" s="190"/>
      <c r="DG38" s="194">
        <v>42446</v>
      </c>
      <c r="DH38" s="247">
        <v>4.2210000000000001</v>
      </c>
      <c r="DI38" s="191"/>
      <c r="DJ38" s="187"/>
      <c r="DK38" s="152">
        <v>42446</v>
      </c>
      <c r="DL38" s="186"/>
      <c r="DM38" s="49"/>
      <c r="DN38" s="186"/>
      <c r="DO38" s="152">
        <v>42446</v>
      </c>
      <c r="DP38" s="63"/>
      <c r="DQ38" s="152"/>
      <c r="DR38" s="187"/>
      <c r="DS38" s="152">
        <v>42446</v>
      </c>
      <c r="DT38" s="63">
        <v>2.7800000000000002</v>
      </c>
      <c r="DU38" s="116"/>
      <c r="DV38" s="187"/>
      <c r="DW38" s="152">
        <v>42446</v>
      </c>
      <c r="DX38" s="63">
        <v>3.0670000000000002</v>
      </c>
      <c r="DY38" s="116"/>
      <c r="DZ38" s="187"/>
      <c r="EA38" s="152">
        <v>42446</v>
      </c>
      <c r="EB38" s="63">
        <v>3.18</v>
      </c>
      <c r="EC38" s="116"/>
      <c r="ED38" s="186"/>
      <c r="EE38" s="152">
        <v>42446</v>
      </c>
      <c r="EF38" s="63">
        <v>3.2410000000000001</v>
      </c>
      <c r="EG38" s="152"/>
      <c r="EH38" s="187"/>
      <c r="EI38" s="152">
        <v>42446</v>
      </c>
      <c r="EJ38" s="63">
        <v>3.351</v>
      </c>
      <c r="EK38" s="116"/>
      <c r="EL38" s="187"/>
      <c r="EM38" s="152">
        <v>42446</v>
      </c>
      <c r="EN38" s="63">
        <v>3.7530000000000001</v>
      </c>
      <c r="EO38" s="116"/>
      <c r="EP38" s="187"/>
      <c r="EQ38" s="152">
        <v>42446</v>
      </c>
      <c r="ER38" s="63">
        <v>3.8730000000000002</v>
      </c>
      <c r="ES38" s="116"/>
      <c r="ET38" s="187"/>
      <c r="EU38" s="152">
        <v>42446</v>
      </c>
      <c r="EV38" s="63">
        <v>4.6059999999999999</v>
      </c>
      <c r="EW38" s="116"/>
      <c r="EX38" s="186"/>
      <c r="EY38" s="152">
        <v>42446</v>
      </c>
      <c r="EZ38" s="63"/>
      <c r="FA38" s="152"/>
      <c r="FB38" s="246"/>
      <c r="FC38" s="152">
        <v>42446</v>
      </c>
      <c r="FD38" s="63"/>
      <c r="FE38" s="116"/>
      <c r="FF38" s="152"/>
      <c r="FG38" s="152">
        <v>42446</v>
      </c>
      <c r="FH38" s="63"/>
      <c r="FI38" s="152"/>
      <c r="FJ38" s="187"/>
      <c r="FK38" s="152">
        <v>42446</v>
      </c>
      <c r="FL38" s="63">
        <v>7.0410000000000004</v>
      </c>
      <c r="FM38" s="116"/>
      <c r="FN38" s="152"/>
      <c r="FO38" s="152">
        <v>42446</v>
      </c>
      <c r="FP38" s="63">
        <v>3.448</v>
      </c>
      <c r="FQ38" s="152"/>
      <c r="FR38" s="246"/>
      <c r="FS38" s="152">
        <v>42446</v>
      </c>
      <c r="FT38" s="63">
        <v>3.9980000000000002</v>
      </c>
      <c r="FU38" s="152"/>
      <c r="FV38" s="246"/>
      <c r="FW38" s="152">
        <v>42446</v>
      </c>
      <c r="FX38" s="63">
        <v>4.13</v>
      </c>
      <c r="FY38" s="152"/>
      <c r="FZ38" s="246"/>
      <c r="GA38" s="152">
        <v>42446</v>
      </c>
      <c r="GB38" s="63"/>
      <c r="GC38" s="152"/>
      <c r="GD38" s="187"/>
      <c r="GE38" s="152">
        <v>42446</v>
      </c>
      <c r="GF38" s="63"/>
      <c r="GG38" s="116"/>
      <c r="GH38" s="186"/>
      <c r="GI38" s="152">
        <v>42446</v>
      </c>
      <c r="GJ38" s="63"/>
      <c r="GK38" s="152"/>
      <c r="GL38" s="187"/>
      <c r="GM38" s="152">
        <v>42446</v>
      </c>
      <c r="GN38" s="63"/>
      <c r="GO38" s="116"/>
      <c r="GP38" s="187"/>
      <c r="GQ38" s="152">
        <v>42446</v>
      </c>
      <c r="GR38" s="63">
        <v>3.1349999999999998</v>
      </c>
      <c r="GS38" s="116"/>
      <c r="GT38" s="186"/>
      <c r="GU38" s="152">
        <v>42446</v>
      </c>
      <c r="GV38" s="63">
        <v>3.6520000000000001</v>
      </c>
      <c r="GW38" s="116"/>
      <c r="GX38" s="152"/>
      <c r="GY38" s="152">
        <v>42446</v>
      </c>
      <c r="GZ38" s="63">
        <v>4.09</v>
      </c>
      <c r="HA38" s="152"/>
      <c r="HB38" s="187"/>
      <c r="HC38" s="152">
        <v>42446</v>
      </c>
      <c r="HD38" s="63">
        <v>4.2140000000000004</v>
      </c>
      <c r="HE38" s="116"/>
      <c r="HF38" s="186"/>
      <c r="HG38" s="152">
        <v>42446</v>
      </c>
      <c r="HH38" s="63">
        <v>4.383</v>
      </c>
      <c r="HI38" s="116"/>
      <c r="HJ38" s="187"/>
      <c r="HK38" s="152">
        <v>42446</v>
      </c>
      <c r="HL38" s="63">
        <v>4.8760000000000003</v>
      </c>
      <c r="HM38" s="116"/>
      <c r="HN38" s="186"/>
      <c r="HO38" s="152">
        <v>42446</v>
      </c>
      <c r="HP38" s="63"/>
      <c r="HQ38" s="152"/>
      <c r="HR38" s="187"/>
      <c r="HS38" s="152">
        <v>42446</v>
      </c>
      <c r="HT38" s="63">
        <v>3.2250000000000001</v>
      </c>
      <c r="HU38" s="116"/>
      <c r="HV38" s="187"/>
      <c r="HW38" s="152">
        <v>42446</v>
      </c>
      <c r="HX38" s="63">
        <v>4.2869999999999999</v>
      </c>
      <c r="HY38" s="116"/>
      <c r="HZ38" s="186"/>
      <c r="IA38" s="152">
        <v>42446</v>
      </c>
      <c r="IB38" s="63">
        <v>3.6070000000000002</v>
      </c>
      <c r="IC38" s="152"/>
      <c r="ID38" s="187"/>
      <c r="IE38" s="152">
        <v>42446</v>
      </c>
      <c r="IF38" s="63">
        <v>4.0990000000000002</v>
      </c>
      <c r="IG38" s="116"/>
      <c r="IH38" s="187"/>
      <c r="II38" s="152">
        <v>42446</v>
      </c>
      <c r="IJ38" s="63"/>
      <c r="IK38" s="116"/>
      <c r="IP38" s="183"/>
      <c r="IQ38" s="183"/>
      <c r="IR38" s="183"/>
      <c r="IS38" s="183"/>
      <c r="IT38" s="183"/>
      <c r="IU38" s="183"/>
      <c r="IV38" s="183"/>
      <c r="IW38" s="183"/>
      <c r="IX38" s="183"/>
      <c r="IY38" s="183"/>
      <c r="IZ38" s="183"/>
      <c r="JA38" s="183"/>
      <c r="JB38" s="183"/>
      <c r="JC38" s="183"/>
      <c r="JD38" s="183"/>
    </row>
    <row r="39" spans="2:264" x14ac:dyDescent="0.35">
      <c r="B39" s="187"/>
      <c r="C39" s="152">
        <v>42447</v>
      </c>
      <c r="D39" s="186"/>
      <c r="E39" s="186"/>
      <c r="F39" s="187"/>
      <c r="G39" s="152">
        <v>42447</v>
      </c>
      <c r="H39" s="186">
        <v>3.0569999999999999</v>
      </c>
      <c r="I39" s="49"/>
      <c r="J39" s="186"/>
      <c r="K39" s="152">
        <v>42447</v>
      </c>
      <c r="L39" s="63">
        <v>2.855</v>
      </c>
      <c r="M39" s="49"/>
      <c r="N39" s="187"/>
      <c r="O39" s="152">
        <v>42447</v>
      </c>
      <c r="P39" s="186">
        <v>2.9020000000000001</v>
      </c>
      <c r="Q39" s="49"/>
      <c r="R39" s="186"/>
      <c r="S39" s="152">
        <v>42447</v>
      </c>
      <c r="T39" s="186">
        <v>3.3149999999999999</v>
      </c>
      <c r="U39" s="186"/>
      <c r="V39" s="187"/>
      <c r="W39" s="152">
        <v>42447</v>
      </c>
      <c r="X39" s="186">
        <v>3.6720000000000002</v>
      </c>
      <c r="Y39" s="49"/>
      <c r="Z39" s="186"/>
      <c r="AA39" s="152">
        <v>42447</v>
      </c>
      <c r="AB39" s="186">
        <v>3.9980000000000002</v>
      </c>
      <c r="AC39" s="49"/>
      <c r="AD39" s="186"/>
      <c r="AE39" s="152">
        <v>42447</v>
      </c>
      <c r="AF39" s="186"/>
      <c r="AG39" s="186"/>
      <c r="AH39" s="187"/>
      <c r="AI39" s="152">
        <v>42447</v>
      </c>
      <c r="AJ39" s="186"/>
      <c r="AK39" s="49"/>
      <c r="AL39" s="186"/>
      <c r="AM39" s="152">
        <v>42447</v>
      </c>
      <c r="AN39" s="186">
        <v>3.0139999999999998</v>
      </c>
      <c r="AO39" s="49"/>
      <c r="AP39" s="186"/>
      <c r="AQ39" s="152">
        <v>42447</v>
      </c>
      <c r="AR39" s="63">
        <v>3.7789999999999999</v>
      </c>
      <c r="AS39" s="49"/>
      <c r="AT39" s="186"/>
      <c r="AU39" s="152">
        <v>42447</v>
      </c>
      <c r="AV39" s="186">
        <v>3.8289999999999997</v>
      </c>
      <c r="AW39" s="186"/>
      <c r="AX39" s="187"/>
      <c r="AY39" s="152">
        <v>42447</v>
      </c>
      <c r="AZ39" s="186">
        <v>4.2119999999999997</v>
      </c>
      <c r="BA39" s="49"/>
      <c r="BB39" s="187"/>
      <c r="BC39" s="152">
        <v>42447</v>
      </c>
      <c r="BD39" s="186">
        <v>4.5659999999999998</v>
      </c>
      <c r="BE39" s="49"/>
      <c r="BF39" s="187"/>
      <c r="BG39" s="152">
        <v>42447</v>
      </c>
      <c r="BH39" s="186">
        <v>3.0840000000000001</v>
      </c>
      <c r="BI39" s="49"/>
      <c r="BJ39" s="186"/>
      <c r="BK39" s="152">
        <v>42447</v>
      </c>
      <c r="BL39" s="186">
        <v>3.496</v>
      </c>
      <c r="BM39" s="186"/>
      <c r="BN39" s="187"/>
      <c r="BO39" s="152">
        <v>42447</v>
      </c>
      <c r="BP39" s="186">
        <v>3.7410000000000001</v>
      </c>
      <c r="BQ39" s="49"/>
      <c r="BR39" s="186"/>
      <c r="BS39" s="152">
        <v>42447</v>
      </c>
      <c r="BT39" s="186">
        <v>4.5090000000000003</v>
      </c>
      <c r="BU39" s="49"/>
      <c r="BV39" s="186"/>
      <c r="BW39" s="152">
        <v>42447</v>
      </c>
      <c r="BX39" s="186"/>
      <c r="BY39" s="186"/>
      <c r="BZ39" s="187"/>
      <c r="CA39" s="152">
        <v>42447</v>
      </c>
      <c r="CB39" s="186">
        <v>3.7119999999999997</v>
      </c>
      <c r="CC39" s="49"/>
      <c r="CD39" s="187"/>
      <c r="CE39" s="152">
        <v>42447</v>
      </c>
      <c r="CF39" s="63"/>
      <c r="CG39" s="49"/>
      <c r="CH39" s="186"/>
      <c r="CI39" s="152">
        <v>42447</v>
      </c>
      <c r="CJ39" s="63">
        <v>4.0060000000000002</v>
      </c>
      <c r="CK39" s="186"/>
      <c r="CL39" s="187"/>
      <c r="CM39" s="152">
        <v>42447</v>
      </c>
      <c r="CN39" s="63"/>
      <c r="CO39" s="49"/>
      <c r="CP39" s="152"/>
      <c r="CQ39" s="152">
        <v>42447</v>
      </c>
      <c r="CR39" s="63">
        <v>3.3010000000000002</v>
      </c>
      <c r="CS39" s="186"/>
      <c r="CT39" s="246"/>
      <c r="CU39" s="152">
        <v>42447</v>
      </c>
      <c r="CV39" s="63">
        <v>3.5140000000000002</v>
      </c>
      <c r="CW39" s="49"/>
      <c r="CX39" s="246"/>
      <c r="CY39" s="152">
        <v>42447</v>
      </c>
      <c r="CZ39" s="63">
        <v>3.7370000000000001</v>
      </c>
      <c r="DA39" s="49"/>
      <c r="DB39" s="152"/>
      <c r="DC39" s="152">
        <v>42447</v>
      </c>
      <c r="DD39" s="63">
        <v>4.1180000000000003</v>
      </c>
      <c r="DE39" s="186"/>
      <c r="DF39" s="190"/>
      <c r="DG39" s="194">
        <v>42447</v>
      </c>
      <c r="DH39" s="247">
        <v>4.1769999999999996</v>
      </c>
      <c r="DI39" s="191"/>
      <c r="DJ39" s="187"/>
      <c r="DK39" s="152">
        <v>42447</v>
      </c>
      <c r="DL39" s="186"/>
      <c r="DM39" s="49"/>
      <c r="DN39" s="186"/>
      <c r="DO39" s="152">
        <v>42447</v>
      </c>
      <c r="DP39" s="63"/>
      <c r="DQ39" s="186"/>
      <c r="DR39" s="187"/>
      <c r="DS39" s="152">
        <v>42447</v>
      </c>
      <c r="DT39" s="63">
        <v>2.7730000000000001</v>
      </c>
      <c r="DU39" s="49"/>
      <c r="DV39" s="187"/>
      <c r="DW39" s="152">
        <v>42447</v>
      </c>
      <c r="DX39" s="63">
        <v>3.0550000000000002</v>
      </c>
      <c r="DY39" s="49"/>
      <c r="DZ39" s="187"/>
      <c r="EA39" s="152">
        <v>42447</v>
      </c>
      <c r="EB39" s="63">
        <v>3.1619999999999999</v>
      </c>
      <c r="EC39" s="49"/>
      <c r="ED39" s="186"/>
      <c r="EE39" s="152">
        <v>42447</v>
      </c>
      <c r="EF39" s="63">
        <v>3.2189999999999999</v>
      </c>
      <c r="EG39" s="186"/>
      <c r="EH39" s="187"/>
      <c r="EI39" s="152">
        <v>42447</v>
      </c>
      <c r="EJ39" s="63">
        <v>3.331</v>
      </c>
      <c r="EK39" s="49"/>
      <c r="EL39" s="187"/>
      <c r="EM39" s="152">
        <v>42447</v>
      </c>
      <c r="EN39" s="63">
        <v>3.7309999999999999</v>
      </c>
      <c r="EO39" s="49"/>
      <c r="EP39" s="187"/>
      <c r="EQ39" s="152">
        <v>42447</v>
      </c>
      <c r="ER39" s="63">
        <v>3.8529999999999998</v>
      </c>
      <c r="ES39" s="49"/>
      <c r="ET39" s="187"/>
      <c r="EU39" s="152">
        <v>42447</v>
      </c>
      <c r="EV39" s="63">
        <v>4.585</v>
      </c>
      <c r="EW39" s="49"/>
      <c r="EX39" s="186"/>
      <c r="EY39" s="152">
        <v>42447</v>
      </c>
      <c r="EZ39" s="63"/>
      <c r="FA39" s="186"/>
      <c r="FB39" s="187"/>
      <c r="FC39" s="152">
        <v>42447</v>
      </c>
      <c r="FD39" s="63"/>
      <c r="FE39" s="49"/>
      <c r="FF39" s="186"/>
      <c r="FG39" s="152">
        <v>42447</v>
      </c>
      <c r="FH39" s="63"/>
      <c r="FI39" s="186"/>
      <c r="FJ39" s="187"/>
      <c r="FK39" s="152">
        <v>42447</v>
      </c>
      <c r="FL39" s="63">
        <v>7.0410000000000004</v>
      </c>
      <c r="FM39" s="49"/>
      <c r="FN39" s="186"/>
      <c r="FO39" s="152">
        <v>42447</v>
      </c>
      <c r="FP39" s="63">
        <v>3.4140000000000001</v>
      </c>
      <c r="FQ39" s="186"/>
      <c r="FR39" s="187"/>
      <c r="FS39" s="152">
        <v>42447</v>
      </c>
      <c r="FT39" s="63">
        <v>3.972</v>
      </c>
      <c r="FU39" s="186"/>
      <c r="FV39" s="187"/>
      <c r="FW39" s="152">
        <v>42447</v>
      </c>
      <c r="FX39" s="63">
        <v>4.1020000000000003</v>
      </c>
      <c r="FY39" s="186"/>
      <c r="FZ39" s="187"/>
      <c r="GA39" s="152">
        <v>42447</v>
      </c>
      <c r="GB39" s="63"/>
      <c r="GC39" s="186"/>
      <c r="GD39" s="187"/>
      <c r="GE39" s="152">
        <v>42447</v>
      </c>
      <c r="GF39" s="63"/>
      <c r="GG39" s="49"/>
      <c r="GH39" s="186"/>
      <c r="GI39" s="152">
        <v>42447</v>
      </c>
      <c r="GJ39" s="63"/>
      <c r="GK39" s="186"/>
      <c r="GL39" s="187"/>
      <c r="GM39" s="152">
        <v>42447</v>
      </c>
      <c r="GN39" s="63"/>
      <c r="GO39" s="49"/>
      <c r="GP39" s="187"/>
      <c r="GQ39" s="152">
        <v>42447</v>
      </c>
      <c r="GR39" s="63">
        <v>3.1230000000000002</v>
      </c>
      <c r="GS39" s="49"/>
      <c r="GT39" s="186"/>
      <c r="GU39" s="152">
        <v>42447</v>
      </c>
      <c r="GV39" s="63">
        <v>3.6320000000000001</v>
      </c>
      <c r="GW39" s="49"/>
      <c r="GX39" s="186"/>
      <c r="GY39" s="152">
        <v>42447</v>
      </c>
      <c r="GZ39" s="63">
        <v>4.0650000000000004</v>
      </c>
      <c r="HA39" s="186"/>
      <c r="HB39" s="187"/>
      <c r="HC39" s="152">
        <v>42447</v>
      </c>
      <c r="HD39" s="63">
        <v>4.1950000000000003</v>
      </c>
      <c r="HE39" s="49"/>
      <c r="HF39" s="186"/>
      <c r="HG39" s="152">
        <v>42447</v>
      </c>
      <c r="HH39" s="63">
        <v>4.3639999999999999</v>
      </c>
      <c r="HI39" s="49"/>
      <c r="HJ39" s="187"/>
      <c r="HK39" s="152">
        <v>42447</v>
      </c>
      <c r="HL39" s="63">
        <v>4.8570000000000002</v>
      </c>
      <c r="HM39" s="49"/>
      <c r="HN39" s="186"/>
      <c r="HO39" s="152">
        <v>42447</v>
      </c>
      <c r="HP39" s="63"/>
      <c r="HQ39" s="186"/>
      <c r="HR39" s="187"/>
      <c r="HS39" s="152">
        <v>42447</v>
      </c>
      <c r="HT39" s="63">
        <v>3.2109999999999999</v>
      </c>
      <c r="HU39" s="49"/>
      <c r="HV39" s="187"/>
      <c r="HW39" s="152">
        <v>42447</v>
      </c>
      <c r="HX39" s="63">
        <v>4.2679999999999998</v>
      </c>
      <c r="HY39" s="49"/>
      <c r="HZ39" s="186"/>
      <c r="IA39" s="152">
        <v>42447</v>
      </c>
      <c r="IB39" s="63">
        <v>3.5859999999999999</v>
      </c>
      <c r="IC39" s="186"/>
      <c r="ID39" s="187"/>
      <c r="IE39" s="152">
        <v>42447</v>
      </c>
      <c r="IF39" s="63">
        <v>4.077</v>
      </c>
      <c r="IG39" s="49"/>
      <c r="IH39" s="187"/>
      <c r="II39" s="152">
        <v>42447</v>
      </c>
      <c r="IJ39" s="63"/>
      <c r="IK39" s="49"/>
    </row>
    <row r="40" spans="2:264" x14ac:dyDescent="0.35">
      <c r="B40" s="187"/>
      <c r="C40" s="152">
        <v>42450</v>
      </c>
      <c r="D40" s="186"/>
      <c r="E40" s="186"/>
      <c r="F40" s="187"/>
      <c r="G40" s="152">
        <v>42450</v>
      </c>
      <c r="H40" s="186">
        <v>3.0449999999999999</v>
      </c>
      <c r="I40" s="49"/>
      <c r="J40" s="186"/>
      <c r="K40" s="152">
        <v>42450</v>
      </c>
      <c r="L40" s="63">
        <v>2.8540000000000001</v>
      </c>
      <c r="M40" s="49"/>
      <c r="N40" s="187"/>
      <c r="O40" s="152">
        <v>42450</v>
      </c>
      <c r="P40" s="186">
        <v>2.8940000000000001</v>
      </c>
      <c r="Q40" s="49"/>
      <c r="R40" s="186"/>
      <c r="S40" s="152">
        <v>42450</v>
      </c>
      <c r="T40" s="186">
        <v>3.323</v>
      </c>
      <c r="U40" s="186"/>
      <c r="V40" s="187"/>
      <c r="W40" s="152">
        <v>42450</v>
      </c>
      <c r="X40" s="186">
        <v>3.6850000000000001</v>
      </c>
      <c r="Y40" s="49"/>
      <c r="Z40" s="186"/>
      <c r="AA40" s="152">
        <v>42450</v>
      </c>
      <c r="AB40" s="186">
        <v>4.0140000000000002</v>
      </c>
      <c r="AC40" s="49"/>
      <c r="AD40" s="186"/>
      <c r="AE40" s="152">
        <v>42450</v>
      </c>
      <c r="AF40" s="186"/>
      <c r="AG40" s="186"/>
      <c r="AH40" s="187"/>
      <c r="AI40" s="152">
        <v>42450</v>
      </c>
      <c r="AJ40" s="186"/>
      <c r="AK40" s="49"/>
      <c r="AL40" s="186"/>
      <c r="AM40" s="152">
        <v>42450</v>
      </c>
      <c r="AN40" s="186">
        <v>2.9980000000000002</v>
      </c>
      <c r="AO40" s="49"/>
      <c r="AP40" s="186"/>
      <c r="AQ40" s="152">
        <v>42450</v>
      </c>
      <c r="AR40" s="63">
        <v>3.79</v>
      </c>
      <c r="AS40" s="49"/>
      <c r="AT40" s="186"/>
      <c r="AU40" s="152">
        <v>42450</v>
      </c>
      <c r="AV40" s="186">
        <v>3.839</v>
      </c>
      <c r="AW40" s="186"/>
      <c r="AX40" s="187"/>
      <c r="AY40" s="152">
        <v>42450</v>
      </c>
      <c r="AZ40" s="186">
        <v>4.1559999999999997</v>
      </c>
      <c r="BA40" s="49"/>
      <c r="BB40" s="187"/>
      <c r="BC40" s="152">
        <v>42450</v>
      </c>
      <c r="BD40" s="186">
        <v>4.5819999999999999</v>
      </c>
      <c r="BE40" s="49"/>
      <c r="BF40" s="187"/>
      <c r="BG40" s="152">
        <v>42450</v>
      </c>
      <c r="BH40" s="186">
        <v>3.07</v>
      </c>
      <c r="BI40" s="49"/>
      <c r="BJ40" s="186"/>
      <c r="BK40" s="152">
        <v>42450</v>
      </c>
      <c r="BL40" s="186">
        <v>3.5</v>
      </c>
      <c r="BM40" s="186"/>
      <c r="BN40" s="187"/>
      <c r="BO40" s="152">
        <v>42450</v>
      </c>
      <c r="BP40" s="186">
        <v>3.7480000000000002</v>
      </c>
      <c r="BQ40" s="49"/>
      <c r="BR40" s="186"/>
      <c r="BS40" s="152">
        <v>42450</v>
      </c>
      <c r="BT40" s="186">
        <v>4.524</v>
      </c>
      <c r="BU40" s="49"/>
      <c r="BV40" s="186"/>
      <c r="BW40" s="152">
        <v>42450</v>
      </c>
      <c r="BX40" s="186"/>
      <c r="BY40" s="186"/>
      <c r="BZ40" s="187"/>
      <c r="CA40" s="152">
        <v>42450</v>
      </c>
      <c r="CB40" s="186">
        <v>3.7250000000000001</v>
      </c>
      <c r="CC40" s="49"/>
      <c r="CD40" s="187"/>
      <c r="CE40" s="152">
        <v>42450</v>
      </c>
      <c r="CF40" s="63"/>
      <c r="CG40" s="49"/>
      <c r="CH40" s="186"/>
      <c r="CI40" s="152">
        <v>42450</v>
      </c>
      <c r="CJ40" s="63">
        <v>4.0179999999999998</v>
      </c>
      <c r="CK40" s="186"/>
      <c r="CL40" s="187"/>
      <c r="CM40" s="152">
        <v>42450</v>
      </c>
      <c r="CN40" s="63"/>
      <c r="CO40" s="49"/>
      <c r="CP40" s="152"/>
      <c r="CQ40" s="152">
        <v>42450</v>
      </c>
      <c r="CR40" s="63">
        <v>3.274</v>
      </c>
      <c r="CS40" s="186"/>
      <c r="CT40" s="246"/>
      <c r="CU40" s="152">
        <v>42450</v>
      </c>
      <c r="CV40" s="63">
        <v>3.5220000000000002</v>
      </c>
      <c r="CW40" s="49"/>
      <c r="CX40" s="246"/>
      <c r="CY40" s="152">
        <v>42450</v>
      </c>
      <c r="CZ40" s="63">
        <v>3.74</v>
      </c>
      <c r="DA40" s="49"/>
      <c r="DB40" s="152"/>
      <c r="DC40" s="152">
        <v>42450</v>
      </c>
      <c r="DD40" s="63">
        <v>4.1289999999999996</v>
      </c>
      <c r="DE40" s="186"/>
      <c r="DF40" s="190"/>
      <c r="DG40" s="194">
        <v>42450</v>
      </c>
      <c r="DH40" s="247">
        <v>4.1820000000000004</v>
      </c>
      <c r="DI40" s="191"/>
      <c r="DJ40" s="187"/>
      <c r="DK40" s="152">
        <v>42450</v>
      </c>
      <c r="DL40" s="186"/>
      <c r="DM40" s="49"/>
      <c r="DN40" s="186"/>
      <c r="DO40" s="152">
        <v>42450</v>
      </c>
      <c r="DP40" s="63"/>
      <c r="DQ40" s="186"/>
      <c r="DR40" s="187"/>
      <c r="DS40" s="152">
        <v>42450</v>
      </c>
      <c r="DT40" s="63">
        <v>2.7690000000000001</v>
      </c>
      <c r="DU40" s="49"/>
      <c r="DV40" s="187"/>
      <c r="DW40" s="152">
        <v>42450</v>
      </c>
      <c r="DX40" s="63">
        <v>3.0369999999999999</v>
      </c>
      <c r="DY40" s="49"/>
      <c r="DZ40" s="187"/>
      <c r="EA40" s="152">
        <v>42450</v>
      </c>
      <c r="EB40" s="63">
        <v>3.1680000000000001</v>
      </c>
      <c r="EC40" s="49"/>
      <c r="ED40" s="186"/>
      <c r="EE40" s="152">
        <v>42450</v>
      </c>
      <c r="EF40" s="63">
        <v>3.2210000000000001</v>
      </c>
      <c r="EG40" s="186"/>
      <c r="EH40" s="187"/>
      <c r="EI40" s="152">
        <v>42450</v>
      </c>
      <c r="EJ40" s="63">
        <v>3.3439999999999999</v>
      </c>
      <c r="EK40" s="49"/>
      <c r="EL40" s="187"/>
      <c r="EM40" s="152">
        <v>42450</v>
      </c>
      <c r="EN40" s="63">
        <v>3.7410000000000001</v>
      </c>
      <c r="EO40" s="49"/>
      <c r="EP40" s="187"/>
      <c r="EQ40" s="152">
        <v>42450</v>
      </c>
      <c r="ER40" s="63">
        <v>3.859</v>
      </c>
      <c r="ES40" s="49"/>
      <c r="ET40" s="187"/>
      <c r="EU40" s="152">
        <v>42450</v>
      </c>
      <c r="EV40" s="63">
        <v>4.5940000000000003</v>
      </c>
      <c r="EW40" s="49"/>
      <c r="EX40" s="186"/>
      <c r="EY40" s="152">
        <v>42450</v>
      </c>
      <c r="EZ40" s="63"/>
      <c r="FA40" s="186"/>
      <c r="FB40" s="187"/>
      <c r="FC40" s="152">
        <v>42450</v>
      </c>
      <c r="FD40" s="63"/>
      <c r="FE40" s="49"/>
      <c r="FF40" s="186"/>
      <c r="FG40" s="152">
        <v>42450</v>
      </c>
      <c r="FH40" s="63"/>
      <c r="FI40" s="186"/>
      <c r="FJ40" s="187"/>
      <c r="FK40" s="152">
        <v>42450</v>
      </c>
      <c r="FL40" s="63">
        <v>7.0410000000000004</v>
      </c>
      <c r="FM40" s="49"/>
      <c r="FN40" s="186"/>
      <c r="FO40" s="152">
        <v>42450</v>
      </c>
      <c r="FP40" s="63">
        <v>3.43</v>
      </c>
      <c r="FQ40" s="186"/>
      <c r="FR40" s="187"/>
      <c r="FS40" s="152">
        <v>42450</v>
      </c>
      <c r="FT40" s="63">
        <v>3.9870000000000001</v>
      </c>
      <c r="FU40" s="186"/>
      <c r="FV40" s="187"/>
      <c r="FW40" s="152">
        <v>42450</v>
      </c>
      <c r="FX40" s="63">
        <v>4.1189999999999998</v>
      </c>
      <c r="FY40" s="186"/>
      <c r="FZ40" s="187"/>
      <c r="GA40" s="152">
        <v>42450</v>
      </c>
      <c r="GB40" s="63"/>
      <c r="GC40" s="186"/>
      <c r="GD40" s="187"/>
      <c r="GE40" s="152">
        <v>42450</v>
      </c>
      <c r="GF40" s="63"/>
      <c r="GG40" s="49"/>
      <c r="GH40" s="186"/>
      <c r="GI40" s="152">
        <v>42450</v>
      </c>
      <c r="GJ40" s="63"/>
      <c r="GK40" s="186"/>
      <c r="GL40" s="187"/>
      <c r="GM40" s="152">
        <v>42450</v>
      </c>
      <c r="GN40" s="63"/>
      <c r="GO40" s="49"/>
      <c r="GP40" s="187"/>
      <c r="GQ40" s="152">
        <v>42450</v>
      </c>
      <c r="GR40" s="63">
        <v>3.117</v>
      </c>
      <c r="GS40" s="49"/>
      <c r="GT40" s="186"/>
      <c r="GU40" s="152">
        <v>42450</v>
      </c>
      <c r="GV40" s="63">
        <v>3.64</v>
      </c>
      <c r="GW40" s="49"/>
      <c r="GX40" s="186"/>
      <c r="GY40" s="152">
        <v>42450</v>
      </c>
      <c r="GZ40" s="63">
        <v>4.0860000000000003</v>
      </c>
      <c r="HA40" s="186"/>
      <c r="HB40" s="187"/>
      <c r="HC40" s="152">
        <v>42450</v>
      </c>
      <c r="HD40" s="63">
        <v>4.21</v>
      </c>
      <c r="HE40" s="49"/>
      <c r="HF40" s="186"/>
      <c r="HG40" s="152">
        <v>42450</v>
      </c>
      <c r="HH40" s="63">
        <v>4.3810000000000002</v>
      </c>
      <c r="HI40" s="49"/>
      <c r="HJ40" s="187"/>
      <c r="HK40" s="152">
        <v>42450</v>
      </c>
      <c r="HL40" s="63">
        <v>4.8810000000000002</v>
      </c>
      <c r="HM40" s="49"/>
      <c r="HN40" s="186"/>
      <c r="HO40" s="152">
        <v>42450</v>
      </c>
      <c r="HP40" s="63"/>
      <c r="HQ40" s="186"/>
      <c r="HR40" s="187"/>
      <c r="HS40" s="152">
        <v>42450</v>
      </c>
      <c r="HT40" s="63">
        <v>3.2290000000000001</v>
      </c>
      <c r="HU40" s="49"/>
      <c r="HV40" s="187"/>
      <c r="HW40" s="152">
        <v>42450</v>
      </c>
      <c r="HX40" s="63">
        <v>4.2919999999999998</v>
      </c>
      <c r="HY40" s="49"/>
      <c r="HZ40" s="186"/>
      <c r="IA40" s="152">
        <v>42450</v>
      </c>
      <c r="IB40" s="63">
        <v>3.597</v>
      </c>
      <c r="IC40" s="186"/>
      <c r="ID40" s="187"/>
      <c r="IE40" s="152">
        <v>42450</v>
      </c>
      <c r="IF40" s="63">
        <v>4.09</v>
      </c>
      <c r="IG40" s="49"/>
      <c r="IH40" s="187"/>
      <c r="II40" s="152">
        <v>42450</v>
      </c>
      <c r="IJ40" s="63"/>
      <c r="IK40" s="49"/>
    </row>
    <row r="41" spans="2:264" x14ac:dyDescent="0.35">
      <c r="B41" s="187"/>
      <c r="C41" s="152">
        <v>42451</v>
      </c>
      <c r="D41" s="186"/>
      <c r="E41" s="186"/>
      <c r="F41" s="187"/>
      <c r="G41" s="152">
        <v>42451</v>
      </c>
      <c r="H41" s="186">
        <v>3.0630000000000002</v>
      </c>
      <c r="I41" s="49"/>
      <c r="J41" s="186"/>
      <c r="K41" s="152">
        <v>42451</v>
      </c>
      <c r="L41" s="63">
        <v>2.8769999999999998</v>
      </c>
      <c r="M41" s="49"/>
      <c r="N41" s="187"/>
      <c r="O41" s="152">
        <v>42451</v>
      </c>
      <c r="P41" s="186">
        <v>2.927</v>
      </c>
      <c r="Q41" s="49"/>
      <c r="R41" s="186"/>
      <c r="S41" s="152">
        <v>42451</v>
      </c>
      <c r="T41" s="186">
        <v>3.3570000000000002</v>
      </c>
      <c r="U41" s="186"/>
      <c r="V41" s="187"/>
      <c r="W41" s="152">
        <v>42451</v>
      </c>
      <c r="X41" s="186">
        <v>3.7189999999999999</v>
      </c>
      <c r="Y41" s="49"/>
      <c r="Z41" s="186"/>
      <c r="AA41" s="152">
        <v>42451</v>
      </c>
      <c r="AB41" s="186">
        <v>4.0449999999999999</v>
      </c>
      <c r="AC41" s="49"/>
      <c r="AD41" s="186"/>
      <c r="AE41" s="152">
        <v>42451</v>
      </c>
      <c r="AF41" s="186"/>
      <c r="AG41" s="186"/>
      <c r="AH41" s="187"/>
      <c r="AI41" s="152">
        <v>42451</v>
      </c>
      <c r="AJ41" s="186"/>
      <c r="AK41" s="49"/>
      <c r="AL41" s="186"/>
      <c r="AM41" s="152">
        <v>42451</v>
      </c>
      <c r="AN41" s="186">
        <v>3.0449999999999999</v>
      </c>
      <c r="AO41" s="49"/>
      <c r="AP41" s="186"/>
      <c r="AQ41" s="152">
        <v>42451</v>
      </c>
      <c r="AR41" s="63">
        <v>3.8180000000000001</v>
      </c>
      <c r="AS41" s="49"/>
      <c r="AT41" s="186"/>
      <c r="AU41" s="152">
        <v>42451</v>
      </c>
      <c r="AV41" s="186">
        <v>3.863</v>
      </c>
      <c r="AW41" s="186"/>
      <c r="AX41" s="187"/>
      <c r="AY41" s="152">
        <v>42451</v>
      </c>
      <c r="AZ41" s="186">
        <v>4.125</v>
      </c>
      <c r="BA41" s="49"/>
      <c r="BB41" s="187"/>
      <c r="BC41" s="152">
        <v>42451</v>
      </c>
      <c r="BD41" s="186">
        <v>4.6120000000000001</v>
      </c>
      <c r="BE41" s="49"/>
      <c r="BF41" s="187"/>
      <c r="BG41" s="152">
        <v>42451</v>
      </c>
      <c r="BH41" s="186">
        <v>3.1150000000000002</v>
      </c>
      <c r="BI41" s="49"/>
      <c r="BJ41" s="186"/>
      <c r="BK41" s="152">
        <v>42451</v>
      </c>
      <c r="BL41" s="186">
        <v>3.5220000000000002</v>
      </c>
      <c r="BM41" s="186"/>
      <c r="BN41" s="187"/>
      <c r="BO41" s="152">
        <v>42451</v>
      </c>
      <c r="BP41" s="186">
        <v>3.7720000000000002</v>
      </c>
      <c r="BQ41" s="49"/>
      <c r="BR41" s="186"/>
      <c r="BS41" s="152">
        <v>42451</v>
      </c>
      <c r="BT41" s="186">
        <v>4.5350000000000001</v>
      </c>
      <c r="BU41" s="49"/>
      <c r="BV41" s="186"/>
      <c r="BW41" s="152">
        <v>42451</v>
      </c>
      <c r="BX41" s="186"/>
      <c r="BY41" s="186"/>
      <c r="BZ41" s="187"/>
      <c r="CA41" s="152">
        <v>42451</v>
      </c>
      <c r="CB41" s="186">
        <v>3.8029999999999999</v>
      </c>
      <c r="CC41" s="49"/>
      <c r="CD41" s="187"/>
      <c r="CE41" s="152">
        <v>42451</v>
      </c>
      <c r="CF41" s="63"/>
      <c r="CG41" s="49"/>
      <c r="CH41" s="186"/>
      <c r="CI41" s="152">
        <v>42451</v>
      </c>
      <c r="CJ41" s="63">
        <v>4.05</v>
      </c>
      <c r="CK41" s="186"/>
      <c r="CL41" s="187"/>
      <c r="CM41" s="152">
        <v>42451</v>
      </c>
      <c r="CN41" s="63"/>
      <c r="CO41" s="49"/>
      <c r="CP41" s="152"/>
      <c r="CQ41" s="152">
        <v>42451</v>
      </c>
      <c r="CR41" s="63">
        <v>3.282</v>
      </c>
      <c r="CS41" s="186"/>
      <c r="CT41" s="246"/>
      <c r="CU41" s="152">
        <v>42451</v>
      </c>
      <c r="CV41" s="63">
        <v>3.5720000000000001</v>
      </c>
      <c r="CW41" s="49"/>
      <c r="CX41" s="246"/>
      <c r="CY41" s="152">
        <v>42451</v>
      </c>
      <c r="CZ41" s="63">
        <v>3.7749999999999999</v>
      </c>
      <c r="DA41" s="49"/>
      <c r="DB41" s="152"/>
      <c r="DC41" s="152">
        <v>42451</v>
      </c>
      <c r="DD41" s="63">
        <v>4.1589999999999998</v>
      </c>
      <c r="DE41" s="186"/>
      <c r="DF41" s="190"/>
      <c r="DG41" s="194">
        <v>42451</v>
      </c>
      <c r="DH41" s="247">
        <v>4.1989999999999998</v>
      </c>
      <c r="DI41" s="191"/>
      <c r="DJ41" s="187"/>
      <c r="DK41" s="152">
        <v>42451</v>
      </c>
      <c r="DL41" s="186"/>
      <c r="DM41" s="49"/>
      <c r="DN41" s="186"/>
      <c r="DO41" s="152">
        <v>42451</v>
      </c>
      <c r="DP41" s="63"/>
      <c r="DQ41" s="186"/>
      <c r="DR41" s="187"/>
      <c r="DS41" s="152">
        <v>42451</v>
      </c>
      <c r="DT41" s="63">
        <v>2.7770000000000001</v>
      </c>
      <c r="DU41" s="49"/>
      <c r="DV41" s="187"/>
      <c r="DW41" s="152">
        <v>42451</v>
      </c>
      <c r="DX41" s="63">
        <v>3.0870000000000002</v>
      </c>
      <c r="DY41" s="49"/>
      <c r="DZ41" s="187"/>
      <c r="EA41" s="152">
        <v>42451</v>
      </c>
      <c r="EB41" s="63">
        <v>3.1970000000000001</v>
      </c>
      <c r="EC41" s="49"/>
      <c r="ED41" s="186"/>
      <c r="EE41" s="152">
        <v>42451</v>
      </c>
      <c r="EF41" s="63">
        <v>3.2490000000000001</v>
      </c>
      <c r="EG41" s="186"/>
      <c r="EH41" s="187"/>
      <c r="EI41" s="152">
        <v>42451</v>
      </c>
      <c r="EJ41" s="63">
        <v>3.36</v>
      </c>
      <c r="EK41" s="49"/>
      <c r="EL41" s="187"/>
      <c r="EM41" s="152">
        <v>42451</v>
      </c>
      <c r="EN41" s="63">
        <v>3.7709999999999999</v>
      </c>
      <c r="EO41" s="49"/>
      <c r="EP41" s="187"/>
      <c r="EQ41" s="152">
        <v>42451</v>
      </c>
      <c r="ER41" s="63">
        <v>3.891</v>
      </c>
      <c r="ES41" s="49"/>
      <c r="ET41" s="187"/>
      <c r="EU41" s="152">
        <v>42451</v>
      </c>
      <c r="EV41" s="63">
        <v>4.6399999999999997</v>
      </c>
      <c r="EW41" s="49"/>
      <c r="EX41" s="186"/>
      <c r="EY41" s="152">
        <v>42451</v>
      </c>
      <c r="EZ41" s="63"/>
      <c r="FA41" s="186"/>
      <c r="FB41" s="187"/>
      <c r="FC41" s="152">
        <v>42451</v>
      </c>
      <c r="FD41" s="63"/>
      <c r="FE41" s="49"/>
      <c r="FF41" s="186"/>
      <c r="FG41" s="152">
        <v>42451</v>
      </c>
      <c r="FH41" s="63"/>
      <c r="FI41" s="186"/>
      <c r="FJ41" s="187"/>
      <c r="FK41" s="152">
        <v>42451</v>
      </c>
      <c r="FL41" s="63"/>
      <c r="FM41" s="49"/>
      <c r="FN41" s="186"/>
      <c r="FO41" s="152">
        <v>42451</v>
      </c>
      <c r="FP41" s="63">
        <v>3.4620000000000002</v>
      </c>
      <c r="FQ41" s="186"/>
      <c r="FR41" s="187"/>
      <c r="FS41" s="152">
        <v>42451</v>
      </c>
      <c r="FT41" s="63">
        <v>4.0209999999999999</v>
      </c>
      <c r="FU41" s="186"/>
      <c r="FV41" s="187"/>
      <c r="FW41" s="152">
        <v>42451</v>
      </c>
      <c r="FX41" s="63">
        <v>4.1459999999999999</v>
      </c>
      <c r="FY41" s="186"/>
      <c r="FZ41" s="187"/>
      <c r="GA41" s="152">
        <v>42451</v>
      </c>
      <c r="GB41" s="63"/>
      <c r="GC41" s="186"/>
      <c r="GD41" s="187"/>
      <c r="GE41" s="152">
        <v>42451</v>
      </c>
      <c r="GF41" s="63"/>
      <c r="GG41" s="49"/>
      <c r="GH41" s="186"/>
      <c r="GI41" s="152">
        <v>42451</v>
      </c>
      <c r="GJ41" s="63"/>
      <c r="GK41" s="186"/>
      <c r="GL41" s="187"/>
      <c r="GM41" s="152">
        <v>42451</v>
      </c>
      <c r="GN41" s="63"/>
      <c r="GO41" s="49"/>
      <c r="GP41" s="187"/>
      <c r="GQ41" s="152">
        <v>42451</v>
      </c>
      <c r="GR41" s="63">
        <v>3.1360000000000001</v>
      </c>
      <c r="GS41" s="49"/>
      <c r="GT41" s="186"/>
      <c r="GU41" s="152">
        <v>42451</v>
      </c>
      <c r="GV41" s="63">
        <v>3.6669999999999998</v>
      </c>
      <c r="GW41" s="49"/>
      <c r="GX41" s="186"/>
      <c r="GY41" s="152">
        <v>42451</v>
      </c>
      <c r="GZ41" s="63">
        <v>4.1079999999999997</v>
      </c>
      <c r="HA41" s="186"/>
      <c r="HB41" s="187"/>
      <c r="HC41" s="152">
        <v>42451</v>
      </c>
      <c r="HD41" s="63">
        <v>4.2309999999999999</v>
      </c>
      <c r="HE41" s="49"/>
      <c r="HF41" s="186"/>
      <c r="HG41" s="152">
        <v>42451</v>
      </c>
      <c r="HH41" s="63">
        <v>4.4009999999999998</v>
      </c>
      <c r="HI41" s="49"/>
      <c r="HJ41" s="187"/>
      <c r="HK41" s="152">
        <v>42451</v>
      </c>
      <c r="HL41" s="63">
        <v>4.9050000000000002</v>
      </c>
      <c r="HM41" s="49"/>
      <c r="HN41" s="186"/>
      <c r="HO41" s="152">
        <v>42451</v>
      </c>
      <c r="HP41" s="63"/>
      <c r="HQ41" s="186"/>
      <c r="HR41" s="187"/>
      <c r="HS41" s="152">
        <v>42451</v>
      </c>
      <c r="HT41" s="63">
        <v>3.24</v>
      </c>
      <c r="HU41" s="49"/>
      <c r="HV41" s="187"/>
      <c r="HW41" s="152">
        <v>42451</v>
      </c>
      <c r="HX41" s="63">
        <v>4.2770000000000001</v>
      </c>
      <c r="HY41" s="49"/>
      <c r="HZ41" s="186"/>
      <c r="IA41" s="152">
        <v>42451</v>
      </c>
      <c r="IB41" s="63">
        <v>3.62</v>
      </c>
      <c r="IC41" s="186"/>
      <c r="ID41" s="187"/>
      <c r="IE41" s="152">
        <v>42451</v>
      </c>
      <c r="IF41" s="63">
        <v>4.0949999999999998</v>
      </c>
      <c r="IG41" s="49"/>
      <c r="IH41" s="187"/>
      <c r="II41" s="152">
        <v>42451</v>
      </c>
      <c r="IJ41" s="63"/>
      <c r="IK41" s="49"/>
    </row>
    <row r="42" spans="2:264" x14ac:dyDescent="0.35">
      <c r="B42" s="187"/>
      <c r="C42" s="152">
        <v>42452</v>
      </c>
      <c r="D42" s="186"/>
      <c r="E42" s="152"/>
      <c r="F42" s="187"/>
      <c r="G42" s="152">
        <v>42452</v>
      </c>
      <c r="H42" s="186">
        <v>3.0569999999999999</v>
      </c>
      <c r="I42" s="116"/>
      <c r="J42" s="186"/>
      <c r="K42" s="152">
        <v>42452</v>
      </c>
      <c r="L42" s="63">
        <v>2.847</v>
      </c>
      <c r="M42" s="116"/>
      <c r="N42" s="246"/>
      <c r="O42" s="152">
        <v>42452</v>
      </c>
      <c r="P42" s="186">
        <v>2.9130000000000003</v>
      </c>
      <c r="Q42" s="116"/>
      <c r="R42" s="152"/>
      <c r="S42" s="152">
        <v>42452</v>
      </c>
      <c r="T42" s="186">
        <v>3.3239999999999998</v>
      </c>
      <c r="U42" s="152"/>
      <c r="V42" s="246"/>
      <c r="W42" s="152">
        <v>42452</v>
      </c>
      <c r="X42" s="186">
        <v>3.7050000000000001</v>
      </c>
      <c r="Y42" s="116"/>
      <c r="Z42" s="152"/>
      <c r="AA42" s="152">
        <v>42452</v>
      </c>
      <c r="AB42" s="186">
        <v>4.0129999999999999</v>
      </c>
      <c r="AC42" s="116"/>
      <c r="AD42" s="186"/>
      <c r="AE42" s="152">
        <v>42452</v>
      </c>
      <c r="AF42" s="186"/>
      <c r="AG42" s="152"/>
      <c r="AH42" s="187"/>
      <c r="AI42" s="152">
        <v>42452</v>
      </c>
      <c r="AJ42" s="186"/>
      <c r="AK42" s="116"/>
      <c r="AL42" s="186"/>
      <c r="AM42" s="152">
        <v>42452</v>
      </c>
      <c r="AN42" s="186">
        <v>2.9980000000000002</v>
      </c>
      <c r="AO42" s="116"/>
      <c r="AP42" s="152"/>
      <c r="AQ42" s="152">
        <v>42452</v>
      </c>
      <c r="AR42" s="63">
        <v>3.794</v>
      </c>
      <c r="AS42" s="116"/>
      <c r="AT42" s="186"/>
      <c r="AU42" s="152">
        <v>42452</v>
      </c>
      <c r="AV42" s="186">
        <v>3.839</v>
      </c>
      <c r="AW42" s="152"/>
      <c r="AX42" s="187"/>
      <c r="AY42" s="152">
        <v>42452</v>
      </c>
      <c r="AZ42" s="186">
        <v>4.1180000000000003</v>
      </c>
      <c r="BA42" s="116"/>
      <c r="BB42" s="187"/>
      <c r="BC42" s="152">
        <v>42452</v>
      </c>
      <c r="BD42" s="186">
        <v>4.6059999999999999</v>
      </c>
      <c r="BE42" s="116"/>
      <c r="BF42" s="187"/>
      <c r="BG42" s="152">
        <v>42452</v>
      </c>
      <c r="BH42" s="186">
        <v>3.0870000000000002</v>
      </c>
      <c r="BI42" s="116"/>
      <c r="BJ42" s="186"/>
      <c r="BK42" s="152">
        <v>42452</v>
      </c>
      <c r="BL42" s="186">
        <v>3.492</v>
      </c>
      <c r="BM42" s="152"/>
      <c r="BN42" s="187"/>
      <c r="BO42" s="152">
        <v>42452</v>
      </c>
      <c r="BP42" s="186">
        <v>3.742</v>
      </c>
      <c r="BQ42" s="116"/>
      <c r="BR42" s="186"/>
      <c r="BS42" s="152">
        <v>42452</v>
      </c>
      <c r="BT42" s="186">
        <v>4.5330000000000004</v>
      </c>
      <c r="BU42" s="116"/>
      <c r="BV42" s="186"/>
      <c r="BW42" s="152">
        <v>42452</v>
      </c>
      <c r="BX42" s="186"/>
      <c r="BY42" s="152"/>
      <c r="BZ42" s="187"/>
      <c r="CA42" s="152">
        <v>42452</v>
      </c>
      <c r="CB42" s="186">
        <v>3.794</v>
      </c>
      <c r="CC42" s="116"/>
      <c r="CD42" s="246"/>
      <c r="CE42" s="152">
        <v>42452</v>
      </c>
      <c r="CF42" s="63"/>
      <c r="CG42" s="116"/>
      <c r="CH42" s="152"/>
      <c r="CI42" s="152">
        <v>42452</v>
      </c>
      <c r="CJ42" s="63">
        <v>4.0350000000000001</v>
      </c>
      <c r="CK42" s="152"/>
      <c r="CL42" s="187"/>
      <c r="CM42" s="152">
        <v>42452</v>
      </c>
      <c r="CN42" s="63"/>
      <c r="CO42" s="116"/>
      <c r="CP42" s="152"/>
      <c r="CQ42" s="152">
        <v>42452</v>
      </c>
      <c r="CR42" s="63">
        <v>3.282</v>
      </c>
      <c r="CS42" s="152"/>
      <c r="CT42" s="246"/>
      <c r="CU42" s="152">
        <v>42452</v>
      </c>
      <c r="CV42" s="63">
        <v>3.5419999999999998</v>
      </c>
      <c r="CW42" s="116"/>
      <c r="CX42" s="246"/>
      <c r="CY42" s="152">
        <v>42452</v>
      </c>
      <c r="CZ42" s="63">
        <v>3.746</v>
      </c>
      <c r="DA42" s="116"/>
      <c r="DB42" s="152"/>
      <c r="DC42" s="152">
        <v>42452</v>
      </c>
      <c r="DD42" s="63">
        <v>4.1440000000000001</v>
      </c>
      <c r="DE42" s="152"/>
      <c r="DF42" s="190"/>
      <c r="DG42" s="194">
        <v>42452</v>
      </c>
      <c r="DH42" s="247">
        <v>4.1890000000000001</v>
      </c>
      <c r="DI42" s="191"/>
      <c r="DJ42" s="187"/>
      <c r="DK42" s="152">
        <v>42452</v>
      </c>
      <c r="DL42" s="186"/>
      <c r="DM42" s="49"/>
      <c r="DN42" s="186"/>
      <c r="DO42" s="152">
        <v>42452</v>
      </c>
      <c r="DP42" s="63"/>
      <c r="DQ42" s="152"/>
      <c r="DR42" s="187"/>
      <c r="DS42" s="152">
        <v>42452</v>
      </c>
      <c r="DT42" s="63">
        <v>2.7490000000000001</v>
      </c>
      <c r="DU42" s="116"/>
      <c r="DV42" s="187"/>
      <c r="DW42" s="152">
        <v>42452</v>
      </c>
      <c r="DX42" s="63">
        <v>3.0569999999999999</v>
      </c>
      <c r="DY42" s="116"/>
      <c r="DZ42" s="187"/>
      <c r="EA42" s="152">
        <v>42452</v>
      </c>
      <c r="EB42" s="63">
        <v>3.1680000000000001</v>
      </c>
      <c r="EC42" s="116"/>
      <c r="ED42" s="186"/>
      <c r="EE42" s="152">
        <v>42452</v>
      </c>
      <c r="EF42" s="63">
        <v>3.2229999999999999</v>
      </c>
      <c r="EG42" s="152"/>
      <c r="EH42" s="187"/>
      <c r="EI42" s="152">
        <v>42452</v>
      </c>
      <c r="EJ42" s="63">
        <v>3.3460000000000001</v>
      </c>
      <c r="EK42" s="116"/>
      <c r="EL42" s="187"/>
      <c r="EM42" s="152">
        <v>42452</v>
      </c>
      <c r="EN42" s="63">
        <v>3.7640000000000002</v>
      </c>
      <c r="EO42" s="116"/>
      <c r="EP42" s="187"/>
      <c r="EQ42" s="152">
        <v>42452</v>
      </c>
      <c r="ER42" s="63">
        <v>3.8839999999999999</v>
      </c>
      <c r="ES42" s="116"/>
      <c r="ET42" s="187"/>
      <c r="EU42" s="152">
        <v>42452</v>
      </c>
      <c r="EV42" s="63">
        <v>4.6360000000000001</v>
      </c>
      <c r="EW42" s="116"/>
      <c r="EX42" s="186"/>
      <c r="EY42" s="152">
        <v>42452</v>
      </c>
      <c r="EZ42" s="63"/>
      <c r="FA42" s="152"/>
      <c r="FB42" s="246"/>
      <c r="FC42" s="152">
        <v>42452</v>
      </c>
      <c r="FD42" s="63"/>
      <c r="FE42" s="116"/>
      <c r="FF42" s="152"/>
      <c r="FG42" s="152">
        <v>42452</v>
      </c>
      <c r="FH42" s="63"/>
      <c r="FI42" s="152"/>
      <c r="FJ42" s="187"/>
      <c r="FK42" s="152">
        <v>42452</v>
      </c>
      <c r="FL42" s="63"/>
      <c r="FM42" s="116"/>
      <c r="FN42" s="152"/>
      <c r="FO42" s="152">
        <v>42452</v>
      </c>
      <c r="FP42" s="63">
        <v>3.4319999999999999</v>
      </c>
      <c r="FQ42" s="152"/>
      <c r="FR42" s="246"/>
      <c r="FS42" s="152">
        <v>42452</v>
      </c>
      <c r="FT42" s="63">
        <v>4.0129999999999999</v>
      </c>
      <c r="FU42" s="152"/>
      <c r="FV42" s="246"/>
      <c r="FW42" s="152">
        <v>42452</v>
      </c>
      <c r="FX42" s="63">
        <v>4.133</v>
      </c>
      <c r="FY42" s="152"/>
      <c r="FZ42" s="246"/>
      <c r="GA42" s="152">
        <v>42452</v>
      </c>
      <c r="GB42" s="63"/>
      <c r="GC42" s="152"/>
      <c r="GD42" s="187"/>
      <c r="GE42" s="152">
        <v>42452</v>
      </c>
      <c r="GF42" s="63"/>
      <c r="GG42" s="116"/>
      <c r="GH42" s="186"/>
      <c r="GI42" s="152">
        <v>42452</v>
      </c>
      <c r="GJ42" s="63"/>
      <c r="GK42" s="152"/>
      <c r="GL42" s="187"/>
      <c r="GM42" s="152">
        <v>42452</v>
      </c>
      <c r="GN42" s="63"/>
      <c r="GO42" s="116"/>
      <c r="GP42" s="187"/>
      <c r="GQ42" s="152">
        <v>42452</v>
      </c>
      <c r="GR42" s="63">
        <v>3.121</v>
      </c>
      <c r="GS42" s="116"/>
      <c r="GT42" s="186"/>
      <c r="GU42" s="152">
        <v>42452</v>
      </c>
      <c r="GV42" s="63">
        <v>3.6470000000000002</v>
      </c>
      <c r="GW42" s="116"/>
      <c r="GX42" s="152"/>
      <c r="GY42" s="152">
        <v>42452</v>
      </c>
      <c r="GZ42" s="63">
        <v>4.1470000000000002</v>
      </c>
      <c r="HA42" s="152"/>
      <c r="HB42" s="187"/>
      <c r="HC42" s="152">
        <v>42452</v>
      </c>
      <c r="HD42" s="63">
        <v>4.2290000000000001</v>
      </c>
      <c r="HE42" s="116"/>
      <c r="HF42" s="186"/>
      <c r="HG42" s="152">
        <v>42452</v>
      </c>
      <c r="HH42" s="63">
        <v>4.3949999999999996</v>
      </c>
      <c r="HI42" s="116"/>
      <c r="HJ42" s="187"/>
      <c r="HK42" s="152">
        <v>42452</v>
      </c>
      <c r="HL42" s="63">
        <v>4.9059999999999997</v>
      </c>
      <c r="HM42" s="116"/>
      <c r="HN42" s="186"/>
      <c r="HO42" s="152">
        <v>42452</v>
      </c>
      <c r="HP42" s="63"/>
      <c r="HQ42" s="152"/>
      <c r="HR42" s="187"/>
      <c r="HS42" s="152">
        <v>42452</v>
      </c>
      <c r="HT42" s="63">
        <v>3.21</v>
      </c>
      <c r="HU42" s="116"/>
      <c r="HV42" s="187"/>
      <c r="HW42" s="152">
        <v>42452</v>
      </c>
      <c r="HX42" s="63">
        <v>4.2709999999999999</v>
      </c>
      <c r="HY42" s="116"/>
      <c r="HZ42" s="186"/>
      <c r="IA42" s="152">
        <v>42452</v>
      </c>
      <c r="IB42" s="63">
        <v>3.5939999999999999</v>
      </c>
      <c r="IC42" s="152"/>
      <c r="ID42" s="187"/>
      <c r="IE42" s="152">
        <v>42452</v>
      </c>
      <c r="IF42" s="63">
        <v>4.0860000000000003</v>
      </c>
      <c r="IG42" s="116"/>
      <c r="IH42" s="187"/>
      <c r="II42" s="152">
        <v>42452</v>
      </c>
      <c r="IJ42" s="63"/>
      <c r="IK42" s="116"/>
      <c r="IP42" s="183"/>
      <c r="IQ42" s="183"/>
      <c r="IR42" s="183"/>
      <c r="IS42" s="183"/>
      <c r="IT42" s="183"/>
      <c r="IU42" s="183"/>
      <c r="IV42" s="183"/>
      <c r="IW42" s="183"/>
      <c r="IX42" s="183"/>
      <c r="IY42" s="183"/>
      <c r="IZ42" s="183"/>
      <c r="JA42" s="183"/>
      <c r="JB42" s="183"/>
      <c r="JC42" s="183"/>
      <c r="JD42" s="183"/>
    </row>
    <row r="43" spans="2:264" x14ac:dyDescent="0.35">
      <c r="B43" s="187"/>
      <c r="C43" s="152">
        <v>42453</v>
      </c>
      <c r="D43" s="186"/>
      <c r="E43" s="152"/>
      <c r="F43" s="187"/>
      <c r="G43" s="152">
        <v>42453</v>
      </c>
      <c r="H43" s="186">
        <v>3.0459999999999998</v>
      </c>
      <c r="I43" s="116"/>
      <c r="J43" s="186"/>
      <c r="K43" s="152">
        <v>42453</v>
      </c>
      <c r="L43" s="63">
        <v>2.8639999999999999</v>
      </c>
      <c r="M43" s="116"/>
      <c r="N43" s="246"/>
      <c r="O43" s="152">
        <v>42453</v>
      </c>
      <c r="P43" s="186">
        <v>2.9050000000000002</v>
      </c>
      <c r="Q43" s="116"/>
      <c r="R43" s="152"/>
      <c r="S43" s="152">
        <v>42453</v>
      </c>
      <c r="T43" s="186">
        <v>3.35</v>
      </c>
      <c r="U43" s="152"/>
      <c r="V43" s="246"/>
      <c r="W43" s="152">
        <v>42453</v>
      </c>
      <c r="X43" s="186">
        <v>3.726</v>
      </c>
      <c r="Y43" s="116"/>
      <c r="Z43" s="152"/>
      <c r="AA43" s="152">
        <v>42453</v>
      </c>
      <c r="AB43" s="186">
        <v>4.03</v>
      </c>
      <c r="AC43" s="116"/>
      <c r="AD43" s="186"/>
      <c r="AE43" s="152">
        <v>42453</v>
      </c>
      <c r="AF43" s="186"/>
      <c r="AG43" s="152"/>
      <c r="AH43" s="187"/>
      <c r="AI43" s="152">
        <v>42453</v>
      </c>
      <c r="AJ43" s="186"/>
      <c r="AK43" s="116"/>
      <c r="AL43" s="186"/>
      <c r="AM43" s="152">
        <v>42453</v>
      </c>
      <c r="AN43" s="186">
        <v>2.9889999999999999</v>
      </c>
      <c r="AO43" s="116"/>
      <c r="AP43" s="152"/>
      <c r="AQ43" s="152">
        <v>42453</v>
      </c>
      <c r="AR43" s="63">
        <v>3.8209999999999997</v>
      </c>
      <c r="AS43" s="116"/>
      <c r="AT43" s="186"/>
      <c r="AU43" s="152">
        <v>42453</v>
      </c>
      <c r="AV43" s="186">
        <v>3.8650000000000002</v>
      </c>
      <c r="AW43" s="152"/>
      <c r="AX43" s="187"/>
      <c r="AY43" s="152">
        <v>42453</v>
      </c>
      <c r="AZ43" s="186">
        <v>4.1280000000000001</v>
      </c>
      <c r="BA43" s="116"/>
      <c r="BB43" s="187"/>
      <c r="BC43" s="152">
        <v>42453</v>
      </c>
      <c r="BD43" s="186">
        <v>4.617</v>
      </c>
      <c r="BE43" s="116"/>
      <c r="BF43" s="187"/>
      <c r="BG43" s="152">
        <v>42453</v>
      </c>
      <c r="BH43" s="186">
        <v>3.0619999999999998</v>
      </c>
      <c r="BI43" s="116"/>
      <c r="BJ43" s="186"/>
      <c r="BK43" s="152">
        <v>42453</v>
      </c>
      <c r="BL43" s="186">
        <v>3.5220000000000002</v>
      </c>
      <c r="BM43" s="152"/>
      <c r="BN43" s="187"/>
      <c r="BO43" s="152">
        <v>42453</v>
      </c>
      <c r="BP43" s="186">
        <v>3.7730000000000001</v>
      </c>
      <c r="BQ43" s="116"/>
      <c r="BR43" s="186"/>
      <c r="BS43" s="152">
        <v>42453</v>
      </c>
      <c r="BT43" s="186">
        <v>4.55</v>
      </c>
      <c r="BU43" s="116"/>
      <c r="BV43" s="186"/>
      <c r="BW43" s="152">
        <v>42453</v>
      </c>
      <c r="BX43" s="186"/>
      <c r="BY43" s="152"/>
      <c r="BZ43" s="187"/>
      <c r="CA43" s="152">
        <v>42453</v>
      </c>
      <c r="CB43" s="186">
        <v>3.7589999999999999</v>
      </c>
      <c r="CC43" s="116"/>
      <c r="CD43" s="246"/>
      <c r="CE43" s="152">
        <v>42453</v>
      </c>
      <c r="CF43" s="63"/>
      <c r="CG43" s="116"/>
      <c r="CH43" s="152"/>
      <c r="CI43" s="152">
        <v>42453</v>
      </c>
      <c r="CJ43" s="63">
        <v>4.0570000000000004</v>
      </c>
      <c r="CK43" s="152"/>
      <c r="CL43" s="187"/>
      <c r="CM43" s="152">
        <v>42453</v>
      </c>
      <c r="CN43" s="63"/>
      <c r="CO43" s="116"/>
      <c r="CP43" s="152"/>
      <c r="CQ43" s="152">
        <v>42453</v>
      </c>
      <c r="CR43" s="63">
        <v>3.2610000000000001</v>
      </c>
      <c r="CS43" s="152"/>
      <c r="CT43" s="246"/>
      <c r="CU43" s="152">
        <v>42453</v>
      </c>
      <c r="CV43" s="63">
        <v>3.508</v>
      </c>
      <c r="CW43" s="116"/>
      <c r="CX43" s="246"/>
      <c r="CY43" s="152">
        <v>42453</v>
      </c>
      <c r="CZ43" s="63">
        <v>3.7530000000000001</v>
      </c>
      <c r="DA43" s="116"/>
      <c r="DB43" s="152"/>
      <c r="DC43" s="152">
        <v>42453</v>
      </c>
      <c r="DD43" s="63">
        <v>4.125</v>
      </c>
      <c r="DE43" s="152"/>
      <c r="DF43" s="190"/>
      <c r="DG43" s="194">
        <v>42453</v>
      </c>
      <c r="DH43" s="247">
        <v>4.1980000000000004</v>
      </c>
      <c r="DI43" s="191"/>
      <c r="DJ43" s="187"/>
      <c r="DK43" s="152">
        <v>42453</v>
      </c>
      <c r="DL43" s="186"/>
      <c r="DM43" s="49"/>
      <c r="DN43" s="186"/>
      <c r="DO43" s="152">
        <v>42453</v>
      </c>
      <c r="DP43" s="63"/>
      <c r="DQ43" s="152"/>
      <c r="DR43" s="187"/>
      <c r="DS43" s="152">
        <v>42453</v>
      </c>
      <c r="DT43" s="63">
        <v>2.7519999999999998</v>
      </c>
      <c r="DU43" s="116"/>
      <c r="DV43" s="187"/>
      <c r="DW43" s="152">
        <v>42453</v>
      </c>
      <c r="DX43" s="63">
        <v>3.09</v>
      </c>
      <c r="DY43" s="116"/>
      <c r="DZ43" s="187"/>
      <c r="EA43" s="152">
        <v>42453</v>
      </c>
      <c r="EB43" s="63">
        <v>3.198</v>
      </c>
      <c r="EC43" s="116"/>
      <c r="ED43" s="186"/>
      <c r="EE43" s="152">
        <v>42453</v>
      </c>
      <c r="EF43" s="63">
        <v>3.2509999999999999</v>
      </c>
      <c r="EG43" s="152"/>
      <c r="EH43" s="187"/>
      <c r="EI43" s="152">
        <v>42453</v>
      </c>
      <c r="EJ43" s="63">
        <v>3.371</v>
      </c>
      <c r="EK43" s="116"/>
      <c r="EL43" s="187"/>
      <c r="EM43" s="152">
        <v>42453</v>
      </c>
      <c r="EN43" s="63">
        <v>3.7829999999999999</v>
      </c>
      <c r="EO43" s="116"/>
      <c r="EP43" s="187"/>
      <c r="EQ43" s="152">
        <v>42453</v>
      </c>
      <c r="ER43" s="63">
        <v>3.8980000000000001</v>
      </c>
      <c r="ES43" s="116"/>
      <c r="ET43" s="187"/>
      <c r="EU43" s="152">
        <v>42453</v>
      </c>
      <c r="EV43" s="63">
        <v>4.6440000000000001</v>
      </c>
      <c r="EW43" s="116"/>
      <c r="EX43" s="186"/>
      <c r="EY43" s="152">
        <v>42453</v>
      </c>
      <c r="EZ43" s="63"/>
      <c r="FA43" s="152"/>
      <c r="FB43" s="246"/>
      <c r="FC43" s="152">
        <v>42453</v>
      </c>
      <c r="FD43" s="63"/>
      <c r="FE43" s="116"/>
      <c r="FF43" s="152"/>
      <c r="FG43" s="152">
        <v>42453</v>
      </c>
      <c r="FH43" s="63"/>
      <c r="FI43" s="152"/>
      <c r="FJ43" s="187"/>
      <c r="FK43" s="152">
        <v>42453</v>
      </c>
      <c r="FL43" s="63"/>
      <c r="FM43" s="116"/>
      <c r="FN43" s="152"/>
      <c r="FO43" s="152">
        <v>42453</v>
      </c>
      <c r="FP43" s="63">
        <v>3.456</v>
      </c>
      <c r="FQ43" s="152"/>
      <c r="FR43" s="246"/>
      <c r="FS43" s="152">
        <v>42453</v>
      </c>
      <c r="FT43" s="63">
        <v>4.0270000000000001</v>
      </c>
      <c r="FU43" s="152"/>
      <c r="FV43" s="246"/>
      <c r="FW43" s="152">
        <v>42453</v>
      </c>
      <c r="FX43" s="63">
        <v>4.149</v>
      </c>
      <c r="FY43" s="152"/>
      <c r="FZ43" s="246"/>
      <c r="GA43" s="152">
        <v>42453</v>
      </c>
      <c r="GB43" s="63"/>
      <c r="GC43" s="152"/>
      <c r="GD43" s="187"/>
      <c r="GE43" s="152">
        <v>42453</v>
      </c>
      <c r="GF43" s="63"/>
      <c r="GG43" s="116"/>
      <c r="GH43" s="186"/>
      <c r="GI43" s="152">
        <v>42453</v>
      </c>
      <c r="GJ43" s="63"/>
      <c r="GK43" s="152"/>
      <c r="GL43" s="187"/>
      <c r="GM43" s="152">
        <v>42453</v>
      </c>
      <c r="GN43" s="63"/>
      <c r="GO43" s="116"/>
      <c r="GP43" s="187"/>
      <c r="GQ43" s="152">
        <v>42453</v>
      </c>
      <c r="GR43" s="63">
        <v>3.1320000000000001</v>
      </c>
      <c r="GS43" s="116"/>
      <c r="GT43" s="186"/>
      <c r="GU43" s="152">
        <v>42453</v>
      </c>
      <c r="GV43" s="63">
        <v>3.6680000000000001</v>
      </c>
      <c r="GW43" s="116"/>
      <c r="GX43" s="152"/>
      <c r="GY43" s="152">
        <v>42453</v>
      </c>
      <c r="GZ43" s="63">
        <v>4.13</v>
      </c>
      <c r="HA43" s="152"/>
      <c r="HB43" s="187"/>
      <c r="HC43" s="152">
        <v>42453</v>
      </c>
      <c r="HD43" s="63">
        <v>4.2469999999999999</v>
      </c>
      <c r="HE43" s="116"/>
      <c r="HF43" s="186"/>
      <c r="HG43" s="152">
        <v>42453</v>
      </c>
      <c r="HH43" s="63">
        <v>4.41</v>
      </c>
      <c r="HI43" s="116"/>
      <c r="HJ43" s="187"/>
      <c r="HK43" s="152">
        <v>42453</v>
      </c>
      <c r="HL43" s="63">
        <v>4.9119999999999999</v>
      </c>
      <c r="HM43" s="116"/>
      <c r="HN43" s="186"/>
      <c r="HO43" s="152">
        <v>42453</v>
      </c>
      <c r="HP43" s="63"/>
      <c r="HQ43" s="152"/>
      <c r="HR43" s="187"/>
      <c r="HS43" s="152">
        <v>42453</v>
      </c>
      <c r="HT43" s="63">
        <v>3.214</v>
      </c>
      <c r="HU43" s="116"/>
      <c r="HV43" s="187"/>
      <c r="HW43" s="152">
        <v>42453</v>
      </c>
      <c r="HX43" s="63">
        <v>4.2990000000000004</v>
      </c>
      <c r="HY43" s="116"/>
      <c r="HZ43" s="186"/>
      <c r="IA43" s="152">
        <v>42453</v>
      </c>
      <c r="IB43" s="63">
        <v>3.6240000000000001</v>
      </c>
      <c r="IC43" s="152"/>
      <c r="ID43" s="187"/>
      <c r="IE43" s="152">
        <v>42453</v>
      </c>
      <c r="IF43" s="63">
        <v>4.0910000000000002</v>
      </c>
      <c r="IG43" s="116"/>
      <c r="IH43" s="187"/>
      <c r="II43" s="152">
        <v>42453</v>
      </c>
      <c r="IJ43" s="63"/>
      <c r="IK43" s="116"/>
      <c r="IP43" s="183"/>
      <c r="IQ43" s="183"/>
      <c r="IR43" s="183"/>
      <c r="IS43" s="183"/>
      <c r="IT43" s="183"/>
      <c r="IU43" s="183"/>
      <c r="IV43" s="183"/>
      <c r="IW43" s="183"/>
      <c r="IX43" s="183"/>
      <c r="IY43" s="183"/>
      <c r="IZ43" s="183"/>
      <c r="JA43" s="183"/>
      <c r="JB43" s="183"/>
      <c r="JC43" s="183"/>
      <c r="JD43" s="183"/>
    </row>
    <row r="44" spans="2:264" x14ac:dyDescent="0.35">
      <c r="B44" s="187"/>
      <c r="C44" s="152">
        <v>42454</v>
      </c>
      <c r="D44" s="186"/>
      <c r="E44" s="152"/>
      <c r="F44" s="187"/>
      <c r="G44" s="152">
        <v>42454</v>
      </c>
      <c r="H44" s="186"/>
      <c r="I44" s="116"/>
      <c r="J44" s="186"/>
      <c r="K44" s="152">
        <v>42454</v>
      </c>
      <c r="L44" s="63"/>
      <c r="M44" s="116"/>
      <c r="N44" s="246"/>
      <c r="O44" s="152">
        <v>42454</v>
      </c>
      <c r="P44" s="186"/>
      <c r="Q44" s="116"/>
      <c r="R44" s="152"/>
      <c r="S44" s="152">
        <v>42454</v>
      </c>
      <c r="T44" s="186"/>
      <c r="U44" s="152"/>
      <c r="V44" s="246"/>
      <c r="W44" s="152">
        <v>42454</v>
      </c>
      <c r="X44" s="186"/>
      <c r="Y44" s="116"/>
      <c r="Z44" s="152"/>
      <c r="AA44" s="152">
        <v>42454</v>
      </c>
      <c r="AB44" s="186"/>
      <c r="AC44" s="116"/>
      <c r="AD44" s="186"/>
      <c r="AE44" s="152">
        <v>42454</v>
      </c>
      <c r="AF44" s="186"/>
      <c r="AG44" s="152"/>
      <c r="AH44" s="187"/>
      <c r="AI44" s="152">
        <v>42454</v>
      </c>
      <c r="AJ44" s="186"/>
      <c r="AK44" s="116"/>
      <c r="AL44" s="186"/>
      <c r="AM44" s="152">
        <v>42454</v>
      </c>
      <c r="AN44" s="186"/>
      <c r="AO44" s="116"/>
      <c r="AP44" s="152"/>
      <c r="AQ44" s="152">
        <v>42454</v>
      </c>
      <c r="AR44" s="63"/>
      <c r="AS44" s="116"/>
      <c r="AT44" s="186"/>
      <c r="AU44" s="152">
        <v>42454</v>
      </c>
      <c r="AV44" s="186"/>
      <c r="AW44" s="152"/>
      <c r="AX44" s="187"/>
      <c r="AY44" s="152">
        <v>42454</v>
      </c>
      <c r="AZ44" s="186"/>
      <c r="BA44" s="116"/>
      <c r="BB44" s="187"/>
      <c r="BC44" s="152">
        <v>42454</v>
      </c>
      <c r="BD44" s="186"/>
      <c r="BE44" s="116"/>
      <c r="BF44" s="187"/>
      <c r="BG44" s="152">
        <v>42454</v>
      </c>
      <c r="BH44" s="186"/>
      <c r="BI44" s="116"/>
      <c r="BJ44" s="186"/>
      <c r="BK44" s="152">
        <v>42454</v>
      </c>
      <c r="BL44" s="186"/>
      <c r="BM44" s="152"/>
      <c r="BN44" s="187"/>
      <c r="BO44" s="152">
        <v>42454</v>
      </c>
      <c r="BP44" s="186"/>
      <c r="BQ44" s="116"/>
      <c r="BR44" s="186"/>
      <c r="BS44" s="152">
        <v>42454</v>
      </c>
      <c r="BT44" s="186"/>
      <c r="BU44" s="116"/>
      <c r="BV44" s="186"/>
      <c r="BW44" s="152">
        <v>42454</v>
      </c>
      <c r="BX44" s="186"/>
      <c r="BY44" s="152"/>
      <c r="BZ44" s="187"/>
      <c r="CA44" s="152">
        <v>42454</v>
      </c>
      <c r="CB44" s="186"/>
      <c r="CC44" s="116"/>
      <c r="CD44" s="246"/>
      <c r="CE44" s="152">
        <v>42454</v>
      </c>
      <c r="CF44" s="63"/>
      <c r="CG44" s="116"/>
      <c r="CH44" s="152"/>
      <c r="CI44" s="152">
        <v>42454</v>
      </c>
      <c r="CJ44" s="63"/>
      <c r="CK44" s="152"/>
      <c r="CL44" s="187"/>
      <c r="CM44" s="152">
        <v>42454</v>
      </c>
      <c r="CN44" s="63"/>
      <c r="CO44" s="116"/>
      <c r="CP44" s="152"/>
      <c r="CQ44" s="152">
        <v>42454</v>
      </c>
      <c r="CR44" s="63"/>
      <c r="CS44" s="152"/>
      <c r="CT44" s="246"/>
      <c r="CU44" s="152">
        <v>42454</v>
      </c>
      <c r="CV44" s="63"/>
      <c r="CW44" s="116"/>
      <c r="CX44" s="246"/>
      <c r="CY44" s="152">
        <v>42454</v>
      </c>
      <c r="CZ44" s="63"/>
      <c r="DA44" s="116"/>
      <c r="DB44" s="152"/>
      <c r="DC44" s="152">
        <v>42454</v>
      </c>
      <c r="DD44" s="63"/>
      <c r="DE44" s="152"/>
      <c r="DF44" s="190"/>
      <c r="DG44" s="194">
        <v>42454</v>
      </c>
      <c r="DH44" s="247"/>
      <c r="DI44" s="191"/>
      <c r="DJ44" s="187"/>
      <c r="DK44" s="152">
        <v>42454</v>
      </c>
      <c r="DL44" s="186"/>
      <c r="DM44" s="49"/>
      <c r="DN44" s="186"/>
      <c r="DO44" s="152">
        <v>42454</v>
      </c>
      <c r="DP44" s="63"/>
      <c r="DQ44" s="152"/>
      <c r="DR44" s="187"/>
      <c r="DS44" s="152">
        <v>42454</v>
      </c>
      <c r="DT44" s="63"/>
      <c r="DU44" s="116"/>
      <c r="DV44" s="187"/>
      <c r="DW44" s="152">
        <v>42454</v>
      </c>
      <c r="DX44" s="63"/>
      <c r="DY44" s="116"/>
      <c r="DZ44" s="187"/>
      <c r="EA44" s="152">
        <v>42454</v>
      </c>
      <c r="EB44" s="63"/>
      <c r="EC44" s="116"/>
      <c r="ED44" s="186"/>
      <c r="EE44" s="152">
        <v>42454</v>
      </c>
      <c r="EF44" s="63"/>
      <c r="EG44" s="152"/>
      <c r="EH44" s="187"/>
      <c r="EI44" s="152">
        <v>42454</v>
      </c>
      <c r="EJ44" s="63"/>
      <c r="EK44" s="116"/>
      <c r="EL44" s="187"/>
      <c r="EM44" s="152">
        <v>42454</v>
      </c>
      <c r="EN44" s="63"/>
      <c r="EO44" s="116"/>
      <c r="EP44" s="187"/>
      <c r="EQ44" s="152">
        <v>42454</v>
      </c>
      <c r="ER44" s="63"/>
      <c r="ES44" s="116"/>
      <c r="ET44" s="187"/>
      <c r="EU44" s="152">
        <v>42454</v>
      </c>
      <c r="EV44" s="63"/>
      <c r="EW44" s="116"/>
      <c r="EX44" s="186"/>
      <c r="EY44" s="152">
        <v>42454</v>
      </c>
      <c r="EZ44" s="63"/>
      <c r="FA44" s="152"/>
      <c r="FB44" s="246"/>
      <c r="FC44" s="152">
        <v>42454</v>
      </c>
      <c r="FD44" s="63"/>
      <c r="FE44" s="116"/>
      <c r="FF44" s="152"/>
      <c r="FG44" s="152">
        <v>42454</v>
      </c>
      <c r="FH44" s="63"/>
      <c r="FI44" s="152"/>
      <c r="FJ44" s="187"/>
      <c r="FK44" s="152">
        <v>42454</v>
      </c>
      <c r="FL44" s="63"/>
      <c r="FM44" s="116"/>
      <c r="FN44" s="152"/>
      <c r="FO44" s="152">
        <v>42454</v>
      </c>
      <c r="FP44" s="63"/>
      <c r="FQ44" s="152"/>
      <c r="FR44" s="246"/>
      <c r="FS44" s="152">
        <v>42454</v>
      </c>
      <c r="FT44" s="63"/>
      <c r="FU44" s="152"/>
      <c r="FV44" s="246"/>
      <c r="FW44" s="152">
        <v>42454</v>
      </c>
      <c r="FX44" s="63"/>
      <c r="FY44" s="152"/>
      <c r="FZ44" s="246"/>
      <c r="GA44" s="152">
        <v>42454</v>
      </c>
      <c r="GB44" s="63"/>
      <c r="GC44" s="152"/>
      <c r="GD44" s="187"/>
      <c r="GE44" s="152">
        <v>42454</v>
      </c>
      <c r="GF44" s="63"/>
      <c r="GG44" s="116"/>
      <c r="GH44" s="186"/>
      <c r="GI44" s="152">
        <v>42454</v>
      </c>
      <c r="GJ44" s="63"/>
      <c r="GK44" s="152"/>
      <c r="GL44" s="187"/>
      <c r="GM44" s="152">
        <v>42454</v>
      </c>
      <c r="GN44" s="63"/>
      <c r="GO44" s="116"/>
      <c r="GP44" s="187"/>
      <c r="GQ44" s="152">
        <v>42454</v>
      </c>
      <c r="GR44" s="63"/>
      <c r="GS44" s="116"/>
      <c r="GT44" s="186"/>
      <c r="GU44" s="152">
        <v>42454</v>
      </c>
      <c r="GV44" s="63"/>
      <c r="GW44" s="116"/>
      <c r="GX44" s="152"/>
      <c r="GY44" s="152">
        <v>42454</v>
      </c>
      <c r="GZ44" s="63"/>
      <c r="HA44" s="152"/>
      <c r="HB44" s="187"/>
      <c r="HC44" s="152">
        <v>42454</v>
      </c>
      <c r="HD44" s="63"/>
      <c r="HE44" s="116"/>
      <c r="HF44" s="186"/>
      <c r="HG44" s="152">
        <v>42454</v>
      </c>
      <c r="HH44" s="63"/>
      <c r="HI44" s="116"/>
      <c r="HJ44" s="187"/>
      <c r="HK44" s="152">
        <v>42454</v>
      </c>
      <c r="HL44" s="63"/>
      <c r="HM44" s="116"/>
      <c r="HN44" s="186"/>
      <c r="HO44" s="152">
        <v>42454</v>
      </c>
      <c r="HP44" s="63"/>
      <c r="HQ44" s="152"/>
      <c r="HR44" s="187"/>
      <c r="HS44" s="152">
        <v>42454</v>
      </c>
      <c r="HT44" s="63"/>
      <c r="HU44" s="116"/>
      <c r="HV44" s="187"/>
      <c r="HW44" s="152">
        <v>42454</v>
      </c>
      <c r="HX44" s="63"/>
      <c r="HY44" s="116"/>
      <c r="HZ44" s="186"/>
      <c r="IA44" s="152">
        <v>42454</v>
      </c>
      <c r="IB44" s="63"/>
      <c r="IC44" s="152"/>
      <c r="ID44" s="187"/>
      <c r="IE44" s="152">
        <v>42454</v>
      </c>
      <c r="IF44" s="63"/>
      <c r="IG44" s="116"/>
      <c r="IH44" s="187"/>
      <c r="II44" s="152">
        <v>42454</v>
      </c>
      <c r="IJ44" s="63"/>
      <c r="IK44" s="116"/>
      <c r="IP44" s="183"/>
      <c r="IQ44" s="183"/>
      <c r="IR44" s="183"/>
      <c r="IS44" s="183"/>
      <c r="IT44" s="183"/>
      <c r="IU44" s="183"/>
      <c r="IV44" s="183"/>
      <c r="IW44" s="183"/>
      <c r="IX44" s="183"/>
      <c r="IY44" s="183"/>
      <c r="IZ44" s="183"/>
      <c r="JA44" s="183"/>
      <c r="JB44" s="183"/>
      <c r="JC44" s="183"/>
      <c r="JD44" s="183"/>
    </row>
    <row r="45" spans="2:264" x14ac:dyDescent="0.35">
      <c r="B45" s="187"/>
      <c r="C45" s="152">
        <v>42457</v>
      </c>
      <c r="D45" s="186"/>
      <c r="E45" s="186"/>
      <c r="F45" s="187"/>
      <c r="G45" s="152">
        <v>42457</v>
      </c>
      <c r="H45" s="186"/>
      <c r="I45" s="49"/>
      <c r="J45" s="186"/>
      <c r="K45" s="152">
        <v>42457</v>
      </c>
      <c r="L45" s="63"/>
      <c r="M45" s="49"/>
      <c r="N45" s="187"/>
      <c r="O45" s="152">
        <v>42457</v>
      </c>
      <c r="P45" s="186"/>
      <c r="Q45" s="49"/>
      <c r="R45" s="186"/>
      <c r="S45" s="152">
        <v>42457</v>
      </c>
      <c r="T45" s="186"/>
      <c r="U45" s="186"/>
      <c r="V45" s="187"/>
      <c r="W45" s="152">
        <v>42457</v>
      </c>
      <c r="X45" s="186"/>
      <c r="Y45" s="49"/>
      <c r="Z45" s="186"/>
      <c r="AA45" s="152">
        <v>42457</v>
      </c>
      <c r="AB45" s="186"/>
      <c r="AC45" s="49"/>
      <c r="AD45" s="186"/>
      <c r="AE45" s="152">
        <v>42457</v>
      </c>
      <c r="AF45" s="186"/>
      <c r="AG45" s="186"/>
      <c r="AH45" s="187"/>
      <c r="AI45" s="152">
        <v>42457</v>
      </c>
      <c r="AJ45" s="186"/>
      <c r="AK45" s="49"/>
      <c r="AL45" s="186"/>
      <c r="AM45" s="152">
        <v>42457</v>
      </c>
      <c r="AN45" s="186"/>
      <c r="AO45" s="49"/>
      <c r="AP45" s="186"/>
      <c r="AQ45" s="152">
        <v>42457</v>
      </c>
      <c r="AR45" s="63"/>
      <c r="AS45" s="49"/>
      <c r="AT45" s="186"/>
      <c r="AU45" s="152">
        <v>42457</v>
      </c>
      <c r="AV45" s="186"/>
      <c r="AW45" s="186"/>
      <c r="AX45" s="187"/>
      <c r="AY45" s="152">
        <v>42457</v>
      </c>
      <c r="AZ45" s="186"/>
      <c r="BA45" s="49"/>
      <c r="BB45" s="187"/>
      <c r="BC45" s="152">
        <v>42457</v>
      </c>
      <c r="BD45" s="186"/>
      <c r="BE45" s="49"/>
      <c r="BF45" s="187"/>
      <c r="BG45" s="152">
        <v>42457</v>
      </c>
      <c r="BH45" s="186"/>
      <c r="BI45" s="49"/>
      <c r="BJ45" s="186"/>
      <c r="BK45" s="152">
        <v>42457</v>
      </c>
      <c r="BL45" s="186"/>
      <c r="BM45" s="186"/>
      <c r="BN45" s="187"/>
      <c r="BO45" s="152">
        <v>42457</v>
      </c>
      <c r="BP45" s="186"/>
      <c r="BQ45" s="49"/>
      <c r="BR45" s="186"/>
      <c r="BS45" s="152">
        <v>42457</v>
      </c>
      <c r="BT45" s="186"/>
      <c r="BU45" s="49"/>
      <c r="BV45" s="186"/>
      <c r="BW45" s="152">
        <v>42457</v>
      </c>
      <c r="BX45" s="186"/>
      <c r="BY45" s="186"/>
      <c r="BZ45" s="187"/>
      <c r="CA45" s="152">
        <v>42457</v>
      </c>
      <c r="CB45" s="186"/>
      <c r="CC45" s="49"/>
      <c r="CD45" s="187"/>
      <c r="CE45" s="152">
        <v>42457</v>
      </c>
      <c r="CF45" s="63"/>
      <c r="CG45" s="49"/>
      <c r="CH45" s="186"/>
      <c r="CI45" s="152">
        <v>42457</v>
      </c>
      <c r="CJ45" s="63"/>
      <c r="CK45" s="186"/>
      <c r="CL45" s="187"/>
      <c r="CM45" s="152">
        <v>42457</v>
      </c>
      <c r="CN45" s="63"/>
      <c r="CO45" s="49"/>
      <c r="CP45" s="152"/>
      <c r="CQ45" s="152">
        <v>42457</v>
      </c>
      <c r="CR45" s="63"/>
      <c r="CS45" s="186"/>
      <c r="CT45" s="246"/>
      <c r="CU45" s="152">
        <v>42457</v>
      </c>
      <c r="CV45" s="63"/>
      <c r="CW45" s="49"/>
      <c r="CX45" s="246"/>
      <c r="CY45" s="152">
        <v>42457</v>
      </c>
      <c r="CZ45" s="63"/>
      <c r="DA45" s="49"/>
      <c r="DB45" s="152"/>
      <c r="DC45" s="152">
        <v>42457</v>
      </c>
      <c r="DD45" s="63"/>
      <c r="DE45" s="186"/>
      <c r="DF45" s="190"/>
      <c r="DG45" s="194">
        <v>42457</v>
      </c>
      <c r="DH45" s="247"/>
      <c r="DI45" s="191"/>
      <c r="DJ45" s="187"/>
      <c r="DK45" s="152">
        <v>42457</v>
      </c>
      <c r="DL45" s="186"/>
      <c r="DM45" s="49"/>
      <c r="DN45" s="186"/>
      <c r="DO45" s="152">
        <v>42457</v>
      </c>
      <c r="DP45" s="63"/>
      <c r="DQ45" s="186"/>
      <c r="DR45" s="187"/>
      <c r="DS45" s="152">
        <v>42457</v>
      </c>
      <c r="DT45" s="63"/>
      <c r="DU45" s="49"/>
      <c r="DV45" s="187"/>
      <c r="DW45" s="152">
        <v>42457</v>
      </c>
      <c r="DX45" s="63"/>
      <c r="DY45" s="49"/>
      <c r="DZ45" s="187"/>
      <c r="EA45" s="152">
        <v>42457</v>
      </c>
      <c r="EB45" s="63"/>
      <c r="EC45" s="49"/>
      <c r="ED45" s="186"/>
      <c r="EE45" s="152">
        <v>42457</v>
      </c>
      <c r="EF45" s="63"/>
      <c r="EG45" s="186"/>
      <c r="EH45" s="187"/>
      <c r="EI45" s="152">
        <v>42457</v>
      </c>
      <c r="EJ45" s="63"/>
      <c r="EK45" s="49"/>
      <c r="EL45" s="187"/>
      <c r="EM45" s="152">
        <v>42457</v>
      </c>
      <c r="EN45" s="63"/>
      <c r="EO45" s="49"/>
      <c r="EP45" s="187"/>
      <c r="EQ45" s="152">
        <v>42457</v>
      </c>
      <c r="ER45" s="63"/>
      <c r="ES45" s="49"/>
      <c r="ET45" s="187"/>
      <c r="EU45" s="152">
        <v>42457</v>
      </c>
      <c r="EV45" s="63"/>
      <c r="EW45" s="49"/>
      <c r="EX45" s="186"/>
      <c r="EY45" s="152">
        <v>42457</v>
      </c>
      <c r="EZ45" s="63"/>
      <c r="FA45" s="186"/>
      <c r="FB45" s="187"/>
      <c r="FC45" s="152">
        <v>42457</v>
      </c>
      <c r="FD45" s="63"/>
      <c r="FE45" s="49"/>
      <c r="FF45" s="186"/>
      <c r="FG45" s="152">
        <v>42457</v>
      </c>
      <c r="FH45" s="63"/>
      <c r="FI45" s="186"/>
      <c r="FJ45" s="187"/>
      <c r="FK45" s="152">
        <v>42457</v>
      </c>
      <c r="FL45" s="63"/>
      <c r="FM45" s="49"/>
      <c r="FN45" s="186"/>
      <c r="FO45" s="152">
        <v>42457</v>
      </c>
      <c r="FP45" s="63"/>
      <c r="FQ45" s="186"/>
      <c r="FR45" s="187"/>
      <c r="FS45" s="152">
        <v>42457</v>
      </c>
      <c r="FT45" s="63"/>
      <c r="FU45" s="186"/>
      <c r="FV45" s="187"/>
      <c r="FW45" s="152">
        <v>42457</v>
      </c>
      <c r="FX45" s="63"/>
      <c r="FY45" s="186"/>
      <c r="FZ45" s="187"/>
      <c r="GA45" s="152">
        <v>42457</v>
      </c>
      <c r="GB45" s="63"/>
      <c r="GC45" s="186"/>
      <c r="GD45" s="187"/>
      <c r="GE45" s="152">
        <v>42457</v>
      </c>
      <c r="GF45" s="63"/>
      <c r="GG45" s="49"/>
      <c r="GH45" s="186"/>
      <c r="GI45" s="152">
        <v>42457</v>
      </c>
      <c r="GJ45" s="63"/>
      <c r="GK45" s="186"/>
      <c r="GL45" s="187"/>
      <c r="GM45" s="152">
        <v>42457</v>
      </c>
      <c r="GN45" s="63"/>
      <c r="GO45" s="49"/>
      <c r="GP45" s="187"/>
      <c r="GQ45" s="152">
        <v>42457</v>
      </c>
      <c r="GR45" s="63"/>
      <c r="GS45" s="49"/>
      <c r="GT45" s="186"/>
      <c r="GU45" s="152">
        <v>42457</v>
      </c>
      <c r="GV45" s="63"/>
      <c r="GW45" s="49"/>
      <c r="GX45" s="186"/>
      <c r="GY45" s="152">
        <v>42457</v>
      </c>
      <c r="GZ45" s="63"/>
      <c r="HA45" s="186"/>
      <c r="HB45" s="187"/>
      <c r="HC45" s="152">
        <v>42457</v>
      </c>
      <c r="HD45" s="63"/>
      <c r="HE45" s="49"/>
      <c r="HF45" s="186"/>
      <c r="HG45" s="152">
        <v>42457</v>
      </c>
      <c r="HH45" s="63"/>
      <c r="HI45" s="49"/>
      <c r="HJ45" s="187"/>
      <c r="HK45" s="152">
        <v>42457</v>
      </c>
      <c r="HL45" s="63"/>
      <c r="HM45" s="49"/>
      <c r="HN45" s="186"/>
      <c r="HO45" s="152">
        <v>42457</v>
      </c>
      <c r="HP45" s="63"/>
      <c r="HQ45" s="186"/>
      <c r="HR45" s="187"/>
      <c r="HS45" s="152">
        <v>42457</v>
      </c>
      <c r="HT45" s="63"/>
      <c r="HU45" s="49"/>
      <c r="HV45" s="187"/>
      <c r="HW45" s="152">
        <v>42457</v>
      </c>
      <c r="HX45" s="63"/>
      <c r="HY45" s="49"/>
      <c r="HZ45" s="186"/>
      <c r="IA45" s="152">
        <v>42457</v>
      </c>
      <c r="IB45" s="63"/>
      <c r="IC45" s="186"/>
      <c r="ID45" s="187"/>
      <c r="IE45" s="152">
        <v>42457</v>
      </c>
      <c r="IF45" s="63"/>
      <c r="IG45" s="49"/>
      <c r="IH45" s="187"/>
      <c r="II45" s="152">
        <v>42457</v>
      </c>
      <c r="IJ45" s="63"/>
      <c r="IK45" s="49"/>
    </row>
    <row r="46" spans="2:264" x14ac:dyDescent="0.35">
      <c r="B46" s="187"/>
      <c r="C46" s="152">
        <v>42458</v>
      </c>
      <c r="D46" s="186"/>
      <c r="E46" s="186"/>
      <c r="F46" s="187"/>
      <c r="G46" s="152">
        <v>42458</v>
      </c>
      <c r="H46" s="186">
        <v>3.0230000000000001</v>
      </c>
      <c r="I46" s="49"/>
      <c r="J46" s="186"/>
      <c r="K46" s="152">
        <v>42458</v>
      </c>
      <c r="L46" s="63">
        <v>2.84</v>
      </c>
      <c r="M46" s="49"/>
      <c r="N46" s="187"/>
      <c r="O46" s="152">
        <v>42458</v>
      </c>
      <c r="P46" s="186">
        <v>2.8759999999999999</v>
      </c>
      <c r="Q46" s="49"/>
      <c r="R46" s="186"/>
      <c r="S46" s="152">
        <v>42458</v>
      </c>
      <c r="T46" s="186">
        <v>3.335</v>
      </c>
      <c r="U46" s="186"/>
      <c r="V46" s="187"/>
      <c r="W46" s="152">
        <v>42458</v>
      </c>
      <c r="X46" s="186">
        <v>3.7039999999999997</v>
      </c>
      <c r="Y46" s="49"/>
      <c r="Z46" s="186"/>
      <c r="AA46" s="152">
        <v>42458</v>
      </c>
      <c r="AB46" s="186">
        <v>4.0030000000000001</v>
      </c>
      <c r="AC46" s="49"/>
      <c r="AD46" s="186"/>
      <c r="AE46" s="152">
        <v>42458</v>
      </c>
      <c r="AF46" s="186"/>
      <c r="AG46" s="186"/>
      <c r="AH46" s="187"/>
      <c r="AI46" s="152">
        <v>42458</v>
      </c>
      <c r="AJ46" s="186"/>
      <c r="AK46" s="49"/>
      <c r="AL46" s="186"/>
      <c r="AM46" s="152">
        <v>42458</v>
      </c>
      <c r="AN46" s="186">
        <v>3.0049999999999999</v>
      </c>
      <c r="AO46" s="49"/>
      <c r="AP46" s="186"/>
      <c r="AQ46" s="152">
        <v>42458</v>
      </c>
      <c r="AR46" s="63">
        <v>3.8079999999999998</v>
      </c>
      <c r="AS46" s="49"/>
      <c r="AT46" s="186"/>
      <c r="AU46" s="152">
        <v>42458</v>
      </c>
      <c r="AV46" s="186">
        <v>3.8529999999999998</v>
      </c>
      <c r="AW46" s="186"/>
      <c r="AX46" s="187"/>
      <c r="AY46" s="152">
        <v>42458</v>
      </c>
      <c r="AZ46" s="186">
        <v>4.0209999999999999</v>
      </c>
      <c r="BA46" s="49"/>
      <c r="BB46" s="187"/>
      <c r="BC46" s="152">
        <v>42458</v>
      </c>
      <c r="BD46" s="186">
        <v>4.569</v>
      </c>
      <c r="BE46" s="49"/>
      <c r="BF46" s="187"/>
      <c r="BG46" s="152">
        <v>42458</v>
      </c>
      <c r="BH46" s="186">
        <v>3.0720000000000001</v>
      </c>
      <c r="BI46" s="49"/>
      <c r="BJ46" s="186"/>
      <c r="BK46" s="152">
        <v>42458</v>
      </c>
      <c r="BL46" s="186">
        <v>3.5049999999999999</v>
      </c>
      <c r="BM46" s="186"/>
      <c r="BN46" s="187"/>
      <c r="BO46" s="152">
        <v>42458</v>
      </c>
      <c r="BP46" s="186">
        <v>3.7610000000000001</v>
      </c>
      <c r="BQ46" s="49"/>
      <c r="BR46" s="186"/>
      <c r="BS46" s="152">
        <v>42458</v>
      </c>
      <c r="BT46" s="186">
        <v>4.5270000000000001</v>
      </c>
      <c r="BU46" s="49"/>
      <c r="BV46" s="186"/>
      <c r="BW46" s="152">
        <v>42458</v>
      </c>
      <c r="BX46" s="186"/>
      <c r="BY46" s="186"/>
      <c r="BZ46" s="187"/>
      <c r="CA46" s="152">
        <v>42458</v>
      </c>
      <c r="CB46" s="186">
        <v>3.74</v>
      </c>
      <c r="CC46" s="49"/>
      <c r="CD46" s="187"/>
      <c r="CE46" s="152">
        <v>42458</v>
      </c>
      <c r="CF46" s="63"/>
      <c r="CG46" s="49"/>
      <c r="CH46" s="186"/>
      <c r="CI46" s="152">
        <v>42458</v>
      </c>
      <c r="CJ46" s="63">
        <v>4.0350000000000001</v>
      </c>
      <c r="CK46" s="186"/>
      <c r="CL46" s="187"/>
      <c r="CM46" s="152">
        <v>42458</v>
      </c>
      <c r="CN46" s="63"/>
      <c r="CO46" s="49"/>
      <c r="CP46" s="152"/>
      <c r="CQ46" s="152">
        <v>42458</v>
      </c>
      <c r="CR46" s="63">
        <v>3.2530000000000001</v>
      </c>
      <c r="CS46" s="186"/>
      <c r="CT46" s="246"/>
      <c r="CU46" s="152">
        <v>42458</v>
      </c>
      <c r="CV46" s="63">
        <v>3.49</v>
      </c>
      <c r="CW46" s="49"/>
      <c r="CX46" s="246"/>
      <c r="CY46" s="152">
        <v>42458</v>
      </c>
      <c r="CZ46" s="63">
        <v>3.718</v>
      </c>
      <c r="DA46" s="49"/>
      <c r="DB46" s="152"/>
      <c r="DC46" s="152">
        <v>42458</v>
      </c>
      <c r="DD46" s="63">
        <v>4.117</v>
      </c>
      <c r="DE46" s="186"/>
      <c r="DF46" s="190"/>
      <c r="DG46" s="194">
        <v>42458</v>
      </c>
      <c r="DH46" s="247">
        <v>4.2060000000000004</v>
      </c>
      <c r="DI46" s="191"/>
      <c r="DJ46" s="187"/>
      <c r="DK46" s="152">
        <v>42458</v>
      </c>
      <c r="DL46" s="186"/>
      <c r="DM46" s="49"/>
      <c r="DN46" s="186"/>
      <c r="DO46" s="152">
        <v>42458</v>
      </c>
      <c r="DP46" s="63"/>
      <c r="DQ46" s="186"/>
      <c r="DR46" s="187"/>
      <c r="DS46" s="152">
        <v>42458</v>
      </c>
      <c r="DT46" s="63">
        <v>2.738</v>
      </c>
      <c r="DU46" s="49"/>
      <c r="DV46" s="187"/>
      <c r="DW46" s="152">
        <v>42458</v>
      </c>
      <c r="DX46" s="63">
        <v>3.0339999999999998</v>
      </c>
      <c r="DY46" s="49"/>
      <c r="DZ46" s="187"/>
      <c r="EA46" s="152">
        <v>42458</v>
      </c>
      <c r="EB46" s="63">
        <v>3.177</v>
      </c>
      <c r="EC46" s="49"/>
      <c r="ED46" s="186"/>
      <c r="EE46" s="152">
        <v>42458</v>
      </c>
      <c r="EF46" s="63">
        <v>3.2320000000000002</v>
      </c>
      <c r="EG46" s="186"/>
      <c r="EH46" s="187"/>
      <c r="EI46" s="152">
        <v>42458</v>
      </c>
      <c r="EJ46" s="63">
        <v>3.3410000000000002</v>
      </c>
      <c r="EK46" s="49"/>
      <c r="EL46" s="187"/>
      <c r="EM46" s="152">
        <v>42458</v>
      </c>
      <c r="EN46" s="63">
        <v>3.7589999999999999</v>
      </c>
      <c r="EO46" s="49"/>
      <c r="EP46" s="187"/>
      <c r="EQ46" s="152">
        <v>42458</v>
      </c>
      <c r="ER46" s="63">
        <v>3.88</v>
      </c>
      <c r="ES46" s="49"/>
      <c r="ET46" s="187"/>
      <c r="EU46" s="152">
        <v>42458</v>
      </c>
      <c r="EV46" s="63">
        <v>4.5999999999999996</v>
      </c>
      <c r="EW46" s="49"/>
      <c r="EX46" s="186"/>
      <c r="EY46" s="152">
        <v>42458</v>
      </c>
      <c r="EZ46" s="63"/>
      <c r="FA46" s="186"/>
      <c r="FB46" s="187"/>
      <c r="FC46" s="152">
        <v>42458</v>
      </c>
      <c r="FD46" s="63"/>
      <c r="FE46" s="49"/>
      <c r="FF46" s="186"/>
      <c r="FG46" s="152">
        <v>42458</v>
      </c>
      <c r="FH46" s="63"/>
      <c r="FI46" s="186"/>
      <c r="FJ46" s="187"/>
      <c r="FK46" s="152">
        <v>42458</v>
      </c>
      <c r="FL46" s="63"/>
      <c r="FM46" s="49"/>
      <c r="FN46" s="186"/>
      <c r="FO46" s="152">
        <v>42458</v>
      </c>
      <c r="FP46" s="63">
        <v>3.4470000000000001</v>
      </c>
      <c r="FQ46" s="186"/>
      <c r="FR46" s="187"/>
      <c r="FS46" s="152">
        <v>42458</v>
      </c>
      <c r="FT46" s="63">
        <v>4.0140000000000002</v>
      </c>
      <c r="FU46" s="186"/>
      <c r="FV46" s="187"/>
      <c r="FW46" s="152">
        <v>42458</v>
      </c>
      <c r="FX46" s="63">
        <v>4.1020000000000003</v>
      </c>
      <c r="FY46" s="186"/>
      <c r="FZ46" s="187"/>
      <c r="GA46" s="152">
        <v>42458</v>
      </c>
      <c r="GB46" s="63"/>
      <c r="GC46" s="186"/>
      <c r="GD46" s="187"/>
      <c r="GE46" s="152">
        <v>42458</v>
      </c>
      <c r="GF46" s="63"/>
      <c r="GG46" s="49"/>
      <c r="GH46" s="186"/>
      <c r="GI46" s="152">
        <v>42458</v>
      </c>
      <c r="GJ46" s="63"/>
      <c r="GK46" s="186"/>
      <c r="GL46" s="187"/>
      <c r="GM46" s="152">
        <v>42458</v>
      </c>
      <c r="GN46" s="63"/>
      <c r="GO46" s="49"/>
      <c r="GP46" s="186"/>
      <c r="GQ46" s="152">
        <v>42458</v>
      </c>
      <c r="GR46" s="186">
        <v>3.113</v>
      </c>
      <c r="GS46" s="49"/>
      <c r="GT46" s="186"/>
      <c r="GU46" s="152">
        <v>42458</v>
      </c>
      <c r="GV46" s="63">
        <v>3.6560000000000001</v>
      </c>
      <c r="GW46" s="49"/>
      <c r="GX46" s="186"/>
      <c r="GY46" s="152">
        <v>42458</v>
      </c>
      <c r="GZ46" s="63">
        <v>4.1470000000000002</v>
      </c>
      <c r="HA46" s="186"/>
      <c r="HB46" s="187"/>
      <c r="HC46" s="152">
        <v>42458</v>
      </c>
      <c r="HD46" s="63">
        <v>4.2229999999999999</v>
      </c>
      <c r="HE46" s="49"/>
      <c r="HF46" s="186"/>
      <c r="HG46" s="152">
        <v>42458</v>
      </c>
      <c r="HH46" s="63">
        <v>4.3870000000000005</v>
      </c>
      <c r="HI46" s="49"/>
      <c r="HJ46" s="187"/>
      <c r="HK46" s="152">
        <v>42458</v>
      </c>
      <c r="HL46" s="63">
        <v>4.8840000000000003</v>
      </c>
      <c r="HM46" s="49"/>
      <c r="HN46" s="186"/>
      <c r="HO46" s="152">
        <v>42458</v>
      </c>
      <c r="HP46" s="63"/>
      <c r="HQ46" s="186"/>
      <c r="HR46" s="187"/>
      <c r="HS46" s="152">
        <v>42458</v>
      </c>
      <c r="HT46" s="63">
        <v>3.2069999999999999</v>
      </c>
      <c r="HU46" s="49"/>
      <c r="HV46" s="187"/>
      <c r="HW46" s="152">
        <v>42458</v>
      </c>
      <c r="HX46" s="63">
        <v>4.2560000000000002</v>
      </c>
      <c r="HY46" s="49"/>
      <c r="HZ46" s="186"/>
      <c r="IA46" s="152">
        <v>42458</v>
      </c>
      <c r="IB46" s="63">
        <v>3.609</v>
      </c>
      <c r="IC46" s="186"/>
      <c r="ID46" s="187"/>
      <c r="IE46" s="152">
        <v>42458</v>
      </c>
      <c r="IF46" s="63">
        <v>4.0739999999999998</v>
      </c>
      <c r="IG46" s="49"/>
      <c r="IH46" s="187"/>
      <c r="II46" s="152">
        <v>42458</v>
      </c>
      <c r="IJ46" s="63"/>
      <c r="IK46" s="49"/>
    </row>
    <row r="47" spans="2:264" x14ac:dyDescent="0.35">
      <c r="B47" s="187"/>
      <c r="C47" s="152">
        <v>42459</v>
      </c>
      <c r="D47" s="186"/>
      <c r="E47" s="186"/>
      <c r="F47" s="187"/>
      <c r="G47" s="152">
        <v>42459</v>
      </c>
      <c r="H47" s="186">
        <v>3.0339999999999998</v>
      </c>
      <c r="I47" s="49"/>
      <c r="J47" s="186"/>
      <c r="K47" s="152">
        <v>42459</v>
      </c>
      <c r="L47" s="186">
        <v>2.903</v>
      </c>
      <c r="M47" s="49"/>
      <c r="N47" s="187"/>
      <c r="O47" s="152">
        <v>42459</v>
      </c>
      <c r="P47" s="186">
        <v>2.8679999999999999</v>
      </c>
      <c r="Q47" s="49"/>
      <c r="R47" s="186"/>
      <c r="S47" s="152">
        <v>42459</v>
      </c>
      <c r="T47" s="186">
        <v>3.32</v>
      </c>
      <c r="U47" s="186"/>
      <c r="V47" s="187"/>
      <c r="W47" s="152">
        <v>42459</v>
      </c>
      <c r="X47" s="186">
        <v>3.6720000000000002</v>
      </c>
      <c r="Y47" s="49"/>
      <c r="Z47" s="186"/>
      <c r="AA47" s="152">
        <v>42459</v>
      </c>
      <c r="AB47" s="186">
        <v>3.9670000000000001</v>
      </c>
      <c r="AC47" s="49"/>
      <c r="AD47" s="186"/>
      <c r="AE47" s="152">
        <v>42459</v>
      </c>
      <c r="AF47" s="186"/>
      <c r="AG47" s="186"/>
      <c r="AH47" s="187"/>
      <c r="AI47" s="152">
        <v>42459</v>
      </c>
      <c r="AJ47" s="186"/>
      <c r="AK47" s="49"/>
      <c r="AL47" s="186"/>
      <c r="AM47" s="152">
        <v>42459</v>
      </c>
      <c r="AN47" s="186">
        <v>3.0009999999999999</v>
      </c>
      <c r="AO47" s="49"/>
      <c r="AP47" s="186"/>
      <c r="AQ47" s="152">
        <v>42459</v>
      </c>
      <c r="AR47" s="186">
        <v>3.7800000000000002</v>
      </c>
      <c r="AS47" s="49"/>
      <c r="AT47" s="186"/>
      <c r="AU47" s="152">
        <v>42459</v>
      </c>
      <c r="AV47" s="186">
        <v>3.827</v>
      </c>
      <c r="AW47" s="186"/>
      <c r="AX47" s="187"/>
      <c r="AY47" s="152">
        <v>42459</v>
      </c>
      <c r="AZ47" s="186">
        <v>3.9980000000000002</v>
      </c>
      <c r="BA47" s="49"/>
      <c r="BB47" s="187"/>
      <c r="BC47" s="152">
        <v>42459</v>
      </c>
      <c r="BD47" s="186">
        <v>4.4329999999999998</v>
      </c>
      <c r="BE47" s="49"/>
      <c r="BF47" s="187"/>
      <c r="BG47" s="152">
        <v>42459</v>
      </c>
      <c r="BH47" s="186">
        <v>3</v>
      </c>
      <c r="BI47" s="49"/>
      <c r="BJ47" s="186"/>
      <c r="BK47" s="152">
        <v>42459</v>
      </c>
      <c r="BL47" s="186">
        <v>3.4939999999999998</v>
      </c>
      <c r="BM47" s="186"/>
      <c r="BN47" s="187"/>
      <c r="BO47" s="152">
        <v>42459</v>
      </c>
      <c r="BP47" s="186">
        <v>3.7370000000000001</v>
      </c>
      <c r="BQ47" s="49"/>
      <c r="BR47" s="186"/>
      <c r="BS47" s="152">
        <v>42459</v>
      </c>
      <c r="BT47" s="186">
        <v>4.49</v>
      </c>
      <c r="BU47" s="49"/>
      <c r="BV47" s="186"/>
      <c r="BW47" s="152">
        <v>42459</v>
      </c>
      <c r="BX47" s="186"/>
      <c r="BY47" s="186"/>
      <c r="BZ47" s="187"/>
      <c r="CA47" s="152">
        <v>42459</v>
      </c>
      <c r="CB47" s="186">
        <v>3.71</v>
      </c>
      <c r="CC47" s="49"/>
      <c r="CD47" s="187"/>
      <c r="CE47" s="152">
        <v>42459</v>
      </c>
      <c r="CF47" s="186"/>
      <c r="CG47" s="49"/>
      <c r="CH47" s="186"/>
      <c r="CI47" s="152">
        <v>42459</v>
      </c>
      <c r="CJ47" s="186">
        <v>4.0049999999999999</v>
      </c>
      <c r="CK47" s="186"/>
      <c r="CL47" s="187"/>
      <c r="CM47" s="152">
        <v>42459</v>
      </c>
      <c r="CN47" s="186"/>
      <c r="CO47" s="49"/>
      <c r="CP47" s="186"/>
      <c r="CQ47" s="152">
        <v>42459</v>
      </c>
      <c r="CR47" s="186">
        <v>3.2269999999999999</v>
      </c>
      <c r="CS47" s="186"/>
      <c r="CT47" s="187"/>
      <c r="CU47" s="152">
        <v>42459</v>
      </c>
      <c r="CV47" s="186">
        <v>3.4660000000000002</v>
      </c>
      <c r="CW47" s="49"/>
      <c r="CX47" s="187"/>
      <c r="CY47" s="152">
        <v>42459</v>
      </c>
      <c r="CZ47" s="186">
        <v>3.6970000000000001</v>
      </c>
      <c r="DA47" s="49"/>
      <c r="DB47" s="186"/>
      <c r="DC47" s="152">
        <v>42459</v>
      </c>
      <c r="DD47" s="186">
        <v>4.0880000000000001</v>
      </c>
      <c r="DE47" s="186"/>
      <c r="DF47" s="190"/>
      <c r="DG47" s="194">
        <v>42459</v>
      </c>
      <c r="DH47" s="247">
        <v>4.1370000000000005</v>
      </c>
      <c r="DI47" s="191"/>
      <c r="DJ47" s="187"/>
      <c r="DK47" s="152">
        <v>42459</v>
      </c>
      <c r="DL47" s="186"/>
      <c r="DM47" s="49"/>
      <c r="DN47" s="186"/>
      <c r="DO47" s="152">
        <v>42459</v>
      </c>
      <c r="DP47" s="186"/>
      <c r="DQ47" s="186"/>
      <c r="DR47" s="187"/>
      <c r="DS47" s="152">
        <v>42459</v>
      </c>
      <c r="DT47" s="186">
        <v>2.738</v>
      </c>
      <c r="DU47" s="49"/>
      <c r="DV47" s="187"/>
      <c r="DW47" s="152">
        <v>42459</v>
      </c>
      <c r="DX47" s="186">
        <v>3.0409999999999999</v>
      </c>
      <c r="DY47" s="49"/>
      <c r="DZ47" s="187"/>
      <c r="EA47" s="152">
        <v>42459</v>
      </c>
      <c r="EB47" s="186">
        <v>3.1659999999999999</v>
      </c>
      <c r="EC47" s="49"/>
      <c r="ED47" s="186"/>
      <c r="EE47" s="152">
        <v>42459</v>
      </c>
      <c r="EF47" s="186">
        <v>3.218</v>
      </c>
      <c r="EG47" s="186"/>
      <c r="EH47" s="187"/>
      <c r="EI47" s="152">
        <v>42459</v>
      </c>
      <c r="EJ47" s="186">
        <v>3.3370000000000002</v>
      </c>
      <c r="EK47" s="49"/>
      <c r="EL47" s="187"/>
      <c r="EM47" s="152">
        <v>42459</v>
      </c>
      <c r="EN47" s="186">
        <v>3.722</v>
      </c>
      <c r="EO47" s="49"/>
      <c r="EP47" s="187"/>
      <c r="EQ47" s="152">
        <v>42459</v>
      </c>
      <c r="ER47" s="186">
        <v>3.8479999999999999</v>
      </c>
      <c r="ES47" s="49"/>
      <c r="ET47" s="187"/>
      <c r="EU47" s="152">
        <v>42459</v>
      </c>
      <c r="EV47" s="186">
        <v>4.548</v>
      </c>
      <c r="EW47" s="49"/>
      <c r="EX47" s="186"/>
      <c r="EY47" s="152">
        <v>42459</v>
      </c>
      <c r="EZ47" s="63"/>
      <c r="FA47" s="186"/>
      <c r="FB47" s="187"/>
      <c r="FC47" s="152">
        <v>42459</v>
      </c>
      <c r="FD47" s="186"/>
      <c r="FE47" s="49"/>
      <c r="FF47" s="186"/>
      <c r="FG47" s="152">
        <v>42459</v>
      </c>
      <c r="FH47" s="186"/>
      <c r="FI47" s="186"/>
      <c r="FJ47" s="187"/>
      <c r="FK47" s="152">
        <v>42459</v>
      </c>
      <c r="FL47" s="186"/>
      <c r="FM47" s="49"/>
      <c r="FN47" s="186"/>
      <c r="FO47" s="152">
        <v>42459</v>
      </c>
      <c r="FP47" s="186">
        <v>3.4329999999999998</v>
      </c>
      <c r="FQ47" s="186"/>
      <c r="FR47" s="187"/>
      <c r="FS47" s="152">
        <v>42459</v>
      </c>
      <c r="FT47" s="186">
        <v>3.9790000000000001</v>
      </c>
      <c r="FU47" s="186"/>
      <c r="FV47" s="187"/>
      <c r="FW47" s="152">
        <v>42459</v>
      </c>
      <c r="FX47" s="186">
        <v>4.0720000000000001</v>
      </c>
      <c r="FY47" s="186"/>
      <c r="FZ47" s="187"/>
      <c r="GA47" s="152">
        <v>42459</v>
      </c>
      <c r="GB47" s="186"/>
      <c r="GC47" s="186"/>
      <c r="GD47" s="187"/>
      <c r="GE47" s="152">
        <v>42459</v>
      </c>
      <c r="GF47" s="186"/>
      <c r="GG47" s="49"/>
      <c r="GH47" s="186"/>
      <c r="GI47" s="152">
        <v>42459</v>
      </c>
      <c r="GJ47" s="186"/>
      <c r="GK47" s="186"/>
      <c r="GL47" s="187"/>
      <c r="GM47" s="152">
        <v>42459</v>
      </c>
      <c r="GN47" s="186"/>
      <c r="GO47" s="49"/>
      <c r="GP47" s="186"/>
      <c r="GQ47" s="152">
        <v>42459</v>
      </c>
      <c r="GR47" s="186">
        <v>3.109</v>
      </c>
      <c r="GS47" s="49"/>
      <c r="GT47" s="186"/>
      <c r="GU47" s="152">
        <v>42459</v>
      </c>
      <c r="GV47" s="186">
        <v>3.6480000000000001</v>
      </c>
      <c r="GW47" s="49"/>
      <c r="GX47" s="186"/>
      <c r="GY47" s="152">
        <v>42459</v>
      </c>
      <c r="GZ47" s="186">
        <v>4.1040000000000001</v>
      </c>
      <c r="HA47" s="186"/>
      <c r="HB47" s="187"/>
      <c r="HC47" s="152">
        <v>42459</v>
      </c>
      <c r="HD47" s="186">
        <v>4.1900000000000004</v>
      </c>
      <c r="HE47" s="49"/>
      <c r="HF47" s="186"/>
      <c r="HG47" s="152">
        <v>42459</v>
      </c>
      <c r="HH47" s="186">
        <v>4.351</v>
      </c>
      <c r="HI47" s="49"/>
      <c r="HJ47" s="187"/>
      <c r="HK47" s="152">
        <v>42459</v>
      </c>
      <c r="HL47" s="186">
        <v>4.8440000000000003</v>
      </c>
      <c r="HM47" s="49"/>
      <c r="HN47" s="186"/>
      <c r="HO47" s="152">
        <v>42459</v>
      </c>
      <c r="HP47" s="186"/>
      <c r="HQ47" s="186"/>
      <c r="HR47" s="187"/>
      <c r="HS47" s="152">
        <v>42459</v>
      </c>
      <c r="HT47" s="186">
        <v>3.2829999999999999</v>
      </c>
      <c r="HU47" s="49"/>
      <c r="HV47" s="187"/>
      <c r="HW47" s="152">
        <v>42459</v>
      </c>
      <c r="HX47" s="186">
        <v>4.218</v>
      </c>
      <c r="HY47" s="49"/>
      <c r="HZ47" s="186"/>
      <c r="IA47" s="152">
        <v>42459</v>
      </c>
      <c r="IB47" s="186">
        <v>3.5880000000000001</v>
      </c>
      <c r="IC47" s="186"/>
      <c r="ID47" s="187"/>
      <c r="IE47" s="152">
        <v>42459</v>
      </c>
      <c r="IF47" s="186">
        <v>4.0419999999999998</v>
      </c>
      <c r="IG47" s="49"/>
      <c r="IH47" s="187"/>
      <c r="II47" s="152">
        <v>42459</v>
      </c>
      <c r="IJ47" s="186"/>
      <c r="IK47" s="49"/>
    </row>
    <row r="48" spans="2:264" x14ac:dyDescent="0.35">
      <c r="B48" s="187"/>
      <c r="C48" s="152">
        <v>42460</v>
      </c>
      <c r="D48" s="186"/>
      <c r="E48" s="186"/>
      <c r="F48" s="187"/>
      <c r="G48" s="152">
        <v>42460</v>
      </c>
      <c r="H48" s="186">
        <v>2.9889999999999999</v>
      </c>
      <c r="I48" s="49"/>
      <c r="J48" s="186"/>
      <c r="K48" s="152">
        <v>42460</v>
      </c>
      <c r="L48" s="186">
        <v>2.7909999999999999</v>
      </c>
      <c r="M48" s="49"/>
      <c r="N48" s="187"/>
      <c r="O48" s="152">
        <v>42460</v>
      </c>
      <c r="P48" s="186">
        <v>2.8660000000000001</v>
      </c>
      <c r="Q48" s="49"/>
      <c r="R48" s="186"/>
      <c r="S48" s="152">
        <v>42460</v>
      </c>
      <c r="T48" s="186">
        <v>3.274</v>
      </c>
      <c r="U48" s="186"/>
      <c r="V48" s="187"/>
      <c r="W48" s="152">
        <v>42460</v>
      </c>
      <c r="X48" s="186">
        <v>3.6269999999999998</v>
      </c>
      <c r="Y48" s="49"/>
      <c r="Z48" s="186"/>
      <c r="AA48" s="152">
        <v>42460</v>
      </c>
      <c r="AB48" s="186">
        <v>3.9220000000000002</v>
      </c>
      <c r="AC48" s="49"/>
      <c r="AD48" s="186"/>
      <c r="AE48" s="152">
        <v>42460</v>
      </c>
      <c r="AF48" s="186"/>
      <c r="AG48" s="186"/>
      <c r="AH48" s="187"/>
      <c r="AI48" s="152">
        <v>42460</v>
      </c>
      <c r="AJ48" s="186"/>
      <c r="AK48" s="49"/>
      <c r="AL48" s="186"/>
      <c r="AM48" s="152">
        <v>42460</v>
      </c>
      <c r="AN48" s="186">
        <v>2.988</v>
      </c>
      <c r="AO48" s="49"/>
      <c r="AP48" s="186"/>
      <c r="AQ48" s="152">
        <v>42460</v>
      </c>
      <c r="AR48" s="186">
        <v>3.5430000000000001</v>
      </c>
      <c r="AS48" s="49"/>
      <c r="AT48" s="186"/>
      <c r="AU48" s="152">
        <v>42460</v>
      </c>
      <c r="AV48" s="186">
        <v>3.7039999999999997</v>
      </c>
      <c r="AW48" s="186"/>
      <c r="AX48" s="187"/>
      <c r="AY48" s="152">
        <v>42460</v>
      </c>
      <c r="AZ48" s="186">
        <v>3.9670000000000001</v>
      </c>
      <c r="BA48" s="49"/>
      <c r="BB48" s="187"/>
      <c r="BC48" s="152">
        <v>42460</v>
      </c>
      <c r="BD48" s="186">
        <v>4.4610000000000003</v>
      </c>
      <c r="BE48" s="49"/>
      <c r="BF48" s="187"/>
      <c r="BG48" s="152">
        <v>42460</v>
      </c>
      <c r="BH48" s="186">
        <v>3.0350000000000001</v>
      </c>
      <c r="BI48" s="49"/>
      <c r="BJ48" s="186"/>
      <c r="BK48" s="152">
        <v>42460</v>
      </c>
      <c r="BL48" s="186">
        <v>3.4529999999999998</v>
      </c>
      <c r="BM48" s="186"/>
      <c r="BN48" s="187"/>
      <c r="BO48" s="152">
        <v>42460</v>
      </c>
      <c r="BP48" s="186">
        <v>3.637</v>
      </c>
      <c r="BQ48" s="49"/>
      <c r="BR48" s="186"/>
      <c r="BS48" s="152">
        <v>42460</v>
      </c>
      <c r="BT48" s="186">
        <v>4.431</v>
      </c>
      <c r="BU48" s="49"/>
      <c r="BV48" s="186"/>
      <c r="BW48" s="152">
        <v>42460</v>
      </c>
      <c r="BX48" s="186"/>
      <c r="BY48" s="186"/>
      <c r="BZ48" s="187"/>
      <c r="CA48" s="152">
        <v>42460</v>
      </c>
      <c r="CB48" s="186">
        <v>3.673</v>
      </c>
      <c r="CC48" s="49"/>
      <c r="CD48" s="187"/>
      <c r="CE48" s="152">
        <v>42460</v>
      </c>
      <c r="CF48" s="186"/>
      <c r="CG48" s="49"/>
      <c r="CH48" s="186"/>
      <c r="CI48" s="152">
        <v>42460</v>
      </c>
      <c r="CJ48" s="186">
        <v>3.9580000000000002</v>
      </c>
      <c r="CK48" s="186"/>
      <c r="CL48" s="187"/>
      <c r="CM48" s="152">
        <v>42460</v>
      </c>
      <c r="CN48" s="186"/>
      <c r="CO48" s="49"/>
      <c r="CP48" s="186"/>
      <c r="CQ48" s="152">
        <v>42460</v>
      </c>
      <c r="CR48" s="186">
        <v>3.1829999999999998</v>
      </c>
      <c r="CS48" s="186"/>
      <c r="CT48" s="187"/>
      <c r="CU48" s="152">
        <v>42460</v>
      </c>
      <c r="CV48" s="186">
        <v>3.419</v>
      </c>
      <c r="CW48" s="49"/>
      <c r="CX48" s="187"/>
      <c r="CY48" s="152">
        <v>42460</v>
      </c>
      <c r="CZ48" s="186">
        <v>3.6890000000000001</v>
      </c>
      <c r="DA48" s="49"/>
      <c r="DB48" s="186"/>
      <c r="DC48" s="152">
        <v>42460</v>
      </c>
      <c r="DD48" s="186">
        <v>4.0359999999999996</v>
      </c>
      <c r="DE48" s="186"/>
      <c r="DF48" s="190"/>
      <c r="DG48" s="194">
        <v>42460</v>
      </c>
      <c r="DH48" s="247">
        <v>4.109</v>
      </c>
      <c r="DI48" s="191"/>
      <c r="DJ48" s="187"/>
      <c r="DK48" s="152">
        <v>42460</v>
      </c>
      <c r="DL48" s="186"/>
      <c r="DM48" s="49"/>
      <c r="DN48" s="186"/>
      <c r="DO48" s="152">
        <v>42460</v>
      </c>
      <c r="DP48" s="186"/>
      <c r="DQ48" s="186"/>
      <c r="DR48" s="187"/>
      <c r="DS48" s="152">
        <v>42460</v>
      </c>
      <c r="DT48" s="186">
        <v>2.7039999999999997</v>
      </c>
      <c r="DU48" s="49"/>
      <c r="DV48" s="187"/>
      <c r="DW48" s="152">
        <v>42460</v>
      </c>
      <c r="DX48" s="186">
        <v>3.0049999999999999</v>
      </c>
      <c r="DY48" s="49"/>
      <c r="DZ48" s="187"/>
      <c r="EA48" s="152">
        <v>42460</v>
      </c>
      <c r="EB48" s="186">
        <v>3.1280000000000001</v>
      </c>
      <c r="EC48" s="49"/>
      <c r="ED48" s="186"/>
      <c r="EE48" s="152">
        <v>42460</v>
      </c>
      <c r="EF48" s="186">
        <v>3.1789999999999998</v>
      </c>
      <c r="EG48" s="186"/>
      <c r="EH48" s="187"/>
      <c r="EI48" s="152">
        <v>42460</v>
      </c>
      <c r="EJ48" s="186">
        <v>3.278</v>
      </c>
      <c r="EK48" s="49"/>
      <c r="EL48" s="187"/>
      <c r="EM48" s="152">
        <v>42460</v>
      </c>
      <c r="EN48" s="186">
        <v>3.6840000000000002</v>
      </c>
      <c r="EO48" s="49"/>
      <c r="EP48" s="187"/>
      <c r="EQ48" s="152">
        <v>42460</v>
      </c>
      <c r="ER48" s="186">
        <v>3.8069999999999999</v>
      </c>
      <c r="ES48" s="49"/>
      <c r="ET48" s="187"/>
      <c r="EU48" s="152">
        <v>42460</v>
      </c>
      <c r="EV48" s="186">
        <v>4.5090000000000003</v>
      </c>
      <c r="EW48" s="49"/>
      <c r="EX48" s="186"/>
      <c r="EY48" s="152">
        <v>42460</v>
      </c>
      <c r="EZ48" s="63"/>
      <c r="FA48" s="186"/>
      <c r="FB48" s="187"/>
      <c r="FC48" s="152">
        <v>42460</v>
      </c>
      <c r="FD48" s="186"/>
      <c r="FE48" s="49"/>
      <c r="FF48" s="186"/>
      <c r="FG48" s="152">
        <v>42460</v>
      </c>
      <c r="FH48" s="186"/>
      <c r="FI48" s="186"/>
      <c r="FJ48" s="187"/>
      <c r="FK48" s="152">
        <v>42460</v>
      </c>
      <c r="FL48" s="186"/>
      <c r="FM48" s="49"/>
      <c r="FN48" s="186"/>
      <c r="FO48" s="152">
        <v>42460</v>
      </c>
      <c r="FP48" s="186">
        <v>3.3860000000000001</v>
      </c>
      <c r="FQ48" s="186"/>
      <c r="FR48" s="187"/>
      <c r="FS48" s="152">
        <v>42460</v>
      </c>
      <c r="FT48" s="186">
        <v>3.93</v>
      </c>
      <c r="FU48" s="186"/>
      <c r="FV48" s="187"/>
      <c r="FW48" s="152">
        <v>42460</v>
      </c>
      <c r="FX48" s="186">
        <v>4.0259999999999998</v>
      </c>
      <c r="FY48" s="186"/>
      <c r="FZ48" s="187"/>
      <c r="GA48" s="152">
        <v>42460</v>
      </c>
      <c r="GB48" s="186"/>
      <c r="GC48" s="186"/>
      <c r="GD48" s="187"/>
      <c r="GE48" s="152">
        <v>42460</v>
      </c>
      <c r="GF48" s="186"/>
      <c r="GG48" s="49"/>
      <c r="GH48" s="186"/>
      <c r="GI48" s="152">
        <v>42460</v>
      </c>
      <c r="GJ48" s="186"/>
      <c r="GK48" s="186"/>
      <c r="GL48" s="187"/>
      <c r="GM48" s="152">
        <v>42460</v>
      </c>
      <c r="GN48" s="186"/>
      <c r="GO48" s="49"/>
      <c r="GP48" s="186"/>
      <c r="GQ48" s="152">
        <v>42460</v>
      </c>
      <c r="GR48" s="186">
        <v>3.0750000000000002</v>
      </c>
      <c r="GS48" s="49"/>
      <c r="GT48" s="186"/>
      <c r="GU48" s="152">
        <v>42460</v>
      </c>
      <c r="GV48" s="186">
        <v>3.61</v>
      </c>
      <c r="GW48" s="49"/>
      <c r="GX48" s="186"/>
      <c r="GY48" s="152">
        <v>42460</v>
      </c>
      <c r="GZ48" s="186">
        <v>4.0460000000000003</v>
      </c>
      <c r="HA48" s="186"/>
      <c r="HB48" s="187"/>
      <c r="HC48" s="152">
        <v>42460</v>
      </c>
      <c r="HD48" s="186">
        <v>4.1509999999999998</v>
      </c>
      <c r="HE48" s="49"/>
      <c r="HF48" s="186"/>
      <c r="HG48" s="152">
        <v>42460</v>
      </c>
      <c r="HH48" s="186">
        <v>4.3120000000000003</v>
      </c>
      <c r="HI48" s="49"/>
      <c r="HJ48" s="187"/>
      <c r="HK48" s="152">
        <v>42460</v>
      </c>
      <c r="HL48" s="186">
        <v>4.8120000000000003</v>
      </c>
      <c r="HM48" s="49"/>
      <c r="HN48" s="186"/>
      <c r="HO48" s="152">
        <v>42460</v>
      </c>
      <c r="HP48" s="186"/>
      <c r="HQ48" s="186"/>
      <c r="HR48" s="187"/>
      <c r="HS48" s="152">
        <v>42460</v>
      </c>
      <c r="HT48" s="186">
        <v>3.1760000000000002</v>
      </c>
      <c r="HU48" s="49"/>
      <c r="HV48" s="187"/>
      <c r="HW48" s="152">
        <v>42460</v>
      </c>
      <c r="HX48" s="186">
        <v>4.1459999999999999</v>
      </c>
      <c r="HY48" s="49"/>
      <c r="HZ48" s="186"/>
      <c r="IA48" s="152">
        <v>42460</v>
      </c>
      <c r="IB48" s="186">
        <v>3.5430000000000001</v>
      </c>
      <c r="IC48" s="186"/>
      <c r="ID48" s="187"/>
      <c r="IE48" s="152">
        <v>42460</v>
      </c>
      <c r="IF48" s="186">
        <v>4</v>
      </c>
      <c r="IG48" s="49"/>
      <c r="IH48" s="187"/>
      <c r="II48" s="152">
        <v>42460</v>
      </c>
      <c r="IJ48" s="186"/>
      <c r="IK48" s="49"/>
    </row>
    <row r="49" spans="2:245" x14ac:dyDescent="0.35">
      <c r="B49" s="187"/>
      <c r="C49" s="152">
        <v>42461</v>
      </c>
      <c r="D49" s="186"/>
      <c r="E49" s="186"/>
      <c r="F49" s="187"/>
      <c r="G49" s="152">
        <v>42461</v>
      </c>
      <c r="H49" s="186">
        <v>2.9980000000000002</v>
      </c>
      <c r="I49" s="49"/>
      <c r="J49" s="186"/>
      <c r="K49" s="152">
        <v>42461</v>
      </c>
      <c r="L49" s="186">
        <v>2.8149999999999999</v>
      </c>
      <c r="M49" s="49"/>
      <c r="N49" s="187"/>
      <c r="O49" s="152">
        <v>42461</v>
      </c>
      <c r="P49" s="186">
        <v>2.855</v>
      </c>
      <c r="Q49" s="49"/>
      <c r="R49" s="186"/>
      <c r="S49" s="152">
        <v>42461</v>
      </c>
      <c r="T49" s="186">
        <v>3.2930000000000001</v>
      </c>
      <c r="U49" s="186"/>
      <c r="V49" s="187"/>
      <c r="W49" s="152">
        <v>42461</v>
      </c>
      <c r="X49" s="186">
        <v>3.6429999999999998</v>
      </c>
      <c r="Y49" s="49"/>
      <c r="Z49" s="186"/>
      <c r="AA49" s="152">
        <v>42461</v>
      </c>
      <c r="AB49" s="186">
        <v>3.948</v>
      </c>
      <c r="AC49" s="49"/>
      <c r="AD49" s="186"/>
      <c r="AE49" s="152">
        <v>42461</v>
      </c>
      <c r="AF49" s="186"/>
      <c r="AG49" s="186"/>
      <c r="AH49" s="187"/>
      <c r="AI49" s="152">
        <v>42461</v>
      </c>
      <c r="AJ49" s="186"/>
      <c r="AK49" s="49"/>
      <c r="AL49" s="186"/>
      <c r="AM49" s="152">
        <v>42461</v>
      </c>
      <c r="AN49" s="186">
        <v>2.9590000000000001</v>
      </c>
      <c r="AO49" s="49"/>
      <c r="AP49" s="186"/>
      <c r="AQ49" s="152">
        <v>42461</v>
      </c>
      <c r="AR49" s="186">
        <v>3.5540000000000003</v>
      </c>
      <c r="AS49" s="49"/>
      <c r="AT49" s="186"/>
      <c r="AU49" s="152">
        <v>42461</v>
      </c>
      <c r="AV49" s="186">
        <v>3.7130000000000001</v>
      </c>
      <c r="AW49" s="186"/>
      <c r="AX49" s="187"/>
      <c r="AY49" s="152">
        <v>42461</v>
      </c>
      <c r="AZ49" s="186">
        <v>3.9870000000000001</v>
      </c>
      <c r="BA49" s="49"/>
      <c r="BB49" s="187"/>
      <c r="BC49" s="152">
        <v>42461</v>
      </c>
      <c r="BD49" s="186">
        <v>4.5039999999999996</v>
      </c>
      <c r="BE49" s="49"/>
      <c r="BF49" s="187"/>
      <c r="BG49" s="152">
        <v>42461</v>
      </c>
      <c r="BH49" s="186">
        <v>3.04</v>
      </c>
      <c r="BI49" s="49"/>
      <c r="BJ49" s="186"/>
      <c r="BK49" s="152">
        <v>42461</v>
      </c>
      <c r="BL49" s="186">
        <v>3.4670000000000001</v>
      </c>
      <c r="BM49" s="186"/>
      <c r="BN49" s="187"/>
      <c r="BO49" s="152">
        <v>42461</v>
      </c>
      <c r="BP49" s="186">
        <v>3.65</v>
      </c>
      <c r="BQ49" s="49"/>
      <c r="BR49" s="186"/>
      <c r="BS49" s="152">
        <v>42461</v>
      </c>
      <c r="BT49" s="186">
        <v>4.3330000000000002</v>
      </c>
      <c r="BU49" s="49"/>
      <c r="BV49" s="186"/>
      <c r="BW49" s="152">
        <v>42461</v>
      </c>
      <c r="BX49" s="186"/>
      <c r="BY49" s="186"/>
      <c r="BZ49" s="187"/>
      <c r="CA49" s="152">
        <v>42461</v>
      </c>
      <c r="CB49" s="186">
        <v>3.742</v>
      </c>
      <c r="CC49" s="49"/>
      <c r="CD49" s="187"/>
      <c r="CE49" s="152">
        <v>42461</v>
      </c>
      <c r="CF49" s="186"/>
      <c r="CG49" s="49"/>
      <c r="CH49" s="186"/>
      <c r="CI49" s="152">
        <v>42461</v>
      </c>
      <c r="CJ49" s="186">
        <v>3.9710000000000001</v>
      </c>
      <c r="CK49" s="186"/>
      <c r="CL49" s="187"/>
      <c r="CM49" s="152">
        <v>42461</v>
      </c>
      <c r="CN49" s="186"/>
      <c r="CO49" s="49"/>
      <c r="CP49" s="186"/>
      <c r="CQ49" s="152">
        <v>42461</v>
      </c>
      <c r="CR49" s="186">
        <v>3.194</v>
      </c>
      <c r="CS49" s="186"/>
      <c r="CT49" s="187"/>
      <c r="CU49" s="152">
        <v>42461</v>
      </c>
      <c r="CV49" s="186">
        <v>3.4350000000000001</v>
      </c>
      <c r="CW49" s="49"/>
      <c r="CX49" s="187"/>
      <c r="CY49" s="152">
        <v>42461</v>
      </c>
      <c r="CZ49" s="186">
        <v>3.7130000000000001</v>
      </c>
      <c r="DA49" s="49"/>
      <c r="DB49" s="186"/>
      <c r="DC49" s="152">
        <v>42461</v>
      </c>
      <c r="DD49" s="186">
        <v>4.0570000000000004</v>
      </c>
      <c r="DE49" s="186"/>
      <c r="DF49" s="190"/>
      <c r="DG49" s="194">
        <v>42461</v>
      </c>
      <c r="DH49" s="247">
        <v>4.1280000000000001</v>
      </c>
      <c r="DI49" s="191"/>
      <c r="DJ49" s="187"/>
      <c r="DK49" s="152">
        <v>42461</v>
      </c>
      <c r="DL49" s="186"/>
      <c r="DM49" s="49"/>
      <c r="DN49" s="186"/>
      <c r="DO49" s="152">
        <v>42461</v>
      </c>
      <c r="DP49" s="186"/>
      <c r="DQ49" s="186"/>
      <c r="DR49" s="187"/>
      <c r="DS49" s="152">
        <v>42461</v>
      </c>
      <c r="DT49" s="186">
        <v>2.7170000000000001</v>
      </c>
      <c r="DU49" s="49"/>
      <c r="DV49" s="187"/>
      <c r="DW49" s="152">
        <v>42461</v>
      </c>
      <c r="DX49" s="186">
        <v>3.0259999999999998</v>
      </c>
      <c r="DY49" s="49"/>
      <c r="DZ49" s="187"/>
      <c r="EA49" s="152">
        <v>42461</v>
      </c>
      <c r="EB49" s="186">
        <v>3.145</v>
      </c>
      <c r="EC49" s="49"/>
      <c r="ED49" s="186"/>
      <c r="EE49" s="152">
        <v>42461</v>
      </c>
      <c r="EF49" s="186">
        <v>3.198</v>
      </c>
      <c r="EG49" s="186"/>
      <c r="EH49" s="187"/>
      <c r="EI49" s="152">
        <v>42461</v>
      </c>
      <c r="EJ49" s="186">
        <v>3.254</v>
      </c>
      <c r="EK49" s="49"/>
      <c r="EL49" s="187"/>
      <c r="EM49" s="152">
        <v>42461</v>
      </c>
      <c r="EN49" s="186">
        <v>3.7090000000000001</v>
      </c>
      <c r="EO49" s="49"/>
      <c r="EP49" s="187"/>
      <c r="EQ49" s="152">
        <v>42461</v>
      </c>
      <c r="ER49" s="186">
        <v>3.8369999999999997</v>
      </c>
      <c r="ES49" s="49"/>
      <c r="ET49" s="187"/>
      <c r="EU49" s="152">
        <v>42461</v>
      </c>
      <c r="EV49" s="186">
        <v>4.5469999999999997</v>
      </c>
      <c r="EW49" s="49"/>
      <c r="EX49" s="186"/>
      <c r="EY49" s="152">
        <v>42461</v>
      </c>
      <c r="EZ49" s="63"/>
      <c r="FA49" s="186"/>
      <c r="FB49" s="187"/>
      <c r="FC49" s="152">
        <v>42461</v>
      </c>
      <c r="FD49" s="186"/>
      <c r="FE49" s="49"/>
      <c r="FF49" s="186"/>
      <c r="FG49" s="152">
        <v>42461</v>
      </c>
      <c r="FH49" s="186"/>
      <c r="FI49" s="186"/>
      <c r="FJ49" s="187"/>
      <c r="FK49" s="152">
        <v>42461</v>
      </c>
      <c r="FL49" s="186"/>
      <c r="FM49" s="49"/>
      <c r="FN49" s="186"/>
      <c r="FO49" s="152">
        <v>42461</v>
      </c>
      <c r="FP49" s="186">
        <v>3.4060000000000001</v>
      </c>
      <c r="FQ49" s="186"/>
      <c r="FR49" s="187"/>
      <c r="FS49" s="152">
        <v>42461</v>
      </c>
      <c r="FT49" s="186">
        <v>3.9529999999999998</v>
      </c>
      <c r="FU49" s="186"/>
      <c r="FV49" s="187"/>
      <c r="FW49" s="152">
        <v>42461</v>
      </c>
      <c r="FX49" s="186">
        <v>4.0549999999999997</v>
      </c>
      <c r="FY49" s="186"/>
      <c r="FZ49" s="187"/>
      <c r="GA49" s="152">
        <v>42461</v>
      </c>
      <c r="GB49" s="186"/>
      <c r="GC49" s="186"/>
      <c r="GD49" s="187"/>
      <c r="GE49" s="152">
        <v>42461</v>
      </c>
      <c r="GF49" s="186"/>
      <c r="GG49" s="49"/>
      <c r="GH49" s="186"/>
      <c r="GI49" s="152">
        <v>42461</v>
      </c>
      <c r="GJ49" s="186"/>
      <c r="GK49" s="186"/>
      <c r="GL49" s="187"/>
      <c r="GM49" s="152">
        <v>42461</v>
      </c>
      <c r="GN49" s="186"/>
      <c r="GO49" s="49"/>
      <c r="GP49" s="186"/>
      <c r="GQ49" s="152">
        <v>42461</v>
      </c>
      <c r="GR49" s="186">
        <v>3.0990000000000002</v>
      </c>
      <c r="GS49" s="49"/>
      <c r="GT49" s="186"/>
      <c r="GU49" s="152">
        <v>42461</v>
      </c>
      <c r="GV49" s="186">
        <v>3.6310000000000002</v>
      </c>
      <c r="GW49" s="49"/>
      <c r="GX49" s="186"/>
      <c r="GY49" s="152">
        <v>42461</v>
      </c>
      <c r="GZ49" s="186">
        <v>4.07</v>
      </c>
      <c r="HA49" s="186"/>
      <c r="HB49" s="187"/>
      <c r="HC49" s="152">
        <v>42461</v>
      </c>
      <c r="HD49" s="186">
        <v>4.1749999999999998</v>
      </c>
      <c r="HE49" s="49"/>
      <c r="HF49" s="186"/>
      <c r="HG49" s="152">
        <v>42461</v>
      </c>
      <c r="HH49" s="186">
        <v>4.3419999999999996</v>
      </c>
      <c r="HI49" s="49"/>
      <c r="HJ49" s="187"/>
      <c r="HK49" s="152">
        <v>42461</v>
      </c>
      <c r="HL49" s="186">
        <v>4.8520000000000003</v>
      </c>
      <c r="HM49" s="49"/>
      <c r="HN49" s="186"/>
      <c r="HO49" s="152">
        <v>42461</v>
      </c>
      <c r="HP49" s="186"/>
      <c r="HQ49" s="186"/>
      <c r="HR49" s="187"/>
      <c r="HS49" s="152">
        <v>42461</v>
      </c>
      <c r="HT49" s="186">
        <v>3.238</v>
      </c>
      <c r="HU49" s="49"/>
      <c r="HV49" s="187"/>
      <c r="HW49" s="152">
        <v>42461</v>
      </c>
      <c r="HX49" s="186">
        <v>4.1520000000000001</v>
      </c>
      <c r="HY49" s="49"/>
      <c r="HZ49" s="186"/>
      <c r="IA49" s="152">
        <v>42461</v>
      </c>
      <c r="IB49" s="186">
        <v>3.5620000000000003</v>
      </c>
      <c r="IC49" s="186"/>
      <c r="ID49" s="187"/>
      <c r="IE49" s="152">
        <v>42461</v>
      </c>
      <c r="IF49" s="186">
        <v>4.0199999999999996</v>
      </c>
      <c r="IG49" s="49"/>
      <c r="IH49" s="187"/>
      <c r="II49" s="152">
        <v>42461</v>
      </c>
      <c r="IJ49" s="186"/>
      <c r="IK49" s="49"/>
    </row>
    <row r="50" spans="2:245" x14ac:dyDescent="0.35">
      <c r="B50" s="187"/>
      <c r="C50" s="152">
        <v>42464</v>
      </c>
      <c r="D50" s="186"/>
      <c r="E50" s="186"/>
      <c r="F50" s="187"/>
      <c r="G50" s="152">
        <v>42464</v>
      </c>
      <c r="H50" s="186">
        <v>2.9670000000000001</v>
      </c>
      <c r="I50" s="49"/>
      <c r="J50" s="186"/>
      <c r="K50" s="152">
        <v>42464</v>
      </c>
      <c r="L50" s="186">
        <v>2.7949999999999999</v>
      </c>
      <c r="M50" s="49"/>
      <c r="N50" s="187"/>
      <c r="O50" s="152">
        <v>42464</v>
      </c>
      <c r="P50" s="186">
        <v>2.8109999999999999</v>
      </c>
      <c r="Q50" s="49"/>
      <c r="R50" s="186"/>
      <c r="S50" s="152">
        <v>42464</v>
      </c>
      <c r="T50" s="186">
        <v>3.234</v>
      </c>
      <c r="U50" s="186"/>
      <c r="V50" s="187"/>
      <c r="W50" s="152">
        <v>42464</v>
      </c>
      <c r="X50" s="186">
        <v>3.5230000000000001</v>
      </c>
      <c r="Y50" s="49"/>
      <c r="Z50" s="186"/>
      <c r="AA50" s="152">
        <v>42464</v>
      </c>
      <c r="AB50" s="186">
        <v>3.879</v>
      </c>
      <c r="AC50" s="49"/>
      <c r="AD50" s="186"/>
      <c r="AE50" s="152">
        <v>42464</v>
      </c>
      <c r="AF50" s="186"/>
      <c r="AG50" s="186"/>
      <c r="AH50" s="187"/>
      <c r="AI50" s="152">
        <v>42464</v>
      </c>
      <c r="AJ50" s="186"/>
      <c r="AK50" s="49"/>
      <c r="AL50" s="186"/>
      <c r="AM50" s="152">
        <v>42464</v>
      </c>
      <c r="AN50" s="186">
        <v>2.9529999999999998</v>
      </c>
      <c r="AO50" s="49"/>
      <c r="AP50" s="186"/>
      <c r="AQ50" s="152">
        <v>42464</v>
      </c>
      <c r="AR50" s="186">
        <v>3.5089999999999999</v>
      </c>
      <c r="AS50" s="49"/>
      <c r="AT50" s="186"/>
      <c r="AU50" s="152">
        <v>42464</v>
      </c>
      <c r="AV50" s="186">
        <v>3.661</v>
      </c>
      <c r="AW50" s="186"/>
      <c r="AX50" s="187"/>
      <c r="AY50" s="152">
        <v>42464</v>
      </c>
      <c r="AZ50" s="186">
        <v>3.9260000000000002</v>
      </c>
      <c r="BA50" s="49"/>
      <c r="BB50" s="187"/>
      <c r="BC50" s="152">
        <v>42464</v>
      </c>
      <c r="BD50" s="186">
        <v>4.4660000000000002</v>
      </c>
      <c r="BE50" s="49"/>
      <c r="BF50" s="187"/>
      <c r="BG50" s="152">
        <v>42464</v>
      </c>
      <c r="BH50" s="186">
        <v>3.0339999999999998</v>
      </c>
      <c r="BI50" s="49"/>
      <c r="BJ50" s="186"/>
      <c r="BK50" s="152">
        <v>42464</v>
      </c>
      <c r="BL50" s="186">
        <v>3.3940000000000001</v>
      </c>
      <c r="BM50" s="186"/>
      <c r="BN50" s="187"/>
      <c r="BO50" s="152">
        <v>42464</v>
      </c>
      <c r="BP50" s="186">
        <v>3.6</v>
      </c>
      <c r="BQ50" s="49"/>
      <c r="BR50" s="186"/>
      <c r="BS50" s="152">
        <v>42464</v>
      </c>
      <c r="BT50" s="186">
        <v>4.3120000000000003</v>
      </c>
      <c r="BU50" s="49"/>
      <c r="BV50" s="186"/>
      <c r="BW50" s="152">
        <v>42464</v>
      </c>
      <c r="BX50" s="186"/>
      <c r="BY50" s="186"/>
      <c r="BZ50" s="187"/>
      <c r="CA50" s="152">
        <v>42464</v>
      </c>
      <c r="CB50" s="186">
        <v>3.6790000000000003</v>
      </c>
      <c r="CC50" s="49"/>
      <c r="CD50" s="187"/>
      <c r="CE50" s="152">
        <v>42464</v>
      </c>
      <c r="CF50" s="186"/>
      <c r="CG50" s="49"/>
      <c r="CH50" s="186"/>
      <c r="CI50" s="152">
        <v>42464</v>
      </c>
      <c r="CJ50" s="186">
        <v>3.956</v>
      </c>
      <c r="CK50" s="186"/>
      <c r="CL50" s="187"/>
      <c r="CM50" s="152">
        <v>42464</v>
      </c>
      <c r="CN50" s="186"/>
      <c r="CO50" s="49"/>
      <c r="CP50" s="186"/>
      <c r="CQ50" s="152">
        <v>42464</v>
      </c>
      <c r="CR50" s="186">
        <v>3.1310000000000002</v>
      </c>
      <c r="CS50" s="186"/>
      <c r="CT50" s="187"/>
      <c r="CU50" s="152">
        <v>42464</v>
      </c>
      <c r="CV50" s="186">
        <v>3.3879999999999999</v>
      </c>
      <c r="CW50" s="49"/>
      <c r="CX50" s="187"/>
      <c r="CY50" s="152">
        <v>42464</v>
      </c>
      <c r="CZ50" s="186">
        <v>3.665</v>
      </c>
      <c r="DA50" s="49"/>
      <c r="DB50" s="186"/>
      <c r="DC50" s="152">
        <v>42464</v>
      </c>
      <c r="DD50" s="186">
        <v>3.9260000000000002</v>
      </c>
      <c r="DE50" s="186"/>
      <c r="DF50" s="190"/>
      <c r="DG50" s="194">
        <v>42464</v>
      </c>
      <c r="DH50" s="247">
        <v>4.0490000000000004</v>
      </c>
      <c r="DI50" s="191"/>
      <c r="DJ50" s="187"/>
      <c r="DK50" s="152">
        <v>42464</v>
      </c>
      <c r="DL50" s="186"/>
      <c r="DM50" s="49"/>
      <c r="DN50" s="186"/>
      <c r="DO50" s="152">
        <v>42464</v>
      </c>
      <c r="DP50" s="186"/>
      <c r="DQ50" s="186"/>
      <c r="DR50" s="187"/>
      <c r="DS50" s="152">
        <v>42464</v>
      </c>
      <c r="DT50" s="186">
        <v>2.6989999999999998</v>
      </c>
      <c r="DU50" s="49"/>
      <c r="DV50" s="187"/>
      <c r="DW50" s="152">
        <v>42464</v>
      </c>
      <c r="DX50" s="186">
        <v>2.984</v>
      </c>
      <c r="DY50" s="49"/>
      <c r="DZ50" s="187"/>
      <c r="EA50" s="152">
        <v>42464</v>
      </c>
      <c r="EB50" s="186">
        <v>3.093</v>
      </c>
      <c r="EC50" s="49"/>
      <c r="ED50" s="186"/>
      <c r="EE50" s="152">
        <v>42464</v>
      </c>
      <c r="EF50" s="186">
        <v>3.145</v>
      </c>
      <c r="EG50" s="186"/>
      <c r="EH50" s="187"/>
      <c r="EI50" s="152">
        <v>42464</v>
      </c>
      <c r="EJ50" s="186">
        <v>3.2450000000000001</v>
      </c>
      <c r="EK50" s="49"/>
      <c r="EL50" s="187"/>
      <c r="EM50" s="152">
        <v>42464</v>
      </c>
      <c r="EN50" s="186">
        <v>3.6470000000000002</v>
      </c>
      <c r="EO50" s="49"/>
      <c r="EP50" s="187"/>
      <c r="EQ50" s="152">
        <v>42464</v>
      </c>
      <c r="ER50" s="186">
        <v>3.766</v>
      </c>
      <c r="ES50" s="49"/>
      <c r="ET50" s="187"/>
      <c r="EU50" s="152">
        <v>42464</v>
      </c>
      <c r="EV50" s="186">
        <v>4.4749999999999996</v>
      </c>
      <c r="EW50" s="49"/>
      <c r="EX50" s="186"/>
      <c r="EY50" s="152">
        <v>42464</v>
      </c>
      <c r="EZ50" s="63"/>
      <c r="FA50" s="186"/>
      <c r="FB50" s="187"/>
      <c r="FC50" s="152">
        <v>42464</v>
      </c>
      <c r="FD50" s="186"/>
      <c r="FE50" s="49"/>
      <c r="FF50" s="186"/>
      <c r="FG50" s="152">
        <v>42464</v>
      </c>
      <c r="FH50" s="186"/>
      <c r="FI50" s="186"/>
      <c r="FJ50" s="187"/>
      <c r="FK50" s="152">
        <v>42464</v>
      </c>
      <c r="FL50" s="186"/>
      <c r="FM50" s="49"/>
      <c r="FN50" s="186"/>
      <c r="FO50" s="152">
        <v>42464</v>
      </c>
      <c r="FP50" s="186">
        <v>3.3570000000000002</v>
      </c>
      <c r="FQ50" s="186"/>
      <c r="FR50" s="187"/>
      <c r="FS50" s="152">
        <v>42464</v>
      </c>
      <c r="FT50" s="186">
        <v>3.8929999999999998</v>
      </c>
      <c r="FU50" s="186"/>
      <c r="FV50" s="187"/>
      <c r="FW50" s="152">
        <v>42464</v>
      </c>
      <c r="FX50" s="186">
        <v>3.9980000000000002</v>
      </c>
      <c r="FY50" s="186"/>
      <c r="FZ50" s="187"/>
      <c r="GA50" s="152">
        <v>42464</v>
      </c>
      <c r="GB50" s="186"/>
      <c r="GC50" s="186"/>
      <c r="GD50" s="187"/>
      <c r="GE50" s="152">
        <v>42464</v>
      </c>
      <c r="GF50" s="186"/>
      <c r="GG50" s="49"/>
      <c r="GH50" s="186"/>
      <c r="GI50" s="152">
        <v>42464</v>
      </c>
      <c r="GJ50" s="186"/>
      <c r="GK50" s="186"/>
      <c r="GL50" s="187"/>
      <c r="GM50" s="152">
        <v>42464</v>
      </c>
      <c r="GN50" s="186"/>
      <c r="GO50" s="49"/>
      <c r="GP50" s="186"/>
      <c r="GQ50" s="152">
        <v>42464</v>
      </c>
      <c r="GR50" s="186">
        <v>3.0680000000000001</v>
      </c>
      <c r="GS50" s="49"/>
      <c r="GT50" s="186"/>
      <c r="GU50" s="152">
        <v>42464</v>
      </c>
      <c r="GV50" s="186">
        <v>3.5789999999999997</v>
      </c>
      <c r="GW50" s="49"/>
      <c r="GX50" s="186"/>
      <c r="GY50" s="152">
        <v>42464</v>
      </c>
      <c r="GZ50" s="186">
        <v>4.0110000000000001</v>
      </c>
      <c r="HA50" s="186"/>
      <c r="HB50" s="187"/>
      <c r="HC50" s="152">
        <v>42464</v>
      </c>
      <c r="HD50" s="186">
        <v>4.1150000000000002</v>
      </c>
      <c r="HE50" s="49"/>
      <c r="HF50" s="186"/>
      <c r="HG50" s="152">
        <v>42464</v>
      </c>
      <c r="HH50" s="186">
        <v>4.2780000000000005</v>
      </c>
      <c r="HI50" s="49"/>
      <c r="HJ50" s="187"/>
      <c r="HK50" s="152">
        <v>42464</v>
      </c>
      <c r="HL50" s="186">
        <v>4.78</v>
      </c>
      <c r="HM50" s="49"/>
      <c r="HN50" s="186"/>
      <c r="HO50" s="152">
        <v>42464</v>
      </c>
      <c r="HP50" s="186"/>
      <c r="HQ50" s="186"/>
      <c r="HR50" s="187"/>
      <c r="HS50" s="152">
        <v>42464</v>
      </c>
      <c r="HT50" s="186">
        <v>3.2240000000000002</v>
      </c>
      <c r="HU50" s="49"/>
      <c r="HV50" s="187"/>
      <c r="HW50" s="152">
        <v>42464</v>
      </c>
      <c r="HX50" s="186">
        <v>4.0890000000000004</v>
      </c>
      <c r="HY50" s="49"/>
      <c r="HZ50" s="186"/>
      <c r="IA50" s="152">
        <v>42464</v>
      </c>
      <c r="IB50" s="186">
        <v>3.5289999999999999</v>
      </c>
      <c r="IC50" s="186"/>
      <c r="ID50" s="187"/>
      <c r="IE50" s="152">
        <v>42464</v>
      </c>
      <c r="IF50" s="186">
        <v>3.9820000000000002</v>
      </c>
      <c r="IG50" s="49"/>
      <c r="IH50" s="187"/>
      <c r="II50" s="152">
        <v>42464</v>
      </c>
      <c r="IJ50" s="186"/>
      <c r="IK50" s="49"/>
    </row>
    <row r="51" spans="2:245" x14ac:dyDescent="0.35">
      <c r="B51" s="187"/>
      <c r="C51" s="152">
        <v>42465</v>
      </c>
      <c r="D51" s="186"/>
      <c r="E51" s="186"/>
      <c r="F51" s="187"/>
      <c r="G51" s="152">
        <v>42465</v>
      </c>
      <c r="H51" s="186">
        <v>2.964</v>
      </c>
      <c r="I51" s="49"/>
      <c r="J51" s="186"/>
      <c r="K51" s="152">
        <v>42465</v>
      </c>
      <c r="L51" s="186">
        <v>2.7829999999999999</v>
      </c>
      <c r="M51" s="49"/>
      <c r="N51" s="187"/>
      <c r="O51" s="152">
        <v>42465</v>
      </c>
      <c r="P51" s="186">
        <v>2.7989999999999999</v>
      </c>
      <c r="Q51" s="49"/>
      <c r="R51" s="186"/>
      <c r="S51" s="152">
        <v>42465</v>
      </c>
      <c r="T51" s="186">
        <v>3.2330000000000001</v>
      </c>
      <c r="U51" s="186"/>
      <c r="V51" s="187"/>
      <c r="W51" s="152">
        <v>42465</v>
      </c>
      <c r="X51" s="186">
        <v>3.5140000000000002</v>
      </c>
      <c r="Y51" s="49"/>
      <c r="Z51" s="186"/>
      <c r="AA51" s="152">
        <v>42465</v>
      </c>
      <c r="AB51" s="186">
        <v>3.8780000000000001</v>
      </c>
      <c r="AC51" s="49"/>
      <c r="AD51" s="186"/>
      <c r="AE51" s="152">
        <v>42465</v>
      </c>
      <c r="AF51" s="186"/>
      <c r="AG51" s="186"/>
      <c r="AH51" s="187"/>
      <c r="AI51" s="152">
        <v>42465</v>
      </c>
      <c r="AJ51" s="186"/>
      <c r="AK51" s="49"/>
      <c r="AL51" s="186"/>
      <c r="AM51" s="152">
        <v>42465</v>
      </c>
      <c r="AN51" s="186">
        <v>2.94</v>
      </c>
      <c r="AO51" s="49"/>
      <c r="AP51" s="186"/>
      <c r="AQ51" s="152">
        <v>42465</v>
      </c>
      <c r="AR51" s="186">
        <v>3.5</v>
      </c>
      <c r="AS51" s="49"/>
      <c r="AT51" s="186"/>
      <c r="AU51" s="152">
        <v>42465</v>
      </c>
      <c r="AV51" s="186">
        <v>3.66</v>
      </c>
      <c r="AW51" s="186"/>
      <c r="AX51" s="187"/>
      <c r="AY51" s="152">
        <v>42465</v>
      </c>
      <c r="AZ51" s="186">
        <v>3.93</v>
      </c>
      <c r="BA51" s="49"/>
      <c r="BB51" s="187"/>
      <c r="BC51" s="152">
        <v>42465</v>
      </c>
      <c r="BD51" s="186">
        <v>4.4610000000000003</v>
      </c>
      <c r="BE51" s="49"/>
      <c r="BF51" s="187"/>
      <c r="BG51" s="152">
        <v>42465</v>
      </c>
      <c r="BH51" s="186">
        <v>3.0219999999999998</v>
      </c>
      <c r="BI51" s="49"/>
      <c r="BJ51" s="186"/>
      <c r="BK51" s="152">
        <v>42465</v>
      </c>
      <c r="BL51" s="186">
        <v>3.4020000000000001</v>
      </c>
      <c r="BM51" s="186"/>
      <c r="BN51" s="187"/>
      <c r="BO51" s="152">
        <v>42465</v>
      </c>
      <c r="BP51" s="186">
        <v>3.5979999999999999</v>
      </c>
      <c r="BQ51" s="49"/>
      <c r="BR51" s="186"/>
      <c r="BS51" s="152">
        <v>42465</v>
      </c>
      <c r="BT51" s="186">
        <v>4.3239999999999998</v>
      </c>
      <c r="BU51" s="49"/>
      <c r="BV51" s="186"/>
      <c r="BW51" s="152">
        <v>42465</v>
      </c>
      <c r="BX51" s="186"/>
      <c r="BY51" s="186"/>
      <c r="BZ51" s="187"/>
      <c r="CA51" s="152">
        <v>42465</v>
      </c>
      <c r="CB51" s="186">
        <v>3.6879999999999997</v>
      </c>
      <c r="CC51" s="49"/>
      <c r="CD51" s="187"/>
      <c r="CE51" s="152">
        <v>42465</v>
      </c>
      <c r="CF51" s="186"/>
      <c r="CG51" s="49"/>
      <c r="CH51" s="186"/>
      <c r="CI51" s="152">
        <v>42465</v>
      </c>
      <c r="CJ51" s="186">
        <v>3.9630000000000001</v>
      </c>
      <c r="CK51" s="186"/>
      <c r="CL51" s="187"/>
      <c r="CM51" s="152">
        <v>42465</v>
      </c>
      <c r="CN51" s="186"/>
      <c r="CO51" s="49"/>
      <c r="CP51" s="186"/>
      <c r="CQ51" s="152">
        <v>42465</v>
      </c>
      <c r="CR51" s="186">
        <v>3.0990000000000002</v>
      </c>
      <c r="CS51" s="186"/>
      <c r="CT51" s="187"/>
      <c r="CU51" s="152">
        <v>42465</v>
      </c>
      <c r="CV51" s="186">
        <v>3.38</v>
      </c>
      <c r="CW51" s="49"/>
      <c r="CX51" s="187"/>
      <c r="CY51" s="152">
        <v>42465</v>
      </c>
      <c r="CZ51" s="186">
        <v>3.673</v>
      </c>
      <c r="DA51" s="49"/>
      <c r="DB51" s="186"/>
      <c r="DC51" s="152">
        <v>42465</v>
      </c>
      <c r="DD51" s="186">
        <v>3.9290000000000003</v>
      </c>
      <c r="DE51" s="186"/>
      <c r="DF51" s="190"/>
      <c r="DG51" s="194">
        <v>42465</v>
      </c>
      <c r="DH51" s="247">
        <v>4.0510000000000002</v>
      </c>
      <c r="DI51" s="191"/>
      <c r="DJ51" s="187"/>
      <c r="DK51" s="152">
        <v>42465</v>
      </c>
      <c r="DL51" s="186"/>
      <c r="DM51" s="49"/>
      <c r="DN51" s="186"/>
      <c r="DO51" s="152">
        <v>42465</v>
      </c>
      <c r="DP51" s="186"/>
      <c r="DQ51" s="186"/>
      <c r="DR51" s="187"/>
      <c r="DS51" s="152">
        <v>42465</v>
      </c>
      <c r="DT51" s="186">
        <v>2.694</v>
      </c>
      <c r="DU51" s="49"/>
      <c r="DV51" s="187"/>
      <c r="DW51" s="152">
        <v>42465</v>
      </c>
      <c r="DX51" s="186">
        <v>2.9849999999999999</v>
      </c>
      <c r="DY51" s="49"/>
      <c r="DZ51" s="187"/>
      <c r="EA51" s="152">
        <v>42465</v>
      </c>
      <c r="EB51" s="186">
        <v>3.0870000000000002</v>
      </c>
      <c r="EC51" s="49"/>
      <c r="ED51" s="186"/>
      <c r="EE51" s="152">
        <v>42465</v>
      </c>
      <c r="EF51" s="186">
        <v>3.14</v>
      </c>
      <c r="EG51" s="186"/>
      <c r="EH51" s="187"/>
      <c r="EI51" s="152">
        <v>42465</v>
      </c>
      <c r="EJ51" s="186">
        <v>3.2570000000000001</v>
      </c>
      <c r="EK51" s="49"/>
      <c r="EL51" s="187"/>
      <c r="EM51" s="152">
        <v>42465</v>
      </c>
      <c r="EN51" s="186">
        <v>3.6520000000000001</v>
      </c>
      <c r="EO51" s="49"/>
      <c r="EP51" s="187"/>
      <c r="EQ51" s="152">
        <v>42465</v>
      </c>
      <c r="ER51" s="186">
        <v>3.7690000000000001</v>
      </c>
      <c r="ES51" s="49"/>
      <c r="ET51" s="187"/>
      <c r="EU51" s="152">
        <v>42465</v>
      </c>
      <c r="EV51" s="186">
        <v>4.4530000000000003</v>
      </c>
      <c r="EW51" s="49"/>
      <c r="EX51" s="186"/>
      <c r="EY51" s="152">
        <v>42465</v>
      </c>
      <c r="EZ51" s="63"/>
      <c r="FA51" s="186"/>
      <c r="FB51" s="187"/>
      <c r="FC51" s="152">
        <v>42465</v>
      </c>
      <c r="FD51" s="186"/>
      <c r="FE51" s="49"/>
      <c r="FF51" s="186"/>
      <c r="FG51" s="152">
        <v>42465</v>
      </c>
      <c r="FH51" s="186"/>
      <c r="FI51" s="186"/>
      <c r="FJ51" s="187"/>
      <c r="FK51" s="152">
        <v>42465</v>
      </c>
      <c r="FL51" s="186"/>
      <c r="FM51" s="49"/>
      <c r="FN51" s="186"/>
      <c r="FO51" s="152">
        <v>42465</v>
      </c>
      <c r="FP51" s="186">
        <v>3.3449999999999998</v>
      </c>
      <c r="FQ51" s="186"/>
      <c r="FR51" s="187"/>
      <c r="FS51" s="152">
        <v>42465</v>
      </c>
      <c r="FT51" s="186">
        <v>3.8929999999999998</v>
      </c>
      <c r="FU51" s="186"/>
      <c r="FV51" s="187"/>
      <c r="FW51" s="152">
        <v>42465</v>
      </c>
      <c r="FX51" s="186">
        <v>3.9950000000000001</v>
      </c>
      <c r="FY51" s="186"/>
      <c r="FZ51" s="187"/>
      <c r="GA51" s="152">
        <v>42465</v>
      </c>
      <c r="GB51" s="186"/>
      <c r="GC51" s="186"/>
      <c r="GD51" s="187"/>
      <c r="GE51" s="152">
        <v>42465</v>
      </c>
      <c r="GF51" s="186"/>
      <c r="GG51" s="49"/>
      <c r="GH51" s="186"/>
      <c r="GI51" s="152">
        <v>42465</v>
      </c>
      <c r="GJ51" s="186"/>
      <c r="GK51" s="186"/>
      <c r="GL51" s="187"/>
      <c r="GM51" s="152">
        <v>42465</v>
      </c>
      <c r="GN51" s="186"/>
      <c r="GO51" s="49"/>
      <c r="GP51" s="186"/>
      <c r="GQ51" s="152">
        <v>42465</v>
      </c>
      <c r="GR51" s="186">
        <v>3.06</v>
      </c>
      <c r="GS51" s="49"/>
      <c r="GT51" s="186"/>
      <c r="GU51" s="152">
        <v>42465</v>
      </c>
      <c r="GV51" s="186">
        <v>3.5789999999999997</v>
      </c>
      <c r="GW51" s="49"/>
      <c r="GX51" s="186"/>
      <c r="GY51" s="152">
        <v>42465</v>
      </c>
      <c r="GZ51" s="186">
        <v>4.0110000000000001</v>
      </c>
      <c r="HA51" s="186"/>
      <c r="HB51" s="187"/>
      <c r="HC51" s="152">
        <v>42465</v>
      </c>
      <c r="HD51" s="186">
        <v>4.1159999999999997</v>
      </c>
      <c r="HE51" s="49"/>
      <c r="HF51" s="186"/>
      <c r="HG51" s="152">
        <v>42465</v>
      </c>
      <c r="HH51" s="186">
        <v>4.2709999999999999</v>
      </c>
      <c r="HI51" s="49"/>
      <c r="HJ51" s="187"/>
      <c r="HK51" s="152">
        <v>42465</v>
      </c>
      <c r="HL51" s="186">
        <v>4.7699999999999996</v>
      </c>
      <c r="HM51" s="49"/>
      <c r="HN51" s="186"/>
      <c r="HO51" s="152">
        <v>42465</v>
      </c>
      <c r="HP51" s="186"/>
      <c r="HQ51" s="186"/>
      <c r="HR51" s="187"/>
      <c r="HS51" s="152">
        <v>42465</v>
      </c>
      <c r="HT51" s="186">
        <v>3.218</v>
      </c>
      <c r="HU51" s="49"/>
      <c r="HV51" s="187"/>
      <c r="HW51" s="152">
        <v>42465</v>
      </c>
      <c r="HX51" s="186">
        <v>4.0890000000000004</v>
      </c>
      <c r="HY51" s="49"/>
      <c r="HZ51" s="186"/>
      <c r="IA51" s="152">
        <v>42465</v>
      </c>
      <c r="IB51" s="186">
        <v>3.5339999999999998</v>
      </c>
      <c r="IC51" s="186"/>
      <c r="ID51" s="187"/>
      <c r="IE51" s="152">
        <v>42465</v>
      </c>
      <c r="IF51" s="186">
        <v>3.99</v>
      </c>
      <c r="IG51" s="49"/>
      <c r="IH51" s="187"/>
      <c r="II51" s="152">
        <v>42465</v>
      </c>
      <c r="IJ51" s="186"/>
      <c r="IK51" s="49"/>
    </row>
    <row r="52" spans="2:245" x14ac:dyDescent="0.35">
      <c r="B52" s="187"/>
      <c r="C52" s="152">
        <v>42466</v>
      </c>
      <c r="D52" s="186"/>
      <c r="E52" s="186"/>
      <c r="F52" s="187"/>
      <c r="G52" s="152">
        <v>42466</v>
      </c>
      <c r="H52" s="186">
        <v>2.9689999999999999</v>
      </c>
      <c r="I52" s="49"/>
      <c r="J52" s="186"/>
      <c r="K52" s="152">
        <v>42466</v>
      </c>
      <c r="L52" s="186">
        <v>2.7919999999999998</v>
      </c>
      <c r="M52" s="49"/>
      <c r="N52" s="187"/>
      <c r="O52" s="152">
        <v>42466</v>
      </c>
      <c r="P52" s="186">
        <v>2.8010000000000002</v>
      </c>
      <c r="Q52" s="49"/>
      <c r="R52" s="186"/>
      <c r="S52" s="152">
        <v>42466</v>
      </c>
      <c r="T52" s="186">
        <v>3.22</v>
      </c>
      <c r="U52" s="186"/>
      <c r="V52" s="187"/>
      <c r="W52" s="152">
        <v>42466</v>
      </c>
      <c r="X52" s="186">
        <v>3.4939999999999998</v>
      </c>
      <c r="Y52" s="49"/>
      <c r="Z52" s="186"/>
      <c r="AA52" s="152">
        <v>42466</v>
      </c>
      <c r="AB52" s="186">
        <v>3.8609999999999998</v>
      </c>
      <c r="AC52" s="49"/>
      <c r="AD52" s="186"/>
      <c r="AE52" s="152">
        <v>42466</v>
      </c>
      <c r="AF52" s="186"/>
      <c r="AG52" s="186"/>
      <c r="AH52" s="187"/>
      <c r="AI52" s="152">
        <v>42466</v>
      </c>
      <c r="AJ52" s="186"/>
      <c r="AK52" s="49"/>
      <c r="AL52" s="186"/>
      <c r="AM52" s="152">
        <v>42466</v>
      </c>
      <c r="AN52" s="186">
        <v>2.968</v>
      </c>
      <c r="AO52" s="49"/>
      <c r="AP52" s="186"/>
      <c r="AQ52" s="152">
        <v>42466</v>
      </c>
      <c r="AR52" s="186">
        <v>3.4939999999999998</v>
      </c>
      <c r="AS52" s="49"/>
      <c r="AT52" s="186"/>
      <c r="AU52" s="152">
        <v>42466</v>
      </c>
      <c r="AV52" s="186">
        <v>3.6509999999999998</v>
      </c>
      <c r="AW52" s="186"/>
      <c r="AX52" s="187"/>
      <c r="AY52" s="152">
        <v>42466</v>
      </c>
      <c r="AZ52" s="186">
        <v>3.9180000000000001</v>
      </c>
      <c r="BA52" s="49"/>
      <c r="BB52" s="187"/>
      <c r="BC52" s="152">
        <v>42466</v>
      </c>
      <c r="BD52" s="186">
        <v>4.45</v>
      </c>
      <c r="BE52" s="49"/>
      <c r="BF52" s="187"/>
      <c r="BG52" s="152">
        <v>42466</v>
      </c>
      <c r="BH52" s="186">
        <v>3.0379999999999998</v>
      </c>
      <c r="BI52" s="49"/>
      <c r="BJ52" s="186"/>
      <c r="BK52" s="152">
        <v>42466</v>
      </c>
      <c r="BL52" s="186">
        <v>3.3980000000000001</v>
      </c>
      <c r="BM52" s="186"/>
      <c r="BN52" s="187"/>
      <c r="BO52" s="152">
        <v>42466</v>
      </c>
      <c r="BP52" s="186">
        <v>3.5910000000000002</v>
      </c>
      <c r="BQ52" s="49"/>
      <c r="BR52" s="186"/>
      <c r="BS52" s="152">
        <v>42466</v>
      </c>
      <c r="BT52" s="186">
        <v>4.2519999999999998</v>
      </c>
      <c r="BU52" s="49"/>
      <c r="BV52" s="186"/>
      <c r="BW52" s="152">
        <v>42466</v>
      </c>
      <c r="BX52" s="186"/>
      <c r="BY52" s="186"/>
      <c r="BZ52" s="187"/>
      <c r="CA52" s="152">
        <v>42466</v>
      </c>
      <c r="CB52" s="186">
        <v>3.6790000000000003</v>
      </c>
      <c r="CC52" s="49"/>
      <c r="CD52" s="187"/>
      <c r="CE52" s="152">
        <v>42466</v>
      </c>
      <c r="CF52" s="186"/>
      <c r="CG52" s="49"/>
      <c r="CH52" s="186"/>
      <c r="CI52" s="152">
        <v>42466</v>
      </c>
      <c r="CJ52" s="186">
        <v>3.952</v>
      </c>
      <c r="CK52" s="186"/>
      <c r="CL52" s="187"/>
      <c r="CM52" s="152">
        <v>42466</v>
      </c>
      <c r="CN52" s="186"/>
      <c r="CO52" s="49"/>
      <c r="CP52" s="186"/>
      <c r="CQ52" s="152">
        <v>42466</v>
      </c>
      <c r="CR52" s="186">
        <v>3.1019999999999999</v>
      </c>
      <c r="CS52" s="186"/>
      <c r="CT52" s="187"/>
      <c r="CU52" s="152">
        <v>42466</v>
      </c>
      <c r="CV52" s="186">
        <v>3.4420000000000002</v>
      </c>
      <c r="CW52" s="49"/>
      <c r="CX52" s="187"/>
      <c r="CY52" s="152">
        <v>42466</v>
      </c>
      <c r="CZ52" s="186">
        <v>3.669</v>
      </c>
      <c r="DA52" s="49"/>
      <c r="DB52" s="186"/>
      <c r="DC52" s="152">
        <v>42466</v>
      </c>
      <c r="DD52" s="186">
        <v>3.9180000000000001</v>
      </c>
      <c r="DE52" s="186"/>
      <c r="DF52" s="190"/>
      <c r="DG52" s="194">
        <v>42466</v>
      </c>
      <c r="DH52" s="247">
        <v>4.0460000000000003</v>
      </c>
      <c r="DI52" s="191"/>
      <c r="DJ52" s="187"/>
      <c r="DK52" s="152">
        <v>42466</v>
      </c>
      <c r="DL52" s="186"/>
      <c r="DM52" s="49"/>
      <c r="DN52" s="186"/>
      <c r="DO52" s="152">
        <v>42466</v>
      </c>
      <c r="DP52" s="186"/>
      <c r="DQ52" s="186"/>
      <c r="DR52" s="187"/>
      <c r="DS52" s="152">
        <v>42466</v>
      </c>
      <c r="DT52" s="186">
        <v>2.7080000000000002</v>
      </c>
      <c r="DU52" s="49"/>
      <c r="DV52" s="187"/>
      <c r="DW52" s="152">
        <v>42466</v>
      </c>
      <c r="DX52" s="186">
        <v>2.9769999999999999</v>
      </c>
      <c r="DY52" s="49"/>
      <c r="DZ52" s="187"/>
      <c r="EA52" s="152">
        <v>42466</v>
      </c>
      <c r="EB52" s="186">
        <v>3.08</v>
      </c>
      <c r="EC52" s="49"/>
      <c r="ED52" s="186"/>
      <c r="EE52" s="152">
        <v>42466</v>
      </c>
      <c r="EF52" s="186">
        <v>3.141</v>
      </c>
      <c r="EG52" s="186"/>
      <c r="EH52" s="187"/>
      <c r="EI52" s="152">
        <v>42466</v>
      </c>
      <c r="EJ52" s="186">
        <v>3.2480000000000002</v>
      </c>
      <c r="EK52" s="49"/>
      <c r="EL52" s="187"/>
      <c r="EM52" s="152">
        <v>42466</v>
      </c>
      <c r="EN52" s="186">
        <v>3.6419999999999999</v>
      </c>
      <c r="EO52" s="49"/>
      <c r="EP52" s="187"/>
      <c r="EQ52" s="152">
        <v>42466</v>
      </c>
      <c r="ER52" s="186">
        <v>3.7589999999999999</v>
      </c>
      <c r="ES52" s="49"/>
      <c r="ET52" s="187"/>
      <c r="EU52" s="152">
        <v>42466</v>
      </c>
      <c r="EV52" s="186">
        <v>4.4359999999999999</v>
      </c>
      <c r="EW52" s="49"/>
      <c r="EX52" s="186"/>
      <c r="EY52" s="152">
        <v>42466</v>
      </c>
      <c r="EZ52" s="63"/>
      <c r="FA52" s="186"/>
      <c r="FB52" s="187"/>
      <c r="FC52" s="152">
        <v>42466</v>
      </c>
      <c r="FD52" s="186"/>
      <c r="FE52" s="49"/>
      <c r="FF52" s="186"/>
      <c r="FG52" s="152">
        <v>42466</v>
      </c>
      <c r="FH52" s="186"/>
      <c r="FI52" s="186"/>
      <c r="FJ52" s="187"/>
      <c r="FK52" s="152">
        <v>42466</v>
      </c>
      <c r="FL52" s="186"/>
      <c r="FM52" s="49"/>
      <c r="FN52" s="186"/>
      <c r="FO52" s="152">
        <v>42466</v>
      </c>
      <c r="FP52" s="186">
        <v>3.339</v>
      </c>
      <c r="FQ52" s="186"/>
      <c r="FR52" s="187"/>
      <c r="FS52" s="152">
        <v>42466</v>
      </c>
      <c r="FT52" s="186">
        <v>3.8820000000000001</v>
      </c>
      <c r="FU52" s="186"/>
      <c r="FV52" s="187"/>
      <c r="FW52" s="152">
        <v>42466</v>
      </c>
      <c r="FX52" s="186">
        <v>3.9849999999999999</v>
      </c>
      <c r="FY52" s="186"/>
      <c r="FZ52" s="187"/>
      <c r="GA52" s="152">
        <v>42466</v>
      </c>
      <c r="GB52" s="186"/>
      <c r="GC52" s="186"/>
      <c r="GD52" s="187"/>
      <c r="GE52" s="152">
        <v>42466</v>
      </c>
      <c r="GF52" s="186"/>
      <c r="GG52" s="49"/>
      <c r="GH52" s="186"/>
      <c r="GI52" s="152">
        <v>42466</v>
      </c>
      <c r="GJ52" s="186"/>
      <c r="GK52" s="186"/>
      <c r="GL52" s="187"/>
      <c r="GM52" s="152">
        <v>42466</v>
      </c>
      <c r="GN52" s="186"/>
      <c r="GO52" s="49"/>
      <c r="GP52" s="186"/>
      <c r="GQ52" s="152">
        <v>42466</v>
      </c>
      <c r="GR52" s="186">
        <v>3.05</v>
      </c>
      <c r="GS52" s="49"/>
      <c r="GT52" s="186"/>
      <c r="GU52" s="152">
        <v>42466</v>
      </c>
      <c r="GV52" s="186">
        <v>3.5739999999999998</v>
      </c>
      <c r="GW52" s="49"/>
      <c r="GX52" s="186"/>
      <c r="GY52" s="152">
        <v>42466</v>
      </c>
      <c r="GZ52" s="186">
        <v>3.9910000000000001</v>
      </c>
      <c r="HA52" s="186"/>
      <c r="HB52" s="187"/>
      <c r="HC52" s="152">
        <v>42466</v>
      </c>
      <c r="HD52" s="186">
        <v>4.1059999999999999</v>
      </c>
      <c r="HE52" s="49"/>
      <c r="HF52" s="186"/>
      <c r="HG52" s="152">
        <v>42466</v>
      </c>
      <c r="HH52" s="186">
        <v>4.2620000000000005</v>
      </c>
      <c r="HI52" s="49"/>
      <c r="HJ52" s="187"/>
      <c r="HK52" s="152">
        <v>42466</v>
      </c>
      <c r="HL52" s="186">
        <v>4.7590000000000003</v>
      </c>
      <c r="HM52" s="49"/>
      <c r="HN52" s="186"/>
      <c r="HO52" s="152">
        <v>42466</v>
      </c>
      <c r="HP52" s="186"/>
      <c r="HQ52" s="186"/>
      <c r="HR52" s="187"/>
      <c r="HS52" s="152">
        <v>42466</v>
      </c>
      <c r="HT52" s="186">
        <v>3.2509999999999999</v>
      </c>
      <c r="HU52" s="49"/>
      <c r="HV52" s="187"/>
      <c r="HW52" s="152">
        <v>42466</v>
      </c>
      <c r="HX52" s="186">
        <v>4.0789999999999997</v>
      </c>
      <c r="HY52" s="49"/>
      <c r="HZ52" s="186"/>
      <c r="IA52" s="152">
        <v>42466</v>
      </c>
      <c r="IB52" s="186">
        <v>3.4969999999999999</v>
      </c>
      <c r="IC52" s="186"/>
      <c r="ID52" s="187"/>
      <c r="IE52" s="152">
        <v>42466</v>
      </c>
      <c r="IF52" s="186">
        <v>3.98</v>
      </c>
      <c r="IG52" s="49"/>
      <c r="IH52" s="187"/>
      <c r="II52" s="152">
        <v>42466</v>
      </c>
      <c r="IJ52" s="186"/>
      <c r="IK52" s="49"/>
    </row>
    <row r="53" spans="2:245" x14ac:dyDescent="0.35">
      <c r="B53" s="187"/>
      <c r="C53" s="152">
        <v>42467</v>
      </c>
      <c r="D53" s="186"/>
      <c r="E53" s="186"/>
      <c r="F53" s="187"/>
      <c r="G53" s="152">
        <v>42467</v>
      </c>
      <c r="H53" s="186">
        <v>2.968</v>
      </c>
      <c r="I53" s="49"/>
      <c r="J53" s="186"/>
      <c r="K53" s="152">
        <v>42467</v>
      </c>
      <c r="L53" s="186">
        <v>2.7829999999999999</v>
      </c>
      <c r="M53" s="49"/>
      <c r="N53" s="187"/>
      <c r="O53" s="152">
        <v>42467</v>
      </c>
      <c r="P53" s="186">
        <v>2.8109999999999999</v>
      </c>
      <c r="Q53" s="49"/>
      <c r="R53" s="186"/>
      <c r="S53" s="152">
        <v>42467</v>
      </c>
      <c r="T53" s="186">
        <v>3.2309999999999999</v>
      </c>
      <c r="U53" s="186"/>
      <c r="V53" s="187"/>
      <c r="W53" s="152">
        <v>42467</v>
      </c>
      <c r="X53" s="186">
        <v>3.5259999999999998</v>
      </c>
      <c r="Y53" s="49"/>
      <c r="Z53" s="186"/>
      <c r="AA53" s="152">
        <v>42467</v>
      </c>
      <c r="AB53" s="186">
        <v>3.8740000000000001</v>
      </c>
      <c r="AC53" s="49"/>
      <c r="AD53" s="186"/>
      <c r="AE53" s="152">
        <v>42467</v>
      </c>
      <c r="AF53" s="186"/>
      <c r="AG53" s="186"/>
      <c r="AH53" s="187"/>
      <c r="AI53" s="152">
        <v>42467</v>
      </c>
      <c r="AJ53" s="186"/>
      <c r="AK53" s="49"/>
      <c r="AL53" s="186"/>
      <c r="AM53" s="152">
        <v>42467</v>
      </c>
      <c r="AN53" s="186">
        <v>2.972</v>
      </c>
      <c r="AO53" s="49"/>
      <c r="AP53" s="186"/>
      <c r="AQ53" s="152">
        <v>42467</v>
      </c>
      <c r="AR53" s="186">
        <v>3.508</v>
      </c>
      <c r="AS53" s="49"/>
      <c r="AT53" s="186"/>
      <c r="AU53" s="152">
        <v>42467</v>
      </c>
      <c r="AV53" s="186">
        <v>3.6619999999999999</v>
      </c>
      <c r="AW53" s="186"/>
      <c r="AX53" s="187"/>
      <c r="AY53" s="152">
        <v>42467</v>
      </c>
      <c r="AZ53" s="186">
        <v>3.9379999999999997</v>
      </c>
      <c r="BA53" s="49"/>
      <c r="BB53" s="187"/>
      <c r="BC53" s="152">
        <v>42467</v>
      </c>
      <c r="BD53" s="186">
        <v>4.4640000000000004</v>
      </c>
      <c r="BE53" s="49"/>
      <c r="BF53" s="187"/>
      <c r="BG53" s="152">
        <v>42467</v>
      </c>
      <c r="BH53" s="186">
        <v>3.0259999999999998</v>
      </c>
      <c r="BI53" s="49"/>
      <c r="BJ53" s="186"/>
      <c r="BK53" s="152">
        <v>42467</v>
      </c>
      <c r="BL53" s="186">
        <v>3.4119999999999999</v>
      </c>
      <c r="BM53" s="186"/>
      <c r="BN53" s="187"/>
      <c r="BO53" s="152">
        <v>42467</v>
      </c>
      <c r="BP53" s="186">
        <v>3.6029999999999998</v>
      </c>
      <c r="BQ53" s="49"/>
      <c r="BR53" s="186"/>
      <c r="BS53" s="152">
        <v>42467</v>
      </c>
      <c r="BT53" s="186">
        <v>4.2679999999999998</v>
      </c>
      <c r="BU53" s="49"/>
      <c r="BV53" s="186"/>
      <c r="BW53" s="152">
        <v>42467</v>
      </c>
      <c r="BX53" s="186"/>
      <c r="BY53" s="186"/>
      <c r="BZ53" s="187"/>
      <c r="CA53" s="152">
        <v>42467</v>
      </c>
      <c r="CB53" s="186">
        <v>3.6909999999999998</v>
      </c>
      <c r="CC53" s="49"/>
      <c r="CD53" s="187"/>
      <c r="CE53" s="152">
        <v>42467</v>
      </c>
      <c r="CF53" s="186"/>
      <c r="CG53" s="49"/>
      <c r="CH53" s="186"/>
      <c r="CI53" s="152">
        <v>42467</v>
      </c>
      <c r="CJ53" s="186">
        <v>3.9619999999999997</v>
      </c>
      <c r="CK53" s="186"/>
      <c r="CL53" s="187"/>
      <c r="CM53" s="152">
        <v>42467</v>
      </c>
      <c r="CN53" s="186"/>
      <c r="CO53" s="49"/>
      <c r="CP53" s="186"/>
      <c r="CQ53" s="152">
        <v>42467</v>
      </c>
      <c r="CR53" s="186">
        <v>3.1030000000000002</v>
      </c>
      <c r="CS53" s="186"/>
      <c r="CT53" s="187"/>
      <c r="CU53" s="152">
        <v>42467</v>
      </c>
      <c r="CV53" s="186">
        <v>3.4569999999999999</v>
      </c>
      <c r="CW53" s="49"/>
      <c r="CX53" s="187"/>
      <c r="CY53" s="152">
        <v>42467</v>
      </c>
      <c r="CZ53" s="186">
        <v>3.6819999999999999</v>
      </c>
      <c r="DA53" s="49"/>
      <c r="DB53" s="186"/>
      <c r="DC53" s="152">
        <v>42467</v>
      </c>
      <c r="DD53" s="186">
        <v>3.93</v>
      </c>
      <c r="DE53" s="186"/>
      <c r="DF53" s="190"/>
      <c r="DG53" s="194">
        <v>42467</v>
      </c>
      <c r="DH53" s="247">
        <v>4.0519999999999996</v>
      </c>
      <c r="DI53" s="191"/>
      <c r="DJ53" s="187"/>
      <c r="DK53" s="152">
        <v>42467</v>
      </c>
      <c r="DL53" s="186"/>
      <c r="DM53" s="49"/>
      <c r="DN53" s="186"/>
      <c r="DO53" s="152">
        <v>42467</v>
      </c>
      <c r="DP53" s="186"/>
      <c r="DQ53" s="186"/>
      <c r="DR53" s="187"/>
      <c r="DS53" s="152">
        <v>42467</v>
      </c>
      <c r="DT53" s="186">
        <v>2.698</v>
      </c>
      <c r="DU53" s="49"/>
      <c r="DV53" s="187"/>
      <c r="DW53" s="152">
        <v>42467</v>
      </c>
      <c r="DX53" s="186">
        <v>2.9910000000000001</v>
      </c>
      <c r="DY53" s="49"/>
      <c r="DZ53" s="187"/>
      <c r="EA53" s="152">
        <v>42467</v>
      </c>
      <c r="EB53" s="186">
        <v>3.0920000000000001</v>
      </c>
      <c r="EC53" s="49"/>
      <c r="ED53" s="186"/>
      <c r="EE53" s="152">
        <v>42467</v>
      </c>
      <c r="EF53" s="186">
        <v>3.153</v>
      </c>
      <c r="EG53" s="186"/>
      <c r="EH53" s="187"/>
      <c r="EI53" s="152">
        <v>42467</v>
      </c>
      <c r="EJ53" s="186">
        <v>3.2589999999999999</v>
      </c>
      <c r="EK53" s="49"/>
      <c r="EL53" s="187"/>
      <c r="EM53" s="152">
        <v>42467</v>
      </c>
      <c r="EN53" s="186">
        <v>3.6550000000000002</v>
      </c>
      <c r="EO53" s="49"/>
      <c r="EP53" s="187"/>
      <c r="EQ53" s="152">
        <v>42467</v>
      </c>
      <c r="ER53" s="186">
        <v>3.774</v>
      </c>
      <c r="ES53" s="49"/>
      <c r="ET53" s="187"/>
      <c r="EU53" s="152">
        <v>42467</v>
      </c>
      <c r="EV53" s="186">
        <v>4.4560000000000004</v>
      </c>
      <c r="EW53" s="49"/>
      <c r="EX53" s="186"/>
      <c r="EY53" s="152">
        <v>42467</v>
      </c>
      <c r="EZ53" s="63"/>
      <c r="FA53" s="186"/>
      <c r="FB53" s="187"/>
      <c r="FC53" s="152">
        <v>42467</v>
      </c>
      <c r="FD53" s="186"/>
      <c r="FE53" s="49"/>
      <c r="FF53" s="186"/>
      <c r="FG53" s="152">
        <v>42467</v>
      </c>
      <c r="FH53" s="186"/>
      <c r="FI53" s="186"/>
      <c r="FJ53" s="187"/>
      <c r="FK53" s="152">
        <v>42467</v>
      </c>
      <c r="FL53" s="186"/>
      <c r="FM53" s="49"/>
      <c r="FN53" s="186"/>
      <c r="FO53" s="152">
        <v>42467</v>
      </c>
      <c r="FP53" s="186">
        <v>3.351</v>
      </c>
      <c r="FQ53" s="186"/>
      <c r="FR53" s="187"/>
      <c r="FS53" s="152">
        <v>42467</v>
      </c>
      <c r="FT53" s="186">
        <v>3.895</v>
      </c>
      <c r="FU53" s="186"/>
      <c r="FV53" s="187"/>
      <c r="FW53" s="152">
        <v>42467</v>
      </c>
      <c r="FX53" s="186">
        <v>4</v>
      </c>
      <c r="FY53" s="186"/>
      <c r="FZ53" s="187"/>
      <c r="GA53" s="152">
        <v>42467</v>
      </c>
      <c r="GB53" s="186"/>
      <c r="GC53" s="186"/>
      <c r="GD53" s="187"/>
      <c r="GE53" s="152">
        <v>42467</v>
      </c>
      <c r="GF53" s="186"/>
      <c r="GG53" s="49"/>
      <c r="GH53" s="186"/>
      <c r="GI53" s="152">
        <v>42467</v>
      </c>
      <c r="GJ53" s="186"/>
      <c r="GK53" s="186"/>
      <c r="GL53" s="187"/>
      <c r="GM53" s="152">
        <v>42467</v>
      </c>
      <c r="GN53" s="186"/>
      <c r="GO53" s="49"/>
      <c r="GP53" s="186"/>
      <c r="GQ53" s="152">
        <v>42467</v>
      </c>
      <c r="GR53" s="186">
        <v>3.0579999999999998</v>
      </c>
      <c r="GS53" s="49"/>
      <c r="GT53" s="186"/>
      <c r="GU53" s="152">
        <v>42467</v>
      </c>
      <c r="GV53" s="186">
        <v>3.585</v>
      </c>
      <c r="GW53" s="49"/>
      <c r="GX53" s="186"/>
      <c r="GY53" s="152">
        <v>42467</v>
      </c>
      <c r="GZ53" s="186">
        <v>4.0010000000000003</v>
      </c>
      <c r="HA53" s="186"/>
      <c r="HB53" s="187"/>
      <c r="HC53" s="152">
        <v>42467</v>
      </c>
      <c r="HD53" s="186">
        <v>4.117</v>
      </c>
      <c r="HE53" s="49"/>
      <c r="HF53" s="186"/>
      <c r="HG53" s="152">
        <v>42467</v>
      </c>
      <c r="HH53" s="186">
        <v>4.2750000000000004</v>
      </c>
      <c r="HI53" s="49"/>
      <c r="HJ53" s="187"/>
      <c r="HK53" s="152">
        <v>42467</v>
      </c>
      <c r="HL53" s="186">
        <v>4.7780000000000005</v>
      </c>
      <c r="HM53" s="49"/>
      <c r="HN53" s="186"/>
      <c r="HO53" s="152">
        <v>42467</v>
      </c>
      <c r="HP53" s="186"/>
      <c r="HQ53" s="186"/>
      <c r="HR53" s="187"/>
      <c r="HS53" s="152">
        <v>42467</v>
      </c>
      <c r="HT53" s="186">
        <v>3.2269999999999999</v>
      </c>
      <c r="HU53" s="49"/>
      <c r="HV53" s="187"/>
      <c r="HW53" s="152">
        <v>42467</v>
      </c>
      <c r="HX53" s="186">
        <v>4.0999999999999996</v>
      </c>
      <c r="HY53" s="49"/>
      <c r="HZ53" s="186"/>
      <c r="IA53" s="152">
        <v>42467</v>
      </c>
      <c r="IB53" s="186">
        <v>3.508</v>
      </c>
      <c r="IC53" s="186"/>
      <c r="ID53" s="187"/>
      <c r="IE53" s="152">
        <v>42467</v>
      </c>
      <c r="IF53" s="186">
        <v>3.9889999999999999</v>
      </c>
      <c r="IG53" s="49"/>
      <c r="IH53" s="187"/>
      <c r="II53" s="152">
        <v>42467</v>
      </c>
      <c r="IJ53" s="186"/>
      <c r="IK53" s="49"/>
    </row>
    <row r="54" spans="2:245" x14ac:dyDescent="0.35">
      <c r="B54" s="187"/>
      <c r="C54" s="152">
        <v>42468</v>
      </c>
      <c r="D54" s="186"/>
      <c r="E54" s="186"/>
      <c r="F54" s="187"/>
      <c r="G54" s="152">
        <v>42468</v>
      </c>
      <c r="H54" s="186">
        <v>2.9550000000000001</v>
      </c>
      <c r="I54" s="49"/>
      <c r="J54" s="186"/>
      <c r="K54" s="152">
        <v>42468</v>
      </c>
      <c r="L54" s="186">
        <v>2.7730000000000001</v>
      </c>
      <c r="M54" s="49"/>
      <c r="N54" s="187"/>
      <c r="O54" s="152">
        <v>42468</v>
      </c>
      <c r="P54" s="186">
        <v>2.7909999999999999</v>
      </c>
      <c r="Q54" s="49"/>
      <c r="R54" s="186"/>
      <c r="S54" s="152">
        <v>42468</v>
      </c>
      <c r="T54" s="186">
        <v>3.2240000000000002</v>
      </c>
      <c r="U54" s="186"/>
      <c r="V54" s="187"/>
      <c r="W54" s="152">
        <v>42468</v>
      </c>
      <c r="X54" s="186">
        <v>3.5300000000000002</v>
      </c>
      <c r="Y54" s="49"/>
      <c r="Z54" s="186"/>
      <c r="AA54" s="152">
        <v>42468</v>
      </c>
      <c r="AB54" s="186">
        <v>3.8639999999999999</v>
      </c>
      <c r="AC54" s="49"/>
      <c r="AD54" s="186"/>
      <c r="AE54" s="152">
        <v>42468</v>
      </c>
      <c r="AF54" s="186"/>
      <c r="AG54" s="186"/>
      <c r="AH54" s="187"/>
      <c r="AI54" s="152">
        <v>42468</v>
      </c>
      <c r="AJ54" s="186"/>
      <c r="AK54" s="49"/>
      <c r="AL54" s="186"/>
      <c r="AM54" s="152">
        <v>42468</v>
      </c>
      <c r="AN54" s="186">
        <v>2.9609999999999999</v>
      </c>
      <c r="AO54" s="49"/>
      <c r="AP54" s="186"/>
      <c r="AQ54" s="152">
        <v>42468</v>
      </c>
      <c r="AR54" s="186">
        <v>3.6109999999999998</v>
      </c>
      <c r="AS54" s="49"/>
      <c r="AT54" s="186"/>
      <c r="AU54" s="152">
        <v>42468</v>
      </c>
      <c r="AV54" s="186">
        <v>3.669</v>
      </c>
      <c r="AW54" s="186"/>
      <c r="AX54" s="187"/>
      <c r="AY54" s="152">
        <v>42468</v>
      </c>
      <c r="AZ54" s="186">
        <v>3.9210000000000003</v>
      </c>
      <c r="BA54" s="49"/>
      <c r="BB54" s="187"/>
      <c r="BC54" s="152">
        <v>42468</v>
      </c>
      <c r="BD54" s="186">
        <v>4.4640000000000004</v>
      </c>
      <c r="BE54" s="49"/>
      <c r="BF54" s="187"/>
      <c r="BG54" s="152">
        <v>42468</v>
      </c>
      <c r="BH54" s="186">
        <v>3.0289999999999999</v>
      </c>
      <c r="BI54" s="49"/>
      <c r="BJ54" s="186"/>
      <c r="BK54" s="152">
        <v>42468</v>
      </c>
      <c r="BL54" s="186">
        <v>3.3730000000000002</v>
      </c>
      <c r="BM54" s="186"/>
      <c r="BN54" s="187"/>
      <c r="BO54" s="152">
        <v>42468</v>
      </c>
      <c r="BP54" s="186">
        <v>3.6070000000000002</v>
      </c>
      <c r="BQ54" s="49"/>
      <c r="BR54" s="186"/>
      <c r="BS54" s="152">
        <v>42468</v>
      </c>
      <c r="BT54" s="186">
        <v>4.2539999999999996</v>
      </c>
      <c r="BU54" s="49"/>
      <c r="BV54" s="186"/>
      <c r="BW54" s="152">
        <v>42468</v>
      </c>
      <c r="BX54" s="186"/>
      <c r="BY54" s="186"/>
      <c r="BZ54" s="187"/>
      <c r="CA54" s="152">
        <v>42468</v>
      </c>
      <c r="CB54" s="186">
        <v>3.6989999999999998</v>
      </c>
      <c r="CC54" s="49"/>
      <c r="CD54" s="187"/>
      <c r="CE54" s="152">
        <v>42468</v>
      </c>
      <c r="CF54" s="186"/>
      <c r="CG54" s="49"/>
      <c r="CH54" s="186"/>
      <c r="CI54" s="152">
        <v>42468</v>
      </c>
      <c r="CJ54" s="186">
        <v>3.9529999999999998</v>
      </c>
      <c r="CK54" s="186"/>
      <c r="CL54" s="187"/>
      <c r="CM54" s="152">
        <v>42468</v>
      </c>
      <c r="CN54" s="186"/>
      <c r="CO54" s="49"/>
      <c r="CP54" s="186"/>
      <c r="CQ54" s="152">
        <v>42468</v>
      </c>
      <c r="CR54" s="186">
        <v>3.1070000000000002</v>
      </c>
      <c r="CS54" s="186"/>
      <c r="CT54" s="187"/>
      <c r="CU54" s="152">
        <v>42468</v>
      </c>
      <c r="CV54" s="186">
        <v>3.4529999999999998</v>
      </c>
      <c r="CW54" s="49"/>
      <c r="CX54" s="187"/>
      <c r="CY54" s="152">
        <v>42468</v>
      </c>
      <c r="CZ54" s="186">
        <v>3.6930000000000001</v>
      </c>
      <c r="DA54" s="49"/>
      <c r="DB54" s="186"/>
      <c r="DC54" s="152">
        <v>42468</v>
      </c>
      <c r="DD54" s="186">
        <v>3.8719999999999999</v>
      </c>
      <c r="DE54" s="186"/>
      <c r="DF54" s="190"/>
      <c r="DG54" s="194">
        <v>42468</v>
      </c>
      <c r="DH54" s="247">
        <v>4.03</v>
      </c>
      <c r="DI54" s="191"/>
      <c r="DJ54" s="187"/>
      <c r="DK54" s="152">
        <v>42468</v>
      </c>
      <c r="DL54" s="186"/>
      <c r="DM54" s="49"/>
      <c r="DN54" s="186"/>
      <c r="DO54" s="152">
        <v>42468</v>
      </c>
      <c r="DP54" s="186"/>
      <c r="DQ54" s="186"/>
      <c r="DR54" s="187"/>
      <c r="DS54" s="152">
        <v>42468</v>
      </c>
      <c r="DT54" s="186">
        <v>2.7</v>
      </c>
      <c r="DU54" s="49"/>
      <c r="DV54" s="187"/>
      <c r="DW54" s="152">
        <v>42468</v>
      </c>
      <c r="DX54" s="186">
        <v>2.9809999999999999</v>
      </c>
      <c r="DY54" s="49"/>
      <c r="DZ54" s="187"/>
      <c r="EA54" s="152">
        <v>42468</v>
      </c>
      <c r="EB54" s="186">
        <v>3.0659999999999998</v>
      </c>
      <c r="EC54" s="49"/>
      <c r="ED54" s="186"/>
      <c r="EE54" s="152">
        <v>42468</v>
      </c>
      <c r="EF54" s="186">
        <v>3.125</v>
      </c>
      <c r="EG54" s="186"/>
      <c r="EH54" s="187"/>
      <c r="EI54" s="152">
        <v>42468</v>
      </c>
      <c r="EJ54" s="186">
        <v>3.1869999999999998</v>
      </c>
      <c r="EK54" s="49"/>
      <c r="EL54" s="187"/>
      <c r="EM54" s="152">
        <v>42468</v>
      </c>
      <c r="EN54" s="186">
        <v>3.585</v>
      </c>
      <c r="EO54" s="49"/>
      <c r="EP54" s="187"/>
      <c r="EQ54" s="152">
        <v>42468</v>
      </c>
      <c r="ER54" s="186">
        <v>3.7370000000000001</v>
      </c>
      <c r="ES54" s="49"/>
      <c r="ET54" s="187"/>
      <c r="EU54" s="152">
        <v>42468</v>
      </c>
      <c r="EV54" s="186">
        <v>4.4219999999999997</v>
      </c>
      <c r="EW54" s="49"/>
      <c r="EX54" s="186"/>
      <c r="EY54" s="152">
        <v>42468</v>
      </c>
      <c r="EZ54" s="63"/>
      <c r="FA54" s="186"/>
      <c r="FB54" s="187"/>
      <c r="FC54" s="152">
        <v>42468</v>
      </c>
      <c r="FD54" s="186"/>
      <c r="FE54" s="49"/>
      <c r="FF54" s="186"/>
      <c r="FG54" s="152">
        <v>42468</v>
      </c>
      <c r="FH54" s="186"/>
      <c r="FI54" s="186"/>
      <c r="FJ54" s="187"/>
      <c r="FK54" s="152">
        <v>42468</v>
      </c>
      <c r="FL54" s="186"/>
      <c r="FM54" s="49"/>
      <c r="FN54" s="186"/>
      <c r="FO54" s="152">
        <v>42468</v>
      </c>
      <c r="FP54" s="186">
        <v>3.3479999999999999</v>
      </c>
      <c r="FQ54" s="186"/>
      <c r="FR54" s="187"/>
      <c r="FS54" s="152">
        <v>42468</v>
      </c>
      <c r="FT54" s="186">
        <v>3.8820000000000001</v>
      </c>
      <c r="FU54" s="186"/>
      <c r="FV54" s="187"/>
      <c r="FW54" s="152">
        <v>42468</v>
      </c>
      <c r="FX54" s="186">
        <v>3.9769999999999999</v>
      </c>
      <c r="FY54" s="186"/>
      <c r="FZ54" s="187"/>
      <c r="GA54" s="152">
        <v>42468</v>
      </c>
      <c r="GB54" s="186"/>
      <c r="GC54" s="186"/>
      <c r="GD54" s="187"/>
      <c r="GE54" s="152">
        <v>42468</v>
      </c>
      <c r="GF54" s="186"/>
      <c r="GG54" s="49"/>
      <c r="GH54" s="186"/>
      <c r="GI54" s="152">
        <v>42468</v>
      </c>
      <c r="GJ54" s="186"/>
      <c r="GK54" s="186"/>
      <c r="GL54" s="187"/>
      <c r="GM54" s="152">
        <v>42468</v>
      </c>
      <c r="GN54" s="186"/>
      <c r="GO54" s="49"/>
      <c r="GP54" s="186"/>
      <c r="GQ54" s="152">
        <v>42468</v>
      </c>
      <c r="GR54" s="186">
        <v>3.0609999999999999</v>
      </c>
      <c r="GS54" s="49"/>
      <c r="GT54" s="186"/>
      <c r="GU54" s="152">
        <v>42468</v>
      </c>
      <c r="GV54" s="186">
        <v>3.589</v>
      </c>
      <c r="GW54" s="49"/>
      <c r="GX54" s="186"/>
      <c r="GY54" s="152">
        <v>42468</v>
      </c>
      <c r="GZ54" s="186">
        <v>3.996</v>
      </c>
      <c r="HA54" s="186"/>
      <c r="HB54" s="187"/>
      <c r="HC54" s="152">
        <v>42468</v>
      </c>
      <c r="HD54" s="186">
        <v>4.1100000000000003</v>
      </c>
      <c r="HE54" s="49"/>
      <c r="HF54" s="186"/>
      <c r="HG54" s="152">
        <v>42468</v>
      </c>
      <c r="HH54" s="186">
        <v>4.28</v>
      </c>
      <c r="HI54" s="49"/>
      <c r="HJ54" s="187"/>
      <c r="HK54" s="152">
        <v>42468</v>
      </c>
      <c r="HL54" s="186">
        <v>4.7709999999999999</v>
      </c>
      <c r="HM54" s="49"/>
      <c r="HN54" s="186"/>
      <c r="HO54" s="152">
        <v>42468</v>
      </c>
      <c r="HP54" s="186"/>
      <c r="HQ54" s="186"/>
      <c r="HR54" s="187"/>
      <c r="HS54" s="152">
        <v>42468</v>
      </c>
      <c r="HT54" s="186">
        <v>3.246</v>
      </c>
      <c r="HU54" s="49"/>
      <c r="HV54" s="187"/>
      <c r="HW54" s="152">
        <v>42468</v>
      </c>
      <c r="HX54" s="186">
        <v>4.08</v>
      </c>
      <c r="HY54" s="49"/>
      <c r="HZ54" s="186"/>
      <c r="IA54" s="152">
        <v>42468</v>
      </c>
      <c r="IB54" s="186">
        <v>3.4929999999999999</v>
      </c>
      <c r="IC54" s="186"/>
      <c r="ID54" s="187"/>
      <c r="IE54" s="152">
        <v>42468</v>
      </c>
      <c r="IF54" s="186">
        <v>3.972</v>
      </c>
      <c r="IG54" s="49"/>
      <c r="IH54" s="187"/>
      <c r="II54" s="152">
        <v>42468</v>
      </c>
      <c r="IJ54" s="186"/>
      <c r="IK54" s="49"/>
    </row>
    <row r="55" spans="2:245" x14ac:dyDescent="0.35">
      <c r="B55" s="187"/>
      <c r="C55" s="152">
        <v>42471</v>
      </c>
      <c r="D55" s="186"/>
      <c r="E55" s="186"/>
      <c r="F55" s="187"/>
      <c r="G55" s="152">
        <v>42471</v>
      </c>
      <c r="H55" s="186">
        <v>2.9489999999999998</v>
      </c>
      <c r="I55" s="49"/>
      <c r="J55" s="186"/>
      <c r="K55" s="152">
        <v>42471</v>
      </c>
      <c r="L55" s="186">
        <v>2.7749999999999999</v>
      </c>
      <c r="M55" s="49"/>
      <c r="N55" s="187"/>
      <c r="O55" s="152">
        <v>42471</v>
      </c>
      <c r="P55" s="186">
        <v>2.8040000000000003</v>
      </c>
      <c r="Q55" s="49"/>
      <c r="R55" s="186"/>
      <c r="S55" s="152">
        <v>42471</v>
      </c>
      <c r="T55" s="186">
        <v>3.2250000000000001</v>
      </c>
      <c r="U55" s="186"/>
      <c r="V55" s="187"/>
      <c r="W55" s="152">
        <v>42471</v>
      </c>
      <c r="X55" s="186">
        <v>3.516</v>
      </c>
      <c r="Y55" s="49"/>
      <c r="Z55" s="186"/>
      <c r="AA55" s="152">
        <v>42471</v>
      </c>
      <c r="AB55" s="186">
        <v>3.8639999999999999</v>
      </c>
      <c r="AC55" s="49"/>
      <c r="AD55" s="186"/>
      <c r="AE55" s="152">
        <v>42471</v>
      </c>
      <c r="AF55" s="186"/>
      <c r="AG55" s="186"/>
      <c r="AH55" s="187"/>
      <c r="AI55" s="152">
        <v>42471</v>
      </c>
      <c r="AJ55" s="186"/>
      <c r="AK55" s="49"/>
      <c r="AL55" s="186"/>
      <c r="AM55" s="152">
        <v>42471</v>
      </c>
      <c r="AN55" s="186">
        <v>2.96</v>
      </c>
      <c r="AO55" s="49"/>
      <c r="AP55" s="186"/>
      <c r="AQ55" s="152">
        <v>42471</v>
      </c>
      <c r="AR55" s="186">
        <v>3.4969999999999999</v>
      </c>
      <c r="AS55" s="49"/>
      <c r="AT55" s="186"/>
      <c r="AU55" s="152">
        <v>42471</v>
      </c>
      <c r="AV55" s="186">
        <v>3.657</v>
      </c>
      <c r="AW55" s="186"/>
      <c r="AX55" s="187"/>
      <c r="AY55" s="152">
        <v>42471</v>
      </c>
      <c r="AZ55" s="186">
        <v>3.9249999999999998</v>
      </c>
      <c r="BA55" s="49"/>
      <c r="BB55" s="187"/>
      <c r="BC55" s="152">
        <v>42471</v>
      </c>
      <c r="BD55" s="186">
        <v>4.42</v>
      </c>
      <c r="BE55" s="49"/>
      <c r="BF55" s="187"/>
      <c r="BG55" s="152">
        <v>42471</v>
      </c>
      <c r="BH55" s="186">
        <v>3.0259999999999998</v>
      </c>
      <c r="BI55" s="49"/>
      <c r="BJ55" s="186"/>
      <c r="BK55" s="152">
        <v>42471</v>
      </c>
      <c r="BL55" s="186">
        <v>3.3929999999999998</v>
      </c>
      <c r="BM55" s="186"/>
      <c r="BN55" s="187"/>
      <c r="BO55" s="152">
        <v>42471</v>
      </c>
      <c r="BP55" s="186">
        <v>3.597</v>
      </c>
      <c r="BQ55" s="49"/>
      <c r="BR55" s="186"/>
      <c r="BS55" s="152">
        <v>42471</v>
      </c>
      <c r="BT55" s="186">
        <v>4.2569999999999997</v>
      </c>
      <c r="BU55" s="49"/>
      <c r="BV55" s="186"/>
      <c r="BW55" s="152">
        <v>42471</v>
      </c>
      <c r="BX55" s="186"/>
      <c r="BY55" s="186"/>
      <c r="BZ55" s="187"/>
      <c r="CA55" s="152">
        <v>42471</v>
      </c>
      <c r="CB55" s="186">
        <v>3.69</v>
      </c>
      <c r="CC55" s="49"/>
      <c r="CD55" s="187"/>
      <c r="CE55" s="152">
        <v>42471</v>
      </c>
      <c r="CF55" s="186"/>
      <c r="CG55" s="49"/>
      <c r="CH55" s="186"/>
      <c r="CI55" s="152">
        <v>42471</v>
      </c>
      <c r="CJ55" s="186">
        <v>3.9569999999999999</v>
      </c>
      <c r="CK55" s="186"/>
      <c r="CL55" s="187"/>
      <c r="CM55" s="152">
        <v>42471</v>
      </c>
      <c r="CN55" s="186"/>
      <c r="CO55" s="49"/>
      <c r="CP55" s="186"/>
      <c r="CQ55" s="152">
        <v>42471</v>
      </c>
      <c r="CR55" s="186">
        <v>3.0990000000000002</v>
      </c>
      <c r="CS55" s="186"/>
      <c r="CT55" s="187"/>
      <c r="CU55" s="152">
        <v>42471</v>
      </c>
      <c r="CV55" s="186">
        <v>3.4580000000000002</v>
      </c>
      <c r="CW55" s="49"/>
      <c r="CX55" s="187"/>
      <c r="CY55" s="152">
        <v>42471</v>
      </c>
      <c r="CZ55" s="186">
        <v>3.66</v>
      </c>
      <c r="DA55" s="49"/>
      <c r="DB55" s="186"/>
      <c r="DC55" s="152">
        <v>42471</v>
      </c>
      <c r="DD55" s="186">
        <v>3.9239999999999999</v>
      </c>
      <c r="DE55" s="186"/>
      <c r="DF55" s="190"/>
      <c r="DG55" s="194">
        <v>42471</v>
      </c>
      <c r="DH55" s="247">
        <v>4.0439999999999996</v>
      </c>
      <c r="DI55" s="191"/>
      <c r="DJ55" s="187"/>
      <c r="DK55" s="152">
        <v>42471</v>
      </c>
      <c r="DL55" s="186"/>
      <c r="DM55" s="49"/>
      <c r="DN55" s="186"/>
      <c r="DO55" s="152">
        <v>42471</v>
      </c>
      <c r="DP55" s="186"/>
      <c r="DQ55" s="186"/>
      <c r="DR55" s="187"/>
      <c r="DS55" s="152">
        <v>42471</v>
      </c>
      <c r="DT55" s="186">
        <v>2.6909999999999998</v>
      </c>
      <c r="DU55" s="49"/>
      <c r="DV55" s="187"/>
      <c r="DW55" s="152">
        <v>42471</v>
      </c>
      <c r="DX55" s="186">
        <v>2.99</v>
      </c>
      <c r="DY55" s="49"/>
      <c r="DZ55" s="187"/>
      <c r="EA55" s="152">
        <v>42471</v>
      </c>
      <c r="EB55" s="186">
        <v>3.0870000000000002</v>
      </c>
      <c r="EC55" s="49"/>
      <c r="ED55" s="186"/>
      <c r="EE55" s="152">
        <v>42471</v>
      </c>
      <c r="EF55" s="186">
        <v>3.1419999999999999</v>
      </c>
      <c r="EG55" s="186"/>
      <c r="EH55" s="187"/>
      <c r="EI55" s="152">
        <v>42471</v>
      </c>
      <c r="EJ55" s="186">
        <v>3.254</v>
      </c>
      <c r="EK55" s="49"/>
      <c r="EL55" s="187"/>
      <c r="EM55" s="152">
        <v>42471</v>
      </c>
      <c r="EN55" s="186">
        <v>3.6440000000000001</v>
      </c>
      <c r="EO55" s="49"/>
      <c r="EP55" s="187"/>
      <c r="EQ55" s="152">
        <v>42471</v>
      </c>
      <c r="ER55" s="186">
        <v>3.7629999999999999</v>
      </c>
      <c r="ES55" s="49"/>
      <c r="ET55" s="187"/>
      <c r="EU55" s="152">
        <v>42471</v>
      </c>
      <c r="EV55" s="186">
        <v>4.4320000000000004</v>
      </c>
      <c r="EW55" s="49"/>
      <c r="EX55" s="186"/>
      <c r="EY55" s="152">
        <v>42471</v>
      </c>
      <c r="EZ55" s="63"/>
      <c r="FA55" s="186"/>
      <c r="FB55" s="187"/>
      <c r="FC55" s="152">
        <v>42471</v>
      </c>
      <c r="FD55" s="186"/>
      <c r="FE55" s="49"/>
      <c r="FF55" s="186"/>
      <c r="FG55" s="152">
        <v>42471</v>
      </c>
      <c r="FH55" s="186"/>
      <c r="FI55" s="186"/>
      <c r="FJ55" s="187"/>
      <c r="FK55" s="152">
        <v>42471</v>
      </c>
      <c r="FL55" s="186"/>
      <c r="FM55" s="49"/>
      <c r="FN55" s="186"/>
      <c r="FO55" s="152">
        <v>42471</v>
      </c>
      <c r="FP55" s="186">
        <v>3.347</v>
      </c>
      <c r="FQ55" s="186"/>
      <c r="FR55" s="187"/>
      <c r="FS55" s="152">
        <v>42471</v>
      </c>
      <c r="FT55" s="186">
        <v>3.8849999999999998</v>
      </c>
      <c r="FU55" s="186"/>
      <c r="FV55" s="187"/>
      <c r="FW55" s="152">
        <v>42471</v>
      </c>
      <c r="FX55" s="186">
        <v>3.984</v>
      </c>
      <c r="FY55" s="186"/>
      <c r="FZ55" s="187"/>
      <c r="GA55" s="152">
        <v>42471</v>
      </c>
      <c r="GB55" s="186"/>
      <c r="GC55" s="186"/>
      <c r="GD55" s="187"/>
      <c r="GE55" s="152">
        <v>42471</v>
      </c>
      <c r="GF55" s="186"/>
      <c r="GG55" s="49"/>
      <c r="GH55" s="186"/>
      <c r="GI55" s="152">
        <v>42471</v>
      </c>
      <c r="GJ55" s="186"/>
      <c r="GK55" s="186"/>
      <c r="GL55" s="187"/>
      <c r="GM55" s="152">
        <v>42471</v>
      </c>
      <c r="GN55" s="186"/>
      <c r="GO55" s="49"/>
      <c r="GP55" s="186"/>
      <c r="GQ55" s="152">
        <v>42471</v>
      </c>
      <c r="GR55" s="186">
        <v>3.069</v>
      </c>
      <c r="GS55" s="49"/>
      <c r="GT55" s="186"/>
      <c r="GU55" s="152">
        <v>42471</v>
      </c>
      <c r="GV55" s="186">
        <v>3.5960000000000001</v>
      </c>
      <c r="GW55" s="49"/>
      <c r="GX55" s="186"/>
      <c r="GY55" s="152">
        <v>42471</v>
      </c>
      <c r="GZ55" s="186">
        <v>3.996</v>
      </c>
      <c r="HA55" s="186"/>
      <c r="HB55" s="187"/>
      <c r="HC55" s="152">
        <v>42471</v>
      </c>
      <c r="HD55" s="186">
        <v>4.1239999999999997</v>
      </c>
      <c r="HE55" s="49"/>
      <c r="HF55" s="186"/>
      <c r="HG55" s="152">
        <v>42471</v>
      </c>
      <c r="HH55" s="186">
        <v>4.2770000000000001</v>
      </c>
      <c r="HI55" s="49"/>
      <c r="HJ55" s="187"/>
      <c r="HK55" s="152">
        <v>42471</v>
      </c>
      <c r="HL55" s="186">
        <v>4.7670000000000003</v>
      </c>
      <c r="HM55" s="49"/>
      <c r="HN55" s="186"/>
      <c r="HO55" s="152">
        <v>42471</v>
      </c>
      <c r="HP55" s="186"/>
      <c r="HQ55" s="186"/>
      <c r="HR55" s="187"/>
      <c r="HS55" s="152">
        <v>42471</v>
      </c>
      <c r="HT55" s="186">
        <v>3.2069999999999999</v>
      </c>
      <c r="HU55" s="49"/>
      <c r="HV55" s="187"/>
      <c r="HW55" s="152">
        <v>42471</v>
      </c>
      <c r="HX55" s="186">
        <v>4.0990000000000002</v>
      </c>
      <c r="HY55" s="49"/>
      <c r="HZ55" s="186"/>
      <c r="IA55" s="152">
        <v>42471</v>
      </c>
      <c r="IB55" s="186">
        <v>3.504</v>
      </c>
      <c r="IC55" s="186"/>
      <c r="ID55" s="187"/>
      <c r="IE55" s="152">
        <v>42471</v>
      </c>
      <c r="IF55" s="186">
        <v>3.9809999999999999</v>
      </c>
      <c r="IG55" s="49"/>
      <c r="IH55" s="187"/>
      <c r="II55" s="152">
        <v>42471</v>
      </c>
      <c r="IJ55" s="186"/>
      <c r="IK55" s="49"/>
    </row>
    <row r="56" spans="2:245" x14ac:dyDescent="0.35">
      <c r="B56" s="187"/>
      <c r="C56" s="152">
        <v>42472</v>
      </c>
      <c r="D56" s="186"/>
      <c r="E56" s="186"/>
      <c r="F56" s="187"/>
      <c r="G56" s="152">
        <v>42472</v>
      </c>
      <c r="H56" s="186">
        <v>2.9740000000000002</v>
      </c>
      <c r="I56" s="49"/>
      <c r="J56" s="186"/>
      <c r="K56" s="152">
        <v>42472</v>
      </c>
      <c r="L56" s="186">
        <v>2.8129999999999997</v>
      </c>
      <c r="M56" s="49"/>
      <c r="N56" s="187"/>
      <c r="O56" s="152">
        <v>42472</v>
      </c>
      <c r="P56" s="186">
        <v>2.8149999999999999</v>
      </c>
      <c r="Q56" s="49"/>
      <c r="R56" s="186"/>
      <c r="S56" s="152">
        <v>42472</v>
      </c>
      <c r="T56" s="186">
        <v>3.2549999999999999</v>
      </c>
      <c r="U56" s="186"/>
      <c r="V56" s="187"/>
      <c r="W56" s="152">
        <v>42472</v>
      </c>
      <c r="X56" s="186">
        <v>3.5510000000000002</v>
      </c>
      <c r="Y56" s="49"/>
      <c r="Z56" s="186"/>
      <c r="AA56" s="152">
        <v>42472</v>
      </c>
      <c r="AB56" s="186">
        <v>3.887</v>
      </c>
      <c r="AC56" s="49"/>
      <c r="AD56" s="186"/>
      <c r="AE56" s="152">
        <v>42472</v>
      </c>
      <c r="AF56" s="186"/>
      <c r="AG56" s="186"/>
      <c r="AH56" s="187"/>
      <c r="AI56" s="152">
        <v>42472</v>
      </c>
      <c r="AJ56" s="186"/>
      <c r="AK56" s="49"/>
      <c r="AL56" s="186"/>
      <c r="AM56" s="152">
        <v>42472</v>
      </c>
      <c r="AN56" s="186">
        <v>2.9449999999999998</v>
      </c>
      <c r="AO56" s="49"/>
      <c r="AP56" s="186"/>
      <c r="AQ56" s="152">
        <v>42472</v>
      </c>
      <c r="AR56" s="186">
        <v>3.552</v>
      </c>
      <c r="AS56" s="49"/>
      <c r="AT56" s="186"/>
      <c r="AU56" s="152">
        <v>42472</v>
      </c>
      <c r="AV56" s="186">
        <v>3.6989999999999998</v>
      </c>
      <c r="AW56" s="186"/>
      <c r="AX56" s="187"/>
      <c r="AY56" s="152">
        <v>42472</v>
      </c>
      <c r="AZ56" s="186">
        <v>3.952</v>
      </c>
      <c r="BA56" s="49"/>
      <c r="BB56" s="187"/>
      <c r="BC56" s="152">
        <v>42472</v>
      </c>
      <c r="BD56" s="186">
        <v>4.4349999999999996</v>
      </c>
      <c r="BE56" s="49"/>
      <c r="BF56" s="187"/>
      <c r="BG56" s="152">
        <v>42472</v>
      </c>
      <c r="BH56" s="186">
        <v>3.0430000000000001</v>
      </c>
      <c r="BI56" s="49"/>
      <c r="BJ56" s="186"/>
      <c r="BK56" s="152">
        <v>42472</v>
      </c>
      <c r="BL56" s="186">
        <v>3.4</v>
      </c>
      <c r="BM56" s="186"/>
      <c r="BN56" s="187"/>
      <c r="BO56" s="152">
        <v>42472</v>
      </c>
      <c r="BP56" s="186">
        <v>3.6339999999999999</v>
      </c>
      <c r="BQ56" s="49"/>
      <c r="BR56" s="186"/>
      <c r="BS56" s="152">
        <v>42472</v>
      </c>
      <c r="BT56" s="186">
        <v>4.2750000000000004</v>
      </c>
      <c r="BU56" s="49"/>
      <c r="BV56" s="186"/>
      <c r="BW56" s="152">
        <v>42472</v>
      </c>
      <c r="BX56" s="186"/>
      <c r="BY56" s="186"/>
      <c r="BZ56" s="187"/>
      <c r="CA56" s="152">
        <v>42472</v>
      </c>
      <c r="CB56" s="186">
        <v>3.7349999999999999</v>
      </c>
      <c r="CC56" s="49"/>
      <c r="CD56" s="187"/>
      <c r="CE56" s="152">
        <v>42472</v>
      </c>
      <c r="CF56" s="186"/>
      <c r="CG56" s="49"/>
      <c r="CH56" s="186"/>
      <c r="CI56" s="152">
        <v>42472</v>
      </c>
      <c r="CJ56" s="186">
        <v>3.9539999999999997</v>
      </c>
      <c r="CK56" s="186"/>
      <c r="CL56" s="187"/>
      <c r="CM56" s="152">
        <v>42472</v>
      </c>
      <c r="CN56" s="186"/>
      <c r="CO56" s="49"/>
      <c r="CP56" s="186"/>
      <c r="CQ56" s="152">
        <v>42472</v>
      </c>
      <c r="CR56" s="186">
        <v>3.1429999999999998</v>
      </c>
      <c r="CS56" s="186"/>
      <c r="CT56" s="187"/>
      <c r="CU56" s="152">
        <v>42472</v>
      </c>
      <c r="CV56" s="186">
        <v>3.4790000000000001</v>
      </c>
      <c r="CW56" s="49"/>
      <c r="CX56" s="187"/>
      <c r="CY56" s="152">
        <v>42472</v>
      </c>
      <c r="CZ56" s="186">
        <v>3.694</v>
      </c>
      <c r="DA56" s="49"/>
      <c r="DB56" s="186"/>
      <c r="DC56" s="152">
        <v>42472</v>
      </c>
      <c r="DD56" s="186">
        <v>3.9089999999999998</v>
      </c>
      <c r="DE56" s="186"/>
      <c r="DF56" s="190"/>
      <c r="DG56" s="194">
        <v>42472</v>
      </c>
      <c r="DH56" s="247">
        <v>4.0679999999999996</v>
      </c>
      <c r="DI56" s="191"/>
      <c r="DJ56" s="187"/>
      <c r="DK56" s="152">
        <v>42472</v>
      </c>
      <c r="DL56" s="186"/>
      <c r="DM56" s="49"/>
      <c r="DN56" s="186"/>
      <c r="DO56" s="152">
        <v>42472</v>
      </c>
      <c r="DP56" s="186"/>
      <c r="DQ56" s="186"/>
      <c r="DR56" s="187"/>
      <c r="DS56" s="152">
        <v>42472</v>
      </c>
      <c r="DT56" s="186">
        <v>2.7309999999999999</v>
      </c>
      <c r="DU56" s="49"/>
      <c r="DV56" s="187"/>
      <c r="DW56" s="152">
        <v>42472</v>
      </c>
      <c r="DX56" s="186">
        <v>3.0209999999999999</v>
      </c>
      <c r="DY56" s="49"/>
      <c r="DZ56" s="187"/>
      <c r="EA56" s="152">
        <v>42472</v>
      </c>
      <c r="EB56" s="186">
        <v>3.097</v>
      </c>
      <c r="EC56" s="49"/>
      <c r="ED56" s="186"/>
      <c r="EE56" s="152">
        <v>42472</v>
      </c>
      <c r="EF56" s="186">
        <v>3.1579999999999999</v>
      </c>
      <c r="EG56" s="186"/>
      <c r="EH56" s="187"/>
      <c r="EI56" s="152">
        <v>42472</v>
      </c>
      <c r="EJ56" s="186">
        <v>3.2189999999999999</v>
      </c>
      <c r="EK56" s="49"/>
      <c r="EL56" s="187"/>
      <c r="EM56" s="152">
        <v>42472</v>
      </c>
      <c r="EN56" s="186">
        <v>3.621</v>
      </c>
      <c r="EO56" s="49"/>
      <c r="EP56" s="187"/>
      <c r="EQ56" s="152">
        <v>42472</v>
      </c>
      <c r="ER56" s="186">
        <v>3.766</v>
      </c>
      <c r="ES56" s="49"/>
      <c r="ET56" s="187"/>
      <c r="EU56" s="152">
        <v>42472</v>
      </c>
      <c r="EV56" s="186">
        <v>4.4359999999999999</v>
      </c>
      <c r="EW56" s="49"/>
      <c r="EX56" s="186"/>
      <c r="EY56" s="152">
        <v>42472</v>
      </c>
      <c r="EZ56" s="63"/>
      <c r="FA56" s="186"/>
      <c r="FB56" s="187"/>
      <c r="FC56" s="152">
        <v>42472</v>
      </c>
      <c r="FD56" s="186"/>
      <c r="FE56" s="49"/>
      <c r="FF56" s="186"/>
      <c r="FG56" s="152">
        <v>42472</v>
      </c>
      <c r="FH56" s="186"/>
      <c r="FI56" s="186"/>
      <c r="FJ56" s="187"/>
      <c r="FK56" s="152">
        <v>42472</v>
      </c>
      <c r="FL56" s="186"/>
      <c r="FM56" s="49"/>
      <c r="FN56" s="186"/>
      <c r="FO56" s="152">
        <v>42472</v>
      </c>
      <c r="FP56" s="186">
        <v>3.3810000000000002</v>
      </c>
      <c r="FQ56" s="186"/>
      <c r="FR56" s="187"/>
      <c r="FS56" s="152">
        <v>42472</v>
      </c>
      <c r="FT56" s="186">
        <v>3.9020000000000001</v>
      </c>
      <c r="FU56" s="186"/>
      <c r="FV56" s="187"/>
      <c r="FW56" s="152">
        <v>42472</v>
      </c>
      <c r="FX56" s="186">
        <v>3.9929999999999999</v>
      </c>
      <c r="FY56" s="186"/>
      <c r="FZ56" s="187"/>
      <c r="GA56" s="152">
        <v>42472</v>
      </c>
      <c r="GB56" s="186"/>
      <c r="GC56" s="186"/>
      <c r="GD56" s="187"/>
      <c r="GE56" s="152">
        <v>42472</v>
      </c>
      <c r="GF56" s="186"/>
      <c r="GG56" s="49"/>
      <c r="GH56" s="186"/>
      <c r="GI56" s="152">
        <v>42472</v>
      </c>
      <c r="GJ56" s="186"/>
      <c r="GK56" s="186"/>
      <c r="GL56" s="187"/>
      <c r="GM56" s="152">
        <v>42472</v>
      </c>
      <c r="GN56" s="186"/>
      <c r="GO56" s="49"/>
      <c r="GP56" s="186"/>
      <c r="GQ56" s="152">
        <v>42472</v>
      </c>
      <c r="GR56" s="186">
        <v>3.0939999999999999</v>
      </c>
      <c r="GS56" s="49"/>
      <c r="GT56" s="186"/>
      <c r="GU56" s="152">
        <v>42472</v>
      </c>
      <c r="GV56" s="186">
        <v>3.6320000000000001</v>
      </c>
      <c r="GW56" s="49"/>
      <c r="GX56" s="186"/>
      <c r="GY56" s="152">
        <v>42472</v>
      </c>
      <c r="GZ56" s="186">
        <v>4.0250000000000004</v>
      </c>
      <c r="HA56" s="186"/>
      <c r="HB56" s="187"/>
      <c r="HC56" s="152">
        <v>42472</v>
      </c>
      <c r="HD56" s="186">
        <v>4.1449999999999996</v>
      </c>
      <c r="HE56" s="49"/>
      <c r="HF56" s="186"/>
      <c r="HG56" s="152">
        <v>42472</v>
      </c>
      <c r="HH56" s="186">
        <v>4.3150000000000004</v>
      </c>
      <c r="HI56" s="49"/>
      <c r="HJ56" s="187"/>
      <c r="HK56" s="152">
        <v>42472</v>
      </c>
      <c r="HL56" s="186">
        <v>4.7889999999999997</v>
      </c>
      <c r="HM56" s="49"/>
      <c r="HN56" s="186"/>
      <c r="HO56" s="152">
        <v>42472</v>
      </c>
      <c r="HP56" s="186"/>
      <c r="HQ56" s="186"/>
      <c r="HR56" s="187"/>
      <c r="HS56" s="152">
        <v>42472</v>
      </c>
      <c r="HT56" s="186">
        <v>3.2730000000000001</v>
      </c>
      <c r="HU56" s="49"/>
      <c r="HV56" s="187"/>
      <c r="HW56" s="152">
        <v>42472</v>
      </c>
      <c r="HX56" s="186">
        <v>4.1139999999999999</v>
      </c>
      <c r="HY56" s="49"/>
      <c r="HZ56" s="186"/>
      <c r="IA56" s="152">
        <v>42472</v>
      </c>
      <c r="IB56" s="186">
        <v>3.5220000000000002</v>
      </c>
      <c r="IC56" s="186"/>
      <c r="ID56" s="187"/>
      <c r="IE56" s="152">
        <v>42472</v>
      </c>
      <c r="IF56" s="186">
        <v>4</v>
      </c>
      <c r="IG56" s="49"/>
      <c r="IH56" s="187"/>
      <c r="II56" s="152">
        <v>42472</v>
      </c>
      <c r="IJ56" s="186"/>
      <c r="IK56" s="49"/>
    </row>
    <row r="57" spans="2:245" x14ac:dyDescent="0.35">
      <c r="B57" s="187"/>
      <c r="C57" s="152">
        <v>42473</v>
      </c>
      <c r="D57" s="186"/>
      <c r="E57" s="186"/>
      <c r="F57" s="187"/>
      <c r="G57" s="152">
        <v>42473</v>
      </c>
      <c r="H57" s="186">
        <v>3.0030000000000001</v>
      </c>
      <c r="I57" s="49"/>
      <c r="J57" s="186"/>
      <c r="K57" s="152">
        <v>42473</v>
      </c>
      <c r="L57" s="186">
        <v>2.8330000000000002</v>
      </c>
      <c r="M57" s="49"/>
      <c r="N57" s="187"/>
      <c r="O57" s="152">
        <v>42473</v>
      </c>
      <c r="P57" s="186">
        <v>2.8609999999999998</v>
      </c>
      <c r="Q57" s="49"/>
      <c r="R57" s="186"/>
      <c r="S57" s="152">
        <v>42473</v>
      </c>
      <c r="T57" s="186">
        <v>3.298</v>
      </c>
      <c r="U57" s="186"/>
      <c r="V57" s="187"/>
      <c r="W57" s="152">
        <v>42473</v>
      </c>
      <c r="X57" s="186">
        <v>3.5979999999999999</v>
      </c>
      <c r="Y57" s="49"/>
      <c r="Z57" s="186"/>
      <c r="AA57" s="152">
        <v>42473</v>
      </c>
      <c r="AB57" s="186">
        <v>3.9340000000000002</v>
      </c>
      <c r="AC57" s="49"/>
      <c r="AD57" s="186"/>
      <c r="AE57" s="152">
        <v>42473</v>
      </c>
      <c r="AF57" s="186"/>
      <c r="AG57" s="186"/>
      <c r="AH57" s="187"/>
      <c r="AI57" s="152">
        <v>42473</v>
      </c>
      <c r="AJ57" s="186"/>
      <c r="AK57" s="49"/>
      <c r="AL57" s="186"/>
      <c r="AM57" s="152">
        <v>42473</v>
      </c>
      <c r="AN57" s="186">
        <v>2.9670000000000001</v>
      </c>
      <c r="AO57" s="49"/>
      <c r="AP57" s="186"/>
      <c r="AQ57" s="152">
        <v>42473</v>
      </c>
      <c r="AR57" s="186">
        <v>3.6019999999999999</v>
      </c>
      <c r="AS57" s="49"/>
      <c r="AT57" s="186"/>
      <c r="AU57" s="152">
        <v>42473</v>
      </c>
      <c r="AV57" s="186">
        <v>3.746</v>
      </c>
      <c r="AW57" s="186"/>
      <c r="AX57" s="187"/>
      <c r="AY57" s="152">
        <v>42473</v>
      </c>
      <c r="AZ57" s="186">
        <v>4.0010000000000003</v>
      </c>
      <c r="BA57" s="49"/>
      <c r="BB57" s="187"/>
      <c r="BC57" s="152">
        <v>42473</v>
      </c>
      <c r="BD57" s="186">
        <v>4.4889999999999999</v>
      </c>
      <c r="BE57" s="49"/>
      <c r="BF57" s="187"/>
      <c r="BG57" s="152">
        <v>42473</v>
      </c>
      <c r="BH57" s="186">
        <v>3.0720000000000001</v>
      </c>
      <c r="BI57" s="49"/>
      <c r="BJ57" s="186"/>
      <c r="BK57" s="152">
        <v>42473</v>
      </c>
      <c r="BL57" s="186">
        <v>3.448</v>
      </c>
      <c r="BM57" s="186"/>
      <c r="BN57" s="187"/>
      <c r="BO57" s="152">
        <v>42473</v>
      </c>
      <c r="BP57" s="186">
        <v>3.6829999999999998</v>
      </c>
      <c r="BQ57" s="49"/>
      <c r="BR57" s="186"/>
      <c r="BS57" s="152">
        <v>42473</v>
      </c>
      <c r="BT57" s="186">
        <v>4.3230000000000004</v>
      </c>
      <c r="BU57" s="49"/>
      <c r="BV57" s="186"/>
      <c r="BW57" s="152">
        <v>42473</v>
      </c>
      <c r="BX57" s="186"/>
      <c r="BY57" s="186"/>
      <c r="BZ57" s="187"/>
      <c r="CA57" s="152">
        <v>42473</v>
      </c>
      <c r="CB57" s="186">
        <v>3.823</v>
      </c>
      <c r="CC57" s="49"/>
      <c r="CD57" s="187"/>
      <c r="CE57" s="152">
        <v>42473</v>
      </c>
      <c r="CF57" s="186"/>
      <c r="CG57" s="49"/>
      <c r="CH57" s="186"/>
      <c r="CI57" s="152">
        <v>42473</v>
      </c>
      <c r="CJ57" s="186">
        <v>4.0019999999999998</v>
      </c>
      <c r="CK57" s="186"/>
      <c r="CL57" s="187"/>
      <c r="CM57" s="152">
        <v>42473</v>
      </c>
      <c r="CN57" s="186"/>
      <c r="CO57" s="49"/>
      <c r="CP57" s="186"/>
      <c r="CQ57" s="152">
        <v>42473</v>
      </c>
      <c r="CR57" s="186">
        <v>3.1789999999999998</v>
      </c>
      <c r="CS57" s="186"/>
      <c r="CT57" s="187"/>
      <c r="CU57" s="152">
        <v>42473</v>
      </c>
      <c r="CV57" s="186">
        <v>3.5230000000000001</v>
      </c>
      <c r="CW57" s="49"/>
      <c r="CX57" s="187"/>
      <c r="CY57" s="152">
        <v>42473</v>
      </c>
      <c r="CZ57" s="186">
        <v>3.714</v>
      </c>
      <c r="DA57" s="49"/>
      <c r="DB57" s="186"/>
      <c r="DC57" s="152">
        <v>42473</v>
      </c>
      <c r="DD57" s="186">
        <v>3.9580000000000002</v>
      </c>
      <c r="DE57" s="186"/>
      <c r="DF57" s="190"/>
      <c r="DG57" s="194">
        <v>42473</v>
      </c>
      <c r="DH57" s="247">
        <v>4.1079999999999997</v>
      </c>
      <c r="DI57" s="191"/>
      <c r="DJ57" s="187"/>
      <c r="DK57" s="152">
        <v>42473</v>
      </c>
      <c r="DL57" s="186"/>
      <c r="DM57" s="49"/>
      <c r="DN57" s="186"/>
      <c r="DO57" s="152">
        <v>42473</v>
      </c>
      <c r="DP57" s="186"/>
      <c r="DQ57" s="186"/>
      <c r="DR57" s="187"/>
      <c r="DS57" s="152">
        <v>42473</v>
      </c>
      <c r="DT57" s="186">
        <v>2.7679999999999998</v>
      </c>
      <c r="DU57" s="49"/>
      <c r="DV57" s="187"/>
      <c r="DW57" s="152">
        <v>42473</v>
      </c>
      <c r="DX57" s="186">
        <v>3.0670000000000002</v>
      </c>
      <c r="DY57" s="49"/>
      <c r="DZ57" s="187"/>
      <c r="EA57" s="152">
        <v>42473</v>
      </c>
      <c r="EB57" s="186">
        <v>3.1459999999999999</v>
      </c>
      <c r="EC57" s="49"/>
      <c r="ED57" s="186"/>
      <c r="EE57" s="152">
        <v>42473</v>
      </c>
      <c r="EF57" s="186">
        <v>3.2080000000000002</v>
      </c>
      <c r="EG57" s="186"/>
      <c r="EH57" s="187"/>
      <c r="EI57" s="152">
        <v>42473</v>
      </c>
      <c r="EJ57" s="186">
        <v>3.2669999999999999</v>
      </c>
      <c r="EK57" s="49"/>
      <c r="EL57" s="187"/>
      <c r="EM57" s="152">
        <v>42473</v>
      </c>
      <c r="EN57" s="186">
        <v>3.6680000000000001</v>
      </c>
      <c r="EO57" s="49"/>
      <c r="EP57" s="187"/>
      <c r="EQ57" s="152">
        <v>42473</v>
      </c>
      <c r="ER57" s="186">
        <v>3.8120000000000003</v>
      </c>
      <c r="ES57" s="49"/>
      <c r="ET57" s="187"/>
      <c r="EU57" s="152">
        <v>42473</v>
      </c>
      <c r="EV57" s="186">
        <v>4.4889999999999999</v>
      </c>
      <c r="EW57" s="49"/>
      <c r="EX57" s="186"/>
      <c r="EY57" s="152">
        <v>42473</v>
      </c>
      <c r="EZ57" s="63"/>
      <c r="FA57" s="186"/>
      <c r="FB57" s="187"/>
      <c r="FC57" s="152">
        <v>42473</v>
      </c>
      <c r="FD57" s="186"/>
      <c r="FE57" s="49"/>
      <c r="FF57" s="186"/>
      <c r="FG57" s="152">
        <v>42473</v>
      </c>
      <c r="FH57" s="186"/>
      <c r="FI57" s="186"/>
      <c r="FJ57" s="187"/>
      <c r="FK57" s="152">
        <v>42473</v>
      </c>
      <c r="FL57" s="186"/>
      <c r="FM57" s="49"/>
      <c r="FN57" s="186"/>
      <c r="FO57" s="152">
        <v>42473</v>
      </c>
      <c r="FP57" s="186">
        <v>3.4289999999999998</v>
      </c>
      <c r="FQ57" s="186"/>
      <c r="FR57" s="187"/>
      <c r="FS57" s="152">
        <v>42473</v>
      </c>
      <c r="FT57" s="186">
        <v>3.95</v>
      </c>
      <c r="FU57" s="186"/>
      <c r="FV57" s="187"/>
      <c r="FW57" s="152">
        <v>42473</v>
      </c>
      <c r="FX57" s="186">
        <v>4.04</v>
      </c>
      <c r="FY57" s="186"/>
      <c r="FZ57" s="187"/>
      <c r="GA57" s="152">
        <v>42473</v>
      </c>
      <c r="GB57" s="186"/>
      <c r="GC57" s="186"/>
      <c r="GD57" s="187"/>
      <c r="GE57" s="152">
        <v>42473</v>
      </c>
      <c r="GF57" s="186"/>
      <c r="GG57" s="49"/>
      <c r="GH57" s="186"/>
      <c r="GI57" s="152">
        <v>42473</v>
      </c>
      <c r="GJ57" s="186"/>
      <c r="GK57" s="186"/>
      <c r="GL57" s="187"/>
      <c r="GM57" s="152">
        <v>42473</v>
      </c>
      <c r="GN57" s="186"/>
      <c r="GO57" s="49"/>
      <c r="GP57" s="186"/>
      <c r="GQ57" s="152">
        <v>42473</v>
      </c>
      <c r="GR57" s="186">
        <v>3.13</v>
      </c>
      <c r="GS57" s="49"/>
      <c r="GT57" s="186"/>
      <c r="GU57" s="152">
        <v>42473</v>
      </c>
      <c r="GV57" s="186">
        <v>3.68</v>
      </c>
      <c r="GW57" s="49"/>
      <c r="GX57" s="186"/>
      <c r="GY57" s="152">
        <v>42473</v>
      </c>
      <c r="GZ57" s="186">
        <v>4.0640000000000001</v>
      </c>
      <c r="HA57" s="186"/>
      <c r="HB57" s="187"/>
      <c r="HC57" s="152">
        <v>42473</v>
      </c>
      <c r="HD57" s="186">
        <v>4.1929999999999996</v>
      </c>
      <c r="HE57" s="49"/>
      <c r="HF57" s="186"/>
      <c r="HG57" s="152">
        <v>42473</v>
      </c>
      <c r="HH57" s="186">
        <v>4.3629999999999995</v>
      </c>
      <c r="HI57" s="49"/>
      <c r="HJ57" s="187"/>
      <c r="HK57" s="152">
        <v>42473</v>
      </c>
      <c r="HL57" s="186">
        <v>4.8380000000000001</v>
      </c>
      <c r="HM57" s="49"/>
      <c r="HN57" s="186"/>
      <c r="HO57" s="152">
        <v>42473</v>
      </c>
      <c r="HP57" s="186"/>
      <c r="HQ57" s="186"/>
      <c r="HR57" s="187"/>
      <c r="HS57" s="152">
        <v>42473</v>
      </c>
      <c r="HT57" s="186">
        <v>3.31</v>
      </c>
      <c r="HU57" s="49"/>
      <c r="HV57" s="187"/>
      <c r="HW57" s="152">
        <v>42473</v>
      </c>
      <c r="HX57" s="186">
        <v>4.1609999999999996</v>
      </c>
      <c r="HY57" s="49"/>
      <c r="HZ57" s="186"/>
      <c r="IA57" s="152">
        <v>42473</v>
      </c>
      <c r="IB57" s="186">
        <v>3.57</v>
      </c>
      <c r="IC57" s="186"/>
      <c r="ID57" s="187"/>
      <c r="IE57" s="152">
        <v>42473</v>
      </c>
      <c r="IF57" s="186">
        <v>4.048</v>
      </c>
      <c r="IG57" s="49"/>
      <c r="IH57" s="187"/>
      <c r="II57" s="152">
        <v>42473</v>
      </c>
      <c r="IJ57" s="186"/>
      <c r="IK57" s="49"/>
    </row>
    <row r="58" spans="2:245" x14ac:dyDescent="0.35">
      <c r="B58" s="187"/>
      <c r="C58" s="152">
        <v>42474</v>
      </c>
      <c r="D58" s="186"/>
      <c r="E58" s="186"/>
      <c r="F58" s="187"/>
      <c r="G58" s="152">
        <v>42474</v>
      </c>
      <c r="H58" s="186">
        <v>2.9809999999999999</v>
      </c>
      <c r="I58" s="49"/>
      <c r="J58" s="186"/>
      <c r="K58" s="152">
        <v>42474</v>
      </c>
      <c r="L58" s="186">
        <v>2.8079999999999998</v>
      </c>
      <c r="M58" s="49"/>
      <c r="N58" s="187"/>
      <c r="O58" s="152">
        <v>42474</v>
      </c>
      <c r="P58" s="186">
        <v>2.8279999999999998</v>
      </c>
      <c r="Q58" s="49"/>
      <c r="R58" s="186"/>
      <c r="S58" s="152">
        <v>42474</v>
      </c>
      <c r="T58" s="186">
        <v>3.26</v>
      </c>
      <c r="U58" s="186"/>
      <c r="V58" s="187"/>
      <c r="W58" s="152">
        <v>42474</v>
      </c>
      <c r="X58" s="186">
        <v>3.5220000000000002</v>
      </c>
      <c r="Y58" s="49"/>
      <c r="Z58" s="186"/>
      <c r="AA58" s="152">
        <v>42474</v>
      </c>
      <c r="AB58" s="186">
        <v>3.8929999999999998</v>
      </c>
      <c r="AC58" s="49"/>
      <c r="AD58" s="186"/>
      <c r="AE58" s="152">
        <v>42474</v>
      </c>
      <c r="AF58" s="186"/>
      <c r="AG58" s="186"/>
      <c r="AH58" s="187"/>
      <c r="AI58" s="152">
        <v>42474</v>
      </c>
      <c r="AJ58" s="186"/>
      <c r="AK58" s="49"/>
      <c r="AL58" s="186"/>
      <c r="AM58" s="152">
        <v>42474</v>
      </c>
      <c r="AN58" s="186">
        <v>2.976</v>
      </c>
      <c r="AO58" s="49"/>
      <c r="AP58" s="186"/>
      <c r="AQ58" s="152">
        <v>42474</v>
      </c>
      <c r="AR58" s="186">
        <v>3.5629999999999997</v>
      </c>
      <c r="AS58" s="49"/>
      <c r="AT58" s="186"/>
      <c r="AU58" s="152">
        <v>42474</v>
      </c>
      <c r="AV58" s="186">
        <v>3.7090000000000001</v>
      </c>
      <c r="AW58" s="186"/>
      <c r="AX58" s="187"/>
      <c r="AY58" s="152">
        <v>42474</v>
      </c>
      <c r="AZ58" s="186">
        <v>3.9580000000000002</v>
      </c>
      <c r="BA58" s="49"/>
      <c r="BB58" s="187"/>
      <c r="BC58" s="152">
        <v>42474</v>
      </c>
      <c r="BD58" s="186">
        <v>4.4560000000000004</v>
      </c>
      <c r="BE58" s="49"/>
      <c r="BF58" s="187"/>
      <c r="BG58" s="152">
        <v>42474</v>
      </c>
      <c r="BH58" s="186">
        <v>3.048</v>
      </c>
      <c r="BI58" s="49"/>
      <c r="BJ58" s="186"/>
      <c r="BK58" s="152">
        <v>42474</v>
      </c>
      <c r="BL58" s="186">
        <v>3.4089999999999998</v>
      </c>
      <c r="BM58" s="186"/>
      <c r="BN58" s="187"/>
      <c r="BO58" s="152">
        <v>42474</v>
      </c>
      <c r="BP58" s="186">
        <v>3.6470000000000002</v>
      </c>
      <c r="BQ58" s="49"/>
      <c r="BR58" s="186"/>
      <c r="BS58" s="152">
        <v>42474</v>
      </c>
      <c r="BT58" s="186">
        <v>4.2859999999999996</v>
      </c>
      <c r="BU58" s="49"/>
      <c r="BV58" s="186"/>
      <c r="BW58" s="152">
        <v>42474</v>
      </c>
      <c r="BX58" s="186"/>
      <c r="BY58" s="186"/>
      <c r="BZ58" s="187"/>
      <c r="CA58" s="152">
        <v>42474</v>
      </c>
      <c r="CB58" s="186">
        <v>3.786</v>
      </c>
      <c r="CC58" s="49"/>
      <c r="CD58" s="187"/>
      <c r="CE58" s="152">
        <v>42474</v>
      </c>
      <c r="CF58" s="186"/>
      <c r="CG58" s="49"/>
      <c r="CH58" s="186"/>
      <c r="CI58" s="152">
        <v>42474</v>
      </c>
      <c r="CJ58" s="186">
        <v>3.9510000000000001</v>
      </c>
      <c r="CK58" s="186"/>
      <c r="CL58" s="187"/>
      <c r="CM58" s="152">
        <v>42474</v>
      </c>
      <c r="CN58" s="186"/>
      <c r="CO58" s="49"/>
      <c r="CP58" s="186"/>
      <c r="CQ58" s="152">
        <v>42474</v>
      </c>
      <c r="CR58" s="186">
        <v>3.1429999999999998</v>
      </c>
      <c r="CS58" s="186"/>
      <c r="CT58" s="187"/>
      <c r="CU58" s="152">
        <v>42474</v>
      </c>
      <c r="CV58" s="186">
        <v>3.4939999999999998</v>
      </c>
      <c r="CW58" s="49"/>
      <c r="CX58" s="187"/>
      <c r="CY58" s="152">
        <v>42474</v>
      </c>
      <c r="CZ58" s="186">
        <v>3.6680000000000001</v>
      </c>
      <c r="DA58" s="49"/>
      <c r="DB58" s="186"/>
      <c r="DC58" s="152">
        <v>42474</v>
      </c>
      <c r="DD58" s="186">
        <v>3.9079999999999999</v>
      </c>
      <c r="DE58" s="186"/>
      <c r="DF58" s="190"/>
      <c r="DG58" s="194">
        <v>42474</v>
      </c>
      <c r="DH58" s="247">
        <v>4.0659999999999998</v>
      </c>
      <c r="DI58" s="191"/>
      <c r="DJ58" s="187"/>
      <c r="DK58" s="152">
        <v>42474</v>
      </c>
      <c r="DL58" s="186"/>
      <c r="DM58" s="49"/>
      <c r="DN58" s="186"/>
      <c r="DO58" s="152">
        <v>42474</v>
      </c>
      <c r="DP58" s="186"/>
      <c r="DQ58" s="186"/>
      <c r="DR58" s="187"/>
      <c r="DS58" s="152">
        <v>42474</v>
      </c>
      <c r="DT58" s="186">
        <v>2.7290000000000001</v>
      </c>
      <c r="DU58" s="49"/>
      <c r="DV58" s="187"/>
      <c r="DW58" s="152">
        <v>42474</v>
      </c>
      <c r="DX58" s="186">
        <v>3.0219999999999998</v>
      </c>
      <c r="DY58" s="49"/>
      <c r="DZ58" s="187"/>
      <c r="EA58" s="152">
        <v>42474</v>
      </c>
      <c r="EB58" s="186">
        <v>3.105</v>
      </c>
      <c r="EC58" s="49"/>
      <c r="ED58" s="186"/>
      <c r="EE58" s="152">
        <v>42474</v>
      </c>
      <c r="EF58" s="186">
        <v>3.1659999999999999</v>
      </c>
      <c r="EG58" s="186"/>
      <c r="EH58" s="187"/>
      <c r="EI58" s="152">
        <v>42474</v>
      </c>
      <c r="EJ58" s="186">
        <v>3.2240000000000002</v>
      </c>
      <c r="EK58" s="49"/>
      <c r="EL58" s="187"/>
      <c r="EM58" s="152">
        <v>42474</v>
      </c>
      <c r="EN58" s="186">
        <v>3.6240000000000001</v>
      </c>
      <c r="EO58" s="49"/>
      <c r="EP58" s="187"/>
      <c r="EQ58" s="152">
        <v>42474</v>
      </c>
      <c r="ER58" s="186">
        <v>3.7749999999999999</v>
      </c>
      <c r="ES58" s="49"/>
      <c r="ET58" s="187"/>
      <c r="EU58" s="152">
        <v>42474</v>
      </c>
      <c r="EV58" s="186">
        <v>4.4450000000000003</v>
      </c>
      <c r="EW58" s="49"/>
      <c r="EX58" s="186"/>
      <c r="EY58" s="152">
        <v>42474</v>
      </c>
      <c r="EZ58" s="63"/>
      <c r="FA58" s="186"/>
      <c r="FB58" s="187"/>
      <c r="FC58" s="152">
        <v>42474</v>
      </c>
      <c r="FD58" s="186"/>
      <c r="FE58" s="49"/>
      <c r="FF58" s="186"/>
      <c r="FG58" s="152">
        <v>42474</v>
      </c>
      <c r="FH58" s="186"/>
      <c r="FI58" s="186"/>
      <c r="FJ58" s="187"/>
      <c r="FK58" s="152">
        <v>42474</v>
      </c>
      <c r="FL58" s="186"/>
      <c r="FM58" s="49"/>
      <c r="FN58" s="186"/>
      <c r="FO58" s="152">
        <v>42474</v>
      </c>
      <c r="FP58" s="186">
        <v>3.39</v>
      </c>
      <c r="FQ58" s="186"/>
      <c r="FR58" s="187"/>
      <c r="FS58" s="152">
        <v>42474</v>
      </c>
      <c r="FT58" s="186">
        <v>3.9089999999999998</v>
      </c>
      <c r="FU58" s="186"/>
      <c r="FV58" s="187"/>
      <c r="FW58" s="152">
        <v>42474</v>
      </c>
      <c r="FX58" s="186">
        <v>4</v>
      </c>
      <c r="FY58" s="186"/>
      <c r="FZ58" s="187"/>
      <c r="GA58" s="152">
        <v>42474</v>
      </c>
      <c r="GB58" s="186"/>
      <c r="GC58" s="186"/>
      <c r="GD58" s="187"/>
      <c r="GE58" s="152">
        <v>42474</v>
      </c>
      <c r="GF58" s="186"/>
      <c r="GG58" s="49"/>
      <c r="GH58" s="186"/>
      <c r="GI58" s="152">
        <v>42474</v>
      </c>
      <c r="GJ58" s="186"/>
      <c r="GK58" s="186"/>
      <c r="GL58" s="187"/>
      <c r="GM58" s="152">
        <v>42474</v>
      </c>
      <c r="GN58" s="186"/>
      <c r="GO58" s="49"/>
      <c r="GP58" s="186"/>
      <c r="GQ58" s="152">
        <v>42474</v>
      </c>
      <c r="GR58" s="186">
        <v>3.1059999999999999</v>
      </c>
      <c r="GS58" s="49"/>
      <c r="GT58" s="186"/>
      <c r="GU58" s="152">
        <v>42474</v>
      </c>
      <c r="GV58" s="186">
        <v>3.6310000000000002</v>
      </c>
      <c r="GW58" s="49"/>
      <c r="GX58" s="186"/>
      <c r="GY58" s="152">
        <v>42474</v>
      </c>
      <c r="GZ58" s="186">
        <v>4.0279999999999996</v>
      </c>
      <c r="HA58" s="186"/>
      <c r="HB58" s="187"/>
      <c r="HC58" s="152">
        <v>42474</v>
      </c>
      <c r="HD58" s="186">
        <v>4.1449999999999996</v>
      </c>
      <c r="HE58" s="49"/>
      <c r="HF58" s="186"/>
      <c r="HG58" s="152">
        <v>42474</v>
      </c>
      <c r="HH58" s="186">
        <v>4.3250000000000002</v>
      </c>
      <c r="HI58" s="49"/>
      <c r="HJ58" s="187"/>
      <c r="HK58" s="152">
        <v>42474</v>
      </c>
      <c r="HL58" s="186">
        <v>4.798</v>
      </c>
      <c r="HM58" s="49"/>
      <c r="HN58" s="186"/>
      <c r="HO58" s="152">
        <v>42474</v>
      </c>
      <c r="HP58" s="186"/>
      <c r="HQ58" s="186"/>
      <c r="HR58" s="187"/>
      <c r="HS58" s="152">
        <v>42474</v>
      </c>
      <c r="HT58" s="186">
        <v>3.2549999999999999</v>
      </c>
      <c r="HU58" s="49"/>
      <c r="HV58" s="187"/>
      <c r="HW58" s="152">
        <v>42474</v>
      </c>
      <c r="HX58" s="186">
        <v>4.12</v>
      </c>
      <c r="HY58" s="49"/>
      <c r="HZ58" s="186"/>
      <c r="IA58" s="152">
        <v>42474</v>
      </c>
      <c r="IB58" s="186">
        <v>3.5339999999999998</v>
      </c>
      <c r="IC58" s="186"/>
      <c r="ID58" s="187"/>
      <c r="IE58" s="152">
        <v>42474</v>
      </c>
      <c r="IF58" s="186">
        <v>4.0060000000000002</v>
      </c>
      <c r="IG58" s="49"/>
      <c r="IH58" s="187"/>
      <c r="II58" s="152">
        <v>42474</v>
      </c>
      <c r="IJ58" s="186">
        <v>4.0919999999999996</v>
      </c>
      <c r="IK58" s="49"/>
    </row>
    <row r="59" spans="2:245" x14ac:dyDescent="0.35">
      <c r="B59" s="187"/>
      <c r="C59" s="152">
        <v>42475</v>
      </c>
      <c r="D59" s="186"/>
      <c r="E59" s="186"/>
      <c r="F59" s="187"/>
      <c r="G59" s="152">
        <v>42475</v>
      </c>
      <c r="H59" s="186">
        <v>2.98</v>
      </c>
      <c r="I59" s="49"/>
      <c r="J59" s="186"/>
      <c r="K59" s="152">
        <v>42475</v>
      </c>
      <c r="L59" s="186">
        <v>2.8129999999999997</v>
      </c>
      <c r="M59" s="49"/>
      <c r="N59" s="187"/>
      <c r="O59" s="152">
        <v>42475</v>
      </c>
      <c r="P59" s="186">
        <v>2.8330000000000002</v>
      </c>
      <c r="Q59" s="49"/>
      <c r="R59" s="186"/>
      <c r="S59" s="152">
        <v>42475</v>
      </c>
      <c r="T59" s="186">
        <v>3.2770000000000001</v>
      </c>
      <c r="U59" s="186"/>
      <c r="V59" s="187"/>
      <c r="W59" s="152">
        <v>42475</v>
      </c>
      <c r="X59" s="186">
        <v>3.5380000000000003</v>
      </c>
      <c r="Y59" s="49"/>
      <c r="Z59" s="186"/>
      <c r="AA59" s="152">
        <v>42475</v>
      </c>
      <c r="AB59" s="186">
        <v>3.903</v>
      </c>
      <c r="AC59" s="49"/>
      <c r="AD59" s="186"/>
      <c r="AE59" s="152">
        <v>42475</v>
      </c>
      <c r="AF59" s="186"/>
      <c r="AG59" s="186"/>
      <c r="AH59" s="187"/>
      <c r="AI59" s="152">
        <v>42475</v>
      </c>
      <c r="AJ59" s="186"/>
      <c r="AK59" s="49"/>
      <c r="AL59" s="186"/>
      <c r="AM59" s="152">
        <v>42475</v>
      </c>
      <c r="AN59" s="186">
        <v>2.9820000000000002</v>
      </c>
      <c r="AO59" s="49"/>
      <c r="AP59" s="186"/>
      <c r="AQ59" s="152">
        <v>42475</v>
      </c>
      <c r="AR59" s="186">
        <v>3.5750000000000002</v>
      </c>
      <c r="AS59" s="49"/>
      <c r="AT59" s="186"/>
      <c r="AU59" s="152">
        <v>42475</v>
      </c>
      <c r="AV59" s="186">
        <v>3.7160000000000002</v>
      </c>
      <c r="AW59" s="186"/>
      <c r="AX59" s="187"/>
      <c r="AY59" s="152">
        <v>42475</v>
      </c>
      <c r="AZ59" s="186">
        <v>3.9569999999999999</v>
      </c>
      <c r="BA59" s="49"/>
      <c r="BB59" s="187"/>
      <c r="BC59" s="152">
        <v>42475</v>
      </c>
      <c r="BD59" s="186">
        <v>4.33</v>
      </c>
      <c r="BE59" s="49"/>
      <c r="BF59" s="187"/>
      <c r="BG59" s="152">
        <v>42475</v>
      </c>
      <c r="BH59" s="186">
        <v>3.0459999999999998</v>
      </c>
      <c r="BI59" s="49"/>
      <c r="BJ59" s="186"/>
      <c r="BK59" s="152">
        <v>42475</v>
      </c>
      <c r="BL59" s="186">
        <v>3.4529999999999998</v>
      </c>
      <c r="BM59" s="186"/>
      <c r="BN59" s="187"/>
      <c r="BO59" s="152">
        <v>42475</v>
      </c>
      <c r="BP59" s="186">
        <v>3.6579999999999999</v>
      </c>
      <c r="BQ59" s="49"/>
      <c r="BR59" s="186"/>
      <c r="BS59" s="152">
        <v>42475</v>
      </c>
      <c r="BT59" s="186">
        <v>4.3040000000000003</v>
      </c>
      <c r="BU59" s="49"/>
      <c r="BV59" s="186"/>
      <c r="BW59" s="152">
        <v>42475</v>
      </c>
      <c r="BX59" s="186"/>
      <c r="BY59" s="186"/>
      <c r="BZ59" s="187"/>
      <c r="CA59" s="152">
        <v>42475</v>
      </c>
      <c r="CB59" s="186">
        <v>3.8140000000000001</v>
      </c>
      <c r="CC59" s="49"/>
      <c r="CD59" s="187"/>
      <c r="CE59" s="152">
        <v>42475</v>
      </c>
      <c r="CF59" s="186"/>
      <c r="CG59" s="49"/>
      <c r="CH59" s="186"/>
      <c r="CI59" s="152">
        <v>42475</v>
      </c>
      <c r="CJ59" s="186">
        <v>3.9830000000000001</v>
      </c>
      <c r="CK59" s="186"/>
      <c r="CL59" s="187"/>
      <c r="CM59" s="152">
        <v>42475</v>
      </c>
      <c r="CN59" s="186"/>
      <c r="CO59" s="49"/>
      <c r="CP59" s="186"/>
      <c r="CQ59" s="152">
        <v>42475</v>
      </c>
      <c r="CR59" s="186">
        <v>3.1390000000000002</v>
      </c>
      <c r="CS59" s="186"/>
      <c r="CT59" s="187"/>
      <c r="CU59" s="152">
        <v>42475</v>
      </c>
      <c r="CV59" s="186">
        <v>3.52</v>
      </c>
      <c r="CW59" s="49"/>
      <c r="CX59" s="187"/>
      <c r="CY59" s="152">
        <v>42475</v>
      </c>
      <c r="CZ59" s="186">
        <v>3.6949999999999998</v>
      </c>
      <c r="DA59" s="49"/>
      <c r="DB59" s="186"/>
      <c r="DC59" s="152">
        <v>42475</v>
      </c>
      <c r="DD59" s="186">
        <v>3.9340000000000002</v>
      </c>
      <c r="DE59" s="186"/>
      <c r="DF59" s="190"/>
      <c r="DG59" s="194">
        <v>42475</v>
      </c>
      <c r="DH59" s="247">
        <v>4.0839999999999996</v>
      </c>
      <c r="DI59" s="191"/>
      <c r="DJ59" s="187"/>
      <c r="DK59" s="152">
        <v>42475</v>
      </c>
      <c r="DL59" s="186"/>
      <c r="DM59" s="49"/>
      <c r="DN59" s="186"/>
      <c r="DO59" s="152">
        <v>42475</v>
      </c>
      <c r="DP59" s="186"/>
      <c r="DQ59" s="186"/>
      <c r="DR59" s="187"/>
      <c r="DS59" s="152">
        <v>42475</v>
      </c>
      <c r="DT59" s="186">
        <v>2.7279999999999998</v>
      </c>
      <c r="DU59" s="49"/>
      <c r="DV59" s="187"/>
      <c r="DW59" s="152">
        <v>42475</v>
      </c>
      <c r="DX59" s="186">
        <v>3.0510000000000002</v>
      </c>
      <c r="DY59" s="49"/>
      <c r="DZ59" s="187"/>
      <c r="EA59" s="152">
        <v>42475</v>
      </c>
      <c r="EB59" s="186">
        <v>3.1339999999999999</v>
      </c>
      <c r="EC59" s="49"/>
      <c r="ED59" s="186"/>
      <c r="EE59" s="152">
        <v>42475</v>
      </c>
      <c r="EF59" s="186">
        <v>3.1890000000000001</v>
      </c>
      <c r="EG59" s="186"/>
      <c r="EH59" s="187"/>
      <c r="EI59" s="152">
        <v>42475</v>
      </c>
      <c r="EJ59" s="186">
        <v>3.2549999999999999</v>
      </c>
      <c r="EK59" s="49"/>
      <c r="EL59" s="187"/>
      <c r="EM59" s="152">
        <v>42475</v>
      </c>
      <c r="EN59" s="186">
        <v>3.6890000000000001</v>
      </c>
      <c r="EO59" s="49"/>
      <c r="EP59" s="187"/>
      <c r="EQ59" s="152">
        <v>42475</v>
      </c>
      <c r="ER59" s="186">
        <v>3.798</v>
      </c>
      <c r="ES59" s="49"/>
      <c r="ET59" s="187"/>
      <c r="EU59" s="152">
        <v>42475</v>
      </c>
      <c r="EV59" s="186">
        <v>4.4610000000000003</v>
      </c>
      <c r="EW59" s="49"/>
      <c r="EX59" s="186"/>
      <c r="EY59" s="152">
        <v>42475</v>
      </c>
      <c r="EZ59" s="63"/>
      <c r="FA59" s="186"/>
      <c r="FB59" s="187"/>
      <c r="FC59" s="152">
        <v>42475</v>
      </c>
      <c r="FD59" s="186"/>
      <c r="FE59" s="49"/>
      <c r="FF59" s="186"/>
      <c r="FG59" s="152">
        <v>42475</v>
      </c>
      <c r="FH59" s="186"/>
      <c r="FI59" s="186"/>
      <c r="FJ59" s="187"/>
      <c r="FK59" s="152">
        <v>42475</v>
      </c>
      <c r="FL59" s="186"/>
      <c r="FM59" s="49"/>
      <c r="FN59" s="186"/>
      <c r="FO59" s="152">
        <v>42475</v>
      </c>
      <c r="FP59" s="186">
        <v>3.4089999999999998</v>
      </c>
      <c r="FQ59" s="186"/>
      <c r="FR59" s="187"/>
      <c r="FS59" s="152">
        <v>42475</v>
      </c>
      <c r="FT59" s="186">
        <v>3.9340000000000002</v>
      </c>
      <c r="FU59" s="186"/>
      <c r="FV59" s="187"/>
      <c r="FW59" s="152">
        <v>42475</v>
      </c>
      <c r="FX59" s="186">
        <v>4.0259999999999998</v>
      </c>
      <c r="FY59" s="186"/>
      <c r="FZ59" s="187"/>
      <c r="GA59" s="152">
        <v>42475</v>
      </c>
      <c r="GB59" s="186"/>
      <c r="GC59" s="186"/>
      <c r="GD59" s="187"/>
      <c r="GE59" s="152">
        <v>42475</v>
      </c>
      <c r="GF59" s="186"/>
      <c r="GG59" s="49"/>
      <c r="GH59" s="186"/>
      <c r="GI59" s="152">
        <v>42475</v>
      </c>
      <c r="GJ59" s="186"/>
      <c r="GK59" s="186"/>
      <c r="GL59" s="187"/>
      <c r="GM59" s="152">
        <v>42475</v>
      </c>
      <c r="GN59" s="186"/>
      <c r="GO59" s="49"/>
      <c r="GP59" s="186"/>
      <c r="GQ59" s="152">
        <v>42475</v>
      </c>
      <c r="GR59" s="186">
        <v>3.1219999999999999</v>
      </c>
      <c r="GS59" s="49"/>
      <c r="GT59" s="186"/>
      <c r="GU59" s="152">
        <v>42475</v>
      </c>
      <c r="GV59" s="186">
        <v>3.6560000000000001</v>
      </c>
      <c r="GW59" s="49"/>
      <c r="GX59" s="186"/>
      <c r="GY59" s="152">
        <v>42475</v>
      </c>
      <c r="GZ59" s="186">
        <v>4.0369999999999999</v>
      </c>
      <c r="HA59" s="186"/>
      <c r="HB59" s="187"/>
      <c r="HC59" s="152">
        <v>42475</v>
      </c>
      <c r="HD59" s="186">
        <v>4.1760000000000002</v>
      </c>
      <c r="HE59" s="49"/>
      <c r="HF59" s="186"/>
      <c r="HG59" s="152">
        <v>42475</v>
      </c>
      <c r="HH59" s="186">
        <v>4.3220000000000001</v>
      </c>
      <c r="HI59" s="49"/>
      <c r="HJ59" s="187"/>
      <c r="HK59" s="152">
        <v>42475</v>
      </c>
      <c r="HL59" s="186">
        <v>4.8090000000000002</v>
      </c>
      <c r="HM59" s="49"/>
      <c r="HN59" s="186"/>
      <c r="HO59" s="152">
        <v>42475</v>
      </c>
      <c r="HP59" s="186"/>
      <c r="HQ59" s="186"/>
      <c r="HR59" s="187"/>
      <c r="HS59" s="152">
        <v>42475</v>
      </c>
      <c r="HT59" s="186">
        <v>3.2469999999999999</v>
      </c>
      <c r="HU59" s="49"/>
      <c r="HV59" s="187"/>
      <c r="HW59" s="152">
        <v>42475</v>
      </c>
      <c r="HX59" s="186">
        <v>4.1420000000000003</v>
      </c>
      <c r="HY59" s="49"/>
      <c r="HZ59" s="186"/>
      <c r="IA59" s="152">
        <v>42475</v>
      </c>
      <c r="IB59" s="186">
        <v>3.5620000000000003</v>
      </c>
      <c r="IC59" s="186"/>
      <c r="ID59" s="187"/>
      <c r="IE59" s="152">
        <v>42475</v>
      </c>
      <c r="IF59" s="186">
        <v>4.032</v>
      </c>
      <c r="IG59" s="49"/>
      <c r="IH59" s="187"/>
      <c r="II59" s="152">
        <v>42475</v>
      </c>
      <c r="IJ59" s="186">
        <v>4.1449999999999996</v>
      </c>
      <c r="IK59" s="49"/>
    </row>
    <row r="60" spans="2:245" x14ac:dyDescent="0.35">
      <c r="B60" s="187"/>
      <c r="C60" s="152">
        <v>42478</v>
      </c>
      <c r="D60" s="186"/>
      <c r="E60" s="186"/>
      <c r="F60" s="187"/>
      <c r="G60" s="152">
        <v>42478</v>
      </c>
      <c r="H60" s="186">
        <v>2.9790000000000001</v>
      </c>
      <c r="I60" s="49"/>
      <c r="J60" s="186"/>
      <c r="K60" s="152">
        <v>42478</v>
      </c>
      <c r="L60" s="186">
        <v>2.7759999999999998</v>
      </c>
      <c r="M60" s="49"/>
      <c r="N60" s="187"/>
      <c r="O60" s="152">
        <v>42478</v>
      </c>
      <c r="P60" s="186">
        <v>2.8519999999999999</v>
      </c>
      <c r="Q60" s="49"/>
      <c r="R60" s="186"/>
      <c r="S60" s="152">
        <v>42478</v>
      </c>
      <c r="T60" s="186">
        <v>3.2549999999999999</v>
      </c>
      <c r="U60" s="186"/>
      <c r="V60" s="187"/>
      <c r="W60" s="152">
        <v>42478</v>
      </c>
      <c r="X60" s="186">
        <v>3.5060000000000002</v>
      </c>
      <c r="Y60" s="49"/>
      <c r="Z60" s="186"/>
      <c r="AA60" s="152">
        <v>42478</v>
      </c>
      <c r="AB60" s="186">
        <v>3.859</v>
      </c>
      <c r="AC60" s="49"/>
      <c r="AD60" s="186"/>
      <c r="AE60" s="152">
        <v>42478</v>
      </c>
      <c r="AF60" s="186"/>
      <c r="AG60" s="186"/>
      <c r="AH60" s="187"/>
      <c r="AI60" s="152">
        <v>42478</v>
      </c>
      <c r="AJ60" s="186"/>
      <c r="AK60" s="49"/>
      <c r="AL60" s="186"/>
      <c r="AM60" s="152">
        <v>42478</v>
      </c>
      <c r="AN60" s="186">
        <v>2.9689999999999999</v>
      </c>
      <c r="AO60" s="49"/>
      <c r="AP60" s="186"/>
      <c r="AQ60" s="152">
        <v>42478</v>
      </c>
      <c r="AR60" s="186">
        <v>3.548</v>
      </c>
      <c r="AS60" s="49"/>
      <c r="AT60" s="186"/>
      <c r="AU60" s="152">
        <v>42478</v>
      </c>
      <c r="AV60" s="186">
        <v>3.6870000000000003</v>
      </c>
      <c r="AW60" s="186"/>
      <c r="AX60" s="187"/>
      <c r="AY60" s="152">
        <v>42478</v>
      </c>
      <c r="AZ60" s="186">
        <v>3.9159999999999999</v>
      </c>
      <c r="BA60" s="49"/>
      <c r="BB60" s="187"/>
      <c r="BC60" s="152">
        <v>42478</v>
      </c>
      <c r="BD60" s="186">
        <v>4.2759999999999998</v>
      </c>
      <c r="BE60" s="49"/>
      <c r="BF60" s="187"/>
      <c r="BG60" s="152">
        <v>42478</v>
      </c>
      <c r="BH60" s="186">
        <v>3.032</v>
      </c>
      <c r="BI60" s="49"/>
      <c r="BJ60" s="186"/>
      <c r="BK60" s="152">
        <v>42478</v>
      </c>
      <c r="BL60" s="186">
        <v>3.431</v>
      </c>
      <c r="BM60" s="186"/>
      <c r="BN60" s="187"/>
      <c r="BO60" s="152">
        <v>42478</v>
      </c>
      <c r="BP60" s="186">
        <v>3.6310000000000002</v>
      </c>
      <c r="BQ60" s="49"/>
      <c r="BR60" s="186"/>
      <c r="BS60" s="152">
        <v>42478</v>
      </c>
      <c r="BT60" s="186">
        <v>4.2539999999999996</v>
      </c>
      <c r="BU60" s="49"/>
      <c r="BV60" s="186"/>
      <c r="BW60" s="152">
        <v>42478</v>
      </c>
      <c r="BX60" s="186"/>
      <c r="BY60" s="186"/>
      <c r="BZ60" s="187"/>
      <c r="CA60" s="152">
        <v>42478</v>
      </c>
      <c r="CB60" s="186">
        <v>3.782</v>
      </c>
      <c r="CC60" s="49"/>
      <c r="CD60" s="187"/>
      <c r="CE60" s="152">
        <v>42478</v>
      </c>
      <c r="CF60" s="186"/>
      <c r="CG60" s="49"/>
      <c r="CH60" s="186"/>
      <c r="CI60" s="152">
        <v>42478</v>
      </c>
      <c r="CJ60" s="186">
        <v>3.9510000000000001</v>
      </c>
      <c r="CK60" s="186"/>
      <c r="CL60" s="187"/>
      <c r="CM60" s="152">
        <v>42478</v>
      </c>
      <c r="CN60" s="186"/>
      <c r="CO60" s="49"/>
      <c r="CP60" s="186"/>
      <c r="CQ60" s="152">
        <v>42478</v>
      </c>
      <c r="CR60" s="186">
        <v>3.1390000000000002</v>
      </c>
      <c r="CS60" s="186"/>
      <c r="CT60" s="187"/>
      <c r="CU60" s="152">
        <v>42478</v>
      </c>
      <c r="CV60" s="186">
        <v>3.48</v>
      </c>
      <c r="CW60" s="49"/>
      <c r="CX60" s="187"/>
      <c r="CY60" s="152">
        <v>42478</v>
      </c>
      <c r="CZ60" s="186">
        <v>3.6760000000000002</v>
      </c>
      <c r="DA60" s="49"/>
      <c r="DB60" s="186"/>
      <c r="DC60" s="152">
        <v>42478</v>
      </c>
      <c r="DD60" s="186">
        <v>3.9459999999999997</v>
      </c>
      <c r="DE60" s="186"/>
      <c r="DF60" s="190"/>
      <c r="DG60" s="194">
        <v>42478</v>
      </c>
      <c r="DH60" s="247">
        <v>4.0389999999999997</v>
      </c>
      <c r="DI60" s="191"/>
      <c r="DJ60" s="187"/>
      <c r="DK60" s="152">
        <v>42478</v>
      </c>
      <c r="DL60" s="186"/>
      <c r="DM60" s="49"/>
      <c r="DN60" s="186"/>
      <c r="DO60" s="152">
        <v>42478</v>
      </c>
      <c r="DP60" s="186"/>
      <c r="DQ60" s="186"/>
      <c r="DR60" s="187"/>
      <c r="DS60" s="152">
        <v>42478</v>
      </c>
      <c r="DT60" s="186">
        <v>2.7290000000000001</v>
      </c>
      <c r="DU60" s="49"/>
      <c r="DV60" s="187"/>
      <c r="DW60" s="152">
        <v>42478</v>
      </c>
      <c r="DX60" s="186">
        <v>3.032</v>
      </c>
      <c r="DY60" s="49"/>
      <c r="DZ60" s="187"/>
      <c r="EA60" s="152">
        <v>42478</v>
      </c>
      <c r="EB60" s="186">
        <v>3.1080000000000001</v>
      </c>
      <c r="EC60" s="49"/>
      <c r="ED60" s="186"/>
      <c r="EE60" s="152">
        <v>42478</v>
      </c>
      <c r="EF60" s="186">
        <v>3.165</v>
      </c>
      <c r="EG60" s="186"/>
      <c r="EH60" s="187"/>
      <c r="EI60" s="152">
        <v>42478</v>
      </c>
      <c r="EJ60" s="186">
        <v>3.23</v>
      </c>
      <c r="EK60" s="49"/>
      <c r="EL60" s="187"/>
      <c r="EM60" s="152">
        <v>42478</v>
      </c>
      <c r="EN60" s="186">
        <v>3.6080000000000001</v>
      </c>
      <c r="EO60" s="49"/>
      <c r="EP60" s="187"/>
      <c r="EQ60" s="152">
        <v>42478</v>
      </c>
      <c r="ER60" s="186">
        <v>3.7549999999999999</v>
      </c>
      <c r="ES60" s="49"/>
      <c r="ET60" s="187"/>
      <c r="EU60" s="152">
        <v>42478</v>
      </c>
      <c r="EV60" s="186">
        <v>4.407</v>
      </c>
      <c r="EW60" s="49"/>
      <c r="EX60" s="186"/>
      <c r="EY60" s="152">
        <v>42478</v>
      </c>
      <c r="EZ60" s="63"/>
      <c r="FA60" s="186"/>
      <c r="FB60" s="187"/>
      <c r="FC60" s="152">
        <v>42478</v>
      </c>
      <c r="FD60" s="186"/>
      <c r="FE60" s="49"/>
      <c r="FF60" s="186"/>
      <c r="FG60" s="152">
        <v>42478</v>
      </c>
      <c r="FH60" s="186"/>
      <c r="FI60" s="186"/>
      <c r="FJ60" s="187"/>
      <c r="FK60" s="152">
        <v>42478</v>
      </c>
      <c r="FL60" s="186"/>
      <c r="FM60" s="49"/>
      <c r="FN60" s="186"/>
      <c r="FO60" s="152">
        <v>42478</v>
      </c>
      <c r="FP60" s="186">
        <v>3.3849999999999998</v>
      </c>
      <c r="FQ60" s="186"/>
      <c r="FR60" s="187"/>
      <c r="FS60" s="152">
        <v>42478</v>
      </c>
      <c r="FT60" s="186">
        <v>3.8919999999999999</v>
      </c>
      <c r="FU60" s="186"/>
      <c r="FV60" s="187"/>
      <c r="FW60" s="152">
        <v>42478</v>
      </c>
      <c r="FX60" s="186">
        <v>3.9809999999999999</v>
      </c>
      <c r="FY60" s="186"/>
      <c r="FZ60" s="187"/>
      <c r="GA60" s="152">
        <v>42478</v>
      </c>
      <c r="GB60" s="186"/>
      <c r="GC60" s="186"/>
      <c r="GD60" s="187"/>
      <c r="GE60" s="152">
        <v>42478</v>
      </c>
      <c r="GF60" s="186"/>
      <c r="GG60" s="49"/>
      <c r="GH60" s="186"/>
      <c r="GI60" s="152">
        <v>42478</v>
      </c>
      <c r="GJ60" s="186"/>
      <c r="GK60" s="186"/>
      <c r="GL60" s="187"/>
      <c r="GM60" s="152">
        <v>42478</v>
      </c>
      <c r="GN60" s="186"/>
      <c r="GO60" s="49"/>
      <c r="GP60" s="186"/>
      <c r="GQ60" s="152">
        <v>42478</v>
      </c>
      <c r="GR60" s="186">
        <v>3.1160000000000001</v>
      </c>
      <c r="GS60" s="49"/>
      <c r="GT60" s="186"/>
      <c r="GU60" s="152">
        <v>42478</v>
      </c>
      <c r="GV60" s="186">
        <v>3.6360000000000001</v>
      </c>
      <c r="GW60" s="49"/>
      <c r="GX60" s="186"/>
      <c r="GY60" s="152">
        <v>42478</v>
      </c>
      <c r="GZ60" s="186">
        <v>4.0030000000000001</v>
      </c>
      <c r="HA60" s="186"/>
      <c r="HB60" s="187"/>
      <c r="HC60" s="152">
        <v>42478</v>
      </c>
      <c r="HD60" s="186">
        <v>4.1370000000000005</v>
      </c>
      <c r="HE60" s="49"/>
      <c r="HF60" s="186"/>
      <c r="HG60" s="152">
        <v>42478</v>
      </c>
      <c r="HH60" s="186">
        <v>4.2770000000000001</v>
      </c>
      <c r="HI60" s="49"/>
      <c r="HJ60" s="187"/>
      <c r="HK60" s="152">
        <v>42478</v>
      </c>
      <c r="HL60" s="186">
        <v>4.7569999999999997</v>
      </c>
      <c r="HM60" s="49"/>
      <c r="HN60" s="186"/>
      <c r="HO60" s="152">
        <v>42478</v>
      </c>
      <c r="HP60" s="186"/>
      <c r="HQ60" s="186"/>
      <c r="HR60" s="187"/>
      <c r="HS60" s="152">
        <v>42478</v>
      </c>
      <c r="HT60" s="186">
        <v>3.25</v>
      </c>
      <c r="HU60" s="49"/>
      <c r="HV60" s="187"/>
      <c r="HW60" s="152">
        <v>42478</v>
      </c>
      <c r="HX60" s="186">
        <v>4.0919999999999996</v>
      </c>
      <c r="HY60" s="49"/>
      <c r="HZ60" s="186"/>
      <c r="IA60" s="152">
        <v>42478</v>
      </c>
      <c r="IB60" s="186">
        <v>3.5390000000000001</v>
      </c>
      <c r="IC60" s="186"/>
      <c r="ID60" s="187"/>
      <c r="IE60" s="152">
        <v>42478</v>
      </c>
      <c r="IF60" s="186">
        <v>3.9910000000000001</v>
      </c>
      <c r="IG60" s="49"/>
      <c r="IH60" s="187"/>
      <c r="II60" s="152">
        <v>42478</v>
      </c>
      <c r="IJ60" s="186">
        <v>4.1139999999999999</v>
      </c>
      <c r="IK60" s="49"/>
    </row>
    <row r="61" spans="2:245" x14ac:dyDescent="0.35">
      <c r="B61" s="187"/>
      <c r="C61" s="152">
        <v>42479</v>
      </c>
      <c r="D61" s="186"/>
      <c r="E61" s="186"/>
      <c r="F61" s="187"/>
      <c r="G61" s="152">
        <v>42479</v>
      </c>
      <c r="H61" s="186">
        <v>3.0190000000000001</v>
      </c>
      <c r="I61" s="49"/>
      <c r="J61" s="186"/>
      <c r="K61" s="152">
        <v>42479</v>
      </c>
      <c r="L61" s="186">
        <v>2.851</v>
      </c>
      <c r="M61" s="49"/>
      <c r="N61" s="187"/>
      <c r="O61" s="152">
        <v>42479</v>
      </c>
      <c r="P61" s="186">
        <v>2.871</v>
      </c>
      <c r="Q61" s="49"/>
      <c r="R61" s="186"/>
      <c r="S61" s="152">
        <v>42479</v>
      </c>
      <c r="T61" s="186">
        <v>3.3079999999999998</v>
      </c>
      <c r="U61" s="186"/>
      <c r="V61" s="187"/>
      <c r="W61" s="152">
        <v>42479</v>
      </c>
      <c r="X61" s="186">
        <v>3.5579999999999998</v>
      </c>
      <c r="Y61" s="49"/>
      <c r="Z61" s="186"/>
      <c r="AA61" s="152">
        <v>42479</v>
      </c>
      <c r="AB61" s="186">
        <v>3.9</v>
      </c>
      <c r="AC61" s="49"/>
      <c r="AD61" s="186"/>
      <c r="AE61" s="152">
        <v>42479</v>
      </c>
      <c r="AF61" s="186"/>
      <c r="AG61" s="186"/>
      <c r="AH61" s="187"/>
      <c r="AI61" s="152">
        <v>42479</v>
      </c>
      <c r="AJ61" s="186"/>
      <c r="AK61" s="49"/>
      <c r="AL61" s="186"/>
      <c r="AM61" s="152">
        <v>42479</v>
      </c>
      <c r="AN61" s="186">
        <v>3.004</v>
      </c>
      <c r="AO61" s="49"/>
      <c r="AP61" s="186"/>
      <c r="AQ61" s="152">
        <v>42479</v>
      </c>
      <c r="AR61" s="186">
        <v>3.6019999999999999</v>
      </c>
      <c r="AS61" s="49"/>
      <c r="AT61" s="186"/>
      <c r="AU61" s="152">
        <v>42479</v>
      </c>
      <c r="AV61" s="186">
        <v>3.7490000000000001</v>
      </c>
      <c r="AW61" s="186"/>
      <c r="AX61" s="187"/>
      <c r="AY61" s="152">
        <v>42479</v>
      </c>
      <c r="AZ61" s="186">
        <v>3.931</v>
      </c>
      <c r="BA61" s="49"/>
      <c r="BB61" s="187"/>
      <c r="BC61" s="152">
        <v>42479</v>
      </c>
      <c r="BD61" s="186">
        <v>4.3179999999999996</v>
      </c>
      <c r="BE61" s="49"/>
      <c r="BF61" s="187"/>
      <c r="BG61" s="152">
        <v>42479</v>
      </c>
      <c r="BH61" s="186">
        <v>3.0550000000000002</v>
      </c>
      <c r="BI61" s="49"/>
      <c r="BJ61" s="186"/>
      <c r="BK61" s="152">
        <v>42479</v>
      </c>
      <c r="BL61" s="186">
        <v>3.4590000000000001</v>
      </c>
      <c r="BM61" s="186"/>
      <c r="BN61" s="187"/>
      <c r="BO61" s="152">
        <v>42479</v>
      </c>
      <c r="BP61" s="186">
        <v>3.6859999999999999</v>
      </c>
      <c r="BQ61" s="49"/>
      <c r="BR61" s="186"/>
      <c r="BS61" s="152">
        <v>42479</v>
      </c>
      <c r="BT61" s="186">
        <v>4.3010000000000002</v>
      </c>
      <c r="BU61" s="49"/>
      <c r="BV61" s="186"/>
      <c r="BW61" s="152">
        <v>42479</v>
      </c>
      <c r="BX61" s="186"/>
      <c r="BY61" s="186"/>
      <c r="BZ61" s="187"/>
      <c r="CA61" s="152">
        <v>42479</v>
      </c>
      <c r="CB61" s="186">
        <v>3.827</v>
      </c>
      <c r="CC61" s="49"/>
      <c r="CD61" s="187"/>
      <c r="CE61" s="152">
        <v>42479</v>
      </c>
      <c r="CF61" s="186"/>
      <c r="CG61" s="49"/>
      <c r="CH61" s="186"/>
      <c r="CI61" s="152">
        <v>42479</v>
      </c>
      <c r="CJ61" s="186">
        <v>3.996</v>
      </c>
      <c r="CK61" s="186"/>
      <c r="CL61" s="187"/>
      <c r="CM61" s="152">
        <v>42479</v>
      </c>
      <c r="CN61" s="186"/>
      <c r="CO61" s="49"/>
      <c r="CP61" s="186"/>
      <c r="CQ61" s="152">
        <v>42479</v>
      </c>
      <c r="CR61" s="186">
        <v>3.1869999999999998</v>
      </c>
      <c r="CS61" s="186"/>
      <c r="CT61" s="187"/>
      <c r="CU61" s="152">
        <v>42479</v>
      </c>
      <c r="CV61" s="186">
        <v>3.5859999999999999</v>
      </c>
      <c r="CW61" s="49"/>
      <c r="CX61" s="187"/>
      <c r="CY61" s="152">
        <v>42479</v>
      </c>
      <c r="CZ61" s="186">
        <v>3.7149999999999999</v>
      </c>
      <c r="DA61" s="49"/>
      <c r="DB61" s="186"/>
      <c r="DC61" s="152">
        <v>42479</v>
      </c>
      <c r="DD61" s="186">
        <v>3.9370000000000003</v>
      </c>
      <c r="DE61" s="186"/>
      <c r="DF61" s="190"/>
      <c r="DG61" s="194">
        <v>42479</v>
      </c>
      <c r="DH61" s="247">
        <v>4.0819999999999999</v>
      </c>
      <c r="DI61" s="191"/>
      <c r="DJ61" s="187"/>
      <c r="DK61" s="152">
        <v>42479</v>
      </c>
      <c r="DL61" s="186"/>
      <c r="DM61" s="49"/>
      <c r="DN61" s="186"/>
      <c r="DO61" s="152">
        <v>42479</v>
      </c>
      <c r="DP61" s="186"/>
      <c r="DQ61" s="186"/>
      <c r="DR61" s="187"/>
      <c r="DS61" s="152">
        <v>42479</v>
      </c>
      <c r="DT61" s="186">
        <v>2.7730000000000001</v>
      </c>
      <c r="DU61" s="49"/>
      <c r="DV61" s="187"/>
      <c r="DW61" s="152">
        <v>42479</v>
      </c>
      <c r="DX61" s="186">
        <v>3.081</v>
      </c>
      <c r="DY61" s="49"/>
      <c r="DZ61" s="187"/>
      <c r="EA61" s="152">
        <v>42479</v>
      </c>
      <c r="EB61" s="186">
        <v>3.149</v>
      </c>
      <c r="EC61" s="49"/>
      <c r="ED61" s="186"/>
      <c r="EE61" s="152">
        <v>42479</v>
      </c>
      <c r="EF61" s="186">
        <v>3.2149999999999999</v>
      </c>
      <c r="EG61" s="186"/>
      <c r="EH61" s="187"/>
      <c r="EI61" s="152">
        <v>42479</v>
      </c>
      <c r="EJ61" s="186">
        <v>3.2690000000000001</v>
      </c>
      <c r="EK61" s="49"/>
      <c r="EL61" s="187"/>
      <c r="EM61" s="152">
        <v>42479</v>
      </c>
      <c r="EN61" s="186">
        <v>3.6459999999999999</v>
      </c>
      <c r="EO61" s="49"/>
      <c r="EP61" s="187"/>
      <c r="EQ61" s="152">
        <v>42479</v>
      </c>
      <c r="ER61" s="186">
        <v>3.798</v>
      </c>
      <c r="ES61" s="49"/>
      <c r="ET61" s="187"/>
      <c r="EU61" s="152">
        <v>42479</v>
      </c>
      <c r="EV61" s="186">
        <v>4.4550000000000001</v>
      </c>
      <c r="EW61" s="49"/>
      <c r="EX61" s="186"/>
      <c r="EY61" s="152">
        <v>42479</v>
      </c>
      <c r="EZ61" s="63"/>
      <c r="FA61" s="186"/>
      <c r="FB61" s="187"/>
      <c r="FC61" s="152">
        <v>42479</v>
      </c>
      <c r="FD61" s="186"/>
      <c r="FE61" s="49"/>
      <c r="FF61" s="186"/>
      <c r="FG61" s="152">
        <v>42479</v>
      </c>
      <c r="FH61" s="186"/>
      <c r="FI61" s="186"/>
      <c r="FJ61" s="187"/>
      <c r="FK61" s="152">
        <v>42479</v>
      </c>
      <c r="FL61" s="186"/>
      <c r="FM61" s="49"/>
      <c r="FN61" s="186"/>
      <c r="FO61" s="152">
        <v>42479</v>
      </c>
      <c r="FP61" s="186">
        <v>3.4390000000000001</v>
      </c>
      <c r="FQ61" s="186"/>
      <c r="FR61" s="187"/>
      <c r="FS61" s="152">
        <v>42479</v>
      </c>
      <c r="FT61" s="186">
        <v>3.9340000000000002</v>
      </c>
      <c r="FU61" s="186"/>
      <c r="FV61" s="187"/>
      <c r="FW61" s="152">
        <v>42479</v>
      </c>
      <c r="FX61" s="186">
        <v>4.0170000000000003</v>
      </c>
      <c r="FY61" s="186"/>
      <c r="FZ61" s="187"/>
      <c r="GA61" s="152">
        <v>42479</v>
      </c>
      <c r="GB61" s="186"/>
      <c r="GC61" s="186"/>
      <c r="GD61" s="187"/>
      <c r="GE61" s="152">
        <v>42479</v>
      </c>
      <c r="GF61" s="186"/>
      <c r="GG61" s="49"/>
      <c r="GH61" s="186"/>
      <c r="GI61" s="152">
        <v>42479</v>
      </c>
      <c r="GJ61" s="186"/>
      <c r="GK61" s="186"/>
      <c r="GL61" s="187"/>
      <c r="GM61" s="152">
        <v>42479</v>
      </c>
      <c r="GN61" s="186"/>
      <c r="GO61" s="49"/>
      <c r="GP61" s="186"/>
      <c r="GQ61" s="152">
        <v>42479</v>
      </c>
      <c r="GR61" s="186">
        <v>3.1520000000000001</v>
      </c>
      <c r="GS61" s="49"/>
      <c r="GT61" s="186"/>
      <c r="GU61" s="152">
        <v>42479</v>
      </c>
      <c r="GV61" s="186">
        <v>3.694</v>
      </c>
      <c r="GW61" s="49"/>
      <c r="GX61" s="186"/>
      <c r="GY61" s="152">
        <v>42479</v>
      </c>
      <c r="GZ61" s="186">
        <v>4.0460000000000003</v>
      </c>
      <c r="HA61" s="186"/>
      <c r="HB61" s="187"/>
      <c r="HC61" s="152">
        <v>42479</v>
      </c>
      <c r="HD61" s="186">
        <v>4.1820000000000004</v>
      </c>
      <c r="HE61" s="49"/>
      <c r="HF61" s="186"/>
      <c r="HG61" s="152">
        <v>42479</v>
      </c>
      <c r="HH61" s="186">
        <v>4.343</v>
      </c>
      <c r="HI61" s="49"/>
      <c r="HJ61" s="187"/>
      <c r="HK61" s="152">
        <v>42479</v>
      </c>
      <c r="HL61" s="186">
        <v>4.8109999999999999</v>
      </c>
      <c r="HM61" s="49"/>
      <c r="HN61" s="186"/>
      <c r="HO61" s="152">
        <v>42479</v>
      </c>
      <c r="HP61" s="186"/>
      <c r="HQ61" s="186"/>
      <c r="HR61" s="187"/>
      <c r="HS61" s="152">
        <v>42479</v>
      </c>
      <c r="HT61" s="186">
        <v>3.3069999999999999</v>
      </c>
      <c r="HU61" s="49"/>
      <c r="HV61" s="187"/>
      <c r="HW61" s="152">
        <v>42479</v>
      </c>
      <c r="HX61" s="186">
        <v>4.1210000000000004</v>
      </c>
      <c r="HY61" s="49"/>
      <c r="HZ61" s="186"/>
      <c r="IA61" s="152">
        <v>42479</v>
      </c>
      <c r="IB61" s="186">
        <v>3.5789999999999997</v>
      </c>
      <c r="IC61" s="186"/>
      <c r="ID61" s="187"/>
      <c r="IE61" s="152">
        <v>42479</v>
      </c>
      <c r="IF61" s="186">
        <v>4.032</v>
      </c>
      <c r="IG61" s="49"/>
      <c r="IH61" s="187"/>
      <c r="II61" s="152">
        <v>42479</v>
      </c>
      <c r="IJ61" s="186">
        <v>4.141</v>
      </c>
      <c r="IK61" s="49"/>
    </row>
    <row r="62" spans="2:245" x14ac:dyDescent="0.35">
      <c r="B62" s="187"/>
      <c r="C62" s="152">
        <v>42480</v>
      </c>
      <c r="D62" s="186"/>
      <c r="E62" s="186"/>
      <c r="F62" s="187"/>
      <c r="G62" s="152">
        <v>42480</v>
      </c>
      <c r="H62" s="186">
        <v>2.9969999999999999</v>
      </c>
      <c r="I62" s="49"/>
      <c r="J62" s="186"/>
      <c r="K62" s="152">
        <v>42480</v>
      </c>
      <c r="L62" s="186">
        <v>2.8149999999999999</v>
      </c>
      <c r="M62" s="49"/>
      <c r="N62" s="187"/>
      <c r="O62" s="152">
        <v>42480</v>
      </c>
      <c r="P62" s="186">
        <v>2.835</v>
      </c>
      <c r="Q62" s="49"/>
      <c r="R62" s="186"/>
      <c r="S62" s="152">
        <v>42480</v>
      </c>
      <c r="T62" s="186">
        <v>3.262</v>
      </c>
      <c r="U62" s="186"/>
      <c r="V62" s="187"/>
      <c r="W62" s="152">
        <v>42480</v>
      </c>
      <c r="X62" s="186">
        <v>3.508</v>
      </c>
      <c r="Y62" s="49"/>
      <c r="Z62" s="186"/>
      <c r="AA62" s="152">
        <v>42480</v>
      </c>
      <c r="AB62" s="186">
        <v>3.855</v>
      </c>
      <c r="AC62" s="49"/>
      <c r="AD62" s="186"/>
      <c r="AE62" s="152">
        <v>42480</v>
      </c>
      <c r="AF62" s="186"/>
      <c r="AG62" s="186"/>
      <c r="AH62" s="187"/>
      <c r="AI62" s="152">
        <v>42480</v>
      </c>
      <c r="AJ62" s="186"/>
      <c r="AK62" s="49"/>
      <c r="AL62" s="186"/>
      <c r="AM62" s="152">
        <v>42480</v>
      </c>
      <c r="AN62" s="186">
        <v>2.9849999999999999</v>
      </c>
      <c r="AO62" s="49"/>
      <c r="AP62" s="186"/>
      <c r="AQ62" s="152">
        <v>42480</v>
      </c>
      <c r="AR62" s="186">
        <v>3.5579999999999998</v>
      </c>
      <c r="AS62" s="49"/>
      <c r="AT62" s="186"/>
      <c r="AU62" s="152">
        <v>42480</v>
      </c>
      <c r="AV62" s="186">
        <v>3.6930000000000001</v>
      </c>
      <c r="AW62" s="186"/>
      <c r="AX62" s="187"/>
      <c r="AY62" s="152">
        <v>42480</v>
      </c>
      <c r="AZ62" s="186">
        <v>3.895</v>
      </c>
      <c r="BA62" s="49"/>
      <c r="BB62" s="187"/>
      <c r="BC62" s="152">
        <v>42480</v>
      </c>
      <c r="BD62" s="186">
        <v>4.29</v>
      </c>
      <c r="BE62" s="49"/>
      <c r="BF62" s="187"/>
      <c r="BG62" s="152">
        <v>42480</v>
      </c>
      <c r="BH62" s="186">
        <v>3.0270000000000001</v>
      </c>
      <c r="BI62" s="49"/>
      <c r="BJ62" s="186"/>
      <c r="BK62" s="152">
        <v>42480</v>
      </c>
      <c r="BL62" s="186">
        <v>3.4390000000000001</v>
      </c>
      <c r="BM62" s="186"/>
      <c r="BN62" s="187"/>
      <c r="BO62" s="152">
        <v>42480</v>
      </c>
      <c r="BP62" s="186">
        <v>3.6390000000000002</v>
      </c>
      <c r="BQ62" s="49"/>
      <c r="BR62" s="186"/>
      <c r="BS62" s="152">
        <v>42480</v>
      </c>
      <c r="BT62" s="186">
        <v>4.2640000000000002</v>
      </c>
      <c r="BU62" s="49"/>
      <c r="BV62" s="186"/>
      <c r="BW62" s="152">
        <v>42480</v>
      </c>
      <c r="BX62" s="186"/>
      <c r="BY62" s="186"/>
      <c r="BZ62" s="187"/>
      <c r="CA62" s="152">
        <v>42480</v>
      </c>
      <c r="CB62" s="186">
        <v>3.7930000000000001</v>
      </c>
      <c r="CC62" s="49"/>
      <c r="CD62" s="187"/>
      <c r="CE62" s="152">
        <v>42480</v>
      </c>
      <c r="CF62" s="186"/>
      <c r="CG62" s="49"/>
      <c r="CH62" s="186"/>
      <c r="CI62" s="152">
        <v>42480</v>
      </c>
      <c r="CJ62" s="186">
        <v>3.9539999999999997</v>
      </c>
      <c r="CK62" s="186"/>
      <c r="CL62" s="187"/>
      <c r="CM62" s="152">
        <v>42480</v>
      </c>
      <c r="CN62" s="186"/>
      <c r="CO62" s="49"/>
      <c r="CP62" s="186"/>
      <c r="CQ62" s="152">
        <v>42480</v>
      </c>
      <c r="CR62" s="186">
        <v>3.1509999999999998</v>
      </c>
      <c r="CS62" s="186"/>
      <c r="CT62" s="187"/>
      <c r="CU62" s="152">
        <v>42480</v>
      </c>
      <c r="CV62" s="186">
        <v>3.54</v>
      </c>
      <c r="CW62" s="49"/>
      <c r="CX62" s="187"/>
      <c r="CY62" s="152">
        <v>42480</v>
      </c>
      <c r="CZ62" s="186">
        <v>3.6749999999999998</v>
      </c>
      <c r="DA62" s="49"/>
      <c r="DB62" s="186"/>
      <c r="DC62" s="152">
        <v>42480</v>
      </c>
      <c r="DD62" s="186">
        <v>3.9329999999999998</v>
      </c>
      <c r="DE62" s="186"/>
      <c r="DF62" s="190"/>
      <c r="DG62" s="194">
        <v>42480</v>
      </c>
      <c r="DH62" s="247">
        <v>4.0460000000000003</v>
      </c>
      <c r="DI62" s="191"/>
      <c r="DJ62" s="187"/>
      <c r="DK62" s="152">
        <v>42480</v>
      </c>
      <c r="DL62" s="186"/>
      <c r="DM62" s="49"/>
      <c r="DN62" s="186"/>
      <c r="DO62" s="152">
        <v>42480</v>
      </c>
      <c r="DP62" s="186"/>
      <c r="DQ62" s="186"/>
      <c r="DR62" s="187"/>
      <c r="DS62" s="152">
        <v>42480</v>
      </c>
      <c r="DT62" s="186">
        <v>2.74</v>
      </c>
      <c r="DU62" s="49"/>
      <c r="DV62" s="187"/>
      <c r="DW62" s="152">
        <v>42480</v>
      </c>
      <c r="DX62" s="186">
        <v>3.0390000000000001</v>
      </c>
      <c r="DY62" s="49"/>
      <c r="DZ62" s="187"/>
      <c r="EA62" s="152">
        <v>42480</v>
      </c>
      <c r="EB62" s="186">
        <v>3.1179999999999999</v>
      </c>
      <c r="EC62" s="49"/>
      <c r="ED62" s="186"/>
      <c r="EE62" s="152">
        <v>42480</v>
      </c>
      <c r="EF62" s="186">
        <v>3.173</v>
      </c>
      <c r="EG62" s="186"/>
      <c r="EH62" s="187"/>
      <c r="EI62" s="152">
        <v>42480</v>
      </c>
      <c r="EJ62" s="186">
        <v>3.2359999999999998</v>
      </c>
      <c r="EK62" s="49"/>
      <c r="EL62" s="187"/>
      <c r="EM62" s="152">
        <v>42480</v>
      </c>
      <c r="EN62" s="186">
        <v>3.6539999999999999</v>
      </c>
      <c r="EO62" s="49"/>
      <c r="EP62" s="187"/>
      <c r="EQ62" s="152">
        <v>42480</v>
      </c>
      <c r="ER62" s="186">
        <v>3.7629999999999999</v>
      </c>
      <c r="ES62" s="49"/>
      <c r="ET62" s="187"/>
      <c r="EU62" s="152">
        <v>42480</v>
      </c>
      <c r="EV62" s="186">
        <v>4.4249999999999998</v>
      </c>
      <c r="EW62" s="49"/>
      <c r="EX62" s="186"/>
      <c r="EY62" s="152">
        <v>42480</v>
      </c>
      <c r="EZ62" s="63"/>
      <c r="FA62" s="186"/>
      <c r="FB62" s="187"/>
      <c r="FC62" s="152">
        <v>42480</v>
      </c>
      <c r="FD62" s="186"/>
      <c r="FE62" s="49"/>
      <c r="FF62" s="186"/>
      <c r="FG62" s="152">
        <v>42480</v>
      </c>
      <c r="FH62" s="186"/>
      <c r="FI62" s="186"/>
      <c r="FJ62" s="187"/>
      <c r="FK62" s="152">
        <v>42480</v>
      </c>
      <c r="FL62" s="186"/>
      <c r="FM62" s="49"/>
      <c r="FN62" s="186"/>
      <c r="FO62" s="152">
        <v>42480</v>
      </c>
      <c r="FP62" s="186">
        <v>3.3929999999999998</v>
      </c>
      <c r="FQ62" s="186"/>
      <c r="FR62" s="187"/>
      <c r="FS62" s="152">
        <v>42480</v>
      </c>
      <c r="FT62" s="186">
        <v>3.8970000000000002</v>
      </c>
      <c r="FU62" s="186"/>
      <c r="FV62" s="187"/>
      <c r="FW62" s="152">
        <v>42480</v>
      </c>
      <c r="FX62" s="186">
        <v>3.98</v>
      </c>
      <c r="FY62" s="186"/>
      <c r="FZ62" s="187"/>
      <c r="GA62" s="152">
        <v>42480</v>
      </c>
      <c r="GB62" s="186"/>
      <c r="GC62" s="186"/>
      <c r="GD62" s="187"/>
      <c r="GE62" s="152">
        <v>42480</v>
      </c>
      <c r="GF62" s="186"/>
      <c r="GG62" s="49"/>
      <c r="GH62" s="186"/>
      <c r="GI62" s="152">
        <v>42480</v>
      </c>
      <c r="GJ62" s="186"/>
      <c r="GK62" s="186"/>
      <c r="GL62" s="187"/>
      <c r="GM62" s="152">
        <v>42480</v>
      </c>
      <c r="GN62" s="186"/>
      <c r="GO62" s="49"/>
      <c r="GP62" s="186"/>
      <c r="GQ62" s="152">
        <v>42480</v>
      </c>
      <c r="GR62" s="186">
        <v>3.1259999999999999</v>
      </c>
      <c r="GS62" s="49"/>
      <c r="GT62" s="186"/>
      <c r="GU62" s="152">
        <v>42480</v>
      </c>
      <c r="GV62" s="186">
        <v>3.6419999999999999</v>
      </c>
      <c r="GW62" s="49"/>
      <c r="GX62" s="186"/>
      <c r="GY62" s="152">
        <v>42480</v>
      </c>
      <c r="GZ62" s="186">
        <v>4</v>
      </c>
      <c r="HA62" s="186"/>
      <c r="HB62" s="187"/>
      <c r="HC62" s="152">
        <v>42480</v>
      </c>
      <c r="HD62" s="186">
        <v>4.1420000000000003</v>
      </c>
      <c r="HE62" s="49"/>
      <c r="HF62" s="186"/>
      <c r="HG62" s="152">
        <v>42480</v>
      </c>
      <c r="HH62" s="186">
        <v>4.2880000000000003</v>
      </c>
      <c r="HI62" s="49"/>
      <c r="HJ62" s="187"/>
      <c r="HK62" s="152">
        <v>42480</v>
      </c>
      <c r="HL62" s="186">
        <v>4.774</v>
      </c>
      <c r="HM62" s="49"/>
      <c r="HN62" s="186"/>
      <c r="HO62" s="152">
        <v>42480</v>
      </c>
      <c r="HP62" s="186"/>
      <c r="HQ62" s="186"/>
      <c r="HR62" s="187"/>
      <c r="HS62" s="152">
        <v>42480</v>
      </c>
      <c r="HT62" s="186">
        <v>3.262</v>
      </c>
      <c r="HU62" s="49"/>
      <c r="HV62" s="187"/>
      <c r="HW62" s="152">
        <v>42480</v>
      </c>
      <c r="HX62" s="186">
        <v>4.0860000000000003</v>
      </c>
      <c r="HY62" s="49"/>
      <c r="HZ62" s="186"/>
      <c r="IA62" s="152">
        <v>42480</v>
      </c>
      <c r="IB62" s="186">
        <v>3.5470000000000002</v>
      </c>
      <c r="IC62" s="186"/>
      <c r="ID62" s="187"/>
      <c r="IE62" s="152">
        <v>42480</v>
      </c>
      <c r="IF62" s="186">
        <v>3.9969999999999999</v>
      </c>
      <c r="IG62" s="49"/>
      <c r="IH62" s="187"/>
      <c r="II62" s="152">
        <v>42480</v>
      </c>
      <c r="IJ62" s="186">
        <v>4.0960000000000001</v>
      </c>
      <c r="IK62" s="49"/>
    </row>
    <row r="63" spans="2:245" x14ac:dyDescent="0.35">
      <c r="B63" s="187"/>
      <c r="C63" s="152">
        <v>42481</v>
      </c>
      <c r="D63" s="186"/>
      <c r="E63" s="186"/>
      <c r="F63" s="187"/>
      <c r="G63" s="152">
        <v>42481</v>
      </c>
      <c r="H63" s="186">
        <v>2.972</v>
      </c>
      <c r="I63" s="49"/>
      <c r="J63" s="186"/>
      <c r="K63" s="152">
        <v>42481</v>
      </c>
      <c r="L63" s="186">
        <v>2.7919999999999998</v>
      </c>
      <c r="M63" s="49"/>
      <c r="N63" s="187"/>
      <c r="O63" s="152">
        <v>42481</v>
      </c>
      <c r="P63" s="186">
        <v>2.8140000000000001</v>
      </c>
      <c r="Q63" s="49"/>
      <c r="R63" s="186"/>
      <c r="S63" s="152">
        <v>42481</v>
      </c>
      <c r="T63" s="186">
        <v>3.26</v>
      </c>
      <c r="U63" s="186"/>
      <c r="V63" s="187"/>
      <c r="W63" s="152">
        <v>42481</v>
      </c>
      <c r="X63" s="186">
        <v>3.5209999999999999</v>
      </c>
      <c r="Y63" s="49"/>
      <c r="Z63" s="186"/>
      <c r="AA63" s="152">
        <v>42481</v>
      </c>
      <c r="AB63" s="186">
        <v>3.8849999999999998</v>
      </c>
      <c r="AC63" s="49"/>
      <c r="AD63" s="186"/>
      <c r="AE63" s="152">
        <v>42481</v>
      </c>
      <c r="AF63" s="186"/>
      <c r="AG63" s="186"/>
      <c r="AH63" s="187"/>
      <c r="AI63" s="152">
        <v>42481</v>
      </c>
      <c r="AJ63" s="186"/>
      <c r="AK63" s="49"/>
      <c r="AL63" s="186"/>
      <c r="AM63" s="152">
        <v>42481</v>
      </c>
      <c r="AN63" s="186">
        <v>2.9619999999999997</v>
      </c>
      <c r="AO63" s="49"/>
      <c r="AP63" s="186"/>
      <c r="AQ63" s="152">
        <v>42481</v>
      </c>
      <c r="AR63" s="186">
        <v>3.552</v>
      </c>
      <c r="AS63" s="49"/>
      <c r="AT63" s="186"/>
      <c r="AU63" s="152">
        <v>42481</v>
      </c>
      <c r="AV63" s="186">
        <v>3.6949999999999998</v>
      </c>
      <c r="AW63" s="186"/>
      <c r="AX63" s="187"/>
      <c r="AY63" s="152">
        <v>42481</v>
      </c>
      <c r="AZ63" s="186">
        <v>3.919</v>
      </c>
      <c r="BA63" s="49"/>
      <c r="BB63" s="187"/>
      <c r="BC63" s="152">
        <v>42481</v>
      </c>
      <c r="BD63" s="186">
        <v>4.3179999999999996</v>
      </c>
      <c r="BE63" s="49"/>
      <c r="BF63" s="187"/>
      <c r="BG63" s="152">
        <v>42481</v>
      </c>
      <c r="BH63" s="186">
        <v>3.0049999999999999</v>
      </c>
      <c r="BI63" s="49"/>
      <c r="BJ63" s="186"/>
      <c r="BK63" s="152">
        <v>42481</v>
      </c>
      <c r="BL63" s="186">
        <v>3.4329999999999998</v>
      </c>
      <c r="BM63" s="186"/>
      <c r="BN63" s="187"/>
      <c r="BO63" s="152">
        <v>42481</v>
      </c>
      <c r="BP63" s="186">
        <v>3.637</v>
      </c>
      <c r="BQ63" s="49"/>
      <c r="BR63" s="186"/>
      <c r="BS63" s="152">
        <v>42481</v>
      </c>
      <c r="BT63" s="186">
        <v>4.2960000000000003</v>
      </c>
      <c r="BU63" s="49"/>
      <c r="BV63" s="186"/>
      <c r="BW63" s="152">
        <v>42481</v>
      </c>
      <c r="BX63" s="186"/>
      <c r="BY63" s="186"/>
      <c r="BZ63" s="187"/>
      <c r="CA63" s="152">
        <v>42481</v>
      </c>
      <c r="CB63" s="186">
        <v>3.7909999999999999</v>
      </c>
      <c r="CC63" s="49"/>
      <c r="CD63" s="187"/>
      <c r="CE63" s="152">
        <v>42481</v>
      </c>
      <c r="CF63" s="186"/>
      <c r="CG63" s="49"/>
      <c r="CH63" s="186"/>
      <c r="CI63" s="152">
        <v>42481</v>
      </c>
      <c r="CJ63" s="186">
        <v>3.9660000000000002</v>
      </c>
      <c r="CK63" s="186"/>
      <c r="CL63" s="187"/>
      <c r="CM63" s="152">
        <v>42481</v>
      </c>
      <c r="CN63" s="186"/>
      <c r="CO63" s="49"/>
      <c r="CP63" s="186"/>
      <c r="CQ63" s="152">
        <v>42481</v>
      </c>
      <c r="CR63" s="186">
        <v>3.13</v>
      </c>
      <c r="CS63" s="186"/>
      <c r="CT63" s="187"/>
      <c r="CU63" s="152">
        <v>42481</v>
      </c>
      <c r="CV63" s="186">
        <v>3.5129999999999999</v>
      </c>
      <c r="CW63" s="49"/>
      <c r="CX63" s="187"/>
      <c r="CY63" s="152">
        <v>42481</v>
      </c>
      <c r="CZ63" s="186">
        <v>3.6739999999999999</v>
      </c>
      <c r="DA63" s="49"/>
      <c r="DB63" s="186"/>
      <c r="DC63" s="152">
        <v>42481</v>
      </c>
      <c r="DD63" s="186">
        <v>3.9409999999999998</v>
      </c>
      <c r="DE63" s="186"/>
      <c r="DF63" s="190"/>
      <c r="DG63" s="194">
        <v>42481</v>
      </c>
      <c r="DH63" s="247">
        <v>4.0670000000000002</v>
      </c>
      <c r="DI63" s="191"/>
      <c r="DJ63" s="187"/>
      <c r="DK63" s="152">
        <v>42481</v>
      </c>
      <c r="DL63" s="186"/>
      <c r="DM63" s="49"/>
      <c r="DN63" s="186"/>
      <c r="DO63" s="152">
        <v>42481</v>
      </c>
      <c r="DP63" s="186"/>
      <c r="DQ63" s="186"/>
      <c r="DR63" s="187"/>
      <c r="DS63" s="152">
        <v>42481</v>
      </c>
      <c r="DT63" s="186">
        <v>2.718</v>
      </c>
      <c r="DU63" s="49"/>
      <c r="DV63" s="187"/>
      <c r="DW63" s="152">
        <v>42481</v>
      </c>
      <c r="DX63" s="186">
        <v>3.0310000000000001</v>
      </c>
      <c r="DY63" s="49"/>
      <c r="DZ63" s="187"/>
      <c r="EA63" s="152">
        <v>42481</v>
      </c>
      <c r="EB63" s="186">
        <v>3.1120000000000001</v>
      </c>
      <c r="EC63" s="49"/>
      <c r="ED63" s="186"/>
      <c r="EE63" s="152">
        <v>42481</v>
      </c>
      <c r="EF63" s="186">
        <v>3.17</v>
      </c>
      <c r="EG63" s="186"/>
      <c r="EH63" s="187"/>
      <c r="EI63" s="152">
        <v>42481</v>
      </c>
      <c r="EJ63" s="186">
        <v>3.238</v>
      </c>
      <c r="EK63" s="49"/>
      <c r="EL63" s="187"/>
      <c r="EM63" s="152">
        <v>42481</v>
      </c>
      <c r="EN63" s="186">
        <v>3.641</v>
      </c>
      <c r="EO63" s="49"/>
      <c r="EP63" s="187"/>
      <c r="EQ63" s="152">
        <v>42481</v>
      </c>
      <c r="ER63" s="186">
        <v>3.8029999999999999</v>
      </c>
      <c r="ES63" s="49"/>
      <c r="ET63" s="187"/>
      <c r="EU63" s="152">
        <v>42481</v>
      </c>
      <c r="EV63" s="186">
        <v>4.4719999999999995</v>
      </c>
      <c r="EW63" s="49"/>
      <c r="EX63" s="186"/>
      <c r="EY63" s="152">
        <v>42481</v>
      </c>
      <c r="EZ63" s="63"/>
      <c r="FA63" s="186"/>
      <c r="FB63" s="187"/>
      <c r="FC63" s="152">
        <v>42481</v>
      </c>
      <c r="FD63" s="186"/>
      <c r="FE63" s="49"/>
      <c r="FF63" s="186"/>
      <c r="FG63" s="152">
        <v>42481</v>
      </c>
      <c r="FH63" s="186"/>
      <c r="FI63" s="186"/>
      <c r="FJ63" s="187"/>
      <c r="FK63" s="152">
        <v>42481</v>
      </c>
      <c r="FL63" s="186"/>
      <c r="FM63" s="49"/>
      <c r="FN63" s="186"/>
      <c r="FO63" s="152">
        <v>42481</v>
      </c>
      <c r="FP63" s="186">
        <v>3.39</v>
      </c>
      <c r="FQ63" s="186"/>
      <c r="FR63" s="187"/>
      <c r="FS63" s="152">
        <v>42481</v>
      </c>
      <c r="FT63" s="186">
        <v>3.9210000000000003</v>
      </c>
      <c r="FU63" s="186"/>
      <c r="FV63" s="187"/>
      <c r="FW63" s="152">
        <v>42481</v>
      </c>
      <c r="FX63" s="186">
        <v>4.016</v>
      </c>
      <c r="FY63" s="186"/>
      <c r="FZ63" s="187"/>
      <c r="GA63" s="152">
        <v>42481</v>
      </c>
      <c r="GB63" s="186"/>
      <c r="GC63" s="186"/>
      <c r="GD63" s="187"/>
      <c r="GE63" s="152">
        <v>42481</v>
      </c>
      <c r="GF63" s="186"/>
      <c r="GG63" s="49"/>
      <c r="GH63" s="186"/>
      <c r="GI63" s="152">
        <v>42481</v>
      </c>
      <c r="GJ63" s="186"/>
      <c r="GK63" s="186"/>
      <c r="GL63" s="187"/>
      <c r="GM63" s="152">
        <v>42481</v>
      </c>
      <c r="GN63" s="186"/>
      <c r="GO63" s="49"/>
      <c r="GP63" s="186"/>
      <c r="GQ63" s="152">
        <v>42481</v>
      </c>
      <c r="GR63" s="186">
        <v>3.1059999999999999</v>
      </c>
      <c r="GS63" s="49"/>
      <c r="GT63" s="186"/>
      <c r="GU63" s="152">
        <v>42481</v>
      </c>
      <c r="GV63" s="186">
        <v>3.641</v>
      </c>
      <c r="GW63" s="49"/>
      <c r="GX63" s="186"/>
      <c r="GY63" s="152">
        <v>42481</v>
      </c>
      <c r="GZ63" s="186">
        <v>4.0190000000000001</v>
      </c>
      <c r="HA63" s="186"/>
      <c r="HB63" s="187"/>
      <c r="HC63" s="152">
        <v>42481</v>
      </c>
      <c r="HD63" s="186">
        <v>4.1639999999999997</v>
      </c>
      <c r="HE63" s="49"/>
      <c r="HF63" s="186"/>
      <c r="HG63" s="152">
        <v>42481</v>
      </c>
      <c r="HH63" s="186">
        <v>4.3120000000000003</v>
      </c>
      <c r="HI63" s="49"/>
      <c r="HJ63" s="187"/>
      <c r="HK63" s="152">
        <v>42481</v>
      </c>
      <c r="HL63" s="186">
        <v>4.8149999999999995</v>
      </c>
      <c r="HM63" s="49"/>
      <c r="HN63" s="186"/>
      <c r="HO63" s="152">
        <v>42481</v>
      </c>
      <c r="HP63" s="186"/>
      <c r="HQ63" s="186"/>
      <c r="HR63" s="187"/>
      <c r="HS63" s="152">
        <v>42481</v>
      </c>
      <c r="HT63" s="186">
        <v>3.2439999999999998</v>
      </c>
      <c r="HU63" s="49"/>
      <c r="HV63" s="187"/>
      <c r="HW63" s="152">
        <v>42481</v>
      </c>
      <c r="HX63" s="186">
        <v>4.0579999999999998</v>
      </c>
      <c r="HY63" s="49"/>
      <c r="HZ63" s="186"/>
      <c r="IA63" s="152">
        <v>42481</v>
      </c>
      <c r="IB63" s="186">
        <v>3.544</v>
      </c>
      <c r="IC63" s="186"/>
      <c r="ID63" s="187"/>
      <c r="IE63" s="152">
        <v>42481</v>
      </c>
      <c r="IF63" s="186">
        <v>4.0140000000000002</v>
      </c>
      <c r="IG63" s="49"/>
      <c r="IH63" s="187"/>
      <c r="II63" s="152">
        <v>42481</v>
      </c>
      <c r="IJ63" s="186">
        <v>4.1139999999999999</v>
      </c>
      <c r="IK63" s="49"/>
    </row>
    <row r="64" spans="2:245" x14ac:dyDescent="0.35">
      <c r="B64" s="187"/>
      <c r="C64" s="152">
        <v>42482</v>
      </c>
      <c r="D64" s="186"/>
      <c r="E64" s="186"/>
      <c r="F64" s="187"/>
      <c r="G64" s="152">
        <v>42482</v>
      </c>
      <c r="H64" s="186">
        <v>2.9590000000000001</v>
      </c>
      <c r="I64" s="49"/>
      <c r="J64" s="186"/>
      <c r="K64" s="152">
        <v>42482</v>
      </c>
      <c r="L64" s="186">
        <v>2.7880000000000003</v>
      </c>
      <c r="M64" s="49"/>
      <c r="N64" s="187"/>
      <c r="O64" s="152">
        <v>42482</v>
      </c>
      <c r="P64" s="186">
        <v>2.7919999999999998</v>
      </c>
      <c r="Q64" s="49"/>
      <c r="R64" s="186"/>
      <c r="S64" s="152">
        <v>42482</v>
      </c>
      <c r="T64" s="186">
        <v>3.2389999999999999</v>
      </c>
      <c r="U64" s="186"/>
      <c r="V64" s="187"/>
      <c r="W64" s="152">
        <v>42482</v>
      </c>
      <c r="X64" s="186">
        <v>3.5019999999999998</v>
      </c>
      <c r="Y64" s="49"/>
      <c r="Z64" s="186"/>
      <c r="AA64" s="152">
        <v>42482</v>
      </c>
      <c r="AB64" s="186">
        <v>3.867</v>
      </c>
      <c r="AC64" s="49"/>
      <c r="AD64" s="186"/>
      <c r="AE64" s="152">
        <v>42482</v>
      </c>
      <c r="AF64" s="186"/>
      <c r="AG64" s="186"/>
      <c r="AH64" s="187"/>
      <c r="AI64" s="152">
        <v>42482</v>
      </c>
      <c r="AJ64" s="186"/>
      <c r="AK64" s="49"/>
      <c r="AL64" s="186"/>
      <c r="AM64" s="152">
        <v>42482</v>
      </c>
      <c r="AN64" s="186">
        <v>2.952</v>
      </c>
      <c r="AO64" s="49"/>
      <c r="AP64" s="186"/>
      <c r="AQ64" s="152">
        <v>42482</v>
      </c>
      <c r="AR64" s="186">
        <v>3.5310000000000001</v>
      </c>
      <c r="AS64" s="49"/>
      <c r="AT64" s="186"/>
      <c r="AU64" s="152">
        <v>42482</v>
      </c>
      <c r="AV64" s="186">
        <v>3.673</v>
      </c>
      <c r="AW64" s="186"/>
      <c r="AX64" s="187"/>
      <c r="AY64" s="152">
        <v>42482</v>
      </c>
      <c r="AZ64" s="186">
        <v>3.899</v>
      </c>
      <c r="BA64" s="49"/>
      <c r="BB64" s="187"/>
      <c r="BC64" s="152">
        <v>42482</v>
      </c>
      <c r="BD64" s="186">
        <v>4.3</v>
      </c>
      <c r="BE64" s="49"/>
      <c r="BF64" s="187"/>
      <c r="BG64" s="152">
        <v>42482</v>
      </c>
      <c r="BH64" s="186">
        <v>2.9929999999999999</v>
      </c>
      <c r="BI64" s="49"/>
      <c r="BJ64" s="186"/>
      <c r="BK64" s="152">
        <v>42482</v>
      </c>
      <c r="BL64" s="186">
        <v>3.41</v>
      </c>
      <c r="BM64" s="186"/>
      <c r="BN64" s="187"/>
      <c r="BO64" s="152">
        <v>42482</v>
      </c>
      <c r="BP64" s="186">
        <v>3.6150000000000002</v>
      </c>
      <c r="BQ64" s="49"/>
      <c r="BR64" s="186"/>
      <c r="BS64" s="152">
        <v>42482</v>
      </c>
      <c r="BT64" s="186">
        <v>4.2770000000000001</v>
      </c>
      <c r="BU64" s="49"/>
      <c r="BV64" s="186"/>
      <c r="BW64" s="152">
        <v>42482</v>
      </c>
      <c r="BX64" s="186"/>
      <c r="BY64" s="186"/>
      <c r="BZ64" s="187"/>
      <c r="CA64" s="152">
        <v>42482</v>
      </c>
      <c r="CB64" s="186">
        <v>3.7690000000000001</v>
      </c>
      <c r="CC64" s="49"/>
      <c r="CD64" s="187"/>
      <c r="CE64" s="152">
        <v>42482</v>
      </c>
      <c r="CF64" s="186"/>
      <c r="CG64" s="49"/>
      <c r="CH64" s="186"/>
      <c r="CI64" s="152">
        <v>42482</v>
      </c>
      <c r="CJ64" s="186">
        <v>3.9470000000000001</v>
      </c>
      <c r="CK64" s="186"/>
      <c r="CL64" s="187"/>
      <c r="CM64" s="152">
        <v>42482</v>
      </c>
      <c r="CN64" s="186"/>
      <c r="CO64" s="49"/>
      <c r="CP64" s="186"/>
      <c r="CQ64" s="152">
        <v>42482</v>
      </c>
      <c r="CR64" s="186">
        <v>3.1120000000000001</v>
      </c>
      <c r="CS64" s="186"/>
      <c r="CT64" s="187"/>
      <c r="CU64" s="152">
        <v>42482</v>
      </c>
      <c r="CV64" s="186">
        <v>3.5070000000000001</v>
      </c>
      <c r="CW64" s="49"/>
      <c r="CX64" s="187"/>
      <c r="CY64" s="152">
        <v>42482</v>
      </c>
      <c r="CZ64" s="186">
        <v>3.6520000000000001</v>
      </c>
      <c r="DA64" s="49"/>
      <c r="DB64" s="186"/>
      <c r="DC64" s="152">
        <v>42482</v>
      </c>
      <c r="DD64" s="186">
        <v>3.9180000000000001</v>
      </c>
      <c r="DE64" s="186"/>
      <c r="DF64" s="190"/>
      <c r="DG64" s="194">
        <v>42482</v>
      </c>
      <c r="DH64" s="247">
        <v>4.0469999999999997</v>
      </c>
      <c r="DI64" s="191"/>
      <c r="DJ64" s="187"/>
      <c r="DK64" s="152">
        <v>42482</v>
      </c>
      <c r="DL64" s="186"/>
      <c r="DM64" s="49"/>
      <c r="DN64" s="186"/>
      <c r="DO64" s="152">
        <v>42482</v>
      </c>
      <c r="DP64" s="186"/>
      <c r="DQ64" s="186"/>
      <c r="DR64" s="187"/>
      <c r="DS64" s="152">
        <v>42482</v>
      </c>
      <c r="DT64" s="186">
        <v>2.7039999999999997</v>
      </c>
      <c r="DU64" s="49"/>
      <c r="DV64" s="187"/>
      <c r="DW64" s="152">
        <v>42482</v>
      </c>
      <c r="DX64" s="186">
        <v>3.0089999999999999</v>
      </c>
      <c r="DY64" s="49"/>
      <c r="DZ64" s="187"/>
      <c r="EA64" s="152">
        <v>42482</v>
      </c>
      <c r="EB64" s="186">
        <v>3.0920000000000001</v>
      </c>
      <c r="EC64" s="49"/>
      <c r="ED64" s="186"/>
      <c r="EE64" s="152">
        <v>42482</v>
      </c>
      <c r="EF64" s="186">
        <v>3.1480000000000001</v>
      </c>
      <c r="EG64" s="186"/>
      <c r="EH64" s="187"/>
      <c r="EI64" s="152">
        <v>42482</v>
      </c>
      <c r="EJ64" s="186">
        <v>3.2160000000000002</v>
      </c>
      <c r="EK64" s="49"/>
      <c r="EL64" s="187"/>
      <c r="EM64" s="152">
        <v>42482</v>
      </c>
      <c r="EN64" s="186">
        <v>3.621</v>
      </c>
      <c r="EO64" s="49"/>
      <c r="EP64" s="187"/>
      <c r="EQ64" s="152">
        <v>42482</v>
      </c>
      <c r="ER64" s="186">
        <v>3.7789999999999999</v>
      </c>
      <c r="ES64" s="49"/>
      <c r="ET64" s="187"/>
      <c r="EU64" s="152">
        <v>42482</v>
      </c>
      <c r="EV64" s="186">
        <v>4.4649999999999999</v>
      </c>
      <c r="EW64" s="49"/>
      <c r="EX64" s="186"/>
      <c r="EY64" s="152">
        <v>42482</v>
      </c>
      <c r="EZ64" s="63"/>
      <c r="FA64" s="186"/>
      <c r="FB64" s="187"/>
      <c r="FC64" s="152">
        <v>42482</v>
      </c>
      <c r="FD64" s="186"/>
      <c r="FE64" s="49"/>
      <c r="FF64" s="186"/>
      <c r="FG64" s="152">
        <v>42482</v>
      </c>
      <c r="FH64" s="186"/>
      <c r="FI64" s="186"/>
      <c r="FJ64" s="187"/>
      <c r="FK64" s="152">
        <v>42482</v>
      </c>
      <c r="FL64" s="186"/>
      <c r="FM64" s="49"/>
      <c r="FN64" s="186"/>
      <c r="FO64" s="152">
        <v>42482</v>
      </c>
      <c r="FP64" s="186">
        <v>3.37</v>
      </c>
      <c r="FQ64" s="186"/>
      <c r="FR64" s="187"/>
      <c r="FS64" s="152">
        <v>42482</v>
      </c>
      <c r="FT64" s="186">
        <v>3.9009999999999998</v>
      </c>
      <c r="FU64" s="186"/>
      <c r="FV64" s="187"/>
      <c r="FW64" s="152">
        <v>42482</v>
      </c>
      <c r="FX64" s="186">
        <v>3.9980000000000002</v>
      </c>
      <c r="FY64" s="186"/>
      <c r="FZ64" s="187"/>
      <c r="GA64" s="152">
        <v>42482</v>
      </c>
      <c r="GB64" s="186"/>
      <c r="GC64" s="186"/>
      <c r="GD64" s="187"/>
      <c r="GE64" s="152">
        <v>42482</v>
      </c>
      <c r="GF64" s="186"/>
      <c r="GG64" s="49"/>
      <c r="GH64" s="186"/>
      <c r="GI64" s="152">
        <v>42482</v>
      </c>
      <c r="GJ64" s="186"/>
      <c r="GK64" s="186"/>
      <c r="GL64" s="187"/>
      <c r="GM64" s="152">
        <v>42482</v>
      </c>
      <c r="GN64" s="186"/>
      <c r="GO64" s="49"/>
      <c r="GP64" s="186"/>
      <c r="GQ64" s="152">
        <v>42482</v>
      </c>
      <c r="GR64" s="186">
        <v>3.0859999999999999</v>
      </c>
      <c r="GS64" s="49"/>
      <c r="GT64" s="186"/>
      <c r="GU64" s="152">
        <v>42482</v>
      </c>
      <c r="GV64" s="186">
        <v>3.6189999999999998</v>
      </c>
      <c r="GW64" s="49"/>
      <c r="GX64" s="186"/>
      <c r="GY64" s="152">
        <v>42482</v>
      </c>
      <c r="GZ64" s="186">
        <v>4.0030000000000001</v>
      </c>
      <c r="HA64" s="186"/>
      <c r="HB64" s="187"/>
      <c r="HC64" s="152">
        <v>42482</v>
      </c>
      <c r="HD64" s="186">
        <v>4.1440000000000001</v>
      </c>
      <c r="HE64" s="49"/>
      <c r="HF64" s="186"/>
      <c r="HG64" s="152">
        <v>42482</v>
      </c>
      <c r="HH64" s="186">
        <v>4.2930000000000001</v>
      </c>
      <c r="HI64" s="49"/>
      <c r="HJ64" s="187"/>
      <c r="HK64" s="152">
        <v>42482</v>
      </c>
      <c r="HL64" s="186">
        <v>4.8</v>
      </c>
      <c r="HM64" s="49"/>
      <c r="HN64" s="186"/>
      <c r="HO64" s="152">
        <v>42482</v>
      </c>
      <c r="HP64" s="186"/>
      <c r="HQ64" s="186"/>
      <c r="HR64" s="187"/>
      <c r="HS64" s="152">
        <v>42482</v>
      </c>
      <c r="HT64" s="186">
        <v>3.2280000000000002</v>
      </c>
      <c r="HU64" s="49"/>
      <c r="HV64" s="187"/>
      <c r="HW64" s="152">
        <v>42482</v>
      </c>
      <c r="HX64" s="186">
        <v>4.0389999999999997</v>
      </c>
      <c r="HY64" s="49"/>
      <c r="HZ64" s="186"/>
      <c r="IA64" s="152">
        <v>42482</v>
      </c>
      <c r="IB64" s="186">
        <v>3.5220000000000002</v>
      </c>
      <c r="IC64" s="186"/>
      <c r="ID64" s="187"/>
      <c r="IE64" s="152">
        <v>42482</v>
      </c>
      <c r="IF64" s="186">
        <v>3.9969999999999999</v>
      </c>
      <c r="IG64" s="49"/>
      <c r="IH64" s="187"/>
      <c r="II64" s="152">
        <v>42482</v>
      </c>
      <c r="IJ64" s="186">
        <v>4.0949999999999998</v>
      </c>
      <c r="IK64" s="49"/>
    </row>
    <row r="65" spans="2:245" x14ac:dyDescent="0.35">
      <c r="B65" s="187"/>
      <c r="C65" s="152">
        <v>42485</v>
      </c>
      <c r="D65" s="186"/>
      <c r="E65" s="186"/>
      <c r="F65" s="187"/>
      <c r="G65" s="152">
        <v>42485</v>
      </c>
      <c r="H65" s="186"/>
      <c r="I65" s="49"/>
      <c r="J65" s="186"/>
      <c r="K65" s="152">
        <v>42485</v>
      </c>
      <c r="L65" s="186"/>
      <c r="M65" s="49"/>
      <c r="N65" s="187"/>
      <c r="O65" s="152">
        <v>42485</v>
      </c>
      <c r="P65" s="186"/>
      <c r="Q65" s="49"/>
      <c r="R65" s="186"/>
      <c r="S65" s="152">
        <v>42485</v>
      </c>
      <c r="T65" s="186"/>
      <c r="U65" s="186"/>
      <c r="V65" s="187"/>
      <c r="W65" s="152">
        <v>42485</v>
      </c>
      <c r="X65" s="186"/>
      <c r="Y65" s="49"/>
      <c r="Z65" s="186"/>
      <c r="AA65" s="152">
        <v>42485</v>
      </c>
      <c r="AB65" s="186"/>
      <c r="AC65" s="49"/>
      <c r="AD65" s="186"/>
      <c r="AE65" s="152">
        <v>42485</v>
      </c>
      <c r="AF65" s="186"/>
      <c r="AG65" s="186"/>
      <c r="AH65" s="187"/>
      <c r="AI65" s="152">
        <v>42485</v>
      </c>
      <c r="AJ65" s="186"/>
      <c r="AK65" s="49"/>
      <c r="AL65" s="186"/>
      <c r="AM65" s="152">
        <v>42485</v>
      </c>
      <c r="AN65" s="186"/>
      <c r="AO65" s="49"/>
      <c r="AP65" s="186"/>
      <c r="AQ65" s="152">
        <v>42485</v>
      </c>
      <c r="AR65" s="186"/>
      <c r="AS65" s="49"/>
      <c r="AT65" s="186"/>
      <c r="AU65" s="152">
        <v>42485</v>
      </c>
      <c r="AV65" s="186"/>
      <c r="AW65" s="186"/>
      <c r="AX65" s="187"/>
      <c r="AY65" s="152">
        <v>42485</v>
      </c>
      <c r="AZ65" s="186"/>
      <c r="BA65" s="49"/>
      <c r="BB65" s="187"/>
      <c r="BC65" s="152">
        <v>42485</v>
      </c>
      <c r="BD65" s="186"/>
      <c r="BE65" s="49"/>
      <c r="BF65" s="187"/>
      <c r="BG65" s="152">
        <v>42485</v>
      </c>
      <c r="BH65" s="186"/>
      <c r="BI65" s="49"/>
      <c r="BJ65" s="186"/>
      <c r="BK65" s="152">
        <v>42485</v>
      </c>
      <c r="BL65" s="186"/>
      <c r="BM65" s="186"/>
      <c r="BN65" s="187"/>
      <c r="BO65" s="152">
        <v>42485</v>
      </c>
      <c r="BP65" s="186"/>
      <c r="BQ65" s="49"/>
      <c r="BR65" s="186"/>
      <c r="BS65" s="152">
        <v>42485</v>
      </c>
      <c r="BT65" s="186"/>
      <c r="BU65" s="49"/>
      <c r="BV65" s="186"/>
      <c r="BW65" s="152">
        <v>42485</v>
      </c>
      <c r="BX65" s="186"/>
      <c r="BY65" s="186"/>
      <c r="BZ65" s="187"/>
      <c r="CA65" s="152">
        <v>42485</v>
      </c>
      <c r="CB65" s="186"/>
      <c r="CC65" s="49"/>
      <c r="CD65" s="187"/>
      <c r="CE65" s="152">
        <v>42485</v>
      </c>
      <c r="CF65" s="186"/>
      <c r="CG65" s="49"/>
      <c r="CH65" s="186"/>
      <c r="CI65" s="152">
        <v>42485</v>
      </c>
      <c r="CJ65" s="186"/>
      <c r="CK65" s="186"/>
      <c r="CL65" s="187"/>
      <c r="CM65" s="152">
        <v>42485</v>
      </c>
      <c r="CN65" s="186"/>
      <c r="CO65" s="49"/>
      <c r="CP65" s="186"/>
      <c r="CQ65" s="152">
        <v>42485</v>
      </c>
      <c r="CR65" s="186"/>
      <c r="CS65" s="186"/>
      <c r="CT65" s="187"/>
      <c r="CU65" s="152">
        <v>42485</v>
      </c>
      <c r="CV65" s="186"/>
      <c r="CW65" s="49"/>
      <c r="CX65" s="187"/>
      <c r="CY65" s="152">
        <v>42485</v>
      </c>
      <c r="CZ65" s="186"/>
      <c r="DA65" s="49"/>
      <c r="DB65" s="186"/>
      <c r="DC65" s="152">
        <v>42485</v>
      </c>
      <c r="DD65" s="186"/>
      <c r="DE65" s="186"/>
      <c r="DF65" s="190"/>
      <c r="DG65" s="194">
        <v>42485</v>
      </c>
      <c r="DH65" s="247"/>
      <c r="DI65" s="191"/>
      <c r="DJ65" s="187"/>
      <c r="DK65" s="152">
        <v>42485</v>
      </c>
      <c r="DL65" s="186"/>
      <c r="DM65" s="49"/>
      <c r="DN65" s="186"/>
      <c r="DO65" s="152">
        <v>42485</v>
      </c>
      <c r="DP65" s="186"/>
      <c r="DQ65" s="186"/>
      <c r="DR65" s="187"/>
      <c r="DS65" s="152">
        <v>42485</v>
      </c>
      <c r="DT65" s="186"/>
      <c r="DU65" s="49"/>
      <c r="DV65" s="187"/>
      <c r="DW65" s="152">
        <v>42485</v>
      </c>
      <c r="DX65" s="186"/>
      <c r="DY65" s="49"/>
      <c r="DZ65" s="187"/>
      <c r="EA65" s="152">
        <v>42485</v>
      </c>
      <c r="EB65" s="186"/>
      <c r="EC65" s="49"/>
      <c r="ED65" s="186"/>
      <c r="EE65" s="152">
        <v>42485</v>
      </c>
      <c r="EF65" s="186"/>
      <c r="EG65" s="186"/>
      <c r="EH65" s="187"/>
      <c r="EI65" s="152">
        <v>42485</v>
      </c>
      <c r="EJ65" s="186"/>
      <c r="EK65" s="49"/>
      <c r="EL65" s="187"/>
      <c r="EM65" s="152">
        <v>42485</v>
      </c>
      <c r="EN65" s="186"/>
      <c r="EO65" s="49"/>
      <c r="EP65" s="187"/>
      <c r="EQ65" s="152">
        <v>42485</v>
      </c>
      <c r="ER65" s="186"/>
      <c r="ES65" s="49"/>
      <c r="ET65" s="187"/>
      <c r="EU65" s="152">
        <v>42485</v>
      </c>
      <c r="EV65" s="186"/>
      <c r="EW65" s="49"/>
      <c r="EX65" s="186"/>
      <c r="EY65" s="152">
        <v>42485</v>
      </c>
      <c r="EZ65" s="63"/>
      <c r="FA65" s="186"/>
      <c r="FB65" s="187"/>
      <c r="FC65" s="152">
        <v>42485</v>
      </c>
      <c r="FD65" s="186"/>
      <c r="FE65" s="49"/>
      <c r="FF65" s="186"/>
      <c r="FG65" s="152">
        <v>42485</v>
      </c>
      <c r="FH65" s="186"/>
      <c r="FI65" s="186"/>
      <c r="FJ65" s="187"/>
      <c r="FK65" s="152">
        <v>42485</v>
      </c>
      <c r="FL65" s="186"/>
      <c r="FM65" s="49"/>
      <c r="FN65" s="186"/>
      <c r="FO65" s="152">
        <v>42485</v>
      </c>
      <c r="FP65" s="186"/>
      <c r="FQ65" s="186"/>
      <c r="FR65" s="187"/>
      <c r="FS65" s="152">
        <v>42485</v>
      </c>
      <c r="FT65" s="186"/>
      <c r="FU65" s="186"/>
      <c r="FV65" s="187"/>
      <c r="FW65" s="152">
        <v>42485</v>
      </c>
      <c r="FX65" s="186"/>
      <c r="FY65" s="186"/>
      <c r="FZ65" s="187"/>
      <c r="GA65" s="152">
        <v>42485</v>
      </c>
      <c r="GB65" s="186"/>
      <c r="GC65" s="186"/>
      <c r="GD65" s="187"/>
      <c r="GE65" s="152">
        <v>42485</v>
      </c>
      <c r="GF65" s="186"/>
      <c r="GG65" s="49"/>
      <c r="GH65" s="186"/>
      <c r="GI65" s="152">
        <v>42485</v>
      </c>
      <c r="GJ65" s="186"/>
      <c r="GK65" s="186"/>
      <c r="GL65" s="187"/>
      <c r="GM65" s="152">
        <v>42485</v>
      </c>
      <c r="GN65" s="186"/>
      <c r="GO65" s="49"/>
      <c r="GP65" s="186"/>
      <c r="GQ65" s="152">
        <v>42485</v>
      </c>
      <c r="GR65" s="186"/>
      <c r="GS65" s="49"/>
      <c r="GT65" s="186"/>
      <c r="GU65" s="152">
        <v>42485</v>
      </c>
      <c r="GV65" s="186"/>
      <c r="GW65" s="49"/>
      <c r="GX65" s="186"/>
      <c r="GY65" s="152">
        <v>42485</v>
      </c>
      <c r="GZ65" s="186"/>
      <c r="HA65" s="186"/>
      <c r="HB65" s="187"/>
      <c r="HC65" s="152">
        <v>42485</v>
      </c>
      <c r="HD65" s="186"/>
      <c r="HE65" s="49"/>
      <c r="HF65" s="186"/>
      <c r="HG65" s="152">
        <v>42485</v>
      </c>
      <c r="HH65" s="186"/>
      <c r="HI65" s="49"/>
      <c r="HJ65" s="187"/>
      <c r="HK65" s="152">
        <v>42485</v>
      </c>
      <c r="HL65" s="186"/>
      <c r="HM65" s="49"/>
      <c r="HN65" s="186"/>
      <c r="HO65" s="152">
        <v>42485</v>
      </c>
      <c r="HP65" s="186"/>
      <c r="HQ65" s="186"/>
      <c r="HR65" s="187"/>
      <c r="HS65" s="152">
        <v>42485</v>
      </c>
      <c r="HT65" s="186"/>
      <c r="HU65" s="49"/>
      <c r="HV65" s="187"/>
      <c r="HW65" s="152">
        <v>42485</v>
      </c>
      <c r="HX65" s="186"/>
      <c r="HY65" s="49"/>
      <c r="HZ65" s="186"/>
      <c r="IA65" s="152">
        <v>42485</v>
      </c>
      <c r="IB65" s="186"/>
      <c r="IC65" s="186"/>
      <c r="ID65" s="187"/>
      <c r="IE65" s="152">
        <v>42485</v>
      </c>
      <c r="IF65" s="186"/>
      <c r="IG65" s="49"/>
      <c r="IH65" s="187"/>
      <c r="II65" s="152">
        <v>42485</v>
      </c>
      <c r="IJ65" s="186"/>
      <c r="IK65" s="49"/>
    </row>
    <row r="66" spans="2:245" x14ac:dyDescent="0.35">
      <c r="B66" s="187"/>
      <c r="C66" s="152">
        <v>42486</v>
      </c>
      <c r="D66" s="186"/>
      <c r="E66" s="186"/>
      <c r="F66" s="187"/>
      <c r="G66" s="152">
        <v>42486</v>
      </c>
      <c r="H66" s="186">
        <v>2.9779999999999998</v>
      </c>
      <c r="I66" s="49"/>
      <c r="J66" s="186"/>
      <c r="K66" s="152">
        <v>42486</v>
      </c>
      <c r="L66" s="186">
        <v>2.8220000000000001</v>
      </c>
      <c r="M66" s="49"/>
      <c r="N66" s="187"/>
      <c r="O66" s="152">
        <v>42486</v>
      </c>
      <c r="P66" s="186">
        <v>2.83</v>
      </c>
      <c r="Q66" s="49"/>
      <c r="R66" s="186"/>
      <c r="S66" s="152">
        <v>42486</v>
      </c>
      <c r="T66" s="186">
        <v>3.2690000000000001</v>
      </c>
      <c r="U66" s="186"/>
      <c r="V66" s="187"/>
      <c r="W66" s="152">
        <v>42486</v>
      </c>
      <c r="X66" s="186">
        <v>3.556</v>
      </c>
      <c r="Y66" s="49"/>
      <c r="Z66" s="186"/>
      <c r="AA66" s="152">
        <v>42486</v>
      </c>
      <c r="AB66" s="186">
        <v>3.911</v>
      </c>
      <c r="AC66" s="49"/>
      <c r="AD66" s="186"/>
      <c r="AE66" s="152">
        <v>42486</v>
      </c>
      <c r="AF66" s="186"/>
      <c r="AG66" s="186"/>
      <c r="AH66" s="187"/>
      <c r="AI66" s="152">
        <v>42486</v>
      </c>
      <c r="AJ66" s="186"/>
      <c r="AK66" s="49"/>
      <c r="AL66" s="186"/>
      <c r="AM66" s="152">
        <v>42486</v>
      </c>
      <c r="AN66" s="186">
        <v>2.9790000000000001</v>
      </c>
      <c r="AO66" s="49"/>
      <c r="AP66" s="186"/>
      <c r="AQ66" s="152">
        <v>42486</v>
      </c>
      <c r="AR66" s="186">
        <v>3.5640000000000001</v>
      </c>
      <c r="AS66" s="49"/>
      <c r="AT66" s="186"/>
      <c r="AU66" s="152">
        <v>42486</v>
      </c>
      <c r="AV66" s="186">
        <v>3.7080000000000002</v>
      </c>
      <c r="AW66" s="186"/>
      <c r="AX66" s="187"/>
      <c r="AY66" s="152">
        <v>42486</v>
      </c>
      <c r="AZ66" s="186">
        <v>3.9220000000000002</v>
      </c>
      <c r="BA66" s="49"/>
      <c r="BB66" s="187"/>
      <c r="BC66" s="152">
        <v>42486</v>
      </c>
      <c r="BD66" s="186">
        <v>4.3520000000000003</v>
      </c>
      <c r="BE66" s="49"/>
      <c r="BF66" s="187"/>
      <c r="BG66" s="152">
        <v>42486</v>
      </c>
      <c r="BH66" s="186">
        <v>3.0219999999999998</v>
      </c>
      <c r="BI66" s="49"/>
      <c r="BJ66" s="186"/>
      <c r="BK66" s="152">
        <v>42486</v>
      </c>
      <c r="BL66" s="186">
        <v>3.4390000000000001</v>
      </c>
      <c r="BM66" s="186"/>
      <c r="BN66" s="187"/>
      <c r="BO66" s="152">
        <v>42486</v>
      </c>
      <c r="BP66" s="186">
        <v>3.649</v>
      </c>
      <c r="BQ66" s="49"/>
      <c r="BR66" s="186"/>
      <c r="BS66" s="152">
        <v>42486</v>
      </c>
      <c r="BT66" s="186">
        <v>4.3250000000000002</v>
      </c>
      <c r="BU66" s="49"/>
      <c r="BV66" s="186"/>
      <c r="BW66" s="152">
        <v>42486</v>
      </c>
      <c r="BX66" s="186"/>
      <c r="BY66" s="186"/>
      <c r="BZ66" s="187"/>
      <c r="CA66" s="152">
        <v>42486</v>
      </c>
      <c r="CB66" s="186">
        <v>3.8090000000000002</v>
      </c>
      <c r="CC66" s="49"/>
      <c r="CD66" s="187"/>
      <c r="CE66" s="152">
        <v>42486</v>
      </c>
      <c r="CF66" s="186"/>
      <c r="CG66" s="49"/>
      <c r="CH66" s="186"/>
      <c r="CI66" s="152">
        <v>42486</v>
      </c>
      <c r="CJ66" s="186">
        <v>3.9790000000000001</v>
      </c>
      <c r="CK66" s="186"/>
      <c r="CL66" s="187"/>
      <c r="CM66" s="152">
        <v>42486</v>
      </c>
      <c r="CN66" s="186"/>
      <c r="CO66" s="49"/>
      <c r="CP66" s="186"/>
      <c r="CQ66" s="152">
        <v>42486</v>
      </c>
      <c r="CR66" s="186">
        <v>3.1459999999999999</v>
      </c>
      <c r="CS66" s="186"/>
      <c r="CT66" s="187"/>
      <c r="CU66" s="152">
        <v>42486</v>
      </c>
      <c r="CV66" s="186">
        <v>3.5060000000000002</v>
      </c>
      <c r="CW66" s="49"/>
      <c r="CX66" s="187"/>
      <c r="CY66" s="152">
        <v>42486</v>
      </c>
      <c r="CZ66" s="186">
        <v>3.6870000000000003</v>
      </c>
      <c r="DA66" s="49"/>
      <c r="DB66" s="186"/>
      <c r="DC66" s="152">
        <v>42486</v>
      </c>
      <c r="DD66" s="186">
        <v>3.948</v>
      </c>
      <c r="DE66" s="186"/>
      <c r="DF66" s="190"/>
      <c r="DG66" s="194">
        <v>42486</v>
      </c>
      <c r="DH66" s="247">
        <v>4.0880000000000001</v>
      </c>
      <c r="DI66" s="191"/>
      <c r="DJ66" s="187"/>
      <c r="DK66" s="152">
        <v>42486</v>
      </c>
      <c r="DL66" s="186"/>
      <c r="DM66" s="49"/>
      <c r="DN66" s="186"/>
      <c r="DO66" s="152">
        <v>42486</v>
      </c>
      <c r="DP66" s="186"/>
      <c r="DQ66" s="186"/>
      <c r="DR66" s="187"/>
      <c r="DS66" s="152">
        <v>42486</v>
      </c>
      <c r="DT66" s="186">
        <v>2.7320000000000002</v>
      </c>
      <c r="DU66" s="49"/>
      <c r="DV66" s="187"/>
      <c r="DW66" s="152">
        <v>42486</v>
      </c>
      <c r="DX66" s="186">
        <v>3.0230000000000001</v>
      </c>
      <c r="DY66" s="49"/>
      <c r="DZ66" s="187"/>
      <c r="EA66" s="152">
        <v>42486</v>
      </c>
      <c r="EB66" s="186">
        <v>3.1219999999999999</v>
      </c>
      <c r="EC66" s="49"/>
      <c r="ED66" s="186"/>
      <c r="EE66" s="152">
        <v>42486</v>
      </c>
      <c r="EF66" s="186">
        <v>3.18</v>
      </c>
      <c r="EG66" s="186"/>
      <c r="EH66" s="187"/>
      <c r="EI66" s="152">
        <v>42486</v>
      </c>
      <c r="EJ66" s="186">
        <v>3.2519999999999998</v>
      </c>
      <c r="EK66" s="49"/>
      <c r="EL66" s="187"/>
      <c r="EM66" s="152">
        <v>42486</v>
      </c>
      <c r="EN66" s="186">
        <v>3.7</v>
      </c>
      <c r="EO66" s="49"/>
      <c r="EP66" s="187"/>
      <c r="EQ66" s="152">
        <v>42486</v>
      </c>
      <c r="ER66" s="186">
        <v>3.8239999999999998</v>
      </c>
      <c r="ES66" s="49"/>
      <c r="ET66" s="187"/>
      <c r="EU66" s="152">
        <v>42486</v>
      </c>
      <c r="EV66" s="186">
        <v>4.516</v>
      </c>
      <c r="EW66" s="49"/>
      <c r="EX66" s="186"/>
      <c r="EY66" s="152">
        <v>42486</v>
      </c>
      <c r="EZ66" s="63"/>
      <c r="FA66" s="186"/>
      <c r="FB66" s="187"/>
      <c r="FC66" s="152">
        <v>42486</v>
      </c>
      <c r="FD66" s="186"/>
      <c r="FE66" s="49"/>
      <c r="FF66" s="186"/>
      <c r="FG66" s="152">
        <v>42486</v>
      </c>
      <c r="FH66" s="186"/>
      <c r="FI66" s="186"/>
      <c r="FJ66" s="187"/>
      <c r="FK66" s="152">
        <v>42486</v>
      </c>
      <c r="FL66" s="186"/>
      <c r="FM66" s="49"/>
      <c r="FN66" s="186"/>
      <c r="FO66" s="152">
        <v>42486</v>
      </c>
      <c r="FP66" s="186">
        <v>3.4009999999999998</v>
      </c>
      <c r="FQ66" s="186"/>
      <c r="FR66" s="187"/>
      <c r="FS66" s="152">
        <v>42486</v>
      </c>
      <c r="FT66" s="186">
        <v>3.9430000000000001</v>
      </c>
      <c r="FU66" s="186"/>
      <c r="FV66" s="187"/>
      <c r="FW66" s="152">
        <v>42486</v>
      </c>
      <c r="FX66" s="186">
        <v>4.0640000000000001</v>
      </c>
      <c r="FY66" s="186"/>
      <c r="FZ66" s="187"/>
      <c r="GA66" s="152">
        <v>42486</v>
      </c>
      <c r="GB66" s="186"/>
      <c r="GC66" s="186"/>
      <c r="GD66" s="187"/>
      <c r="GE66" s="152">
        <v>42486</v>
      </c>
      <c r="GF66" s="186"/>
      <c r="GG66" s="49"/>
      <c r="GH66" s="186"/>
      <c r="GI66" s="152">
        <v>42486</v>
      </c>
      <c r="GJ66" s="186"/>
      <c r="GK66" s="186"/>
      <c r="GL66" s="187"/>
      <c r="GM66" s="152">
        <v>42486</v>
      </c>
      <c r="GN66" s="186"/>
      <c r="GO66" s="49"/>
      <c r="GP66" s="186"/>
      <c r="GQ66" s="152">
        <v>42486</v>
      </c>
      <c r="GR66" s="186">
        <v>3.121</v>
      </c>
      <c r="GS66" s="49"/>
      <c r="GT66" s="186"/>
      <c r="GU66" s="152">
        <v>42486</v>
      </c>
      <c r="GV66" s="186">
        <v>3.6520000000000001</v>
      </c>
      <c r="GW66" s="49"/>
      <c r="GX66" s="186"/>
      <c r="GY66" s="152">
        <v>42486</v>
      </c>
      <c r="GZ66" s="186">
        <v>4.0330000000000004</v>
      </c>
      <c r="HA66" s="186"/>
      <c r="HB66" s="187"/>
      <c r="HC66" s="152">
        <v>42486</v>
      </c>
      <c r="HD66" s="186">
        <v>4.18</v>
      </c>
      <c r="HE66" s="49"/>
      <c r="HF66" s="186"/>
      <c r="HG66" s="152">
        <v>42486</v>
      </c>
      <c r="HH66" s="186">
        <v>4.3310000000000004</v>
      </c>
      <c r="HI66" s="49"/>
      <c r="HJ66" s="187"/>
      <c r="HK66" s="152">
        <v>42486</v>
      </c>
      <c r="HL66" s="186">
        <v>4.8529999999999998</v>
      </c>
      <c r="HM66" s="49"/>
      <c r="HN66" s="186"/>
      <c r="HO66" s="152">
        <v>42486</v>
      </c>
      <c r="HP66" s="186"/>
      <c r="HQ66" s="186"/>
      <c r="HR66" s="187"/>
      <c r="HS66" s="152">
        <v>42486</v>
      </c>
      <c r="HT66" s="186">
        <v>3.2570000000000001</v>
      </c>
      <c r="HU66" s="49"/>
      <c r="HV66" s="187"/>
      <c r="HW66" s="152">
        <v>42486</v>
      </c>
      <c r="HX66" s="186">
        <v>4.1470000000000002</v>
      </c>
      <c r="HY66" s="49"/>
      <c r="HZ66" s="186"/>
      <c r="IA66" s="152">
        <v>42486</v>
      </c>
      <c r="IB66" s="186">
        <v>3.5510000000000002</v>
      </c>
      <c r="IC66" s="186"/>
      <c r="ID66" s="187"/>
      <c r="IE66" s="152">
        <v>42486</v>
      </c>
      <c r="IF66" s="186">
        <v>4.0359999999999996</v>
      </c>
      <c r="IG66" s="49"/>
      <c r="IH66" s="187"/>
      <c r="II66" s="152">
        <v>42486</v>
      </c>
      <c r="IJ66" s="186">
        <v>4.1239999999999997</v>
      </c>
      <c r="IK66" s="49"/>
    </row>
    <row r="67" spans="2:245" x14ac:dyDescent="0.35">
      <c r="B67" s="187"/>
      <c r="C67" s="152">
        <v>42487</v>
      </c>
      <c r="D67" s="186"/>
      <c r="E67" s="186"/>
      <c r="F67" s="187"/>
      <c r="G67" s="152">
        <v>42487</v>
      </c>
      <c r="H67" s="186">
        <v>2.9379999999999997</v>
      </c>
      <c r="I67" s="49"/>
      <c r="J67" s="186"/>
      <c r="K67" s="152">
        <v>42487</v>
      </c>
      <c r="L67" s="186">
        <v>2.7450000000000001</v>
      </c>
      <c r="M67" s="49"/>
      <c r="N67" s="187"/>
      <c r="O67" s="152">
        <v>42487</v>
      </c>
      <c r="P67" s="186">
        <v>2.7930000000000001</v>
      </c>
      <c r="Q67" s="49"/>
      <c r="R67" s="186"/>
      <c r="S67" s="152">
        <v>42487</v>
      </c>
      <c r="T67" s="186">
        <v>3.2429999999999999</v>
      </c>
      <c r="U67" s="186"/>
      <c r="V67" s="187"/>
      <c r="W67" s="152">
        <v>42487</v>
      </c>
      <c r="X67" s="186">
        <v>3.532</v>
      </c>
      <c r="Y67" s="49"/>
      <c r="Z67" s="186"/>
      <c r="AA67" s="152">
        <v>42487</v>
      </c>
      <c r="AB67" s="186">
        <v>3.8839999999999999</v>
      </c>
      <c r="AC67" s="49"/>
      <c r="AD67" s="186"/>
      <c r="AE67" s="152">
        <v>42487</v>
      </c>
      <c r="AF67" s="186"/>
      <c r="AG67" s="186"/>
      <c r="AH67" s="187"/>
      <c r="AI67" s="152">
        <v>42487</v>
      </c>
      <c r="AJ67" s="186"/>
      <c r="AK67" s="49"/>
      <c r="AL67" s="186"/>
      <c r="AM67" s="152">
        <v>42487</v>
      </c>
      <c r="AN67" s="186">
        <v>2.952</v>
      </c>
      <c r="AO67" s="49"/>
      <c r="AP67" s="186"/>
      <c r="AQ67" s="152">
        <v>42487</v>
      </c>
      <c r="AR67" s="186">
        <v>3.5369999999999999</v>
      </c>
      <c r="AS67" s="49"/>
      <c r="AT67" s="186"/>
      <c r="AU67" s="152">
        <v>42487</v>
      </c>
      <c r="AV67" s="186">
        <v>3.681</v>
      </c>
      <c r="AW67" s="186"/>
      <c r="AX67" s="187"/>
      <c r="AY67" s="152">
        <v>42487</v>
      </c>
      <c r="AZ67" s="186">
        <v>3.9119999999999999</v>
      </c>
      <c r="BA67" s="49"/>
      <c r="BB67" s="187"/>
      <c r="BC67" s="152">
        <v>42487</v>
      </c>
      <c r="BD67" s="186">
        <v>4.2610000000000001</v>
      </c>
      <c r="BE67" s="49"/>
      <c r="BF67" s="187"/>
      <c r="BG67" s="152">
        <v>42487</v>
      </c>
      <c r="BH67" s="186">
        <v>2.9939999999999998</v>
      </c>
      <c r="BI67" s="49"/>
      <c r="BJ67" s="186"/>
      <c r="BK67" s="152">
        <v>42487</v>
      </c>
      <c r="BL67" s="186">
        <v>3.411</v>
      </c>
      <c r="BM67" s="186"/>
      <c r="BN67" s="187"/>
      <c r="BO67" s="152">
        <v>42487</v>
      </c>
      <c r="BP67" s="186">
        <v>3.62</v>
      </c>
      <c r="BQ67" s="49"/>
      <c r="BR67" s="186"/>
      <c r="BS67" s="152">
        <v>42487</v>
      </c>
      <c r="BT67" s="186">
        <v>4.2939999999999996</v>
      </c>
      <c r="BU67" s="49"/>
      <c r="BV67" s="186"/>
      <c r="BW67" s="152">
        <v>42487</v>
      </c>
      <c r="BX67" s="186"/>
      <c r="BY67" s="186"/>
      <c r="BZ67" s="187"/>
      <c r="CA67" s="152">
        <v>42487</v>
      </c>
      <c r="CB67" s="186">
        <v>3.7789999999999999</v>
      </c>
      <c r="CC67" s="49"/>
      <c r="CD67" s="187"/>
      <c r="CE67" s="152">
        <v>42487</v>
      </c>
      <c r="CF67" s="186"/>
      <c r="CG67" s="49"/>
      <c r="CH67" s="186"/>
      <c r="CI67" s="152">
        <v>42487</v>
      </c>
      <c r="CJ67" s="186">
        <v>3.9470000000000001</v>
      </c>
      <c r="CK67" s="186"/>
      <c r="CL67" s="187"/>
      <c r="CM67" s="152">
        <v>42487</v>
      </c>
      <c r="CN67" s="186"/>
      <c r="CO67" s="49"/>
      <c r="CP67" s="186"/>
      <c r="CQ67" s="152">
        <v>42487</v>
      </c>
      <c r="CR67" s="186">
        <v>3.11</v>
      </c>
      <c r="CS67" s="186"/>
      <c r="CT67" s="187"/>
      <c r="CU67" s="152">
        <v>42487</v>
      </c>
      <c r="CV67" s="186">
        <v>3.504</v>
      </c>
      <c r="CW67" s="49"/>
      <c r="CX67" s="187"/>
      <c r="CY67" s="152">
        <v>42487</v>
      </c>
      <c r="CZ67" s="186">
        <v>3.6480000000000001</v>
      </c>
      <c r="DA67" s="49"/>
      <c r="DB67" s="186"/>
      <c r="DC67" s="152">
        <v>42487</v>
      </c>
      <c r="DD67" s="186">
        <v>3.93</v>
      </c>
      <c r="DE67" s="186"/>
      <c r="DF67" s="190"/>
      <c r="DG67" s="194">
        <v>42487</v>
      </c>
      <c r="DH67" s="247">
        <v>4.0629999999999997</v>
      </c>
      <c r="DI67" s="191"/>
      <c r="DJ67" s="187"/>
      <c r="DK67" s="152">
        <v>42487</v>
      </c>
      <c r="DL67" s="186"/>
      <c r="DM67" s="49"/>
      <c r="DN67" s="186"/>
      <c r="DO67" s="152">
        <v>42487</v>
      </c>
      <c r="DP67" s="186"/>
      <c r="DQ67" s="186"/>
      <c r="DR67" s="187"/>
      <c r="DS67" s="152">
        <v>42487</v>
      </c>
      <c r="DT67" s="186">
        <v>2.7</v>
      </c>
      <c r="DU67" s="49"/>
      <c r="DV67" s="187"/>
      <c r="DW67" s="152">
        <v>42487</v>
      </c>
      <c r="DX67" s="186">
        <v>2.9859999999999998</v>
      </c>
      <c r="DY67" s="49"/>
      <c r="DZ67" s="187"/>
      <c r="EA67" s="152">
        <v>42487</v>
      </c>
      <c r="EB67" s="186">
        <v>3.0939999999999999</v>
      </c>
      <c r="EC67" s="49"/>
      <c r="ED67" s="186"/>
      <c r="EE67" s="152">
        <v>42487</v>
      </c>
      <c r="EF67" s="186">
        <v>3.1539999999999999</v>
      </c>
      <c r="EG67" s="186"/>
      <c r="EH67" s="187"/>
      <c r="EI67" s="152">
        <v>42487</v>
      </c>
      <c r="EJ67" s="186">
        <v>3.226</v>
      </c>
      <c r="EK67" s="49"/>
      <c r="EL67" s="187"/>
      <c r="EM67" s="152">
        <v>42487</v>
      </c>
      <c r="EN67" s="186">
        <v>3.64</v>
      </c>
      <c r="EO67" s="49"/>
      <c r="EP67" s="187"/>
      <c r="EQ67" s="152">
        <v>42487</v>
      </c>
      <c r="ER67" s="186">
        <v>3.7970000000000002</v>
      </c>
      <c r="ES67" s="49"/>
      <c r="ET67" s="187"/>
      <c r="EU67" s="152">
        <v>42487</v>
      </c>
      <c r="EV67" s="186">
        <v>4.4820000000000002</v>
      </c>
      <c r="EW67" s="49"/>
      <c r="EX67" s="186"/>
      <c r="EY67" s="152">
        <v>42487</v>
      </c>
      <c r="EZ67" s="63"/>
      <c r="FA67" s="186"/>
      <c r="FB67" s="187"/>
      <c r="FC67" s="152">
        <v>42487</v>
      </c>
      <c r="FD67" s="186"/>
      <c r="FE67" s="49"/>
      <c r="FF67" s="186"/>
      <c r="FG67" s="152">
        <v>42487</v>
      </c>
      <c r="FH67" s="186"/>
      <c r="FI67" s="186"/>
      <c r="FJ67" s="187"/>
      <c r="FK67" s="152">
        <v>42487</v>
      </c>
      <c r="FL67" s="186"/>
      <c r="FM67" s="49"/>
      <c r="FN67" s="186"/>
      <c r="FO67" s="152">
        <v>42487</v>
      </c>
      <c r="FP67" s="186">
        <v>3.3740000000000001</v>
      </c>
      <c r="FQ67" s="186"/>
      <c r="FR67" s="187"/>
      <c r="FS67" s="152">
        <v>42487</v>
      </c>
      <c r="FT67" s="186">
        <v>3.9169999999999998</v>
      </c>
      <c r="FU67" s="186"/>
      <c r="FV67" s="187"/>
      <c r="FW67" s="152">
        <v>42487</v>
      </c>
      <c r="FX67" s="186">
        <v>4.0350000000000001</v>
      </c>
      <c r="FY67" s="186"/>
      <c r="FZ67" s="187"/>
      <c r="GA67" s="152">
        <v>42487</v>
      </c>
      <c r="GB67" s="186"/>
      <c r="GC67" s="186"/>
      <c r="GD67" s="187"/>
      <c r="GE67" s="152">
        <v>42487</v>
      </c>
      <c r="GF67" s="186"/>
      <c r="GG67" s="49"/>
      <c r="GH67" s="186"/>
      <c r="GI67" s="152">
        <v>42487</v>
      </c>
      <c r="GJ67" s="186"/>
      <c r="GK67" s="186"/>
      <c r="GL67" s="187"/>
      <c r="GM67" s="152">
        <v>42487</v>
      </c>
      <c r="GN67" s="186"/>
      <c r="GO67" s="49"/>
      <c r="GP67" s="186"/>
      <c r="GQ67" s="152">
        <v>42487</v>
      </c>
      <c r="GR67" s="186">
        <v>3.085</v>
      </c>
      <c r="GS67" s="49"/>
      <c r="GT67" s="186"/>
      <c r="GU67" s="152">
        <v>42487</v>
      </c>
      <c r="GV67" s="186">
        <v>3.6269999999999998</v>
      </c>
      <c r="GW67" s="49"/>
      <c r="GX67" s="186"/>
      <c r="GY67" s="152">
        <v>42487</v>
      </c>
      <c r="GZ67" s="186">
        <v>4.0039999999999996</v>
      </c>
      <c r="HA67" s="186"/>
      <c r="HB67" s="187"/>
      <c r="HC67" s="152">
        <v>42487</v>
      </c>
      <c r="HD67" s="186">
        <v>4.1609999999999996</v>
      </c>
      <c r="HE67" s="49"/>
      <c r="HF67" s="186"/>
      <c r="HG67" s="152">
        <v>42487</v>
      </c>
      <c r="HH67" s="186">
        <v>4.3090000000000002</v>
      </c>
      <c r="HI67" s="49"/>
      <c r="HJ67" s="187"/>
      <c r="HK67" s="152">
        <v>42487</v>
      </c>
      <c r="HL67" s="186">
        <v>4.8289999999999997</v>
      </c>
      <c r="HM67" s="49"/>
      <c r="HN67" s="186"/>
      <c r="HO67" s="152">
        <v>42487</v>
      </c>
      <c r="HP67" s="186"/>
      <c r="HQ67" s="186"/>
      <c r="HR67" s="187"/>
      <c r="HS67" s="152">
        <v>42487</v>
      </c>
      <c r="HT67" s="186">
        <v>3.2210000000000001</v>
      </c>
      <c r="HU67" s="49"/>
      <c r="HV67" s="187"/>
      <c r="HW67" s="152">
        <v>42487</v>
      </c>
      <c r="HX67" s="186">
        <v>4.0730000000000004</v>
      </c>
      <c r="HY67" s="49"/>
      <c r="HZ67" s="186"/>
      <c r="IA67" s="152">
        <v>42487</v>
      </c>
      <c r="IB67" s="186">
        <v>3.5259999999999998</v>
      </c>
      <c r="IC67" s="186"/>
      <c r="ID67" s="187"/>
      <c r="IE67" s="152">
        <v>42487</v>
      </c>
      <c r="IF67" s="186">
        <v>4.0090000000000003</v>
      </c>
      <c r="IG67" s="49"/>
      <c r="IH67" s="187"/>
      <c r="II67" s="152">
        <v>42487</v>
      </c>
      <c r="IJ67" s="186">
        <v>4.1079999999999997</v>
      </c>
      <c r="IK67" s="49"/>
    </row>
    <row r="68" spans="2:245" x14ac:dyDescent="0.35">
      <c r="B68" s="187"/>
      <c r="C68" s="152">
        <v>42488</v>
      </c>
      <c r="D68" s="186"/>
      <c r="E68" s="186"/>
      <c r="F68" s="187"/>
      <c r="G68" s="152">
        <v>42488</v>
      </c>
      <c r="H68" s="186">
        <v>3.0110000000000001</v>
      </c>
      <c r="I68" s="49"/>
      <c r="J68" s="186"/>
      <c r="K68" s="152">
        <v>42488</v>
      </c>
      <c r="L68" s="186">
        <v>2.8420000000000001</v>
      </c>
      <c r="M68" s="49"/>
      <c r="N68" s="187"/>
      <c r="O68" s="152">
        <v>42488</v>
      </c>
      <c r="P68" s="186">
        <v>2.8439999999999999</v>
      </c>
      <c r="Q68" s="49"/>
      <c r="R68" s="186"/>
      <c r="S68" s="152">
        <v>42488</v>
      </c>
      <c r="T68" s="186">
        <v>3.26</v>
      </c>
      <c r="U68" s="186"/>
      <c r="V68" s="187"/>
      <c r="W68" s="152">
        <v>42488</v>
      </c>
      <c r="X68" s="186">
        <v>3.5300000000000002</v>
      </c>
      <c r="Y68" s="49"/>
      <c r="Z68" s="186"/>
      <c r="AA68" s="152">
        <v>42488</v>
      </c>
      <c r="AB68" s="186">
        <v>3.875</v>
      </c>
      <c r="AC68" s="49"/>
      <c r="AD68" s="186"/>
      <c r="AE68" s="152">
        <v>42488</v>
      </c>
      <c r="AF68" s="186"/>
      <c r="AG68" s="186"/>
      <c r="AH68" s="187"/>
      <c r="AI68" s="152">
        <v>42488</v>
      </c>
      <c r="AJ68" s="186"/>
      <c r="AK68" s="49"/>
      <c r="AL68" s="186"/>
      <c r="AM68" s="152">
        <v>42488</v>
      </c>
      <c r="AN68" s="186">
        <v>3.0249999999999999</v>
      </c>
      <c r="AO68" s="49"/>
      <c r="AP68" s="186"/>
      <c r="AQ68" s="152">
        <v>42488</v>
      </c>
      <c r="AR68" s="186">
        <v>3.5529999999999999</v>
      </c>
      <c r="AS68" s="49"/>
      <c r="AT68" s="186"/>
      <c r="AU68" s="152">
        <v>42488</v>
      </c>
      <c r="AV68" s="186">
        <v>3.6920000000000002</v>
      </c>
      <c r="AW68" s="186"/>
      <c r="AX68" s="187"/>
      <c r="AY68" s="152">
        <v>42488</v>
      </c>
      <c r="AZ68" s="186">
        <v>3.9060000000000001</v>
      </c>
      <c r="BA68" s="49"/>
      <c r="BB68" s="187"/>
      <c r="BC68" s="152">
        <v>42488</v>
      </c>
      <c r="BD68" s="186">
        <v>4.25</v>
      </c>
      <c r="BE68" s="49"/>
      <c r="BF68" s="187"/>
      <c r="BG68" s="152">
        <v>42488</v>
      </c>
      <c r="BH68" s="186">
        <v>3.0659999999999998</v>
      </c>
      <c r="BI68" s="49"/>
      <c r="BJ68" s="186"/>
      <c r="BK68" s="152">
        <v>42488</v>
      </c>
      <c r="BL68" s="186">
        <v>3.4369999999999998</v>
      </c>
      <c r="BM68" s="186"/>
      <c r="BN68" s="187"/>
      <c r="BO68" s="152">
        <v>42488</v>
      </c>
      <c r="BP68" s="186">
        <v>3.6360000000000001</v>
      </c>
      <c r="BQ68" s="49"/>
      <c r="BR68" s="186"/>
      <c r="BS68" s="152">
        <v>42488</v>
      </c>
      <c r="BT68" s="186">
        <v>4.2839999999999998</v>
      </c>
      <c r="BU68" s="49"/>
      <c r="BV68" s="186"/>
      <c r="BW68" s="152">
        <v>42488</v>
      </c>
      <c r="BX68" s="186"/>
      <c r="BY68" s="186"/>
      <c r="BZ68" s="187"/>
      <c r="CA68" s="152">
        <v>42488</v>
      </c>
      <c r="CB68" s="186">
        <v>3.7869999999999999</v>
      </c>
      <c r="CC68" s="49"/>
      <c r="CD68" s="187"/>
      <c r="CE68" s="152">
        <v>42488</v>
      </c>
      <c r="CF68" s="186"/>
      <c r="CG68" s="49"/>
      <c r="CH68" s="186"/>
      <c r="CI68" s="152">
        <v>42488</v>
      </c>
      <c r="CJ68" s="186">
        <v>3.9470000000000001</v>
      </c>
      <c r="CK68" s="186"/>
      <c r="CL68" s="187"/>
      <c r="CM68" s="152">
        <v>42488</v>
      </c>
      <c r="CN68" s="186"/>
      <c r="CO68" s="49"/>
      <c r="CP68" s="186"/>
      <c r="CQ68" s="152">
        <v>42488</v>
      </c>
      <c r="CR68" s="186">
        <v>3.1709999999999998</v>
      </c>
      <c r="CS68" s="186"/>
      <c r="CT68" s="187"/>
      <c r="CU68" s="152">
        <v>42488</v>
      </c>
      <c r="CV68" s="186">
        <v>3.4820000000000002</v>
      </c>
      <c r="CW68" s="49"/>
      <c r="CX68" s="187"/>
      <c r="CY68" s="152">
        <v>42488</v>
      </c>
      <c r="CZ68" s="186">
        <v>3.673</v>
      </c>
      <c r="DA68" s="49"/>
      <c r="DB68" s="186"/>
      <c r="DC68" s="152">
        <v>42488</v>
      </c>
      <c r="DD68" s="186">
        <v>3.9379999999999997</v>
      </c>
      <c r="DE68" s="186"/>
      <c r="DF68" s="190"/>
      <c r="DG68" s="194">
        <v>42488</v>
      </c>
      <c r="DH68" s="247">
        <v>4.0590000000000002</v>
      </c>
      <c r="DI68" s="191"/>
      <c r="DJ68" s="187"/>
      <c r="DK68" s="152">
        <v>42488</v>
      </c>
      <c r="DL68" s="186"/>
      <c r="DM68" s="49"/>
      <c r="DN68" s="186"/>
      <c r="DO68" s="152">
        <v>42488</v>
      </c>
      <c r="DP68" s="186"/>
      <c r="DQ68" s="186"/>
      <c r="DR68" s="187"/>
      <c r="DS68" s="152">
        <v>42488</v>
      </c>
      <c r="DT68" s="186">
        <v>2.766</v>
      </c>
      <c r="DU68" s="49"/>
      <c r="DV68" s="187"/>
      <c r="DW68" s="152">
        <v>42488</v>
      </c>
      <c r="DX68" s="186">
        <v>3.0169999999999999</v>
      </c>
      <c r="DY68" s="49"/>
      <c r="DZ68" s="187"/>
      <c r="EA68" s="152">
        <v>42488</v>
      </c>
      <c r="EB68" s="186">
        <v>3.113</v>
      </c>
      <c r="EC68" s="49"/>
      <c r="ED68" s="186"/>
      <c r="EE68" s="152">
        <v>42488</v>
      </c>
      <c r="EF68" s="186">
        <v>3.17</v>
      </c>
      <c r="EG68" s="186"/>
      <c r="EH68" s="187"/>
      <c r="EI68" s="152">
        <v>42488</v>
      </c>
      <c r="EJ68" s="186">
        <v>3.2349999999999999</v>
      </c>
      <c r="EK68" s="49"/>
      <c r="EL68" s="187"/>
      <c r="EM68" s="152">
        <v>42488</v>
      </c>
      <c r="EN68" s="186">
        <v>3.6320000000000001</v>
      </c>
      <c r="EO68" s="49"/>
      <c r="EP68" s="187"/>
      <c r="EQ68" s="152">
        <v>42488</v>
      </c>
      <c r="ER68" s="186">
        <v>3.7869999999999999</v>
      </c>
      <c r="ES68" s="49"/>
      <c r="ET68" s="187"/>
      <c r="EU68" s="152">
        <v>42488</v>
      </c>
      <c r="EV68" s="186">
        <v>4.4560000000000004</v>
      </c>
      <c r="EW68" s="49"/>
      <c r="EX68" s="186"/>
      <c r="EY68" s="152">
        <v>42488</v>
      </c>
      <c r="EZ68" s="63"/>
      <c r="FA68" s="186"/>
      <c r="FB68" s="187"/>
      <c r="FC68" s="152">
        <v>42488</v>
      </c>
      <c r="FD68" s="186"/>
      <c r="FE68" s="49"/>
      <c r="FF68" s="186"/>
      <c r="FG68" s="152">
        <v>42488</v>
      </c>
      <c r="FH68" s="186"/>
      <c r="FI68" s="186"/>
      <c r="FJ68" s="187"/>
      <c r="FK68" s="152">
        <v>42488</v>
      </c>
      <c r="FL68" s="186"/>
      <c r="FM68" s="49"/>
      <c r="FN68" s="186"/>
      <c r="FO68" s="152">
        <v>42488</v>
      </c>
      <c r="FP68" s="186">
        <v>3.3919999999999999</v>
      </c>
      <c r="FQ68" s="186"/>
      <c r="FR68" s="187"/>
      <c r="FS68" s="152">
        <v>42488</v>
      </c>
      <c r="FT68" s="186">
        <v>3.9119999999999999</v>
      </c>
      <c r="FU68" s="186"/>
      <c r="FV68" s="187"/>
      <c r="FW68" s="152">
        <v>42488</v>
      </c>
      <c r="FX68" s="186">
        <v>4.0220000000000002</v>
      </c>
      <c r="FY68" s="186"/>
      <c r="FZ68" s="187"/>
      <c r="GA68" s="152">
        <v>42488</v>
      </c>
      <c r="GB68" s="186"/>
      <c r="GC68" s="186"/>
      <c r="GD68" s="187"/>
      <c r="GE68" s="152">
        <v>42488</v>
      </c>
      <c r="GF68" s="186"/>
      <c r="GG68" s="49"/>
      <c r="GH68" s="186"/>
      <c r="GI68" s="152">
        <v>42488</v>
      </c>
      <c r="GJ68" s="186"/>
      <c r="GK68" s="186"/>
      <c r="GL68" s="187"/>
      <c r="GM68" s="152">
        <v>42488</v>
      </c>
      <c r="GN68" s="186"/>
      <c r="GO68" s="49"/>
      <c r="GP68" s="186"/>
      <c r="GQ68" s="152">
        <v>42488</v>
      </c>
      <c r="GR68" s="186">
        <v>3.1360000000000001</v>
      </c>
      <c r="GS68" s="49"/>
      <c r="GT68" s="186"/>
      <c r="GU68" s="152">
        <v>42488</v>
      </c>
      <c r="GV68" s="186">
        <v>3.645</v>
      </c>
      <c r="GW68" s="49"/>
      <c r="GX68" s="186"/>
      <c r="GY68" s="152">
        <v>42488</v>
      </c>
      <c r="GZ68" s="186">
        <v>3.9990000000000001</v>
      </c>
      <c r="HA68" s="186"/>
      <c r="HB68" s="187"/>
      <c r="HC68" s="152">
        <v>42488</v>
      </c>
      <c r="HD68" s="186">
        <v>4.1639999999999997</v>
      </c>
      <c r="HE68" s="49"/>
      <c r="HF68" s="186"/>
      <c r="HG68" s="152">
        <v>42488</v>
      </c>
      <c r="HH68" s="186">
        <v>4.3</v>
      </c>
      <c r="HI68" s="49"/>
      <c r="HJ68" s="187"/>
      <c r="HK68" s="152">
        <v>42488</v>
      </c>
      <c r="HL68" s="186">
        <v>4.82</v>
      </c>
      <c r="HM68" s="49"/>
      <c r="HN68" s="186"/>
      <c r="HO68" s="152">
        <v>42488</v>
      </c>
      <c r="HP68" s="186"/>
      <c r="HQ68" s="186"/>
      <c r="HR68" s="187"/>
      <c r="HS68" s="152">
        <v>42488</v>
      </c>
      <c r="HT68" s="186">
        <v>3.2869999999999999</v>
      </c>
      <c r="HU68" s="49"/>
      <c r="HV68" s="187"/>
      <c r="HW68" s="152">
        <v>42488</v>
      </c>
      <c r="HX68" s="186">
        <v>4.0590000000000002</v>
      </c>
      <c r="HY68" s="49"/>
      <c r="HZ68" s="186"/>
      <c r="IA68" s="152">
        <v>42488</v>
      </c>
      <c r="IB68" s="186">
        <v>3.5430000000000001</v>
      </c>
      <c r="IC68" s="186"/>
      <c r="ID68" s="187"/>
      <c r="IE68" s="152">
        <v>42488</v>
      </c>
      <c r="IF68" s="186">
        <v>4.0060000000000002</v>
      </c>
      <c r="IG68" s="49"/>
      <c r="IH68" s="187"/>
      <c r="II68" s="152">
        <v>42488</v>
      </c>
      <c r="IJ68" s="186">
        <v>4.1070000000000002</v>
      </c>
      <c r="IK68" s="49"/>
    </row>
    <row r="69" spans="2:245" x14ac:dyDescent="0.35">
      <c r="B69" s="187"/>
      <c r="C69" s="152">
        <v>42489</v>
      </c>
      <c r="D69" s="186"/>
      <c r="E69" s="186"/>
      <c r="F69" s="187"/>
      <c r="G69" s="152">
        <v>42489</v>
      </c>
      <c r="H69" s="186">
        <v>3.016</v>
      </c>
      <c r="I69" s="49"/>
      <c r="J69" s="186"/>
      <c r="K69" s="152">
        <v>42489</v>
      </c>
      <c r="L69" s="186">
        <v>2.8340000000000001</v>
      </c>
      <c r="M69" s="49"/>
      <c r="N69" s="187"/>
      <c r="O69" s="152">
        <v>42489</v>
      </c>
      <c r="P69" s="186">
        <v>2.851</v>
      </c>
      <c r="Q69" s="49"/>
      <c r="R69" s="186"/>
      <c r="S69" s="152">
        <v>42489</v>
      </c>
      <c r="T69" s="186">
        <v>3.2650000000000001</v>
      </c>
      <c r="U69" s="186"/>
      <c r="V69" s="187"/>
      <c r="W69" s="152">
        <v>42489</v>
      </c>
      <c r="X69" s="186">
        <v>3.5380000000000003</v>
      </c>
      <c r="Y69" s="49"/>
      <c r="Z69" s="186"/>
      <c r="AA69" s="152">
        <v>42489</v>
      </c>
      <c r="AB69" s="186">
        <v>3.883</v>
      </c>
      <c r="AC69" s="49"/>
      <c r="AD69" s="186"/>
      <c r="AE69" s="152">
        <v>42489</v>
      </c>
      <c r="AF69" s="186"/>
      <c r="AG69" s="186"/>
      <c r="AH69" s="187"/>
      <c r="AI69" s="152">
        <v>42489</v>
      </c>
      <c r="AJ69" s="186"/>
      <c r="AK69" s="49"/>
      <c r="AL69" s="186"/>
      <c r="AM69" s="152">
        <v>42489</v>
      </c>
      <c r="AN69" s="186">
        <v>3.024</v>
      </c>
      <c r="AO69" s="49"/>
      <c r="AP69" s="186"/>
      <c r="AQ69" s="152">
        <v>42489</v>
      </c>
      <c r="AR69" s="186">
        <v>3.5590000000000002</v>
      </c>
      <c r="AS69" s="49"/>
      <c r="AT69" s="186"/>
      <c r="AU69" s="152">
        <v>42489</v>
      </c>
      <c r="AV69" s="186">
        <v>3.698</v>
      </c>
      <c r="AW69" s="186"/>
      <c r="AX69" s="187"/>
      <c r="AY69" s="152">
        <v>42489</v>
      </c>
      <c r="AZ69" s="186">
        <v>3.9119999999999999</v>
      </c>
      <c r="BA69" s="49"/>
      <c r="BB69" s="187"/>
      <c r="BC69" s="152">
        <v>42489</v>
      </c>
      <c r="BD69" s="186">
        <v>4.2590000000000003</v>
      </c>
      <c r="BE69" s="49"/>
      <c r="BF69" s="187"/>
      <c r="BG69" s="152">
        <v>42489</v>
      </c>
      <c r="BH69" s="186">
        <v>3.0640000000000001</v>
      </c>
      <c r="BI69" s="49"/>
      <c r="BJ69" s="186"/>
      <c r="BK69" s="152">
        <v>42489</v>
      </c>
      <c r="BL69" s="186">
        <v>3.4420000000000002</v>
      </c>
      <c r="BM69" s="186"/>
      <c r="BN69" s="187"/>
      <c r="BO69" s="152">
        <v>42489</v>
      </c>
      <c r="BP69" s="186">
        <v>3.641</v>
      </c>
      <c r="BQ69" s="49"/>
      <c r="BR69" s="186"/>
      <c r="BS69" s="152">
        <v>42489</v>
      </c>
      <c r="BT69" s="186">
        <v>4.2930000000000001</v>
      </c>
      <c r="BU69" s="49"/>
      <c r="BV69" s="186"/>
      <c r="BW69" s="152">
        <v>42489</v>
      </c>
      <c r="BX69" s="186"/>
      <c r="BY69" s="186"/>
      <c r="BZ69" s="187"/>
      <c r="CA69" s="152">
        <v>42489</v>
      </c>
      <c r="CB69" s="186">
        <v>3.794</v>
      </c>
      <c r="CC69" s="49"/>
      <c r="CD69" s="187"/>
      <c r="CE69" s="152">
        <v>42489</v>
      </c>
      <c r="CF69" s="186"/>
      <c r="CG69" s="49"/>
      <c r="CH69" s="186"/>
      <c r="CI69" s="152">
        <v>42489</v>
      </c>
      <c r="CJ69" s="186">
        <v>3.9539999999999997</v>
      </c>
      <c r="CK69" s="186"/>
      <c r="CL69" s="187"/>
      <c r="CM69" s="152">
        <v>42489</v>
      </c>
      <c r="CN69" s="186"/>
      <c r="CO69" s="49"/>
      <c r="CP69" s="186"/>
      <c r="CQ69" s="152">
        <v>42489</v>
      </c>
      <c r="CR69" s="186">
        <v>3.1760000000000002</v>
      </c>
      <c r="CS69" s="186"/>
      <c r="CT69" s="187"/>
      <c r="CU69" s="152">
        <v>42489</v>
      </c>
      <c r="CV69" s="186">
        <v>3.5380000000000003</v>
      </c>
      <c r="CW69" s="49"/>
      <c r="CX69" s="187"/>
      <c r="CY69" s="152">
        <v>42489</v>
      </c>
      <c r="CZ69" s="186">
        <v>3.677</v>
      </c>
      <c r="DA69" s="49"/>
      <c r="DB69" s="186"/>
      <c r="DC69" s="152">
        <v>42489</v>
      </c>
      <c r="DD69" s="186">
        <v>3.944</v>
      </c>
      <c r="DE69" s="186"/>
      <c r="DF69" s="190"/>
      <c r="DG69" s="194">
        <v>42489</v>
      </c>
      <c r="DH69" s="247">
        <v>4.0650000000000004</v>
      </c>
      <c r="DI69" s="191"/>
      <c r="DJ69" s="187"/>
      <c r="DK69" s="152">
        <v>42489</v>
      </c>
      <c r="DL69" s="186"/>
      <c r="DM69" s="49"/>
      <c r="DN69" s="186"/>
      <c r="DO69" s="152">
        <v>42489</v>
      </c>
      <c r="DP69" s="186"/>
      <c r="DQ69" s="186"/>
      <c r="DR69" s="187"/>
      <c r="DS69" s="152">
        <v>42489</v>
      </c>
      <c r="DT69" s="186">
        <v>2.7690000000000001</v>
      </c>
      <c r="DU69" s="49"/>
      <c r="DV69" s="187"/>
      <c r="DW69" s="152">
        <v>42489</v>
      </c>
      <c r="DX69" s="186">
        <v>3.02</v>
      </c>
      <c r="DY69" s="49"/>
      <c r="DZ69" s="187"/>
      <c r="EA69" s="152">
        <v>42489</v>
      </c>
      <c r="EB69" s="186">
        <v>3.1189999999999998</v>
      </c>
      <c r="EC69" s="49"/>
      <c r="ED69" s="186"/>
      <c r="EE69" s="152">
        <v>42489</v>
      </c>
      <c r="EF69" s="186">
        <v>3.1760000000000002</v>
      </c>
      <c r="EG69" s="186"/>
      <c r="EH69" s="187"/>
      <c r="EI69" s="152">
        <v>42489</v>
      </c>
      <c r="EJ69" s="186">
        <v>3.242</v>
      </c>
      <c r="EK69" s="49"/>
      <c r="EL69" s="187"/>
      <c r="EM69" s="152">
        <v>42489</v>
      </c>
      <c r="EN69" s="186">
        <v>3.6379999999999999</v>
      </c>
      <c r="EO69" s="49"/>
      <c r="EP69" s="187"/>
      <c r="EQ69" s="152">
        <v>42489</v>
      </c>
      <c r="ER69" s="186">
        <v>3.8</v>
      </c>
      <c r="ES69" s="49"/>
      <c r="ET69" s="187"/>
      <c r="EU69" s="152">
        <v>42489</v>
      </c>
      <c r="EV69" s="186">
        <v>4.46</v>
      </c>
      <c r="EW69" s="49"/>
      <c r="EX69" s="186"/>
      <c r="EY69" s="152">
        <v>42489</v>
      </c>
      <c r="EZ69" s="63"/>
      <c r="FA69" s="186"/>
      <c r="FB69" s="187"/>
      <c r="FC69" s="152">
        <v>42489</v>
      </c>
      <c r="FD69" s="186"/>
      <c r="FE69" s="49"/>
      <c r="FF69" s="186"/>
      <c r="FG69" s="152">
        <v>42489</v>
      </c>
      <c r="FH69" s="186"/>
      <c r="FI69" s="186"/>
      <c r="FJ69" s="187"/>
      <c r="FK69" s="152">
        <v>42489</v>
      </c>
      <c r="FL69" s="186"/>
      <c r="FM69" s="49"/>
      <c r="FN69" s="186"/>
      <c r="FO69" s="152">
        <v>42489</v>
      </c>
      <c r="FP69" s="186">
        <v>3.3980000000000001</v>
      </c>
      <c r="FQ69" s="186"/>
      <c r="FR69" s="187"/>
      <c r="FS69" s="152">
        <v>42489</v>
      </c>
      <c r="FT69" s="186">
        <v>3.9180000000000001</v>
      </c>
      <c r="FU69" s="186"/>
      <c r="FV69" s="187"/>
      <c r="FW69" s="152">
        <v>42489</v>
      </c>
      <c r="FX69" s="186">
        <v>4.0309999999999997</v>
      </c>
      <c r="FY69" s="186"/>
      <c r="FZ69" s="187"/>
      <c r="GA69" s="152">
        <v>42489</v>
      </c>
      <c r="GB69" s="186"/>
      <c r="GC69" s="186"/>
      <c r="GD69" s="187"/>
      <c r="GE69" s="152">
        <v>42489</v>
      </c>
      <c r="GF69" s="186"/>
      <c r="GG69" s="49"/>
      <c r="GH69" s="186"/>
      <c r="GI69" s="152">
        <v>42489</v>
      </c>
      <c r="GJ69" s="186"/>
      <c r="GK69" s="186"/>
      <c r="GL69" s="187"/>
      <c r="GM69" s="152">
        <v>42489</v>
      </c>
      <c r="GN69" s="186"/>
      <c r="GO69" s="49"/>
      <c r="GP69" s="186"/>
      <c r="GQ69" s="152">
        <v>42489</v>
      </c>
      <c r="GR69" s="186">
        <v>3.1390000000000002</v>
      </c>
      <c r="GS69" s="49"/>
      <c r="GT69" s="186"/>
      <c r="GU69" s="152">
        <v>42489</v>
      </c>
      <c r="GV69" s="186">
        <v>3.6509999999999998</v>
      </c>
      <c r="GW69" s="49"/>
      <c r="GX69" s="186"/>
      <c r="GY69" s="152">
        <v>42489</v>
      </c>
      <c r="GZ69" s="186">
        <v>4.0030000000000001</v>
      </c>
      <c r="HA69" s="186"/>
      <c r="HB69" s="187"/>
      <c r="HC69" s="152">
        <v>42489</v>
      </c>
      <c r="HD69" s="186">
        <v>4.1689999999999996</v>
      </c>
      <c r="HE69" s="49"/>
      <c r="HF69" s="186"/>
      <c r="HG69" s="152">
        <v>42489</v>
      </c>
      <c r="HH69" s="186">
        <v>4.3079999999999998</v>
      </c>
      <c r="HI69" s="49"/>
      <c r="HJ69" s="187"/>
      <c r="HK69" s="152">
        <v>42489</v>
      </c>
      <c r="HL69" s="186">
        <v>4.827</v>
      </c>
      <c r="HM69" s="49"/>
      <c r="HN69" s="186"/>
      <c r="HO69" s="152">
        <v>42489</v>
      </c>
      <c r="HP69" s="186"/>
      <c r="HQ69" s="186"/>
      <c r="HR69" s="187"/>
      <c r="HS69" s="152">
        <v>42489</v>
      </c>
      <c r="HT69" s="186">
        <v>3.29</v>
      </c>
      <c r="HU69" s="49"/>
      <c r="HV69" s="187"/>
      <c r="HW69" s="152">
        <v>42489</v>
      </c>
      <c r="HX69" s="186">
        <v>4.0620000000000003</v>
      </c>
      <c r="HY69" s="49"/>
      <c r="HZ69" s="186"/>
      <c r="IA69" s="152">
        <v>42489</v>
      </c>
      <c r="IB69" s="186">
        <v>3.54</v>
      </c>
      <c r="IC69" s="186"/>
      <c r="ID69" s="187"/>
      <c r="IE69" s="152">
        <v>42489</v>
      </c>
      <c r="IF69" s="186">
        <v>4.0129999999999999</v>
      </c>
      <c r="IG69" s="49"/>
      <c r="IH69" s="187"/>
      <c r="II69" s="152">
        <v>42489</v>
      </c>
      <c r="IJ69" s="186">
        <v>4.1159999999999997</v>
      </c>
      <c r="IK69" s="49"/>
    </row>
    <row r="70" spans="2:245" x14ac:dyDescent="0.35">
      <c r="B70" s="187"/>
      <c r="C70" s="152">
        <v>42492</v>
      </c>
      <c r="D70" s="186"/>
      <c r="E70" s="186"/>
      <c r="F70" s="187"/>
      <c r="G70" s="152">
        <v>42492</v>
      </c>
      <c r="H70" s="186">
        <v>3.0169999999999999</v>
      </c>
      <c r="I70" s="49"/>
      <c r="J70" s="186"/>
      <c r="K70" s="152">
        <v>42492</v>
      </c>
      <c r="L70" s="186">
        <v>2.8449999999999998</v>
      </c>
      <c r="M70" s="49"/>
      <c r="N70" s="187"/>
      <c r="O70" s="152">
        <v>42492</v>
      </c>
      <c r="P70" s="186">
        <v>2.8609999999999998</v>
      </c>
      <c r="Q70" s="49"/>
      <c r="R70" s="186"/>
      <c r="S70" s="152">
        <v>42492</v>
      </c>
      <c r="T70" s="186">
        <v>3.2759999999999998</v>
      </c>
      <c r="U70" s="186"/>
      <c r="V70" s="187"/>
      <c r="W70" s="152">
        <v>42492</v>
      </c>
      <c r="X70" s="186">
        <v>3.548</v>
      </c>
      <c r="Y70" s="49"/>
      <c r="Z70" s="186"/>
      <c r="AA70" s="152">
        <v>42492</v>
      </c>
      <c r="AB70" s="186">
        <v>3.8879999999999999</v>
      </c>
      <c r="AC70" s="49"/>
      <c r="AD70" s="186"/>
      <c r="AE70" s="152">
        <v>42492</v>
      </c>
      <c r="AF70" s="186"/>
      <c r="AG70" s="186"/>
      <c r="AH70" s="187"/>
      <c r="AI70" s="152">
        <v>42492</v>
      </c>
      <c r="AJ70" s="186"/>
      <c r="AK70" s="49"/>
      <c r="AL70" s="186"/>
      <c r="AM70" s="152">
        <v>42492</v>
      </c>
      <c r="AN70" s="186">
        <v>3.0209999999999999</v>
      </c>
      <c r="AO70" s="49"/>
      <c r="AP70" s="186"/>
      <c r="AQ70" s="152">
        <v>42492</v>
      </c>
      <c r="AR70" s="186">
        <v>3.569</v>
      </c>
      <c r="AS70" s="49"/>
      <c r="AT70" s="186"/>
      <c r="AU70" s="152">
        <v>42492</v>
      </c>
      <c r="AV70" s="186">
        <v>3.7069999999999999</v>
      </c>
      <c r="AW70" s="186"/>
      <c r="AX70" s="187"/>
      <c r="AY70" s="152">
        <v>42492</v>
      </c>
      <c r="AZ70" s="186">
        <v>3.8919999999999999</v>
      </c>
      <c r="BA70" s="49"/>
      <c r="BB70" s="187"/>
      <c r="BC70" s="152">
        <v>42492</v>
      </c>
      <c r="BD70" s="186">
        <v>4.2629999999999999</v>
      </c>
      <c r="BE70" s="49"/>
      <c r="BF70" s="187"/>
      <c r="BG70" s="152">
        <v>42492</v>
      </c>
      <c r="BH70" s="186">
        <v>3.0630000000000002</v>
      </c>
      <c r="BI70" s="49"/>
      <c r="BJ70" s="186"/>
      <c r="BK70" s="152">
        <v>42492</v>
      </c>
      <c r="BL70" s="186">
        <v>3.419</v>
      </c>
      <c r="BM70" s="186"/>
      <c r="BN70" s="187"/>
      <c r="BO70" s="152">
        <v>42492</v>
      </c>
      <c r="BP70" s="186">
        <v>3.649</v>
      </c>
      <c r="BQ70" s="49"/>
      <c r="BR70" s="186"/>
      <c r="BS70" s="152">
        <v>42492</v>
      </c>
      <c r="BT70" s="186">
        <v>4.298</v>
      </c>
      <c r="BU70" s="49"/>
      <c r="BV70" s="186"/>
      <c r="BW70" s="152">
        <v>42492</v>
      </c>
      <c r="BX70" s="186"/>
      <c r="BY70" s="186"/>
      <c r="BZ70" s="187"/>
      <c r="CA70" s="152">
        <v>42492</v>
      </c>
      <c r="CB70" s="186">
        <v>3.7960000000000003</v>
      </c>
      <c r="CC70" s="49"/>
      <c r="CD70" s="187"/>
      <c r="CE70" s="152">
        <v>42492</v>
      </c>
      <c r="CF70" s="186"/>
      <c r="CG70" s="49"/>
      <c r="CH70" s="186"/>
      <c r="CI70" s="152">
        <v>42492</v>
      </c>
      <c r="CJ70" s="186">
        <v>3.9630000000000001</v>
      </c>
      <c r="CK70" s="186"/>
      <c r="CL70" s="187"/>
      <c r="CM70" s="152">
        <v>42492</v>
      </c>
      <c r="CN70" s="186"/>
      <c r="CO70" s="49"/>
      <c r="CP70" s="186"/>
      <c r="CQ70" s="152">
        <v>42492</v>
      </c>
      <c r="CR70" s="186">
        <v>3.1850000000000001</v>
      </c>
      <c r="CS70" s="186"/>
      <c r="CT70" s="187"/>
      <c r="CU70" s="152">
        <v>42492</v>
      </c>
      <c r="CV70" s="186">
        <v>3.556</v>
      </c>
      <c r="CW70" s="49"/>
      <c r="CX70" s="187"/>
      <c r="CY70" s="152">
        <v>42492</v>
      </c>
      <c r="CZ70" s="186">
        <v>3.6819999999999999</v>
      </c>
      <c r="DA70" s="49"/>
      <c r="DB70" s="186"/>
      <c r="DC70" s="152">
        <v>42492</v>
      </c>
      <c r="DD70" s="186">
        <v>3.952</v>
      </c>
      <c r="DE70" s="186"/>
      <c r="DF70" s="190"/>
      <c r="DG70" s="194">
        <v>42492</v>
      </c>
      <c r="DH70" s="247">
        <v>4.0730000000000004</v>
      </c>
      <c r="DI70" s="191"/>
      <c r="DJ70" s="187"/>
      <c r="DK70" s="152">
        <v>42492</v>
      </c>
      <c r="DL70" s="186"/>
      <c r="DM70" s="49"/>
      <c r="DN70" s="186"/>
      <c r="DO70" s="152">
        <v>42492</v>
      </c>
      <c r="DP70" s="186"/>
      <c r="DQ70" s="186"/>
      <c r="DR70" s="187"/>
      <c r="DS70" s="152">
        <v>42492</v>
      </c>
      <c r="DT70" s="186">
        <v>2.7770000000000001</v>
      </c>
      <c r="DU70" s="49"/>
      <c r="DV70" s="187"/>
      <c r="DW70" s="152">
        <v>42492</v>
      </c>
      <c r="DX70" s="186">
        <v>3.03</v>
      </c>
      <c r="DY70" s="49"/>
      <c r="DZ70" s="187"/>
      <c r="EA70" s="152">
        <v>42492</v>
      </c>
      <c r="EB70" s="186">
        <v>3.1280000000000001</v>
      </c>
      <c r="EC70" s="49"/>
      <c r="ED70" s="186"/>
      <c r="EE70" s="152">
        <v>42492</v>
      </c>
      <c r="EF70" s="186">
        <v>3.1869999999999998</v>
      </c>
      <c r="EG70" s="186"/>
      <c r="EH70" s="187"/>
      <c r="EI70" s="152">
        <v>42492</v>
      </c>
      <c r="EJ70" s="186">
        <v>3.2509999999999999</v>
      </c>
      <c r="EK70" s="49"/>
      <c r="EL70" s="187"/>
      <c r="EM70" s="152">
        <v>42492</v>
      </c>
      <c r="EN70" s="186">
        <v>3.645</v>
      </c>
      <c r="EO70" s="49"/>
      <c r="EP70" s="187"/>
      <c r="EQ70" s="152">
        <v>42492</v>
      </c>
      <c r="ER70" s="186">
        <v>3.806</v>
      </c>
      <c r="ES70" s="49"/>
      <c r="ET70" s="187"/>
      <c r="EU70" s="152">
        <v>42492</v>
      </c>
      <c r="EV70" s="186">
        <v>4.4660000000000002</v>
      </c>
      <c r="EW70" s="49"/>
      <c r="EX70" s="186"/>
      <c r="EY70" s="152">
        <v>42492</v>
      </c>
      <c r="EZ70" s="63"/>
      <c r="FA70" s="186"/>
      <c r="FB70" s="187"/>
      <c r="FC70" s="152">
        <v>42492</v>
      </c>
      <c r="FD70" s="186"/>
      <c r="FE70" s="49"/>
      <c r="FF70" s="186"/>
      <c r="FG70" s="152">
        <v>42492</v>
      </c>
      <c r="FH70" s="186"/>
      <c r="FI70" s="186"/>
      <c r="FJ70" s="187"/>
      <c r="FK70" s="152">
        <v>42492</v>
      </c>
      <c r="FL70" s="186"/>
      <c r="FM70" s="49"/>
      <c r="FN70" s="186"/>
      <c r="FO70" s="152">
        <v>42492</v>
      </c>
      <c r="FP70" s="186">
        <v>3.3839999999999999</v>
      </c>
      <c r="FQ70" s="186"/>
      <c r="FR70" s="187"/>
      <c r="FS70" s="152">
        <v>42492</v>
      </c>
      <c r="FT70" s="186">
        <v>3.9009999999999998</v>
      </c>
      <c r="FU70" s="186"/>
      <c r="FV70" s="187"/>
      <c r="FW70" s="152">
        <v>42492</v>
      </c>
      <c r="FX70" s="186">
        <v>4.0389999999999997</v>
      </c>
      <c r="FY70" s="186"/>
      <c r="FZ70" s="187"/>
      <c r="GA70" s="152">
        <v>42492</v>
      </c>
      <c r="GB70" s="186"/>
      <c r="GC70" s="186"/>
      <c r="GD70" s="187"/>
      <c r="GE70" s="152">
        <v>42492</v>
      </c>
      <c r="GF70" s="186"/>
      <c r="GG70" s="49"/>
      <c r="GH70" s="186"/>
      <c r="GI70" s="152">
        <v>42492</v>
      </c>
      <c r="GJ70" s="186"/>
      <c r="GK70" s="186"/>
      <c r="GL70" s="187"/>
      <c r="GM70" s="152">
        <v>42492</v>
      </c>
      <c r="GN70" s="186"/>
      <c r="GO70" s="49"/>
      <c r="GP70" s="186"/>
      <c r="GQ70" s="152">
        <v>42492</v>
      </c>
      <c r="GR70" s="186">
        <v>3.1520000000000001</v>
      </c>
      <c r="GS70" s="49"/>
      <c r="GT70" s="186"/>
      <c r="GU70" s="152">
        <v>42492</v>
      </c>
      <c r="GV70" s="186">
        <v>3.6589999999999998</v>
      </c>
      <c r="GW70" s="49"/>
      <c r="GX70" s="186"/>
      <c r="GY70" s="152">
        <v>42492</v>
      </c>
      <c r="GZ70" s="186">
        <v>4.016</v>
      </c>
      <c r="HA70" s="186"/>
      <c r="HB70" s="187"/>
      <c r="HC70" s="152">
        <v>42492</v>
      </c>
      <c r="HD70" s="186">
        <v>4.1779999999999999</v>
      </c>
      <c r="HE70" s="49"/>
      <c r="HF70" s="186"/>
      <c r="HG70" s="152">
        <v>42492</v>
      </c>
      <c r="HH70" s="186">
        <v>4.3120000000000003</v>
      </c>
      <c r="HI70" s="49"/>
      <c r="HJ70" s="187"/>
      <c r="HK70" s="152">
        <v>42492</v>
      </c>
      <c r="HL70" s="186">
        <v>4.8289999999999997</v>
      </c>
      <c r="HM70" s="49"/>
      <c r="HN70" s="186"/>
      <c r="HO70" s="152">
        <v>42492</v>
      </c>
      <c r="HP70" s="186"/>
      <c r="HQ70" s="186"/>
      <c r="HR70" s="187"/>
      <c r="HS70" s="152">
        <v>42492</v>
      </c>
      <c r="HT70" s="186">
        <v>3.2970000000000002</v>
      </c>
      <c r="HU70" s="49"/>
      <c r="HV70" s="187"/>
      <c r="HW70" s="152">
        <v>42492</v>
      </c>
      <c r="HX70" s="186">
        <v>4.0730000000000004</v>
      </c>
      <c r="HY70" s="49"/>
      <c r="HZ70" s="186"/>
      <c r="IA70" s="152">
        <v>42492</v>
      </c>
      <c r="IB70" s="186">
        <v>3.5460000000000003</v>
      </c>
      <c r="IC70" s="186"/>
      <c r="ID70" s="187"/>
      <c r="IE70" s="152">
        <v>42492</v>
      </c>
      <c r="IF70" s="186">
        <v>4.0229999999999997</v>
      </c>
      <c r="IG70" s="49"/>
      <c r="IH70" s="187"/>
      <c r="II70" s="152">
        <v>42492</v>
      </c>
      <c r="IJ70" s="186">
        <v>4.125</v>
      </c>
      <c r="IK70" s="49"/>
    </row>
    <row r="71" spans="2:245" x14ac:dyDescent="0.35">
      <c r="B71" s="187"/>
      <c r="C71" s="152">
        <v>42493</v>
      </c>
      <c r="D71" s="186"/>
      <c r="E71" s="186"/>
      <c r="F71" s="187"/>
      <c r="G71" s="152">
        <v>42493</v>
      </c>
      <c r="H71" s="186">
        <v>3.016</v>
      </c>
      <c r="I71" s="49"/>
      <c r="J71" s="186"/>
      <c r="K71" s="152">
        <v>42493</v>
      </c>
      <c r="L71" s="186">
        <v>2.8069999999999999</v>
      </c>
      <c r="M71" s="49"/>
      <c r="N71" s="187"/>
      <c r="O71" s="152">
        <v>42493</v>
      </c>
      <c r="P71" s="186">
        <v>2.8369999999999997</v>
      </c>
      <c r="Q71" s="49"/>
      <c r="R71" s="186"/>
      <c r="S71" s="152">
        <v>42493</v>
      </c>
      <c r="T71" s="186">
        <v>3.2730000000000001</v>
      </c>
      <c r="U71" s="186"/>
      <c r="V71" s="187"/>
      <c r="W71" s="152">
        <v>42493</v>
      </c>
      <c r="X71" s="186">
        <v>3.569</v>
      </c>
      <c r="Y71" s="49"/>
      <c r="Z71" s="186"/>
      <c r="AA71" s="152">
        <v>42493</v>
      </c>
      <c r="AB71" s="186">
        <v>3.919</v>
      </c>
      <c r="AC71" s="49"/>
      <c r="AD71" s="186"/>
      <c r="AE71" s="152">
        <v>42493</v>
      </c>
      <c r="AF71" s="186"/>
      <c r="AG71" s="186"/>
      <c r="AH71" s="187"/>
      <c r="AI71" s="152">
        <v>42493</v>
      </c>
      <c r="AJ71" s="186"/>
      <c r="AK71" s="49"/>
      <c r="AL71" s="186"/>
      <c r="AM71" s="152">
        <v>42493</v>
      </c>
      <c r="AN71" s="186">
        <v>2.9660000000000002</v>
      </c>
      <c r="AO71" s="49"/>
      <c r="AP71" s="186"/>
      <c r="AQ71" s="152">
        <v>42493</v>
      </c>
      <c r="AR71" s="186">
        <v>3.5739999999999998</v>
      </c>
      <c r="AS71" s="49"/>
      <c r="AT71" s="186"/>
      <c r="AU71" s="152">
        <v>42493</v>
      </c>
      <c r="AV71" s="186">
        <v>3.7229999999999999</v>
      </c>
      <c r="AW71" s="186"/>
      <c r="AX71" s="187"/>
      <c r="AY71" s="152">
        <v>42493</v>
      </c>
      <c r="AZ71" s="186">
        <v>3.9370000000000003</v>
      </c>
      <c r="BA71" s="49"/>
      <c r="BB71" s="187"/>
      <c r="BC71" s="152">
        <v>42493</v>
      </c>
      <c r="BD71" s="186">
        <v>4.3049999999999997</v>
      </c>
      <c r="BE71" s="49"/>
      <c r="BF71" s="187"/>
      <c r="BG71" s="152">
        <v>42493</v>
      </c>
      <c r="BH71" s="186">
        <v>3.008</v>
      </c>
      <c r="BI71" s="49"/>
      <c r="BJ71" s="186"/>
      <c r="BK71" s="152">
        <v>42493</v>
      </c>
      <c r="BL71" s="186">
        <v>3.419</v>
      </c>
      <c r="BM71" s="186"/>
      <c r="BN71" s="187"/>
      <c r="BO71" s="152">
        <v>42493</v>
      </c>
      <c r="BP71" s="186">
        <v>3.66</v>
      </c>
      <c r="BQ71" s="49"/>
      <c r="BR71" s="186"/>
      <c r="BS71" s="152">
        <v>42493</v>
      </c>
      <c r="BT71" s="186">
        <v>4.3540000000000001</v>
      </c>
      <c r="BU71" s="49"/>
      <c r="BV71" s="186"/>
      <c r="BW71" s="152">
        <v>42493</v>
      </c>
      <c r="BX71" s="186"/>
      <c r="BY71" s="186"/>
      <c r="BZ71" s="187"/>
      <c r="CA71" s="152">
        <v>42493</v>
      </c>
      <c r="CB71" s="186">
        <v>3.8079999999999998</v>
      </c>
      <c r="CC71" s="49"/>
      <c r="CD71" s="187"/>
      <c r="CE71" s="152">
        <v>42493</v>
      </c>
      <c r="CF71" s="186"/>
      <c r="CG71" s="49"/>
      <c r="CH71" s="186"/>
      <c r="CI71" s="152">
        <v>42493</v>
      </c>
      <c r="CJ71" s="186">
        <v>3.972</v>
      </c>
      <c r="CK71" s="186"/>
      <c r="CL71" s="187"/>
      <c r="CM71" s="152">
        <v>42493</v>
      </c>
      <c r="CN71" s="186"/>
      <c r="CO71" s="49"/>
      <c r="CP71" s="186"/>
      <c r="CQ71" s="152">
        <v>42493</v>
      </c>
      <c r="CR71" s="186">
        <v>3.1509999999999998</v>
      </c>
      <c r="CS71" s="186"/>
      <c r="CT71" s="187"/>
      <c r="CU71" s="152">
        <v>42493</v>
      </c>
      <c r="CV71" s="186">
        <v>3.5449999999999999</v>
      </c>
      <c r="CW71" s="49"/>
      <c r="CX71" s="187"/>
      <c r="CY71" s="152">
        <v>42493</v>
      </c>
      <c r="CZ71" s="186">
        <v>3.665</v>
      </c>
      <c r="DA71" s="49"/>
      <c r="DB71" s="186"/>
      <c r="DC71" s="152">
        <v>42493</v>
      </c>
      <c r="DD71" s="186">
        <v>3.9740000000000002</v>
      </c>
      <c r="DE71" s="186"/>
      <c r="DF71" s="190"/>
      <c r="DG71" s="194">
        <v>42493</v>
      </c>
      <c r="DH71" s="247">
        <v>4.1159999999999997</v>
      </c>
      <c r="DI71" s="191"/>
      <c r="DJ71" s="187"/>
      <c r="DK71" s="152">
        <v>42493</v>
      </c>
      <c r="DL71" s="186"/>
      <c r="DM71" s="49"/>
      <c r="DN71" s="186"/>
      <c r="DO71" s="152">
        <v>42493</v>
      </c>
      <c r="DP71" s="186"/>
      <c r="DQ71" s="186"/>
      <c r="DR71" s="187"/>
      <c r="DS71" s="152">
        <v>42493</v>
      </c>
      <c r="DT71" s="186">
        <v>2.7389999999999999</v>
      </c>
      <c r="DU71" s="49"/>
      <c r="DV71" s="187"/>
      <c r="DW71" s="152">
        <v>42493</v>
      </c>
      <c r="DX71" s="186">
        <v>3.0259999999999998</v>
      </c>
      <c r="DY71" s="49"/>
      <c r="DZ71" s="187"/>
      <c r="EA71" s="152">
        <v>42493</v>
      </c>
      <c r="EB71" s="186">
        <v>3.1310000000000002</v>
      </c>
      <c r="EC71" s="49"/>
      <c r="ED71" s="186"/>
      <c r="EE71" s="152">
        <v>42493</v>
      </c>
      <c r="EF71" s="186">
        <v>3.1909999999999998</v>
      </c>
      <c r="EG71" s="186"/>
      <c r="EH71" s="187"/>
      <c r="EI71" s="152">
        <v>42493</v>
      </c>
      <c r="EJ71" s="186">
        <v>3.3010000000000002</v>
      </c>
      <c r="EK71" s="49"/>
      <c r="EL71" s="187"/>
      <c r="EM71" s="152">
        <v>42493</v>
      </c>
      <c r="EN71" s="186">
        <v>3.71</v>
      </c>
      <c r="EO71" s="49"/>
      <c r="EP71" s="187"/>
      <c r="EQ71" s="152">
        <v>42493</v>
      </c>
      <c r="ER71" s="186">
        <v>3.8460000000000001</v>
      </c>
      <c r="ES71" s="49"/>
      <c r="ET71" s="187"/>
      <c r="EU71" s="152">
        <v>42493</v>
      </c>
      <c r="EV71" s="186">
        <v>4.4879999999999995</v>
      </c>
      <c r="EW71" s="49"/>
      <c r="EX71" s="186"/>
      <c r="EY71" s="152">
        <v>42493</v>
      </c>
      <c r="EZ71" s="63"/>
      <c r="FA71" s="186"/>
      <c r="FB71" s="187"/>
      <c r="FC71" s="152">
        <v>42493</v>
      </c>
      <c r="FD71" s="186"/>
      <c r="FE71" s="49"/>
      <c r="FF71" s="186"/>
      <c r="FG71" s="152">
        <v>42493</v>
      </c>
      <c r="FH71" s="186"/>
      <c r="FI71" s="186"/>
      <c r="FJ71" s="187"/>
      <c r="FK71" s="152">
        <v>42493</v>
      </c>
      <c r="FL71" s="186"/>
      <c r="FM71" s="49"/>
      <c r="FN71" s="186"/>
      <c r="FO71" s="152">
        <v>42493</v>
      </c>
      <c r="FP71" s="186">
        <v>3.3879999999999999</v>
      </c>
      <c r="FQ71" s="186"/>
      <c r="FR71" s="187"/>
      <c r="FS71" s="152">
        <v>42493</v>
      </c>
      <c r="FT71" s="186">
        <v>3.9239999999999999</v>
      </c>
      <c r="FU71" s="186"/>
      <c r="FV71" s="187"/>
      <c r="FW71" s="152">
        <v>42493</v>
      </c>
      <c r="FX71" s="186">
        <v>4.0730000000000004</v>
      </c>
      <c r="FY71" s="186"/>
      <c r="FZ71" s="187"/>
      <c r="GA71" s="152">
        <v>42493</v>
      </c>
      <c r="GB71" s="186"/>
      <c r="GC71" s="186"/>
      <c r="GD71" s="187"/>
      <c r="GE71" s="152">
        <v>42493</v>
      </c>
      <c r="GF71" s="186"/>
      <c r="GG71" s="49"/>
      <c r="GH71" s="186"/>
      <c r="GI71" s="152">
        <v>42493</v>
      </c>
      <c r="GJ71" s="186"/>
      <c r="GK71" s="186"/>
      <c r="GL71" s="187"/>
      <c r="GM71" s="152">
        <v>42493</v>
      </c>
      <c r="GN71" s="186"/>
      <c r="GO71" s="49"/>
      <c r="GP71" s="186"/>
      <c r="GQ71" s="152">
        <v>42493</v>
      </c>
      <c r="GR71" s="186">
        <v>3.13</v>
      </c>
      <c r="GS71" s="49"/>
      <c r="GT71" s="186"/>
      <c r="GU71" s="152">
        <v>42493</v>
      </c>
      <c r="GV71" s="186">
        <v>3.7</v>
      </c>
      <c r="GW71" s="49"/>
      <c r="GX71" s="186"/>
      <c r="GY71" s="152">
        <v>42493</v>
      </c>
      <c r="GZ71" s="186">
        <v>4.0519999999999996</v>
      </c>
      <c r="HA71" s="186"/>
      <c r="HB71" s="187"/>
      <c r="HC71" s="152">
        <v>42493</v>
      </c>
      <c r="HD71" s="186">
        <v>4.2060000000000004</v>
      </c>
      <c r="HE71" s="49"/>
      <c r="HF71" s="186"/>
      <c r="HG71" s="152">
        <v>42493</v>
      </c>
      <c r="HH71" s="186">
        <v>4.3469999999999995</v>
      </c>
      <c r="HI71" s="49"/>
      <c r="HJ71" s="187"/>
      <c r="HK71" s="152">
        <v>42493</v>
      </c>
      <c r="HL71" s="186">
        <v>4.851</v>
      </c>
      <c r="HM71" s="49"/>
      <c r="HN71" s="186"/>
      <c r="HO71" s="152">
        <v>42493</v>
      </c>
      <c r="HP71" s="186"/>
      <c r="HQ71" s="186"/>
      <c r="HR71" s="187"/>
      <c r="HS71" s="152">
        <v>42493</v>
      </c>
      <c r="HT71" s="186">
        <v>3.2629999999999999</v>
      </c>
      <c r="HU71" s="49"/>
      <c r="HV71" s="187"/>
      <c r="HW71" s="152">
        <v>42493</v>
      </c>
      <c r="HX71" s="186">
        <v>4.1449999999999996</v>
      </c>
      <c r="HY71" s="49"/>
      <c r="HZ71" s="186"/>
      <c r="IA71" s="152">
        <v>42493</v>
      </c>
      <c r="IB71" s="186">
        <v>3.5140000000000002</v>
      </c>
      <c r="IC71" s="186"/>
      <c r="ID71" s="187"/>
      <c r="IE71" s="152">
        <v>42493</v>
      </c>
      <c r="IF71" s="186">
        <v>4.0469999999999997</v>
      </c>
      <c r="IG71" s="49"/>
      <c r="IH71" s="187"/>
      <c r="II71" s="152">
        <v>42493</v>
      </c>
      <c r="IJ71" s="186">
        <v>4.133</v>
      </c>
      <c r="IK71" s="49"/>
    </row>
    <row r="72" spans="2:245" x14ac:dyDescent="0.35">
      <c r="B72" s="187"/>
      <c r="C72" s="152">
        <v>42494</v>
      </c>
      <c r="D72" s="186"/>
      <c r="E72" s="186"/>
      <c r="F72" s="187"/>
      <c r="G72" s="152">
        <v>42494</v>
      </c>
      <c r="H72" s="186">
        <v>3.0169999999999999</v>
      </c>
      <c r="I72" s="49"/>
      <c r="J72" s="186"/>
      <c r="K72" s="152">
        <v>42494</v>
      </c>
      <c r="L72" s="186">
        <v>2.8580000000000001</v>
      </c>
      <c r="M72" s="49"/>
      <c r="N72" s="187"/>
      <c r="O72" s="152">
        <v>42494</v>
      </c>
      <c r="P72" s="186">
        <v>2.84</v>
      </c>
      <c r="Q72" s="49"/>
      <c r="R72" s="186"/>
      <c r="S72" s="152">
        <v>42494</v>
      </c>
      <c r="T72" s="186">
        <v>3.2490000000000001</v>
      </c>
      <c r="U72" s="186"/>
      <c r="V72" s="187"/>
      <c r="W72" s="152">
        <v>42494</v>
      </c>
      <c r="X72" s="186">
        <v>3.5300000000000002</v>
      </c>
      <c r="Y72" s="49"/>
      <c r="Z72" s="186"/>
      <c r="AA72" s="152">
        <v>42494</v>
      </c>
      <c r="AB72" s="186">
        <v>3.87</v>
      </c>
      <c r="AC72" s="49"/>
      <c r="AD72" s="186"/>
      <c r="AE72" s="152">
        <v>42494</v>
      </c>
      <c r="AF72" s="186"/>
      <c r="AG72" s="186"/>
      <c r="AH72" s="187"/>
      <c r="AI72" s="152">
        <v>42494</v>
      </c>
      <c r="AJ72" s="186"/>
      <c r="AK72" s="49"/>
      <c r="AL72" s="186"/>
      <c r="AM72" s="152">
        <v>42494</v>
      </c>
      <c r="AN72" s="186">
        <v>2.9870000000000001</v>
      </c>
      <c r="AO72" s="49"/>
      <c r="AP72" s="186"/>
      <c r="AQ72" s="152">
        <v>42494</v>
      </c>
      <c r="AR72" s="186">
        <v>3.5470000000000002</v>
      </c>
      <c r="AS72" s="49"/>
      <c r="AT72" s="186"/>
      <c r="AU72" s="152">
        <v>42494</v>
      </c>
      <c r="AV72" s="186">
        <v>3.69</v>
      </c>
      <c r="AW72" s="186"/>
      <c r="AX72" s="187"/>
      <c r="AY72" s="152">
        <v>42494</v>
      </c>
      <c r="AZ72" s="186">
        <v>3.887</v>
      </c>
      <c r="BA72" s="49"/>
      <c r="BB72" s="187"/>
      <c r="BC72" s="152">
        <v>42494</v>
      </c>
      <c r="BD72" s="186">
        <v>4.2460000000000004</v>
      </c>
      <c r="BE72" s="49"/>
      <c r="BF72" s="187"/>
      <c r="BG72" s="152">
        <v>42494</v>
      </c>
      <c r="BH72" s="186">
        <v>3.073</v>
      </c>
      <c r="BI72" s="49"/>
      <c r="BJ72" s="186"/>
      <c r="BK72" s="152">
        <v>42494</v>
      </c>
      <c r="BL72" s="186">
        <v>3.399</v>
      </c>
      <c r="BM72" s="186"/>
      <c r="BN72" s="187"/>
      <c r="BO72" s="152">
        <v>42494</v>
      </c>
      <c r="BP72" s="186">
        <v>3.63</v>
      </c>
      <c r="BQ72" s="49"/>
      <c r="BR72" s="186"/>
      <c r="BS72" s="152">
        <v>42494</v>
      </c>
      <c r="BT72" s="186">
        <v>4.28</v>
      </c>
      <c r="BU72" s="49"/>
      <c r="BV72" s="186"/>
      <c r="BW72" s="152">
        <v>42494</v>
      </c>
      <c r="BX72" s="186"/>
      <c r="BY72" s="186"/>
      <c r="BZ72" s="187"/>
      <c r="CA72" s="152">
        <v>42494</v>
      </c>
      <c r="CB72" s="186">
        <v>3.7549999999999999</v>
      </c>
      <c r="CC72" s="49"/>
      <c r="CD72" s="187"/>
      <c r="CE72" s="152">
        <v>42494</v>
      </c>
      <c r="CF72" s="186"/>
      <c r="CG72" s="49"/>
      <c r="CH72" s="186"/>
      <c r="CI72" s="152">
        <v>42494</v>
      </c>
      <c r="CJ72" s="186">
        <v>3.9329999999999998</v>
      </c>
      <c r="CK72" s="186"/>
      <c r="CL72" s="187"/>
      <c r="CM72" s="152">
        <v>42494</v>
      </c>
      <c r="CN72" s="186"/>
      <c r="CO72" s="49"/>
      <c r="CP72" s="186"/>
      <c r="CQ72" s="152">
        <v>42494</v>
      </c>
      <c r="CR72" s="186">
        <v>3.18</v>
      </c>
      <c r="CS72" s="186"/>
      <c r="CT72" s="187"/>
      <c r="CU72" s="152">
        <v>42494</v>
      </c>
      <c r="CV72" s="186">
        <v>3.5350000000000001</v>
      </c>
      <c r="CW72" s="49"/>
      <c r="CX72" s="187"/>
      <c r="CY72" s="152">
        <v>42494</v>
      </c>
      <c r="CZ72" s="186">
        <v>3.6509999999999998</v>
      </c>
      <c r="DA72" s="49"/>
      <c r="DB72" s="186"/>
      <c r="DC72" s="152">
        <v>42494</v>
      </c>
      <c r="DD72" s="186">
        <v>3.9379999999999997</v>
      </c>
      <c r="DE72" s="186"/>
      <c r="DF72" s="190"/>
      <c r="DG72" s="194">
        <v>42494</v>
      </c>
      <c r="DH72" s="247">
        <v>4.056</v>
      </c>
      <c r="DI72" s="191"/>
      <c r="DJ72" s="187"/>
      <c r="DK72" s="152">
        <v>42494</v>
      </c>
      <c r="DL72" s="186"/>
      <c r="DM72" s="49"/>
      <c r="DN72" s="186"/>
      <c r="DO72" s="152">
        <v>42494</v>
      </c>
      <c r="DP72" s="186"/>
      <c r="DQ72" s="186"/>
      <c r="DR72" s="187"/>
      <c r="DS72" s="152">
        <v>42494</v>
      </c>
      <c r="DT72" s="186">
        <v>2.774</v>
      </c>
      <c r="DU72" s="49"/>
      <c r="DV72" s="187"/>
      <c r="DW72" s="152">
        <v>42494</v>
      </c>
      <c r="DX72" s="186">
        <v>2.9969999999999999</v>
      </c>
      <c r="DY72" s="49"/>
      <c r="DZ72" s="187"/>
      <c r="EA72" s="152">
        <v>42494</v>
      </c>
      <c r="EB72" s="186">
        <v>3.1070000000000002</v>
      </c>
      <c r="EC72" s="49"/>
      <c r="ED72" s="186"/>
      <c r="EE72" s="152">
        <v>42494</v>
      </c>
      <c r="EF72" s="186">
        <v>3.169</v>
      </c>
      <c r="EG72" s="186"/>
      <c r="EH72" s="187"/>
      <c r="EI72" s="152">
        <v>42494</v>
      </c>
      <c r="EJ72" s="186">
        <v>3.266</v>
      </c>
      <c r="EK72" s="49"/>
      <c r="EL72" s="187"/>
      <c r="EM72" s="152">
        <v>42494</v>
      </c>
      <c r="EN72" s="186">
        <v>3.6280000000000001</v>
      </c>
      <c r="EO72" s="49"/>
      <c r="EP72" s="187"/>
      <c r="EQ72" s="152">
        <v>42494</v>
      </c>
      <c r="ER72" s="186">
        <v>3.7850000000000001</v>
      </c>
      <c r="ES72" s="49"/>
      <c r="ET72" s="187"/>
      <c r="EU72" s="152">
        <v>42494</v>
      </c>
      <c r="EV72" s="186">
        <v>4.4480000000000004</v>
      </c>
      <c r="EW72" s="49"/>
      <c r="EX72" s="186"/>
      <c r="EY72" s="152">
        <v>42494</v>
      </c>
      <c r="EZ72" s="63"/>
      <c r="FA72" s="186"/>
      <c r="FB72" s="187"/>
      <c r="FC72" s="152">
        <v>42494</v>
      </c>
      <c r="FD72" s="186"/>
      <c r="FE72" s="49"/>
      <c r="FF72" s="186"/>
      <c r="FG72" s="152">
        <v>42494</v>
      </c>
      <c r="FH72" s="186"/>
      <c r="FI72" s="186"/>
      <c r="FJ72" s="187"/>
      <c r="FK72" s="152">
        <v>42494</v>
      </c>
      <c r="FL72" s="186"/>
      <c r="FM72" s="49"/>
      <c r="FN72" s="186"/>
      <c r="FO72" s="152">
        <v>42494</v>
      </c>
      <c r="FP72" s="186">
        <v>3.3639999999999999</v>
      </c>
      <c r="FQ72" s="186"/>
      <c r="FR72" s="187"/>
      <c r="FS72" s="152">
        <v>42494</v>
      </c>
      <c r="FT72" s="186">
        <v>3.8820000000000001</v>
      </c>
      <c r="FU72" s="186"/>
      <c r="FV72" s="187"/>
      <c r="FW72" s="152">
        <v>42494</v>
      </c>
      <c r="FX72" s="186">
        <v>4.0179999999999998</v>
      </c>
      <c r="FY72" s="186"/>
      <c r="FZ72" s="187"/>
      <c r="GA72" s="152">
        <v>42494</v>
      </c>
      <c r="GB72" s="186"/>
      <c r="GC72" s="186"/>
      <c r="GD72" s="187"/>
      <c r="GE72" s="152">
        <v>42494</v>
      </c>
      <c r="GF72" s="186"/>
      <c r="GG72" s="49"/>
      <c r="GH72" s="186"/>
      <c r="GI72" s="152">
        <v>42494</v>
      </c>
      <c r="GJ72" s="186"/>
      <c r="GK72" s="186"/>
      <c r="GL72" s="187"/>
      <c r="GM72" s="152">
        <v>42494</v>
      </c>
      <c r="GN72" s="186"/>
      <c r="GO72" s="49"/>
      <c r="GP72" s="186"/>
      <c r="GQ72" s="152">
        <v>42494</v>
      </c>
      <c r="GR72" s="186">
        <v>3.1360000000000001</v>
      </c>
      <c r="GS72" s="49"/>
      <c r="GT72" s="186"/>
      <c r="GU72" s="152">
        <v>42494</v>
      </c>
      <c r="GV72" s="186">
        <v>3.6739999999999999</v>
      </c>
      <c r="GW72" s="49"/>
      <c r="GX72" s="186"/>
      <c r="GY72" s="152">
        <v>42494</v>
      </c>
      <c r="GZ72" s="186">
        <v>3.9990000000000001</v>
      </c>
      <c r="HA72" s="186"/>
      <c r="HB72" s="187"/>
      <c r="HC72" s="152">
        <v>42494</v>
      </c>
      <c r="HD72" s="186">
        <v>4.165</v>
      </c>
      <c r="HE72" s="49"/>
      <c r="HF72" s="186"/>
      <c r="HG72" s="152">
        <v>42494</v>
      </c>
      <c r="HH72" s="186">
        <v>4.2930000000000001</v>
      </c>
      <c r="HI72" s="49"/>
      <c r="HJ72" s="187"/>
      <c r="HK72" s="152">
        <v>42494</v>
      </c>
      <c r="HL72" s="186">
        <v>4.8120000000000003</v>
      </c>
      <c r="HM72" s="49"/>
      <c r="HN72" s="186"/>
      <c r="HO72" s="152">
        <v>42494</v>
      </c>
      <c r="HP72" s="186"/>
      <c r="HQ72" s="186"/>
      <c r="HR72" s="187"/>
      <c r="HS72" s="152">
        <v>42494</v>
      </c>
      <c r="HT72" s="186">
        <v>3.2629999999999999</v>
      </c>
      <c r="HU72" s="49"/>
      <c r="HV72" s="187"/>
      <c r="HW72" s="152">
        <v>42494</v>
      </c>
      <c r="HX72" s="186">
        <v>4.048</v>
      </c>
      <c r="HY72" s="49"/>
      <c r="HZ72" s="186"/>
      <c r="IA72" s="152">
        <v>42494</v>
      </c>
      <c r="IB72" s="186">
        <v>3.5209999999999999</v>
      </c>
      <c r="IC72" s="186"/>
      <c r="ID72" s="187"/>
      <c r="IE72" s="152">
        <v>42494</v>
      </c>
      <c r="IF72" s="186">
        <v>4.0049999999999999</v>
      </c>
      <c r="IG72" s="49"/>
      <c r="IH72" s="187"/>
      <c r="II72" s="152">
        <v>42494</v>
      </c>
      <c r="IJ72" s="186">
        <v>4.0819999999999999</v>
      </c>
      <c r="IK72" s="49"/>
    </row>
    <row r="73" spans="2:245" x14ac:dyDescent="0.35">
      <c r="B73" s="187"/>
      <c r="C73" s="152">
        <v>42495</v>
      </c>
      <c r="D73" s="186"/>
      <c r="E73" s="186"/>
      <c r="F73" s="187"/>
      <c r="G73" s="152">
        <v>42495</v>
      </c>
      <c r="H73" s="186">
        <v>3.0019999999999998</v>
      </c>
      <c r="I73" s="49"/>
      <c r="J73" s="186"/>
      <c r="K73" s="152">
        <v>42495</v>
      </c>
      <c r="L73" s="186">
        <v>2.827</v>
      </c>
      <c r="M73" s="49"/>
      <c r="N73" s="187"/>
      <c r="O73" s="152">
        <v>42495</v>
      </c>
      <c r="P73" s="186">
        <v>2.8209999999999997</v>
      </c>
      <c r="Q73" s="49"/>
      <c r="R73" s="186"/>
      <c r="S73" s="152">
        <v>42495</v>
      </c>
      <c r="T73" s="186">
        <v>3.214</v>
      </c>
      <c r="U73" s="186"/>
      <c r="V73" s="187"/>
      <c r="W73" s="152">
        <v>42495</v>
      </c>
      <c r="X73" s="186">
        <v>3.4939999999999998</v>
      </c>
      <c r="Y73" s="49"/>
      <c r="Z73" s="186"/>
      <c r="AA73" s="152">
        <v>42495</v>
      </c>
      <c r="AB73" s="186">
        <v>3.8319999999999999</v>
      </c>
      <c r="AC73" s="49"/>
      <c r="AD73" s="186"/>
      <c r="AE73" s="152">
        <v>42495</v>
      </c>
      <c r="AF73" s="186"/>
      <c r="AG73" s="186"/>
      <c r="AH73" s="187"/>
      <c r="AI73" s="152">
        <v>42495</v>
      </c>
      <c r="AJ73" s="186"/>
      <c r="AK73" s="49"/>
      <c r="AL73" s="186"/>
      <c r="AM73" s="152">
        <v>42495</v>
      </c>
      <c r="AN73" s="186">
        <v>3.012</v>
      </c>
      <c r="AO73" s="49"/>
      <c r="AP73" s="186"/>
      <c r="AQ73" s="152">
        <v>42495</v>
      </c>
      <c r="AR73" s="186">
        <v>3.516</v>
      </c>
      <c r="AS73" s="49"/>
      <c r="AT73" s="186"/>
      <c r="AU73" s="152">
        <v>42495</v>
      </c>
      <c r="AV73" s="186">
        <v>3.6539999999999999</v>
      </c>
      <c r="AW73" s="186"/>
      <c r="AX73" s="187"/>
      <c r="AY73" s="152">
        <v>42495</v>
      </c>
      <c r="AZ73" s="186">
        <v>3.8529999999999998</v>
      </c>
      <c r="BA73" s="49"/>
      <c r="BB73" s="187"/>
      <c r="BC73" s="152">
        <v>42495</v>
      </c>
      <c r="BD73" s="186">
        <v>4.2060000000000004</v>
      </c>
      <c r="BE73" s="49"/>
      <c r="BF73" s="187"/>
      <c r="BG73" s="152">
        <v>42495</v>
      </c>
      <c r="BH73" s="186">
        <v>3.0489999999999999</v>
      </c>
      <c r="BI73" s="49"/>
      <c r="BJ73" s="186"/>
      <c r="BK73" s="152">
        <v>42495</v>
      </c>
      <c r="BL73" s="186">
        <v>3.3689999999999998</v>
      </c>
      <c r="BM73" s="186"/>
      <c r="BN73" s="187"/>
      <c r="BO73" s="152">
        <v>42495</v>
      </c>
      <c r="BP73" s="186">
        <v>3.597</v>
      </c>
      <c r="BQ73" s="49"/>
      <c r="BR73" s="186"/>
      <c r="BS73" s="152">
        <v>42495</v>
      </c>
      <c r="BT73" s="186">
        <v>4.24</v>
      </c>
      <c r="BU73" s="49"/>
      <c r="BV73" s="186"/>
      <c r="BW73" s="152">
        <v>42495</v>
      </c>
      <c r="BX73" s="186"/>
      <c r="BY73" s="186"/>
      <c r="BZ73" s="187"/>
      <c r="CA73" s="152">
        <v>42495</v>
      </c>
      <c r="CB73" s="186">
        <v>3.7210000000000001</v>
      </c>
      <c r="CC73" s="49"/>
      <c r="CD73" s="187"/>
      <c r="CE73" s="152">
        <v>42495</v>
      </c>
      <c r="CF73" s="186"/>
      <c r="CG73" s="49"/>
      <c r="CH73" s="186"/>
      <c r="CI73" s="152">
        <v>42495</v>
      </c>
      <c r="CJ73" s="186">
        <v>3.8980000000000001</v>
      </c>
      <c r="CK73" s="186"/>
      <c r="CL73" s="187"/>
      <c r="CM73" s="152">
        <v>42495</v>
      </c>
      <c r="CN73" s="186"/>
      <c r="CO73" s="49"/>
      <c r="CP73" s="186"/>
      <c r="CQ73" s="152">
        <v>42495</v>
      </c>
      <c r="CR73" s="186">
        <v>3.1509999999999998</v>
      </c>
      <c r="CS73" s="186"/>
      <c r="CT73" s="187"/>
      <c r="CU73" s="152">
        <v>42495</v>
      </c>
      <c r="CV73" s="186">
        <v>3.5110000000000001</v>
      </c>
      <c r="CW73" s="49"/>
      <c r="CX73" s="187"/>
      <c r="CY73" s="152">
        <v>42495</v>
      </c>
      <c r="CZ73" s="186">
        <v>3.62</v>
      </c>
      <c r="DA73" s="49"/>
      <c r="DB73" s="186"/>
      <c r="DC73" s="152">
        <v>42495</v>
      </c>
      <c r="DD73" s="186">
        <v>3.903</v>
      </c>
      <c r="DE73" s="186"/>
      <c r="DF73" s="190"/>
      <c r="DG73" s="194">
        <v>42495</v>
      </c>
      <c r="DH73" s="247">
        <v>4.0209999999999999</v>
      </c>
      <c r="DI73" s="191"/>
      <c r="DJ73" s="187"/>
      <c r="DK73" s="152">
        <v>42495</v>
      </c>
      <c r="DL73" s="186"/>
      <c r="DM73" s="49"/>
      <c r="DN73" s="186"/>
      <c r="DO73" s="152">
        <v>42495</v>
      </c>
      <c r="DP73" s="186"/>
      <c r="DQ73" s="186"/>
      <c r="DR73" s="187"/>
      <c r="DS73" s="152">
        <v>42495</v>
      </c>
      <c r="DT73" s="186">
        <v>2.75</v>
      </c>
      <c r="DU73" s="49"/>
      <c r="DV73" s="187"/>
      <c r="DW73" s="152">
        <v>42495</v>
      </c>
      <c r="DX73" s="186">
        <v>2.9660000000000002</v>
      </c>
      <c r="DY73" s="49"/>
      <c r="DZ73" s="187"/>
      <c r="EA73" s="152">
        <v>42495</v>
      </c>
      <c r="EB73" s="186">
        <v>3.0739999999999998</v>
      </c>
      <c r="EC73" s="49"/>
      <c r="ED73" s="186"/>
      <c r="EE73" s="152">
        <v>42495</v>
      </c>
      <c r="EF73" s="186">
        <v>3.1320000000000001</v>
      </c>
      <c r="EG73" s="186"/>
      <c r="EH73" s="187"/>
      <c r="EI73" s="152">
        <v>42495</v>
      </c>
      <c r="EJ73" s="186">
        <v>3.2280000000000002</v>
      </c>
      <c r="EK73" s="49"/>
      <c r="EL73" s="187"/>
      <c r="EM73" s="152">
        <v>42495</v>
      </c>
      <c r="EN73" s="186">
        <v>3.5910000000000002</v>
      </c>
      <c r="EO73" s="49"/>
      <c r="EP73" s="187"/>
      <c r="EQ73" s="152">
        <v>42495</v>
      </c>
      <c r="ER73" s="186">
        <v>3.746</v>
      </c>
      <c r="ES73" s="49"/>
      <c r="ET73" s="187"/>
      <c r="EU73" s="152">
        <v>42495</v>
      </c>
      <c r="EV73" s="186">
        <v>4.3970000000000002</v>
      </c>
      <c r="EW73" s="49"/>
      <c r="EX73" s="186"/>
      <c r="EY73" s="152">
        <v>42495</v>
      </c>
      <c r="EZ73" s="63"/>
      <c r="FA73" s="186"/>
      <c r="FB73" s="187"/>
      <c r="FC73" s="152">
        <v>42495</v>
      </c>
      <c r="FD73" s="186"/>
      <c r="FE73" s="49"/>
      <c r="FF73" s="186"/>
      <c r="FG73" s="152">
        <v>42495</v>
      </c>
      <c r="FH73" s="186"/>
      <c r="FI73" s="186"/>
      <c r="FJ73" s="187"/>
      <c r="FK73" s="152">
        <v>42495</v>
      </c>
      <c r="FL73" s="186"/>
      <c r="FM73" s="49"/>
      <c r="FN73" s="186"/>
      <c r="FO73" s="152">
        <v>42495</v>
      </c>
      <c r="FP73" s="186">
        <v>3.3260000000000001</v>
      </c>
      <c r="FQ73" s="186"/>
      <c r="FR73" s="187"/>
      <c r="FS73" s="152">
        <v>42495</v>
      </c>
      <c r="FT73" s="186">
        <v>3.8460000000000001</v>
      </c>
      <c r="FU73" s="186"/>
      <c r="FV73" s="187"/>
      <c r="FW73" s="152">
        <v>42495</v>
      </c>
      <c r="FX73" s="186">
        <v>3.9790000000000001</v>
      </c>
      <c r="FY73" s="186"/>
      <c r="FZ73" s="187"/>
      <c r="GA73" s="152">
        <v>42495</v>
      </c>
      <c r="GB73" s="186"/>
      <c r="GC73" s="186"/>
      <c r="GD73" s="187"/>
      <c r="GE73" s="152">
        <v>42495</v>
      </c>
      <c r="GF73" s="186"/>
      <c r="GG73" s="49"/>
      <c r="GH73" s="186"/>
      <c r="GI73" s="152">
        <v>42495</v>
      </c>
      <c r="GJ73" s="186"/>
      <c r="GK73" s="186"/>
      <c r="GL73" s="187"/>
      <c r="GM73" s="152">
        <v>42495</v>
      </c>
      <c r="GN73" s="186"/>
      <c r="GO73" s="49"/>
      <c r="GP73" s="186"/>
      <c r="GQ73" s="152">
        <v>42495</v>
      </c>
      <c r="GR73" s="186">
        <v>3.1139999999999999</v>
      </c>
      <c r="GS73" s="49"/>
      <c r="GT73" s="186"/>
      <c r="GU73" s="152">
        <v>42495</v>
      </c>
      <c r="GV73" s="186">
        <v>3.6419999999999999</v>
      </c>
      <c r="GW73" s="49"/>
      <c r="GX73" s="186"/>
      <c r="GY73" s="152">
        <v>42495</v>
      </c>
      <c r="GZ73" s="186">
        <v>3.9619999999999997</v>
      </c>
      <c r="HA73" s="186"/>
      <c r="HB73" s="187"/>
      <c r="HC73" s="152">
        <v>42495</v>
      </c>
      <c r="HD73" s="186">
        <v>4.1280000000000001</v>
      </c>
      <c r="HE73" s="49"/>
      <c r="HF73" s="186"/>
      <c r="HG73" s="152">
        <v>42495</v>
      </c>
      <c r="HH73" s="186">
        <v>4.2510000000000003</v>
      </c>
      <c r="HI73" s="49"/>
      <c r="HJ73" s="187"/>
      <c r="HK73" s="152">
        <v>42495</v>
      </c>
      <c r="HL73" s="186">
        <v>4.7679999999999998</v>
      </c>
      <c r="HM73" s="49"/>
      <c r="HN73" s="186"/>
      <c r="HO73" s="152">
        <v>42495</v>
      </c>
      <c r="HP73" s="186"/>
      <c r="HQ73" s="186"/>
      <c r="HR73" s="187"/>
      <c r="HS73" s="152">
        <v>42495</v>
      </c>
      <c r="HT73" s="186">
        <v>3.2290000000000001</v>
      </c>
      <c r="HU73" s="49"/>
      <c r="HV73" s="187"/>
      <c r="HW73" s="152">
        <v>42495</v>
      </c>
      <c r="HX73" s="186">
        <v>4.008</v>
      </c>
      <c r="HY73" s="49"/>
      <c r="HZ73" s="186"/>
      <c r="IA73" s="152">
        <v>42495</v>
      </c>
      <c r="IB73" s="186">
        <v>3.4910000000000001</v>
      </c>
      <c r="IC73" s="186"/>
      <c r="ID73" s="187"/>
      <c r="IE73" s="152">
        <v>42495</v>
      </c>
      <c r="IF73" s="186">
        <v>3.9689999999999999</v>
      </c>
      <c r="IG73" s="49"/>
      <c r="IH73" s="187"/>
      <c r="II73" s="152">
        <v>42495</v>
      </c>
      <c r="IJ73" s="186">
        <v>4.0609999999999999</v>
      </c>
      <c r="IK73" s="49"/>
    </row>
    <row r="74" spans="2:245" x14ac:dyDescent="0.35">
      <c r="B74" s="187"/>
      <c r="C74" s="152">
        <v>42496</v>
      </c>
      <c r="D74" s="186"/>
      <c r="E74" s="186"/>
      <c r="F74" s="187"/>
      <c r="G74" s="152">
        <v>42496</v>
      </c>
      <c r="H74" s="186">
        <v>2.9689999999999999</v>
      </c>
      <c r="I74" s="49"/>
      <c r="J74" s="186"/>
      <c r="K74" s="152">
        <v>42496</v>
      </c>
      <c r="L74" s="186">
        <v>2.782</v>
      </c>
      <c r="M74" s="49"/>
      <c r="N74" s="187"/>
      <c r="O74" s="152">
        <v>42496</v>
      </c>
      <c r="P74" s="186">
        <v>2.758</v>
      </c>
      <c r="Q74" s="49"/>
      <c r="R74" s="186"/>
      <c r="S74" s="152">
        <v>42496</v>
      </c>
      <c r="T74" s="186">
        <v>3.13</v>
      </c>
      <c r="U74" s="186"/>
      <c r="V74" s="187"/>
      <c r="W74" s="152">
        <v>42496</v>
      </c>
      <c r="X74" s="186">
        <v>3.4</v>
      </c>
      <c r="Y74" s="49"/>
      <c r="Z74" s="186"/>
      <c r="AA74" s="152">
        <v>42496</v>
      </c>
      <c r="AB74" s="186">
        <v>3.7370000000000001</v>
      </c>
      <c r="AC74" s="49"/>
      <c r="AD74" s="186"/>
      <c r="AE74" s="152">
        <v>42496</v>
      </c>
      <c r="AF74" s="186"/>
      <c r="AG74" s="186"/>
      <c r="AH74" s="187"/>
      <c r="AI74" s="152">
        <v>42496</v>
      </c>
      <c r="AJ74" s="186"/>
      <c r="AK74" s="49"/>
      <c r="AL74" s="186"/>
      <c r="AM74" s="152">
        <v>42496</v>
      </c>
      <c r="AN74" s="186">
        <v>2.9359999999999999</v>
      </c>
      <c r="AO74" s="49"/>
      <c r="AP74" s="186"/>
      <c r="AQ74" s="152">
        <v>42496</v>
      </c>
      <c r="AR74" s="186">
        <v>3.4319999999999999</v>
      </c>
      <c r="AS74" s="49"/>
      <c r="AT74" s="186"/>
      <c r="AU74" s="152">
        <v>42496</v>
      </c>
      <c r="AV74" s="186">
        <v>3.5649999999999999</v>
      </c>
      <c r="AW74" s="186"/>
      <c r="AX74" s="187"/>
      <c r="AY74" s="152">
        <v>42496</v>
      </c>
      <c r="AZ74" s="186">
        <v>3.7589999999999999</v>
      </c>
      <c r="BA74" s="49"/>
      <c r="BB74" s="187"/>
      <c r="BC74" s="152">
        <v>42496</v>
      </c>
      <c r="BD74" s="186">
        <v>4.1100000000000003</v>
      </c>
      <c r="BE74" s="49"/>
      <c r="BF74" s="187"/>
      <c r="BG74" s="152">
        <v>42496</v>
      </c>
      <c r="BH74" s="186">
        <v>3.0139999999999998</v>
      </c>
      <c r="BI74" s="49"/>
      <c r="BJ74" s="186"/>
      <c r="BK74" s="152">
        <v>42496</v>
      </c>
      <c r="BL74" s="186">
        <v>3.2930000000000001</v>
      </c>
      <c r="BM74" s="186"/>
      <c r="BN74" s="187"/>
      <c r="BO74" s="152">
        <v>42496</v>
      </c>
      <c r="BP74" s="186">
        <v>3.51</v>
      </c>
      <c r="BQ74" s="49"/>
      <c r="BR74" s="186"/>
      <c r="BS74" s="152">
        <v>42496</v>
      </c>
      <c r="BT74" s="186">
        <v>4.1449999999999996</v>
      </c>
      <c r="BU74" s="49"/>
      <c r="BV74" s="186"/>
      <c r="BW74" s="152">
        <v>42496</v>
      </c>
      <c r="BX74" s="186"/>
      <c r="BY74" s="186"/>
      <c r="BZ74" s="187"/>
      <c r="CA74" s="152">
        <v>42496</v>
      </c>
      <c r="CB74" s="186">
        <v>3.64</v>
      </c>
      <c r="CC74" s="49"/>
      <c r="CD74" s="187"/>
      <c r="CE74" s="152">
        <v>42496</v>
      </c>
      <c r="CF74" s="186"/>
      <c r="CG74" s="49"/>
      <c r="CH74" s="186"/>
      <c r="CI74" s="152">
        <v>42496</v>
      </c>
      <c r="CJ74" s="186">
        <v>3.8050000000000002</v>
      </c>
      <c r="CK74" s="186"/>
      <c r="CL74" s="187"/>
      <c r="CM74" s="152">
        <v>42496</v>
      </c>
      <c r="CN74" s="186"/>
      <c r="CO74" s="49"/>
      <c r="CP74" s="186"/>
      <c r="CQ74" s="152">
        <v>42496</v>
      </c>
      <c r="CR74" s="186">
        <v>3.0990000000000002</v>
      </c>
      <c r="CS74" s="186"/>
      <c r="CT74" s="187"/>
      <c r="CU74" s="152">
        <v>42496</v>
      </c>
      <c r="CV74" s="186">
        <v>3.4449999999999998</v>
      </c>
      <c r="CW74" s="49"/>
      <c r="CX74" s="187"/>
      <c r="CY74" s="152">
        <v>42496</v>
      </c>
      <c r="CZ74" s="186">
        <v>3.5430000000000001</v>
      </c>
      <c r="DA74" s="49"/>
      <c r="DB74" s="186"/>
      <c r="DC74" s="152">
        <v>42496</v>
      </c>
      <c r="DD74" s="186">
        <v>3.8109999999999999</v>
      </c>
      <c r="DE74" s="186"/>
      <c r="DF74" s="190"/>
      <c r="DG74" s="194">
        <v>42496</v>
      </c>
      <c r="DH74" s="247">
        <v>3.9260000000000002</v>
      </c>
      <c r="DI74" s="191"/>
      <c r="DJ74" s="187"/>
      <c r="DK74" s="152">
        <v>42496</v>
      </c>
      <c r="DL74" s="186"/>
      <c r="DM74" s="49"/>
      <c r="DN74" s="186"/>
      <c r="DO74" s="152">
        <v>42496</v>
      </c>
      <c r="DP74" s="186"/>
      <c r="DQ74" s="186"/>
      <c r="DR74" s="187"/>
      <c r="DS74" s="152">
        <v>42496</v>
      </c>
      <c r="DT74" s="186">
        <v>2.702</v>
      </c>
      <c r="DU74" s="49"/>
      <c r="DV74" s="187"/>
      <c r="DW74" s="152">
        <v>42496</v>
      </c>
      <c r="DX74" s="186">
        <v>2.89</v>
      </c>
      <c r="DY74" s="49"/>
      <c r="DZ74" s="187"/>
      <c r="EA74" s="152">
        <v>42496</v>
      </c>
      <c r="EB74" s="186">
        <v>2.9929999999999999</v>
      </c>
      <c r="EC74" s="49"/>
      <c r="ED74" s="186"/>
      <c r="EE74" s="152">
        <v>42496</v>
      </c>
      <c r="EF74" s="186">
        <v>3.05</v>
      </c>
      <c r="EG74" s="186"/>
      <c r="EH74" s="187"/>
      <c r="EI74" s="152">
        <v>42496</v>
      </c>
      <c r="EJ74" s="186">
        <v>3.1349999999999998</v>
      </c>
      <c r="EK74" s="49"/>
      <c r="EL74" s="187"/>
      <c r="EM74" s="152">
        <v>42496</v>
      </c>
      <c r="EN74" s="186">
        <v>3.488</v>
      </c>
      <c r="EO74" s="49"/>
      <c r="EP74" s="187"/>
      <c r="EQ74" s="152">
        <v>42496</v>
      </c>
      <c r="ER74" s="186">
        <v>3.641</v>
      </c>
      <c r="ES74" s="49"/>
      <c r="ET74" s="187"/>
      <c r="EU74" s="152">
        <v>42496</v>
      </c>
      <c r="EV74" s="186">
        <v>4.2869999999999999</v>
      </c>
      <c r="EW74" s="49"/>
      <c r="EX74" s="186"/>
      <c r="EY74" s="152">
        <v>42496</v>
      </c>
      <c r="EZ74" s="63"/>
      <c r="FA74" s="186"/>
      <c r="FB74" s="187"/>
      <c r="FC74" s="152">
        <v>42496</v>
      </c>
      <c r="FD74" s="186"/>
      <c r="FE74" s="49"/>
      <c r="FF74" s="186"/>
      <c r="FG74" s="152">
        <v>42496</v>
      </c>
      <c r="FH74" s="186"/>
      <c r="FI74" s="186"/>
      <c r="FJ74" s="187"/>
      <c r="FK74" s="152">
        <v>42496</v>
      </c>
      <c r="FL74" s="186"/>
      <c r="FM74" s="49"/>
      <c r="FN74" s="186"/>
      <c r="FO74" s="152">
        <v>42496</v>
      </c>
      <c r="FP74" s="186">
        <v>3.2309999999999999</v>
      </c>
      <c r="FQ74" s="186"/>
      <c r="FR74" s="187"/>
      <c r="FS74" s="152">
        <v>42496</v>
      </c>
      <c r="FT74" s="186">
        <v>3.7450000000000001</v>
      </c>
      <c r="FU74" s="186"/>
      <c r="FV74" s="187"/>
      <c r="FW74" s="152">
        <v>42496</v>
      </c>
      <c r="FX74" s="186">
        <v>3.88</v>
      </c>
      <c r="FY74" s="186"/>
      <c r="FZ74" s="187"/>
      <c r="GA74" s="152">
        <v>42496</v>
      </c>
      <c r="GB74" s="186"/>
      <c r="GC74" s="186"/>
      <c r="GD74" s="187"/>
      <c r="GE74" s="152">
        <v>42496</v>
      </c>
      <c r="GF74" s="186"/>
      <c r="GG74" s="49"/>
      <c r="GH74" s="186"/>
      <c r="GI74" s="152">
        <v>42496</v>
      </c>
      <c r="GJ74" s="186"/>
      <c r="GK74" s="186"/>
      <c r="GL74" s="187"/>
      <c r="GM74" s="152">
        <v>42496</v>
      </c>
      <c r="GN74" s="186"/>
      <c r="GO74" s="49"/>
      <c r="GP74" s="186"/>
      <c r="GQ74" s="152">
        <v>42496</v>
      </c>
      <c r="GR74" s="186">
        <v>3.0539999999999998</v>
      </c>
      <c r="GS74" s="49"/>
      <c r="GT74" s="186"/>
      <c r="GU74" s="152">
        <v>42496</v>
      </c>
      <c r="GV74" s="186">
        <v>3.5569999999999999</v>
      </c>
      <c r="GW74" s="49"/>
      <c r="GX74" s="186"/>
      <c r="GY74" s="152">
        <v>42496</v>
      </c>
      <c r="GZ74" s="186">
        <v>3.8689999999999998</v>
      </c>
      <c r="HA74" s="186"/>
      <c r="HB74" s="187"/>
      <c r="HC74" s="152">
        <v>42496</v>
      </c>
      <c r="HD74" s="186">
        <v>4.0330000000000004</v>
      </c>
      <c r="HE74" s="49"/>
      <c r="HF74" s="186"/>
      <c r="HG74" s="152">
        <v>42496</v>
      </c>
      <c r="HH74" s="186">
        <v>4.1539999999999999</v>
      </c>
      <c r="HI74" s="49"/>
      <c r="HJ74" s="187"/>
      <c r="HK74" s="152">
        <v>42496</v>
      </c>
      <c r="HL74" s="186">
        <v>4.6680000000000001</v>
      </c>
      <c r="HM74" s="49"/>
      <c r="HN74" s="186"/>
      <c r="HO74" s="152">
        <v>42496</v>
      </c>
      <c r="HP74" s="186"/>
      <c r="HQ74" s="186"/>
      <c r="HR74" s="187"/>
      <c r="HS74" s="152">
        <v>42496</v>
      </c>
      <c r="HT74" s="186">
        <v>3.1850000000000001</v>
      </c>
      <c r="HU74" s="49"/>
      <c r="HV74" s="187"/>
      <c r="HW74" s="152">
        <v>42496</v>
      </c>
      <c r="HX74" s="186">
        <v>3.91</v>
      </c>
      <c r="HY74" s="49"/>
      <c r="HZ74" s="186"/>
      <c r="IA74" s="152">
        <v>42496</v>
      </c>
      <c r="IB74" s="186">
        <v>3.407</v>
      </c>
      <c r="IC74" s="186"/>
      <c r="ID74" s="187"/>
      <c r="IE74" s="152">
        <v>42496</v>
      </c>
      <c r="IF74" s="186">
        <v>3.875</v>
      </c>
      <c r="IG74" s="49"/>
      <c r="IH74" s="187"/>
      <c r="II74" s="152">
        <v>42496</v>
      </c>
      <c r="IJ74" s="186">
        <v>3.9670000000000001</v>
      </c>
      <c r="IK74" s="49"/>
    </row>
    <row r="75" spans="2:245" x14ac:dyDescent="0.35">
      <c r="B75" s="187"/>
      <c r="C75" s="152">
        <v>42499</v>
      </c>
      <c r="D75" s="186"/>
      <c r="E75" s="186"/>
      <c r="F75" s="187"/>
      <c r="G75" s="152">
        <v>42499</v>
      </c>
      <c r="H75" s="186">
        <v>2.9510000000000001</v>
      </c>
      <c r="I75" s="49"/>
      <c r="J75" s="186"/>
      <c r="K75" s="152">
        <v>42499</v>
      </c>
      <c r="L75" s="186">
        <v>2.7829999999999999</v>
      </c>
      <c r="M75" s="49"/>
      <c r="N75" s="187"/>
      <c r="O75" s="152">
        <v>42499</v>
      </c>
      <c r="P75" s="186">
        <v>2.7640000000000002</v>
      </c>
      <c r="Q75" s="49"/>
      <c r="R75" s="186"/>
      <c r="S75" s="152">
        <v>42499</v>
      </c>
      <c r="T75" s="186">
        <v>3.141</v>
      </c>
      <c r="U75" s="186"/>
      <c r="V75" s="187"/>
      <c r="W75" s="152">
        <v>42499</v>
      </c>
      <c r="X75" s="186">
        <v>3.4140000000000001</v>
      </c>
      <c r="Y75" s="49"/>
      <c r="Z75" s="186"/>
      <c r="AA75" s="152">
        <v>42499</v>
      </c>
      <c r="AB75" s="186">
        <v>3.7589999999999999</v>
      </c>
      <c r="AC75" s="49"/>
      <c r="AD75" s="186"/>
      <c r="AE75" s="152">
        <v>42499</v>
      </c>
      <c r="AF75" s="186"/>
      <c r="AG75" s="186"/>
      <c r="AH75" s="187"/>
      <c r="AI75" s="152">
        <v>42499</v>
      </c>
      <c r="AJ75" s="186"/>
      <c r="AK75" s="49"/>
      <c r="AL75" s="186"/>
      <c r="AM75" s="152">
        <v>42499</v>
      </c>
      <c r="AN75" s="186">
        <v>2.976</v>
      </c>
      <c r="AO75" s="49"/>
      <c r="AP75" s="186"/>
      <c r="AQ75" s="152">
        <v>42499</v>
      </c>
      <c r="AR75" s="186">
        <v>3.4409999999999998</v>
      </c>
      <c r="AS75" s="49"/>
      <c r="AT75" s="186"/>
      <c r="AU75" s="152">
        <v>42499</v>
      </c>
      <c r="AV75" s="186">
        <v>3.577</v>
      </c>
      <c r="AW75" s="186"/>
      <c r="AX75" s="187"/>
      <c r="AY75" s="152">
        <v>42499</v>
      </c>
      <c r="AZ75" s="186">
        <v>3.7919999999999998</v>
      </c>
      <c r="BA75" s="49"/>
      <c r="BB75" s="187"/>
      <c r="BC75" s="152">
        <v>42499</v>
      </c>
      <c r="BD75" s="186">
        <v>4.1340000000000003</v>
      </c>
      <c r="BE75" s="49"/>
      <c r="BF75" s="187"/>
      <c r="BG75" s="152">
        <v>42499</v>
      </c>
      <c r="BH75" s="186">
        <v>3.012</v>
      </c>
      <c r="BI75" s="49"/>
      <c r="BJ75" s="186"/>
      <c r="BK75" s="152">
        <v>42499</v>
      </c>
      <c r="BL75" s="186">
        <v>3.3039999999999998</v>
      </c>
      <c r="BM75" s="186"/>
      <c r="BN75" s="187"/>
      <c r="BO75" s="152">
        <v>42499</v>
      </c>
      <c r="BP75" s="186">
        <v>3.5230000000000001</v>
      </c>
      <c r="BQ75" s="49"/>
      <c r="BR75" s="186"/>
      <c r="BS75" s="152">
        <v>42499</v>
      </c>
      <c r="BT75" s="186">
        <v>4.1689999999999996</v>
      </c>
      <c r="BU75" s="49"/>
      <c r="BV75" s="186"/>
      <c r="BW75" s="152">
        <v>42499</v>
      </c>
      <c r="BX75" s="186"/>
      <c r="BY75" s="186"/>
      <c r="BZ75" s="187"/>
      <c r="CA75" s="152">
        <v>42499</v>
      </c>
      <c r="CB75" s="186">
        <v>3.6550000000000002</v>
      </c>
      <c r="CC75" s="49"/>
      <c r="CD75" s="187"/>
      <c r="CE75" s="152">
        <v>42499</v>
      </c>
      <c r="CF75" s="186">
        <v>4.593</v>
      </c>
      <c r="CG75" s="49"/>
      <c r="CH75" s="186"/>
      <c r="CI75" s="152">
        <v>42499</v>
      </c>
      <c r="CJ75" s="186">
        <v>3.82</v>
      </c>
      <c r="CK75" s="186"/>
      <c r="CL75" s="187"/>
      <c r="CM75" s="152">
        <v>42499</v>
      </c>
      <c r="CN75" s="186"/>
      <c r="CO75" s="49"/>
      <c r="CP75" s="186"/>
      <c r="CQ75" s="152">
        <v>42499</v>
      </c>
      <c r="CR75" s="186">
        <v>3.0979999999999999</v>
      </c>
      <c r="CS75" s="186"/>
      <c r="CT75" s="187"/>
      <c r="CU75" s="152">
        <v>42499</v>
      </c>
      <c r="CV75" s="186">
        <v>3.3959999999999999</v>
      </c>
      <c r="CW75" s="49"/>
      <c r="CX75" s="187"/>
      <c r="CY75" s="152">
        <v>42499</v>
      </c>
      <c r="CZ75" s="186">
        <v>3.5310000000000001</v>
      </c>
      <c r="DA75" s="49"/>
      <c r="DB75" s="186"/>
      <c r="DC75" s="152">
        <v>42499</v>
      </c>
      <c r="DD75" s="186">
        <v>3.8250000000000002</v>
      </c>
      <c r="DE75" s="186"/>
      <c r="DF75" s="190"/>
      <c r="DG75" s="194">
        <v>42499</v>
      </c>
      <c r="DH75" s="247">
        <v>3.9430000000000001</v>
      </c>
      <c r="DI75" s="191"/>
      <c r="DJ75" s="187"/>
      <c r="DK75" s="152">
        <v>42499</v>
      </c>
      <c r="DL75" s="186"/>
      <c r="DM75" s="49"/>
      <c r="DN75" s="186"/>
      <c r="DO75" s="152">
        <v>42499</v>
      </c>
      <c r="DP75" s="186"/>
      <c r="DQ75" s="186"/>
      <c r="DR75" s="187"/>
      <c r="DS75" s="152">
        <v>42499</v>
      </c>
      <c r="DT75" s="186">
        <v>2.7029999999999998</v>
      </c>
      <c r="DU75" s="49"/>
      <c r="DV75" s="187"/>
      <c r="DW75" s="152">
        <v>42499</v>
      </c>
      <c r="DX75" s="186">
        <v>2.9009999999999998</v>
      </c>
      <c r="DY75" s="49"/>
      <c r="DZ75" s="187"/>
      <c r="EA75" s="152">
        <v>42499</v>
      </c>
      <c r="EB75" s="186">
        <v>3.0030000000000001</v>
      </c>
      <c r="EC75" s="49"/>
      <c r="ED75" s="186"/>
      <c r="EE75" s="152">
        <v>42499</v>
      </c>
      <c r="EF75" s="186">
        <v>3.0609999999999999</v>
      </c>
      <c r="EG75" s="186"/>
      <c r="EH75" s="187"/>
      <c r="EI75" s="152">
        <v>42499</v>
      </c>
      <c r="EJ75" s="186">
        <v>3.1480000000000001</v>
      </c>
      <c r="EK75" s="49"/>
      <c r="EL75" s="187"/>
      <c r="EM75" s="152">
        <v>42499</v>
      </c>
      <c r="EN75" s="186">
        <v>3.508</v>
      </c>
      <c r="EO75" s="49"/>
      <c r="EP75" s="187"/>
      <c r="EQ75" s="152">
        <v>42499</v>
      </c>
      <c r="ER75" s="186">
        <v>3.6659999999999999</v>
      </c>
      <c r="ES75" s="49"/>
      <c r="ET75" s="187"/>
      <c r="EU75" s="152">
        <v>42499</v>
      </c>
      <c r="EV75" s="186">
        <v>4.3239999999999998</v>
      </c>
      <c r="EW75" s="49"/>
      <c r="EX75" s="186"/>
      <c r="EY75" s="152">
        <v>42499</v>
      </c>
      <c r="EZ75" s="63"/>
      <c r="FA75" s="186"/>
      <c r="FB75" s="187"/>
      <c r="FC75" s="152">
        <v>42499</v>
      </c>
      <c r="FD75" s="186"/>
      <c r="FE75" s="49"/>
      <c r="FF75" s="186"/>
      <c r="FG75" s="152">
        <v>42499</v>
      </c>
      <c r="FH75" s="186"/>
      <c r="FI75" s="186"/>
      <c r="FJ75" s="187"/>
      <c r="FK75" s="152">
        <v>42499</v>
      </c>
      <c r="FL75" s="186"/>
      <c r="FM75" s="49"/>
      <c r="FN75" s="186"/>
      <c r="FO75" s="152">
        <v>42499</v>
      </c>
      <c r="FP75" s="186">
        <v>3.242</v>
      </c>
      <c r="FQ75" s="186"/>
      <c r="FR75" s="187"/>
      <c r="FS75" s="152">
        <v>42499</v>
      </c>
      <c r="FT75" s="186">
        <v>3.7640000000000002</v>
      </c>
      <c r="FU75" s="186"/>
      <c r="FV75" s="187"/>
      <c r="FW75" s="152">
        <v>42499</v>
      </c>
      <c r="FX75" s="186">
        <v>3.903</v>
      </c>
      <c r="FY75" s="186"/>
      <c r="FZ75" s="187"/>
      <c r="GA75" s="152">
        <v>42499</v>
      </c>
      <c r="GB75" s="186"/>
      <c r="GC75" s="186"/>
      <c r="GD75" s="187"/>
      <c r="GE75" s="152">
        <v>42499</v>
      </c>
      <c r="GF75" s="186"/>
      <c r="GG75" s="49"/>
      <c r="GH75" s="186"/>
      <c r="GI75" s="152">
        <v>42499</v>
      </c>
      <c r="GJ75" s="186"/>
      <c r="GK75" s="186"/>
      <c r="GL75" s="187"/>
      <c r="GM75" s="152">
        <v>42499</v>
      </c>
      <c r="GN75" s="186"/>
      <c r="GO75" s="49"/>
      <c r="GP75" s="186"/>
      <c r="GQ75" s="152">
        <v>42499</v>
      </c>
      <c r="GR75" s="186">
        <v>3.0529999999999999</v>
      </c>
      <c r="GS75" s="49"/>
      <c r="GT75" s="186"/>
      <c r="GU75" s="152">
        <v>42499</v>
      </c>
      <c r="GV75" s="186">
        <v>3.5680000000000001</v>
      </c>
      <c r="GW75" s="49"/>
      <c r="GX75" s="186"/>
      <c r="GY75" s="152">
        <v>42499</v>
      </c>
      <c r="GZ75" s="186">
        <v>3.8820000000000001</v>
      </c>
      <c r="HA75" s="186"/>
      <c r="HB75" s="187"/>
      <c r="HC75" s="152">
        <v>42499</v>
      </c>
      <c r="HD75" s="186">
        <v>4.0460000000000003</v>
      </c>
      <c r="HE75" s="49"/>
      <c r="HF75" s="186"/>
      <c r="HG75" s="152">
        <v>42499</v>
      </c>
      <c r="HH75" s="186">
        <v>4.1559999999999997</v>
      </c>
      <c r="HI75" s="49"/>
      <c r="HJ75" s="187"/>
      <c r="HK75" s="152">
        <v>42499</v>
      </c>
      <c r="HL75" s="186">
        <v>4.6929999999999996</v>
      </c>
      <c r="HM75" s="49"/>
      <c r="HN75" s="186"/>
      <c r="HO75" s="152">
        <v>42499</v>
      </c>
      <c r="HP75" s="186"/>
      <c r="HQ75" s="186"/>
      <c r="HR75" s="187"/>
      <c r="HS75" s="152">
        <v>42499</v>
      </c>
      <c r="HT75" s="186">
        <v>3.1749999999999998</v>
      </c>
      <c r="HU75" s="49"/>
      <c r="HV75" s="187"/>
      <c r="HW75" s="152">
        <v>42499</v>
      </c>
      <c r="HX75" s="186">
        <v>3.8959999999999999</v>
      </c>
      <c r="HY75" s="49"/>
      <c r="HZ75" s="186"/>
      <c r="IA75" s="152">
        <v>42499</v>
      </c>
      <c r="IB75" s="186">
        <v>3.419</v>
      </c>
      <c r="IC75" s="186"/>
      <c r="ID75" s="187"/>
      <c r="IE75" s="152">
        <v>42499</v>
      </c>
      <c r="IF75" s="186">
        <v>3.891</v>
      </c>
      <c r="IG75" s="49"/>
      <c r="IH75" s="187"/>
      <c r="II75" s="152">
        <v>42499</v>
      </c>
      <c r="IJ75" s="186">
        <v>3.9260000000000002</v>
      </c>
      <c r="IK75" s="49"/>
    </row>
    <row r="76" spans="2:245" x14ac:dyDescent="0.35">
      <c r="B76" s="187"/>
      <c r="C76" s="152">
        <v>42500</v>
      </c>
      <c r="D76" s="186"/>
      <c r="E76" s="186"/>
      <c r="F76" s="187"/>
      <c r="G76" s="152">
        <v>42500</v>
      </c>
      <c r="H76" s="186">
        <v>2.9470000000000001</v>
      </c>
      <c r="I76" s="49"/>
      <c r="J76" s="186"/>
      <c r="K76" s="152">
        <v>42500</v>
      </c>
      <c r="L76" s="186">
        <v>2.766</v>
      </c>
      <c r="M76" s="49"/>
      <c r="N76" s="187"/>
      <c r="O76" s="152">
        <v>42500</v>
      </c>
      <c r="P76" s="186">
        <v>2.7589999999999999</v>
      </c>
      <c r="Q76" s="49"/>
      <c r="R76" s="186"/>
      <c r="S76" s="152">
        <v>42500</v>
      </c>
      <c r="T76" s="186">
        <v>3.113</v>
      </c>
      <c r="U76" s="186"/>
      <c r="V76" s="187"/>
      <c r="W76" s="152">
        <v>42500</v>
      </c>
      <c r="X76" s="186">
        <v>3.3759999999999999</v>
      </c>
      <c r="Y76" s="49"/>
      <c r="Z76" s="186"/>
      <c r="AA76" s="152">
        <v>42500</v>
      </c>
      <c r="AB76" s="186">
        <v>3.7199999999999998</v>
      </c>
      <c r="AC76" s="49"/>
      <c r="AD76" s="186"/>
      <c r="AE76" s="152">
        <v>42500</v>
      </c>
      <c r="AF76" s="186"/>
      <c r="AG76" s="186"/>
      <c r="AH76" s="187"/>
      <c r="AI76" s="152">
        <v>42500</v>
      </c>
      <c r="AJ76" s="186"/>
      <c r="AK76" s="49"/>
      <c r="AL76" s="186"/>
      <c r="AM76" s="152">
        <v>42500</v>
      </c>
      <c r="AN76" s="186">
        <v>2.948</v>
      </c>
      <c r="AO76" s="49"/>
      <c r="AP76" s="186"/>
      <c r="AQ76" s="152">
        <v>42500</v>
      </c>
      <c r="AR76" s="186">
        <v>3.4140000000000001</v>
      </c>
      <c r="AS76" s="49"/>
      <c r="AT76" s="186"/>
      <c r="AU76" s="152">
        <v>42500</v>
      </c>
      <c r="AV76" s="186">
        <v>3.5430000000000001</v>
      </c>
      <c r="AW76" s="186"/>
      <c r="AX76" s="187"/>
      <c r="AY76" s="152">
        <v>42500</v>
      </c>
      <c r="AZ76" s="186">
        <v>3.7509999999999999</v>
      </c>
      <c r="BA76" s="49"/>
      <c r="BB76" s="187"/>
      <c r="BC76" s="152">
        <v>42500</v>
      </c>
      <c r="BD76" s="186">
        <v>4.0960000000000001</v>
      </c>
      <c r="BE76" s="49"/>
      <c r="BF76" s="187"/>
      <c r="BG76" s="152">
        <v>42500</v>
      </c>
      <c r="BH76" s="186">
        <v>3.0169999999999999</v>
      </c>
      <c r="BI76" s="49"/>
      <c r="BJ76" s="186"/>
      <c r="BK76" s="152">
        <v>42500</v>
      </c>
      <c r="BL76" s="186">
        <v>3.2800000000000002</v>
      </c>
      <c r="BM76" s="186"/>
      <c r="BN76" s="187"/>
      <c r="BO76" s="152">
        <v>42500</v>
      </c>
      <c r="BP76" s="186">
        <v>3.492</v>
      </c>
      <c r="BQ76" s="49"/>
      <c r="BR76" s="186"/>
      <c r="BS76" s="152">
        <v>42500</v>
      </c>
      <c r="BT76" s="186">
        <v>4.13</v>
      </c>
      <c r="BU76" s="49"/>
      <c r="BV76" s="186"/>
      <c r="BW76" s="152">
        <v>42500</v>
      </c>
      <c r="BX76" s="186"/>
      <c r="BY76" s="186"/>
      <c r="BZ76" s="187"/>
      <c r="CA76" s="152">
        <v>42500</v>
      </c>
      <c r="CB76" s="186">
        <v>3.6219999999999999</v>
      </c>
      <c r="CC76" s="49"/>
      <c r="CD76" s="187"/>
      <c r="CE76" s="152">
        <v>42500</v>
      </c>
      <c r="CF76" s="186">
        <v>4.5819999999999999</v>
      </c>
      <c r="CG76" s="49"/>
      <c r="CH76" s="186"/>
      <c r="CI76" s="152">
        <v>42500</v>
      </c>
      <c r="CJ76" s="186">
        <v>3.7800000000000002</v>
      </c>
      <c r="CK76" s="186"/>
      <c r="CL76" s="187"/>
      <c r="CM76" s="152">
        <v>42500</v>
      </c>
      <c r="CN76" s="186"/>
      <c r="CO76" s="49"/>
      <c r="CP76" s="186"/>
      <c r="CQ76" s="152">
        <v>42500</v>
      </c>
      <c r="CR76" s="186">
        <v>3.0960000000000001</v>
      </c>
      <c r="CS76" s="186"/>
      <c r="CT76" s="187"/>
      <c r="CU76" s="152">
        <v>42500</v>
      </c>
      <c r="CV76" s="186">
        <v>3.427</v>
      </c>
      <c r="CW76" s="49"/>
      <c r="CX76" s="187"/>
      <c r="CY76" s="152">
        <v>42500</v>
      </c>
      <c r="CZ76" s="186">
        <v>3.4950000000000001</v>
      </c>
      <c r="DA76" s="49"/>
      <c r="DB76" s="186"/>
      <c r="DC76" s="152">
        <v>42500</v>
      </c>
      <c r="DD76" s="186">
        <v>3.79</v>
      </c>
      <c r="DE76" s="186"/>
      <c r="DF76" s="190"/>
      <c r="DG76" s="194">
        <v>42500</v>
      </c>
      <c r="DH76" s="247">
        <v>3.9020000000000001</v>
      </c>
      <c r="DI76" s="191"/>
      <c r="DJ76" s="187"/>
      <c r="DK76" s="152">
        <v>42500</v>
      </c>
      <c r="DL76" s="186"/>
      <c r="DM76" s="49"/>
      <c r="DN76" s="186"/>
      <c r="DO76" s="152">
        <v>42500</v>
      </c>
      <c r="DP76" s="186"/>
      <c r="DQ76" s="186"/>
      <c r="DR76" s="187"/>
      <c r="DS76" s="152">
        <v>42500</v>
      </c>
      <c r="DT76" s="186">
        <v>2.7029999999999998</v>
      </c>
      <c r="DU76" s="49"/>
      <c r="DV76" s="187"/>
      <c r="DW76" s="152">
        <v>42500</v>
      </c>
      <c r="DX76" s="186">
        <v>2.879</v>
      </c>
      <c r="DY76" s="49"/>
      <c r="DZ76" s="187"/>
      <c r="EA76" s="152">
        <v>42500</v>
      </c>
      <c r="EB76" s="186">
        <v>2.98</v>
      </c>
      <c r="EC76" s="49"/>
      <c r="ED76" s="186"/>
      <c r="EE76" s="152">
        <v>42500</v>
      </c>
      <c r="EF76" s="186">
        <v>3.036</v>
      </c>
      <c r="EG76" s="186"/>
      <c r="EH76" s="187"/>
      <c r="EI76" s="152">
        <v>42500</v>
      </c>
      <c r="EJ76" s="186">
        <v>3.1139999999999999</v>
      </c>
      <c r="EK76" s="49"/>
      <c r="EL76" s="187"/>
      <c r="EM76" s="152">
        <v>42500</v>
      </c>
      <c r="EN76" s="186">
        <v>3.4710000000000001</v>
      </c>
      <c r="EO76" s="49"/>
      <c r="EP76" s="187"/>
      <c r="EQ76" s="152">
        <v>42500</v>
      </c>
      <c r="ER76" s="186">
        <v>3.629</v>
      </c>
      <c r="ES76" s="49"/>
      <c r="ET76" s="187"/>
      <c r="EU76" s="152">
        <v>42500</v>
      </c>
      <c r="EV76" s="186">
        <v>4.2869999999999999</v>
      </c>
      <c r="EW76" s="49"/>
      <c r="EX76" s="186"/>
      <c r="EY76" s="152">
        <v>42500</v>
      </c>
      <c r="EZ76" s="63"/>
      <c r="FA76" s="186"/>
      <c r="FB76" s="187"/>
      <c r="FC76" s="152">
        <v>42500</v>
      </c>
      <c r="FD76" s="186"/>
      <c r="FE76" s="49"/>
      <c r="FF76" s="186"/>
      <c r="FG76" s="152">
        <v>42500</v>
      </c>
      <c r="FH76" s="186"/>
      <c r="FI76" s="186"/>
      <c r="FJ76" s="187"/>
      <c r="FK76" s="152">
        <v>42500</v>
      </c>
      <c r="FL76" s="186"/>
      <c r="FM76" s="49"/>
      <c r="FN76" s="186"/>
      <c r="FO76" s="152">
        <v>42500</v>
      </c>
      <c r="FP76" s="186">
        <v>3.2170000000000001</v>
      </c>
      <c r="FQ76" s="186"/>
      <c r="FR76" s="187"/>
      <c r="FS76" s="152">
        <v>42500</v>
      </c>
      <c r="FT76" s="186">
        <v>3.7250000000000001</v>
      </c>
      <c r="FU76" s="186"/>
      <c r="FV76" s="187"/>
      <c r="FW76" s="152">
        <v>42500</v>
      </c>
      <c r="FX76" s="186">
        <v>3.8650000000000002</v>
      </c>
      <c r="FY76" s="186"/>
      <c r="FZ76" s="187"/>
      <c r="GA76" s="152">
        <v>42500</v>
      </c>
      <c r="GB76" s="186"/>
      <c r="GC76" s="186"/>
      <c r="GD76" s="187"/>
      <c r="GE76" s="152">
        <v>42500</v>
      </c>
      <c r="GF76" s="186"/>
      <c r="GG76" s="49"/>
      <c r="GH76" s="186"/>
      <c r="GI76" s="152">
        <v>42500</v>
      </c>
      <c r="GJ76" s="186"/>
      <c r="GK76" s="186"/>
      <c r="GL76" s="187"/>
      <c r="GM76" s="152">
        <v>42500</v>
      </c>
      <c r="GN76" s="186"/>
      <c r="GO76" s="49"/>
      <c r="GP76" s="186"/>
      <c r="GQ76" s="152">
        <v>42500</v>
      </c>
      <c r="GR76" s="186">
        <v>3.044</v>
      </c>
      <c r="GS76" s="49"/>
      <c r="GT76" s="186"/>
      <c r="GU76" s="152">
        <v>42500</v>
      </c>
      <c r="GV76" s="186">
        <v>3.5390000000000001</v>
      </c>
      <c r="GW76" s="49"/>
      <c r="GX76" s="186"/>
      <c r="GY76" s="152">
        <v>42500</v>
      </c>
      <c r="GZ76" s="186">
        <v>3.85</v>
      </c>
      <c r="HA76" s="186"/>
      <c r="HB76" s="187"/>
      <c r="HC76" s="152">
        <v>42500</v>
      </c>
      <c r="HD76" s="186">
        <v>4.0049999999999999</v>
      </c>
      <c r="HE76" s="49"/>
      <c r="HF76" s="186"/>
      <c r="HG76" s="152">
        <v>42500</v>
      </c>
      <c r="HH76" s="186">
        <v>4.117</v>
      </c>
      <c r="HI76" s="49"/>
      <c r="HJ76" s="187"/>
      <c r="HK76" s="152">
        <v>42500</v>
      </c>
      <c r="HL76" s="186">
        <v>4.6630000000000003</v>
      </c>
      <c r="HM76" s="49"/>
      <c r="HN76" s="186"/>
      <c r="HO76" s="152">
        <v>42500</v>
      </c>
      <c r="HP76" s="186"/>
      <c r="HQ76" s="186"/>
      <c r="HR76" s="187"/>
      <c r="HS76" s="152">
        <v>42500</v>
      </c>
      <c r="HT76" s="186">
        <v>3.1819999999999999</v>
      </c>
      <c r="HU76" s="49"/>
      <c r="HV76" s="187"/>
      <c r="HW76" s="152">
        <v>42500</v>
      </c>
      <c r="HX76" s="186">
        <v>3.875</v>
      </c>
      <c r="HY76" s="49"/>
      <c r="HZ76" s="186"/>
      <c r="IA76" s="152">
        <v>42500</v>
      </c>
      <c r="IB76" s="186">
        <v>3.363</v>
      </c>
      <c r="IC76" s="186"/>
      <c r="ID76" s="187"/>
      <c r="IE76" s="152">
        <v>42500</v>
      </c>
      <c r="IF76" s="186">
        <v>3.8529999999999998</v>
      </c>
      <c r="IG76" s="49"/>
      <c r="IH76" s="187"/>
      <c r="II76" s="152">
        <v>42500</v>
      </c>
      <c r="IJ76" s="186">
        <v>3.8919999999999999</v>
      </c>
      <c r="IK76" s="49"/>
    </row>
    <row r="77" spans="2:245" x14ac:dyDescent="0.35">
      <c r="B77" s="187"/>
      <c r="C77" s="152">
        <v>42501</v>
      </c>
      <c r="D77" s="186"/>
      <c r="E77" s="186"/>
      <c r="F77" s="187"/>
      <c r="G77" s="152">
        <v>42501</v>
      </c>
      <c r="H77" s="186">
        <v>2.99</v>
      </c>
      <c r="I77" s="49"/>
      <c r="J77" s="186"/>
      <c r="K77" s="152">
        <v>42501</v>
      </c>
      <c r="L77" s="186">
        <v>2.806</v>
      </c>
      <c r="M77" s="49"/>
      <c r="N77" s="187"/>
      <c r="O77" s="152">
        <v>42501</v>
      </c>
      <c r="P77" s="186">
        <v>2.8120000000000003</v>
      </c>
      <c r="Q77" s="49"/>
      <c r="R77" s="186"/>
      <c r="S77" s="152">
        <v>42501</v>
      </c>
      <c r="T77" s="186">
        <v>3.1440000000000001</v>
      </c>
      <c r="U77" s="186"/>
      <c r="V77" s="187"/>
      <c r="W77" s="152">
        <v>42501</v>
      </c>
      <c r="X77" s="186">
        <v>3.3940000000000001</v>
      </c>
      <c r="Y77" s="49"/>
      <c r="Z77" s="186"/>
      <c r="AA77" s="152">
        <v>42501</v>
      </c>
      <c r="AB77" s="186">
        <v>3.7330000000000001</v>
      </c>
      <c r="AC77" s="49"/>
      <c r="AD77" s="186"/>
      <c r="AE77" s="152">
        <v>42501</v>
      </c>
      <c r="AF77" s="186"/>
      <c r="AG77" s="186"/>
      <c r="AH77" s="187"/>
      <c r="AI77" s="152">
        <v>42501</v>
      </c>
      <c r="AJ77" s="186"/>
      <c r="AK77" s="49"/>
      <c r="AL77" s="186"/>
      <c r="AM77" s="152">
        <v>42501</v>
      </c>
      <c r="AN77" s="186">
        <v>2.9939999999999998</v>
      </c>
      <c r="AO77" s="49"/>
      <c r="AP77" s="186"/>
      <c r="AQ77" s="152">
        <v>42501</v>
      </c>
      <c r="AR77" s="186">
        <v>3.4449999999999998</v>
      </c>
      <c r="AS77" s="49"/>
      <c r="AT77" s="186"/>
      <c r="AU77" s="152">
        <v>42501</v>
      </c>
      <c r="AV77" s="186">
        <v>3.577</v>
      </c>
      <c r="AW77" s="186"/>
      <c r="AX77" s="187"/>
      <c r="AY77" s="152">
        <v>42501</v>
      </c>
      <c r="AZ77" s="186">
        <v>3.7730000000000001</v>
      </c>
      <c r="BA77" s="49"/>
      <c r="BB77" s="187"/>
      <c r="BC77" s="152">
        <v>42501</v>
      </c>
      <c r="BD77" s="186">
        <v>4.1050000000000004</v>
      </c>
      <c r="BE77" s="49"/>
      <c r="BF77" s="187"/>
      <c r="BG77" s="152">
        <v>42501</v>
      </c>
      <c r="BH77" s="186">
        <v>3.0329999999999999</v>
      </c>
      <c r="BI77" s="49"/>
      <c r="BJ77" s="186"/>
      <c r="BK77" s="152">
        <v>42501</v>
      </c>
      <c r="BL77" s="186">
        <v>3.3090000000000002</v>
      </c>
      <c r="BM77" s="186"/>
      <c r="BN77" s="187"/>
      <c r="BO77" s="152">
        <v>42501</v>
      </c>
      <c r="BP77" s="186">
        <v>3.5249999999999999</v>
      </c>
      <c r="BQ77" s="49"/>
      <c r="BR77" s="186"/>
      <c r="BS77" s="152">
        <v>42501</v>
      </c>
      <c r="BT77" s="186">
        <v>4.1399999999999997</v>
      </c>
      <c r="BU77" s="49"/>
      <c r="BV77" s="186"/>
      <c r="BW77" s="152">
        <v>42501</v>
      </c>
      <c r="BX77" s="186"/>
      <c r="BY77" s="186"/>
      <c r="BZ77" s="187"/>
      <c r="CA77" s="152">
        <v>42501</v>
      </c>
      <c r="CB77" s="186">
        <v>3.6550000000000002</v>
      </c>
      <c r="CC77" s="49"/>
      <c r="CD77" s="187"/>
      <c r="CE77" s="152">
        <v>42501</v>
      </c>
      <c r="CF77" s="186">
        <v>4.585</v>
      </c>
      <c r="CG77" s="49"/>
      <c r="CH77" s="186"/>
      <c r="CI77" s="152">
        <v>42501</v>
      </c>
      <c r="CJ77" s="186">
        <v>3.81</v>
      </c>
      <c r="CK77" s="186"/>
      <c r="CL77" s="187"/>
      <c r="CM77" s="152">
        <v>42501</v>
      </c>
      <c r="CN77" s="186"/>
      <c r="CO77" s="49"/>
      <c r="CP77" s="186"/>
      <c r="CQ77" s="152">
        <v>42501</v>
      </c>
      <c r="CR77" s="186">
        <v>3.12</v>
      </c>
      <c r="CS77" s="186"/>
      <c r="CT77" s="187"/>
      <c r="CU77" s="152">
        <v>42501</v>
      </c>
      <c r="CV77" s="186">
        <v>3.4540000000000002</v>
      </c>
      <c r="CW77" s="49"/>
      <c r="CX77" s="187"/>
      <c r="CY77" s="152">
        <v>42501</v>
      </c>
      <c r="CZ77" s="186">
        <v>3.51</v>
      </c>
      <c r="DA77" s="49"/>
      <c r="DB77" s="186"/>
      <c r="DC77" s="152">
        <v>42501</v>
      </c>
      <c r="DD77" s="186">
        <v>3.823</v>
      </c>
      <c r="DE77" s="186"/>
      <c r="DF77" s="190"/>
      <c r="DG77" s="194">
        <v>42501</v>
      </c>
      <c r="DH77" s="247">
        <v>3.9260000000000002</v>
      </c>
      <c r="DI77" s="191"/>
      <c r="DJ77" s="187"/>
      <c r="DK77" s="152">
        <v>42501</v>
      </c>
      <c r="DL77" s="186"/>
      <c r="DM77" s="49"/>
      <c r="DN77" s="186"/>
      <c r="DO77" s="152">
        <v>42501</v>
      </c>
      <c r="DP77" s="186"/>
      <c r="DQ77" s="186"/>
      <c r="DR77" s="187"/>
      <c r="DS77" s="152">
        <v>42501</v>
      </c>
      <c r="DT77" s="186">
        <v>2.7250000000000001</v>
      </c>
      <c r="DU77" s="49"/>
      <c r="DV77" s="187"/>
      <c r="DW77" s="152">
        <v>42501</v>
      </c>
      <c r="DX77" s="186">
        <v>2.9060000000000001</v>
      </c>
      <c r="DY77" s="49"/>
      <c r="DZ77" s="187"/>
      <c r="EA77" s="152">
        <v>42501</v>
      </c>
      <c r="EB77" s="186">
        <v>3.0390000000000001</v>
      </c>
      <c r="EC77" s="49"/>
      <c r="ED77" s="186"/>
      <c r="EE77" s="152">
        <v>42501</v>
      </c>
      <c r="EF77" s="186">
        <v>3.0670000000000002</v>
      </c>
      <c r="EG77" s="186"/>
      <c r="EH77" s="187"/>
      <c r="EI77" s="152">
        <v>42501</v>
      </c>
      <c r="EJ77" s="186">
        <v>3.1469999999999998</v>
      </c>
      <c r="EK77" s="49"/>
      <c r="EL77" s="187"/>
      <c r="EM77" s="152">
        <v>42501</v>
      </c>
      <c r="EN77" s="186">
        <v>3.49</v>
      </c>
      <c r="EO77" s="49"/>
      <c r="EP77" s="187"/>
      <c r="EQ77" s="152">
        <v>42501</v>
      </c>
      <c r="ER77" s="186">
        <v>3.64</v>
      </c>
      <c r="ES77" s="49"/>
      <c r="ET77" s="187"/>
      <c r="EU77" s="152">
        <v>42501</v>
      </c>
      <c r="EV77" s="186">
        <v>4.282</v>
      </c>
      <c r="EW77" s="49"/>
      <c r="EX77" s="186"/>
      <c r="EY77" s="152">
        <v>42501</v>
      </c>
      <c r="EZ77" s="63"/>
      <c r="FA77" s="186"/>
      <c r="FB77" s="187"/>
      <c r="FC77" s="152">
        <v>42501</v>
      </c>
      <c r="FD77" s="186"/>
      <c r="FE77" s="49"/>
      <c r="FF77" s="186"/>
      <c r="FG77" s="152">
        <v>42501</v>
      </c>
      <c r="FH77" s="186"/>
      <c r="FI77" s="186"/>
      <c r="FJ77" s="187"/>
      <c r="FK77" s="152">
        <v>42501</v>
      </c>
      <c r="FL77" s="186"/>
      <c r="FM77" s="49"/>
      <c r="FN77" s="186"/>
      <c r="FO77" s="152">
        <v>42501</v>
      </c>
      <c r="FP77" s="186">
        <v>3.246</v>
      </c>
      <c r="FQ77" s="186"/>
      <c r="FR77" s="187"/>
      <c r="FS77" s="152">
        <v>42501</v>
      </c>
      <c r="FT77" s="186">
        <v>3.7469999999999999</v>
      </c>
      <c r="FU77" s="186"/>
      <c r="FV77" s="187"/>
      <c r="FW77" s="152">
        <v>42501</v>
      </c>
      <c r="FX77" s="186">
        <v>3.8820000000000001</v>
      </c>
      <c r="FY77" s="186"/>
      <c r="FZ77" s="187"/>
      <c r="GA77" s="152">
        <v>42501</v>
      </c>
      <c r="GB77" s="186"/>
      <c r="GC77" s="186"/>
      <c r="GD77" s="187"/>
      <c r="GE77" s="152">
        <v>42501</v>
      </c>
      <c r="GF77" s="186"/>
      <c r="GG77" s="49"/>
      <c r="GH77" s="186"/>
      <c r="GI77" s="152">
        <v>42501</v>
      </c>
      <c r="GJ77" s="186"/>
      <c r="GK77" s="186"/>
      <c r="GL77" s="187"/>
      <c r="GM77" s="152">
        <v>42501</v>
      </c>
      <c r="GN77" s="186"/>
      <c r="GO77" s="49"/>
      <c r="GP77" s="186"/>
      <c r="GQ77" s="152">
        <v>42501</v>
      </c>
      <c r="GR77" s="186">
        <v>3.0659999999999998</v>
      </c>
      <c r="GS77" s="49"/>
      <c r="GT77" s="186"/>
      <c r="GU77" s="152">
        <v>42501</v>
      </c>
      <c r="GV77" s="186">
        <v>3.5720000000000001</v>
      </c>
      <c r="GW77" s="49"/>
      <c r="GX77" s="186"/>
      <c r="GY77" s="152">
        <v>42501</v>
      </c>
      <c r="GZ77" s="186">
        <v>3.8740000000000001</v>
      </c>
      <c r="HA77" s="186"/>
      <c r="HB77" s="187"/>
      <c r="HC77" s="152">
        <v>42501</v>
      </c>
      <c r="HD77" s="186">
        <v>4.0270000000000001</v>
      </c>
      <c r="HE77" s="49"/>
      <c r="HF77" s="186"/>
      <c r="HG77" s="152">
        <v>42501</v>
      </c>
      <c r="HH77" s="186">
        <v>4.1260000000000003</v>
      </c>
      <c r="HI77" s="49"/>
      <c r="HJ77" s="187"/>
      <c r="HK77" s="152">
        <v>42501</v>
      </c>
      <c r="HL77" s="186">
        <v>4.6589999999999998</v>
      </c>
      <c r="HM77" s="49"/>
      <c r="HN77" s="186"/>
      <c r="HO77" s="152">
        <v>42501</v>
      </c>
      <c r="HP77" s="186"/>
      <c r="HQ77" s="186"/>
      <c r="HR77" s="187"/>
      <c r="HS77" s="152">
        <v>42501</v>
      </c>
      <c r="HT77" s="186">
        <v>3.1989999999999998</v>
      </c>
      <c r="HU77" s="49"/>
      <c r="HV77" s="187"/>
      <c r="HW77" s="152">
        <v>42501</v>
      </c>
      <c r="HX77" s="186">
        <v>3.883</v>
      </c>
      <c r="HY77" s="49"/>
      <c r="HZ77" s="186"/>
      <c r="IA77" s="152">
        <v>42501</v>
      </c>
      <c r="IB77" s="186">
        <v>3.38</v>
      </c>
      <c r="IC77" s="186"/>
      <c r="ID77" s="187"/>
      <c r="IE77" s="152">
        <v>42501</v>
      </c>
      <c r="IF77" s="186">
        <v>3.879</v>
      </c>
      <c r="IG77" s="49"/>
      <c r="IH77" s="187"/>
      <c r="II77" s="152">
        <v>42501</v>
      </c>
      <c r="IJ77" s="186">
        <v>3.9079999999999999</v>
      </c>
      <c r="IK77" s="49"/>
    </row>
    <row r="78" spans="2:245" x14ac:dyDescent="0.35">
      <c r="B78" s="187"/>
      <c r="C78" s="152">
        <v>42502</v>
      </c>
      <c r="D78" s="186"/>
      <c r="E78" s="186"/>
      <c r="F78" s="187"/>
      <c r="G78" s="152">
        <v>42502</v>
      </c>
      <c r="H78" s="186">
        <v>2.9859999999999998</v>
      </c>
      <c r="I78" s="49"/>
      <c r="J78" s="186"/>
      <c r="K78" s="152">
        <v>42502</v>
      </c>
      <c r="L78" s="186">
        <v>2.8029999999999999</v>
      </c>
      <c r="M78" s="49"/>
      <c r="N78" s="187"/>
      <c r="O78" s="152">
        <v>42502</v>
      </c>
      <c r="P78" s="186">
        <v>2.8069999999999999</v>
      </c>
      <c r="Q78" s="49"/>
      <c r="R78" s="186"/>
      <c r="S78" s="152">
        <v>42502</v>
      </c>
      <c r="T78" s="186">
        <v>3.1850000000000001</v>
      </c>
      <c r="U78" s="186"/>
      <c r="V78" s="187"/>
      <c r="W78" s="152">
        <v>42502</v>
      </c>
      <c r="X78" s="186">
        <v>3.423</v>
      </c>
      <c r="Y78" s="49"/>
      <c r="Z78" s="186"/>
      <c r="AA78" s="152">
        <v>42502</v>
      </c>
      <c r="AB78" s="186">
        <v>3.7690000000000001</v>
      </c>
      <c r="AC78" s="49"/>
      <c r="AD78" s="186"/>
      <c r="AE78" s="152">
        <v>42502</v>
      </c>
      <c r="AF78" s="186"/>
      <c r="AG78" s="186"/>
      <c r="AH78" s="187"/>
      <c r="AI78" s="152">
        <v>42502</v>
      </c>
      <c r="AJ78" s="186"/>
      <c r="AK78" s="49"/>
      <c r="AL78" s="186"/>
      <c r="AM78" s="152">
        <v>42502</v>
      </c>
      <c r="AN78" s="186">
        <v>3.0009999999999999</v>
      </c>
      <c r="AO78" s="49"/>
      <c r="AP78" s="186"/>
      <c r="AQ78" s="152">
        <v>42502</v>
      </c>
      <c r="AR78" s="186">
        <v>3.4859999999999998</v>
      </c>
      <c r="AS78" s="49"/>
      <c r="AT78" s="186"/>
      <c r="AU78" s="152">
        <v>42502</v>
      </c>
      <c r="AV78" s="186">
        <v>3.6150000000000002</v>
      </c>
      <c r="AW78" s="186"/>
      <c r="AX78" s="187"/>
      <c r="AY78" s="152">
        <v>42502</v>
      </c>
      <c r="AZ78" s="186">
        <v>3.8069999999999999</v>
      </c>
      <c r="BA78" s="49"/>
      <c r="BB78" s="187"/>
      <c r="BC78" s="152">
        <v>42502</v>
      </c>
      <c r="BD78" s="186">
        <v>4.141</v>
      </c>
      <c r="BE78" s="49"/>
      <c r="BF78" s="187"/>
      <c r="BG78" s="152">
        <v>42502</v>
      </c>
      <c r="BH78" s="186">
        <v>3.0409999999999999</v>
      </c>
      <c r="BI78" s="49"/>
      <c r="BJ78" s="186"/>
      <c r="BK78" s="152">
        <v>42502</v>
      </c>
      <c r="BL78" s="186">
        <v>3.351</v>
      </c>
      <c r="BM78" s="186"/>
      <c r="BN78" s="187"/>
      <c r="BO78" s="152">
        <v>42502</v>
      </c>
      <c r="BP78" s="186">
        <v>3.5640000000000001</v>
      </c>
      <c r="BQ78" s="49"/>
      <c r="BR78" s="186"/>
      <c r="BS78" s="152">
        <v>42502</v>
      </c>
      <c r="BT78" s="186">
        <v>4.1760000000000002</v>
      </c>
      <c r="BU78" s="49"/>
      <c r="BV78" s="186"/>
      <c r="BW78" s="152">
        <v>42502</v>
      </c>
      <c r="BX78" s="186"/>
      <c r="BY78" s="186"/>
      <c r="BZ78" s="187"/>
      <c r="CA78" s="152">
        <v>42502</v>
      </c>
      <c r="CB78" s="186">
        <v>3.6930000000000001</v>
      </c>
      <c r="CC78" s="49"/>
      <c r="CD78" s="187"/>
      <c r="CE78" s="152">
        <v>42502</v>
      </c>
      <c r="CF78" s="186">
        <v>4.5940000000000003</v>
      </c>
      <c r="CG78" s="49"/>
      <c r="CH78" s="186"/>
      <c r="CI78" s="152">
        <v>42502</v>
      </c>
      <c r="CJ78" s="186">
        <v>3.8449999999999998</v>
      </c>
      <c r="CK78" s="186"/>
      <c r="CL78" s="187"/>
      <c r="CM78" s="152">
        <v>42502</v>
      </c>
      <c r="CN78" s="186"/>
      <c r="CO78" s="49"/>
      <c r="CP78" s="186"/>
      <c r="CQ78" s="152">
        <v>42502</v>
      </c>
      <c r="CR78" s="186">
        <v>3.1390000000000002</v>
      </c>
      <c r="CS78" s="186"/>
      <c r="CT78" s="187"/>
      <c r="CU78" s="152">
        <v>42502</v>
      </c>
      <c r="CV78" s="186">
        <v>3.4409999999999998</v>
      </c>
      <c r="CW78" s="49"/>
      <c r="CX78" s="187"/>
      <c r="CY78" s="152">
        <v>42502</v>
      </c>
      <c r="CZ78" s="186">
        <v>3.552</v>
      </c>
      <c r="DA78" s="49"/>
      <c r="DB78" s="186"/>
      <c r="DC78" s="152">
        <v>42502</v>
      </c>
      <c r="DD78" s="186">
        <v>3.8639999999999999</v>
      </c>
      <c r="DE78" s="186"/>
      <c r="DF78" s="190"/>
      <c r="DG78" s="194">
        <v>42502</v>
      </c>
      <c r="DH78" s="247">
        <v>3.96</v>
      </c>
      <c r="DI78" s="191"/>
      <c r="DJ78" s="187"/>
      <c r="DK78" s="152">
        <v>42502</v>
      </c>
      <c r="DL78" s="186"/>
      <c r="DM78" s="49"/>
      <c r="DN78" s="186"/>
      <c r="DO78" s="152">
        <v>42502</v>
      </c>
      <c r="DP78" s="186"/>
      <c r="DQ78" s="186"/>
      <c r="DR78" s="187"/>
      <c r="DS78" s="152">
        <v>42502</v>
      </c>
      <c r="DT78" s="186">
        <v>2.74</v>
      </c>
      <c r="DU78" s="49"/>
      <c r="DV78" s="187"/>
      <c r="DW78" s="152">
        <v>42502</v>
      </c>
      <c r="DX78" s="186">
        <v>2.9489999999999998</v>
      </c>
      <c r="DY78" s="49"/>
      <c r="DZ78" s="187"/>
      <c r="EA78" s="152">
        <v>42502</v>
      </c>
      <c r="EB78" s="186">
        <v>3.0750000000000002</v>
      </c>
      <c r="EC78" s="49"/>
      <c r="ED78" s="186"/>
      <c r="EE78" s="152">
        <v>42502</v>
      </c>
      <c r="EF78" s="186">
        <v>3.1080000000000001</v>
      </c>
      <c r="EG78" s="186"/>
      <c r="EH78" s="187"/>
      <c r="EI78" s="152">
        <v>42502</v>
      </c>
      <c r="EJ78" s="186">
        <v>3.1840000000000002</v>
      </c>
      <c r="EK78" s="49"/>
      <c r="EL78" s="187"/>
      <c r="EM78" s="152">
        <v>42502</v>
      </c>
      <c r="EN78" s="186">
        <v>3.5249999999999999</v>
      </c>
      <c r="EO78" s="49"/>
      <c r="EP78" s="187"/>
      <c r="EQ78" s="152">
        <v>42502</v>
      </c>
      <c r="ER78" s="186">
        <v>3.673</v>
      </c>
      <c r="ES78" s="49"/>
      <c r="ET78" s="187"/>
      <c r="EU78" s="152">
        <v>42502</v>
      </c>
      <c r="EV78" s="186">
        <v>4.3099999999999996</v>
      </c>
      <c r="EW78" s="49"/>
      <c r="EX78" s="186"/>
      <c r="EY78" s="152">
        <v>42502</v>
      </c>
      <c r="EZ78" s="63"/>
      <c r="FA78" s="186"/>
      <c r="FB78" s="187"/>
      <c r="FC78" s="152">
        <v>42502</v>
      </c>
      <c r="FD78" s="186"/>
      <c r="FE78" s="49"/>
      <c r="FF78" s="186"/>
      <c r="FG78" s="152">
        <v>42502</v>
      </c>
      <c r="FH78" s="186"/>
      <c r="FI78" s="186"/>
      <c r="FJ78" s="187"/>
      <c r="FK78" s="152">
        <v>42502</v>
      </c>
      <c r="FL78" s="186"/>
      <c r="FM78" s="49"/>
      <c r="FN78" s="186"/>
      <c r="FO78" s="152">
        <v>42502</v>
      </c>
      <c r="FP78" s="186">
        <v>3.2839999999999998</v>
      </c>
      <c r="FQ78" s="186"/>
      <c r="FR78" s="187"/>
      <c r="FS78" s="152">
        <v>42502</v>
      </c>
      <c r="FT78" s="186">
        <v>3.7810000000000001</v>
      </c>
      <c r="FU78" s="186"/>
      <c r="FV78" s="187"/>
      <c r="FW78" s="152">
        <v>42502</v>
      </c>
      <c r="FX78" s="186">
        <v>3.9180000000000001</v>
      </c>
      <c r="FY78" s="186"/>
      <c r="FZ78" s="187"/>
      <c r="GA78" s="152">
        <v>42502</v>
      </c>
      <c r="GB78" s="186"/>
      <c r="GC78" s="186"/>
      <c r="GD78" s="187"/>
      <c r="GE78" s="152">
        <v>42502</v>
      </c>
      <c r="GF78" s="186"/>
      <c r="GG78" s="49"/>
      <c r="GH78" s="186"/>
      <c r="GI78" s="152">
        <v>42502</v>
      </c>
      <c r="GJ78" s="186"/>
      <c r="GK78" s="186"/>
      <c r="GL78" s="187"/>
      <c r="GM78" s="152">
        <v>42502</v>
      </c>
      <c r="GN78" s="186"/>
      <c r="GO78" s="49"/>
      <c r="GP78" s="186"/>
      <c r="GQ78" s="152">
        <v>42502</v>
      </c>
      <c r="GR78" s="186">
        <v>3.0979999999999999</v>
      </c>
      <c r="GS78" s="49"/>
      <c r="GT78" s="186"/>
      <c r="GU78" s="152">
        <v>42502</v>
      </c>
      <c r="GV78" s="186">
        <v>3.61</v>
      </c>
      <c r="GW78" s="49"/>
      <c r="GX78" s="186"/>
      <c r="GY78" s="152">
        <v>42502</v>
      </c>
      <c r="GZ78" s="186">
        <v>3.9039999999999999</v>
      </c>
      <c r="HA78" s="186"/>
      <c r="HB78" s="187"/>
      <c r="HC78" s="152">
        <v>42502</v>
      </c>
      <c r="HD78" s="186">
        <v>4.0599999999999996</v>
      </c>
      <c r="HE78" s="49"/>
      <c r="HF78" s="186"/>
      <c r="HG78" s="152">
        <v>42502</v>
      </c>
      <c r="HH78" s="186">
        <v>4.1609999999999996</v>
      </c>
      <c r="HI78" s="49"/>
      <c r="HJ78" s="187"/>
      <c r="HK78" s="152">
        <v>42502</v>
      </c>
      <c r="HL78" s="186">
        <v>4.6879999999999997</v>
      </c>
      <c r="HM78" s="49"/>
      <c r="HN78" s="186"/>
      <c r="HO78" s="152">
        <v>42502</v>
      </c>
      <c r="HP78" s="186"/>
      <c r="HQ78" s="186"/>
      <c r="HR78" s="187"/>
      <c r="HS78" s="152">
        <v>42502</v>
      </c>
      <c r="HT78" s="186">
        <v>3.2210000000000001</v>
      </c>
      <c r="HU78" s="49"/>
      <c r="HV78" s="187"/>
      <c r="HW78" s="152">
        <v>42502</v>
      </c>
      <c r="HX78" s="186">
        <v>3.9180000000000001</v>
      </c>
      <c r="HY78" s="49"/>
      <c r="HZ78" s="186"/>
      <c r="IA78" s="152">
        <v>42502</v>
      </c>
      <c r="IB78" s="186">
        <v>3.4220000000000002</v>
      </c>
      <c r="IC78" s="186"/>
      <c r="ID78" s="187"/>
      <c r="IE78" s="152">
        <v>42502</v>
      </c>
      <c r="IF78" s="186">
        <v>3.9130000000000003</v>
      </c>
      <c r="IG78" s="49"/>
      <c r="IH78" s="187"/>
      <c r="II78" s="152">
        <v>42502</v>
      </c>
      <c r="IJ78" s="186">
        <v>3.944</v>
      </c>
      <c r="IK78" s="49"/>
    </row>
    <row r="79" spans="2:245" x14ac:dyDescent="0.35">
      <c r="B79" s="187"/>
      <c r="C79" s="152">
        <v>42503</v>
      </c>
      <c r="D79" s="186"/>
      <c r="E79" s="186"/>
      <c r="F79" s="187"/>
      <c r="G79" s="152">
        <v>42503</v>
      </c>
      <c r="H79" s="186">
        <v>2.992</v>
      </c>
      <c r="I79" s="49"/>
      <c r="J79" s="186"/>
      <c r="K79" s="152">
        <v>42503</v>
      </c>
      <c r="L79" s="186">
        <v>2.8109999999999999</v>
      </c>
      <c r="M79" s="49"/>
      <c r="N79" s="187"/>
      <c r="O79" s="152">
        <v>42503</v>
      </c>
      <c r="P79" s="186">
        <v>2.8149999999999999</v>
      </c>
      <c r="Q79" s="49"/>
      <c r="R79" s="186"/>
      <c r="S79" s="152">
        <v>42503</v>
      </c>
      <c r="T79" s="186">
        <v>3.1970000000000001</v>
      </c>
      <c r="U79" s="186"/>
      <c r="V79" s="187"/>
      <c r="W79" s="152">
        <v>42503</v>
      </c>
      <c r="X79" s="186">
        <v>3.4380000000000002</v>
      </c>
      <c r="Y79" s="49"/>
      <c r="Z79" s="186"/>
      <c r="AA79" s="152">
        <v>42503</v>
      </c>
      <c r="AB79" s="186">
        <v>3.782</v>
      </c>
      <c r="AC79" s="49"/>
      <c r="AD79" s="186"/>
      <c r="AE79" s="152">
        <v>42503</v>
      </c>
      <c r="AF79" s="186"/>
      <c r="AG79" s="186"/>
      <c r="AH79" s="187"/>
      <c r="AI79" s="152">
        <v>42503</v>
      </c>
      <c r="AJ79" s="186"/>
      <c r="AK79" s="49"/>
      <c r="AL79" s="186"/>
      <c r="AM79" s="152">
        <v>42503</v>
      </c>
      <c r="AN79" s="186">
        <v>3.0059999999999998</v>
      </c>
      <c r="AO79" s="49"/>
      <c r="AP79" s="186"/>
      <c r="AQ79" s="152">
        <v>42503</v>
      </c>
      <c r="AR79" s="186">
        <v>3.4980000000000002</v>
      </c>
      <c r="AS79" s="49"/>
      <c r="AT79" s="186"/>
      <c r="AU79" s="152">
        <v>42503</v>
      </c>
      <c r="AV79" s="186">
        <v>3.6259999999999999</v>
      </c>
      <c r="AW79" s="186"/>
      <c r="AX79" s="187"/>
      <c r="AY79" s="152">
        <v>42503</v>
      </c>
      <c r="AZ79" s="186">
        <v>3.8129999999999997</v>
      </c>
      <c r="BA79" s="49"/>
      <c r="BB79" s="187"/>
      <c r="BC79" s="152">
        <v>42503</v>
      </c>
      <c r="BD79" s="186">
        <v>4.1539999999999999</v>
      </c>
      <c r="BE79" s="49"/>
      <c r="BF79" s="187"/>
      <c r="BG79" s="152">
        <v>42503</v>
      </c>
      <c r="BH79" s="186">
        <v>3.0449999999999999</v>
      </c>
      <c r="BI79" s="49"/>
      <c r="BJ79" s="186"/>
      <c r="BK79" s="152">
        <v>42503</v>
      </c>
      <c r="BL79" s="186">
        <v>3.3620000000000001</v>
      </c>
      <c r="BM79" s="186"/>
      <c r="BN79" s="187"/>
      <c r="BO79" s="152">
        <v>42503</v>
      </c>
      <c r="BP79" s="186">
        <v>3.5760000000000001</v>
      </c>
      <c r="BQ79" s="49"/>
      <c r="BR79" s="186"/>
      <c r="BS79" s="152">
        <v>42503</v>
      </c>
      <c r="BT79" s="186">
        <v>4.1900000000000004</v>
      </c>
      <c r="BU79" s="49"/>
      <c r="BV79" s="186"/>
      <c r="BW79" s="152">
        <v>42503</v>
      </c>
      <c r="BX79" s="186"/>
      <c r="BY79" s="186"/>
      <c r="BZ79" s="187"/>
      <c r="CA79" s="152">
        <v>42503</v>
      </c>
      <c r="CB79" s="186">
        <v>3.7050000000000001</v>
      </c>
      <c r="CC79" s="49"/>
      <c r="CD79" s="187"/>
      <c r="CE79" s="152">
        <v>42503</v>
      </c>
      <c r="CF79" s="186">
        <v>4.5869999999999997</v>
      </c>
      <c r="CG79" s="49"/>
      <c r="CH79" s="186"/>
      <c r="CI79" s="152">
        <v>42503</v>
      </c>
      <c r="CJ79" s="186">
        <v>3.86</v>
      </c>
      <c r="CK79" s="186"/>
      <c r="CL79" s="187"/>
      <c r="CM79" s="152">
        <v>42503</v>
      </c>
      <c r="CN79" s="186"/>
      <c r="CO79" s="49"/>
      <c r="CP79" s="186"/>
      <c r="CQ79" s="152">
        <v>42503</v>
      </c>
      <c r="CR79" s="186">
        <v>3.1440000000000001</v>
      </c>
      <c r="CS79" s="186"/>
      <c r="CT79" s="187"/>
      <c r="CU79" s="152">
        <v>42503</v>
      </c>
      <c r="CV79" s="186">
        <v>3.484</v>
      </c>
      <c r="CW79" s="49"/>
      <c r="CX79" s="187"/>
      <c r="CY79" s="152">
        <v>42503</v>
      </c>
      <c r="CZ79" s="186">
        <v>3.5629999999999997</v>
      </c>
      <c r="DA79" s="49"/>
      <c r="DB79" s="186"/>
      <c r="DC79" s="152">
        <v>42503</v>
      </c>
      <c r="DD79" s="186">
        <v>3.8759999999999999</v>
      </c>
      <c r="DE79" s="186"/>
      <c r="DF79" s="190"/>
      <c r="DG79" s="194">
        <v>42503</v>
      </c>
      <c r="DH79" s="247">
        <v>3.9750000000000001</v>
      </c>
      <c r="DI79" s="191"/>
      <c r="DJ79" s="187"/>
      <c r="DK79" s="152">
        <v>42503</v>
      </c>
      <c r="DL79" s="186"/>
      <c r="DM79" s="49"/>
      <c r="DN79" s="186"/>
      <c r="DO79" s="152">
        <v>42503</v>
      </c>
      <c r="DP79" s="186"/>
      <c r="DQ79" s="186"/>
      <c r="DR79" s="187"/>
      <c r="DS79" s="152">
        <v>42503</v>
      </c>
      <c r="DT79" s="186">
        <v>2.746</v>
      </c>
      <c r="DU79" s="49"/>
      <c r="DV79" s="187"/>
      <c r="DW79" s="152">
        <v>42503</v>
      </c>
      <c r="DX79" s="186">
        <v>2.96</v>
      </c>
      <c r="DY79" s="49"/>
      <c r="DZ79" s="187"/>
      <c r="EA79" s="152">
        <v>42503</v>
      </c>
      <c r="EB79" s="186">
        <v>3.0840000000000001</v>
      </c>
      <c r="EC79" s="49"/>
      <c r="ED79" s="186"/>
      <c r="EE79" s="152">
        <v>42503</v>
      </c>
      <c r="EF79" s="186">
        <v>3.121</v>
      </c>
      <c r="EG79" s="186"/>
      <c r="EH79" s="187"/>
      <c r="EI79" s="152">
        <v>42503</v>
      </c>
      <c r="EJ79" s="186">
        <v>3.198</v>
      </c>
      <c r="EK79" s="49"/>
      <c r="EL79" s="187"/>
      <c r="EM79" s="152">
        <v>42503</v>
      </c>
      <c r="EN79" s="186">
        <v>3.5369999999999999</v>
      </c>
      <c r="EO79" s="49"/>
      <c r="EP79" s="187"/>
      <c r="EQ79" s="152">
        <v>42503</v>
      </c>
      <c r="ER79" s="186">
        <v>3.6890000000000001</v>
      </c>
      <c r="ES79" s="49"/>
      <c r="ET79" s="187"/>
      <c r="EU79" s="152">
        <v>42503</v>
      </c>
      <c r="EV79" s="186">
        <v>4.3239999999999998</v>
      </c>
      <c r="EW79" s="49"/>
      <c r="EX79" s="186"/>
      <c r="EY79" s="152">
        <v>42503</v>
      </c>
      <c r="EZ79" s="63"/>
      <c r="FA79" s="186"/>
      <c r="FB79" s="187"/>
      <c r="FC79" s="152">
        <v>42503</v>
      </c>
      <c r="FD79" s="186"/>
      <c r="FE79" s="49"/>
      <c r="FF79" s="186"/>
      <c r="FG79" s="152">
        <v>42503</v>
      </c>
      <c r="FH79" s="186"/>
      <c r="FI79" s="186"/>
      <c r="FJ79" s="187"/>
      <c r="FK79" s="152">
        <v>42503</v>
      </c>
      <c r="FL79" s="186"/>
      <c r="FM79" s="49"/>
      <c r="FN79" s="186"/>
      <c r="FO79" s="152">
        <v>42503</v>
      </c>
      <c r="FP79" s="186">
        <v>3.286</v>
      </c>
      <c r="FQ79" s="186"/>
      <c r="FR79" s="187"/>
      <c r="FS79" s="152">
        <v>42503</v>
      </c>
      <c r="FT79" s="186">
        <v>3.7919999999999998</v>
      </c>
      <c r="FU79" s="186"/>
      <c r="FV79" s="187"/>
      <c r="FW79" s="152">
        <v>42503</v>
      </c>
      <c r="FX79" s="186">
        <v>3.92</v>
      </c>
      <c r="FY79" s="186"/>
      <c r="FZ79" s="187"/>
      <c r="GA79" s="152">
        <v>42503</v>
      </c>
      <c r="GB79" s="186"/>
      <c r="GC79" s="186"/>
      <c r="GD79" s="187"/>
      <c r="GE79" s="152">
        <v>42503</v>
      </c>
      <c r="GF79" s="186"/>
      <c r="GG79" s="49"/>
      <c r="GH79" s="186"/>
      <c r="GI79" s="152">
        <v>42503</v>
      </c>
      <c r="GJ79" s="186"/>
      <c r="GK79" s="186"/>
      <c r="GL79" s="187"/>
      <c r="GM79" s="152">
        <v>42503</v>
      </c>
      <c r="GN79" s="186"/>
      <c r="GO79" s="49"/>
      <c r="GP79" s="186"/>
      <c r="GQ79" s="152">
        <v>42503</v>
      </c>
      <c r="GR79" s="186">
        <v>3.101</v>
      </c>
      <c r="GS79" s="49"/>
      <c r="GT79" s="186"/>
      <c r="GU79" s="152">
        <v>42503</v>
      </c>
      <c r="GV79" s="186">
        <v>3.625</v>
      </c>
      <c r="GW79" s="49"/>
      <c r="GX79" s="186"/>
      <c r="GY79" s="152">
        <v>42503</v>
      </c>
      <c r="GZ79" s="186">
        <v>3.92</v>
      </c>
      <c r="HA79" s="186"/>
      <c r="HB79" s="187"/>
      <c r="HC79" s="152">
        <v>42503</v>
      </c>
      <c r="HD79" s="186">
        <v>4.0759999999999996</v>
      </c>
      <c r="HE79" s="49"/>
      <c r="HF79" s="186"/>
      <c r="HG79" s="152">
        <v>42503</v>
      </c>
      <c r="HH79" s="186">
        <v>4.1719999999999997</v>
      </c>
      <c r="HI79" s="49"/>
      <c r="HJ79" s="187"/>
      <c r="HK79" s="152">
        <v>42503</v>
      </c>
      <c r="HL79" s="186">
        <v>4.702</v>
      </c>
      <c r="HM79" s="49"/>
      <c r="HN79" s="186"/>
      <c r="HO79" s="152">
        <v>42503</v>
      </c>
      <c r="HP79" s="186"/>
      <c r="HQ79" s="186"/>
      <c r="HR79" s="187"/>
      <c r="HS79" s="152">
        <v>42503</v>
      </c>
      <c r="HT79" s="186">
        <v>3.226</v>
      </c>
      <c r="HU79" s="49"/>
      <c r="HV79" s="187"/>
      <c r="HW79" s="152">
        <v>42503</v>
      </c>
      <c r="HX79" s="186">
        <v>3.9290000000000003</v>
      </c>
      <c r="HY79" s="49"/>
      <c r="HZ79" s="186"/>
      <c r="IA79" s="152">
        <v>42503</v>
      </c>
      <c r="IB79" s="186">
        <v>3.4329999999999998</v>
      </c>
      <c r="IC79" s="186"/>
      <c r="ID79" s="187"/>
      <c r="IE79" s="152">
        <v>42503</v>
      </c>
      <c r="IF79" s="186">
        <v>3.927</v>
      </c>
      <c r="IG79" s="49"/>
      <c r="IH79" s="187"/>
      <c r="II79" s="152">
        <v>42503</v>
      </c>
      <c r="IJ79" s="186">
        <v>3.9510000000000001</v>
      </c>
      <c r="IK79" s="49"/>
    </row>
    <row r="80" spans="2:245" x14ac:dyDescent="0.35">
      <c r="B80" s="187"/>
      <c r="C80" s="152">
        <v>42506</v>
      </c>
      <c r="D80" s="186"/>
      <c r="E80" s="186"/>
      <c r="F80" s="187"/>
      <c r="G80" s="152">
        <v>42506</v>
      </c>
      <c r="H80" s="186">
        <v>3.0150000000000001</v>
      </c>
      <c r="I80" s="49"/>
      <c r="J80" s="186"/>
      <c r="K80" s="152">
        <v>42506</v>
      </c>
      <c r="L80" s="186">
        <v>2.835</v>
      </c>
      <c r="M80" s="49"/>
      <c r="N80" s="187"/>
      <c r="O80" s="152">
        <v>42506</v>
      </c>
      <c r="P80" s="186">
        <v>2.835</v>
      </c>
      <c r="Q80" s="49"/>
      <c r="R80" s="186"/>
      <c r="S80" s="152">
        <v>42506</v>
      </c>
      <c r="T80" s="186">
        <v>3.1840000000000002</v>
      </c>
      <c r="U80" s="186"/>
      <c r="V80" s="187"/>
      <c r="W80" s="152">
        <v>42506</v>
      </c>
      <c r="X80" s="186">
        <v>3.4209999999999998</v>
      </c>
      <c r="Y80" s="49"/>
      <c r="Z80" s="186"/>
      <c r="AA80" s="152">
        <v>42506</v>
      </c>
      <c r="AB80" s="186">
        <v>3.7610000000000001</v>
      </c>
      <c r="AC80" s="49"/>
      <c r="AD80" s="186"/>
      <c r="AE80" s="152">
        <v>42506</v>
      </c>
      <c r="AF80" s="186"/>
      <c r="AG80" s="186"/>
      <c r="AH80" s="187"/>
      <c r="AI80" s="152">
        <v>42506</v>
      </c>
      <c r="AJ80" s="186"/>
      <c r="AK80" s="49"/>
      <c r="AL80" s="186"/>
      <c r="AM80" s="152">
        <v>42506</v>
      </c>
      <c r="AN80" s="186">
        <v>3.0009999999999999</v>
      </c>
      <c r="AO80" s="49"/>
      <c r="AP80" s="186"/>
      <c r="AQ80" s="152">
        <v>42506</v>
      </c>
      <c r="AR80" s="186">
        <v>3.4859999999999998</v>
      </c>
      <c r="AS80" s="49"/>
      <c r="AT80" s="186"/>
      <c r="AU80" s="152">
        <v>42506</v>
      </c>
      <c r="AV80" s="186">
        <v>3.613</v>
      </c>
      <c r="AW80" s="186"/>
      <c r="AX80" s="187"/>
      <c r="AY80" s="152">
        <v>42506</v>
      </c>
      <c r="AZ80" s="186">
        <v>3.794</v>
      </c>
      <c r="BA80" s="49"/>
      <c r="BB80" s="187"/>
      <c r="BC80" s="152">
        <v>42506</v>
      </c>
      <c r="BD80" s="186">
        <v>4.1340000000000003</v>
      </c>
      <c r="BE80" s="49"/>
      <c r="BF80" s="187"/>
      <c r="BG80" s="152">
        <v>42506</v>
      </c>
      <c r="BH80" s="186">
        <v>3.0409999999999999</v>
      </c>
      <c r="BI80" s="49"/>
      <c r="BJ80" s="186"/>
      <c r="BK80" s="152">
        <v>42506</v>
      </c>
      <c r="BL80" s="186">
        <v>3.3490000000000002</v>
      </c>
      <c r="BM80" s="186"/>
      <c r="BN80" s="187"/>
      <c r="BO80" s="152">
        <v>42506</v>
      </c>
      <c r="BP80" s="186">
        <v>3.5629999999999997</v>
      </c>
      <c r="BQ80" s="49"/>
      <c r="BR80" s="186"/>
      <c r="BS80" s="152">
        <v>42506</v>
      </c>
      <c r="BT80" s="186">
        <v>4.1680000000000001</v>
      </c>
      <c r="BU80" s="49"/>
      <c r="BV80" s="186"/>
      <c r="BW80" s="152">
        <v>42506</v>
      </c>
      <c r="BX80" s="186"/>
      <c r="BY80" s="186"/>
      <c r="BZ80" s="187"/>
      <c r="CA80" s="152">
        <v>42506</v>
      </c>
      <c r="CB80" s="186">
        <v>3.6920000000000002</v>
      </c>
      <c r="CC80" s="49"/>
      <c r="CD80" s="187"/>
      <c r="CE80" s="152">
        <v>42506</v>
      </c>
      <c r="CF80" s="186">
        <v>4.5649999999999995</v>
      </c>
      <c r="CG80" s="49"/>
      <c r="CH80" s="186"/>
      <c r="CI80" s="152">
        <v>42506</v>
      </c>
      <c r="CJ80" s="186">
        <v>3.8420000000000001</v>
      </c>
      <c r="CK80" s="186"/>
      <c r="CL80" s="187"/>
      <c r="CM80" s="152">
        <v>42506</v>
      </c>
      <c r="CN80" s="186"/>
      <c r="CO80" s="49"/>
      <c r="CP80" s="186"/>
      <c r="CQ80" s="152">
        <v>42506</v>
      </c>
      <c r="CR80" s="186">
        <v>3.1440000000000001</v>
      </c>
      <c r="CS80" s="186"/>
      <c r="CT80" s="187"/>
      <c r="CU80" s="152">
        <v>42506</v>
      </c>
      <c r="CV80" s="186">
        <v>3.4910000000000001</v>
      </c>
      <c r="CW80" s="49"/>
      <c r="CX80" s="187"/>
      <c r="CY80" s="152">
        <v>42506</v>
      </c>
      <c r="CZ80" s="186">
        <v>3.55</v>
      </c>
      <c r="DA80" s="49"/>
      <c r="DB80" s="186"/>
      <c r="DC80" s="152">
        <v>42506</v>
      </c>
      <c r="DD80" s="186">
        <v>3.86</v>
      </c>
      <c r="DE80" s="186"/>
      <c r="DF80" s="190"/>
      <c r="DG80" s="194">
        <v>42506</v>
      </c>
      <c r="DH80" s="247">
        <v>3.956</v>
      </c>
      <c r="DI80" s="191"/>
      <c r="DJ80" s="187"/>
      <c r="DK80" s="152">
        <v>42506</v>
      </c>
      <c r="DL80" s="186"/>
      <c r="DM80" s="49"/>
      <c r="DN80" s="186"/>
      <c r="DO80" s="152">
        <v>42506</v>
      </c>
      <c r="DP80" s="186"/>
      <c r="DQ80" s="186"/>
      <c r="DR80" s="187"/>
      <c r="DS80" s="152">
        <v>42506</v>
      </c>
      <c r="DT80" s="186">
        <v>2.7450000000000001</v>
      </c>
      <c r="DU80" s="49"/>
      <c r="DV80" s="187"/>
      <c r="DW80" s="152">
        <v>42506</v>
      </c>
      <c r="DX80" s="186">
        <v>2.9550000000000001</v>
      </c>
      <c r="DY80" s="49"/>
      <c r="DZ80" s="187"/>
      <c r="EA80" s="152">
        <v>42506</v>
      </c>
      <c r="EB80" s="186">
        <v>3.0710000000000002</v>
      </c>
      <c r="EC80" s="49"/>
      <c r="ED80" s="186"/>
      <c r="EE80" s="152">
        <v>42506</v>
      </c>
      <c r="EF80" s="186">
        <v>3.1070000000000002</v>
      </c>
      <c r="EG80" s="186"/>
      <c r="EH80" s="187"/>
      <c r="EI80" s="152">
        <v>42506</v>
      </c>
      <c r="EJ80" s="186">
        <v>3.1840000000000002</v>
      </c>
      <c r="EK80" s="49"/>
      <c r="EL80" s="187"/>
      <c r="EM80" s="152">
        <v>42506</v>
      </c>
      <c r="EN80" s="186">
        <v>3.5169999999999999</v>
      </c>
      <c r="EO80" s="49"/>
      <c r="EP80" s="187"/>
      <c r="EQ80" s="152">
        <v>42506</v>
      </c>
      <c r="ER80" s="186">
        <v>3.6669999999999998</v>
      </c>
      <c r="ES80" s="49"/>
      <c r="ET80" s="187"/>
      <c r="EU80" s="152">
        <v>42506</v>
      </c>
      <c r="EV80" s="186">
        <v>4.2969999999999997</v>
      </c>
      <c r="EW80" s="49"/>
      <c r="EX80" s="186"/>
      <c r="EY80" s="152">
        <v>42506</v>
      </c>
      <c r="EZ80" s="63"/>
      <c r="FA80" s="186"/>
      <c r="FB80" s="187"/>
      <c r="FC80" s="152">
        <v>42506</v>
      </c>
      <c r="FD80" s="186"/>
      <c r="FE80" s="49"/>
      <c r="FF80" s="186"/>
      <c r="FG80" s="152">
        <v>42506</v>
      </c>
      <c r="FH80" s="186"/>
      <c r="FI80" s="186"/>
      <c r="FJ80" s="187"/>
      <c r="FK80" s="152">
        <v>42506</v>
      </c>
      <c r="FL80" s="186"/>
      <c r="FM80" s="49"/>
      <c r="FN80" s="186"/>
      <c r="FO80" s="152">
        <v>42506</v>
      </c>
      <c r="FP80" s="186">
        <v>3.2730000000000001</v>
      </c>
      <c r="FQ80" s="186"/>
      <c r="FR80" s="187"/>
      <c r="FS80" s="152">
        <v>42506</v>
      </c>
      <c r="FT80" s="186">
        <v>3.7730000000000001</v>
      </c>
      <c r="FU80" s="186"/>
      <c r="FV80" s="187"/>
      <c r="FW80" s="152">
        <v>42506</v>
      </c>
      <c r="FX80" s="186">
        <v>3.8780000000000001</v>
      </c>
      <c r="FY80" s="186"/>
      <c r="FZ80" s="187"/>
      <c r="GA80" s="152">
        <v>42506</v>
      </c>
      <c r="GB80" s="186"/>
      <c r="GC80" s="186"/>
      <c r="GD80" s="187"/>
      <c r="GE80" s="152">
        <v>42506</v>
      </c>
      <c r="GF80" s="186"/>
      <c r="GG80" s="49"/>
      <c r="GH80" s="186"/>
      <c r="GI80" s="152">
        <v>42506</v>
      </c>
      <c r="GJ80" s="186"/>
      <c r="GK80" s="186"/>
      <c r="GL80" s="187"/>
      <c r="GM80" s="152">
        <v>42506</v>
      </c>
      <c r="GN80" s="186"/>
      <c r="GO80" s="49"/>
      <c r="GP80" s="186"/>
      <c r="GQ80" s="152">
        <v>42506</v>
      </c>
      <c r="GR80" s="186">
        <v>3.0960000000000001</v>
      </c>
      <c r="GS80" s="49"/>
      <c r="GT80" s="186"/>
      <c r="GU80" s="152">
        <v>42506</v>
      </c>
      <c r="GV80" s="186">
        <v>3.6160000000000001</v>
      </c>
      <c r="GW80" s="49"/>
      <c r="GX80" s="186"/>
      <c r="GY80" s="152">
        <v>42506</v>
      </c>
      <c r="GZ80" s="186">
        <v>3.9020000000000001</v>
      </c>
      <c r="HA80" s="186"/>
      <c r="HB80" s="187"/>
      <c r="HC80" s="152">
        <v>42506</v>
      </c>
      <c r="HD80" s="186">
        <v>4.0620000000000003</v>
      </c>
      <c r="HE80" s="49"/>
      <c r="HF80" s="186"/>
      <c r="HG80" s="152">
        <v>42506</v>
      </c>
      <c r="HH80" s="186">
        <v>4.1580000000000004</v>
      </c>
      <c r="HI80" s="49"/>
      <c r="HJ80" s="187"/>
      <c r="HK80" s="152">
        <v>42506</v>
      </c>
      <c r="HL80" s="186">
        <v>4.6840000000000002</v>
      </c>
      <c r="HM80" s="49"/>
      <c r="HN80" s="186"/>
      <c r="HO80" s="152">
        <v>42506</v>
      </c>
      <c r="HP80" s="186"/>
      <c r="HQ80" s="186"/>
      <c r="HR80" s="187"/>
      <c r="HS80" s="152">
        <v>42506</v>
      </c>
      <c r="HT80" s="186">
        <v>3.2290000000000001</v>
      </c>
      <c r="HU80" s="49"/>
      <c r="HV80" s="187"/>
      <c r="HW80" s="152">
        <v>42506</v>
      </c>
      <c r="HX80" s="186">
        <v>3.9039999999999999</v>
      </c>
      <c r="HY80" s="49"/>
      <c r="HZ80" s="186"/>
      <c r="IA80" s="152">
        <v>42506</v>
      </c>
      <c r="IB80" s="186">
        <v>3.419</v>
      </c>
      <c r="IC80" s="186"/>
      <c r="ID80" s="187"/>
      <c r="IE80" s="152">
        <v>42506</v>
      </c>
      <c r="IF80" s="186">
        <v>3.9089999999999998</v>
      </c>
      <c r="IG80" s="49"/>
      <c r="IH80" s="187"/>
      <c r="II80" s="152">
        <v>42506</v>
      </c>
      <c r="IJ80" s="186">
        <v>3.931</v>
      </c>
      <c r="IK80" s="49"/>
    </row>
    <row r="81" spans="2:245" x14ac:dyDescent="0.35">
      <c r="B81" s="187"/>
      <c r="C81" s="152">
        <v>42507</v>
      </c>
      <c r="D81" s="186"/>
      <c r="E81" s="186"/>
      <c r="F81" s="187"/>
      <c r="G81" s="152">
        <v>42507</v>
      </c>
      <c r="H81" s="186">
        <v>3</v>
      </c>
      <c r="I81" s="49"/>
      <c r="J81" s="186"/>
      <c r="K81" s="152">
        <v>42507</v>
      </c>
      <c r="L81" s="186">
        <v>2.8260000000000001</v>
      </c>
      <c r="M81" s="49"/>
      <c r="N81" s="187"/>
      <c r="O81" s="152">
        <v>42507</v>
      </c>
      <c r="P81" s="186">
        <v>2.8140000000000001</v>
      </c>
      <c r="Q81" s="49"/>
      <c r="R81" s="186"/>
      <c r="S81" s="152">
        <v>42507</v>
      </c>
      <c r="T81" s="186">
        <v>3.2050000000000001</v>
      </c>
      <c r="U81" s="186"/>
      <c r="V81" s="187"/>
      <c r="W81" s="152">
        <v>42507</v>
      </c>
      <c r="X81" s="186">
        <v>3.4550000000000001</v>
      </c>
      <c r="Y81" s="49"/>
      <c r="Z81" s="186"/>
      <c r="AA81" s="152">
        <v>42507</v>
      </c>
      <c r="AB81" s="186">
        <v>3.7960000000000003</v>
      </c>
      <c r="AC81" s="49"/>
      <c r="AD81" s="186"/>
      <c r="AE81" s="152">
        <v>42507</v>
      </c>
      <c r="AF81" s="186"/>
      <c r="AG81" s="186"/>
      <c r="AH81" s="187"/>
      <c r="AI81" s="152">
        <v>42507</v>
      </c>
      <c r="AJ81" s="186"/>
      <c r="AK81" s="49"/>
      <c r="AL81" s="186"/>
      <c r="AM81" s="152">
        <v>42507</v>
      </c>
      <c r="AN81" s="186">
        <v>3.008</v>
      </c>
      <c r="AO81" s="49"/>
      <c r="AP81" s="186"/>
      <c r="AQ81" s="152">
        <v>42507</v>
      </c>
      <c r="AR81" s="186">
        <v>3.5049999999999999</v>
      </c>
      <c r="AS81" s="49"/>
      <c r="AT81" s="186"/>
      <c r="AU81" s="152">
        <v>42507</v>
      </c>
      <c r="AV81" s="186">
        <v>3.6390000000000002</v>
      </c>
      <c r="AW81" s="186"/>
      <c r="AX81" s="187"/>
      <c r="AY81" s="152">
        <v>42507</v>
      </c>
      <c r="AZ81" s="186">
        <v>3.8279999999999998</v>
      </c>
      <c r="BA81" s="49"/>
      <c r="BB81" s="187"/>
      <c r="BC81" s="152">
        <v>42507</v>
      </c>
      <c r="BD81" s="186">
        <v>4.1660000000000004</v>
      </c>
      <c r="BE81" s="49"/>
      <c r="BF81" s="187"/>
      <c r="BG81" s="152">
        <v>42507</v>
      </c>
      <c r="BH81" s="186">
        <v>3.0470000000000002</v>
      </c>
      <c r="BI81" s="49"/>
      <c r="BJ81" s="186"/>
      <c r="BK81" s="152">
        <v>42507</v>
      </c>
      <c r="BL81" s="186">
        <v>3.3639999999999999</v>
      </c>
      <c r="BM81" s="186"/>
      <c r="BN81" s="187"/>
      <c r="BO81" s="152">
        <v>42507</v>
      </c>
      <c r="BP81" s="186">
        <v>3.5869999999999997</v>
      </c>
      <c r="BQ81" s="49"/>
      <c r="BR81" s="186"/>
      <c r="BS81" s="152">
        <v>42507</v>
      </c>
      <c r="BT81" s="186">
        <v>4.2030000000000003</v>
      </c>
      <c r="BU81" s="49"/>
      <c r="BV81" s="186"/>
      <c r="BW81" s="152">
        <v>42507</v>
      </c>
      <c r="BX81" s="186"/>
      <c r="BY81" s="186"/>
      <c r="BZ81" s="187"/>
      <c r="CA81" s="152">
        <v>42507</v>
      </c>
      <c r="CB81" s="186">
        <v>3.718</v>
      </c>
      <c r="CC81" s="49"/>
      <c r="CD81" s="187"/>
      <c r="CE81" s="152">
        <v>42507</v>
      </c>
      <c r="CF81" s="186">
        <v>4.5549999999999997</v>
      </c>
      <c r="CG81" s="49"/>
      <c r="CH81" s="186"/>
      <c r="CI81" s="152">
        <v>42507</v>
      </c>
      <c r="CJ81" s="186">
        <v>3.8639999999999999</v>
      </c>
      <c r="CK81" s="186"/>
      <c r="CL81" s="187"/>
      <c r="CM81" s="152">
        <v>42507</v>
      </c>
      <c r="CN81" s="186"/>
      <c r="CO81" s="49"/>
      <c r="CP81" s="186"/>
      <c r="CQ81" s="152">
        <v>42507</v>
      </c>
      <c r="CR81" s="186">
        <v>3.153</v>
      </c>
      <c r="CS81" s="186"/>
      <c r="CT81" s="187"/>
      <c r="CU81" s="152">
        <v>42507</v>
      </c>
      <c r="CV81" s="186">
        <v>3.4529999999999998</v>
      </c>
      <c r="CW81" s="49"/>
      <c r="CX81" s="187"/>
      <c r="CY81" s="152">
        <v>42507</v>
      </c>
      <c r="CZ81" s="186">
        <v>3.5659999999999998</v>
      </c>
      <c r="DA81" s="49"/>
      <c r="DB81" s="186"/>
      <c r="DC81" s="152">
        <v>42507</v>
      </c>
      <c r="DD81" s="186">
        <v>3.89</v>
      </c>
      <c r="DE81" s="186"/>
      <c r="DF81" s="190"/>
      <c r="DG81" s="194">
        <v>42507</v>
      </c>
      <c r="DH81" s="247">
        <v>3.9889999999999999</v>
      </c>
      <c r="DI81" s="191"/>
      <c r="DJ81" s="187"/>
      <c r="DK81" s="152">
        <v>42507</v>
      </c>
      <c r="DL81" s="186"/>
      <c r="DM81" s="49"/>
      <c r="DN81" s="186"/>
      <c r="DO81" s="152">
        <v>42507</v>
      </c>
      <c r="DP81" s="186"/>
      <c r="DQ81" s="186"/>
      <c r="DR81" s="187"/>
      <c r="DS81" s="152">
        <v>42507</v>
      </c>
      <c r="DT81" s="186">
        <v>2.7490000000000001</v>
      </c>
      <c r="DU81" s="49"/>
      <c r="DV81" s="187"/>
      <c r="DW81" s="152">
        <v>42507</v>
      </c>
      <c r="DX81" s="186">
        <v>2.9670000000000001</v>
      </c>
      <c r="DY81" s="49"/>
      <c r="DZ81" s="187"/>
      <c r="EA81" s="152">
        <v>42507</v>
      </c>
      <c r="EB81" s="186">
        <v>3.0910000000000002</v>
      </c>
      <c r="EC81" s="49"/>
      <c r="ED81" s="186"/>
      <c r="EE81" s="152">
        <v>42507</v>
      </c>
      <c r="EF81" s="186">
        <v>3.1280000000000001</v>
      </c>
      <c r="EG81" s="186"/>
      <c r="EH81" s="187"/>
      <c r="EI81" s="152">
        <v>42507</v>
      </c>
      <c r="EJ81" s="186">
        <v>3.21</v>
      </c>
      <c r="EK81" s="49"/>
      <c r="EL81" s="187"/>
      <c r="EM81" s="152">
        <v>42507</v>
      </c>
      <c r="EN81" s="186">
        <v>3.552</v>
      </c>
      <c r="EO81" s="49"/>
      <c r="EP81" s="187"/>
      <c r="EQ81" s="152">
        <v>42507</v>
      </c>
      <c r="ER81" s="186">
        <v>3.7029999999999998</v>
      </c>
      <c r="ES81" s="49"/>
      <c r="ET81" s="187"/>
      <c r="EU81" s="152">
        <v>42507</v>
      </c>
      <c r="EV81" s="186">
        <v>4.3310000000000004</v>
      </c>
      <c r="EW81" s="49"/>
      <c r="EX81" s="186"/>
      <c r="EY81" s="152">
        <v>42507</v>
      </c>
      <c r="EZ81" s="63"/>
      <c r="FA81" s="186"/>
      <c r="FB81" s="187"/>
      <c r="FC81" s="152">
        <v>42507</v>
      </c>
      <c r="FD81" s="186"/>
      <c r="FE81" s="49"/>
      <c r="FF81" s="186"/>
      <c r="FG81" s="152">
        <v>42507</v>
      </c>
      <c r="FH81" s="186"/>
      <c r="FI81" s="186"/>
      <c r="FJ81" s="187"/>
      <c r="FK81" s="152">
        <v>42507</v>
      </c>
      <c r="FL81" s="186"/>
      <c r="FM81" s="49"/>
      <c r="FN81" s="186"/>
      <c r="FO81" s="152">
        <v>42507</v>
      </c>
      <c r="FP81" s="186">
        <v>3.2930000000000001</v>
      </c>
      <c r="FQ81" s="186"/>
      <c r="FR81" s="187"/>
      <c r="FS81" s="152">
        <v>42507</v>
      </c>
      <c r="FT81" s="186">
        <v>3.8079999999999998</v>
      </c>
      <c r="FU81" s="186"/>
      <c r="FV81" s="187"/>
      <c r="FW81" s="152">
        <v>42507</v>
      </c>
      <c r="FX81" s="186">
        <v>3.9140000000000001</v>
      </c>
      <c r="FY81" s="186"/>
      <c r="FZ81" s="187"/>
      <c r="GA81" s="152">
        <v>42507</v>
      </c>
      <c r="GB81" s="186"/>
      <c r="GC81" s="186"/>
      <c r="GD81" s="187"/>
      <c r="GE81" s="152">
        <v>42507</v>
      </c>
      <c r="GF81" s="186"/>
      <c r="GG81" s="49"/>
      <c r="GH81" s="186"/>
      <c r="GI81" s="152">
        <v>42507</v>
      </c>
      <c r="GJ81" s="186"/>
      <c r="GK81" s="186"/>
      <c r="GL81" s="187"/>
      <c r="GM81" s="152">
        <v>42507</v>
      </c>
      <c r="GN81" s="186"/>
      <c r="GO81" s="49"/>
      <c r="GP81" s="186"/>
      <c r="GQ81" s="152">
        <v>42507</v>
      </c>
      <c r="GR81" s="186">
        <v>3.133</v>
      </c>
      <c r="GS81" s="49"/>
      <c r="GT81" s="186"/>
      <c r="GU81" s="152">
        <v>42507</v>
      </c>
      <c r="GV81" s="186">
        <v>3.6710000000000003</v>
      </c>
      <c r="GW81" s="49"/>
      <c r="GX81" s="186"/>
      <c r="GY81" s="152">
        <v>42507</v>
      </c>
      <c r="GZ81" s="186">
        <v>3.9370000000000003</v>
      </c>
      <c r="HA81" s="186"/>
      <c r="HB81" s="187"/>
      <c r="HC81" s="152">
        <v>42507</v>
      </c>
      <c r="HD81" s="186">
        <v>4.1230000000000002</v>
      </c>
      <c r="HE81" s="49"/>
      <c r="HF81" s="186"/>
      <c r="HG81" s="152">
        <v>42507</v>
      </c>
      <c r="HH81" s="186">
        <v>4.1900000000000004</v>
      </c>
      <c r="HI81" s="49"/>
      <c r="HJ81" s="187"/>
      <c r="HK81" s="152">
        <v>42507</v>
      </c>
      <c r="HL81" s="186">
        <v>4.726</v>
      </c>
      <c r="HM81" s="49"/>
      <c r="HN81" s="186"/>
      <c r="HO81" s="152">
        <v>42507</v>
      </c>
      <c r="HP81" s="186"/>
      <c r="HQ81" s="186"/>
      <c r="HR81" s="187"/>
      <c r="HS81" s="152">
        <v>42507</v>
      </c>
      <c r="HT81" s="186">
        <v>3.2359999999999998</v>
      </c>
      <c r="HU81" s="49"/>
      <c r="HV81" s="187"/>
      <c r="HW81" s="152">
        <v>42507</v>
      </c>
      <c r="HX81" s="186">
        <v>3.927</v>
      </c>
      <c r="HY81" s="49"/>
      <c r="HZ81" s="186"/>
      <c r="IA81" s="152">
        <v>42507</v>
      </c>
      <c r="IB81" s="186">
        <v>3.44</v>
      </c>
      <c r="IC81" s="186"/>
      <c r="ID81" s="187"/>
      <c r="IE81" s="152">
        <v>42507</v>
      </c>
      <c r="IF81" s="186">
        <v>3.944</v>
      </c>
      <c r="IG81" s="49"/>
      <c r="IH81" s="187"/>
      <c r="II81" s="152">
        <v>42507</v>
      </c>
      <c r="IJ81" s="186">
        <v>3.9459999999999997</v>
      </c>
      <c r="IK81" s="49"/>
    </row>
    <row r="82" spans="2:245" x14ac:dyDescent="0.35">
      <c r="B82" s="187"/>
      <c r="C82" s="152">
        <v>42508</v>
      </c>
      <c r="D82" s="186"/>
      <c r="E82" s="186"/>
      <c r="F82" s="187"/>
      <c r="G82" s="152">
        <v>42508</v>
      </c>
      <c r="H82" s="186">
        <v>3.0129999999999999</v>
      </c>
      <c r="I82" s="49"/>
      <c r="J82" s="186"/>
      <c r="K82" s="152">
        <v>42508</v>
      </c>
      <c r="L82" s="186">
        <v>2.84</v>
      </c>
      <c r="M82" s="49"/>
      <c r="N82" s="187"/>
      <c r="O82" s="152">
        <v>42508</v>
      </c>
      <c r="P82" s="186">
        <v>2.8340000000000001</v>
      </c>
      <c r="Q82" s="49"/>
      <c r="R82" s="186"/>
      <c r="S82" s="152">
        <v>42508</v>
      </c>
      <c r="T82" s="186">
        <v>3.2240000000000002</v>
      </c>
      <c r="U82" s="186"/>
      <c r="V82" s="187"/>
      <c r="W82" s="152">
        <v>42508</v>
      </c>
      <c r="X82" s="186">
        <v>3.4670000000000001</v>
      </c>
      <c r="Y82" s="49"/>
      <c r="Z82" s="186"/>
      <c r="AA82" s="152">
        <v>42508</v>
      </c>
      <c r="AB82" s="186">
        <v>3.8079999999999998</v>
      </c>
      <c r="AC82" s="49"/>
      <c r="AD82" s="186"/>
      <c r="AE82" s="152">
        <v>42508</v>
      </c>
      <c r="AF82" s="186"/>
      <c r="AG82" s="186"/>
      <c r="AH82" s="187"/>
      <c r="AI82" s="152">
        <v>42508</v>
      </c>
      <c r="AJ82" s="186"/>
      <c r="AK82" s="49"/>
      <c r="AL82" s="186"/>
      <c r="AM82" s="152">
        <v>42508</v>
      </c>
      <c r="AN82" s="186">
        <v>3.0110000000000001</v>
      </c>
      <c r="AO82" s="49"/>
      <c r="AP82" s="186"/>
      <c r="AQ82" s="152">
        <v>42508</v>
      </c>
      <c r="AR82" s="186">
        <v>3.5249999999999999</v>
      </c>
      <c r="AS82" s="49"/>
      <c r="AT82" s="186"/>
      <c r="AU82" s="152">
        <v>42508</v>
      </c>
      <c r="AV82" s="186">
        <v>3.661</v>
      </c>
      <c r="AW82" s="186"/>
      <c r="AX82" s="187"/>
      <c r="AY82" s="152">
        <v>42508</v>
      </c>
      <c r="AZ82" s="186">
        <v>3.8449999999999998</v>
      </c>
      <c r="BA82" s="49"/>
      <c r="BB82" s="187"/>
      <c r="BC82" s="152">
        <v>42508</v>
      </c>
      <c r="BD82" s="186">
        <v>4.1779999999999999</v>
      </c>
      <c r="BE82" s="49"/>
      <c r="BF82" s="187"/>
      <c r="BG82" s="152">
        <v>42508</v>
      </c>
      <c r="BH82" s="186">
        <v>3.0510000000000002</v>
      </c>
      <c r="BI82" s="49"/>
      <c r="BJ82" s="186"/>
      <c r="BK82" s="152">
        <v>42508</v>
      </c>
      <c r="BL82" s="186">
        <v>3.3849999999999998</v>
      </c>
      <c r="BM82" s="186"/>
      <c r="BN82" s="187"/>
      <c r="BO82" s="152">
        <v>42508</v>
      </c>
      <c r="BP82" s="186">
        <v>3.6080000000000001</v>
      </c>
      <c r="BQ82" s="49"/>
      <c r="BR82" s="186"/>
      <c r="BS82" s="152">
        <v>42508</v>
      </c>
      <c r="BT82" s="186">
        <v>4.2140000000000004</v>
      </c>
      <c r="BU82" s="49"/>
      <c r="BV82" s="186"/>
      <c r="BW82" s="152">
        <v>42508</v>
      </c>
      <c r="BX82" s="186"/>
      <c r="BY82" s="186"/>
      <c r="BZ82" s="187"/>
      <c r="CA82" s="152">
        <v>42508</v>
      </c>
      <c r="CB82" s="186">
        <v>3.7370000000000001</v>
      </c>
      <c r="CC82" s="49"/>
      <c r="CD82" s="187"/>
      <c r="CE82" s="152">
        <v>42508</v>
      </c>
      <c r="CF82" s="186">
        <v>4.1020000000000003</v>
      </c>
      <c r="CG82" s="49"/>
      <c r="CH82" s="186"/>
      <c r="CI82" s="152">
        <v>42508</v>
      </c>
      <c r="CJ82" s="186">
        <v>3.8730000000000002</v>
      </c>
      <c r="CK82" s="186"/>
      <c r="CL82" s="187"/>
      <c r="CM82" s="152">
        <v>42508</v>
      </c>
      <c r="CN82" s="186"/>
      <c r="CO82" s="49"/>
      <c r="CP82" s="186"/>
      <c r="CQ82" s="152">
        <v>42508</v>
      </c>
      <c r="CR82" s="186">
        <v>3.1669999999999998</v>
      </c>
      <c r="CS82" s="186"/>
      <c r="CT82" s="187"/>
      <c r="CU82" s="152">
        <v>42508</v>
      </c>
      <c r="CV82" s="186">
        <v>3.472</v>
      </c>
      <c r="CW82" s="49"/>
      <c r="CX82" s="187"/>
      <c r="CY82" s="152">
        <v>42508</v>
      </c>
      <c r="CZ82" s="186">
        <v>3.5880000000000001</v>
      </c>
      <c r="DA82" s="49"/>
      <c r="DB82" s="186"/>
      <c r="DC82" s="152">
        <v>42508</v>
      </c>
      <c r="DD82" s="186">
        <v>3.9039999999999999</v>
      </c>
      <c r="DE82" s="186"/>
      <c r="DF82" s="190"/>
      <c r="DG82" s="194">
        <v>42508</v>
      </c>
      <c r="DH82" s="247">
        <v>4.0110000000000001</v>
      </c>
      <c r="DI82" s="191"/>
      <c r="DJ82" s="187"/>
      <c r="DK82" s="152">
        <v>42508</v>
      </c>
      <c r="DL82" s="186"/>
      <c r="DM82" s="49"/>
      <c r="DN82" s="186"/>
      <c r="DO82" s="152">
        <v>42508</v>
      </c>
      <c r="DP82" s="186"/>
      <c r="DQ82" s="186"/>
      <c r="DR82" s="187"/>
      <c r="DS82" s="152">
        <v>42508</v>
      </c>
      <c r="DT82" s="186">
        <v>2.7640000000000002</v>
      </c>
      <c r="DU82" s="49"/>
      <c r="DV82" s="187"/>
      <c r="DW82" s="152">
        <v>42508</v>
      </c>
      <c r="DX82" s="186">
        <v>2.988</v>
      </c>
      <c r="DY82" s="49"/>
      <c r="DZ82" s="187"/>
      <c r="EA82" s="152">
        <v>42508</v>
      </c>
      <c r="EB82" s="186">
        <v>3.1040000000000001</v>
      </c>
      <c r="EC82" s="49"/>
      <c r="ED82" s="186"/>
      <c r="EE82" s="152">
        <v>42508</v>
      </c>
      <c r="EF82" s="186">
        <v>3.1390000000000002</v>
      </c>
      <c r="EG82" s="186"/>
      <c r="EH82" s="187"/>
      <c r="EI82" s="152">
        <v>42508</v>
      </c>
      <c r="EJ82" s="186">
        <v>3.2290000000000001</v>
      </c>
      <c r="EK82" s="49"/>
      <c r="EL82" s="187"/>
      <c r="EM82" s="152">
        <v>42508</v>
      </c>
      <c r="EN82" s="186">
        <v>3.5640000000000001</v>
      </c>
      <c r="EO82" s="49"/>
      <c r="EP82" s="187"/>
      <c r="EQ82" s="152">
        <v>42508</v>
      </c>
      <c r="ER82" s="186">
        <v>3.714</v>
      </c>
      <c r="ES82" s="49"/>
      <c r="ET82" s="187"/>
      <c r="EU82" s="152">
        <v>42508</v>
      </c>
      <c r="EV82" s="186">
        <v>4.3410000000000002</v>
      </c>
      <c r="EW82" s="49"/>
      <c r="EX82" s="186"/>
      <c r="EY82" s="152">
        <v>42508</v>
      </c>
      <c r="EZ82" s="63"/>
      <c r="FA82" s="186"/>
      <c r="FB82" s="187"/>
      <c r="FC82" s="152">
        <v>42508</v>
      </c>
      <c r="FD82" s="186"/>
      <c r="FE82" s="49"/>
      <c r="FF82" s="186"/>
      <c r="FG82" s="152">
        <v>42508</v>
      </c>
      <c r="FH82" s="186"/>
      <c r="FI82" s="186"/>
      <c r="FJ82" s="187"/>
      <c r="FK82" s="152">
        <v>42508</v>
      </c>
      <c r="FL82" s="186"/>
      <c r="FM82" s="49"/>
      <c r="FN82" s="186"/>
      <c r="FO82" s="152">
        <v>42508</v>
      </c>
      <c r="FP82" s="186">
        <v>3.3109999999999999</v>
      </c>
      <c r="FQ82" s="186"/>
      <c r="FR82" s="187"/>
      <c r="FS82" s="152">
        <v>42508</v>
      </c>
      <c r="FT82" s="186">
        <v>3.82</v>
      </c>
      <c r="FU82" s="186"/>
      <c r="FV82" s="187"/>
      <c r="FW82" s="152">
        <v>42508</v>
      </c>
      <c r="FX82" s="186">
        <v>3.9430000000000001</v>
      </c>
      <c r="FY82" s="186"/>
      <c r="FZ82" s="187"/>
      <c r="GA82" s="152">
        <v>42508</v>
      </c>
      <c r="GB82" s="186"/>
      <c r="GC82" s="186"/>
      <c r="GD82" s="187"/>
      <c r="GE82" s="152">
        <v>42508</v>
      </c>
      <c r="GF82" s="186"/>
      <c r="GG82" s="49"/>
      <c r="GH82" s="186"/>
      <c r="GI82" s="152">
        <v>42508</v>
      </c>
      <c r="GJ82" s="186"/>
      <c r="GK82" s="186"/>
      <c r="GL82" s="187"/>
      <c r="GM82" s="152">
        <v>42508</v>
      </c>
      <c r="GN82" s="186"/>
      <c r="GO82" s="49"/>
      <c r="GP82" s="186"/>
      <c r="GQ82" s="152">
        <v>42508</v>
      </c>
      <c r="GR82" s="186">
        <v>3.1560000000000001</v>
      </c>
      <c r="GS82" s="49"/>
      <c r="GT82" s="186"/>
      <c r="GU82" s="152">
        <v>42508</v>
      </c>
      <c r="GV82" s="186">
        <v>3.6870000000000003</v>
      </c>
      <c r="GW82" s="49"/>
      <c r="GX82" s="186"/>
      <c r="GY82" s="152">
        <v>42508</v>
      </c>
      <c r="GZ82" s="186">
        <v>3.9449999999999998</v>
      </c>
      <c r="HA82" s="186"/>
      <c r="HB82" s="187"/>
      <c r="HC82" s="152">
        <v>42508</v>
      </c>
      <c r="HD82" s="186">
        <v>4.1349999999999998</v>
      </c>
      <c r="HE82" s="49"/>
      <c r="HF82" s="186"/>
      <c r="HG82" s="152">
        <v>42508</v>
      </c>
      <c r="HH82" s="186">
        <v>4.202</v>
      </c>
      <c r="HI82" s="49"/>
      <c r="HJ82" s="187"/>
      <c r="HK82" s="152">
        <v>42508</v>
      </c>
      <c r="HL82" s="186">
        <v>4.7329999999999997</v>
      </c>
      <c r="HM82" s="49"/>
      <c r="HN82" s="186"/>
      <c r="HO82" s="152">
        <v>42508</v>
      </c>
      <c r="HP82" s="186"/>
      <c r="HQ82" s="186"/>
      <c r="HR82" s="187"/>
      <c r="HS82" s="152">
        <v>42508</v>
      </c>
      <c r="HT82" s="186">
        <v>3.2509999999999999</v>
      </c>
      <c r="HU82" s="49"/>
      <c r="HV82" s="187"/>
      <c r="HW82" s="152">
        <v>42508</v>
      </c>
      <c r="HX82" s="186">
        <v>3.9420000000000002</v>
      </c>
      <c r="HY82" s="49"/>
      <c r="HZ82" s="186"/>
      <c r="IA82" s="152">
        <v>42508</v>
      </c>
      <c r="IB82" s="186">
        <v>3.4590000000000001</v>
      </c>
      <c r="IC82" s="186"/>
      <c r="ID82" s="187"/>
      <c r="IE82" s="152">
        <v>42508</v>
      </c>
      <c r="IF82" s="186">
        <v>3.9539999999999997</v>
      </c>
      <c r="IG82" s="49"/>
      <c r="IH82" s="187"/>
      <c r="II82" s="152">
        <v>42508</v>
      </c>
      <c r="IJ82" s="186">
        <v>3.96</v>
      </c>
      <c r="IK82" s="49"/>
    </row>
    <row r="83" spans="2:245" x14ac:dyDescent="0.35">
      <c r="B83" s="187"/>
      <c r="C83" s="152">
        <v>42509</v>
      </c>
      <c r="D83" s="186"/>
      <c r="E83" s="186"/>
      <c r="F83" s="187"/>
      <c r="G83" s="152">
        <v>42509</v>
      </c>
      <c r="H83" s="186">
        <v>3.0550000000000002</v>
      </c>
      <c r="I83" s="49"/>
      <c r="J83" s="186"/>
      <c r="K83" s="152">
        <v>42509</v>
      </c>
      <c r="L83" s="186">
        <v>2.867</v>
      </c>
      <c r="M83" s="49"/>
      <c r="N83" s="187"/>
      <c r="O83" s="152">
        <v>42509</v>
      </c>
      <c r="P83" s="186">
        <v>2.8849999999999998</v>
      </c>
      <c r="Q83" s="49"/>
      <c r="R83" s="186"/>
      <c r="S83" s="152">
        <v>42509</v>
      </c>
      <c r="T83" s="186">
        <v>3.274</v>
      </c>
      <c r="U83" s="186"/>
      <c r="V83" s="187"/>
      <c r="W83" s="152">
        <v>42509</v>
      </c>
      <c r="X83" s="186">
        <v>3.5249999999999999</v>
      </c>
      <c r="Y83" s="49"/>
      <c r="Z83" s="186"/>
      <c r="AA83" s="152">
        <v>42509</v>
      </c>
      <c r="AB83" s="186">
        <v>3.8679999999999999</v>
      </c>
      <c r="AC83" s="49"/>
      <c r="AD83" s="186"/>
      <c r="AE83" s="152">
        <v>42509</v>
      </c>
      <c r="AF83" s="186"/>
      <c r="AG83" s="186"/>
      <c r="AH83" s="187"/>
      <c r="AI83" s="152">
        <v>42509</v>
      </c>
      <c r="AJ83" s="186"/>
      <c r="AK83" s="49"/>
      <c r="AL83" s="186"/>
      <c r="AM83" s="152">
        <v>42509</v>
      </c>
      <c r="AN83" s="186">
        <v>3.0339999999999998</v>
      </c>
      <c r="AO83" s="49"/>
      <c r="AP83" s="186"/>
      <c r="AQ83" s="152">
        <v>42509</v>
      </c>
      <c r="AR83" s="186">
        <v>3.58</v>
      </c>
      <c r="AS83" s="49"/>
      <c r="AT83" s="186"/>
      <c r="AU83" s="152">
        <v>42509</v>
      </c>
      <c r="AV83" s="186">
        <v>3.718</v>
      </c>
      <c r="AW83" s="186"/>
      <c r="AX83" s="187"/>
      <c r="AY83" s="152">
        <v>42509</v>
      </c>
      <c r="AZ83" s="186">
        <v>3.8839999999999999</v>
      </c>
      <c r="BA83" s="49"/>
      <c r="BB83" s="187"/>
      <c r="BC83" s="152">
        <v>42509</v>
      </c>
      <c r="BD83" s="186">
        <v>4.2389999999999999</v>
      </c>
      <c r="BE83" s="49"/>
      <c r="BF83" s="187"/>
      <c r="BG83" s="152">
        <v>42509</v>
      </c>
      <c r="BH83" s="186">
        <v>3.0790000000000002</v>
      </c>
      <c r="BI83" s="49"/>
      <c r="BJ83" s="186"/>
      <c r="BK83" s="152">
        <v>42509</v>
      </c>
      <c r="BL83" s="186">
        <v>3.4319999999999999</v>
      </c>
      <c r="BM83" s="186"/>
      <c r="BN83" s="187"/>
      <c r="BO83" s="152">
        <v>42509</v>
      </c>
      <c r="BP83" s="186">
        <v>3.6550000000000002</v>
      </c>
      <c r="BQ83" s="49"/>
      <c r="BR83" s="186"/>
      <c r="BS83" s="152">
        <v>42509</v>
      </c>
      <c r="BT83" s="186">
        <v>4.2720000000000002</v>
      </c>
      <c r="BU83" s="49"/>
      <c r="BV83" s="186"/>
      <c r="BW83" s="152">
        <v>42509</v>
      </c>
      <c r="BX83" s="186"/>
      <c r="BY83" s="186"/>
      <c r="BZ83" s="187"/>
      <c r="CA83" s="152">
        <v>42509</v>
      </c>
      <c r="CB83" s="186">
        <v>3.7880000000000003</v>
      </c>
      <c r="CC83" s="49"/>
      <c r="CD83" s="187"/>
      <c r="CE83" s="152">
        <v>42509</v>
      </c>
      <c r="CF83" s="186">
        <v>4.1609999999999996</v>
      </c>
      <c r="CG83" s="49"/>
      <c r="CH83" s="186"/>
      <c r="CI83" s="152">
        <v>42509</v>
      </c>
      <c r="CJ83" s="186">
        <v>3.93</v>
      </c>
      <c r="CK83" s="186"/>
      <c r="CL83" s="187"/>
      <c r="CM83" s="152">
        <v>42509</v>
      </c>
      <c r="CN83" s="186"/>
      <c r="CO83" s="49"/>
      <c r="CP83" s="186"/>
      <c r="CQ83" s="152">
        <v>42509</v>
      </c>
      <c r="CR83" s="186">
        <v>3.2069999999999999</v>
      </c>
      <c r="CS83" s="186"/>
      <c r="CT83" s="187"/>
      <c r="CU83" s="152">
        <v>42509</v>
      </c>
      <c r="CV83" s="186">
        <v>3.577</v>
      </c>
      <c r="CW83" s="49"/>
      <c r="CX83" s="187"/>
      <c r="CY83" s="152">
        <v>42509</v>
      </c>
      <c r="CZ83" s="186">
        <v>3.6339999999999999</v>
      </c>
      <c r="DA83" s="49"/>
      <c r="DB83" s="186"/>
      <c r="DC83" s="152">
        <v>42509</v>
      </c>
      <c r="DD83" s="186">
        <v>3.9630000000000001</v>
      </c>
      <c r="DE83" s="186"/>
      <c r="DF83" s="190"/>
      <c r="DG83" s="194">
        <v>42509</v>
      </c>
      <c r="DH83" s="247">
        <v>4.0720000000000001</v>
      </c>
      <c r="DI83" s="191"/>
      <c r="DJ83" s="187"/>
      <c r="DK83" s="152">
        <v>42509</v>
      </c>
      <c r="DL83" s="186"/>
      <c r="DM83" s="49"/>
      <c r="DN83" s="186"/>
      <c r="DO83" s="152">
        <v>42509</v>
      </c>
      <c r="DP83" s="186"/>
      <c r="DQ83" s="186"/>
      <c r="DR83" s="187"/>
      <c r="DS83" s="152">
        <v>42509</v>
      </c>
      <c r="DT83" s="186">
        <v>2.7970000000000002</v>
      </c>
      <c r="DU83" s="49"/>
      <c r="DV83" s="187"/>
      <c r="DW83" s="152">
        <v>42509</v>
      </c>
      <c r="DX83" s="186">
        <v>3.0390000000000001</v>
      </c>
      <c r="DY83" s="49"/>
      <c r="DZ83" s="187"/>
      <c r="EA83" s="152">
        <v>42509</v>
      </c>
      <c r="EB83" s="186">
        <v>3.16</v>
      </c>
      <c r="EC83" s="49"/>
      <c r="ED83" s="186"/>
      <c r="EE83" s="152">
        <v>42509</v>
      </c>
      <c r="EF83" s="186">
        <v>3.198</v>
      </c>
      <c r="EG83" s="186"/>
      <c r="EH83" s="187"/>
      <c r="EI83" s="152">
        <v>42509</v>
      </c>
      <c r="EJ83" s="186">
        <v>3.2810000000000001</v>
      </c>
      <c r="EK83" s="49"/>
      <c r="EL83" s="187"/>
      <c r="EM83" s="152">
        <v>42509</v>
      </c>
      <c r="EN83" s="186">
        <v>3.621</v>
      </c>
      <c r="EO83" s="49"/>
      <c r="EP83" s="187"/>
      <c r="EQ83" s="152">
        <v>42509</v>
      </c>
      <c r="ER83" s="186">
        <v>3.7720000000000002</v>
      </c>
      <c r="ES83" s="49"/>
      <c r="ET83" s="187"/>
      <c r="EU83" s="152">
        <v>42509</v>
      </c>
      <c r="EV83" s="186">
        <v>4.3970000000000002</v>
      </c>
      <c r="EW83" s="49"/>
      <c r="EX83" s="186"/>
      <c r="EY83" s="152">
        <v>42509</v>
      </c>
      <c r="EZ83" s="63"/>
      <c r="FA83" s="186"/>
      <c r="FB83" s="187"/>
      <c r="FC83" s="152">
        <v>42509</v>
      </c>
      <c r="FD83" s="186"/>
      <c r="FE83" s="49"/>
      <c r="FF83" s="186"/>
      <c r="FG83" s="152">
        <v>42509</v>
      </c>
      <c r="FH83" s="186"/>
      <c r="FI83" s="186"/>
      <c r="FJ83" s="187"/>
      <c r="FK83" s="152">
        <v>42509</v>
      </c>
      <c r="FL83" s="186"/>
      <c r="FM83" s="49"/>
      <c r="FN83" s="186"/>
      <c r="FO83" s="152">
        <v>42509</v>
      </c>
      <c r="FP83" s="186">
        <v>3.3620000000000001</v>
      </c>
      <c r="FQ83" s="186"/>
      <c r="FR83" s="187"/>
      <c r="FS83" s="152">
        <v>42509</v>
      </c>
      <c r="FT83" s="186">
        <v>3.8810000000000002</v>
      </c>
      <c r="FU83" s="186"/>
      <c r="FV83" s="187"/>
      <c r="FW83" s="152">
        <v>42509</v>
      </c>
      <c r="FX83" s="186">
        <v>4.0019999999999998</v>
      </c>
      <c r="FY83" s="186"/>
      <c r="FZ83" s="187"/>
      <c r="GA83" s="152">
        <v>42509</v>
      </c>
      <c r="GB83" s="186"/>
      <c r="GC83" s="186"/>
      <c r="GD83" s="187"/>
      <c r="GE83" s="152">
        <v>42509</v>
      </c>
      <c r="GF83" s="186"/>
      <c r="GG83" s="49"/>
      <c r="GH83" s="186"/>
      <c r="GI83" s="152">
        <v>42509</v>
      </c>
      <c r="GJ83" s="186"/>
      <c r="GK83" s="186"/>
      <c r="GL83" s="187"/>
      <c r="GM83" s="152">
        <v>42509</v>
      </c>
      <c r="GN83" s="186"/>
      <c r="GO83" s="49"/>
      <c r="GP83" s="186"/>
      <c r="GQ83" s="152">
        <v>42509</v>
      </c>
      <c r="GR83" s="186">
        <v>3.1930000000000001</v>
      </c>
      <c r="GS83" s="49"/>
      <c r="GT83" s="186"/>
      <c r="GU83" s="152">
        <v>42509</v>
      </c>
      <c r="GV83" s="186">
        <v>3.7320000000000002</v>
      </c>
      <c r="GW83" s="49"/>
      <c r="GX83" s="186"/>
      <c r="GY83" s="152">
        <v>42509</v>
      </c>
      <c r="GZ83" s="186">
        <v>4.0060000000000002</v>
      </c>
      <c r="HA83" s="186"/>
      <c r="HB83" s="187"/>
      <c r="HC83" s="152">
        <v>42509</v>
      </c>
      <c r="HD83" s="186">
        <v>4.1900000000000004</v>
      </c>
      <c r="HE83" s="49"/>
      <c r="HF83" s="186"/>
      <c r="HG83" s="152">
        <v>42509</v>
      </c>
      <c r="HH83" s="186">
        <v>4.2590000000000003</v>
      </c>
      <c r="HI83" s="49"/>
      <c r="HJ83" s="187"/>
      <c r="HK83" s="152">
        <v>42509</v>
      </c>
      <c r="HL83" s="186">
        <v>4.782</v>
      </c>
      <c r="HM83" s="49"/>
      <c r="HN83" s="186"/>
      <c r="HO83" s="152">
        <v>42509</v>
      </c>
      <c r="HP83" s="186"/>
      <c r="HQ83" s="186"/>
      <c r="HR83" s="187"/>
      <c r="HS83" s="152">
        <v>42509</v>
      </c>
      <c r="HT83" s="186">
        <v>3.2879999999999998</v>
      </c>
      <c r="HU83" s="49"/>
      <c r="HV83" s="187"/>
      <c r="HW83" s="152">
        <v>42509</v>
      </c>
      <c r="HX83" s="186">
        <v>4.0010000000000003</v>
      </c>
      <c r="HY83" s="49"/>
      <c r="HZ83" s="186"/>
      <c r="IA83" s="152">
        <v>42509</v>
      </c>
      <c r="IB83" s="186">
        <v>3.5089999999999999</v>
      </c>
      <c r="IC83" s="186"/>
      <c r="ID83" s="187"/>
      <c r="IE83" s="152">
        <v>42509</v>
      </c>
      <c r="IF83" s="186">
        <v>4.0110000000000001</v>
      </c>
      <c r="IG83" s="49"/>
      <c r="IH83" s="187"/>
      <c r="II83" s="152">
        <v>42509</v>
      </c>
      <c r="IJ83" s="186">
        <v>4.016</v>
      </c>
      <c r="IK83" s="49"/>
    </row>
    <row r="84" spans="2:245" x14ac:dyDescent="0.35">
      <c r="B84" s="187"/>
      <c r="C84" s="152">
        <v>42510</v>
      </c>
      <c r="D84" s="186"/>
      <c r="E84" s="186"/>
      <c r="F84" s="187"/>
      <c r="G84" s="152">
        <v>42510</v>
      </c>
      <c r="H84" s="186">
        <v>3.09</v>
      </c>
      <c r="I84" s="49"/>
      <c r="J84" s="186"/>
      <c r="K84" s="152">
        <v>42510</v>
      </c>
      <c r="L84" s="186">
        <v>2.8970000000000002</v>
      </c>
      <c r="M84" s="49"/>
      <c r="N84" s="187"/>
      <c r="O84" s="152">
        <v>42510</v>
      </c>
      <c r="P84" s="186">
        <v>2.91</v>
      </c>
      <c r="Q84" s="49"/>
      <c r="R84" s="186"/>
      <c r="S84" s="152">
        <v>42510</v>
      </c>
      <c r="T84" s="186">
        <v>3.2730000000000001</v>
      </c>
      <c r="U84" s="186"/>
      <c r="V84" s="187"/>
      <c r="W84" s="152">
        <v>42510</v>
      </c>
      <c r="X84" s="186">
        <v>3.5089999999999999</v>
      </c>
      <c r="Y84" s="49"/>
      <c r="Z84" s="186"/>
      <c r="AA84" s="152">
        <v>42510</v>
      </c>
      <c r="AB84" s="186">
        <v>3.8449999999999998</v>
      </c>
      <c r="AC84" s="49"/>
      <c r="AD84" s="186"/>
      <c r="AE84" s="152">
        <v>42510</v>
      </c>
      <c r="AF84" s="186"/>
      <c r="AG84" s="186"/>
      <c r="AH84" s="187"/>
      <c r="AI84" s="152">
        <v>42510</v>
      </c>
      <c r="AJ84" s="186"/>
      <c r="AK84" s="49"/>
      <c r="AL84" s="186"/>
      <c r="AM84" s="152">
        <v>42510</v>
      </c>
      <c r="AN84" s="186">
        <v>3.0470000000000002</v>
      </c>
      <c r="AO84" s="49"/>
      <c r="AP84" s="186"/>
      <c r="AQ84" s="152">
        <v>42510</v>
      </c>
      <c r="AR84" s="186">
        <v>3.581</v>
      </c>
      <c r="AS84" s="49"/>
      <c r="AT84" s="186"/>
      <c r="AU84" s="152">
        <v>42510</v>
      </c>
      <c r="AV84" s="186">
        <v>3.7130000000000001</v>
      </c>
      <c r="AW84" s="186"/>
      <c r="AX84" s="187"/>
      <c r="AY84" s="152">
        <v>42510</v>
      </c>
      <c r="AZ84" s="186">
        <v>3.863</v>
      </c>
      <c r="BA84" s="49"/>
      <c r="BB84" s="187"/>
      <c r="BC84" s="152">
        <v>42510</v>
      </c>
      <c r="BD84" s="186">
        <v>4.218</v>
      </c>
      <c r="BE84" s="49"/>
      <c r="BF84" s="187"/>
      <c r="BG84" s="152">
        <v>42510</v>
      </c>
      <c r="BH84" s="186">
        <v>3.09</v>
      </c>
      <c r="BI84" s="49"/>
      <c r="BJ84" s="186"/>
      <c r="BK84" s="152">
        <v>42510</v>
      </c>
      <c r="BL84" s="186">
        <v>3.4350000000000001</v>
      </c>
      <c r="BM84" s="186"/>
      <c r="BN84" s="187"/>
      <c r="BO84" s="152">
        <v>42510</v>
      </c>
      <c r="BP84" s="186">
        <v>3.653</v>
      </c>
      <c r="BQ84" s="49"/>
      <c r="BR84" s="186"/>
      <c r="BS84" s="152">
        <v>42510</v>
      </c>
      <c r="BT84" s="186">
        <v>4.25</v>
      </c>
      <c r="BU84" s="49"/>
      <c r="BV84" s="186"/>
      <c r="BW84" s="152">
        <v>42510</v>
      </c>
      <c r="BX84" s="186"/>
      <c r="BY84" s="186"/>
      <c r="BZ84" s="187"/>
      <c r="CA84" s="152">
        <v>42510</v>
      </c>
      <c r="CB84" s="186">
        <v>3.7829999999999999</v>
      </c>
      <c r="CC84" s="49"/>
      <c r="CD84" s="187"/>
      <c r="CE84" s="152">
        <v>42510</v>
      </c>
      <c r="CF84" s="186">
        <v>4.1109999999999998</v>
      </c>
      <c r="CG84" s="49"/>
      <c r="CH84" s="186"/>
      <c r="CI84" s="152">
        <v>42510</v>
      </c>
      <c r="CJ84" s="186">
        <v>3.907</v>
      </c>
      <c r="CK84" s="186"/>
      <c r="CL84" s="187"/>
      <c r="CM84" s="152">
        <v>42510</v>
      </c>
      <c r="CN84" s="186"/>
      <c r="CO84" s="49"/>
      <c r="CP84" s="186"/>
      <c r="CQ84" s="152">
        <v>42510</v>
      </c>
      <c r="CR84" s="186">
        <v>3.2269999999999999</v>
      </c>
      <c r="CS84" s="186"/>
      <c r="CT84" s="187"/>
      <c r="CU84" s="152">
        <v>42510</v>
      </c>
      <c r="CV84" s="186">
        <v>3.5840000000000001</v>
      </c>
      <c r="CW84" s="49"/>
      <c r="CX84" s="187"/>
      <c r="CY84" s="152">
        <v>42510</v>
      </c>
      <c r="CZ84" s="186">
        <v>3.6080000000000001</v>
      </c>
      <c r="DA84" s="49"/>
      <c r="DB84" s="186"/>
      <c r="DC84" s="152">
        <v>42510</v>
      </c>
      <c r="DD84" s="186">
        <v>3.9529999999999998</v>
      </c>
      <c r="DE84" s="186"/>
      <c r="DF84" s="190"/>
      <c r="DG84" s="194">
        <v>42510</v>
      </c>
      <c r="DH84" s="247">
        <v>4.0549999999999997</v>
      </c>
      <c r="DI84" s="191"/>
      <c r="DJ84" s="187"/>
      <c r="DK84" s="152">
        <v>42510</v>
      </c>
      <c r="DL84" s="186"/>
      <c r="DM84" s="49"/>
      <c r="DN84" s="186"/>
      <c r="DO84" s="152">
        <v>42510</v>
      </c>
      <c r="DP84" s="186"/>
      <c r="DQ84" s="186"/>
      <c r="DR84" s="187"/>
      <c r="DS84" s="152">
        <v>42510</v>
      </c>
      <c r="DT84" s="186">
        <v>2.8149999999999999</v>
      </c>
      <c r="DU84" s="49"/>
      <c r="DV84" s="187"/>
      <c r="DW84" s="152">
        <v>42510</v>
      </c>
      <c r="DX84" s="186">
        <v>3.0430000000000001</v>
      </c>
      <c r="DY84" s="49"/>
      <c r="DZ84" s="187"/>
      <c r="EA84" s="152">
        <v>42510</v>
      </c>
      <c r="EB84" s="186">
        <v>3.1480000000000001</v>
      </c>
      <c r="EC84" s="49"/>
      <c r="ED84" s="186"/>
      <c r="EE84" s="152">
        <v>42510</v>
      </c>
      <c r="EF84" s="186">
        <v>3.198</v>
      </c>
      <c r="EG84" s="186"/>
      <c r="EH84" s="187"/>
      <c r="EI84" s="152">
        <v>42510</v>
      </c>
      <c r="EJ84" s="186">
        <v>3.2749999999999999</v>
      </c>
      <c r="EK84" s="49"/>
      <c r="EL84" s="187"/>
      <c r="EM84" s="152">
        <v>42510</v>
      </c>
      <c r="EN84" s="186">
        <v>3.6150000000000002</v>
      </c>
      <c r="EO84" s="49"/>
      <c r="EP84" s="187"/>
      <c r="EQ84" s="152">
        <v>42510</v>
      </c>
      <c r="ER84" s="186">
        <v>3.7490000000000001</v>
      </c>
      <c r="ES84" s="49"/>
      <c r="ET84" s="187"/>
      <c r="EU84" s="152">
        <v>42510</v>
      </c>
      <c r="EV84" s="186">
        <v>4.3629999999999995</v>
      </c>
      <c r="EW84" s="49"/>
      <c r="EX84" s="186"/>
      <c r="EY84" s="152">
        <v>42510</v>
      </c>
      <c r="EZ84" s="63"/>
      <c r="FA84" s="186"/>
      <c r="FB84" s="187"/>
      <c r="FC84" s="152">
        <v>42510</v>
      </c>
      <c r="FD84" s="186"/>
      <c r="FE84" s="49"/>
      <c r="FF84" s="186"/>
      <c r="FG84" s="152">
        <v>42510</v>
      </c>
      <c r="FH84" s="186"/>
      <c r="FI84" s="186"/>
      <c r="FJ84" s="187"/>
      <c r="FK84" s="152">
        <v>42510</v>
      </c>
      <c r="FL84" s="186"/>
      <c r="FM84" s="49"/>
      <c r="FN84" s="186"/>
      <c r="FO84" s="152">
        <v>42510</v>
      </c>
      <c r="FP84" s="186">
        <v>3.3620000000000001</v>
      </c>
      <c r="FQ84" s="186"/>
      <c r="FR84" s="187"/>
      <c r="FS84" s="152">
        <v>42510</v>
      </c>
      <c r="FT84" s="186">
        <v>3.859</v>
      </c>
      <c r="FU84" s="186"/>
      <c r="FV84" s="187"/>
      <c r="FW84" s="152">
        <v>42510</v>
      </c>
      <c r="FX84" s="186">
        <v>3.98</v>
      </c>
      <c r="FY84" s="186"/>
      <c r="FZ84" s="187"/>
      <c r="GA84" s="152">
        <v>42510</v>
      </c>
      <c r="GB84" s="186"/>
      <c r="GC84" s="186"/>
      <c r="GD84" s="187"/>
      <c r="GE84" s="152">
        <v>42510</v>
      </c>
      <c r="GF84" s="186"/>
      <c r="GG84" s="49"/>
      <c r="GH84" s="186"/>
      <c r="GI84" s="152">
        <v>42510</v>
      </c>
      <c r="GJ84" s="186"/>
      <c r="GK84" s="186"/>
      <c r="GL84" s="187"/>
      <c r="GM84" s="152">
        <v>42510</v>
      </c>
      <c r="GN84" s="186"/>
      <c r="GO84" s="49"/>
      <c r="GP84" s="186"/>
      <c r="GQ84" s="152">
        <v>42510</v>
      </c>
      <c r="GR84" s="186">
        <v>3.2120000000000002</v>
      </c>
      <c r="GS84" s="49"/>
      <c r="GT84" s="186"/>
      <c r="GU84" s="152">
        <v>42510</v>
      </c>
      <c r="GV84" s="186">
        <v>3.7290000000000001</v>
      </c>
      <c r="GW84" s="49"/>
      <c r="GX84" s="186"/>
      <c r="GY84" s="152">
        <v>42510</v>
      </c>
      <c r="GZ84" s="186">
        <v>3.9870000000000001</v>
      </c>
      <c r="HA84" s="186"/>
      <c r="HB84" s="187"/>
      <c r="HC84" s="152">
        <v>42510</v>
      </c>
      <c r="HD84" s="186">
        <v>4.1689999999999996</v>
      </c>
      <c r="HE84" s="49"/>
      <c r="HF84" s="186"/>
      <c r="HG84" s="152">
        <v>42510</v>
      </c>
      <c r="HH84" s="186">
        <v>4.2379999999999995</v>
      </c>
      <c r="HI84" s="49"/>
      <c r="HJ84" s="187"/>
      <c r="HK84" s="152">
        <v>42510</v>
      </c>
      <c r="HL84" s="186">
        <v>4.7560000000000002</v>
      </c>
      <c r="HM84" s="49"/>
      <c r="HN84" s="186"/>
      <c r="HO84" s="152">
        <v>42510</v>
      </c>
      <c r="HP84" s="186"/>
      <c r="HQ84" s="186"/>
      <c r="HR84" s="187"/>
      <c r="HS84" s="152">
        <v>42510</v>
      </c>
      <c r="HT84" s="186">
        <v>3.3050000000000002</v>
      </c>
      <c r="HU84" s="49"/>
      <c r="HV84" s="187"/>
      <c r="HW84" s="152">
        <v>42510</v>
      </c>
      <c r="HX84" s="186">
        <v>3.9779999999999998</v>
      </c>
      <c r="HY84" s="49"/>
      <c r="HZ84" s="186"/>
      <c r="IA84" s="152">
        <v>42510</v>
      </c>
      <c r="IB84" s="186">
        <v>3.508</v>
      </c>
      <c r="IC84" s="186"/>
      <c r="ID84" s="187"/>
      <c r="IE84" s="152">
        <v>42510</v>
      </c>
      <c r="IF84" s="186">
        <v>3.9950000000000001</v>
      </c>
      <c r="IG84" s="49"/>
      <c r="IH84" s="187"/>
      <c r="II84" s="152">
        <v>42510</v>
      </c>
      <c r="IJ84" s="186">
        <v>3.9990000000000001</v>
      </c>
      <c r="IK84" s="49"/>
    </row>
    <row r="85" spans="2:245" x14ac:dyDescent="0.35">
      <c r="B85" s="187"/>
      <c r="C85" s="152">
        <v>42513</v>
      </c>
      <c r="D85" s="186"/>
      <c r="E85" s="186"/>
      <c r="F85" s="187"/>
      <c r="G85" s="152">
        <v>42513</v>
      </c>
      <c r="H85" s="186">
        <v>3.1160000000000001</v>
      </c>
      <c r="I85" s="49"/>
      <c r="J85" s="186"/>
      <c r="K85" s="152">
        <v>42513</v>
      </c>
      <c r="L85" s="186">
        <v>2.9220000000000002</v>
      </c>
      <c r="M85" s="49"/>
      <c r="N85" s="187"/>
      <c r="O85" s="152">
        <v>42513</v>
      </c>
      <c r="P85" s="186">
        <v>2.9470000000000001</v>
      </c>
      <c r="Q85" s="49"/>
      <c r="R85" s="186"/>
      <c r="S85" s="152">
        <v>42513</v>
      </c>
      <c r="T85" s="186">
        <v>3.3079999999999998</v>
      </c>
      <c r="U85" s="186"/>
      <c r="V85" s="187"/>
      <c r="W85" s="152">
        <v>42513</v>
      </c>
      <c r="X85" s="186">
        <v>3.54</v>
      </c>
      <c r="Y85" s="49"/>
      <c r="Z85" s="186"/>
      <c r="AA85" s="152">
        <v>42513</v>
      </c>
      <c r="AB85" s="186">
        <v>3.8719999999999999</v>
      </c>
      <c r="AC85" s="49"/>
      <c r="AD85" s="186"/>
      <c r="AE85" s="152">
        <v>42513</v>
      </c>
      <c r="AF85" s="186"/>
      <c r="AG85" s="186"/>
      <c r="AH85" s="187"/>
      <c r="AI85" s="152">
        <v>42513</v>
      </c>
      <c r="AJ85" s="186"/>
      <c r="AK85" s="49"/>
      <c r="AL85" s="186"/>
      <c r="AM85" s="152">
        <v>42513</v>
      </c>
      <c r="AN85" s="186">
        <v>3.0680000000000001</v>
      </c>
      <c r="AO85" s="49"/>
      <c r="AP85" s="186"/>
      <c r="AQ85" s="152">
        <v>42513</v>
      </c>
      <c r="AR85" s="186">
        <v>3.6150000000000002</v>
      </c>
      <c r="AS85" s="49"/>
      <c r="AT85" s="186"/>
      <c r="AU85" s="152">
        <v>42513</v>
      </c>
      <c r="AV85" s="186">
        <v>3.7480000000000002</v>
      </c>
      <c r="AW85" s="186"/>
      <c r="AX85" s="187"/>
      <c r="AY85" s="152">
        <v>42513</v>
      </c>
      <c r="AZ85" s="186">
        <v>3.891</v>
      </c>
      <c r="BA85" s="49"/>
      <c r="BB85" s="187"/>
      <c r="BC85" s="152">
        <v>42513</v>
      </c>
      <c r="BD85" s="186">
        <v>4.2430000000000003</v>
      </c>
      <c r="BE85" s="49"/>
      <c r="BF85" s="187"/>
      <c r="BG85" s="152">
        <v>42513</v>
      </c>
      <c r="BH85" s="186">
        <v>3.1110000000000002</v>
      </c>
      <c r="BI85" s="49"/>
      <c r="BJ85" s="186"/>
      <c r="BK85" s="152">
        <v>42513</v>
      </c>
      <c r="BL85" s="186">
        <v>3.4740000000000002</v>
      </c>
      <c r="BM85" s="186"/>
      <c r="BN85" s="187"/>
      <c r="BO85" s="152">
        <v>42513</v>
      </c>
      <c r="BP85" s="186">
        <v>3.6879999999999997</v>
      </c>
      <c r="BQ85" s="49"/>
      <c r="BR85" s="186"/>
      <c r="BS85" s="152">
        <v>42513</v>
      </c>
      <c r="BT85" s="186">
        <v>4.2759999999999998</v>
      </c>
      <c r="BU85" s="49"/>
      <c r="BV85" s="186"/>
      <c r="BW85" s="152">
        <v>42513</v>
      </c>
      <c r="BX85" s="186"/>
      <c r="BY85" s="186"/>
      <c r="BZ85" s="187"/>
      <c r="CA85" s="152">
        <v>42513</v>
      </c>
      <c r="CB85" s="186">
        <v>3.8170000000000002</v>
      </c>
      <c r="CC85" s="49"/>
      <c r="CD85" s="187"/>
      <c r="CE85" s="152">
        <v>42513</v>
      </c>
      <c r="CF85" s="186">
        <v>4.1130000000000004</v>
      </c>
      <c r="CG85" s="49"/>
      <c r="CH85" s="186"/>
      <c r="CI85" s="152">
        <v>42513</v>
      </c>
      <c r="CJ85" s="186">
        <v>3.9510000000000001</v>
      </c>
      <c r="CK85" s="186"/>
      <c r="CL85" s="187"/>
      <c r="CM85" s="152">
        <v>42513</v>
      </c>
      <c r="CN85" s="186"/>
      <c r="CO85" s="49"/>
      <c r="CP85" s="186"/>
      <c r="CQ85" s="152">
        <v>42513</v>
      </c>
      <c r="CR85" s="186">
        <v>3.2560000000000002</v>
      </c>
      <c r="CS85" s="186"/>
      <c r="CT85" s="187"/>
      <c r="CU85" s="152">
        <v>42513</v>
      </c>
      <c r="CV85" s="186">
        <v>3.5680000000000001</v>
      </c>
      <c r="CW85" s="49"/>
      <c r="CX85" s="187"/>
      <c r="CY85" s="152">
        <v>42513</v>
      </c>
      <c r="CZ85" s="186">
        <v>3.6470000000000002</v>
      </c>
      <c r="DA85" s="49"/>
      <c r="DB85" s="186"/>
      <c r="DC85" s="152">
        <v>42513</v>
      </c>
      <c r="DD85" s="186">
        <v>3.9870000000000001</v>
      </c>
      <c r="DE85" s="186"/>
      <c r="DF85" s="190"/>
      <c r="DG85" s="194">
        <v>42513</v>
      </c>
      <c r="DH85" s="247">
        <v>4.0830000000000002</v>
      </c>
      <c r="DI85" s="191"/>
      <c r="DJ85" s="187"/>
      <c r="DK85" s="152">
        <v>42513</v>
      </c>
      <c r="DL85" s="186"/>
      <c r="DM85" s="49"/>
      <c r="DN85" s="186"/>
      <c r="DO85" s="152">
        <v>42513</v>
      </c>
      <c r="DP85" s="186"/>
      <c r="DQ85" s="186"/>
      <c r="DR85" s="187"/>
      <c r="DS85" s="152">
        <v>42513</v>
      </c>
      <c r="DT85" s="186">
        <v>2.843</v>
      </c>
      <c r="DU85" s="49"/>
      <c r="DV85" s="187"/>
      <c r="DW85" s="152">
        <v>42513</v>
      </c>
      <c r="DX85" s="186">
        <v>3.0830000000000002</v>
      </c>
      <c r="DY85" s="49"/>
      <c r="DZ85" s="187"/>
      <c r="EA85" s="152">
        <v>42513</v>
      </c>
      <c r="EB85" s="186">
        <v>3.18</v>
      </c>
      <c r="EC85" s="49"/>
      <c r="ED85" s="186"/>
      <c r="EE85" s="152">
        <v>42513</v>
      </c>
      <c r="EF85" s="186">
        <v>3.2280000000000002</v>
      </c>
      <c r="EG85" s="186"/>
      <c r="EH85" s="187"/>
      <c r="EI85" s="152">
        <v>42513</v>
      </c>
      <c r="EJ85" s="186">
        <v>3.3090000000000002</v>
      </c>
      <c r="EK85" s="49"/>
      <c r="EL85" s="187"/>
      <c r="EM85" s="152">
        <v>42513</v>
      </c>
      <c r="EN85" s="186">
        <v>3.6360000000000001</v>
      </c>
      <c r="EO85" s="49"/>
      <c r="EP85" s="187"/>
      <c r="EQ85" s="152">
        <v>42513</v>
      </c>
      <c r="ER85" s="186">
        <v>3.7749999999999999</v>
      </c>
      <c r="ES85" s="49"/>
      <c r="ET85" s="187"/>
      <c r="EU85" s="152">
        <v>42513</v>
      </c>
      <c r="EV85" s="186">
        <v>4.38</v>
      </c>
      <c r="EW85" s="49"/>
      <c r="EX85" s="186"/>
      <c r="EY85" s="152">
        <v>42513</v>
      </c>
      <c r="EZ85" s="63"/>
      <c r="FA85" s="186"/>
      <c r="FB85" s="187"/>
      <c r="FC85" s="152">
        <v>42513</v>
      </c>
      <c r="FD85" s="186"/>
      <c r="FE85" s="49"/>
      <c r="FF85" s="186"/>
      <c r="FG85" s="152">
        <v>42513</v>
      </c>
      <c r="FH85" s="186"/>
      <c r="FI85" s="186"/>
      <c r="FJ85" s="187"/>
      <c r="FK85" s="152">
        <v>42513</v>
      </c>
      <c r="FL85" s="186"/>
      <c r="FM85" s="49"/>
      <c r="FN85" s="186"/>
      <c r="FO85" s="152">
        <v>42513</v>
      </c>
      <c r="FP85" s="186">
        <v>3.3970000000000002</v>
      </c>
      <c r="FQ85" s="186"/>
      <c r="FR85" s="187"/>
      <c r="FS85" s="152">
        <v>42513</v>
      </c>
      <c r="FT85" s="186">
        <v>3.8879999999999999</v>
      </c>
      <c r="FU85" s="186"/>
      <c r="FV85" s="187"/>
      <c r="FW85" s="152">
        <v>42513</v>
      </c>
      <c r="FX85" s="186">
        <v>4.0049999999999999</v>
      </c>
      <c r="FY85" s="186"/>
      <c r="FZ85" s="187"/>
      <c r="GA85" s="152">
        <v>42513</v>
      </c>
      <c r="GB85" s="186"/>
      <c r="GC85" s="186"/>
      <c r="GD85" s="187"/>
      <c r="GE85" s="152">
        <v>42513</v>
      </c>
      <c r="GF85" s="186"/>
      <c r="GG85" s="49"/>
      <c r="GH85" s="186"/>
      <c r="GI85" s="152">
        <v>42513</v>
      </c>
      <c r="GJ85" s="186"/>
      <c r="GK85" s="186"/>
      <c r="GL85" s="187"/>
      <c r="GM85" s="152">
        <v>42513</v>
      </c>
      <c r="GN85" s="186"/>
      <c r="GO85" s="49"/>
      <c r="GP85" s="186"/>
      <c r="GQ85" s="152">
        <v>42513</v>
      </c>
      <c r="GR85" s="186">
        <v>3.2480000000000002</v>
      </c>
      <c r="GS85" s="49"/>
      <c r="GT85" s="186"/>
      <c r="GU85" s="152">
        <v>42513</v>
      </c>
      <c r="GV85" s="186">
        <v>3.7640000000000002</v>
      </c>
      <c r="GW85" s="49"/>
      <c r="GX85" s="186"/>
      <c r="GY85" s="152">
        <v>42513</v>
      </c>
      <c r="GZ85" s="186">
        <v>4.0129999999999999</v>
      </c>
      <c r="HA85" s="186"/>
      <c r="HB85" s="187"/>
      <c r="HC85" s="152">
        <v>42513</v>
      </c>
      <c r="HD85" s="186">
        <v>4.1980000000000004</v>
      </c>
      <c r="HE85" s="49"/>
      <c r="HF85" s="186"/>
      <c r="HG85" s="152">
        <v>42513</v>
      </c>
      <c r="HH85" s="186">
        <v>4.2629999999999999</v>
      </c>
      <c r="HI85" s="49"/>
      <c r="HJ85" s="187"/>
      <c r="HK85" s="152">
        <v>42513</v>
      </c>
      <c r="HL85" s="186">
        <v>4.7759999999999998</v>
      </c>
      <c r="HM85" s="49"/>
      <c r="HN85" s="186"/>
      <c r="HO85" s="152">
        <v>42513</v>
      </c>
      <c r="HP85" s="186"/>
      <c r="HQ85" s="186"/>
      <c r="HR85" s="187"/>
      <c r="HS85" s="152">
        <v>42513</v>
      </c>
      <c r="HT85" s="186">
        <v>3.3359999999999999</v>
      </c>
      <c r="HU85" s="49"/>
      <c r="HV85" s="187"/>
      <c r="HW85" s="152">
        <v>42513</v>
      </c>
      <c r="HX85" s="186">
        <v>4.0039999999999996</v>
      </c>
      <c r="HY85" s="49"/>
      <c r="HZ85" s="186"/>
      <c r="IA85" s="152">
        <v>42513</v>
      </c>
      <c r="IB85" s="186">
        <v>3.5449999999999999</v>
      </c>
      <c r="IC85" s="186"/>
      <c r="ID85" s="187"/>
      <c r="IE85" s="152">
        <v>42513</v>
      </c>
      <c r="IF85" s="186">
        <v>4.0250000000000004</v>
      </c>
      <c r="IG85" s="49"/>
      <c r="IH85" s="187"/>
      <c r="II85" s="152">
        <v>42513</v>
      </c>
      <c r="IJ85" s="186">
        <v>4.0049999999999999</v>
      </c>
      <c r="IK85" s="49"/>
    </row>
    <row r="86" spans="2:245" x14ac:dyDescent="0.35">
      <c r="B86" s="187"/>
      <c r="C86" s="152">
        <v>42514</v>
      </c>
      <c r="D86" s="186"/>
      <c r="E86" s="186"/>
      <c r="F86" s="187"/>
      <c r="G86" s="152">
        <v>42514</v>
      </c>
      <c r="H86" s="186">
        <v>3.0990000000000002</v>
      </c>
      <c r="I86" s="49"/>
      <c r="J86" s="186"/>
      <c r="K86" s="152">
        <v>42514</v>
      </c>
      <c r="L86" s="186">
        <v>2.9060000000000001</v>
      </c>
      <c r="M86" s="49"/>
      <c r="N86" s="187"/>
      <c r="O86" s="152">
        <v>42514</v>
      </c>
      <c r="P86" s="186">
        <v>2.9140000000000001</v>
      </c>
      <c r="Q86" s="49"/>
      <c r="R86" s="186"/>
      <c r="S86" s="152">
        <v>42514</v>
      </c>
      <c r="T86" s="186">
        <v>3.2720000000000002</v>
      </c>
      <c r="U86" s="186"/>
      <c r="V86" s="187"/>
      <c r="W86" s="152">
        <v>42514</v>
      </c>
      <c r="X86" s="186">
        <v>3.51</v>
      </c>
      <c r="Y86" s="49"/>
      <c r="Z86" s="186"/>
      <c r="AA86" s="152">
        <v>42514</v>
      </c>
      <c r="AB86" s="186">
        <v>3.8460000000000001</v>
      </c>
      <c r="AC86" s="49"/>
      <c r="AD86" s="186"/>
      <c r="AE86" s="152">
        <v>42514</v>
      </c>
      <c r="AF86" s="186"/>
      <c r="AG86" s="186"/>
      <c r="AH86" s="187"/>
      <c r="AI86" s="152">
        <v>42514</v>
      </c>
      <c r="AJ86" s="186"/>
      <c r="AK86" s="49"/>
      <c r="AL86" s="186"/>
      <c r="AM86" s="152">
        <v>42514</v>
      </c>
      <c r="AN86" s="186">
        <v>3.0590000000000002</v>
      </c>
      <c r="AO86" s="49"/>
      <c r="AP86" s="186"/>
      <c r="AQ86" s="152">
        <v>42514</v>
      </c>
      <c r="AR86" s="186">
        <v>3.585</v>
      </c>
      <c r="AS86" s="49"/>
      <c r="AT86" s="186"/>
      <c r="AU86" s="152">
        <v>42514</v>
      </c>
      <c r="AV86" s="186">
        <v>3.7170000000000001</v>
      </c>
      <c r="AW86" s="186"/>
      <c r="AX86" s="187"/>
      <c r="AY86" s="152">
        <v>42514</v>
      </c>
      <c r="AZ86" s="186">
        <v>3.863</v>
      </c>
      <c r="BA86" s="49"/>
      <c r="BB86" s="187"/>
      <c r="BC86" s="152">
        <v>42514</v>
      </c>
      <c r="BD86" s="186">
        <v>4.2210000000000001</v>
      </c>
      <c r="BE86" s="49"/>
      <c r="BF86" s="187"/>
      <c r="BG86" s="152">
        <v>42514</v>
      </c>
      <c r="BH86" s="186">
        <v>3.1030000000000002</v>
      </c>
      <c r="BI86" s="49"/>
      <c r="BJ86" s="186"/>
      <c r="BK86" s="152">
        <v>42514</v>
      </c>
      <c r="BL86" s="186">
        <v>3.4449999999999998</v>
      </c>
      <c r="BM86" s="186"/>
      <c r="BN86" s="187"/>
      <c r="BO86" s="152">
        <v>42514</v>
      </c>
      <c r="BP86" s="186">
        <v>3.657</v>
      </c>
      <c r="BQ86" s="49"/>
      <c r="BR86" s="186"/>
      <c r="BS86" s="152">
        <v>42514</v>
      </c>
      <c r="BT86" s="186">
        <v>4.2510000000000003</v>
      </c>
      <c r="BU86" s="49"/>
      <c r="BV86" s="186"/>
      <c r="BW86" s="152">
        <v>42514</v>
      </c>
      <c r="BX86" s="186"/>
      <c r="BY86" s="186"/>
      <c r="BZ86" s="187"/>
      <c r="CA86" s="152">
        <v>42514</v>
      </c>
      <c r="CB86" s="186">
        <v>3.7890000000000001</v>
      </c>
      <c r="CC86" s="49"/>
      <c r="CD86" s="187"/>
      <c r="CE86" s="152">
        <v>42514</v>
      </c>
      <c r="CF86" s="186">
        <v>4.0759999999999996</v>
      </c>
      <c r="CG86" s="49"/>
      <c r="CH86" s="186"/>
      <c r="CI86" s="152">
        <v>42514</v>
      </c>
      <c r="CJ86" s="186">
        <v>3.9020000000000001</v>
      </c>
      <c r="CK86" s="186"/>
      <c r="CL86" s="187"/>
      <c r="CM86" s="152">
        <v>42514</v>
      </c>
      <c r="CN86" s="186"/>
      <c r="CO86" s="49"/>
      <c r="CP86" s="186"/>
      <c r="CQ86" s="152">
        <v>42514</v>
      </c>
      <c r="CR86" s="186">
        <v>3.2320000000000002</v>
      </c>
      <c r="CS86" s="186"/>
      <c r="CT86" s="187"/>
      <c r="CU86" s="152">
        <v>42514</v>
      </c>
      <c r="CV86" s="186">
        <v>3.5369999999999999</v>
      </c>
      <c r="CW86" s="49"/>
      <c r="CX86" s="187"/>
      <c r="CY86" s="152">
        <v>42514</v>
      </c>
      <c r="CZ86" s="186">
        <v>3.6189999999999998</v>
      </c>
      <c r="DA86" s="49"/>
      <c r="DB86" s="186"/>
      <c r="DC86" s="152">
        <v>42514</v>
      </c>
      <c r="DD86" s="186">
        <v>3.956</v>
      </c>
      <c r="DE86" s="186"/>
      <c r="DF86" s="190"/>
      <c r="DG86" s="194">
        <v>42514</v>
      </c>
      <c r="DH86" s="247">
        <v>4.0549999999999997</v>
      </c>
      <c r="DI86" s="191"/>
      <c r="DJ86" s="187"/>
      <c r="DK86" s="152">
        <v>42514</v>
      </c>
      <c r="DL86" s="186"/>
      <c r="DM86" s="49"/>
      <c r="DN86" s="186"/>
      <c r="DO86" s="152">
        <v>42514</v>
      </c>
      <c r="DP86" s="186"/>
      <c r="DQ86" s="186"/>
      <c r="DR86" s="187"/>
      <c r="DS86" s="152">
        <v>42514</v>
      </c>
      <c r="DT86" s="186">
        <v>2.8209999999999997</v>
      </c>
      <c r="DU86" s="49"/>
      <c r="DV86" s="187"/>
      <c r="DW86" s="152">
        <v>42514</v>
      </c>
      <c r="DX86" s="186">
        <v>3.0409999999999999</v>
      </c>
      <c r="DY86" s="49"/>
      <c r="DZ86" s="187"/>
      <c r="EA86" s="152">
        <v>42514</v>
      </c>
      <c r="EB86" s="186">
        <v>3.141</v>
      </c>
      <c r="EC86" s="49"/>
      <c r="ED86" s="186"/>
      <c r="EE86" s="152">
        <v>42514</v>
      </c>
      <c r="EF86" s="186">
        <v>3.1829999999999998</v>
      </c>
      <c r="EG86" s="186"/>
      <c r="EH86" s="187"/>
      <c r="EI86" s="152">
        <v>42514</v>
      </c>
      <c r="EJ86" s="186">
        <v>3.2759999999999998</v>
      </c>
      <c r="EK86" s="49"/>
      <c r="EL86" s="187"/>
      <c r="EM86" s="152">
        <v>42514</v>
      </c>
      <c r="EN86" s="186">
        <v>3.6109999999999998</v>
      </c>
      <c r="EO86" s="49"/>
      <c r="EP86" s="187"/>
      <c r="EQ86" s="152">
        <v>42514</v>
      </c>
      <c r="ER86" s="186">
        <v>3.75</v>
      </c>
      <c r="ES86" s="49"/>
      <c r="ET86" s="187"/>
      <c r="EU86" s="152">
        <v>42514</v>
      </c>
      <c r="EV86" s="186">
        <v>4.3579999999999997</v>
      </c>
      <c r="EW86" s="49"/>
      <c r="EX86" s="186"/>
      <c r="EY86" s="152">
        <v>42514</v>
      </c>
      <c r="EZ86" s="63"/>
      <c r="FA86" s="186"/>
      <c r="FB86" s="187"/>
      <c r="FC86" s="152">
        <v>42514</v>
      </c>
      <c r="FD86" s="186"/>
      <c r="FE86" s="49"/>
      <c r="FF86" s="186"/>
      <c r="FG86" s="152">
        <v>42514</v>
      </c>
      <c r="FH86" s="186"/>
      <c r="FI86" s="186"/>
      <c r="FJ86" s="187"/>
      <c r="FK86" s="152">
        <v>42514</v>
      </c>
      <c r="FL86" s="186"/>
      <c r="FM86" s="49"/>
      <c r="FN86" s="186"/>
      <c r="FO86" s="152">
        <v>42514</v>
      </c>
      <c r="FP86" s="186">
        <v>3.3620000000000001</v>
      </c>
      <c r="FQ86" s="186"/>
      <c r="FR86" s="187"/>
      <c r="FS86" s="152">
        <v>42514</v>
      </c>
      <c r="FT86" s="186">
        <v>3.86</v>
      </c>
      <c r="FU86" s="186"/>
      <c r="FV86" s="187"/>
      <c r="FW86" s="152">
        <v>42514</v>
      </c>
      <c r="FX86" s="186">
        <v>3.9820000000000002</v>
      </c>
      <c r="FY86" s="186"/>
      <c r="FZ86" s="187"/>
      <c r="GA86" s="152">
        <v>42514</v>
      </c>
      <c r="GB86" s="186"/>
      <c r="GC86" s="186"/>
      <c r="GD86" s="187"/>
      <c r="GE86" s="152">
        <v>42514</v>
      </c>
      <c r="GF86" s="186"/>
      <c r="GG86" s="49"/>
      <c r="GH86" s="186"/>
      <c r="GI86" s="152">
        <v>42514</v>
      </c>
      <c r="GJ86" s="186"/>
      <c r="GK86" s="186"/>
      <c r="GL86" s="187"/>
      <c r="GM86" s="152">
        <v>42514</v>
      </c>
      <c r="GN86" s="186"/>
      <c r="GO86" s="49"/>
      <c r="GP86" s="186"/>
      <c r="GQ86" s="152">
        <v>42514</v>
      </c>
      <c r="GR86" s="186">
        <v>3.22</v>
      </c>
      <c r="GS86" s="49"/>
      <c r="GT86" s="186"/>
      <c r="GU86" s="152">
        <v>42514</v>
      </c>
      <c r="GV86" s="186">
        <v>3.7330000000000001</v>
      </c>
      <c r="GW86" s="49"/>
      <c r="GX86" s="186"/>
      <c r="GY86" s="152">
        <v>42514</v>
      </c>
      <c r="GZ86" s="186">
        <v>3.9820000000000002</v>
      </c>
      <c r="HA86" s="186"/>
      <c r="HB86" s="187"/>
      <c r="HC86" s="152">
        <v>42514</v>
      </c>
      <c r="HD86" s="186">
        <v>4.17</v>
      </c>
      <c r="HE86" s="49"/>
      <c r="HF86" s="186"/>
      <c r="HG86" s="152">
        <v>42514</v>
      </c>
      <c r="HH86" s="186">
        <v>4.2409999999999997</v>
      </c>
      <c r="HI86" s="49"/>
      <c r="HJ86" s="187"/>
      <c r="HK86" s="152">
        <v>42514</v>
      </c>
      <c r="HL86" s="186">
        <v>4.7539999999999996</v>
      </c>
      <c r="HM86" s="49"/>
      <c r="HN86" s="186"/>
      <c r="HO86" s="152">
        <v>42514</v>
      </c>
      <c r="HP86" s="186"/>
      <c r="HQ86" s="186"/>
      <c r="HR86" s="187"/>
      <c r="HS86" s="152">
        <v>42514</v>
      </c>
      <c r="HT86" s="186">
        <v>3.3130000000000002</v>
      </c>
      <c r="HU86" s="49"/>
      <c r="HV86" s="187"/>
      <c r="HW86" s="152">
        <v>42514</v>
      </c>
      <c r="HX86" s="186">
        <v>3.99</v>
      </c>
      <c r="HY86" s="49"/>
      <c r="HZ86" s="186"/>
      <c r="IA86" s="152">
        <v>42514</v>
      </c>
      <c r="IB86" s="186">
        <v>3.5140000000000002</v>
      </c>
      <c r="IC86" s="186"/>
      <c r="ID86" s="187"/>
      <c r="IE86" s="152">
        <v>42514</v>
      </c>
      <c r="IF86" s="186">
        <v>3.996</v>
      </c>
      <c r="IG86" s="49"/>
      <c r="IH86" s="187"/>
      <c r="II86" s="152">
        <v>42514</v>
      </c>
      <c r="IJ86" s="186">
        <v>3.976</v>
      </c>
      <c r="IK86" s="49"/>
    </row>
    <row r="87" spans="2:245" x14ac:dyDescent="0.35">
      <c r="B87" s="187"/>
      <c r="C87" s="152">
        <v>42515</v>
      </c>
      <c r="D87" s="186"/>
      <c r="E87" s="186"/>
      <c r="F87" s="187"/>
      <c r="G87" s="152">
        <v>42515</v>
      </c>
      <c r="H87" s="186">
        <v>3.1160000000000001</v>
      </c>
      <c r="I87" s="49"/>
      <c r="J87" s="186"/>
      <c r="K87" s="152">
        <v>42515</v>
      </c>
      <c r="L87" s="186">
        <v>2.9790000000000001</v>
      </c>
      <c r="M87" s="49"/>
      <c r="N87" s="187"/>
      <c r="O87" s="152">
        <v>42515</v>
      </c>
      <c r="P87" s="186">
        <v>2.919</v>
      </c>
      <c r="Q87" s="49"/>
      <c r="R87" s="186"/>
      <c r="S87" s="152">
        <v>42515</v>
      </c>
      <c r="T87" s="186">
        <v>3.2839999999999998</v>
      </c>
      <c r="U87" s="186"/>
      <c r="V87" s="187"/>
      <c r="W87" s="152">
        <v>42515</v>
      </c>
      <c r="X87" s="186">
        <v>3.524</v>
      </c>
      <c r="Y87" s="49"/>
      <c r="Z87" s="186"/>
      <c r="AA87" s="152">
        <v>42515</v>
      </c>
      <c r="AB87" s="186">
        <v>3.859</v>
      </c>
      <c r="AC87" s="49"/>
      <c r="AD87" s="186"/>
      <c r="AE87" s="152">
        <v>42515</v>
      </c>
      <c r="AF87" s="186"/>
      <c r="AG87" s="186"/>
      <c r="AH87" s="187"/>
      <c r="AI87" s="152">
        <v>42515</v>
      </c>
      <c r="AJ87" s="186"/>
      <c r="AK87" s="49"/>
      <c r="AL87" s="186"/>
      <c r="AM87" s="152">
        <v>42515</v>
      </c>
      <c r="AN87" s="186">
        <v>3.036</v>
      </c>
      <c r="AO87" s="49"/>
      <c r="AP87" s="186"/>
      <c r="AQ87" s="152">
        <v>42515</v>
      </c>
      <c r="AR87" s="186">
        <v>3.5979999999999999</v>
      </c>
      <c r="AS87" s="49"/>
      <c r="AT87" s="186"/>
      <c r="AU87" s="152">
        <v>42515</v>
      </c>
      <c r="AV87" s="186">
        <v>3.7269999999999999</v>
      </c>
      <c r="AW87" s="186"/>
      <c r="AX87" s="187"/>
      <c r="AY87" s="152">
        <v>42515</v>
      </c>
      <c r="AZ87" s="186">
        <v>3.8769999999999998</v>
      </c>
      <c r="BA87" s="49"/>
      <c r="BB87" s="187"/>
      <c r="BC87" s="152">
        <v>42515</v>
      </c>
      <c r="BD87" s="186">
        <v>4.2320000000000002</v>
      </c>
      <c r="BE87" s="49"/>
      <c r="BF87" s="187"/>
      <c r="BG87" s="152">
        <v>42515</v>
      </c>
      <c r="BH87" s="186">
        <v>3.1230000000000002</v>
      </c>
      <c r="BI87" s="49"/>
      <c r="BJ87" s="186"/>
      <c r="BK87" s="152">
        <v>42515</v>
      </c>
      <c r="BL87" s="186">
        <v>3.4550000000000001</v>
      </c>
      <c r="BM87" s="186"/>
      <c r="BN87" s="187"/>
      <c r="BO87" s="152">
        <v>42515</v>
      </c>
      <c r="BP87" s="186">
        <v>3.6680000000000001</v>
      </c>
      <c r="BQ87" s="49"/>
      <c r="BR87" s="186"/>
      <c r="BS87" s="152">
        <v>42515</v>
      </c>
      <c r="BT87" s="186">
        <v>4.2629999999999999</v>
      </c>
      <c r="BU87" s="49"/>
      <c r="BV87" s="186"/>
      <c r="BW87" s="152">
        <v>42515</v>
      </c>
      <c r="BX87" s="186"/>
      <c r="BY87" s="186"/>
      <c r="BZ87" s="187"/>
      <c r="CA87" s="152">
        <v>42515</v>
      </c>
      <c r="CB87" s="186">
        <v>3.7989999999999999</v>
      </c>
      <c r="CC87" s="49"/>
      <c r="CD87" s="187"/>
      <c r="CE87" s="152">
        <v>42515</v>
      </c>
      <c r="CF87" s="186">
        <v>4.0890000000000004</v>
      </c>
      <c r="CG87" s="49"/>
      <c r="CH87" s="186"/>
      <c r="CI87" s="152">
        <v>42515</v>
      </c>
      <c r="CJ87" s="186">
        <v>3.9169999999999998</v>
      </c>
      <c r="CK87" s="186"/>
      <c r="CL87" s="187"/>
      <c r="CM87" s="152">
        <v>42515</v>
      </c>
      <c r="CN87" s="186"/>
      <c r="CO87" s="49"/>
      <c r="CP87" s="186"/>
      <c r="CQ87" s="152">
        <v>42515</v>
      </c>
      <c r="CR87" s="186">
        <v>3.2429999999999999</v>
      </c>
      <c r="CS87" s="186"/>
      <c r="CT87" s="187"/>
      <c r="CU87" s="152">
        <v>42515</v>
      </c>
      <c r="CV87" s="186">
        <v>3.6</v>
      </c>
      <c r="CW87" s="49"/>
      <c r="CX87" s="187"/>
      <c r="CY87" s="152">
        <v>42515</v>
      </c>
      <c r="CZ87" s="186">
        <v>3.6259999999999999</v>
      </c>
      <c r="DA87" s="49"/>
      <c r="DB87" s="186"/>
      <c r="DC87" s="152">
        <v>42515</v>
      </c>
      <c r="DD87" s="186">
        <v>3.9689999999999999</v>
      </c>
      <c r="DE87" s="186"/>
      <c r="DF87" s="190"/>
      <c r="DG87" s="194">
        <v>42515</v>
      </c>
      <c r="DH87" s="247">
        <v>4.0679999999999996</v>
      </c>
      <c r="DI87" s="191"/>
      <c r="DJ87" s="187"/>
      <c r="DK87" s="152">
        <v>42515</v>
      </c>
      <c r="DL87" s="186"/>
      <c r="DM87" s="49"/>
      <c r="DN87" s="186"/>
      <c r="DO87" s="152">
        <v>42515</v>
      </c>
      <c r="DP87" s="186"/>
      <c r="DQ87" s="186"/>
      <c r="DR87" s="187"/>
      <c r="DS87" s="152">
        <v>42515</v>
      </c>
      <c r="DT87" s="186">
        <v>2.8330000000000002</v>
      </c>
      <c r="DU87" s="49"/>
      <c r="DV87" s="187"/>
      <c r="DW87" s="152">
        <v>42515</v>
      </c>
      <c r="DX87" s="186">
        <v>3.052</v>
      </c>
      <c r="DY87" s="49"/>
      <c r="DZ87" s="187"/>
      <c r="EA87" s="152">
        <v>42515</v>
      </c>
      <c r="EB87" s="186">
        <v>3.153</v>
      </c>
      <c r="EC87" s="49"/>
      <c r="ED87" s="186"/>
      <c r="EE87" s="152">
        <v>42515</v>
      </c>
      <c r="EF87" s="186">
        <v>3.198</v>
      </c>
      <c r="EG87" s="186"/>
      <c r="EH87" s="187"/>
      <c r="EI87" s="152">
        <v>42515</v>
      </c>
      <c r="EJ87" s="186">
        <v>3.2879999999999998</v>
      </c>
      <c r="EK87" s="49"/>
      <c r="EL87" s="187"/>
      <c r="EM87" s="152">
        <v>42515</v>
      </c>
      <c r="EN87" s="186">
        <v>3.6240000000000001</v>
      </c>
      <c r="EO87" s="49"/>
      <c r="EP87" s="187"/>
      <c r="EQ87" s="152">
        <v>42515</v>
      </c>
      <c r="ER87" s="186">
        <v>3.7629999999999999</v>
      </c>
      <c r="ES87" s="49"/>
      <c r="ET87" s="187"/>
      <c r="EU87" s="152">
        <v>42515</v>
      </c>
      <c r="EV87" s="186">
        <v>4.37</v>
      </c>
      <c r="EW87" s="49"/>
      <c r="EX87" s="186"/>
      <c r="EY87" s="152">
        <v>42515</v>
      </c>
      <c r="EZ87" s="63"/>
      <c r="FA87" s="186"/>
      <c r="FB87" s="187"/>
      <c r="FC87" s="152">
        <v>42515</v>
      </c>
      <c r="FD87" s="186"/>
      <c r="FE87" s="49"/>
      <c r="FF87" s="186"/>
      <c r="FG87" s="152">
        <v>42515</v>
      </c>
      <c r="FH87" s="186"/>
      <c r="FI87" s="186"/>
      <c r="FJ87" s="187"/>
      <c r="FK87" s="152">
        <v>42515</v>
      </c>
      <c r="FL87" s="186"/>
      <c r="FM87" s="49"/>
      <c r="FN87" s="186"/>
      <c r="FO87" s="152">
        <v>42515</v>
      </c>
      <c r="FP87" s="186">
        <v>3.375</v>
      </c>
      <c r="FQ87" s="186"/>
      <c r="FR87" s="187"/>
      <c r="FS87" s="152">
        <v>42515</v>
      </c>
      <c r="FT87" s="186">
        <v>3.8730000000000002</v>
      </c>
      <c r="FU87" s="186"/>
      <c r="FV87" s="187"/>
      <c r="FW87" s="152">
        <v>42515</v>
      </c>
      <c r="FX87" s="186">
        <v>3.9939999999999998</v>
      </c>
      <c r="FY87" s="186"/>
      <c r="FZ87" s="187"/>
      <c r="GA87" s="152">
        <v>42515</v>
      </c>
      <c r="GB87" s="186"/>
      <c r="GC87" s="186"/>
      <c r="GD87" s="187"/>
      <c r="GE87" s="152">
        <v>42515</v>
      </c>
      <c r="GF87" s="186"/>
      <c r="GG87" s="49"/>
      <c r="GH87" s="186"/>
      <c r="GI87" s="152">
        <v>42515</v>
      </c>
      <c r="GJ87" s="186"/>
      <c r="GK87" s="186"/>
      <c r="GL87" s="187"/>
      <c r="GM87" s="152">
        <v>42515</v>
      </c>
      <c r="GN87" s="186"/>
      <c r="GO87" s="49"/>
      <c r="GP87" s="186"/>
      <c r="GQ87" s="152">
        <v>42515</v>
      </c>
      <c r="GR87" s="186">
        <v>3.23</v>
      </c>
      <c r="GS87" s="49"/>
      <c r="GT87" s="186"/>
      <c r="GU87" s="152">
        <v>42515</v>
      </c>
      <c r="GV87" s="186">
        <v>3.7439999999999998</v>
      </c>
      <c r="GW87" s="49"/>
      <c r="GX87" s="186"/>
      <c r="GY87" s="152">
        <v>42515</v>
      </c>
      <c r="GZ87" s="186">
        <v>3.9939999999999998</v>
      </c>
      <c r="HA87" s="186"/>
      <c r="HB87" s="187"/>
      <c r="HC87" s="152">
        <v>42515</v>
      </c>
      <c r="HD87" s="186">
        <v>4.1829999999999998</v>
      </c>
      <c r="HE87" s="49"/>
      <c r="HF87" s="186"/>
      <c r="HG87" s="152">
        <v>42515</v>
      </c>
      <c r="HH87" s="186">
        <v>4.2519999999999998</v>
      </c>
      <c r="HI87" s="49"/>
      <c r="HJ87" s="187"/>
      <c r="HK87" s="152">
        <v>42515</v>
      </c>
      <c r="HL87" s="186">
        <v>4.7649999999999997</v>
      </c>
      <c r="HM87" s="49"/>
      <c r="HN87" s="186"/>
      <c r="HO87" s="152">
        <v>42515</v>
      </c>
      <c r="HP87" s="186"/>
      <c r="HQ87" s="186"/>
      <c r="HR87" s="187"/>
      <c r="HS87" s="152">
        <v>42515</v>
      </c>
      <c r="HT87" s="186">
        <v>3.3359999999999999</v>
      </c>
      <c r="HU87" s="49"/>
      <c r="HV87" s="187"/>
      <c r="HW87" s="152">
        <v>42515</v>
      </c>
      <c r="HX87" s="186">
        <v>4.0010000000000003</v>
      </c>
      <c r="HY87" s="49"/>
      <c r="HZ87" s="186"/>
      <c r="IA87" s="152">
        <v>42515</v>
      </c>
      <c r="IB87" s="186">
        <v>3.5220000000000002</v>
      </c>
      <c r="IC87" s="186"/>
      <c r="ID87" s="187"/>
      <c r="IE87" s="152">
        <v>42515</v>
      </c>
      <c r="IF87" s="186">
        <v>4.01</v>
      </c>
      <c r="IG87" s="49"/>
      <c r="IH87" s="187"/>
      <c r="II87" s="152">
        <v>42515</v>
      </c>
      <c r="IJ87" s="186">
        <v>3.996</v>
      </c>
      <c r="IK87" s="49"/>
    </row>
    <row r="88" spans="2:245" x14ac:dyDescent="0.35">
      <c r="B88" s="187"/>
      <c r="C88" s="152">
        <v>42516</v>
      </c>
      <c r="D88" s="186"/>
      <c r="E88" s="186"/>
      <c r="F88" s="187"/>
      <c r="G88" s="152">
        <v>42516</v>
      </c>
      <c r="H88" s="186">
        <v>3.069</v>
      </c>
      <c r="I88" s="49"/>
      <c r="J88" s="186"/>
      <c r="K88" s="152">
        <v>42516</v>
      </c>
      <c r="L88" s="186">
        <v>2.8740000000000001</v>
      </c>
      <c r="M88" s="49"/>
      <c r="N88" s="187"/>
      <c r="O88" s="152">
        <v>42516</v>
      </c>
      <c r="P88" s="186">
        <v>2.88</v>
      </c>
      <c r="Q88" s="49"/>
      <c r="R88" s="186"/>
      <c r="S88" s="152">
        <v>42516</v>
      </c>
      <c r="T88" s="186">
        <v>3.2309999999999999</v>
      </c>
      <c r="U88" s="186"/>
      <c r="V88" s="187"/>
      <c r="W88" s="152">
        <v>42516</v>
      </c>
      <c r="X88" s="186">
        <v>3.4710000000000001</v>
      </c>
      <c r="Y88" s="49"/>
      <c r="Z88" s="186"/>
      <c r="AA88" s="152">
        <v>42516</v>
      </c>
      <c r="AB88" s="186">
        <v>3.8090000000000002</v>
      </c>
      <c r="AC88" s="49"/>
      <c r="AD88" s="186"/>
      <c r="AE88" s="152">
        <v>42516</v>
      </c>
      <c r="AF88" s="186"/>
      <c r="AG88" s="186"/>
      <c r="AH88" s="187"/>
      <c r="AI88" s="152">
        <v>42516</v>
      </c>
      <c r="AJ88" s="186"/>
      <c r="AK88" s="49"/>
      <c r="AL88" s="186"/>
      <c r="AM88" s="152">
        <v>42516</v>
      </c>
      <c r="AN88" s="186">
        <v>3.0489999999999999</v>
      </c>
      <c r="AO88" s="49"/>
      <c r="AP88" s="186"/>
      <c r="AQ88" s="152">
        <v>42516</v>
      </c>
      <c r="AR88" s="186">
        <v>3.54</v>
      </c>
      <c r="AS88" s="49"/>
      <c r="AT88" s="186"/>
      <c r="AU88" s="152">
        <v>42516</v>
      </c>
      <c r="AV88" s="186">
        <v>3.677</v>
      </c>
      <c r="AW88" s="186"/>
      <c r="AX88" s="187"/>
      <c r="AY88" s="152">
        <v>42516</v>
      </c>
      <c r="AZ88" s="186">
        <v>3.8209999999999997</v>
      </c>
      <c r="BA88" s="49"/>
      <c r="BB88" s="187"/>
      <c r="BC88" s="152">
        <v>42516</v>
      </c>
      <c r="BD88" s="186">
        <v>4.1820000000000004</v>
      </c>
      <c r="BE88" s="49"/>
      <c r="BF88" s="187"/>
      <c r="BG88" s="152">
        <v>42516</v>
      </c>
      <c r="BH88" s="186">
        <v>3.0859999999999999</v>
      </c>
      <c r="BI88" s="49"/>
      <c r="BJ88" s="186"/>
      <c r="BK88" s="152">
        <v>42516</v>
      </c>
      <c r="BL88" s="186">
        <v>3.3940000000000001</v>
      </c>
      <c r="BM88" s="186"/>
      <c r="BN88" s="187"/>
      <c r="BO88" s="152">
        <v>42516</v>
      </c>
      <c r="BP88" s="186">
        <v>3.617</v>
      </c>
      <c r="BQ88" s="49"/>
      <c r="BR88" s="186"/>
      <c r="BS88" s="152">
        <v>42516</v>
      </c>
      <c r="BT88" s="186">
        <v>4.2169999999999996</v>
      </c>
      <c r="BU88" s="49"/>
      <c r="BV88" s="186"/>
      <c r="BW88" s="152">
        <v>42516</v>
      </c>
      <c r="BX88" s="186"/>
      <c r="BY88" s="186"/>
      <c r="BZ88" s="187"/>
      <c r="CA88" s="152">
        <v>42516</v>
      </c>
      <c r="CB88" s="186">
        <v>3.746</v>
      </c>
      <c r="CC88" s="49"/>
      <c r="CD88" s="187"/>
      <c r="CE88" s="152">
        <v>42516</v>
      </c>
      <c r="CF88" s="186">
        <v>4.048</v>
      </c>
      <c r="CG88" s="49"/>
      <c r="CH88" s="186"/>
      <c r="CI88" s="152">
        <v>42516</v>
      </c>
      <c r="CJ88" s="186">
        <v>3.8609999999999998</v>
      </c>
      <c r="CK88" s="186"/>
      <c r="CL88" s="187"/>
      <c r="CM88" s="152">
        <v>42516</v>
      </c>
      <c r="CN88" s="186"/>
      <c r="CO88" s="49"/>
      <c r="CP88" s="186"/>
      <c r="CQ88" s="152">
        <v>42516</v>
      </c>
      <c r="CR88" s="186">
        <v>3.1970000000000001</v>
      </c>
      <c r="CS88" s="186"/>
      <c r="CT88" s="187"/>
      <c r="CU88" s="152">
        <v>42516</v>
      </c>
      <c r="CV88" s="186">
        <v>3.5030000000000001</v>
      </c>
      <c r="CW88" s="49"/>
      <c r="CX88" s="187"/>
      <c r="CY88" s="152">
        <v>42516</v>
      </c>
      <c r="CZ88" s="186">
        <v>3.5709999999999997</v>
      </c>
      <c r="DA88" s="49"/>
      <c r="DB88" s="186"/>
      <c r="DC88" s="152">
        <v>42516</v>
      </c>
      <c r="DD88" s="186">
        <v>3.9079999999999999</v>
      </c>
      <c r="DE88" s="186"/>
      <c r="DF88" s="190"/>
      <c r="DG88" s="194">
        <v>42516</v>
      </c>
      <c r="DH88" s="247">
        <v>4.0149999999999997</v>
      </c>
      <c r="DI88" s="191"/>
      <c r="DJ88" s="187"/>
      <c r="DK88" s="152">
        <v>42516</v>
      </c>
      <c r="DL88" s="186"/>
      <c r="DM88" s="49"/>
      <c r="DN88" s="186"/>
      <c r="DO88" s="152">
        <v>42516</v>
      </c>
      <c r="DP88" s="186"/>
      <c r="DQ88" s="186"/>
      <c r="DR88" s="187"/>
      <c r="DS88" s="152">
        <v>42516</v>
      </c>
      <c r="DT88" s="186">
        <v>2.7970000000000002</v>
      </c>
      <c r="DU88" s="49"/>
      <c r="DV88" s="187"/>
      <c r="DW88" s="152">
        <v>42516</v>
      </c>
      <c r="DX88" s="186">
        <v>3.0070000000000001</v>
      </c>
      <c r="DY88" s="49"/>
      <c r="DZ88" s="187"/>
      <c r="EA88" s="152">
        <v>42516</v>
      </c>
      <c r="EB88" s="186">
        <v>3.0979999999999999</v>
      </c>
      <c r="EC88" s="49"/>
      <c r="ED88" s="186"/>
      <c r="EE88" s="152">
        <v>42516</v>
      </c>
      <c r="EF88" s="186">
        <v>3.1459999999999999</v>
      </c>
      <c r="EG88" s="186"/>
      <c r="EH88" s="187"/>
      <c r="EI88" s="152">
        <v>42516</v>
      </c>
      <c r="EJ88" s="186">
        <v>3.2290000000000001</v>
      </c>
      <c r="EK88" s="49"/>
      <c r="EL88" s="187"/>
      <c r="EM88" s="152">
        <v>42516</v>
      </c>
      <c r="EN88" s="186">
        <v>3.573</v>
      </c>
      <c r="EO88" s="49"/>
      <c r="EP88" s="187"/>
      <c r="EQ88" s="152">
        <v>42516</v>
      </c>
      <c r="ER88" s="186">
        <v>3.7170000000000001</v>
      </c>
      <c r="ES88" s="49"/>
      <c r="ET88" s="187"/>
      <c r="EU88" s="152">
        <v>42516</v>
      </c>
      <c r="EV88" s="186">
        <v>4.3319999999999999</v>
      </c>
      <c r="EW88" s="49"/>
      <c r="EX88" s="186"/>
      <c r="EY88" s="152">
        <v>42516</v>
      </c>
      <c r="EZ88" s="63"/>
      <c r="FA88" s="186"/>
      <c r="FB88" s="187"/>
      <c r="FC88" s="152">
        <v>42516</v>
      </c>
      <c r="FD88" s="186"/>
      <c r="FE88" s="49"/>
      <c r="FF88" s="186"/>
      <c r="FG88" s="152">
        <v>42516</v>
      </c>
      <c r="FH88" s="186"/>
      <c r="FI88" s="186"/>
      <c r="FJ88" s="187"/>
      <c r="FK88" s="152">
        <v>42516</v>
      </c>
      <c r="FL88" s="186"/>
      <c r="FM88" s="49"/>
      <c r="FN88" s="186"/>
      <c r="FO88" s="152">
        <v>42516</v>
      </c>
      <c r="FP88" s="186">
        <v>3.319</v>
      </c>
      <c r="FQ88" s="186"/>
      <c r="FR88" s="187"/>
      <c r="FS88" s="152">
        <v>42516</v>
      </c>
      <c r="FT88" s="186">
        <v>3.8170000000000002</v>
      </c>
      <c r="FU88" s="186"/>
      <c r="FV88" s="187"/>
      <c r="FW88" s="152">
        <v>42516</v>
      </c>
      <c r="FX88" s="186">
        <v>3.9409999999999998</v>
      </c>
      <c r="FY88" s="186"/>
      <c r="FZ88" s="187"/>
      <c r="GA88" s="152">
        <v>42516</v>
      </c>
      <c r="GB88" s="186"/>
      <c r="GC88" s="186"/>
      <c r="GD88" s="187"/>
      <c r="GE88" s="152">
        <v>42516</v>
      </c>
      <c r="GF88" s="186"/>
      <c r="GG88" s="49"/>
      <c r="GH88" s="186"/>
      <c r="GI88" s="152">
        <v>42516</v>
      </c>
      <c r="GJ88" s="186"/>
      <c r="GK88" s="186"/>
      <c r="GL88" s="187"/>
      <c r="GM88" s="152">
        <v>42516</v>
      </c>
      <c r="GN88" s="186"/>
      <c r="GO88" s="49"/>
      <c r="GP88" s="186"/>
      <c r="GQ88" s="152">
        <v>42516</v>
      </c>
      <c r="GR88" s="186">
        <v>3.1880000000000002</v>
      </c>
      <c r="GS88" s="49"/>
      <c r="GT88" s="186"/>
      <c r="GU88" s="152">
        <v>42516</v>
      </c>
      <c r="GV88" s="186">
        <v>3.6930000000000001</v>
      </c>
      <c r="GW88" s="49"/>
      <c r="GX88" s="186"/>
      <c r="GY88" s="152">
        <v>42516</v>
      </c>
      <c r="GZ88" s="186">
        <v>3.948</v>
      </c>
      <c r="HA88" s="186"/>
      <c r="HB88" s="187"/>
      <c r="HC88" s="152">
        <v>42516</v>
      </c>
      <c r="HD88" s="186">
        <v>4.1440000000000001</v>
      </c>
      <c r="HE88" s="49"/>
      <c r="HF88" s="186"/>
      <c r="HG88" s="152">
        <v>42516</v>
      </c>
      <c r="HH88" s="186">
        <v>4.2220000000000004</v>
      </c>
      <c r="HI88" s="49"/>
      <c r="HJ88" s="187"/>
      <c r="HK88" s="152">
        <v>42516</v>
      </c>
      <c r="HL88" s="186">
        <v>4.7370000000000001</v>
      </c>
      <c r="HM88" s="49"/>
      <c r="HN88" s="186"/>
      <c r="HO88" s="152">
        <v>42516</v>
      </c>
      <c r="HP88" s="186"/>
      <c r="HQ88" s="186"/>
      <c r="HR88" s="187"/>
      <c r="HS88" s="152">
        <v>42516</v>
      </c>
      <c r="HT88" s="186">
        <v>3.2949999999999999</v>
      </c>
      <c r="HU88" s="49"/>
      <c r="HV88" s="187"/>
      <c r="HW88" s="152">
        <v>42516</v>
      </c>
      <c r="HX88" s="186">
        <v>3.956</v>
      </c>
      <c r="HY88" s="49"/>
      <c r="HZ88" s="186"/>
      <c r="IA88" s="152">
        <v>42516</v>
      </c>
      <c r="IB88" s="186">
        <v>3.4689999999999999</v>
      </c>
      <c r="IC88" s="186"/>
      <c r="ID88" s="187"/>
      <c r="IE88" s="152">
        <v>42516</v>
      </c>
      <c r="IF88" s="186">
        <v>3.9550000000000001</v>
      </c>
      <c r="IG88" s="49"/>
      <c r="IH88" s="187"/>
      <c r="II88" s="152">
        <v>42516</v>
      </c>
      <c r="IJ88" s="186">
        <v>3.972</v>
      </c>
      <c r="IK88" s="49"/>
    </row>
    <row r="89" spans="2:245" x14ac:dyDescent="0.35">
      <c r="B89" s="187"/>
      <c r="C89" s="152">
        <v>42517</v>
      </c>
      <c r="D89" s="186"/>
      <c r="E89" s="186"/>
      <c r="F89" s="187"/>
      <c r="G89" s="152">
        <v>42517</v>
      </c>
      <c r="H89" s="186">
        <v>3.0710000000000002</v>
      </c>
      <c r="I89" s="49"/>
      <c r="J89" s="186"/>
      <c r="K89" s="152">
        <v>42517</v>
      </c>
      <c r="L89" s="186">
        <v>2.8730000000000002</v>
      </c>
      <c r="M89" s="49"/>
      <c r="N89" s="187"/>
      <c r="O89" s="152">
        <v>42517</v>
      </c>
      <c r="P89" s="186">
        <v>2.8839999999999999</v>
      </c>
      <c r="Q89" s="49"/>
      <c r="R89" s="186"/>
      <c r="S89" s="152">
        <v>42517</v>
      </c>
      <c r="T89" s="186">
        <v>3.2120000000000002</v>
      </c>
      <c r="U89" s="186"/>
      <c r="V89" s="187"/>
      <c r="W89" s="152">
        <v>42517</v>
      </c>
      <c r="X89" s="186">
        <v>3.45</v>
      </c>
      <c r="Y89" s="49"/>
      <c r="Z89" s="186"/>
      <c r="AA89" s="152">
        <v>42517</v>
      </c>
      <c r="AB89" s="186">
        <v>3.7919999999999998</v>
      </c>
      <c r="AC89" s="49"/>
      <c r="AD89" s="186"/>
      <c r="AE89" s="152">
        <v>42517</v>
      </c>
      <c r="AF89" s="186"/>
      <c r="AG89" s="186"/>
      <c r="AH89" s="187"/>
      <c r="AI89" s="152">
        <v>42517</v>
      </c>
      <c r="AJ89" s="186"/>
      <c r="AK89" s="49"/>
      <c r="AL89" s="186"/>
      <c r="AM89" s="152">
        <v>42517</v>
      </c>
      <c r="AN89" s="186">
        <v>3.0350000000000001</v>
      </c>
      <c r="AO89" s="49"/>
      <c r="AP89" s="186"/>
      <c r="AQ89" s="152">
        <v>42517</v>
      </c>
      <c r="AR89" s="186">
        <v>3.5209999999999999</v>
      </c>
      <c r="AS89" s="49"/>
      <c r="AT89" s="186"/>
      <c r="AU89" s="152">
        <v>42517</v>
      </c>
      <c r="AV89" s="186">
        <v>3.6509999999999998</v>
      </c>
      <c r="AW89" s="186"/>
      <c r="AX89" s="187"/>
      <c r="AY89" s="152">
        <v>42517</v>
      </c>
      <c r="AZ89" s="186">
        <v>3.8079999999999998</v>
      </c>
      <c r="BA89" s="49"/>
      <c r="BB89" s="187"/>
      <c r="BC89" s="152">
        <v>42517</v>
      </c>
      <c r="BD89" s="186">
        <v>4.1630000000000003</v>
      </c>
      <c r="BE89" s="49"/>
      <c r="BF89" s="187"/>
      <c r="BG89" s="152">
        <v>42517</v>
      </c>
      <c r="BH89" s="186">
        <v>3.0760000000000001</v>
      </c>
      <c r="BI89" s="49"/>
      <c r="BJ89" s="186"/>
      <c r="BK89" s="152">
        <v>42517</v>
      </c>
      <c r="BL89" s="186">
        <v>3.3759999999999999</v>
      </c>
      <c r="BM89" s="186"/>
      <c r="BN89" s="187"/>
      <c r="BO89" s="152">
        <v>42517</v>
      </c>
      <c r="BP89" s="186">
        <v>3.5979999999999999</v>
      </c>
      <c r="BQ89" s="49"/>
      <c r="BR89" s="186"/>
      <c r="BS89" s="152">
        <v>42517</v>
      </c>
      <c r="BT89" s="186">
        <v>4.1980000000000004</v>
      </c>
      <c r="BU89" s="49"/>
      <c r="BV89" s="186"/>
      <c r="BW89" s="152">
        <v>42517</v>
      </c>
      <c r="BX89" s="186"/>
      <c r="BY89" s="186"/>
      <c r="BZ89" s="187"/>
      <c r="CA89" s="152">
        <v>42517</v>
      </c>
      <c r="CB89" s="186">
        <v>3.7250000000000001</v>
      </c>
      <c r="CC89" s="49"/>
      <c r="CD89" s="187"/>
      <c r="CE89" s="152">
        <v>42517</v>
      </c>
      <c r="CF89" s="186">
        <v>4.0289999999999999</v>
      </c>
      <c r="CG89" s="49"/>
      <c r="CH89" s="186"/>
      <c r="CI89" s="152">
        <v>42517</v>
      </c>
      <c r="CJ89" s="186">
        <v>3.84</v>
      </c>
      <c r="CK89" s="186"/>
      <c r="CL89" s="187"/>
      <c r="CM89" s="152">
        <v>42517</v>
      </c>
      <c r="CN89" s="186"/>
      <c r="CO89" s="49"/>
      <c r="CP89" s="186"/>
      <c r="CQ89" s="152">
        <v>42517</v>
      </c>
      <c r="CR89" s="186">
        <v>3.198</v>
      </c>
      <c r="CS89" s="186"/>
      <c r="CT89" s="187"/>
      <c r="CU89" s="152">
        <v>42517</v>
      </c>
      <c r="CV89" s="186">
        <v>3.5460000000000003</v>
      </c>
      <c r="CW89" s="49"/>
      <c r="CX89" s="187"/>
      <c r="CY89" s="152">
        <v>42517</v>
      </c>
      <c r="CZ89" s="186">
        <v>3.5579999999999998</v>
      </c>
      <c r="DA89" s="49"/>
      <c r="DB89" s="186"/>
      <c r="DC89" s="152">
        <v>42517</v>
      </c>
      <c r="DD89" s="186">
        <v>3.8919999999999999</v>
      </c>
      <c r="DE89" s="186"/>
      <c r="DF89" s="190"/>
      <c r="DG89" s="194">
        <v>42517</v>
      </c>
      <c r="DH89" s="247">
        <v>3.9969999999999999</v>
      </c>
      <c r="DI89" s="191"/>
      <c r="DJ89" s="187"/>
      <c r="DK89" s="152">
        <v>42517</v>
      </c>
      <c r="DL89" s="186"/>
      <c r="DM89" s="49"/>
      <c r="DN89" s="186"/>
      <c r="DO89" s="152">
        <v>42517</v>
      </c>
      <c r="DP89" s="186"/>
      <c r="DQ89" s="186"/>
      <c r="DR89" s="187"/>
      <c r="DS89" s="152">
        <v>42517</v>
      </c>
      <c r="DT89" s="186">
        <v>2.7890000000000001</v>
      </c>
      <c r="DU89" s="49"/>
      <c r="DV89" s="187"/>
      <c r="DW89" s="152">
        <v>42517</v>
      </c>
      <c r="DX89" s="186">
        <v>2.9870000000000001</v>
      </c>
      <c r="DY89" s="49"/>
      <c r="DZ89" s="187"/>
      <c r="EA89" s="152">
        <v>42517</v>
      </c>
      <c r="EB89" s="186">
        <v>3.0790000000000002</v>
      </c>
      <c r="EC89" s="49"/>
      <c r="ED89" s="186"/>
      <c r="EE89" s="152">
        <v>42517</v>
      </c>
      <c r="EF89" s="186">
        <v>3.1259999999999999</v>
      </c>
      <c r="EG89" s="186"/>
      <c r="EH89" s="187"/>
      <c r="EI89" s="152">
        <v>42517</v>
      </c>
      <c r="EJ89" s="186">
        <v>3.2090000000000001</v>
      </c>
      <c r="EK89" s="49"/>
      <c r="EL89" s="187"/>
      <c r="EM89" s="152">
        <v>42517</v>
      </c>
      <c r="EN89" s="186">
        <v>3.556</v>
      </c>
      <c r="EO89" s="49"/>
      <c r="EP89" s="187"/>
      <c r="EQ89" s="152">
        <v>42517</v>
      </c>
      <c r="ER89" s="186">
        <v>3.6989999999999998</v>
      </c>
      <c r="ES89" s="49"/>
      <c r="ET89" s="187"/>
      <c r="EU89" s="152">
        <v>42517</v>
      </c>
      <c r="EV89" s="186">
        <v>4.3220000000000001</v>
      </c>
      <c r="EW89" s="49"/>
      <c r="EX89" s="186"/>
      <c r="EY89" s="152">
        <v>42517</v>
      </c>
      <c r="EZ89" s="63"/>
      <c r="FA89" s="186"/>
      <c r="FB89" s="187"/>
      <c r="FC89" s="152">
        <v>42517</v>
      </c>
      <c r="FD89" s="186"/>
      <c r="FE89" s="49"/>
      <c r="FF89" s="186"/>
      <c r="FG89" s="152">
        <v>42517</v>
      </c>
      <c r="FH89" s="186"/>
      <c r="FI89" s="186"/>
      <c r="FJ89" s="187"/>
      <c r="FK89" s="152">
        <v>42517</v>
      </c>
      <c r="FL89" s="186"/>
      <c r="FM89" s="49"/>
      <c r="FN89" s="186"/>
      <c r="FO89" s="152">
        <v>42517</v>
      </c>
      <c r="FP89" s="186">
        <v>3.3</v>
      </c>
      <c r="FQ89" s="186"/>
      <c r="FR89" s="187"/>
      <c r="FS89" s="152">
        <v>42517</v>
      </c>
      <c r="FT89" s="186">
        <v>3.8</v>
      </c>
      <c r="FU89" s="186"/>
      <c r="FV89" s="187"/>
      <c r="FW89" s="152">
        <v>42517</v>
      </c>
      <c r="FX89" s="186">
        <v>3.9159999999999999</v>
      </c>
      <c r="FY89" s="186"/>
      <c r="FZ89" s="187"/>
      <c r="GA89" s="152">
        <v>42517</v>
      </c>
      <c r="GB89" s="186"/>
      <c r="GC89" s="186"/>
      <c r="GD89" s="187"/>
      <c r="GE89" s="152">
        <v>42517</v>
      </c>
      <c r="GF89" s="186"/>
      <c r="GG89" s="49"/>
      <c r="GH89" s="186"/>
      <c r="GI89" s="152">
        <v>42517</v>
      </c>
      <c r="GJ89" s="186"/>
      <c r="GK89" s="186"/>
      <c r="GL89" s="187"/>
      <c r="GM89" s="152">
        <v>42517</v>
      </c>
      <c r="GN89" s="186"/>
      <c r="GO89" s="49"/>
      <c r="GP89" s="186"/>
      <c r="GQ89" s="152">
        <v>42517</v>
      </c>
      <c r="GR89" s="186">
        <v>3.18</v>
      </c>
      <c r="GS89" s="49"/>
      <c r="GT89" s="186"/>
      <c r="GU89" s="152">
        <v>42517</v>
      </c>
      <c r="GV89" s="186">
        <v>3.6749999999999998</v>
      </c>
      <c r="GW89" s="49"/>
      <c r="GX89" s="186"/>
      <c r="GY89" s="152">
        <v>42517</v>
      </c>
      <c r="GZ89" s="186">
        <v>3.927</v>
      </c>
      <c r="HA89" s="186"/>
      <c r="HB89" s="187"/>
      <c r="HC89" s="152">
        <v>42517</v>
      </c>
      <c r="HD89" s="186">
        <v>4.1260000000000003</v>
      </c>
      <c r="HE89" s="49"/>
      <c r="HF89" s="186"/>
      <c r="HG89" s="152">
        <v>42517</v>
      </c>
      <c r="HH89" s="186">
        <v>4.2030000000000003</v>
      </c>
      <c r="HI89" s="49"/>
      <c r="HJ89" s="187"/>
      <c r="HK89" s="152">
        <v>42517</v>
      </c>
      <c r="HL89" s="186">
        <v>4.7210000000000001</v>
      </c>
      <c r="HM89" s="49"/>
      <c r="HN89" s="186"/>
      <c r="HO89" s="152">
        <v>42517</v>
      </c>
      <c r="HP89" s="186"/>
      <c r="HQ89" s="186"/>
      <c r="HR89" s="187"/>
      <c r="HS89" s="152">
        <v>42517</v>
      </c>
      <c r="HT89" s="186">
        <v>3.2730000000000001</v>
      </c>
      <c r="HU89" s="49"/>
      <c r="HV89" s="187"/>
      <c r="HW89" s="152">
        <v>42517</v>
      </c>
      <c r="HX89" s="186">
        <v>3.9359999999999999</v>
      </c>
      <c r="HY89" s="49"/>
      <c r="HZ89" s="186"/>
      <c r="IA89" s="152">
        <v>42517</v>
      </c>
      <c r="IB89" s="186">
        <v>3.4510000000000001</v>
      </c>
      <c r="IC89" s="186"/>
      <c r="ID89" s="187"/>
      <c r="IE89" s="152">
        <v>42517</v>
      </c>
      <c r="IF89" s="186">
        <v>3.9350000000000001</v>
      </c>
      <c r="IG89" s="49"/>
      <c r="IH89" s="187"/>
      <c r="II89" s="152">
        <v>42517</v>
      </c>
      <c r="IJ89" s="186">
        <v>3.95</v>
      </c>
      <c r="IK89" s="49"/>
    </row>
    <row r="90" spans="2:245" x14ac:dyDescent="0.35">
      <c r="B90" s="187"/>
      <c r="C90" s="152">
        <v>42520</v>
      </c>
      <c r="D90" s="186"/>
      <c r="E90" s="186"/>
      <c r="F90" s="187"/>
      <c r="G90" s="152">
        <v>42520</v>
      </c>
      <c r="H90" s="186">
        <v>3.081</v>
      </c>
      <c r="I90" s="49"/>
      <c r="J90" s="186"/>
      <c r="K90" s="152">
        <v>42520</v>
      </c>
      <c r="L90" s="186">
        <v>2.89</v>
      </c>
      <c r="M90" s="49"/>
      <c r="N90" s="187"/>
      <c r="O90" s="152">
        <v>42520</v>
      </c>
      <c r="P90" s="186">
        <v>2.895</v>
      </c>
      <c r="Q90" s="49"/>
      <c r="R90" s="186"/>
      <c r="S90" s="152">
        <v>42520</v>
      </c>
      <c r="T90" s="186">
        <v>3.2439999999999998</v>
      </c>
      <c r="U90" s="186"/>
      <c r="V90" s="187"/>
      <c r="W90" s="152">
        <v>42520</v>
      </c>
      <c r="X90" s="186">
        <v>3.49</v>
      </c>
      <c r="Y90" s="49"/>
      <c r="Z90" s="186"/>
      <c r="AA90" s="152">
        <v>42520</v>
      </c>
      <c r="AB90" s="186">
        <v>3.8250000000000002</v>
      </c>
      <c r="AC90" s="49"/>
      <c r="AD90" s="186"/>
      <c r="AE90" s="152">
        <v>42520</v>
      </c>
      <c r="AF90" s="186"/>
      <c r="AG90" s="186"/>
      <c r="AH90" s="187"/>
      <c r="AI90" s="152">
        <v>42520</v>
      </c>
      <c r="AJ90" s="186"/>
      <c r="AK90" s="49"/>
      <c r="AL90" s="186"/>
      <c r="AM90" s="152">
        <v>42520</v>
      </c>
      <c r="AN90" s="186">
        <v>3.0569999999999999</v>
      </c>
      <c r="AO90" s="49"/>
      <c r="AP90" s="186"/>
      <c r="AQ90" s="152">
        <v>42520</v>
      </c>
      <c r="AR90" s="186">
        <v>3.5449999999999999</v>
      </c>
      <c r="AS90" s="49"/>
      <c r="AT90" s="186"/>
      <c r="AU90" s="152">
        <v>42520</v>
      </c>
      <c r="AV90" s="186">
        <v>3.6790000000000003</v>
      </c>
      <c r="AW90" s="186"/>
      <c r="AX90" s="187"/>
      <c r="AY90" s="152">
        <v>42520</v>
      </c>
      <c r="AZ90" s="186">
        <v>3.8529999999999998</v>
      </c>
      <c r="BA90" s="49"/>
      <c r="BB90" s="187"/>
      <c r="BC90" s="152">
        <v>42520</v>
      </c>
      <c r="BD90" s="186">
        <v>4.1849999999999996</v>
      </c>
      <c r="BE90" s="49"/>
      <c r="BF90" s="187"/>
      <c r="BG90" s="152">
        <v>42520</v>
      </c>
      <c r="BH90" s="186">
        <v>3.0990000000000002</v>
      </c>
      <c r="BI90" s="49"/>
      <c r="BJ90" s="186"/>
      <c r="BK90" s="152">
        <v>42520</v>
      </c>
      <c r="BL90" s="186">
        <v>3.407</v>
      </c>
      <c r="BM90" s="186"/>
      <c r="BN90" s="187"/>
      <c r="BO90" s="152">
        <v>42520</v>
      </c>
      <c r="BP90" s="186">
        <v>3.6269999999999998</v>
      </c>
      <c r="BQ90" s="49"/>
      <c r="BR90" s="186"/>
      <c r="BS90" s="152">
        <v>42520</v>
      </c>
      <c r="BT90" s="186">
        <v>4.2290000000000001</v>
      </c>
      <c r="BU90" s="49"/>
      <c r="BV90" s="186"/>
      <c r="BW90" s="152">
        <v>42520</v>
      </c>
      <c r="BX90" s="186"/>
      <c r="BY90" s="186"/>
      <c r="BZ90" s="187"/>
      <c r="CA90" s="152">
        <v>42520</v>
      </c>
      <c r="CB90" s="186">
        <v>3.7490000000000001</v>
      </c>
      <c r="CC90" s="49"/>
      <c r="CD90" s="187"/>
      <c r="CE90" s="152">
        <v>42520</v>
      </c>
      <c r="CF90" s="186">
        <v>4.1059999999999999</v>
      </c>
      <c r="CG90" s="49"/>
      <c r="CH90" s="186"/>
      <c r="CI90" s="152">
        <v>42520</v>
      </c>
      <c r="CJ90" s="186">
        <v>3.8820000000000001</v>
      </c>
      <c r="CK90" s="186"/>
      <c r="CL90" s="187"/>
      <c r="CM90" s="152">
        <v>42520</v>
      </c>
      <c r="CN90" s="186"/>
      <c r="CO90" s="49"/>
      <c r="CP90" s="186"/>
      <c r="CQ90" s="152">
        <v>42520</v>
      </c>
      <c r="CR90" s="186">
        <v>3.2189999999999999</v>
      </c>
      <c r="CS90" s="186"/>
      <c r="CT90" s="187"/>
      <c r="CU90" s="152">
        <v>42520</v>
      </c>
      <c r="CV90" s="186">
        <v>3.5270000000000001</v>
      </c>
      <c r="CW90" s="49"/>
      <c r="CX90" s="187"/>
      <c r="CY90" s="152">
        <v>42520</v>
      </c>
      <c r="CZ90" s="186">
        <v>3.589</v>
      </c>
      <c r="DA90" s="49"/>
      <c r="DB90" s="186"/>
      <c r="DC90" s="152">
        <v>42520</v>
      </c>
      <c r="DD90" s="186">
        <v>3.931</v>
      </c>
      <c r="DE90" s="186"/>
      <c r="DF90" s="190"/>
      <c r="DG90" s="194">
        <v>42520</v>
      </c>
      <c r="DH90" s="247">
        <v>4.0250000000000004</v>
      </c>
      <c r="DI90" s="191"/>
      <c r="DJ90" s="187"/>
      <c r="DK90" s="152">
        <v>42520</v>
      </c>
      <c r="DL90" s="186"/>
      <c r="DM90" s="49"/>
      <c r="DN90" s="186"/>
      <c r="DO90" s="152">
        <v>42520</v>
      </c>
      <c r="DP90" s="186"/>
      <c r="DQ90" s="186"/>
      <c r="DR90" s="187"/>
      <c r="DS90" s="152">
        <v>42520</v>
      </c>
      <c r="DT90" s="186">
        <v>2.8149999999999999</v>
      </c>
      <c r="DU90" s="49"/>
      <c r="DV90" s="187"/>
      <c r="DW90" s="152">
        <v>42520</v>
      </c>
      <c r="DX90" s="186">
        <v>3.0350000000000001</v>
      </c>
      <c r="DY90" s="49"/>
      <c r="DZ90" s="187"/>
      <c r="EA90" s="152">
        <v>42520</v>
      </c>
      <c r="EB90" s="186">
        <v>3.1310000000000002</v>
      </c>
      <c r="EC90" s="49"/>
      <c r="ED90" s="186"/>
      <c r="EE90" s="152">
        <v>42520</v>
      </c>
      <c r="EF90" s="186">
        <v>3.157</v>
      </c>
      <c r="EG90" s="186"/>
      <c r="EH90" s="187"/>
      <c r="EI90" s="152">
        <v>42520</v>
      </c>
      <c r="EJ90" s="186">
        <v>3.2679999999999998</v>
      </c>
      <c r="EK90" s="49"/>
      <c r="EL90" s="187"/>
      <c r="EM90" s="152">
        <v>42520</v>
      </c>
      <c r="EN90" s="186">
        <v>3.581</v>
      </c>
      <c r="EO90" s="49"/>
      <c r="EP90" s="187"/>
      <c r="EQ90" s="152">
        <v>42520</v>
      </c>
      <c r="ER90" s="186">
        <v>3.7560000000000002</v>
      </c>
      <c r="ES90" s="49"/>
      <c r="ET90" s="187"/>
      <c r="EU90" s="152">
        <v>42520</v>
      </c>
      <c r="EV90" s="186">
        <v>4.3529999999999998</v>
      </c>
      <c r="EW90" s="49"/>
      <c r="EX90" s="186"/>
      <c r="EY90" s="152">
        <v>42520</v>
      </c>
      <c r="EZ90" s="63"/>
      <c r="FA90" s="186"/>
      <c r="FB90" s="187"/>
      <c r="FC90" s="152">
        <v>42520</v>
      </c>
      <c r="FD90" s="186"/>
      <c r="FE90" s="49"/>
      <c r="FF90" s="186"/>
      <c r="FG90" s="152">
        <v>42520</v>
      </c>
      <c r="FH90" s="186"/>
      <c r="FI90" s="186"/>
      <c r="FJ90" s="187"/>
      <c r="FK90" s="152">
        <v>42520</v>
      </c>
      <c r="FL90" s="186"/>
      <c r="FM90" s="49"/>
      <c r="FN90" s="186"/>
      <c r="FO90" s="152">
        <v>42520</v>
      </c>
      <c r="FP90" s="186">
        <v>3.3210000000000002</v>
      </c>
      <c r="FQ90" s="186"/>
      <c r="FR90" s="187"/>
      <c r="FS90" s="152">
        <v>42520</v>
      </c>
      <c r="FT90" s="186">
        <v>3.8279999999999998</v>
      </c>
      <c r="FU90" s="186"/>
      <c r="FV90" s="187"/>
      <c r="FW90" s="152">
        <v>42520</v>
      </c>
      <c r="FX90" s="186">
        <v>3.94</v>
      </c>
      <c r="FY90" s="186"/>
      <c r="FZ90" s="187"/>
      <c r="GA90" s="152">
        <v>42520</v>
      </c>
      <c r="GB90" s="186"/>
      <c r="GC90" s="186"/>
      <c r="GD90" s="187"/>
      <c r="GE90" s="152">
        <v>42520</v>
      </c>
      <c r="GF90" s="186"/>
      <c r="GG90" s="49"/>
      <c r="GH90" s="186"/>
      <c r="GI90" s="152">
        <v>42520</v>
      </c>
      <c r="GJ90" s="186"/>
      <c r="GK90" s="186"/>
      <c r="GL90" s="187"/>
      <c r="GM90" s="152">
        <v>42520</v>
      </c>
      <c r="GN90" s="186"/>
      <c r="GO90" s="49"/>
      <c r="GP90" s="186"/>
      <c r="GQ90" s="152">
        <v>42520</v>
      </c>
      <c r="GR90" s="186">
        <v>3.2050000000000001</v>
      </c>
      <c r="GS90" s="49"/>
      <c r="GT90" s="186"/>
      <c r="GU90" s="152">
        <v>42520</v>
      </c>
      <c r="GV90" s="186">
        <v>3.734</v>
      </c>
      <c r="GW90" s="49"/>
      <c r="GX90" s="186"/>
      <c r="GY90" s="152">
        <v>42520</v>
      </c>
      <c r="GZ90" s="186">
        <v>3.9710000000000001</v>
      </c>
      <c r="HA90" s="186"/>
      <c r="HB90" s="187"/>
      <c r="HC90" s="152">
        <v>42520</v>
      </c>
      <c r="HD90" s="186">
        <v>4.16</v>
      </c>
      <c r="HE90" s="49"/>
      <c r="HF90" s="186"/>
      <c r="HG90" s="152">
        <v>42520</v>
      </c>
      <c r="HH90" s="186">
        <v>4.2249999999999996</v>
      </c>
      <c r="HI90" s="49"/>
      <c r="HJ90" s="187"/>
      <c r="HK90" s="152">
        <v>42520</v>
      </c>
      <c r="HL90" s="186">
        <v>4.7469999999999999</v>
      </c>
      <c r="HM90" s="49"/>
      <c r="HN90" s="186"/>
      <c r="HO90" s="152">
        <v>42520</v>
      </c>
      <c r="HP90" s="186"/>
      <c r="HQ90" s="186"/>
      <c r="HR90" s="187"/>
      <c r="HS90" s="152">
        <v>42520</v>
      </c>
      <c r="HT90" s="186">
        <v>3.2989999999999999</v>
      </c>
      <c r="HU90" s="49"/>
      <c r="HV90" s="187"/>
      <c r="HW90" s="152">
        <v>42520</v>
      </c>
      <c r="HX90" s="186">
        <v>3.9769999999999999</v>
      </c>
      <c r="HY90" s="49"/>
      <c r="HZ90" s="186"/>
      <c r="IA90" s="152">
        <v>42520</v>
      </c>
      <c r="IB90" s="186">
        <v>3.4620000000000002</v>
      </c>
      <c r="IC90" s="186"/>
      <c r="ID90" s="187"/>
      <c r="IE90" s="152">
        <v>42520</v>
      </c>
      <c r="IF90" s="186">
        <v>3.9649999999999999</v>
      </c>
      <c r="IG90" s="49"/>
      <c r="IH90" s="187"/>
      <c r="II90" s="152">
        <v>42520</v>
      </c>
      <c r="IJ90" s="186">
        <v>3.9939999999999998</v>
      </c>
      <c r="IK90" s="49"/>
    </row>
    <row r="91" spans="2:245" x14ac:dyDescent="0.35">
      <c r="B91" s="187"/>
      <c r="C91" s="152">
        <v>42521</v>
      </c>
      <c r="D91" s="186"/>
      <c r="E91" s="186"/>
      <c r="F91" s="187"/>
      <c r="G91" s="152">
        <v>42521</v>
      </c>
      <c r="H91" s="186">
        <v>3.1059999999999999</v>
      </c>
      <c r="I91" s="49"/>
      <c r="J91" s="186"/>
      <c r="K91" s="152">
        <v>42521</v>
      </c>
      <c r="L91" s="186">
        <v>2.91</v>
      </c>
      <c r="M91" s="49"/>
      <c r="N91" s="187"/>
      <c r="O91" s="152">
        <v>42521</v>
      </c>
      <c r="P91" s="186">
        <v>2.9249999999999998</v>
      </c>
      <c r="Q91" s="49"/>
      <c r="R91" s="186"/>
      <c r="S91" s="152">
        <v>42521</v>
      </c>
      <c r="T91" s="186">
        <v>3.2640000000000002</v>
      </c>
      <c r="U91" s="186"/>
      <c r="V91" s="187"/>
      <c r="W91" s="152">
        <v>42521</v>
      </c>
      <c r="X91" s="186">
        <v>3.5129999999999999</v>
      </c>
      <c r="Y91" s="49"/>
      <c r="Z91" s="186"/>
      <c r="AA91" s="152">
        <v>42521</v>
      </c>
      <c r="AB91" s="186">
        <v>3.8570000000000002</v>
      </c>
      <c r="AC91" s="49"/>
      <c r="AD91" s="186"/>
      <c r="AE91" s="152">
        <v>42521</v>
      </c>
      <c r="AF91" s="186"/>
      <c r="AG91" s="186"/>
      <c r="AH91" s="187"/>
      <c r="AI91" s="152">
        <v>42521</v>
      </c>
      <c r="AJ91" s="186"/>
      <c r="AK91" s="49"/>
      <c r="AL91" s="186"/>
      <c r="AM91" s="152">
        <v>42521</v>
      </c>
      <c r="AN91" s="186">
        <v>3.073</v>
      </c>
      <c r="AO91" s="49"/>
      <c r="AP91" s="186"/>
      <c r="AQ91" s="152">
        <v>42521</v>
      </c>
      <c r="AR91" s="186">
        <v>3.5709999999999997</v>
      </c>
      <c r="AS91" s="49"/>
      <c r="AT91" s="186"/>
      <c r="AU91" s="152">
        <v>42521</v>
      </c>
      <c r="AV91" s="186">
        <v>3.7050000000000001</v>
      </c>
      <c r="AW91" s="186"/>
      <c r="AX91" s="187"/>
      <c r="AY91" s="152">
        <v>42521</v>
      </c>
      <c r="AZ91" s="186">
        <v>3.8849999999999998</v>
      </c>
      <c r="BA91" s="49"/>
      <c r="BB91" s="187"/>
      <c r="BC91" s="152">
        <v>42521</v>
      </c>
      <c r="BD91" s="186">
        <v>4.2270000000000003</v>
      </c>
      <c r="BE91" s="49"/>
      <c r="BF91" s="187"/>
      <c r="BG91" s="152">
        <v>42521</v>
      </c>
      <c r="BH91" s="186">
        <v>3.117</v>
      </c>
      <c r="BI91" s="49"/>
      <c r="BJ91" s="186"/>
      <c r="BK91" s="152">
        <v>42521</v>
      </c>
      <c r="BL91" s="186">
        <v>3.4249999999999998</v>
      </c>
      <c r="BM91" s="186"/>
      <c r="BN91" s="187"/>
      <c r="BO91" s="152">
        <v>42521</v>
      </c>
      <c r="BP91" s="186">
        <v>3.649</v>
      </c>
      <c r="BQ91" s="49"/>
      <c r="BR91" s="186"/>
      <c r="BS91" s="152">
        <v>42521</v>
      </c>
      <c r="BT91" s="186">
        <v>4.2640000000000002</v>
      </c>
      <c r="BU91" s="49"/>
      <c r="BV91" s="186"/>
      <c r="BW91" s="152">
        <v>42521</v>
      </c>
      <c r="BX91" s="186"/>
      <c r="BY91" s="186"/>
      <c r="BZ91" s="187"/>
      <c r="CA91" s="152">
        <v>42521</v>
      </c>
      <c r="CB91" s="186">
        <v>3.778</v>
      </c>
      <c r="CC91" s="49"/>
      <c r="CD91" s="187"/>
      <c r="CE91" s="152">
        <v>42521</v>
      </c>
      <c r="CF91" s="186">
        <v>4.1289999999999996</v>
      </c>
      <c r="CG91" s="49"/>
      <c r="CH91" s="186"/>
      <c r="CI91" s="152">
        <v>42521</v>
      </c>
      <c r="CJ91" s="186">
        <v>3.911</v>
      </c>
      <c r="CK91" s="186"/>
      <c r="CL91" s="187"/>
      <c r="CM91" s="152">
        <v>42521</v>
      </c>
      <c r="CN91" s="186"/>
      <c r="CO91" s="49"/>
      <c r="CP91" s="186"/>
      <c r="CQ91" s="152">
        <v>42521</v>
      </c>
      <c r="CR91" s="186">
        <v>3.2450000000000001</v>
      </c>
      <c r="CS91" s="186"/>
      <c r="CT91" s="187"/>
      <c r="CU91" s="152">
        <v>42521</v>
      </c>
      <c r="CV91" s="186">
        <v>3.5880000000000001</v>
      </c>
      <c r="CW91" s="49"/>
      <c r="CX91" s="187"/>
      <c r="CY91" s="152">
        <v>42521</v>
      </c>
      <c r="CZ91" s="186">
        <v>3.605</v>
      </c>
      <c r="DA91" s="49"/>
      <c r="DB91" s="186"/>
      <c r="DC91" s="152">
        <v>42521</v>
      </c>
      <c r="DD91" s="186">
        <v>3.9489999999999998</v>
      </c>
      <c r="DE91" s="186"/>
      <c r="DF91" s="190"/>
      <c r="DG91" s="194">
        <v>42521</v>
      </c>
      <c r="DH91" s="247">
        <v>4.0579999999999998</v>
      </c>
      <c r="DI91" s="191"/>
      <c r="DJ91" s="187"/>
      <c r="DK91" s="152">
        <v>42521</v>
      </c>
      <c r="DL91" s="186"/>
      <c r="DM91" s="49"/>
      <c r="DN91" s="186"/>
      <c r="DO91" s="152">
        <v>42521</v>
      </c>
      <c r="DP91" s="186"/>
      <c r="DQ91" s="186"/>
      <c r="DR91" s="187"/>
      <c r="DS91" s="152">
        <v>42521</v>
      </c>
      <c r="DT91" s="186">
        <v>2.84</v>
      </c>
      <c r="DU91" s="49"/>
      <c r="DV91" s="187"/>
      <c r="DW91" s="152">
        <v>42521</v>
      </c>
      <c r="DX91" s="186">
        <v>3.0369999999999999</v>
      </c>
      <c r="DY91" s="49"/>
      <c r="DZ91" s="187"/>
      <c r="EA91" s="152">
        <v>42521</v>
      </c>
      <c r="EB91" s="186">
        <v>3.129</v>
      </c>
      <c r="EC91" s="49"/>
      <c r="ED91" s="186"/>
      <c r="EE91" s="152">
        <v>42521</v>
      </c>
      <c r="EF91" s="186">
        <v>3.1779999999999999</v>
      </c>
      <c r="EG91" s="186"/>
      <c r="EH91" s="187"/>
      <c r="EI91" s="152">
        <v>42521</v>
      </c>
      <c r="EJ91" s="186">
        <v>3.2640000000000002</v>
      </c>
      <c r="EK91" s="49"/>
      <c r="EL91" s="187"/>
      <c r="EM91" s="152">
        <v>42521</v>
      </c>
      <c r="EN91" s="186">
        <v>3.6120000000000001</v>
      </c>
      <c r="EO91" s="49"/>
      <c r="EP91" s="187"/>
      <c r="EQ91" s="152">
        <v>42521</v>
      </c>
      <c r="ER91" s="186">
        <v>3.7650000000000001</v>
      </c>
      <c r="ES91" s="49"/>
      <c r="ET91" s="187"/>
      <c r="EU91" s="152">
        <v>42521</v>
      </c>
      <c r="EV91" s="186">
        <v>4.391</v>
      </c>
      <c r="EW91" s="49"/>
      <c r="EX91" s="186"/>
      <c r="EY91" s="152">
        <v>42521</v>
      </c>
      <c r="EZ91" s="63"/>
      <c r="FA91" s="186"/>
      <c r="FB91" s="187"/>
      <c r="FC91" s="152">
        <v>42521</v>
      </c>
      <c r="FD91" s="186"/>
      <c r="FE91" s="49"/>
      <c r="FF91" s="186"/>
      <c r="FG91" s="152">
        <v>42521</v>
      </c>
      <c r="FH91" s="186"/>
      <c r="FI91" s="186"/>
      <c r="FJ91" s="187"/>
      <c r="FK91" s="152">
        <v>42521</v>
      </c>
      <c r="FL91" s="186"/>
      <c r="FM91" s="49"/>
      <c r="FN91" s="186"/>
      <c r="FO91" s="152">
        <v>42521</v>
      </c>
      <c r="FP91" s="186">
        <v>3.3420000000000001</v>
      </c>
      <c r="FQ91" s="186"/>
      <c r="FR91" s="187"/>
      <c r="FS91" s="152">
        <v>42521</v>
      </c>
      <c r="FT91" s="186">
        <v>3.8580000000000001</v>
      </c>
      <c r="FU91" s="186"/>
      <c r="FV91" s="187"/>
      <c r="FW91" s="152">
        <v>42521</v>
      </c>
      <c r="FX91" s="186">
        <v>3.9779999999999998</v>
      </c>
      <c r="FY91" s="186"/>
      <c r="FZ91" s="187"/>
      <c r="GA91" s="152">
        <v>42521</v>
      </c>
      <c r="GB91" s="186"/>
      <c r="GC91" s="186"/>
      <c r="GD91" s="187"/>
      <c r="GE91" s="152">
        <v>42521</v>
      </c>
      <c r="GF91" s="186"/>
      <c r="GG91" s="49"/>
      <c r="GH91" s="186"/>
      <c r="GI91" s="152">
        <v>42521</v>
      </c>
      <c r="GJ91" s="186"/>
      <c r="GK91" s="186"/>
      <c r="GL91" s="187"/>
      <c r="GM91" s="152">
        <v>42521</v>
      </c>
      <c r="GN91" s="186"/>
      <c r="GO91" s="49"/>
      <c r="GP91" s="186"/>
      <c r="GQ91" s="152">
        <v>42521</v>
      </c>
      <c r="GR91" s="186">
        <v>3.2269999999999999</v>
      </c>
      <c r="GS91" s="49"/>
      <c r="GT91" s="186"/>
      <c r="GU91" s="152">
        <v>42521</v>
      </c>
      <c r="GV91" s="186">
        <v>3.726</v>
      </c>
      <c r="GW91" s="49"/>
      <c r="GX91" s="186"/>
      <c r="GY91" s="152">
        <v>42521</v>
      </c>
      <c r="GZ91" s="186">
        <v>3.9990000000000001</v>
      </c>
      <c r="HA91" s="186"/>
      <c r="HB91" s="187"/>
      <c r="HC91" s="152">
        <v>42521</v>
      </c>
      <c r="HD91" s="186">
        <v>4.1900000000000004</v>
      </c>
      <c r="HE91" s="49"/>
      <c r="HF91" s="186"/>
      <c r="HG91" s="152">
        <v>42521</v>
      </c>
      <c r="HH91" s="186">
        <v>4.2670000000000003</v>
      </c>
      <c r="HI91" s="49"/>
      <c r="HJ91" s="187"/>
      <c r="HK91" s="152">
        <v>42521</v>
      </c>
      <c r="HL91" s="186">
        <v>4.7889999999999997</v>
      </c>
      <c r="HM91" s="49"/>
      <c r="HN91" s="186"/>
      <c r="HO91" s="152">
        <v>42521</v>
      </c>
      <c r="HP91" s="186"/>
      <c r="HQ91" s="186"/>
      <c r="HR91" s="187"/>
      <c r="HS91" s="152">
        <v>42521</v>
      </c>
      <c r="HT91" s="186">
        <v>3.3250000000000002</v>
      </c>
      <c r="HU91" s="49"/>
      <c r="HV91" s="187"/>
      <c r="HW91" s="152">
        <v>42521</v>
      </c>
      <c r="HX91" s="186">
        <v>4.0129999999999999</v>
      </c>
      <c r="HY91" s="49"/>
      <c r="HZ91" s="186"/>
      <c r="IA91" s="152">
        <v>42521</v>
      </c>
      <c r="IB91" s="186">
        <v>3.4790000000000001</v>
      </c>
      <c r="IC91" s="186"/>
      <c r="ID91" s="187"/>
      <c r="IE91" s="152">
        <v>42521</v>
      </c>
      <c r="IF91" s="186">
        <v>3.9969999999999999</v>
      </c>
      <c r="IG91" s="49"/>
      <c r="IH91" s="187"/>
      <c r="II91" s="152">
        <v>42521</v>
      </c>
      <c r="IJ91" s="186">
        <v>4.0149999999999997</v>
      </c>
      <c r="IK91" s="49"/>
    </row>
    <row r="92" spans="2:245" x14ac:dyDescent="0.35">
      <c r="B92" s="187"/>
      <c r="C92" s="152">
        <v>42522</v>
      </c>
      <c r="D92" s="186"/>
      <c r="E92" s="186"/>
      <c r="F92" s="187"/>
      <c r="G92" s="152">
        <v>42522</v>
      </c>
      <c r="H92" s="186">
        <v>3.11</v>
      </c>
      <c r="I92" s="49"/>
      <c r="J92" s="186"/>
      <c r="K92" s="152">
        <v>42522</v>
      </c>
      <c r="L92" s="186">
        <v>2.9390000000000001</v>
      </c>
      <c r="M92" s="49"/>
      <c r="N92" s="187"/>
      <c r="O92" s="152">
        <v>42522</v>
      </c>
      <c r="P92" s="186">
        <v>2.915</v>
      </c>
      <c r="Q92" s="49"/>
      <c r="R92" s="186"/>
      <c r="S92" s="152">
        <v>42522</v>
      </c>
      <c r="T92" s="186">
        <v>3.2439999999999998</v>
      </c>
      <c r="U92" s="186"/>
      <c r="V92" s="187"/>
      <c r="W92" s="152">
        <v>42522</v>
      </c>
      <c r="X92" s="186">
        <v>3.5009999999999999</v>
      </c>
      <c r="Y92" s="49"/>
      <c r="Z92" s="186"/>
      <c r="AA92" s="152">
        <v>42522</v>
      </c>
      <c r="AB92" s="186">
        <v>3.8359999999999999</v>
      </c>
      <c r="AC92" s="49"/>
      <c r="AD92" s="186"/>
      <c r="AE92" s="152">
        <v>42522</v>
      </c>
      <c r="AF92" s="186"/>
      <c r="AG92" s="186"/>
      <c r="AH92" s="187"/>
      <c r="AI92" s="152">
        <v>42522</v>
      </c>
      <c r="AJ92" s="186"/>
      <c r="AK92" s="49"/>
      <c r="AL92" s="186"/>
      <c r="AM92" s="152">
        <v>42522</v>
      </c>
      <c r="AN92" s="186">
        <v>3.1110000000000002</v>
      </c>
      <c r="AO92" s="49"/>
      <c r="AP92" s="186"/>
      <c r="AQ92" s="152">
        <v>42522</v>
      </c>
      <c r="AR92" s="186">
        <v>3.5579999999999998</v>
      </c>
      <c r="AS92" s="49"/>
      <c r="AT92" s="186"/>
      <c r="AU92" s="152">
        <v>42522</v>
      </c>
      <c r="AV92" s="186">
        <v>3.694</v>
      </c>
      <c r="AW92" s="186"/>
      <c r="AX92" s="187"/>
      <c r="AY92" s="152">
        <v>42522</v>
      </c>
      <c r="AZ92" s="186">
        <v>3.8919999999999999</v>
      </c>
      <c r="BA92" s="49"/>
      <c r="BB92" s="187"/>
      <c r="BC92" s="152">
        <v>42522</v>
      </c>
      <c r="BD92" s="186">
        <v>4.2169999999999996</v>
      </c>
      <c r="BE92" s="49"/>
      <c r="BF92" s="187"/>
      <c r="BG92" s="152">
        <v>42522</v>
      </c>
      <c r="BH92" s="186">
        <v>3.1429999999999998</v>
      </c>
      <c r="BI92" s="49"/>
      <c r="BJ92" s="186"/>
      <c r="BK92" s="152">
        <v>42522</v>
      </c>
      <c r="BL92" s="186">
        <v>3.415</v>
      </c>
      <c r="BM92" s="186"/>
      <c r="BN92" s="187"/>
      <c r="BO92" s="152">
        <v>42522</v>
      </c>
      <c r="BP92" s="186">
        <v>3.6390000000000002</v>
      </c>
      <c r="BQ92" s="49"/>
      <c r="BR92" s="186"/>
      <c r="BS92" s="152">
        <v>42522</v>
      </c>
      <c r="BT92" s="186">
        <v>4.2560000000000002</v>
      </c>
      <c r="BU92" s="49"/>
      <c r="BV92" s="186"/>
      <c r="BW92" s="152">
        <v>42522</v>
      </c>
      <c r="BX92" s="186"/>
      <c r="BY92" s="186"/>
      <c r="BZ92" s="187"/>
      <c r="CA92" s="152">
        <v>42522</v>
      </c>
      <c r="CB92" s="186">
        <v>3.7640000000000002</v>
      </c>
      <c r="CC92" s="49"/>
      <c r="CD92" s="187"/>
      <c r="CE92" s="152">
        <v>42522</v>
      </c>
      <c r="CF92" s="186">
        <v>4.1020000000000003</v>
      </c>
      <c r="CG92" s="49"/>
      <c r="CH92" s="186"/>
      <c r="CI92" s="152">
        <v>42522</v>
      </c>
      <c r="CJ92" s="186">
        <v>3.899</v>
      </c>
      <c r="CK92" s="186"/>
      <c r="CL92" s="187"/>
      <c r="CM92" s="152">
        <v>42522</v>
      </c>
      <c r="CN92" s="186"/>
      <c r="CO92" s="49"/>
      <c r="CP92" s="186"/>
      <c r="CQ92" s="152">
        <v>42522</v>
      </c>
      <c r="CR92" s="186">
        <v>3.25</v>
      </c>
      <c r="CS92" s="186"/>
      <c r="CT92" s="187"/>
      <c r="CU92" s="152">
        <v>42522</v>
      </c>
      <c r="CV92" s="186">
        <v>3.593</v>
      </c>
      <c r="CW92" s="49"/>
      <c r="CX92" s="187"/>
      <c r="CY92" s="152">
        <v>42522</v>
      </c>
      <c r="CZ92" s="186">
        <v>3.589</v>
      </c>
      <c r="DA92" s="49"/>
      <c r="DB92" s="186"/>
      <c r="DC92" s="152">
        <v>42522</v>
      </c>
      <c r="DD92" s="186">
        <v>3.9420000000000002</v>
      </c>
      <c r="DE92" s="186"/>
      <c r="DF92" s="190"/>
      <c r="DG92" s="194">
        <v>42522</v>
      </c>
      <c r="DH92" s="247">
        <v>4.0449999999999999</v>
      </c>
      <c r="DI92" s="191"/>
      <c r="DJ92" s="187"/>
      <c r="DK92" s="152">
        <v>42522</v>
      </c>
      <c r="DL92" s="186"/>
      <c r="DM92" s="49"/>
      <c r="DN92" s="186"/>
      <c r="DO92" s="152">
        <v>42522</v>
      </c>
      <c r="DP92" s="186"/>
      <c r="DQ92" s="186"/>
      <c r="DR92" s="187"/>
      <c r="DS92" s="152">
        <v>42522</v>
      </c>
      <c r="DT92" s="186">
        <v>2.8479999999999999</v>
      </c>
      <c r="DU92" s="49"/>
      <c r="DV92" s="187"/>
      <c r="DW92" s="152">
        <v>42522</v>
      </c>
      <c r="DX92" s="186">
        <v>3.03</v>
      </c>
      <c r="DY92" s="49"/>
      <c r="DZ92" s="187"/>
      <c r="EA92" s="152">
        <v>42522</v>
      </c>
      <c r="EB92" s="186">
        <v>3.133</v>
      </c>
      <c r="EC92" s="49"/>
      <c r="ED92" s="186"/>
      <c r="EE92" s="152">
        <v>42522</v>
      </c>
      <c r="EF92" s="186">
        <v>3.1669999999999998</v>
      </c>
      <c r="EG92" s="186"/>
      <c r="EH92" s="187"/>
      <c r="EI92" s="152">
        <v>42522</v>
      </c>
      <c r="EJ92" s="186">
        <v>3.2530000000000001</v>
      </c>
      <c r="EK92" s="49"/>
      <c r="EL92" s="187"/>
      <c r="EM92" s="152">
        <v>42522</v>
      </c>
      <c r="EN92" s="186">
        <v>3.5949999999999998</v>
      </c>
      <c r="EO92" s="49"/>
      <c r="EP92" s="187"/>
      <c r="EQ92" s="152">
        <v>42522</v>
      </c>
      <c r="ER92" s="186">
        <v>3.758</v>
      </c>
      <c r="ES92" s="49"/>
      <c r="ET92" s="187"/>
      <c r="EU92" s="152">
        <v>42522</v>
      </c>
      <c r="EV92" s="186">
        <v>4.3849999999999998</v>
      </c>
      <c r="EW92" s="49"/>
      <c r="EX92" s="186"/>
      <c r="EY92" s="152">
        <v>42522</v>
      </c>
      <c r="EZ92" s="63"/>
      <c r="FA92" s="186"/>
      <c r="FB92" s="187"/>
      <c r="FC92" s="152">
        <v>42522</v>
      </c>
      <c r="FD92" s="186"/>
      <c r="FE92" s="49"/>
      <c r="FF92" s="186"/>
      <c r="FG92" s="152">
        <v>42522</v>
      </c>
      <c r="FH92" s="186"/>
      <c r="FI92" s="186"/>
      <c r="FJ92" s="187"/>
      <c r="FK92" s="152">
        <v>42522</v>
      </c>
      <c r="FL92" s="186"/>
      <c r="FM92" s="49"/>
      <c r="FN92" s="186"/>
      <c r="FO92" s="152">
        <v>42522</v>
      </c>
      <c r="FP92" s="186">
        <v>3.3290000000000002</v>
      </c>
      <c r="FQ92" s="186"/>
      <c r="FR92" s="187"/>
      <c r="FS92" s="152">
        <v>42522</v>
      </c>
      <c r="FT92" s="186">
        <v>3.8479999999999999</v>
      </c>
      <c r="FU92" s="186"/>
      <c r="FV92" s="187"/>
      <c r="FW92" s="152">
        <v>42522</v>
      </c>
      <c r="FX92" s="186">
        <v>3.9689999999999999</v>
      </c>
      <c r="FY92" s="186"/>
      <c r="FZ92" s="187"/>
      <c r="GA92" s="152">
        <v>42522</v>
      </c>
      <c r="GB92" s="186"/>
      <c r="GC92" s="186"/>
      <c r="GD92" s="187"/>
      <c r="GE92" s="152">
        <v>42522</v>
      </c>
      <c r="GF92" s="186"/>
      <c r="GG92" s="49"/>
      <c r="GH92" s="186"/>
      <c r="GI92" s="152">
        <v>42522</v>
      </c>
      <c r="GJ92" s="186"/>
      <c r="GK92" s="186"/>
      <c r="GL92" s="187"/>
      <c r="GM92" s="152">
        <v>42522</v>
      </c>
      <c r="GN92" s="186"/>
      <c r="GO92" s="49"/>
      <c r="GP92" s="186"/>
      <c r="GQ92" s="152">
        <v>42522</v>
      </c>
      <c r="GR92" s="186">
        <v>3.2210000000000001</v>
      </c>
      <c r="GS92" s="49"/>
      <c r="GT92" s="186"/>
      <c r="GU92" s="152">
        <v>42522</v>
      </c>
      <c r="GV92" s="186">
        <v>3.718</v>
      </c>
      <c r="GW92" s="49"/>
      <c r="GX92" s="186"/>
      <c r="GY92" s="152">
        <v>42522</v>
      </c>
      <c r="GZ92" s="186">
        <v>3.9729999999999999</v>
      </c>
      <c r="HA92" s="186"/>
      <c r="HB92" s="187"/>
      <c r="HC92" s="152">
        <v>42522</v>
      </c>
      <c r="HD92" s="186">
        <v>4.18</v>
      </c>
      <c r="HE92" s="49"/>
      <c r="HF92" s="186"/>
      <c r="HG92" s="152">
        <v>42522</v>
      </c>
      <c r="HH92" s="186">
        <v>4.2560000000000002</v>
      </c>
      <c r="HI92" s="49"/>
      <c r="HJ92" s="187"/>
      <c r="HK92" s="152">
        <v>42522</v>
      </c>
      <c r="HL92" s="186">
        <v>4.782</v>
      </c>
      <c r="HM92" s="49"/>
      <c r="HN92" s="186"/>
      <c r="HO92" s="152">
        <v>42522</v>
      </c>
      <c r="HP92" s="186"/>
      <c r="HQ92" s="186"/>
      <c r="HR92" s="187"/>
      <c r="HS92" s="152">
        <v>42522</v>
      </c>
      <c r="HT92" s="186">
        <v>3.3359999999999999</v>
      </c>
      <c r="HU92" s="49"/>
      <c r="HV92" s="187"/>
      <c r="HW92" s="152">
        <v>42522</v>
      </c>
      <c r="HX92" s="186">
        <v>3.9969999999999999</v>
      </c>
      <c r="HY92" s="49"/>
      <c r="HZ92" s="186"/>
      <c r="IA92" s="152">
        <v>42522</v>
      </c>
      <c r="IB92" s="186">
        <v>3.468</v>
      </c>
      <c r="IC92" s="186"/>
      <c r="ID92" s="187"/>
      <c r="IE92" s="152">
        <v>42522</v>
      </c>
      <c r="IF92" s="186">
        <v>3.984</v>
      </c>
      <c r="IG92" s="49"/>
      <c r="IH92" s="187"/>
      <c r="II92" s="152">
        <v>42522</v>
      </c>
      <c r="IJ92" s="186">
        <v>4.0190000000000001</v>
      </c>
      <c r="IK92" s="49"/>
    </row>
    <row r="93" spans="2:245" x14ac:dyDescent="0.35">
      <c r="B93" s="187"/>
      <c r="C93" s="152">
        <v>42523</v>
      </c>
      <c r="D93" s="186"/>
      <c r="E93" s="186"/>
      <c r="F93" s="187"/>
      <c r="G93" s="152">
        <v>42523</v>
      </c>
      <c r="H93" s="186">
        <v>3.09</v>
      </c>
      <c r="I93" s="49"/>
      <c r="J93" s="186"/>
      <c r="K93" s="152">
        <v>42523</v>
      </c>
      <c r="L93" s="186">
        <v>2.9020000000000001</v>
      </c>
      <c r="M93" s="49"/>
      <c r="N93" s="187"/>
      <c r="O93" s="152">
        <v>42523</v>
      </c>
      <c r="P93" s="186">
        <v>2.8970000000000002</v>
      </c>
      <c r="Q93" s="49"/>
      <c r="R93" s="186"/>
      <c r="S93" s="152">
        <v>42523</v>
      </c>
      <c r="T93" s="186">
        <v>3.2290000000000001</v>
      </c>
      <c r="U93" s="186"/>
      <c r="V93" s="187"/>
      <c r="W93" s="152">
        <v>42523</v>
      </c>
      <c r="X93" s="186">
        <v>3.4729999999999999</v>
      </c>
      <c r="Y93" s="49"/>
      <c r="Z93" s="186"/>
      <c r="AA93" s="152">
        <v>42523</v>
      </c>
      <c r="AB93" s="186">
        <v>3.7970000000000002</v>
      </c>
      <c r="AC93" s="49"/>
      <c r="AD93" s="186"/>
      <c r="AE93" s="152">
        <v>42523</v>
      </c>
      <c r="AF93" s="186"/>
      <c r="AG93" s="186"/>
      <c r="AH93" s="187"/>
      <c r="AI93" s="152">
        <v>42523</v>
      </c>
      <c r="AJ93" s="186"/>
      <c r="AK93" s="49"/>
      <c r="AL93" s="186"/>
      <c r="AM93" s="152">
        <v>42523</v>
      </c>
      <c r="AN93" s="186">
        <v>3.0779999999999998</v>
      </c>
      <c r="AO93" s="49"/>
      <c r="AP93" s="186"/>
      <c r="AQ93" s="152">
        <v>42523</v>
      </c>
      <c r="AR93" s="186">
        <v>3.5449999999999999</v>
      </c>
      <c r="AS93" s="49"/>
      <c r="AT93" s="186"/>
      <c r="AU93" s="152">
        <v>42523</v>
      </c>
      <c r="AV93" s="186">
        <v>3.6749999999999998</v>
      </c>
      <c r="AW93" s="186"/>
      <c r="AX93" s="187"/>
      <c r="AY93" s="152">
        <v>42523</v>
      </c>
      <c r="AZ93" s="186">
        <v>3.8650000000000002</v>
      </c>
      <c r="BA93" s="49"/>
      <c r="BB93" s="187"/>
      <c r="BC93" s="152">
        <v>42523</v>
      </c>
      <c r="BD93" s="186">
        <v>4.1859999999999999</v>
      </c>
      <c r="BE93" s="49"/>
      <c r="BF93" s="187"/>
      <c r="BG93" s="152">
        <v>42523</v>
      </c>
      <c r="BH93" s="186">
        <v>3.109</v>
      </c>
      <c r="BI93" s="49"/>
      <c r="BJ93" s="186"/>
      <c r="BK93" s="152">
        <v>42523</v>
      </c>
      <c r="BL93" s="186">
        <v>3.403</v>
      </c>
      <c r="BM93" s="186"/>
      <c r="BN93" s="187"/>
      <c r="BO93" s="152">
        <v>42523</v>
      </c>
      <c r="BP93" s="186">
        <v>3.6230000000000002</v>
      </c>
      <c r="BQ93" s="49"/>
      <c r="BR93" s="186"/>
      <c r="BS93" s="152">
        <v>42523</v>
      </c>
      <c r="BT93" s="186">
        <v>4.2210000000000001</v>
      </c>
      <c r="BU93" s="49"/>
      <c r="BV93" s="186"/>
      <c r="BW93" s="152">
        <v>42523</v>
      </c>
      <c r="BX93" s="186"/>
      <c r="BY93" s="186"/>
      <c r="BZ93" s="187"/>
      <c r="CA93" s="152">
        <v>42523</v>
      </c>
      <c r="CB93" s="186">
        <v>3.75</v>
      </c>
      <c r="CC93" s="49"/>
      <c r="CD93" s="187"/>
      <c r="CE93" s="152">
        <v>42523</v>
      </c>
      <c r="CF93" s="186">
        <v>4.1689999999999996</v>
      </c>
      <c r="CG93" s="49"/>
      <c r="CH93" s="186"/>
      <c r="CI93" s="152">
        <v>42523</v>
      </c>
      <c r="CJ93" s="186">
        <v>3.8759999999999999</v>
      </c>
      <c r="CK93" s="186"/>
      <c r="CL93" s="187"/>
      <c r="CM93" s="152">
        <v>42523</v>
      </c>
      <c r="CN93" s="186"/>
      <c r="CO93" s="49"/>
      <c r="CP93" s="186"/>
      <c r="CQ93" s="152">
        <v>42523</v>
      </c>
      <c r="CR93" s="186">
        <v>3.222</v>
      </c>
      <c r="CS93" s="186"/>
      <c r="CT93" s="187"/>
      <c r="CU93" s="152">
        <v>42523</v>
      </c>
      <c r="CV93" s="186">
        <v>3.5789999999999997</v>
      </c>
      <c r="CW93" s="49"/>
      <c r="CX93" s="187"/>
      <c r="CY93" s="152">
        <v>42523</v>
      </c>
      <c r="CZ93" s="186">
        <v>3.5760000000000001</v>
      </c>
      <c r="DA93" s="49"/>
      <c r="DB93" s="186"/>
      <c r="DC93" s="152">
        <v>42523</v>
      </c>
      <c r="DD93" s="186">
        <v>3.9159999999999999</v>
      </c>
      <c r="DE93" s="186"/>
      <c r="DF93" s="190"/>
      <c r="DG93" s="194">
        <v>42523</v>
      </c>
      <c r="DH93" s="247">
        <v>4.0229999999999997</v>
      </c>
      <c r="DI93" s="191"/>
      <c r="DJ93" s="187"/>
      <c r="DK93" s="152">
        <v>42523</v>
      </c>
      <c r="DL93" s="186"/>
      <c r="DM93" s="49"/>
      <c r="DN93" s="186"/>
      <c r="DO93" s="152">
        <v>42523</v>
      </c>
      <c r="DP93" s="186"/>
      <c r="DQ93" s="186"/>
      <c r="DR93" s="187"/>
      <c r="DS93" s="152">
        <v>42523</v>
      </c>
      <c r="DT93" s="186">
        <v>2.82</v>
      </c>
      <c r="DU93" s="49"/>
      <c r="DV93" s="187"/>
      <c r="DW93" s="152">
        <v>42523</v>
      </c>
      <c r="DX93" s="186">
        <v>2.9950000000000001</v>
      </c>
      <c r="DY93" s="49"/>
      <c r="DZ93" s="187"/>
      <c r="EA93" s="152">
        <v>42523</v>
      </c>
      <c r="EB93" s="186">
        <v>3.0880000000000001</v>
      </c>
      <c r="EC93" s="49"/>
      <c r="ED93" s="186"/>
      <c r="EE93" s="152">
        <v>42523</v>
      </c>
      <c r="EF93" s="186">
        <v>3.145</v>
      </c>
      <c r="EG93" s="186"/>
      <c r="EH93" s="187"/>
      <c r="EI93" s="152">
        <v>42523</v>
      </c>
      <c r="EJ93" s="186">
        <v>3.2290000000000001</v>
      </c>
      <c r="EK93" s="49"/>
      <c r="EL93" s="187"/>
      <c r="EM93" s="152">
        <v>42523</v>
      </c>
      <c r="EN93" s="186">
        <v>3.5590000000000002</v>
      </c>
      <c r="EO93" s="49"/>
      <c r="EP93" s="187"/>
      <c r="EQ93" s="152">
        <v>42523</v>
      </c>
      <c r="ER93" s="186">
        <v>3.718</v>
      </c>
      <c r="ES93" s="49"/>
      <c r="ET93" s="187"/>
      <c r="EU93" s="152">
        <v>42523</v>
      </c>
      <c r="EV93" s="186">
        <v>4.3360000000000003</v>
      </c>
      <c r="EW93" s="49"/>
      <c r="EX93" s="186"/>
      <c r="EY93" s="152">
        <v>42523</v>
      </c>
      <c r="EZ93" s="63"/>
      <c r="FA93" s="186"/>
      <c r="FB93" s="187"/>
      <c r="FC93" s="152">
        <v>42523</v>
      </c>
      <c r="FD93" s="186"/>
      <c r="FE93" s="49"/>
      <c r="FF93" s="186"/>
      <c r="FG93" s="152">
        <v>42523</v>
      </c>
      <c r="FH93" s="186"/>
      <c r="FI93" s="186"/>
      <c r="FJ93" s="187"/>
      <c r="FK93" s="152">
        <v>42523</v>
      </c>
      <c r="FL93" s="186"/>
      <c r="FM93" s="49"/>
      <c r="FN93" s="186"/>
      <c r="FO93" s="152">
        <v>42523</v>
      </c>
      <c r="FP93" s="186">
        <v>3.3140000000000001</v>
      </c>
      <c r="FQ93" s="186"/>
      <c r="FR93" s="187"/>
      <c r="FS93" s="152">
        <v>42523</v>
      </c>
      <c r="FT93" s="186">
        <v>3.82</v>
      </c>
      <c r="FU93" s="186"/>
      <c r="FV93" s="187"/>
      <c r="FW93" s="152">
        <v>42523</v>
      </c>
      <c r="FX93" s="186">
        <v>3.9340000000000002</v>
      </c>
      <c r="FY93" s="186"/>
      <c r="FZ93" s="187"/>
      <c r="GA93" s="152">
        <v>42523</v>
      </c>
      <c r="GB93" s="186"/>
      <c r="GC93" s="186"/>
      <c r="GD93" s="187"/>
      <c r="GE93" s="152">
        <v>42523</v>
      </c>
      <c r="GF93" s="186"/>
      <c r="GG93" s="49"/>
      <c r="GH93" s="186"/>
      <c r="GI93" s="152">
        <v>42523</v>
      </c>
      <c r="GJ93" s="186"/>
      <c r="GK93" s="186"/>
      <c r="GL93" s="187"/>
      <c r="GM93" s="152">
        <v>42523</v>
      </c>
      <c r="GN93" s="186"/>
      <c r="GO93" s="49"/>
      <c r="GP93" s="186"/>
      <c r="GQ93" s="152">
        <v>42523</v>
      </c>
      <c r="GR93" s="186">
        <v>3.2050000000000001</v>
      </c>
      <c r="GS93" s="49"/>
      <c r="GT93" s="186"/>
      <c r="GU93" s="152">
        <v>42523</v>
      </c>
      <c r="GV93" s="186">
        <v>3.7</v>
      </c>
      <c r="GW93" s="49"/>
      <c r="GX93" s="186"/>
      <c r="GY93" s="152">
        <v>42523</v>
      </c>
      <c r="GZ93" s="186">
        <v>3.9510000000000001</v>
      </c>
      <c r="HA93" s="186"/>
      <c r="HB93" s="187"/>
      <c r="HC93" s="152">
        <v>42523</v>
      </c>
      <c r="HD93" s="186">
        <v>4.1520000000000001</v>
      </c>
      <c r="HE93" s="49"/>
      <c r="HF93" s="186"/>
      <c r="HG93" s="152">
        <v>42523</v>
      </c>
      <c r="HH93" s="186">
        <v>4.2249999999999996</v>
      </c>
      <c r="HI93" s="49"/>
      <c r="HJ93" s="187"/>
      <c r="HK93" s="152">
        <v>42523</v>
      </c>
      <c r="HL93" s="186">
        <v>4.7389999999999999</v>
      </c>
      <c r="HM93" s="49"/>
      <c r="HN93" s="186"/>
      <c r="HO93" s="152">
        <v>42523</v>
      </c>
      <c r="HP93" s="186"/>
      <c r="HQ93" s="186"/>
      <c r="HR93" s="187"/>
      <c r="HS93" s="152">
        <v>42523</v>
      </c>
      <c r="HT93" s="186">
        <v>3.3029999999999999</v>
      </c>
      <c r="HU93" s="49"/>
      <c r="HV93" s="187"/>
      <c r="HW93" s="152">
        <v>42523</v>
      </c>
      <c r="HX93" s="186">
        <v>3.9619999999999997</v>
      </c>
      <c r="HY93" s="49"/>
      <c r="HZ93" s="186"/>
      <c r="IA93" s="152">
        <v>42523</v>
      </c>
      <c r="IB93" s="186">
        <v>3.452</v>
      </c>
      <c r="IC93" s="186"/>
      <c r="ID93" s="187"/>
      <c r="IE93" s="152">
        <v>42523</v>
      </c>
      <c r="IF93" s="186">
        <v>3.9619999999999997</v>
      </c>
      <c r="IG93" s="49"/>
      <c r="IH93" s="187"/>
      <c r="II93" s="152">
        <v>42523</v>
      </c>
      <c r="IJ93" s="186">
        <v>3.972</v>
      </c>
      <c r="IK93" s="49"/>
    </row>
    <row r="94" spans="2:245" x14ac:dyDescent="0.35">
      <c r="B94" s="187"/>
      <c r="C94" s="152">
        <v>42524</v>
      </c>
      <c r="D94" s="186"/>
      <c r="E94" s="186"/>
      <c r="F94" s="187"/>
      <c r="G94" s="152">
        <v>42524</v>
      </c>
      <c r="H94" s="186">
        <v>3.0920000000000001</v>
      </c>
      <c r="I94" s="49"/>
      <c r="J94" s="186"/>
      <c r="K94" s="152">
        <v>42524</v>
      </c>
      <c r="L94" s="186">
        <v>2.89</v>
      </c>
      <c r="M94" s="49"/>
      <c r="N94" s="187"/>
      <c r="O94" s="152">
        <v>42524</v>
      </c>
      <c r="P94" s="186">
        <v>2.8919999999999999</v>
      </c>
      <c r="Q94" s="49"/>
      <c r="R94" s="186"/>
      <c r="S94" s="152">
        <v>42524</v>
      </c>
      <c r="T94" s="186">
        <v>3.2090000000000001</v>
      </c>
      <c r="U94" s="186"/>
      <c r="V94" s="187"/>
      <c r="W94" s="152">
        <v>42524</v>
      </c>
      <c r="X94" s="186">
        <v>3.4369999999999998</v>
      </c>
      <c r="Y94" s="49"/>
      <c r="Z94" s="186"/>
      <c r="AA94" s="152">
        <v>42524</v>
      </c>
      <c r="AB94" s="186">
        <v>3.7589999999999999</v>
      </c>
      <c r="AC94" s="49"/>
      <c r="AD94" s="186"/>
      <c r="AE94" s="152">
        <v>42524</v>
      </c>
      <c r="AF94" s="186"/>
      <c r="AG94" s="186"/>
      <c r="AH94" s="187"/>
      <c r="AI94" s="152">
        <v>42524</v>
      </c>
      <c r="AJ94" s="186"/>
      <c r="AK94" s="49"/>
      <c r="AL94" s="186"/>
      <c r="AM94" s="152">
        <v>42524</v>
      </c>
      <c r="AN94" s="186">
        <v>3.0649999999999999</v>
      </c>
      <c r="AO94" s="49"/>
      <c r="AP94" s="186"/>
      <c r="AQ94" s="152">
        <v>42524</v>
      </c>
      <c r="AR94" s="186">
        <v>3.5270000000000001</v>
      </c>
      <c r="AS94" s="49"/>
      <c r="AT94" s="186"/>
      <c r="AU94" s="152">
        <v>42524</v>
      </c>
      <c r="AV94" s="186">
        <v>3.649</v>
      </c>
      <c r="AW94" s="186"/>
      <c r="AX94" s="187"/>
      <c r="AY94" s="152">
        <v>42524</v>
      </c>
      <c r="AZ94" s="186">
        <v>3.831</v>
      </c>
      <c r="BA94" s="49"/>
      <c r="BB94" s="187"/>
      <c r="BC94" s="152">
        <v>42524</v>
      </c>
      <c r="BD94" s="186">
        <v>4.1459999999999999</v>
      </c>
      <c r="BE94" s="49"/>
      <c r="BF94" s="187"/>
      <c r="BG94" s="152">
        <v>42524</v>
      </c>
      <c r="BH94" s="186">
        <v>3.1040000000000001</v>
      </c>
      <c r="BI94" s="49"/>
      <c r="BJ94" s="186"/>
      <c r="BK94" s="152">
        <v>42524</v>
      </c>
      <c r="BL94" s="186">
        <v>3.391</v>
      </c>
      <c r="BM94" s="186"/>
      <c r="BN94" s="187"/>
      <c r="BO94" s="152">
        <v>42524</v>
      </c>
      <c r="BP94" s="186">
        <v>3.601</v>
      </c>
      <c r="BQ94" s="49"/>
      <c r="BR94" s="186"/>
      <c r="BS94" s="152">
        <v>42524</v>
      </c>
      <c r="BT94" s="186">
        <v>4.1820000000000004</v>
      </c>
      <c r="BU94" s="49"/>
      <c r="BV94" s="186"/>
      <c r="BW94" s="152">
        <v>42524</v>
      </c>
      <c r="BX94" s="186"/>
      <c r="BY94" s="186"/>
      <c r="BZ94" s="187"/>
      <c r="CA94" s="152">
        <v>42524</v>
      </c>
      <c r="CB94" s="186">
        <v>3.7250000000000001</v>
      </c>
      <c r="CC94" s="49"/>
      <c r="CD94" s="187"/>
      <c r="CE94" s="152">
        <v>42524</v>
      </c>
      <c r="CF94" s="186">
        <v>4.13</v>
      </c>
      <c r="CG94" s="49"/>
      <c r="CH94" s="186"/>
      <c r="CI94" s="152">
        <v>42524</v>
      </c>
      <c r="CJ94" s="186">
        <v>3.8410000000000002</v>
      </c>
      <c r="CK94" s="186"/>
      <c r="CL94" s="187"/>
      <c r="CM94" s="152">
        <v>42524</v>
      </c>
      <c r="CN94" s="186"/>
      <c r="CO94" s="49"/>
      <c r="CP94" s="186"/>
      <c r="CQ94" s="152">
        <v>42524</v>
      </c>
      <c r="CR94" s="186">
        <v>3.222</v>
      </c>
      <c r="CS94" s="186"/>
      <c r="CT94" s="187"/>
      <c r="CU94" s="152">
        <v>42524</v>
      </c>
      <c r="CV94" s="186">
        <v>3.5720000000000001</v>
      </c>
      <c r="CW94" s="49"/>
      <c r="CX94" s="187"/>
      <c r="CY94" s="152">
        <v>42524</v>
      </c>
      <c r="CZ94" s="186">
        <v>3.5629999999999997</v>
      </c>
      <c r="DA94" s="49"/>
      <c r="DB94" s="186"/>
      <c r="DC94" s="152">
        <v>42524</v>
      </c>
      <c r="DD94" s="186">
        <v>3.89</v>
      </c>
      <c r="DE94" s="186"/>
      <c r="DF94" s="190"/>
      <c r="DG94" s="194">
        <v>42524</v>
      </c>
      <c r="DH94" s="247">
        <v>3.9859999999999998</v>
      </c>
      <c r="DI94" s="191"/>
      <c r="DJ94" s="187"/>
      <c r="DK94" s="152">
        <v>42524</v>
      </c>
      <c r="DL94" s="186"/>
      <c r="DM94" s="49"/>
      <c r="DN94" s="186"/>
      <c r="DO94" s="152">
        <v>42524</v>
      </c>
      <c r="DP94" s="186"/>
      <c r="DQ94" s="186"/>
      <c r="DR94" s="187"/>
      <c r="DS94" s="152">
        <v>42524</v>
      </c>
      <c r="DT94" s="186">
        <v>2.82</v>
      </c>
      <c r="DU94" s="49"/>
      <c r="DV94" s="187"/>
      <c r="DW94" s="152">
        <v>42524</v>
      </c>
      <c r="DX94" s="186">
        <v>2.9820000000000002</v>
      </c>
      <c r="DY94" s="49"/>
      <c r="DZ94" s="187"/>
      <c r="EA94" s="152">
        <v>42524</v>
      </c>
      <c r="EB94" s="186">
        <v>3.0720000000000001</v>
      </c>
      <c r="EC94" s="49"/>
      <c r="ED94" s="186"/>
      <c r="EE94" s="152">
        <v>42524</v>
      </c>
      <c r="EF94" s="186">
        <v>3.1259999999999999</v>
      </c>
      <c r="EG94" s="186"/>
      <c r="EH94" s="187"/>
      <c r="EI94" s="152">
        <v>42524</v>
      </c>
      <c r="EJ94" s="186">
        <v>3.2029999999999998</v>
      </c>
      <c r="EK94" s="49"/>
      <c r="EL94" s="187"/>
      <c r="EM94" s="152">
        <v>42524</v>
      </c>
      <c r="EN94" s="186">
        <v>3.5220000000000002</v>
      </c>
      <c r="EO94" s="49"/>
      <c r="EP94" s="187"/>
      <c r="EQ94" s="152">
        <v>42524</v>
      </c>
      <c r="ER94" s="186">
        <v>3.68</v>
      </c>
      <c r="ES94" s="49"/>
      <c r="ET94" s="187"/>
      <c r="EU94" s="152">
        <v>42524</v>
      </c>
      <c r="EV94" s="186">
        <v>4.3</v>
      </c>
      <c r="EW94" s="49"/>
      <c r="EX94" s="186"/>
      <c r="EY94" s="152">
        <v>42524</v>
      </c>
      <c r="EZ94" s="63"/>
      <c r="FA94" s="186"/>
      <c r="FB94" s="187"/>
      <c r="FC94" s="152">
        <v>42524</v>
      </c>
      <c r="FD94" s="186"/>
      <c r="FE94" s="49"/>
      <c r="FF94" s="186"/>
      <c r="FG94" s="152">
        <v>42524</v>
      </c>
      <c r="FH94" s="186"/>
      <c r="FI94" s="186"/>
      <c r="FJ94" s="187"/>
      <c r="FK94" s="152">
        <v>42524</v>
      </c>
      <c r="FL94" s="186"/>
      <c r="FM94" s="49"/>
      <c r="FN94" s="186"/>
      <c r="FO94" s="152">
        <v>42524</v>
      </c>
      <c r="FP94" s="186">
        <v>3.2949999999999999</v>
      </c>
      <c r="FQ94" s="186"/>
      <c r="FR94" s="187"/>
      <c r="FS94" s="152">
        <v>42524</v>
      </c>
      <c r="FT94" s="186">
        <v>3.782</v>
      </c>
      <c r="FU94" s="186"/>
      <c r="FV94" s="187"/>
      <c r="FW94" s="152">
        <v>42524</v>
      </c>
      <c r="FX94" s="186">
        <v>3.8959999999999999</v>
      </c>
      <c r="FY94" s="186"/>
      <c r="FZ94" s="187"/>
      <c r="GA94" s="152">
        <v>42524</v>
      </c>
      <c r="GB94" s="186"/>
      <c r="GC94" s="186"/>
      <c r="GD94" s="187"/>
      <c r="GE94" s="152">
        <v>42524</v>
      </c>
      <c r="GF94" s="186"/>
      <c r="GG94" s="49"/>
      <c r="GH94" s="186"/>
      <c r="GI94" s="152">
        <v>42524</v>
      </c>
      <c r="GJ94" s="186"/>
      <c r="GK94" s="186"/>
      <c r="GL94" s="187"/>
      <c r="GM94" s="152">
        <v>42524</v>
      </c>
      <c r="GN94" s="186"/>
      <c r="GO94" s="49"/>
      <c r="GP94" s="186"/>
      <c r="GQ94" s="152">
        <v>42524</v>
      </c>
      <c r="GR94" s="186">
        <v>3.202</v>
      </c>
      <c r="GS94" s="49"/>
      <c r="GT94" s="186"/>
      <c r="GU94" s="152">
        <v>42524</v>
      </c>
      <c r="GV94" s="186">
        <v>3.6779999999999999</v>
      </c>
      <c r="GW94" s="49"/>
      <c r="GX94" s="186"/>
      <c r="GY94" s="152">
        <v>42524</v>
      </c>
      <c r="GZ94" s="186">
        <v>3.9239999999999999</v>
      </c>
      <c r="HA94" s="186"/>
      <c r="HB94" s="187"/>
      <c r="HC94" s="152">
        <v>42524</v>
      </c>
      <c r="HD94" s="186">
        <v>4.1150000000000002</v>
      </c>
      <c r="HE94" s="49"/>
      <c r="HF94" s="186"/>
      <c r="HG94" s="152">
        <v>42524</v>
      </c>
      <c r="HH94" s="186">
        <v>4.1859999999999999</v>
      </c>
      <c r="HI94" s="49"/>
      <c r="HJ94" s="187"/>
      <c r="HK94" s="152">
        <v>42524</v>
      </c>
      <c r="HL94" s="186">
        <v>4.7009999999999996</v>
      </c>
      <c r="HM94" s="49"/>
      <c r="HN94" s="186"/>
      <c r="HO94" s="152">
        <v>42524</v>
      </c>
      <c r="HP94" s="186"/>
      <c r="HQ94" s="186"/>
      <c r="HR94" s="187"/>
      <c r="HS94" s="152">
        <v>42524</v>
      </c>
      <c r="HT94" s="186">
        <v>3.302</v>
      </c>
      <c r="HU94" s="49"/>
      <c r="HV94" s="187"/>
      <c r="HW94" s="152">
        <v>42524</v>
      </c>
      <c r="HX94" s="186">
        <v>3.9239999999999999</v>
      </c>
      <c r="HY94" s="49"/>
      <c r="HZ94" s="186"/>
      <c r="IA94" s="152">
        <v>42524</v>
      </c>
      <c r="IB94" s="186">
        <v>3.4319999999999999</v>
      </c>
      <c r="IC94" s="186"/>
      <c r="ID94" s="187"/>
      <c r="IE94" s="152">
        <v>42524</v>
      </c>
      <c r="IF94" s="186">
        <v>3.9249999999999998</v>
      </c>
      <c r="IG94" s="49"/>
      <c r="IH94" s="187"/>
      <c r="II94" s="152">
        <v>42524</v>
      </c>
      <c r="IJ94" s="186">
        <v>3.9379999999999997</v>
      </c>
      <c r="IK94" s="49"/>
    </row>
    <row r="95" spans="2:245" x14ac:dyDescent="0.35">
      <c r="B95" s="187"/>
      <c r="C95" s="152">
        <v>42527</v>
      </c>
      <c r="D95" s="186"/>
      <c r="E95" s="186"/>
      <c r="F95" s="187"/>
      <c r="G95" s="152">
        <v>42527</v>
      </c>
      <c r="H95" s="186"/>
      <c r="I95" s="49"/>
      <c r="J95" s="186"/>
      <c r="K95" s="152">
        <v>42527</v>
      </c>
      <c r="L95" s="186"/>
      <c r="M95" s="49"/>
      <c r="N95" s="187"/>
      <c r="O95" s="152">
        <v>42527</v>
      </c>
      <c r="P95" s="186"/>
      <c r="Q95" s="49"/>
      <c r="R95" s="186"/>
      <c r="S95" s="152">
        <v>42527</v>
      </c>
      <c r="T95" s="186"/>
      <c r="U95" s="186"/>
      <c r="V95" s="187"/>
      <c r="W95" s="152">
        <v>42527</v>
      </c>
      <c r="X95" s="186"/>
      <c r="Y95" s="49"/>
      <c r="Z95" s="186"/>
      <c r="AA95" s="152">
        <v>42527</v>
      </c>
      <c r="AB95" s="186"/>
      <c r="AC95" s="49"/>
      <c r="AD95" s="186"/>
      <c r="AE95" s="152">
        <v>42527</v>
      </c>
      <c r="AF95" s="186"/>
      <c r="AG95" s="186"/>
      <c r="AH95" s="187"/>
      <c r="AI95" s="152">
        <v>42527</v>
      </c>
      <c r="AJ95" s="186"/>
      <c r="AK95" s="49"/>
      <c r="AL95" s="186"/>
      <c r="AM95" s="152">
        <v>42527</v>
      </c>
      <c r="AN95" s="186"/>
      <c r="AO95" s="49"/>
      <c r="AP95" s="186"/>
      <c r="AQ95" s="152">
        <v>42527</v>
      </c>
      <c r="AR95" s="186"/>
      <c r="AS95" s="49"/>
      <c r="AT95" s="186"/>
      <c r="AU95" s="152">
        <v>42527</v>
      </c>
      <c r="AV95" s="186"/>
      <c r="AW95" s="186"/>
      <c r="AX95" s="187"/>
      <c r="AY95" s="152">
        <v>42527</v>
      </c>
      <c r="AZ95" s="186"/>
      <c r="BA95" s="49"/>
      <c r="BB95" s="187"/>
      <c r="BC95" s="152">
        <v>42527</v>
      </c>
      <c r="BD95" s="186"/>
      <c r="BE95" s="49"/>
      <c r="BF95" s="187"/>
      <c r="BG95" s="152">
        <v>42527</v>
      </c>
      <c r="BH95" s="186"/>
      <c r="BI95" s="49"/>
      <c r="BJ95" s="186"/>
      <c r="BK95" s="152">
        <v>42527</v>
      </c>
      <c r="BL95" s="186"/>
      <c r="BM95" s="186"/>
      <c r="BN95" s="187"/>
      <c r="BO95" s="152">
        <v>42527</v>
      </c>
      <c r="BP95" s="186"/>
      <c r="BQ95" s="49"/>
      <c r="BR95" s="186"/>
      <c r="BS95" s="152">
        <v>42527</v>
      </c>
      <c r="BT95" s="186"/>
      <c r="BU95" s="49"/>
      <c r="BV95" s="186"/>
      <c r="BW95" s="152">
        <v>42527</v>
      </c>
      <c r="BX95" s="186"/>
      <c r="BY95" s="186"/>
      <c r="BZ95" s="187"/>
      <c r="CA95" s="152">
        <v>42527</v>
      </c>
      <c r="CB95" s="186"/>
      <c r="CC95" s="49"/>
      <c r="CD95" s="187"/>
      <c r="CE95" s="152">
        <v>42527</v>
      </c>
      <c r="CF95" s="186"/>
      <c r="CG95" s="49"/>
      <c r="CH95" s="186"/>
      <c r="CI95" s="152">
        <v>42527</v>
      </c>
      <c r="CJ95" s="186"/>
      <c r="CK95" s="186"/>
      <c r="CL95" s="187"/>
      <c r="CM95" s="152">
        <v>42527</v>
      </c>
      <c r="CN95" s="186"/>
      <c r="CO95" s="49"/>
      <c r="CP95" s="186"/>
      <c r="CQ95" s="152">
        <v>42527</v>
      </c>
      <c r="CR95" s="186"/>
      <c r="CS95" s="186"/>
      <c r="CT95" s="187"/>
      <c r="CU95" s="152">
        <v>42527</v>
      </c>
      <c r="CV95" s="186"/>
      <c r="CW95" s="49"/>
      <c r="CX95" s="187"/>
      <c r="CY95" s="152">
        <v>42527</v>
      </c>
      <c r="CZ95" s="186"/>
      <c r="DA95" s="49"/>
      <c r="DB95" s="186"/>
      <c r="DC95" s="152">
        <v>42527</v>
      </c>
      <c r="DD95" s="186"/>
      <c r="DE95" s="186"/>
      <c r="DF95" s="190"/>
      <c r="DG95" s="194">
        <v>42527</v>
      </c>
      <c r="DH95" s="247"/>
      <c r="DI95" s="191"/>
      <c r="DJ95" s="187"/>
      <c r="DK95" s="152">
        <v>42527</v>
      </c>
      <c r="DL95" s="186"/>
      <c r="DM95" s="49"/>
      <c r="DN95" s="186"/>
      <c r="DO95" s="152">
        <v>42527</v>
      </c>
      <c r="DP95" s="186"/>
      <c r="DQ95" s="186"/>
      <c r="DR95" s="187"/>
      <c r="DS95" s="152">
        <v>42527</v>
      </c>
      <c r="DT95" s="186"/>
      <c r="DU95" s="49"/>
      <c r="DV95" s="187"/>
      <c r="DW95" s="152">
        <v>42527</v>
      </c>
      <c r="DX95" s="186"/>
      <c r="DY95" s="49"/>
      <c r="DZ95" s="187"/>
      <c r="EA95" s="152">
        <v>42527</v>
      </c>
      <c r="EB95" s="186"/>
      <c r="EC95" s="49"/>
      <c r="ED95" s="186"/>
      <c r="EE95" s="152">
        <v>42527</v>
      </c>
      <c r="EF95" s="186"/>
      <c r="EG95" s="186"/>
      <c r="EH95" s="187"/>
      <c r="EI95" s="152">
        <v>42527</v>
      </c>
      <c r="EJ95" s="186"/>
      <c r="EK95" s="49"/>
      <c r="EL95" s="187"/>
      <c r="EM95" s="152">
        <v>42527</v>
      </c>
      <c r="EN95" s="186"/>
      <c r="EO95" s="49"/>
      <c r="EP95" s="187"/>
      <c r="EQ95" s="152">
        <v>42527</v>
      </c>
      <c r="ER95" s="186"/>
      <c r="ES95" s="49"/>
      <c r="ET95" s="187"/>
      <c r="EU95" s="152">
        <v>42527</v>
      </c>
      <c r="EV95" s="186"/>
      <c r="EW95" s="49"/>
      <c r="EX95" s="186"/>
      <c r="EY95" s="152">
        <v>42527</v>
      </c>
      <c r="EZ95" s="63"/>
      <c r="FA95" s="186"/>
      <c r="FB95" s="187"/>
      <c r="FC95" s="152">
        <v>42527</v>
      </c>
      <c r="FD95" s="186"/>
      <c r="FE95" s="49"/>
      <c r="FF95" s="186"/>
      <c r="FG95" s="152">
        <v>42527</v>
      </c>
      <c r="FH95" s="186"/>
      <c r="FI95" s="186"/>
      <c r="FJ95" s="187"/>
      <c r="FK95" s="152">
        <v>42527</v>
      </c>
      <c r="FL95" s="186"/>
      <c r="FM95" s="49"/>
      <c r="FN95" s="186"/>
      <c r="FO95" s="152">
        <v>42527</v>
      </c>
      <c r="FP95" s="186"/>
      <c r="FQ95" s="186"/>
      <c r="FR95" s="187"/>
      <c r="FS95" s="152">
        <v>42527</v>
      </c>
      <c r="FT95" s="186"/>
      <c r="FU95" s="186"/>
      <c r="FV95" s="187"/>
      <c r="FW95" s="152">
        <v>42527</v>
      </c>
      <c r="FX95" s="186"/>
      <c r="FY95" s="186"/>
      <c r="FZ95" s="187"/>
      <c r="GA95" s="152">
        <v>42527</v>
      </c>
      <c r="GB95" s="186"/>
      <c r="GC95" s="186"/>
      <c r="GD95" s="187"/>
      <c r="GE95" s="152">
        <v>42527</v>
      </c>
      <c r="GF95" s="186"/>
      <c r="GG95" s="49"/>
      <c r="GH95" s="186"/>
      <c r="GI95" s="152">
        <v>42527</v>
      </c>
      <c r="GJ95" s="186"/>
      <c r="GK95" s="186"/>
      <c r="GL95" s="187"/>
      <c r="GM95" s="152">
        <v>42527</v>
      </c>
      <c r="GN95" s="186"/>
      <c r="GO95" s="49"/>
      <c r="GP95" s="186"/>
      <c r="GQ95" s="152">
        <v>42527</v>
      </c>
      <c r="GR95" s="186"/>
      <c r="GS95" s="49"/>
      <c r="GT95" s="186"/>
      <c r="GU95" s="152">
        <v>42527</v>
      </c>
      <c r="GV95" s="186"/>
      <c r="GW95" s="49"/>
      <c r="GX95" s="186"/>
      <c r="GY95" s="152">
        <v>42527</v>
      </c>
      <c r="GZ95" s="186"/>
      <c r="HA95" s="186"/>
      <c r="HB95" s="187"/>
      <c r="HC95" s="152">
        <v>42527</v>
      </c>
      <c r="HD95" s="186"/>
      <c r="HE95" s="49"/>
      <c r="HF95" s="186"/>
      <c r="HG95" s="152">
        <v>42527</v>
      </c>
      <c r="HH95" s="186"/>
      <c r="HI95" s="49"/>
      <c r="HJ95" s="187"/>
      <c r="HK95" s="152">
        <v>42527</v>
      </c>
      <c r="HL95" s="186"/>
      <c r="HM95" s="49"/>
      <c r="HN95" s="186"/>
      <c r="HO95" s="152">
        <v>42527</v>
      </c>
      <c r="HP95" s="186"/>
      <c r="HQ95" s="186"/>
      <c r="HR95" s="187"/>
      <c r="HS95" s="152">
        <v>42527</v>
      </c>
      <c r="HT95" s="186"/>
      <c r="HU95" s="49"/>
      <c r="HV95" s="187"/>
      <c r="HW95" s="152">
        <v>42527</v>
      </c>
      <c r="HX95" s="186"/>
      <c r="HY95" s="49"/>
      <c r="HZ95" s="186"/>
      <c r="IA95" s="152">
        <v>42527</v>
      </c>
      <c r="IB95" s="186"/>
      <c r="IC95" s="186"/>
      <c r="ID95" s="187"/>
      <c r="IE95" s="152">
        <v>42527</v>
      </c>
      <c r="IF95" s="186"/>
      <c r="IG95" s="49"/>
      <c r="IH95" s="187"/>
      <c r="II95" s="152">
        <v>42527</v>
      </c>
      <c r="IJ95" s="186"/>
      <c r="IK95" s="49"/>
    </row>
    <row r="96" spans="2:245" x14ac:dyDescent="0.35">
      <c r="B96" s="187"/>
      <c r="C96" s="152">
        <v>42528</v>
      </c>
      <c r="D96" s="186"/>
      <c r="E96" s="186"/>
      <c r="F96" s="187"/>
      <c r="G96" s="152">
        <v>42528</v>
      </c>
      <c r="H96" s="186">
        <v>3.0539999999999998</v>
      </c>
      <c r="I96" s="49"/>
      <c r="J96" s="186"/>
      <c r="K96" s="152">
        <v>42528</v>
      </c>
      <c r="L96" s="186">
        <v>2.855</v>
      </c>
      <c r="M96" s="49"/>
      <c r="N96" s="187"/>
      <c r="O96" s="152">
        <v>42528</v>
      </c>
      <c r="P96" s="186">
        <v>2.8519999999999999</v>
      </c>
      <c r="Q96" s="49"/>
      <c r="R96" s="186"/>
      <c r="S96" s="152">
        <v>42528</v>
      </c>
      <c r="T96" s="186">
        <v>3.173</v>
      </c>
      <c r="U96" s="186"/>
      <c r="V96" s="187"/>
      <c r="W96" s="152">
        <v>42528</v>
      </c>
      <c r="X96" s="186">
        <v>3.407</v>
      </c>
      <c r="Y96" s="49"/>
      <c r="Z96" s="186"/>
      <c r="AA96" s="152">
        <v>42528</v>
      </c>
      <c r="AB96" s="186">
        <v>3.7320000000000002</v>
      </c>
      <c r="AC96" s="49"/>
      <c r="AD96" s="186"/>
      <c r="AE96" s="152">
        <v>42528</v>
      </c>
      <c r="AF96" s="186"/>
      <c r="AG96" s="186"/>
      <c r="AH96" s="187"/>
      <c r="AI96" s="152">
        <v>42528</v>
      </c>
      <c r="AJ96" s="186"/>
      <c r="AK96" s="49"/>
      <c r="AL96" s="186"/>
      <c r="AM96" s="152">
        <v>42528</v>
      </c>
      <c r="AN96" s="186">
        <v>3.03</v>
      </c>
      <c r="AO96" s="49"/>
      <c r="AP96" s="186"/>
      <c r="AQ96" s="152">
        <v>42528</v>
      </c>
      <c r="AR96" s="186">
        <v>3.488</v>
      </c>
      <c r="AS96" s="49"/>
      <c r="AT96" s="186"/>
      <c r="AU96" s="152">
        <v>42528</v>
      </c>
      <c r="AV96" s="186">
        <v>3.6139999999999999</v>
      </c>
      <c r="AW96" s="186"/>
      <c r="AX96" s="187"/>
      <c r="AY96" s="152">
        <v>42528</v>
      </c>
      <c r="AZ96" s="186">
        <v>3.8010000000000002</v>
      </c>
      <c r="BA96" s="49"/>
      <c r="BB96" s="187"/>
      <c r="BC96" s="152">
        <v>42528</v>
      </c>
      <c r="BD96" s="186">
        <v>4.1219999999999999</v>
      </c>
      <c r="BE96" s="49"/>
      <c r="BF96" s="187"/>
      <c r="BG96" s="152">
        <v>42528</v>
      </c>
      <c r="BH96" s="186">
        <v>3.0680000000000001</v>
      </c>
      <c r="BI96" s="49"/>
      <c r="BJ96" s="186"/>
      <c r="BK96" s="152">
        <v>42528</v>
      </c>
      <c r="BL96" s="186">
        <v>3.3529999999999998</v>
      </c>
      <c r="BM96" s="186"/>
      <c r="BN96" s="187"/>
      <c r="BO96" s="152">
        <v>42528</v>
      </c>
      <c r="BP96" s="186">
        <v>3.5649999999999999</v>
      </c>
      <c r="BQ96" s="49"/>
      <c r="BR96" s="186"/>
      <c r="BS96" s="152">
        <v>42528</v>
      </c>
      <c r="BT96" s="186">
        <v>4.1559999999999997</v>
      </c>
      <c r="BU96" s="49"/>
      <c r="BV96" s="186"/>
      <c r="BW96" s="152">
        <v>42528</v>
      </c>
      <c r="BX96" s="186"/>
      <c r="BY96" s="186"/>
      <c r="BZ96" s="187"/>
      <c r="CA96" s="152">
        <v>42528</v>
      </c>
      <c r="CB96" s="186">
        <v>3.6909999999999998</v>
      </c>
      <c r="CC96" s="49"/>
      <c r="CD96" s="187"/>
      <c r="CE96" s="152">
        <v>42528</v>
      </c>
      <c r="CF96" s="186">
        <v>4.1150000000000002</v>
      </c>
      <c r="CG96" s="49"/>
      <c r="CH96" s="186"/>
      <c r="CI96" s="152">
        <v>42528</v>
      </c>
      <c r="CJ96" s="186">
        <v>3.8180000000000001</v>
      </c>
      <c r="CK96" s="186"/>
      <c r="CL96" s="187"/>
      <c r="CM96" s="152">
        <v>42528</v>
      </c>
      <c r="CN96" s="186"/>
      <c r="CO96" s="49"/>
      <c r="CP96" s="186"/>
      <c r="CQ96" s="152">
        <v>42528</v>
      </c>
      <c r="CR96" s="186">
        <v>3.1789999999999998</v>
      </c>
      <c r="CS96" s="186"/>
      <c r="CT96" s="187"/>
      <c r="CU96" s="152">
        <v>42528</v>
      </c>
      <c r="CV96" s="186">
        <v>3.5300000000000002</v>
      </c>
      <c r="CW96" s="49"/>
      <c r="CX96" s="187"/>
      <c r="CY96" s="152">
        <v>42528</v>
      </c>
      <c r="CZ96" s="186">
        <v>3.5259999999999998</v>
      </c>
      <c r="DA96" s="49"/>
      <c r="DB96" s="186"/>
      <c r="DC96" s="152">
        <v>42528</v>
      </c>
      <c r="DD96" s="186">
        <v>3.8540000000000001</v>
      </c>
      <c r="DE96" s="186"/>
      <c r="DF96" s="190"/>
      <c r="DG96" s="194">
        <v>42528</v>
      </c>
      <c r="DH96" s="247">
        <v>3.956</v>
      </c>
      <c r="DI96" s="191"/>
      <c r="DJ96" s="187"/>
      <c r="DK96" s="152">
        <v>42528</v>
      </c>
      <c r="DL96" s="186"/>
      <c r="DM96" s="49"/>
      <c r="DN96" s="186"/>
      <c r="DO96" s="152">
        <v>42528</v>
      </c>
      <c r="DP96" s="186"/>
      <c r="DQ96" s="186"/>
      <c r="DR96" s="187"/>
      <c r="DS96" s="152">
        <v>42528</v>
      </c>
      <c r="DT96" s="186">
        <v>2.7789999999999999</v>
      </c>
      <c r="DU96" s="49"/>
      <c r="DV96" s="187"/>
      <c r="DW96" s="152">
        <v>42528</v>
      </c>
      <c r="DX96" s="186">
        <v>2.9409999999999998</v>
      </c>
      <c r="DY96" s="49"/>
      <c r="DZ96" s="187"/>
      <c r="EA96" s="152">
        <v>42528</v>
      </c>
      <c r="EB96" s="186">
        <v>3.0350000000000001</v>
      </c>
      <c r="EC96" s="49"/>
      <c r="ED96" s="186"/>
      <c r="EE96" s="152">
        <v>42528</v>
      </c>
      <c r="EF96" s="186">
        <v>3.09</v>
      </c>
      <c r="EG96" s="186"/>
      <c r="EH96" s="187"/>
      <c r="EI96" s="152">
        <v>42528</v>
      </c>
      <c r="EJ96" s="186">
        <v>3.169</v>
      </c>
      <c r="EK96" s="49"/>
      <c r="EL96" s="187"/>
      <c r="EM96" s="152">
        <v>42528</v>
      </c>
      <c r="EN96" s="186">
        <v>3.4929999999999999</v>
      </c>
      <c r="EO96" s="49"/>
      <c r="EP96" s="187"/>
      <c r="EQ96" s="152">
        <v>42528</v>
      </c>
      <c r="ER96" s="186">
        <v>3.6539999999999999</v>
      </c>
      <c r="ES96" s="49"/>
      <c r="ET96" s="187"/>
      <c r="EU96" s="152">
        <v>42528</v>
      </c>
      <c r="EV96" s="186">
        <v>4.2859999999999996</v>
      </c>
      <c r="EW96" s="49"/>
      <c r="EX96" s="186"/>
      <c r="EY96" s="152">
        <v>42528</v>
      </c>
      <c r="EZ96" s="63"/>
      <c r="FA96" s="186"/>
      <c r="FB96" s="187"/>
      <c r="FC96" s="152">
        <v>42528</v>
      </c>
      <c r="FD96" s="186"/>
      <c r="FE96" s="49"/>
      <c r="FF96" s="186"/>
      <c r="FG96" s="152">
        <v>42528</v>
      </c>
      <c r="FH96" s="186"/>
      <c r="FI96" s="186"/>
      <c r="FJ96" s="187"/>
      <c r="FK96" s="152">
        <v>42528</v>
      </c>
      <c r="FL96" s="186"/>
      <c r="FM96" s="49"/>
      <c r="FN96" s="186"/>
      <c r="FO96" s="152">
        <v>42528</v>
      </c>
      <c r="FP96" s="186">
        <v>3.2589999999999999</v>
      </c>
      <c r="FQ96" s="186"/>
      <c r="FR96" s="187"/>
      <c r="FS96" s="152">
        <v>42528</v>
      </c>
      <c r="FT96" s="186">
        <v>3.754</v>
      </c>
      <c r="FU96" s="186"/>
      <c r="FV96" s="187"/>
      <c r="FW96" s="152">
        <v>42528</v>
      </c>
      <c r="FX96" s="186">
        <v>3.871</v>
      </c>
      <c r="FY96" s="186"/>
      <c r="FZ96" s="187"/>
      <c r="GA96" s="152">
        <v>42528</v>
      </c>
      <c r="GB96" s="186"/>
      <c r="GC96" s="186"/>
      <c r="GD96" s="187"/>
      <c r="GE96" s="152">
        <v>42528</v>
      </c>
      <c r="GF96" s="186"/>
      <c r="GG96" s="49"/>
      <c r="GH96" s="186"/>
      <c r="GI96" s="152">
        <v>42528</v>
      </c>
      <c r="GJ96" s="186"/>
      <c r="GK96" s="186"/>
      <c r="GL96" s="187"/>
      <c r="GM96" s="152">
        <v>42528</v>
      </c>
      <c r="GN96" s="186"/>
      <c r="GO96" s="49"/>
      <c r="GP96" s="186"/>
      <c r="GQ96" s="152">
        <v>42528</v>
      </c>
      <c r="GR96" s="186">
        <v>3.161</v>
      </c>
      <c r="GS96" s="49"/>
      <c r="GT96" s="186"/>
      <c r="GU96" s="152">
        <v>42528</v>
      </c>
      <c r="GV96" s="186">
        <v>3.6429999999999998</v>
      </c>
      <c r="GW96" s="49"/>
      <c r="GX96" s="186"/>
      <c r="GY96" s="152">
        <v>42528</v>
      </c>
      <c r="GZ96" s="186">
        <v>3.895</v>
      </c>
      <c r="HA96" s="186"/>
      <c r="HB96" s="187"/>
      <c r="HC96" s="152">
        <v>42528</v>
      </c>
      <c r="HD96" s="186">
        <v>4.0860000000000003</v>
      </c>
      <c r="HE96" s="49"/>
      <c r="HF96" s="186"/>
      <c r="HG96" s="152">
        <v>42528</v>
      </c>
      <c r="HH96" s="186">
        <v>4.1619999999999999</v>
      </c>
      <c r="HI96" s="49"/>
      <c r="HJ96" s="187"/>
      <c r="HK96" s="152">
        <v>42528</v>
      </c>
      <c r="HL96" s="186">
        <v>4.681</v>
      </c>
      <c r="HM96" s="49"/>
      <c r="HN96" s="186"/>
      <c r="HO96" s="152">
        <v>42528</v>
      </c>
      <c r="HP96" s="186"/>
      <c r="HQ96" s="186"/>
      <c r="HR96" s="187"/>
      <c r="HS96" s="152">
        <v>42528</v>
      </c>
      <c r="HT96" s="186">
        <v>3.2610000000000001</v>
      </c>
      <c r="HU96" s="49"/>
      <c r="HV96" s="187"/>
      <c r="HW96" s="152">
        <v>42528</v>
      </c>
      <c r="HX96" s="186">
        <v>3.8980000000000001</v>
      </c>
      <c r="HY96" s="49"/>
      <c r="HZ96" s="186"/>
      <c r="IA96" s="152">
        <v>42528</v>
      </c>
      <c r="IB96" s="186">
        <v>3.4220000000000002</v>
      </c>
      <c r="IC96" s="186"/>
      <c r="ID96" s="187"/>
      <c r="IE96" s="152">
        <v>42528</v>
      </c>
      <c r="IF96" s="186">
        <v>3.8959999999999999</v>
      </c>
      <c r="IG96" s="49"/>
      <c r="IH96" s="187"/>
      <c r="II96" s="152">
        <v>42528</v>
      </c>
      <c r="IJ96" s="186">
        <v>3.9089999999999998</v>
      </c>
      <c r="IK96" s="49"/>
    </row>
    <row r="97" spans="2:245" x14ac:dyDescent="0.35">
      <c r="B97" s="187"/>
      <c r="C97" s="152">
        <v>42529</v>
      </c>
      <c r="D97" s="186"/>
      <c r="E97" s="186"/>
      <c r="F97" s="187"/>
      <c r="G97" s="152">
        <v>42529</v>
      </c>
      <c r="H97" s="186">
        <v>3.0960000000000001</v>
      </c>
      <c r="I97" s="49"/>
      <c r="J97" s="186"/>
      <c r="K97" s="152">
        <v>42529</v>
      </c>
      <c r="L97" s="186">
        <v>2.9470000000000001</v>
      </c>
      <c r="M97" s="49"/>
      <c r="N97" s="187"/>
      <c r="O97" s="152">
        <v>42529</v>
      </c>
      <c r="P97" s="186">
        <v>2.8849999999999998</v>
      </c>
      <c r="Q97" s="49"/>
      <c r="R97" s="186"/>
      <c r="S97" s="152">
        <v>42529</v>
      </c>
      <c r="T97" s="186">
        <v>3.2130000000000001</v>
      </c>
      <c r="U97" s="186"/>
      <c r="V97" s="187"/>
      <c r="W97" s="152">
        <v>42529</v>
      </c>
      <c r="X97" s="186">
        <v>3.4369999999999998</v>
      </c>
      <c r="Y97" s="49"/>
      <c r="Z97" s="186"/>
      <c r="AA97" s="152">
        <v>42529</v>
      </c>
      <c r="AB97" s="186">
        <v>3.7549999999999999</v>
      </c>
      <c r="AC97" s="49"/>
      <c r="AD97" s="186"/>
      <c r="AE97" s="152">
        <v>42529</v>
      </c>
      <c r="AF97" s="186"/>
      <c r="AG97" s="186"/>
      <c r="AH97" s="187"/>
      <c r="AI97" s="152">
        <v>42529</v>
      </c>
      <c r="AJ97" s="186"/>
      <c r="AK97" s="49"/>
      <c r="AL97" s="186"/>
      <c r="AM97" s="152">
        <v>42529</v>
      </c>
      <c r="AN97" s="186">
        <v>3.0569999999999999</v>
      </c>
      <c r="AO97" s="49"/>
      <c r="AP97" s="186"/>
      <c r="AQ97" s="152">
        <v>42529</v>
      </c>
      <c r="AR97" s="186">
        <v>3.524</v>
      </c>
      <c r="AS97" s="49"/>
      <c r="AT97" s="186"/>
      <c r="AU97" s="152">
        <v>42529</v>
      </c>
      <c r="AV97" s="186">
        <v>3.653</v>
      </c>
      <c r="AW97" s="186"/>
      <c r="AX97" s="187"/>
      <c r="AY97" s="152">
        <v>42529</v>
      </c>
      <c r="AZ97" s="186">
        <v>3.7989999999999999</v>
      </c>
      <c r="BA97" s="49"/>
      <c r="BB97" s="187"/>
      <c r="BC97" s="152">
        <v>42529</v>
      </c>
      <c r="BD97" s="186">
        <v>4.1399999999999997</v>
      </c>
      <c r="BE97" s="49"/>
      <c r="BF97" s="187"/>
      <c r="BG97" s="152">
        <v>42529</v>
      </c>
      <c r="BH97" s="186">
        <v>3.1269999999999998</v>
      </c>
      <c r="BI97" s="49"/>
      <c r="BJ97" s="186"/>
      <c r="BK97" s="152">
        <v>42529</v>
      </c>
      <c r="BL97" s="186">
        <v>3.3959999999999999</v>
      </c>
      <c r="BM97" s="186"/>
      <c r="BN97" s="187"/>
      <c r="BO97" s="152">
        <v>42529</v>
      </c>
      <c r="BP97" s="186">
        <v>3.6040000000000001</v>
      </c>
      <c r="BQ97" s="49"/>
      <c r="BR97" s="186"/>
      <c r="BS97" s="152">
        <v>42529</v>
      </c>
      <c r="BT97" s="186">
        <v>4.1790000000000003</v>
      </c>
      <c r="BU97" s="49"/>
      <c r="BV97" s="186"/>
      <c r="BW97" s="152">
        <v>42529</v>
      </c>
      <c r="BX97" s="186"/>
      <c r="BY97" s="186"/>
      <c r="BZ97" s="187"/>
      <c r="CA97" s="152">
        <v>42529</v>
      </c>
      <c r="CB97" s="186">
        <v>3.7290000000000001</v>
      </c>
      <c r="CC97" s="49"/>
      <c r="CD97" s="187"/>
      <c r="CE97" s="152">
        <v>42529</v>
      </c>
      <c r="CF97" s="186">
        <v>4.1319999999999997</v>
      </c>
      <c r="CG97" s="49"/>
      <c r="CH97" s="186"/>
      <c r="CI97" s="152">
        <v>42529</v>
      </c>
      <c r="CJ97" s="186">
        <v>3.8460000000000001</v>
      </c>
      <c r="CK97" s="186"/>
      <c r="CL97" s="187"/>
      <c r="CM97" s="152">
        <v>42529</v>
      </c>
      <c r="CN97" s="186"/>
      <c r="CO97" s="49"/>
      <c r="CP97" s="186"/>
      <c r="CQ97" s="152">
        <v>42529</v>
      </c>
      <c r="CR97" s="186">
        <v>3.22</v>
      </c>
      <c r="CS97" s="186"/>
      <c r="CT97" s="187"/>
      <c r="CU97" s="152">
        <v>42529</v>
      </c>
      <c r="CV97" s="186">
        <v>3.5430000000000001</v>
      </c>
      <c r="CW97" s="49"/>
      <c r="CX97" s="187"/>
      <c r="CY97" s="152">
        <v>42529</v>
      </c>
      <c r="CZ97" s="186">
        <v>3.569</v>
      </c>
      <c r="DA97" s="49"/>
      <c r="DB97" s="186"/>
      <c r="DC97" s="152">
        <v>42529</v>
      </c>
      <c r="DD97" s="186">
        <v>3.9</v>
      </c>
      <c r="DE97" s="186"/>
      <c r="DF97" s="190"/>
      <c r="DG97" s="194">
        <v>42529</v>
      </c>
      <c r="DH97" s="247">
        <v>3.9769999999999999</v>
      </c>
      <c r="DI97" s="191"/>
      <c r="DJ97" s="187"/>
      <c r="DK97" s="152">
        <v>42529</v>
      </c>
      <c r="DL97" s="186"/>
      <c r="DM97" s="49"/>
      <c r="DN97" s="186"/>
      <c r="DO97" s="152">
        <v>42529</v>
      </c>
      <c r="DP97" s="186"/>
      <c r="DQ97" s="186"/>
      <c r="DR97" s="187"/>
      <c r="DS97" s="152">
        <v>42529</v>
      </c>
      <c r="DT97" s="186">
        <v>2.8140000000000001</v>
      </c>
      <c r="DU97" s="49"/>
      <c r="DV97" s="187"/>
      <c r="DW97" s="152">
        <v>42529</v>
      </c>
      <c r="DX97" s="186">
        <v>2.9910000000000001</v>
      </c>
      <c r="DY97" s="49"/>
      <c r="DZ97" s="187"/>
      <c r="EA97" s="152">
        <v>42529</v>
      </c>
      <c r="EB97" s="186">
        <v>3.0760000000000001</v>
      </c>
      <c r="EC97" s="49"/>
      <c r="ED97" s="186"/>
      <c r="EE97" s="152">
        <v>42529</v>
      </c>
      <c r="EF97" s="186">
        <v>3.1339999999999999</v>
      </c>
      <c r="EG97" s="186"/>
      <c r="EH97" s="187"/>
      <c r="EI97" s="152">
        <v>42529</v>
      </c>
      <c r="EJ97" s="186">
        <v>3.2109999999999999</v>
      </c>
      <c r="EK97" s="49"/>
      <c r="EL97" s="187"/>
      <c r="EM97" s="152">
        <v>42529</v>
      </c>
      <c r="EN97" s="186">
        <v>3.5169999999999999</v>
      </c>
      <c r="EO97" s="49"/>
      <c r="EP97" s="187"/>
      <c r="EQ97" s="152">
        <v>42529</v>
      </c>
      <c r="ER97" s="186">
        <v>3.681</v>
      </c>
      <c r="ES97" s="49"/>
      <c r="ET97" s="187"/>
      <c r="EU97" s="152">
        <v>42529</v>
      </c>
      <c r="EV97" s="186">
        <v>4.3120000000000003</v>
      </c>
      <c r="EW97" s="49"/>
      <c r="EX97" s="186"/>
      <c r="EY97" s="152">
        <v>42529</v>
      </c>
      <c r="EZ97" s="63"/>
      <c r="FA97" s="186"/>
      <c r="FB97" s="187"/>
      <c r="FC97" s="152">
        <v>42529</v>
      </c>
      <c r="FD97" s="186"/>
      <c r="FE97" s="49"/>
      <c r="FF97" s="186"/>
      <c r="FG97" s="152">
        <v>42529</v>
      </c>
      <c r="FH97" s="186"/>
      <c r="FI97" s="186"/>
      <c r="FJ97" s="187"/>
      <c r="FK97" s="152">
        <v>42529</v>
      </c>
      <c r="FL97" s="186"/>
      <c r="FM97" s="49"/>
      <c r="FN97" s="186"/>
      <c r="FO97" s="152">
        <v>42529</v>
      </c>
      <c r="FP97" s="186">
        <v>3.3010000000000002</v>
      </c>
      <c r="FQ97" s="186"/>
      <c r="FR97" s="187"/>
      <c r="FS97" s="152">
        <v>42529</v>
      </c>
      <c r="FT97" s="186">
        <v>3.7770000000000001</v>
      </c>
      <c r="FU97" s="186"/>
      <c r="FV97" s="187"/>
      <c r="FW97" s="152">
        <v>42529</v>
      </c>
      <c r="FX97" s="186">
        <v>3.895</v>
      </c>
      <c r="FY97" s="186"/>
      <c r="FZ97" s="187"/>
      <c r="GA97" s="152">
        <v>42529</v>
      </c>
      <c r="GB97" s="186"/>
      <c r="GC97" s="186"/>
      <c r="GD97" s="187"/>
      <c r="GE97" s="152">
        <v>42529</v>
      </c>
      <c r="GF97" s="186"/>
      <c r="GG97" s="49"/>
      <c r="GH97" s="186"/>
      <c r="GI97" s="152">
        <v>42529</v>
      </c>
      <c r="GJ97" s="186"/>
      <c r="GK97" s="186"/>
      <c r="GL97" s="187"/>
      <c r="GM97" s="152">
        <v>42529</v>
      </c>
      <c r="GN97" s="186"/>
      <c r="GO97" s="49"/>
      <c r="GP97" s="186"/>
      <c r="GQ97" s="152">
        <v>42529</v>
      </c>
      <c r="GR97" s="186">
        <v>3.1949999999999998</v>
      </c>
      <c r="GS97" s="49"/>
      <c r="GT97" s="186"/>
      <c r="GU97" s="152">
        <v>42529</v>
      </c>
      <c r="GV97" s="186">
        <v>3.6760000000000002</v>
      </c>
      <c r="GW97" s="49"/>
      <c r="GX97" s="186"/>
      <c r="GY97" s="152">
        <v>42529</v>
      </c>
      <c r="GZ97" s="186">
        <v>3.92</v>
      </c>
      <c r="HA97" s="186"/>
      <c r="HB97" s="187"/>
      <c r="HC97" s="152">
        <v>42529</v>
      </c>
      <c r="HD97" s="186">
        <v>4.1079999999999997</v>
      </c>
      <c r="HE97" s="49"/>
      <c r="HF97" s="186"/>
      <c r="HG97" s="152">
        <v>42529</v>
      </c>
      <c r="HH97" s="186">
        <v>4.18</v>
      </c>
      <c r="HI97" s="49"/>
      <c r="HJ97" s="187"/>
      <c r="HK97" s="152">
        <v>42529</v>
      </c>
      <c r="HL97" s="186">
        <v>4.702</v>
      </c>
      <c r="HM97" s="49"/>
      <c r="HN97" s="186"/>
      <c r="HO97" s="152">
        <v>42529</v>
      </c>
      <c r="HP97" s="186"/>
      <c r="HQ97" s="186"/>
      <c r="HR97" s="187"/>
      <c r="HS97" s="152">
        <v>42529</v>
      </c>
      <c r="HT97" s="186">
        <v>3.3119999999999998</v>
      </c>
      <c r="HU97" s="49"/>
      <c r="HV97" s="187"/>
      <c r="HW97" s="152">
        <v>42529</v>
      </c>
      <c r="HX97" s="186">
        <v>3.9239999999999999</v>
      </c>
      <c r="HY97" s="49"/>
      <c r="HZ97" s="186"/>
      <c r="IA97" s="152">
        <v>42529</v>
      </c>
      <c r="IB97" s="186">
        <v>3.4369999999999998</v>
      </c>
      <c r="IC97" s="186"/>
      <c r="ID97" s="187"/>
      <c r="IE97" s="152">
        <v>42529</v>
      </c>
      <c r="IF97" s="186">
        <v>3.9210000000000003</v>
      </c>
      <c r="IG97" s="49"/>
      <c r="IH97" s="187"/>
      <c r="II97" s="152">
        <v>42529</v>
      </c>
      <c r="IJ97" s="186">
        <v>3.94</v>
      </c>
      <c r="IK97" s="49"/>
    </row>
    <row r="98" spans="2:245" x14ac:dyDescent="0.35">
      <c r="B98" s="187"/>
      <c r="C98" s="152">
        <v>42530</v>
      </c>
      <c r="D98" s="186"/>
      <c r="E98" s="186"/>
      <c r="F98" s="187"/>
      <c r="G98" s="152">
        <v>42530</v>
      </c>
      <c r="H98" s="186">
        <v>3.117</v>
      </c>
      <c r="I98" s="49"/>
      <c r="J98" s="186"/>
      <c r="K98" s="152">
        <v>42530</v>
      </c>
      <c r="L98" s="186">
        <v>2.927</v>
      </c>
      <c r="M98" s="49"/>
      <c r="N98" s="187"/>
      <c r="O98" s="152">
        <v>42530</v>
      </c>
      <c r="P98" s="186">
        <v>2.9350000000000001</v>
      </c>
      <c r="Q98" s="49"/>
      <c r="R98" s="186"/>
      <c r="S98" s="152">
        <v>42530</v>
      </c>
      <c r="T98" s="186">
        <v>3.2490000000000001</v>
      </c>
      <c r="U98" s="186"/>
      <c r="V98" s="187"/>
      <c r="W98" s="152">
        <v>42530</v>
      </c>
      <c r="X98" s="186">
        <v>3.464</v>
      </c>
      <c r="Y98" s="49"/>
      <c r="Z98" s="186"/>
      <c r="AA98" s="152">
        <v>42530</v>
      </c>
      <c r="AB98" s="186">
        <v>3.7709999999999999</v>
      </c>
      <c r="AC98" s="49"/>
      <c r="AD98" s="186"/>
      <c r="AE98" s="152">
        <v>42530</v>
      </c>
      <c r="AF98" s="186"/>
      <c r="AG98" s="186"/>
      <c r="AH98" s="187"/>
      <c r="AI98" s="152">
        <v>42530</v>
      </c>
      <c r="AJ98" s="186"/>
      <c r="AK98" s="49"/>
      <c r="AL98" s="186"/>
      <c r="AM98" s="152">
        <v>42530</v>
      </c>
      <c r="AN98" s="186">
        <v>3.101</v>
      </c>
      <c r="AO98" s="49"/>
      <c r="AP98" s="186"/>
      <c r="AQ98" s="152">
        <v>42530</v>
      </c>
      <c r="AR98" s="186">
        <v>3.5620000000000003</v>
      </c>
      <c r="AS98" s="49"/>
      <c r="AT98" s="186"/>
      <c r="AU98" s="152">
        <v>42530</v>
      </c>
      <c r="AV98" s="186">
        <v>3.6819999999999999</v>
      </c>
      <c r="AW98" s="186"/>
      <c r="AX98" s="187"/>
      <c r="AY98" s="152">
        <v>42530</v>
      </c>
      <c r="AZ98" s="186">
        <v>3.8220000000000001</v>
      </c>
      <c r="BA98" s="49"/>
      <c r="BB98" s="187"/>
      <c r="BC98" s="152">
        <v>42530</v>
      </c>
      <c r="BD98" s="186">
        <v>4.1529999999999996</v>
      </c>
      <c r="BE98" s="49"/>
      <c r="BF98" s="187"/>
      <c r="BG98" s="152">
        <v>42530</v>
      </c>
      <c r="BH98" s="186">
        <v>3.133</v>
      </c>
      <c r="BI98" s="49"/>
      <c r="BJ98" s="186"/>
      <c r="BK98" s="152">
        <v>42530</v>
      </c>
      <c r="BL98" s="186">
        <v>3.4359999999999999</v>
      </c>
      <c r="BM98" s="186"/>
      <c r="BN98" s="187"/>
      <c r="BO98" s="152">
        <v>42530</v>
      </c>
      <c r="BP98" s="186">
        <v>3.637</v>
      </c>
      <c r="BQ98" s="49"/>
      <c r="BR98" s="186"/>
      <c r="BS98" s="152">
        <v>42530</v>
      </c>
      <c r="BT98" s="186">
        <v>4.1920000000000002</v>
      </c>
      <c r="BU98" s="49"/>
      <c r="BV98" s="186"/>
      <c r="BW98" s="152">
        <v>42530</v>
      </c>
      <c r="BX98" s="186"/>
      <c r="BY98" s="186"/>
      <c r="BZ98" s="187"/>
      <c r="CA98" s="152">
        <v>42530</v>
      </c>
      <c r="CB98" s="186">
        <v>3.76</v>
      </c>
      <c r="CC98" s="49"/>
      <c r="CD98" s="187"/>
      <c r="CE98" s="152">
        <v>42530</v>
      </c>
      <c r="CF98" s="186">
        <v>4.1130000000000004</v>
      </c>
      <c r="CG98" s="49"/>
      <c r="CH98" s="186"/>
      <c r="CI98" s="152">
        <v>42530</v>
      </c>
      <c r="CJ98" s="186">
        <v>3.8740000000000001</v>
      </c>
      <c r="CK98" s="186"/>
      <c r="CL98" s="187"/>
      <c r="CM98" s="152">
        <v>42530</v>
      </c>
      <c r="CN98" s="186"/>
      <c r="CO98" s="49"/>
      <c r="CP98" s="186"/>
      <c r="CQ98" s="152">
        <v>42530</v>
      </c>
      <c r="CR98" s="186">
        <v>3.2549999999999999</v>
      </c>
      <c r="CS98" s="186"/>
      <c r="CT98" s="187"/>
      <c r="CU98" s="152">
        <v>42530</v>
      </c>
      <c r="CV98" s="186">
        <v>3.5350000000000001</v>
      </c>
      <c r="CW98" s="49"/>
      <c r="CX98" s="187"/>
      <c r="CY98" s="152">
        <v>42530</v>
      </c>
      <c r="CZ98" s="186">
        <v>3.6070000000000002</v>
      </c>
      <c r="DA98" s="49"/>
      <c r="DB98" s="186"/>
      <c r="DC98" s="152">
        <v>42530</v>
      </c>
      <c r="DD98" s="186">
        <v>3.931</v>
      </c>
      <c r="DE98" s="186"/>
      <c r="DF98" s="190"/>
      <c r="DG98" s="194">
        <v>42530</v>
      </c>
      <c r="DH98" s="247">
        <v>4.0049999999999999</v>
      </c>
      <c r="DI98" s="191"/>
      <c r="DJ98" s="187"/>
      <c r="DK98" s="152">
        <v>42530</v>
      </c>
      <c r="DL98" s="186"/>
      <c r="DM98" s="49"/>
      <c r="DN98" s="186"/>
      <c r="DO98" s="152">
        <v>42530</v>
      </c>
      <c r="DP98" s="186"/>
      <c r="DQ98" s="186"/>
      <c r="DR98" s="187"/>
      <c r="DS98" s="152">
        <v>42530</v>
      </c>
      <c r="DT98" s="186">
        <v>2.8479999999999999</v>
      </c>
      <c r="DU98" s="49"/>
      <c r="DV98" s="187"/>
      <c r="DW98" s="152">
        <v>42530</v>
      </c>
      <c r="DX98" s="186">
        <v>3.0190000000000001</v>
      </c>
      <c r="DY98" s="49"/>
      <c r="DZ98" s="187"/>
      <c r="EA98" s="152">
        <v>42530</v>
      </c>
      <c r="EB98" s="186">
        <v>3.1070000000000002</v>
      </c>
      <c r="EC98" s="49"/>
      <c r="ED98" s="186"/>
      <c r="EE98" s="152">
        <v>42530</v>
      </c>
      <c r="EF98" s="186">
        <v>3.1669999999999998</v>
      </c>
      <c r="EG98" s="186"/>
      <c r="EH98" s="187"/>
      <c r="EI98" s="152">
        <v>42530</v>
      </c>
      <c r="EJ98" s="186">
        <v>3.238</v>
      </c>
      <c r="EK98" s="49"/>
      <c r="EL98" s="187"/>
      <c r="EM98" s="152">
        <v>42530</v>
      </c>
      <c r="EN98" s="186">
        <v>3.536</v>
      </c>
      <c r="EO98" s="49"/>
      <c r="EP98" s="187"/>
      <c r="EQ98" s="152">
        <v>42530</v>
      </c>
      <c r="ER98" s="186">
        <v>3.6930000000000001</v>
      </c>
      <c r="ES98" s="49"/>
      <c r="ET98" s="187"/>
      <c r="EU98" s="152">
        <v>42530</v>
      </c>
      <c r="EV98" s="186">
        <v>4.2949999999999999</v>
      </c>
      <c r="EW98" s="49"/>
      <c r="EX98" s="186"/>
      <c r="EY98" s="152">
        <v>42530</v>
      </c>
      <c r="EZ98" s="63"/>
      <c r="FA98" s="186"/>
      <c r="FB98" s="187"/>
      <c r="FC98" s="152">
        <v>42530</v>
      </c>
      <c r="FD98" s="186"/>
      <c r="FE98" s="49"/>
      <c r="FF98" s="186"/>
      <c r="FG98" s="152">
        <v>42530</v>
      </c>
      <c r="FH98" s="186"/>
      <c r="FI98" s="186"/>
      <c r="FJ98" s="187"/>
      <c r="FK98" s="152">
        <v>42530</v>
      </c>
      <c r="FL98" s="186"/>
      <c r="FM98" s="49"/>
      <c r="FN98" s="186"/>
      <c r="FO98" s="152">
        <v>42530</v>
      </c>
      <c r="FP98" s="186">
        <v>3.3319999999999999</v>
      </c>
      <c r="FQ98" s="186"/>
      <c r="FR98" s="187"/>
      <c r="FS98" s="152">
        <v>42530</v>
      </c>
      <c r="FT98" s="186">
        <v>3.7970000000000002</v>
      </c>
      <c r="FU98" s="186"/>
      <c r="FV98" s="187"/>
      <c r="FW98" s="152">
        <v>42530</v>
      </c>
      <c r="FX98" s="186">
        <v>3.9079999999999999</v>
      </c>
      <c r="FY98" s="186"/>
      <c r="FZ98" s="187"/>
      <c r="GA98" s="152">
        <v>42530</v>
      </c>
      <c r="GB98" s="186"/>
      <c r="GC98" s="186"/>
      <c r="GD98" s="187"/>
      <c r="GE98" s="152">
        <v>42530</v>
      </c>
      <c r="GF98" s="186"/>
      <c r="GG98" s="49"/>
      <c r="GH98" s="186"/>
      <c r="GI98" s="152">
        <v>42530</v>
      </c>
      <c r="GJ98" s="186"/>
      <c r="GK98" s="186"/>
      <c r="GL98" s="187"/>
      <c r="GM98" s="152">
        <v>42530</v>
      </c>
      <c r="GN98" s="186"/>
      <c r="GO98" s="49"/>
      <c r="GP98" s="186"/>
      <c r="GQ98" s="152">
        <v>42530</v>
      </c>
      <c r="GR98" s="186">
        <v>3.2469999999999999</v>
      </c>
      <c r="GS98" s="49"/>
      <c r="GT98" s="186"/>
      <c r="GU98" s="152">
        <v>42530</v>
      </c>
      <c r="GV98" s="186">
        <v>3.7189999999999999</v>
      </c>
      <c r="GW98" s="49"/>
      <c r="GX98" s="186"/>
      <c r="GY98" s="152">
        <v>42530</v>
      </c>
      <c r="GZ98" s="186">
        <v>3.95</v>
      </c>
      <c r="HA98" s="186"/>
      <c r="HB98" s="187"/>
      <c r="HC98" s="152">
        <v>42530</v>
      </c>
      <c r="HD98" s="186">
        <v>4.1319999999999997</v>
      </c>
      <c r="HE98" s="49"/>
      <c r="HF98" s="186"/>
      <c r="HG98" s="152">
        <v>42530</v>
      </c>
      <c r="HH98" s="186">
        <v>4.1929999999999996</v>
      </c>
      <c r="HI98" s="49"/>
      <c r="HJ98" s="187"/>
      <c r="HK98" s="152">
        <v>42530</v>
      </c>
      <c r="HL98" s="186">
        <v>4.6989999999999998</v>
      </c>
      <c r="HM98" s="49"/>
      <c r="HN98" s="186"/>
      <c r="HO98" s="152">
        <v>42530</v>
      </c>
      <c r="HP98" s="186"/>
      <c r="HQ98" s="186"/>
      <c r="HR98" s="187"/>
      <c r="HS98" s="152">
        <v>42530</v>
      </c>
      <c r="HT98" s="186">
        <v>3.3260000000000001</v>
      </c>
      <c r="HU98" s="49"/>
      <c r="HV98" s="187"/>
      <c r="HW98" s="152">
        <v>42530</v>
      </c>
      <c r="HX98" s="186">
        <v>3.9370000000000003</v>
      </c>
      <c r="HY98" s="49"/>
      <c r="HZ98" s="186"/>
      <c r="IA98" s="152">
        <v>42530</v>
      </c>
      <c r="IB98" s="186">
        <v>3.4699999999999998</v>
      </c>
      <c r="IC98" s="186"/>
      <c r="ID98" s="187"/>
      <c r="IE98" s="152">
        <v>42530</v>
      </c>
      <c r="IF98" s="186">
        <v>3.9459999999999997</v>
      </c>
      <c r="IG98" s="49"/>
      <c r="IH98" s="187"/>
      <c r="II98" s="152">
        <v>42530</v>
      </c>
      <c r="IJ98" s="186">
        <v>3.9590000000000001</v>
      </c>
      <c r="IK98" s="49"/>
    </row>
    <row r="99" spans="2:245" x14ac:dyDescent="0.35">
      <c r="B99" s="187"/>
      <c r="C99" s="152">
        <v>42531</v>
      </c>
      <c r="D99" s="186"/>
      <c r="E99" s="186"/>
      <c r="F99" s="187"/>
      <c r="G99" s="152">
        <v>42531</v>
      </c>
      <c r="H99" s="186">
        <v>3.0870000000000002</v>
      </c>
      <c r="I99" s="49"/>
      <c r="J99" s="186"/>
      <c r="K99" s="152">
        <v>42531</v>
      </c>
      <c r="L99" s="186">
        <v>2.8980000000000001</v>
      </c>
      <c r="M99" s="49"/>
      <c r="N99" s="187"/>
      <c r="O99" s="152">
        <v>42531</v>
      </c>
      <c r="P99" s="186">
        <v>2.8970000000000002</v>
      </c>
      <c r="Q99" s="49"/>
      <c r="R99" s="186"/>
      <c r="S99" s="152">
        <v>42531</v>
      </c>
      <c r="T99" s="186">
        <v>3.242</v>
      </c>
      <c r="U99" s="186"/>
      <c r="V99" s="187"/>
      <c r="W99" s="152">
        <v>42531</v>
      </c>
      <c r="X99" s="186">
        <v>3.4580000000000002</v>
      </c>
      <c r="Y99" s="49"/>
      <c r="Z99" s="186"/>
      <c r="AA99" s="152">
        <v>42531</v>
      </c>
      <c r="AB99" s="186">
        <v>3.76</v>
      </c>
      <c r="AC99" s="49"/>
      <c r="AD99" s="186"/>
      <c r="AE99" s="152">
        <v>42531</v>
      </c>
      <c r="AF99" s="186"/>
      <c r="AG99" s="186"/>
      <c r="AH99" s="187"/>
      <c r="AI99" s="152">
        <v>42531</v>
      </c>
      <c r="AJ99" s="186"/>
      <c r="AK99" s="49"/>
      <c r="AL99" s="186"/>
      <c r="AM99" s="152">
        <v>42531</v>
      </c>
      <c r="AN99" s="186">
        <v>3.0750000000000002</v>
      </c>
      <c r="AO99" s="49"/>
      <c r="AP99" s="186"/>
      <c r="AQ99" s="152">
        <v>42531</v>
      </c>
      <c r="AR99" s="186">
        <v>3.552</v>
      </c>
      <c r="AS99" s="49"/>
      <c r="AT99" s="186"/>
      <c r="AU99" s="152">
        <v>42531</v>
      </c>
      <c r="AV99" s="186">
        <v>3.6560000000000001</v>
      </c>
      <c r="AW99" s="186"/>
      <c r="AX99" s="187"/>
      <c r="AY99" s="152">
        <v>42531</v>
      </c>
      <c r="AZ99" s="186">
        <v>3.8079999999999998</v>
      </c>
      <c r="BA99" s="49"/>
      <c r="BB99" s="187"/>
      <c r="BC99" s="152">
        <v>42531</v>
      </c>
      <c r="BD99" s="186">
        <v>4.2450000000000001</v>
      </c>
      <c r="BE99" s="49"/>
      <c r="BF99" s="187"/>
      <c r="BG99" s="152">
        <v>42531</v>
      </c>
      <c r="BH99" s="186">
        <v>3.1150000000000002</v>
      </c>
      <c r="BI99" s="49"/>
      <c r="BJ99" s="186"/>
      <c r="BK99" s="152">
        <v>42531</v>
      </c>
      <c r="BL99" s="186">
        <v>3.415</v>
      </c>
      <c r="BM99" s="186"/>
      <c r="BN99" s="187"/>
      <c r="BO99" s="152">
        <v>42531</v>
      </c>
      <c r="BP99" s="186">
        <v>3.6280000000000001</v>
      </c>
      <c r="BQ99" s="49"/>
      <c r="BR99" s="186"/>
      <c r="BS99" s="152">
        <v>42531</v>
      </c>
      <c r="BT99" s="186">
        <v>4.1619999999999999</v>
      </c>
      <c r="BU99" s="49"/>
      <c r="BV99" s="186"/>
      <c r="BW99" s="152">
        <v>42531</v>
      </c>
      <c r="BX99" s="186"/>
      <c r="BY99" s="186"/>
      <c r="BZ99" s="187"/>
      <c r="CA99" s="152">
        <v>42531</v>
      </c>
      <c r="CB99" s="186">
        <v>3.754</v>
      </c>
      <c r="CC99" s="49"/>
      <c r="CD99" s="187"/>
      <c r="CE99" s="152">
        <v>42531</v>
      </c>
      <c r="CF99" s="186">
        <v>4.1159999999999997</v>
      </c>
      <c r="CG99" s="49"/>
      <c r="CH99" s="186"/>
      <c r="CI99" s="152">
        <v>42531</v>
      </c>
      <c r="CJ99" s="186">
        <v>3.8540000000000001</v>
      </c>
      <c r="CK99" s="186"/>
      <c r="CL99" s="187"/>
      <c r="CM99" s="152">
        <v>42531</v>
      </c>
      <c r="CN99" s="186"/>
      <c r="CO99" s="49"/>
      <c r="CP99" s="186"/>
      <c r="CQ99" s="152">
        <v>42531</v>
      </c>
      <c r="CR99" s="186">
        <v>3.2240000000000002</v>
      </c>
      <c r="CS99" s="186"/>
      <c r="CT99" s="187"/>
      <c r="CU99" s="152">
        <v>42531</v>
      </c>
      <c r="CV99" s="186">
        <v>3.5150000000000001</v>
      </c>
      <c r="CW99" s="49"/>
      <c r="CX99" s="187"/>
      <c r="CY99" s="152">
        <v>42531</v>
      </c>
      <c r="CZ99" s="186">
        <v>3.5979999999999999</v>
      </c>
      <c r="DA99" s="49"/>
      <c r="DB99" s="186"/>
      <c r="DC99" s="152">
        <v>42531</v>
      </c>
      <c r="DD99" s="186">
        <v>3.899</v>
      </c>
      <c r="DE99" s="186"/>
      <c r="DF99" s="190"/>
      <c r="DG99" s="194">
        <v>42531</v>
      </c>
      <c r="DH99" s="247">
        <v>3.9660000000000002</v>
      </c>
      <c r="DI99" s="191"/>
      <c r="DJ99" s="187"/>
      <c r="DK99" s="152">
        <v>42531</v>
      </c>
      <c r="DL99" s="186"/>
      <c r="DM99" s="49"/>
      <c r="DN99" s="186"/>
      <c r="DO99" s="152">
        <v>42531</v>
      </c>
      <c r="DP99" s="186"/>
      <c r="DQ99" s="186"/>
      <c r="DR99" s="187"/>
      <c r="DS99" s="152">
        <v>42531</v>
      </c>
      <c r="DT99" s="186">
        <v>2.819</v>
      </c>
      <c r="DU99" s="49"/>
      <c r="DV99" s="187"/>
      <c r="DW99" s="152">
        <v>42531</v>
      </c>
      <c r="DX99" s="186">
        <v>3.0230000000000001</v>
      </c>
      <c r="DY99" s="49"/>
      <c r="DZ99" s="187"/>
      <c r="EA99" s="152">
        <v>42531</v>
      </c>
      <c r="EB99" s="186">
        <v>3.0990000000000002</v>
      </c>
      <c r="EC99" s="49"/>
      <c r="ED99" s="186"/>
      <c r="EE99" s="152">
        <v>42531</v>
      </c>
      <c r="EF99" s="186">
        <v>3.1589999999999998</v>
      </c>
      <c r="EG99" s="186"/>
      <c r="EH99" s="187"/>
      <c r="EI99" s="152">
        <v>42531</v>
      </c>
      <c r="EJ99" s="186">
        <v>3.2330000000000001</v>
      </c>
      <c r="EK99" s="49"/>
      <c r="EL99" s="187"/>
      <c r="EM99" s="152">
        <v>42531</v>
      </c>
      <c r="EN99" s="186">
        <v>3.524</v>
      </c>
      <c r="EO99" s="49"/>
      <c r="EP99" s="187"/>
      <c r="EQ99" s="152">
        <v>42531</v>
      </c>
      <c r="ER99" s="186">
        <v>3.681</v>
      </c>
      <c r="ES99" s="49"/>
      <c r="ET99" s="187"/>
      <c r="EU99" s="152">
        <v>42531</v>
      </c>
      <c r="EV99" s="186">
        <v>4.2850000000000001</v>
      </c>
      <c r="EW99" s="49"/>
      <c r="EX99" s="186"/>
      <c r="EY99" s="152">
        <v>42531</v>
      </c>
      <c r="EZ99" s="63"/>
      <c r="FA99" s="186"/>
      <c r="FB99" s="187"/>
      <c r="FC99" s="152">
        <v>42531</v>
      </c>
      <c r="FD99" s="186"/>
      <c r="FE99" s="49"/>
      <c r="FF99" s="186"/>
      <c r="FG99" s="152">
        <v>42531</v>
      </c>
      <c r="FH99" s="186"/>
      <c r="FI99" s="186"/>
      <c r="FJ99" s="187"/>
      <c r="FK99" s="152">
        <v>42531</v>
      </c>
      <c r="FL99" s="186"/>
      <c r="FM99" s="49"/>
      <c r="FN99" s="186"/>
      <c r="FO99" s="152">
        <v>42531</v>
      </c>
      <c r="FP99" s="186">
        <v>3.3250000000000002</v>
      </c>
      <c r="FQ99" s="186"/>
      <c r="FR99" s="187"/>
      <c r="FS99" s="152">
        <v>42531</v>
      </c>
      <c r="FT99" s="186">
        <v>3.7869999999999999</v>
      </c>
      <c r="FU99" s="186"/>
      <c r="FV99" s="187"/>
      <c r="FW99" s="152">
        <v>42531</v>
      </c>
      <c r="FX99" s="186">
        <v>3.8929999999999998</v>
      </c>
      <c r="FY99" s="186"/>
      <c r="FZ99" s="187"/>
      <c r="GA99" s="152">
        <v>42531</v>
      </c>
      <c r="GB99" s="186"/>
      <c r="GC99" s="186"/>
      <c r="GD99" s="187"/>
      <c r="GE99" s="152">
        <v>42531</v>
      </c>
      <c r="GF99" s="186"/>
      <c r="GG99" s="49"/>
      <c r="GH99" s="186"/>
      <c r="GI99" s="152">
        <v>42531</v>
      </c>
      <c r="GJ99" s="186"/>
      <c r="GK99" s="186"/>
      <c r="GL99" s="187"/>
      <c r="GM99" s="152">
        <v>42531</v>
      </c>
      <c r="GN99" s="186"/>
      <c r="GO99" s="49"/>
      <c r="GP99" s="186"/>
      <c r="GQ99" s="152">
        <v>42531</v>
      </c>
      <c r="GR99" s="186">
        <v>3.2109999999999999</v>
      </c>
      <c r="GS99" s="49"/>
      <c r="GT99" s="186"/>
      <c r="GU99" s="152">
        <v>42531</v>
      </c>
      <c r="GV99" s="186">
        <v>3.7119999999999997</v>
      </c>
      <c r="GW99" s="49"/>
      <c r="GX99" s="186"/>
      <c r="GY99" s="152">
        <v>42531</v>
      </c>
      <c r="GZ99" s="186">
        <v>3.9340000000000002</v>
      </c>
      <c r="HA99" s="186"/>
      <c r="HB99" s="187"/>
      <c r="HC99" s="152">
        <v>42531</v>
      </c>
      <c r="HD99" s="186">
        <v>4.1219999999999999</v>
      </c>
      <c r="HE99" s="49"/>
      <c r="HF99" s="186"/>
      <c r="HG99" s="152">
        <v>42531</v>
      </c>
      <c r="HH99" s="186">
        <v>4.181</v>
      </c>
      <c r="HI99" s="49"/>
      <c r="HJ99" s="187"/>
      <c r="HK99" s="152">
        <v>42531</v>
      </c>
      <c r="HL99" s="186">
        <v>4.6859999999999999</v>
      </c>
      <c r="HM99" s="49"/>
      <c r="HN99" s="186"/>
      <c r="HO99" s="152">
        <v>42531</v>
      </c>
      <c r="HP99" s="186"/>
      <c r="HQ99" s="186"/>
      <c r="HR99" s="187"/>
      <c r="HS99" s="152">
        <v>42531</v>
      </c>
      <c r="HT99" s="186">
        <v>3.3</v>
      </c>
      <c r="HU99" s="49"/>
      <c r="HV99" s="187"/>
      <c r="HW99" s="152">
        <v>42531</v>
      </c>
      <c r="HX99" s="186">
        <v>3.907</v>
      </c>
      <c r="HY99" s="49"/>
      <c r="HZ99" s="186"/>
      <c r="IA99" s="152">
        <v>42531</v>
      </c>
      <c r="IB99" s="186">
        <v>3.4630000000000001</v>
      </c>
      <c r="IC99" s="186"/>
      <c r="ID99" s="187"/>
      <c r="IE99" s="152">
        <v>42531</v>
      </c>
      <c r="IF99" s="186">
        <v>3.94</v>
      </c>
      <c r="IG99" s="49"/>
      <c r="IH99" s="187"/>
      <c r="II99" s="152">
        <v>42531</v>
      </c>
      <c r="IJ99" s="186">
        <v>3.9529999999999998</v>
      </c>
      <c r="IK99" s="49"/>
    </row>
    <row r="100" spans="2:245" x14ac:dyDescent="0.35">
      <c r="B100" s="187"/>
      <c r="C100" s="152">
        <v>42534</v>
      </c>
      <c r="D100" s="186"/>
      <c r="E100" s="186"/>
      <c r="F100" s="187"/>
      <c r="G100" s="152">
        <v>42534</v>
      </c>
      <c r="H100" s="186">
        <v>3.0720000000000001</v>
      </c>
      <c r="I100" s="49"/>
      <c r="J100" s="186"/>
      <c r="K100" s="152">
        <v>42534</v>
      </c>
      <c r="L100" s="186">
        <v>2.883</v>
      </c>
      <c r="M100" s="49"/>
      <c r="N100" s="187"/>
      <c r="O100" s="152">
        <v>42534</v>
      </c>
      <c r="P100" s="186">
        <v>2.8839999999999999</v>
      </c>
      <c r="Q100" s="49"/>
      <c r="R100" s="186"/>
      <c r="S100" s="152">
        <v>42534</v>
      </c>
      <c r="T100" s="186">
        <v>3.2170000000000001</v>
      </c>
      <c r="U100" s="186"/>
      <c r="V100" s="187"/>
      <c r="W100" s="152">
        <v>42534</v>
      </c>
      <c r="X100" s="186">
        <v>3.4329999999999998</v>
      </c>
      <c r="Y100" s="49"/>
      <c r="Z100" s="186"/>
      <c r="AA100" s="152">
        <v>42534</v>
      </c>
      <c r="AB100" s="186">
        <v>3.7250000000000001</v>
      </c>
      <c r="AC100" s="49"/>
      <c r="AD100" s="186"/>
      <c r="AE100" s="152">
        <v>42534</v>
      </c>
      <c r="AF100" s="186"/>
      <c r="AG100" s="186"/>
      <c r="AH100" s="187"/>
      <c r="AI100" s="152">
        <v>42534</v>
      </c>
      <c r="AJ100" s="186"/>
      <c r="AK100" s="49"/>
      <c r="AL100" s="186"/>
      <c r="AM100" s="152">
        <v>42534</v>
      </c>
      <c r="AN100" s="186">
        <v>3.0640000000000001</v>
      </c>
      <c r="AO100" s="49"/>
      <c r="AP100" s="186"/>
      <c r="AQ100" s="152">
        <v>42534</v>
      </c>
      <c r="AR100" s="186">
        <v>3.52</v>
      </c>
      <c r="AS100" s="49"/>
      <c r="AT100" s="186"/>
      <c r="AU100" s="152">
        <v>42534</v>
      </c>
      <c r="AV100" s="186">
        <v>3.649</v>
      </c>
      <c r="AW100" s="186"/>
      <c r="AX100" s="187"/>
      <c r="AY100" s="152">
        <v>42534</v>
      </c>
      <c r="AZ100" s="186">
        <v>3.778</v>
      </c>
      <c r="BA100" s="49"/>
      <c r="BB100" s="187"/>
      <c r="BC100" s="152">
        <v>42534</v>
      </c>
      <c r="BD100" s="186">
        <v>4.343</v>
      </c>
      <c r="BE100" s="49"/>
      <c r="BF100" s="187"/>
      <c r="BG100" s="152">
        <v>42534</v>
      </c>
      <c r="BH100" s="186">
        <v>3.101</v>
      </c>
      <c r="BI100" s="49"/>
      <c r="BJ100" s="186"/>
      <c r="BK100" s="152">
        <v>42534</v>
      </c>
      <c r="BL100" s="186">
        <v>3.4050000000000002</v>
      </c>
      <c r="BM100" s="186"/>
      <c r="BN100" s="187"/>
      <c r="BO100" s="152">
        <v>42534</v>
      </c>
      <c r="BP100" s="186">
        <v>3.6109999999999998</v>
      </c>
      <c r="BQ100" s="49"/>
      <c r="BR100" s="186"/>
      <c r="BS100" s="152">
        <v>42534</v>
      </c>
      <c r="BT100" s="186">
        <v>4.1349999999999998</v>
      </c>
      <c r="BU100" s="49"/>
      <c r="BV100" s="186"/>
      <c r="BW100" s="152">
        <v>42534</v>
      </c>
      <c r="BX100" s="186"/>
      <c r="BY100" s="186"/>
      <c r="BZ100" s="187"/>
      <c r="CA100" s="152">
        <v>42534</v>
      </c>
      <c r="CB100" s="186">
        <v>3.7309999999999999</v>
      </c>
      <c r="CC100" s="49"/>
      <c r="CD100" s="187"/>
      <c r="CE100" s="152">
        <v>42534</v>
      </c>
      <c r="CF100" s="186">
        <v>4.08</v>
      </c>
      <c r="CG100" s="49"/>
      <c r="CH100" s="186"/>
      <c r="CI100" s="152">
        <v>42534</v>
      </c>
      <c r="CJ100" s="186">
        <v>3.835</v>
      </c>
      <c r="CK100" s="186"/>
      <c r="CL100" s="187"/>
      <c r="CM100" s="152">
        <v>42534</v>
      </c>
      <c r="CN100" s="186"/>
      <c r="CO100" s="49"/>
      <c r="CP100" s="186"/>
      <c r="CQ100" s="152">
        <v>42534</v>
      </c>
      <c r="CR100" s="186">
        <v>3.214</v>
      </c>
      <c r="CS100" s="186"/>
      <c r="CT100" s="187"/>
      <c r="CU100" s="152">
        <v>42534</v>
      </c>
      <c r="CV100" s="186">
        <v>3.484</v>
      </c>
      <c r="CW100" s="49"/>
      <c r="CX100" s="187"/>
      <c r="CY100" s="152">
        <v>42534</v>
      </c>
      <c r="CZ100" s="186">
        <v>3.57</v>
      </c>
      <c r="DA100" s="49"/>
      <c r="DB100" s="186"/>
      <c r="DC100" s="152">
        <v>42534</v>
      </c>
      <c r="DD100" s="186">
        <v>3.8620000000000001</v>
      </c>
      <c r="DE100" s="186"/>
      <c r="DF100" s="190"/>
      <c r="DG100" s="194">
        <v>42534</v>
      </c>
      <c r="DH100" s="247">
        <v>3.9630000000000001</v>
      </c>
      <c r="DI100" s="191"/>
      <c r="DJ100" s="187"/>
      <c r="DK100" s="152">
        <v>42534</v>
      </c>
      <c r="DL100" s="186"/>
      <c r="DM100" s="49"/>
      <c r="DN100" s="186"/>
      <c r="DO100" s="152">
        <v>42534</v>
      </c>
      <c r="DP100" s="186"/>
      <c r="DQ100" s="186"/>
      <c r="DR100" s="187"/>
      <c r="DS100" s="152">
        <v>42534</v>
      </c>
      <c r="DT100" s="186">
        <v>2.8090000000000002</v>
      </c>
      <c r="DU100" s="49"/>
      <c r="DV100" s="187"/>
      <c r="DW100" s="152">
        <v>42534</v>
      </c>
      <c r="DX100" s="186">
        <v>2.9980000000000002</v>
      </c>
      <c r="DY100" s="49"/>
      <c r="DZ100" s="187"/>
      <c r="EA100" s="152">
        <v>42534</v>
      </c>
      <c r="EB100" s="186">
        <v>3.0739999999999998</v>
      </c>
      <c r="EC100" s="49"/>
      <c r="ED100" s="186"/>
      <c r="EE100" s="152">
        <v>42534</v>
      </c>
      <c r="EF100" s="186">
        <v>3.1339999999999999</v>
      </c>
      <c r="EG100" s="186"/>
      <c r="EH100" s="187"/>
      <c r="EI100" s="152">
        <v>42534</v>
      </c>
      <c r="EJ100" s="186">
        <v>3.2189999999999999</v>
      </c>
      <c r="EK100" s="49"/>
      <c r="EL100" s="187"/>
      <c r="EM100" s="152">
        <v>42534</v>
      </c>
      <c r="EN100" s="186">
        <v>3.4910000000000001</v>
      </c>
      <c r="EO100" s="49"/>
      <c r="EP100" s="187"/>
      <c r="EQ100" s="152">
        <v>42534</v>
      </c>
      <c r="ER100" s="186">
        <v>3.657</v>
      </c>
      <c r="ES100" s="49"/>
      <c r="ET100" s="187"/>
      <c r="EU100" s="152">
        <v>42534</v>
      </c>
      <c r="EV100" s="186">
        <v>4.26</v>
      </c>
      <c r="EW100" s="49"/>
      <c r="EX100" s="186"/>
      <c r="EY100" s="152">
        <v>42534</v>
      </c>
      <c r="EZ100" s="63"/>
      <c r="FA100" s="186"/>
      <c r="FB100" s="187"/>
      <c r="FC100" s="152">
        <v>42534</v>
      </c>
      <c r="FD100" s="186"/>
      <c r="FE100" s="49"/>
      <c r="FF100" s="186"/>
      <c r="FG100" s="152">
        <v>42534</v>
      </c>
      <c r="FH100" s="186"/>
      <c r="FI100" s="186"/>
      <c r="FJ100" s="187"/>
      <c r="FK100" s="152">
        <v>42534</v>
      </c>
      <c r="FL100" s="186"/>
      <c r="FM100" s="49"/>
      <c r="FN100" s="186"/>
      <c r="FO100" s="152">
        <v>42534</v>
      </c>
      <c r="FP100" s="186">
        <v>3.306</v>
      </c>
      <c r="FQ100" s="186"/>
      <c r="FR100" s="187"/>
      <c r="FS100" s="152">
        <v>42534</v>
      </c>
      <c r="FT100" s="186">
        <v>3.7640000000000002</v>
      </c>
      <c r="FU100" s="186"/>
      <c r="FV100" s="187"/>
      <c r="FW100" s="152">
        <v>42534</v>
      </c>
      <c r="FX100" s="186">
        <v>3.8639999999999999</v>
      </c>
      <c r="FY100" s="186"/>
      <c r="FZ100" s="187"/>
      <c r="GA100" s="152">
        <v>42534</v>
      </c>
      <c r="GB100" s="186"/>
      <c r="GC100" s="186"/>
      <c r="GD100" s="187"/>
      <c r="GE100" s="152">
        <v>42534</v>
      </c>
      <c r="GF100" s="186"/>
      <c r="GG100" s="49"/>
      <c r="GH100" s="186"/>
      <c r="GI100" s="152">
        <v>42534</v>
      </c>
      <c r="GJ100" s="186"/>
      <c r="GK100" s="186"/>
      <c r="GL100" s="187"/>
      <c r="GM100" s="152">
        <v>42534</v>
      </c>
      <c r="GN100" s="186"/>
      <c r="GO100" s="49"/>
      <c r="GP100" s="186"/>
      <c r="GQ100" s="152">
        <v>42534</v>
      </c>
      <c r="GR100" s="186">
        <v>3.1949999999999998</v>
      </c>
      <c r="GS100" s="49"/>
      <c r="GT100" s="186"/>
      <c r="GU100" s="152">
        <v>42534</v>
      </c>
      <c r="GV100" s="186">
        <v>3.6850000000000001</v>
      </c>
      <c r="GW100" s="49"/>
      <c r="GX100" s="186"/>
      <c r="GY100" s="152">
        <v>42534</v>
      </c>
      <c r="GZ100" s="186">
        <v>3.91</v>
      </c>
      <c r="HA100" s="186"/>
      <c r="HB100" s="187"/>
      <c r="HC100" s="152">
        <v>42534</v>
      </c>
      <c r="HD100" s="186">
        <v>4.0919999999999996</v>
      </c>
      <c r="HE100" s="49"/>
      <c r="HF100" s="186"/>
      <c r="HG100" s="152">
        <v>42534</v>
      </c>
      <c r="HH100" s="186">
        <v>4.1619999999999999</v>
      </c>
      <c r="HI100" s="49"/>
      <c r="HJ100" s="187"/>
      <c r="HK100" s="152">
        <v>42534</v>
      </c>
      <c r="HL100" s="186">
        <v>4.609</v>
      </c>
      <c r="HM100" s="49"/>
      <c r="HN100" s="186"/>
      <c r="HO100" s="152">
        <v>42534</v>
      </c>
      <c r="HP100" s="186"/>
      <c r="HQ100" s="186"/>
      <c r="HR100" s="187"/>
      <c r="HS100" s="152">
        <v>42534</v>
      </c>
      <c r="HT100" s="186">
        <v>3.254</v>
      </c>
      <c r="HU100" s="49"/>
      <c r="HV100" s="187"/>
      <c r="HW100" s="152">
        <v>42534</v>
      </c>
      <c r="HX100" s="186">
        <v>3.88</v>
      </c>
      <c r="HY100" s="49"/>
      <c r="HZ100" s="186"/>
      <c r="IA100" s="152">
        <v>42534</v>
      </c>
      <c r="IB100" s="186">
        <v>3.4580000000000002</v>
      </c>
      <c r="IC100" s="186"/>
      <c r="ID100" s="187"/>
      <c r="IE100" s="152">
        <v>42534</v>
      </c>
      <c r="IF100" s="186">
        <v>3.9079999999999999</v>
      </c>
      <c r="IG100" s="49"/>
      <c r="IH100" s="187"/>
      <c r="II100" s="152">
        <v>42534</v>
      </c>
      <c r="IJ100" s="186">
        <v>3.9009999999999998</v>
      </c>
      <c r="IK100" s="49"/>
    </row>
    <row r="101" spans="2:245" x14ac:dyDescent="0.35">
      <c r="B101" s="187"/>
      <c r="C101" s="152">
        <v>42535</v>
      </c>
      <c r="D101" s="186"/>
      <c r="E101" s="186"/>
      <c r="F101" s="187"/>
      <c r="G101" s="152">
        <v>42535</v>
      </c>
      <c r="H101" s="186">
        <v>3.048</v>
      </c>
      <c r="I101" s="49"/>
      <c r="J101" s="186"/>
      <c r="K101" s="152">
        <v>42535</v>
      </c>
      <c r="L101" s="186">
        <v>2.86</v>
      </c>
      <c r="M101" s="49"/>
      <c r="N101" s="187"/>
      <c r="O101" s="152">
        <v>42535</v>
      </c>
      <c r="P101" s="186">
        <v>2.859</v>
      </c>
      <c r="Q101" s="49"/>
      <c r="R101" s="186"/>
      <c r="S101" s="152">
        <v>42535</v>
      </c>
      <c r="T101" s="186">
        <v>3.1840000000000002</v>
      </c>
      <c r="U101" s="186"/>
      <c r="V101" s="187"/>
      <c r="W101" s="152">
        <v>42535</v>
      </c>
      <c r="X101" s="186">
        <v>3.39</v>
      </c>
      <c r="Y101" s="49"/>
      <c r="Z101" s="186"/>
      <c r="AA101" s="152">
        <v>42535</v>
      </c>
      <c r="AB101" s="186">
        <v>3.6819999999999999</v>
      </c>
      <c r="AC101" s="49"/>
      <c r="AD101" s="186"/>
      <c r="AE101" s="152">
        <v>42535</v>
      </c>
      <c r="AF101" s="186"/>
      <c r="AG101" s="186"/>
      <c r="AH101" s="187"/>
      <c r="AI101" s="152">
        <v>42535</v>
      </c>
      <c r="AJ101" s="186"/>
      <c r="AK101" s="49"/>
      <c r="AL101" s="186"/>
      <c r="AM101" s="152">
        <v>42535</v>
      </c>
      <c r="AN101" s="186">
        <v>3.0379999999999998</v>
      </c>
      <c r="AO101" s="49"/>
      <c r="AP101" s="186"/>
      <c r="AQ101" s="152">
        <v>42535</v>
      </c>
      <c r="AR101" s="186">
        <v>3.4910000000000001</v>
      </c>
      <c r="AS101" s="49"/>
      <c r="AT101" s="186"/>
      <c r="AU101" s="152">
        <v>42535</v>
      </c>
      <c r="AV101" s="186">
        <v>3.5920000000000001</v>
      </c>
      <c r="AW101" s="186"/>
      <c r="AX101" s="187"/>
      <c r="AY101" s="152">
        <v>42535</v>
      </c>
      <c r="AZ101" s="186">
        <v>3.734</v>
      </c>
      <c r="BA101" s="49"/>
      <c r="BB101" s="187"/>
      <c r="BC101" s="152">
        <v>42535</v>
      </c>
      <c r="BD101" s="186">
        <v>4.359</v>
      </c>
      <c r="BE101" s="49"/>
      <c r="BF101" s="187"/>
      <c r="BG101" s="152">
        <v>42535</v>
      </c>
      <c r="BH101" s="186">
        <v>3.0739999999999998</v>
      </c>
      <c r="BI101" s="49"/>
      <c r="BJ101" s="186"/>
      <c r="BK101" s="152">
        <v>42535</v>
      </c>
      <c r="BL101" s="186">
        <v>3.3609999999999998</v>
      </c>
      <c r="BM101" s="186"/>
      <c r="BN101" s="187"/>
      <c r="BO101" s="152">
        <v>42535</v>
      </c>
      <c r="BP101" s="186">
        <v>3.569</v>
      </c>
      <c r="BQ101" s="49"/>
      <c r="BR101" s="186"/>
      <c r="BS101" s="152">
        <v>42535</v>
      </c>
      <c r="BT101" s="186">
        <v>4.0810000000000004</v>
      </c>
      <c r="BU101" s="49"/>
      <c r="BV101" s="186"/>
      <c r="BW101" s="152">
        <v>42535</v>
      </c>
      <c r="BX101" s="186"/>
      <c r="BY101" s="186"/>
      <c r="BZ101" s="187"/>
      <c r="CA101" s="152">
        <v>42535</v>
      </c>
      <c r="CB101" s="186">
        <v>3.6930000000000001</v>
      </c>
      <c r="CC101" s="49"/>
      <c r="CD101" s="187"/>
      <c r="CE101" s="152">
        <v>42535</v>
      </c>
      <c r="CF101" s="186">
        <v>4.0460000000000003</v>
      </c>
      <c r="CG101" s="49"/>
      <c r="CH101" s="186"/>
      <c r="CI101" s="152">
        <v>42535</v>
      </c>
      <c r="CJ101" s="186">
        <v>3.786</v>
      </c>
      <c r="CK101" s="186"/>
      <c r="CL101" s="187"/>
      <c r="CM101" s="152">
        <v>42535</v>
      </c>
      <c r="CN101" s="186"/>
      <c r="CO101" s="49"/>
      <c r="CP101" s="186"/>
      <c r="CQ101" s="152">
        <v>42535</v>
      </c>
      <c r="CR101" s="186">
        <v>3.18</v>
      </c>
      <c r="CS101" s="186"/>
      <c r="CT101" s="187"/>
      <c r="CU101" s="152">
        <v>42535</v>
      </c>
      <c r="CV101" s="186">
        <v>3.4580000000000002</v>
      </c>
      <c r="CW101" s="49"/>
      <c r="CX101" s="187"/>
      <c r="CY101" s="152">
        <v>42535</v>
      </c>
      <c r="CZ101" s="186">
        <v>3.5430000000000001</v>
      </c>
      <c r="DA101" s="49"/>
      <c r="DB101" s="186"/>
      <c r="DC101" s="152">
        <v>42535</v>
      </c>
      <c r="DD101" s="186">
        <v>3.83</v>
      </c>
      <c r="DE101" s="186"/>
      <c r="DF101" s="190"/>
      <c r="DG101" s="194">
        <v>42535</v>
      </c>
      <c r="DH101" s="247">
        <v>3.8740000000000001</v>
      </c>
      <c r="DI101" s="191"/>
      <c r="DJ101" s="187"/>
      <c r="DK101" s="152">
        <v>42535</v>
      </c>
      <c r="DL101" s="186"/>
      <c r="DM101" s="49"/>
      <c r="DN101" s="186"/>
      <c r="DO101" s="152">
        <v>42535</v>
      </c>
      <c r="DP101" s="186"/>
      <c r="DQ101" s="186"/>
      <c r="DR101" s="187"/>
      <c r="DS101" s="152">
        <v>42535</v>
      </c>
      <c r="DT101" s="186">
        <v>2.778</v>
      </c>
      <c r="DU101" s="49"/>
      <c r="DV101" s="187"/>
      <c r="DW101" s="152">
        <v>42535</v>
      </c>
      <c r="DX101" s="186">
        <v>2.968</v>
      </c>
      <c r="DY101" s="49"/>
      <c r="DZ101" s="187"/>
      <c r="EA101" s="152">
        <v>42535</v>
      </c>
      <c r="EB101" s="186">
        <v>3.0430000000000001</v>
      </c>
      <c r="EC101" s="49"/>
      <c r="ED101" s="186"/>
      <c r="EE101" s="152">
        <v>42535</v>
      </c>
      <c r="EF101" s="186">
        <v>3.1019999999999999</v>
      </c>
      <c r="EG101" s="186"/>
      <c r="EH101" s="187"/>
      <c r="EI101" s="152">
        <v>42535</v>
      </c>
      <c r="EJ101" s="186">
        <v>3.1680000000000001</v>
      </c>
      <c r="EK101" s="49"/>
      <c r="EL101" s="187"/>
      <c r="EM101" s="152">
        <v>42535</v>
      </c>
      <c r="EN101" s="186">
        <v>3.4430000000000001</v>
      </c>
      <c r="EO101" s="49"/>
      <c r="EP101" s="187"/>
      <c r="EQ101" s="152">
        <v>42535</v>
      </c>
      <c r="ER101" s="186">
        <v>3.5949999999999998</v>
      </c>
      <c r="ES101" s="49"/>
      <c r="ET101" s="187"/>
      <c r="EU101" s="152">
        <v>42535</v>
      </c>
      <c r="EV101" s="186">
        <v>4.1909999999999998</v>
      </c>
      <c r="EW101" s="49"/>
      <c r="EX101" s="186"/>
      <c r="EY101" s="152">
        <v>42535</v>
      </c>
      <c r="EZ101" s="63"/>
      <c r="FA101" s="186"/>
      <c r="FB101" s="187"/>
      <c r="FC101" s="152">
        <v>42535</v>
      </c>
      <c r="FD101" s="186"/>
      <c r="FE101" s="49"/>
      <c r="FF101" s="186"/>
      <c r="FG101" s="152">
        <v>42535</v>
      </c>
      <c r="FH101" s="186"/>
      <c r="FI101" s="186"/>
      <c r="FJ101" s="187"/>
      <c r="FK101" s="152">
        <v>42535</v>
      </c>
      <c r="FL101" s="186"/>
      <c r="FM101" s="49"/>
      <c r="FN101" s="186"/>
      <c r="FO101" s="152">
        <v>42535</v>
      </c>
      <c r="FP101" s="186">
        <v>3.2679999999999998</v>
      </c>
      <c r="FQ101" s="186"/>
      <c r="FR101" s="187"/>
      <c r="FS101" s="152">
        <v>42535</v>
      </c>
      <c r="FT101" s="186">
        <v>3.714</v>
      </c>
      <c r="FU101" s="186"/>
      <c r="FV101" s="187"/>
      <c r="FW101" s="152">
        <v>42535</v>
      </c>
      <c r="FX101" s="186">
        <v>3.8120000000000003</v>
      </c>
      <c r="FY101" s="186"/>
      <c r="FZ101" s="187"/>
      <c r="GA101" s="152">
        <v>42535</v>
      </c>
      <c r="GB101" s="186"/>
      <c r="GC101" s="186"/>
      <c r="GD101" s="187"/>
      <c r="GE101" s="152">
        <v>42535</v>
      </c>
      <c r="GF101" s="186"/>
      <c r="GG101" s="49"/>
      <c r="GH101" s="186"/>
      <c r="GI101" s="152">
        <v>42535</v>
      </c>
      <c r="GJ101" s="186"/>
      <c r="GK101" s="186"/>
      <c r="GL101" s="187"/>
      <c r="GM101" s="152">
        <v>42535</v>
      </c>
      <c r="GN101" s="186"/>
      <c r="GO101" s="49"/>
      <c r="GP101" s="186"/>
      <c r="GQ101" s="152">
        <v>42535</v>
      </c>
      <c r="GR101" s="186">
        <v>3.1579999999999999</v>
      </c>
      <c r="GS101" s="49"/>
      <c r="GT101" s="186"/>
      <c r="GU101" s="152">
        <v>42535</v>
      </c>
      <c r="GV101" s="186">
        <v>3.6680000000000001</v>
      </c>
      <c r="GW101" s="49"/>
      <c r="GX101" s="186"/>
      <c r="GY101" s="152">
        <v>42535</v>
      </c>
      <c r="GZ101" s="186">
        <v>3.875</v>
      </c>
      <c r="HA101" s="186"/>
      <c r="HB101" s="187"/>
      <c r="HC101" s="152">
        <v>42535</v>
      </c>
      <c r="HD101" s="186">
        <v>4.0439999999999996</v>
      </c>
      <c r="HE101" s="49"/>
      <c r="HF101" s="186"/>
      <c r="HG101" s="152">
        <v>42535</v>
      </c>
      <c r="HH101" s="186">
        <v>4.1150000000000002</v>
      </c>
      <c r="HI101" s="49"/>
      <c r="HJ101" s="187"/>
      <c r="HK101" s="152">
        <v>42535</v>
      </c>
      <c r="HL101" s="186">
        <v>4.5659999999999998</v>
      </c>
      <c r="HM101" s="49"/>
      <c r="HN101" s="186"/>
      <c r="HO101" s="152">
        <v>42535</v>
      </c>
      <c r="HP101" s="186"/>
      <c r="HQ101" s="186"/>
      <c r="HR101" s="187"/>
      <c r="HS101" s="152">
        <v>42535</v>
      </c>
      <c r="HT101" s="186">
        <v>3.2560000000000002</v>
      </c>
      <c r="HU101" s="49"/>
      <c r="HV101" s="187"/>
      <c r="HW101" s="152">
        <v>42535</v>
      </c>
      <c r="HX101" s="186">
        <v>3.823</v>
      </c>
      <c r="HY101" s="49"/>
      <c r="HZ101" s="186"/>
      <c r="IA101" s="152">
        <v>42535</v>
      </c>
      <c r="IB101" s="186">
        <v>3.427</v>
      </c>
      <c r="IC101" s="186"/>
      <c r="ID101" s="187"/>
      <c r="IE101" s="152">
        <v>42535</v>
      </c>
      <c r="IF101" s="186">
        <v>3.8490000000000002</v>
      </c>
      <c r="IG101" s="49"/>
      <c r="IH101" s="187"/>
      <c r="II101" s="152">
        <v>42535</v>
      </c>
      <c r="IJ101" s="186">
        <v>3.9009999999999998</v>
      </c>
      <c r="IK101" s="49"/>
    </row>
    <row r="102" spans="2:245" x14ac:dyDescent="0.35">
      <c r="B102" s="187"/>
      <c r="C102" s="152">
        <v>42536</v>
      </c>
      <c r="D102" s="186"/>
      <c r="E102" s="186"/>
      <c r="F102" s="187"/>
      <c r="G102" s="152">
        <v>42536</v>
      </c>
      <c r="H102" s="186">
        <v>3.0409999999999999</v>
      </c>
      <c r="I102" s="49"/>
      <c r="J102" s="186"/>
      <c r="K102" s="152">
        <v>42536</v>
      </c>
      <c r="L102" s="186">
        <v>2.8769999999999998</v>
      </c>
      <c r="M102" s="49"/>
      <c r="N102" s="187"/>
      <c r="O102" s="152">
        <v>42536</v>
      </c>
      <c r="P102" s="186">
        <v>2.8519999999999999</v>
      </c>
      <c r="Q102" s="49"/>
      <c r="R102" s="186"/>
      <c r="S102" s="152">
        <v>42536</v>
      </c>
      <c r="T102" s="186">
        <v>3.1890000000000001</v>
      </c>
      <c r="U102" s="186"/>
      <c r="V102" s="187"/>
      <c r="W102" s="152">
        <v>42536</v>
      </c>
      <c r="X102" s="186">
        <v>3.4</v>
      </c>
      <c r="Y102" s="49"/>
      <c r="Z102" s="186"/>
      <c r="AA102" s="152">
        <v>42536</v>
      </c>
      <c r="AB102" s="186">
        <v>3.702</v>
      </c>
      <c r="AC102" s="49"/>
      <c r="AD102" s="186"/>
      <c r="AE102" s="152">
        <v>42536</v>
      </c>
      <c r="AF102" s="186"/>
      <c r="AG102" s="186"/>
      <c r="AH102" s="187"/>
      <c r="AI102" s="152">
        <v>42536</v>
      </c>
      <c r="AJ102" s="186"/>
      <c r="AK102" s="49"/>
      <c r="AL102" s="186"/>
      <c r="AM102" s="152">
        <v>42536</v>
      </c>
      <c r="AN102" s="186">
        <v>3.0449999999999999</v>
      </c>
      <c r="AO102" s="49"/>
      <c r="AP102" s="186"/>
      <c r="AQ102" s="152">
        <v>42536</v>
      </c>
      <c r="AR102" s="186">
        <v>3.5060000000000002</v>
      </c>
      <c r="AS102" s="49"/>
      <c r="AT102" s="186"/>
      <c r="AU102" s="152">
        <v>42536</v>
      </c>
      <c r="AV102" s="186">
        <v>3.61</v>
      </c>
      <c r="AW102" s="186"/>
      <c r="AX102" s="187"/>
      <c r="AY102" s="152">
        <v>42536</v>
      </c>
      <c r="AZ102" s="186">
        <v>3.7530000000000001</v>
      </c>
      <c r="BA102" s="49"/>
      <c r="BB102" s="187"/>
      <c r="BC102" s="152">
        <v>42536</v>
      </c>
      <c r="BD102" s="186">
        <v>4.1790000000000003</v>
      </c>
      <c r="BE102" s="49"/>
      <c r="BF102" s="187"/>
      <c r="BG102" s="152">
        <v>42536</v>
      </c>
      <c r="BH102" s="186">
        <v>3.1179999999999999</v>
      </c>
      <c r="BI102" s="49"/>
      <c r="BJ102" s="186"/>
      <c r="BK102" s="152">
        <v>42536</v>
      </c>
      <c r="BL102" s="186">
        <v>3.371</v>
      </c>
      <c r="BM102" s="186"/>
      <c r="BN102" s="187"/>
      <c r="BO102" s="152">
        <v>42536</v>
      </c>
      <c r="BP102" s="186">
        <v>3.5840000000000001</v>
      </c>
      <c r="BQ102" s="49"/>
      <c r="BR102" s="186"/>
      <c r="BS102" s="152">
        <v>42536</v>
      </c>
      <c r="BT102" s="186">
        <v>4.1070000000000002</v>
      </c>
      <c r="BU102" s="49"/>
      <c r="BV102" s="186"/>
      <c r="BW102" s="152">
        <v>42536</v>
      </c>
      <c r="BX102" s="186"/>
      <c r="BY102" s="186"/>
      <c r="BZ102" s="187"/>
      <c r="CA102" s="152">
        <v>42536</v>
      </c>
      <c r="CB102" s="186">
        <v>3.7069999999999999</v>
      </c>
      <c r="CC102" s="49"/>
      <c r="CD102" s="187"/>
      <c r="CE102" s="152">
        <v>42536</v>
      </c>
      <c r="CF102" s="186">
        <v>4.077</v>
      </c>
      <c r="CG102" s="49"/>
      <c r="CH102" s="186"/>
      <c r="CI102" s="152">
        <v>42536</v>
      </c>
      <c r="CJ102" s="186">
        <v>3.8120000000000003</v>
      </c>
      <c r="CK102" s="186"/>
      <c r="CL102" s="187"/>
      <c r="CM102" s="152">
        <v>42536</v>
      </c>
      <c r="CN102" s="186"/>
      <c r="CO102" s="49"/>
      <c r="CP102" s="186"/>
      <c r="CQ102" s="152">
        <v>42536</v>
      </c>
      <c r="CR102" s="186">
        <v>3.1960000000000002</v>
      </c>
      <c r="CS102" s="186"/>
      <c r="CT102" s="187"/>
      <c r="CU102" s="152">
        <v>42536</v>
      </c>
      <c r="CV102" s="186">
        <v>3.472</v>
      </c>
      <c r="CW102" s="49"/>
      <c r="CX102" s="187"/>
      <c r="CY102" s="152">
        <v>42536</v>
      </c>
      <c r="CZ102" s="186">
        <v>3.5590000000000002</v>
      </c>
      <c r="DA102" s="49"/>
      <c r="DB102" s="186"/>
      <c r="DC102" s="152">
        <v>42536</v>
      </c>
      <c r="DD102" s="186">
        <v>3.847</v>
      </c>
      <c r="DE102" s="186"/>
      <c r="DF102" s="190"/>
      <c r="DG102" s="194">
        <v>42536</v>
      </c>
      <c r="DH102" s="247">
        <v>3.8970000000000002</v>
      </c>
      <c r="DI102" s="191"/>
      <c r="DJ102" s="187"/>
      <c r="DK102" s="152">
        <v>42536</v>
      </c>
      <c r="DL102" s="186"/>
      <c r="DM102" s="49"/>
      <c r="DN102" s="186"/>
      <c r="DO102" s="152">
        <v>42536</v>
      </c>
      <c r="DP102" s="186"/>
      <c r="DQ102" s="186"/>
      <c r="DR102" s="187"/>
      <c r="DS102" s="152">
        <v>42536</v>
      </c>
      <c r="DT102" s="186">
        <v>2.786</v>
      </c>
      <c r="DU102" s="49"/>
      <c r="DV102" s="187"/>
      <c r="DW102" s="152">
        <v>42536</v>
      </c>
      <c r="DX102" s="186">
        <v>2.9809999999999999</v>
      </c>
      <c r="DY102" s="49"/>
      <c r="DZ102" s="187"/>
      <c r="EA102" s="152">
        <v>42536</v>
      </c>
      <c r="EB102" s="186">
        <v>3.0539999999999998</v>
      </c>
      <c r="EC102" s="49"/>
      <c r="ED102" s="186"/>
      <c r="EE102" s="152">
        <v>42536</v>
      </c>
      <c r="EF102" s="186">
        <v>3.1150000000000002</v>
      </c>
      <c r="EG102" s="186"/>
      <c r="EH102" s="187"/>
      <c r="EI102" s="152">
        <v>42536</v>
      </c>
      <c r="EJ102" s="186">
        <v>3.181</v>
      </c>
      <c r="EK102" s="49"/>
      <c r="EL102" s="187"/>
      <c r="EM102" s="152">
        <v>42536</v>
      </c>
      <c r="EN102" s="186">
        <v>3.4580000000000002</v>
      </c>
      <c r="EO102" s="49"/>
      <c r="EP102" s="187"/>
      <c r="EQ102" s="152">
        <v>42536</v>
      </c>
      <c r="ER102" s="186">
        <v>3.61</v>
      </c>
      <c r="ES102" s="49"/>
      <c r="ET102" s="187"/>
      <c r="EU102" s="152">
        <v>42536</v>
      </c>
      <c r="EV102" s="186">
        <v>4.2169999999999996</v>
      </c>
      <c r="EW102" s="49"/>
      <c r="EX102" s="186"/>
      <c r="EY102" s="152">
        <v>42536</v>
      </c>
      <c r="EZ102" s="63"/>
      <c r="FA102" s="186"/>
      <c r="FB102" s="187"/>
      <c r="FC102" s="152">
        <v>42536</v>
      </c>
      <c r="FD102" s="186"/>
      <c r="FE102" s="49"/>
      <c r="FF102" s="186"/>
      <c r="FG102" s="152">
        <v>42536</v>
      </c>
      <c r="FH102" s="186"/>
      <c r="FI102" s="186"/>
      <c r="FJ102" s="187"/>
      <c r="FK102" s="152">
        <v>42536</v>
      </c>
      <c r="FL102" s="186"/>
      <c r="FM102" s="49"/>
      <c r="FN102" s="186"/>
      <c r="FO102" s="152">
        <v>42536</v>
      </c>
      <c r="FP102" s="186">
        <v>3.2789999999999999</v>
      </c>
      <c r="FQ102" s="186"/>
      <c r="FR102" s="187"/>
      <c r="FS102" s="152">
        <v>42536</v>
      </c>
      <c r="FT102" s="186">
        <v>3.7320000000000002</v>
      </c>
      <c r="FU102" s="186"/>
      <c r="FV102" s="187"/>
      <c r="FW102" s="152">
        <v>42536</v>
      </c>
      <c r="FX102" s="186">
        <v>3.8340000000000001</v>
      </c>
      <c r="FY102" s="186"/>
      <c r="FZ102" s="187"/>
      <c r="GA102" s="152">
        <v>42536</v>
      </c>
      <c r="GB102" s="186"/>
      <c r="GC102" s="186"/>
      <c r="GD102" s="187"/>
      <c r="GE102" s="152">
        <v>42536</v>
      </c>
      <c r="GF102" s="186"/>
      <c r="GG102" s="49"/>
      <c r="GH102" s="186"/>
      <c r="GI102" s="152">
        <v>42536</v>
      </c>
      <c r="GJ102" s="186"/>
      <c r="GK102" s="186"/>
      <c r="GL102" s="187"/>
      <c r="GM102" s="152">
        <v>42536</v>
      </c>
      <c r="GN102" s="186"/>
      <c r="GO102" s="49"/>
      <c r="GP102" s="186"/>
      <c r="GQ102" s="152">
        <v>42536</v>
      </c>
      <c r="GR102" s="186">
        <v>3.1629999999999998</v>
      </c>
      <c r="GS102" s="49"/>
      <c r="GT102" s="186"/>
      <c r="GU102" s="152">
        <v>42536</v>
      </c>
      <c r="GV102" s="186">
        <v>3.6890000000000001</v>
      </c>
      <c r="GW102" s="49"/>
      <c r="GX102" s="186"/>
      <c r="GY102" s="152">
        <v>42536</v>
      </c>
      <c r="GZ102" s="186">
        <v>3.895</v>
      </c>
      <c r="HA102" s="186"/>
      <c r="HB102" s="187"/>
      <c r="HC102" s="152">
        <v>42536</v>
      </c>
      <c r="HD102" s="186">
        <v>4.0650000000000004</v>
      </c>
      <c r="HE102" s="49"/>
      <c r="HF102" s="186"/>
      <c r="HG102" s="152">
        <v>42536</v>
      </c>
      <c r="HH102" s="186">
        <v>4.1429999999999998</v>
      </c>
      <c r="HI102" s="49"/>
      <c r="HJ102" s="187"/>
      <c r="HK102" s="152">
        <v>42536</v>
      </c>
      <c r="HL102" s="186">
        <v>4.6260000000000003</v>
      </c>
      <c r="HM102" s="49"/>
      <c r="HN102" s="186"/>
      <c r="HO102" s="152">
        <v>42536</v>
      </c>
      <c r="HP102" s="186"/>
      <c r="HQ102" s="186"/>
      <c r="HR102" s="187"/>
      <c r="HS102" s="152">
        <v>42536</v>
      </c>
      <c r="HT102" s="186">
        <v>3.2690000000000001</v>
      </c>
      <c r="HU102" s="49"/>
      <c r="HV102" s="187"/>
      <c r="HW102" s="152">
        <v>42536</v>
      </c>
      <c r="HX102" s="186">
        <v>3.8479999999999999</v>
      </c>
      <c r="HY102" s="49"/>
      <c r="HZ102" s="186"/>
      <c r="IA102" s="152">
        <v>42536</v>
      </c>
      <c r="IB102" s="186">
        <v>3.4390000000000001</v>
      </c>
      <c r="IC102" s="186"/>
      <c r="ID102" s="187"/>
      <c r="IE102" s="152">
        <v>42536</v>
      </c>
      <c r="IF102" s="186">
        <v>3.8759999999999999</v>
      </c>
      <c r="IG102" s="49"/>
      <c r="IH102" s="187"/>
      <c r="II102" s="152">
        <v>42536</v>
      </c>
      <c r="IJ102" s="186">
        <v>3.9159999999999999</v>
      </c>
      <c r="IK102" s="49"/>
    </row>
    <row r="103" spans="2:245" x14ac:dyDescent="0.35">
      <c r="B103" s="187"/>
      <c r="C103" s="152">
        <v>42537</v>
      </c>
      <c r="D103" s="186"/>
      <c r="E103" s="186"/>
      <c r="F103" s="187"/>
      <c r="G103" s="152">
        <v>42537</v>
      </c>
      <c r="H103" s="186">
        <v>3.028</v>
      </c>
      <c r="I103" s="49"/>
      <c r="J103" s="186"/>
      <c r="K103" s="152">
        <v>42537</v>
      </c>
      <c r="L103" s="186">
        <v>2.859</v>
      </c>
      <c r="M103" s="49"/>
      <c r="N103" s="187"/>
      <c r="O103" s="152">
        <v>42537</v>
      </c>
      <c r="P103" s="186">
        <v>2.8420000000000001</v>
      </c>
      <c r="Q103" s="49"/>
      <c r="R103" s="186"/>
      <c r="S103" s="152">
        <v>42537</v>
      </c>
      <c r="T103" s="186">
        <v>3.1509999999999998</v>
      </c>
      <c r="U103" s="186"/>
      <c r="V103" s="187"/>
      <c r="W103" s="152">
        <v>42537</v>
      </c>
      <c r="X103" s="186">
        <v>3.3769999999999998</v>
      </c>
      <c r="Y103" s="49"/>
      <c r="Z103" s="186"/>
      <c r="AA103" s="152">
        <v>42537</v>
      </c>
      <c r="AB103" s="186">
        <v>3.661</v>
      </c>
      <c r="AC103" s="49"/>
      <c r="AD103" s="186"/>
      <c r="AE103" s="152">
        <v>42537</v>
      </c>
      <c r="AF103" s="186"/>
      <c r="AG103" s="186"/>
      <c r="AH103" s="187"/>
      <c r="AI103" s="152">
        <v>42537</v>
      </c>
      <c r="AJ103" s="186"/>
      <c r="AK103" s="49"/>
      <c r="AL103" s="186"/>
      <c r="AM103" s="152">
        <v>42537</v>
      </c>
      <c r="AN103" s="186">
        <v>3.0230000000000001</v>
      </c>
      <c r="AO103" s="49"/>
      <c r="AP103" s="186"/>
      <c r="AQ103" s="152">
        <v>42537</v>
      </c>
      <c r="AR103" s="186">
        <v>3.48</v>
      </c>
      <c r="AS103" s="49"/>
      <c r="AT103" s="186"/>
      <c r="AU103" s="152">
        <v>42537</v>
      </c>
      <c r="AV103" s="186">
        <v>3.5779999999999998</v>
      </c>
      <c r="AW103" s="186"/>
      <c r="AX103" s="187"/>
      <c r="AY103" s="152">
        <v>42537</v>
      </c>
      <c r="AZ103" s="186">
        <v>3.7149999999999999</v>
      </c>
      <c r="BA103" s="49"/>
      <c r="BB103" s="187"/>
      <c r="BC103" s="152">
        <v>42537</v>
      </c>
      <c r="BD103" s="186">
        <v>4.1310000000000002</v>
      </c>
      <c r="BE103" s="49"/>
      <c r="BF103" s="187"/>
      <c r="BG103" s="152">
        <v>42537</v>
      </c>
      <c r="BH103" s="186">
        <v>3.073</v>
      </c>
      <c r="BI103" s="49"/>
      <c r="BJ103" s="186"/>
      <c r="BK103" s="152">
        <v>42537</v>
      </c>
      <c r="BL103" s="186">
        <v>3.3529999999999998</v>
      </c>
      <c r="BM103" s="186"/>
      <c r="BN103" s="187"/>
      <c r="BO103" s="152">
        <v>42537</v>
      </c>
      <c r="BP103" s="186">
        <v>3.5529999999999999</v>
      </c>
      <c r="BQ103" s="49"/>
      <c r="BR103" s="186"/>
      <c r="BS103" s="152">
        <v>42537</v>
      </c>
      <c r="BT103" s="186">
        <v>4.0640000000000001</v>
      </c>
      <c r="BU103" s="49"/>
      <c r="BV103" s="186"/>
      <c r="BW103" s="152">
        <v>42537</v>
      </c>
      <c r="BX103" s="186"/>
      <c r="BY103" s="186"/>
      <c r="BZ103" s="187"/>
      <c r="CA103" s="152">
        <v>42537</v>
      </c>
      <c r="CB103" s="186">
        <v>3.677</v>
      </c>
      <c r="CC103" s="49"/>
      <c r="CD103" s="187"/>
      <c r="CE103" s="152">
        <v>42537</v>
      </c>
      <c r="CF103" s="186">
        <v>4.0359999999999996</v>
      </c>
      <c r="CG103" s="49"/>
      <c r="CH103" s="186"/>
      <c r="CI103" s="152">
        <v>42537</v>
      </c>
      <c r="CJ103" s="186">
        <v>3.7759999999999998</v>
      </c>
      <c r="CK103" s="186"/>
      <c r="CL103" s="187"/>
      <c r="CM103" s="152">
        <v>42537</v>
      </c>
      <c r="CN103" s="186"/>
      <c r="CO103" s="49"/>
      <c r="CP103" s="186"/>
      <c r="CQ103" s="152">
        <v>42537</v>
      </c>
      <c r="CR103" s="186">
        <v>3.1880000000000002</v>
      </c>
      <c r="CS103" s="186"/>
      <c r="CT103" s="187"/>
      <c r="CU103" s="152">
        <v>42537</v>
      </c>
      <c r="CV103" s="186">
        <v>3.512</v>
      </c>
      <c r="CW103" s="49"/>
      <c r="CX103" s="187"/>
      <c r="CY103" s="152">
        <v>42537</v>
      </c>
      <c r="CZ103" s="186">
        <v>3.536</v>
      </c>
      <c r="DA103" s="49"/>
      <c r="DB103" s="186"/>
      <c r="DC103" s="152">
        <v>42537</v>
      </c>
      <c r="DD103" s="186">
        <v>3.8170000000000002</v>
      </c>
      <c r="DE103" s="186"/>
      <c r="DF103" s="190"/>
      <c r="DG103" s="194">
        <v>42537</v>
      </c>
      <c r="DH103" s="247">
        <v>3.86</v>
      </c>
      <c r="DI103" s="191"/>
      <c r="DJ103" s="187"/>
      <c r="DK103" s="152">
        <v>42537</v>
      </c>
      <c r="DL103" s="186"/>
      <c r="DM103" s="49"/>
      <c r="DN103" s="186"/>
      <c r="DO103" s="152">
        <v>42537</v>
      </c>
      <c r="DP103" s="186"/>
      <c r="DQ103" s="186"/>
      <c r="DR103" s="187"/>
      <c r="DS103" s="152">
        <v>42537</v>
      </c>
      <c r="DT103" s="186">
        <v>2.7810000000000001</v>
      </c>
      <c r="DU103" s="49"/>
      <c r="DV103" s="187"/>
      <c r="DW103" s="152">
        <v>42537</v>
      </c>
      <c r="DX103" s="186">
        <v>2.9630000000000001</v>
      </c>
      <c r="DY103" s="49"/>
      <c r="DZ103" s="187"/>
      <c r="EA103" s="152">
        <v>42537</v>
      </c>
      <c r="EB103" s="186">
        <v>3.0169999999999999</v>
      </c>
      <c r="EC103" s="49"/>
      <c r="ED103" s="186"/>
      <c r="EE103" s="152">
        <v>42537</v>
      </c>
      <c r="EF103" s="186">
        <v>3.0880000000000001</v>
      </c>
      <c r="EG103" s="186"/>
      <c r="EH103" s="187"/>
      <c r="EI103" s="152">
        <v>42537</v>
      </c>
      <c r="EJ103" s="186">
        <v>3.1579999999999999</v>
      </c>
      <c r="EK103" s="49"/>
      <c r="EL103" s="187"/>
      <c r="EM103" s="152">
        <v>42537</v>
      </c>
      <c r="EN103" s="186">
        <v>3.4169999999999998</v>
      </c>
      <c r="EO103" s="49"/>
      <c r="EP103" s="187"/>
      <c r="EQ103" s="152">
        <v>42537</v>
      </c>
      <c r="ER103" s="186">
        <v>3.5680000000000001</v>
      </c>
      <c r="ES103" s="49"/>
      <c r="ET103" s="187"/>
      <c r="EU103" s="152">
        <v>42537</v>
      </c>
      <c r="EV103" s="186">
        <v>4.17</v>
      </c>
      <c r="EW103" s="49"/>
      <c r="EX103" s="186"/>
      <c r="EY103" s="152">
        <v>42537</v>
      </c>
      <c r="EZ103" s="63"/>
      <c r="FA103" s="186"/>
      <c r="FB103" s="187"/>
      <c r="FC103" s="152">
        <v>42537</v>
      </c>
      <c r="FD103" s="186"/>
      <c r="FE103" s="49"/>
      <c r="FF103" s="186"/>
      <c r="FG103" s="152">
        <v>42537</v>
      </c>
      <c r="FH103" s="186"/>
      <c r="FI103" s="186"/>
      <c r="FJ103" s="187"/>
      <c r="FK103" s="152">
        <v>42537</v>
      </c>
      <c r="FL103" s="186"/>
      <c r="FM103" s="49"/>
      <c r="FN103" s="186"/>
      <c r="FO103" s="152">
        <v>42537</v>
      </c>
      <c r="FP103" s="186">
        <v>3.2490000000000001</v>
      </c>
      <c r="FQ103" s="186"/>
      <c r="FR103" s="187"/>
      <c r="FS103" s="152">
        <v>42537</v>
      </c>
      <c r="FT103" s="186">
        <v>3.6930000000000001</v>
      </c>
      <c r="FU103" s="186"/>
      <c r="FV103" s="187"/>
      <c r="FW103" s="152">
        <v>42537</v>
      </c>
      <c r="FX103" s="186">
        <v>3.7909999999999999</v>
      </c>
      <c r="FY103" s="186"/>
      <c r="FZ103" s="187"/>
      <c r="GA103" s="152">
        <v>42537</v>
      </c>
      <c r="GB103" s="186"/>
      <c r="GC103" s="186"/>
      <c r="GD103" s="187"/>
      <c r="GE103" s="152">
        <v>42537</v>
      </c>
      <c r="GF103" s="186"/>
      <c r="GG103" s="49"/>
      <c r="GH103" s="186"/>
      <c r="GI103" s="152">
        <v>42537</v>
      </c>
      <c r="GJ103" s="186"/>
      <c r="GK103" s="186"/>
      <c r="GL103" s="187"/>
      <c r="GM103" s="152">
        <v>42537</v>
      </c>
      <c r="GN103" s="186"/>
      <c r="GO103" s="49"/>
      <c r="GP103" s="186"/>
      <c r="GQ103" s="152">
        <v>42537</v>
      </c>
      <c r="GR103" s="186">
        <v>3.1560000000000001</v>
      </c>
      <c r="GS103" s="49"/>
      <c r="GT103" s="186"/>
      <c r="GU103" s="152">
        <v>42537</v>
      </c>
      <c r="GV103" s="186">
        <v>3.665</v>
      </c>
      <c r="GW103" s="49"/>
      <c r="GX103" s="186"/>
      <c r="GY103" s="152">
        <v>42537</v>
      </c>
      <c r="GZ103" s="186">
        <v>3.8559999999999999</v>
      </c>
      <c r="HA103" s="186"/>
      <c r="HB103" s="187"/>
      <c r="HC103" s="152">
        <v>42537</v>
      </c>
      <c r="HD103" s="186">
        <v>4.0259999999999998</v>
      </c>
      <c r="HE103" s="49"/>
      <c r="HF103" s="186"/>
      <c r="HG103" s="152">
        <v>42537</v>
      </c>
      <c r="HH103" s="186">
        <v>4.0999999999999996</v>
      </c>
      <c r="HI103" s="49"/>
      <c r="HJ103" s="187"/>
      <c r="HK103" s="152">
        <v>42537</v>
      </c>
      <c r="HL103" s="186">
        <v>4.5759999999999996</v>
      </c>
      <c r="HM103" s="49"/>
      <c r="HN103" s="186"/>
      <c r="HO103" s="152">
        <v>42537</v>
      </c>
      <c r="HP103" s="186"/>
      <c r="HQ103" s="186"/>
      <c r="HR103" s="187"/>
      <c r="HS103" s="152">
        <v>42537</v>
      </c>
      <c r="HT103" s="186">
        <v>3.2410000000000001</v>
      </c>
      <c r="HU103" s="49"/>
      <c r="HV103" s="187"/>
      <c r="HW103" s="152">
        <v>42537</v>
      </c>
      <c r="HX103" s="186">
        <v>3.802</v>
      </c>
      <c r="HY103" s="49"/>
      <c r="HZ103" s="186"/>
      <c r="IA103" s="152">
        <v>42537</v>
      </c>
      <c r="IB103" s="186">
        <v>3.4129999999999998</v>
      </c>
      <c r="IC103" s="186"/>
      <c r="ID103" s="187"/>
      <c r="IE103" s="152">
        <v>42537</v>
      </c>
      <c r="IF103" s="186">
        <v>3.8380000000000001</v>
      </c>
      <c r="IG103" s="49"/>
      <c r="IH103" s="187"/>
      <c r="II103" s="152">
        <v>42537</v>
      </c>
      <c r="IJ103" s="186">
        <v>3.8780000000000001</v>
      </c>
      <c r="IK103" s="49"/>
    </row>
    <row r="104" spans="2:245" x14ac:dyDescent="0.35">
      <c r="B104" s="187"/>
      <c r="C104" s="152">
        <v>42538</v>
      </c>
      <c r="D104" s="186"/>
      <c r="E104" s="186"/>
      <c r="F104" s="187"/>
      <c r="G104" s="152">
        <v>42538</v>
      </c>
      <c r="H104" s="186">
        <v>3.0470000000000002</v>
      </c>
      <c r="I104" s="49"/>
      <c r="J104" s="186"/>
      <c r="K104" s="152">
        <v>42538</v>
      </c>
      <c r="L104" s="186">
        <v>2.8689999999999998</v>
      </c>
      <c r="M104" s="49"/>
      <c r="N104" s="187"/>
      <c r="O104" s="152">
        <v>42538</v>
      </c>
      <c r="P104" s="186">
        <v>2.8580000000000001</v>
      </c>
      <c r="Q104" s="49"/>
      <c r="R104" s="186"/>
      <c r="S104" s="152">
        <v>42538</v>
      </c>
      <c r="T104" s="186">
        <v>3.165</v>
      </c>
      <c r="U104" s="186"/>
      <c r="V104" s="187"/>
      <c r="W104" s="152">
        <v>42538</v>
      </c>
      <c r="X104" s="186">
        <v>3.3980000000000001</v>
      </c>
      <c r="Y104" s="49"/>
      <c r="Z104" s="186"/>
      <c r="AA104" s="152">
        <v>42538</v>
      </c>
      <c r="AB104" s="186">
        <v>3.6779999999999999</v>
      </c>
      <c r="AC104" s="49"/>
      <c r="AD104" s="186"/>
      <c r="AE104" s="152">
        <v>42538</v>
      </c>
      <c r="AF104" s="186"/>
      <c r="AG104" s="186"/>
      <c r="AH104" s="187"/>
      <c r="AI104" s="152">
        <v>42538</v>
      </c>
      <c r="AJ104" s="186"/>
      <c r="AK104" s="49"/>
      <c r="AL104" s="186"/>
      <c r="AM104" s="152">
        <v>42538</v>
      </c>
      <c r="AN104" s="186">
        <v>3.03</v>
      </c>
      <c r="AO104" s="49"/>
      <c r="AP104" s="186"/>
      <c r="AQ104" s="152">
        <v>42538</v>
      </c>
      <c r="AR104" s="186">
        <v>3.4969999999999999</v>
      </c>
      <c r="AS104" s="49"/>
      <c r="AT104" s="186"/>
      <c r="AU104" s="152">
        <v>42538</v>
      </c>
      <c r="AV104" s="186">
        <v>3.5979999999999999</v>
      </c>
      <c r="AW104" s="186"/>
      <c r="AX104" s="187"/>
      <c r="AY104" s="152">
        <v>42538</v>
      </c>
      <c r="AZ104" s="186">
        <v>3.7439999999999998</v>
      </c>
      <c r="BA104" s="49"/>
      <c r="BB104" s="187"/>
      <c r="BC104" s="152">
        <v>42538</v>
      </c>
      <c r="BD104" s="186">
        <v>4.3230000000000004</v>
      </c>
      <c r="BE104" s="49"/>
      <c r="BF104" s="187"/>
      <c r="BG104" s="152">
        <v>42538</v>
      </c>
      <c r="BH104" s="186">
        <v>3.0760000000000001</v>
      </c>
      <c r="BI104" s="49"/>
      <c r="BJ104" s="186"/>
      <c r="BK104" s="152">
        <v>42538</v>
      </c>
      <c r="BL104" s="186">
        <v>3.37</v>
      </c>
      <c r="BM104" s="186"/>
      <c r="BN104" s="187"/>
      <c r="BO104" s="152">
        <v>42538</v>
      </c>
      <c r="BP104" s="186">
        <v>3.5720000000000001</v>
      </c>
      <c r="BQ104" s="49"/>
      <c r="BR104" s="186"/>
      <c r="BS104" s="152">
        <v>42538</v>
      </c>
      <c r="BT104" s="186">
        <v>4.085</v>
      </c>
      <c r="BU104" s="49"/>
      <c r="BV104" s="186"/>
      <c r="BW104" s="152">
        <v>42538</v>
      </c>
      <c r="BX104" s="186"/>
      <c r="BY104" s="186"/>
      <c r="BZ104" s="187"/>
      <c r="CA104" s="152">
        <v>42538</v>
      </c>
      <c r="CB104" s="186">
        <v>3.6970000000000001</v>
      </c>
      <c r="CC104" s="49"/>
      <c r="CD104" s="187"/>
      <c r="CE104" s="152">
        <v>42538</v>
      </c>
      <c r="CF104" s="186">
        <v>4.0599999999999996</v>
      </c>
      <c r="CG104" s="49"/>
      <c r="CH104" s="186"/>
      <c r="CI104" s="152">
        <v>42538</v>
      </c>
      <c r="CJ104" s="186">
        <v>3.7960000000000003</v>
      </c>
      <c r="CK104" s="186"/>
      <c r="CL104" s="187"/>
      <c r="CM104" s="152">
        <v>42538</v>
      </c>
      <c r="CN104" s="186"/>
      <c r="CO104" s="49"/>
      <c r="CP104" s="186"/>
      <c r="CQ104" s="152">
        <v>42538</v>
      </c>
      <c r="CR104" s="186">
        <v>3.2010000000000001</v>
      </c>
      <c r="CS104" s="186"/>
      <c r="CT104" s="187"/>
      <c r="CU104" s="152">
        <v>42538</v>
      </c>
      <c r="CV104" s="186">
        <v>3.528</v>
      </c>
      <c r="CW104" s="49"/>
      <c r="CX104" s="187"/>
      <c r="CY104" s="152">
        <v>42538</v>
      </c>
      <c r="CZ104" s="186">
        <v>3.5609999999999999</v>
      </c>
      <c r="DA104" s="49"/>
      <c r="DB104" s="186"/>
      <c r="DC104" s="152">
        <v>42538</v>
      </c>
      <c r="DD104" s="186">
        <v>3.835</v>
      </c>
      <c r="DE104" s="186"/>
      <c r="DF104" s="190"/>
      <c r="DG104" s="194">
        <v>42538</v>
      </c>
      <c r="DH104" s="247">
        <v>3.8769999999999998</v>
      </c>
      <c r="DI104" s="191"/>
      <c r="DJ104" s="187"/>
      <c r="DK104" s="152">
        <v>42538</v>
      </c>
      <c r="DL104" s="186"/>
      <c r="DM104" s="49"/>
      <c r="DN104" s="186"/>
      <c r="DO104" s="152">
        <v>42538</v>
      </c>
      <c r="DP104" s="186"/>
      <c r="DQ104" s="186"/>
      <c r="DR104" s="187"/>
      <c r="DS104" s="152">
        <v>42538</v>
      </c>
      <c r="DT104" s="186">
        <v>2.7909999999999999</v>
      </c>
      <c r="DU104" s="49"/>
      <c r="DV104" s="187"/>
      <c r="DW104" s="152">
        <v>42538</v>
      </c>
      <c r="DX104" s="186">
        <v>2.98</v>
      </c>
      <c r="DY104" s="49"/>
      <c r="DZ104" s="187"/>
      <c r="EA104" s="152">
        <v>42538</v>
      </c>
      <c r="EB104" s="186">
        <v>3.032</v>
      </c>
      <c r="EC104" s="49"/>
      <c r="ED104" s="186"/>
      <c r="EE104" s="152">
        <v>42538</v>
      </c>
      <c r="EF104" s="186">
        <v>3.1059999999999999</v>
      </c>
      <c r="EG104" s="186"/>
      <c r="EH104" s="187"/>
      <c r="EI104" s="152">
        <v>42538</v>
      </c>
      <c r="EJ104" s="186">
        <v>3.1779999999999999</v>
      </c>
      <c r="EK104" s="49"/>
      <c r="EL104" s="187"/>
      <c r="EM104" s="152">
        <v>42538</v>
      </c>
      <c r="EN104" s="186">
        <v>3.4329999999999998</v>
      </c>
      <c r="EO104" s="49"/>
      <c r="EP104" s="187"/>
      <c r="EQ104" s="152">
        <v>42538</v>
      </c>
      <c r="ER104" s="186">
        <v>3.5869999999999997</v>
      </c>
      <c r="ES104" s="49"/>
      <c r="ET104" s="187"/>
      <c r="EU104" s="152">
        <v>42538</v>
      </c>
      <c r="EV104" s="186">
        <v>4.1550000000000002</v>
      </c>
      <c r="EW104" s="49"/>
      <c r="EX104" s="186"/>
      <c r="EY104" s="152">
        <v>42538</v>
      </c>
      <c r="EZ104" s="63"/>
      <c r="FA104" s="186"/>
      <c r="FB104" s="187"/>
      <c r="FC104" s="152">
        <v>42538</v>
      </c>
      <c r="FD104" s="186"/>
      <c r="FE104" s="49"/>
      <c r="FF104" s="186"/>
      <c r="FG104" s="152">
        <v>42538</v>
      </c>
      <c r="FH104" s="186"/>
      <c r="FI104" s="186"/>
      <c r="FJ104" s="187"/>
      <c r="FK104" s="152">
        <v>42538</v>
      </c>
      <c r="FL104" s="186"/>
      <c r="FM104" s="49"/>
      <c r="FN104" s="186"/>
      <c r="FO104" s="152">
        <v>42538</v>
      </c>
      <c r="FP104" s="186">
        <v>3.2669999999999999</v>
      </c>
      <c r="FQ104" s="186"/>
      <c r="FR104" s="187"/>
      <c r="FS104" s="152">
        <v>42538</v>
      </c>
      <c r="FT104" s="186">
        <v>3.7090000000000001</v>
      </c>
      <c r="FU104" s="186"/>
      <c r="FV104" s="187"/>
      <c r="FW104" s="152">
        <v>42538</v>
      </c>
      <c r="FX104" s="186">
        <v>3.81</v>
      </c>
      <c r="FY104" s="186"/>
      <c r="FZ104" s="187"/>
      <c r="GA104" s="152">
        <v>42538</v>
      </c>
      <c r="GB104" s="186"/>
      <c r="GC104" s="186"/>
      <c r="GD104" s="187"/>
      <c r="GE104" s="152">
        <v>42538</v>
      </c>
      <c r="GF104" s="186"/>
      <c r="GG104" s="49"/>
      <c r="GH104" s="186"/>
      <c r="GI104" s="152">
        <v>42538</v>
      </c>
      <c r="GJ104" s="186"/>
      <c r="GK104" s="186"/>
      <c r="GL104" s="187"/>
      <c r="GM104" s="152">
        <v>42538</v>
      </c>
      <c r="GN104" s="186"/>
      <c r="GO104" s="49"/>
      <c r="GP104" s="186"/>
      <c r="GQ104" s="152">
        <v>42538</v>
      </c>
      <c r="GR104" s="186">
        <v>3.1709999999999998</v>
      </c>
      <c r="GS104" s="49"/>
      <c r="GT104" s="186"/>
      <c r="GU104" s="152">
        <v>42538</v>
      </c>
      <c r="GV104" s="186">
        <v>3.6840000000000002</v>
      </c>
      <c r="GW104" s="49"/>
      <c r="GX104" s="186"/>
      <c r="GY104" s="152">
        <v>42538</v>
      </c>
      <c r="GZ104" s="186">
        <v>3.875</v>
      </c>
      <c r="HA104" s="186"/>
      <c r="HB104" s="187"/>
      <c r="HC104" s="152">
        <v>42538</v>
      </c>
      <c r="HD104" s="186">
        <v>4.0430000000000001</v>
      </c>
      <c r="HE104" s="49"/>
      <c r="HF104" s="186"/>
      <c r="HG104" s="152">
        <v>42538</v>
      </c>
      <c r="HH104" s="186">
        <v>4.1210000000000004</v>
      </c>
      <c r="HI104" s="49"/>
      <c r="HJ104" s="187"/>
      <c r="HK104" s="152">
        <v>42538</v>
      </c>
      <c r="HL104" s="186">
        <v>4.5990000000000002</v>
      </c>
      <c r="HM104" s="49"/>
      <c r="HN104" s="186"/>
      <c r="HO104" s="152">
        <v>42538</v>
      </c>
      <c r="HP104" s="186"/>
      <c r="HQ104" s="186"/>
      <c r="HR104" s="187"/>
      <c r="HS104" s="152">
        <v>42538</v>
      </c>
      <c r="HT104" s="186">
        <v>3.2549999999999999</v>
      </c>
      <c r="HU104" s="49"/>
      <c r="HV104" s="187"/>
      <c r="HW104" s="152">
        <v>42538</v>
      </c>
      <c r="HX104" s="186">
        <v>3.823</v>
      </c>
      <c r="HY104" s="49"/>
      <c r="HZ104" s="186"/>
      <c r="IA104" s="152">
        <v>42538</v>
      </c>
      <c r="IB104" s="186">
        <v>3.431</v>
      </c>
      <c r="IC104" s="186"/>
      <c r="ID104" s="187"/>
      <c r="IE104" s="152">
        <v>42538</v>
      </c>
      <c r="IF104" s="186">
        <v>3.8570000000000002</v>
      </c>
      <c r="IG104" s="49"/>
      <c r="IH104" s="187"/>
      <c r="II104" s="152">
        <v>42538</v>
      </c>
      <c r="IJ104" s="186">
        <v>3.8980000000000001</v>
      </c>
      <c r="IK104" s="49"/>
    </row>
    <row r="105" spans="2:245" x14ac:dyDescent="0.35">
      <c r="B105" s="187"/>
      <c r="C105" s="152">
        <v>42541</v>
      </c>
      <c r="D105" s="186"/>
      <c r="E105" s="186"/>
      <c r="F105" s="187"/>
      <c r="G105" s="152">
        <v>42541</v>
      </c>
      <c r="H105" s="186">
        <v>3.0590000000000002</v>
      </c>
      <c r="I105" s="49"/>
      <c r="J105" s="186"/>
      <c r="K105" s="152">
        <v>42541</v>
      </c>
      <c r="L105" s="186">
        <v>2.8559999999999999</v>
      </c>
      <c r="M105" s="49"/>
      <c r="N105" s="187"/>
      <c r="O105" s="152">
        <v>42541</v>
      </c>
      <c r="P105" s="186">
        <v>2.875</v>
      </c>
      <c r="Q105" s="49"/>
      <c r="R105" s="186"/>
      <c r="S105" s="152">
        <v>42541</v>
      </c>
      <c r="T105" s="186">
        <v>3.1989999999999998</v>
      </c>
      <c r="U105" s="186"/>
      <c r="V105" s="187"/>
      <c r="W105" s="152">
        <v>42541</v>
      </c>
      <c r="X105" s="186">
        <v>3.4079999999999999</v>
      </c>
      <c r="Y105" s="49"/>
      <c r="Z105" s="186"/>
      <c r="AA105" s="152">
        <v>42541</v>
      </c>
      <c r="AB105" s="186">
        <v>3.706</v>
      </c>
      <c r="AC105" s="49"/>
      <c r="AD105" s="186"/>
      <c r="AE105" s="152">
        <v>42541</v>
      </c>
      <c r="AF105" s="186"/>
      <c r="AG105" s="186"/>
      <c r="AH105" s="187"/>
      <c r="AI105" s="152">
        <v>42541</v>
      </c>
      <c r="AJ105" s="186"/>
      <c r="AK105" s="49"/>
      <c r="AL105" s="186"/>
      <c r="AM105" s="152">
        <v>42541</v>
      </c>
      <c r="AN105" s="186">
        <v>2.9910000000000001</v>
      </c>
      <c r="AO105" s="49"/>
      <c r="AP105" s="186"/>
      <c r="AQ105" s="152">
        <v>42541</v>
      </c>
      <c r="AR105" s="186">
        <v>3.508</v>
      </c>
      <c r="AS105" s="49"/>
      <c r="AT105" s="186"/>
      <c r="AU105" s="152">
        <v>42541</v>
      </c>
      <c r="AV105" s="186">
        <v>3.6070000000000002</v>
      </c>
      <c r="AW105" s="186"/>
      <c r="AX105" s="187"/>
      <c r="AY105" s="152">
        <v>42541</v>
      </c>
      <c r="AZ105" s="186">
        <v>3.766</v>
      </c>
      <c r="BA105" s="49"/>
      <c r="BB105" s="187"/>
      <c r="BC105" s="152">
        <v>42541</v>
      </c>
      <c r="BD105" s="186">
        <v>4.3380000000000001</v>
      </c>
      <c r="BE105" s="49"/>
      <c r="BF105" s="187"/>
      <c r="BG105" s="152">
        <v>42541</v>
      </c>
      <c r="BH105" s="186">
        <v>3.0760000000000001</v>
      </c>
      <c r="BI105" s="49"/>
      <c r="BJ105" s="186"/>
      <c r="BK105" s="152">
        <v>42541</v>
      </c>
      <c r="BL105" s="186">
        <v>3.383</v>
      </c>
      <c r="BM105" s="186"/>
      <c r="BN105" s="187"/>
      <c r="BO105" s="152">
        <v>42541</v>
      </c>
      <c r="BP105" s="186">
        <v>3.5819999999999999</v>
      </c>
      <c r="BQ105" s="49"/>
      <c r="BR105" s="186"/>
      <c r="BS105" s="152">
        <v>42541</v>
      </c>
      <c r="BT105" s="186">
        <v>4.1189999999999998</v>
      </c>
      <c r="BU105" s="49"/>
      <c r="BV105" s="186"/>
      <c r="BW105" s="152">
        <v>42541</v>
      </c>
      <c r="BX105" s="186"/>
      <c r="BY105" s="186"/>
      <c r="BZ105" s="187"/>
      <c r="CA105" s="152">
        <v>42541</v>
      </c>
      <c r="CB105" s="186">
        <v>3.706</v>
      </c>
      <c r="CC105" s="49"/>
      <c r="CD105" s="187"/>
      <c r="CE105" s="152">
        <v>42541</v>
      </c>
      <c r="CF105" s="186">
        <v>4.0830000000000002</v>
      </c>
      <c r="CG105" s="49"/>
      <c r="CH105" s="186"/>
      <c r="CI105" s="152">
        <v>42541</v>
      </c>
      <c r="CJ105" s="186">
        <v>3.8010000000000002</v>
      </c>
      <c r="CK105" s="186"/>
      <c r="CL105" s="187"/>
      <c r="CM105" s="152">
        <v>42541</v>
      </c>
      <c r="CN105" s="186"/>
      <c r="CO105" s="49"/>
      <c r="CP105" s="186"/>
      <c r="CQ105" s="152">
        <v>42541</v>
      </c>
      <c r="CR105" s="186">
        <v>3.2029999999999998</v>
      </c>
      <c r="CS105" s="186"/>
      <c r="CT105" s="187"/>
      <c r="CU105" s="152">
        <v>42541</v>
      </c>
      <c r="CV105" s="186">
        <v>3.4870000000000001</v>
      </c>
      <c r="CW105" s="49"/>
      <c r="CX105" s="187"/>
      <c r="CY105" s="152">
        <v>42541</v>
      </c>
      <c r="CZ105" s="186">
        <v>3.573</v>
      </c>
      <c r="DA105" s="49"/>
      <c r="DB105" s="186"/>
      <c r="DC105" s="152">
        <v>42541</v>
      </c>
      <c r="DD105" s="186">
        <v>3.8439999999999999</v>
      </c>
      <c r="DE105" s="186"/>
      <c r="DF105" s="190"/>
      <c r="DG105" s="194">
        <v>42541</v>
      </c>
      <c r="DH105" s="247">
        <v>3.9159999999999999</v>
      </c>
      <c r="DI105" s="191"/>
      <c r="DJ105" s="187"/>
      <c r="DK105" s="152">
        <v>42541</v>
      </c>
      <c r="DL105" s="186"/>
      <c r="DM105" s="49"/>
      <c r="DN105" s="186"/>
      <c r="DO105" s="152">
        <v>42541</v>
      </c>
      <c r="DP105" s="186"/>
      <c r="DQ105" s="186"/>
      <c r="DR105" s="187"/>
      <c r="DS105" s="152">
        <v>42541</v>
      </c>
      <c r="DT105" s="186">
        <v>2.7730000000000001</v>
      </c>
      <c r="DU105" s="49"/>
      <c r="DV105" s="187"/>
      <c r="DW105" s="152">
        <v>42541</v>
      </c>
      <c r="DX105" s="186">
        <v>2.9929999999999999</v>
      </c>
      <c r="DY105" s="49"/>
      <c r="DZ105" s="187"/>
      <c r="EA105" s="152">
        <v>42541</v>
      </c>
      <c r="EB105" s="186">
        <v>3.0409999999999999</v>
      </c>
      <c r="EC105" s="49"/>
      <c r="ED105" s="186"/>
      <c r="EE105" s="152">
        <v>42541</v>
      </c>
      <c r="EF105" s="186">
        <v>3.1219999999999999</v>
      </c>
      <c r="EG105" s="186"/>
      <c r="EH105" s="187"/>
      <c r="EI105" s="152">
        <v>42541</v>
      </c>
      <c r="EJ105" s="186">
        <v>3.1920000000000002</v>
      </c>
      <c r="EK105" s="49"/>
      <c r="EL105" s="187"/>
      <c r="EM105" s="152">
        <v>42541</v>
      </c>
      <c r="EN105" s="186">
        <v>3.456</v>
      </c>
      <c r="EO105" s="49"/>
      <c r="EP105" s="187"/>
      <c r="EQ105" s="152">
        <v>42541</v>
      </c>
      <c r="ER105" s="186">
        <v>3.6139999999999999</v>
      </c>
      <c r="ES105" s="49"/>
      <c r="ET105" s="187"/>
      <c r="EU105" s="152">
        <v>42541</v>
      </c>
      <c r="EV105" s="186">
        <v>4.1980000000000004</v>
      </c>
      <c r="EW105" s="49"/>
      <c r="EX105" s="186"/>
      <c r="EY105" s="152">
        <v>42541</v>
      </c>
      <c r="EZ105" s="63"/>
      <c r="FA105" s="186"/>
      <c r="FB105" s="187"/>
      <c r="FC105" s="152">
        <v>42541</v>
      </c>
      <c r="FD105" s="186"/>
      <c r="FE105" s="49"/>
      <c r="FF105" s="186"/>
      <c r="FG105" s="152">
        <v>42541</v>
      </c>
      <c r="FH105" s="186"/>
      <c r="FI105" s="186"/>
      <c r="FJ105" s="187"/>
      <c r="FK105" s="152">
        <v>42541</v>
      </c>
      <c r="FL105" s="186"/>
      <c r="FM105" s="49"/>
      <c r="FN105" s="186"/>
      <c r="FO105" s="152">
        <v>42541</v>
      </c>
      <c r="FP105" s="186">
        <v>3.2789999999999999</v>
      </c>
      <c r="FQ105" s="186"/>
      <c r="FR105" s="187"/>
      <c r="FS105" s="152">
        <v>42541</v>
      </c>
      <c r="FT105" s="186">
        <v>3.7229999999999999</v>
      </c>
      <c r="FU105" s="186"/>
      <c r="FV105" s="187"/>
      <c r="FW105" s="152">
        <v>42541</v>
      </c>
      <c r="FX105" s="186">
        <v>3.8359999999999999</v>
      </c>
      <c r="FY105" s="186"/>
      <c r="FZ105" s="187"/>
      <c r="GA105" s="152">
        <v>42541</v>
      </c>
      <c r="GB105" s="186"/>
      <c r="GC105" s="186"/>
      <c r="GD105" s="187"/>
      <c r="GE105" s="152">
        <v>42541</v>
      </c>
      <c r="GF105" s="186"/>
      <c r="GG105" s="49"/>
      <c r="GH105" s="186"/>
      <c r="GI105" s="152">
        <v>42541</v>
      </c>
      <c r="GJ105" s="186"/>
      <c r="GK105" s="186"/>
      <c r="GL105" s="187"/>
      <c r="GM105" s="152">
        <v>42541</v>
      </c>
      <c r="GN105" s="186"/>
      <c r="GO105" s="49"/>
      <c r="GP105" s="186"/>
      <c r="GQ105" s="152">
        <v>42541</v>
      </c>
      <c r="GR105" s="186">
        <v>3.1840000000000002</v>
      </c>
      <c r="GS105" s="49"/>
      <c r="GT105" s="186"/>
      <c r="GU105" s="152">
        <v>42541</v>
      </c>
      <c r="GV105" s="186">
        <v>3.6949999999999998</v>
      </c>
      <c r="GW105" s="49"/>
      <c r="GX105" s="186"/>
      <c r="GY105" s="152">
        <v>42541</v>
      </c>
      <c r="GZ105" s="186">
        <v>3.891</v>
      </c>
      <c r="HA105" s="186"/>
      <c r="HB105" s="187"/>
      <c r="HC105" s="152">
        <v>42541</v>
      </c>
      <c r="HD105" s="186">
        <v>4.0620000000000003</v>
      </c>
      <c r="HE105" s="49"/>
      <c r="HF105" s="186"/>
      <c r="HG105" s="152">
        <v>42541</v>
      </c>
      <c r="HH105" s="186">
        <v>4.1479999999999997</v>
      </c>
      <c r="HI105" s="49"/>
      <c r="HJ105" s="187"/>
      <c r="HK105" s="152">
        <v>42541</v>
      </c>
      <c r="HL105" s="186">
        <v>4.6420000000000003</v>
      </c>
      <c r="HM105" s="49"/>
      <c r="HN105" s="186"/>
      <c r="HO105" s="152">
        <v>42541</v>
      </c>
      <c r="HP105" s="186"/>
      <c r="HQ105" s="186"/>
      <c r="HR105" s="187"/>
      <c r="HS105" s="152">
        <v>42541</v>
      </c>
      <c r="HT105" s="186">
        <v>3.2709999999999999</v>
      </c>
      <c r="HU105" s="49"/>
      <c r="HV105" s="187"/>
      <c r="HW105" s="152">
        <v>42541</v>
      </c>
      <c r="HX105" s="186">
        <v>3.8519999999999999</v>
      </c>
      <c r="HY105" s="49"/>
      <c r="HZ105" s="186"/>
      <c r="IA105" s="152">
        <v>42541</v>
      </c>
      <c r="IB105" s="186">
        <v>3.448</v>
      </c>
      <c r="IC105" s="186"/>
      <c r="ID105" s="187"/>
      <c r="IE105" s="152">
        <v>42541</v>
      </c>
      <c r="IF105" s="186">
        <v>3.9009999999999998</v>
      </c>
      <c r="IG105" s="49"/>
      <c r="IH105" s="187"/>
      <c r="II105" s="152">
        <v>42541</v>
      </c>
      <c r="IJ105" s="186">
        <v>3.8929999999999998</v>
      </c>
      <c r="IK105" s="49"/>
    </row>
    <row r="106" spans="2:245" x14ac:dyDescent="0.35">
      <c r="B106" s="187"/>
      <c r="C106" s="152">
        <v>42542</v>
      </c>
      <c r="D106" s="186"/>
      <c r="E106" s="186"/>
      <c r="F106" s="187"/>
      <c r="G106" s="152">
        <v>42542</v>
      </c>
      <c r="H106" s="186">
        <v>3.0670000000000002</v>
      </c>
      <c r="I106" s="49"/>
      <c r="J106" s="186"/>
      <c r="K106" s="152">
        <v>42542</v>
      </c>
      <c r="L106" s="186">
        <v>2.8660000000000001</v>
      </c>
      <c r="M106" s="49"/>
      <c r="N106" s="187"/>
      <c r="O106" s="152">
        <v>42542</v>
      </c>
      <c r="P106" s="186">
        <v>2.89</v>
      </c>
      <c r="Q106" s="49"/>
      <c r="R106" s="186"/>
      <c r="S106" s="152">
        <v>42542</v>
      </c>
      <c r="T106" s="186">
        <v>3.1970000000000001</v>
      </c>
      <c r="U106" s="186"/>
      <c r="V106" s="187"/>
      <c r="W106" s="152">
        <v>42542</v>
      </c>
      <c r="X106" s="186">
        <v>3.4420000000000002</v>
      </c>
      <c r="Y106" s="49"/>
      <c r="Z106" s="186"/>
      <c r="AA106" s="152">
        <v>42542</v>
      </c>
      <c r="AB106" s="186">
        <v>3.734</v>
      </c>
      <c r="AC106" s="49"/>
      <c r="AD106" s="186"/>
      <c r="AE106" s="152">
        <v>42542</v>
      </c>
      <c r="AF106" s="186"/>
      <c r="AG106" s="186"/>
      <c r="AH106" s="187"/>
      <c r="AI106" s="152">
        <v>42542</v>
      </c>
      <c r="AJ106" s="186"/>
      <c r="AK106" s="49"/>
      <c r="AL106" s="186"/>
      <c r="AM106" s="152">
        <v>42542</v>
      </c>
      <c r="AN106" s="186">
        <v>2.9990000000000001</v>
      </c>
      <c r="AO106" s="49"/>
      <c r="AP106" s="186"/>
      <c r="AQ106" s="152">
        <v>42542</v>
      </c>
      <c r="AR106" s="186">
        <v>3.536</v>
      </c>
      <c r="AS106" s="49"/>
      <c r="AT106" s="186"/>
      <c r="AU106" s="152">
        <v>42542</v>
      </c>
      <c r="AV106" s="186">
        <v>3.6349999999999998</v>
      </c>
      <c r="AW106" s="186"/>
      <c r="AX106" s="187"/>
      <c r="AY106" s="152">
        <v>42542</v>
      </c>
      <c r="AZ106" s="186">
        <v>3.7949999999999999</v>
      </c>
      <c r="BA106" s="49"/>
      <c r="BB106" s="187"/>
      <c r="BC106" s="152">
        <v>42542</v>
      </c>
      <c r="BD106" s="186">
        <v>4.383</v>
      </c>
      <c r="BE106" s="49"/>
      <c r="BF106" s="187"/>
      <c r="BG106" s="152">
        <v>42542</v>
      </c>
      <c r="BH106" s="186">
        <v>3.0859999999999999</v>
      </c>
      <c r="BI106" s="49"/>
      <c r="BJ106" s="186"/>
      <c r="BK106" s="152">
        <v>42542</v>
      </c>
      <c r="BL106" s="186">
        <v>3.4009999999999998</v>
      </c>
      <c r="BM106" s="186"/>
      <c r="BN106" s="187"/>
      <c r="BO106" s="152">
        <v>42542</v>
      </c>
      <c r="BP106" s="186">
        <v>3.6080000000000001</v>
      </c>
      <c r="BQ106" s="49"/>
      <c r="BR106" s="186"/>
      <c r="BS106" s="152">
        <v>42542</v>
      </c>
      <c r="BT106" s="186">
        <v>4.1399999999999997</v>
      </c>
      <c r="BU106" s="49"/>
      <c r="BV106" s="186"/>
      <c r="BW106" s="152">
        <v>42542</v>
      </c>
      <c r="BX106" s="186"/>
      <c r="BY106" s="186"/>
      <c r="BZ106" s="187"/>
      <c r="CA106" s="152">
        <v>42542</v>
      </c>
      <c r="CB106" s="186">
        <v>3.7330000000000001</v>
      </c>
      <c r="CC106" s="49"/>
      <c r="CD106" s="187"/>
      <c r="CE106" s="152">
        <v>42542</v>
      </c>
      <c r="CF106" s="186">
        <v>4.1150000000000002</v>
      </c>
      <c r="CG106" s="49"/>
      <c r="CH106" s="186"/>
      <c r="CI106" s="152">
        <v>42542</v>
      </c>
      <c r="CJ106" s="186">
        <v>3.8319999999999999</v>
      </c>
      <c r="CK106" s="186"/>
      <c r="CL106" s="187"/>
      <c r="CM106" s="152">
        <v>42542</v>
      </c>
      <c r="CN106" s="186"/>
      <c r="CO106" s="49"/>
      <c r="CP106" s="186"/>
      <c r="CQ106" s="152">
        <v>42542</v>
      </c>
      <c r="CR106" s="186">
        <v>3.2189999999999999</v>
      </c>
      <c r="CS106" s="186"/>
      <c r="CT106" s="187"/>
      <c r="CU106" s="152">
        <v>42542</v>
      </c>
      <c r="CV106" s="186">
        <v>3.5089999999999999</v>
      </c>
      <c r="CW106" s="49"/>
      <c r="CX106" s="187"/>
      <c r="CY106" s="152">
        <v>42542</v>
      </c>
      <c r="CZ106" s="186">
        <v>3.59</v>
      </c>
      <c r="DA106" s="49"/>
      <c r="DB106" s="186"/>
      <c r="DC106" s="152">
        <v>42542</v>
      </c>
      <c r="DD106" s="186">
        <v>3.8759999999999999</v>
      </c>
      <c r="DE106" s="186"/>
      <c r="DF106" s="190"/>
      <c r="DG106" s="194">
        <v>42542</v>
      </c>
      <c r="DH106" s="247">
        <v>3.923</v>
      </c>
      <c r="DI106" s="191"/>
      <c r="DJ106" s="187"/>
      <c r="DK106" s="152">
        <v>42542</v>
      </c>
      <c r="DL106" s="186"/>
      <c r="DM106" s="49"/>
      <c r="DN106" s="186"/>
      <c r="DO106" s="152">
        <v>42542</v>
      </c>
      <c r="DP106" s="186"/>
      <c r="DQ106" s="186"/>
      <c r="DR106" s="187"/>
      <c r="DS106" s="152">
        <v>42542</v>
      </c>
      <c r="DT106" s="186">
        <v>2.79</v>
      </c>
      <c r="DU106" s="49"/>
      <c r="DV106" s="187"/>
      <c r="DW106" s="152">
        <v>42542</v>
      </c>
      <c r="DX106" s="186">
        <v>3.0110000000000001</v>
      </c>
      <c r="DY106" s="49"/>
      <c r="DZ106" s="187"/>
      <c r="EA106" s="152">
        <v>42542</v>
      </c>
      <c r="EB106" s="186">
        <v>3.0619999999999998</v>
      </c>
      <c r="EC106" s="49"/>
      <c r="ED106" s="186"/>
      <c r="EE106" s="152">
        <v>42542</v>
      </c>
      <c r="EF106" s="186">
        <v>3.141</v>
      </c>
      <c r="EG106" s="186"/>
      <c r="EH106" s="187"/>
      <c r="EI106" s="152">
        <v>42542</v>
      </c>
      <c r="EJ106" s="186">
        <v>3.214</v>
      </c>
      <c r="EK106" s="49"/>
      <c r="EL106" s="187"/>
      <c r="EM106" s="152">
        <v>42542</v>
      </c>
      <c r="EN106" s="186">
        <v>3.4870000000000001</v>
      </c>
      <c r="EO106" s="49"/>
      <c r="EP106" s="187"/>
      <c r="EQ106" s="152">
        <v>42542</v>
      </c>
      <c r="ER106" s="186">
        <v>3.6310000000000002</v>
      </c>
      <c r="ES106" s="49"/>
      <c r="ET106" s="187"/>
      <c r="EU106" s="152">
        <v>42542</v>
      </c>
      <c r="EV106" s="186">
        <v>4.2270000000000003</v>
      </c>
      <c r="EW106" s="49"/>
      <c r="EX106" s="186"/>
      <c r="EY106" s="152">
        <v>42542</v>
      </c>
      <c r="EZ106" s="63"/>
      <c r="FA106" s="186"/>
      <c r="FB106" s="187"/>
      <c r="FC106" s="152">
        <v>42542</v>
      </c>
      <c r="FD106" s="186"/>
      <c r="FE106" s="49"/>
      <c r="FF106" s="186"/>
      <c r="FG106" s="152">
        <v>42542</v>
      </c>
      <c r="FH106" s="186"/>
      <c r="FI106" s="186"/>
      <c r="FJ106" s="187"/>
      <c r="FK106" s="152">
        <v>42542</v>
      </c>
      <c r="FL106" s="186"/>
      <c r="FM106" s="49"/>
      <c r="FN106" s="186"/>
      <c r="FO106" s="152">
        <v>42542</v>
      </c>
      <c r="FP106" s="186">
        <v>3.306</v>
      </c>
      <c r="FQ106" s="186"/>
      <c r="FR106" s="187"/>
      <c r="FS106" s="152">
        <v>42542</v>
      </c>
      <c r="FT106" s="186">
        <v>3.7610000000000001</v>
      </c>
      <c r="FU106" s="186"/>
      <c r="FV106" s="187"/>
      <c r="FW106" s="152">
        <v>42542</v>
      </c>
      <c r="FX106" s="186">
        <v>3.8780000000000001</v>
      </c>
      <c r="FY106" s="186"/>
      <c r="FZ106" s="187"/>
      <c r="GA106" s="152">
        <v>42542</v>
      </c>
      <c r="GB106" s="186"/>
      <c r="GC106" s="186"/>
      <c r="GD106" s="187"/>
      <c r="GE106" s="152">
        <v>42542</v>
      </c>
      <c r="GF106" s="186"/>
      <c r="GG106" s="49"/>
      <c r="GH106" s="186"/>
      <c r="GI106" s="152">
        <v>42542</v>
      </c>
      <c r="GJ106" s="186"/>
      <c r="GK106" s="186"/>
      <c r="GL106" s="187"/>
      <c r="GM106" s="152">
        <v>42542</v>
      </c>
      <c r="GN106" s="186"/>
      <c r="GO106" s="49"/>
      <c r="GP106" s="186"/>
      <c r="GQ106" s="152">
        <v>42542</v>
      </c>
      <c r="GR106" s="186">
        <v>3.2010000000000001</v>
      </c>
      <c r="GS106" s="49"/>
      <c r="GT106" s="186"/>
      <c r="GU106" s="152">
        <v>42542</v>
      </c>
      <c r="GV106" s="186">
        <v>3.7189999999999999</v>
      </c>
      <c r="GW106" s="49"/>
      <c r="GX106" s="186"/>
      <c r="GY106" s="152">
        <v>42542</v>
      </c>
      <c r="GZ106" s="186">
        <v>3.9260000000000002</v>
      </c>
      <c r="HA106" s="186"/>
      <c r="HB106" s="187"/>
      <c r="HC106" s="152">
        <v>42542</v>
      </c>
      <c r="HD106" s="186">
        <v>4.0940000000000003</v>
      </c>
      <c r="HE106" s="49"/>
      <c r="HF106" s="186"/>
      <c r="HG106" s="152">
        <v>42542</v>
      </c>
      <c r="HH106" s="186">
        <v>4.1760000000000002</v>
      </c>
      <c r="HI106" s="49"/>
      <c r="HJ106" s="187"/>
      <c r="HK106" s="152">
        <v>42542</v>
      </c>
      <c r="HL106" s="186">
        <v>4.6680000000000001</v>
      </c>
      <c r="HM106" s="49"/>
      <c r="HN106" s="186"/>
      <c r="HO106" s="152">
        <v>42542</v>
      </c>
      <c r="HP106" s="186"/>
      <c r="HQ106" s="186"/>
      <c r="HR106" s="187"/>
      <c r="HS106" s="152">
        <v>42542</v>
      </c>
      <c r="HT106" s="186">
        <v>3.286</v>
      </c>
      <c r="HU106" s="49"/>
      <c r="HV106" s="187"/>
      <c r="HW106" s="152">
        <v>42542</v>
      </c>
      <c r="HX106" s="186">
        <v>3.8650000000000002</v>
      </c>
      <c r="HY106" s="49"/>
      <c r="HZ106" s="186"/>
      <c r="IA106" s="152">
        <v>42542</v>
      </c>
      <c r="IB106" s="186">
        <v>3.4660000000000002</v>
      </c>
      <c r="IC106" s="186"/>
      <c r="ID106" s="187"/>
      <c r="IE106" s="152">
        <v>42542</v>
      </c>
      <c r="IF106" s="186">
        <v>3.9039999999999999</v>
      </c>
      <c r="IG106" s="49"/>
      <c r="IH106" s="187"/>
      <c r="II106" s="152">
        <v>42542</v>
      </c>
      <c r="IJ106" s="186">
        <v>3.9020000000000001</v>
      </c>
      <c r="IK106" s="49"/>
    </row>
    <row r="107" spans="2:245" x14ac:dyDescent="0.35">
      <c r="B107" s="187"/>
      <c r="C107" s="152">
        <v>42543</v>
      </c>
      <c r="D107" s="186"/>
      <c r="E107" s="186"/>
      <c r="F107" s="187"/>
      <c r="G107" s="152">
        <v>42543</v>
      </c>
      <c r="H107" s="186">
        <v>3.073</v>
      </c>
      <c r="I107" s="49"/>
      <c r="J107" s="186"/>
      <c r="K107" s="152">
        <v>42543</v>
      </c>
      <c r="L107" s="186">
        <v>2.8780000000000001</v>
      </c>
      <c r="M107" s="49"/>
      <c r="N107" s="187"/>
      <c r="O107" s="152">
        <v>42543</v>
      </c>
      <c r="P107" s="186">
        <v>2.895</v>
      </c>
      <c r="Q107" s="49"/>
      <c r="R107" s="186"/>
      <c r="S107" s="152">
        <v>42543</v>
      </c>
      <c r="T107" s="186">
        <v>3.2250000000000001</v>
      </c>
      <c r="U107" s="186"/>
      <c r="V107" s="187"/>
      <c r="W107" s="152">
        <v>42543</v>
      </c>
      <c r="X107" s="186">
        <v>3.4729999999999999</v>
      </c>
      <c r="Y107" s="49"/>
      <c r="Z107" s="186"/>
      <c r="AA107" s="152">
        <v>42543</v>
      </c>
      <c r="AB107" s="186">
        <v>3.7669999999999999</v>
      </c>
      <c r="AC107" s="49"/>
      <c r="AD107" s="186"/>
      <c r="AE107" s="152">
        <v>42543</v>
      </c>
      <c r="AF107" s="186"/>
      <c r="AG107" s="186"/>
      <c r="AH107" s="187"/>
      <c r="AI107" s="152">
        <v>42543</v>
      </c>
      <c r="AJ107" s="186"/>
      <c r="AK107" s="49"/>
      <c r="AL107" s="186"/>
      <c r="AM107" s="152">
        <v>42543</v>
      </c>
      <c r="AN107" s="186">
        <v>3.0249999999999999</v>
      </c>
      <c r="AO107" s="49"/>
      <c r="AP107" s="186"/>
      <c r="AQ107" s="152">
        <v>42543</v>
      </c>
      <c r="AR107" s="186">
        <v>3.5670000000000002</v>
      </c>
      <c r="AS107" s="49"/>
      <c r="AT107" s="186"/>
      <c r="AU107" s="152">
        <v>42543</v>
      </c>
      <c r="AV107" s="186">
        <v>3.669</v>
      </c>
      <c r="AW107" s="186"/>
      <c r="AX107" s="187"/>
      <c r="AY107" s="152">
        <v>42543</v>
      </c>
      <c r="AZ107" s="186">
        <v>3.8330000000000002</v>
      </c>
      <c r="BA107" s="49"/>
      <c r="BB107" s="187"/>
      <c r="BC107" s="152">
        <v>42543</v>
      </c>
      <c r="BD107" s="186">
        <v>4.4219999999999997</v>
      </c>
      <c r="BE107" s="49"/>
      <c r="BF107" s="187"/>
      <c r="BG107" s="152">
        <v>42543</v>
      </c>
      <c r="BH107" s="186">
        <v>3.0830000000000002</v>
      </c>
      <c r="BI107" s="49"/>
      <c r="BJ107" s="186"/>
      <c r="BK107" s="152">
        <v>42543</v>
      </c>
      <c r="BL107" s="186">
        <v>3.4289999999999998</v>
      </c>
      <c r="BM107" s="186"/>
      <c r="BN107" s="187"/>
      <c r="BO107" s="152">
        <v>42543</v>
      </c>
      <c r="BP107" s="186">
        <v>3.6429999999999998</v>
      </c>
      <c r="BQ107" s="49"/>
      <c r="BR107" s="186"/>
      <c r="BS107" s="152">
        <v>42543</v>
      </c>
      <c r="BT107" s="186">
        <v>4.1719999999999997</v>
      </c>
      <c r="BU107" s="49"/>
      <c r="BV107" s="186"/>
      <c r="BW107" s="152">
        <v>42543</v>
      </c>
      <c r="BX107" s="186"/>
      <c r="BY107" s="186"/>
      <c r="BZ107" s="187"/>
      <c r="CA107" s="152">
        <v>42543</v>
      </c>
      <c r="CB107" s="186">
        <v>3.762</v>
      </c>
      <c r="CC107" s="49"/>
      <c r="CD107" s="187"/>
      <c r="CE107" s="152">
        <v>42543</v>
      </c>
      <c r="CF107" s="186">
        <v>4.1479999999999997</v>
      </c>
      <c r="CG107" s="49"/>
      <c r="CH107" s="186"/>
      <c r="CI107" s="152">
        <v>42543</v>
      </c>
      <c r="CJ107" s="186">
        <v>3.863</v>
      </c>
      <c r="CK107" s="186"/>
      <c r="CL107" s="187"/>
      <c r="CM107" s="152">
        <v>42543</v>
      </c>
      <c r="CN107" s="186"/>
      <c r="CO107" s="49"/>
      <c r="CP107" s="186"/>
      <c r="CQ107" s="152">
        <v>42543</v>
      </c>
      <c r="CR107" s="186">
        <v>3.2280000000000002</v>
      </c>
      <c r="CS107" s="186"/>
      <c r="CT107" s="187"/>
      <c r="CU107" s="152">
        <v>42543</v>
      </c>
      <c r="CV107" s="186">
        <v>3.5449999999999999</v>
      </c>
      <c r="CW107" s="49"/>
      <c r="CX107" s="187"/>
      <c r="CY107" s="152">
        <v>42543</v>
      </c>
      <c r="CZ107" s="186">
        <v>3.6179999999999999</v>
      </c>
      <c r="DA107" s="49"/>
      <c r="DB107" s="186"/>
      <c r="DC107" s="152">
        <v>42543</v>
      </c>
      <c r="DD107" s="186">
        <v>3.91</v>
      </c>
      <c r="DE107" s="186"/>
      <c r="DF107" s="190"/>
      <c r="DG107" s="194">
        <v>42543</v>
      </c>
      <c r="DH107" s="247">
        <v>3.9849999999999999</v>
      </c>
      <c r="DI107" s="191"/>
      <c r="DJ107" s="187"/>
      <c r="DK107" s="152">
        <v>42543</v>
      </c>
      <c r="DL107" s="186"/>
      <c r="DM107" s="49"/>
      <c r="DN107" s="186"/>
      <c r="DO107" s="152">
        <v>42543</v>
      </c>
      <c r="DP107" s="186"/>
      <c r="DQ107" s="186"/>
      <c r="DR107" s="187"/>
      <c r="DS107" s="152">
        <v>42543</v>
      </c>
      <c r="DT107" s="186">
        <v>2.8029999999999999</v>
      </c>
      <c r="DU107" s="49"/>
      <c r="DV107" s="187"/>
      <c r="DW107" s="152">
        <v>42543</v>
      </c>
      <c r="DX107" s="186">
        <v>3.0329999999999999</v>
      </c>
      <c r="DY107" s="49"/>
      <c r="DZ107" s="187"/>
      <c r="EA107" s="152">
        <v>42543</v>
      </c>
      <c r="EB107" s="186">
        <v>3.0880000000000001</v>
      </c>
      <c r="EC107" s="49"/>
      <c r="ED107" s="186"/>
      <c r="EE107" s="152">
        <v>42543</v>
      </c>
      <c r="EF107" s="186">
        <v>3.1680000000000001</v>
      </c>
      <c r="EG107" s="186"/>
      <c r="EH107" s="187"/>
      <c r="EI107" s="152">
        <v>42543</v>
      </c>
      <c r="EJ107" s="186">
        <v>3.2410000000000001</v>
      </c>
      <c r="EK107" s="49"/>
      <c r="EL107" s="187"/>
      <c r="EM107" s="152">
        <v>42543</v>
      </c>
      <c r="EN107" s="186">
        <v>3.5220000000000002</v>
      </c>
      <c r="EO107" s="49"/>
      <c r="EP107" s="187"/>
      <c r="EQ107" s="152">
        <v>42543</v>
      </c>
      <c r="ER107" s="186">
        <v>3.665</v>
      </c>
      <c r="ES107" s="49"/>
      <c r="ET107" s="187"/>
      <c r="EU107" s="152">
        <v>42543</v>
      </c>
      <c r="EV107" s="186">
        <v>4.2640000000000002</v>
      </c>
      <c r="EW107" s="49"/>
      <c r="EX107" s="186"/>
      <c r="EY107" s="152">
        <v>42543</v>
      </c>
      <c r="EZ107" s="63"/>
      <c r="FA107" s="186"/>
      <c r="FB107" s="187"/>
      <c r="FC107" s="152">
        <v>42543</v>
      </c>
      <c r="FD107" s="186"/>
      <c r="FE107" s="49"/>
      <c r="FF107" s="186"/>
      <c r="FG107" s="152">
        <v>42543</v>
      </c>
      <c r="FH107" s="186"/>
      <c r="FI107" s="186"/>
      <c r="FJ107" s="187"/>
      <c r="FK107" s="152">
        <v>42543</v>
      </c>
      <c r="FL107" s="186"/>
      <c r="FM107" s="49"/>
      <c r="FN107" s="186"/>
      <c r="FO107" s="152">
        <v>42543</v>
      </c>
      <c r="FP107" s="186">
        <v>3.3330000000000002</v>
      </c>
      <c r="FQ107" s="186"/>
      <c r="FR107" s="187"/>
      <c r="FS107" s="152">
        <v>42543</v>
      </c>
      <c r="FT107" s="186">
        <v>3.7960000000000003</v>
      </c>
      <c r="FU107" s="186"/>
      <c r="FV107" s="187"/>
      <c r="FW107" s="152">
        <v>42543</v>
      </c>
      <c r="FX107" s="186">
        <v>3.9089999999999998</v>
      </c>
      <c r="FY107" s="186"/>
      <c r="FZ107" s="187"/>
      <c r="GA107" s="152">
        <v>42543</v>
      </c>
      <c r="GB107" s="186"/>
      <c r="GC107" s="186"/>
      <c r="GD107" s="187"/>
      <c r="GE107" s="152">
        <v>42543</v>
      </c>
      <c r="GF107" s="186"/>
      <c r="GG107" s="49"/>
      <c r="GH107" s="186"/>
      <c r="GI107" s="152">
        <v>42543</v>
      </c>
      <c r="GJ107" s="186"/>
      <c r="GK107" s="186"/>
      <c r="GL107" s="187"/>
      <c r="GM107" s="152">
        <v>42543</v>
      </c>
      <c r="GN107" s="186"/>
      <c r="GO107" s="49"/>
      <c r="GP107" s="186"/>
      <c r="GQ107" s="152">
        <v>42543</v>
      </c>
      <c r="GR107" s="186">
        <v>3.2149999999999999</v>
      </c>
      <c r="GS107" s="49"/>
      <c r="GT107" s="186"/>
      <c r="GU107" s="152">
        <v>42543</v>
      </c>
      <c r="GV107" s="186">
        <v>3.7469999999999999</v>
      </c>
      <c r="GW107" s="49"/>
      <c r="GX107" s="186"/>
      <c r="GY107" s="152">
        <v>42543</v>
      </c>
      <c r="GZ107" s="186">
        <v>3.9660000000000002</v>
      </c>
      <c r="HA107" s="186"/>
      <c r="HB107" s="187"/>
      <c r="HC107" s="152">
        <v>42543</v>
      </c>
      <c r="HD107" s="186">
        <v>4.1260000000000003</v>
      </c>
      <c r="HE107" s="49"/>
      <c r="HF107" s="186"/>
      <c r="HG107" s="152">
        <v>42543</v>
      </c>
      <c r="HH107" s="186">
        <v>4.2069999999999999</v>
      </c>
      <c r="HI107" s="49"/>
      <c r="HJ107" s="187"/>
      <c r="HK107" s="152">
        <v>42543</v>
      </c>
      <c r="HL107" s="186">
        <v>4.7039999999999997</v>
      </c>
      <c r="HM107" s="49"/>
      <c r="HN107" s="186"/>
      <c r="HO107" s="152">
        <v>42543</v>
      </c>
      <c r="HP107" s="186"/>
      <c r="HQ107" s="186"/>
      <c r="HR107" s="187"/>
      <c r="HS107" s="152">
        <v>42543</v>
      </c>
      <c r="HT107" s="186">
        <v>3.3010000000000002</v>
      </c>
      <c r="HU107" s="49"/>
      <c r="HV107" s="187"/>
      <c r="HW107" s="152">
        <v>42543</v>
      </c>
      <c r="HX107" s="186">
        <v>3.8940000000000001</v>
      </c>
      <c r="HY107" s="49"/>
      <c r="HZ107" s="186"/>
      <c r="IA107" s="152">
        <v>42543</v>
      </c>
      <c r="IB107" s="186">
        <v>3.4769999999999999</v>
      </c>
      <c r="IC107" s="186"/>
      <c r="ID107" s="187"/>
      <c r="IE107" s="152">
        <v>42543</v>
      </c>
      <c r="IF107" s="186">
        <v>3.9350000000000001</v>
      </c>
      <c r="IG107" s="49"/>
      <c r="IH107" s="187"/>
      <c r="II107" s="152">
        <v>42543</v>
      </c>
      <c r="IJ107" s="186">
        <v>3.9319999999999999</v>
      </c>
      <c r="IK107" s="49"/>
    </row>
    <row r="108" spans="2:245" x14ac:dyDescent="0.35">
      <c r="B108" s="187"/>
      <c r="C108" s="152">
        <v>42544</v>
      </c>
      <c r="D108" s="186"/>
      <c r="E108" s="186"/>
      <c r="F108" s="187"/>
      <c r="G108" s="152">
        <v>42544</v>
      </c>
      <c r="H108" s="186">
        <v>3.081</v>
      </c>
      <c r="I108" s="49"/>
      <c r="J108" s="186"/>
      <c r="K108" s="152">
        <v>42544</v>
      </c>
      <c r="L108" s="186">
        <v>2.8820000000000001</v>
      </c>
      <c r="M108" s="49"/>
      <c r="N108" s="187"/>
      <c r="O108" s="152">
        <v>42544</v>
      </c>
      <c r="P108" s="186">
        <v>2.9050000000000002</v>
      </c>
      <c r="Q108" s="49"/>
      <c r="R108" s="186"/>
      <c r="S108" s="152">
        <v>42544</v>
      </c>
      <c r="T108" s="186">
        <v>3.2269999999999999</v>
      </c>
      <c r="U108" s="186"/>
      <c r="V108" s="187"/>
      <c r="W108" s="152">
        <v>42544</v>
      </c>
      <c r="X108" s="186">
        <v>3.4790000000000001</v>
      </c>
      <c r="Y108" s="49"/>
      <c r="Z108" s="186"/>
      <c r="AA108" s="152">
        <v>42544</v>
      </c>
      <c r="AB108" s="186">
        <v>3.7749999999999999</v>
      </c>
      <c r="AC108" s="49"/>
      <c r="AD108" s="186"/>
      <c r="AE108" s="152">
        <v>42544</v>
      </c>
      <c r="AF108" s="186"/>
      <c r="AG108" s="186"/>
      <c r="AH108" s="187"/>
      <c r="AI108" s="152">
        <v>42544</v>
      </c>
      <c r="AJ108" s="186"/>
      <c r="AK108" s="49"/>
      <c r="AL108" s="186"/>
      <c r="AM108" s="152">
        <v>42544</v>
      </c>
      <c r="AN108" s="186">
        <v>3.0190000000000001</v>
      </c>
      <c r="AO108" s="49"/>
      <c r="AP108" s="186"/>
      <c r="AQ108" s="152">
        <v>42544</v>
      </c>
      <c r="AR108" s="186">
        <v>3.5670000000000002</v>
      </c>
      <c r="AS108" s="49"/>
      <c r="AT108" s="186"/>
      <c r="AU108" s="152">
        <v>42544</v>
      </c>
      <c r="AV108" s="186">
        <v>3.673</v>
      </c>
      <c r="AW108" s="186"/>
      <c r="AX108" s="187"/>
      <c r="AY108" s="152">
        <v>42544</v>
      </c>
      <c r="AZ108" s="186">
        <v>3.8369999999999997</v>
      </c>
      <c r="BA108" s="49"/>
      <c r="BB108" s="187"/>
      <c r="BC108" s="152">
        <v>42544</v>
      </c>
      <c r="BD108" s="186">
        <v>4.4249999999999998</v>
      </c>
      <c r="BE108" s="49"/>
      <c r="BF108" s="187"/>
      <c r="BG108" s="152">
        <v>42544</v>
      </c>
      <c r="BH108" s="186">
        <v>3.0830000000000002</v>
      </c>
      <c r="BI108" s="49"/>
      <c r="BJ108" s="186"/>
      <c r="BK108" s="152">
        <v>42544</v>
      </c>
      <c r="BL108" s="186">
        <v>3.4279999999999999</v>
      </c>
      <c r="BM108" s="186"/>
      <c r="BN108" s="187"/>
      <c r="BO108" s="152">
        <v>42544</v>
      </c>
      <c r="BP108" s="186">
        <v>3.6440000000000001</v>
      </c>
      <c r="BQ108" s="49"/>
      <c r="BR108" s="186"/>
      <c r="BS108" s="152">
        <v>42544</v>
      </c>
      <c r="BT108" s="186">
        <v>4.181</v>
      </c>
      <c r="BU108" s="49"/>
      <c r="BV108" s="186"/>
      <c r="BW108" s="152">
        <v>42544</v>
      </c>
      <c r="BX108" s="186"/>
      <c r="BY108" s="186"/>
      <c r="BZ108" s="187"/>
      <c r="CA108" s="152">
        <v>42544</v>
      </c>
      <c r="CB108" s="186">
        <v>3.766</v>
      </c>
      <c r="CC108" s="49"/>
      <c r="CD108" s="187"/>
      <c r="CE108" s="152">
        <v>42544</v>
      </c>
      <c r="CF108" s="186">
        <v>4.1580000000000004</v>
      </c>
      <c r="CG108" s="49"/>
      <c r="CH108" s="186"/>
      <c r="CI108" s="152">
        <v>42544</v>
      </c>
      <c r="CJ108" s="186">
        <v>3.8679999999999999</v>
      </c>
      <c r="CK108" s="186"/>
      <c r="CL108" s="187"/>
      <c r="CM108" s="152">
        <v>42544</v>
      </c>
      <c r="CN108" s="186"/>
      <c r="CO108" s="49"/>
      <c r="CP108" s="186"/>
      <c r="CQ108" s="152">
        <v>42544</v>
      </c>
      <c r="CR108" s="186">
        <v>3.2359999999999998</v>
      </c>
      <c r="CS108" s="186"/>
      <c r="CT108" s="187"/>
      <c r="CU108" s="152">
        <v>42544</v>
      </c>
      <c r="CV108" s="186">
        <v>3.544</v>
      </c>
      <c r="CW108" s="49"/>
      <c r="CX108" s="187"/>
      <c r="CY108" s="152">
        <v>42544</v>
      </c>
      <c r="CZ108" s="186">
        <v>3.6179999999999999</v>
      </c>
      <c r="DA108" s="49"/>
      <c r="DB108" s="186"/>
      <c r="DC108" s="152">
        <v>42544</v>
      </c>
      <c r="DD108" s="186">
        <v>3.9130000000000003</v>
      </c>
      <c r="DE108" s="186"/>
      <c r="DF108" s="190"/>
      <c r="DG108" s="194">
        <v>42544</v>
      </c>
      <c r="DH108" s="247">
        <v>3.9870000000000001</v>
      </c>
      <c r="DI108" s="191"/>
      <c r="DJ108" s="187"/>
      <c r="DK108" s="152">
        <v>42544</v>
      </c>
      <c r="DL108" s="186"/>
      <c r="DM108" s="49"/>
      <c r="DN108" s="186"/>
      <c r="DO108" s="152">
        <v>42544</v>
      </c>
      <c r="DP108" s="186"/>
      <c r="DQ108" s="186"/>
      <c r="DR108" s="187"/>
      <c r="DS108" s="152">
        <v>42544</v>
      </c>
      <c r="DT108" s="186">
        <v>2.81</v>
      </c>
      <c r="DU108" s="49"/>
      <c r="DV108" s="187"/>
      <c r="DW108" s="152">
        <v>42544</v>
      </c>
      <c r="DX108" s="186">
        <v>3.0310000000000001</v>
      </c>
      <c r="DY108" s="49"/>
      <c r="DZ108" s="187"/>
      <c r="EA108" s="152">
        <v>42544</v>
      </c>
      <c r="EB108" s="186">
        <v>3.089</v>
      </c>
      <c r="EC108" s="49"/>
      <c r="ED108" s="186"/>
      <c r="EE108" s="152">
        <v>42544</v>
      </c>
      <c r="EF108" s="186">
        <v>3.169</v>
      </c>
      <c r="EG108" s="186"/>
      <c r="EH108" s="187"/>
      <c r="EI108" s="152">
        <v>42544</v>
      </c>
      <c r="EJ108" s="186">
        <v>3.2450000000000001</v>
      </c>
      <c r="EK108" s="49"/>
      <c r="EL108" s="187"/>
      <c r="EM108" s="152">
        <v>42544</v>
      </c>
      <c r="EN108" s="186">
        <v>3.5270000000000001</v>
      </c>
      <c r="EO108" s="49"/>
      <c r="EP108" s="187"/>
      <c r="EQ108" s="152">
        <v>42544</v>
      </c>
      <c r="ER108" s="186">
        <v>3.673</v>
      </c>
      <c r="ES108" s="49"/>
      <c r="ET108" s="187"/>
      <c r="EU108" s="152">
        <v>42544</v>
      </c>
      <c r="EV108" s="186">
        <v>4.2839999999999998</v>
      </c>
      <c r="EW108" s="49"/>
      <c r="EX108" s="186"/>
      <c r="EY108" s="152">
        <v>42544</v>
      </c>
      <c r="EZ108" s="63"/>
      <c r="FA108" s="186"/>
      <c r="FB108" s="187"/>
      <c r="FC108" s="152">
        <v>42544</v>
      </c>
      <c r="FD108" s="186"/>
      <c r="FE108" s="49"/>
      <c r="FF108" s="186"/>
      <c r="FG108" s="152">
        <v>42544</v>
      </c>
      <c r="FH108" s="186"/>
      <c r="FI108" s="186"/>
      <c r="FJ108" s="187"/>
      <c r="FK108" s="152">
        <v>42544</v>
      </c>
      <c r="FL108" s="186"/>
      <c r="FM108" s="49"/>
      <c r="FN108" s="186"/>
      <c r="FO108" s="152">
        <v>42544</v>
      </c>
      <c r="FP108" s="186">
        <v>3.3340000000000001</v>
      </c>
      <c r="FQ108" s="186"/>
      <c r="FR108" s="187"/>
      <c r="FS108" s="152">
        <v>42544</v>
      </c>
      <c r="FT108" s="186">
        <v>3.8</v>
      </c>
      <c r="FU108" s="186"/>
      <c r="FV108" s="187"/>
      <c r="FW108" s="152">
        <v>42544</v>
      </c>
      <c r="FX108" s="186">
        <v>3.9220000000000002</v>
      </c>
      <c r="FY108" s="186"/>
      <c r="FZ108" s="187"/>
      <c r="GA108" s="152">
        <v>42544</v>
      </c>
      <c r="GB108" s="186"/>
      <c r="GC108" s="186"/>
      <c r="GD108" s="187"/>
      <c r="GE108" s="152">
        <v>42544</v>
      </c>
      <c r="GF108" s="186"/>
      <c r="GG108" s="49"/>
      <c r="GH108" s="186"/>
      <c r="GI108" s="152">
        <v>42544</v>
      </c>
      <c r="GJ108" s="186"/>
      <c r="GK108" s="186"/>
      <c r="GL108" s="187"/>
      <c r="GM108" s="152">
        <v>42544</v>
      </c>
      <c r="GN108" s="186"/>
      <c r="GO108" s="49"/>
      <c r="GP108" s="186"/>
      <c r="GQ108" s="152">
        <v>42544</v>
      </c>
      <c r="GR108" s="186">
        <v>3.226</v>
      </c>
      <c r="GS108" s="49"/>
      <c r="GT108" s="186"/>
      <c r="GU108" s="152">
        <v>42544</v>
      </c>
      <c r="GV108" s="186">
        <v>3.754</v>
      </c>
      <c r="GW108" s="49"/>
      <c r="GX108" s="186"/>
      <c r="GY108" s="152">
        <v>42544</v>
      </c>
      <c r="GZ108" s="186">
        <v>3.9619999999999997</v>
      </c>
      <c r="HA108" s="186"/>
      <c r="HB108" s="187"/>
      <c r="HC108" s="152">
        <v>42544</v>
      </c>
      <c r="HD108" s="186">
        <v>4.1310000000000002</v>
      </c>
      <c r="HE108" s="49"/>
      <c r="HF108" s="186"/>
      <c r="HG108" s="152">
        <v>42544</v>
      </c>
      <c r="HH108" s="186">
        <v>4.2169999999999996</v>
      </c>
      <c r="HI108" s="49"/>
      <c r="HJ108" s="187"/>
      <c r="HK108" s="152">
        <v>42544</v>
      </c>
      <c r="HL108" s="186">
        <v>4.7190000000000003</v>
      </c>
      <c r="HM108" s="49"/>
      <c r="HN108" s="186"/>
      <c r="HO108" s="152">
        <v>42544</v>
      </c>
      <c r="HP108" s="186"/>
      <c r="HQ108" s="186"/>
      <c r="HR108" s="187"/>
      <c r="HS108" s="152">
        <v>42544</v>
      </c>
      <c r="HT108" s="186">
        <v>3.3079999999999998</v>
      </c>
      <c r="HU108" s="49"/>
      <c r="HV108" s="187"/>
      <c r="HW108" s="152">
        <v>42544</v>
      </c>
      <c r="HX108" s="186">
        <v>3.9009999999999998</v>
      </c>
      <c r="HY108" s="49"/>
      <c r="HZ108" s="186"/>
      <c r="IA108" s="152">
        <v>42544</v>
      </c>
      <c r="IB108" s="186">
        <v>3.4750000000000001</v>
      </c>
      <c r="IC108" s="186"/>
      <c r="ID108" s="187"/>
      <c r="IE108" s="152">
        <v>42544</v>
      </c>
      <c r="IF108" s="186">
        <v>3.9420000000000002</v>
      </c>
      <c r="IG108" s="49"/>
      <c r="IH108" s="187"/>
      <c r="II108" s="152">
        <v>42544</v>
      </c>
      <c r="IJ108" s="186">
        <v>3.9350000000000001</v>
      </c>
      <c r="IK108" s="49"/>
    </row>
    <row r="109" spans="2:245" x14ac:dyDescent="0.35">
      <c r="B109" s="187"/>
      <c r="C109" s="152">
        <v>42545</v>
      </c>
      <c r="D109" s="186"/>
      <c r="E109" s="186"/>
      <c r="F109" s="187"/>
      <c r="G109" s="152">
        <v>42545</v>
      </c>
      <c r="H109" s="186">
        <v>2.9809999999999999</v>
      </c>
      <c r="I109" s="49"/>
      <c r="J109" s="186"/>
      <c r="K109" s="152">
        <v>42545</v>
      </c>
      <c r="L109" s="186">
        <v>2.782</v>
      </c>
      <c r="M109" s="49"/>
      <c r="N109" s="187"/>
      <c r="O109" s="152">
        <v>42545</v>
      </c>
      <c r="P109" s="186">
        <v>2.7789999999999999</v>
      </c>
      <c r="Q109" s="49"/>
      <c r="R109" s="186"/>
      <c r="S109" s="152">
        <v>42545</v>
      </c>
      <c r="T109" s="186">
        <v>3.081</v>
      </c>
      <c r="U109" s="186"/>
      <c r="V109" s="187"/>
      <c r="W109" s="152">
        <v>42545</v>
      </c>
      <c r="X109" s="186">
        <v>3.3140000000000001</v>
      </c>
      <c r="Y109" s="49"/>
      <c r="Z109" s="186"/>
      <c r="AA109" s="152">
        <v>42545</v>
      </c>
      <c r="AB109" s="186">
        <v>3.5979999999999999</v>
      </c>
      <c r="AC109" s="49"/>
      <c r="AD109" s="186"/>
      <c r="AE109" s="152">
        <v>42545</v>
      </c>
      <c r="AF109" s="186"/>
      <c r="AG109" s="186"/>
      <c r="AH109" s="187"/>
      <c r="AI109" s="152">
        <v>42545</v>
      </c>
      <c r="AJ109" s="186"/>
      <c r="AK109" s="49"/>
      <c r="AL109" s="186"/>
      <c r="AM109" s="152">
        <v>42545</v>
      </c>
      <c r="AN109" s="186">
        <v>2.968</v>
      </c>
      <c r="AO109" s="49"/>
      <c r="AP109" s="186"/>
      <c r="AQ109" s="152">
        <v>42545</v>
      </c>
      <c r="AR109" s="186">
        <v>3.4140000000000001</v>
      </c>
      <c r="AS109" s="49"/>
      <c r="AT109" s="186"/>
      <c r="AU109" s="152">
        <v>42545</v>
      </c>
      <c r="AV109" s="186">
        <v>3.556</v>
      </c>
      <c r="AW109" s="186"/>
      <c r="AX109" s="187"/>
      <c r="AY109" s="152">
        <v>42545</v>
      </c>
      <c r="AZ109" s="186">
        <v>3.6560000000000001</v>
      </c>
      <c r="BA109" s="49"/>
      <c r="BB109" s="187"/>
      <c r="BC109" s="152">
        <v>42545</v>
      </c>
      <c r="BD109" s="186">
        <v>4.2290000000000001</v>
      </c>
      <c r="BE109" s="49"/>
      <c r="BF109" s="187"/>
      <c r="BG109" s="152">
        <v>42545</v>
      </c>
      <c r="BH109" s="186">
        <v>3.0219999999999998</v>
      </c>
      <c r="BI109" s="49"/>
      <c r="BJ109" s="186"/>
      <c r="BK109" s="152">
        <v>42545</v>
      </c>
      <c r="BL109" s="186">
        <v>3.2839999999999998</v>
      </c>
      <c r="BM109" s="186"/>
      <c r="BN109" s="187"/>
      <c r="BO109" s="152">
        <v>42545</v>
      </c>
      <c r="BP109" s="186">
        <v>3.484</v>
      </c>
      <c r="BQ109" s="49"/>
      <c r="BR109" s="186"/>
      <c r="BS109" s="152">
        <v>42545</v>
      </c>
      <c r="BT109" s="186">
        <v>3.99</v>
      </c>
      <c r="BU109" s="49"/>
      <c r="BV109" s="186"/>
      <c r="BW109" s="152">
        <v>42545</v>
      </c>
      <c r="BX109" s="186"/>
      <c r="BY109" s="186"/>
      <c r="BZ109" s="187"/>
      <c r="CA109" s="152">
        <v>42545</v>
      </c>
      <c r="CB109" s="186">
        <v>3.6040000000000001</v>
      </c>
      <c r="CC109" s="49"/>
      <c r="CD109" s="187"/>
      <c r="CE109" s="152">
        <v>42545</v>
      </c>
      <c r="CF109" s="186">
        <v>3.968</v>
      </c>
      <c r="CG109" s="49"/>
      <c r="CH109" s="186"/>
      <c r="CI109" s="152">
        <v>42545</v>
      </c>
      <c r="CJ109" s="186">
        <v>3.6930000000000001</v>
      </c>
      <c r="CK109" s="186"/>
      <c r="CL109" s="187"/>
      <c r="CM109" s="152">
        <v>42545</v>
      </c>
      <c r="CN109" s="186"/>
      <c r="CO109" s="49"/>
      <c r="CP109" s="186"/>
      <c r="CQ109" s="152">
        <v>42545</v>
      </c>
      <c r="CR109" s="186">
        <v>3.13</v>
      </c>
      <c r="CS109" s="186"/>
      <c r="CT109" s="187"/>
      <c r="CU109" s="152">
        <v>42545</v>
      </c>
      <c r="CV109" s="186">
        <v>3.4630000000000001</v>
      </c>
      <c r="CW109" s="49"/>
      <c r="CX109" s="187"/>
      <c r="CY109" s="152">
        <v>42545</v>
      </c>
      <c r="CZ109" s="186">
        <v>3.476</v>
      </c>
      <c r="DA109" s="49"/>
      <c r="DB109" s="186"/>
      <c r="DC109" s="152">
        <v>42545</v>
      </c>
      <c r="DD109" s="186">
        <v>3.7530000000000001</v>
      </c>
      <c r="DE109" s="186"/>
      <c r="DF109" s="190"/>
      <c r="DG109" s="194">
        <v>42545</v>
      </c>
      <c r="DH109" s="247">
        <v>3.8620000000000001</v>
      </c>
      <c r="DI109" s="191"/>
      <c r="DJ109" s="187"/>
      <c r="DK109" s="152">
        <v>42545</v>
      </c>
      <c r="DL109" s="186"/>
      <c r="DM109" s="49"/>
      <c r="DN109" s="186"/>
      <c r="DO109" s="152">
        <v>42545</v>
      </c>
      <c r="DP109" s="186"/>
      <c r="DQ109" s="186"/>
      <c r="DR109" s="187"/>
      <c r="DS109" s="152">
        <v>42545</v>
      </c>
      <c r="DT109" s="186">
        <v>2.7240000000000002</v>
      </c>
      <c r="DU109" s="49"/>
      <c r="DV109" s="187"/>
      <c r="DW109" s="152">
        <v>42545</v>
      </c>
      <c r="DX109" s="186">
        <v>2.8919999999999999</v>
      </c>
      <c r="DY109" s="49"/>
      <c r="DZ109" s="187"/>
      <c r="EA109" s="152">
        <v>42545</v>
      </c>
      <c r="EB109" s="186">
        <v>2.9359999999999999</v>
      </c>
      <c r="EC109" s="49"/>
      <c r="ED109" s="186"/>
      <c r="EE109" s="152">
        <v>42545</v>
      </c>
      <c r="EF109" s="186">
        <v>3.0150000000000001</v>
      </c>
      <c r="EG109" s="186"/>
      <c r="EH109" s="187"/>
      <c r="EI109" s="152">
        <v>42545</v>
      </c>
      <c r="EJ109" s="186">
        <v>3.0840000000000001</v>
      </c>
      <c r="EK109" s="49"/>
      <c r="EL109" s="187"/>
      <c r="EM109" s="152">
        <v>42545</v>
      </c>
      <c r="EN109" s="186">
        <v>3.343</v>
      </c>
      <c r="EO109" s="49"/>
      <c r="EP109" s="187"/>
      <c r="EQ109" s="152">
        <v>42545</v>
      </c>
      <c r="ER109" s="186">
        <v>3.488</v>
      </c>
      <c r="ES109" s="49"/>
      <c r="ET109" s="187"/>
      <c r="EU109" s="152">
        <v>42545</v>
      </c>
      <c r="EV109" s="186">
        <v>4.0730000000000004</v>
      </c>
      <c r="EW109" s="49"/>
      <c r="EX109" s="186"/>
      <c r="EY109" s="152">
        <v>42545</v>
      </c>
      <c r="EZ109" s="63"/>
      <c r="FA109" s="186"/>
      <c r="FB109" s="187"/>
      <c r="FC109" s="152">
        <v>42545</v>
      </c>
      <c r="FD109" s="186"/>
      <c r="FE109" s="49"/>
      <c r="FF109" s="186"/>
      <c r="FG109" s="152">
        <v>42545</v>
      </c>
      <c r="FH109" s="186"/>
      <c r="FI109" s="186"/>
      <c r="FJ109" s="187"/>
      <c r="FK109" s="152">
        <v>42545</v>
      </c>
      <c r="FL109" s="186"/>
      <c r="FM109" s="49"/>
      <c r="FN109" s="186"/>
      <c r="FO109" s="152">
        <v>42545</v>
      </c>
      <c r="FP109" s="186">
        <v>3.18</v>
      </c>
      <c r="FQ109" s="186"/>
      <c r="FR109" s="187"/>
      <c r="FS109" s="152">
        <v>42545</v>
      </c>
      <c r="FT109" s="186">
        <v>3.621</v>
      </c>
      <c r="FU109" s="186"/>
      <c r="FV109" s="187"/>
      <c r="FW109" s="152">
        <v>42545</v>
      </c>
      <c r="FX109" s="186">
        <v>3.738</v>
      </c>
      <c r="FY109" s="186"/>
      <c r="FZ109" s="187"/>
      <c r="GA109" s="152">
        <v>42545</v>
      </c>
      <c r="GB109" s="186"/>
      <c r="GC109" s="186"/>
      <c r="GD109" s="187"/>
      <c r="GE109" s="152">
        <v>42545</v>
      </c>
      <c r="GF109" s="186"/>
      <c r="GG109" s="49"/>
      <c r="GH109" s="186"/>
      <c r="GI109" s="152">
        <v>42545</v>
      </c>
      <c r="GJ109" s="186"/>
      <c r="GK109" s="186"/>
      <c r="GL109" s="187"/>
      <c r="GM109" s="152">
        <v>42545</v>
      </c>
      <c r="GN109" s="186"/>
      <c r="GO109" s="49"/>
      <c r="GP109" s="186"/>
      <c r="GQ109" s="152">
        <v>42545</v>
      </c>
      <c r="GR109" s="186">
        <v>3.101</v>
      </c>
      <c r="GS109" s="49"/>
      <c r="GT109" s="186"/>
      <c r="GU109" s="152">
        <v>42545</v>
      </c>
      <c r="GV109" s="186">
        <v>3.597</v>
      </c>
      <c r="GW109" s="49"/>
      <c r="GX109" s="186"/>
      <c r="GY109" s="152">
        <v>42545</v>
      </c>
      <c r="GZ109" s="186">
        <v>3.7839999999999998</v>
      </c>
      <c r="HA109" s="186"/>
      <c r="HB109" s="187"/>
      <c r="HC109" s="152">
        <v>42545</v>
      </c>
      <c r="HD109" s="186">
        <v>3.9529999999999998</v>
      </c>
      <c r="HE109" s="49"/>
      <c r="HF109" s="186"/>
      <c r="HG109" s="152">
        <v>42545</v>
      </c>
      <c r="HH109" s="186">
        <v>4.0270000000000001</v>
      </c>
      <c r="HI109" s="49"/>
      <c r="HJ109" s="187"/>
      <c r="HK109" s="152">
        <v>42545</v>
      </c>
      <c r="HL109" s="186">
        <v>4.5220000000000002</v>
      </c>
      <c r="HM109" s="49"/>
      <c r="HN109" s="186"/>
      <c r="HO109" s="152">
        <v>42545</v>
      </c>
      <c r="HP109" s="186"/>
      <c r="HQ109" s="186"/>
      <c r="HR109" s="187"/>
      <c r="HS109" s="152">
        <v>42545</v>
      </c>
      <c r="HT109" s="186">
        <v>3.2010000000000001</v>
      </c>
      <c r="HU109" s="49"/>
      <c r="HV109" s="187"/>
      <c r="HW109" s="152">
        <v>42545</v>
      </c>
      <c r="HX109" s="186">
        <v>3.7090000000000001</v>
      </c>
      <c r="HY109" s="49"/>
      <c r="HZ109" s="186"/>
      <c r="IA109" s="152">
        <v>42545</v>
      </c>
      <c r="IB109" s="186">
        <v>3.3519999999999999</v>
      </c>
      <c r="IC109" s="186"/>
      <c r="ID109" s="187"/>
      <c r="IE109" s="152">
        <v>42545</v>
      </c>
      <c r="IF109" s="186">
        <v>3.8109999999999999</v>
      </c>
      <c r="IG109" s="49"/>
      <c r="IH109" s="187"/>
      <c r="II109" s="152">
        <v>42545</v>
      </c>
      <c r="IJ109" s="186">
        <v>3.758</v>
      </c>
      <c r="IK109" s="49"/>
    </row>
    <row r="110" spans="2:245" x14ac:dyDescent="0.35">
      <c r="B110" s="187"/>
      <c r="C110" s="152">
        <v>42548</v>
      </c>
      <c r="D110" s="186"/>
      <c r="E110" s="186"/>
      <c r="F110" s="187"/>
      <c r="G110" s="152">
        <v>42548</v>
      </c>
      <c r="H110" s="186">
        <v>3.0470000000000002</v>
      </c>
      <c r="I110" s="49"/>
      <c r="J110" s="186"/>
      <c r="K110" s="152">
        <v>42548</v>
      </c>
      <c r="L110" s="186">
        <v>2.867</v>
      </c>
      <c r="M110" s="49"/>
      <c r="N110" s="187"/>
      <c r="O110" s="152">
        <v>42548</v>
      </c>
      <c r="P110" s="186">
        <v>2.827</v>
      </c>
      <c r="Q110" s="49"/>
      <c r="R110" s="186"/>
      <c r="S110" s="152">
        <v>42548</v>
      </c>
      <c r="T110" s="186">
        <v>3.1189999999999998</v>
      </c>
      <c r="U110" s="186"/>
      <c r="V110" s="187"/>
      <c r="W110" s="152">
        <v>42548</v>
      </c>
      <c r="X110" s="186">
        <v>3.3540000000000001</v>
      </c>
      <c r="Y110" s="49"/>
      <c r="Z110" s="186"/>
      <c r="AA110" s="152">
        <v>42548</v>
      </c>
      <c r="AB110" s="186">
        <v>3.6230000000000002</v>
      </c>
      <c r="AC110" s="49"/>
      <c r="AD110" s="186"/>
      <c r="AE110" s="152">
        <v>42548</v>
      </c>
      <c r="AF110" s="186"/>
      <c r="AG110" s="186"/>
      <c r="AH110" s="187"/>
      <c r="AI110" s="152">
        <v>42548</v>
      </c>
      <c r="AJ110" s="186"/>
      <c r="AK110" s="49"/>
      <c r="AL110" s="186"/>
      <c r="AM110" s="152">
        <v>42548</v>
      </c>
      <c r="AN110" s="186">
        <v>3.0640000000000001</v>
      </c>
      <c r="AO110" s="49"/>
      <c r="AP110" s="186"/>
      <c r="AQ110" s="152">
        <v>42548</v>
      </c>
      <c r="AR110" s="186">
        <v>3.472</v>
      </c>
      <c r="AS110" s="49"/>
      <c r="AT110" s="186"/>
      <c r="AU110" s="152">
        <v>42548</v>
      </c>
      <c r="AV110" s="186">
        <v>3.5609999999999999</v>
      </c>
      <c r="AW110" s="186"/>
      <c r="AX110" s="187"/>
      <c r="AY110" s="152">
        <v>42548</v>
      </c>
      <c r="AZ110" s="186">
        <v>3.698</v>
      </c>
      <c r="BA110" s="49"/>
      <c r="BB110" s="187"/>
      <c r="BC110" s="152">
        <v>42548</v>
      </c>
      <c r="BD110" s="186">
        <v>4.2949999999999999</v>
      </c>
      <c r="BE110" s="49"/>
      <c r="BF110" s="187"/>
      <c r="BG110" s="152">
        <v>42548</v>
      </c>
      <c r="BH110" s="186">
        <v>3.1259999999999999</v>
      </c>
      <c r="BI110" s="49"/>
      <c r="BJ110" s="186"/>
      <c r="BK110" s="152">
        <v>42548</v>
      </c>
      <c r="BL110" s="186">
        <v>3.3290000000000002</v>
      </c>
      <c r="BM110" s="186"/>
      <c r="BN110" s="187"/>
      <c r="BO110" s="152">
        <v>42548</v>
      </c>
      <c r="BP110" s="186">
        <v>3.5409999999999999</v>
      </c>
      <c r="BQ110" s="49"/>
      <c r="BR110" s="186"/>
      <c r="BS110" s="152">
        <v>42548</v>
      </c>
      <c r="BT110" s="186">
        <v>4.0469999999999997</v>
      </c>
      <c r="BU110" s="49"/>
      <c r="BV110" s="186"/>
      <c r="BW110" s="152">
        <v>42548</v>
      </c>
      <c r="BX110" s="186"/>
      <c r="BY110" s="186"/>
      <c r="BZ110" s="187"/>
      <c r="CA110" s="152">
        <v>42548</v>
      </c>
      <c r="CB110" s="186">
        <v>3.63</v>
      </c>
      <c r="CC110" s="49"/>
      <c r="CD110" s="187"/>
      <c r="CE110" s="152">
        <v>42548</v>
      </c>
      <c r="CF110" s="186">
        <v>3.9980000000000002</v>
      </c>
      <c r="CG110" s="49"/>
      <c r="CH110" s="186"/>
      <c r="CI110" s="152">
        <v>42548</v>
      </c>
      <c r="CJ110" s="186">
        <v>3.7229999999999999</v>
      </c>
      <c r="CK110" s="186"/>
      <c r="CL110" s="187"/>
      <c r="CM110" s="152">
        <v>42548</v>
      </c>
      <c r="CN110" s="186"/>
      <c r="CO110" s="49"/>
      <c r="CP110" s="186"/>
      <c r="CQ110" s="152">
        <v>42548</v>
      </c>
      <c r="CR110" s="186">
        <v>3.2080000000000002</v>
      </c>
      <c r="CS110" s="186"/>
      <c r="CT110" s="187"/>
      <c r="CU110" s="152">
        <v>42548</v>
      </c>
      <c r="CV110" s="186">
        <v>3.5009999999999999</v>
      </c>
      <c r="CW110" s="49"/>
      <c r="CX110" s="187"/>
      <c r="CY110" s="152">
        <v>42548</v>
      </c>
      <c r="CZ110" s="186">
        <v>3.52</v>
      </c>
      <c r="DA110" s="49"/>
      <c r="DB110" s="186"/>
      <c r="DC110" s="152">
        <v>42548</v>
      </c>
      <c r="DD110" s="186">
        <v>3.8069999999999999</v>
      </c>
      <c r="DE110" s="186"/>
      <c r="DF110" s="190"/>
      <c r="DG110" s="194">
        <v>42548</v>
      </c>
      <c r="DH110" s="247">
        <v>3.8650000000000002</v>
      </c>
      <c r="DI110" s="191"/>
      <c r="DJ110" s="187"/>
      <c r="DK110" s="152">
        <v>42548</v>
      </c>
      <c r="DL110" s="186"/>
      <c r="DM110" s="49"/>
      <c r="DN110" s="186"/>
      <c r="DO110" s="152">
        <v>42548</v>
      </c>
      <c r="DP110" s="186"/>
      <c r="DQ110" s="186"/>
      <c r="DR110" s="187"/>
      <c r="DS110" s="152">
        <v>42548</v>
      </c>
      <c r="DT110" s="186">
        <v>2.7610000000000001</v>
      </c>
      <c r="DU110" s="49"/>
      <c r="DV110" s="187"/>
      <c r="DW110" s="152">
        <v>42548</v>
      </c>
      <c r="DX110" s="186">
        <v>2.9079999999999999</v>
      </c>
      <c r="DY110" s="49"/>
      <c r="DZ110" s="187"/>
      <c r="EA110" s="152">
        <v>42548</v>
      </c>
      <c r="EB110" s="186">
        <v>2.9539999999999997</v>
      </c>
      <c r="EC110" s="49"/>
      <c r="ED110" s="186"/>
      <c r="EE110" s="152">
        <v>42548</v>
      </c>
      <c r="EF110" s="186">
        <v>3.0329999999999999</v>
      </c>
      <c r="EG110" s="186"/>
      <c r="EH110" s="187"/>
      <c r="EI110" s="152">
        <v>42548</v>
      </c>
      <c r="EJ110" s="186">
        <v>3.1059999999999999</v>
      </c>
      <c r="EK110" s="49"/>
      <c r="EL110" s="187"/>
      <c r="EM110" s="152">
        <v>42548</v>
      </c>
      <c r="EN110" s="186">
        <v>3.367</v>
      </c>
      <c r="EO110" s="49"/>
      <c r="EP110" s="187"/>
      <c r="EQ110" s="152">
        <v>42548</v>
      </c>
      <c r="ER110" s="186">
        <v>3.5070000000000001</v>
      </c>
      <c r="ES110" s="49"/>
      <c r="ET110" s="187"/>
      <c r="EU110" s="152">
        <v>42548</v>
      </c>
      <c r="EV110" s="186">
        <v>4.117</v>
      </c>
      <c r="EW110" s="49"/>
      <c r="EX110" s="186"/>
      <c r="EY110" s="152">
        <v>42548</v>
      </c>
      <c r="EZ110" s="63"/>
      <c r="FA110" s="186"/>
      <c r="FB110" s="187"/>
      <c r="FC110" s="152">
        <v>42548</v>
      </c>
      <c r="FD110" s="186"/>
      <c r="FE110" s="49"/>
      <c r="FF110" s="186"/>
      <c r="FG110" s="152">
        <v>42548</v>
      </c>
      <c r="FH110" s="186"/>
      <c r="FI110" s="186"/>
      <c r="FJ110" s="187"/>
      <c r="FK110" s="152">
        <v>42548</v>
      </c>
      <c r="FL110" s="186"/>
      <c r="FM110" s="49"/>
      <c r="FN110" s="186"/>
      <c r="FO110" s="152">
        <v>42548</v>
      </c>
      <c r="FP110" s="186">
        <v>3.2090000000000001</v>
      </c>
      <c r="FQ110" s="186"/>
      <c r="FR110" s="187"/>
      <c r="FS110" s="152">
        <v>42548</v>
      </c>
      <c r="FT110" s="186">
        <v>3.65</v>
      </c>
      <c r="FU110" s="186"/>
      <c r="FV110" s="187"/>
      <c r="FW110" s="152">
        <v>42548</v>
      </c>
      <c r="FX110" s="186">
        <v>3.778</v>
      </c>
      <c r="FY110" s="186"/>
      <c r="FZ110" s="187"/>
      <c r="GA110" s="152">
        <v>42548</v>
      </c>
      <c r="GB110" s="186"/>
      <c r="GC110" s="186"/>
      <c r="GD110" s="187"/>
      <c r="GE110" s="152">
        <v>42548</v>
      </c>
      <c r="GF110" s="186"/>
      <c r="GG110" s="49"/>
      <c r="GH110" s="186"/>
      <c r="GI110" s="152">
        <v>42548</v>
      </c>
      <c r="GJ110" s="186"/>
      <c r="GK110" s="186"/>
      <c r="GL110" s="187"/>
      <c r="GM110" s="152">
        <v>42548</v>
      </c>
      <c r="GN110" s="186"/>
      <c r="GO110" s="49"/>
      <c r="GP110" s="186"/>
      <c r="GQ110" s="152">
        <v>42548</v>
      </c>
      <c r="GR110" s="186">
        <v>3.1589999999999998</v>
      </c>
      <c r="GS110" s="49"/>
      <c r="GT110" s="186"/>
      <c r="GU110" s="152">
        <v>42548</v>
      </c>
      <c r="GV110" s="186">
        <v>3.637</v>
      </c>
      <c r="GW110" s="49"/>
      <c r="GX110" s="186"/>
      <c r="GY110" s="152">
        <v>42548</v>
      </c>
      <c r="GZ110" s="186">
        <v>3.8239999999999998</v>
      </c>
      <c r="HA110" s="186"/>
      <c r="HB110" s="187"/>
      <c r="HC110" s="152">
        <v>42548</v>
      </c>
      <c r="HD110" s="186">
        <v>3.9980000000000002</v>
      </c>
      <c r="HE110" s="49"/>
      <c r="HF110" s="186"/>
      <c r="HG110" s="152">
        <v>42548</v>
      </c>
      <c r="HH110" s="186">
        <v>4.109</v>
      </c>
      <c r="HI110" s="49"/>
      <c r="HJ110" s="187"/>
      <c r="HK110" s="152">
        <v>42548</v>
      </c>
      <c r="HL110" s="186">
        <v>4.5940000000000003</v>
      </c>
      <c r="HM110" s="49"/>
      <c r="HN110" s="186"/>
      <c r="HO110" s="152">
        <v>42548</v>
      </c>
      <c r="HP110" s="186"/>
      <c r="HQ110" s="186"/>
      <c r="HR110" s="187"/>
      <c r="HS110" s="152">
        <v>42548</v>
      </c>
      <c r="HT110" s="186">
        <v>3.2669999999999999</v>
      </c>
      <c r="HU110" s="49"/>
      <c r="HV110" s="187"/>
      <c r="HW110" s="152">
        <v>42548</v>
      </c>
      <c r="HX110" s="186">
        <v>3.8159999999999998</v>
      </c>
      <c r="HY110" s="49"/>
      <c r="HZ110" s="186"/>
      <c r="IA110" s="152">
        <v>42548</v>
      </c>
      <c r="IB110" s="186">
        <v>3.3540000000000001</v>
      </c>
      <c r="IC110" s="186"/>
      <c r="ID110" s="187"/>
      <c r="IE110" s="152">
        <v>42548</v>
      </c>
      <c r="IF110" s="186">
        <v>3.81</v>
      </c>
      <c r="IG110" s="49"/>
      <c r="IH110" s="187"/>
      <c r="II110" s="152">
        <v>42548</v>
      </c>
      <c r="IJ110" s="186">
        <v>3.8260000000000001</v>
      </c>
      <c r="IK110" s="49"/>
    </row>
    <row r="111" spans="2:245" x14ac:dyDescent="0.35">
      <c r="B111" s="187"/>
      <c r="C111" s="152">
        <v>42549</v>
      </c>
      <c r="D111" s="186"/>
      <c r="E111" s="186"/>
      <c r="F111" s="187"/>
      <c r="G111" s="152">
        <v>42549</v>
      </c>
      <c r="H111" s="186">
        <v>3.0950000000000002</v>
      </c>
      <c r="I111" s="49"/>
      <c r="J111" s="186"/>
      <c r="K111" s="152">
        <v>42549</v>
      </c>
      <c r="L111" s="186">
        <v>2.907</v>
      </c>
      <c r="M111" s="49"/>
      <c r="N111" s="187"/>
      <c r="O111" s="152">
        <v>42549</v>
      </c>
      <c r="P111" s="186">
        <v>2.8620000000000001</v>
      </c>
      <c r="Q111" s="49"/>
      <c r="R111" s="186"/>
      <c r="S111" s="152">
        <v>42549</v>
      </c>
      <c r="T111" s="186">
        <v>3.121</v>
      </c>
      <c r="U111" s="186"/>
      <c r="V111" s="187"/>
      <c r="W111" s="152">
        <v>42549</v>
      </c>
      <c r="X111" s="186">
        <v>3.339</v>
      </c>
      <c r="Y111" s="49"/>
      <c r="Z111" s="186"/>
      <c r="AA111" s="152">
        <v>42549</v>
      </c>
      <c r="AB111" s="186">
        <v>3.5990000000000002</v>
      </c>
      <c r="AC111" s="49"/>
      <c r="AD111" s="186"/>
      <c r="AE111" s="152">
        <v>42549</v>
      </c>
      <c r="AF111" s="186"/>
      <c r="AG111" s="186"/>
      <c r="AH111" s="187"/>
      <c r="AI111" s="152">
        <v>42549</v>
      </c>
      <c r="AJ111" s="186"/>
      <c r="AK111" s="49"/>
      <c r="AL111" s="186"/>
      <c r="AM111" s="152">
        <v>42549</v>
      </c>
      <c r="AN111" s="186">
        <v>3.0859999999999999</v>
      </c>
      <c r="AO111" s="49"/>
      <c r="AP111" s="186"/>
      <c r="AQ111" s="152">
        <v>42549</v>
      </c>
      <c r="AR111" s="186">
        <v>3.4809999999999999</v>
      </c>
      <c r="AS111" s="49"/>
      <c r="AT111" s="186"/>
      <c r="AU111" s="152">
        <v>42549</v>
      </c>
      <c r="AV111" s="186">
        <v>3.5590000000000002</v>
      </c>
      <c r="AW111" s="186"/>
      <c r="AX111" s="187"/>
      <c r="AY111" s="152">
        <v>42549</v>
      </c>
      <c r="AZ111" s="186">
        <v>3.6819999999999999</v>
      </c>
      <c r="BA111" s="49"/>
      <c r="BB111" s="187"/>
      <c r="BC111" s="152">
        <v>42549</v>
      </c>
      <c r="BD111" s="186">
        <v>4.2759999999999998</v>
      </c>
      <c r="BE111" s="49"/>
      <c r="BF111" s="187"/>
      <c r="BG111" s="152">
        <v>42549</v>
      </c>
      <c r="BH111" s="186">
        <v>3.153</v>
      </c>
      <c r="BI111" s="49"/>
      <c r="BJ111" s="186"/>
      <c r="BK111" s="152">
        <v>42549</v>
      </c>
      <c r="BL111" s="186">
        <v>3.34</v>
      </c>
      <c r="BM111" s="186"/>
      <c r="BN111" s="187"/>
      <c r="BO111" s="152">
        <v>42549</v>
      </c>
      <c r="BP111" s="186">
        <v>3.5449999999999999</v>
      </c>
      <c r="BQ111" s="49"/>
      <c r="BR111" s="186"/>
      <c r="BS111" s="152">
        <v>42549</v>
      </c>
      <c r="BT111" s="186">
        <v>4.0279999999999996</v>
      </c>
      <c r="BU111" s="49"/>
      <c r="BV111" s="186"/>
      <c r="BW111" s="152">
        <v>42549</v>
      </c>
      <c r="BX111" s="186"/>
      <c r="BY111" s="186"/>
      <c r="BZ111" s="187"/>
      <c r="CA111" s="152">
        <v>42549</v>
      </c>
      <c r="CB111" s="186">
        <v>3.6280000000000001</v>
      </c>
      <c r="CC111" s="49"/>
      <c r="CD111" s="187"/>
      <c r="CE111" s="152">
        <v>42549</v>
      </c>
      <c r="CF111" s="186">
        <v>3.9820000000000002</v>
      </c>
      <c r="CG111" s="49"/>
      <c r="CH111" s="186"/>
      <c r="CI111" s="152">
        <v>42549</v>
      </c>
      <c r="CJ111" s="186">
        <v>3.7149999999999999</v>
      </c>
      <c r="CK111" s="186"/>
      <c r="CL111" s="187"/>
      <c r="CM111" s="152">
        <v>42549</v>
      </c>
      <c r="CN111" s="186"/>
      <c r="CO111" s="49"/>
      <c r="CP111" s="186"/>
      <c r="CQ111" s="152">
        <v>42549</v>
      </c>
      <c r="CR111" s="186">
        <v>3.2349999999999999</v>
      </c>
      <c r="CS111" s="186"/>
      <c r="CT111" s="187"/>
      <c r="CU111" s="152">
        <v>42549</v>
      </c>
      <c r="CV111" s="186">
        <v>3.5230000000000001</v>
      </c>
      <c r="CW111" s="49"/>
      <c r="CX111" s="187"/>
      <c r="CY111" s="152">
        <v>42549</v>
      </c>
      <c r="CZ111" s="186">
        <v>3.5289999999999999</v>
      </c>
      <c r="DA111" s="49"/>
      <c r="DB111" s="186"/>
      <c r="DC111" s="152">
        <v>42549</v>
      </c>
      <c r="DD111" s="186">
        <v>3.8109999999999999</v>
      </c>
      <c r="DE111" s="186"/>
      <c r="DF111" s="190"/>
      <c r="DG111" s="194">
        <v>42549</v>
      </c>
      <c r="DH111" s="247">
        <v>3.851</v>
      </c>
      <c r="DI111" s="191"/>
      <c r="DJ111" s="187"/>
      <c r="DK111" s="152">
        <v>42549</v>
      </c>
      <c r="DL111" s="186"/>
      <c r="DM111" s="49"/>
      <c r="DN111" s="186"/>
      <c r="DO111" s="152">
        <v>42549</v>
      </c>
      <c r="DP111" s="186"/>
      <c r="DQ111" s="186"/>
      <c r="DR111" s="187"/>
      <c r="DS111" s="152">
        <v>42549</v>
      </c>
      <c r="DT111" s="186">
        <v>2.7909999999999999</v>
      </c>
      <c r="DU111" s="49"/>
      <c r="DV111" s="187"/>
      <c r="DW111" s="152">
        <v>42549</v>
      </c>
      <c r="DX111" s="186">
        <v>2.919</v>
      </c>
      <c r="DY111" s="49"/>
      <c r="DZ111" s="187"/>
      <c r="EA111" s="152">
        <v>42549</v>
      </c>
      <c r="EB111" s="186">
        <v>2.9590000000000001</v>
      </c>
      <c r="EC111" s="49"/>
      <c r="ED111" s="186"/>
      <c r="EE111" s="152">
        <v>42549</v>
      </c>
      <c r="EF111" s="186">
        <v>3.0350000000000001</v>
      </c>
      <c r="EG111" s="186"/>
      <c r="EH111" s="187"/>
      <c r="EI111" s="152">
        <v>42549</v>
      </c>
      <c r="EJ111" s="186">
        <v>3.1080000000000001</v>
      </c>
      <c r="EK111" s="49"/>
      <c r="EL111" s="187"/>
      <c r="EM111" s="152">
        <v>42549</v>
      </c>
      <c r="EN111" s="186">
        <v>3.3479999999999999</v>
      </c>
      <c r="EO111" s="49"/>
      <c r="EP111" s="187"/>
      <c r="EQ111" s="152">
        <v>42549</v>
      </c>
      <c r="ER111" s="186">
        <v>3.4830000000000001</v>
      </c>
      <c r="ES111" s="49"/>
      <c r="ET111" s="187"/>
      <c r="EU111" s="152">
        <v>42549</v>
      </c>
      <c r="EV111" s="186">
        <v>4.0839999999999996</v>
      </c>
      <c r="EW111" s="49"/>
      <c r="EX111" s="186"/>
      <c r="EY111" s="152">
        <v>42549</v>
      </c>
      <c r="EZ111" s="63"/>
      <c r="FA111" s="186"/>
      <c r="FB111" s="187"/>
      <c r="FC111" s="152">
        <v>42549</v>
      </c>
      <c r="FD111" s="186"/>
      <c r="FE111" s="49"/>
      <c r="FF111" s="186"/>
      <c r="FG111" s="152">
        <v>42549</v>
      </c>
      <c r="FH111" s="186"/>
      <c r="FI111" s="186"/>
      <c r="FJ111" s="187"/>
      <c r="FK111" s="152">
        <v>42549</v>
      </c>
      <c r="FL111" s="186"/>
      <c r="FM111" s="49"/>
      <c r="FN111" s="186"/>
      <c r="FO111" s="152">
        <v>42549</v>
      </c>
      <c r="FP111" s="186">
        <v>3.2090000000000001</v>
      </c>
      <c r="FQ111" s="186"/>
      <c r="FR111" s="187"/>
      <c r="FS111" s="152">
        <v>42549</v>
      </c>
      <c r="FT111" s="186">
        <v>3.6280000000000001</v>
      </c>
      <c r="FU111" s="186"/>
      <c r="FV111" s="187"/>
      <c r="FW111" s="152">
        <v>42549</v>
      </c>
      <c r="FX111" s="186">
        <v>3.7490000000000001</v>
      </c>
      <c r="FY111" s="186"/>
      <c r="FZ111" s="187"/>
      <c r="GA111" s="152">
        <v>42549</v>
      </c>
      <c r="GB111" s="186"/>
      <c r="GC111" s="186"/>
      <c r="GD111" s="187"/>
      <c r="GE111" s="152">
        <v>42549</v>
      </c>
      <c r="GF111" s="186"/>
      <c r="GG111" s="49"/>
      <c r="GH111" s="186"/>
      <c r="GI111" s="152">
        <v>42549</v>
      </c>
      <c r="GJ111" s="186"/>
      <c r="GK111" s="186"/>
      <c r="GL111" s="187"/>
      <c r="GM111" s="152">
        <v>42549</v>
      </c>
      <c r="GN111" s="186"/>
      <c r="GO111" s="49"/>
      <c r="GP111" s="186"/>
      <c r="GQ111" s="152">
        <v>42549</v>
      </c>
      <c r="GR111" s="186">
        <v>3.1779999999999999</v>
      </c>
      <c r="GS111" s="49"/>
      <c r="GT111" s="186"/>
      <c r="GU111" s="152">
        <v>42549</v>
      </c>
      <c r="GV111" s="186">
        <v>3.6459999999999999</v>
      </c>
      <c r="GW111" s="49"/>
      <c r="GX111" s="186"/>
      <c r="GY111" s="152">
        <v>42549</v>
      </c>
      <c r="GZ111" s="186">
        <v>3.8439999999999999</v>
      </c>
      <c r="HA111" s="186"/>
      <c r="HB111" s="187"/>
      <c r="HC111" s="152">
        <v>42549</v>
      </c>
      <c r="HD111" s="186">
        <v>3.9809999999999999</v>
      </c>
      <c r="HE111" s="49"/>
      <c r="HF111" s="186"/>
      <c r="HG111" s="152">
        <v>42549</v>
      </c>
      <c r="HH111" s="186">
        <v>4.09</v>
      </c>
      <c r="HI111" s="49"/>
      <c r="HJ111" s="187"/>
      <c r="HK111" s="152">
        <v>42549</v>
      </c>
      <c r="HL111" s="186">
        <v>4.5549999999999997</v>
      </c>
      <c r="HM111" s="49"/>
      <c r="HN111" s="186"/>
      <c r="HO111" s="152">
        <v>42549</v>
      </c>
      <c r="HP111" s="186"/>
      <c r="HQ111" s="186"/>
      <c r="HR111" s="187"/>
      <c r="HS111" s="152">
        <v>42549</v>
      </c>
      <c r="HT111" s="186">
        <v>3.294</v>
      </c>
      <c r="HU111" s="49"/>
      <c r="HV111" s="187"/>
      <c r="HW111" s="152">
        <v>42549</v>
      </c>
      <c r="HX111" s="186">
        <v>3.81</v>
      </c>
      <c r="HY111" s="49"/>
      <c r="HZ111" s="186"/>
      <c r="IA111" s="152">
        <v>42549</v>
      </c>
      <c r="IB111" s="186">
        <v>3.3540000000000001</v>
      </c>
      <c r="IC111" s="186"/>
      <c r="ID111" s="187"/>
      <c r="IE111" s="152">
        <v>42549</v>
      </c>
      <c r="IF111" s="186">
        <v>3.7930000000000001</v>
      </c>
      <c r="IG111" s="49"/>
      <c r="IH111" s="187"/>
      <c r="II111" s="152">
        <v>42549</v>
      </c>
      <c r="IJ111" s="186">
        <v>3.8369999999999997</v>
      </c>
      <c r="IK111" s="49"/>
    </row>
    <row r="112" spans="2:245" x14ac:dyDescent="0.35">
      <c r="B112" s="187"/>
      <c r="C112" s="152">
        <v>42550</v>
      </c>
      <c r="D112" s="186"/>
      <c r="E112" s="186"/>
      <c r="F112" s="187"/>
      <c r="G112" s="152">
        <v>42550</v>
      </c>
      <c r="H112" s="186">
        <v>3.1059999999999999</v>
      </c>
      <c r="I112" s="49"/>
      <c r="J112" s="186"/>
      <c r="K112" s="152">
        <v>42550</v>
      </c>
      <c r="L112" s="186">
        <v>2.911</v>
      </c>
      <c r="M112" s="49"/>
      <c r="N112" s="187"/>
      <c r="O112" s="152">
        <v>42550</v>
      </c>
      <c r="P112" s="186">
        <v>2.8849999999999998</v>
      </c>
      <c r="Q112" s="49"/>
      <c r="R112" s="186"/>
      <c r="S112" s="152">
        <v>42550</v>
      </c>
      <c r="T112" s="186">
        <v>3.1360000000000001</v>
      </c>
      <c r="U112" s="186"/>
      <c r="V112" s="187"/>
      <c r="W112" s="152">
        <v>42550</v>
      </c>
      <c r="X112" s="186">
        <v>3.36</v>
      </c>
      <c r="Y112" s="49"/>
      <c r="Z112" s="186"/>
      <c r="AA112" s="152">
        <v>42550</v>
      </c>
      <c r="AB112" s="186">
        <v>3.6179999999999999</v>
      </c>
      <c r="AC112" s="49"/>
      <c r="AD112" s="186"/>
      <c r="AE112" s="152">
        <v>42550</v>
      </c>
      <c r="AF112" s="186"/>
      <c r="AG112" s="186"/>
      <c r="AH112" s="187"/>
      <c r="AI112" s="152">
        <v>42550</v>
      </c>
      <c r="AJ112" s="186"/>
      <c r="AK112" s="49"/>
      <c r="AL112" s="186"/>
      <c r="AM112" s="152">
        <v>42550</v>
      </c>
      <c r="AN112" s="186">
        <v>3.1189999999999998</v>
      </c>
      <c r="AO112" s="49"/>
      <c r="AP112" s="186"/>
      <c r="AQ112" s="152">
        <v>42550</v>
      </c>
      <c r="AR112" s="186">
        <v>3.524</v>
      </c>
      <c r="AS112" s="49"/>
      <c r="AT112" s="186"/>
      <c r="AU112" s="152">
        <v>42550</v>
      </c>
      <c r="AV112" s="186">
        <v>3.5949999999999998</v>
      </c>
      <c r="AW112" s="186"/>
      <c r="AX112" s="187"/>
      <c r="AY112" s="152">
        <v>42550</v>
      </c>
      <c r="AZ112" s="186">
        <v>3.714</v>
      </c>
      <c r="BA112" s="49"/>
      <c r="BB112" s="187"/>
      <c r="BC112" s="152">
        <v>42550</v>
      </c>
      <c r="BD112" s="186">
        <v>4.3129999999999997</v>
      </c>
      <c r="BE112" s="49"/>
      <c r="BF112" s="187"/>
      <c r="BG112" s="152">
        <v>42550</v>
      </c>
      <c r="BH112" s="186">
        <v>3.1850000000000001</v>
      </c>
      <c r="BI112" s="49"/>
      <c r="BJ112" s="186"/>
      <c r="BK112" s="152">
        <v>42550</v>
      </c>
      <c r="BL112" s="186">
        <v>3.3719999999999999</v>
      </c>
      <c r="BM112" s="186"/>
      <c r="BN112" s="187"/>
      <c r="BO112" s="152">
        <v>42550</v>
      </c>
      <c r="BP112" s="186">
        <v>3.5709999999999997</v>
      </c>
      <c r="BQ112" s="49"/>
      <c r="BR112" s="186"/>
      <c r="BS112" s="152">
        <v>42550</v>
      </c>
      <c r="BT112" s="186">
        <v>4.0620000000000003</v>
      </c>
      <c r="BU112" s="49"/>
      <c r="BV112" s="186"/>
      <c r="BW112" s="152">
        <v>42550</v>
      </c>
      <c r="BX112" s="186"/>
      <c r="BY112" s="186"/>
      <c r="BZ112" s="187"/>
      <c r="CA112" s="152">
        <v>42550</v>
      </c>
      <c r="CB112" s="186">
        <v>3.6560000000000001</v>
      </c>
      <c r="CC112" s="49"/>
      <c r="CD112" s="187"/>
      <c r="CE112" s="152">
        <v>42550</v>
      </c>
      <c r="CF112" s="186">
        <v>4.0110000000000001</v>
      </c>
      <c r="CG112" s="49"/>
      <c r="CH112" s="186"/>
      <c r="CI112" s="152">
        <v>42550</v>
      </c>
      <c r="CJ112" s="186">
        <v>3.7439999999999998</v>
      </c>
      <c r="CK112" s="186"/>
      <c r="CL112" s="187"/>
      <c r="CM112" s="152">
        <v>42550</v>
      </c>
      <c r="CN112" s="186"/>
      <c r="CO112" s="49"/>
      <c r="CP112" s="186"/>
      <c r="CQ112" s="152">
        <v>42550</v>
      </c>
      <c r="CR112" s="186">
        <v>3.2589999999999999</v>
      </c>
      <c r="CS112" s="186"/>
      <c r="CT112" s="187"/>
      <c r="CU112" s="152">
        <v>42550</v>
      </c>
      <c r="CV112" s="186">
        <v>3.5470000000000002</v>
      </c>
      <c r="CW112" s="49"/>
      <c r="CX112" s="187"/>
      <c r="CY112" s="152">
        <v>42550</v>
      </c>
      <c r="CZ112" s="186">
        <v>3.5489999999999999</v>
      </c>
      <c r="DA112" s="49"/>
      <c r="DB112" s="186"/>
      <c r="DC112" s="152">
        <v>42550</v>
      </c>
      <c r="DD112" s="186">
        <v>3.847</v>
      </c>
      <c r="DE112" s="186"/>
      <c r="DF112" s="190"/>
      <c r="DG112" s="194">
        <v>42550</v>
      </c>
      <c r="DH112" s="247">
        <v>3.8490000000000002</v>
      </c>
      <c r="DI112" s="191"/>
      <c r="DJ112" s="187"/>
      <c r="DK112" s="152">
        <v>42550</v>
      </c>
      <c r="DL112" s="186"/>
      <c r="DM112" s="49"/>
      <c r="DN112" s="186"/>
      <c r="DO112" s="152">
        <v>42550</v>
      </c>
      <c r="DP112" s="186"/>
      <c r="DQ112" s="186"/>
      <c r="DR112" s="187"/>
      <c r="DS112" s="152">
        <v>42550</v>
      </c>
      <c r="DT112" s="186">
        <v>2.8090000000000002</v>
      </c>
      <c r="DU112" s="49"/>
      <c r="DV112" s="187"/>
      <c r="DW112" s="152">
        <v>42550</v>
      </c>
      <c r="DX112" s="186">
        <v>2.9459999999999997</v>
      </c>
      <c r="DY112" s="49"/>
      <c r="DZ112" s="187"/>
      <c r="EA112" s="152">
        <v>42550</v>
      </c>
      <c r="EB112" s="186">
        <v>2.9849999999999999</v>
      </c>
      <c r="EC112" s="49"/>
      <c r="ED112" s="186"/>
      <c r="EE112" s="152">
        <v>42550</v>
      </c>
      <c r="EF112" s="186">
        <v>3.0619999999999998</v>
      </c>
      <c r="EG112" s="186"/>
      <c r="EH112" s="187"/>
      <c r="EI112" s="152">
        <v>42550</v>
      </c>
      <c r="EJ112" s="186">
        <v>3.1339999999999999</v>
      </c>
      <c r="EK112" s="49"/>
      <c r="EL112" s="187"/>
      <c r="EM112" s="152">
        <v>42550</v>
      </c>
      <c r="EN112" s="186">
        <v>3.3719999999999999</v>
      </c>
      <c r="EO112" s="49"/>
      <c r="EP112" s="187"/>
      <c r="EQ112" s="152">
        <v>42550</v>
      </c>
      <c r="ER112" s="186">
        <v>3.51</v>
      </c>
      <c r="ES112" s="49"/>
      <c r="ET112" s="187"/>
      <c r="EU112" s="152">
        <v>42550</v>
      </c>
      <c r="EV112" s="186">
        <v>4.1130000000000004</v>
      </c>
      <c r="EW112" s="49"/>
      <c r="EX112" s="186"/>
      <c r="EY112" s="152">
        <v>42550</v>
      </c>
      <c r="EZ112" s="63"/>
      <c r="FA112" s="186"/>
      <c r="FB112" s="187"/>
      <c r="FC112" s="152">
        <v>42550</v>
      </c>
      <c r="FD112" s="186"/>
      <c r="FE112" s="49"/>
      <c r="FF112" s="186"/>
      <c r="FG112" s="152">
        <v>42550</v>
      </c>
      <c r="FH112" s="186"/>
      <c r="FI112" s="186"/>
      <c r="FJ112" s="187"/>
      <c r="FK112" s="152">
        <v>42550</v>
      </c>
      <c r="FL112" s="186"/>
      <c r="FM112" s="49"/>
      <c r="FN112" s="186"/>
      <c r="FO112" s="152">
        <v>42550</v>
      </c>
      <c r="FP112" s="186">
        <v>3.2309999999999999</v>
      </c>
      <c r="FQ112" s="186"/>
      <c r="FR112" s="187"/>
      <c r="FS112" s="152">
        <v>42550</v>
      </c>
      <c r="FT112" s="186">
        <v>3.6509999999999998</v>
      </c>
      <c r="FU112" s="186"/>
      <c r="FV112" s="187"/>
      <c r="FW112" s="152">
        <v>42550</v>
      </c>
      <c r="FX112" s="186">
        <v>3.7709999999999999</v>
      </c>
      <c r="FY112" s="186"/>
      <c r="FZ112" s="187"/>
      <c r="GA112" s="152">
        <v>42550</v>
      </c>
      <c r="GB112" s="186"/>
      <c r="GC112" s="186"/>
      <c r="GD112" s="187"/>
      <c r="GE112" s="152">
        <v>42550</v>
      </c>
      <c r="GF112" s="186"/>
      <c r="GG112" s="49"/>
      <c r="GH112" s="186"/>
      <c r="GI112" s="152">
        <v>42550</v>
      </c>
      <c r="GJ112" s="186"/>
      <c r="GK112" s="186"/>
      <c r="GL112" s="187"/>
      <c r="GM112" s="152">
        <v>42550</v>
      </c>
      <c r="GN112" s="186"/>
      <c r="GO112" s="49"/>
      <c r="GP112" s="186"/>
      <c r="GQ112" s="152">
        <v>42550</v>
      </c>
      <c r="GR112" s="186">
        <v>3.2090000000000001</v>
      </c>
      <c r="GS112" s="49"/>
      <c r="GT112" s="186"/>
      <c r="GU112" s="152">
        <v>42550</v>
      </c>
      <c r="GV112" s="186">
        <v>3.6749999999999998</v>
      </c>
      <c r="GW112" s="49"/>
      <c r="GX112" s="186"/>
      <c r="GY112" s="152">
        <v>42550</v>
      </c>
      <c r="GZ112" s="186">
        <v>3.8420000000000001</v>
      </c>
      <c r="HA112" s="186"/>
      <c r="HB112" s="187"/>
      <c r="HC112" s="152">
        <v>42550</v>
      </c>
      <c r="HD112" s="186">
        <v>4.0090000000000003</v>
      </c>
      <c r="HE112" s="49"/>
      <c r="HF112" s="186"/>
      <c r="HG112" s="152">
        <v>42550</v>
      </c>
      <c r="HH112" s="186">
        <v>4.1239999999999997</v>
      </c>
      <c r="HI112" s="49"/>
      <c r="HJ112" s="187"/>
      <c r="HK112" s="152">
        <v>42550</v>
      </c>
      <c r="HL112" s="186">
        <v>4.5860000000000003</v>
      </c>
      <c r="HM112" s="49"/>
      <c r="HN112" s="186"/>
      <c r="HO112" s="152">
        <v>42550</v>
      </c>
      <c r="HP112" s="186"/>
      <c r="HQ112" s="186"/>
      <c r="HR112" s="187"/>
      <c r="HS112" s="152">
        <v>42550</v>
      </c>
      <c r="HT112" s="186">
        <v>3.306</v>
      </c>
      <c r="HU112" s="49"/>
      <c r="HV112" s="187"/>
      <c r="HW112" s="152">
        <v>42550</v>
      </c>
      <c r="HX112" s="186">
        <v>3.8279999999999998</v>
      </c>
      <c r="HY112" s="49"/>
      <c r="HZ112" s="186"/>
      <c r="IA112" s="152">
        <v>42550</v>
      </c>
      <c r="IB112" s="186">
        <v>3.383</v>
      </c>
      <c r="IC112" s="186"/>
      <c r="ID112" s="187"/>
      <c r="IE112" s="152">
        <v>42550</v>
      </c>
      <c r="IF112" s="186">
        <v>3.8220000000000001</v>
      </c>
      <c r="IG112" s="49"/>
      <c r="IH112" s="187"/>
      <c r="II112" s="152">
        <v>42550</v>
      </c>
      <c r="IJ112" s="186">
        <v>3.8660000000000001</v>
      </c>
      <c r="IK112" s="49"/>
    </row>
    <row r="113" spans="2:245" x14ac:dyDescent="0.35">
      <c r="B113" s="187"/>
      <c r="C113" s="152">
        <v>42551</v>
      </c>
      <c r="D113" s="186"/>
      <c r="E113" s="186"/>
      <c r="F113" s="187"/>
      <c r="G113" s="152">
        <v>42551</v>
      </c>
      <c r="H113" s="186">
        <v>3.0920000000000001</v>
      </c>
      <c r="I113" s="49"/>
      <c r="J113" s="186"/>
      <c r="K113" s="152">
        <v>42551</v>
      </c>
      <c r="L113" s="186">
        <v>2.88</v>
      </c>
      <c r="M113" s="49"/>
      <c r="N113" s="187"/>
      <c r="O113" s="152">
        <v>42551</v>
      </c>
      <c r="P113" s="186">
        <v>2.8689999999999998</v>
      </c>
      <c r="Q113" s="49"/>
      <c r="R113" s="186"/>
      <c r="S113" s="152">
        <v>42551</v>
      </c>
      <c r="T113" s="186">
        <v>3.133</v>
      </c>
      <c r="U113" s="186"/>
      <c r="V113" s="187"/>
      <c r="W113" s="152">
        <v>42551</v>
      </c>
      <c r="X113" s="186">
        <v>3.3620000000000001</v>
      </c>
      <c r="Y113" s="49"/>
      <c r="Z113" s="186"/>
      <c r="AA113" s="152">
        <v>42551</v>
      </c>
      <c r="AB113" s="186">
        <v>3.6040000000000001</v>
      </c>
      <c r="AC113" s="49"/>
      <c r="AD113" s="186"/>
      <c r="AE113" s="152">
        <v>42551</v>
      </c>
      <c r="AF113" s="186"/>
      <c r="AG113" s="186"/>
      <c r="AH113" s="187"/>
      <c r="AI113" s="152">
        <v>42551</v>
      </c>
      <c r="AJ113" s="186"/>
      <c r="AK113" s="49"/>
      <c r="AL113" s="186"/>
      <c r="AM113" s="152">
        <v>42551</v>
      </c>
      <c r="AN113" s="186">
        <v>3.1150000000000002</v>
      </c>
      <c r="AO113" s="49"/>
      <c r="AP113" s="186"/>
      <c r="AQ113" s="152">
        <v>42551</v>
      </c>
      <c r="AR113" s="186">
        <v>3.52</v>
      </c>
      <c r="AS113" s="49"/>
      <c r="AT113" s="186"/>
      <c r="AU113" s="152">
        <v>42551</v>
      </c>
      <c r="AV113" s="186">
        <v>3.597</v>
      </c>
      <c r="AW113" s="186"/>
      <c r="AX113" s="187"/>
      <c r="AY113" s="152">
        <v>42551</v>
      </c>
      <c r="AZ113" s="186">
        <v>3.75</v>
      </c>
      <c r="BA113" s="49"/>
      <c r="BB113" s="187"/>
      <c r="BC113" s="152">
        <v>42551</v>
      </c>
      <c r="BD113" s="186">
        <v>4.306</v>
      </c>
      <c r="BE113" s="49"/>
      <c r="BF113" s="187"/>
      <c r="BG113" s="152">
        <v>42551</v>
      </c>
      <c r="BH113" s="186">
        <v>3.1949999999999998</v>
      </c>
      <c r="BI113" s="49"/>
      <c r="BJ113" s="186"/>
      <c r="BK113" s="152">
        <v>42551</v>
      </c>
      <c r="BL113" s="186">
        <v>3.3719999999999999</v>
      </c>
      <c r="BM113" s="186"/>
      <c r="BN113" s="187"/>
      <c r="BO113" s="152">
        <v>42551</v>
      </c>
      <c r="BP113" s="186">
        <v>3.5830000000000002</v>
      </c>
      <c r="BQ113" s="49"/>
      <c r="BR113" s="186"/>
      <c r="BS113" s="152">
        <v>42551</v>
      </c>
      <c r="BT113" s="186">
        <v>4.1379999999999999</v>
      </c>
      <c r="BU113" s="49"/>
      <c r="BV113" s="186"/>
      <c r="BW113" s="152">
        <v>42551</v>
      </c>
      <c r="BX113" s="186"/>
      <c r="BY113" s="186"/>
      <c r="BZ113" s="187"/>
      <c r="CA113" s="152">
        <v>42551</v>
      </c>
      <c r="CB113" s="186">
        <v>3.65</v>
      </c>
      <c r="CC113" s="49"/>
      <c r="CD113" s="187"/>
      <c r="CE113" s="152">
        <v>42551</v>
      </c>
      <c r="CF113" s="186">
        <v>4.008</v>
      </c>
      <c r="CG113" s="49"/>
      <c r="CH113" s="186"/>
      <c r="CI113" s="152">
        <v>42551</v>
      </c>
      <c r="CJ113" s="186">
        <v>3.7450000000000001</v>
      </c>
      <c r="CK113" s="186"/>
      <c r="CL113" s="187"/>
      <c r="CM113" s="152">
        <v>42551</v>
      </c>
      <c r="CN113" s="186"/>
      <c r="CO113" s="49"/>
      <c r="CP113" s="186"/>
      <c r="CQ113" s="152">
        <v>42551</v>
      </c>
      <c r="CR113" s="186">
        <v>3.25</v>
      </c>
      <c r="CS113" s="186"/>
      <c r="CT113" s="187"/>
      <c r="CU113" s="152">
        <v>42551</v>
      </c>
      <c r="CV113" s="186">
        <v>3.544</v>
      </c>
      <c r="CW113" s="49"/>
      <c r="CX113" s="187"/>
      <c r="CY113" s="152">
        <v>42551</v>
      </c>
      <c r="CZ113" s="186">
        <v>3.5510000000000002</v>
      </c>
      <c r="DA113" s="49"/>
      <c r="DB113" s="186"/>
      <c r="DC113" s="152">
        <v>42551</v>
      </c>
      <c r="DD113" s="186">
        <v>3.8460000000000001</v>
      </c>
      <c r="DE113" s="186"/>
      <c r="DF113" s="190"/>
      <c r="DG113" s="194">
        <v>42551</v>
      </c>
      <c r="DH113" s="247">
        <v>3.85</v>
      </c>
      <c r="DI113" s="191"/>
      <c r="DJ113" s="187"/>
      <c r="DK113" s="152">
        <v>42551</v>
      </c>
      <c r="DL113" s="186"/>
      <c r="DM113" s="49"/>
      <c r="DN113" s="186"/>
      <c r="DO113" s="152">
        <v>42551</v>
      </c>
      <c r="DP113" s="186"/>
      <c r="DQ113" s="186"/>
      <c r="DR113" s="187"/>
      <c r="DS113" s="152">
        <v>42551</v>
      </c>
      <c r="DT113" s="186">
        <v>2.798</v>
      </c>
      <c r="DU113" s="49"/>
      <c r="DV113" s="187"/>
      <c r="DW113" s="152">
        <v>42551</v>
      </c>
      <c r="DX113" s="186">
        <v>2.9489999999999998</v>
      </c>
      <c r="DY113" s="49"/>
      <c r="DZ113" s="187"/>
      <c r="EA113" s="152">
        <v>42551</v>
      </c>
      <c r="EB113" s="186">
        <v>2.9870000000000001</v>
      </c>
      <c r="EC113" s="49"/>
      <c r="ED113" s="186"/>
      <c r="EE113" s="152">
        <v>42551</v>
      </c>
      <c r="EF113" s="186">
        <v>3.0640000000000001</v>
      </c>
      <c r="EG113" s="186"/>
      <c r="EH113" s="187"/>
      <c r="EI113" s="152">
        <v>42551</v>
      </c>
      <c r="EJ113" s="186">
        <v>3.1379999999999999</v>
      </c>
      <c r="EK113" s="49"/>
      <c r="EL113" s="187"/>
      <c r="EM113" s="152">
        <v>42551</v>
      </c>
      <c r="EN113" s="186">
        <v>3.3730000000000002</v>
      </c>
      <c r="EO113" s="49"/>
      <c r="EP113" s="187"/>
      <c r="EQ113" s="152">
        <v>42551</v>
      </c>
      <c r="ER113" s="186">
        <v>3.51</v>
      </c>
      <c r="ES113" s="49"/>
      <c r="ET113" s="187"/>
      <c r="EU113" s="152">
        <v>42551</v>
      </c>
      <c r="EV113" s="186">
        <v>4.1159999999999997</v>
      </c>
      <c r="EW113" s="49"/>
      <c r="EX113" s="186"/>
      <c r="EY113" s="152">
        <v>42551</v>
      </c>
      <c r="EZ113" s="63"/>
      <c r="FA113" s="186"/>
      <c r="FB113" s="187"/>
      <c r="FC113" s="152">
        <v>42551</v>
      </c>
      <c r="FD113" s="186"/>
      <c r="FE113" s="49"/>
      <c r="FF113" s="186"/>
      <c r="FG113" s="152">
        <v>42551</v>
      </c>
      <c r="FH113" s="186"/>
      <c r="FI113" s="186"/>
      <c r="FJ113" s="187"/>
      <c r="FK113" s="152">
        <v>42551</v>
      </c>
      <c r="FL113" s="186"/>
      <c r="FM113" s="49"/>
      <c r="FN113" s="186"/>
      <c r="FO113" s="152">
        <v>42551</v>
      </c>
      <c r="FP113" s="186">
        <v>3.2330000000000001</v>
      </c>
      <c r="FQ113" s="186"/>
      <c r="FR113" s="187"/>
      <c r="FS113" s="152">
        <v>42551</v>
      </c>
      <c r="FT113" s="186">
        <v>3.6539999999999999</v>
      </c>
      <c r="FU113" s="186"/>
      <c r="FV113" s="187"/>
      <c r="FW113" s="152">
        <v>42551</v>
      </c>
      <c r="FX113" s="186">
        <v>3.7880000000000003</v>
      </c>
      <c r="FY113" s="186"/>
      <c r="FZ113" s="187"/>
      <c r="GA113" s="152">
        <v>42551</v>
      </c>
      <c r="GB113" s="186"/>
      <c r="GC113" s="186"/>
      <c r="GD113" s="187"/>
      <c r="GE113" s="152">
        <v>42551</v>
      </c>
      <c r="GF113" s="186"/>
      <c r="GG113" s="49"/>
      <c r="GH113" s="186"/>
      <c r="GI113" s="152">
        <v>42551</v>
      </c>
      <c r="GJ113" s="186"/>
      <c r="GK113" s="186"/>
      <c r="GL113" s="187"/>
      <c r="GM113" s="152">
        <v>42551</v>
      </c>
      <c r="GN113" s="186"/>
      <c r="GO113" s="49"/>
      <c r="GP113" s="186"/>
      <c r="GQ113" s="152">
        <v>42551</v>
      </c>
      <c r="GR113" s="186">
        <v>3.2</v>
      </c>
      <c r="GS113" s="49"/>
      <c r="GT113" s="186"/>
      <c r="GU113" s="152">
        <v>42551</v>
      </c>
      <c r="GV113" s="186">
        <v>3.6779999999999999</v>
      </c>
      <c r="GW113" s="49"/>
      <c r="GX113" s="186"/>
      <c r="GY113" s="152">
        <v>42551</v>
      </c>
      <c r="GZ113" s="186">
        <v>3.8460000000000001</v>
      </c>
      <c r="HA113" s="186"/>
      <c r="HB113" s="187"/>
      <c r="HC113" s="152">
        <v>42551</v>
      </c>
      <c r="HD113" s="186">
        <v>4.0110000000000001</v>
      </c>
      <c r="HE113" s="49"/>
      <c r="HF113" s="186"/>
      <c r="HG113" s="152">
        <v>42551</v>
      </c>
      <c r="HH113" s="186">
        <v>4.12</v>
      </c>
      <c r="HI113" s="49"/>
      <c r="HJ113" s="187"/>
      <c r="HK113" s="152">
        <v>42551</v>
      </c>
      <c r="HL113" s="186">
        <v>4.5890000000000004</v>
      </c>
      <c r="HM113" s="49"/>
      <c r="HN113" s="186"/>
      <c r="HO113" s="152">
        <v>42551</v>
      </c>
      <c r="HP113" s="186"/>
      <c r="HQ113" s="186"/>
      <c r="HR113" s="187"/>
      <c r="HS113" s="152">
        <v>42551</v>
      </c>
      <c r="HT113" s="186">
        <v>3.2959999999999998</v>
      </c>
      <c r="HU113" s="49"/>
      <c r="HV113" s="187"/>
      <c r="HW113" s="152">
        <v>42551</v>
      </c>
      <c r="HX113" s="186">
        <v>3.8079999999999998</v>
      </c>
      <c r="HY113" s="49"/>
      <c r="HZ113" s="186"/>
      <c r="IA113" s="152">
        <v>42551</v>
      </c>
      <c r="IB113" s="186">
        <v>3.3820000000000001</v>
      </c>
      <c r="IC113" s="186"/>
      <c r="ID113" s="187"/>
      <c r="IE113" s="152">
        <v>42551</v>
      </c>
      <c r="IF113" s="186">
        <v>3.823</v>
      </c>
      <c r="IG113" s="49"/>
      <c r="IH113" s="187"/>
      <c r="II113" s="152">
        <v>42551</v>
      </c>
      <c r="IJ113" s="186">
        <v>3.8609999999999998</v>
      </c>
      <c r="IK113" s="49"/>
    </row>
    <row r="114" spans="2:245" x14ac:dyDescent="0.35">
      <c r="B114" s="187"/>
      <c r="C114" s="152">
        <v>42552</v>
      </c>
      <c r="D114" s="186"/>
      <c r="E114" s="186"/>
      <c r="F114" s="187"/>
      <c r="G114" s="152">
        <v>42552</v>
      </c>
      <c r="H114" s="186">
        <v>3.0779999999999998</v>
      </c>
      <c r="I114" s="49"/>
      <c r="J114" s="186"/>
      <c r="K114" s="152">
        <v>42552</v>
      </c>
      <c r="L114" s="186">
        <v>2.8860000000000001</v>
      </c>
      <c r="M114" s="49"/>
      <c r="N114" s="187"/>
      <c r="O114" s="152">
        <v>42552</v>
      </c>
      <c r="P114" s="186">
        <v>2.843</v>
      </c>
      <c r="Q114" s="49"/>
      <c r="R114" s="186"/>
      <c r="S114" s="152">
        <v>42552</v>
      </c>
      <c r="T114" s="186">
        <v>3.101</v>
      </c>
      <c r="U114" s="186"/>
      <c r="V114" s="187"/>
      <c r="W114" s="152">
        <v>42552</v>
      </c>
      <c r="X114" s="186">
        <v>3.3290000000000002</v>
      </c>
      <c r="Y114" s="49"/>
      <c r="Z114" s="186"/>
      <c r="AA114" s="152">
        <v>42552</v>
      </c>
      <c r="AB114" s="186">
        <v>3.5659999999999998</v>
      </c>
      <c r="AC114" s="49"/>
      <c r="AD114" s="186"/>
      <c r="AE114" s="152">
        <v>42552</v>
      </c>
      <c r="AF114" s="186"/>
      <c r="AG114" s="186"/>
      <c r="AH114" s="187"/>
      <c r="AI114" s="152">
        <v>42552</v>
      </c>
      <c r="AJ114" s="186"/>
      <c r="AK114" s="49"/>
      <c r="AL114" s="186"/>
      <c r="AM114" s="152">
        <v>42552</v>
      </c>
      <c r="AN114" s="186">
        <v>3.1320000000000001</v>
      </c>
      <c r="AO114" s="49"/>
      <c r="AP114" s="186"/>
      <c r="AQ114" s="152">
        <v>42552</v>
      </c>
      <c r="AR114" s="186">
        <v>3.4870000000000001</v>
      </c>
      <c r="AS114" s="49"/>
      <c r="AT114" s="186"/>
      <c r="AU114" s="152">
        <v>42552</v>
      </c>
      <c r="AV114" s="186">
        <v>3.56</v>
      </c>
      <c r="AW114" s="186"/>
      <c r="AX114" s="187"/>
      <c r="AY114" s="152">
        <v>42552</v>
      </c>
      <c r="AZ114" s="186">
        <v>3.7149999999999999</v>
      </c>
      <c r="BA114" s="49"/>
      <c r="BB114" s="187"/>
      <c r="BC114" s="152">
        <v>42552</v>
      </c>
      <c r="BD114" s="186">
        <v>4.2690000000000001</v>
      </c>
      <c r="BE114" s="49"/>
      <c r="BF114" s="187"/>
      <c r="BG114" s="152">
        <v>42552</v>
      </c>
      <c r="BH114" s="186">
        <v>3.1970000000000001</v>
      </c>
      <c r="BI114" s="49"/>
      <c r="BJ114" s="186"/>
      <c r="BK114" s="152">
        <v>42552</v>
      </c>
      <c r="BL114" s="186">
        <v>3.34</v>
      </c>
      <c r="BM114" s="186"/>
      <c r="BN114" s="187"/>
      <c r="BO114" s="152">
        <v>42552</v>
      </c>
      <c r="BP114" s="186">
        <v>3.5489999999999999</v>
      </c>
      <c r="BQ114" s="49"/>
      <c r="BR114" s="186"/>
      <c r="BS114" s="152">
        <v>42552</v>
      </c>
      <c r="BT114" s="186">
        <v>4.1020000000000003</v>
      </c>
      <c r="BU114" s="49"/>
      <c r="BV114" s="186"/>
      <c r="BW114" s="152">
        <v>42552</v>
      </c>
      <c r="BX114" s="186"/>
      <c r="BY114" s="186"/>
      <c r="BZ114" s="187"/>
      <c r="CA114" s="152">
        <v>42552</v>
      </c>
      <c r="CB114" s="186">
        <v>3.6179999999999999</v>
      </c>
      <c r="CC114" s="49"/>
      <c r="CD114" s="187"/>
      <c r="CE114" s="152">
        <v>42552</v>
      </c>
      <c r="CF114" s="186">
        <v>3.9689999999999999</v>
      </c>
      <c r="CG114" s="49"/>
      <c r="CH114" s="186"/>
      <c r="CI114" s="152">
        <v>42552</v>
      </c>
      <c r="CJ114" s="186">
        <v>3.7109999999999999</v>
      </c>
      <c r="CK114" s="186"/>
      <c r="CL114" s="187"/>
      <c r="CM114" s="152">
        <v>42552</v>
      </c>
      <c r="CN114" s="186"/>
      <c r="CO114" s="49"/>
      <c r="CP114" s="186"/>
      <c r="CQ114" s="152">
        <v>42552</v>
      </c>
      <c r="CR114" s="186">
        <v>3.2349999999999999</v>
      </c>
      <c r="CS114" s="186"/>
      <c r="CT114" s="187"/>
      <c r="CU114" s="152">
        <v>42552</v>
      </c>
      <c r="CV114" s="186">
        <v>3.5140000000000002</v>
      </c>
      <c r="CW114" s="49"/>
      <c r="CX114" s="187"/>
      <c r="CY114" s="152">
        <v>42552</v>
      </c>
      <c r="CZ114" s="186">
        <v>3.52</v>
      </c>
      <c r="DA114" s="49"/>
      <c r="DB114" s="186"/>
      <c r="DC114" s="152">
        <v>42552</v>
      </c>
      <c r="DD114" s="186">
        <v>3.8120000000000003</v>
      </c>
      <c r="DE114" s="186"/>
      <c r="DF114" s="190"/>
      <c r="DG114" s="194">
        <v>42552</v>
      </c>
      <c r="DH114" s="247">
        <v>3.8129999999999997</v>
      </c>
      <c r="DI114" s="191"/>
      <c r="DJ114" s="187"/>
      <c r="DK114" s="152">
        <v>42552</v>
      </c>
      <c r="DL114" s="186"/>
      <c r="DM114" s="49"/>
      <c r="DN114" s="186"/>
      <c r="DO114" s="152">
        <v>42552</v>
      </c>
      <c r="DP114" s="186"/>
      <c r="DQ114" s="186"/>
      <c r="DR114" s="187"/>
      <c r="DS114" s="152">
        <v>42552</v>
      </c>
      <c r="DT114" s="186">
        <v>2.7909999999999999</v>
      </c>
      <c r="DU114" s="49"/>
      <c r="DV114" s="187"/>
      <c r="DW114" s="152">
        <v>42552</v>
      </c>
      <c r="DX114" s="186">
        <v>2.9180000000000001</v>
      </c>
      <c r="DY114" s="49"/>
      <c r="DZ114" s="187"/>
      <c r="EA114" s="152">
        <v>42552</v>
      </c>
      <c r="EB114" s="186">
        <v>2.9550000000000001</v>
      </c>
      <c r="EC114" s="49"/>
      <c r="ED114" s="186"/>
      <c r="EE114" s="152">
        <v>42552</v>
      </c>
      <c r="EF114" s="186">
        <v>3.0310000000000001</v>
      </c>
      <c r="EG114" s="186"/>
      <c r="EH114" s="187"/>
      <c r="EI114" s="152">
        <v>42552</v>
      </c>
      <c r="EJ114" s="186">
        <v>3.105</v>
      </c>
      <c r="EK114" s="49"/>
      <c r="EL114" s="187"/>
      <c r="EM114" s="152">
        <v>42552</v>
      </c>
      <c r="EN114" s="186">
        <v>3.3380000000000001</v>
      </c>
      <c r="EO114" s="49"/>
      <c r="EP114" s="187"/>
      <c r="EQ114" s="152">
        <v>42552</v>
      </c>
      <c r="ER114" s="186">
        <v>3.472</v>
      </c>
      <c r="ES114" s="49"/>
      <c r="ET114" s="187"/>
      <c r="EU114" s="152">
        <v>42552</v>
      </c>
      <c r="EV114" s="186">
        <v>4.0709999999999997</v>
      </c>
      <c r="EW114" s="49"/>
      <c r="EX114" s="186"/>
      <c r="EY114" s="152">
        <v>42552</v>
      </c>
      <c r="EZ114" s="63"/>
      <c r="FA114" s="186"/>
      <c r="FB114" s="187"/>
      <c r="FC114" s="152">
        <v>42552</v>
      </c>
      <c r="FD114" s="186"/>
      <c r="FE114" s="49"/>
      <c r="FF114" s="186"/>
      <c r="FG114" s="152">
        <v>42552</v>
      </c>
      <c r="FH114" s="186"/>
      <c r="FI114" s="186"/>
      <c r="FJ114" s="187"/>
      <c r="FK114" s="152">
        <v>42552</v>
      </c>
      <c r="FL114" s="186"/>
      <c r="FM114" s="49"/>
      <c r="FN114" s="186"/>
      <c r="FO114" s="152">
        <v>42552</v>
      </c>
      <c r="FP114" s="186">
        <v>3.198</v>
      </c>
      <c r="FQ114" s="186"/>
      <c r="FR114" s="187"/>
      <c r="FS114" s="152">
        <v>42552</v>
      </c>
      <c r="FT114" s="186">
        <v>3.6189999999999998</v>
      </c>
      <c r="FU114" s="186"/>
      <c r="FV114" s="187"/>
      <c r="FW114" s="152">
        <v>42552</v>
      </c>
      <c r="FX114" s="186">
        <v>3.7519999999999998</v>
      </c>
      <c r="FY114" s="186"/>
      <c r="FZ114" s="187"/>
      <c r="GA114" s="152">
        <v>42552</v>
      </c>
      <c r="GB114" s="186"/>
      <c r="GC114" s="186"/>
      <c r="GD114" s="187"/>
      <c r="GE114" s="152">
        <v>42552</v>
      </c>
      <c r="GF114" s="186"/>
      <c r="GG114" s="49"/>
      <c r="GH114" s="186"/>
      <c r="GI114" s="152">
        <v>42552</v>
      </c>
      <c r="GJ114" s="186"/>
      <c r="GK114" s="186"/>
      <c r="GL114" s="187"/>
      <c r="GM114" s="152">
        <v>42552</v>
      </c>
      <c r="GN114" s="186"/>
      <c r="GO114" s="49"/>
      <c r="GP114" s="186"/>
      <c r="GQ114" s="152">
        <v>42552</v>
      </c>
      <c r="GR114" s="186">
        <v>3.177</v>
      </c>
      <c r="GS114" s="49"/>
      <c r="GT114" s="186"/>
      <c r="GU114" s="152">
        <v>42552</v>
      </c>
      <c r="GV114" s="186">
        <v>3.645</v>
      </c>
      <c r="GW114" s="49"/>
      <c r="GX114" s="186"/>
      <c r="GY114" s="152">
        <v>42552</v>
      </c>
      <c r="GZ114" s="186">
        <v>3.8149999999999999</v>
      </c>
      <c r="HA114" s="186"/>
      <c r="HB114" s="187"/>
      <c r="HC114" s="152">
        <v>42552</v>
      </c>
      <c r="HD114" s="186">
        <v>3.9769999999999999</v>
      </c>
      <c r="HE114" s="49"/>
      <c r="HF114" s="186"/>
      <c r="HG114" s="152">
        <v>42552</v>
      </c>
      <c r="HH114" s="186">
        <v>4.0839999999999996</v>
      </c>
      <c r="HI114" s="49"/>
      <c r="HJ114" s="187"/>
      <c r="HK114" s="152">
        <v>42552</v>
      </c>
      <c r="HL114" s="186">
        <v>4.5440000000000005</v>
      </c>
      <c r="HM114" s="49"/>
      <c r="HN114" s="186"/>
      <c r="HO114" s="152">
        <v>42552</v>
      </c>
      <c r="HP114" s="186"/>
      <c r="HQ114" s="186"/>
      <c r="HR114" s="187"/>
      <c r="HS114" s="152">
        <v>42552</v>
      </c>
      <c r="HT114" s="186">
        <v>3.2850000000000001</v>
      </c>
      <c r="HU114" s="49"/>
      <c r="HV114" s="187"/>
      <c r="HW114" s="152">
        <v>42552</v>
      </c>
      <c r="HX114" s="186">
        <v>3.7679999999999998</v>
      </c>
      <c r="HY114" s="49"/>
      <c r="HZ114" s="186"/>
      <c r="IA114" s="152">
        <v>42552</v>
      </c>
      <c r="IB114" s="186">
        <v>3.35</v>
      </c>
      <c r="IC114" s="186"/>
      <c r="ID114" s="187"/>
      <c r="IE114" s="152">
        <v>42552</v>
      </c>
      <c r="IF114" s="186">
        <v>3.7880000000000003</v>
      </c>
      <c r="IG114" s="49"/>
      <c r="IH114" s="187"/>
      <c r="II114" s="152">
        <v>42552</v>
      </c>
      <c r="IJ114" s="186">
        <v>3.831</v>
      </c>
      <c r="IK114" s="49"/>
    </row>
    <row r="115" spans="2:245" x14ac:dyDescent="0.35">
      <c r="B115" s="187"/>
      <c r="C115" s="152">
        <v>42555</v>
      </c>
      <c r="D115" s="186"/>
      <c r="E115" s="186"/>
      <c r="F115" s="187"/>
      <c r="G115" s="152">
        <v>42555</v>
      </c>
      <c r="H115" s="186">
        <v>3.08</v>
      </c>
      <c r="I115" s="49"/>
      <c r="J115" s="186"/>
      <c r="K115" s="152">
        <v>42555</v>
      </c>
      <c r="L115" s="186">
        <v>2.9089999999999998</v>
      </c>
      <c r="M115" s="49"/>
      <c r="N115" s="187"/>
      <c r="O115" s="152">
        <v>42555</v>
      </c>
      <c r="P115" s="186">
        <v>2.8369999999999997</v>
      </c>
      <c r="Q115" s="49"/>
      <c r="R115" s="186"/>
      <c r="S115" s="152">
        <v>42555</v>
      </c>
      <c r="T115" s="186">
        <v>3.0819999999999999</v>
      </c>
      <c r="U115" s="186"/>
      <c r="V115" s="187"/>
      <c r="W115" s="152">
        <v>42555</v>
      </c>
      <c r="X115" s="186">
        <v>3.3140000000000001</v>
      </c>
      <c r="Y115" s="49"/>
      <c r="Z115" s="186"/>
      <c r="AA115" s="152">
        <v>42555</v>
      </c>
      <c r="AB115" s="186">
        <v>3.5529999999999999</v>
      </c>
      <c r="AC115" s="49"/>
      <c r="AD115" s="186"/>
      <c r="AE115" s="152">
        <v>42555</v>
      </c>
      <c r="AF115" s="186"/>
      <c r="AG115" s="186"/>
      <c r="AH115" s="187"/>
      <c r="AI115" s="152">
        <v>42555</v>
      </c>
      <c r="AJ115" s="186"/>
      <c r="AK115" s="49"/>
      <c r="AL115" s="186"/>
      <c r="AM115" s="152">
        <v>42555</v>
      </c>
      <c r="AN115" s="186">
        <v>3.125</v>
      </c>
      <c r="AO115" s="49"/>
      <c r="AP115" s="186"/>
      <c r="AQ115" s="152">
        <v>42555</v>
      </c>
      <c r="AR115" s="186">
        <v>3.4689999999999999</v>
      </c>
      <c r="AS115" s="49"/>
      <c r="AT115" s="186"/>
      <c r="AU115" s="152">
        <v>42555</v>
      </c>
      <c r="AV115" s="186">
        <v>3.5430000000000001</v>
      </c>
      <c r="AW115" s="186"/>
      <c r="AX115" s="187"/>
      <c r="AY115" s="152">
        <v>42555</v>
      </c>
      <c r="AZ115" s="186">
        <v>3.694</v>
      </c>
      <c r="BA115" s="49"/>
      <c r="BB115" s="187"/>
      <c r="BC115" s="152">
        <v>42555</v>
      </c>
      <c r="BD115" s="186">
        <v>4.2590000000000003</v>
      </c>
      <c r="BE115" s="49"/>
      <c r="BF115" s="187"/>
      <c r="BG115" s="152">
        <v>42555</v>
      </c>
      <c r="BH115" s="186">
        <v>3.19</v>
      </c>
      <c r="BI115" s="49"/>
      <c r="BJ115" s="186"/>
      <c r="BK115" s="152">
        <v>42555</v>
      </c>
      <c r="BL115" s="186">
        <v>3.323</v>
      </c>
      <c r="BM115" s="186"/>
      <c r="BN115" s="187"/>
      <c r="BO115" s="152">
        <v>42555</v>
      </c>
      <c r="BP115" s="186">
        <v>3.532</v>
      </c>
      <c r="BQ115" s="49"/>
      <c r="BR115" s="186"/>
      <c r="BS115" s="152">
        <v>42555</v>
      </c>
      <c r="BT115" s="186">
        <v>4.0839999999999996</v>
      </c>
      <c r="BU115" s="49"/>
      <c r="BV115" s="186"/>
      <c r="BW115" s="152">
        <v>42555</v>
      </c>
      <c r="BX115" s="186"/>
      <c r="BY115" s="186"/>
      <c r="BZ115" s="187"/>
      <c r="CA115" s="152">
        <v>42555</v>
      </c>
      <c r="CB115" s="186">
        <v>3.5920000000000001</v>
      </c>
      <c r="CC115" s="49"/>
      <c r="CD115" s="187"/>
      <c r="CE115" s="152">
        <v>42555</v>
      </c>
      <c r="CF115" s="186">
        <v>3.9660000000000002</v>
      </c>
      <c r="CG115" s="49"/>
      <c r="CH115" s="186"/>
      <c r="CI115" s="152">
        <v>42555</v>
      </c>
      <c r="CJ115" s="186">
        <v>3.6909999999999998</v>
      </c>
      <c r="CK115" s="186"/>
      <c r="CL115" s="187"/>
      <c r="CM115" s="152">
        <v>42555</v>
      </c>
      <c r="CN115" s="186"/>
      <c r="CO115" s="49"/>
      <c r="CP115" s="186"/>
      <c r="CQ115" s="152">
        <v>42555</v>
      </c>
      <c r="CR115" s="186">
        <v>3.2280000000000002</v>
      </c>
      <c r="CS115" s="186"/>
      <c r="CT115" s="187"/>
      <c r="CU115" s="152">
        <v>42555</v>
      </c>
      <c r="CV115" s="186">
        <v>3.4980000000000002</v>
      </c>
      <c r="CW115" s="49"/>
      <c r="CX115" s="187"/>
      <c r="CY115" s="152">
        <v>42555</v>
      </c>
      <c r="CZ115" s="186">
        <v>3.5009999999999999</v>
      </c>
      <c r="DA115" s="49"/>
      <c r="DB115" s="186"/>
      <c r="DC115" s="152">
        <v>42555</v>
      </c>
      <c r="DD115" s="186">
        <v>3.7919999999999998</v>
      </c>
      <c r="DE115" s="186"/>
      <c r="DF115" s="190"/>
      <c r="DG115" s="194">
        <v>42555</v>
      </c>
      <c r="DH115" s="247">
        <v>3.7930000000000001</v>
      </c>
      <c r="DI115" s="191"/>
      <c r="DJ115" s="187"/>
      <c r="DK115" s="152">
        <v>42555</v>
      </c>
      <c r="DL115" s="186"/>
      <c r="DM115" s="49"/>
      <c r="DN115" s="186"/>
      <c r="DO115" s="152">
        <v>42555</v>
      </c>
      <c r="DP115" s="186"/>
      <c r="DQ115" s="186"/>
      <c r="DR115" s="187"/>
      <c r="DS115" s="152">
        <v>42555</v>
      </c>
      <c r="DT115" s="186">
        <v>2.786</v>
      </c>
      <c r="DU115" s="49"/>
      <c r="DV115" s="187"/>
      <c r="DW115" s="152">
        <v>42555</v>
      </c>
      <c r="DX115" s="186">
        <v>2.9020000000000001</v>
      </c>
      <c r="DY115" s="49"/>
      <c r="DZ115" s="187"/>
      <c r="EA115" s="152">
        <v>42555</v>
      </c>
      <c r="EB115" s="186">
        <v>2.956</v>
      </c>
      <c r="EC115" s="49"/>
      <c r="ED115" s="186"/>
      <c r="EE115" s="152">
        <v>42555</v>
      </c>
      <c r="EF115" s="186">
        <v>3.0150000000000001</v>
      </c>
      <c r="EG115" s="186"/>
      <c r="EH115" s="187"/>
      <c r="EI115" s="152">
        <v>42555</v>
      </c>
      <c r="EJ115" s="186">
        <v>3.085</v>
      </c>
      <c r="EK115" s="49"/>
      <c r="EL115" s="187"/>
      <c r="EM115" s="152">
        <v>42555</v>
      </c>
      <c r="EN115" s="186">
        <v>3.3180000000000001</v>
      </c>
      <c r="EO115" s="49"/>
      <c r="EP115" s="187"/>
      <c r="EQ115" s="152">
        <v>42555</v>
      </c>
      <c r="ER115" s="186">
        <v>3.452</v>
      </c>
      <c r="ES115" s="49"/>
      <c r="ET115" s="187"/>
      <c r="EU115" s="152">
        <v>42555</v>
      </c>
      <c r="EV115" s="186">
        <v>4.0549999999999997</v>
      </c>
      <c r="EW115" s="49"/>
      <c r="EX115" s="186"/>
      <c r="EY115" s="152">
        <v>42555</v>
      </c>
      <c r="EZ115" s="63"/>
      <c r="FA115" s="186"/>
      <c r="FB115" s="187"/>
      <c r="FC115" s="152">
        <v>42555</v>
      </c>
      <c r="FD115" s="186"/>
      <c r="FE115" s="49"/>
      <c r="FF115" s="186"/>
      <c r="FG115" s="152">
        <v>42555</v>
      </c>
      <c r="FH115" s="186"/>
      <c r="FI115" s="186"/>
      <c r="FJ115" s="187"/>
      <c r="FK115" s="152">
        <v>42555</v>
      </c>
      <c r="FL115" s="186"/>
      <c r="FM115" s="49"/>
      <c r="FN115" s="186"/>
      <c r="FO115" s="152">
        <v>42555</v>
      </c>
      <c r="FP115" s="186">
        <v>3.18</v>
      </c>
      <c r="FQ115" s="186"/>
      <c r="FR115" s="187"/>
      <c r="FS115" s="152">
        <v>42555</v>
      </c>
      <c r="FT115" s="186">
        <v>3.5990000000000002</v>
      </c>
      <c r="FU115" s="186"/>
      <c r="FV115" s="187"/>
      <c r="FW115" s="152">
        <v>42555</v>
      </c>
      <c r="FX115" s="186">
        <v>3.73</v>
      </c>
      <c r="FY115" s="186"/>
      <c r="FZ115" s="187"/>
      <c r="GA115" s="152">
        <v>42555</v>
      </c>
      <c r="GB115" s="186"/>
      <c r="GC115" s="186"/>
      <c r="GD115" s="187"/>
      <c r="GE115" s="152">
        <v>42555</v>
      </c>
      <c r="GF115" s="186"/>
      <c r="GG115" s="49"/>
      <c r="GH115" s="186"/>
      <c r="GI115" s="152">
        <v>42555</v>
      </c>
      <c r="GJ115" s="186"/>
      <c r="GK115" s="186"/>
      <c r="GL115" s="187"/>
      <c r="GM115" s="152">
        <v>42555</v>
      </c>
      <c r="GN115" s="186"/>
      <c r="GO115" s="49"/>
      <c r="GP115" s="186"/>
      <c r="GQ115" s="152">
        <v>42555</v>
      </c>
      <c r="GR115" s="186">
        <v>3.1629999999999998</v>
      </c>
      <c r="GS115" s="49"/>
      <c r="GT115" s="186"/>
      <c r="GU115" s="152">
        <v>42555</v>
      </c>
      <c r="GV115" s="186">
        <v>3.6280000000000001</v>
      </c>
      <c r="GW115" s="49"/>
      <c r="GX115" s="186"/>
      <c r="GY115" s="152">
        <v>42555</v>
      </c>
      <c r="GZ115" s="186">
        <v>3.7989999999999999</v>
      </c>
      <c r="HA115" s="186"/>
      <c r="HB115" s="187"/>
      <c r="HC115" s="152">
        <v>42555</v>
      </c>
      <c r="HD115" s="186">
        <v>3.9569999999999999</v>
      </c>
      <c r="HE115" s="49"/>
      <c r="HF115" s="186"/>
      <c r="HG115" s="152">
        <v>42555</v>
      </c>
      <c r="HH115" s="186">
        <v>4.0650000000000004</v>
      </c>
      <c r="HI115" s="49"/>
      <c r="HJ115" s="187"/>
      <c r="HK115" s="152">
        <v>42555</v>
      </c>
      <c r="HL115" s="186">
        <v>4.5229999999999997</v>
      </c>
      <c r="HM115" s="49"/>
      <c r="HN115" s="186"/>
      <c r="HO115" s="152">
        <v>42555</v>
      </c>
      <c r="HP115" s="186"/>
      <c r="HQ115" s="186"/>
      <c r="HR115" s="187"/>
      <c r="HS115" s="152">
        <v>42555</v>
      </c>
      <c r="HT115" s="186">
        <v>3.2789999999999999</v>
      </c>
      <c r="HU115" s="49"/>
      <c r="HV115" s="187"/>
      <c r="HW115" s="152">
        <v>42555</v>
      </c>
      <c r="HX115" s="186">
        <v>3.7679999999999998</v>
      </c>
      <c r="HY115" s="49"/>
      <c r="HZ115" s="186"/>
      <c r="IA115" s="152">
        <v>42555</v>
      </c>
      <c r="IB115" s="186">
        <v>3.3319999999999999</v>
      </c>
      <c r="IC115" s="186"/>
      <c r="ID115" s="187"/>
      <c r="IE115" s="152">
        <v>42555</v>
      </c>
      <c r="IF115" s="186">
        <v>3.7679999999999998</v>
      </c>
      <c r="IG115" s="49"/>
      <c r="IH115" s="187"/>
      <c r="II115" s="152">
        <v>42555</v>
      </c>
      <c r="IJ115" s="186">
        <v>3.8159999999999998</v>
      </c>
      <c r="IK115" s="49"/>
    </row>
    <row r="116" spans="2:245" x14ac:dyDescent="0.35">
      <c r="B116" s="187"/>
      <c r="C116" s="152">
        <v>42556</v>
      </c>
      <c r="D116" s="186"/>
      <c r="E116" s="186"/>
      <c r="F116" s="187"/>
      <c r="G116" s="152">
        <v>42556</v>
      </c>
      <c r="H116" s="186">
        <v>3.09</v>
      </c>
      <c r="I116" s="49"/>
      <c r="J116" s="186"/>
      <c r="K116" s="152">
        <v>42556</v>
      </c>
      <c r="L116" s="186">
        <v>2.9180000000000001</v>
      </c>
      <c r="M116" s="49"/>
      <c r="N116" s="187"/>
      <c r="O116" s="152">
        <v>42556</v>
      </c>
      <c r="P116" s="186">
        <v>2.8490000000000002</v>
      </c>
      <c r="Q116" s="49"/>
      <c r="R116" s="186"/>
      <c r="S116" s="152">
        <v>42556</v>
      </c>
      <c r="T116" s="186">
        <v>3.036</v>
      </c>
      <c r="U116" s="186"/>
      <c r="V116" s="187"/>
      <c r="W116" s="152">
        <v>42556</v>
      </c>
      <c r="X116" s="186">
        <v>3.266</v>
      </c>
      <c r="Y116" s="49"/>
      <c r="Z116" s="186"/>
      <c r="AA116" s="152">
        <v>42556</v>
      </c>
      <c r="AB116" s="186">
        <v>3.5060000000000002</v>
      </c>
      <c r="AC116" s="49"/>
      <c r="AD116" s="186"/>
      <c r="AE116" s="152">
        <v>42556</v>
      </c>
      <c r="AF116" s="186"/>
      <c r="AG116" s="186"/>
      <c r="AH116" s="187"/>
      <c r="AI116" s="152">
        <v>42556</v>
      </c>
      <c r="AJ116" s="186"/>
      <c r="AK116" s="49"/>
      <c r="AL116" s="186"/>
      <c r="AM116" s="152">
        <v>42556</v>
      </c>
      <c r="AN116" s="186">
        <v>3.1360000000000001</v>
      </c>
      <c r="AO116" s="49"/>
      <c r="AP116" s="186"/>
      <c r="AQ116" s="152">
        <v>42556</v>
      </c>
      <c r="AR116" s="186">
        <v>3.4420000000000002</v>
      </c>
      <c r="AS116" s="49"/>
      <c r="AT116" s="186"/>
      <c r="AU116" s="152">
        <v>42556</v>
      </c>
      <c r="AV116" s="186">
        <v>3.5140000000000002</v>
      </c>
      <c r="AW116" s="186"/>
      <c r="AX116" s="187"/>
      <c r="AY116" s="152">
        <v>42556</v>
      </c>
      <c r="AZ116" s="186">
        <v>3.64</v>
      </c>
      <c r="BA116" s="49"/>
      <c r="BB116" s="187"/>
      <c r="BC116" s="152">
        <v>42556</v>
      </c>
      <c r="BD116" s="186">
        <v>4.2210000000000001</v>
      </c>
      <c r="BE116" s="49"/>
      <c r="BF116" s="187"/>
      <c r="BG116" s="152">
        <v>42556</v>
      </c>
      <c r="BH116" s="186">
        <v>3.2040000000000002</v>
      </c>
      <c r="BI116" s="49"/>
      <c r="BJ116" s="186"/>
      <c r="BK116" s="152">
        <v>42556</v>
      </c>
      <c r="BL116" s="186">
        <v>3.2970000000000002</v>
      </c>
      <c r="BM116" s="186"/>
      <c r="BN116" s="187"/>
      <c r="BO116" s="152">
        <v>42556</v>
      </c>
      <c r="BP116" s="186">
        <v>3.504</v>
      </c>
      <c r="BQ116" s="49"/>
      <c r="BR116" s="186"/>
      <c r="BS116" s="152">
        <v>42556</v>
      </c>
      <c r="BT116" s="186">
        <v>4.0410000000000004</v>
      </c>
      <c r="BU116" s="49"/>
      <c r="BV116" s="186"/>
      <c r="BW116" s="152">
        <v>42556</v>
      </c>
      <c r="BX116" s="186"/>
      <c r="BY116" s="186"/>
      <c r="BZ116" s="187"/>
      <c r="CA116" s="152">
        <v>42556</v>
      </c>
      <c r="CB116" s="186">
        <v>3.5569999999999999</v>
      </c>
      <c r="CC116" s="49"/>
      <c r="CD116" s="187"/>
      <c r="CE116" s="152">
        <v>42556</v>
      </c>
      <c r="CF116" s="186">
        <v>3.923</v>
      </c>
      <c r="CG116" s="49"/>
      <c r="CH116" s="186"/>
      <c r="CI116" s="152">
        <v>42556</v>
      </c>
      <c r="CJ116" s="186">
        <v>3.6550000000000002</v>
      </c>
      <c r="CK116" s="186"/>
      <c r="CL116" s="187"/>
      <c r="CM116" s="152">
        <v>42556</v>
      </c>
      <c r="CN116" s="186"/>
      <c r="CO116" s="49"/>
      <c r="CP116" s="186"/>
      <c r="CQ116" s="152">
        <v>42556</v>
      </c>
      <c r="CR116" s="186">
        <v>3.2170000000000001</v>
      </c>
      <c r="CS116" s="186"/>
      <c r="CT116" s="187"/>
      <c r="CU116" s="152">
        <v>42556</v>
      </c>
      <c r="CV116" s="186">
        <v>3.48</v>
      </c>
      <c r="CW116" s="49"/>
      <c r="CX116" s="187"/>
      <c r="CY116" s="152">
        <v>42556</v>
      </c>
      <c r="CZ116" s="186">
        <v>3.4699999999999998</v>
      </c>
      <c r="DA116" s="49"/>
      <c r="DB116" s="186"/>
      <c r="DC116" s="152">
        <v>42556</v>
      </c>
      <c r="DD116" s="186">
        <v>3.7629999999999999</v>
      </c>
      <c r="DE116" s="186"/>
      <c r="DF116" s="190"/>
      <c r="DG116" s="194">
        <v>42556</v>
      </c>
      <c r="DH116" s="247">
        <v>3.7640000000000002</v>
      </c>
      <c r="DI116" s="191"/>
      <c r="DJ116" s="187"/>
      <c r="DK116" s="152">
        <v>42556</v>
      </c>
      <c r="DL116" s="186"/>
      <c r="DM116" s="49"/>
      <c r="DN116" s="186"/>
      <c r="DO116" s="152">
        <v>42556</v>
      </c>
      <c r="DP116" s="186"/>
      <c r="DQ116" s="186"/>
      <c r="DR116" s="187"/>
      <c r="DS116" s="152">
        <v>42556</v>
      </c>
      <c r="DT116" s="186">
        <v>2.7800000000000002</v>
      </c>
      <c r="DU116" s="49"/>
      <c r="DV116" s="187"/>
      <c r="DW116" s="152">
        <v>42556</v>
      </c>
      <c r="DX116" s="186">
        <v>2.895</v>
      </c>
      <c r="DY116" s="49"/>
      <c r="DZ116" s="187"/>
      <c r="EA116" s="152">
        <v>42556</v>
      </c>
      <c r="EB116" s="186">
        <v>2.9249999999999998</v>
      </c>
      <c r="EC116" s="49"/>
      <c r="ED116" s="186"/>
      <c r="EE116" s="152">
        <v>42556</v>
      </c>
      <c r="EF116" s="186">
        <v>3.0089999999999999</v>
      </c>
      <c r="EG116" s="186"/>
      <c r="EH116" s="187"/>
      <c r="EI116" s="152">
        <v>42556</v>
      </c>
      <c r="EJ116" s="186">
        <v>3.0569999999999999</v>
      </c>
      <c r="EK116" s="49"/>
      <c r="EL116" s="187"/>
      <c r="EM116" s="152">
        <v>42556</v>
      </c>
      <c r="EN116" s="186">
        <v>3.286</v>
      </c>
      <c r="EO116" s="49"/>
      <c r="EP116" s="187"/>
      <c r="EQ116" s="152">
        <v>42556</v>
      </c>
      <c r="ER116" s="186">
        <v>3.444</v>
      </c>
      <c r="ES116" s="49"/>
      <c r="ET116" s="187"/>
      <c r="EU116" s="152">
        <v>42556</v>
      </c>
      <c r="EV116" s="186">
        <v>4.0119999999999996</v>
      </c>
      <c r="EW116" s="49"/>
      <c r="EX116" s="186"/>
      <c r="EY116" s="152">
        <v>42556</v>
      </c>
      <c r="EZ116" s="63"/>
      <c r="FA116" s="186"/>
      <c r="FB116" s="187"/>
      <c r="FC116" s="152">
        <v>42556</v>
      </c>
      <c r="FD116" s="186"/>
      <c r="FE116" s="49"/>
      <c r="FF116" s="186"/>
      <c r="FG116" s="152">
        <v>42556</v>
      </c>
      <c r="FH116" s="186"/>
      <c r="FI116" s="186"/>
      <c r="FJ116" s="187"/>
      <c r="FK116" s="152">
        <v>42556</v>
      </c>
      <c r="FL116" s="186"/>
      <c r="FM116" s="49"/>
      <c r="FN116" s="186"/>
      <c r="FO116" s="152">
        <v>42556</v>
      </c>
      <c r="FP116" s="186">
        <v>3.145</v>
      </c>
      <c r="FQ116" s="186"/>
      <c r="FR116" s="187"/>
      <c r="FS116" s="152">
        <v>42556</v>
      </c>
      <c r="FT116" s="186">
        <v>3.5620000000000003</v>
      </c>
      <c r="FU116" s="186"/>
      <c r="FV116" s="187"/>
      <c r="FW116" s="152">
        <v>42556</v>
      </c>
      <c r="FX116" s="186">
        <v>3.6829999999999998</v>
      </c>
      <c r="FY116" s="186"/>
      <c r="FZ116" s="187"/>
      <c r="GA116" s="152">
        <v>42556</v>
      </c>
      <c r="GB116" s="186"/>
      <c r="GC116" s="186"/>
      <c r="GD116" s="187"/>
      <c r="GE116" s="152">
        <v>42556</v>
      </c>
      <c r="GF116" s="186"/>
      <c r="GG116" s="49"/>
      <c r="GH116" s="186"/>
      <c r="GI116" s="152">
        <v>42556</v>
      </c>
      <c r="GJ116" s="186"/>
      <c r="GK116" s="186"/>
      <c r="GL116" s="187"/>
      <c r="GM116" s="152">
        <v>42556</v>
      </c>
      <c r="GN116" s="186"/>
      <c r="GO116" s="49"/>
      <c r="GP116" s="186"/>
      <c r="GQ116" s="152">
        <v>42556</v>
      </c>
      <c r="GR116" s="186">
        <v>3.149</v>
      </c>
      <c r="GS116" s="49"/>
      <c r="GT116" s="186"/>
      <c r="GU116" s="152">
        <v>42556</v>
      </c>
      <c r="GV116" s="186">
        <v>3.597</v>
      </c>
      <c r="GW116" s="49"/>
      <c r="GX116" s="186"/>
      <c r="GY116" s="152">
        <v>42556</v>
      </c>
      <c r="GZ116" s="186">
        <v>3.7640000000000002</v>
      </c>
      <c r="HA116" s="186"/>
      <c r="HB116" s="187"/>
      <c r="HC116" s="152">
        <v>42556</v>
      </c>
      <c r="HD116" s="186">
        <v>3.9159999999999999</v>
      </c>
      <c r="HE116" s="49"/>
      <c r="HF116" s="186"/>
      <c r="HG116" s="152">
        <v>42556</v>
      </c>
      <c r="HH116" s="186">
        <v>4.0220000000000002</v>
      </c>
      <c r="HI116" s="49"/>
      <c r="HJ116" s="187"/>
      <c r="HK116" s="152">
        <v>42556</v>
      </c>
      <c r="HL116" s="186">
        <v>4.4729999999999999</v>
      </c>
      <c r="HM116" s="49"/>
      <c r="HN116" s="186"/>
      <c r="HO116" s="152">
        <v>42556</v>
      </c>
      <c r="HP116" s="186"/>
      <c r="HQ116" s="186"/>
      <c r="HR116" s="187"/>
      <c r="HS116" s="152">
        <v>42556</v>
      </c>
      <c r="HT116" s="186">
        <v>3.2720000000000002</v>
      </c>
      <c r="HU116" s="49"/>
      <c r="HV116" s="187"/>
      <c r="HW116" s="152">
        <v>42556</v>
      </c>
      <c r="HX116" s="186">
        <v>3.7330000000000001</v>
      </c>
      <c r="HY116" s="49"/>
      <c r="HZ116" s="186"/>
      <c r="IA116" s="152">
        <v>42556</v>
      </c>
      <c r="IB116" s="186">
        <v>3.3069999999999999</v>
      </c>
      <c r="IC116" s="186"/>
      <c r="ID116" s="187"/>
      <c r="IE116" s="152">
        <v>42556</v>
      </c>
      <c r="IF116" s="186">
        <v>3.7410000000000001</v>
      </c>
      <c r="IG116" s="49"/>
      <c r="IH116" s="187"/>
      <c r="II116" s="152">
        <v>42556</v>
      </c>
      <c r="IJ116" s="186">
        <v>3.7890000000000001</v>
      </c>
      <c r="IK116" s="49"/>
    </row>
    <row r="117" spans="2:245" x14ac:dyDescent="0.35">
      <c r="B117" s="187"/>
      <c r="C117" s="152">
        <v>42557</v>
      </c>
      <c r="D117" s="186"/>
      <c r="E117" s="186"/>
      <c r="F117" s="187"/>
      <c r="G117" s="152">
        <v>42557</v>
      </c>
      <c r="H117" s="186">
        <v>3.0830000000000002</v>
      </c>
      <c r="I117" s="49"/>
      <c r="J117" s="186"/>
      <c r="K117" s="152">
        <v>42557</v>
      </c>
      <c r="L117" s="186">
        <v>2.8559999999999999</v>
      </c>
      <c r="M117" s="49"/>
      <c r="N117" s="187"/>
      <c r="O117" s="152">
        <v>42557</v>
      </c>
      <c r="P117" s="186">
        <v>2.8380000000000001</v>
      </c>
      <c r="Q117" s="49"/>
      <c r="R117" s="186"/>
      <c r="S117" s="152">
        <v>42557</v>
      </c>
      <c r="T117" s="186">
        <v>3.0129999999999999</v>
      </c>
      <c r="U117" s="186"/>
      <c r="V117" s="187"/>
      <c r="W117" s="152">
        <v>42557</v>
      </c>
      <c r="X117" s="186">
        <v>3.2290000000000001</v>
      </c>
      <c r="Y117" s="49"/>
      <c r="Z117" s="186"/>
      <c r="AA117" s="152">
        <v>42557</v>
      </c>
      <c r="AB117" s="186">
        <v>3.4529999999999998</v>
      </c>
      <c r="AC117" s="49"/>
      <c r="AD117" s="186"/>
      <c r="AE117" s="152">
        <v>42557</v>
      </c>
      <c r="AF117" s="186"/>
      <c r="AG117" s="186"/>
      <c r="AH117" s="187"/>
      <c r="AI117" s="152">
        <v>42557</v>
      </c>
      <c r="AJ117" s="186"/>
      <c r="AK117" s="49"/>
      <c r="AL117" s="186"/>
      <c r="AM117" s="152">
        <v>42557</v>
      </c>
      <c r="AN117" s="186">
        <v>3.1760000000000002</v>
      </c>
      <c r="AO117" s="49"/>
      <c r="AP117" s="186"/>
      <c r="AQ117" s="152">
        <v>42557</v>
      </c>
      <c r="AR117" s="186">
        <v>3.4079999999999999</v>
      </c>
      <c r="AS117" s="49"/>
      <c r="AT117" s="186"/>
      <c r="AU117" s="152">
        <v>42557</v>
      </c>
      <c r="AV117" s="186">
        <v>3.4870000000000001</v>
      </c>
      <c r="AW117" s="186"/>
      <c r="AX117" s="187"/>
      <c r="AY117" s="152">
        <v>42557</v>
      </c>
      <c r="AZ117" s="186">
        <v>3.6189999999999998</v>
      </c>
      <c r="BA117" s="49"/>
      <c r="BB117" s="187"/>
      <c r="BC117" s="152">
        <v>42557</v>
      </c>
      <c r="BD117" s="186">
        <v>4.1749999999999998</v>
      </c>
      <c r="BE117" s="49"/>
      <c r="BF117" s="187"/>
      <c r="BG117" s="152">
        <v>42557</v>
      </c>
      <c r="BH117" s="186">
        <v>3.2370000000000001</v>
      </c>
      <c r="BI117" s="49"/>
      <c r="BJ117" s="186"/>
      <c r="BK117" s="152">
        <v>42557</v>
      </c>
      <c r="BL117" s="186">
        <v>3.2789999999999999</v>
      </c>
      <c r="BM117" s="186"/>
      <c r="BN117" s="187"/>
      <c r="BO117" s="152">
        <v>42557</v>
      </c>
      <c r="BP117" s="186">
        <v>3.4790000000000001</v>
      </c>
      <c r="BQ117" s="49"/>
      <c r="BR117" s="186"/>
      <c r="BS117" s="152">
        <v>42557</v>
      </c>
      <c r="BT117" s="186">
        <v>4.01</v>
      </c>
      <c r="BU117" s="49"/>
      <c r="BV117" s="186"/>
      <c r="BW117" s="152">
        <v>42557</v>
      </c>
      <c r="BX117" s="186"/>
      <c r="BY117" s="186"/>
      <c r="BZ117" s="187"/>
      <c r="CA117" s="152">
        <v>42557</v>
      </c>
      <c r="CB117" s="186">
        <v>3.536</v>
      </c>
      <c r="CC117" s="49"/>
      <c r="CD117" s="187"/>
      <c r="CE117" s="152">
        <v>42557</v>
      </c>
      <c r="CF117" s="186">
        <v>3.8740000000000001</v>
      </c>
      <c r="CG117" s="49"/>
      <c r="CH117" s="186"/>
      <c r="CI117" s="152">
        <v>42557</v>
      </c>
      <c r="CJ117" s="186">
        <v>3.62</v>
      </c>
      <c r="CK117" s="186"/>
      <c r="CL117" s="187"/>
      <c r="CM117" s="152">
        <v>42557</v>
      </c>
      <c r="CN117" s="186"/>
      <c r="CO117" s="49"/>
      <c r="CP117" s="186"/>
      <c r="CQ117" s="152">
        <v>42557</v>
      </c>
      <c r="CR117" s="186">
        <v>3.2330000000000001</v>
      </c>
      <c r="CS117" s="186"/>
      <c r="CT117" s="187"/>
      <c r="CU117" s="152">
        <v>42557</v>
      </c>
      <c r="CV117" s="186">
        <v>3.4649999999999999</v>
      </c>
      <c r="CW117" s="49"/>
      <c r="CX117" s="187"/>
      <c r="CY117" s="152">
        <v>42557</v>
      </c>
      <c r="CZ117" s="186">
        <v>3.4489999999999998</v>
      </c>
      <c r="DA117" s="49"/>
      <c r="DB117" s="186"/>
      <c r="DC117" s="152">
        <v>42557</v>
      </c>
      <c r="DD117" s="186">
        <v>3.722</v>
      </c>
      <c r="DE117" s="186"/>
      <c r="DF117" s="190"/>
      <c r="DG117" s="194">
        <v>42557</v>
      </c>
      <c r="DH117" s="247">
        <v>3.7189999999999999</v>
      </c>
      <c r="DI117" s="191"/>
      <c r="DJ117" s="187"/>
      <c r="DK117" s="152">
        <v>42557</v>
      </c>
      <c r="DL117" s="186"/>
      <c r="DM117" s="49"/>
      <c r="DN117" s="186"/>
      <c r="DO117" s="152">
        <v>42557</v>
      </c>
      <c r="DP117" s="186"/>
      <c r="DQ117" s="186"/>
      <c r="DR117" s="187"/>
      <c r="DS117" s="152">
        <v>42557</v>
      </c>
      <c r="DT117" s="186">
        <v>2.8129999999999997</v>
      </c>
      <c r="DU117" s="49"/>
      <c r="DV117" s="187"/>
      <c r="DW117" s="152">
        <v>42557</v>
      </c>
      <c r="DX117" s="186">
        <v>2.8620000000000001</v>
      </c>
      <c r="DY117" s="49"/>
      <c r="DZ117" s="187"/>
      <c r="EA117" s="152">
        <v>42557</v>
      </c>
      <c r="EB117" s="186">
        <v>2.89</v>
      </c>
      <c r="EC117" s="49"/>
      <c r="ED117" s="186"/>
      <c r="EE117" s="152">
        <v>42557</v>
      </c>
      <c r="EF117" s="186">
        <v>2.9670000000000001</v>
      </c>
      <c r="EG117" s="186"/>
      <c r="EH117" s="187"/>
      <c r="EI117" s="152">
        <v>42557</v>
      </c>
      <c r="EJ117" s="186">
        <v>3.0289999999999999</v>
      </c>
      <c r="EK117" s="49"/>
      <c r="EL117" s="187"/>
      <c r="EM117" s="152">
        <v>42557</v>
      </c>
      <c r="EN117" s="186">
        <v>3.2349999999999999</v>
      </c>
      <c r="EO117" s="49"/>
      <c r="EP117" s="187"/>
      <c r="EQ117" s="152">
        <v>42557</v>
      </c>
      <c r="ER117" s="186">
        <v>3.3650000000000002</v>
      </c>
      <c r="ES117" s="49"/>
      <c r="ET117" s="187"/>
      <c r="EU117" s="152">
        <v>42557</v>
      </c>
      <c r="EV117" s="186">
        <v>3.9319999999999999</v>
      </c>
      <c r="EW117" s="49"/>
      <c r="EX117" s="186"/>
      <c r="EY117" s="152">
        <v>42557</v>
      </c>
      <c r="EZ117" s="63"/>
      <c r="FA117" s="186"/>
      <c r="FB117" s="187"/>
      <c r="FC117" s="152">
        <v>42557</v>
      </c>
      <c r="FD117" s="186"/>
      <c r="FE117" s="49"/>
      <c r="FF117" s="186"/>
      <c r="FG117" s="152">
        <v>42557</v>
      </c>
      <c r="FH117" s="186"/>
      <c r="FI117" s="186"/>
      <c r="FJ117" s="187"/>
      <c r="FK117" s="152">
        <v>42557</v>
      </c>
      <c r="FL117" s="186"/>
      <c r="FM117" s="49"/>
      <c r="FN117" s="186"/>
      <c r="FO117" s="152">
        <v>42557</v>
      </c>
      <c r="FP117" s="186">
        <v>3.125</v>
      </c>
      <c r="FQ117" s="186"/>
      <c r="FR117" s="187"/>
      <c r="FS117" s="152">
        <v>42557</v>
      </c>
      <c r="FT117" s="186">
        <v>3.5179999999999998</v>
      </c>
      <c r="FU117" s="186"/>
      <c r="FV117" s="187"/>
      <c r="FW117" s="152">
        <v>42557</v>
      </c>
      <c r="FX117" s="186">
        <v>3.6339999999999999</v>
      </c>
      <c r="FY117" s="186"/>
      <c r="FZ117" s="187"/>
      <c r="GA117" s="152">
        <v>42557</v>
      </c>
      <c r="GB117" s="186"/>
      <c r="GC117" s="186"/>
      <c r="GD117" s="187"/>
      <c r="GE117" s="152">
        <v>42557</v>
      </c>
      <c r="GF117" s="186"/>
      <c r="GG117" s="49"/>
      <c r="GH117" s="186"/>
      <c r="GI117" s="152">
        <v>42557</v>
      </c>
      <c r="GJ117" s="186"/>
      <c r="GK117" s="186"/>
      <c r="GL117" s="187"/>
      <c r="GM117" s="152">
        <v>42557</v>
      </c>
      <c r="GN117" s="186"/>
      <c r="GO117" s="49"/>
      <c r="GP117" s="186"/>
      <c r="GQ117" s="152">
        <v>42557</v>
      </c>
      <c r="GR117" s="186">
        <v>3.145</v>
      </c>
      <c r="GS117" s="49"/>
      <c r="GT117" s="186"/>
      <c r="GU117" s="152">
        <v>42557</v>
      </c>
      <c r="GV117" s="186">
        <v>3.5840000000000001</v>
      </c>
      <c r="GW117" s="49"/>
      <c r="GX117" s="186"/>
      <c r="GY117" s="152">
        <v>42557</v>
      </c>
      <c r="GZ117" s="186">
        <v>3.7170000000000001</v>
      </c>
      <c r="HA117" s="186"/>
      <c r="HB117" s="187"/>
      <c r="HC117" s="152">
        <v>42557</v>
      </c>
      <c r="HD117" s="186">
        <v>3.87</v>
      </c>
      <c r="HE117" s="49"/>
      <c r="HF117" s="186"/>
      <c r="HG117" s="152">
        <v>42557</v>
      </c>
      <c r="HH117" s="186">
        <v>3.9809999999999999</v>
      </c>
      <c r="HI117" s="49"/>
      <c r="HJ117" s="187"/>
      <c r="HK117" s="152">
        <v>42557</v>
      </c>
      <c r="HL117" s="186">
        <v>4.4039999999999999</v>
      </c>
      <c r="HM117" s="49"/>
      <c r="HN117" s="186"/>
      <c r="HO117" s="152">
        <v>42557</v>
      </c>
      <c r="HP117" s="186"/>
      <c r="HQ117" s="186"/>
      <c r="HR117" s="187"/>
      <c r="HS117" s="152">
        <v>42557</v>
      </c>
      <c r="HT117" s="186">
        <v>3.2610000000000001</v>
      </c>
      <c r="HU117" s="49"/>
      <c r="HV117" s="187"/>
      <c r="HW117" s="152">
        <v>42557</v>
      </c>
      <c r="HX117" s="186">
        <v>3.6859999999999999</v>
      </c>
      <c r="HY117" s="49"/>
      <c r="HZ117" s="186"/>
      <c r="IA117" s="152">
        <v>42557</v>
      </c>
      <c r="IB117" s="186">
        <v>3.2869999999999999</v>
      </c>
      <c r="IC117" s="186"/>
      <c r="ID117" s="187"/>
      <c r="IE117" s="152">
        <v>42557</v>
      </c>
      <c r="IF117" s="186">
        <v>3.7029999999999998</v>
      </c>
      <c r="IG117" s="49"/>
      <c r="IH117" s="187"/>
      <c r="II117" s="152">
        <v>42557</v>
      </c>
      <c r="IJ117" s="186">
        <v>3.7669999999999999</v>
      </c>
      <c r="IK117" s="49"/>
    </row>
    <row r="118" spans="2:245" x14ac:dyDescent="0.35">
      <c r="B118" s="187"/>
      <c r="C118" s="152">
        <v>42558</v>
      </c>
      <c r="D118" s="186"/>
      <c r="E118" s="186"/>
      <c r="F118" s="187"/>
      <c r="G118" s="152">
        <v>42558</v>
      </c>
      <c r="H118" s="186">
        <v>3.0870000000000002</v>
      </c>
      <c r="I118" s="49"/>
      <c r="J118" s="186"/>
      <c r="K118" s="152">
        <v>42558</v>
      </c>
      <c r="L118" s="186">
        <v>2.8860000000000001</v>
      </c>
      <c r="M118" s="49"/>
      <c r="N118" s="187"/>
      <c r="O118" s="152">
        <v>42558</v>
      </c>
      <c r="P118" s="186">
        <v>2.83</v>
      </c>
      <c r="Q118" s="49"/>
      <c r="R118" s="186"/>
      <c r="S118" s="152">
        <v>42558</v>
      </c>
      <c r="T118" s="186">
        <v>3.028</v>
      </c>
      <c r="U118" s="186"/>
      <c r="V118" s="187"/>
      <c r="W118" s="152">
        <v>42558</v>
      </c>
      <c r="X118" s="186">
        <v>3.234</v>
      </c>
      <c r="Y118" s="49"/>
      <c r="Z118" s="186"/>
      <c r="AA118" s="152">
        <v>42558</v>
      </c>
      <c r="AB118" s="186">
        <v>3.452</v>
      </c>
      <c r="AC118" s="49"/>
      <c r="AD118" s="186"/>
      <c r="AE118" s="152">
        <v>42558</v>
      </c>
      <c r="AF118" s="186"/>
      <c r="AG118" s="186"/>
      <c r="AH118" s="187"/>
      <c r="AI118" s="152">
        <v>42558</v>
      </c>
      <c r="AJ118" s="186"/>
      <c r="AK118" s="49"/>
      <c r="AL118" s="186"/>
      <c r="AM118" s="152">
        <v>42558</v>
      </c>
      <c r="AN118" s="186">
        <v>3.1160000000000001</v>
      </c>
      <c r="AO118" s="49"/>
      <c r="AP118" s="186"/>
      <c r="AQ118" s="152">
        <v>42558</v>
      </c>
      <c r="AR118" s="186">
        <v>3.419</v>
      </c>
      <c r="AS118" s="49"/>
      <c r="AT118" s="186"/>
      <c r="AU118" s="152">
        <v>42558</v>
      </c>
      <c r="AV118" s="186">
        <v>3.4990000000000001</v>
      </c>
      <c r="AW118" s="186"/>
      <c r="AX118" s="187"/>
      <c r="AY118" s="152">
        <v>42558</v>
      </c>
      <c r="AZ118" s="186">
        <v>3.6150000000000002</v>
      </c>
      <c r="BA118" s="49"/>
      <c r="BB118" s="187"/>
      <c r="BC118" s="152">
        <v>42558</v>
      </c>
      <c r="BD118" s="186">
        <v>4.165</v>
      </c>
      <c r="BE118" s="49"/>
      <c r="BF118" s="187"/>
      <c r="BG118" s="152">
        <v>42558</v>
      </c>
      <c r="BH118" s="186">
        <v>3.1960000000000002</v>
      </c>
      <c r="BI118" s="49"/>
      <c r="BJ118" s="186"/>
      <c r="BK118" s="152">
        <v>42558</v>
      </c>
      <c r="BL118" s="186">
        <v>3.298</v>
      </c>
      <c r="BM118" s="186"/>
      <c r="BN118" s="187"/>
      <c r="BO118" s="152">
        <v>42558</v>
      </c>
      <c r="BP118" s="186">
        <v>3.4939999999999998</v>
      </c>
      <c r="BQ118" s="49"/>
      <c r="BR118" s="186"/>
      <c r="BS118" s="152">
        <v>42558</v>
      </c>
      <c r="BT118" s="186">
        <v>4.0049999999999999</v>
      </c>
      <c r="BU118" s="49"/>
      <c r="BV118" s="186"/>
      <c r="BW118" s="152">
        <v>42558</v>
      </c>
      <c r="BX118" s="186"/>
      <c r="BY118" s="186"/>
      <c r="BZ118" s="187"/>
      <c r="CA118" s="152">
        <v>42558</v>
      </c>
      <c r="CB118" s="186">
        <v>3.5430000000000001</v>
      </c>
      <c r="CC118" s="49"/>
      <c r="CD118" s="187"/>
      <c r="CE118" s="152">
        <v>42558</v>
      </c>
      <c r="CF118" s="186">
        <v>3.87</v>
      </c>
      <c r="CG118" s="49"/>
      <c r="CH118" s="186"/>
      <c r="CI118" s="152">
        <v>42558</v>
      </c>
      <c r="CJ118" s="186">
        <v>3.6269999999999998</v>
      </c>
      <c r="CK118" s="186"/>
      <c r="CL118" s="187"/>
      <c r="CM118" s="152">
        <v>42558</v>
      </c>
      <c r="CN118" s="186"/>
      <c r="CO118" s="49"/>
      <c r="CP118" s="186"/>
      <c r="CQ118" s="152">
        <v>42558</v>
      </c>
      <c r="CR118" s="186">
        <v>3.2309999999999999</v>
      </c>
      <c r="CS118" s="186"/>
      <c r="CT118" s="187"/>
      <c r="CU118" s="152">
        <v>42558</v>
      </c>
      <c r="CV118" s="186">
        <v>3.4859999999999998</v>
      </c>
      <c r="CW118" s="49"/>
      <c r="CX118" s="187"/>
      <c r="CY118" s="152">
        <v>42558</v>
      </c>
      <c r="CZ118" s="186">
        <v>3.4699999999999998</v>
      </c>
      <c r="DA118" s="49"/>
      <c r="DB118" s="186"/>
      <c r="DC118" s="152">
        <v>42558</v>
      </c>
      <c r="DD118" s="186">
        <v>3.7290000000000001</v>
      </c>
      <c r="DE118" s="186"/>
      <c r="DF118" s="190"/>
      <c r="DG118" s="194">
        <v>42558</v>
      </c>
      <c r="DH118" s="247">
        <v>3.7199999999999998</v>
      </c>
      <c r="DI118" s="191"/>
      <c r="DJ118" s="187"/>
      <c r="DK118" s="152">
        <v>42558</v>
      </c>
      <c r="DL118" s="186"/>
      <c r="DM118" s="49"/>
      <c r="DN118" s="186"/>
      <c r="DO118" s="152">
        <v>42558</v>
      </c>
      <c r="DP118" s="186"/>
      <c r="DQ118" s="186"/>
      <c r="DR118" s="187"/>
      <c r="DS118" s="152">
        <v>42558</v>
      </c>
      <c r="DT118" s="186">
        <v>2.7850000000000001</v>
      </c>
      <c r="DU118" s="49"/>
      <c r="DV118" s="187"/>
      <c r="DW118" s="152">
        <v>42558</v>
      </c>
      <c r="DX118" s="186">
        <v>2.88</v>
      </c>
      <c r="DY118" s="49"/>
      <c r="DZ118" s="187"/>
      <c r="EA118" s="152">
        <v>42558</v>
      </c>
      <c r="EB118" s="186">
        <v>2.9079999999999999</v>
      </c>
      <c r="EC118" s="49"/>
      <c r="ED118" s="186"/>
      <c r="EE118" s="152">
        <v>42558</v>
      </c>
      <c r="EF118" s="186">
        <v>2.9809999999999999</v>
      </c>
      <c r="EG118" s="186"/>
      <c r="EH118" s="187"/>
      <c r="EI118" s="152">
        <v>42558</v>
      </c>
      <c r="EJ118" s="186">
        <v>3.0409999999999999</v>
      </c>
      <c r="EK118" s="49"/>
      <c r="EL118" s="187"/>
      <c r="EM118" s="152">
        <v>42558</v>
      </c>
      <c r="EN118" s="186">
        <v>3.2359999999999998</v>
      </c>
      <c r="EO118" s="49"/>
      <c r="EP118" s="187"/>
      <c r="EQ118" s="152">
        <v>42558</v>
      </c>
      <c r="ER118" s="186">
        <v>3.3639999999999999</v>
      </c>
      <c r="ES118" s="49"/>
      <c r="ET118" s="187"/>
      <c r="EU118" s="152">
        <v>42558</v>
      </c>
      <c r="EV118" s="186">
        <v>3.9239999999999999</v>
      </c>
      <c r="EW118" s="49"/>
      <c r="EX118" s="186"/>
      <c r="EY118" s="152">
        <v>42558</v>
      </c>
      <c r="EZ118" s="63"/>
      <c r="FA118" s="186"/>
      <c r="FB118" s="187"/>
      <c r="FC118" s="152">
        <v>42558</v>
      </c>
      <c r="FD118" s="186"/>
      <c r="FE118" s="49"/>
      <c r="FF118" s="186"/>
      <c r="FG118" s="152">
        <v>42558</v>
      </c>
      <c r="FH118" s="186"/>
      <c r="FI118" s="186"/>
      <c r="FJ118" s="187"/>
      <c r="FK118" s="152">
        <v>42558</v>
      </c>
      <c r="FL118" s="186"/>
      <c r="FM118" s="49"/>
      <c r="FN118" s="186"/>
      <c r="FO118" s="152">
        <v>42558</v>
      </c>
      <c r="FP118" s="186">
        <v>3.1429999999999998</v>
      </c>
      <c r="FQ118" s="186"/>
      <c r="FR118" s="187"/>
      <c r="FS118" s="152">
        <v>42558</v>
      </c>
      <c r="FT118" s="186">
        <v>3.5209999999999999</v>
      </c>
      <c r="FU118" s="186"/>
      <c r="FV118" s="187"/>
      <c r="FW118" s="152">
        <v>42558</v>
      </c>
      <c r="FX118" s="186">
        <v>3.6379999999999999</v>
      </c>
      <c r="FY118" s="186"/>
      <c r="FZ118" s="187"/>
      <c r="GA118" s="152">
        <v>42558</v>
      </c>
      <c r="GB118" s="186"/>
      <c r="GC118" s="186"/>
      <c r="GD118" s="187"/>
      <c r="GE118" s="152">
        <v>42558</v>
      </c>
      <c r="GF118" s="186"/>
      <c r="GG118" s="49"/>
      <c r="GH118" s="186"/>
      <c r="GI118" s="152">
        <v>42558</v>
      </c>
      <c r="GJ118" s="186"/>
      <c r="GK118" s="186"/>
      <c r="GL118" s="187"/>
      <c r="GM118" s="152">
        <v>42558</v>
      </c>
      <c r="GN118" s="186"/>
      <c r="GO118" s="49"/>
      <c r="GP118" s="186"/>
      <c r="GQ118" s="152">
        <v>42558</v>
      </c>
      <c r="GR118" s="186">
        <v>3.161</v>
      </c>
      <c r="GS118" s="49"/>
      <c r="GT118" s="186"/>
      <c r="GU118" s="152">
        <v>42558</v>
      </c>
      <c r="GV118" s="186">
        <v>3.5920000000000001</v>
      </c>
      <c r="GW118" s="49"/>
      <c r="GX118" s="186"/>
      <c r="GY118" s="152">
        <v>42558</v>
      </c>
      <c r="GZ118" s="186">
        <v>3.7290000000000001</v>
      </c>
      <c r="HA118" s="186"/>
      <c r="HB118" s="187"/>
      <c r="HC118" s="152">
        <v>42558</v>
      </c>
      <c r="HD118" s="186">
        <v>3.8730000000000002</v>
      </c>
      <c r="HE118" s="49"/>
      <c r="HF118" s="186"/>
      <c r="HG118" s="152">
        <v>42558</v>
      </c>
      <c r="HH118" s="186">
        <v>3.9740000000000002</v>
      </c>
      <c r="HI118" s="49"/>
      <c r="HJ118" s="187"/>
      <c r="HK118" s="152">
        <v>42558</v>
      </c>
      <c r="HL118" s="186">
        <v>4.3940000000000001</v>
      </c>
      <c r="HM118" s="49"/>
      <c r="HN118" s="186"/>
      <c r="HO118" s="152">
        <v>42558</v>
      </c>
      <c r="HP118" s="186"/>
      <c r="HQ118" s="186"/>
      <c r="HR118" s="187"/>
      <c r="HS118" s="152">
        <v>42558</v>
      </c>
      <c r="HT118" s="186">
        <v>3.2589999999999999</v>
      </c>
      <c r="HU118" s="49"/>
      <c r="HV118" s="187"/>
      <c r="HW118" s="152">
        <v>42558</v>
      </c>
      <c r="HX118" s="186">
        <v>3.6829999999999998</v>
      </c>
      <c r="HY118" s="49"/>
      <c r="HZ118" s="186"/>
      <c r="IA118" s="152">
        <v>42558</v>
      </c>
      <c r="IB118" s="186">
        <v>3.3159999999999998</v>
      </c>
      <c r="IC118" s="186"/>
      <c r="ID118" s="187"/>
      <c r="IE118" s="152">
        <v>42558</v>
      </c>
      <c r="IF118" s="186">
        <v>3.7080000000000002</v>
      </c>
      <c r="IG118" s="49"/>
      <c r="IH118" s="187"/>
      <c r="II118" s="152">
        <v>42558</v>
      </c>
      <c r="IJ118" s="186">
        <v>3.7759999999999998</v>
      </c>
      <c r="IK118" s="49"/>
    </row>
    <row r="119" spans="2:245" x14ac:dyDescent="0.35">
      <c r="B119" s="187"/>
      <c r="C119" s="152">
        <v>42559</v>
      </c>
      <c r="D119" s="186"/>
      <c r="E119" s="186"/>
      <c r="F119" s="187"/>
      <c r="G119" s="152">
        <v>42559</v>
      </c>
      <c r="H119" s="186">
        <v>3.1120000000000001</v>
      </c>
      <c r="I119" s="49"/>
      <c r="J119" s="186"/>
      <c r="K119" s="152">
        <v>42559</v>
      </c>
      <c r="L119" s="186">
        <v>2.9020000000000001</v>
      </c>
      <c r="M119" s="49"/>
      <c r="N119" s="187"/>
      <c r="O119" s="152">
        <v>42559</v>
      </c>
      <c r="P119" s="186">
        <v>2.8679999999999999</v>
      </c>
      <c r="Q119" s="49"/>
      <c r="R119" s="186"/>
      <c r="S119" s="152">
        <v>42559</v>
      </c>
      <c r="T119" s="186">
        <v>3.07</v>
      </c>
      <c r="U119" s="186"/>
      <c r="V119" s="187"/>
      <c r="W119" s="152">
        <v>42559</v>
      </c>
      <c r="X119" s="186">
        <v>3.26</v>
      </c>
      <c r="Y119" s="49"/>
      <c r="Z119" s="186"/>
      <c r="AA119" s="152">
        <v>42559</v>
      </c>
      <c r="AB119" s="186">
        <v>3.4550000000000001</v>
      </c>
      <c r="AC119" s="49"/>
      <c r="AD119" s="186"/>
      <c r="AE119" s="152">
        <v>42559</v>
      </c>
      <c r="AF119" s="186"/>
      <c r="AG119" s="186"/>
      <c r="AH119" s="187"/>
      <c r="AI119" s="152">
        <v>42559</v>
      </c>
      <c r="AJ119" s="186"/>
      <c r="AK119" s="49"/>
      <c r="AL119" s="186"/>
      <c r="AM119" s="152">
        <v>42559</v>
      </c>
      <c r="AN119" s="186">
        <v>3.0920000000000001</v>
      </c>
      <c r="AO119" s="49"/>
      <c r="AP119" s="186"/>
      <c r="AQ119" s="152">
        <v>42559</v>
      </c>
      <c r="AR119" s="186">
        <v>3.4630000000000001</v>
      </c>
      <c r="AS119" s="49"/>
      <c r="AT119" s="186"/>
      <c r="AU119" s="152">
        <v>42559</v>
      </c>
      <c r="AV119" s="186">
        <v>3.5339999999999998</v>
      </c>
      <c r="AW119" s="186"/>
      <c r="AX119" s="187"/>
      <c r="AY119" s="152">
        <v>42559</v>
      </c>
      <c r="AZ119" s="186">
        <v>3.6390000000000002</v>
      </c>
      <c r="BA119" s="49"/>
      <c r="BB119" s="187"/>
      <c r="BC119" s="152">
        <v>42559</v>
      </c>
      <c r="BD119" s="186">
        <v>4.1829999999999998</v>
      </c>
      <c r="BE119" s="49"/>
      <c r="BF119" s="187"/>
      <c r="BG119" s="152">
        <v>42559</v>
      </c>
      <c r="BH119" s="186">
        <v>3.1859999999999999</v>
      </c>
      <c r="BI119" s="49"/>
      <c r="BJ119" s="186"/>
      <c r="BK119" s="152">
        <v>42559</v>
      </c>
      <c r="BL119" s="186">
        <v>3.339</v>
      </c>
      <c r="BM119" s="186"/>
      <c r="BN119" s="187"/>
      <c r="BO119" s="152">
        <v>42559</v>
      </c>
      <c r="BP119" s="186">
        <v>3.532</v>
      </c>
      <c r="BQ119" s="49"/>
      <c r="BR119" s="186"/>
      <c r="BS119" s="152">
        <v>42559</v>
      </c>
      <c r="BT119" s="186">
        <v>4.0229999999999997</v>
      </c>
      <c r="BU119" s="49"/>
      <c r="BV119" s="186"/>
      <c r="BW119" s="152">
        <v>42559</v>
      </c>
      <c r="BX119" s="186"/>
      <c r="BY119" s="186"/>
      <c r="BZ119" s="187"/>
      <c r="CA119" s="152">
        <v>42559</v>
      </c>
      <c r="CB119" s="186">
        <v>3.5789999999999997</v>
      </c>
      <c r="CC119" s="49"/>
      <c r="CD119" s="187"/>
      <c r="CE119" s="152">
        <v>42559</v>
      </c>
      <c r="CF119" s="186">
        <v>3.8810000000000002</v>
      </c>
      <c r="CG119" s="49"/>
      <c r="CH119" s="186"/>
      <c r="CI119" s="152">
        <v>42559</v>
      </c>
      <c r="CJ119" s="186">
        <v>3.6509999999999998</v>
      </c>
      <c r="CK119" s="186"/>
      <c r="CL119" s="187"/>
      <c r="CM119" s="152">
        <v>42559</v>
      </c>
      <c r="CN119" s="186"/>
      <c r="CO119" s="49"/>
      <c r="CP119" s="186"/>
      <c r="CQ119" s="152">
        <v>42559</v>
      </c>
      <c r="CR119" s="186">
        <v>3.2549999999999999</v>
      </c>
      <c r="CS119" s="186"/>
      <c r="CT119" s="187"/>
      <c r="CU119" s="152">
        <v>42559</v>
      </c>
      <c r="CV119" s="186">
        <v>3.528</v>
      </c>
      <c r="CW119" s="49"/>
      <c r="CX119" s="187"/>
      <c r="CY119" s="152">
        <v>42559</v>
      </c>
      <c r="CZ119" s="186">
        <v>3.5070000000000001</v>
      </c>
      <c r="DA119" s="49"/>
      <c r="DB119" s="186"/>
      <c r="DC119" s="152">
        <v>42559</v>
      </c>
      <c r="DD119" s="186">
        <v>3.7650000000000001</v>
      </c>
      <c r="DE119" s="186"/>
      <c r="DF119" s="190"/>
      <c r="DG119" s="194">
        <v>42559</v>
      </c>
      <c r="DH119" s="247">
        <v>3.7450000000000001</v>
      </c>
      <c r="DI119" s="191"/>
      <c r="DJ119" s="187"/>
      <c r="DK119" s="152">
        <v>42559</v>
      </c>
      <c r="DL119" s="186"/>
      <c r="DM119" s="49"/>
      <c r="DN119" s="186"/>
      <c r="DO119" s="152">
        <v>42559</v>
      </c>
      <c r="DP119" s="186"/>
      <c r="DQ119" s="186"/>
      <c r="DR119" s="187"/>
      <c r="DS119" s="152">
        <v>42559</v>
      </c>
      <c r="DT119" s="186">
        <v>2.8129999999999997</v>
      </c>
      <c r="DU119" s="49"/>
      <c r="DV119" s="187"/>
      <c r="DW119" s="152">
        <v>42559</v>
      </c>
      <c r="DX119" s="186">
        <v>2.9260000000000002</v>
      </c>
      <c r="DY119" s="49"/>
      <c r="DZ119" s="187"/>
      <c r="EA119" s="152">
        <v>42559</v>
      </c>
      <c r="EB119" s="186">
        <v>2.9489999999999998</v>
      </c>
      <c r="EC119" s="49"/>
      <c r="ED119" s="186"/>
      <c r="EE119" s="152">
        <v>42559</v>
      </c>
      <c r="EF119" s="186">
        <v>3.0209999999999999</v>
      </c>
      <c r="EG119" s="186"/>
      <c r="EH119" s="187"/>
      <c r="EI119" s="152">
        <v>42559</v>
      </c>
      <c r="EJ119" s="186">
        <v>3.0750000000000002</v>
      </c>
      <c r="EK119" s="49"/>
      <c r="EL119" s="187"/>
      <c r="EM119" s="152">
        <v>42559</v>
      </c>
      <c r="EN119" s="186">
        <v>3.25</v>
      </c>
      <c r="EO119" s="49"/>
      <c r="EP119" s="187"/>
      <c r="EQ119" s="152">
        <v>42559</v>
      </c>
      <c r="ER119" s="186">
        <v>3.3759999999999999</v>
      </c>
      <c r="ES119" s="49"/>
      <c r="ET119" s="187"/>
      <c r="EU119" s="152">
        <v>42559</v>
      </c>
      <c r="EV119" s="186">
        <v>3.9130000000000003</v>
      </c>
      <c r="EW119" s="49"/>
      <c r="EX119" s="186"/>
      <c r="EY119" s="152">
        <v>42559</v>
      </c>
      <c r="EZ119" s="63"/>
      <c r="FA119" s="186"/>
      <c r="FB119" s="187"/>
      <c r="FC119" s="152">
        <v>42559</v>
      </c>
      <c r="FD119" s="186"/>
      <c r="FE119" s="49"/>
      <c r="FF119" s="186"/>
      <c r="FG119" s="152">
        <v>42559</v>
      </c>
      <c r="FH119" s="186"/>
      <c r="FI119" s="186"/>
      <c r="FJ119" s="187"/>
      <c r="FK119" s="152">
        <v>42559</v>
      </c>
      <c r="FL119" s="186"/>
      <c r="FM119" s="49"/>
      <c r="FN119" s="186"/>
      <c r="FO119" s="152">
        <v>42559</v>
      </c>
      <c r="FP119" s="186">
        <v>3.1840000000000002</v>
      </c>
      <c r="FQ119" s="186"/>
      <c r="FR119" s="187"/>
      <c r="FS119" s="152">
        <v>42559</v>
      </c>
      <c r="FT119" s="186">
        <v>3.5369999999999999</v>
      </c>
      <c r="FU119" s="186"/>
      <c r="FV119" s="187"/>
      <c r="FW119" s="152">
        <v>42559</v>
      </c>
      <c r="FX119" s="186">
        <v>3.645</v>
      </c>
      <c r="FY119" s="186"/>
      <c r="FZ119" s="187"/>
      <c r="GA119" s="152">
        <v>42559</v>
      </c>
      <c r="GB119" s="186"/>
      <c r="GC119" s="186"/>
      <c r="GD119" s="187"/>
      <c r="GE119" s="152">
        <v>42559</v>
      </c>
      <c r="GF119" s="186"/>
      <c r="GG119" s="49"/>
      <c r="GH119" s="186"/>
      <c r="GI119" s="152">
        <v>42559</v>
      </c>
      <c r="GJ119" s="186"/>
      <c r="GK119" s="186"/>
      <c r="GL119" s="187"/>
      <c r="GM119" s="152">
        <v>42559</v>
      </c>
      <c r="GN119" s="186"/>
      <c r="GO119" s="49"/>
      <c r="GP119" s="186"/>
      <c r="GQ119" s="152">
        <v>42559</v>
      </c>
      <c r="GR119" s="186">
        <v>3.202</v>
      </c>
      <c r="GS119" s="49"/>
      <c r="GT119" s="186"/>
      <c r="GU119" s="152">
        <v>42559</v>
      </c>
      <c r="GV119" s="186">
        <v>3.6339999999999999</v>
      </c>
      <c r="GW119" s="49"/>
      <c r="GX119" s="186"/>
      <c r="GY119" s="152">
        <v>42559</v>
      </c>
      <c r="GZ119" s="186">
        <v>3.7549999999999999</v>
      </c>
      <c r="HA119" s="186"/>
      <c r="HB119" s="187"/>
      <c r="HC119" s="152">
        <v>42559</v>
      </c>
      <c r="HD119" s="186">
        <v>3.9009999999999998</v>
      </c>
      <c r="HE119" s="49"/>
      <c r="HF119" s="186"/>
      <c r="HG119" s="152">
        <v>42559</v>
      </c>
      <c r="HH119" s="186">
        <v>4.0119999999999996</v>
      </c>
      <c r="HI119" s="49"/>
      <c r="HJ119" s="187"/>
      <c r="HK119" s="152">
        <v>42559</v>
      </c>
      <c r="HL119" s="186">
        <v>4.4119999999999999</v>
      </c>
      <c r="HM119" s="49"/>
      <c r="HN119" s="186"/>
      <c r="HO119" s="152">
        <v>42559</v>
      </c>
      <c r="HP119" s="186"/>
      <c r="HQ119" s="186"/>
      <c r="HR119" s="187"/>
      <c r="HS119" s="152">
        <v>42559</v>
      </c>
      <c r="HT119" s="186">
        <v>3.282</v>
      </c>
      <c r="HU119" s="49"/>
      <c r="HV119" s="187"/>
      <c r="HW119" s="152">
        <v>42559</v>
      </c>
      <c r="HX119" s="186">
        <v>3.698</v>
      </c>
      <c r="HY119" s="49"/>
      <c r="HZ119" s="186"/>
      <c r="IA119" s="152">
        <v>42559</v>
      </c>
      <c r="IB119" s="186">
        <v>3.3540000000000001</v>
      </c>
      <c r="IC119" s="186"/>
      <c r="ID119" s="187"/>
      <c r="IE119" s="152">
        <v>42559</v>
      </c>
      <c r="IF119" s="186">
        <v>3.7309999999999999</v>
      </c>
      <c r="IG119" s="49"/>
      <c r="IH119" s="187"/>
      <c r="II119" s="152">
        <v>42559</v>
      </c>
      <c r="IJ119" s="186">
        <v>3.794</v>
      </c>
      <c r="IK119" s="49"/>
    </row>
    <row r="120" spans="2:245" x14ac:dyDescent="0.35">
      <c r="B120" s="187"/>
      <c r="C120" s="152">
        <v>42562</v>
      </c>
      <c r="D120" s="186"/>
      <c r="E120" s="186"/>
      <c r="F120" s="187"/>
      <c r="G120" s="152">
        <v>42562</v>
      </c>
      <c r="H120" s="186">
        <v>3.1280000000000001</v>
      </c>
      <c r="I120" s="49"/>
      <c r="J120" s="186"/>
      <c r="K120" s="152">
        <v>42562</v>
      </c>
      <c r="L120" s="186">
        <v>2.9130000000000003</v>
      </c>
      <c r="M120" s="49"/>
      <c r="N120" s="187"/>
      <c r="O120" s="152">
        <v>42562</v>
      </c>
      <c r="P120" s="186">
        <v>2.8730000000000002</v>
      </c>
      <c r="Q120" s="49"/>
      <c r="R120" s="186"/>
      <c r="S120" s="152">
        <v>42562</v>
      </c>
      <c r="T120" s="186">
        <v>3.0670000000000002</v>
      </c>
      <c r="U120" s="186"/>
      <c r="V120" s="187"/>
      <c r="W120" s="152">
        <v>42562</v>
      </c>
      <c r="X120" s="186">
        <v>3.2589999999999999</v>
      </c>
      <c r="Y120" s="49"/>
      <c r="Z120" s="186"/>
      <c r="AA120" s="152">
        <v>42562</v>
      </c>
      <c r="AB120" s="186">
        <v>3.4609999999999999</v>
      </c>
      <c r="AC120" s="49"/>
      <c r="AD120" s="186"/>
      <c r="AE120" s="152">
        <v>42562</v>
      </c>
      <c r="AF120" s="186"/>
      <c r="AG120" s="186"/>
      <c r="AH120" s="187"/>
      <c r="AI120" s="152">
        <v>42562</v>
      </c>
      <c r="AJ120" s="186"/>
      <c r="AK120" s="49"/>
      <c r="AL120" s="186"/>
      <c r="AM120" s="152">
        <v>42562</v>
      </c>
      <c r="AN120" s="186">
        <v>3.0880000000000001</v>
      </c>
      <c r="AO120" s="49"/>
      <c r="AP120" s="186"/>
      <c r="AQ120" s="152">
        <v>42562</v>
      </c>
      <c r="AR120" s="186">
        <v>3.45</v>
      </c>
      <c r="AS120" s="49"/>
      <c r="AT120" s="186"/>
      <c r="AU120" s="152">
        <v>42562</v>
      </c>
      <c r="AV120" s="186">
        <v>3.4729999999999999</v>
      </c>
      <c r="AW120" s="186"/>
      <c r="AX120" s="187"/>
      <c r="AY120" s="152">
        <v>42562</v>
      </c>
      <c r="AZ120" s="186">
        <v>3.63</v>
      </c>
      <c r="BA120" s="49"/>
      <c r="BB120" s="187"/>
      <c r="BC120" s="152">
        <v>42562</v>
      </c>
      <c r="BD120" s="186">
        <v>4.16</v>
      </c>
      <c r="BE120" s="49"/>
      <c r="BF120" s="187"/>
      <c r="BG120" s="152">
        <v>42562</v>
      </c>
      <c r="BH120" s="186">
        <v>3.1859999999999999</v>
      </c>
      <c r="BI120" s="49"/>
      <c r="BJ120" s="186"/>
      <c r="BK120" s="152">
        <v>42562</v>
      </c>
      <c r="BL120" s="186">
        <v>3.335</v>
      </c>
      <c r="BM120" s="186"/>
      <c r="BN120" s="187"/>
      <c r="BO120" s="152">
        <v>42562</v>
      </c>
      <c r="BP120" s="186">
        <v>3.5220000000000002</v>
      </c>
      <c r="BQ120" s="49"/>
      <c r="BR120" s="186"/>
      <c r="BS120" s="152">
        <v>42562</v>
      </c>
      <c r="BT120" s="186">
        <v>3.9889999999999999</v>
      </c>
      <c r="BU120" s="49"/>
      <c r="BV120" s="186"/>
      <c r="BW120" s="152">
        <v>42562</v>
      </c>
      <c r="BX120" s="186"/>
      <c r="BY120" s="186"/>
      <c r="BZ120" s="187"/>
      <c r="CA120" s="152">
        <v>42562</v>
      </c>
      <c r="CB120" s="186">
        <v>3.5779999999999998</v>
      </c>
      <c r="CC120" s="49"/>
      <c r="CD120" s="187"/>
      <c r="CE120" s="152">
        <v>42562</v>
      </c>
      <c r="CF120" s="186">
        <v>3.891</v>
      </c>
      <c r="CG120" s="49"/>
      <c r="CH120" s="186"/>
      <c r="CI120" s="152">
        <v>42562</v>
      </c>
      <c r="CJ120" s="186">
        <v>3.6509999999999998</v>
      </c>
      <c r="CK120" s="186"/>
      <c r="CL120" s="187"/>
      <c r="CM120" s="152">
        <v>42562</v>
      </c>
      <c r="CN120" s="186"/>
      <c r="CO120" s="49"/>
      <c r="CP120" s="186"/>
      <c r="CQ120" s="152">
        <v>42562</v>
      </c>
      <c r="CR120" s="186">
        <v>3.266</v>
      </c>
      <c r="CS120" s="186"/>
      <c r="CT120" s="187"/>
      <c r="CU120" s="152">
        <v>42562</v>
      </c>
      <c r="CV120" s="186">
        <v>3.5310000000000001</v>
      </c>
      <c r="CW120" s="49"/>
      <c r="CX120" s="187"/>
      <c r="CY120" s="152">
        <v>42562</v>
      </c>
      <c r="CZ120" s="186">
        <v>3.508</v>
      </c>
      <c r="DA120" s="49"/>
      <c r="DB120" s="186"/>
      <c r="DC120" s="152">
        <v>42562</v>
      </c>
      <c r="DD120" s="186">
        <v>3.7640000000000002</v>
      </c>
      <c r="DE120" s="186"/>
      <c r="DF120" s="190"/>
      <c r="DG120" s="194">
        <v>42562</v>
      </c>
      <c r="DH120" s="247">
        <v>3.7469999999999999</v>
      </c>
      <c r="DI120" s="191"/>
      <c r="DJ120" s="187"/>
      <c r="DK120" s="152">
        <v>42562</v>
      </c>
      <c r="DL120" s="186"/>
      <c r="DM120" s="49"/>
      <c r="DN120" s="186"/>
      <c r="DO120" s="152">
        <v>42562</v>
      </c>
      <c r="DP120" s="186"/>
      <c r="DQ120" s="186"/>
      <c r="DR120" s="187"/>
      <c r="DS120" s="152">
        <v>42562</v>
      </c>
      <c r="DT120" s="186">
        <v>2.8359999999999999</v>
      </c>
      <c r="DU120" s="49"/>
      <c r="DV120" s="187"/>
      <c r="DW120" s="152">
        <v>42562</v>
      </c>
      <c r="DX120" s="186">
        <v>2.9340000000000002</v>
      </c>
      <c r="DY120" s="49"/>
      <c r="DZ120" s="187"/>
      <c r="EA120" s="152">
        <v>42562</v>
      </c>
      <c r="EB120" s="186">
        <v>2.95</v>
      </c>
      <c r="EC120" s="49"/>
      <c r="ED120" s="186"/>
      <c r="EE120" s="152">
        <v>42562</v>
      </c>
      <c r="EF120" s="186">
        <v>3.0219999999999998</v>
      </c>
      <c r="EG120" s="186"/>
      <c r="EH120" s="187"/>
      <c r="EI120" s="152">
        <v>42562</v>
      </c>
      <c r="EJ120" s="186">
        <v>3.0779999999999998</v>
      </c>
      <c r="EK120" s="49"/>
      <c r="EL120" s="187"/>
      <c r="EM120" s="152">
        <v>42562</v>
      </c>
      <c r="EN120" s="186">
        <v>3.2530000000000001</v>
      </c>
      <c r="EO120" s="49"/>
      <c r="EP120" s="187"/>
      <c r="EQ120" s="152">
        <v>42562</v>
      </c>
      <c r="ER120" s="186">
        <v>3.3769999999999998</v>
      </c>
      <c r="ES120" s="49"/>
      <c r="ET120" s="187"/>
      <c r="EU120" s="152">
        <v>42562</v>
      </c>
      <c r="EV120" s="186">
        <v>3.9329999999999998</v>
      </c>
      <c r="EW120" s="49"/>
      <c r="EX120" s="186"/>
      <c r="EY120" s="152">
        <v>42562</v>
      </c>
      <c r="EZ120" s="63"/>
      <c r="FA120" s="186"/>
      <c r="FB120" s="187"/>
      <c r="FC120" s="152">
        <v>42562</v>
      </c>
      <c r="FD120" s="186"/>
      <c r="FE120" s="49"/>
      <c r="FF120" s="186"/>
      <c r="FG120" s="152">
        <v>42562</v>
      </c>
      <c r="FH120" s="186"/>
      <c r="FI120" s="186"/>
      <c r="FJ120" s="187"/>
      <c r="FK120" s="152">
        <v>42562</v>
      </c>
      <c r="FL120" s="186"/>
      <c r="FM120" s="49"/>
      <c r="FN120" s="186"/>
      <c r="FO120" s="152">
        <v>42562</v>
      </c>
      <c r="FP120" s="186">
        <v>3.1850000000000001</v>
      </c>
      <c r="FQ120" s="186"/>
      <c r="FR120" s="187"/>
      <c r="FS120" s="152">
        <v>42562</v>
      </c>
      <c r="FT120" s="186">
        <v>3.5409999999999999</v>
      </c>
      <c r="FU120" s="186"/>
      <c r="FV120" s="187"/>
      <c r="FW120" s="152">
        <v>42562</v>
      </c>
      <c r="FX120" s="186">
        <v>3.6509999999999998</v>
      </c>
      <c r="FY120" s="186"/>
      <c r="FZ120" s="187"/>
      <c r="GA120" s="152">
        <v>42562</v>
      </c>
      <c r="GB120" s="186"/>
      <c r="GC120" s="186"/>
      <c r="GD120" s="187"/>
      <c r="GE120" s="152">
        <v>42562</v>
      </c>
      <c r="GF120" s="186"/>
      <c r="GG120" s="49"/>
      <c r="GH120" s="186"/>
      <c r="GI120" s="152">
        <v>42562</v>
      </c>
      <c r="GJ120" s="186"/>
      <c r="GK120" s="186"/>
      <c r="GL120" s="187"/>
      <c r="GM120" s="152">
        <v>42562</v>
      </c>
      <c r="GN120" s="186"/>
      <c r="GO120" s="49"/>
      <c r="GP120" s="186"/>
      <c r="GQ120" s="152">
        <v>42562</v>
      </c>
      <c r="GR120" s="186">
        <v>3.1850000000000001</v>
      </c>
      <c r="GS120" s="49"/>
      <c r="GT120" s="186"/>
      <c r="GU120" s="152">
        <v>42562</v>
      </c>
      <c r="GV120" s="186">
        <v>3.617</v>
      </c>
      <c r="GW120" s="49"/>
      <c r="GX120" s="186"/>
      <c r="GY120" s="152">
        <v>42562</v>
      </c>
      <c r="GZ120" s="186">
        <v>3.7549999999999999</v>
      </c>
      <c r="HA120" s="186"/>
      <c r="HB120" s="187"/>
      <c r="HC120" s="152">
        <v>42562</v>
      </c>
      <c r="HD120" s="186">
        <v>3.875</v>
      </c>
      <c r="HE120" s="49"/>
      <c r="HF120" s="186"/>
      <c r="HG120" s="152">
        <v>42562</v>
      </c>
      <c r="HH120" s="186">
        <v>4.0090000000000003</v>
      </c>
      <c r="HI120" s="49"/>
      <c r="HJ120" s="187"/>
      <c r="HK120" s="152">
        <v>42562</v>
      </c>
      <c r="HL120" s="186">
        <v>4.4269999999999996</v>
      </c>
      <c r="HM120" s="49"/>
      <c r="HN120" s="186"/>
      <c r="HO120" s="152">
        <v>42562</v>
      </c>
      <c r="HP120" s="186"/>
      <c r="HQ120" s="186"/>
      <c r="HR120" s="187"/>
      <c r="HS120" s="152">
        <v>42562</v>
      </c>
      <c r="HT120" s="186">
        <v>3.2959999999999998</v>
      </c>
      <c r="HU120" s="49"/>
      <c r="HV120" s="187"/>
      <c r="HW120" s="152">
        <v>42562</v>
      </c>
      <c r="HX120" s="186">
        <v>3.6970000000000001</v>
      </c>
      <c r="HY120" s="49"/>
      <c r="HZ120" s="186"/>
      <c r="IA120" s="152">
        <v>42562</v>
      </c>
      <c r="IB120" s="186">
        <v>3.3490000000000002</v>
      </c>
      <c r="IC120" s="186"/>
      <c r="ID120" s="187"/>
      <c r="IE120" s="152">
        <v>42562</v>
      </c>
      <c r="IF120" s="186">
        <v>3.7250000000000001</v>
      </c>
      <c r="IG120" s="49"/>
      <c r="IH120" s="187"/>
      <c r="II120" s="152">
        <v>42562</v>
      </c>
      <c r="IJ120" s="186">
        <v>3.7909999999999999</v>
      </c>
      <c r="IK120" s="49"/>
    </row>
    <row r="121" spans="2:245" x14ac:dyDescent="0.35">
      <c r="B121" s="187"/>
      <c r="C121" s="152">
        <v>42563</v>
      </c>
      <c r="D121" s="186"/>
      <c r="E121" s="186"/>
      <c r="F121" s="187"/>
      <c r="G121" s="152">
        <v>42563</v>
      </c>
      <c r="H121" s="186">
        <v>3.12</v>
      </c>
      <c r="I121" s="49"/>
      <c r="J121" s="186"/>
      <c r="K121" s="152">
        <v>42563</v>
      </c>
      <c r="L121" s="186">
        <v>2.8940000000000001</v>
      </c>
      <c r="M121" s="49"/>
      <c r="N121" s="187"/>
      <c r="O121" s="152">
        <v>42563</v>
      </c>
      <c r="P121" s="186">
        <v>2.8810000000000002</v>
      </c>
      <c r="Q121" s="49"/>
      <c r="R121" s="186"/>
      <c r="S121" s="152">
        <v>42563</v>
      </c>
      <c r="T121" s="186">
        <v>3.093</v>
      </c>
      <c r="U121" s="186"/>
      <c r="V121" s="187"/>
      <c r="W121" s="152">
        <v>42563</v>
      </c>
      <c r="X121" s="186">
        <v>3.29</v>
      </c>
      <c r="Y121" s="49"/>
      <c r="Z121" s="186"/>
      <c r="AA121" s="152">
        <v>42563</v>
      </c>
      <c r="AB121" s="186">
        <v>3.5470000000000002</v>
      </c>
      <c r="AC121" s="49"/>
      <c r="AD121" s="186"/>
      <c r="AE121" s="152">
        <v>42563</v>
      </c>
      <c r="AF121" s="186"/>
      <c r="AG121" s="186"/>
      <c r="AH121" s="187"/>
      <c r="AI121" s="152">
        <v>42563</v>
      </c>
      <c r="AJ121" s="186"/>
      <c r="AK121" s="49"/>
      <c r="AL121" s="186"/>
      <c r="AM121" s="152">
        <v>42563</v>
      </c>
      <c r="AN121" s="186">
        <v>3.0760000000000001</v>
      </c>
      <c r="AO121" s="49"/>
      <c r="AP121" s="186"/>
      <c r="AQ121" s="152">
        <v>42563</v>
      </c>
      <c r="AR121" s="186">
        <v>3.468</v>
      </c>
      <c r="AS121" s="49"/>
      <c r="AT121" s="186"/>
      <c r="AU121" s="152">
        <v>42563</v>
      </c>
      <c r="AV121" s="186">
        <v>3.492</v>
      </c>
      <c r="AW121" s="186"/>
      <c r="AX121" s="187"/>
      <c r="AY121" s="152">
        <v>42563</v>
      </c>
      <c r="AZ121" s="186">
        <v>3.6659999999999999</v>
      </c>
      <c r="BA121" s="49"/>
      <c r="BB121" s="187"/>
      <c r="BC121" s="152">
        <v>42563</v>
      </c>
      <c r="BD121" s="186">
        <v>4.1950000000000003</v>
      </c>
      <c r="BE121" s="49"/>
      <c r="BF121" s="187"/>
      <c r="BG121" s="152">
        <v>42563</v>
      </c>
      <c r="BH121" s="186">
        <v>3.1739999999999999</v>
      </c>
      <c r="BI121" s="49"/>
      <c r="BJ121" s="186"/>
      <c r="BK121" s="152">
        <v>42563</v>
      </c>
      <c r="BL121" s="186">
        <v>3.351</v>
      </c>
      <c r="BM121" s="186"/>
      <c r="BN121" s="187"/>
      <c r="BO121" s="152">
        <v>42563</v>
      </c>
      <c r="BP121" s="186">
        <v>3.54</v>
      </c>
      <c r="BQ121" s="49"/>
      <c r="BR121" s="186"/>
      <c r="BS121" s="152">
        <v>42563</v>
      </c>
      <c r="BT121" s="186">
        <v>4.0190000000000001</v>
      </c>
      <c r="BU121" s="49"/>
      <c r="BV121" s="186"/>
      <c r="BW121" s="152">
        <v>42563</v>
      </c>
      <c r="BX121" s="186"/>
      <c r="BY121" s="186"/>
      <c r="BZ121" s="187"/>
      <c r="CA121" s="152">
        <v>42563</v>
      </c>
      <c r="CB121" s="186">
        <v>3.6040000000000001</v>
      </c>
      <c r="CC121" s="49"/>
      <c r="CD121" s="187"/>
      <c r="CE121" s="152">
        <v>42563</v>
      </c>
      <c r="CF121" s="186">
        <v>3.9329999999999998</v>
      </c>
      <c r="CG121" s="49"/>
      <c r="CH121" s="186"/>
      <c r="CI121" s="152">
        <v>42563</v>
      </c>
      <c r="CJ121" s="186">
        <v>3.6819999999999999</v>
      </c>
      <c r="CK121" s="186"/>
      <c r="CL121" s="187"/>
      <c r="CM121" s="152">
        <v>42563</v>
      </c>
      <c r="CN121" s="186"/>
      <c r="CO121" s="49"/>
      <c r="CP121" s="186"/>
      <c r="CQ121" s="152">
        <v>42563</v>
      </c>
      <c r="CR121" s="186">
        <v>3.2570000000000001</v>
      </c>
      <c r="CS121" s="186"/>
      <c r="CT121" s="187"/>
      <c r="CU121" s="152">
        <v>42563</v>
      </c>
      <c r="CV121" s="186">
        <v>3.54</v>
      </c>
      <c r="CW121" s="49"/>
      <c r="CX121" s="187"/>
      <c r="CY121" s="152">
        <v>42563</v>
      </c>
      <c r="CZ121" s="186">
        <v>3.5249999999999999</v>
      </c>
      <c r="DA121" s="49"/>
      <c r="DB121" s="186"/>
      <c r="DC121" s="152">
        <v>42563</v>
      </c>
      <c r="DD121" s="186">
        <v>3.782</v>
      </c>
      <c r="DE121" s="186"/>
      <c r="DF121" s="190"/>
      <c r="DG121" s="194">
        <v>42563</v>
      </c>
      <c r="DH121" s="247">
        <v>3.782</v>
      </c>
      <c r="DI121" s="191"/>
      <c r="DJ121" s="187"/>
      <c r="DK121" s="152">
        <v>42563</v>
      </c>
      <c r="DL121" s="186"/>
      <c r="DM121" s="49"/>
      <c r="DN121" s="186"/>
      <c r="DO121" s="152">
        <v>42563</v>
      </c>
      <c r="DP121" s="186"/>
      <c r="DQ121" s="186"/>
      <c r="DR121" s="187"/>
      <c r="DS121" s="152">
        <v>42563</v>
      </c>
      <c r="DT121" s="186">
        <v>2.8340000000000001</v>
      </c>
      <c r="DU121" s="49"/>
      <c r="DV121" s="187"/>
      <c r="DW121" s="152">
        <v>42563</v>
      </c>
      <c r="DX121" s="186">
        <v>2.9510000000000001</v>
      </c>
      <c r="DY121" s="49"/>
      <c r="DZ121" s="187"/>
      <c r="EA121" s="152">
        <v>42563</v>
      </c>
      <c r="EB121" s="186">
        <v>2.9689999999999999</v>
      </c>
      <c r="EC121" s="49"/>
      <c r="ED121" s="186"/>
      <c r="EE121" s="152">
        <v>42563</v>
      </c>
      <c r="EF121" s="186">
        <v>3.0430000000000001</v>
      </c>
      <c r="EG121" s="186"/>
      <c r="EH121" s="187"/>
      <c r="EI121" s="152">
        <v>42563</v>
      </c>
      <c r="EJ121" s="186">
        <v>3.097</v>
      </c>
      <c r="EK121" s="49"/>
      <c r="EL121" s="187"/>
      <c r="EM121" s="152">
        <v>42563</v>
      </c>
      <c r="EN121" s="186">
        <v>3.2879999999999998</v>
      </c>
      <c r="EO121" s="49"/>
      <c r="EP121" s="187"/>
      <c r="EQ121" s="152">
        <v>42563</v>
      </c>
      <c r="ER121" s="186">
        <v>3.4129999999999998</v>
      </c>
      <c r="ES121" s="49"/>
      <c r="ET121" s="187"/>
      <c r="EU121" s="152">
        <v>42563</v>
      </c>
      <c r="EV121" s="186">
        <v>3.9769999999999999</v>
      </c>
      <c r="EW121" s="49"/>
      <c r="EX121" s="186"/>
      <c r="EY121" s="152">
        <v>42563</v>
      </c>
      <c r="EZ121" s="63"/>
      <c r="FA121" s="186"/>
      <c r="FB121" s="187"/>
      <c r="FC121" s="152">
        <v>42563</v>
      </c>
      <c r="FD121" s="186"/>
      <c r="FE121" s="49"/>
      <c r="FF121" s="186"/>
      <c r="FG121" s="152">
        <v>42563</v>
      </c>
      <c r="FH121" s="186"/>
      <c r="FI121" s="186"/>
      <c r="FJ121" s="187"/>
      <c r="FK121" s="152">
        <v>42563</v>
      </c>
      <c r="FL121" s="186"/>
      <c r="FM121" s="49"/>
      <c r="FN121" s="186"/>
      <c r="FO121" s="152">
        <v>42563</v>
      </c>
      <c r="FP121" s="186">
        <v>3.2090000000000001</v>
      </c>
      <c r="FQ121" s="186"/>
      <c r="FR121" s="187"/>
      <c r="FS121" s="152">
        <v>42563</v>
      </c>
      <c r="FT121" s="186">
        <v>3.577</v>
      </c>
      <c r="FU121" s="186"/>
      <c r="FV121" s="187"/>
      <c r="FW121" s="152">
        <v>42563</v>
      </c>
      <c r="FX121" s="186">
        <v>3.6909999999999998</v>
      </c>
      <c r="FY121" s="186"/>
      <c r="FZ121" s="187"/>
      <c r="GA121" s="152">
        <v>42563</v>
      </c>
      <c r="GB121" s="186"/>
      <c r="GC121" s="186"/>
      <c r="GD121" s="187"/>
      <c r="GE121" s="152">
        <v>42563</v>
      </c>
      <c r="GF121" s="186"/>
      <c r="GG121" s="49"/>
      <c r="GH121" s="186"/>
      <c r="GI121" s="152">
        <v>42563</v>
      </c>
      <c r="GJ121" s="186"/>
      <c r="GK121" s="186"/>
      <c r="GL121" s="187"/>
      <c r="GM121" s="152">
        <v>42563</v>
      </c>
      <c r="GN121" s="186"/>
      <c r="GO121" s="49"/>
      <c r="GP121" s="186"/>
      <c r="GQ121" s="152">
        <v>42563</v>
      </c>
      <c r="GR121" s="186">
        <v>3.1850000000000001</v>
      </c>
      <c r="GS121" s="49"/>
      <c r="GT121" s="186"/>
      <c r="GU121" s="152">
        <v>42563</v>
      </c>
      <c r="GV121" s="186">
        <v>3.6440000000000001</v>
      </c>
      <c r="GW121" s="49"/>
      <c r="GX121" s="186"/>
      <c r="GY121" s="152">
        <v>42563</v>
      </c>
      <c r="GZ121" s="186">
        <v>3.7890000000000001</v>
      </c>
      <c r="HA121" s="186"/>
      <c r="HB121" s="187"/>
      <c r="HC121" s="152">
        <v>42563</v>
      </c>
      <c r="HD121" s="186">
        <v>3.9089999999999998</v>
      </c>
      <c r="HE121" s="49"/>
      <c r="HF121" s="186"/>
      <c r="HG121" s="152">
        <v>42563</v>
      </c>
      <c r="HH121" s="186">
        <v>4.0540000000000003</v>
      </c>
      <c r="HI121" s="49"/>
      <c r="HJ121" s="187"/>
      <c r="HK121" s="152">
        <v>42563</v>
      </c>
      <c r="HL121" s="186">
        <v>4.4729999999999999</v>
      </c>
      <c r="HM121" s="49"/>
      <c r="HN121" s="186"/>
      <c r="HO121" s="152">
        <v>42563</v>
      </c>
      <c r="HP121" s="186"/>
      <c r="HQ121" s="186"/>
      <c r="HR121" s="187"/>
      <c r="HS121" s="152">
        <v>42563</v>
      </c>
      <c r="HT121" s="186">
        <v>3.2829999999999999</v>
      </c>
      <c r="HU121" s="49"/>
      <c r="HV121" s="187"/>
      <c r="HW121" s="152">
        <v>42563</v>
      </c>
      <c r="HX121" s="186">
        <v>3.7330000000000001</v>
      </c>
      <c r="HY121" s="49"/>
      <c r="HZ121" s="186"/>
      <c r="IA121" s="152">
        <v>42563</v>
      </c>
      <c r="IB121" s="186">
        <v>3.3730000000000002</v>
      </c>
      <c r="IC121" s="186"/>
      <c r="ID121" s="187"/>
      <c r="IE121" s="152">
        <v>42563</v>
      </c>
      <c r="IF121" s="186">
        <v>3.758</v>
      </c>
      <c r="IG121" s="49"/>
      <c r="IH121" s="187"/>
      <c r="II121" s="152">
        <v>42563</v>
      </c>
      <c r="IJ121" s="186">
        <v>3.8239999999999998</v>
      </c>
      <c r="IK121" s="49"/>
    </row>
    <row r="122" spans="2:245" x14ac:dyDescent="0.35">
      <c r="B122" s="187"/>
      <c r="C122" s="152">
        <v>42564</v>
      </c>
      <c r="D122" s="186"/>
      <c r="E122" s="186"/>
      <c r="F122" s="187"/>
      <c r="G122" s="152">
        <v>42564</v>
      </c>
      <c r="H122" s="186">
        <v>3.113</v>
      </c>
      <c r="I122" s="49"/>
      <c r="J122" s="186"/>
      <c r="K122" s="152">
        <v>42564</v>
      </c>
      <c r="L122" s="186">
        <v>2.931</v>
      </c>
      <c r="M122" s="49"/>
      <c r="N122" s="187"/>
      <c r="O122" s="152">
        <v>42564</v>
      </c>
      <c r="P122" s="186">
        <v>2.8679999999999999</v>
      </c>
      <c r="Q122" s="49"/>
      <c r="R122" s="186"/>
      <c r="S122" s="152">
        <v>42564</v>
      </c>
      <c r="T122" s="186">
        <v>3.0979999999999999</v>
      </c>
      <c r="U122" s="186"/>
      <c r="V122" s="187"/>
      <c r="W122" s="152">
        <v>42564</v>
      </c>
      <c r="X122" s="186">
        <v>3.3210000000000002</v>
      </c>
      <c r="Y122" s="49"/>
      <c r="Z122" s="186"/>
      <c r="AA122" s="152">
        <v>42564</v>
      </c>
      <c r="AB122" s="186">
        <v>3.585</v>
      </c>
      <c r="AC122" s="49"/>
      <c r="AD122" s="186"/>
      <c r="AE122" s="152">
        <v>42564</v>
      </c>
      <c r="AF122" s="186"/>
      <c r="AG122" s="186"/>
      <c r="AH122" s="187"/>
      <c r="AI122" s="152">
        <v>42564</v>
      </c>
      <c r="AJ122" s="186"/>
      <c r="AK122" s="49"/>
      <c r="AL122" s="186"/>
      <c r="AM122" s="152">
        <v>42564</v>
      </c>
      <c r="AN122" s="186">
        <v>3.097</v>
      </c>
      <c r="AO122" s="49"/>
      <c r="AP122" s="186"/>
      <c r="AQ122" s="152">
        <v>42564</v>
      </c>
      <c r="AR122" s="186">
        <v>3.4710000000000001</v>
      </c>
      <c r="AS122" s="49"/>
      <c r="AT122" s="186"/>
      <c r="AU122" s="152">
        <v>42564</v>
      </c>
      <c r="AV122" s="186">
        <v>3.5110000000000001</v>
      </c>
      <c r="AW122" s="186"/>
      <c r="AX122" s="187"/>
      <c r="AY122" s="152">
        <v>42564</v>
      </c>
      <c r="AZ122" s="186">
        <v>3.6779999999999999</v>
      </c>
      <c r="BA122" s="49"/>
      <c r="BB122" s="187"/>
      <c r="BC122" s="152">
        <v>42564</v>
      </c>
      <c r="BD122" s="186">
        <v>4.234</v>
      </c>
      <c r="BE122" s="49"/>
      <c r="BF122" s="187"/>
      <c r="BG122" s="152">
        <v>42564</v>
      </c>
      <c r="BH122" s="186">
        <v>3.1930000000000001</v>
      </c>
      <c r="BI122" s="49"/>
      <c r="BJ122" s="186"/>
      <c r="BK122" s="152">
        <v>42564</v>
      </c>
      <c r="BL122" s="186">
        <v>3.35</v>
      </c>
      <c r="BM122" s="186"/>
      <c r="BN122" s="187"/>
      <c r="BO122" s="152">
        <v>42564</v>
      </c>
      <c r="BP122" s="186">
        <v>3.552</v>
      </c>
      <c r="BQ122" s="49"/>
      <c r="BR122" s="186"/>
      <c r="BS122" s="152">
        <v>42564</v>
      </c>
      <c r="BT122" s="186">
        <v>4.0590000000000002</v>
      </c>
      <c r="BU122" s="49"/>
      <c r="BV122" s="186"/>
      <c r="BW122" s="152">
        <v>42564</v>
      </c>
      <c r="BX122" s="186"/>
      <c r="BY122" s="186"/>
      <c r="BZ122" s="187"/>
      <c r="CA122" s="152">
        <v>42564</v>
      </c>
      <c r="CB122" s="186">
        <v>3.6219999999999999</v>
      </c>
      <c r="CC122" s="49"/>
      <c r="CD122" s="187"/>
      <c r="CE122" s="152">
        <v>42564</v>
      </c>
      <c r="CF122" s="186">
        <v>3.9740000000000002</v>
      </c>
      <c r="CG122" s="49"/>
      <c r="CH122" s="186"/>
      <c r="CI122" s="152">
        <v>42564</v>
      </c>
      <c r="CJ122" s="186">
        <v>3.7130000000000001</v>
      </c>
      <c r="CK122" s="186"/>
      <c r="CL122" s="187"/>
      <c r="CM122" s="152">
        <v>42564</v>
      </c>
      <c r="CN122" s="186"/>
      <c r="CO122" s="49"/>
      <c r="CP122" s="186"/>
      <c r="CQ122" s="152">
        <v>42564</v>
      </c>
      <c r="CR122" s="186">
        <v>3.25</v>
      </c>
      <c r="CS122" s="186"/>
      <c r="CT122" s="187"/>
      <c r="CU122" s="152">
        <v>42564</v>
      </c>
      <c r="CV122" s="186">
        <v>3.5300000000000002</v>
      </c>
      <c r="CW122" s="49"/>
      <c r="CX122" s="187"/>
      <c r="CY122" s="152">
        <v>42564</v>
      </c>
      <c r="CZ122" s="186">
        <v>3.512</v>
      </c>
      <c r="DA122" s="49"/>
      <c r="DB122" s="186"/>
      <c r="DC122" s="152">
        <v>42564</v>
      </c>
      <c r="DD122" s="186">
        <v>3.798</v>
      </c>
      <c r="DE122" s="186"/>
      <c r="DF122" s="190"/>
      <c r="DG122" s="194">
        <v>42564</v>
      </c>
      <c r="DH122" s="247">
        <v>3.8149999999999999</v>
      </c>
      <c r="DI122" s="191"/>
      <c r="DJ122" s="187"/>
      <c r="DK122" s="152">
        <v>42564</v>
      </c>
      <c r="DL122" s="186"/>
      <c r="DM122" s="49"/>
      <c r="DN122" s="186"/>
      <c r="DO122" s="152">
        <v>42564</v>
      </c>
      <c r="DP122" s="186"/>
      <c r="DQ122" s="186"/>
      <c r="DR122" s="187"/>
      <c r="DS122" s="152">
        <v>42564</v>
      </c>
      <c r="DT122" s="186">
        <v>2.827</v>
      </c>
      <c r="DU122" s="49"/>
      <c r="DV122" s="187"/>
      <c r="DW122" s="152">
        <v>42564</v>
      </c>
      <c r="DX122" s="186">
        <v>2.948</v>
      </c>
      <c r="DY122" s="49"/>
      <c r="DZ122" s="187"/>
      <c r="EA122" s="152">
        <v>42564</v>
      </c>
      <c r="EB122" s="186">
        <v>2.9779999999999998</v>
      </c>
      <c r="EC122" s="49"/>
      <c r="ED122" s="186"/>
      <c r="EE122" s="152">
        <v>42564</v>
      </c>
      <c r="EF122" s="186">
        <v>3.048</v>
      </c>
      <c r="EG122" s="186"/>
      <c r="EH122" s="187"/>
      <c r="EI122" s="152">
        <v>42564</v>
      </c>
      <c r="EJ122" s="186">
        <v>3.1150000000000002</v>
      </c>
      <c r="EK122" s="49"/>
      <c r="EL122" s="187"/>
      <c r="EM122" s="152">
        <v>42564</v>
      </c>
      <c r="EN122" s="186">
        <v>3.3250000000000002</v>
      </c>
      <c r="EO122" s="49"/>
      <c r="EP122" s="187"/>
      <c r="EQ122" s="152">
        <v>42564</v>
      </c>
      <c r="ER122" s="186">
        <v>3.4540000000000002</v>
      </c>
      <c r="ES122" s="49"/>
      <c r="ET122" s="187"/>
      <c r="EU122" s="152">
        <v>42564</v>
      </c>
      <c r="EV122" s="186">
        <v>4.0289999999999999</v>
      </c>
      <c r="EW122" s="49"/>
      <c r="EX122" s="186"/>
      <c r="EY122" s="152">
        <v>42564</v>
      </c>
      <c r="EZ122" s="63"/>
      <c r="FA122" s="186"/>
      <c r="FB122" s="187"/>
      <c r="FC122" s="152">
        <v>42564</v>
      </c>
      <c r="FD122" s="186"/>
      <c r="FE122" s="49"/>
      <c r="FF122" s="186"/>
      <c r="FG122" s="152">
        <v>42564</v>
      </c>
      <c r="FH122" s="186"/>
      <c r="FI122" s="186"/>
      <c r="FJ122" s="187"/>
      <c r="FK122" s="152">
        <v>42564</v>
      </c>
      <c r="FL122" s="186"/>
      <c r="FM122" s="49"/>
      <c r="FN122" s="186"/>
      <c r="FO122" s="152">
        <v>42564</v>
      </c>
      <c r="FP122" s="186">
        <v>3.2130000000000001</v>
      </c>
      <c r="FQ122" s="186"/>
      <c r="FR122" s="187"/>
      <c r="FS122" s="152">
        <v>42564</v>
      </c>
      <c r="FT122" s="186">
        <v>3.6139999999999999</v>
      </c>
      <c r="FU122" s="186"/>
      <c r="FV122" s="187"/>
      <c r="FW122" s="152">
        <v>42564</v>
      </c>
      <c r="FX122" s="186">
        <v>3.7320000000000002</v>
      </c>
      <c r="FY122" s="186"/>
      <c r="FZ122" s="187"/>
      <c r="GA122" s="152">
        <v>42564</v>
      </c>
      <c r="GB122" s="186"/>
      <c r="GC122" s="186"/>
      <c r="GD122" s="187"/>
      <c r="GE122" s="152">
        <v>42564</v>
      </c>
      <c r="GF122" s="186"/>
      <c r="GG122" s="49"/>
      <c r="GH122" s="186"/>
      <c r="GI122" s="152">
        <v>42564</v>
      </c>
      <c r="GJ122" s="186"/>
      <c r="GK122" s="186"/>
      <c r="GL122" s="187"/>
      <c r="GM122" s="152">
        <v>42564</v>
      </c>
      <c r="GN122" s="186"/>
      <c r="GO122" s="49"/>
      <c r="GP122" s="186"/>
      <c r="GQ122" s="152">
        <v>42564</v>
      </c>
      <c r="GR122" s="186">
        <v>3.1749999999999998</v>
      </c>
      <c r="GS122" s="49"/>
      <c r="GT122" s="186"/>
      <c r="GU122" s="152">
        <v>42564</v>
      </c>
      <c r="GV122" s="186">
        <v>3.6669999999999998</v>
      </c>
      <c r="GW122" s="49"/>
      <c r="GX122" s="186"/>
      <c r="GY122" s="152">
        <v>42564</v>
      </c>
      <c r="GZ122" s="186">
        <v>3.823</v>
      </c>
      <c r="HA122" s="186"/>
      <c r="HB122" s="187"/>
      <c r="HC122" s="152">
        <v>42564</v>
      </c>
      <c r="HD122" s="186">
        <v>3.9449999999999998</v>
      </c>
      <c r="HE122" s="49"/>
      <c r="HF122" s="186"/>
      <c r="HG122" s="152">
        <v>42564</v>
      </c>
      <c r="HH122" s="186">
        <v>4.093</v>
      </c>
      <c r="HI122" s="49"/>
      <c r="HJ122" s="187"/>
      <c r="HK122" s="152">
        <v>42564</v>
      </c>
      <c r="HL122" s="186">
        <v>4.5259999999999998</v>
      </c>
      <c r="HM122" s="49"/>
      <c r="HN122" s="186"/>
      <c r="HO122" s="152">
        <v>42564</v>
      </c>
      <c r="HP122" s="186"/>
      <c r="HQ122" s="186"/>
      <c r="HR122" s="187"/>
      <c r="HS122" s="152">
        <v>42564</v>
      </c>
      <c r="HT122" s="186">
        <v>3.274</v>
      </c>
      <c r="HU122" s="49"/>
      <c r="HV122" s="187"/>
      <c r="HW122" s="152">
        <v>42564</v>
      </c>
      <c r="HX122" s="186">
        <v>3.766</v>
      </c>
      <c r="HY122" s="49"/>
      <c r="HZ122" s="186"/>
      <c r="IA122" s="152">
        <v>42564</v>
      </c>
      <c r="IB122" s="186">
        <v>3.38</v>
      </c>
      <c r="IC122" s="186"/>
      <c r="ID122" s="187"/>
      <c r="IE122" s="152">
        <v>42564</v>
      </c>
      <c r="IF122" s="186">
        <v>3.7919999999999998</v>
      </c>
      <c r="IG122" s="49"/>
      <c r="IH122" s="187"/>
      <c r="II122" s="152">
        <v>42564</v>
      </c>
      <c r="IJ122" s="186">
        <v>3.8529999999999998</v>
      </c>
      <c r="IK122" s="49"/>
    </row>
    <row r="123" spans="2:245" x14ac:dyDescent="0.35">
      <c r="B123" s="187"/>
      <c r="C123" s="152">
        <v>42565</v>
      </c>
      <c r="D123" s="186"/>
      <c r="E123" s="186"/>
      <c r="F123" s="187"/>
      <c r="G123" s="152">
        <v>42565</v>
      </c>
      <c r="H123" s="186">
        <v>3.09</v>
      </c>
      <c r="I123" s="49"/>
      <c r="J123" s="186"/>
      <c r="K123" s="152">
        <v>42565</v>
      </c>
      <c r="L123" s="186">
        <v>2.9239999999999999</v>
      </c>
      <c r="M123" s="49"/>
      <c r="N123" s="187"/>
      <c r="O123" s="152">
        <v>42565</v>
      </c>
      <c r="P123" s="186">
        <v>2.8529999999999998</v>
      </c>
      <c r="Q123" s="49"/>
      <c r="R123" s="186"/>
      <c r="S123" s="152">
        <v>42565</v>
      </c>
      <c r="T123" s="186">
        <v>3.05</v>
      </c>
      <c r="U123" s="186"/>
      <c r="V123" s="187"/>
      <c r="W123" s="152">
        <v>42565</v>
      </c>
      <c r="X123" s="186">
        <v>3.2669999999999999</v>
      </c>
      <c r="Y123" s="49"/>
      <c r="Z123" s="186"/>
      <c r="AA123" s="152">
        <v>42565</v>
      </c>
      <c r="AB123" s="186">
        <v>3.5339999999999998</v>
      </c>
      <c r="AC123" s="49"/>
      <c r="AD123" s="186"/>
      <c r="AE123" s="152">
        <v>42565</v>
      </c>
      <c r="AF123" s="186"/>
      <c r="AG123" s="186"/>
      <c r="AH123" s="187"/>
      <c r="AI123" s="152">
        <v>42565</v>
      </c>
      <c r="AJ123" s="186"/>
      <c r="AK123" s="49"/>
      <c r="AL123" s="186"/>
      <c r="AM123" s="152">
        <v>42565</v>
      </c>
      <c r="AN123" s="186">
        <v>3.1080000000000001</v>
      </c>
      <c r="AO123" s="49"/>
      <c r="AP123" s="186"/>
      <c r="AQ123" s="152">
        <v>42565</v>
      </c>
      <c r="AR123" s="186">
        <v>3.423</v>
      </c>
      <c r="AS123" s="49"/>
      <c r="AT123" s="186"/>
      <c r="AU123" s="152">
        <v>42565</v>
      </c>
      <c r="AV123" s="186">
        <v>3.4569999999999999</v>
      </c>
      <c r="AW123" s="186"/>
      <c r="AX123" s="187"/>
      <c r="AY123" s="152">
        <v>42565</v>
      </c>
      <c r="AZ123" s="186">
        <v>3.6280000000000001</v>
      </c>
      <c r="BA123" s="49"/>
      <c r="BB123" s="187"/>
      <c r="BC123" s="152">
        <v>42565</v>
      </c>
      <c r="BD123" s="186">
        <v>4.1950000000000003</v>
      </c>
      <c r="BE123" s="49"/>
      <c r="BF123" s="187"/>
      <c r="BG123" s="152">
        <v>42565</v>
      </c>
      <c r="BH123" s="186">
        <v>3.198</v>
      </c>
      <c r="BI123" s="49"/>
      <c r="BJ123" s="186"/>
      <c r="BK123" s="152">
        <v>42565</v>
      </c>
      <c r="BL123" s="186">
        <v>3.3039999999999998</v>
      </c>
      <c r="BM123" s="186"/>
      <c r="BN123" s="187"/>
      <c r="BO123" s="152">
        <v>42565</v>
      </c>
      <c r="BP123" s="186">
        <v>3.5</v>
      </c>
      <c r="BQ123" s="49"/>
      <c r="BR123" s="186"/>
      <c r="BS123" s="152">
        <v>42565</v>
      </c>
      <c r="BT123" s="186">
        <v>4.0069999999999997</v>
      </c>
      <c r="BU123" s="49"/>
      <c r="BV123" s="186"/>
      <c r="BW123" s="152">
        <v>42565</v>
      </c>
      <c r="BX123" s="186"/>
      <c r="BY123" s="186"/>
      <c r="BZ123" s="187"/>
      <c r="CA123" s="152">
        <v>42565</v>
      </c>
      <c r="CB123" s="186">
        <v>3.5709999999999997</v>
      </c>
      <c r="CC123" s="49"/>
      <c r="CD123" s="187"/>
      <c r="CE123" s="152">
        <v>42565</v>
      </c>
      <c r="CF123" s="186">
        <v>3.9220000000000002</v>
      </c>
      <c r="CG123" s="49"/>
      <c r="CH123" s="186"/>
      <c r="CI123" s="152">
        <v>42565</v>
      </c>
      <c r="CJ123" s="186">
        <v>3.66</v>
      </c>
      <c r="CK123" s="186"/>
      <c r="CL123" s="187"/>
      <c r="CM123" s="152">
        <v>42565</v>
      </c>
      <c r="CN123" s="186"/>
      <c r="CO123" s="49"/>
      <c r="CP123" s="186"/>
      <c r="CQ123" s="152">
        <v>42565</v>
      </c>
      <c r="CR123" s="186">
        <v>3.2069999999999999</v>
      </c>
      <c r="CS123" s="186"/>
      <c r="CT123" s="187"/>
      <c r="CU123" s="152">
        <v>42565</v>
      </c>
      <c r="CV123" s="186">
        <v>3.4849999999999999</v>
      </c>
      <c r="CW123" s="49"/>
      <c r="CX123" s="187"/>
      <c r="CY123" s="152">
        <v>42565</v>
      </c>
      <c r="CZ123" s="186">
        <v>3.4660000000000002</v>
      </c>
      <c r="DA123" s="49"/>
      <c r="DB123" s="186"/>
      <c r="DC123" s="152">
        <v>42565</v>
      </c>
      <c r="DD123" s="186">
        <v>3.746</v>
      </c>
      <c r="DE123" s="186"/>
      <c r="DF123" s="190"/>
      <c r="DG123" s="194">
        <v>42565</v>
      </c>
      <c r="DH123" s="247">
        <v>3.74</v>
      </c>
      <c r="DI123" s="191"/>
      <c r="DJ123" s="187"/>
      <c r="DK123" s="152">
        <v>42565</v>
      </c>
      <c r="DL123" s="186"/>
      <c r="DM123" s="49"/>
      <c r="DN123" s="186"/>
      <c r="DO123" s="152">
        <v>42565</v>
      </c>
      <c r="DP123" s="186"/>
      <c r="DQ123" s="186"/>
      <c r="DR123" s="187"/>
      <c r="DS123" s="152">
        <v>42565</v>
      </c>
      <c r="DT123" s="186">
        <v>2.7960000000000003</v>
      </c>
      <c r="DU123" s="49"/>
      <c r="DV123" s="187"/>
      <c r="DW123" s="152">
        <v>42565</v>
      </c>
      <c r="DX123" s="186">
        <v>2.9020000000000001</v>
      </c>
      <c r="DY123" s="49"/>
      <c r="DZ123" s="187"/>
      <c r="EA123" s="152">
        <v>42565</v>
      </c>
      <c r="EB123" s="186">
        <v>2.931</v>
      </c>
      <c r="EC123" s="49"/>
      <c r="ED123" s="186"/>
      <c r="EE123" s="152">
        <v>42565</v>
      </c>
      <c r="EF123" s="186">
        <v>3.0009999999999999</v>
      </c>
      <c r="EG123" s="186"/>
      <c r="EH123" s="187"/>
      <c r="EI123" s="152">
        <v>42565</v>
      </c>
      <c r="EJ123" s="186">
        <v>3.0630000000000002</v>
      </c>
      <c r="EK123" s="49"/>
      <c r="EL123" s="187"/>
      <c r="EM123" s="152">
        <v>42565</v>
      </c>
      <c r="EN123" s="186">
        <v>3.2730000000000001</v>
      </c>
      <c r="EO123" s="49"/>
      <c r="EP123" s="187"/>
      <c r="EQ123" s="152">
        <v>42565</v>
      </c>
      <c r="ER123" s="186">
        <v>3.4020000000000001</v>
      </c>
      <c r="ES123" s="49"/>
      <c r="ET123" s="187"/>
      <c r="EU123" s="152">
        <v>42565</v>
      </c>
      <c r="EV123" s="186">
        <v>3.9729999999999999</v>
      </c>
      <c r="EW123" s="49"/>
      <c r="EX123" s="186"/>
      <c r="EY123" s="152">
        <v>42565</v>
      </c>
      <c r="EZ123" s="63"/>
      <c r="FA123" s="186"/>
      <c r="FB123" s="187"/>
      <c r="FC123" s="152">
        <v>42565</v>
      </c>
      <c r="FD123" s="186"/>
      <c r="FE123" s="49"/>
      <c r="FF123" s="186"/>
      <c r="FG123" s="152">
        <v>42565</v>
      </c>
      <c r="FH123" s="186"/>
      <c r="FI123" s="186"/>
      <c r="FJ123" s="187"/>
      <c r="FK123" s="152">
        <v>42565</v>
      </c>
      <c r="FL123" s="186"/>
      <c r="FM123" s="49"/>
      <c r="FN123" s="186"/>
      <c r="FO123" s="152">
        <v>42565</v>
      </c>
      <c r="FP123" s="186">
        <v>3.1659999999999999</v>
      </c>
      <c r="FQ123" s="186"/>
      <c r="FR123" s="187"/>
      <c r="FS123" s="152">
        <v>42565</v>
      </c>
      <c r="FT123" s="186">
        <v>3.5609999999999999</v>
      </c>
      <c r="FU123" s="186"/>
      <c r="FV123" s="187"/>
      <c r="FW123" s="152">
        <v>42565</v>
      </c>
      <c r="FX123" s="186">
        <v>3.68</v>
      </c>
      <c r="FY123" s="186"/>
      <c r="FZ123" s="187"/>
      <c r="GA123" s="152">
        <v>42565</v>
      </c>
      <c r="GB123" s="186"/>
      <c r="GC123" s="186"/>
      <c r="GD123" s="187"/>
      <c r="GE123" s="152">
        <v>42565</v>
      </c>
      <c r="GF123" s="186"/>
      <c r="GG123" s="49"/>
      <c r="GH123" s="186"/>
      <c r="GI123" s="152">
        <v>42565</v>
      </c>
      <c r="GJ123" s="186"/>
      <c r="GK123" s="186"/>
      <c r="GL123" s="187"/>
      <c r="GM123" s="152">
        <v>42565</v>
      </c>
      <c r="GN123" s="186"/>
      <c r="GO123" s="49"/>
      <c r="GP123" s="186"/>
      <c r="GQ123" s="152">
        <v>42565</v>
      </c>
      <c r="GR123" s="186">
        <v>3.1259999999999999</v>
      </c>
      <c r="GS123" s="49"/>
      <c r="GT123" s="186"/>
      <c r="GU123" s="152">
        <v>42565</v>
      </c>
      <c r="GV123" s="186">
        <v>3.617</v>
      </c>
      <c r="GW123" s="49"/>
      <c r="GX123" s="186"/>
      <c r="GY123" s="152">
        <v>42565</v>
      </c>
      <c r="GZ123" s="186">
        <v>3.7730000000000001</v>
      </c>
      <c r="HA123" s="186"/>
      <c r="HB123" s="187"/>
      <c r="HC123" s="152">
        <v>42565</v>
      </c>
      <c r="HD123" s="186">
        <v>3.8919999999999999</v>
      </c>
      <c r="HE123" s="49"/>
      <c r="HF123" s="186"/>
      <c r="HG123" s="152">
        <v>42565</v>
      </c>
      <c r="HH123" s="186">
        <v>4.0419999999999998</v>
      </c>
      <c r="HI123" s="49"/>
      <c r="HJ123" s="187"/>
      <c r="HK123" s="152">
        <v>42565</v>
      </c>
      <c r="HL123" s="186">
        <v>4.4690000000000003</v>
      </c>
      <c r="HM123" s="49"/>
      <c r="HN123" s="186"/>
      <c r="HO123" s="152">
        <v>42565</v>
      </c>
      <c r="HP123" s="186"/>
      <c r="HQ123" s="186"/>
      <c r="HR123" s="187"/>
      <c r="HS123" s="152">
        <v>42565</v>
      </c>
      <c r="HT123" s="186">
        <v>3.2349999999999999</v>
      </c>
      <c r="HU123" s="49"/>
      <c r="HV123" s="187"/>
      <c r="HW123" s="152">
        <v>42565</v>
      </c>
      <c r="HX123" s="186">
        <v>3.7130000000000001</v>
      </c>
      <c r="HY123" s="49"/>
      <c r="HZ123" s="186"/>
      <c r="IA123" s="152">
        <v>42565</v>
      </c>
      <c r="IB123" s="186">
        <v>3.3319999999999999</v>
      </c>
      <c r="IC123" s="186"/>
      <c r="ID123" s="187"/>
      <c r="IE123" s="152">
        <v>42565</v>
      </c>
      <c r="IF123" s="186">
        <v>3.7389999999999999</v>
      </c>
      <c r="IG123" s="49"/>
      <c r="IH123" s="187"/>
      <c r="II123" s="152">
        <v>42565</v>
      </c>
      <c r="IJ123" s="186">
        <v>3.8</v>
      </c>
      <c r="IK123" s="49"/>
    </row>
    <row r="124" spans="2:245" x14ac:dyDescent="0.35">
      <c r="B124" s="187"/>
      <c r="C124" s="152">
        <v>42566</v>
      </c>
      <c r="D124" s="186"/>
      <c r="E124" s="186"/>
      <c r="F124" s="187"/>
      <c r="G124" s="152">
        <v>42566</v>
      </c>
      <c r="H124" s="186">
        <v>3.028</v>
      </c>
      <c r="I124" s="49"/>
      <c r="J124" s="186"/>
      <c r="K124" s="152">
        <v>42566</v>
      </c>
      <c r="L124" s="186">
        <v>2.871</v>
      </c>
      <c r="M124" s="49"/>
      <c r="N124" s="187"/>
      <c r="O124" s="152">
        <v>42566</v>
      </c>
      <c r="P124" s="186">
        <v>2.8</v>
      </c>
      <c r="Q124" s="49"/>
      <c r="R124" s="186"/>
      <c r="S124" s="152">
        <v>42566</v>
      </c>
      <c r="T124" s="186">
        <v>3.0640000000000001</v>
      </c>
      <c r="U124" s="186"/>
      <c r="V124" s="187"/>
      <c r="W124" s="152">
        <v>42566</v>
      </c>
      <c r="X124" s="186">
        <v>3.2959999999999998</v>
      </c>
      <c r="Y124" s="49"/>
      <c r="Z124" s="186"/>
      <c r="AA124" s="152">
        <v>42566</v>
      </c>
      <c r="AB124" s="186">
        <v>3.5470000000000002</v>
      </c>
      <c r="AC124" s="49"/>
      <c r="AD124" s="186"/>
      <c r="AE124" s="152">
        <v>42566</v>
      </c>
      <c r="AF124" s="186"/>
      <c r="AG124" s="186"/>
      <c r="AH124" s="187"/>
      <c r="AI124" s="152">
        <v>42566</v>
      </c>
      <c r="AJ124" s="186"/>
      <c r="AK124" s="49"/>
      <c r="AL124" s="186"/>
      <c r="AM124" s="152">
        <v>42566</v>
      </c>
      <c r="AN124" s="186">
        <v>3.0459999999999998</v>
      </c>
      <c r="AO124" s="49"/>
      <c r="AP124" s="186"/>
      <c r="AQ124" s="152">
        <v>42566</v>
      </c>
      <c r="AR124" s="186">
        <v>3.4359999999999999</v>
      </c>
      <c r="AS124" s="49"/>
      <c r="AT124" s="186"/>
      <c r="AU124" s="152">
        <v>42566</v>
      </c>
      <c r="AV124" s="186">
        <v>3.4790000000000001</v>
      </c>
      <c r="AW124" s="186"/>
      <c r="AX124" s="187"/>
      <c r="AY124" s="152">
        <v>42566</v>
      </c>
      <c r="AZ124" s="186">
        <v>3.661</v>
      </c>
      <c r="BA124" s="49"/>
      <c r="BB124" s="187"/>
      <c r="BC124" s="152">
        <v>42566</v>
      </c>
      <c r="BD124" s="186">
        <v>4.2249999999999996</v>
      </c>
      <c r="BE124" s="49"/>
      <c r="BF124" s="187"/>
      <c r="BG124" s="152">
        <v>42566</v>
      </c>
      <c r="BH124" s="186">
        <v>3.125</v>
      </c>
      <c r="BI124" s="49"/>
      <c r="BJ124" s="186"/>
      <c r="BK124" s="152">
        <v>42566</v>
      </c>
      <c r="BL124" s="186">
        <v>3.3130000000000002</v>
      </c>
      <c r="BM124" s="186"/>
      <c r="BN124" s="187"/>
      <c r="BO124" s="152">
        <v>42566</v>
      </c>
      <c r="BP124" s="186">
        <v>3.516</v>
      </c>
      <c r="BQ124" s="49"/>
      <c r="BR124" s="186"/>
      <c r="BS124" s="152">
        <v>42566</v>
      </c>
      <c r="BT124" s="186">
        <v>4.048</v>
      </c>
      <c r="BU124" s="49"/>
      <c r="BV124" s="186"/>
      <c r="BW124" s="152">
        <v>42566</v>
      </c>
      <c r="BX124" s="186"/>
      <c r="BY124" s="186"/>
      <c r="BZ124" s="187"/>
      <c r="CA124" s="152">
        <v>42566</v>
      </c>
      <c r="CB124" s="186">
        <v>3.5920000000000001</v>
      </c>
      <c r="CC124" s="49"/>
      <c r="CD124" s="187"/>
      <c r="CE124" s="152">
        <v>42566</v>
      </c>
      <c r="CF124" s="186">
        <v>3.9590000000000001</v>
      </c>
      <c r="CG124" s="49"/>
      <c r="CH124" s="186"/>
      <c r="CI124" s="152">
        <v>42566</v>
      </c>
      <c r="CJ124" s="186">
        <v>3.6879999999999997</v>
      </c>
      <c r="CK124" s="186"/>
      <c r="CL124" s="187"/>
      <c r="CM124" s="152">
        <v>42566</v>
      </c>
      <c r="CN124" s="186"/>
      <c r="CO124" s="49"/>
      <c r="CP124" s="186"/>
      <c r="CQ124" s="152">
        <v>42566</v>
      </c>
      <c r="CR124" s="186">
        <v>3.177</v>
      </c>
      <c r="CS124" s="186"/>
      <c r="CT124" s="187"/>
      <c r="CU124" s="152">
        <v>42566</v>
      </c>
      <c r="CV124" s="186">
        <v>3.484</v>
      </c>
      <c r="CW124" s="49"/>
      <c r="CX124" s="187"/>
      <c r="CY124" s="152">
        <v>42566</v>
      </c>
      <c r="CZ124" s="186">
        <v>3.476</v>
      </c>
      <c r="DA124" s="49"/>
      <c r="DB124" s="186"/>
      <c r="DC124" s="152">
        <v>42566</v>
      </c>
      <c r="DD124" s="186">
        <v>3.766</v>
      </c>
      <c r="DE124" s="186"/>
      <c r="DF124" s="190"/>
      <c r="DG124" s="194">
        <v>42566</v>
      </c>
      <c r="DH124" s="247">
        <v>3.798</v>
      </c>
      <c r="DI124" s="191"/>
      <c r="DJ124" s="187"/>
      <c r="DK124" s="152">
        <v>42566</v>
      </c>
      <c r="DL124" s="186"/>
      <c r="DM124" s="49"/>
      <c r="DN124" s="186"/>
      <c r="DO124" s="152">
        <v>42566</v>
      </c>
      <c r="DP124" s="186"/>
      <c r="DQ124" s="186"/>
      <c r="DR124" s="187"/>
      <c r="DS124" s="152">
        <v>42566</v>
      </c>
      <c r="DT124" s="186">
        <v>2.7589999999999999</v>
      </c>
      <c r="DU124" s="49"/>
      <c r="DV124" s="187"/>
      <c r="DW124" s="152">
        <v>42566</v>
      </c>
      <c r="DX124" s="186">
        <v>2.91</v>
      </c>
      <c r="DY124" s="49"/>
      <c r="DZ124" s="187"/>
      <c r="EA124" s="152">
        <v>42566</v>
      </c>
      <c r="EB124" s="186">
        <v>2.9430000000000001</v>
      </c>
      <c r="EC124" s="49"/>
      <c r="ED124" s="186"/>
      <c r="EE124" s="152">
        <v>42566</v>
      </c>
      <c r="EF124" s="186">
        <v>3.0129999999999999</v>
      </c>
      <c r="EG124" s="186"/>
      <c r="EH124" s="187"/>
      <c r="EI124" s="152">
        <v>42566</v>
      </c>
      <c r="EJ124" s="186">
        <v>3.0830000000000002</v>
      </c>
      <c r="EK124" s="49"/>
      <c r="EL124" s="187"/>
      <c r="EM124" s="152">
        <v>42566</v>
      </c>
      <c r="EN124" s="186">
        <v>3.3069999999999999</v>
      </c>
      <c r="EO124" s="49"/>
      <c r="EP124" s="187"/>
      <c r="EQ124" s="152">
        <v>42566</v>
      </c>
      <c r="ER124" s="186">
        <v>3.4390000000000001</v>
      </c>
      <c r="ES124" s="49"/>
      <c r="ET124" s="187"/>
      <c r="EU124" s="152">
        <v>42566</v>
      </c>
      <c r="EV124" s="186">
        <v>4.0149999999999997</v>
      </c>
      <c r="EW124" s="49"/>
      <c r="EX124" s="186"/>
      <c r="EY124" s="152">
        <v>42566</v>
      </c>
      <c r="EZ124" s="63"/>
      <c r="FA124" s="186"/>
      <c r="FB124" s="187"/>
      <c r="FC124" s="152">
        <v>42566</v>
      </c>
      <c r="FD124" s="186"/>
      <c r="FE124" s="49"/>
      <c r="FF124" s="186"/>
      <c r="FG124" s="152">
        <v>42566</v>
      </c>
      <c r="FH124" s="186"/>
      <c r="FI124" s="186"/>
      <c r="FJ124" s="187"/>
      <c r="FK124" s="152">
        <v>42566</v>
      </c>
      <c r="FL124" s="186"/>
      <c r="FM124" s="49"/>
      <c r="FN124" s="186"/>
      <c r="FO124" s="152">
        <v>42566</v>
      </c>
      <c r="FP124" s="186">
        <v>3.1779999999999999</v>
      </c>
      <c r="FQ124" s="186"/>
      <c r="FR124" s="187"/>
      <c r="FS124" s="152">
        <v>42566</v>
      </c>
      <c r="FT124" s="186">
        <v>3.5949999999999998</v>
      </c>
      <c r="FU124" s="186"/>
      <c r="FV124" s="187"/>
      <c r="FW124" s="152">
        <v>42566</v>
      </c>
      <c r="FX124" s="186">
        <v>3.718</v>
      </c>
      <c r="FY124" s="186"/>
      <c r="FZ124" s="187"/>
      <c r="GA124" s="152">
        <v>42566</v>
      </c>
      <c r="GB124" s="186"/>
      <c r="GC124" s="186"/>
      <c r="GD124" s="187"/>
      <c r="GE124" s="152">
        <v>42566</v>
      </c>
      <c r="GF124" s="186"/>
      <c r="GG124" s="49"/>
      <c r="GH124" s="186"/>
      <c r="GI124" s="152">
        <v>42566</v>
      </c>
      <c r="GJ124" s="186"/>
      <c r="GK124" s="186"/>
      <c r="GL124" s="187"/>
      <c r="GM124" s="152">
        <v>42566</v>
      </c>
      <c r="GN124" s="186"/>
      <c r="GO124" s="49"/>
      <c r="GP124" s="186"/>
      <c r="GQ124" s="152">
        <v>42566</v>
      </c>
      <c r="GR124" s="186">
        <v>3.1080000000000001</v>
      </c>
      <c r="GS124" s="49"/>
      <c r="GT124" s="186"/>
      <c r="GU124" s="152">
        <v>42566</v>
      </c>
      <c r="GV124" s="186">
        <v>3.6320000000000001</v>
      </c>
      <c r="GW124" s="49"/>
      <c r="GX124" s="186"/>
      <c r="GY124" s="152">
        <v>42566</v>
      </c>
      <c r="GZ124" s="186">
        <v>3.8029999999999999</v>
      </c>
      <c r="HA124" s="186"/>
      <c r="HB124" s="187"/>
      <c r="HC124" s="152">
        <v>42566</v>
      </c>
      <c r="HD124" s="186">
        <v>3.9249999999999998</v>
      </c>
      <c r="HE124" s="49"/>
      <c r="HF124" s="186"/>
      <c r="HG124" s="152">
        <v>42566</v>
      </c>
      <c r="HH124" s="186">
        <v>4.08</v>
      </c>
      <c r="HI124" s="49"/>
      <c r="HJ124" s="187"/>
      <c r="HK124" s="152">
        <v>42566</v>
      </c>
      <c r="HL124" s="186">
        <v>4.5199999999999996</v>
      </c>
      <c r="HM124" s="49"/>
      <c r="HN124" s="186"/>
      <c r="HO124" s="152">
        <v>42566</v>
      </c>
      <c r="HP124" s="186"/>
      <c r="HQ124" s="186"/>
      <c r="HR124" s="187"/>
      <c r="HS124" s="152">
        <v>42566</v>
      </c>
      <c r="HT124" s="186">
        <v>3.2240000000000002</v>
      </c>
      <c r="HU124" s="49"/>
      <c r="HV124" s="187"/>
      <c r="HW124" s="152">
        <v>42566</v>
      </c>
      <c r="HX124" s="186">
        <v>3.7490000000000001</v>
      </c>
      <c r="HY124" s="49"/>
      <c r="HZ124" s="186"/>
      <c r="IA124" s="152">
        <v>42566</v>
      </c>
      <c r="IB124" s="186">
        <v>3.3449999999999998</v>
      </c>
      <c r="IC124" s="186"/>
      <c r="ID124" s="187"/>
      <c r="IE124" s="152">
        <v>42566</v>
      </c>
      <c r="IF124" s="186">
        <v>3.77</v>
      </c>
      <c r="IG124" s="49"/>
      <c r="IH124" s="187"/>
      <c r="II124" s="152">
        <v>42566</v>
      </c>
      <c r="IJ124" s="186">
        <v>3.8029999999999999</v>
      </c>
      <c r="IK124" s="49"/>
    </row>
    <row r="125" spans="2:245" x14ac:dyDescent="0.35">
      <c r="B125" s="187"/>
      <c r="C125" s="152">
        <v>42569</v>
      </c>
      <c r="D125" s="186"/>
      <c r="E125" s="186"/>
      <c r="F125" s="187"/>
      <c r="G125" s="152">
        <v>42569</v>
      </c>
      <c r="H125" s="186">
        <v>3.0129999999999999</v>
      </c>
      <c r="I125" s="49"/>
      <c r="J125" s="186"/>
      <c r="K125" s="152">
        <v>42569</v>
      </c>
      <c r="L125" s="186">
        <v>2.8660000000000001</v>
      </c>
      <c r="M125" s="49"/>
      <c r="N125" s="187"/>
      <c r="O125" s="152">
        <v>42569</v>
      </c>
      <c r="P125" s="186">
        <v>2.8</v>
      </c>
      <c r="Q125" s="49"/>
      <c r="R125" s="186"/>
      <c r="S125" s="152">
        <v>42569</v>
      </c>
      <c r="T125" s="186">
        <v>3.03</v>
      </c>
      <c r="U125" s="186"/>
      <c r="V125" s="187"/>
      <c r="W125" s="152">
        <v>42569</v>
      </c>
      <c r="X125" s="186">
        <v>3.266</v>
      </c>
      <c r="Y125" s="49"/>
      <c r="Z125" s="186"/>
      <c r="AA125" s="152">
        <v>42569</v>
      </c>
      <c r="AB125" s="186">
        <v>3.5419999999999998</v>
      </c>
      <c r="AC125" s="49"/>
      <c r="AD125" s="186"/>
      <c r="AE125" s="152">
        <v>42569</v>
      </c>
      <c r="AF125" s="186"/>
      <c r="AG125" s="186"/>
      <c r="AH125" s="187"/>
      <c r="AI125" s="152">
        <v>42569</v>
      </c>
      <c r="AJ125" s="186"/>
      <c r="AK125" s="49"/>
      <c r="AL125" s="186"/>
      <c r="AM125" s="152">
        <v>42569</v>
      </c>
      <c r="AN125" s="186">
        <v>3.048</v>
      </c>
      <c r="AO125" s="49"/>
      <c r="AP125" s="186"/>
      <c r="AQ125" s="152">
        <v>42569</v>
      </c>
      <c r="AR125" s="186">
        <v>3.4020000000000001</v>
      </c>
      <c r="AS125" s="49"/>
      <c r="AT125" s="186"/>
      <c r="AU125" s="152">
        <v>42569</v>
      </c>
      <c r="AV125" s="186">
        <v>3.4460000000000002</v>
      </c>
      <c r="AW125" s="186"/>
      <c r="AX125" s="187"/>
      <c r="AY125" s="152">
        <v>42569</v>
      </c>
      <c r="AZ125" s="186">
        <v>3.6390000000000002</v>
      </c>
      <c r="BA125" s="49"/>
      <c r="BB125" s="187"/>
      <c r="BC125" s="152">
        <v>42569</v>
      </c>
      <c r="BD125" s="186">
        <v>4.2009999999999996</v>
      </c>
      <c r="BE125" s="49"/>
      <c r="BF125" s="187"/>
      <c r="BG125" s="152">
        <v>42569</v>
      </c>
      <c r="BH125" s="186">
        <v>3.1349999999999998</v>
      </c>
      <c r="BI125" s="49"/>
      <c r="BJ125" s="186"/>
      <c r="BK125" s="152">
        <v>42569</v>
      </c>
      <c r="BL125" s="186">
        <v>3.2759999999999998</v>
      </c>
      <c r="BM125" s="186"/>
      <c r="BN125" s="187"/>
      <c r="BO125" s="152">
        <v>42569</v>
      </c>
      <c r="BP125" s="186">
        <v>3.4830000000000001</v>
      </c>
      <c r="BQ125" s="49"/>
      <c r="BR125" s="186"/>
      <c r="BS125" s="152">
        <v>42569</v>
      </c>
      <c r="BT125" s="186">
        <v>4.0149999999999997</v>
      </c>
      <c r="BU125" s="49"/>
      <c r="BV125" s="186"/>
      <c r="BW125" s="152">
        <v>42569</v>
      </c>
      <c r="BX125" s="186"/>
      <c r="BY125" s="186"/>
      <c r="BZ125" s="187"/>
      <c r="CA125" s="152">
        <v>42569</v>
      </c>
      <c r="CB125" s="186">
        <v>3.5590000000000002</v>
      </c>
      <c r="CC125" s="49"/>
      <c r="CD125" s="187"/>
      <c r="CE125" s="152">
        <v>42569</v>
      </c>
      <c r="CF125" s="186">
        <v>3.9319999999999999</v>
      </c>
      <c r="CG125" s="49"/>
      <c r="CH125" s="186"/>
      <c r="CI125" s="152">
        <v>42569</v>
      </c>
      <c r="CJ125" s="186">
        <v>3.6579999999999999</v>
      </c>
      <c r="CK125" s="186"/>
      <c r="CL125" s="187"/>
      <c r="CM125" s="152">
        <v>42569</v>
      </c>
      <c r="CN125" s="186"/>
      <c r="CO125" s="49"/>
      <c r="CP125" s="186"/>
      <c r="CQ125" s="152">
        <v>42569</v>
      </c>
      <c r="CR125" s="186">
        <v>3.1480000000000001</v>
      </c>
      <c r="CS125" s="186"/>
      <c r="CT125" s="187"/>
      <c r="CU125" s="152">
        <v>42569</v>
      </c>
      <c r="CV125" s="186">
        <v>3.444</v>
      </c>
      <c r="CW125" s="49"/>
      <c r="CX125" s="187"/>
      <c r="CY125" s="152">
        <v>42569</v>
      </c>
      <c r="CZ125" s="186">
        <v>3.4409999999999998</v>
      </c>
      <c r="DA125" s="49"/>
      <c r="DB125" s="186"/>
      <c r="DC125" s="152">
        <v>42569</v>
      </c>
      <c r="DD125" s="186">
        <v>3.734</v>
      </c>
      <c r="DE125" s="186"/>
      <c r="DF125" s="190"/>
      <c r="DG125" s="194">
        <v>42569</v>
      </c>
      <c r="DH125" s="247">
        <v>3.7690000000000001</v>
      </c>
      <c r="DI125" s="191"/>
      <c r="DJ125" s="187"/>
      <c r="DK125" s="152">
        <v>42569</v>
      </c>
      <c r="DL125" s="186"/>
      <c r="DM125" s="49"/>
      <c r="DN125" s="186"/>
      <c r="DO125" s="152">
        <v>42569</v>
      </c>
      <c r="DP125" s="186"/>
      <c r="DQ125" s="186"/>
      <c r="DR125" s="187"/>
      <c r="DS125" s="152">
        <v>42569</v>
      </c>
      <c r="DT125" s="186">
        <v>2.7330000000000001</v>
      </c>
      <c r="DU125" s="49"/>
      <c r="DV125" s="187"/>
      <c r="DW125" s="152">
        <v>42569</v>
      </c>
      <c r="DX125" s="186">
        <v>2.871</v>
      </c>
      <c r="DY125" s="49"/>
      <c r="DZ125" s="187"/>
      <c r="EA125" s="152">
        <v>42569</v>
      </c>
      <c r="EB125" s="186">
        <v>2.9089999999999998</v>
      </c>
      <c r="EC125" s="49"/>
      <c r="ED125" s="186"/>
      <c r="EE125" s="152">
        <v>42569</v>
      </c>
      <c r="EF125" s="186">
        <v>2.98</v>
      </c>
      <c r="EG125" s="186"/>
      <c r="EH125" s="187"/>
      <c r="EI125" s="152">
        <v>42569</v>
      </c>
      <c r="EJ125" s="186">
        <v>3.0510000000000002</v>
      </c>
      <c r="EK125" s="49"/>
      <c r="EL125" s="187"/>
      <c r="EM125" s="152">
        <v>42569</v>
      </c>
      <c r="EN125" s="186">
        <v>3.2800000000000002</v>
      </c>
      <c r="EO125" s="49"/>
      <c r="EP125" s="187"/>
      <c r="EQ125" s="152">
        <v>42569</v>
      </c>
      <c r="ER125" s="186">
        <v>3.4260000000000002</v>
      </c>
      <c r="ES125" s="49"/>
      <c r="ET125" s="187"/>
      <c r="EU125" s="152">
        <v>42569</v>
      </c>
      <c r="EV125" s="186">
        <v>4.0419999999999998</v>
      </c>
      <c r="EW125" s="49"/>
      <c r="EX125" s="186"/>
      <c r="EY125" s="152">
        <v>42569</v>
      </c>
      <c r="EZ125" s="63"/>
      <c r="FA125" s="186"/>
      <c r="FB125" s="187"/>
      <c r="FC125" s="152">
        <v>42569</v>
      </c>
      <c r="FD125" s="186"/>
      <c r="FE125" s="49"/>
      <c r="FF125" s="186"/>
      <c r="FG125" s="152">
        <v>42569</v>
      </c>
      <c r="FH125" s="186"/>
      <c r="FI125" s="186"/>
      <c r="FJ125" s="187"/>
      <c r="FK125" s="152">
        <v>42569</v>
      </c>
      <c r="FL125" s="186"/>
      <c r="FM125" s="49"/>
      <c r="FN125" s="186"/>
      <c r="FO125" s="152">
        <v>42569</v>
      </c>
      <c r="FP125" s="186">
        <v>3.145</v>
      </c>
      <c r="FQ125" s="186"/>
      <c r="FR125" s="187"/>
      <c r="FS125" s="152">
        <v>42569</v>
      </c>
      <c r="FT125" s="186">
        <v>3.5670000000000002</v>
      </c>
      <c r="FU125" s="186"/>
      <c r="FV125" s="187"/>
      <c r="FW125" s="152">
        <v>42569</v>
      </c>
      <c r="FX125" s="186">
        <v>3.6890000000000001</v>
      </c>
      <c r="FY125" s="186"/>
      <c r="FZ125" s="187"/>
      <c r="GA125" s="152">
        <v>42569</v>
      </c>
      <c r="GB125" s="186"/>
      <c r="GC125" s="186"/>
      <c r="GD125" s="187"/>
      <c r="GE125" s="152">
        <v>42569</v>
      </c>
      <c r="GF125" s="186"/>
      <c r="GG125" s="49"/>
      <c r="GH125" s="186"/>
      <c r="GI125" s="152">
        <v>42569</v>
      </c>
      <c r="GJ125" s="186"/>
      <c r="GK125" s="186"/>
      <c r="GL125" s="187"/>
      <c r="GM125" s="152">
        <v>42569</v>
      </c>
      <c r="GN125" s="186"/>
      <c r="GO125" s="49"/>
      <c r="GP125" s="186"/>
      <c r="GQ125" s="152">
        <v>42569</v>
      </c>
      <c r="GR125" s="186">
        <v>3.0750000000000002</v>
      </c>
      <c r="GS125" s="49"/>
      <c r="GT125" s="186"/>
      <c r="GU125" s="152">
        <v>42569</v>
      </c>
      <c r="GV125" s="186">
        <v>3.6</v>
      </c>
      <c r="GW125" s="49"/>
      <c r="GX125" s="186"/>
      <c r="GY125" s="152">
        <v>42569</v>
      </c>
      <c r="GZ125" s="186">
        <v>3.774</v>
      </c>
      <c r="HA125" s="186"/>
      <c r="HB125" s="187"/>
      <c r="HC125" s="152">
        <v>42569</v>
      </c>
      <c r="HD125" s="186">
        <v>3.8970000000000002</v>
      </c>
      <c r="HE125" s="49"/>
      <c r="HF125" s="186"/>
      <c r="HG125" s="152">
        <v>42569</v>
      </c>
      <c r="HH125" s="186">
        <v>4.0510000000000002</v>
      </c>
      <c r="HI125" s="49"/>
      <c r="HJ125" s="187"/>
      <c r="HK125" s="152">
        <v>42569</v>
      </c>
      <c r="HL125" s="186">
        <v>4.492</v>
      </c>
      <c r="HM125" s="49"/>
      <c r="HN125" s="186"/>
      <c r="HO125" s="152">
        <v>42569</v>
      </c>
      <c r="HP125" s="186"/>
      <c r="HQ125" s="186"/>
      <c r="HR125" s="187"/>
      <c r="HS125" s="152">
        <v>42569</v>
      </c>
      <c r="HT125" s="186">
        <v>3.194</v>
      </c>
      <c r="HU125" s="49"/>
      <c r="HV125" s="187"/>
      <c r="HW125" s="152">
        <v>42569</v>
      </c>
      <c r="HX125" s="186">
        <v>3.742</v>
      </c>
      <c r="HY125" s="49"/>
      <c r="HZ125" s="186"/>
      <c r="IA125" s="152">
        <v>42569</v>
      </c>
      <c r="IB125" s="186">
        <v>3.3119999999999998</v>
      </c>
      <c r="IC125" s="186"/>
      <c r="ID125" s="187"/>
      <c r="IE125" s="152">
        <v>42569</v>
      </c>
      <c r="IF125" s="186">
        <v>3.7410000000000001</v>
      </c>
      <c r="IG125" s="49"/>
      <c r="IH125" s="187"/>
      <c r="II125" s="152">
        <v>42569</v>
      </c>
      <c r="IJ125" s="186">
        <v>3.7720000000000002</v>
      </c>
      <c r="IK125" s="49"/>
    </row>
    <row r="126" spans="2:245" x14ac:dyDescent="0.35">
      <c r="B126" s="187"/>
      <c r="C126" s="152">
        <v>42570</v>
      </c>
      <c r="D126" s="186"/>
      <c r="E126" s="186"/>
      <c r="F126" s="187"/>
      <c r="G126" s="152">
        <v>42570</v>
      </c>
      <c r="H126" s="186">
        <v>2.9430000000000001</v>
      </c>
      <c r="I126" s="49"/>
      <c r="J126" s="186"/>
      <c r="K126" s="152">
        <v>42570</v>
      </c>
      <c r="L126" s="186">
        <v>2.8129999999999997</v>
      </c>
      <c r="M126" s="49"/>
      <c r="N126" s="187"/>
      <c r="O126" s="152">
        <v>42570</v>
      </c>
      <c r="P126" s="186">
        <v>2.7090000000000001</v>
      </c>
      <c r="Q126" s="49"/>
      <c r="R126" s="186"/>
      <c r="S126" s="152">
        <v>42570</v>
      </c>
      <c r="T126" s="186">
        <v>2.9649999999999999</v>
      </c>
      <c r="U126" s="186"/>
      <c r="V126" s="187"/>
      <c r="W126" s="152">
        <v>42570</v>
      </c>
      <c r="X126" s="186">
        <v>3.2040000000000002</v>
      </c>
      <c r="Y126" s="49"/>
      <c r="Z126" s="186"/>
      <c r="AA126" s="152">
        <v>42570</v>
      </c>
      <c r="AB126" s="186">
        <v>3.4779999999999998</v>
      </c>
      <c r="AC126" s="49"/>
      <c r="AD126" s="186"/>
      <c r="AE126" s="152">
        <v>42570</v>
      </c>
      <c r="AF126" s="186"/>
      <c r="AG126" s="186"/>
      <c r="AH126" s="187"/>
      <c r="AI126" s="152">
        <v>42570</v>
      </c>
      <c r="AJ126" s="186"/>
      <c r="AK126" s="49"/>
      <c r="AL126" s="186"/>
      <c r="AM126" s="152">
        <v>42570</v>
      </c>
      <c r="AN126" s="186">
        <v>3.0150000000000001</v>
      </c>
      <c r="AO126" s="49"/>
      <c r="AP126" s="186"/>
      <c r="AQ126" s="152">
        <v>42570</v>
      </c>
      <c r="AR126" s="186">
        <v>3.3359999999999999</v>
      </c>
      <c r="AS126" s="49"/>
      <c r="AT126" s="186"/>
      <c r="AU126" s="152">
        <v>42570</v>
      </c>
      <c r="AV126" s="186">
        <v>3.3810000000000002</v>
      </c>
      <c r="AW126" s="186"/>
      <c r="AX126" s="187"/>
      <c r="AY126" s="152">
        <v>42570</v>
      </c>
      <c r="AZ126" s="186">
        <v>3.5819999999999999</v>
      </c>
      <c r="BA126" s="49"/>
      <c r="BB126" s="187"/>
      <c r="BC126" s="152">
        <v>42570</v>
      </c>
      <c r="BD126" s="186">
        <v>4.1379999999999999</v>
      </c>
      <c r="BE126" s="49"/>
      <c r="BF126" s="187"/>
      <c r="BG126" s="152">
        <v>42570</v>
      </c>
      <c r="BH126" s="186">
        <v>3.0870000000000002</v>
      </c>
      <c r="BI126" s="49"/>
      <c r="BJ126" s="186"/>
      <c r="BK126" s="152">
        <v>42570</v>
      </c>
      <c r="BL126" s="186">
        <v>3.2090000000000001</v>
      </c>
      <c r="BM126" s="186"/>
      <c r="BN126" s="187"/>
      <c r="BO126" s="152">
        <v>42570</v>
      </c>
      <c r="BP126" s="186">
        <v>3.4180000000000001</v>
      </c>
      <c r="BQ126" s="49"/>
      <c r="BR126" s="186"/>
      <c r="BS126" s="152">
        <v>42570</v>
      </c>
      <c r="BT126" s="186">
        <v>3.95</v>
      </c>
      <c r="BU126" s="49"/>
      <c r="BV126" s="186"/>
      <c r="BW126" s="152">
        <v>42570</v>
      </c>
      <c r="BX126" s="186"/>
      <c r="BY126" s="186"/>
      <c r="BZ126" s="187"/>
      <c r="CA126" s="152">
        <v>42570</v>
      </c>
      <c r="CB126" s="186">
        <v>3.496</v>
      </c>
      <c r="CC126" s="49"/>
      <c r="CD126" s="187"/>
      <c r="CE126" s="152">
        <v>42570</v>
      </c>
      <c r="CF126" s="186">
        <v>3.8639999999999999</v>
      </c>
      <c r="CG126" s="49"/>
      <c r="CH126" s="186"/>
      <c r="CI126" s="152">
        <v>42570</v>
      </c>
      <c r="CJ126" s="186">
        <v>3.5960000000000001</v>
      </c>
      <c r="CK126" s="186"/>
      <c r="CL126" s="187"/>
      <c r="CM126" s="152">
        <v>42570</v>
      </c>
      <c r="CN126" s="186"/>
      <c r="CO126" s="49"/>
      <c r="CP126" s="186"/>
      <c r="CQ126" s="152">
        <v>42570</v>
      </c>
      <c r="CR126" s="186">
        <v>3.101</v>
      </c>
      <c r="CS126" s="186"/>
      <c r="CT126" s="187"/>
      <c r="CU126" s="152">
        <v>42570</v>
      </c>
      <c r="CV126" s="186">
        <v>3.38</v>
      </c>
      <c r="CW126" s="49"/>
      <c r="CX126" s="187"/>
      <c r="CY126" s="152">
        <v>42570</v>
      </c>
      <c r="CZ126" s="186">
        <v>3.3740000000000001</v>
      </c>
      <c r="DA126" s="49"/>
      <c r="DB126" s="186"/>
      <c r="DC126" s="152">
        <v>42570</v>
      </c>
      <c r="DD126" s="186">
        <v>3.6680000000000001</v>
      </c>
      <c r="DE126" s="186"/>
      <c r="DF126" s="190"/>
      <c r="DG126" s="194">
        <v>42570</v>
      </c>
      <c r="DH126" s="247">
        <v>3.7069999999999999</v>
      </c>
      <c r="DI126" s="191"/>
      <c r="DJ126" s="187"/>
      <c r="DK126" s="152">
        <v>42570</v>
      </c>
      <c r="DL126" s="186"/>
      <c r="DM126" s="49"/>
      <c r="DN126" s="186"/>
      <c r="DO126" s="152">
        <v>42570</v>
      </c>
      <c r="DP126" s="186"/>
      <c r="DQ126" s="186"/>
      <c r="DR126" s="187"/>
      <c r="DS126" s="152">
        <v>42570</v>
      </c>
      <c r="DT126" s="186">
        <v>2.69</v>
      </c>
      <c r="DU126" s="49"/>
      <c r="DV126" s="187"/>
      <c r="DW126" s="152">
        <v>42570</v>
      </c>
      <c r="DX126" s="186">
        <v>2.8040000000000003</v>
      </c>
      <c r="DY126" s="49"/>
      <c r="DZ126" s="187"/>
      <c r="EA126" s="152">
        <v>42570</v>
      </c>
      <c r="EB126" s="186">
        <v>2.8420000000000001</v>
      </c>
      <c r="EC126" s="49"/>
      <c r="ED126" s="186"/>
      <c r="EE126" s="152">
        <v>42570</v>
      </c>
      <c r="EF126" s="186">
        <v>2.9140000000000001</v>
      </c>
      <c r="EG126" s="186"/>
      <c r="EH126" s="187"/>
      <c r="EI126" s="152">
        <v>42570</v>
      </c>
      <c r="EJ126" s="186">
        <v>2.9870000000000001</v>
      </c>
      <c r="EK126" s="49"/>
      <c r="EL126" s="187"/>
      <c r="EM126" s="152">
        <v>42570</v>
      </c>
      <c r="EN126" s="186">
        <v>3.2170000000000001</v>
      </c>
      <c r="EO126" s="49"/>
      <c r="EP126" s="187"/>
      <c r="EQ126" s="152">
        <v>42570</v>
      </c>
      <c r="ER126" s="186">
        <v>3.36</v>
      </c>
      <c r="ES126" s="49"/>
      <c r="ET126" s="187"/>
      <c r="EU126" s="152">
        <v>42570</v>
      </c>
      <c r="EV126" s="186">
        <v>3.9649999999999999</v>
      </c>
      <c r="EW126" s="49"/>
      <c r="EX126" s="186"/>
      <c r="EY126" s="152">
        <v>42570</v>
      </c>
      <c r="EZ126" s="63"/>
      <c r="FA126" s="186"/>
      <c r="FB126" s="187"/>
      <c r="FC126" s="152">
        <v>42570</v>
      </c>
      <c r="FD126" s="186"/>
      <c r="FE126" s="49"/>
      <c r="FF126" s="186"/>
      <c r="FG126" s="152">
        <v>42570</v>
      </c>
      <c r="FH126" s="186"/>
      <c r="FI126" s="186"/>
      <c r="FJ126" s="187"/>
      <c r="FK126" s="152">
        <v>42570</v>
      </c>
      <c r="FL126" s="186"/>
      <c r="FM126" s="49"/>
      <c r="FN126" s="186"/>
      <c r="FO126" s="152">
        <v>42570</v>
      </c>
      <c r="FP126" s="186">
        <v>3.0779999999999998</v>
      </c>
      <c r="FQ126" s="186"/>
      <c r="FR126" s="187"/>
      <c r="FS126" s="152">
        <v>42570</v>
      </c>
      <c r="FT126" s="186">
        <v>3.5049999999999999</v>
      </c>
      <c r="FU126" s="186"/>
      <c r="FV126" s="187"/>
      <c r="FW126" s="152">
        <v>42570</v>
      </c>
      <c r="FX126" s="186">
        <v>3.6230000000000002</v>
      </c>
      <c r="FY126" s="186"/>
      <c r="FZ126" s="187"/>
      <c r="GA126" s="152">
        <v>42570</v>
      </c>
      <c r="GB126" s="186"/>
      <c r="GC126" s="186"/>
      <c r="GD126" s="187"/>
      <c r="GE126" s="152">
        <v>42570</v>
      </c>
      <c r="GF126" s="186"/>
      <c r="GG126" s="49"/>
      <c r="GH126" s="186"/>
      <c r="GI126" s="152">
        <v>42570</v>
      </c>
      <c r="GJ126" s="186"/>
      <c r="GK126" s="186"/>
      <c r="GL126" s="187"/>
      <c r="GM126" s="152">
        <v>42570</v>
      </c>
      <c r="GN126" s="186"/>
      <c r="GO126" s="49"/>
      <c r="GP126" s="186"/>
      <c r="GQ126" s="152">
        <v>42570</v>
      </c>
      <c r="GR126" s="186">
        <v>3.0169999999999999</v>
      </c>
      <c r="GS126" s="49"/>
      <c r="GT126" s="186"/>
      <c r="GU126" s="152">
        <v>42570</v>
      </c>
      <c r="GV126" s="186">
        <v>3.5350000000000001</v>
      </c>
      <c r="GW126" s="49"/>
      <c r="GX126" s="186"/>
      <c r="GY126" s="152">
        <v>42570</v>
      </c>
      <c r="GZ126" s="186">
        <v>3.7130000000000001</v>
      </c>
      <c r="HA126" s="186"/>
      <c r="HB126" s="187"/>
      <c r="HC126" s="152">
        <v>42570</v>
      </c>
      <c r="HD126" s="186">
        <v>3.8359999999999999</v>
      </c>
      <c r="HE126" s="49"/>
      <c r="HF126" s="186"/>
      <c r="HG126" s="152">
        <v>42570</v>
      </c>
      <c r="HH126" s="186">
        <v>3.9849999999999999</v>
      </c>
      <c r="HI126" s="49"/>
      <c r="HJ126" s="187"/>
      <c r="HK126" s="152">
        <v>42570</v>
      </c>
      <c r="HL126" s="186">
        <v>4.4189999999999996</v>
      </c>
      <c r="HM126" s="49"/>
      <c r="HN126" s="186"/>
      <c r="HO126" s="152">
        <v>42570</v>
      </c>
      <c r="HP126" s="186"/>
      <c r="HQ126" s="186"/>
      <c r="HR126" s="187"/>
      <c r="HS126" s="152">
        <v>42570</v>
      </c>
      <c r="HT126" s="186">
        <v>3.15</v>
      </c>
      <c r="HU126" s="49"/>
      <c r="HV126" s="187"/>
      <c r="HW126" s="152">
        <v>42570</v>
      </c>
      <c r="HX126" s="186">
        <v>3.6760000000000002</v>
      </c>
      <c r="HY126" s="49"/>
      <c r="HZ126" s="186"/>
      <c r="IA126" s="152">
        <v>42570</v>
      </c>
      <c r="IB126" s="186">
        <v>3.246</v>
      </c>
      <c r="IC126" s="186"/>
      <c r="ID126" s="187"/>
      <c r="IE126" s="152">
        <v>42570</v>
      </c>
      <c r="IF126" s="186">
        <v>3.68</v>
      </c>
      <c r="IG126" s="49"/>
      <c r="IH126" s="187"/>
      <c r="II126" s="152">
        <v>42570</v>
      </c>
      <c r="IJ126" s="186">
        <v>3.7109999999999999</v>
      </c>
      <c r="IK126" s="49"/>
    </row>
    <row r="127" spans="2:245" x14ac:dyDescent="0.35">
      <c r="B127" s="187"/>
      <c r="C127" s="152">
        <v>42571</v>
      </c>
      <c r="D127" s="186"/>
      <c r="E127" s="186"/>
      <c r="F127" s="187"/>
      <c r="G127" s="152">
        <v>42571</v>
      </c>
      <c r="H127" s="186">
        <v>2.9430000000000001</v>
      </c>
      <c r="I127" s="49"/>
      <c r="J127" s="186"/>
      <c r="K127" s="152">
        <v>42571</v>
      </c>
      <c r="L127" s="186">
        <v>2.7709999999999999</v>
      </c>
      <c r="M127" s="49"/>
      <c r="N127" s="187"/>
      <c r="O127" s="152">
        <v>42571</v>
      </c>
      <c r="P127" s="186">
        <v>2.738</v>
      </c>
      <c r="Q127" s="49"/>
      <c r="R127" s="186"/>
      <c r="S127" s="152">
        <v>42571</v>
      </c>
      <c r="T127" s="186">
        <v>2.99</v>
      </c>
      <c r="U127" s="186"/>
      <c r="V127" s="187"/>
      <c r="W127" s="152">
        <v>42571</v>
      </c>
      <c r="X127" s="186">
        <v>3.2229999999999999</v>
      </c>
      <c r="Y127" s="49"/>
      <c r="Z127" s="186"/>
      <c r="AA127" s="152">
        <v>42571</v>
      </c>
      <c r="AB127" s="186">
        <v>3.4939999999999998</v>
      </c>
      <c r="AC127" s="49"/>
      <c r="AD127" s="186"/>
      <c r="AE127" s="152">
        <v>42571</v>
      </c>
      <c r="AF127" s="186"/>
      <c r="AG127" s="186"/>
      <c r="AH127" s="187"/>
      <c r="AI127" s="152">
        <v>42571</v>
      </c>
      <c r="AJ127" s="186"/>
      <c r="AK127" s="49"/>
      <c r="AL127" s="186"/>
      <c r="AM127" s="152">
        <v>42571</v>
      </c>
      <c r="AN127" s="186">
        <v>3.02</v>
      </c>
      <c r="AO127" s="49"/>
      <c r="AP127" s="186"/>
      <c r="AQ127" s="152">
        <v>42571</v>
      </c>
      <c r="AR127" s="186">
        <v>3.3620000000000001</v>
      </c>
      <c r="AS127" s="49"/>
      <c r="AT127" s="186"/>
      <c r="AU127" s="152">
        <v>42571</v>
      </c>
      <c r="AV127" s="186">
        <v>3.4050000000000002</v>
      </c>
      <c r="AW127" s="186"/>
      <c r="AX127" s="187"/>
      <c r="AY127" s="152">
        <v>42571</v>
      </c>
      <c r="AZ127" s="186">
        <v>3.597</v>
      </c>
      <c r="BA127" s="49"/>
      <c r="BB127" s="187"/>
      <c r="BC127" s="152">
        <v>42571</v>
      </c>
      <c r="BD127" s="186">
        <v>4.1509999999999998</v>
      </c>
      <c r="BE127" s="49"/>
      <c r="BF127" s="187"/>
      <c r="BG127" s="152">
        <v>42571</v>
      </c>
      <c r="BH127" s="186">
        <v>3.1040000000000001</v>
      </c>
      <c r="BI127" s="49"/>
      <c r="BJ127" s="186"/>
      <c r="BK127" s="152">
        <v>42571</v>
      </c>
      <c r="BL127" s="186">
        <v>3.2370000000000001</v>
      </c>
      <c r="BM127" s="186"/>
      <c r="BN127" s="187"/>
      <c r="BO127" s="152">
        <v>42571</v>
      </c>
      <c r="BP127" s="186">
        <v>3.4430000000000001</v>
      </c>
      <c r="BQ127" s="49"/>
      <c r="BR127" s="186"/>
      <c r="BS127" s="152">
        <v>42571</v>
      </c>
      <c r="BT127" s="186">
        <v>3.9660000000000002</v>
      </c>
      <c r="BU127" s="49"/>
      <c r="BV127" s="186"/>
      <c r="BW127" s="152">
        <v>42571</v>
      </c>
      <c r="BX127" s="186"/>
      <c r="BY127" s="186"/>
      <c r="BZ127" s="187"/>
      <c r="CA127" s="152">
        <v>42571</v>
      </c>
      <c r="CB127" s="186">
        <v>3.5179999999999998</v>
      </c>
      <c r="CC127" s="49"/>
      <c r="CD127" s="187"/>
      <c r="CE127" s="152">
        <v>42571</v>
      </c>
      <c r="CF127" s="186">
        <v>3.88</v>
      </c>
      <c r="CG127" s="49"/>
      <c r="CH127" s="186"/>
      <c r="CI127" s="152">
        <v>42571</v>
      </c>
      <c r="CJ127" s="186">
        <v>3.6139999999999999</v>
      </c>
      <c r="CK127" s="186"/>
      <c r="CL127" s="187"/>
      <c r="CM127" s="152">
        <v>42571</v>
      </c>
      <c r="CN127" s="186"/>
      <c r="CO127" s="49"/>
      <c r="CP127" s="186"/>
      <c r="CQ127" s="152">
        <v>42571</v>
      </c>
      <c r="CR127" s="186">
        <v>3.1259999999999999</v>
      </c>
      <c r="CS127" s="186"/>
      <c r="CT127" s="187"/>
      <c r="CU127" s="152">
        <v>42571</v>
      </c>
      <c r="CV127" s="186">
        <v>3.407</v>
      </c>
      <c r="CW127" s="49"/>
      <c r="CX127" s="187"/>
      <c r="CY127" s="152">
        <v>42571</v>
      </c>
      <c r="CZ127" s="186">
        <v>3.4</v>
      </c>
      <c r="DA127" s="49"/>
      <c r="DB127" s="186"/>
      <c r="DC127" s="152">
        <v>42571</v>
      </c>
      <c r="DD127" s="186">
        <v>3.6930000000000001</v>
      </c>
      <c r="DE127" s="186"/>
      <c r="DF127" s="190"/>
      <c r="DG127" s="194">
        <v>42571</v>
      </c>
      <c r="DH127" s="247">
        <v>3.722</v>
      </c>
      <c r="DI127" s="191"/>
      <c r="DJ127" s="187"/>
      <c r="DK127" s="152">
        <v>42571</v>
      </c>
      <c r="DL127" s="186"/>
      <c r="DM127" s="49"/>
      <c r="DN127" s="186"/>
      <c r="DO127" s="152">
        <v>42571</v>
      </c>
      <c r="DP127" s="186"/>
      <c r="DQ127" s="186"/>
      <c r="DR127" s="187"/>
      <c r="DS127" s="152">
        <v>42571</v>
      </c>
      <c r="DT127" s="186">
        <v>2.714</v>
      </c>
      <c r="DU127" s="49"/>
      <c r="DV127" s="187"/>
      <c r="DW127" s="152">
        <v>42571</v>
      </c>
      <c r="DX127" s="186">
        <v>2.8319999999999999</v>
      </c>
      <c r="DY127" s="49"/>
      <c r="DZ127" s="187"/>
      <c r="EA127" s="152">
        <v>42571</v>
      </c>
      <c r="EB127" s="186">
        <v>2.8689999999999998</v>
      </c>
      <c r="EC127" s="49"/>
      <c r="ED127" s="186"/>
      <c r="EE127" s="152">
        <v>42571</v>
      </c>
      <c r="EF127" s="186">
        <v>2.94</v>
      </c>
      <c r="EG127" s="186"/>
      <c r="EH127" s="187"/>
      <c r="EI127" s="152">
        <v>42571</v>
      </c>
      <c r="EJ127" s="186">
        <v>3.012</v>
      </c>
      <c r="EK127" s="49"/>
      <c r="EL127" s="187"/>
      <c r="EM127" s="152">
        <v>42571</v>
      </c>
      <c r="EN127" s="186">
        <v>3.2320000000000002</v>
      </c>
      <c r="EO127" s="49"/>
      <c r="EP127" s="187"/>
      <c r="EQ127" s="152">
        <v>42571</v>
      </c>
      <c r="ER127" s="186">
        <v>3.3780000000000001</v>
      </c>
      <c r="ES127" s="49"/>
      <c r="ET127" s="187"/>
      <c r="EU127" s="152">
        <v>42571</v>
      </c>
      <c r="EV127" s="186">
        <v>3.9820000000000002</v>
      </c>
      <c r="EW127" s="49"/>
      <c r="EX127" s="186"/>
      <c r="EY127" s="152">
        <v>42571</v>
      </c>
      <c r="EZ127" s="63"/>
      <c r="FA127" s="186"/>
      <c r="FB127" s="187"/>
      <c r="FC127" s="152">
        <v>42571</v>
      </c>
      <c r="FD127" s="186"/>
      <c r="FE127" s="49"/>
      <c r="FF127" s="186"/>
      <c r="FG127" s="152">
        <v>42571</v>
      </c>
      <c r="FH127" s="186"/>
      <c r="FI127" s="186"/>
      <c r="FJ127" s="187"/>
      <c r="FK127" s="152">
        <v>42571</v>
      </c>
      <c r="FL127" s="186"/>
      <c r="FM127" s="49"/>
      <c r="FN127" s="186"/>
      <c r="FO127" s="152">
        <v>42571</v>
      </c>
      <c r="FP127" s="186">
        <v>3.105</v>
      </c>
      <c r="FQ127" s="186"/>
      <c r="FR127" s="187"/>
      <c r="FS127" s="152">
        <v>42571</v>
      </c>
      <c r="FT127" s="186">
        <v>3.5220000000000002</v>
      </c>
      <c r="FU127" s="186"/>
      <c r="FV127" s="187"/>
      <c r="FW127" s="152">
        <v>42571</v>
      </c>
      <c r="FX127" s="186">
        <v>3.641</v>
      </c>
      <c r="FY127" s="186"/>
      <c r="FZ127" s="187"/>
      <c r="GA127" s="152">
        <v>42571</v>
      </c>
      <c r="GB127" s="186"/>
      <c r="GC127" s="186"/>
      <c r="GD127" s="187"/>
      <c r="GE127" s="152">
        <v>42571</v>
      </c>
      <c r="GF127" s="186"/>
      <c r="GG127" s="49"/>
      <c r="GH127" s="186"/>
      <c r="GI127" s="152">
        <v>42571</v>
      </c>
      <c r="GJ127" s="186"/>
      <c r="GK127" s="186"/>
      <c r="GL127" s="187"/>
      <c r="GM127" s="152">
        <v>42571</v>
      </c>
      <c r="GN127" s="186"/>
      <c r="GO127" s="49"/>
      <c r="GP127" s="186"/>
      <c r="GQ127" s="152">
        <v>42571</v>
      </c>
      <c r="GR127" s="186">
        <v>3.0449999999999999</v>
      </c>
      <c r="GS127" s="49"/>
      <c r="GT127" s="186"/>
      <c r="GU127" s="152">
        <v>42571</v>
      </c>
      <c r="GV127" s="186">
        <v>3.56</v>
      </c>
      <c r="GW127" s="49"/>
      <c r="GX127" s="186"/>
      <c r="GY127" s="152">
        <v>42571</v>
      </c>
      <c r="GZ127" s="186">
        <v>3.7290000000000001</v>
      </c>
      <c r="HA127" s="186"/>
      <c r="HB127" s="187"/>
      <c r="HC127" s="152">
        <v>42571</v>
      </c>
      <c r="HD127" s="186">
        <v>3.85</v>
      </c>
      <c r="HE127" s="49"/>
      <c r="HF127" s="186"/>
      <c r="HG127" s="152">
        <v>42571</v>
      </c>
      <c r="HH127" s="186">
        <v>4.0019999999999998</v>
      </c>
      <c r="HI127" s="49"/>
      <c r="HJ127" s="187"/>
      <c r="HK127" s="152">
        <v>42571</v>
      </c>
      <c r="HL127" s="186">
        <v>4.4329999999999998</v>
      </c>
      <c r="HM127" s="49"/>
      <c r="HN127" s="186"/>
      <c r="HO127" s="152">
        <v>42571</v>
      </c>
      <c r="HP127" s="186"/>
      <c r="HQ127" s="186"/>
      <c r="HR127" s="187"/>
      <c r="HS127" s="152">
        <v>42571</v>
      </c>
      <c r="HT127" s="186">
        <v>3.1749999999999998</v>
      </c>
      <c r="HU127" s="49"/>
      <c r="HV127" s="187"/>
      <c r="HW127" s="152">
        <v>42571</v>
      </c>
      <c r="HX127" s="186">
        <v>3.6930000000000001</v>
      </c>
      <c r="HY127" s="49"/>
      <c r="HZ127" s="186"/>
      <c r="IA127" s="152">
        <v>42571</v>
      </c>
      <c r="IB127" s="186">
        <v>3.2789999999999999</v>
      </c>
      <c r="IC127" s="186"/>
      <c r="ID127" s="187"/>
      <c r="IE127" s="152">
        <v>42571</v>
      </c>
      <c r="IF127" s="186">
        <v>3.6959999999999997</v>
      </c>
      <c r="IG127" s="49"/>
      <c r="IH127" s="187"/>
      <c r="II127" s="152">
        <v>42571</v>
      </c>
      <c r="IJ127" s="186">
        <v>3.7279999999999998</v>
      </c>
      <c r="IK127" s="49"/>
    </row>
    <row r="128" spans="2:245" x14ac:dyDescent="0.35">
      <c r="B128" s="187"/>
      <c r="C128" s="152">
        <v>42572</v>
      </c>
      <c r="D128" s="186"/>
      <c r="E128" s="186"/>
      <c r="F128" s="187"/>
      <c r="G128" s="152">
        <v>42572</v>
      </c>
      <c r="H128" s="186">
        <v>2.9319999999999999</v>
      </c>
      <c r="I128" s="49"/>
      <c r="J128" s="186"/>
      <c r="K128" s="152">
        <v>42572</v>
      </c>
      <c r="L128" s="186">
        <v>2.7890000000000001</v>
      </c>
      <c r="M128" s="49"/>
      <c r="N128" s="187"/>
      <c r="O128" s="152">
        <v>42572</v>
      </c>
      <c r="P128" s="186">
        <v>2.6859999999999999</v>
      </c>
      <c r="Q128" s="49"/>
      <c r="R128" s="186"/>
      <c r="S128" s="152">
        <v>42572</v>
      </c>
      <c r="T128" s="186">
        <v>2.9350000000000001</v>
      </c>
      <c r="U128" s="186"/>
      <c r="V128" s="187"/>
      <c r="W128" s="152">
        <v>42572</v>
      </c>
      <c r="X128" s="186">
        <v>3.16</v>
      </c>
      <c r="Y128" s="49"/>
      <c r="Z128" s="186"/>
      <c r="AA128" s="152">
        <v>42572</v>
      </c>
      <c r="AB128" s="186">
        <v>3.4129999999999998</v>
      </c>
      <c r="AC128" s="49"/>
      <c r="AD128" s="186"/>
      <c r="AE128" s="152">
        <v>42572</v>
      </c>
      <c r="AF128" s="186"/>
      <c r="AG128" s="186"/>
      <c r="AH128" s="187"/>
      <c r="AI128" s="152">
        <v>42572</v>
      </c>
      <c r="AJ128" s="186"/>
      <c r="AK128" s="49"/>
      <c r="AL128" s="186"/>
      <c r="AM128" s="152">
        <v>42572</v>
      </c>
      <c r="AN128" s="186">
        <v>2.9859999999999998</v>
      </c>
      <c r="AO128" s="49"/>
      <c r="AP128" s="186"/>
      <c r="AQ128" s="152">
        <v>42572</v>
      </c>
      <c r="AR128" s="186">
        <v>3.3079999999999998</v>
      </c>
      <c r="AS128" s="49"/>
      <c r="AT128" s="186"/>
      <c r="AU128" s="152">
        <v>42572</v>
      </c>
      <c r="AV128" s="186">
        <v>3.3439999999999999</v>
      </c>
      <c r="AW128" s="186"/>
      <c r="AX128" s="187"/>
      <c r="AY128" s="152">
        <v>42572</v>
      </c>
      <c r="AZ128" s="186">
        <v>3.5380000000000003</v>
      </c>
      <c r="BA128" s="49"/>
      <c r="BB128" s="187"/>
      <c r="BC128" s="152">
        <v>42572</v>
      </c>
      <c r="BD128" s="186">
        <v>4.0940000000000003</v>
      </c>
      <c r="BE128" s="49"/>
      <c r="BF128" s="187"/>
      <c r="BG128" s="152">
        <v>42572</v>
      </c>
      <c r="BH128" s="186">
        <v>3.0609999999999999</v>
      </c>
      <c r="BI128" s="49"/>
      <c r="BJ128" s="186"/>
      <c r="BK128" s="152">
        <v>42572</v>
      </c>
      <c r="BL128" s="186">
        <v>3.1819999999999999</v>
      </c>
      <c r="BM128" s="186"/>
      <c r="BN128" s="187"/>
      <c r="BO128" s="152">
        <v>42572</v>
      </c>
      <c r="BP128" s="186">
        <v>3.3860000000000001</v>
      </c>
      <c r="BQ128" s="49"/>
      <c r="BR128" s="186"/>
      <c r="BS128" s="152">
        <v>42572</v>
      </c>
      <c r="BT128" s="186">
        <v>3.9079999999999999</v>
      </c>
      <c r="BU128" s="49"/>
      <c r="BV128" s="186"/>
      <c r="BW128" s="152">
        <v>42572</v>
      </c>
      <c r="BX128" s="186"/>
      <c r="BY128" s="186"/>
      <c r="BZ128" s="187"/>
      <c r="CA128" s="152">
        <v>42572</v>
      </c>
      <c r="CB128" s="186">
        <v>3.46</v>
      </c>
      <c r="CC128" s="49"/>
      <c r="CD128" s="187"/>
      <c r="CE128" s="152">
        <v>42572</v>
      </c>
      <c r="CF128" s="186">
        <v>3.8250000000000002</v>
      </c>
      <c r="CG128" s="49"/>
      <c r="CH128" s="186"/>
      <c r="CI128" s="152">
        <v>42572</v>
      </c>
      <c r="CJ128" s="186">
        <v>3.5510000000000002</v>
      </c>
      <c r="CK128" s="186"/>
      <c r="CL128" s="187"/>
      <c r="CM128" s="152">
        <v>42572</v>
      </c>
      <c r="CN128" s="186"/>
      <c r="CO128" s="49"/>
      <c r="CP128" s="186"/>
      <c r="CQ128" s="152">
        <v>42572</v>
      </c>
      <c r="CR128" s="186">
        <v>3.08</v>
      </c>
      <c r="CS128" s="186"/>
      <c r="CT128" s="187"/>
      <c r="CU128" s="152">
        <v>42572</v>
      </c>
      <c r="CV128" s="186">
        <v>3.3540000000000001</v>
      </c>
      <c r="CW128" s="49"/>
      <c r="CX128" s="187"/>
      <c r="CY128" s="152">
        <v>42572</v>
      </c>
      <c r="CZ128" s="186">
        <v>3.3460000000000001</v>
      </c>
      <c r="DA128" s="49"/>
      <c r="DB128" s="186"/>
      <c r="DC128" s="152">
        <v>42572</v>
      </c>
      <c r="DD128" s="186">
        <v>3.6349999999999998</v>
      </c>
      <c r="DE128" s="186"/>
      <c r="DF128" s="190"/>
      <c r="DG128" s="194">
        <v>42572</v>
      </c>
      <c r="DH128" s="247">
        <v>3.66</v>
      </c>
      <c r="DI128" s="191"/>
      <c r="DJ128" s="187"/>
      <c r="DK128" s="152">
        <v>42572</v>
      </c>
      <c r="DL128" s="186"/>
      <c r="DM128" s="49"/>
      <c r="DN128" s="186"/>
      <c r="DO128" s="152">
        <v>42572</v>
      </c>
      <c r="DP128" s="186"/>
      <c r="DQ128" s="186"/>
      <c r="DR128" s="187"/>
      <c r="DS128" s="152">
        <v>42572</v>
      </c>
      <c r="DT128" s="186">
        <v>2.6720000000000002</v>
      </c>
      <c r="DU128" s="49"/>
      <c r="DV128" s="187"/>
      <c r="DW128" s="152">
        <v>42572</v>
      </c>
      <c r="DX128" s="186">
        <v>2.7759999999999998</v>
      </c>
      <c r="DY128" s="49"/>
      <c r="DZ128" s="187"/>
      <c r="EA128" s="152">
        <v>42572</v>
      </c>
      <c r="EB128" s="186">
        <v>2.8149999999999999</v>
      </c>
      <c r="EC128" s="49"/>
      <c r="ED128" s="186"/>
      <c r="EE128" s="152">
        <v>42572</v>
      </c>
      <c r="EF128" s="186">
        <v>2.8849999999999998</v>
      </c>
      <c r="EG128" s="186"/>
      <c r="EH128" s="187"/>
      <c r="EI128" s="152">
        <v>42572</v>
      </c>
      <c r="EJ128" s="186">
        <v>2.9529999999999998</v>
      </c>
      <c r="EK128" s="49"/>
      <c r="EL128" s="187"/>
      <c r="EM128" s="152">
        <v>42572</v>
      </c>
      <c r="EN128" s="186">
        <v>3.1709999999999998</v>
      </c>
      <c r="EO128" s="49"/>
      <c r="EP128" s="187"/>
      <c r="EQ128" s="152">
        <v>42572</v>
      </c>
      <c r="ER128" s="186">
        <v>3.3050000000000002</v>
      </c>
      <c r="ES128" s="49"/>
      <c r="ET128" s="187"/>
      <c r="EU128" s="152">
        <v>42572</v>
      </c>
      <c r="EV128" s="186">
        <v>3.9430000000000001</v>
      </c>
      <c r="EW128" s="49"/>
      <c r="EX128" s="186"/>
      <c r="EY128" s="152">
        <v>42572</v>
      </c>
      <c r="EZ128" s="63"/>
      <c r="FA128" s="186"/>
      <c r="FB128" s="187"/>
      <c r="FC128" s="152">
        <v>42572</v>
      </c>
      <c r="FD128" s="186"/>
      <c r="FE128" s="49"/>
      <c r="FF128" s="186"/>
      <c r="FG128" s="152">
        <v>42572</v>
      </c>
      <c r="FH128" s="186"/>
      <c r="FI128" s="186"/>
      <c r="FJ128" s="187"/>
      <c r="FK128" s="152">
        <v>42572</v>
      </c>
      <c r="FL128" s="186"/>
      <c r="FM128" s="49"/>
      <c r="FN128" s="186"/>
      <c r="FO128" s="152">
        <v>42572</v>
      </c>
      <c r="FP128" s="186">
        <v>3.05</v>
      </c>
      <c r="FQ128" s="186"/>
      <c r="FR128" s="187"/>
      <c r="FS128" s="152">
        <v>42572</v>
      </c>
      <c r="FT128" s="186">
        <v>3.4590000000000001</v>
      </c>
      <c r="FU128" s="186"/>
      <c r="FV128" s="187"/>
      <c r="FW128" s="152">
        <v>42572</v>
      </c>
      <c r="FX128" s="186">
        <v>3.5840000000000001</v>
      </c>
      <c r="FY128" s="186"/>
      <c r="FZ128" s="187"/>
      <c r="GA128" s="152">
        <v>42572</v>
      </c>
      <c r="GB128" s="186"/>
      <c r="GC128" s="186"/>
      <c r="GD128" s="187"/>
      <c r="GE128" s="152">
        <v>42572</v>
      </c>
      <c r="GF128" s="186"/>
      <c r="GG128" s="49"/>
      <c r="GH128" s="186"/>
      <c r="GI128" s="152">
        <v>42572</v>
      </c>
      <c r="GJ128" s="186"/>
      <c r="GK128" s="186"/>
      <c r="GL128" s="187"/>
      <c r="GM128" s="152">
        <v>42572</v>
      </c>
      <c r="GN128" s="186"/>
      <c r="GO128" s="49"/>
      <c r="GP128" s="186"/>
      <c r="GQ128" s="152">
        <v>42572</v>
      </c>
      <c r="GR128" s="186">
        <v>2.9969999999999999</v>
      </c>
      <c r="GS128" s="49"/>
      <c r="GT128" s="186"/>
      <c r="GU128" s="152">
        <v>42572</v>
      </c>
      <c r="GV128" s="186">
        <v>3.5030000000000001</v>
      </c>
      <c r="GW128" s="49"/>
      <c r="GX128" s="186"/>
      <c r="GY128" s="152">
        <v>42572</v>
      </c>
      <c r="GZ128" s="186">
        <v>3.6720000000000002</v>
      </c>
      <c r="HA128" s="186"/>
      <c r="HB128" s="187"/>
      <c r="HC128" s="152">
        <v>42572</v>
      </c>
      <c r="HD128" s="186">
        <v>3.7880000000000003</v>
      </c>
      <c r="HE128" s="49"/>
      <c r="HF128" s="186"/>
      <c r="HG128" s="152">
        <v>42572</v>
      </c>
      <c r="HH128" s="186">
        <v>3.9430000000000001</v>
      </c>
      <c r="HI128" s="49"/>
      <c r="HJ128" s="187"/>
      <c r="HK128" s="152">
        <v>42572</v>
      </c>
      <c r="HL128" s="186">
        <v>4.3899999999999997</v>
      </c>
      <c r="HM128" s="49"/>
      <c r="HN128" s="186"/>
      <c r="HO128" s="152">
        <v>42572</v>
      </c>
      <c r="HP128" s="186"/>
      <c r="HQ128" s="186"/>
      <c r="HR128" s="187"/>
      <c r="HS128" s="152">
        <v>42572</v>
      </c>
      <c r="HT128" s="186">
        <v>3.129</v>
      </c>
      <c r="HU128" s="49"/>
      <c r="HV128" s="187"/>
      <c r="HW128" s="152">
        <v>42572</v>
      </c>
      <c r="HX128" s="186">
        <v>3.6349999999999998</v>
      </c>
      <c r="HY128" s="49"/>
      <c r="HZ128" s="186"/>
      <c r="IA128" s="152">
        <v>42572</v>
      </c>
      <c r="IB128" s="186">
        <v>3.2229999999999999</v>
      </c>
      <c r="IC128" s="186"/>
      <c r="ID128" s="187"/>
      <c r="IE128" s="152">
        <v>42572</v>
      </c>
      <c r="IF128" s="186">
        <v>3.633</v>
      </c>
      <c r="IG128" s="49"/>
      <c r="IH128" s="187"/>
      <c r="II128" s="152">
        <v>42572</v>
      </c>
      <c r="IJ128" s="186">
        <v>3.665</v>
      </c>
      <c r="IK128" s="49"/>
    </row>
    <row r="129" spans="2:245" x14ac:dyDescent="0.35">
      <c r="B129" s="187"/>
      <c r="C129" s="152">
        <v>42573</v>
      </c>
      <c r="D129" s="186"/>
      <c r="E129" s="186"/>
      <c r="F129" s="187"/>
      <c r="G129" s="152">
        <v>42573</v>
      </c>
      <c r="H129" s="186">
        <v>2.927</v>
      </c>
      <c r="I129" s="49"/>
      <c r="J129" s="186"/>
      <c r="K129" s="152">
        <v>42573</v>
      </c>
      <c r="L129" s="186">
        <v>2.7880000000000003</v>
      </c>
      <c r="M129" s="49"/>
      <c r="N129" s="187"/>
      <c r="O129" s="152">
        <v>42573</v>
      </c>
      <c r="P129" s="186">
        <v>2.6840000000000002</v>
      </c>
      <c r="Q129" s="49"/>
      <c r="R129" s="186"/>
      <c r="S129" s="152">
        <v>42573</v>
      </c>
      <c r="T129" s="186">
        <v>2.911</v>
      </c>
      <c r="U129" s="186"/>
      <c r="V129" s="187"/>
      <c r="W129" s="152">
        <v>42573</v>
      </c>
      <c r="X129" s="186">
        <v>3.1349999999999998</v>
      </c>
      <c r="Y129" s="49"/>
      <c r="Z129" s="186"/>
      <c r="AA129" s="152">
        <v>42573</v>
      </c>
      <c r="AB129" s="186">
        <v>3.3759999999999999</v>
      </c>
      <c r="AC129" s="49"/>
      <c r="AD129" s="186"/>
      <c r="AE129" s="152">
        <v>42573</v>
      </c>
      <c r="AF129" s="186"/>
      <c r="AG129" s="186"/>
      <c r="AH129" s="187"/>
      <c r="AI129" s="152">
        <v>42573</v>
      </c>
      <c r="AJ129" s="186"/>
      <c r="AK129" s="49"/>
      <c r="AL129" s="186"/>
      <c r="AM129" s="152">
        <v>42573</v>
      </c>
      <c r="AN129" s="186">
        <v>2.984</v>
      </c>
      <c r="AO129" s="49"/>
      <c r="AP129" s="186"/>
      <c r="AQ129" s="152">
        <v>42573</v>
      </c>
      <c r="AR129" s="186">
        <v>3.2919999999999998</v>
      </c>
      <c r="AS129" s="49"/>
      <c r="AT129" s="186"/>
      <c r="AU129" s="152">
        <v>42573</v>
      </c>
      <c r="AV129" s="186">
        <v>3.327</v>
      </c>
      <c r="AW129" s="186"/>
      <c r="AX129" s="187"/>
      <c r="AY129" s="152">
        <v>42573</v>
      </c>
      <c r="AZ129" s="186">
        <v>3.5179999999999998</v>
      </c>
      <c r="BA129" s="49"/>
      <c r="BB129" s="187"/>
      <c r="BC129" s="152">
        <v>42573</v>
      </c>
      <c r="BD129" s="186">
        <v>4.1100000000000003</v>
      </c>
      <c r="BE129" s="49"/>
      <c r="BF129" s="187"/>
      <c r="BG129" s="152">
        <v>42573</v>
      </c>
      <c r="BH129" s="186">
        <v>3.0630000000000002</v>
      </c>
      <c r="BI129" s="49"/>
      <c r="BJ129" s="186"/>
      <c r="BK129" s="152">
        <v>42573</v>
      </c>
      <c r="BL129" s="186">
        <v>3.1659999999999999</v>
      </c>
      <c r="BM129" s="186"/>
      <c r="BN129" s="187"/>
      <c r="BO129" s="152">
        <v>42573</v>
      </c>
      <c r="BP129" s="186">
        <v>3.37</v>
      </c>
      <c r="BQ129" s="49"/>
      <c r="BR129" s="186"/>
      <c r="BS129" s="152">
        <v>42573</v>
      </c>
      <c r="BT129" s="186">
        <v>3.847</v>
      </c>
      <c r="BU129" s="49"/>
      <c r="BV129" s="186"/>
      <c r="BW129" s="152">
        <v>42573</v>
      </c>
      <c r="BX129" s="186"/>
      <c r="BY129" s="186"/>
      <c r="BZ129" s="187"/>
      <c r="CA129" s="152">
        <v>42573</v>
      </c>
      <c r="CB129" s="186">
        <v>3.4470000000000001</v>
      </c>
      <c r="CC129" s="49"/>
      <c r="CD129" s="187"/>
      <c r="CE129" s="152">
        <v>42573</v>
      </c>
      <c r="CF129" s="186">
        <v>3.8</v>
      </c>
      <c r="CG129" s="49"/>
      <c r="CH129" s="186"/>
      <c r="CI129" s="152">
        <v>42573</v>
      </c>
      <c r="CJ129" s="186">
        <v>3.5339999999999998</v>
      </c>
      <c r="CK129" s="186"/>
      <c r="CL129" s="187"/>
      <c r="CM129" s="152">
        <v>42573</v>
      </c>
      <c r="CN129" s="186"/>
      <c r="CO129" s="49"/>
      <c r="CP129" s="186"/>
      <c r="CQ129" s="152">
        <v>42573</v>
      </c>
      <c r="CR129" s="186">
        <v>3.073</v>
      </c>
      <c r="CS129" s="186"/>
      <c r="CT129" s="187"/>
      <c r="CU129" s="152">
        <v>42573</v>
      </c>
      <c r="CV129" s="186">
        <v>3.343</v>
      </c>
      <c r="CW129" s="49"/>
      <c r="CX129" s="187"/>
      <c r="CY129" s="152">
        <v>42573</v>
      </c>
      <c r="CZ129" s="186">
        <v>3.33</v>
      </c>
      <c r="DA129" s="49"/>
      <c r="DB129" s="186"/>
      <c r="DC129" s="152">
        <v>42573</v>
      </c>
      <c r="DD129" s="186">
        <v>3.62</v>
      </c>
      <c r="DE129" s="186"/>
      <c r="DF129" s="190"/>
      <c r="DG129" s="194">
        <v>42573</v>
      </c>
      <c r="DH129" s="247">
        <v>3.6419999999999999</v>
      </c>
      <c r="DI129" s="191"/>
      <c r="DJ129" s="187"/>
      <c r="DK129" s="152">
        <v>42573</v>
      </c>
      <c r="DL129" s="186"/>
      <c r="DM129" s="49"/>
      <c r="DN129" s="186"/>
      <c r="DO129" s="152">
        <v>42573</v>
      </c>
      <c r="DP129" s="186"/>
      <c r="DQ129" s="186"/>
      <c r="DR129" s="187"/>
      <c r="DS129" s="152">
        <v>42573</v>
      </c>
      <c r="DT129" s="186">
        <v>2.6659999999999999</v>
      </c>
      <c r="DU129" s="49"/>
      <c r="DV129" s="187"/>
      <c r="DW129" s="152">
        <v>42573</v>
      </c>
      <c r="DX129" s="186">
        <v>2.7610000000000001</v>
      </c>
      <c r="DY129" s="49"/>
      <c r="DZ129" s="187"/>
      <c r="EA129" s="152">
        <v>42573</v>
      </c>
      <c r="EB129" s="186">
        <v>2.7989999999999999</v>
      </c>
      <c r="EC129" s="49"/>
      <c r="ED129" s="186"/>
      <c r="EE129" s="152">
        <v>42573</v>
      </c>
      <c r="EF129" s="186">
        <v>2.87</v>
      </c>
      <c r="EG129" s="186"/>
      <c r="EH129" s="187"/>
      <c r="EI129" s="152">
        <v>42573</v>
      </c>
      <c r="EJ129" s="186">
        <v>2.9379999999999997</v>
      </c>
      <c r="EK129" s="49"/>
      <c r="EL129" s="187"/>
      <c r="EM129" s="152">
        <v>42573</v>
      </c>
      <c r="EN129" s="186">
        <v>3.15</v>
      </c>
      <c r="EO129" s="49"/>
      <c r="EP129" s="187"/>
      <c r="EQ129" s="152">
        <v>42573</v>
      </c>
      <c r="ER129" s="186">
        <v>3.282</v>
      </c>
      <c r="ES129" s="49"/>
      <c r="ET129" s="187"/>
      <c r="EU129" s="152">
        <v>42573</v>
      </c>
      <c r="EV129" s="186">
        <v>3.8980000000000001</v>
      </c>
      <c r="EW129" s="49"/>
      <c r="EX129" s="186"/>
      <c r="EY129" s="152">
        <v>42573</v>
      </c>
      <c r="EZ129" s="63"/>
      <c r="FA129" s="186"/>
      <c r="FB129" s="187"/>
      <c r="FC129" s="152">
        <v>42573</v>
      </c>
      <c r="FD129" s="186"/>
      <c r="FE129" s="49"/>
      <c r="FF129" s="186"/>
      <c r="FG129" s="152">
        <v>42573</v>
      </c>
      <c r="FH129" s="186"/>
      <c r="FI129" s="186"/>
      <c r="FJ129" s="187"/>
      <c r="FK129" s="152">
        <v>42573</v>
      </c>
      <c r="FL129" s="186"/>
      <c r="FM129" s="49"/>
      <c r="FN129" s="186"/>
      <c r="FO129" s="152">
        <v>42573</v>
      </c>
      <c r="FP129" s="186">
        <v>3.0339999999999998</v>
      </c>
      <c r="FQ129" s="186"/>
      <c r="FR129" s="187"/>
      <c r="FS129" s="152">
        <v>42573</v>
      </c>
      <c r="FT129" s="186">
        <v>3.44</v>
      </c>
      <c r="FU129" s="186"/>
      <c r="FV129" s="187"/>
      <c r="FW129" s="152">
        <v>42573</v>
      </c>
      <c r="FX129" s="186">
        <v>3.5609999999999999</v>
      </c>
      <c r="FY129" s="186"/>
      <c r="FZ129" s="187"/>
      <c r="GA129" s="152">
        <v>42573</v>
      </c>
      <c r="GB129" s="186"/>
      <c r="GC129" s="186"/>
      <c r="GD129" s="187"/>
      <c r="GE129" s="152">
        <v>42573</v>
      </c>
      <c r="GF129" s="186"/>
      <c r="GG129" s="49"/>
      <c r="GH129" s="186"/>
      <c r="GI129" s="152">
        <v>42573</v>
      </c>
      <c r="GJ129" s="186"/>
      <c r="GK129" s="186"/>
      <c r="GL129" s="187"/>
      <c r="GM129" s="152">
        <v>42573</v>
      </c>
      <c r="GN129" s="186"/>
      <c r="GO129" s="49"/>
      <c r="GP129" s="186"/>
      <c r="GQ129" s="152">
        <v>42573</v>
      </c>
      <c r="GR129" s="186">
        <v>2.9910000000000001</v>
      </c>
      <c r="GS129" s="49"/>
      <c r="GT129" s="186"/>
      <c r="GU129" s="152">
        <v>42573</v>
      </c>
      <c r="GV129" s="186">
        <v>3.4870000000000001</v>
      </c>
      <c r="GW129" s="49"/>
      <c r="GX129" s="186"/>
      <c r="GY129" s="152">
        <v>42573</v>
      </c>
      <c r="GZ129" s="186">
        <v>3.649</v>
      </c>
      <c r="HA129" s="186"/>
      <c r="HB129" s="187"/>
      <c r="HC129" s="152">
        <v>42573</v>
      </c>
      <c r="HD129" s="186">
        <v>3.7690000000000001</v>
      </c>
      <c r="HE129" s="49"/>
      <c r="HF129" s="186"/>
      <c r="HG129" s="152">
        <v>42573</v>
      </c>
      <c r="HH129" s="186">
        <v>3.9180000000000001</v>
      </c>
      <c r="HI129" s="49"/>
      <c r="HJ129" s="187"/>
      <c r="HK129" s="152">
        <v>42573</v>
      </c>
      <c r="HL129" s="186">
        <v>4.3620000000000001</v>
      </c>
      <c r="HM129" s="49"/>
      <c r="HN129" s="186"/>
      <c r="HO129" s="152">
        <v>42573</v>
      </c>
      <c r="HP129" s="186"/>
      <c r="HQ129" s="186"/>
      <c r="HR129" s="187"/>
      <c r="HS129" s="152">
        <v>42573</v>
      </c>
      <c r="HT129" s="186">
        <v>3.1219999999999999</v>
      </c>
      <c r="HU129" s="49"/>
      <c r="HV129" s="187"/>
      <c r="HW129" s="152">
        <v>42573</v>
      </c>
      <c r="HX129" s="186">
        <v>3.609</v>
      </c>
      <c r="HY129" s="49"/>
      <c r="HZ129" s="186"/>
      <c r="IA129" s="152">
        <v>42573</v>
      </c>
      <c r="IB129" s="186">
        <v>3.2080000000000002</v>
      </c>
      <c r="IC129" s="186"/>
      <c r="ID129" s="187"/>
      <c r="IE129" s="152">
        <v>42573</v>
      </c>
      <c r="IF129" s="186">
        <v>3.6160000000000001</v>
      </c>
      <c r="IG129" s="49"/>
      <c r="IH129" s="187"/>
      <c r="II129" s="152">
        <v>42573</v>
      </c>
      <c r="IJ129" s="186">
        <v>3.649</v>
      </c>
      <c r="IK129" s="49"/>
    </row>
    <row r="130" spans="2:245" x14ac:dyDescent="0.35">
      <c r="B130" s="187"/>
      <c r="C130" s="152">
        <v>42576</v>
      </c>
      <c r="D130" s="186"/>
      <c r="E130" s="186"/>
      <c r="F130" s="187"/>
      <c r="G130" s="152">
        <v>42576</v>
      </c>
      <c r="H130" s="186">
        <v>2.9210000000000003</v>
      </c>
      <c r="I130" s="49"/>
      <c r="J130" s="186"/>
      <c r="K130" s="152">
        <v>42576</v>
      </c>
      <c r="L130" s="186">
        <v>2.7560000000000002</v>
      </c>
      <c r="M130" s="49"/>
      <c r="N130" s="187"/>
      <c r="O130" s="152">
        <v>42576</v>
      </c>
      <c r="P130" s="186">
        <v>2.6870000000000003</v>
      </c>
      <c r="Q130" s="49"/>
      <c r="R130" s="186"/>
      <c r="S130" s="152">
        <v>42576</v>
      </c>
      <c r="T130" s="186">
        <v>2.9329999999999998</v>
      </c>
      <c r="U130" s="186"/>
      <c r="V130" s="187"/>
      <c r="W130" s="152">
        <v>42576</v>
      </c>
      <c r="X130" s="186">
        <v>3.161</v>
      </c>
      <c r="Y130" s="49"/>
      <c r="Z130" s="186"/>
      <c r="AA130" s="152">
        <v>42576</v>
      </c>
      <c r="AB130" s="186">
        <v>3.4060000000000001</v>
      </c>
      <c r="AC130" s="49"/>
      <c r="AD130" s="186"/>
      <c r="AE130" s="152">
        <v>42576</v>
      </c>
      <c r="AF130" s="186"/>
      <c r="AG130" s="186"/>
      <c r="AH130" s="187"/>
      <c r="AI130" s="152">
        <v>42576</v>
      </c>
      <c r="AJ130" s="186"/>
      <c r="AK130" s="49"/>
      <c r="AL130" s="186"/>
      <c r="AM130" s="152">
        <v>42576</v>
      </c>
      <c r="AN130" s="186">
        <v>3.004</v>
      </c>
      <c r="AO130" s="49"/>
      <c r="AP130" s="186"/>
      <c r="AQ130" s="152">
        <v>42576</v>
      </c>
      <c r="AR130" s="186">
        <v>3.32</v>
      </c>
      <c r="AS130" s="49"/>
      <c r="AT130" s="186"/>
      <c r="AU130" s="152">
        <v>42576</v>
      </c>
      <c r="AV130" s="186">
        <v>3.4089999999999998</v>
      </c>
      <c r="AW130" s="186"/>
      <c r="AX130" s="187"/>
      <c r="AY130" s="152">
        <v>42576</v>
      </c>
      <c r="AZ130" s="186">
        <v>3.5960000000000001</v>
      </c>
      <c r="BA130" s="49"/>
      <c r="BB130" s="187"/>
      <c r="BC130" s="152">
        <v>42576</v>
      </c>
      <c r="BD130" s="186">
        <v>4.12</v>
      </c>
      <c r="BE130" s="49"/>
      <c r="BF130" s="187"/>
      <c r="BG130" s="152">
        <v>42576</v>
      </c>
      <c r="BH130" s="186">
        <v>3.069</v>
      </c>
      <c r="BI130" s="49"/>
      <c r="BJ130" s="186"/>
      <c r="BK130" s="152">
        <v>42576</v>
      </c>
      <c r="BL130" s="186">
        <v>3.1829999999999998</v>
      </c>
      <c r="BM130" s="186"/>
      <c r="BN130" s="187"/>
      <c r="BO130" s="152">
        <v>42576</v>
      </c>
      <c r="BP130" s="186">
        <v>3.391</v>
      </c>
      <c r="BQ130" s="49"/>
      <c r="BR130" s="186"/>
      <c r="BS130" s="152">
        <v>42576</v>
      </c>
      <c r="BT130" s="186">
        <v>3.9050000000000002</v>
      </c>
      <c r="BU130" s="49"/>
      <c r="BV130" s="186"/>
      <c r="BW130" s="152">
        <v>42576</v>
      </c>
      <c r="BX130" s="186"/>
      <c r="BY130" s="186"/>
      <c r="BZ130" s="187"/>
      <c r="CA130" s="152">
        <v>42576</v>
      </c>
      <c r="CB130" s="186">
        <v>3.4750000000000001</v>
      </c>
      <c r="CC130" s="49"/>
      <c r="CD130" s="187"/>
      <c r="CE130" s="152">
        <v>42576</v>
      </c>
      <c r="CF130" s="186">
        <v>3.843</v>
      </c>
      <c r="CG130" s="49"/>
      <c r="CH130" s="186"/>
      <c r="CI130" s="152">
        <v>42576</v>
      </c>
      <c r="CJ130" s="186">
        <v>3.5550000000000002</v>
      </c>
      <c r="CK130" s="186"/>
      <c r="CL130" s="187"/>
      <c r="CM130" s="152">
        <v>42576</v>
      </c>
      <c r="CN130" s="186"/>
      <c r="CO130" s="49"/>
      <c r="CP130" s="186"/>
      <c r="CQ130" s="152">
        <v>42576</v>
      </c>
      <c r="CR130" s="186">
        <v>3.0880000000000001</v>
      </c>
      <c r="CS130" s="186"/>
      <c r="CT130" s="187"/>
      <c r="CU130" s="152">
        <v>42576</v>
      </c>
      <c r="CV130" s="186">
        <v>3.3559999999999999</v>
      </c>
      <c r="CW130" s="49"/>
      <c r="CX130" s="187"/>
      <c r="CY130" s="152">
        <v>42576</v>
      </c>
      <c r="CZ130" s="186">
        <v>3.3490000000000002</v>
      </c>
      <c r="DA130" s="49"/>
      <c r="DB130" s="186"/>
      <c r="DC130" s="152">
        <v>42576</v>
      </c>
      <c r="DD130" s="186">
        <v>3.633</v>
      </c>
      <c r="DE130" s="186"/>
      <c r="DF130" s="190"/>
      <c r="DG130" s="194">
        <v>42576</v>
      </c>
      <c r="DH130" s="247">
        <v>3.6890000000000001</v>
      </c>
      <c r="DI130" s="191"/>
      <c r="DJ130" s="187"/>
      <c r="DK130" s="152">
        <v>42576</v>
      </c>
      <c r="DL130" s="186"/>
      <c r="DM130" s="49"/>
      <c r="DN130" s="186"/>
      <c r="DO130" s="152">
        <v>42576</v>
      </c>
      <c r="DP130" s="186"/>
      <c r="DQ130" s="186"/>
      <c r="DR130" s="187"/>
      <c r="DS130" s="152">
        <v>42576</v>
      </c>
      <c r="DT130" s="186">
        <v>2.6749999999999998</v>
      </c>
      <c r="DU130" s="49"/>
      <c r="DV130" s="187"/>
      <c r="DW130" s="152">
        <v>42576</v>
      </c>
      <c r="DX130" s="186">
        <v>2.7749999999999999</v>
      </c>
      <c r="DY130" s="49"/>
      <c r="DZ130" s="187"/>
      <c r="EA130" s="152">
        <v>42576</v>
      </c>
      <c r="EB130" s="186">
        <v>2.8209999999999997</v>
      </c>
      <c r="EC130" s="49"/>
      <c r="ED130" s="186"/>
      <c r="EE130" s="152">
        <v>42576</v>
      </c>
      <c r="EF130" s="186">
        <v>2.8849999999999998</v>
      </c>
      <c r="EG130" s="186"/>
      <c r="EH130" s="187"/>
      <c r="EI130" s="152">
        <v>42576</v>
      </c>
      <c r="EJ130" s="186">
        <v>2.9510000000000001</v>
      </c>
      <c r="EK130" s="49"/>
      <c r="EL130" s="187"/>
      <c r="EM130" s="152">
        <v>42576</v>
      </c>
      <c r="EN130" s="186">
        <v>3.1669999999999998</v>
      </c>
      <c r="EO130" s="49"/>
      <c r="EP130" s="187"/>
      <c r="EQ130" s="152">
        <v>42576</v>
      </c>
      <c r="ER130" s="186">
        <v>3.2949999999999999</v>
      </c>
      <c r="ES130" s="49"/>
      <c r="ET130" s="187"/>
      <c r="EU130" s="152">
        <v>42576</v>
      </c>
      <c r="EV130" s="186">
        <v>3.9079999999999999</v>
      </c>
      <c r="EW130" s="49"/>
      <c r="EX130" s="186"/>
      <c r="EY130" s="152">
        <v>42576</v>
      </c>
      <c r="EZ130" s="63"/>
      <c r="FA130" s="186"/>
      <c r="FB130" s="187"/>
      <c r="FC130" s="152">
        <v>42576</v>
      </c>
      <c r="FD130" s="186"/>
      <c r="FE130" s="49"/>
      <c r="FF130" s="186"/>
      <c r="FG130" s="152">
        <v>42576</v>
      </c>
      <c r="FH130" s="186"/>
      <c r="FI130" s="186"/>
      <c r="FJ130" s="187"/>
      <c r="FK130" s="152">
        <v>42576</v>
      </c>
      <c r="FL130" s="186"/>
      <c r="FM130" s="49"/>
      <c r="FN130" s="186"/>
      <c r="FO130" s="152">
        <v>42576</v>
      </c>
      <c r="FP130" s="186">
        <v>3.044</v>
      </c>
      <c r="FQ130" s="186"/>
      <c r="FR130" s="187"/>
      <c r="FS130" s="152">
        <v>42576</v>
      </c>
      <c r="FT130" s="186">
        <v>3.4569999999999999</v>
      </c>
      <c r="FU130" s="186"/>
      <c r="FV130" s="187"/>
      <c r="FW130" s="152">
        <v>42576</v>
      </c>
      <c r="FX130" s="186">
        <v>3.5779999999999998</v>
      </c>
      <c r="FY130" s="186"/>
      <c r="FZ130" s="187"/>
      <c r="GA130" s="152">
        <v>42576</v>
      </c>
      <c r="GB130" s="186"/>
      <c r="GC130" s="186"/>
      <c r="GD130" s="187"/>
      <c r="GE130" s="152">
        <v>42576</v>
      </c>
      <c r="GF130" s="186"/>
      <c r="GG130" s="49"/>
      <c r="GH130" s="186"/>
      <c r="GI130" s="152">
        <v>42576</v>
      </c>
      <c r="GJ130" s="186"/>
      <c r="GK130" s="186"/>
      <c r="GL130" s="187"/>
      <c r="GM130" s="152">
        <v>42576</v>
      </c>
      <c r="GN130" s="186"/>
      <c r="GO130" s="49"/>
      <c r="GP130" s="186"/>
      <c r="GQ130" s="152">
        <v>42576</v>
      </c>
      <c r="GR130" s="186">
        <v>2.9929999999999999</v>
      </c>
      <c r="GS130" s="49"/>
      <c r="GT130" s="186"/>
      <c r="GU130" s="152">
        <v>42576</v>
      </c>
      <c r="GV130" s="186">
        <v>3.5009999999999999</v>
      </c>
      <c r="GW130" s="49"/>
      <c r="GX130" s="186"/>
      <c r="GY130" s="152">
        <v>42576</v>
      </c>
      <c r="GZ130" s="186">
        <v>3.6589999999999998</v>
      </c>
      <c r="HA130" s="186"/>
      <c r="HB130" s="187"/>
      <c r="HC130" s="152">
        <v>42576</v>
      </c>
      <c r="HD130" s="186">
        <v>3.7829999999999999</v>
      </c>
      <c r="HE130" s="49"/>
      <c r="HF130" s="186"/>
      <c r="HG130" s="152">
        <v>42576</v>
      </c>
      <c r="HH130" s="186">
        <v>3.93</v>
      </c>
      <c r="HI130" s="49"/>
      <c r="HJ130" s="187"/>
      <c r="HK130" s="152">
        <v>42576</v>
      </c>
      <c r="HL130" s="186">
        <v>4.3789999999999996</v>
      </c>
      <c r="HM130" s="49"/>
      <c r="HN130" s="186"/>
      <c r="HO130" s="152">
        <v>42576</v>
      </c>
      <c r="HP130" s="186"/>
      <c r="HQ130" s="186"/>
      <c r="HR130" s="187"/>
      <c r="HS130" s="152">
        <v>42576</v>
      </c>
      <c r="HT130" s="186">
        <v>3.149</v>
      </c>
      <c r="HU130" s="49"/>
      <c r="HV130" s="187"/>
      <c r="HW130" s="152">
        <v>42576</v>
      </c>
      <c r="HX130" s="186">
        <v>3.6459999999999999</v>
      </c>
      <c r="HY130" s="49"/>
      <c r="HZ130" s="186"/>
      <c r="IA130" s="152">
        <v>42576</v>
      </c>
      <c r="IB130" s="186">
        <v>3.226</v>
      </c>
      <c r="IC130" s="186"/>
      <c r="ID130" s="187"/>
      <c r="IE130" s="152">
        <v>42576</v>
      </c>
      <c r="IF130" s="186">
        <v>3.629</v>
      </c>
      <c r="IG130" s="49"/>
      <c r="IH130" s="187"/>
      <c r="II130" s="152">
        <v>42576</v>
      </c>
      <c r="IJ130" s="186">
        <v>3.661</v>
      </c>
      <c r="IK130" s="49"/>
    </row>
    <row r="131" spans="2:245" x14ac:dyDescent="0.35">
      <c r="B131" s="187"/>
      <c r="C131" s="152">
        <v>42577</v>
      </c>
      <c r="D131" s="186"/>
      <c r="E131" s="186"/>
      <c r="F131" s="187"/>
      <c r="G131" s="152">
        <v>42577</v>
      </c>
      <c r="H131" s="186">
        <v>2.9180000000000001</v>
      </c>
      <c r="I131" s="49"/>
      <c r="J131" s="186"/>
      <c r="K131" s="152">
        <v>42577</v>
      </c>
      <c r="L131" s="186">
        <v>2.7669999999999999</v>
      </c>
      <c r="M131" s="49"/>
      <c r="N131" s="187"/>
      <c r="O131" s="152">
        <v>42577</v>
      </c>
      <c r="P131" s="186">
        <v>2.6739999999999999</v>
      </c>
      <c r="Q131" s="49"/>
      <c r="R131" s="186"/>
      <c r="S131" s="152">
        <v>42577</v>
      </c>
      <c r="T131" s="186">
        <v>2.9260000000000002</v>
      </c>
      <c r="U131" s="186"/>
      <c r="V131" s="187"/>
      <c r="W131" s="152">
        <v>42577</v>
      </c>
      <c r="X131" s="186">
        <v>3.1539999999999999</v>
      </c>
      <c r="Y131" s="49"/>
      <c r="Z131" s="186"/>
      <c r="AA131" s="152">
        <v>42577</v>
      </c>
      <c r="AB131" s="186">
        <v>3.4020000000000001</v>
      </c>
      <c r="AC131" s="49"/>
      <c r="AD131" s="186"/>
      <c r="AE131" s="152">
        <v>42577</v>
      </c>
      <c r="AF131" s="186"/>
      <c r="AG131" s="186"/>
      <c r="AH131" s="187"/>
      <c r="AI131" s="152">
        <v>42577</v>
      </c>
      <c r="AJ131" s="186"/>
      <c r="AK131" s="49"/>
      <c r="AL131" s="186"/>
      <c r="AM131" s="152">
        <v>42577</v>
      </c>
      <c r="AN131" s="186">
        <v>2.9649999999999999</v>
      </c>
      <c r="AO131" s="49"/>
      <c r="AP131" s="186"/>
      <c r="AQ131" s="152">
        <v>42577</v>
      </c>
      <c r="AR131" s="186">
        <v>3.3109999999999999</v>
      </c>
      <c r="AS131" s="49"/>
      <c r="AT131" s="186"/>
      <c r="AU131" s="152">
        <v>42577</v>
      </c>
      <c r="AV131" s="186">
        <v>3.4</v>
      </c>
      <c r="AW131" s="186"/>
      <c r="AX131" s="187"/>
      <c r="AY131" s="152">
        <v>42577</v>
      </c>
      <c r="AZ131" s="186">
        <v>3.585</v>
      </c>
      <c r="BA131" s="49"/>
      <c r="BB131" s="187"/>
      <c r="BC131" s="152">
        <v>42577</v>
      </c>
      <c r="BD131" s="186">
        <v>4.1230000000000002</v>
      </c>
      <c r="BE131" s="49"/>
      <c r="BF131" s="187"/>
      <c r="BG131" s="152">
        <v>42577</v>
      </c>
      <c r="BH131" s="186">
        <v>3.0350000000000001</v>
      </c>
      <c r="BI131" s="49"/>
      <c r="BJ131" s="186"/>
      <c r="BK131" s="152">
        <v>42577</v>
      </c>
      <c r="BL131" s="186">
        <v>3.1760000000000002</v>
      </c>
      <c r="BM131" s="186"/>
      <c r="BN131" s="187"/>
      <c r="BO131" s="152">
        <v>42577</v>
      </c>
      <c r="BP131" s="186">
        <v>3.3849999999999998</v>
      </c>
      <c r="BQ131" s="49"/>
      <c r="BR131" s="186"/>
      <c r="BS131" s="152">
        <v>42577</v>
      </c>
      <c r="BT131" s="186">
        <v>3.9050000000000002</v>
      </c>
      <c r="BU131" s="49"/>
      <c r="BV131" s="186"/>
      <c r="BW131" s="152">
        <v>42577</v>
      </c>
      <c r="BX131" s="186"/>
      <c r="BY131" s="186"/>
      <c r="BZ131" s="187"/>
      <c r="CA131" s="152">
        <v>42577</v>
      </c>
      <c r="CB131" s="186">
        <v>3.4699999999999998</v>
      </c>
      <c r="CC131" s="49"/>
      <c r="CD131" s="187"/>
      <c r="CE131" s="152">
        <v>42577</v>
      </c>
      <c r="CF131" s="186">
        <v>3.8449999999999998</v>
      </c>
      <c r="CG131" s="49"/>
      <c r="CH131" s="186"/>
      <c r="CI131" s="152">
        <v>42577</v>
      </c>
      <c r="CJ131" s="186">
        <v>3.552</v>
      </c>
      <c r="CK131" s="186"/>
      <c r="CL131" s="187"/>
      <c r="CM131" s="152">
        <v>42577</v>
      </c>
      <c r="CN131" s="186"/>
      <c r="CO131" s="49"/>
      <c r="CP131" s="186"/>
      <c r="CQ131" s="152">
        <v>42577</v>
      </c>
      <c r="CR131" s="186">
        <v>3.073</v>
      </c>
      <c r="CS131" s="186"/>
      <c r="CT131" s="187"/>
      <c r="CU131" s="152">
        <v>42577</v>
      </c>
      <c r="CV131" s="186">
        <v>3.3460000000000001</v>
      </c>
      <c r="CW131" s="49"/>
      <c r="CX131" s="187"/>
      <c r="CY131" s="152">
        <v>42577</v>
      </c>
      <c r="CZ131" s="186">
        <v>3.3650000000000002</v>
      </c>
      <c r="DA131" s="49"/>
      <c r="DB131" s="186"/>
      <c r="DC131" s="152">
        <v>42577</v>
      </c>
      <c r="DD131" s="186">
        <v>3.6280000000000001</v>
      </c>
      <c r="DE131" s="186"/>
      <c r="DF131" s="190"/>
      <c r="DG131" s="194">
        <v>42577</v>
      </c>
      <c r="DH131" s="247">
        <v>3.6429999999999998</v>
      </c>
      <c r="DI131" s="191"/>
      <c r="DJ131" s="187"/>
      <c r="DK131" s="152">
        <v>42577</v>
      </c>
      <c r="DL131" s="186"/>
      <c r="DM131" s="49"/>
      <c r="DN131" s="186"/>
      <c r="DO131" s="152">
        <v>42577</v>
      </c>
      <c r="DP131" s="186"/>
      <c r="DQ131" s="186"/>
      <c r="DR131" s="187"/>
      <c r="DS131" s="152">
        <v>42577</v>
      </c>
      <c r="DT131" s="186">
        <v>2.661</v>
      </c>
      <c r="DU131" s="49"/>
      <c r="DV131" s="187"/>
      <c r="DW131" s="152">
        <v>42577</v>
      </c>
      <c r="DX131" s="186">
        <v>2.766</v>
      </c>
      <c r="DY131" s="49"/>
      <c r="DZ131" s="187"/>
      <c r="EA131" s="152">
        <v>42577</v>
      </c>
      <c r="EB131" s="186">
        <v>2.8149999999999999</v>
      </c>
      <c r="EC131" s="49"/>
      <c r="ED131" s="186"/>
      <c r="EE131" s="152">
        <v>42577</v>
      </c>
      <c r="EF131" s="186">
        <v>2.8769999999999998</v>
      </c>
      <c r="EG131" s="186"/>
      <c r="EH131" s="187"/>
      <c r="EI131" s="152">
        <v>42577</v>
      </c>
      <c r="EJ131" s="186">
        <v>2.9449999999999998</v>
      </c>
      <c r="EK131" s="49"/>
      <c r="EL131" s="187"/>
      <c r="EM131" s="152">
        <v>42577</v>
      </c>
      <c r="EN131" s="186">
        <v>3.1659999999999999</v>
      </c>
      <c r="EO131" s="49"/>
      <c r="EP131" s="187"/>
      <c r="EQ131" s="152">
        <v>42577</v>
      </c>
      <c r="ER131" s="186">
        <v>3.298</v>
      </c>
      <c r="ES131" s="49"/>
      <c r="ET131" s="187"/>
      <c r="EU131" s="152">
        <v>42577</v>
      </c>
      <c r="EV131" s="186">
        <v>3.9130000000000003</v>
      </c>
      <c r="EW131" s="49"/>
      <c r="EX131" s="186"/>
      <c r="EY131" s="152">
        <v>42577</v>
      </c>
      <c r="EZ131" s="63"/>
      <c r="FA131" s="186"/>
      <c r="FB131" s="187"/>
      <c r="FC131" s="152">
        <v>42577</v>
      </c>
      <c r="FD131" s="186"/>
      <c r="FE131" s="49"/>
      <c r="FF131" s="186"/>
      <c r="FG131" s="152">
        <v>42577</v>
      </c>
      <c r="FH131" s="186"/>
      <c r="FI131" s="186"/>
      <c r="FJ131" s="187"/>
      <c r="FK131" s="152">
        <v>42577</v>
      </c>
      <c r="FL131" s="186"/>
      <c r="FM131" s="49"/>
      <c r="FN131" s="186"/>
      <c r="FO131" s="152">
        <v>42577</v>
      </c>
      <c r="FP131" s="186">
        <v>3.04</v>
      </c>
      <c r="FQ131" s="186"/>
      <c r="FR131" s="187"/>
      <c r="FS131" s="152">
        <v>42577</v>
      </c>
      <c r="FT131" s="186">
        <v>3.456</v>
      </c>
      <c r="FU131" s="186"/>
      <c r="FV131" s="187"/>
      <c r="FW131" s="152">
        <v>42577</v>
      </c>
      <c r="FX131" s="186">
        <v>3.58</v>
      </c>
      <c r="FY131" s="186"/>
      <c r="FZ131" s="187"/>
      <c r="GA131" s="152">
        <v>42577</v>
      </c>
      <c r="GB131" s="186"/>
      <c r="GC131" s="186"/>
      <c r="GD131" s="187"/>
      <c r="GE131" s="152">
        <v>42577</v>
      </c>
      <c r="GF131" s="186"/>
      <c r="GG131" s="49"/>
      <c r="GH131" s="186"/>
      <c r="GI131" s="152">
        <v>42577</v>
      </c>
      <c r="GJ131" s="186"/>
      <c r="GK131" s="186"/>
      <c r="GL131" s="187"/>
      <c r="GM131" s="152">
        <v>42577</v>
      </c>
      <c r="GN131" s="186"/>
      <c r="GO131" s="49"/>
      <c r="GP131" s="186"/>
      <c r="GQ131" s="152">
        <v>42577</v>
      </c>
      <c r="GR131" s="186">
        <v>2.9809999999999999</v>
      </c>
      <c r="GS131" s="49"/>
      <c r="GT131" s="186"/>
      <c r="GU131" s="152">
        <v>42577</v>
      </c>
      <c r="GV131" s="186">
        <v>3.4939999999999998</v>
      </c>
      <c r="GW131" s="49"/>
      <c r="GX131" s="186"/>
      <c r="GY131" s="152">
        <v>42577</v>
      </c>
      <c r="GZ131" s="186">
        <v>3.6589999999999998</v>
      </c>
      <c r="HA131" s="186"/>
      <c r="HB131" s="187"/>
      <c r="HC131" s="152">
        <v>42577</v>
      </c>
      <c r="HD131" s="186">
        <v>3.778</v>
      </c>
      <c r="HE131" s="49"/>
      <c r="HF131" s="186"/>
      <c r="HG131" s="152">
        <v>42577</v>
      </c>
      <c r="HH131" s="186">
        <v>3.931</v>
      </c>
      <c r="HI131" s="49"/>
      <c r="HJ131" s="187"/>
      <c r="HK131" s="152">
        <v>42577</v>
      </c>
      <c r="HL131" s="186">
        <v>4.3819999999999997</v>
      </c>
      <c r="HM131" s="49"/>
      <c r="HN131" s="186"/>
      <c r="HO131" s="152">
        <v>42577</v>
      </c>
      <c r="HP131" s="186"/>
      <c r="HQ131" s="186"/>
      <c r="HR131" s="187"/>
      <c r="HS131" s="152">
        <v>42577</v>
      </c>
      <c r="HT131" s="186">
        <v>3.1320000000000001</v>
      </c>
      <c r="HU131" s="49"/>
      <c r="HV131" s="187"/>
      <c r="HW131" s="152">
        <v>42577</v>
      </c>
      <c r="HX131" s="186">
        <v>3.6470000000000002</v>
      </c>
      <c r="HY131" s="49"/>
      <c r="HZ131" s="186"/>
      <c r="IA131" s="152">
        <v>42577</v>
      </c>
      <c r="IB131" s="186">
        <v>3.2189999999999999</v>
      </c>
      <c r="IC131" s="186"/>
      <c r="ID131" s="187"/>
      <c r="IE131" s="152">
        <v>42577</v>
      </c>
      <c r="IF131" s="186">
        <v>3.6269999999999998</v>
      </c>
      <c r="IG131" s="49"/>
      <c r="IH131" s="187"/>
      <c r="II131" s="152">
        <v>42577</v>
      </c>
      <c r="IJ131" s="186">
        <v>3.657</v>
      </c>
      <c r="IK131" s="49"/>
    </row>
    <row r="132" spans="2:245" x14ac:dyDescent="0.35">
      <c r="B132" s="187"/>
      <c r="C132" s="152">
        <v>42578</v>
      </c>
      <c r="D132" s="186"/>
      <c r="E132" s="186"/>
      <c r="F132" s="187"/>
      <c r="G132" s="152">
        <v>42578</v>
      </c>
      <c r="H132" s="186">
        <v>2.93</v>
      </c>
      <c r="I132" s="49"/>
      <c r="J132" s="186"/>
      <c r="K132" s="152">
        <v>42578</v>
      </c>
      <c r="L132" s="186">
        <v>2.7839999999999998</v>
      </c>
      <c r="M132" s="49"/>
      <c r="N132" s="187"/>
      <c r="O132" s="152">
        <v>42578</v>
      </c>
      <c r="P132" s="186">
        <v>2.6920000000000002</v>
      </c>
      <c r="Q132" s="49"/>
      <c r="R132" s="186"/>
      <c r="S132" s="152">
        <v>42578</v>
      </c>
      <c r="T132" s="186">
        <v>2.9550000000000001</v>
      </c>
      <c r="U132" s="186"/>
      <c r="V132" s="187"/>
      <c r="W132" s="152">
        <v>42578</v>
      </c>
      <c r="X132" s="186">
        <v>3.1859999999999999</v>
      </c>
      <c r="Y132" s="49"/>
      <c r="Z132" s="186"/>
      <c r="AA132" s="152">
        <v>42578</v>
      </c>
      <c r="AB132" s="186">
        <v>3.44</v>
      </c>
      <c r="AC132" s="49"/>
      <c r="AD132" s="186"/>
      <c r="AE132" s="152">
        <v>42578</v>
      </c>
      <c r="AF132" s="186"/>
      <c r="AG132" s="186"/>
      <c r="AH132" s="187"/>
      <c r="AI132" s="152">
        <v>42578</v>
      </c>
      <c r="AJ132" s="186"/>
      <c r="AK132" s="49"/>
      <c r="AL132" s="186"/>
      <c r="AM132" s="152">
        <v>42578</v>
      </c>
      <c r="AN132" s="186">
        <v>2.9580000000000002</v>
      </c>
      <c r="AO132" s="49"/>
      <c r="AP132" s="186"/>
      <c r="AQ132" s="152">
        <v>42578</v>
      </c>
      <c r="AR132" s="186">
        <v>3.3380000000000001</v>
      </c>
      <c r="AS132" s="49"/>
      <c r="AT132" s="186"/>
      <c r="AU132" s="152">
        <v>42578</v>
      </c>
      <c r="AV132" s="186">
        <v>3.43</v>
      </c>
      <c r="AW132" s="186"/>
      <c r="AX132" s="187"/>
      <c r="AY132" s="152">
        <v>42578</v>
      </c>
      <c r="AZ132" s="186">
        <v>3.6189999999999998</v>
      </c>
      <c r="BA132" s="49"/>
      <c r="BB132" s="187"/>
      <c r="BC132" s="152">
        <v>42578</v>
      </c>
      <c r="BD132" s="186">
        <v>4.1589999999999998</v>
      </c>
      <c r="BE132" s="49"/>
      <c r="BF132" s="187"/>
      <c r="BG132" s="152">
        <v>42578</v>
      </c>
      <c r="BH132" s="186">
        <v>3.052</v>
      </c>
      <c r="BI132" s="49"/>
      <c r="BJ132" s="186"/>
      <c r="BK132" s="152">
        <v>42578</v>
      </c>
      <c r="BL132" s="186">
        <v>3.2050000000000001</v>
      </c>
      <c r="BM132" s="186"/>
      <c r="BN132" s="187"/>
      <c r="BO132" s="152">
        <v>42578</v>
      </c>
      <c r="BP132" s="186">
        <v>3.4129999999999998</v>
      </c>
      <c r="BQ132" s="49"/>
      <c r="BR132" s="186"/>
      <c r="BS132" s="152">
        <v>42578</v>
      </c>
      <c r="BT132" s="186">
        <v>3.9449999999999998</v>
      </c>
      <c r="BU132" s="49"/>
      <c r="BV132" s="186"/>
      <c r="BW132" s="152">
        <v>42578</v>
      </c>
      <c r="BX132" s="186"/>
      <c r="BY132" s="186"/>
      <c r="BZ132" s="187"/>
      <c r="CA132" s="152">
        <v>42578</v>
      </c>
      <c r="CB132" s="186">
        <v>3.4980000000000002</v>
      </c>
      <c r="CC132" s="49"/>
      <c r="CD132" s="187"/>
      <c r="CE132" s="152">
        <v>42578</v>
      </c>
      <c r="CF132" s="186">
        <v>3.8860000000000001</v>
      </c>
      <c r="CG132" s="49"/>
      <c r="CH132" s="186"/>
      <c r="CI132" s="152">
        <v>42578</v>
      </c>
      <c r="CJ132" s="186">
        <v>3.585</v>
      </c>
      <c r="CK132" s="186"/>
      <c r="CL132" s="187"/>
      <c r="CM132" s="152">
        <v>42578</v>
      </c>
      <c r="CN132" s="186"/>
      <c r="CO132" s="49"/>
      <c r="CP132" s="186"/>
      <c r="CQ132" s="152">
        <v>42578</v>
      </c>
      <c r="CR132" s="186">
        <v>3.0830000000000002</v>
      </c>
      <c r="CS132" s="186"/>
      <c r="CT132" s="187"/>
      <c r="CU132" s="152">
        <v>42578</v>
      </c>
      <c r="CV132" s="186">
        <v>3.3719999999999999</v>
      </c>
      <c r="CW132" s="49"/>
      <c r="CX132" s="187"/>
      <c r="CY132" s="152">
        <v>42578</v>
      </c>
      <c r="CZ132" s="186">
        <v>3.371</v>
      </c>
      <c r="DA132" s="49"/>
      <c r="DB132" s="186"/>
      <c r="DC132" s="152">
        <v>42578</v>
      </c>
      <c r="DD132" s="186">
        <v>3.657</v>
      </c>
      <c r="DE132" s="186"/>
      <c r="DF132" s="190"/>
      <c r="DG132" s="194">
        <v>42578</v>
      </c>
      <c r="DH132" s="247">
        <v>3.7410000000000001</v>
      </c>
      <c r="DI132" s="191"/>
      <c r="DJ132" s="187"/>
      <c r="DK132" s="152">
        <v>42578</v>
      </c>
      <c r="DL132" s="186"/>
      <c r="DM132" s="49"/>
      <c r="DN132" s="186"/>
      <c r="DO132" s="152">
        <v>42578</v>
      </c>
      <c r="DP132" s="186"/>
      <c r="DQ132" s="186"/>
      <c r="DR132" s="187"/>
      <c r="DS132" s="152">
        <v>42578</v>
      </c>
      <c r="DT132" s="186">
        <v>2.6710000000000003</v>
      </c>
      <c r="DU132" s="49"/>
      <c r="DV132" s="187"/>
      <c r="DW132" s="152">
        <v>42578</v>
      </c>
      <c r="DX132" s="186">
        <v>2.7909999999999999</v>
      </c>
      <c r="DY132" s="49"/>
      <c r="DZ132" s="187"/>
      <c r="EA132" s="152">
        <v>42578</v>
      </c>
      <c r="EB132" s="186">
        <v>2.84</v>
      </c>
      <c r="EC132" s="49"/>
      <c r="ED132" s="186"/>
      <c r="EE132" s="152">
        <v>42578</v>
      </c>
      <c r="EF132" s="186">
        <v>2.9060000000000001</v>
      </c>
      <c r="EG132" s="186"/>
      <c r="EH132" s="187"/>
      <c r="EI132" s="152">
        <v>42578</v>
      </c>
      <c r="EJ132" s="186">
        <v>2.9750000000000001</v>
      </c>
      <c r="EK132" s="49"/>
      <c r="EL132" s="187"/>
      <c r="EM132" s="152">
        <v>42578</v>
      </c>
      <c r="EN132" s="186">
        <v>3.202</v>
      </c>
      <c r="EO132" s="49"/>
      <c r="EP132" s="187"/>
      <c r="EQ132" s="152">
        <v>42578</v>
      </c>
      <c r="ER132" s="186">
        <v>3.3380000000000001</v>
      </c>
      <c r="ES132" s="49"/>
      <c r="ET132" s="187"/>
      <c r="EU132" s="152">
        <v>42578</v>
      </c>
      <c r="EV132" s="186">
        <v>3.9580000000000002</v>
      </c>
      <c r="EW132" s="49"/>
      <c r="EX132" s="186"/>
      <c r="EY132" s="152">
        <v>42578</v>
      </c>
      <c r="EZ132" s="63"/>
      <c r="FA132" s="186"/>
      <c r="FB132" s="187"/>
      <c r="FC132" s="152">
        <v>42578</v>
      </c>
      <c r="FD132" s="186"/>
      <c r="FE132" s="49"/>
      <c r="FF132" s="186"/>
      <c r="FG132" s="152">
        <v>42578</v>
      </c>
      <c r="FH132" s="186"/>
      <c r="FI132" s="186"/>
      <c r="FJ132" s="187"/>
      <c r="FK132" s="152">
        <v>42578</v>
      </c>
      <c r="FL132" s="186"/>
      <c r="FM132" s="49"/>
      <c r="FN132" s="186"/>
      <c r="FO132" s="152">
        <v>42578</v>
      </c>
      <c r="FP132" s="186">
        <v>3.0680000000000001</v>
      </c>
      <c r="FQ132" s="186"/>
      <c r="FR132" s="187"/>
      <c r="FS132" s="152">
        <v>42578</v>
      </c>
      <c r="FT132" s="186">
        <v>3.49</v>
      </c>
      <c r="FU132" s="186"/>
      <c r="FV132" s="187"/>
      <c r="FW132" s="152">
        <v>42578</v>
      </c>
      <c r="FX132" s="186">
        <v>3.62</v>
      </c>
      <c r="FY132" s="186"/>
      <c r="FZ132" s="187"/>
      <c r="GA132" s="152">
        <v>42578</v>
      </c>
      <c r="GB132" s="186"/>
      <c r="GC132" s="186"/>
      <c r="GD132" s="187"/>
      <c r="GE132" s="152">
        <v>42578</v>
      </c>
      <c r="GF132" s="186"/>
      <c r="GG132" s="49"/>
      <c r="GH132" s="186"/>
      <c r="GI132" s="152">
        <v>42578</v>
      </c>
      <c r="GJ132" s="186"/>
      <c r="GK132" s="186"/>
      <c r="GL132" s="187"/>
      <c r="GM132" s="152">
        <v>42578</v>
      </c>
      <c r="GN132" s="186"/>
      <c r="GO132" s="49"/>
      <c r="GP132" s="186"/>
      <c r="GQ132" s="152">
        <v>42578</v>
      </c>
      <c r="GR132" s="186">
        <v>2.9980000000000002</v>
      </c>
      <c r="GS132" s="49"/>
      <c r="GT132" s="186"/>
      <c r="GU132" s="152">
        <v>42578</v>
      </c>
      <c r="GV132" s="186">
        <v>3.5230000000000001</v>
      </c>
      <c r="GW132" s="49"/>
      <c r="GX132" s="186"/>
      <c r="GY132" s="152">
        <v>42578</v>
      </c>
      <c r="GZ132" s="186">
        <v>3.6930000000000001</v>
      </c>
      <c r="HA132" s="186"/>
      <c r="HB132" s="187"/>
      <c r="HC132" s="152">
        <v>42578</v>
      </c>
      <c r="HD132" s="186">
        <v>3.8129999999999997</v>
      </c>
      <c r="HE132" s="49"/>
      <c r="HF132" s="186"/>
      <c r="HG132" s="152">
        <v>42578</v>
      </c>
      <c r="HH132" s="186">
        <v>3.9710000000000001</v>
      </c>
      <c r="HI132" s="49"/>
      <c r="HJ132" s="187"/>
      <c r="HK132" s="152">
        <v>42578</v>
      </c>
      <c r="HL132" s="186">
        <v>4.4269999999999996</v>
      </c>
      <c r="HM132" s="49"/>
      <c r="HN132" s="186"/>
      <c r="HO132" s="152">
        <v>42578</v>
      </c>
      <c r="HP132" s="186"/>
      <c r="HQ132" s="186"/>
      <c r="HR132" s="187"/>
      <c r="HS132" s="152">
        <v>42578</v>
      </c>
      <c r="HT132" s="186">
        <v>3.1560000000000001</v>
      </c>
      <c r="HU132" s="49"/>
      <c r="HV132" s="187"/>
      <c r="HW132" s="152">
        <v>42578</v>
      </c>
      <c r="HX132" s="186">
        <v>3.6859999999999999</v>
      </c>
      <c r="HY132" s="49"/>
      <c r="HZ132" s="186"/>
      <c r="IA132" s="152">
        <v>42578</v>
      </c>
      <c r="IB132" s="186">
        <v>3.2469999999999999</v>
      </c>
      <c r="IC132" s="186"/>
      <c r="ID132" s="187"/>
      <c r="IE132" s="152">
        <v>42578</v>
      </c>
      <c r="IF132" s="186">
        <v>3.661</v>
      </c>
      <c r="IG132" s="49"/>
      <c r="IH132" s="187"/>
      <c r="II132" s="152">
        <v>42578</v>
      </c>
      <c r="IJ132" s="186">
        <v>3.698</v>
      </c>
      <c r="IK132" s="49"/>
    </row>
    <row r="133" spans="2:245" x14ac:dyDescent="0.35">
      <c r="B133" s="187"/>
      <c r="C133" s="152">
        <v>42579</v>
      </c>
      <c r="D133" s="186"/>
      <c r="E133" s="186"/>
      <c r="F133" s="187"/>
      <c r="G133" s="152">
        <v>42579</v>
      </c>
      <c r="H133" s="186">
        <v>2.9119999999999999</v>
      </c>
      <c r="I133" s="49"/>
      <c r="J133" s="186"/>
      <c r="K133" s="152">
        <v>42579</v>
      </c>
      <c r="L133" s="186">
        <v>2.758</v>
      </c>
      <c r="M133" s="49"/>
      <c r="N133" s="187"/>
      <c r="O133" s="152">
        <v>42579</v>
      </c>
      <c r="P133" s="186">
        <v>2.677</v>
      </c>
      <c r="Q133" s="49"/>
      <c r="R133" s="186"/>
      <c r="S133" s="152">
        <v>42579</v>
      </c>
      <c r="T133" s="186">
        <v>2.931</v>
      </c>
      <c r="U133" s="186"/>
      <c r="V133" s="187"/>
      <c r="W133" s="152">
        <v>42579</v>
      </c>
      <c r="X133" s="186">
        <v>3.1629999999999998</v>
      </c>
      <c r="Y133" s="49"/>
      <c r="Z133" s="186"/>
      <c r="AA133" s="152">
        <v>42579</v>
      </c>
      <c r="AB133" s="186">
        <v>3.4140000000000001</v>
      </c>
      <c r="AC133" s="49"/>
      <c r="AD133" s="186"/>
      <c r="AE133" s="152">
        <v>42579</v>
      </c>
      <c r="AF133" s="186"/>
      <c r="AG133" s="186"/>
      <c r="AH133" s="187"/>
      <c r="AI133" s="152">
        <v>42579</v>
      </c>
      <c r="AJ133" s="186"/>
      <c r="AK133" s="49"/>
      <c r="AL133" s="186"/>
      <c r="AM133" s="152">
        <v>42579</v>
      </c>
      <c r="AN133" s="186">
        <v>2.9470000000000001</v>
      </c>
      <c r="AO133" s="49"/>
      <c r="AP133" s="186"/>
      <c r="AQ133" s="152">
        <v>42579</v>
      </c>
      <c r="AR133" s="186">
        <v>3.3149999999999999</v>
      </c>
      <c r="AS133" s="49"/>
      <c r="AT133" s="186"/>
      <c r="AU133" s="152">
        <v>42579</v>
      </c>
      <c r="AV133" s="186">
        <v>3.4079999999999999</v>
      </c>
      <c r="AW133" s="186"/>
      <c r="AX133" s="187"/>
      <c r="AY133" s="152">
        <v>42579</v>
      </c>
      <c r="AZ133" s="186">
        <v>3.5990000000000002</v>
      </c>
      <c r="BA133" s="49"/>
      <c r="BB133" s="187"/>
      <c r="BC133" s="152">
        <v>42579</v>
      </c>
      <c r="BD133" s="186">
        <v>4.1059999999999999</v>
      </c>
      <c r="BE133" s="49"/>
      <c r="BF133" s="187"/>
      <c r="BG133" s="152">
        <v>42579</v>
      </c>
      <c r="BH133" s="186">
        <v>3.0390000000000001</v>
      </c>
      <c r="BI133" s="49"/>
      <c r="BJ133" s="186"/>
      <c r="BK133" s="152">
        <v>42579</v>
      </c>
      <c r="BL133" s="186">
        <v>3.1819999999999999</v>
      </c>
      <c r="BM133" s="186"/>
      <c r="BN133" s="187"/>
      <c r="BO133" s="152">
        <v>42579</v>
      </c>
      <c r="BP133" s="186">
        <v>3.3890000000000002</v>
      </c>
      <c r="BQ133" s="49"/>
      <c r="BR133" s="186"/>
      <c r="BS133" s="152">
        <v>42579</v>
      </c>
      <c r="BT133" s="186">
        <v>3.9159999999999999</v>
      </c>
      <c r="BU133" s="49"/>
      <c r="BV133" s="186"/>
      <c r="BW133" s="152">
        <v>42579</v>
      </c>
      <c r="BX133" s="186"/>
      <c r="BY133" s="186"/>
      <c r="BZ133" s="187"/>
      <c r="CA133" s="152">
        <v>42579</v>
      </c>
      <c r="CB133" s="186">
        <v>3.4779999999999998</v>
      </c>
      <c r="CC133" s="49"/>
      <c r="CD133" s="187"/>
      <c r="CE133" s="152">
        <v>42579</v>
      </c>
      <c r="CF133" s="186">
        <v>3.8580000000000001</v>
      </c>
      <c r="CG133" s="49"/>
      <c r="CH133" s="186"/>
      <c r="CI133" s="152">
        <v>42579</v>
      </c>
      <c r="CJ133" s="186">
        <v>3.5609999999999999</v>
      </c>
      <c r="CK133" s="186"/>
      <c r="CL133" s="187"/>
      <c r="CM133" s="152">
        <v>42579</v>
      </c>
      <c r="CN133" s="186"/>
      <c r="CO133" s="49"/>
      <c r="CP133" s="186"/>
      <c r="CQ133" s="152">
        <v>42579</v>
      </c>
      <c r="CR133" s="186">
        <v>3.0670000000000002</v>
      </c>
      <c r="CS133" s="186"/>
      <c r="CT133" s="187"/>
      <c r="CU133" s="152">
        <v>42579</v>
      </c>
      <c r="CV133" s="186">
        <v>3.351</v>
      </c>
      <c r="CW133" s="49"/>
      <c r="CX133" s="187"/>
      <c r="CY133" s="152">
        <v>42579</v>
      </c>
      <c r="CZ133" s="186">
        <v>3.3479999999999999</v>
      </c>
      <c r="DA133" s="49"/>
      <c r="DB133" s="186"/>
      <c r="DC133" s="152">
        <v>42579</v>
      </c>
      <c r="DD133" s="186">
        <v>3.6339999999999999</v>
      </c>
      <c r="DE133" s="186"/>
      <c r="DF133" s="190"/>
      <c r="DG133" s="194">
        <v>42579</v>
      </c>
      <c r="DH133" s="247">
        <v>3.7170000000000001</v>
      </c>
      <c r="DI133" s="191"/>
      <c r="DJ133" s="187"/>
      <c r="DK133" s="152">
        <v>42579</v>
      </c>
      <c r="DL133" s="186"/>
      <c r="DM133" s="49"/>
      <c r="DN133" s="186"/>
      <c r="DO133" s="152">
        <v>42579</v>
      </c>
      <c r="DP133" s="186"/>
      <c r="DQ133" s="186"/>
      <c r="DR133" s="187"/>
      <c r="DS133" s="152">
        <v>42579</v>
      </c>
      <c r="DT133" s="186">
        <v>2.6550000000000002</v>
      </c>
      <c r="DU133" s="49"/>
      <c r="DV133" s="187"/>
      <c r="DW133" s="152">
        <v>42579</v>
      </c>
      <c r="DX133" s="186">
        <v>2.766</v>
      </c>
      <c r="DY133" s="49"/>
      <c r="DZ133" s="187"/>
      <c r="EA133" s="152">
        <v>42579</v>
      </c>
      <c r="EB133" s="186">
        <v>2.8159999999999998</v>
      </c>
      <c r="EC133" s="49"/>
      <c r="ED133" s="186"/>
      <c r="EE133" s="152">
        <v>42579</v>
      </c>
      <c r="EF133" s="186">
        <v>2.883</v>
      </c>
      <c r="EG133" s="186"/>
      <c r="EH133" s="187"/>
      <c r="EI133" s="152">
        <v>42579</v>
      </c>
      <c r="EJ133" s="186">
        <v>2.9529999999999998</v>
      </c>
      <c r="EK133" s="49"/>
      <c r="EL133" s="187"/>
      <c r="EM133" s="152">
        <v>42579</v>
      </c>
      <c r="EN133" s="186">
        <v>3.177</v>
      </c>
      <c r="EO133" s="49"/>
      <c r="EP133" s="187"/>
      <c r="EQ133" s="152">
        <v>42579</v>
      </c>
      <c r="ER133" s="186">
        <v>3.31</v>
      </c>
      <c r="ES133" s="49"/>
      <c r="ET133" s="187"/>
      <c r="EU133" s="152">
        <v>42579</v>
      </c>
      <c r="EV133" s="186">
        <v>3.93</v>
      </c>
      <c r="EW133" s="49"/>
      <c r="EX133" s="186"/>
      <c r="EY133" s="152">
        <v>42579</v>
      </c>
      <c r="EZ133" s="63"/>
      <c r="FA133" s="186"/>
      <c r="FB133" s="187"/>
      <c r="FC133" s="152">
        <v>42579</v>
      </c>
      <c r="FD133" s="186"/>
      <c r="FE133" s="49"/>
      <c r="FF133" s="186"/>
      <c r="FG133" s="152">
        <v>42579</v>
      </c>
      <c r="FH133" s="186"/>
      <c r="FI133" s="186"/>
      <c r="FJ133" s="187"/>
      <c r="FK133" s="152">
        <v>42579</v>
      </c>
      <c r="FL133" s="186"/>
      <c r="FM133" s="49"/>
      <c r="FN133" s="186"/>
      <c r="FO133" s="152">
        <v>42579</v>
      </c>
      <c r="FP133" s="186">
        <v>3.0449999999999999</v>
      </c>
      <c r="FQ133" s="186"/>
      <c r="FR133" s="187"/>
      <c r="FS133" s="152">
        <v>42579</v>
      </c>
      <c r="FT133" s="186">
        <v>3.4660000000000002</v>
      </c>
      <c r="FU133" s="186"/>
      <c r="FV133" s="187"/>
      <c r="FW133" s="152">
        <v>42579</v>
      </c>
      <c r="FX133" s="186">
        <v>3.5920000000000001</v>
      </c>
      <c r="FY133" s="186"/>
      <c r="FZ133" s="187"/>
      <c r="GA133" s="152">
        <v>42579</v>
      </c>
      <c r="GB133" s="186"/>
      <c r="GC133" s="186"/>
      <c r="GD133" s="187"/>
      <c r="GE133" s="152">
        <v>42579</v>
      </c>
      <c r="GF133" s="186"/>
      <c r="GG133" s="49"/>
      <c r="GH133" s="186"/>
      <c r="GI133" s="152">
        <v>42579</v>
      </c>
      <c r="GJ133" s="186"/>
      <c r="GK133" s="186"/>
      <c r="GL133" s="187"/>
      <c r="GM133" s="152">
        <v>42579</v>
      </c>
      <c r="GN133" s="186"/>
      <c r="GO133" s="49"/>
      <c r="GP133" s="186"/>
      <c r="GQ133" s="152">
        <v>42579</v>
      </c>
      <c r="GR133" s="186">
        <v>2.98</v>
      </c>
      <c r="GS133" s="49"/>
      <c r="GT133" s="186"/>
      <c r="GU133" s="152">
        <v>42579</v>
      </c>
      <c r="GV133" s="186">
        <v>3.4990000000000001</v>
      </c>
      <c r="GW133" s="49"/>
      <c r="GX133" s="186"/>
      <c r="GY133" s="152">
        <v>42579</v>
      </c>
      <c r="GZ133" s="186">
        <v>3.6630000000000003</v>
      </c>
      <c r="HA133" s="186"/>
      <c r="HB133" s="187"/>
      <c r="HC133" s="152">
        <v>42579</v>
      </c>
      <c r="HD133" s="186">
        <v>3.7880000000000003</v>
      </c>
      <c r="HE133" s="49"/>
      <c r="HF133" s="186"/>
      <c r="HG133" s="152">
        <v>42579</v>
      </c>
      <c r="HH133" s="186">
        <v>3.9430000000000001</v>
      </c>
      <c r="HI133" s="49"/>
      <c r="HJ133" s="187"/>
      <c r="HK133" s="152">
        <v>42579</v>
      </c>
      <c r="HL133" s="186">
        <v>4.4000000000000004</v>
      </c>
      <c r="HM133" s="49"/>
      <c r="HN133" s="186"/>
      <c r="HO133" s="152">
        <v>42579</v>
      </c>
      <c r="HP133" s="186"/>
      <c r="HQ133" s="186"/>
      <c r="HR133" s="187"/>
      <c r="HS133" s="152">
        <v>42579</v>
      </c>
      <c r="HT133" s="186">
        <v>3.14</v>
      </c>
      <c r="HU133" s="49"/>
      <c r="HV133" s="187"/>
      <c r="HW133" s="152">
        <v>42579</v>
      </c>
      <c r="HX133" s="186">
        <v>3.6589999999999998</v>
      </c>
      <c r="HY133" s="49"/>
      <c r="HZ133" s="186"/>
      <c r="IA133" s="152">
        <v>42579</v>
      </c>
      <c r="IB133" s="186">
        <v>3.2240000000000002</v>
      </c>
      <c r="IC133" s="186"/>
      <c r="ID133" s="187"/>
      <c r="IE133" s="152">
        <v>42579</v>
      </c>
      <c r="IF133" s="186">
        <v>3.637</v>
      </c>
      <c r="IG133" s="49"/>
      <c r="IH133" s="187"/>
      <c r="II133" s="152">
        <v>42579</v>
      </c>
      <c r="IJ133" s="186">
        <v>3.6710000000000003</v>
      </c>
      <c r="IK133" s="49"/>
    </row>
    <row r="134" spans="2:245" x14ac:dyDescent="0.35">
      <c r="B134" s="187"/>
      <c r="C134" s="152">
        <v>42580</v>
      </c>
      <c r="D134" s="186"/>
      <c r="E134" s="186"/>
      <c r="F134" s="187"/>
      <c r="G134" s="152">
        <v>42580</v>
      </c>
      <c r="H134" s="186">
        <v>2.9140000000000001</v>
      </c>
      <c r="I134" s="49"/>
      <c r="J134" s="186"/>
      <c r="K134" s="152">
        <v>42580</v>
      </c>
      <c r="L134" s="186">
        <v>2.7749999999999999</v>
      </c>
      <c r="M134" s="49"/>
      <c r="N134" s="187"/>
      <c r="O134" s="152">
        <v>42580</v>
      </c>
      <c r="P134" s="186">
        <v>2.6749999999999998</v>
      </c>
      <c r="Q134" s="49"/>
      <c r="R134" s="186"/>
      <c r="S134" s="152">
        <v>42580</v>
      </c>
      <c r="T134" s="186">
        <v>2.9169999999999998</v>
      </c>
      <c r="U134" s="186"/>
      <c r="V134" s="187"/>
      <c r="W134" s="152">
        <v>42580</v>
      </c>
      <c r="X134" s="186">
        <v>3.1459999999999999</v>
      </c>
      <c r="Y134" s="49"/>
      <c r="Z134" s="186"/>
      <c r="AA134" s="152">
        <v>42580</v>
      </c>
      <c r="AB134" s="186">
        <v>3.3929999999999998</v>
      </c>
      <c r="AC134" s="49"/>
      <c r="AD134" s="186"/>
      <c r="AE134" s="152">
        <v>42580</v>
      </c>
      <c r="AF134" s="186"/>
      <c r="AG134" s="186"/>
      <c r="AH134" s="187"/>
      <c r="AI134" s="152">
        <v>42580</v>
      </c>
      <c r="AJ134" s="186"/>
      <c r="AK134" s="49"/>
      <c r="AL134" s="186"/>
      <c r="AM134" s="152">
        <v>42580</v>
      </c>
      <c r="AN134" s="186">
        <v>2.9459999999999997</v>
      </c>
      <c r="AO134" s="49"/>
      <c r="AP134" s="186"/>
      <c r="AQ134" s="152">
        <v>42580</v>
      </c>
      <c r="AR134" s="186">
        <v>3.3010000000000002</v>
      </c>
      <c r="AS134" s="49"/>
      <c r="AT134" s="186"/>
      <c r="AU134" s="152">
        <v>42580</v>
      </c>
      <c r="AV134" s="186">
        <v>3.391</v>
      </c>
      <c r="AW134" s="186"/>
      <c r="AX134" s="187"/>
      <c r="AY134" s="152">
        <v>42580</v>
      </c>
      <c r="AZ134" s="186">
        <v>3.5859999999999999</v>
      </c>
      <c r="BA134" s="49"/>
      <c r="BB134" s="187"/>
      <c r="BC134" s="152">
        <v>42580</v>
      </c>
      <c r="BD134" s="186">
        <v>4.0830000000000002</v>
      </c>
      <c r="BE134" s="49"/>
      <c r="BF134" s="187"/>
      <c r="BG134" s="152">
        <v>42580</v>
      </c>
      <c r="BH134" s="186">
        <v>3.0409999999999999</v>
      </c>
      <c r="BI134" s="49"/>
      <c r="BJ134" s="186"/>
      <c r="BK134" s="152">
        <v>42580</v>
      </c>
      <c r="BL134" s="186">
        <v>3.1669999999999998</v>
      </c>
      <c r="BM134" s="186"/>
      <c r="BN134" s="187"/>
      <c r="BO134" s="152">
        <v>42580</v>
      </c>
      <c r="BP134" s="186">
        <v>3.375</v>
      </c>
      <c r="BQ134" s="49"/>
      <c r="BR134" s="186"/>
      <c r="BS134" s="152">
        <v>42580</v>
      </c>
      <c r="BT134" s="186">
        <v>3.8940000000000001</v>
      </c>
      <c r="BU134" s="49"/>
      <c r="BV134" s="186"/>
      <c r="BW134" s="152">
        <v>42580</v>
      </c>
      <c r="BX134" s="186"/>
      <c r="BY134" s="186"/>
      <c r="BZ134" s="187"/>
      <c r="CA134" s="152">
        <v>42580</v>
      </c>
      <c r="CB134" s="186">
        <v>3.4590000000000001</v>
      </c>
      <c r="CC134" s="49"/>
      <c r="CD134" s="187"/>
      <c r="CE134" s="152">
        <v>42580</v>
      </c>
      <c r="CF134" s="186">
        <v>3.835</v>
      </c>
      <c r="CG134" s="49"/>
      <c r="CH134" s="186"/>
      <c r="CI134" s="152">
        <v>42580</v>
      </c>
      <c r="CJ134" s="186">
        <v>3.5419999999999998</v>
      </c>
      <c r="CK134" s="186"/>
      <c r="CL134" s="187"/>
      <c r="CM134" s="152">
        <v>42580</v>
      </c>
      <c r="CN134" s="186"/>
      <c r="CO134" s="49"/>
      <c r="CP134" s="186"/>
      <c r="CQ134" s="152">
        <v>42580</v>
      </c>
      <c r="CR134" s="186">
        <v>3.0670000000000002</v>
      </c>
      <c r="CS134" s="186"/>
      <c r="CT134" s="187"/>
      <c r="CU134" s="152">
        <v>42580</v>
      </c>
      <c r="CV134" s="186">
        <v>3.3420000000000001</v>
      </c>
      <c r="CW134" s="49"/>
      <c r="CX134" s="187"/>
      <c r="CY134" s="152">
        <v>42580</v>
      </c>
      <c r="CZ134" s="186">
        <v>3.3319999999999999</v>
      </c>
      <c r="DA134" s="49"/>
      <c r="DB134" s="186"/>
      <c r="DC134" s="152">
        <v>42580</v>
      </c>
      <c r="DD134" s="186">
        <v>3.6179999999999999</v>
      </c>
      <c r="DE134" s="186"/>
      <c r="DF134" s="190"/>
      <c r="DG134" s="194">
        <v>42580</v>
      </c>
      <c r="DH134" s="247">
        <v>3.7</v>
      </c>
      <c r="DI134" s="191"/>
      <c r="DJ134" s="187"/>
      <c r="DK134" s="152">
        <v>42580</v>
      </c>
      <c r="DL134" s="186"/>
      <c r="DM134" s="49"/>
      <c r="DN134" s="186"/>
      <c r="DO134" s="152">
        <v>42580</v>
      </c>
      <c r="DP134" s="186"/>
      <c r="DQ134" s="186"/>
      <c r="DR134" s="187"/>
      <c r="DS134" s="152">
        <v>42580</v>
      </c>
      <c r="DT134" s="186">
        <v>2.6520000000000001</v>
      </c>
      <c r="DU134" s="49"/>
      <c r="DV134" s="187"/>
      <c r="DW134" s="152">
        <v>42580</v>
      </c>
      <c r="DX134" s="186">
        <v>2.7509999999999999</v>
      </c>
      <c r="DY134" s="49"/>
      <c r="DZ134" s="187"/>
      <c r="EA134" s="152">
        <v>42580</v>
      </c>
      <c r="EB134" s="186">
        <v>2.802</v>
      </c>
      <c r="EC134" s="49"/>
      <c r="ED134" s="186"/>
      <c r="EE134" s="152">
        <v>42580</v>
      </c>
      <c r="EF134" s="186">
        <v>2.8679999999999999</v>
      </c>
      <c r="EG134" s="186"/>
      <c r="EH134" s="187"/>
      <c r="EI134" s="152">
        <v>42580</v>
      </c>
      <c r="EJ134" s="186">
        <v>2.9370000000000003</v>
      </c>
      <c r="EK134" s="49"/>
      <c r="EL134" s="187"/>
      <c r="EM134" s="152">
        <v>42580</v>
      </c>
      <c r="EN134" s="186">
        <v>3.157</v>
      </c>
      <c r="EO134" s="49"/>
      <c r="EP134" s="187"/>
      <c r="EQ134" s="152">
        <v>42580</v>
      </c>
      <c r="ER134" s="186">
        <v>3.2869999999999999</v>
      </c>
      <c r="ES134" s="49"/>
      <c r="ET134" s="187"/>
      <c r="EU134" s="152">
        <v>42580</v>
      </c>
      <c r="EV134" s="186">
        <v>3.8970000000000002</v>
      </c>
      <c r="EW134" s="49"/>
      <c r="EX134" s="186"/>
      <c r="EY134" s="152">
        <v>42580</v>
      </c>
      <c r="EZ134" s="63"/>
      <c r="FA134" s="186"/>
      <c r="FB134" s="187"/>
      <c r="FC134" s="152">
        <v>42580</v>
      </c>
      <c r="FD134" s="186"/>
      <c r="FE134" s="49"/>
      <c r="FF134" s="186"/>
      <c r="FG134" s="152">
        <v>42580</v>
      </c>
      <c r="FH134" s="186"/>
      <c r="FI134" s="186"/>
      <c r="FJ134" s="187"/>
      <c r="FK134" s="152">
        <v>42580</v>
      </c>
      <c r="FL134" s="186"/>
      <c r="FM134" s="49"/>
      <c r="FN134" s="186"/>
      <c r="FO134" s="152">
        <v>42580</v>
      </c>
      <c r="FP134" s="186">
        <v>3.0310000000000001</v>
      </c>
      <c r="FQ134" s="186"/>
      <c r="FR134" s="187"/>
      <c r="FS134" s="152">
        <v>42580</v>
      </c>
      <c r="FT134" s="186">
        <v>3.444</v>
      </c>
      <c r="FU134" s="186"/>
      <c r="FV134" s="187"/>
      <c r="FW134" s="152">
        <v>42580</v>
      </c>
      <c r="FX134" s="186">
        <v>3.5659999999999998</v>
      </c>
      <c r="FY134" s="186"/>
      <c r="FZ134" s="187"/>
      <c r="GA134" s="152">
        <v>42580</v>
      </c>
      <c r="GB134" s="186"/>
      <c r="GC134" s="186"/>
      <c r="GD134" s="187"/>
      <c r="GE134" s="152">
        <v>42580</v>
      </c>
      <c r="GF134" s="186"/>
      <c r="GG134" s="49"/>
      <c r="GH134" s="186"/>
      <c r="GI134" s="152">
        <v>42580</v>
      </c>
      <c r="GJ134" s="186"/>
      <c r="GK134" s="186"/>
      <c r="GL134" s="187"/>
      <c r="GM134" s="152">
        <v>42580</v>
      </c>
      <c r="GN134" s="186"/>
      <c r="GO134" s="49"/>
      <c r="GP134" s="186"/>
      <c r="GQ134" s="152">
        <v>42580</v>
      </c>
      <c r="GR134" s="186">
        <v>2.9809999999999999</v>
      </c>
      <c r="GS134" s="49"/>
      <c r="GT134" s="186"/>
      <c r="GU134" s="152">
        <v>42580</v>
      </c>
      <c r="GV134" s="186">
        <v>3.4849999999999999</v>
      </c>
      <c r="GW134" s="49"/>
      <c r="GX134" s="186"/>
      <c r="GY134" s="152">
        <v>42580</v>
      </c>
      <c r="GZ134" s="186">
        <v>3.6429999999999998</v>
      </c>
      <c r="HA134" s="186"/>
      <c r="HB134" s="187"/>
      <c r="HC134" s="152">
        <v>42580</v>
      </c>
      <c r="HD134" s="186">
        <v>3.7690000000000001</v>
      </c>
      <c r="HE134" s="49"/>
      <c r="HF134" s="186"/>
      <c r="HG134" s="152">
        <v>42580</v>
      </c>
      <c r="HH134" s="186">
        <v>3.92</v>
      </c>
      <c r="HI134" s="49"/>
      <c r="HJ134" s="187"/>
      <c r="HK134" s="152">
        <v>42580</v>
      </c>
      <c r="HL134" s="186">
        <v>4.3659999999999997</v>
      </c>
      <c r="HM134" s="49"/>
      <c r="HN134" s="186"/>
      <c r="HO134" s="152">
        <v>42580</v>
      </c>
      <c r="HP134" s="186"/>
      <c r="HQ134" s="186"/>
      <c r="HR134" s="187"/>
      <c r="HS134" s="152">
        <v>42580</v>
      </c>
      <c r="HT134" s="186">
        <v>3.1360000000000001</v>
      </c>
      <c r="HU134" s="49"/>
      <c r="HV134" s="187"/>
      <c r="HW134" s="152">
        <v>42580</v>
      </c>
      <c r="HX134" s="186">
        <v>3.637</v>
      </c>
      <c r="HY134" s="49"/>
      <c r="HZ134" s="186"/>
      <c r="IA134" s="152">
        <v>42580</v>
      </c>
      <c r="IB134" s="186">
        <v>3.21</v>
      </c>
      <c r="IC134" s="186"/>
      <c r="ID134" s="187"/>
      <c r="IE134" s="152">
        <v>42580</v>
      </c>
      <c r="IF134" s="186">
        <v>3.6189999999999998</v>
      </c>
      <c r="IG134" s="49"/>
      <c r="IH134" s="187"/>
      <c r="II134" s="152">
        <v>42580</v>
      </c>
      <c r="IJ134" s="186">
        <v>3.6480000000000001</v>
      </c>
      <c r="IK134" s="49"/>
    </row>
    <row r="135" spans="2:245" x14ac:dyDescent="0.35">
      <c r="B135" s="187"/>
      <c r="C135" s="152">
        <v>42583</v>
      </c>
      <c r="D135" s="186"/>
      <c r="E135" s="186"/>
      <c r="F135" s="187"/>
      <c r="G135" s="152">
        <v>42583</v>
      </c>
      <c r="H135" s="186">
        <v>2.9039999999999999</v>
      </c>
      <c r="I135" s="49"/>
      <c r="J135" s="186"/>
      <c r="K135" s="152">
        <v>42583</v>
      </c>
      <c r="L135" s="186">
        <v>2.7480000000000002</v>
      </c>
      <c r="M135" s="49"/>
      <c r="N135" s="187"/>
      <c r="O135" s="152">
        <v>42583</v>
      </c>
      <c r="P135" s="186">
        <v>2.6630000000000003</v>
      </c>
      <c r="Q135" s="49"/>
      <c r="R135" s="186"/>
      <c r="S135" s="152">
        <v>42583</v>
      </c>
      <c r="T135" s="186">
        <v>2.9050000000000002</v>
      </c>
      <c r="U135" s="186"/>
      <c r="V135" s="187"/>
      <c r="W135" s="152">
        <v>42583</v>
      </c>
      <c r="X135" s="186">
        <v>3.13</v>
      </c>
      <c r="Y135" s="49"/>
      <c r="Z135" s="186"/>
      <c r="AA135" s="152">
        <v>42583</v>
      </c>
      <c r="AB135" s="186">
        <v>3.3759999999999999</v>
      </c>
      <c r="AC135" s="49"/>
      <c r="AD135" s="186"/>
      <c r="AE135" s="152">
        <v>42583</v>
      </c>
      <c r="AF135" s="186"/>
      <c r="AG135" s="186"/>
      <c r="AH135" s="187"/>
      <c r="AI135" s="152">
        <v>42583</v>
      </c>
      <c r="AJ135" s="186"/>
      <c r="AK135" s="49"/>
      <c r="AL135" s="186"/>
      <c r="AM135" s="152">
        <v>42583</v>
      </c>
      <c r="AN135" s="186">
        <v>2.875</v>
      </c>
      <c r="AO135" s="49"/>
      <c r="AP135" s="186"/>
      <c r="AQ135" s="152">
        <v>42583</v>
      </c>
      <c r="AR135" s="186">
        <v>3.2890000000000001</v>
      </c>
      <c r="AS135" s="49"/>
      <c r="AT135" s="186"/>
      <c r="AU135" s="152">
        <v>42583</v>
      </c>
      <c r="AV135" s="186">
        <v>3.3810000000000002</v>
      </c>
      <c r="AW135" s="186"/>
      <c r="AX135" s="187"/>
      <c r="AY135" s="152">
        <v>42583</v>
      </c>
      <c r="AZ135" s="186">
        <v>3.5720000000000001</v>
      </c>
      <c r="BA135" s="49"/>
      <c r="BB135" s="187"/>
      <c r="BC135" s="152">
        <v>42583</v>
      </c>
      <c r="BD135" s="186">
        <v>4.05</v>
      </c>
      <c r="BE135" s="49"/>
      <c r="BF135" s="187"/>
      <c r="BG135" s="152">
        <v>42583</v>
      </c>
      <c r="BH135" s="186">
        <v>2.99</v>
      </c>
      <c r="BI135" s="49"/>
      <c r="BJ135" s="186"/>
      <c r="BK135" s="152">
        <v>42583</v>
      </c>
      <c r="BL135" s="186">
        <v>3.1549999999999998</v>
      </c>
      <c r="BM135" s="186"/>
      <c r="BN135" s="187"/>
      <c r="BO135" s="152">
        <v>42583</v>
      </c>
      <c r="BP135" s="186">
        <v>3.3639999999999999</v>
      </c>
      <c r="BQ135" s="49"/>
      <c r="BR135" s="186"/>
      <c r="BS135" s="152">
        <v>42583</v>
      </c>
      <c r="BT135" s="186">
        <v>3.88</v>
      </c>
      <c r="BU135" s="49"/>
      <c r="BV135" s="186"/>
      <c r="BW135" s="152">
        <v>42583</v>
      </c>
      <c r="BX135" s="186"/>
      <c r="BY135" s="186"/>
      <c r="BZ135" s="187"/>
      <c r="CA135" s="152">
        <v>42583</v>
      </c>
      <c r="CB135" s="186">
        <v>3.4470000000000001</v>
      </c>
      <c r="CC135" s="49"/>
      <c r="CD135" s="187"/>
      <c r="CE135" s="152">
        <v>42583</v>
      </c>
      <c r="CF135" s="186">
        <v>3.8239999999999998</v>
      </c>
      <c r="CG135" s="49"/>
      <c r="CH135" s="186"/>
      <c r="CI135" s="152">
        <v>42583</v>
      </c>
      <c r="CJ135" s="186">
        <v>3.5310000000000001</v>
      </c>
      <c r="CK135" s="186"/>
      <c r="CL135" s="187"/>
      <c r="CM135" s="152">
        <v>42583</v>
      </c>
      <c r="CN135" s="186"/>
      <c r="CO135" s="49"/>
      <c r="CP135" s="186"/>
      <c r="CQ135" s="152">
        <v>42583</v>
      </c>
      <c r="CR135" s="186">
        <v>3.0489999999999999</v>
      </c>
      <c r="CS135" s="186"/>
      <c r="CT135" s="187"/>
      <c r="CU135" s="152">
        <v>42583</v>
      </c>
      <c r="CV135" s="186">
        <v>3.3290000000000002</v>
      </c>
      <c r="CW135" s="49"/>
      <c r="CX135" s="187"/>
      <c r="CY135" s="152">
        <v>42583</v>
      </c>
      <c r="CZ135" s="186">
        <v>3.319</v>
      </c>
      <c r="DA135" s="49"/>
      <c r="DB135" s="186"/>
      <c r="DC135" s="152">
        <v>42583</v>
      </c>
      <c r="DD135" s="186">
        <v>3.6059999999999999</v>
      </c>
      <c r="DE135" s="186"/>
      <c r="DF135" s="190"/>
      <c r="DG135" s="194">
        <v>42583</v>
      </c>
      <c r="DH135" s="247">
        <v>3.6840000000000002</v>
      </c>
      <c r="DI135" s="191"/>
      <c r="DJ135" s="187"/>
      <c r="DK135" s="152">
        <v>42583</v>
      </c>
      <c r="DL135" s="186"/>
      <c r="DM135" s="49"/>
      <c r="DN135" s="186"/>
      <c r="DO135" s="152">
        <v>42583</v>
      </c>
      <c r="DP135" s="186"/>
      <c r="DQ135" s="186"/>
      <c r="DR135" s="187"/>
      <c r="DS135" s="152">
        <v>42583</v>
      </c>
      <c r="DT135" s="186">
        <v>2.6320000000000001</v>
      </c>
      <c r="DU135" s="49"/>
      <c r="DV135" s="187"/>
      <c r="DW135" s="152">
        <v>42583</v>
      </c>
      <c r="DX135" s="186">
        <v>2.7389999999999999</v>
      </c>
      <c r="DY135" s="49"/>
      <c r="DZ135" s="187"/>
      <c r="EA135" s="152">
        <v>42583</v>
      </c>
      <c r="EB135" s="186">
        <v>2.7909999999999999</v>
      </c>
      <c r="EC135" s="49"/>
      <c r="ED135" s="186"/>
      <c r="EE135" s="152">
        <v>42583</v>
      </c>
      <c r="EF135" s="186">
        <v>2.8559999999999999</v>
      </c>
      <c r="EG135" s="186"/>
      <c r="EH135" s="187"/>
      <c r="EI135" s="152">
        <v>42583</v>
      </c>
      <c r="EJ135" s="186">
        <v>2.9239999999999999</v>
      </c>
      <c r="EK135" s="49"/>
      <c r="EL135" s="187"/>
      <c r="EM135" s="152">
        <v>42583</v>
      </c>
      <c r="EN135" s="186">
        <v>3.14</v>
      </c>
      <c r="EO135" s="49"/>
      <c r="EP135" s="187"/>
      <c r="EQ135" s="152">
        <v>42583</v>
      </c>
      <c r="ER135" s="186">
        <v>3.27</v>
      </c>
      <c r="ES135" s="49"/>
      <c r="ET135" s="187"/>
      <c r="EU135" s="152">
        <v>42583</v>
      </c>
      <c r="EV135" s="186">
        <v>3.8820000000000001</v>
      </c>
      <c r="EW135" s="49"/>
      <c r="EX135" s="186"/>
      <c r="EY135" s="152">
        <v>42583</v>
      </c>
      <c r="EZ135" s="63"/>
      <c r="FA135" s="186"/>
      <c r="FB135" s="187"/>
      <c r="FC135" s="152">
        <v>42583</v>
      </c>
      <c r="FD135" s="186"/>
      <c r="FE135" s="49"/>
      <c r="FF135" s="186"/>
      <c r="FG135" s="152">
        <v>42583</v>
      </c>
      <c r="FH135" s="186"/>
      <c r="FI135" s="186"/>
      <c r="FJ135" s="187"/>
      <c r="FK135" s="152">
        <v>42583</v>
      </c>
      <c r="FL135" s="186"/>
      <c r="FM135" s="49"/>
      <c r="FN135" s="186"/>
      <c r="FO135" s="152">
        <v>42583</v>
      </c>
      <c r="FP135" s="186">
        <v>3.0190000000000001</v>
      </c>
      <c r="FQ135" s="186"/>
      <c r="FR135" s="187"/>
      <c r="FS135" s="152">
        <v>42583</v>
      </c>
      <c r="FT135" s="186">
        <v>3.427</v>
      </c>
      <c r="FU135" s="186"/>
      <c r="FV135" s="187"/>
      <c r="FW135" s="152">
        <v>42583</v>
      </c>
      <c r="FX135" s="186">
        <v>3.55</v>
      </c>
      <c r="FY135" s="186"/>
      <c r="FZ135" s="187"/>
      <c r="GA135" s="152">
        <v>42583</v>
      </c>
      <c r="GB135" s="186"/>
      <c r="GC135" s="186"/>
      <c r="GD135" s="187"/>
      <c r="GE135" s="152">
        <v>42583</v>
      </c>
      <c r="GF135" s="186"/>
      <c r="GG135" s="49"/>
      <c r="GH135" s="186"/>
      <c r="GI135" s="152">
        <v>42583</v>
      </c>
      <c r="GJ135" s="186"/>
      <c r="GK135" s="186"/>
      <c r="GL135" s="187"/>
      <c r="GM135" s="152">
        <v>42583</v>
      </c>
      <c r="GN135" s="186"/>
      <c r="GO135" s="49"/>
      <c r="GP135" s="186"/>
      <c r="GQ135" s="152">
        <v>42583</v>
      </c>
      <c r="GR135" s="186">
        <v>2.968</v>
      </c>
      <c r="GS135" s="49"/>
      <c r="GT135" s="186"/>
      <c r="GU135" s="152">
        <v>42583</v>
      </c>
      <c r="GV135" s="186">
        <v>3.472</v>
      </c>
      <c r="GW135" s="49"/>
      <c r="GX135" s="186"/>
      <c r="GY135" s="152">
        <v>42583</v>
      </c>
      <c r="GZ135" s="186">
        <v>3.6240000000000001</v>
      </c>
      <c r="HA135" s="186"/>
      <c r="HB135" s="187"/>
      <c r="HC135" s="152">
        <v>42583</v>
      </c>
      <c r="HD135" s="186">
        <v>3.7530000000000001</v>
      </c>
      <c r="HE135" s="49"/>
      <c r="HF135" s="186"/>
      <c r="HG135" s="152">
        <v>42583</v>
      </c>
      <c r="HH135" s="186">
        <v>3.9050000000000002</v>
      </c>
      <c r="HI135" s="49"/>
      <c r="HJ135" s="187"/>
      <c r="HK135" s="152">
        <v>42583</v>
      </c>
      <c r="HL135" s="186">
        <v>4.3529999999999998</v>
      </c>
      <c r="HM135" s="49"/>
      <c r="HN135" s="186"/>
      <c r="HO135" s="152">
        <v>42583</v>
      </c>
      <c r="HP135" s="186"/>
      <c r="HQ135" s="186"/>
      <c r="HR135" s="187"/>
      <c r="HS135" s="152">
        <v>42583</v>
      </c>
      <c r="HT135" s="186">
        <v>3.1160000000000001</v>
      </c>
      <c r="HU135" s="49"/>
      <c r="HV135" s="187"/>
      <c r="HW135" s="152">
        <v>42583</v>
      </c>
      <c r="HX135" s="186">
        <v>3.621</v>
      </c>
      <c r="HY135" s="49"/>
      <c r="HZ135" s="186"/>
      <c r="IA135" s="152">
        <v>42583</v>
      </c>
      <c r="IB135" s="186">
        <v>3.198</v>
      </c>
      <c r="IC135" s="186"/>
      <c r="ID135" s="187"/>
      <c r="IE135" s="152">
        <v>42583</v>
      </c>
      <c r="IF135" s="186">
        <v>3.6019999999999999</v>
      </c>
      <c r="IG135" s="49"/>
      <c r="IH135" s="187"/>
      <c r="II135" s="152">
        <v>42583</v>
      </c>
      <c r="IJ135" s="186">
        <v>3.6310000000000002</v>
      </c>
      <c r="IK135" s="49"/>
    </row>
    <row r="136" spans="2:245" x14ac:dyDescent="0.35">
      <c r="B136" s="187"/>
      <c r="C136" s="152">
        <v>42584</v>
      </c>
      <c r="D136" s="186"/>
      <c r="E136" s="186"/>
      <c r="F136" s="187"/>
      <c r="G136" s="152">
        <v>42584</v>
      </c>
      <c r="H136" s="186">
        <v>2.8980000000000001</v>
      </c>
      <c r="I136" s="49"/>
      <c r="J136" s="186"/>
      <c r="K136" s="152">
        <v>42584</v>
      </c>
      <c r="L136" s="186">
        <v>2.7570000000000001</v>
      </c>
      <c r="M136" s="49"/>
      <c r="N136" s="187"/>
      <c r="O136" s="152">
        <v>42584</v>
      </c>
      <c r="P136" s="186">
        <v>2.6659999999999999</v>
      </c>
      <c r="Q136" s="49"/>
      <c r="R136" s="186"/>
      <c r="S136" s="152">
        <v>42584</v>
      </c>
      <c r="T136" s="186">
        <v>2.8820000000000001</v>
      </c>
      <c r="U136" s="186"/>
      <c r="V136" s="187"/>
      <c r="W136" s="152">
        <v>42584</v>
      </c>
      <c r="X136" s="186">
        <v>3.1240000000000001</v>
      </c>
      <c r="Y136" s="49"/>
      <c r="Z136" s="186"/>
      <c r="AA136" s="152">
        <v>42584</v>
      </c>
      <c r="AB136" s="186">
        <v>3.371</v>
      </c>
      <c r="AC136" s="49"/>
      <c r="AD136" s="186"/>
      <c r="AE136" s="152">
        <v>42584</v>
      </c>
      <c r="AF136" s="186"/>
      <c r="AG136" s="186"/>
      <c r="AH136" s="187"/>
      <c r="AI136" s="152">
        <v>42584</v>
      </c>
      <c r="AJ136" s="186"/>
      <c r="AK136" s="49"/>
      <c r="AL136" s="186"/>
      <c r="AM136" s="152">
        <v>42584</v>
      </c>
      <c r="AN136" s="186">
        <v>2.8730000000000002</v>
      </c>
      <c r="AO136" s="49"/>
      <c r="AP136" s="186"/>
      <c r="AQ136" s="152">
        <v>42584</v>
      </c>
      <c r="AR136" s="186">
        <v>3.2829999999999999</v>
      </c>
      <c r="AS136" s="49"/>
      <c r="AT136" s="186"/>
      <c r="AU136" s="152">
        <v>42584</v>
      </c>
      <c r="AV136" s="186">
        <v>3.3540000000000001</v>
      </c>
      <c r="AW136" s="186"/>
      <c r="AX136" s="187"/>
      <c r="AY136" s="152">
        <v>42584</v>
      </c>
      <c r="AZ136" s="186">
        <v>3.5670000000000002</v>
      </c>
      <c r="BA136" s="49"/>
      <c r="BB136" s="187"/>
      <c r="BC136" s="152">
        <v>42584</v>
      </c>
      <c r="BD136" s="186">
        <v>4.0490000000000004</v>
      </c>
      <c r="BE136" s="49"/>
      <c r="BF136" s="187"/>
      <c r="BG136" s="152">
        <v>42584</v>
      </c>
      <c r="BH136" s="186">
        <v>2.9950000000000001</v>
      </c>
      <c r="BI136" s="49"/>
      <c r="BJ136" s="186"/>
      <c r="BK136" s="152">
        <v>42584</v>
      </c>
      <c r="BL136" s="186">
        <v>3.153</v>
      </c>
      <c r="BM136" s="186"/>
      <c r="BN136" s="187"/>
      <c r="BO136" s="152">
        <v>42584</v>
      </c>
      <c r="BP136" s="186">
        <v>3.3580000000000001</v>
      </c>
      <c r="BQ136" s="49"/>
      <c r="BR136" s="186"/>
      <c r="BS136" s="152">
        <v>42584</v>
      </c>
      <c r="BT136" s="186">
        <v>3.8719999999999999</v>
      </c>
      <c r="BU136" s="49"/>
      <c r="BV136" s="186"/>
      <c r="BW136" s="152">
        <v>42584</v>
      </c>
      <c r="BX136" s="186"/>
      <c r="BY136" s="186"/>
      <c r="BZ136" s="187"/>
      <c r="CA136" s="152">
        <v>42584</v>
      </c>
      <c r="CB136" s="186">
        <v>3.4409999999999998</v>
      </c>
      <c r="CC136" s="49"/>
      <c r="CD136" s="187"/>
      <c r="CE136" s="152">
        <v>42584</v>
      </c>
      <c r="CF136" s="186">
        <v>3.806</v>
      </c>
      <c r="CG136" s="49"/>
      <c r="CH136" s="186"/>
      <c r="CI136" s="152">
        <v>42584</v>
      </c>
      <c r="CJ136" s="186">
        <v>3.5259999999999998</v>
      </c>
      <c r="CK136" s="186"/>
      <c r="CL136" s="187"/>
      <c r="CM136" s="152">
        <v>42584</v>
      </c>
      <c r="CN136" s="186"/>
      <c r="CO136" s="49"/>
      <c r="CP136" s="186"/>
      <c r="CQ136" s="152">
        <v>42584</v>
      </c>
      <c r="CR136" s="186">
        <v>3.0539999999999998</v>
      </c>
      <c r="CS136" s="186"/>
      <c r="CT136" s="187"/>
      <c r="CU136" s="152">
        <v>42584</v>
      </c>
      <c r="CV136" s="186">
        <v>3.331</v>
      </c>
      <c r="CW136" s="49"/>
      <c r="CX136" s="187"/>
      <c r="CY136" s="152">
        <v>42584</v>
      </c>
      <c r="CZ136" s="186">
        <v>3.3220000000000001</v>
      </c>
      <c r="DA136" s="49"/>
      <c r="DB136" s="186"/>
      <c r="DC136" s="152">
        <v>42584</v>
      </c>
      <c r="DD136" s="186">
        <v>3.5990000000000002</v>
      </c>
      <c r="DE136" s="186"/>
      <c r="DF136" s="190"/>
      <c r="DG136" s="194">
        <v>42584</v>
      </c>
      <c r="DH136" s="247">
        <v>3.6749999999999998</v>
      </c>
      <c r="DI136" s="191"/>
      <c r="DJ136" s="187"/>
      <c r="DK136" s="152">
        <v>42584</v>
      </c>
      <c r="DL136" s="186"/>
      <c r="DM136" s="49"/>
      <c r="DN136" s="186"/>
      <c r="DO136" s="152">
        <v>42584</v>
      </c>
      <c r="DP136" s="186"/>
      <c r="DQ136" s="186"/>
      <c r="DR136" s="187"/>
      <c r="DS136" s="152">
        <v>42584</v>
      </c>
      <c r="DT136" s="186">
        <v>2.64</v>
      </c>
      <c r="DU136" s="49"/>
      <c r="DV136" s="187"/>
      <c r="DW136" s="152">
        <v>42584</v>
      </c>
      <c r="DX136" s="186">
        <v>2.738</v>
      </c>
      <c r="DY136" s="49"/>
      <c r="DZ136" s="187"/>
      <c r="EA136" s="152">
        <v>42584</v>
      </c>
      <c r="EB136" s="186">
        <v>2.7869999999999999</v>
      </c>
      <c r="EC136" s="49"/>
      <c r="ED136" s="186"/>
      <c r="EE136" s="152">
        <v>42584</v>
      </c>
      <c r="EF136" s="186">
        <v>2.8519999999999999</v>
      </c>
      <c r="EG136" s="186"/>
      <c r="EH136" s="187"/>
      <c r="EI136" s="152">
        <v>42584</v>
      </c>
      <c r="EJ136" s="186">
        <v>2.919</v>
      </c>
      <c r="EK136" s="49"/>
      <c r="EL136" s="187"/>
      <c r="EM136" s="152">
        <v>42584</v>
      </c>
      <c r="EN136" s="186">
        <v>3.1349999999999998</v>
      </c>
      <c r="EO136" s="49"/>
      <c r="EP136" s="187"/>
      <c r="EQ136" s="152">
        <v>42584</v>
      </c>
      <c r="ER136" s="186">
        <v>3.266</v>
      </c>
      <c r="ES136" s="49"/>
      <c r="ET136" s="187"/>
      <c r="EU136" s="152">
        <v>42584</v>
      </c>
      <c r="EV136" s="186">
        <v>3.879</v>
      </c>
      <c r="EW136" s="49"/>
      <c r="EX136" s="186"/>
      <c r="EY136" s="152">
        <v>42584</v>
      </c>
      <c r="EZ136" s="63"/>
      <c r="FA136" s="186"/>
      <c r="FB136" s="187"/>
      <c r="FC136" s="152">
        <v>42584</v>
      </c>
      <c r="FD136" s="186"/>
      <c r="FE136" s="49"/>
      <c r="FF136" s="186"/>
      <c r="FG136" s="152">
        <v>42584</v>
      </c>
      <c r="FH136" s="186"/>
      <c r="FI136" s="186"/>
      <c r="FJ136" s="187"/>
      <c r="FK136" s="152">
        <v>42584</v>
      </c>
      <c r="FL136" s="186"/>
      <c r="FM136" s="49"/>
      <c r="FN136" s="186"/>
      <c r="FO136" s="152">
        <v>42584</v>
      </c>
      <c r="FP136" s="186">
        <v>3.0150000000000001</v>
      </c>
      <c r="FQ136" s="186"/>
      <c r="FR136" s="187"/>
      <c r="FS136" s="152">
        <v>42584</v>
      </c>
      <c r="FT136" s="186">
        <v>3.4220000000000002</v>
      </c>
      <c r="FU136" s="186"/>
      <c r="FV136" s="187"/>
      <c r="FW136" s="152">
        <v>42584</v>
      </c>
      <c r="FX136" s="186">
        <v>3.5449999999999999</v>
      </c>
      <c r="FY136" s="186"/>
      <c r="FZ136" s="187"/>
      <c r="GA136" s="152">
        <v>42584</v>
      </c>
      <c r="GB136" s="186"/>
      <c r="GC136" s="186"/>
      <c r="GD136" s="187"/>
      <c r="GE136" s="152">
        <v>42584</v>
      </c>
      <c r="GF136" s="186"/>
      <c r="GG136" s="49"/>
      <c r="GH136" s="186"/>
      <c r="GI136" s="152">
        <v>42584</v>
      </c>
      <c r="GJ136" s="186"/>
      <c r="GK136" s="186"/>
      <c r="GL136" s="187"/>
      <c r="GM136" s="152">
        <v>42584</v>
      </c>
      <c r="GN136" s="186"/>
      <c r="GO136" s="49"/>
      <c r="GP136" s="186"/>
      <c r="GQ136" s="152">
        <v>42584</v>
      </c>
      <c r="GR136" s="186">
        <v>2.9729999999999999</v>
      </c>
      <c r="GS136" s="49"/>
      <c r="GT136" s="186"/>
      <c r="GU136" s="152">
        <v>42584</v>
      </c>
      <c r="GV136" s="186">
        <v>3.468</v>
      </c>
      <c r="GW136" s="49"/>
      <c r="GX136" s="186"/>
      <c r="GY136" s="152">
        <v>42584</v>
      </c>
      <c r="GZ136" s="186">
        <v>3.6189999999999998</v>
      </c>
      <c r="HA136" s="186"/>
      <c r="HB136" s="187"/>
      <c r="HC136" s="152">
        <v>42584</v>
      </c>
      <c r="HD136" s="186">
        <v>3.7469999999999999</v>
      </c>
      <c r="HE136" s="49"/>
      <c r="HF136" s="186"/>
      <c r="HG136" s="152">
        <v>42584</v>
      </c>
      <c r="HH136" s="186">
        <v>3.899</v>
      </c>
      <c r="HI136" s="49"/>
      <c r="HJ136" s="187"/>
      <c r="HK136" s="152">
        <v>42584</v>
      </c>
      <c r="HL136" s="186">
        <v>4.3469999999999995</v>
      </c>
      <c r="HM136" s="49"/>
      <c r="HN136" s="186"/>
      <c r="HO136" s="152">
        <v>42584</v>
      </c>
      <c r="HP136" s="186"/>
      <c r="HQ136" s="186"/>
      <c r="HR136" s="187"/>
      <c r="HS136" s="152">
        <v>42584</v>
      </c>
      <c r="HT136" s="186">
        <v>3.125</v>
      </c>
      <c r="HU136" s="49"/>
      <c r="HV136" s="187"/>
      <c r="HW136" s="152">
        <v>42584</v>
      </c>
      <c r="HX136" s="186">
        <v>3.6160000000000001</v>
      </c>
      <c r="HY136" s="49"/>
      <c r="HZ136" s="186"/>
      <c r="IA136" s="152">
        <v>42584</v>
      </c>
      <c r="IB136" s="186">
        <v>3.194</v>
      </c>
      <c r="IC136" s="186"/>
      <c r="ID136" s="187"/>
      <c r="IE136" s="152">
        <v>42584</v>
      </c>
      <c r="IF136" s="186">
        <v>3.597</v>
      </c>
      <c r="IG136" s="49"/>
      <c r="IH136" s="187"/>
      <c r="II136" s="152">
        <v>42584</v>
      </c>
      <c r="IJ136" s="186">
        <v>3.6240000000000001</v>
      </c>
      <c r="IK136" s="49"/>
    </row>
    <row r="137" spans="2:245" x14ac:dyDescent="0.35">
      <c r="B137" s="187"/>
      <c r="C137" s="152">
        <v>42585</v>
      </c>
      <c r="D137" s="186"/>
      <c r="E137" s="186"/>
      <c r="F137" s="187"/>
      <c r="G137" s="152">
        <v>42585</v>
      </c>
      <c r="H137" s="186">
        <v>2.903</v>
      </c>
      <c r="I137" s="49"/>
      <c r="J137" s="186"/>
      <c r="K137" s="152">
        <v>42585</v>
      </c>
      <c r="L137" s="186">
        <v>2.786</v>
      </c>
      <c r="M137" s="49"/>
      <c r="N137" s="187"/>
      <c r="O137" s="152">
        <v>42585</v>
      </c>
      <c r="P137" s="186">
        <v>2.66</v>
      </c>
      <c r="Q137" s="49"/>
      <c r="R137" s="186"/>
      <c r="S137" s="152">
        <v>42585</v>
      </c>
      <c r="T137" s="186">
        <v>2.8810000000000002</v>
      </c>
      <c r="U137" s="186"/>
      <c r="V137" s="187"/>
      <c r="W137" s="152">
        <v>42585</v>
      </c>
      <c r="X137" s="186">
        <v>3.1240000000000001</v>
      </c>
      <c r="Y137" s="49"/>
      <c r="Z137" s="186"/>
      <c r="AA137" s="152">
        <v>42585</v>
      </c>
      <c r="AB137" s="186">
        <v>3.3820000000000001</v>
      </c>
      <c r="AC137" s="49"/>
      <c r="AD137" s="186"/>
      <c r="AE137" s="152">
        <v>42585</v>
      </c>
      <c r="AF137" s="186"/>
      <c r="AG137" s="186"/>
      <c r="AH137" s="187"/>
      <c r="AI137" s="152">
        <v>42585</v>
      </c>
      <c r="AJ137" s="186"/>
      <c r="AK137" s="49"/>
      <c r="AL137" s="186"/>
      <c r="AM137" s="152">
        <v>42585</v>
      </c>
      <c r="AN137" s="186">
        <v>2.87</v>
      </c>
      <c r="AO137" s="49"/>
      <c r="AP137" s="186"/>
      <c r="AQ137" s="152">
        <v>42585</v>
      </c>
      <c r="AR137" s="186">
        <v>3.2810000000000001</v>
      </c>
      <c r="AS137" s="49"/>
      <c r="AT137" s="186"/>
      <c r="AU137" s="152">
        <v>42585</v>
      </c>
      <c r="AV137" s="186">
        <v>3.3529999999999998</v>
      </c>
      <c r="AW137" s="186"/>
      <c r="AX137" s="187"/>
      <c r="AY137" s="152">
        <v>42585</v>
      </c>
      <c r="AZ137" s="186">
        <v>3.57</v>
      </c>
      <c r="BA137" s="49"/>
      <c r="BB137" s="187"/>
      <c r="BC137" s="152">
        <v>42585</v>
      </c>
      <c r="BD137" s="186">
        <v>4.0659999999999998</v>
      </c>
      <c r="BE137" s="49"/>
      <c r="BF137" s="187"/>
      <c r="BG137" s="152">
        <v>42585</v>
      </c>
      <c r="BH137" s="186">
        <v>2.9929999999999999</v>
      </c>
      <c r="BI137" s="49"/>
      <c r="BJ137" s="186"/>
      <c r="BK137" s="152">
        <v>42585</v>
      </c>
      <c r="BL137" s="186">
        <v>3.15</v>
      </c>
      <c r="BM137" s="186"/>
      <c r="BN137" s="187"/>
      <c r="BO137" s="152">
        <v>42585</v>
      </c>
      <c r="BP137" s="186">
        <v>3.3570000000000002</v>
      </c>
      <c r="BQ137" s="49"/>
      <c r="BR137" s="186"/>
      <c r="BS137" s="152">
        <v>42585</v>
      </c>
      <c r="BT137" s="186">
        <v>3.8860000000000001</v>
      </c>
      <c r="BU137" s="49"/>
      <c r="BV137" s="186"/>
      <c r="BW137" s="152">
        <v>42585</v>
      </c>
      <c r="BX137" s="186"/>
      <c r="BY137" s="186"/>
      <c r="BZ137" s="187"/>
      <c r="CA137" s="152">
        <v>42585</v>
      </c>
      <c r="CB137" s="186">
        <v>3.44</v>
      </c>
      <c r="CC137" s="49"/>
      <c r="CD137" s="187"/>
      <c r="CE137" s="152">
        <v>42585</v>
      </c>
      <c r="CF137" s="186">
        <v>3.8220000000000001</v>
      </c>
      <c r="CG137" s="49"/>
      <c r="CH137" s="186"/>
      <c r="CI137" s="152">
        <v>42585</v>
      </c>
      <c r="CJ137" s="186">
        <v>3.528</v>
      </c>
      <c r="CK137" s="186"/>
      <c r="CL137" s="187"/>
      <c r="CM137" s="152">
        <v>42585</v>
      </c>
      <c r="CN137" s="186"/>
      <c r="CO137" s="49"/>
      <c r="CP137" s="186"/>
      <c r="CQ137" s="152">
        <v>42585</v>
      </c>
      <c r="CR137" s="186">
        <v>3.0510000000000002</v>
      </c>
      <c r="CS137" s="186"/>
      <c r="CT137" s="187"/>
      <c r="CU137" s="152">
        <v>42585</v>
      </c>
      <c r="CV137" s="186">
        <v>3.323</v>
      </c>
      <c r="CW137" s="49"/>
      <c r="CX137" s="187"/>
      <c r="CY137" s="152">
        <v>42585</v>
      </c>
      <c r="CZ137" s="186">
        <v>3.3220000000000001</v>
      </c>
      <c r="DA137" s="49"/>
      <c r="DB137" s="186"/>
      <c r="DC137" s="152">
        <v>42585</v>
      </c>
      <c r="DD137" s="186">
        <v>3.597</v>
      </c>
      <c r="DE137" s="186"/>
      <c r="DF137" s="190"/>
      <c r="DG137" s="194">
        <v>42585</v>
      </c>
      <c r="DH137" s="247">
        <v>3.6779999999999999</v>
      </c>
      <c r="DI137" s="191"/>
      <c r="DJ137" s="187"/>
      <c r="DK137" s="152">
        <v>42585</v>
      </c>
      <c r="DL137" s="186"/>
      <c r="DM137" s="49"/>
      <c r="DN137" s="186"/>
      <c r="DO137" s="152">
        <v>42585</v>
      </c>
      <c r="DP137" s="186"/>
      <c r="DQ137" s="186"/>
      <c r="DR137" s="187"/>
      <c r="DS137" s="152">
        <v>42585</v>
      </c>
      <c r="DT137" s="186">
        <v>2.6390000000000002</v>
      </c>
      <c r="DU137" s="49"/>
      <c r="DV137" s="187"/>
      <c r="DW137" s="152">
        <v>42585</v>
      </c>
      <c r="DX137" s="186">
        <v>2.7320000000000002</v>
      </c>
      <c r="DY137" s="49"/>
      <c r="DZ137" s="187"/>
      <c r="EA137" s="152">
        <v>42585</v>
      </c>
      <c r="EB137" s="186">
        <v>2.7850000000000001</v>
      </c>
      <c r="EC137" s="49"/>
      <c r="ED137" s="186"/>
      <c r="EE137" s="152">
        <v>42585</v>
      </c>
      <c r="EF137" s="186">
        <v>2.851</v>
      </c>
      <c r="EG137" s="186"/>
      <c r="EH137" s="187"/>
      <c r="EI137" s="152">
        <v>42585</v>
      </c>
      <c r="EJ137" s="186">
        <v>2.9180000000000001</v>
      </c>
      <c r="EK137" s="49"/>
      <c r="EL137" s="187"/>
      <c r="EM137" s="152">
        <v>42585</v>
      </c>
      <c r="EN137" s="186">
        <v>3.145</v>
      </c>
      <c r="EO137" s="49"/>
      <c r="EP137" s="187"/>
      <c r="EQ137" s="152">
        <v>42585</v>
      </c>
      <c r="ER137" s="186">
        <v>3.3</v>
      </c>
      <c r="ES137" s="49"/>
      <c r="ET137" s="187"/>
      <c r="EU137" s="152">
        <v>42585</v>
      </c>
      <c r="EV137" s="186">
        <v>3.919</v>
      </c>
      <c r="EW137" s="49"/>
      <c r="EX137" s="186"/>
      <c r="EY137" s="152">
        <v>42585</v>
      </c>
      <c r="EZ137" s="63"/>
      <c r="FA137" s="186"/>
      <c r="FB137" s="187"/>
      <c r="FC137" s="152">
        <v>42585</v>
      </c>
      <c r="FD137" s="186"/>
      <c r="FE137" s="49"/>
      <c r="FF137" s="186"/>
      <c r="FG137" s="152">
        <v>42585</v>
      </c>
      <c r="FH137" s="186"/>
      <c r="FI137" s="186"/>
      <c r="FJ137" s="187"/>
      <c r="FK137" s="152">
        <v>42585</v>
      </c>
      <c r="FL137" s="186"/>
      <c r="FM137" s="49"/>
      <c r="FN137" s="186"/>
      <c r="FO137" s="152">
        <v>42585</v>
      </c>
      <c r="FP137" s="186">
        <v>3.0129999999999999</v>
      </c>
      <c r="FQ137" s="186"/>
      <c r="FR137" s="187"/>
      <c r="FS137" s="152">
        <v>42585</v>
      </c>
      <c r="FT137" s="186">
        <v>3.43</v>
      </c>
      <c r="FU137" s="186"/>
      <c r="FV137" s="187"/>
      <c r="FW137" s="152">
        <v>42585</v>
      </c>
      <c r="FX137" s="186">
        <v>3.56</v>
      </c>
      <c r="FY137" s="186"/>
      <c r="FZ137" s="187"/>
      <c r="GA137" s="152">
        <v>42585</v>
      </c>
      <c r="GB137" s="186"/>
      <c r="GC137" s="186"/>
      <c r="GD137" s="187"/>
      <c r="GE137" s="152">
        <v>42585</v>
      </c>
      <c r="GF137" s="186"/>
      <c r="GG137" s="49"/>
      <c r="GH137" s="186"/>
      <c r="GI137" s="152">
        <v>42585</v>
      </c>
      <c r="GJ137" s="186"/>
      <c r="GK137" s="186"/>
      <c r="GL137" s="187"/>
      <c r="GM137" s="152">
        <v>42585</v>
      </c>
      <c r="GN137" s="186"/>
      <c r="GO137" s="49"/>
      <c r="GP137" s="186"/>
      <c r="GQ137" s="152">
        <v>42585</v>
      </c>
      <c r="GR137" s="186">
        <v>2.9649999999999999</v>
      </c>
      <c r="GS137" s="49"/>
      <c r="GT137" s="186"/>
      <c r="GU137" s="152">
        <v>42585</v>
      </c>
      <c r="GV137" s="186">
        <v>3.4670000000000001</v>
      </c>
      <c r="GW137" s="49"/>
      <c r="GX137" s="186"/>
      <c r="GY137" s="152">
        <v>42585</v>
      </c>
      <c r="GZ137" s="186">
        <v>3.6259999999999999</v>
      </c>
      <c r="HA137" s="186"/>
      <c r="HB137" s="187"/>
      <c r="HC137" s="152">
        <v>42585</v>
      </c>
      <c r="HD137" s="186">
        <v>3.754</v>
      </c>
      <c r="HE137" s="49"/>
      <c r="HF137" s="186"/>
      <c r="HG137" s="152">
        <v>42585</v>
      </c>
      <c r="HH137" s="186">
        <v>3.915</v>
      </c>
      <c r="HI137" s="49"/>
      <c r="HJ137" s="187"/>
      <c r="HK137" s="152">
        <v>42585</v>
      </c>
      <c r="HL137" s="186">
        <v>4.383</v>
      </c>
      <c r="HM137" s="49"/>
      <c r="HN137" s="186"/>
      <c r="HO137" s="152">
        <v>42585</v>
      </c>
      <c r="HP137" s="186"/>
      <c r="HQ137" s="186"/>
      <c r="HR137" s="187"/>
      <c r="HS137" s="152">
        <v>42585</v>
      </c>
      <c r="HT137" s="186">
        <v>3.12</v>
      </c>
      <c r="HU137" s="49"/>
      <c r="HV137" s="187"/>
      <c r="HW137" s="152">
        <v>42585</v>
      </c>
      <c r="HX137" s="186">
        <v>3.633</v>
      </c>
      <c r="HY137" s="49"/>
      <c r="HZ137" s="186"/>
      <c r="IA137" s="152">
        <v>42585</v>
      </c>
      <c r="IB137" s="186">
        <v>3.1920000000000002</v>
      </c>
      <c r="IC137" s="186"/>
      <c r="ID137" s="187"/>
      <c r="IE137" s="152">
        <v>42585</v>
      </c>
      <c r="IF137" s="186">
        <v>3.601</v>
      </c>
      <c r="IG137" s="49"/>
      <c r="IH137" s="187"/>
      <c r="II137" s="152">
        <v>42585</v>
      </c>
      <c r="IJ137" s="186">
        <v>3.6259999999999999</v>
      </c>
      <c r="IK137" s="49"/>
    </row>
    <row r="138" spans="2:245" x14ac:dyDescent="0.35">
      <c r="B138" s="187"/>
      <c r="C138" s="152">
        <v>42586</v>
      </c>
      <c r="D138" s="186"/>
      <c r="E138" s="186"/>
      <c r="F138" s="187"/>
      <c r="G138" s="152">
        <v>42586</v>
      </c>
      <c r="H138" s="186">
        <v>2.9</v>
      </c>
      <c r="I138" s="49"/>
      <c r="J138" s="186"/>
      <c r="K138" s="152">
        <v>42586</v>
      </c>
      <c r="L138" s="186">
        <v>2.8220000000000001</v>
      </c>
      <c r="M138" s="49"/>
      <c r="N138" s="187"/>
      <c r="O138" s="152">
        <v>42586</v>
      </c>
      <c r="P138" s="186">
        <v>2.6419999999999999</v>
      </c>
      <c r="Q138" s="49"/>
      <c r="R138" s="186"/>
      <c r="S138" s="152">
        <v>42586</v>
      </c>
      <c r="T138" s="186">
        <v>2.863</v>
      </c>
      <c r="U138" s="186"/>
      <c r="V138" s="187"/>
      <c r="W138" s="152">
        <v>42586</v>
      </c>
      <c r="X138" s="186">
        <v>3.0990000000000002</v>
      </c>
      <c r="Y138" s="49"/>
      <c r="Z138" s="186"/>
      <c r="AA138" s="152">
        <v>42586</v>
      </c>
      <c r="AB138" s="186">
        <v>3.3570000000000002</v>
      </c>
      <c r="AC138" s="49"/>
      <c r="AD138" s="186"/>
      <c r="AE138" s="152">
        <v>42586</v>
      </c>
      <c r="AF138" s="186"/>
      <c r="AG138" s="186"/>
      <c r="AH138" s="187"/>
      <c r="AI138" s="152">
        <v>42586</v>
      </c>
      <c r="AJ138" s="186"/>
      <c r="AK138" s="49"/>
      <c r="AL138" s="186"/>
      <c r="AM138" s="152">
        <v>42586</v>
      </c>
      <c r="AN138" s="186">
        <v>2.9510000000000001</v>
      </c>
      <c r="AO138" s="49"/>
      <c r="AP138" s="186"/>
      <c r="AQ138" s="152">
        <v>42586</v>
      </c>
      <c r="AR138" s="186">
        <v>3.258</v>
      </c>
      <c r="AS138" s="49"/>
      <c r="AT138" s="186"/>
      <c r="AU138" s="152">
        <v>42586</v>
      </c>
      <c r="AV138" s="186">
        <v>3.3290000000000002</v>
      </c>
      <c r="AW138" s="186"/>
      <c r="AX138" s="187"/>
      <c r="AY138" s="152">
        <v>42586</v>
      </c>
      <c r="AZ138" s="186">
        <v>3.5430000000000001</v>
      </c>
      <c r="BA138" s="49"/>
      <c r="BB138" s="187"/>
      <c r="BC138" s="152">
        <v>42586</v>
      </c>
      <c r="BD138" s="186">
        <v>4.0449999999999999</v>
      </c>
      <c r="BE138" s="49"/>
      <c r="BF138" s="187"/>
      <c r="BG138" s="152">
        <v>42586</v>
      </c>
      <c r="BH138" s="186">
        <v>2.9849999999999999</v>
      </c>
      <c r="BI138" s="49"/>
      <c r="BJ138" s="186"/>
      <c r="BK138" s="152">
        <v>42586</v>
      </c>
      <c r="BL138" s="186">
        <v>3.1259999999999999</v>
      </c>
      <c r="BM138" s="186"/>
      <c r="BN138" s="187"/>
      <c r="BO138" s="152">
        <v>42586</v>
      </c>
      <c r="BP138" s="186">
        <v>3.3319999999999999</v>
      </c>
      <c r="BQ138" s="49"/>
      <c r="BR138" s="186"/>
      <c r="BS138" s="152">
        <v>42586</v>
      </c>
      <c r="BT138" s="186">
        <v>3.8580000000000001</v>
      </c>
      <c r="BU138" s="49"/>
      <c r="BV138" s="186"/>
      <c r="BW138" s="152">
        <v>42586</v>
      </c>
      <c r="BX138" s="186"/>
      <c r="BY138" s="186"/>
      <c r="BZ138" s="187"/>
      <c r="CA138" s="152">
        <v>42586</v>
      </c>
      <c r="CB138" s="186">
        <v>3.4119999999999999</v>
      </c>
      <c r="CC138" s="49"/>
      <c r="CD138" s="187"/>
      <c r="CE138" s="152">
        <v>42586</v>
      </c>
      <c r="CF138" s="186">
        <v>3.7909999999999999</v>
      </c>
      <c r="CG138" s="49"/>
      <c r="CH138" s="186"/>
      <c r="CI138" s="152">
        <v>42586</v>
      </c>
      <c r="CJ138" s="186">
        <v>3.5049999999999999</v>
      </c>
      <c r="CK138" s="186"/>
      <c r="CL138" s="187"/>
      <c r="CM138" s="152">
        <v>42586</v>
      </c>
      <c r="CN138" s="186"/>
      <c r="CO138" s="49"/>
      <c r="CP138" s="186"/>
      <c r="CQ138" s="152">
        <v>42586</v>
      </c>
      <c r="CR138" s="186">
        <v>3.0379999999999998</v>
      </c>
      <c r="CS138" s="186"/>
      <c r="CT138" s="187"/>
      <c r="CU138" s="152">
        <v>42586</v>
      </c>
      <c r="CV138" s="186">
        <v>3.298</v>
      </c>
      <c r="CW138" s="49"/>
      <c r="CX138" s="187"/>
      <c r="CY138" s="152">
        <v>42586</v>
      </c>
      <c r="CZ138" s="186">
        <v>3.2989999999999999</v>
      </c>
      <c r="DA138" s="49"/>
      <c r="DB138" s="186"/>
      <c r="DC138" s="152">
        <v>42586</v>
      </c>
      <c r="DD138" s="186">
        <v>3.5720000000000001</v>
      </c>
      <c r="DE138" s="186"/>
      <c r="DF138" s="190"/>
      <c r="DG138" s="194">
        <v>42586</v>
      </c>
      <c r="DH138" s="247">
        <v>3.65</v>
      </c>
      <c r="DI138" s="191"/>
      <c r="DJ138" s="187"/>
      <c r="DK138" s="152">
        <v>42586</v>
      </c>
      <c r="DL138" s="186"/>
      <c r="DM138" s="49"/>
      <c r="DN138" s="186"/>
      <c r="DO138" s="152">
        <v>42586</v>
      </c>
      <c r="DP138" s="186"/>
      <c r="DQ138" s="186"/>
      <c r="DR138" s="187"/>
      <c r="DS138" s="152">
        <v>42586</v>
      </c>
      <c r="DT138" s="186">
        <v>2.6320000000000001</v>
      </c>
      <c r="DU138" s="49"/>
      <c r="DV138" s="187"/>
      <c r="DW138" s="152">
        <v>42586</v>
      </c>
      <c r="DX138" s="186">
        <v>2.7080000000000002</v>
      </c>
      <c r="DY138" s="49"/>
      <c r="DZ138" s="187"/>
      <c r="EA138" s="152">
        <v>42586</v>
      </c>
      <c r="EB138" s="186">
        <v>2.7650000000000001</v>
      </c>
      <c r="EC138" s="49"/>
      <c r="ED138" s="186"/>
      <c r="EE138" s="152">
        <v>42586</v>
      </c>
      <c r="EF138" s="186">
        <v>2.8279999999999998</v>
      </c>
      <c r="EG138" s="186"/>
      <c r="EH138" s="187"/>
      <c r="EI138" s="152">
        <v>42586</v>
      </c>
      <c r="EJ138" s="186">
        <v>2.895</v>
      </c>
      <c r="EK138" s="49"/>
      <c r="EL138" s="187"/>
      <c r="EM138" s="152">
        <v>42586</v>
      </c>
      <c r="EN138" s="186">
        <v>3.12</v>
      </c>
      <c r="EO138" s="49"/>
      <c r="EP138" s="187"/>
      <c r="EQ138" s="152">
        <v>42586</v>
      </c>
      <c r="ER138" s="186">
        <v>3.2829999999999999</v>
      </c>
      <c r="ES138" s="49"/>
      <c r="ET138" s="187"/>
      <c r="EU138" s="152">
        <v>42586</v>
      </c>
      <c r="EV138" s="186">
        <v>3.899</v>
      </c>
      <c r="EW138" s="49"/>
      <c r="EX138" s="186"/>
      <c r="EY138" s="152">
        <v>42586</v>
      </c>
      <c r="EZ138" s="63"/>
      <c r="FA138" s="186"/>
      <c r="FB138" s="187"/>
      <c r="FC138" s="152">
        <v>42586</v>
      </c>
      <c r="FD138" s="186"/>
      <c r="FE138" s="49"/>
      <c r="FF138" s="186"/>
      <c r="FG138" s="152">
        <v>42586</v>
      </c>
      <c r="FH138" s="186"/>
      <c r="FI138" s="186"/>
      <c r="FJ138" s="187"/>
      <c r="FK138" s="152">
        <v>42586</v>
      </c>
      <c r="FL138" s="186"/>
      <c r="FM138" s="49"/>
      <c r="FN138" s="186"/>
      <c r="FO138" s="152">
        <v>42586</v>
      </c>
      <c r="FP138" s="186">
        <v>2.9889999999999999</v>
      </c>
      <c r="FQ138" s="186"/>
      <c r="FR138" s="187"/>
      <c r="FS138" s="152">
        <v>42586</v>
      </c>
      <c r="FT138" s="186">
        <v>3.4050000000000002</v>
      </c>
      <c r="FU138" s="186"/>
      <c r="FV138" s="187"/>
      <c r="FW138" s="152">
        <v>42586</v>
      </c>
      <c r="FX138" s="186">
        <v>3.5339999999999998</v>
      </c>
      <c r="FY138" s="186"/>
      <c r="FZ138" s="187"/>
      <c r="GA138" s="152">
        <v>42586</v>
      </c>
      <c r="GB138" s="186"/>
      <c r="GC138" s="186"/>
      <c r="GD138" s="187"/>
      <c r="GE138" s="152">
        <v>42586</v>
      </c>
      <c r="GF138" s="186"/>
      <c r="GG138" s="49"/>
      <c r="GH138" s="186"/>
      <c r="GI138" s="152">
        <v>42586</v>
      </c>
      <c r="GJ138" s="186"/>
      <c r="GK138" s="186"/>
      <c r="GL138" s="187"/>
      <c r="GM138" s="152">
        <v>42586</v>
      </c>
      <c r="GN138" s="186"/>
      <c r="GO138" s="49"/>
      <c r="GP138" s="186"/>
      <c r="GQ138" s="152">
        <v>42586</v>
      </c>
      <c r="GR138" s="186">
        <v>2.9420000000000002</v>
      </c>
      <c r="GS138" s="49"/>
      <c r="GT138" s="186"/>
      <c r="GU138" s="152">
        <v>42586</v>
      </c>
      <c r="GV138" s="186">
        <v>3.4540000000000002</v>
      </c>
      <c r="GW138" s="49"/>
      <c r="GX138" s="186"/>
      <c r="GY138" s="152">
        <v>42586</v>
      </c>
      <c r="GZ138" s="186">
        <v>3.601</v>
      </c>
      <c r="HA138" s="186"/>
      <c r="HB138" s="187"/>
      <c r="HC138" s="152">
        <v>42586</v>
      </c>
      <c r="HD138" s="186">
        <v>3.722</v>
      </c>
      <c r="HE138" s="49"/>
      <c r="HF138" s="186"/>
      <c r="HG138" s="152">
        <v>42586</v>
      </c>
      <c r="HH138" s="186">
        <v>3.8780000000000001</v>
      </c>
      <c r="HI138" s="49"/>
      <c r="HJ138" s="187"/>
      <c r="HK138" s="152">
        <v>42586</v>
      </c>
      <c r="HL138" s="186">
        <v>4.3479999999999999</v>
      </c>
      <c r="HM138" s="49"/>
      <c r="HN138" s="186"/>
      <c r="HO138" s="152">
        <v>42586</v>
      </c>
      <c r="HP138" s="186"/>
      <c r="HQ138" s="186"/>
      <c r="HR138" s="187"/>
      <c r="HS138" s="152">
        <v>42586</v>
      </c>
      <c r="HT138" s="186">
        <v>3.125</v>
      </c>
      <c r="HU138" s="49"/>
      <c r="HV138" s="187"/>
      <c r="HW138" s="152">
        <v>42586</v>
      </c>
      <c r="HX138" s="186">
        <v>3.605</v>
      </c>
      <c r="HY138" s="49"/>
      <c r="HZ138" s="186"/>
      <c r="IA138" s="152">
        <v>42586</v>
      </c>
      <c r="IB138" s="186">
        <v>3.1709999999999998</v>
      </c>
      <c r="IC138" s="186"/>
      <c r="ID138" s="187"/>
      <c r="IE138" s="152">
        <v>42586</v>
      </c>
      <c r="IF138" s="186">
        <v>3.577</v>
      </c>
      <c r="IG138" s="49"/>
      <c r="IH138" s="187"/>
      <c r="II138" s="152">
        <v>42586</v>
      </c>
      <c r="IJ138" s="186">
        <v>3.6040000000000001</v>
      </c>
      <c r="IK138" s="49"/>
    </row>
    <row r="139" spans="2:245" x14ac:dyDescent="0.35">
      <c r="B139" s="187"/>
      <c r="C139" s="152">
        <v>42587</v>
      </c>
      <c r="D139" s="186"/>
      <c r="E139" s="186"/>
      <c r="F139" s="187"/>
      <c r="G139" s="152">
        <v>42587</v>
      </c>
      <c r="H139" s="186">
        <v>8.0239999999999991</v>
      </c>
      <c r="I139" s="49"/>
      <c r="J139" s="186"/>
      <c r="K139" s="152">
        <v>42587</v>
      </c>
      <c r="L139" s="186">
        <v>2.7509999999999999</v>
      </c>
      <c r="M139" s="49"/>
      <c r="N139" s="187"/>
      <c r="O139" s="152">
        <v>42587</v>
      </c>
      <c r="P139" s="186">
        <v>2.6339999999999999</v>
      </c>
      <c r="Q139" s="49"/>
      <c r="R139" s="186"/>
      <c r="S139" s="152">
        <v>42587</v>
      </c>
      <c r="T139" s="186">
        <v>2.8519999999999999</v>
      </c>
      <c r="U139" s="186"/>
      <c r="V139" s="187"/>
      <c r="W139" s="152">
        <v>42587</v>
      </c>
      <c r="X139" s="186">
        <v>3.0920000000000001</v>
      </c>
      <c r="Y139" s="49"/>
      <c r="Z139" s="186"/>
      <c r="AA139" s="152">
        <v>42587</v>
      </c>
      <c r="AB139" s="186">
        <v>3.3410000000000002</v>
      </c>
      <c r="AC139" s="49"/>
      <c r="AD139" s="186"/>
      <c r="AE139" s="152">
        <v>42587</v>
      </c>
      <c r="AF139" s="186"/>
      <c r="AG139" s="186"/>
      <c r="AH139" s="187"/>
      <c r="AI139" s="152">
        <v>42587</v>
      </c>
      <c r="AJ139" s="186"/>
      <c r="AK139" s="49"/>
      <c r="AL139" s="186"/>
      <c r="AM139" s="152">
        <v>42587</v>
      </c>
      <c r="AN139" s="186">
        <v>2.8449999999999998</v>
      </c>
      <c r="AO139" s="49"/>
      <c r="AP139" s="186"/>
      <c r="AQ139" s="152">
        <v>42587</v>
      </c>
      <c r="AR139" s="186">
        <v>3.2519999999999998</v>
      </c>
      <c r="AS139" s="49"/>
      <c r="AT139" s="186"/>
      <c r="AU139" s="152">
        <v>42587</v>
      </c>
      <c r="AV139" s="186">
        <v>3.3220000000000001</v>
      </c>
      <c r="AW139" s="186"/>
      <c r="AX139" s="187"/>
      <c r="AY139" s="152">
        <v>42587</v>
      </c>
      <c r="AZ139" s="186">
        <v>3.5289999999999999</v>
      </c>
      <c r="BA139" s="49"/>
      <c r="BB139" s="187"/>
      <c r="BC139" s="152">
        <v>42587</v>
      </c>
      <c r="BD139" s="186">
        <v>4.016</v>
      </c>
      <c r="BE139" s="49"/>
      <c r="BF139" s="187"/>
      <c r="BG139" s="152">
        <v>42587</v>
      </c>
      <c r="BH139" s="186">
        <v>2.9699999999999998</v>
      </c>
      <c r="BI139" s="49"/>
      <c r="BJ139" s="186"/>
      <c r="BK139" s="152">
        <v>42587</v>
      </c>
      <c r="BL139" s="186">
        <v>3.1189999999999998</v>
      </c>
      <c r="BM139" s="186"/>
      <c r="BN139" s="187"/>
      <c r="BO139" s="152">
        <v>42587</v>
      </c>
      <c r="BP139" s="186">
        <v>3.3260000000000001</v>
      </c>
      <c r="BQ139" s="49"/>
      <c r="BR139" s="186"/>
      <c r="BS139" s="152">
        <v>42587</v>
      </c>
      <c r="BT139" s="186">
        <v>3.843</v>
      </c>
      <c r="BU139" s="49"/>
      <c r="BV139" s="186"/>
      <c r="BW139" s="152">
        <v>42587</v>
      </c>
      <c r="BX139" s="186"/>
      <c r="BY139" s="186"/>
      <c r="BZ139" s="187"/>
      <c r="CA139" s="152">
        <v>42587</v>
      </c>
      <c r="CB139" s="186">
        <v>3.407</v>
      </c>
      <c r="CC139" s="49"/>
      <c r="CD139" s="187"/>
      <c r="CE139" s="152">
        <v>42587</v>
      </c>
      <c r="CF139" s="186">
        <v>3.7669999999999999</v>
      </c>
      <c r="CG139" s="49"/>
      <c r="CH139" s="186"/>
      <c r="CI139" s="152">
        <v>42587</v>
      </c>
      <c r="CJ139" s="186">
        <v>3.4950000000000001</v>
      </c>
      <c r="CK139" s="186"/>
      <c r="CL139" s="187"/>
      <c r="CM139" s="152">
        <v>42587</v>
      </c>
      <c r="CN139" s="186"/>
      <c r="CO139" s="49"/>
      <c r="CP139" s="186"/>
      <c r="CQ139" s="152">
        <v>42587</v>
      </c>
      <c r="CR139" s="186">
        <v>3.032</v>
      </c>
      <c r="CS139" s="186"/>
      <c r="CT139" s="187"/>
      <c r="CU139" s="152">
        <v>42587</v>
      </c>
      <c r="CV139" s="186">
        <v>3.2909999999999999</v>
      </c>
      <c r="CW139" s="49"/>
      <c r="CX139" s="187"/>
      <c r="CY139" s="152">
        <v>42587</v>
      </c>
      <c r="CZ139" s="186">
        <v>3.29</v>
      </c>
      <c r="DA139" s="49"/>
      <c r="DB139" s="186"/>
      <c r="DC139" s="152">
        <v>42587</v>
      </c>
      <c r="DD139" s="186">
        <v>3.5670000000000002</v>
      </c>
      <c r="DE139" s="186"/>
      <c r="DF139" s="190"/>
      <c r="DG139" s="194">
        <v>42587</v>
      </c>
      <c r="DH139" s="247">
        <v>3.6480000000000001</v>
      </c>
      <c r="DI139" s="191"/>
      <c r="DJ139" s="187"/>
      <c r="DK139" s="152">
        <v>42587</v>
      </c>
      <c r="DL139" s="186"/>
      <c r="DM139" s="49"/>
      <c r="DN139" s="186"/>
      <c r="DO139" s="152">
        <v>42587</v>
      </c>
      <c r="DP139" s="186"/>
      <c r="DQ139" s="186"/>
      <c r="DR139" s="187"/>
      <c r="DS139" s="152">
        <v>42587</v>
      </c>
      <c r="DT139" s="186">
        <v>2.6269999999999998</v>
      </c>
      <c r="DU139" s="49"/>
      <c r="DV139" s="187"/>
      <c r="DW139" s="152">
        <v>42587</v>
      </c>
      <c r="DX139" s="186">
        <v>2.6909999999999998</v>
      </c>
      <c r="DY139" s="49"/>
      <c r="DZ139" s="187"/>
      <c r="EA139" s="152">
        <v>42587</v>
      </c>
      <c r="EB139" s="186">
        <v>2.7570000000000001</v>
      </c>
      <c r="EC139" s="49"/>
      <c r="ED139" s="186"/>
      <c r="EE139" s="152">
        <v>42587</v>
      </c>
      <c r="EF139" s="186">
        <v>2.8170000000000002</v>
      </c>
      <c r="EG139" s="186"/>
      <c r="EH139" s="187"/>
      <c r="EI139" s="152">
        <v>42587</v>
      </c>
      <c r="EJ139" s="186">
        <v>2.8879999999999999</v>
      </c>
      <c r="EK139" s="49"/>
      <c r="EL139" s="187"/>
      <c r="EM139" s="152">
        <v>42587</v>
      </c>
      <c r="EN139" s="186">
        <v>3.1040000000000001</v>
      </c>
      <c r="EO139" s="49"/>
      <c r="EP139" s="187"/>
      <c r="EQ139" s="152">
        <v>42587</v>
      </c>
      <c r="ER139" s="186">
        <v>3.2389999999999999</v>
      </c>
      <c r="ES139" s="49"/>
      <c r="ET139" s="187"/>
      <c r="EU139" s="152">
        <v>42587</v>
      </c>
      <c r="EV139" s="186">
        <v>3.8730000000000002</v>
      </c>
      <c r="EW139" s="49"/>
      <c r="EX139" s="186"/>
      <c r="EY139" s="152">
        <v>42587</v>
      </c>
      <c r="EZ139" s="63"/>
      <c r="FA139" s="186"/>
      <c r="FB139" s="187"/>
      <c r="FC139" s="152">
        <v>42587</v>
      </c>
      <c r="FD139" s="186"/>
      <c r="FE139" s="49"/>
      <c r="FF139" s="186"/>
      <c r="FG139" s="152">
        <v>42587</v>
      </c>
      <c r="FH139" s="186"/>
      <c r="FI139" s="186"/>
      <c r="FJ139" s="187"/>
      <c r="FK139" s="152">
        <v>42587</v>
      </c>
      <c r="FL139" s="186"/>
      <c r="FM139" s="49"/>
      <c r="FN139" s="186"/>
      <c r="FO139" s="152">
        <v>42587</v>
      </c>
      <c r="FP139" s="186">
        <v>2.9830000000000001</v>
      </c>
      <c r="FQ139" s="186"/>
      <c r="FR139" s="187"/>
      <c r="FS139" s="152">
        <v>42587</v>
      </c>
      <c r="FT139" s="186">
        <v>3.39</v>
      </c>
      <c r="FU139" s="186"/>
      <c r="FV139" s="187"/>
      <c r="FW139" s="152">
        <v>42587</v>
      </c>
      <c r="FX139" s="186">
        <v>3.5169999999999999</v>
      </c>
      <c r="FY139" s="186"/>
      <c r="FZ139" s="187"/>
      <c r="GA139" s="152">
        <v>42587</v>
      </c>
      <c r="GB139" s="186"/>
      <c r="GC139" s="186"/>
      <c r="GD139" s="187"/>
      <c r="GE139" s="152">
        <v>42587</v>
      </c>
      <c r="GF139" s="186"/>
      <c r="GG139" s="49"/>
      <c r="GH139" s="186"/>
      <c r="GI139" s="152">
        <v>42587</v>
      </c>
      <c r="GJ139" s="186"/>
      <c r="GK139" s="186"/>
      <c r="GL139" s="187"/>
      <c r="GM139" s="152">
        <v>42587</v>
      </c>
      <c r="GN139" s="186"/>
      <c r="GO139" s="49"/>
      <c r="GP139" s="186"/>
      <c r="GQ139" s="152">
        <v>42587</v>
      </c>
      <c r="GR139" s="186">
        <v>2.9319999999999999</v>
      </c>
      <c r="GS139" s="49"/>
      <c r="GT139" s="186"/>
      <c r="GU139" s="152">
        <v>42587</v>
      </c>
      <c r="GV139" s="186">
        <v>3.4279999999999999</v>
      </c>
      <c r="GW139" s="49"/>
      <c r="GX139" s="186"/>
      <c r="GY139" s="152">
        <v>42587</v>
      </c>
      <c r="GZ139" s="186">
        <v>3.5819999999999999</v>
      </c>
      <c r="HA139" s="186"/>
      <c r="HB139" s="187"/>
      <c r="HC139" s="152">
        <v>42587</v>
      </c>
      <c r="HD139" s="186">
        <v>3.7080000000000002</v>
      </c>
      <c r="HE139" s="49"/>
      <c r="HF139" s="186"/>
      <c r="HG139" s="152">
        <v>42587</v>
      </c>
      <c r="HH139" s="186">
        <v>3.8609999999999998</v>
      </c>
      <c r="HI139" s="49"/>
      <c r="HJ139" s="187"/>
      <c r="HK139" s="152">
        <v>42587</v>
      </c>
      <c r="HL139" s="186">
        <v>4.32</v>
      </c>
      <c r="HM139" s="49"/>
      <c r="HN139" s="186"/>
      <c r="HO139" s="152">
        <v>42587</v>
      </c>
      <c r="HP139" s="186"/>
      <c r="HQ139" s="186"/>
      <c r="HR139" s="187"/>
      <c r="HS139" s="152">
        <v>42587</v>
      </c>
      <c r="HT139" s="186">
        <v>3.1189999999999998</v>
      </c>
      <c r="HU139" s="49"/>
      <c r="HV139" s="187"/>
      <c r="HW139" s="152">
        <v>42587</v>
      </c>
      <c r="HX139" s="186">
        <v>3.5819999999999999</v>
      </c>
      <c r="HY139" s="49"/>
      <c r="HZ139" s="186"/>
      <c r="IA139" s="152">
        <v>42587</v>
      </c>
      <c r="IB139" s="186">
        <v>3.161</v>
      </c>
      <c r="IC139" s="186"/>
      <c r="ID139" s="187"/>
      <c r="IE139" s="152">
        <v>42587</v>
      </c>
      <c r="IF139" s="186">
        <v>3.5659999999999998</v>
      </c>
      <c r="IG139" s="49"/>
      <c r="IH139" s="187"/>
      <c r="II139" s="152">
        <v>42587</v>
      </c>
      <c r="IJ139" s="186">
        <v>3.58</v>
      </c>
      <c r="IK139" s="49"/>
    </row>
    <row r="140" spans="2:245" x14ac:dyDescent="0.35">
      <c r="B140" s="187"/>
      <c r="C140" s="152">
        <v>42590</v>
      </c>
      <c r="D140" s="186"/>
      <c r="E140" s="186"/>
      <c r="F140" s="187"/>
      <c r="G140" s="152">
        <v>42590</v>
      </c>
      <c r="H140" s="186">
        <v>8.0239999999999991</v>
      </c>
      <c r="I140" s="49"/>
      <c r="J140" s="186"/>
      <c r="K140" s="152">
        <v>42590</v>
      </c>
      <c r="L140" s="186">
        <v>2.738</v>
      </c>
      <c r="M140" s="49"/>
      <c r="N140" s="187"/>
      <c r="O140" s="152">
        <v>42590</v>
      </c>
      <c r="P140" s="186">
        <v>2.6240000000000001</v>
      </c>
      <c r="Q140" s="49"/>
      <c r="R140" s="186"/>
      <c r="S140" s="152">
        <v>42590</v>
      </c>
      <c r="T140" s="186">
        <v>2.87</v>
      </c>
      <c r="U140" s="186"/>
      <c r="V140" s="187"/>
      <c r="W140" s="152">
        <v>42590</v>
      </c>
      <c r="X140" s="186">
        <v>3.125</v>
      </c>
      <c r="Y140" s="49"/>
      <c r="Z140" s="186"/>
      <c r="AA140" s="152">
        <v>42590</v>
      </c>
      <c r="AB140" s="186">
        <v>3.3839999999999999</v>
      </c>
      <c r="AC140" s="49"/>
      <c r="AD140" s="186"/>
      <c r="AE140" s="152">
        <v>42590</v>
      </c>
      <c r="AF140" s="186"/>
      <c r="AG140" s="186"/>
      <c r="AH140" s="187"/>
      <c r="AI140" s="152">
        <v>42590</v>
      </c>
      <c r="AJ140" s="186"/>
      <c r="AK140" s="49"/>
      <c r="AL140" s="186"/>
      <c r="AM140" s="152">
        <v>42590</v>
      </c>
      <c r="AN140" s="186">
        <v>2.831</v>
      </c>
      <c r="AO140" s="49"/>
      <c r="AP140" s="186"/>
      <c r="AQ140" s="152">
        <v>42590</v>
      </c>
      <c r="AR140" s="186">
        <v>3.2679999999999998</v>
      </c>
      <c r="AS140" s="49"/>
      <c r="AT140" s="186"/>
      <c r="AU140" s="152">
        <v>42590</v>
      </c>
      <c r="AV140" s="186">
        <v>3.3460000000000001</v>
      </c>
      <c r="AW140" s="186"/>
      <c r="AX140" s="187"/>
      <c r="AY140" s="152">
        <v>42590</v>
      </c>
      <c r="AZ140" s="186">
        <v>3.5659999999999998</v>
      </c>
      <c r="BA140" s="49"/>
      <c r="BB140" s="187"/>
      <c r="BC140" s="152">
        <v>42590</v>
      </c>
      <c r="BD140" s="186">
        <v>4.0049999999999999</v>
      </c>
      <c r="BE140" s="49"/>
      <c r="BF140" s="187"/>
      <c r="BG140" s="152">
        <v>42590</v>
      </c>
      <c r="BH140" s="186">
        <v>2.9619999999999997</v>
      </c>
      <c r="BI140" s="49"/>
      <c r="BJ140" s="186"/>
      <c r="BK140" s="152">
        <v>42590</v>
      </c>
      <c r="BL140" s="186">
        <v>3.13</v>
      </c>
      <c r="BM140" s="186"/>
      <c r="BN140" s="187"/>
      <c r="BO140" s="152">
        <v>42590</v>
      </c>
      <c r="BP140" s="186">
        <v>3.3460000000000001</v>
      </c>
      <c r="BQ140" s="49"/>
      <c r="BR140" s="186"/>
      <c r="BS140" s="152">
        <v>42590</v>
      </c>
      <c r="BT140" s="186">
        <v>3.8890000000000002</v>
      </c>
      <c r="BU140" s="49"/>
      <c r="BV140" s="186"/>
      <c r="BW140" s="152">
        <v>42590</v>
      </c>
      <c r="BX140" s="186"/>
      <c r="BY140" s="186"/>
      <c r="BZ140" s="187"/>
      <c r="CA140" s="152">
        <v>42590</v>
      </c>
      <c r="CB140" s="186">
        <v>3.43</v>
      </c>
      <c r="CC140" s="49"/>
      <c r="CD140" s="187"/>
      <c r="CE140" s="152">
        <v>42590</v>
      </c>
      <c r="CF140" s="186">
        <v>3.8140000000000001</v>
      </c>
      <c r="CG140" s="49"/>
      <c r="CH140" s="186"/>
      <c r="CI140" s="152">
        <v>42590</v>
      </c>
      <c r="CJ140" s="186">
        <v>3.5270000000000001</v>
      </c>
      <c r="CK140" s="186"/>
      <c r="CL140" s="187"/>
      <c r="CM140" s="152">
        <v>42590</v>
      </c>
      <c r="CN140" s="186"/>
      <c r="CO140" s="49"/>
      <c r="CP140" s="186"/>
      <c r="CQ140" s="152">
        <v>42590</v>
      </c>
      <c r="CR140" s="186">
        <v>3.016</v>
      </c>
      <c r="CS140" s="186"/>
      <c r="CT140" s="187"/>
      <c r="CU140" s="152">
        <v>42590</v>
      </c>
      <c r="CV140" s="186">
        <v>3.2919999999999998</v>
      </c>
      <c r="CW140" s="49"/>
      <c r="CX140" s="187"/>
      <c r="CY140" s="152">
        <v>42590</v>
      </c>
      <c r="CZ140" s="186">
        <v>3.3010000000000002</v>
      </c>
      <c r="DA140" s="49"/>
      <c r="DB140" s="186"/>
      <c r="DC140" s="152">
        <v>42590</v>
      </c>
      <c r="DD140" s="186">
        <v>3.59</v>
      </c>
      <c r="DE140" s="186"/>
      <c r="DF140" s="190"/>
      <c r="DG140" s="194">
        <v>42590</v>
      </c>
      <c r="DH140" s="247">
        <v>3.6790000000000003</v>
      </c>
      <c r="DI140" s="191"/>
      <c r="DJ140" s="187"/>
      <c r="DK140" s="152">
        <v>42590</v>
      </c>
      <c r="DL140" s="186"/>
      <c r="DM140" s="49"/>
      <c r="DN140" s="186"/>
      <c r="DO140" s="152">
        <v>42590</v>
      </c>
      <c r="DP140" s="186"/>
      <c r="DQ140" s="186"/>
      <c r="DR140" s="187"/>
      <c r="DS140" s="152">
        <v>42590</v>
      </c>
      <c r="DT140" s="186">
        <v>2.6120000000000001</v>
      </c>
      <c r="DU140" s="49"/>
      <c r="DV140" s="187"/>
      <c r="DW140" s="152">
        <v>42590</v>
      </c>
      <c r="DX140" s="186">
        <v>2.6989999999999998</v>
      </c>
      <c r="DY140" s="49"/>
      <c r="DZ140" s="187"/>
      <c r="EA140" s="152">
        <v>42590</v>
      </c>
      <c r="EB140" s="186">
        <v>2.7720000000000002</v>
      </c>
      <c r="EC140" s="49"/>
      <c r="ED140" s="186"/>
      <c r="EE140" s="152">
        <v>42590</v>
      </c>
      <c r="EF140" s="186">
        <v>2.835</v>
      </c>
      <c r="EG140" s="186"/>
      <c r="EH140" s="187"/>
      <c r="EI140" s="152">
        <v>42590</v>
      </c>
      <c r="EJ140" s="186">
        <v>2.911</v>
      </c>
      <c r="EK140" s="49"/>
      <c r="EL140" s="187"/>
      <c r="EM140" s="152">
        <v>42590</v>
      </c>
      <c r="EN140" s="186">
        <v>3.1440000000000001</v>
      </c>
      <c r="EO140" s="49"/>
      <c r="EP140" s="187"/>
      <c r="EQ140" s="152">
        <v>42590</v>
      </c>
      <c r="ER140" s="186">
        <v>3.2850000000000001</v>
      </c>
      <c r="ES140" s="49"/>
      <c r="ET140" s="187"/>
      <c r="EU140" s="152">
        <v>42590</v>
      </c>
      <c r="EV140" s="186">
        <v>3.9350000000000001</v>
      </c>
      <c r="EW140" s="49"/>
      <c r="EX140" s="186"/>
      <c r="EY140" s="152">
        <v>42590</v>
      </c>
      <c r="EZ140" s="63"/>
      <c r="FA140" s="186"/>
      <c r="FB140" s="187"/>
      <c r="FC140" s="152">
        <v>42590</v>
      </c>
      <c r="FD140" s="186"/>
      <c r="FE140" s="49"/>
      <c r="FF140" s="186"/>
      <c r="FG140" s="152">
        <v>42590</v>
      </c>
      <c r="FH140" s="186"/>
      <c r="FI140" s="186"/>
      <c r="FJ140" s="187"/>
      <c r="FK140" s="152">
        <v>42590</v>
      </c>
      <c r="FL140" s="186"/>
      <c r="FM140" s="49"/>
      <c r="FN140" s="186"/>
      <c r="FO140" s="152">
        <v>42590</v>
      </c>
      <c r="FP140" s="186">
        <v>2.9990000000000001</v>
      </c>
      <c r="FQ140" s="186"/>
      <c r="FR140" s="187"/>
      <c r="FS140" s="152">
        <v>42590</v>
      </c>
      <c r="FT140" s="186">
        <v>3.4289999999999998</v>
      </c>
      <c r="FU140" s="186"/>
      <c r="FV140" s="187"/>
      <c r="FW140" s="152">
        <v>42590</v>
      </c>
      <c r="FX140" s="186">
        <v>3.5629999999999997</v>
      </c>
      <c r="FY140" s="186"/>
      <c r="FZ140" s="187"/>
      <c r="GA140" s="152">
        <v>42590</v>
      </c>
      <c r="GB140" s="186"/>
      <c r="GC140" s="186"/>
      <c r="GD140" s="187"/>
      <c r="GE140" s="152">
        <v>42590</v>
      </c>
      <c r="GF140" s="186"/>
      <c r="GG140" s="49"/>
      <c r="GH140" s="186"/>
      <c r="GI140" s="152">
        <v>42590</v>
      </c>
      <c r="GJ140" s="186"/>
      <c r="GK140" s="186"/>
      <c r="GL140" s="187"/>
      <c r="GM140" s="152">
        <v>42590</v>
      </c>
      <c r="GN140" s="186"/>
      <c r="GO140" s="49"/>
      <c r="GP140" s="186"/>
      <c r="GQ140" s="152">
        <v>42590</v>
      </c>
      <c r="GR140" s="186">
        <v>2.915</v>
      </c>
      <c r="GS140" s="49"/>
      <c r="GT140" s="186"/>
      <c r="GU140" s="152">
        <v>42590</v>
      </c>
      <c r="GV140" s="186">
        <v>3.4430000000000001</v>
      </c>
      <c r="GW140" s="49"/>
      <c r="GX140" s="186"/>
      <c r="GY140" s="152">
        <v>42590</v>
      </c>
      <c r="GZ140" s="186">
        <v>3.6120000000000001</v>
      </c>
      <c r="HA140" s="186"/>
      <c r="HB140" s="187"/>
      <c r="HC140" s="152">
        <v>42590</v>
      </c>
      <c r="HD140" s="186">
        <v>3.758</v>
      </c>
      <c r="HE140" s="49"/>
      <c r="HF140" s="186"/>
      <c r="HG140" s="152">
        <v>42590</v>
      </c>
      <c r="HH140" s="186">
        <v>3.9</v>
      </c>
      <c r="HI140" s="49"/>
      <c r="HJ140" s="187"/>
      <c r="HK140" s="152">
        <v>42590</v>
      </c>
      <c r="HL140" s="186">
        <v>4.3730000000000002</v>
      </c>
      <c r="HM140" s="49"/>
      <c r="HN140" s="186"/>
      <c r="HO140" s="152">
        <v>42590</v>
      </c>
      <c r="HP140" s="186"/>
      <c r="HQ140" s="186"/>
      <c r="HR140" s="187"/>
      <c r="HS140" s="152">
        <v>42590</v>
      </c>
      <c r="HT140" s="186">
        <v>3.101</v>
      </c>
      <c r="HU140" s="49"/>
      <c r="HV140" s="187"/>
      <c r="HW140" s="152">
        <v>42590</v>
      </c>
      <c r="HX140" s="186">
        <v>3.629</v>
      </c>
      <c r="HY140" s="49"/>
      <c r="HZ140" s="186"/>
      <c r="IA140" s="152">
        <v>42590</v>
      </c>
      <c r="IB140" s="186">
        <v>3.1789999999999998</v>
      </c>
      <c r="IC140" s="186"/>
      <c r="ID140" s="187"/>
      <c r="IE140" s="152">
        <v>42590</v>
      </c>
      <c r="IF140" s="186">
        <v>3.601</v>
      </c>
      <c r="IG140" s="49"/>
      <c r="IH140" s="187"/>
      <c r="II140" s="152">
        <v>42590</v>
      </c>
      <c r="IJ140" s="186">
        <v>3.6120000000000001</v>
      </c>
      <c r="IK140" s="49"/>
    </row>
    <row r="141" spans="2:245" x14ac:dyDescent="0.35">
      <c r="B141" s="187"/>
      <c r="C141" s="152">
        <v>42591</v>
      </c>
      <c r="D141" s="186"/>
      <c r="E141" s="186"/>
      <c r="F141" s="187"/>
      <c r="G141" s="152">
        <v>42591</v>
      </c>
      <c r="H141" s="186">
        <v>8.0239999999999991</v>
      </c>
      <c r="I141" s="49"/>
      <c r="J141" s="186"/>
      <c r="K141" s="152">
        <v>42591</v>
      </c>
      <c r="L141" s="186">
        <v>2.762</v>
      </c>
      <c r="M141" s="49"/>
      <c r="N141" s="187"/>
      <c r="O141" s="152">
        <v>42591</v>
      </c>
      <c r="P141" s="186">
        <v>2.59</v>
      </c>
      <c r="Q141" s="49"/>
      <c r="R141" s="186"/>
      <c r="S141" s="152">
        <v>42591</v>
      </c>
      <c r="T141" s="186">
        <v>2.8289999999999997</v>
      </c>
      <c r="U141" s="186"/>
      <c r="V141" s="187"/>
      <c r="W141" s="152">
        <v>42591</v>
      </c>
      <c r="X141" s="186">
        <v>3.0859999999999999</v>
      </c>
      <c r="Y141" s="49"/>
      <c r="Z141" s="186"/>
      <c r="AA141" s="152">
        <v>42591</v>
      </c>
      <c r="AB141" s="186">
        <v>3.3529999999999998</v>
      </c>
      <c r="AC141" s="49"/>
      <c r="AD141" s="186"/>
      <c r="AE141" s="152">
        <v>42591</v>
      </c>
      <c r="AF141" s="186"/>
      <c r="AG141" s="186"/>
      <c r="AH141" s="187"/>
      <c r="AI141" s="152">
        <v>42591</v>
      </c>
      <c r="AJ141" s="186"/>
      <c r="AK141" s="49"/>
      <c r="AL141" s="186"/>
      <c r="AM141" s="152">
        <v>42591</v>
      </c>
      <c r="AN141" s="186">
        <v>2.8929999999999998</v>
      </c>
      <c r="AO141" s="49"/>
      <c r="AP141" s="186"/>
      <c r="AQ141" s="152">
        <v>42591</v>
      </c>
      <c r="AR141" s="186">
        <v>3.226</v>
      </c>
      <c r="AS141" s="49"/>
      <c r="AT141" s="186"/>
      <c r="AU141" s="152">
        <v>42591</v>
      </c>
      <c r="AV141" s="186">
        <v>3.306</v>
      </c>
      <c r="AW141" s="186"/>
      <c r="AX141" s="187"/>
      <c r="AY141" s="152">
        <v>42591</v>
      </c>
      <c r="AZ141" s="186">
        <v>3.532</v>
      </c>
      <c r="BA141" s="49"/>
      <c r="BB141" s="187"/>
      <c r="BC141" s="152">
        <v>42591</v>
      </c>
      <c r="BD141" s="186">
        <v>3.8980000000000001</v>
      </c>
      <c r="BE141" s="49"/>
      <c r="BF141" s="187"/>
      <c r="BG141" s="152">
        <v>42591</v>
      </c>
      <c r="BH141" s="186">
        <v>3.0049999999999999</v>
      </c>
      <c r="BI141" s="49"/>
      <c r="BJ141" s="186"/>
      <c r="BK141" s="152">
        <v>42591</v>
      </c>
      <c r="BL141" s="186">
        <v>3.0870000000000002</v>
      </c>
      <c r="BM141" s="186"/>
      <c r="BN141" s="187"/>
      <c r="BO141" s="152">
        <v>42591</v>
      </c>
      <c r="BP141" s="186">
        <v>3.306</v>
      </c>
      <c r="BQ141" s="49"/>
      <c r="BR141" s="186"/>
      <c r="BS141" s="152">
        <v>42591</v>
      </c>
      <c r="BT141" s="186">
        <v>3.86</v>
      </c>
      <c r="BU141" s="49"/>
      <c r="BV141" s="186"/>
      <c r="BW141" s="152">
        <v>42591</v>
      </c>
      <c r="BX141" s="186"/>
      <c r="BY141" s="186"/>
      <c r="BZ141" s="187"/>
      <c r="CA141" s="152">
        <v>42591</v>
      </c>
      <c r="CB141" s="186">
        <v>3.39</v>
      </c>
      <c r="CC141" s="49"/>
      <c r="CD141" s="187"/>
      <c r="CE141" s="152">
        <v>42591</v>
      </c>
      <c r="CF141" s="186">
        <v>3.7850000000000001</v>
      </c>
      <c r="CG141" s="49"/>
      <c r="CH141" s="186"/>
      <c r="CI141" s="152">
        <v>42591</v>
      </c>
      <c r="CJ141" s="186">
        <v>3.4889999999999999</v>
      </c>
      <c r="CK141" s="186"/>
      <c r="CL141" s="187"/>
      <c r="CM141" s="152">
        <v>42591</v>
      </c>
      <c r="CN141" s="186"/>
      <c r="CO141" s="49"/>
      <c r="CP141" s="186"/>
      <c r="CQ141" s="152">
        <v>42591</v>
      </c>
      <c r="CR141" s="186">
        <v>2.984</v>
      </c>
      <c r="CS141" s="186"/>
      <c r="CT141" s="187"/>
      <c r="CU141" s="152">
        <v>42591</v>
      </c>
      <c r="CV141" s="186">
        <v>3.25</v>
      </c>
      <c r="CW141" s="49"/>
      <c r="CX141" s="187"/>
      <c r="CY141" s="152">
        <v>42591</v>
      </c>
      <c r="CZ141" s="186">
        <v>3.2589999999999999</v>
      </c>
      <c r="DA141" s="49"/>
      <c r="DB141" s="186"/>
      <c r="DC141" s="152">
        <v>42591</v>
      </c>
      <c r="DD141" s="186">
        <v>3.5489999999999999</v>
      </c>
      <c r="DE141" s="186"/>
      <c r="DF141" s="190"/>
      <c r="DG141" s="194">
        <v>42591</v>
      </c>
      <c r="DH141" s="247">
        <v>3.6440000000000001</v>
      </c>
      <c r="DI141" s="191"/>
      <c r="DJ141" s="187"/>
      <c r="DK141" s="152">
        <v>42591</v>
      </c>
      <c r="DL141" s="186"/>
      <c r="DM141" s="49"/>
      <c r="DN141" s="186"/>
      <c r="DO141" s="152">
        <v>42591</v>
      </c>
      <c r="DP141" s="186"/>
      <c r="DQ141" s="186"/>
      <c r="DR141" s="187"/>
      <c r="DS141" s="152">
        <v>42591</v>
      </c>
      <c r="DT141" s="186">
        <v>2.5840000000000001</v>
      </c>
      <c r="DU141" s="49"/>
      <c r="DV141" s="187"/>
      <c r="DW141" s="152">
        <v>42591</v>
      </c>
      <c r="DX141" s="186">
        <v>2.6550000000000002</v>
      </c>
      <c r="DY141" s="49"/>
      <c r="DZ141" s="187"/>
      <c r="EA141" s="152">
        <v>42591</v>
      </c>
      <c r="EB141" s="186">
        <v>2.7309999999999999</v>
      </c>
      <c r="EC141" s="49"/>
      <c r="ED141" s="186"/>
      <c r="EE141" s="152">
        <v>42591</v>
      </c>
      <c r="EF141" s="186">
        <v>2.794</v>
      </c>
      <c r="EG141" s="186"/>
      <c r="EH141" s="187"/>
      <c r="EI141" s="152">
        <v>42591</v>
      </c>
      <c r="EJ141" s="186">
        <v>2.871</v>
      </c>
      <c r="EK141" s="49"/>
      <c r="EL141" s="187"/>
      <c r="EM141" s="152">
        <v>42591</v>
      </c>
      <c r="EN141" s="186">
        <v>3.1120000000000001</v>
      </c>
      <c r="EO141" s="49"/>
      <c r="EP141" s="187"/>
      <c r="EQ141" s="152">
        <v>42591</v>
      </c>
      <c r="ER141" s="186">
        <v>3.2560000000000002</v>
      </c>
      <c r="ES141" s="49"/>
      <c r="ET141" s="187"/>
      <c r="EU141" s="152">
        <v>42591</v>
      </c>
      <c r="EV141" s="186">
        <v>3.9020000000000001</v>
      </c>
      <c r="EW141" s="49"/>
      <c r="EX141" s="186"/>
      <c r="EY141" s="152">
        <v>42591</v>
      </c>
      <c r="EZ141" s="63"/>
      <c r="FA141" s="186"/>
      <c r="FB141" s="187"/>
      <c r="FC141" s="152">
        <v>42591</v>
      </c>
      <c r="FD141" s="186"/>
      <c r="FE141" s="49"/>
      <c r="FF141" s="186"/>
      <c r="FG141" s="152">
        <v>42591</v>
      </c>
      <c r="FH141" s="186"/>
      <c r="FI141" s="186"/>
      <c r="FJ141" s="187"/>
      <c r="FK141" s="152">
        <v>42591</v>
      </c>
      <c r="FL141" s="186"/>
      <c r="FM141" s="49"/>
      <c r="FN141" s="186"/>
      <c r="FO141" s="152">
        <v>42591</v>
      </c>
      <c r="FP141" s="186">
        <v>2.9580000000000002</v>
      </c>
      <c r="FQ141" s="186"/>
      <c r="FR141" s="187"/>
      <c r="FS141" s="152">
        <v>42591</v>
      </c>
      <c r="FT141" s="186">
        <v>3.395</v>
      </c>
      <c r="FU141" s="186"/>
      <c r="FV141" s="187"/>
      <c r="FW141" s="152">
        <v>42591</v>
      </c>
      <c r="FX141" s="186">
        <v>3.5270000000000001</v>
      </c>
      <c r="FY141" s="186"/>
      <c r="FZ141" s="187"/>
      <c r="GA141" s="152">
        <v>42591</v>
      </c>
      <c r="GB141" s="186"/>
      <c r="GC141" s="186"/>
      <c r="GD141" s="187"/>
      <c r="GE141" s="152">
        <v>42591</v>
      </c>
      <c r="GF141" s="186"/>
      <c r="GG141" s="49"/>
      <c r="GH141" s="186"/>
      <c r="GI141" s="152">
        <v>42591</v>
      </c>
      <c r="GJ141" s="186"/>
      <c r="GK141" s="186"/>
      <c r="GL141" s="187"/>
      <c r="GM141" s="152">
        <v>42591</v>
      </c>
      <c r="GN141" s="186"/>
      <c r="GO141" s="49"/>
      <c r="GP141" s="186"/>
      <c r="GQ141" s="152">
        <v>42591</v>
      </c>
      <c r="GR141" s="186">
        <v>2.8810000000000002</v>
      </c>
      <c r="GS141" s="49"/>
      <c r="GT141" s="186"/>
      <c r="GU141" s="152">
        <v>42591</v>
      </c>
      <c r="GV141" s="186">
        <v>3.3849999999999998</v>
      </c>
      <c r="GW141" s="49"/>
      <c r="GX141" s="186"/>
      <c r="GY141" s="152">
        <v>42591</v>
      </c>
      <c r="GZ141" s="186">
        <v>3.5739999999999998</v>
      </c>
      <c r="HA141" s="186"/>
      <c r="HB141" s="187"/>
      <c r="HC141" s="152">
        <v>42591</v>
      </c>
      <c r="HD141" s="186">
        <v>3.714</v>
      </c>
      <c r="HE141" s="49"/>
      <c r="HF141" s="186"/>
      <c r="HG141" s="152">
        <v>42591</v>
      </c>
      <c r="HH141" s="186">
        <v>3.8689999999999998</v>
      </c>
      <c r="HI141" s="49"/>
      <c r="HJ141" s="187"/>
      <c r="HK141" s="152">
        <v>42591</v>
      </c>
      <c r="HL141" s="186">
        <v>4.3460000000000001</v>
      </c>
      <c r="HM141" s="49"/>
      <c r="HN141" s="186"/>
      <c r="HO141" s="152">
        <v>42591</v>
      </c>
      <c r="HP141" s="186"/>
      <c r="HQ141" s="186"/>
      <c r="HR141" s="187"/>
      <c r="HS141" s="152">
        <v>42591</v>
      </c>
      <c r="HT141" s="186">
        <v>3.0680000000000001</v>
      </c>
      <c r="HU141" s="49"/>
      <c r="HV141" s="187"/>
      <c r="HW141" s="152">
        <v>42591</v>
      </c>
      <c r="HX141" s="186">
        <v>3.6</v>
      </c>
      <c r="HY141" s="49"/>
      <c r="HZ141" s="186"/>
      <c r="IA141" s="152">
        <v>42591</v>
      </c>
      <c r="IB141" s="186">
        <v>3.1379999999999999</v>
      </c>
      <c r="IC141" s="186"/>
      <c r="ID141" s="187"/>
      <c r="IE141" s="152">
        <v>42591</v>
      </c>
      <c r="IF141" s="186">
        <v>3.5640000000000001</v>
      </c>
      <c r="IG141" s="49"/>
      <c r="IH141" s="187"/>
      <c r="II141" s="152">
        <v>42591</v>
      </c>
      <c r="IJ141" s="186">
        <v>3.5640000000000001</v>
      </c>
      <c r="IK141" s="49"/>
    </row>
    <row r="142" spans="2:245" x14ac:dyDescent="0.35">
      <c r="B142" s="187"/>
      <c r="C142" s="152">
        <v>42592</v>
      </c>
      <c r="D142" s="186"/>
      <c r="E142" s="186"/>
      <c r="F142" s="187"/>
      <c r="G142" s="152">
        <v>42592</v>
      </c>
      <c r="H142" s="186"/>
      <c r="I142" s="49"/>
      <c r="J142" s="186"/>
      <c r="K142" s="152">
        <v>42592</v>
      </c>
      <c r="L142" s="186">
        <v>2.7290000000000001</v>
      </c>
      <c r="M142" s="49"/>
      <c r="N142" s="187"/>
      <c r="O142" s="152">
        <v>42592</v>
      </c>
      <c r="P142" s="186">
        <v>2.593</v>
      </c>
      <c r="Q142" s="49"/>
      <c r="R142" s="186"/>
      <c r="S142" s="152">
        <v>42592</v>
      </c>
      <c r="T142" s="186">
        <v>2.8180000000000001</v>
      </c>
      <c r="U142" s="186"/>
      <c r="V142" s="187"/>
      <c r="W142" s="152">
        <v>42592</v>
      </c>
      <c r="X142" s="186">
        <v>3.0680000000000001</v>
      </c>
      <c r="Y142" s="49"/>
      <c r="Z142" s="186"/>
      <c r="AA142" s="152">
        <v>42592</v>
      </c>
      <c r="AB142" s="186">
        <v>3.3239999999999998</v>
      </c>
      <c r="AC142" s="49"/>
      <c r="AD142" s="186"/>
      <c r="AE142" s="152">
        <v>42592</v>
      </c>
      <c r="AF142" s="186"/>
      <c r="AG142" s="186"/>
      <c r="AH142" s="187"/>
      <c r="AI142" s="152">
        <v>42592</v>
      </c>
      <c r="AJ142" s="186"/>
      <c r="AK142" s="49"/>
      <c r="AL142" s="186"/>
      <c r="AM142" s="152">
        <v>42592</v>
      </c>
      <c r="AN142" s="186">
        <v>2.7589999999999999</v>
      </c>
      <c r="AO142" s="49"/>
      <c r="AP142" s="186"/>
      <c r="AQ142" s="152">
        <v>42592</v>
      </c>
      <c r="AR142" s="186">
        <v>3.2170000000000001</v>
      </c>
      <c r="AS142" s="49"/>
      <c r="AT142" s="186"/>
      <c r="AU142" s="152">
        <v>42592</v>
      </c>
      <c r="AV142" s="186">
        <v>3.2919999999999998</v>
      </c>
      <c r="AW142" s="186"/>
      <c r="AX142" s="187"/>
      <c r="AY142" s="152">
        <v>42592</v>
      </c>
      <c r="AZ142" s="186">
        <v>3.51</v>
      </c>
      <c r="BA142" s="49"/>
      <c r="BB142" s="187"/>
      <c r="BC142" s="152">
        <v>42592</v>
      </c>
      <c r="BD142" s="186">
        <v>3.9290000000000003</v>
      </c>
      <c r="BE142" s="49"/>
      <c r="BF142" s="187"/>
      <c r="BG142" s="152">
        <v>42592</v>
      </c>
      <c r="BH142" s="186">
        <v>2.94</v>
      </c>
      <c r="BI142" s="49"/>
      <c r="BJ142" s="186"/>
      <c r="BK142" s="152">
        <v>42592</v>
      </c>
      <c r="BL142" s="186">
        <v>3.0830000000000002</v>
      </c>
      <c r="BM142" s="186"/>
      <c r="BN142" s="187"/>
      <c r="BO142" s="152">
        <v>42592</v>
      </c>
      <c r="BP142" s="186">
        <v>3.2930000000000001</v>
      </c>
      <c r="BQ142" s="49"/>
      <c r="BR142" s="186"/>
      <c r="BS142" s="152">
        <v>42592</v>
      </c>
      <c r="BT142" s="186">
        <v>3.8260000000000001</v>
      </c>
      <c r="BU142" s="49"/>
      <c r="BV142" s="186"/>
      <c r="BW142" s="152">
        <v>42592</v>
      </c>
      <c r="BX142" s="186"/>
      <c r="BY142" s="186"/>
      <c r="BZ142" s="187"/>
      <c r="CA142" s="152">
        <v>42592</v>
      </c>
      <c r="CB142" s="186">
        <v>3.3780000000000001</v>
      </c>
      <c r="CC142" s="49"/>
      <c r="CD142" s="187"/>
      <c r="CE142" s="152">
        <v>42592</v>
      </c>
      <c r="CF142" s="186">
        <v>3.7519999999999998</v>
      </c>
      <c r="CG142" s="49"/>
      <c r="CH142" s="186"/>
      <c r="CI142" s="152">
        <v>42592</v>
      </c>
      <c r="CJ142" s="186">
        <v>3.4699999999999998</v>
      </c>
      <c r="CK142" s="186"/>
      <c r="CL142" s="187"/>
      <c r="CM142" s="152">
        <v>42592</v>
      </c>
      <c r="CN142" s="186"/>
      <c r="CO142" s="49"/>
      <c r="CP142" s="186"/>
      <c r="CQ142" s="152">
        <v>42592</v>
      </c>
      <c r="CR142" s="186">
        <v>2.9859999999999998</v>
      </c>
      <c r="CS142" s="186"/>
      <c r="CT142" s="187"/>
      <c r="CU142" s="152">
        <v>42592</v>
      </c>
      <c r="CV142" s="186">
        <v>3.2519999999999998</v>
      </c>
      <c r="CW142" s="49"/>
      <c r="CX142" s="187"/>
      <c r="CY142" s="152">
        <v>42592</v>
      </c>
      <c r="CZ142" s="186">
        <v>3.2450000000000001</v>
      </c>
      <c r="DA142" s="49"/>
      <c r="DB142" s="186"/>
      <c r="DC142" s="152">
        <v>42592</v>
      </c>
      <c r="DD142" s="186">
        <v>3.532</v>
      </c>
      <c r="DE142" s="186"/>
      <c r="DF142" s="190"/>
      <c r="DG142" s="194">
        <v>42592</v>
      </c>
      <c r="DH142" s="247">
        <v>3.464</v>
      </c>
      <c r="DI142" s="191"/>
      <c r="DJ142" s="187"/>
      <c r="DK142" s="152">
        <v>42592</v>
      </c>
      <c r="DL142" s="186"/>
      <c r="DM142" s="49"/>
      <c r="DN142" s="186"/>
      <c r="DO142" s="152">
        <v>42592</v>
      </c>
      <c r="DP142" s="186"/>
      <c r="DQ142" s="186"/>
      <c r="DR142" s="187"/>
      <c r="DS142" s="152">
        <v>42592</v>
      </c>
      <c r="DT142" s="186">
        <v>2.5819999999999999</v>
      </c>
      <c r="DU142" s="49"/>
      <c r="DV142" s="187"/>
      <c r="DW142" s="152">
        <v>42592</v>
      </c>
      <c r="DX142" s="186">
        <v>2.6539999999999999</v>
      </c>
      <c r="DY142" s="49"/>
      <c r="DZ142" s="187"/>
      <c r="EA142" s="152">
        <v>42592</v>
      </c>
      <c r="EB142" s="186">
        <v>2.7210000000000001</v>
      </c>
      <c r="EC142" s="49"/>
      <c r="ED142" s="186"/>
      <c r="EE142" s="152">
        <v>42592</v>
      </c>
      <c r="EF142" s="186">
        <v>2.7829999999999999</v>
      </c>
      <c r="EG142" s="186"/>
      <c r="EH142" s="187"/>
      <c r="EI142" s="152">
        <v>42592</v>
      </c>
      <c r="EJ142" s="186">
        <v>2.855</v>
      </c>
      <c r="EK142" s="49"/>
      <c r="EL142" s="187"/>
      <c r="EM142" s="152">
        <v>42592</v>
      </c>
      <c r="EN142" s="186">
        <v>3.0880000000000001</v>
      </c>
      <c r="EO142" s="49"/>
      <c r="EP142" s="187"/>
      <c r="EQ142" s="152">
        <v>42592</v>
      </c>
      <c r="ER142" s="186">
        <v>3.22</v>
      </c>
      <c r="ES142" s="49"/>
      <c r="ET142" s="187"/>
      <c r="EU142" s="152">
        <v>42592</v>
      </c>
      <c r="EV142" s="186">
        <v>3.8449999999999998</v>
      </c>
      <c r="EW142" s="49"/>
      <c r="EX142" s="186"/>
      <c r="EY142" s="152">
        <v>42592</v>
      </c>
      <c r="EZ142" s="63"/>
      <c r="FA142" s="186"/>
      <c r="FB142" s="187"/>
      <c r="FC142" s="152">
        <v>42592</v>
      </c>
      <c r="FD142" s="186"/>
      <c r="FE142" s="49"/>
      <c r="FF142" s="186"/>
      <c r="FG142" s="152">
        <v>42592</v>
      </c>
      <c r="FH142" s="186"/>
      <c r="FI142" s="186"/>
      <c r="FJ142" s="187"/>
      <c r="FK142" s="152">
        <v>42592</v>
      </c>
      <c r="FL142" s="186"/>
      <c r="FM142" s="49"/>
      <c r="FN142" s="186"/>
      <c r="FO142" s="152">
        <v>42592</v>
      </c>
      <c r="FP142" s="186">
        <v>2.9470000000000001</v>
      </c>
      <c r="FQ142" s="186"/>
      <c r="FR142" s="187"/>
      <c r="FS142" s="152">
        <v>42592</v>
      </c>
      <c r="FT142" s="186">
        <v>3.3730000000000002</v>
      </c>
      <c r="FU142" s="186"/>
      <c r="FV142" s="187"/>
      <c r="FW142" s="152">
        <v>42592</v>
      </c>
      <c r="FX142" s="186">
        <v>3.492</v>
      </c>
      <c r="FY142" s="186"/>
      <c r="FZ142" s="187"/>
      <c r="GA142" s="152">
        <v>42592</v>
      </c>
      <c r="GB142" s="186"/>
      <c r="GC142" s="186"/>
      <c r="GD142" s="187"/>
      <c r="GE142" s="152">
        <v>42592</v>
      </c>
      <c r="GF142" s="186"/>
      <c r="GG142" s="49"/>
      <c r="GH142" s="186"/>
      <c r="GI142" s="152">
        <v>42592</v>
      </c>
      <c r="GJ142" s="186"/>
      <c r="GK142" s="186"/>
      <c r="GL142" s="187"/>
      <c r="GM142" s="152">
        <v>42592</v>
      </c>
      <c r="GN142" s="186"/>
      <c r="GO142" s="49"/>
      <c r="GP142" s="186"/>
      <c r="GQ142" s="152">
        <v>42592</v>
      </c>
      <c r="GR142" s="186">
        <v>2.883</v>
      </c>
      <c r="GS142" s="49"/>
      <c r="GT142" s="186"/>
      <c r="GU142" s="152">
        <v>42592</v>
      </c>
      <c r="GV142" s="186">
        <v>3.3580000000000001</v>
      </c>
      <c r="GW142" s="49"/>
      <c r="GX142" s="186"/>
      <c r="GY142" s="152">
        <v>42592</v>
      </c>
      <c r="GZ142" s="186">
        <v>3.5350000000000001</v>
      </c>
      <c r="HA142" s="186"/>
      <c r="HB142" s="187"/>
      <c r="HC142" s="152">
        <v>42592</v>
      </c>
      <c r="HD142" s="186">
        <v>3.68</v>
      </c>
      <c r="HE142" s="49"/>
      <c r="HF142" s="186"/>
      <c r="HG142" s="152">
        <v>42592</v>
      </c>
      <c r="HH142" s="186">
        <v>3.83</v>
      </c>
      <c r="HI142" s="49"/>
      <c r="HJ142" s="187"/>
      <c r="HK142" s="152">
        <v>42592</v>
      </c>
      <c r="HL142" s="186">
        <v>4.2910000000000004</v>
      </c>
      <c r="HM142" s="49"/>
      <c r="HN142" s="186"/>
      <c r="HO142" s="152">
        <v>42592</v>
      </c>
      <c r="HP142" s="186"/>
      <c r="HQ142" s="186"/>
      <c r="HR142" s="187"/>
      <c r="HS142" s="152">
        <v>42592</v>
      </c>
      <c r="HT142" s="186">
        <v>3.069</v>
      </c>
      <c r="HU142" s="49"/>
      <c r="HV142" s="187"/>
      <c r="HW142" s="152">
        <v>42592</v>
      </c>
      <c r="HX142" s="186">
        <v>3.5659999999999998</v>
      </c>
      <c r="HY142" s="49"/>
      <c r="HZ142" s="186"/>
      <c r="IA142" s="152">
        <v>42592</v>
      </c>
      <c r="IB142" s="186">
        <v>3.1259999999999999</v>
      </c>
      <c r="IC142" s="186"/>
      <c r="ID142" s="187"/>
      <c r="IE142" s="152">
        <v>42592</v>
      </c>
      <c r="IF142" s="186">
        <v>3.544</v>
      </c>
      <c r="IG142" s="49"/>
      <c r="IH142" s="187"/>
      <c r="II142" s="152">
        <v>42592</v>
      </c>
      <c r="IJ142" s="186">
        <v>3.5409999999999999</v>
      </c>
      <c r="IK142" s="49"/>
    </row>
    <row r="143" spans="2:245" x14ac:dyDescent="0.35">
      <c r="B143" s="187"/>
      <c r="C143" s="152">
        <v>42593</v>
      </c>
      <c r="D143" s="186"/>
      <c r="E143" s="186"/>
      <c r="F143" s="187"/>
      <c r="G143" s="152">
        <v>42593</v>
      </c>
      <c r="H143" s="186"/>
      <c r="I143" s="49"/>
      <c r="J143" s="186"/>
      <c r="K143" s="152">
        <v>42593</v>
      </c>
      <c r="L143" s="186">
        <v>2.762</v>
      </c>
      <c r="M143" s="49"/>
      <c r="N143" s="187"/>
      <c r="O143" s="152">
        <v>42593</v>
      </c>
      <c r="P143" s="186">
        <v>2.6120000000000001</v>
      </c>
      <c r="Q143" s="49"/>
      <c r="R143" s="186"/>
      <c r="S143" s="152">
        <v>42593</v>
      </c>
      <c r="T143" s="186">
        <v>2.831</v>
      </c>
      <c r="U143" s="186"/>
      <c r="V143" s="187"/>
      <c r="W143" s="152">
        <v>42593</v>
      </c>
      <c r="X143" s="186">
        <v>3.0760000000000001</v>
      </c>
      <c r="Y143" s="49"/>
      <c r="Z143" s="186"/>
      <c r="AA143" s="152">
        <v>42593</v>
      </c>
      <c r="AB143" s="186">
        <v>3.323</v>
      </c>
      <c r="AC143" s="49"/>
      <c r="AD143" s="186"/>
      <c r="AE143" s="152">
        <v>42593</v>
      </c>
      <c r="AF143" s="186"/>
      <c r="AG143" s="186"/>
      <c r="AH143" s="187"/>
      <c r="AI143" s="152">
        <v>42593</v>
      </c>
      <c r="AJ143" s="186"/>
      <c r="AK143" s="49"/>
      <c r="AL143" s="186"/>
      <c r="AM143" s="152">
        <v>42593</v>
      </c>
      <c r="AN143" s="186">
        <v>2.9039999999999999</v>
      </c>
      <c r="AO143" s="49"/>
      <c r="AP143" s="186"/>
      <c r="AQ143" s="152">
        <v>42593</v>
      </c>
      <c r="AR143" s="186">
        <v>3.2160000000000002</v>
      </c>
      <c r="AS143" s="49"/>
      <c r="AT143" s="186"/>
      <c r="AU143" s="152">
        <v>42593</v>
      </c>
      <c r="AV143" s="186">
        <v>3.29</v>
      </c>
      <c r="AW143" s="186"/>
      <c r="AX143" s="187"/>
      <c r="AY143" s="152">
        <v>42593</v>
      </c>
      <c r="AZ143" s="186">
        <v>3.5009999999999999</v>
      </c>
      <c r="BA143" s="49"/>
      <c r="BB143" s="187"/>
      <c r="BC143" s="152">
        <v>42593</v>
      </c>
      <c r="BD143" s="186">
        <v>3.8839999999999999</v>
      </c>
      <c r="BE143" s="49"/>
      <c r="BF143" s="187"/>
      <c r="BG143" s="152">
        <v>42593</v>
      </c>
      <c r="BH143" s="186">
        <v>2.9430000000000001</v>
      </c>
      <c r="BI143" s="49"/>
      <c r="BJ143" s="186"/>
      <c r="BK143" s="152">
        <v>42593</v>
      </c>
      <c r="BL143" s="186">
        <v>3.0880000000000001</v>
      </c>
      <c r="BM143" s="186"/>
      <c r="BN143" s="187"/>
      <c r="BO143" s="152">
        <v>42593</v>
      </c>
      <c r="BP143" s="186">
        <v>3.294</v>
      </c>
      <c r="BQ143" s="49"/>
      <c r="BR143" s="186"/>
      <c r="BS143" s="152">
        <v>42593</v>
      </c>
      <c r="BT143" s="186">
        <v>3.806</v>
      </c>
      <c r="BU143" s="49"/>
      <c r="BV143" s="186"/>
      <c r="BW143" s="152">
        <v>42593</v>
      </c>
      <c r="BX143" s="186"/>
      <c r="BY143" s="186"/>
      <c r="BZ143" s="187"/>
      <c r="CA143" s="152">
        <v>42593</v>
      </c>
      <c r="CB143" s="186">
        <v>3.39</v>
      </c>
      <c r="CC143" s="49"/>
      <c r="CD143" s="187"/>
      <c r="CE143" s="152">
        <v>42593</v>
      </c>
      <c r="CF143" s="186">
        <v>3.7519999999999998</v>
      </c>
      <c r="CG143" s="49"/>
      <c r="CH143" s="186"/>
      <c r="CI143" s="152">
        <v>42593</v>
      </c>
      <c r="CJ143" s="186">
        <v>3.4569999999999999</v>
      </c>
      <c r="CK143" s="186"/>
      <c r="CL143" s="187"/>
      <c r="CM143" s="152">
        <v>42593</v>
      </c>
      <c r="CN143" s="186"/>
      <c r="CO143" s="49"/>
      <c r="CP143" s="186"/>
      <c r="CQ143" s="152">
        <v>42593</v>
      </c>
      <c r="CR143" s="186">
        <v>3.0139999999999998</v>
      </c>
      <c r="CS143" s="186"/>
      <c r="CT143" s="187"/>
      <c r="CU143" s="152">
        <v>42593</v>
      </c>
      <c r="CV143" s="186">
        <v>3.2589999999999999</v>
      </c>
      <c r="CW143" s="49"/>
      <c r="CX143" s="187"/>
      <c r="CY143" s="152">
        <v>42593</v>
      </c>
      <c r="CZ143" s="186">
        <v>3.2519999999999998</v>
      </c>
      <c r="DA143" s="49"/>
      <c r="DB143" s="186"/>
      <c r="DC143" s="152">
        <v>42593</v>
      </c>
      <c r="DD143" s="186">
        <v>3.5380000000000003</v>
      </c>
      <c r="DE143" s="186"/>
      <c r="DF143" s="190"/>
      <c r="DG143" s="194">
        <v>42593</v>
      </c>
      <c r="DH143" s="247">
        <v>3.46</v>
      </c>
      <c r="DI143" s="191"/>
      <c r="DJ143" s="187"/>
      <c r="DK143" s="152">
        <v>42593</v>
      </c>
      <c r="DL143" s="186"/>
      <c r="DM143" s="49"/>
      <c r="DN143" s="186"/>
      <c r="DO143" s="152">
        <v>42593</v>
      </c>
      <c r="DP143" s="186"/>
      <c r="DQ143" s="186"/>
      <c r="DR143" s="187"/>
      <c r="DS143" s="152">
        <v>42593</v>
      </c>
      <c r="DT143" s="186">
        <v>2.6139999999999999</v>
      </c>
      <c r="DU143" s="49"/>
      <c r="DV143" s="187"/>
      <c r="DW143" s="152">
        <v>42593</v>
      </c>
      <c r="DX143" s="186">
        <v>2.661</v>
      </c>
      <c r="DY143" s="49"/>
      <c r="DZ143" s="187"/>
      <c r="EA143" s="152">
        <v>42593</v>
      </c>
      <c r="EB143" s="186">
        <v>2.7269999999999999</v>
      </c>
      <c r="EC143" s="49"/>
      <c r="ED143" s="186"/>
      <c r="EE143" s="152">
        <v>42593</v>
      </c>
      <c r="EF143" s="186">
        <v>2.79</v>
      </c>
      <c r="EG143" s="186"/>
      <c r="EH143" s="187"/>
      <c r="EI143" s="152">
        <v>42593</v>
      </c>
      <c r="EJ143" s="186">
        <v>2.86</v>
      </c>
      <c r="EK143" s="49"/>
      <c r="EL143" s="187"/>
      <c r="EM143" s="152">
        <v>42593</v>
      </c>
      <c r="EN143" s="186">
        <v>3.0659999999999998</v>
      </c>
      <c r="EO143" s="49"/>
      <c r="EP143" s="187"/>
      <c r="EQ143" s="152">
        <v>42593</v>
      </c>
      <c r="ER143" s="186">
        <v>3.2280000000000002</v>
      </c>
      <c r="ES143" s="49"/>
      <c r="ET143" s="187"/>
      <c r="EU143" s="152">
        <v>42593</v>
      </c>
      <c r="EV143" s="186">
        <v>3.82</v>
      </c>
      <c r="EW143" s="49"/>
      <c r="EX143" s="186"/>
      <c r="EY143" s="152">
        <v>42593</v>
      </c>
      <c r="EZ143" s="63"/>
      <c r="FA143" s="186"/>
      <c r="FB143" s="187"/>
      <c r="FC143" s="152">
        <v>42593</v>
      </c>
      <c r="FD143" s="186"/>
      <c r="FE143" s="49"/>
      <c r="FF143" s="186"/>
      <c r="FG143" s="152">
        <v>42593</v>
      </c>
      <c r="FH143" s="186"/>
      <c r="FI143" s="186"/>
      <c r="FJ143" s="187"/>
      <c r="FK143" s="152">
        <v>42593</v>
      </c>
      <c r="FL143" s="186"/>
      <c r="FM143" s="49"/>
      <c r="FN143" s="186"/>
      <c r="FO143" s="152">
        <v>42593</v>
      </c>
      <c r="FP143" s="186">
        <v>2.956</v>
      </c>
      <c r="FQ143" s="186"/>
      <c r="FR143" s="187"/>
      <c r="FS143" s="152">
        <v>42593</v>
      </c>
      <c r="FT143" s="186">
        <v>3.3780000000000001</v>
      </c>
      <c r="FU143" s="186"/>
      <c r="FV143" s="187"/>
      <c r="FW143" s="152">
        <v>42593</v>
      </c>
      <c r="FX143" s="186">
        <v>3.4929999999999999</v>
      </c>
      <c r="FY143" s="186"/>
      <c r="FZ143" s="187"/>
      <c r="GA143" s="152">
        <v>42593</v>
      </c>
      <c r="GB143" s="186"/>
      <c r="GC143" s="186"/>
      <c r="GD143" s="187"/>
      <c r="GE143" s="152">
        <v>42593</v>
      </c>
      <c r="GF143" s="186"/>
      <c r="GG143" s="49"/>
      <c r="GH143" s="186"/>
      <c r="GI143" s="152">
        <v>42593</v>
      </c>
      <c r="GJ143" s="186"/>
      <c r="GK143" s="186"/>
      <c r="GL143" s="187"/>
      <c r="GM143" s="152">
        <v>42593</v>
      </c>
      <c r="GN143" s="186"/>
      <c r="GO143" s="49"/>
      <c r="GP143" s="186"/>
      <c r="GQ143" s="152">
        <v>42593</v>
      </c>
      <c r="GR143" s="186">
        <v>2.8980000000000001</v>
      </c>
      <c r="GS143" s="49"/>
      <c r="GT143" s="186"/>
      <c r="GU143" s="152">
        <v>42593</v>
      </c>
      <c r="GV143" s="186">
        <v>3.3519999999999999</v>
      </c>
      <c r="GW143" s="49"/>
      <c r="GX143" s="186"/>
      <c r="GY143" s="152">
        <v>42593</v>
      </c>
      <c r="GZ143" s="186">
        <v>3.528</v>
      </c>
      <c r="HA143" s="186"/>
      <c r="HB143" s="187"/>
      <c r="HC143" s="152">
        <v>42593</v>
      </c>
      <c r="HD143" s="186">
        <v>3.6710000000000003</v>
      </c>
      <c r="HE143" s="49"/>
      <c r="HF143" s="186"/>
      <c r="HG143" s="152">
        <v>42593</v>
      </c>
      <c r="HH143" s="186">
        <v>3.823</v>
      </c>
      <c r="HI143" s="49"/>
      <c r="HJ143" s="187"/>
      <c r="HK143" s="152">
        <v>42593</v>
      </c>
      <c r="HL143" s="186">
        <v>4.266</v>
      </c>
      <c r="HM143" s="49"/>
      <c r="HN143" s="186"/>
      <c r="HO143" s="152">
        <v>42593</v>
      </c>
      <c r="HP143" s="186"/>
      <c r="HQ143" s="186"/>
      <c r="HR143" s="187"/>
      <c r="HS143" s="152">
        <v>42593</v>
      </c>
      <c r="HT143" s="186">
        <v>3.0939999999999999</v>
      </c>
      <c r="HU143" s="49"/>
      <c r="HV143" s="187"/>
      <c r="HW143" s="152">
        <v>42593</v>
      </c>
      <c r="HX143" s="186">
        <v>3.56</v>
      </c>
      <c r="HY143" s="49"/>
      <c r="HZ143" s="186"/>
      <c r="IA143" s="152">
        <v>42593</v>
      </c>
      <c r="IB143" s="186">
        <v>3.1379999999999999</v>
      </c>
      <c r="IC143" s="186"/>
      <c r="ID143" s="187"/>
      <c r="IE143" s="152">
        <v>42593</v>
      </c>
      <c r="IF143" s="186">
        <v>3.5540000000000003</v>
      </c>
      <c r="IG143" s="49"/>
      <c r="IH143" s="187"/>
      <c r="II143" s="152">
        <v>42593</v>
      </c>
      <c r="IJ143" s="186">
        <v>3.5460000000000003</v>
      </c>
      <c r="IK143" s="49"/>
    </row>
    <row r="144" spans="2:245" x14ac:dyDescent="0.35">
      <c r="B144" s="187"/>
      <c r="C144" s="152">
        <v>42594</v>
      </c>
      <c r="D144" s="186"/>
      <c r="E144" s="186"/>
      <c r="F144" s="187"/>
      <c r="G144" s="152">
        <v>42594</v>
      </c>
      <c r="H144" s="186"/>
      <c r="I144" s="49"/>
      <c r="J144" s="186"/>
      <c r="K144" s="152">
        <v>42594</v>
      </c>
      <c r="L144" s="186">
        <v>2.726</v>
      </c>
      <c r="M144" s="49"/>
      <c r="N144" s="187"/>
      <c r="O144" s="152">
        <v>42594</v>
      </c>
      <c r="P144" s="186">
        <v>2.6139999999999999</v>
      </c>
      <c r="Q144" s="49"/>
      <c r="R144" s="186"/>
      <c r="S144" s="152">
        <v>42594</v>
      </c>
      <c r="T144" s="186">
        <v>2.823</v>
      </c>
      <c r="U144" s="186"/>
      <c r="V144" s="187"/>
      <c r="W144" s="152">
        <v>42594</v>
      </c>
      <c r="X144" s="186">
        <v>3.0760000000000001</v>
      </c>
      <c r="Y144" s="49"/>
      <c r="Z144" s="186"/>
      <c r="AA144" s="152">
        <v>42594</v>
      </c>
      <c r="AB144" s="186">
        <v>3.327</v>
      </c>
      <c r="AC144" s="49"/>
      <c r="AD144" s="186"/>
      <c r="AE144" s="152">
        <v>42594</v>
      </c>
      <c r="AF144" s="186"/>
      <c r="AG144" s="186"/>
      <c r="AH144" s="187"/>
      <c r="AI144" s="152">
        <v>42594</v>
      </c>
      <c r="AJ144" s="186"/>
      <c r="AK144" s="49"/>
      <c r="AL144" s="186"/>
      <c r="AM144" s="152">
        <v>42594</v>
      </c>
      <c r="AN144" s="186">
        <v>2.7730000000000001</v>
      </c>
      <c r="AO144" s="49"/>
      <c r="AP144" s="186"/>
      <c r="AQ144" s="152">
        <v>42594</v>
      </c>
      <c r="AR144" s="186">
        <v>3.2080000000000002</v>
      </c>
      <c r="AS144" s="49"/>
      <c r="AT144" s="186"/>
      <c r="AU144" s="152">
        <v>42594</v>
      </c>
      <c r="AV144" s="186">
        <v>3.2890000000000001</v>
      </c>
      <c r="AW144" s="186"/>
      <c r="AX144" s="187"/>
      <c r="AY144" s="152">
        <v>42594</v>
      </c>
      <c r="AZ144" s="186">
        <v>3.496</v>
      </c>
      <c r="BA144" s="49"/>
      <c r="BB144" s="187"/>
      <c r="BC144" s="152">
        <v>42594</v>
      </c>
      <c r="BD144" s="186">
        <v>3.875</v>
      </c>
      <c r="BE144" s="49"/>
      <c r="BF144" s="187"/>
      <c r="BG144" s="152">
        <v>42594</v>
      </c>
      <c r="BH144" s="186">
        <v>2.9220000000000002</v>
      </c>
      <c r="BI144" s="49"/>
      <c r="BJ144" s="186"/>
      <c r="BK144" s="152">
        <v>42594</v>
      </c>
      <c r="BL144" s="186">
        <v>3.0739999999999998</v>
      </c>
      <c r="BM144" s="186"/>
      <c r="BN144" s="187"/>
      <c r="BO144" s="152">
        <v>42594</v>
      </c>
      <c r="BP144" s="186">
        <v>3.2909999999999999</v>
      </c>
      <c r="BQ144" s="49"/>
      <c r="BR144" s="186"/>
      <c r="BS144" s="152">
        <v>42594</v>
      </c>
      <c r="BT144" s="186">
        <v>3.786</v>
      </c>
      <c r="BU144" s="49"/>
      <c r="BV144" s="186"/>
      <c r="BW144" s="152">
        <v>42594</v>
      </c>
      <c r="BX144" s="186"/>
      <c r="BY144" s="186"/>
      <c r="BZ144" s="187"/>
      <c r="CA144" s="152">
        <v>42594</v>
      </c>
      <c r="CB144" s="186">
        <v>3.3890000000000002</v>
      </c>
      <c r="CC144" s="49"/>
      <c r="CD144" s="187"/>
      <c r="CE144" s="152">
        <v>42594</v>
      </c>
      <c r="CF144" s="186">
        <v>3.7570000000000001</v>
      </c>
      <c r="CG144" s="49"/>
      <c r="CH144" s="186"/>
      <c r="CI144" s="152">
        <v>42594</v>
      </c>
      <c r="CJ144" s="186">
        <v>3.45</v>
      </c>
      <c r="CK144" s="186"/>
      <c r="CL144" s="187"/>
      <c r="CM144" s="152">
        <v>42594</v>
      </c>
      <c r="CN144" s="186"/>
      <c r="CO144" s="49"/>
      <c r="CP144" s="186"/>
      <c r="CQ144" s="152">
        <v>42594</v>
      </c>
      <c r="CR144" s="186">
        <v>3.0169999999999999</v>
      </c>
      <c r="CS144" s="186"/>
      <c r="CT144" s="187"/>
      <c r="CU144" s="152">
        <v>42594</v>
      </c>
      <c r="CV144" s="186">
        <v>3.2509999999999999</v>
      </c>
      <c r="CW144" s="49"/>
      <c r="CX144" s="187"/>
      <c r="CY144" s="152">
        <v>42594</v>
      </c>
      <c r="CZ144" s="186">
        <v>3.242</v>
      </c>
      <c r="DA144" s="49"/>
      <c r="DB144" s="186"/>
      <c r="DC144" s="152">
        <v>42594</v>
      </c>
      <c r="DD144" s="186">
        <v>3.536</v>
      </c>
      <c r="DE144" s="186"/>
      <c r="DF144" s="190"/>
      <c r="DG144" s="194">
        <v>42594</v>
      </c>
      <c r="DH144" s="247">
        <v>3.456</v>
      </c>
      <c r="DI144" s="191"/>
      <c r="DJ144" s="187"/>
      <c r="DK144" s="152">
        <v>42594</v>
      </c>
      <c r="DL144" s="186"/>
      <c r="DM144" s="49"/>
      <c r="DN144" s="186"/>
      <c r="DO144" s="152">
        <v>42594</v>
      </c>
      <c r="DP144" s="186"/>
      <c r="DQ144" s="186"/>
      <c r="DR144" s="187"/>
      <c r="DS144" s="152">
        <v>42594</v>
      </c>
      <c r="DT144" s="186">
        <v>2.6179999999999999</v>
      </c>
      <c r="DU144" s="49"/>
      <c r="DV144" s="187"/>
      <c r="DW144" s="152">
        <v>42594</v>
      </c>
      <c r="DX144" s="186">
        <v>2.65</v>
      </c>
      <c r="DY144" s="49"/>
      <c r="DZ144" s="187"/>
      <c r="EA144" s="152">
        <v>42594</v>
      </c>
      <c r="EB144" s="186">
        <v>2.7189999999999999</v>
      </c>
      <c r="EC144" s="49"/>
      <c r="ED144" s="186"/>
      <c r="EE144" s="152">
        <v>42594</v>
      </c>
      <c r="EF144" s="186">
        <v>2.782</v>
      </c>
      <c r="EG144" s="186"/>
      <c r="EH144" s="187"/>
      <c r="EI144" s="152">
        <v>42594</v>
      </c>
      <c r="EJ144" s="186">
        <v>2.86</v>
      </c>
      <c r="EK144" s="49"/>
      <c r="EL144" s="187"/>
      <c r="EM144" s="152">
        <v>42594</v>
      </c>
      <c r="EN144" s="186">
        <v>3.093</v>
      </c>
      <c r="EO144" s="49"/>
      <c r="EP144" s="187"/>
      <c r="EQ144" s="152">
        <v>42594</v>
      </c>
      <c r="ER144" s="186">
        <v>3.222</v>
      </c>
      <c r="ES144" s="49"/>
      <c r="ET144" s="187"/>
      <c r="EU144" s="152">
        <v>42594</v>
      </c>
      <c r="EV144" s="186">
        <v>3.8439999999999999</v>
      </c>
      <c r="EW144" s="49"/>
      <c r="EX144" s="186"/>
      <c r="EY144" s="152">
        <v>42594</v>
      </c>
      <c r="EZ144" s="63"/>
      <c r="FA144" s="186"/>
      <c r="FB144" s="187"/>
      <c r="FC144" s="152">
        <v>42594</v>
      </c>
      <c r="FD144" s="186"/>
      <c r="FE144" s="49"/>
      <c r="FF144" s="186"/>
      <c r="FG144" s="152">
        <v>42594</v>
      </c>
      <c r="FH144" s="186"/>
      <c r="FI144" s="186"/>
      <c r="FJ144" s="187"/>
      <c r="FK144" s="152">
        <v>42594</v>
      </c>
      <c r="FL144" s="186"/>
      <c r="FM144" s="49"/>
      <c r="FN144" s="186"/>
      <c r="FO144" s="152">
        <v>42594</v>
      </c>
      <c r="FP144" s="186">
        <v>2.9470000000000001</v>
      </c>
      <c r="FQ144" s="186"/>
      <c r="FR144" s="187"/>
      <c r="FS144" s="152">
        <v>42594</v>
      </c>
      <c r="FT144" s="186">
        <v>3.38</v>
      </c>
      <c r="FU144" s="186"/>
      <c r="FV144" s="187"/>
      <c r="FW144" s="152">
        <v>42594</v>
      </c>
      <c r="FX144" s="186">
        <v>3.4769999999999999</v>
      </c>
      <c r="FY144" s="186"/>
      <c r="FZ144" s="187"/>
      <c r="GA144" s="152">
        <v>42594</v>
      </c>
      <c r="GB144" s="186"/>
      <c r="GC144" s="186"/>
      <c r="GD144" s="187"/>
      <c r="GE144" s="152">
        <v>42594</v>
      </c>
      <c r="GF144" s="186"/>
      <c r="GG144" s="49"/>
      <c r="GH144" s="186"/>
      <c r="GI144" s="152">
        <v>42594</v>
      </c>
      <c r="GJ144" s="186"/>
      <c r="GK144" s="186"/>
      <c r="GL144" s="187"/>
      <c r="GM144" s="152">
        <v>42594</v>
      </c>
      <c r="GN144" s="186"/>
      <c r="GO144" s="49"/>
      <c r="GP144" s="186"/>
      <c r="GQ144" s="152">
        <v>42594</v>
      </c>
      <c r="GR144" s="186">
        <v>2.891</v>
      </c>
      <c r="GS144" s="49"/>
      <c r="GT144" s="186"/>
      <c r="GU144" s="152">
        <v>42594</v>
      </c>
      <c r="GV144" s="186">
        <v>3.3449999999999998</v>
      </c>
      <c r="GW144" s="49"/>
      <c r="GX144" s="186"/>
      <c r="GY144" s="152">
        <v>42594</v>
      </c>
      <c r="GZ144" s="186">
        <v>3.5350000000000001</v>
      </c>
      <c r="HA144" s="186"/>
      <c r="HB144" s="187"/>
      <c r="HC144" s="152">
        <v>42594</v>
      </c>
      <c r="HD144" s="186">
        <v>3.6680000000000001</v>
      </c>
      <c r="HE144" s="49"/>
      <c r="HF144" s="186"/>
      <c r="HG144" s="152">
        <v>42594</v>
      </c>
      <c r="HH144" s="186">
        <v>3.83</v>
      </c>
      <c r="HI144" s="49"/>
      <c r="HJ144" s="187"/>
      <c r="HK144" s="152">
        <v>42594</v>
      </c>
      <c r="HL144" s="186">
        <v>4.2750000000000004</v>
      </c>
      <c r="HM144" s="49"/>
      <c r="HN144" s="186"/>
      <c r="HO144" s="152">
        <v>42594</v>
      </c>
      <c r="HP144" s="186"/>
      <c r="HQ144" s="186"/>
      <c r="HR144" s="187"/>
      <c r="HS144" s="152">
        <v>42594</v>
      </c>
      <c r="HT144" s="186">
        <v>3.101</v>
      </c>
      <c r="HU144" s="49"/>
      <c r="HV144" s="187"/>
      <c r="HW144" s="152">
        <v>42594</v>
      </c>
      <c r="HX144" s="186">
        <v>3.5640000000000001</v>
      </c>
      <c r="HY144" s="49"/>
      <c r="HZ144" s="186"/>
      <c r="IA144" s="152">
        <v>42594</v>
      </c>
      <c r="IB144" s="186">
        <v>3.1310000000000002</v>
      </c>
      <c r="IC144" s="186"/>
      <c r="ID144" s="187"/>
      <c r="IE144" s="152">
        <v>42594</v>
      </c>
      <c r="IF144" s="186">
        <v>3.5550000000000002</v>
      </c>
      <c r="IG144" s="49"/>
      <c r="IH144" s="187"/>
      <c r="II144" s="152">
        <v>42594</v>
      </c>
      <c r="IJ144" s="186">
        <v>3.5579999999999998</v>
      </c>
      <c r="IK144" s="49"/>
    </row>
    <row r="145" spans="2:245" x14ac:dyDescent="0.35">
      <c r="B145" s="187"/>
      <c r="C145" s="152">
        <v>42597</v>
      </c>
      <c r="D145" s="186"/>
      <c r="E145" s="186"/>
      <c r="F145" s="187"/>
      <c r="G145" s="152">
        <v>42597</v>
      </c>
      <c r="H145" s="186"/>
      <c r="I145" s="49"/>
      <c r="J145" s="186"/>
      <c r="K145" s="152">
        <v>42597</v>
      </c>
      <c r="L145" s="186">
        <v>2.7359999999999998</v>
      </c>
      <c r="M145" s="49"/>
      <c r="N145" s="187"/>
      <c r="O145" s="152">
        <v>42597</v>
      </c>
      <c r="P145" s="186">
        <v>2.5880000000000001</v>
      </c>
      <c r="Q145" s="49"/>
      <c r="R145" s="186"/>
      <c r="S145" s="152">
        <v>42597</v>
      </c>
      <c r="T145" s="186">
        <v>2.8040000000000003</v>
      </c>
      <c r="U145" s="186"/>
      <c r="V145" s="187"/>
      <c r="W145" s="152">
        <v>42597</v>
      </c>
      <c r="X145" s="186">
        <v>3.056</v>
      </c>
      <c r="Y145" s="49"/>
      <c r="Z145" s="186"/>
      <c r="AA145" s="152">
        <v>42597</v>
      </c>
      <c r="AB145" s="186">
        <v>3.3010000000000002</v>
      </c>
      <c r="AC145" s="49"/>
      <c r="AD145" s="186"/>
      <c r="AE145" s="152">
        <v>42597</v>
      </c>
      <c r="AF145" s="186"/>
      <c r="AG145" s="186"/>
      <c r="AH145" s="187"/>
      <c r="AI145" s="152">
        <v>42597</v>
      </c>
      <c r="AJ145" s="186"/>
      <c r="AK145" s="49"/>
      <c r="AL145" s="186"/>
      <c r="AM145" s="152">
        <v>42597</v>
      </c>
      <c r="AN145" s="186">
        <v>2.7610000000000001</v>
      </c>
      <c r="AO145" s="49"/>
      <c r="AP145" s="186"/>
      <c r="AQ145" s="152">
        <v>42597</v>
      </c>
      <c r="AR145" s="186">
        <v>3.1869999999999998</v>
      </c>
      <c r="AS145" s="49"/>
      <c r="AT145" s="186"/>
      <c r="AU145" s="152">
        <v>42597</v>
      </c>
      <c r="AV145" s="186">
        <v>3.2650000000000001</v>
      </c>
      <c r="AW145" s="186"/>
      <c r="AX145" s="187"/>
      <c r="AY145" s="152">
        <v>42597</v>
      </c>
      <c r="AZ145" s="186">
        <v>3.4699999999999998</v>
      </c>
      <c r="BA145" s="49"/>
      <c r="BB145" s="187"/>
      <c r="BC145" s="152">
        <v>42597</v>
      </c>
      <c r="BD145" s="186">
        <v>3.843</v>
      </c>
      <c r="BE145" s="49"/>
      <c r="BF145" s="187"/>
      <c r="BG145" s="152">
        <v>42597</v>
      </c>
      <c r="BH145" s="186">
        <v>2.927</v>
      </c>
      <c r="BI145" s="49"/>
      <c r="BJ145" s="186"/>
      <c r="BK145" s="152">
        <v>42597</v>
      </c>
      <c r="BL145" s="186">
        <v>3.0590000000000002</v>
      </c>
      <c r="BM145" s="186"/>
      <c r="BN145" s="187"/>
      <c r="BO145" s="152">
        <v>42597</v>
      </c>
      <c r="BP145" s="186">
        <v>3.2679999999999998</v>
      </c>
      <c r="BQ145" s="49"/>
      <c r="BR145" s="186"/>
      <c r="BS145" s="152">
        <v>42597</v>
      </c>
      <c r="BT145" s="186">
        <v>3.76</v>
      </c>
      <c r="BU145" s="49"/>
      <c r="BV145" s="186"/>
      <c r="BW145" s="152">
        <v>42597</v>
      </c>
      <c r="BX145" s="186"/>
      <c r="BY145" s="186"/>
      <c r="BZ145" s="187"/>
      <c r="CA145" s="152">
        <v>42597</v>
      </c>
      <c r="CB145" s="186">
        <v>3.3679999999999999</v>
      </c>
      <c r="CC145" s="49"/>
      <c r="CD145" s="187"/>
      <c r="CE145" s="152">
        <v>42597</v>
      </c>
      <c r="CF145" s="186">
        <v>3.734</v>
      </c>
      <c r="CG145" s="49"/>
      <c r="CH145" s="186"/>
      <c r="CI145" s="152">
        <v>42597</v>
      </c>
      <c r="CJ145" s="186">
        <v>3.4470000000000001</v>
      </c>
      <c r="CK145" s="186"/>
      <c r="CL145" s="187"/>
      <c r="CM145" s="152">
        <v>42597</v>
      </c>
      <c r="CN145" s="186"/>
      <c r="CO145" s="49"/>
      <c r="CP145" s="186"/>
      <c r="CQ145" s="152">
        <v>42597</v>
      </c>
      <c r="CR145" s="186">
        <v>3.004</v>
      </c>
      <c r="CS145" s="186"/>
      <c r="CT145" s="187"/>
      <c r="CU145" s="152">
        <v>42597</v>
      </c>
      <c r="CV145" s="186">
        <v>3.2359999999999998</v>
      </c>
      <c r="CW145" s="49"/>
      <c r="CX145" s="187"/>
      <c r="CY145" s="152">
        <v>42597</v>
      </c>
      <c r="CZ145" s="186">
        <v>3.2250000000000001</v>
      </c>
      <c r="DA145" s="49"/>
      <c r="DB145" s="186"/>
      <c r="DC145" s="152">
        <v>42597</v>
      </c>
      <c r="DD145" s="186">
        <v>3.5060000000000002</v>
      </c>
      <c r="DE145" s="186"/>
      <c r="DF145" s="190"/>
      <c r="DG145" s="194">
        <v>42597</v>
      </c>
      <c r="DH145" s="247">
        <v>3.4319999999999999</v>
      </c>
      <c r="DI145" s="191"/>
      <c r="DJ145" s="187"/>
      <c r="DK145" s="152">
        <v>42597</v>
      </c>
      <c r="DL145" s="186"/>
      <c r="DM145" s="49"/>
      <c r="DN145" s="186"/>
      <c r="DO145" s="152">
        <v>42597</v>
      </c>
      <c r="DP145" s="186"/>
      <c r="DQ145" s="186"/>
      <c r="DR145" s="187"/>
      <c r="DS145" s="152">
        <v>42597</v>
      </c>
      <c r="DT145" s="186">
        <v>2.6160000000000001</v>
      </c>
      <c r="DU145" s="49"/>
      <c r="DV145" s="187"/>
      <c r="DW145" s="152">
        <v>42597</v>
      </c>
      <c r="DX145" s="186">
        <v>2.6320000000000001</v>
      </c>
      <c r="DY145" s="49"/>
      <c r="DZ145" s="187"/>
      <c r="EA145" s="152">
        <v>42597</v>
      </c>
      <c r="EB145" s="186">
        <v>2.6989999999999998</v>
      </c>
      <c r="EC145" s="49"/>
      <c r="ED145" s="186"/>
      <c r="EE145" s="152">
        <v>42597</v>
      </c>
      <c r="EF145" s="186">
        <v>2.7640000000000002</v>
      </c>
      <c r="EG145" s="186"/>
      <c r="EH145" s="187"/>
      <c r="EI145" s="152">
        <v>42597</v>
      </c>
      <c r="EJ145" s="186">
        <v>2.8359999999999999</v>
      </c>
      <c r="EK145" s="49"/>
      <c r="EL145" s="187"/>
      <c r="EM145" s="152">
        <v>42597</v>
      </c>
      <c r="EN145" s="186">
        <v>3.0680000000000001</v>
      </c>
      <c r="EO145" s="49"/>
      <c r="EP145" s="187"/>
      <c r="EQ145" s="152">
        <v>42597</v>
      </c>
      <c r="ER145" s="186">
        <v>3.1960000000000002</v>
      </c>
      <c r="ES145" s="49"/>
      <c r="ET145" s="187"/>
      <c r="EU145" s="152">
        <v>42597</v>
      </c>
      <c r="EV145" s="186">
        <v>3.8079999999999998</v>
      </c>
      <c r="EW145" s="49"/>
      <c r="EX145" s="186"/>
      <c r="EY145" s="152">
        <v>42597</v>
      </c>
      <c r="EZ145" s="63"/>
      <c r="FA145" s="186"/>
      <c r="FB145" s="187"/>
      <c r="FC145" s="152">
        <v>42597</v>
      </c>
      <c r="FD145" s="186"/>
      <c r="FE145" s="49"/>
      <c r="FF145" s="186"/>
      <c r="FG145" s="152">
        <v>42597</v>
      </c>
      <c r="FH145" s="186"/>
      <c r="FI145" s="186"/>
      <c r="FJ145" s="187"/>
      <c r="FK145" s="152">
        <v>42597</v>
      </c>
      <c r="FL145" s="186"/>
      <c r="FM145" s="49"/>
      <c r="FN145" s="186"/>
      <c r="FO145" s="152">
        <v>42597</v>
      </c>
      <c r="FP145" s="186">
        <v>2.9279999999999999</v>
      </c>
      <c r="FQ145" s="186"/>
      <c r="FR145" s="187"/>
      <c r="FS145" s="152">
        <v>42597</v>
      </c>
      <c r="FT145" s="186">
        <v>3.355</v>
      </c>
      <c r="FU145" s="186"/>
      <c r="FV145" s="187"/>
      <c r="FW145" s="152">
        <v>42597</v>
      </c>
      <c r="FX145" s="186">
        <v>3.4510000000000001</v>
      </c>
      <c r="FY145" s="186"/>
      <c r="FZ145" s="187"/>
      <c r="GA145" s="152">
        <v>42597</v>
      </c>
      <c r="GB145" s="186"/>
      <c r="GC145" s="186"/>
      <c r="GD145" s="187"/>
      <c r="GE145" s="152">
        <v>42597</v>
      </c>
      <c r="GF145" s="186"/>
      <c r="GG145" s="49"/>
      <c r="GH145" s="186"/>
      <c r="GI145" s="152">
        <v>42597</v>
      </c>
      <c r="GJ145" s="186"/>
      <c r="GK145" s="186"/>
      <c r="GL145" s="187"/>
      <c r="GM145" s="152">
        <v>42597</v>
      </c>
      <c r="GN145" s="186"/>
      <c r="GO145" s="49"/>
      <c r="GP145" s="186"/>
      <c r="GQ145" s="152">
        <v>42597</v>
      </c>
      <c r="GR145" s="186">
        <v>2.8639999999999999</v>
      </c>
      <c r="GS145" s="49"/>
      <c r="GT145" s="186"/>
      <c r="GU145" s="152">
        <v>42597</v>
      </c>
      <c r="GV145" s="186">
        <v>3.3180000000000001</v>
      </c>
      <c r="GW145" s="49"/>
      <c r="GX145" s="186"/>
      <c r="GY145" s="152">
        <v>42597</v>
      </c>
      <c r="GZ145" s="186">
        <v>3.5060000000000002</v>
      </c>
      <c r="HA145" s="186"/>
      <c r="HB145" s="187"/>
      <c r="HC145" s="152">
        <v>42597</v>
      </c>
      <c r="HD145" s="186">
        <v>3.6390000000000002</v>
      </c>
      <c r="HE145" s="49"/>
      <c r="HF145" s="186"/>
      <c r="HG145" s="152">
        <v>42597</v>
      </c>
      <c r="HH145" s="186">
        <v>3.7960000000000003</v>
      </c>
      <c r="HI145" s="49"/>
      <c r="HJ145" s="187"/>
      <c r="HK145" s="152">
        <v>42597</v>
      </c>
      <c r="HL145" s="186">
        <v>4.2350000000000003</v>
      </c>
      <c r="HM145" s="49"/>
      <c r="HN145" s="186"/>
      <c r="HO145" s="152">
        <v>42597</v>
      </c>
      <c r="HP145" s="186"/>
      <c r="HQ145" s="186"/>
      <c r="HR145" s="187"/>
      <c r="HS145" s="152">
        <v>42597</v>
      </c>
      <c r="HT145" s="186">
        <v>3.101</v>
      </c>
      <c r="HU145" s="49"/>
      <c r="HV145" s="187"/>
      <c r="HW145" s="152">
        <v>42597</v>
      </c>
      <c r="HX145" s="186">
        <v>3.5510000000000002</v>
      </c>
      <c r="HY145" s="49"/>
      <c r="HZ145" s="186"/>
      <c r="IA145" s="152">
        <v>42597</v>
      </c>
      <c r="IB145" s="186">
        <v>3.1120000000000001</v>
      </c>
      <c r="IC145" s="186"/>
      <c r="ID145" s="187"/>
      <c r="IE145" s="152">
        <v>42597</v>
      </c>
      <c r="IF145" s="186">
        <v>3.532</v>
      </c>
      <c r="IG145" s="49"/>
      <c r="IH145" s="187"/>
      <c r="II145" s="152">
        <v>42597</v>
      </c>
      <c r="IJ145" s="186">
        <v>3.5230000000000001</v>
      </c>
      <c r="IK145" s="49"/>
    </row>
    <row r="146" spans="2:245" x14ac:dyDescent="0.35">
      <c r="B146" s="187"/>
      <c r="C146" s="152">
        <v>42598</v>
      </c>
      <c r="D146" s="186"/>
      <c r="E146" s="186"/>
      <c r="F146" s="187"/>
      <c r="G146" s="152">
        <v>42598</v>
      </c>
      <c r="H146" s="186"/>
      <c r="I146" s="49"/>
      <c r="J146" s="186"/>
      <c r="K146" s="152">
        <v>42598</v>
      </c>
      <c r="L146" s="186">
        <v>2.7410000000000001</v>
      </c>
      <c r="M146" s="49"/>
      <c r="N146" s="187"/>
      <c r="O146" s="152">
        <v>42598</v>
      </c>
      <c r="P146" s="186">
        <v>2.585</v>
      </c>
      <c r="Q146" s="49"/>
      <c r="R146" s="186"/>
      <c r="S146" s="152">
        <v>42598</v>
      </c>
      <c r="T146" s="186">
        <v>2.806</v>
      </c>
      <c r="U146" s="186"/>
      <c r="V146" s="187"/>
      <c r="W146" s="152">
        <v>42598</v>
      </c>
      <c r="X146" s="186">
        <v>3.052</v>
      </c>
      <c r="Y146" s="49"/>
      <c r="Z146" s="186"/>
      <c r="AA146" s="152">
        <v>42598</v>
      </c>
      <c r="AB146" s="186">
        <v>3.3</v>
      </c>
      <c r="AC146" s="49"/>
      <c r="AD146" s="186"/>
      <c r="AE146" s="152">
        <v>42598</v>
      </c>
      <c r="AF146" s="186"/>
      <c r="AG146" s="186"/>
      <c r="AH146" s="187"/>
      <c r="AI146" s="152">
        <v>42598</v>
      </c>
      <c r="AJ146" s="186"/>
      <c r="AK146" s="49"/>
      <c r="AL146" s="186"/>
      <c r="AM146" s="152">
        <v>42598</v>
      </c>
      <c r="AN146" s="186">
        <v>2.7269999999999999</v>
      </c>
      <c r="AO146" s="49"/>
      <c r="AP146" s="186"/>
      <c r="AQ146" s="152">
        <v>42598</v>
      </c>
      <c r="AR146" s="186">
        <v>3.1850000000000001</v>
      </c>
      <c r="AS146" s="49"/>
      <c r="AT146" s="186"/>
      <c r="AU146" s="152">
        <v>42598</v>
      </c>
      <c r="AV146" s="186">
        <v>3.2650000000000001</v>
      </c>
      <c r="AW146" s="186"/>
      <c r="AX146" s="187"/>
      <c r="AY146" s="152">
        <v>42598</v>
      </c>
      <c r="AZ146" s="186">
        <v>3.4630000000000001</v>
      </c>
      <c r="BA146" s="49"/>
      <c r="BB146" s="187"/>
      <c r="BC146" s="152">
        <v>42598</v>
      </c>
      <c r="BD146" s="186">
        <v>3.7759999999999998</v>
      </c>
      <c r="BE146" s="49"/>
      <c r="BF146" s="187"/>
      <c r="BG146" s="152">
        <v>42598</v>
      </c>
      <c r="BH146" s="186">
        <v>2.9020000000000001</v>
      </c>
      <c r="BI146" s="49"/>
      <c r="BJ146" s="186"/>
      <c r="BK146" s="152">
        <v>42598</v>
      </c>
      <c r="BL146" s="186">
        <v>3.0579999999999998</v>
      </c>
      <c r="BM146" s="186"/>
      <c r="BN146" s="187"/>
      <c r="BO146" s="152">
        <v>42598</v>
      </c>
      <c r="BP146" s="186">
        <v>3.2749999999999999</v>
      </c>
      <c r="BQ146" s="49"/>
      <c r="BR146" s="186"/>
      <c r="BS146" s="152">
        <v>42598</v>
      </c>
      <c r="BT146" s="186">
        <v>3.7530000000000001</v>
      </c>
      <c r="BU146" s="49"/>
      <c r="BV146" s="186"/>
      <c r="BW146" s="152">
        <v>42598</v>
      </c>
      <c r="BX146" s="186"/>
      <c r="BY146" s="186"/>
      <c r="BZ146" s="187"/>
      <c r="CA146" s="152">
        <v>42598</v>
      </c>
      <c r="CB146" s="186">
        <v>3.3639999999999999</v>
      </c>
      <c r="CC146" s="49"/>
      <c r="CD146" s="187"/>
      <c r="CE146" s="152">
        <v>42598</v>
      </c>
      <c r="CF146" s="186">
        <v>3.7389999999999999</v>
      </c>
      <c r="CG146" s="49"/>
      <c r="CH146" s="186"/>
      <c r="CI146" s="152">
        <v>42598</v>
      </c>
      <c r="CJ146" s="186">
        <v>3.4510000000000001</v>
      </c>
      <c r="CK146" s="186"/>
      <c r="CL146" s="187"/>
      <c r="CM146" s="152">
        <v>42598</v>
      </c>
      <c r="CN146" s="186"/>
      <c r="CO146" s="49"/>
      <c r="CP146" s="186"/>
      <c r="CQ146" s="152">
        <v>42598</v>
      </c>
      <c r="CR146" s="186">
        <v>3.0019999999999998</v>
      </c>
      <c r="CS146" s="186"/>
      <c r="CT146" s="187"/>
      <c r="CU146" s="152">
        <v>42598</v>
      </c>
      <c r="CV146" s="186">
        <v>3.2240000000000002</v>
      </c>
      <c r="CW146" s="49"/>
      <c r="CX146" s="187"/>
      <c r="CY146" s="152">
        <v>42598</v>
      </c>
      <c r="CZ146" s="186">
        <v>3.206</v>
      </c>
      <c r="DA146" s="49"/>
      <c r="DB146" s="186"/>
      <c r="DC146" s="152">
        <v>42598</v>
      </c>
      <c r="DD146" s="186">
        <v>3.4630000000000001</v>
      </c>
      <c r="DE146" s="186"/>
      <c r="DF146" s="190"/>
      <c r="DG146" s="194">
        <v>42598</v>
      </c>
      <c r="DH146" s="247">
        <v>3.4540000000000002</v>
      </c>
      <c r="DI146" s="191"/>
      <c r="DJ146" s="187"/>
      <c r="DK146" s="152">
        <v>42598</v>
      </c>
      <c r="DL146" s="186"/>
      <c r="DM146" s="49"/>
      <c r="DN146" s="186"/>
      <c r="DO146" s="152">
        <v>42598</v>
      </c>
      <c r="DP146" s="186"/>
      <c r="DQ146" s="186"/>
      <c r="DR146" s="187"/>
      <c r="DS146" s="152">
        <v>42598</v>
      </c>
      <c r="DT146" s="186">
        <v>2.6029999999999998</v>
      </c>
      <c r="DU146" s="49"/>
      <c r="DV146" s="187"/>
      <c r="DW146" s="152">
        <v>42598</v>
      </c>
      <c r="DX146" s="186">
        <v>2.6349999999999998</v>
      </c>
      <c r="DY146" s="49"/>
      <c r="DZ146" s="187"/>
      <c r="EA146" s="152">
        <v>42598</v>
      </c>
      <c r="EB146" s="186">
        <v>2.7</v>
      </c>
      <c r="EC146" s="49"/>
      <c r="ED146" s="186"/>
      <c r="EE146" s="152">
        <v>42598</v>
      </c>
      <c r="EF146" s="186">
        <v>2.7570000000000001</v>
      </c>
      <c r="EG146" s="186"/>
      <c r="EH146" s="187"/>
      <c r="EI146" s="152">
        <v>42598</v>
      </c>
      <c r="EJ146" s="186">
        <v>2.8319999999999999</v>
      </c>
      <c r="EK146" s="49"/>
      <c r="EL146" s="187"/>
      <c r="EM146" s="152">
        <v>42598</v>
      </c>
      <c r="EN146" s="186">
        <v>3.06</v>
      </c>
      <c r="EO146" s="49"/>
      <c r="EP146" s="187"/>
      <c r="EQ146" s="152">
        <v>42598</v>
      </c>
      <c r="ER146" s="186">
        <v>3.194</v>
      </c>
      <c r="ES146" s="49"/>
      <c r="ET146" s="187"/>
      <c r="EU146" s="152">
        <v>42598</v>
      </c>
      <c r="EV146" s="186">
        <v>3.8149999999999999</v>
      </c>
      <c r="EW146" s="49"/>
      <c r="EX146" s="186"/>
      <c r="EY146" s="152">
        <v>42598</v>
      </c>
      <c r="EZ146" s="63"/>
      <c r="FA146" s="186"/>
      <c r="FB146" s="187"/>
      <c r="FC146" s="152">
        <v>42598</v>
      </c>
      <c r="FD146" s="186"/>
      <c r="FE146" s="49"/>
      <c r="FF146" s="186"/>
      <c r="FG146" s="152">
        <v>42598</v>
      </c>
      <c r="FH146" s="186"/>
      <c r="FI146" s="186"/>
      <c r="FJ146" s="187"/>
      <c r="FK146" s="152">
        <v>42598</v>
      </c>
      <c r="FL146" s="186"/>
      <c r="FM146" s="49"/>
      <c r="FN146" s="186"/>
      <c r="FO146" s="152">
        <v>42598</v>
      </c>
      <c r="FP146" s="186">
        <v>2.9329999999999998</v>
      </c>
      <c r="FQ146" s="186"/>
      <c r="FR146" s="187"/>
      <c r="FS146" s="152">
        <v>42598</v>
      </c>
      <c r="FT146" s="186">
        <v>3.3559999999999999</v>
      </c>
      <c r="FU146" s="186"/>
      <c r="FV146" s="187"/>
      <c r="FW146" s="152">
        <v>42598</v>
      </c>
      <c r="FX146" s="186">
        <v>3.448</v>
      </c>
      <c r="FY146" s="186"/>
      <c r="FZ146" s="187"/>
      <c r="GA146" s="152">
        <v>42598</v>
      </c>
      <c r="GB146" s="186"/>
      <c r="GC146" s="186"/>
      <c r="GD146" s="187"/>
      <c r="GE146" s="152">
        <v>42598</v>
      </c>
      <c r="GF146" s="186"/>
      <c r="GG146" s="49"/>
      <c r="GH146" s="186"/>
      <c r="GI146" s="152">
        <v>42598</v>
      </c>
      <c r="GJ146" s="186"/>
      <c r="GK146" s="186"/>
      <c r="GL146" s="187"/>
      <c r="GM146" s="152">
        <v>42598</v>
      </c>
      <c r="GN146" s="186"/>
      <c r="GO146" s="49"/>
      <c r="GP146" s="186"/>
      <c r="GQ146" s="152">
        <v>42598</v>
      </c>
      <c r="GR146" s="186">
        <v>2.8849999999999998</v>
      </c>
      <c r="GS146" s="49"/>
      <c r="GT146" s="186"/>
      <c r="GU146" s="152">
        <v>42598</v>
      </c>
      <c r="GV146" s="186">
        <v>3.3279999999999998</v>
      </c>
      <c r="GW146" s="49"/>
      <c r="GX146" s="186"/>
      <c r="GY146" s="152">
        <v>42598</v>
      </c>
      <c r="GZ146" s="186">
        <v>3.5089999999999999</v>
      </c>
      <c r="HA146" s="186"/>
      <c r="HB146" s="187"/>
      <c r="HC146" s="152">
        <v>42598</v>
      </c>
      <c r="HD146" s="186">
        <v>3.657</v>
      </c>
      <c r="HE146" s="49"/>
      <c r="HF146" s="186"/>
      <c r="HG146" s="152">
        <v>42598</v>
      </c>
      <c r="HH146" s="186">
        <v>3.7930000000000001</v>
      </c>
      <c r="HI146" s="49"/>
      <c r="HJ146" s="187"/>
      <c r="HK146" s="152">
        <v>42598</v>
      </c>
      <c r="HL146" s="186">
        <v>4.2119999999999997</v>
      </c>
      <c r="HM146" s="49"/>
      <c r="HN146" s="186"/>
      <c r="HO146" s="152">
        <v>42598</v>
      </c>
      <c r="HP146" s="186"/>
      <c r="HQ146" s="186"/>
      <c r="HR146" s="187"/>
      <c r="HS146" s="152">
        <v>42598</v>
      </c>
      <c r="HT146" s="186">
        <v>3.097</v>
      </c>
      <c r="HU146" s="49"/>
      <c r="HV146" s="187"/>
      <c r="HW146" s="152">
        <v>42598</v>
      </c>
      <c r="HX146" s="186">
        <v>3.57</v>
      </c>
      <c r="HY146" s="49"/>
      <c r="HZ146" s="186"/>
      <c r="IA146" s="152">
        <v>42598</v>
      </c>
      <c r="IB146" s="186">
        <v>3.1160000000000001</v>
      </c>
      <c r="IC146" s="186"/>
      <c r="ID146" s="187"/>
      <c r="IE146" s="152">
        <v>42598</v>
      </c>
      <c r="IF146" s="186">
        <v>3.5230000000000001</v>
      </c>
      <c r="IG146" s="49"/>
      <c r="IH146" s="187"/>
      <c r="II146" s="152">
        <v>42598</v>
      </c>
      <c r="IJ146" s="186">
        <v>3.5129999999999999</v>
      </c>
      <c r="IK146" s="49"/>
    </row>
    <row r="147" spans="2:245" x14ac:dyDescent="0.35">
      <c r="B147" s="187"/>
      <c r="C147" s="152">
        <v>42599</v>
      </c>
      <c r="D147" s="186"/>
      <c r="E147" s="186"/>
      <c r="F147" s="187"/>
      <c r="G147" s="152">
        <v>42599</v>
      </c>
      <c r="H147" s="186"/>
      <c r="I147" s="49"/>
      <c r="J147" s="186"/>
      <c r="K147" s="152">
        <v>42599</v>
      </c>
      <c r="L147" s="186">
        <v>2.7080000000000002</v>
      </c>
      <c r="M147" s="49"/>
      <c r="N147" s="187"/>
      <c r="O147" s="152">
        <v>42599</v>
      </c>
      <c r="P147" s="186">
        <v>2.5869999999999997</v>
      </c>
      <c r="Q147" s="49"/>
      <c r="R147" s="186"/>
      <c r="S147" s="152">
        <v>42599</v>
      </c>
      <c r="T147" s="186">
        <v>2.8069999999999999</v>
      </c>
      <c r="U147" s="186"/>
      <c r="V147" s="187"/>
      <c r="W147" s="152">
        <v>42599</v>
      </c>
      <c r="X147" s="186">
        <v>3.0569999999999999</v>
      </c>
      <c r="Y147" s="49"/>
      <c r="Z147" s="186"/>
      <c r="AA147" s="152">
        <v>42599</v>
      </c>
      <c r="AB147" s="186">
        <v>3.3079999999999998</v>
      </c>
      <c r="AC147" s="49"/>
      <c r="AD147" s="186"/>
      <c r="AE147" s="152">
        <v>42599</v>
      </c>
      <c r="AF147" s="186"/>
      <c r="AG147" s="186"/>
      <c r="AH147" s="187"/>
      <c r="AI147" s="152">
        <v>42599</v>
      </c>
      <c r="AJ147" s="186"/>
      <c r="AK147" s="49"/>
      <c r="AL147" s="186"/>
      <c r="AM147" s="152">
        <v>42599</v>
      </c>
      <c r="AN147" s="186">
        <v>2.7359999999999998</v>
      </c>
      <c r="AO147" s="49"/>
      <c r="AP147" s="186"/>
      <c r="AQ147" s="152">
        <v>42599</v>
      </c>
      <c r="AR147" s="186">
        <v>3.1840000000000002</v>
      </c>
      <c r="AS147" s="49"/>
      <c r="AT147" s="186"/>
      <c r="AU147" s="152">
        <v>42599</v>
      </c>
      <c r="AV147" s="186">
        <v>3.26</v>
      </c>
      <c r="AW147" s="186"/>
      <c r="AX147" s="187"/>
      <c r="AY147" s="152">
        <v>42599</v>
      </c>
      <c r="AZ147" s="186">
        <v>3.4620000000000002</v>
      </c>
      <c r="BA147" s="49"/>
      <c r="BB147" s="187"/>
      <c r="BC147" s="152">
        <v>42599</v>
      </c>
      <c r="BD147" s="186">
        <v>3.778</v>
      </c>
      <c r="BE147" s="49"/>
      <c r="BF147" s="187"/>
      <c r="BG147" s="152">
        <v>42599</v>
      </c>
      <c r="BH147" s="186">
        <v>2.9050000000000002</v>
      </c>
      <c r="BI147" s="49"/>
      <c r="BJ147" s="186"/>
      <c r="BK147" s="152">
        <v>42599</v>
      </c>
      <c r="BL147" s="186">
        <v>3.06</v>
      </c>
      <c r="BM147" s="186"/>
      <c r="BN147" s="187"/>
      <c r="BO147" s="152">
        <v>42599</v>
      </c>
      <c r="BP147" s="186">
        <v>3.2749999999999999</v>
      </c>
      <c r="BQ147" s="49"/>
      <c r="BR147" s="186"/>
      <c r="BS147" s="152">
        <v>42599</v>
      </c>
      <c r="BT147" s="186">
        <v>3.7640000000000002</v>
      </c>
      <c r="BU147" s="49"/>
      <c r="BV147" s="186"/>
      <c r="BW147" s="152">
        <v>42599</v>
      </c>
      <c r="BX147" s="186"/>
      <c r="BY147" s="186"/>
      <c r="BZ147" s="187"/>
      <c r="CA147" s="152">
        <v>42599</v>
      </c>
      <c r="CB147" s="186">
        <v>3.3650000000000002</v>
      </c>
      <c r="CC147" s="49"/>
      <c r="CD147" s="187"/>
      <c r="CE147" s="152">
        <v>42599</v>
      </c>
      <c r="CF147" s="186">
        <v>3.75</v>
      </c>
      <c r="CG147" s="49"/>
      <c r="CH147" s="186"/>
      <c r="CI147" s="152">
        <v>42599</v>
      </c>
      <c r="CJ147" s="186">
        <v>3.4580000000000002</v>
      </c>
      <c r="CK147" s="186"/>
      <c r="CL147" s="187"/>
      <c r="CM147" s="152">
        <v>42599</v>
      </c>
      <c r="CN147" s="186"/>
      <c r="CO147" s="49"/>
      <c r="CP147" s="186"/>
      <c r="CQ147" s="152">
        <v>42599</v>
      </c>
      <c r="CR147" s="186">
        <v>3.0019999999999998</v>
      </c>
      <c r="CS147" s="186"/>
      <c r="CT147" s="187"/>
      <c r="CU147" s="152">
        <v>42599</v>
      </c>
      <c r="CV147" s="186">
        <v>3.2229999999999999</v>
      </c>
      <c r="CW147" s="49"/>
      <c r="CX147" s="187"/>
      <c r="CY147" s="152">
        <v>42599</v>
      </c>
      <c r="CZ147" s="186">
        <v>3.2040000000000002</v>
      </c>
      <c r="DA147" s="49"/>
      <c r="DB147" s="186"/>
      <c r="DC147" s="152">
        <v>42599</v>
      </c>
      <c r="DD147" s="186">
        <v>3.4630000000000001</v>
      </c>
      <c r="DE147" s="186"/>
      <c r="DF147" s="190"/>
      <c r="DG147" s="194">
        <v>42599</v>
      </c>
      <c r="DH147" s="247">
        <v>3.4609999999999999</v>
      </c>
      <c r="DI147" s="191"/>
      <c r="DJ147" s="187"/>
      <c r="DK147" s="152">
        <v>42599</v>
      </c>
      <c r="DL147" s="186"/>
      <c r="DM147" s="49"/>
      <c r="DN147" s="186"/>
      <c r="DO147" s="152">
        <v>42599</v>
      </c>
      <c r="DP147" s="186"/>
      <c r="DQ147" s="186"/>
      <c r="DR147" s="187"/>
      <c r="DS147" s="152">
        <v>42599</v>
      </c>
      <c r="DT147" s="186">
        <v>2.6080000000000001</v>
      </c>
      <c r="DU147" s="49"/>
      <c r="DV147" s="187"/>
      <c r="DW147" s="152">
        <v>42599</v>
      </c>
      <c r="DX147" s="186">
        <v>2.6379999999999999</v>
      </c>
      <c r="DY147" s="49"/>
      <c r="DZ147" s="187"/>
      <c r="EA147" s="152">
        <v>42599</v>
      </c>
      <c r="EB147" s="186">
        <v>2.7029999999999998</v>
      </c>
      <c r="EC147" s="49"/>
      <c r="ED147" s="186"/>
      <c r="EE147" s="152">
        <v>42599</v>
      </c>
      <c r="EF147" s="186">
        <v>2.76</v>
      </c>
      <c r="EG147" s="186"/>
      <c r="EH147" s="187"/>
      <c r="EI147" s="152">
        <v>42599</v>
      </c>
      <c r="EJ147" s="186">
        <v>2.835</v>
      </c>
      <c r="EK147" s="49"/>
      <c r="EL147" s="187"/>
      <c r="EM147" s="152">
        <v>42599</v>
      </c>
      <c r="EN147" s="186">
        <v>3.0670000000000002</v>
      </c>
      <c r="EO147" s="49"/>
      <c r="EP147" s="187"/>
      <c r="EQ147" s="152">
        <v>42599</v>
      </c>
      <c r="ER147" s="186">
        <v>3.2040000000000002</v>
      </c>
      <c r="ES147" s="49"/>
      <c r="ET147" s="187"/>
      <c r="EU147" s="152">
        <v>42599</v>
      </c>
      <c r="EV147" s="186">
        <v>3.8250000000000002</v>
      </c>
      <c r="EW147" s="49"/>
      <c r="EX147" s="186"/>
      <c r="EY147" s="152">
        <v>42599</v>
      </c>
      <c r="EZ147" s="63"/>
      <c r="FA147" s="186"/>
      <c r="FB147" s="187"/>
      <c r="FC147" s="152">
        <v>42599</v>
      </c>
      <c r="FD147" s="186"/>
      <c r="FE147" s="49"/>
      <c r="FF147" s="186"/>
      <c r="FG147" s="152">
        <v>42599</v>
      </c>
      <c r="FH147" s="186"/>
      <c r="FI147" s="186"/>
      <c r="FJ147" s="187"/>
      <c r="FK147" s="152">
        <v>42599</v>
      </c>
      <c r="FL147" s="186"/>
      <c r="FM147" s="49"/>
      <c r="FN147" s="186"/>
      <c r="FO147" s="152">
        <v>42599</v>
      </c>
      <c r="FP147" s="186">
        <v>2.9370000000000003</v>
      </c>
      <c r="FQ147" s="186"/>
      <c r="FR147" s="187"/>
      <c r="FS147" s="152">
        <v>42599</v>
      </c>
      <c r="FT147" s="186">
        <v>3.3650000000000002</v>
      </c>
      <c r="FU147" s="186"/>
      <c r="FV147" s="187"/>
      <c r="FW147" s="152">
        <v>42599</v>
      </c>
      <c r="FX147" s="186">
        <v>3.4580000000000002</v>
      </c>
      <c r="FY147" s="186"/>
      <c r="FZ147" s="187"/>
      <c r="GA147" s="152">
        <v>42599</v>
      </c>
      <c r="GB147" s="186"/>
      <c r="GC147" s="186"/>
      <c r="GD147" s="187"/>
      <c r="GE147" s="152">
        <v>42599</v>
      </c>
      <c r="GF147" s="186"/>
      <c r="GG147" s="49"/>
      <c r="GH147" s="186"/>
      <c r="GI147" s="152">
        <v>42599</v>
      </c>
      <c r="GJ147" s="186"/>
      <c r="GK147" s="186"/>
      <c r="GL147" s="187"/>
      <c r="GM147" s="152">
        <v>42599</v>
      </c>
      <c r="GN147" s="186"/>
      <c r="GO147" s="49"/>
      <c r="GP147" s="186"/>
      <c r="GQ147" s="152">
        <v>42599</v>
      </c>
      <c r="GR147" s="186">
        <v>2.8679999999999999</v>
      </c>
      <c r="GS147" s="49"/>
      <c r="GT147" s="186"/>
      <c r="GU147" s="152">
        <v>42599</v>
      </c>
      <c r="GV147" s="186">
        <v>3.3239999999999998</v>
      </c>
      <c r="GW147" s="49"/>
      <c r="GX147" s="186"/>
      <c r="GY147" s="152">
        <v>42599</v>
      </c>
      <c r="GZ147" s="186">
        <v>3.4779999999999998</v>
      </c>
      <c r="HA147" s="186"/>
      <c r="HB147" s="187"/>
      <c r="HC147" s="152">
        <v>42599</v>
      </c>
      <c r="HD147" s="186">
        <v>3.645</v>
      </c>
      <c r="HE147" s="49"/>
      <c r="HF147" s="186"/>
      <c r="HG147" s="152">
        <v>42599</v>
      </c>
      <c r="HH147" s="186">
        <v>3.7890000000000001</v>
      </c>
      <c r="HI147" s="49"/>
      <c r="HJ147" s="187"/>
      <c r="HK147" s="152">
        <v>42599</v>
      </c>
      <c r="HL147" s="186">
        <v>4.218</v>
      </c>
      <c r="HM147" s="49"/>
      <c r="HN147" s="186"/>
      <c r="HO147" s="152">
        <v>42599</v>
      </c>
      <c r="HP147" s="186"/>
      <c r="HQ147" s="186"/>
      <c r="HR147" s="187"/>
      <c r="HS147" s="152">
        <v>42599</v>
      </c>
      <c r="HT147" s="186">
        <v>3.097</v>
      </c>
      <c r="HU147" s="49"/>
      <c r="HV147" s="187"/>
      <c r="HW147" s="152">
        <v>42599</v>
      </c>
      <c r="HX147" s="186">
        <v>3.5590000000000002</v>
      </c>
      <c r="HY147" s="49"/>
      <c r="HZ147" s="186"/>
      <c r="IA147" s="152">
        <v>42599</v>
      </c>
      <c r="IB147" s="186">
        <v>3.1150000000000002</v>
      </c>
      <c r="IC147" s="186"/>
      <c r="ID147" s="187"/>
      <c r="IE147" s="152">
        <v>42599</v>
      </c>
      <c r="IF147" s="186">
        <v>3.528</v>
      </c>
      <c r="IG147" s="49"/>
      <c r="IH147" s="187"/>
      <c r="II147" s="152">
        <v>42599</v>
      </c>
      <c r="IJ147" s="186">
        <v>3.5220000000000002</v>
      </c>
      <c r="IK147" s="49"/>
    </row>
    <row r="148" spans="2:245" x14ac:dyDescent="0.35">
      <c r="B148" s="187"/>
      <c r="C148" s="152">
        <v>42600</v>
      </c>
      <c r="D148" s="186"/>
      <c r="E148" s="186"/>
      <c r="F148" s="187"/>
      <c r="G148" s="152">
        <v>42600</v>
      </c>
      <c r="H148" s="186"/>
      <c r="I148" s="49"/>
      <c r="J148" s="186"/>
      <c r="K148" s="152">
        <v>42600</v>
      </c>
      <c r="L148" s="186">
        <v>2.7109999999999999</v>
      </c>
      <c r="M148" s="49"/>
      <c r="N148" s="187"/>
      <c r="O148" s="152">
        <v>42600</v>
      </c>
      <c r="P148" s="186">
        <v>2.5830000000000002</v>
      </c>
      <c r="Q148" s="49"/>
      <c r="R148" s="186"/>
      <c r="S148" s="152">
        <v>42600</v>
      </c>
      <c r="T148" s="186">
        <v>2.7949999999999999</v>
      </c>
      <c r="U148" s="186"/>
      <c r="V148" s="187"/>
      <c r="W148" s="152">
        <v>42600</v>
      </c>
      <c r="X148" s="186">
        <v>3.048</v>
      </c>
      <c r="Y148" s="49"/>
      <c r="Z148" s="186"/>
      <c r="AA148" s="152">
        <v>42600</v>
      </c>
      <c r="AB148" s="186">
        <v>3.2989999999999999</v>
      </c>
      <c r="AC148" s="49"/>
      <c r="AD148" s="186"/>
      <c r="AE148" s="152">
        <v>42600</v>
      </c>
      <c r="AF148" s="186"/>
      <c r="AG148" s="186"/>
      <c r="AH148" s="187"/>
      <c r="AI148" s="152">
        <v>42600</v>
      </c>
      <c r="AJ148" s="186"/>
      <c r="AK148" s="49"/>
      <c r="AL148" s="186"/>
      <c r="AM148" s="152">
        <v>42600</v>
      </c>
      <c r="AN148" s="186">
        <v>2.7330000000000001</v>
      </c>
      <c r="AO148" s="49"/>
      <c r="AP148" s="186"/>
      <c r="AQ148" s="152">
        <v>42600</v>
      </c>
      <c r="AR148" s="186">
        <v>3.1709999999999998</v>
      </c>
      <c r="AS148" s="49"/>
      <c r="AT148" s="186"/>
      <c r="AU148" s="152">
        <v>42600</v>
      </c>
      <c r="AV148" s="186">
        <v>3.2480000000000002</v>
      </c>
      <c r="AW148" s="186"/>
      <c r="AX148" s="187"/>
      <c r="AY148" s="152">
        <v>42600</v>
      </c>
      <c r="AZ148" s="186">
        <v>3.4529999999999998</v>
      </c>
      <c r="BA148" s="49"/>
      <c r="BB148" s="187"/>
      <c r="BC148" s="152">
        <v>42600</v>
      </c>
      <c r="BD148" s="186">
        <v>3.7690000000000001</v>
      </c>
      <c r="BE148" s="49"/>
      <c r="BF148" s="187"/>
      <c r="BG148" s="152">
        <v>42600</v>
      </c>
      <c r="BH148" s="186">
        <v>2.9050000000000002</v>
      </c>
      <c r="BI148" s="49"/>
      <c r="BJ148" s="186"/>
      <c r="BK148" s="152">
        <v>42600</v>
      </c>
      <c r="BL148" s="186">
        <v>3.0459999999999998</v>
      </c>
      <c r="BM148" s="186"/>
      <c r="BN148" s="187"/>
      <c r="BO148" s="152">
        <v>42600</v>
      </c>
      <c r="BP148" s="186">
        <v>3.2640000000000002</v>
      </c>
      <c r="BQ148" s="49"/>
      <c r="BR148" s="186"/>
      <c r="BS148" s="152">
        <v>42600</v>
      </c>
      <c r="BT148" s="186">
        <v>3.754</v>
      </c>
      <c r="BU148" s="49"/>
      <c r="BV148" s="186"/>
      <c r="BW148" s="152">
        <v>42600</v>
      </c>
      <c r="BX148" s="186"/>
      <c r="BY148" s="186"/>
      <c r="BZ148" s="187"/>
      <c r="CA148" s="152">
        <v>42600</v>
      </c>
      <c r="CB148" s="186">
        <v>3.355</v>
      </c>
      <c r="CC148" s="49"/>
      <c r="CD148" s="187"/>
      <c r="CE148" s="152">
        <v>42600</v>
      </c>
      <c r="CF148" s="186">
        <v>3.74</v>
      </c>
      <c r="CG148" s="49"/>
      <c r="CH148" s="186"/>
      <c r="CI148" s="152">
        <v>42600</v>
      </c>
      <c r="CJ148" s="186">
        <v>3.4489999999999998</v>
      </c>
      <c r="CK148" s="186"/>
      <c r="CL148" s="187"/>
      <c r="CM148" s="152">
        <v>42600</v>
      </c>
      <c r="CN148" s="186"/>
      <c r="CO148" s="49"/>
      <c r="CP148" s="186"/>
      <c r="CQ148" s="152">
        <v>42600</v>
      </c>
      <c r="CR148" s="186">
        <v>2.9590000000000001</v>
      </c>
      <c r="CS148" s="186"/>
      <c r="CT148" s="187"/>
      <c r="CU148" s="152">
        <v>42600</v>
      </c>
      <c r="CV148" s="186">
        <v>3.1669999999999998</v>
      </c>
      <c r="CW148" s="49"/>
      <c r="CX148" s="187"/>
      <c r="CY148" s="152">
        <v>42600</v>
      </c>
      <c r="CZ148" s="186">
        <v>3.1859999999999999</v>
      </c>
      <c r="DA148" s="49"/>
      <c r="DB148" s="186"/>
      <c r="DC148" s="152">
        <v>42600</v>
      </c>
      <c r="DD148" s="186">
        <v>3.4529999999999998</v>
      </c>
      <c r="DE148" s="186"/>
      <c r="DF148" s="190"/>
      <c r="DG148" s="194">
        <v>42600</v>
      </c>
      <c r="DH148" s="247">
        <v>3.4510000000000001</v>
      </c>
      <c r="DI148" s="191"/>
      <c r="DJ148" s="187"/>
      <c r="DK148" s="152">
        <v>42600</v>
      </c>
      <c r="DL148" s="186"/>
      <c r="DM148" s="49"/>
      <c r="DN148" s="186"/>
      <c r="DO148" s="152">
        <v>42600</v>
      </c>
      <c r="DP148" s="186"/>
      <c r="DQ148" s="186"/>
      <c r="DR148" s="187"/>
      <c r="DS148" s="152">
        <v>42600</v>
      </c>
      <c r="DT148" s="186">
        <v>2.6109999999999998</v>
      </c>
      <c r="DU148" s="49"/>
      <c r="DV148" s="187"/>
      <c r="DW148" s="152">
        <v>42600</v>
      </c>
      <c r="DX148" s="186">
        <v>2.621</v>
      </c>
      <c r="DY148" s="49"/>
      <c r="DZ148" s="187"/>
      <c r="EA148" s="152">
        <v>42600</v>
      </c>
      <c r="EB148" s="186">
        <v>2.6890000000000001</v>
      </c>
      <c r="EC148" s="49"/>
      <c r="ED148" s="186"/>
      <c r="EE148" s="152">
        <v>42600</v>
      </c>
      <c r="EF148" s="186">
        <v>2.7480000000000002</v>
      </c>
      <c r="EG148" s="186"/>
      <c r="EH148" s="187"/>
      <c r="EI148" s="152">
        <v>42600</v>
      </c>
      <c r="EJ148" s="186">
        <v>2.8239999999999998</v>
      </c>
      <c r="EK148" s="49"/>
      <c r="EL148" s="187"/>
      <c r="EM148" s="152">
        <v>42600</v>
      </c>
      <c r="EN148" s="186">
        <v>3.0590000000000002</v>
      </c>
      <c r="EO148" s="49"/>
      <c r="EP148" s="187"/>
      <c r="EQ148" s="152">
        <v>42600</v>
      </c>
      <c r="ER148" s="186">
        <v>3.1949999999999998</v>
      </c>
      <c r="ES148" s="49"/>
      <c r="ET148" s="187"/>
      <c r="EU148" s="152">
        <v>42600</v>
      </c>
      <c r="EV148" s="186">
        <v>3.81</v>
      </c>
      <c r="EW148" s="49"/>
      <c r="EX148" s="186"/>
      <c r="EY148" s="152">
        <v>42600</v>
      </c>
      <c r="EZ148" s="63"/>
      <c r="FA148" s="186"/>
      <c r="FB148" s="187"/>
      <c r="FC148" s="152">
        <v>42600</v>
      </c>
      <c r="FD148" s="186"/>
      <c r="FE148" s="49"/>
      <c r="FF148" s="186"/>
      <c r="FG148" s="152">
        <v>42600</v>
      </c>
      <c r="FH148" s="186"/>
      <c r="FI148" s="186"/>
      <c r="FJ148" s="187"/>
      <c r="FK148" s="152">
        <v>42600</v>
      </c>
      <c r="FL148" s="186"/>
      <c r="FM148" s="49"/>
      <c r="FN148" s="186"/>
      <c r="FO148" s="152">
        <v>42600</v>
      </c>
      <c r="FP148" s="186">
        <v>2.9220000000000002</v>
      </c>
      <c r="FQ148" s="186"/>
      <c r="FR148" s="187"/>
      <c r="FS148" s="152">
        <v>42600</v>
      </c>
      <c r="FT148" s="186">
        <v>3.3580000000000001</v>
      </c>
      <c r="FU148" s="186"/>
      <c r="FV148" s="187"/>
      <c r="FW148" s="152">
        <v>42600</v>
      </c>
      <c r="FX148" s="186">
        <v>3.45</v>
      </c>
      <c r="FY148" s="186"/>
      <c r="FZ148" s="187"/>
      <c r="GA148" s="152">
        <v>42600</v>
      </c>
      <c r="GB148" s="186"/>
      <c r="GC148" s="186"/>
      <c r="GD148" s="187"/>
      <c r="GE148" s="152">
        <v>42600</v>
      </c>
      <c r="GF148" s="186"/>
      <c r="GG148" s="49"/>
      <c r="GH148" s="186"/>
      <c r="GI148" s="152">
        <v>42600</v>
      </c>
      <c r="GJ148" s="186"/>
      <c r="GK148" s="186"/>
      <c r="GL148" s="187"/>
      <c r="GM148" s="152">
        <v>42600</v>
      </c>
      <c r="GN148" s="186"/>
      <c r="GO148" s="49"/>
      <c r="GP148" s="186"/>
      <c r="GQ148" s="152">
        <v>42600</v>
      </c>
      <c r="GR148" s="186">
        <v>2.8650000000000002</v>
      </c>
      <c r="GS148" s="49"/>
      <c r="GT148" s="186"/>
      <c r="GU148" s="152">
        <v>42600</v>
      </c>
      <c r="GV148" s="186">
        <v>3.3130000000000002</v>
      </c>
      <c r="GW148" s="49"/>
      <c r="GX148" s="186"/>
      <c r="GY148" s="152">
        <v>42600</v>
      </c>
      <c r="GZ148" s="186">
        <v>3.4670000000000001</v>
      </c>
      <c r="HA148" s="186"/>
      <c r="HB148" s="187"/>
      <c r="HC148" s="152">
        <v>42600</v>
      </c>
      <c r="HD148" s="186">
        <v>3.637</v>
      </c>
      <c r="HE148" s="49"/>
      <c r="HF148" s="186"/>
      <c r="HG148" s="152">
        <v>42600</v>
      </c>
      <c r="HH148" s="186">
        <v>3.7800000000000002</v>
      </c>
      <c r="HI148" s="49"/>
      <c r="HJ148" s="187"/>
      <c r="HK148" s="152">
        <v>42600</v>
      </c>
      <c r="HL148" s="186">
        <v>4.2009999999999996</v>
      </c>
      <c r="HM148" s="49"/>
      <c r="HN148" s="186"/>
      <c r="HO148" s="152">
        <v>42600</v>
      </c>
      <c r="HP148" s="186"/>
      <c r="HQ148" s="186"/>
      <c r="HR148" s="187"/>
      <c r="HS148" s="152">
        <v>42600</v>
      </c>
      <c r="HT148" s="186">
        <v>3.101</v>
      </c>
      <c r="HU148" s="49"/>
      <c r="HV148" s="187"/>
      <c r="HW148" s="152">
        <v>42600</v>
      </c>
      <c r="HX148" s="186">
        <v>3.5449999999999999</v>
      </c>
      <c r="HY148" s="49"/>
      <c r="HZ148" s="186"/>
      <c r="IA148" s="152">
        <v>42600</v>
      </c>
      <c r="IB148" s="186">
        <v>3.1030000000000002</v>
      </c>
      <c r="IC148" s="186"/>
      <c r="ID148" s="187"/>
      <c r="IE148" s="152">
        <v>42600</v>
      </c>
      <c r="IF148" s="186">
        <v>3.5190000000000001</v>
      </c>
      <c r="IG148" s="49"/>
      <c r="IH148" s="187"/>
      <c r="II148" s="152">
        <v>42600</v>
      </c>
      <c r="IJ148" s="186">
        <v>3.5129999999999999</v>
      </c>
      <c r="IK148" s="49"/>
    </row>
    <row r="149" spans="2:245" x14ac:dyDescent="0.35">
      <c r="B149" s="187"/>
      <c r="C149" s="152">
        <v>42601</v>
      </c>
      <c r="D149" s="186"/>
      <c r="E149" s="186"/>
      <c r="F149" s="187"/>
      <c r="G149" s="152">
        <v>42601</v>
      </c>
      <c r="H149" s="186"/>
      <c r="I149" s="49"/>
      <c r="J149" s="186"/>
      <c r="K149" s="152">
        <v>42601</v>
      </c>
      <c r="L149" s="186">
        <v>2.7050000000000001</v>
      </c>
      <c r="M149" s="49"/>
      <c r="N149" s="187"/>
      <c r="O149" s="152">
        <v>42601</v>
      </c>
      <c r="P149" s="186">
        <v>2.62</v>
      </c>
      <c r="Q149" s="49"/>
      <c r="R149" s="186"/>
      <c r="S149" s="152">
        <v>42601</v>
      </c>
      <c r="T149" s="186">
        <v>2.8209999999999997</v>
      </c>
      <c r="U149" s="186"/>
      <c r="V149" s="187"/>
      <c r="W149" s="152">
        <v>42601</v>
      </c>
      <c r="X149" s="186">
        <v>3.073</v>
      </c>
      <c r="Y149" s="49"/>
      <c r="Z149" s="186"/>
      <c r="AA149" s="152">
        <v>42601</v>
      </c>
      <c r="AB149" s="186">
        <v>3.3260000000000001</v>
      </c>
      <c r="AC149" s="49"/>
      <c r="AD149" s="186"/>
      <c r="AE149" s="152">
        <v>42601</v>
      </c>
      <c r="AF149" s="186"/>
      <c r="AG149" s="186"/>
      <c r="AH149" s="187"/>
      <c r="AI149" s="152">
        <v>42601</v>
      </c>
      <c r="AJ149" s="186"/>
      <c r="AK149" s="49"/>
      <c r="AL149" s="186"/>
      <c r="AM149" s="152">
        <v>42601</v>
      </c>
      <c r="AN149" s="186">
        <v>2.7069999999999999</v>
      </c>
      <c r="AO149" s="49"/>
      <c r="AP149" s="186"/>
      <c r="AQ149" s="152">
        <v>42601</v>
      </c>
      <c r="AR149" s="186">
        <v>3.1960000000000002</v>
      </c>
      <c r="AS149" s="49"/>
      <c r="AT149" s="186"/>
      <c r="AU149" s="152">
        <v>42601</v>
      </c>
      <c r="AV149" s="186">
        <v>3.2730000000000001</v>
      </c>
      <c r="AW149" s="186"/>
      <c r="AX149" s="187"/>
      <c r="AY149" s="152">
        <v>42601</v>
      </c>
      <c r="AZ149" s="186">
        <v>3.4790000000000001</v>
      </c>
      <c r="BA149" s="49"/>
      <c r="BB149" s="187"/>
      <c r="BC149" s="152">
        <v>42601</v>
      </c>
      <c r="BD149" s="186">
        <v>3.798</v>
      </c>
      <c r="BE149" s="49"/>
      <c r="BF149" s="187"/>
      <c r="BG149" s="152">
        <v>42601</v>
      </c>
      <c r="BH149" s="186">
        <v>2.8980000000000001</v>
      </c>
      <c r="BI149" s="49"/>
      <c r="BJ149" s="186"/>
      <c r="BK149" s="152">
        <v>42601</v>
      </c>
      <c r="BL149" s="186">
        <v>3.0739999999999998</v>
      </c>
      <c r="BM149" s="186"/>
      <c r="BN149" s="187"/>
      <c r="BO149" s="152">
        <v>42601</v>
      </c>
      <c r="BP149" s="186">
        <v>3.2890000000000001</v>
      </c>
      <c r="BQ149" s="49"/>
      <c r="BR149" s="186"/>
      <c r="BS149" s="152">
        <v>42601</v>
      </c>
      <c r="BT149" s="186">
        <v>3.782</v>
      </c>
      <c r="BU149" s="49"/>
      <c r="BV149" s="186"/>
      <c r="BW149" s="152">
        <v>42601</v>
      </c>
      <c r="BX149" s="186"/>
      <c r="BY149" s="186"/>
      <c r="BZ149" s="187"/>
      <c r="CA149" s="152">
        <v>42601</v>
      </c>
      <c r="CB149" s="186">
        <v>3.38</v>
      </c>
      <c r="CC149" s="49"/>
      <c r="CD149" s="187"/>
      <c r="CE149" s="152">
        <v>42601</v>
      </c>
      <c r="CF149" s="186">
        <v>3.762</v>
      </c>
      <c r="CG149" s="49"/>
      <c r="CH149" s="186"/>
      <c r="CI149" s="152">
        <v>42601</v>
      </c>
      <c r="CJ149" s="186">
        <v>3.4740000000000002</v>
      </c>
      <c r="CK149" s="186"/>
      <c r="CL149" s="187"/>
      <c r="CM149" s="152">
        <v>42601</v>
      </c>
      <c r="CN149" s="186"/>
      <c r="CO149" s="49"/>
      <c r="CP149" s="186"/>
      <c r="CQ149" s="152">
        <v>42601</v>
      </c>
      <c r="CR149" s="186">
        <v>2.9619999999999997</v>
      </c>
      <c r="CS149" s="186"/>
      <c r="CT149" s="187"/>
      <c r="CU149" s="152">
        <v>42601</v>
      </c>
      <c r="CV149" s="186">
        <v>3.2570000000000001</v>
      </c>
      <c r="CW149" s="49"/>
      <c r="CX149" s="187"/>
      <c r="CY149" s="152">
        <v>42601</v>
      </c>
      <c r="CZ149" s="186">
        <v>3.2029999999999998</v>
      </c>
      <c r="DA149" s="49"/>
      <c r="DB149" s="186"/>
      <c r="DC149" s="152">
        <v>42601</v>
      </c>
      <c r="DD149" s="186">
        <v>3.4779999999999998</v>
      </c>
      <c r="DE149" s="186"/>
      <c r="DF149" s="190"/>
      <c r="DG149" s="194">
        <v>42601</v>
      </c>
      <c r="DH149" s="247">
        <v>3.4769999999999999</v>
      </c>
      <c r="DI149" s="191"/>
      <c r="DJ149" s="187"/>
      <c r="DK149" s="152">
        <v>42601</v>
      </c>
      <c r="DL149" s="186"/>
      <c r="DM149" s="49"/>
      <c r="DN149" s="186"/>
      <c r="DO149" s="152">
        <v>42601</v>
      </c>
      <c r="DP149" s="186"/>
      <c r="DQ149" s="186"/>
      <c r="DR149" s="187"/>
      <c r="DS149" s="152">
        <v>42601</v>
      </c>
      <c r="DT149" s="186">
        <v>2.6150000000000002</v>
      </c>
      <c r="DU149" s="49"/>
      <c r="DV149" s="187"/>
      <c r="DW149" s="152">
        <v>42601</v>
      </c>
      <c r="DX149" s="186">
        <v>2.65</v>
      </c>
      <c r="DY149" s="49"/>
      <c r="DZ149" s="187"/>
      <c r="EA149" s="152">
        <v>42601</v>
      </c>
      <c r="EB149" s="186">
        <v>2.7149999999999999</v>
      </c>
      <c r="EC149" s="49"/>
      <c r="ED149" s="186"/>
      <c r="EE149" s="152">
        <v>42601</v>
      </c>
      <c r="EF149" s="186">
        <v>2.774</v>
      </c>
      <c r="EG149" s="186"/>
      <c r="EH149" s="187"/>
      <c r="EI149" s="152">
        <v>42601</v>
      </c>
      <c r="EJ149" s="186">
        <v>2.8490000000000002</v>
      </c>
      <c r="EK149" s="49"/>
      <c r="EL149" s="187"/>
      <c r="EM149" s="152">
        <v>42601</v>
      </c>
      <c r="EN149" s="186">
        <v>3.0859999999999999</v>
      </c>
      <c r="EO149" s="49"/>
      <c r="EP149" s="187"/>
      <c r="EQ149" s="152">
        <v>42601</v>
      </c>
      <c r="ER149" s="186">
        <v>3.222</v>
      </c>
      <c r="ES149" s="49"/>
      <c r="ET149" s="187"/>
      <c r="EU149" s="152">
        <v>42601</v>
      </c>
      <c r="EV149" s="186">
        <v>3.8479999999999999</v>
      </c>
      <c r="EW149" s="49"/>
      <c r="EX149" s="186"/>
      <c r="EY149" s="152">
        <v>42601</v>
      </c>
      <c r="EZ149" s="63"/>
      <c r="FA149" s="186"/>
      <c r="FB149" s="187"/>
      <c r="FC149" s="152">
        <v>42601</v>
      </c>
      <c r="FD149" s="186"/>
      <c r="FE149" s="49"/>
      <c r="FF149" s="186"/>
      <c r="FG149" s="152">
        <v>42601</v>
      </c>
      <c r="FH149" s="186"/>
      <c r="FI149" s="186"/>
      <c r="FJ149" s="187"/>
      <c r="FK149" s="152">
        <v>42601</v>
      </c>
      <c r="FL149" s="186"/>
      <c r="FM149" s="49"/>
      <c r="FN149" s="186"/>
      <c r="FO149" s="152">
        <v>42601</v>
      </c>
      <c r="FP149" s="186">
        <v>2.948</v>
      </c>
      <c r="FQ149" s="186"/>
      <c r="FR149" s="187"/>
      <c r="FS149" s="152">
        <v>42601</v>
      </c>
      <c r="FT149" s="186">
        <v>3.3849999999999998</v>
      </c>
      <c r="FU149" s="186"/>
      <c r="FV149" s="187"/>
      <c r="FW149" s="152">
        <v>42601</v>
      </c>
      <c r="FX149" s="186">
        <v>3.476</v>
      </c>
      <c r="FY149" s="186"/>
      <c r="FZ149" s="187"/>
      <c r="GA149" s="152">
        <v>42601</v>
      </c>
      <c r="GB149" s="186"/>
      <c r="GC149" s="186"/>
      <c r="GD149" s="187"/>
      <c r="GE149" s="152">
        <v>42601</v>
      </c>
      <c r="GF149" s="186"/>
      <c r="GG149" s="49"/>
      <c r="GH149" s="186"/>
      <c r="GI149" s="152">
        <v>42601</v>
      </c>
      <c r="GJ149" s="186"/>
      <c r="GK149" s="186"/>
      <c r="GL149" s="187"/>
      <c r="GM149" s="152">
        <v>42601</v>
      </c>
      <c r="GN149" s="186"/>
      <c r="GO149" s="49"/>
      <c r="GP149" s="186"/>
      <c r="GQ149" s="152">
        <v>42601</v>
      </c>
      <c r="GR149" s="186">
        <v>2.8839999999999999</v>
      </c>
      <c r="GS149" s="49"/>
      <c r="GT149" s="186"/>
      <c r="GU149" s="152">
        <v>42601</v>
      </c>
      <c r="GV149" s="186">
        <v>3.3359999999999999</v>
      </c>
      <c r="GW149" s="49"/>
      <c r="GX149" s="186"/>
      <c r="GY149" s="152">
        <v>42601</v>
      </c>
      <c r="GZ149" s="186">
        <v>3.49</v>
      </c>
      <c r="HA149" s="186"/>
      <c r="HB149" s="187"/>
      <c r="HC149" s="152">
        <v>42601</v>
      </c>
      <c r="HD149" s="186">
        <v>3.6640000000000001</v>
      </c>
      <c r="HE149" s="49"/>
      <c r="HF149" s="186"/>
      <c r="HG149" s="152">
        <v>42601</v>
      </c>
      <c r="HH149" s="186">
        <v>3.8040000000000003</v>
      </c>
      <c r="HI149" s="49"/>
      <c r="HJ149" s="187"/>
      <c r="HK149" s="152">
        <v>42601</v>
      </c>
      <c r="HL149" s="186">
        <v>4.2329999999999997</v>
      </c>
      <c r="HM149" s="49"/>
      <c r="HN149" s="186"/>
      <c r="HO149" s="152">
        <v>42601</v>
      </c>
      <c r="HP149" s="186"/>
      <c r="HQ149" s="186"/>
      <c r="HR149" s="187"/>
      <c r="HS149" s="152">
        <v>42601</v>
      </c>
      <c r="HT149" s="186">
        <v>3.1080000000000001</v>
      </c>
      <c r="HU149" s="49"/>
      <c r="HV149" s="187"/>
      <c r="HW149" s="152">
        <v>42601</v>
      </c>
      <c r="HX149" s="186">
        <v>3.57</v>
      </c>
      <c r="HY149" s="49"/>
      <c r="HZ149" s="186"/>
      <c r="IA149" s="152">
        <v>42601</v>
      </c>
      <c r="IB149" s="186">
        <v>3.129</v>
      </c>
      <c r="IC149" s="186"/>
      <c r="ID149" s="187"/>
      <c r="IE149" s="152">
        <v>42601</v>
      </c>
      <c r="IF149" s="186">
        <v>3.5449999999999999</v>
      </c>
      <c r="IG149" s="49"/>
      <c r="IH149" s="187"/>
      <c r="II149" s="152">
        <v>42601</v>
      </c>
      <c r="IJ149" s="186">
        <v>3.5380000000000003</v>
      </c>
      <c r="IK149" s="49"/>
    </row>
    <row r="150" spans="2:245" x14ac:dyDescent="0.35">
      <c r="B150" s="187"/>
      <c r="C150" s="152">
        <v>42604</v>
      </c>
      <c r="D150" s="186"/>
      <c r="E150" s="186"/>
      <c r="F150" s="187"/>
      <c r="G150" s="152">
        <v>42604</v>
      </c>
      <c r="H150" s="186"/>
      <c r="I150" s="49"/>
      <c r="J150" s="186"/>
      <c r="K150" s="152">
        <v>42604</v>
      </c>
      <c r="L150" s="186">
        <v>2.7080000000000002</v>
      </c>
      <c r="M150" s="49"/>
      <c r="N150" s="187"/>
      <c r="O150" s="152">
        <v>42604</v>
      </c>
      <c r="P150" s="186">
        <v>2.6160000000000001</v>
      </c>
      <c r="Q150" s="49"/>
      <c r="R150" s="186"/>
      <c r="S150" s="152">
        <v>42604</v>
      </c>
      <c r="T150" s="186">
        <v>2.8580000000000001</v>
      </c>
      <c r="U150" s="186"/>
      <c r="V150" s="187"/>
      <c r="W150" s="152">
        <v>42604</v>
      </c>
      <c r="X150" s="186">
        <v>3.1150000000000002</v>
      </c>
      <c r="Y150" s="49"/>
      <c r="Z150" s="186"/>
      <c r="AA150" s="152">
        <v>42604</v>
      </c>
      <c r="AB150" s="186">
        <v>3.3740000000000001</v>
      </c>
      <c r="AC150" s="49"/>
      <c r="AD150" s="186"/>
      <c r="AE150" s="152">
        <v>42604</v>
      </c>
      <c r="AF150" s="186"/>
      <c r="AG150" s="186"/>
      <c r="AH150" s="187"/>
      <c r="AI150" s="152">
        <v>42604</v>
      </c>
      <c r="AJ150" s="186"/>
      <c r="AK150" s="49"/>
      <c r="AL150" s="186"/>
      <c r="AM150" s="152">
        <v>42604</v>
      </c>
      <c r="AN150" s="186">
        <v>2.7410000000000001</v>
      </c>
      <c r="AO150" s="49"/>
      <c r="AP150" s="186"/>
      <c r="AQ150" s="152">
        <v>42604</v>
      </c>
      <c r="AR150" s="186">
        <v>3.2320000000000002</v>
      </c>
      <c r="AS150" s="49"/>
      <c r="AT150" s="186"/>
      <c r="AU150" s="152">
        <v>42604</v>
      </c>
      <c r="AV150" s="186">
        <v>3.3090000000000002</v>
      </c>
      <c r="AW150" s="186"/>
      <c r="AX150" s="187"/>
      <c r="AY150" s="152">
        <v>42604</v>
      </c>
      <c r="AZ150" s="186">
        <v>3.5310000000000001</v>
      </c>
      <c r="BA150" s="49"/>
      <c r="BB150" s="187"/>
      <c r="BC150" s="152">
        <v>42604</v>
      </c>
      <c r="BD150" s="186">
        <v>3.8439999999999999</v>
      </c>
      <c r="BE150" s="49"/>
      <c r="BF150" s="187"/>
      <c r="BG150" s="152">
        <v>42604</v>
      </c>
      <c r="BH150" s="186">
        <v>2.9050000000000002</v>
      </c>
      <c r="BI150" s="49"/>
      <c r="BJ150" s="186"/>
      <c r="BK150" s="152">
        <v>42604</v>
      </c>
      <c r="BL150" s="186">
        <v>3.105</v>
      </c>
      <c r="BM150" s="186"/>
      <c r="BN150" s="187"/>
      <c r="BO150" s="152">
        <v>42604</v>
      </c>
      <c r="BP150" s="186">
        <v>3.3239999999999998</v>
      </c>
      <c r="BQ150" s="49"/>
      <c r="BR150" s="186"/>
      <c r="BS150" s="152">
        <v>42604</v>
      </c>
      <c r="BT150" s="186">
        <v>3.8289999999999997</v>
      </c>
      <c r="BU150" s="49"/>
      <c r="BV150" s="186"/>
      <c r="BW150" s="152">
        <v>42604</v>
      </c>
      <c r="BX150" s="186"/>
      <c r="BY150" s="186"/>
      <c r="BZ150" s="187"/>
      <c r="CA150" s="152">
        <v>42604</v>
      </c>
      <c r="CB150" s="186">
        <v>3.4159999999999999</v>
      </c>
      <c r="CC150" s="49"/>
      <c r="CD150" s="187"/>
      <c r="CE150" s="152">
        <v>42604</v>
      </c>
      <c r="CF150" s="186">
        <v>3.8090000000000002</v>
      </c>
      <c r="CG150" s="49"/>
      <c r="CH150" s="186"/>
      <c r="CI150" s="152">
        <v>42604</v>
      </c>
      <c r="CJ150" s="186">
        <v>3.5140000000000002</v>
      </c>
      <c r="CK150" s="186"/>
      <c r="CL150" s="187"/>
      <c r="CM150" s="152">
        <v>42604</v>
      </c>
      <c r="CN150" s="186"/>
      <c r="CO150" s="49"/>
      <c r="CP150" s="186"/>
      <c r="CQ150" s="152">
        <v>42604</v>
      </c>
      <c r="CR150" s="186">
        <v>2.9609999999999999</v>
      </c>
      <c r="CS150" s="186"/>
      <c r="CT150" s="187"/>
      <c r="CU150" s="152">
        <v>42604</v>
      </c>
      <c r="CV150" s="186">
        <v>3.2800000000000002</v>
      </c>
      <c r="CW150" s="49"/>
      <c r="CX150" s="187"/>
      <c r="CY150" s="152">
        <v>42604</v>
      </c>
      <c r="CZ150" s="186">
        <v>3.2309999999999999</v>
      </c>
      <c r="DA150" s="49"/>
      <c r="DB150" s="186"/>
      <c r="DC150" s="152">
        <v>42604</v>
      </c>
      <c r="DD150" s="186">
        <v>3.5140000000000002</v>
      </c>
      <c r="DE150" s="186"/>
      <c r="DF150" s="190"/>
      <c r="DG150" s="194">
        <v>42604</v>
      </c>
      <c r="DH150" s="247">
        <v>3.5179999999999998</v>
      </c>
      <c r="DI150" s="191"/>
      <c r="DJ150" s="187"/>
      <c r="DK150" s="152">
        <v>42604</v>
      </c>
      <c r="DL150" s="186"/>
      <c r="DM150" s="49"/>
      <c r="DN150" s="186"/>
      <c r="DO150" s="152">
        <v>42604</v>
      </c>
      <c r="DP150" s="186"/>
      <c r="DQ150" s="186"/>
      <c r="DR150" s="187"/>
      <c r="DS150" s="152">
        <v>42604</v>
      </c>
      <c r="DT150" s="186">
        <v>2.6080000000000001</v>
      </c>
      <c r="DU150" s="49"/>
      <c r="DV150" s="187"/>
      <c r="DW150" s="152">
        <v>42604</v>
      </c>
      <c r="DX150" s="186">
        <v>2.6779999999999999</v>
      </c>
      <c r="DY150" s="49"/>
      <c r="DZ150" s="187"/>
      <c r="EA150" s="152">
        <v>42604</v>
      </c>
      <c r="EB150" s="186">
        <v>2.7490000000000001</v>
      </c>
      <c r="EC150" s="49"/>
      <c r="ED150" s="186"/>
      <c r="EE150" s="152">
        <v>42604</v>
      </c>
      <c r="EF150" s="186">
        <v>2.8090000000000002</v>
      </c>
      <c r="EG150" s="186"/>
      <c r="EH150" s="187"/>
      <c r="EI150" s="152">
        <v>42604</v>
      </c>
      <c r="EJ150" s="186">
        <v>2.8849999999999998</v>
      </c>
      <c r="EK150" s="49"/>
      <c r="EL150" s="187"/>
      <c r="EM150" s="152">
        <v>42604</v>
      </c>
      <c r="EN150" s="186">
        <v>3.1310000000000002</v>
      </c>
      <c r="EO150" s="49"/>
      <c r="EP150" s="187"/>
      <c r="EQ150" s="152">
        <v>42604</v>
      </c>
      <c r="ER150" s="186">
        <v>3.27</v>
      </c>
      <c r="ES150" s="49"/>
      <c r="ET150" s="187"/>
      <c r="EU150" s="152">
        <v>42604</v>
      </c>
      <c r="EV150" s="186">
        <v>3.8959999999999999</v>
      </c>
      <c r="EW150" s="49"/>
      <c r="EX150" s="186"/>
      <c r="EY150" s="152">
        <v>42604</v>
      </c>
      <c r="EZ150" s="63"/>
      <c r="FA150" s="186"/>
      <c r="FB150" s="187"/>
      <c r="FC150" s="152">
        <v>42604</v>
      </c>
      <c r="FD150" s="186"/>
      <c r="FE150" s="49"/>
      <c r="FF150" s="186"/>
      <c r="FG150" s="152">
        <v>42604</v>
      </c>
      <c r="FH150" s="186"/>
      <c r="FI150" s="186"/>
      <c r="FJ150" s="187"/>
      <c r="FK150" s="152">
        <v>42604</v>
      </c>
      <c r="FL150" s="186"/>
      <c r="FM150" s="49"/>
      <c r="FN150" s="186"/>
      <c r="FO150" s="152">
        <v>42604</v>
      </c>
      <c r="FP150" s="186">
        <v>2.98</v>
      </c>
      <c r="FQ150" s="186"/>
      <c r="FR150" s="187"/>
      <c r="FS150" s="152">
        <v>42604</v>
      </c>
      <c r="FT150" s="186">
        <v>3.4279999999999999</v>
      </c>
      <c r="FU150" s="186"/>
      <c r="FV150" s="187"/>
      <c r="FW150" s="152">
        <v>42604</v>
      </c>
      <c r="FX150" s="186">
        <v>3.5249999999999999</v>
      </c>
      <c r="FY150" s="186"/>
      <c r="FZ150" s="187"/>
      <c r="GA150" s="152">
        <v>42604</v>
      </c>
      <c r="GB150" s="186"/>
      <c r="GC150" s="186"/>
      <c r="GD150" s="187"/>
      <c r="GE150" s="152">
        <v>42604</v>
      </c>
      <c r="GF150" s="186"/>
      <c r="GG150" s="49"/>
      <c r="GH150" s="186"/>
      <c r="GI150" s="152">
        <v>42604</v>
      </c>
      <c r="GJ150" s="186"/>
      <c r="GK150" s="186"/>
      <c r="GL150" s="187"/>
      <c r="GM150" s="152">
        <v>42604</v>
      </c>
      <c r="GN150" s="186"/>
      <c r="GO150" s="49"/>
      <c r="GP150" s="186"/>
      <c r="GQ150" s="152">
        <v>42604</v>
      </c>
      <c r="GR150" s="186">
        <v>2.8919999999999999</v>
      </c>
      <c r="GS150" s="49"/>
      <c r="GT150" s="186"/>
      <c r="GU150" s="152">
        <v>42604</v>
      </c>
      <c r="GV150" s="186">
        <v>3.37</v>
      </c>
      <c r="GW150" s="49"/>
      <c r="GX150" s="186"/>
      <c r="GY150" s="152">
        <v>42604</v>
      </c>
      <c r="GZ150" s="186">
        <v>3.5300000000000002</v>
      </c>
      <c r="HA150" s="186"/>
      <c r="HB150" s="187"/>
      <c r="HC150" s="152">
        <v>42604</v>
      </c>
      <c r="HD150" s="186">
        <v>3.706</v>
      </c>
      <c r="HE150" s="49"/>
      <c r="HF150" s="186"/>
      <c r="HG150" s="152">
        <v>42604</v>
      </c>
      <c r="HH150" s="186">
        <v>3.8540000000000001</v>
      </c>
      <c r="HI150" s="49"/>
      <c r="HJ150" s="187"/>
      <c r="HK150" s="152">
        <v>42604</v>
      </c>
      <c r="HL150" s="186">
        <v>4.28</v>
      </c>
      <c r="HM150" s="49"/>
      <c r="HN150" s="186"/>
      <c r="HO150" s="152">
        <v>42604</v>
      </c>
      <c r="HP150" s="186"/>
      <c r="HQ150" s="186"/>
      <c r="HR150" s="187"/>
      <c r="HS150" s="152">
        <v>42604</v>
      </c>
      <c r="HT150" s="186">
        <v>3.1030000000000002</v>
      </c>
      <c r="HU150" s="49"/>
      <c r="HV150" s="187"/>
      <c r="HW150" s="152">
        <v>42604</v>
      </c>
      <c r="HX150" s="186">
        <v>3.6</v>
      </c>
      <c r="HY150" s="49"/>
      <c r="HZ150" s="186"/>
      <c r="IA150" s="152">
        <v>42604</v>
      </c>
      <c r="IB150" s="186">
        <v>3.1659999999999999</v>
      </c>
      <c r="IC150" s="186"/>
      <c r="ID150" s="187"/>
      <c r="IE150" s="152">
        <v>42604</v>
      </c>
      <c r="IF150" s="186">
        <v>3.585</v>
      </c>
      <c r="IG150" s="49"/>
      <c r="IH150" s="187"/>
      <c r="II150" s="152">
        <v>42604</v>
      </c>
      <c r="IJ150" s="186">
        <v>3.5720000000000001</v>
      </c>
      <c r="IK150" s="49"/>
    </row>
    <row r="151" spans="2:245" x14ac:dyDescent="0.35">
      <c r="B151" s="187"/>
      <c r="C151" s="152">
        <v>42605</v>
      </c>
      <c r="D151" s="186"/>
      <c r="E151" s="186"/>
      <c r="F151" s="187"/>
      <c r="G151" s="152">
        <v>42605</v>
      </c>
      <c r="H151" s="186"/>
      <c r="I151" s="49"/>
      <c r="J151" s="186"/>
      <c r="K151" s="152">
        <v>42605</v>
      </c>
      <c r="L151" s="186">
        <v>2.7090000000000001</v>
      </c>
      <c r="M151" s="49"/>
      <c r="N151" s="187"/>
      <c r="O151" s="152">
        <v>42605</v>
      </c>
      <c r="P151" s="186">
        <v>2.6139999999999999</v>
      </c>
      <c r="Q151" s="49"/>
      <c r="R151" s="186"/>
      <c r="S151" s="152">
        <v>42605</v>
      </c>
      <c r="T151" s="186">
        <v>2.8369999999999997</v>
      </c>
      <c r="U151" s="186"/>
      <c r="V151" s="187"/>
      <c r="W151" s="152">
        <v>42605</v>
      </c>
      <c r="X151" s="186">
        <v>3.0870000000000002</v>
      </c>
      <c r="Y151" s="49"/>
      <c r="Z151" s="186"/>
      <c r="AA151" s="152">
        <v>42605</v>
      </c>
      <c r="AB151" s="186">
        <v>3.343</v>
      </c>
      <c r="AC151" s="49"/>
      <c r="AD151" s="186"/>
      <c r="AE151" s="152">
        <v>42605</v>
      </c>
      <c r="AF151" s="186"/>
      <c r="AG151" s="186"/>
      <c r="AH151" s="187"/>
      <c r="AI151" s="152">
        <v>42605</v>
      </c>
      <c r="AJ151" s="186"/>
      <c r="AK151" s="49"/>
      <c r="AL151" s="186"/>
      <c r="AM151" s="152">
        <v>42605</v>
      </c>
      <c r="AN151" s="186">
        <v>2.7189999999999999</v>
      </c>
      <c r="AO151" s="49"/>
      <c r="AP151" s="186"/>
      <c r="AQ151" s="152">
        <v>42605</v>
      </c>
      <c r="AR151" s="186">
        <v>3.214</v>
      </c>
      <c r="AS151" s="49"/>
      <c r="AT151" s="186"/>
      <c r="AU151" s="152">
        <v>42605</v>
      </c>
      <c r="AV151" s="186">
        <v>3.2890000000000001</v>
      </c>
      <c r="AW151" s="186"/>
      <c r="AX151" s="187"/>
      <c r="AY151" s="152">
        <v>42605</v>
      </c>
      <c r="AZ151" s="186">
        <v>3.5</v>
      </c>
      <c r="BA151" s="49"/>
      <c r="BB151" s="187"/>
      <c r="BC151" s="152">
        <v>42605</v>
      </c>
      <c r="BD151" s="186">
        <v>3.8129999999999997</v>
      </c>
      <c r="BE151" s="49"/>
      <c r="BF151" s="187"/>
      <c r="BG151" s="152">
        <v>42605</v>
      </c>
      <c r="BH151" s="186">
        <v>2.9039999999999999</v>
      </c>
      <c r="BI151" s="49"/>
      <c r="BJ151" s="186"/>
      <c r="BK151" s="152">
        <v>42605</v>
      </c>
      <c r="BL151" s="186">
        <v>3.0910000000000002</v>
      </c>
      <c r="BM151" s="186"/>
      <c r="BN151" s="187"/>
      <c r="BO151" s="152">
        <v>42605</v>
      </c>
      <c r="BP151" s="186">
        <v>3.3050000000000002</v>
      </c>
      <c r="BQ151" s="49"/>
      <c r="BR151" s="186"/>
      <c r="BS151" s="152">
        <v>42605</v>
      </c>
      <c r="BT151" s="186">
        <v>3.8</v>
      </c>
      <c r="BU151" s="49"/>
      <c r="BV151" s="186"/>
      <c r="BW151" s="152">
        <v>42605</v>
      </c>
      <c r="BX151" s="186"/>
      <c r="BY151" s="186"/>
      <c r="BZ151" s="187"/>
      <c r="CA151" s="152">
        <v>42605</v>
      </c>
      <c r="CB151" s="186">
        <v>3.3940000000000001</v>
      </c>
      <c r="CC151" s="49"/>
      <c r="CD151" s="187"/>
      <c r="CE151" s="152">
        <v>42605</v>
      </c>
      <c r="CF151" s="186">
        <v>3.7770000000000001</v>
      </c>
      <c r="CG151" s="49"/>
      <c r="CH151" s="186"/>
      <c r="CI151" s="152">
        <v>42605</v>
      </c>
      <c r="CJ151" s="186">
        <v>3.488</v>
      </c>
      <c r="CK151" s="186"/>
      <c r="CL151" s="187"/>
      <c r="CM151" s="152">
        <v>42605</v>
      </c>
      <c r="CN151" s="186"/>
      <c r="CO151" s="49"/>
      <c r="CP151" s="186"/>
      <c r="CQ151" s="152">
        <v>42605</v>
      </c>
      <c r="CR151" s="186">
        <v>2.9769999999999999</v>
      </c>
      <c r="CS151" s="186"/>
      <c r="CT151" s="187"/>
      <c r="CU151" s="152">
        <v>42605</v>
      </c>
      <c r="CV151" s="186">
        <v>3.27</v>
      </c>
      <c r="CW151" s="49"/>
      <c r="CX151" s="187"/>
      <c r="CY151" s="152">
        <v>42605</v>
      </c>
      <c r="CZ151" s="186">
        <v>3.218</v>
      </c>
      <c r="DA151" s="49"/>
      <c r="DB151" s="186"/>
      <c r="DC151" s="152">
        <v>42605</v>
      </c>
      <c r="DD151" s="186">
        <v>3.4929999999999999</v>
      </c>
      <c r="DE151" s="186"/>
      <c r="DF151" s="190"/>
      <c r="DG151" s="194">
        <v>42605</v>
      </c>
      <c r="DH151" s="247">
        <v>3.49</v>
      </c>
      <c r="DI151" s="191"/>
      <c r="DJ151" s="187"/>
      <c r="DK151" s="152">
        <v>42605</v>
      </c>
      <c r="DL151" s="186"/>
      <c r="DM151" s="49"/>
      <c r="DN151" s="186"/>
      <c r="DO151" s="152">
        <v>42605</v>
      </c>
      <c r="DP151" s="186"/>
      <c r="DQ151" s="186"/>
      <c r="DR151" s="187"/>
      <c r="DS151" s="152">
        <v>42605</v>
      </c>
      <c r="DT151" s="186">
        <v>2.6070000000000002</v>
      </c>
      <c r="DU151" s="49"/>
      <c r="DV151" s="187"/>
      <c r="DW151" s="152">
        <v>42605</v>
      </c>
      <c r="DX151" s="186">
        <v>2.6579999999999999</v>
      </c>
      <c r="DY151" s="49"/>
      <c r="DZ151" s="187"/>
      <c r="EA151" s="152">
        <v>42605</v>
      </c>
      <c r="EB151" s="186">
        <v>2.7269999999999999</v>
      </c>
      <c r="EC151" s="49"/>
      <c r="ED151" s="186"/>
      <c r="EE151" s="152">
        <v>42605</v>
      </c>
      <c r="EF151" s="186">
        <v>2.79</v>
      </c>
      <c r="EG151" s="186"/>
      <c r="EH151" s="187"/>
      <c r="EI151" s="152">
        <v>42605</v>
      </c>
      <c r="EJ151" s="186">
        <v>2.8639999999999999</v>
      </c>
      <c r="EK151" s="49"/>
      <c r="EL151" s="187"/>
      <c r="EM151" s="152">
        <v>42605</v>
      </c>
      <c r="EN151" s="186">
        <v>3.1019999999999999</v>
      </c>
      <c r="EO151" s="49"/>
      <c r="EP151" s="187"/>
      <c r="EQ151" s="152">
        <v>42605</v>
      </c>
      <c r="ER151" s="186">
        <v>3.2389999999999999</v>
      </c>
      <c r="ES151" s="49"/>
      <c r="ET151" s="187"/>
      <c r="EU151" s="152">
        <v>42605</v>
      </c>
      <c r="EV151" s="186">
        <v>3.8639999999999999</v>
      </c>
      <c r="EW151" s="49"/>
      <c r="EX151" s="186"/>
      <c r="EY151" s="152">
        <v>42605</v>
      </c>
      <c r="EZ151" s="63"/>
      <c r="FA151" s="186"/>
      <c r="FB151" s="187"/>
      <c r="FC151" s="152">
        <v>42605</v>
      </c>
      <c r="FD151" s="186"/>
      <c r="FE151" s="49"/>
      <c r="FF151" s="186"/>
      <c r="FG151" s="152">
        <v>42605</v>
      </c>
      <c r="FH151" s="186"/>
      <c r="FI151" s="186"/>
      <c r="FJ151" s="187"/>
      <c r="FK151" s="152">
        <v>42605</v>
      </c>
      <c r="FL151" s="186"/>
      <c r="FM151" s="49"/>
      <c r="FN151" s="186"/>
      <c r="FO151" s="152">
        <v>42605</v>
      </c>
      <c r="FP151" s="186">
        <v>2.964</v>
      </c>
      <c r="FQ151" s="186"/>
      <c r="FR151" s="187"/>
      <c r="FS151" s="152">
        <v>42605</v>
      </c>
      <c r="FT151" s="186">
        <v>3.4</v>
      </c>
      <c r="FU151" s="186"/>
      <c r="FV151" s="187"/>
      <c r="FW151" s="152">
        <v>42605</v>
      </c>
      <c r="FX151" s="186">
        <v>3.4939999999999998</v>
      </c>
      <c r="FY151" s="186"/>
      <c r="FZ151" s="187"/>
      <c r="GA151" s="152">
        <v>42605</v>
      </c>
      <c r="GB151" s="186"/>
      <c r="GC151" s="186"/>
      <c r="GD151" s="187"/>
      <c r="GE151" s="152">
        <v>42605</v>
      </c>
      <c r="GF151" s="186"/>
      <c r="GG151" s="49"/>
      <c r="GH151" s="186"/>
      <c r="GI151" s="152">
        <v>42605</v>
      </c>
      <c r="GJ151" s="186"/>
      <c r="GK151" s="186"/>
      <c r="GL151" s="187"/>
      <c r="GM151" s="152">
        <v>42605</v>
      </c>
      <c r="GN151" s="186"/>
      <c r="GO151" s="49"/>
      <c r="GP151" s="186"/>
      <c r="GQ151" s="152">
        <v>42605</v>
      </c>
      <c r="GR151" s="186">
        <v>2.895</v>
      </c>
      <c r="GS151" s="49"/>
      <c r="GT151" s="186"/>
      <c r="GU151" s="152">
        <v>42605</v>
      </c>
      <c r="GV151" s="186">
        <v>3.3519999999999999</v>
      </c>
      <c r="GW151" s="49"/>
      <c r="GX151" s="186"/>
      <c r="GY151" s="152">
        <v>42605</v>
      </c>
      <c r="GZ151" s="186">
        <v>3.5030000000000001</v>
      </c>
      <c r="HA151" s="186"/>
      <c r="HB151" s="187"/>
      <c r="HC151" s="152">
        <v>42605</v>
      </c>
      <c r="HD151" s="186">
        <v>3.6790000000000003</v>
      </c>
      <c r="HE151" s="49"/>
      <c r="HF151" s="186"/>
      <c r="HG151" s="152">
        <v>42605</v>
      </c>
      <c r="HH151" s="186">
        <v>3.823</v>
      </c>
      <c r="HI151" s="49"/>
      <c r="HJ151" s="187"/>
      <c r="HK151" s="152">
        <v>42605</v>
      </c>
      <c r="HL151" s="186">
        <v>4.2480000000000002</v>
      </c>
      <c r="HM151" s="49"/>
      <c r="HN151" s="186"/>
      <c r="HO151" s="152">
        <v>42605</v>
      </c>
      <c r="HP151" s="186"/>
      <c r="HQ151" s="186"/>
      <c r="HR151" s="187"/>
      <c r="HS151" s="152">
        <v>42605</v>
      </c>
      <c r="HT151" s="186">
        <v>3.1</v>
      </c>
      <c r="HU151" s="49"/>
      <c r="HV151" s="187"/>
      <c r="HW151" s="152">
        <v>42605</v>
      </c>
      <c r="HX151" s="186">
        <v>3.57</v>
      </c>
      <c r="HY151" s="49"/>
      <c r="HZ151" s="186"/>
      <c r="IA151" s="152">
        <v>42605</v>
      </c>
      <c r="IB151" s="186">
        <v>3.145</v>
      </c>
      <c r="IC151" s="186"/>
      <c r="ID151" s="187"/>
      <c r="IE151" s="152">
        <v>42605</v>
      </c>
      <c r="IF151" s="186">
        <v>3.5590000000000002</v>
      </c>
      <c r="IG151" s="49"/>
      <c r="IH151" s="187"/>
      <c r="II151" s="152">
        <v>42605</v>
      </c>
      <c r="IJ151" s="186">
        <v>3.56</v>
      </c>
      <c r="IK151" s="49"/>
    </row>
    <row r="152" spans="2:245" x14ac:dyDescent="0.35">
      <c r="B152" s="187"/>
      <c r="C152" s="152">
        <v>42606</v>
      </c>
      <c r="D152" s="186"/>
      <c r="E152" s="186"/>
      <c r="F152" s="187"/>
      <c r="G152" s="152">
        <v>42606</v>
      </c>
      <c r="H152" s="186"/>
      <c r="I152" s="49"/>
      <c r="J152" s="186"/>
      <c r="K152" s="152">
        <v>42606</v>
      </c>
      <c r="L152" s="186">
        <v>2.706</v>
      </c>
      <c r="M152" s="49"/>
      <c r="N152" s="187"/>
      <c r="O152" s="152">
        <v>42606</v>
      </c>
      <c r="P152" s="186">
        <v>2.609</v>
      </c>
      <c r="Q152" s="49"/>
      <c r="R152" s="186"/>
      <c r="S152" s="152">
        <v>42606</v>
      </c>
      <c r="T152" s="186">
        <v>2.8289999999999997</v>
      </c>
      <c r="U152" s="186"/>
      <c r="V152" s="187"/>
      <c r="W152" s="152">
        <v>42606</v>
      </c>
      <c r="X152" s="186">
        <v>3.0720000000000001</v>
      </c>
      <c r="Y152" s="49"/>
      <c r="Z152" s="186"/>
      <c r="AA152" s="152">
        <v>42606</v>
      </c>
      <c r="AB152" s="186">
        <v>3.3279999999999998</v>
      </c>
      <c r="AC152" s="49"/>
      <c r="AD152" s="186"/>
      <c r="AE152" s="152">
        <v>42606</v>
      </c>
      <c r="AF152" s="186"/>
      <c r="AG152" s="186"/>
      <c r="AH152" s="187"/>
      <c r="AI152" s="152">
        <v>42606</v>
      </c>
      <c r="AJ152" s="186"/>
      <c r="AK152" s="49"/>
      <c r="AL152" s="186"/>
      <c r="AM152" s="152">
        <v>42606</v>
      </c>
      <c r="AN152" s="186">
        <v>2.714</v>
      </c>
      <c r="AO152" s="49"/>
      <c r="AP152" s="186"/>
      <c r="AQ152" s="152">
        <v>42606</v>
      </c>
      <c r="AR152" s="186">
        <v>3.202</v>
      </c>
      <c r="AS152" s="49"/>
      <c r="AT152" s="186"/>
      <c r="AU152" s="152">
        <v>42606</v>
      </c>
      <c r="AV152" s="186">
        <v>3.2749999999999999</v>
      </c>
      <c r="AW152" s="186"/>
      <c r="AX152" s="187"/>
      <c r="AY152" s="152">
        <v>42606</v>
      </c>
      <c r="AZ152" s="186">
        <v>3.484</v>
      </c>
      <c r="BA152" s="49"/>
      <c r="BB152" s="187"/>
      <c r="BC152" s="152">
        <v>42606</v>
      </c>
      <c r="BD152" s="186">
        <v>3.794</v>
      </c>
      <c r="BE152" s="49"/>
      <c r="BF152" s="187"/>
      <c r="BG152" s="152">
        <v>42606</v>
      </c>
      <c r="BH152" s="186">
        <v>2.9220000000000002</v>
      </c>
      <c r="BI152" s="49"/>
      <c r="BJ152" s="186"/>
      <c r="BK152" s="152">
        <v>42606</v>
      </c>
      <c r="BL152" s="186">
        <v>3.0830000000000002</v>
      </c>
      <c r="BM152" s="186"/>
      <c r="BN152" s="187"/>
      <c r="BO152" s="152">
        <v>42606</v>
      </c>
      <c r="BP152" s="186">
        <v>3.2919999999999998</v>
      </c>
      <c r="BQ152" s="49"/>
      <c r="BR152" s="186"/>
      <c r="BS152" s="152">
        <v>42606</v>
      </c>
      <c r="BT152" s="186">
        <v>3.7800000000000002</v>
      </c>
      <c r="BU152" s="49"/>
      <c r="BV152" s="186"/>
      <c r="BW152" s="152">
        <v>42606</v>
      </c>
      <c r="BX152" s="186"/>
      <c r="BY152" s="186"/>
      <c r="BZ152" s="187"/>
      <c r="CA152" s="152">
        <v>42606</v>
      </c>
      <c r="CB152" s="186">
        <v>3.3769999999999998</v>
      </c>
      <c r="CC152" s="49"/>
      <c r="CD152" s="187"/>
      <c r="CE152" s="152">
        <v>42606</v>
      </c>
      <c r="CF152" s="186">
        <v>3.7709999999999999</v>
      </c>
      <c r="CG152" s="49"/>
      <c r="CH152" s="186"/>
      <c r="CI152" s="152">
        <v>42606</v>
      </c>
      <c r="CJ152" s="186">
        <v>3.472</v>
      </c>
      <c r="CK152" s="186"/>
      <c r="CL152" s="187"/>
      <c r="CM152" s="152">
        <v>42606</v>
      </c>
      <c r="CN152" s="186"/>
      <c r="CO152" s="49"/>
      <c r="CP152" s="186"/>
      <c r="CQ152" s="152">
        <v>42606</v>
      </c>
      <c r="CR152" s="186">
        <v>2.9670000000000001</v>
      </c>
      <c r="CS152" s="186"/>
      <c r="CT152" s="187"/>
      <c r="CU152" s="152">
        <v>42606</v>
      </c>
      <c r="CV152" s="186">
        <v>3.202</v>
      </c>
      <c r="CW152" s="49"/>
      <c r="CX152" s="187"/>
      <c r="CY152" s="152">
        <v>42606</v>
      </c>
      <c r="CZ152" s="186">
        <v>3.2080000000000002</v>
      </c>
      <c r="DA152" s="49"/>
      <c r="DB152" s="186"/>
      <c r="DC152" s="152">
        <v>42606</v>
      </c>
      <c r="DD152" s="186">
        <v>3.4750000000000001</v>
      </c>
      <c r="DE152" s="186"/>
      <c r="DF152" s="190"/>
      <c r="DG152" s="194">
        <v>42606</v>
      </c>
      <c r="DH152" s="247">
        <v>3.472</v>
      </c>
      <c r="DI152" s="191"/>
      <c r="DJ152" s="187"/>
      <c r="DK152" s="152">
        <v>42606</v>
      </c>
      <c r="DL152" s="186"/>
      <c r="DM152" s="49"/>
      <c r="DN152" s="186"/>
      <c r="DO152" s="152">
        <v>42606</v>
      </c>
      <c r="DP152" s="186"/>
      <c r="DQ152" s="186"/>
      <c r="DR152" s="187"/>
      <c r="DS152" s="152">
        <v>42606</v>
      </c>
      <c r="DT152" s="186">
        <v>2.6150000000000002</v>
      </c>
      <c r="DU152" s="49"/>
      <c r="DV152" s="187"/>
      <c r="DW152" s="152">
        <v>42606</v>
      </c>
      <c r="DX152" s="186">
        <v>2.6520000000000001</v>
      </c>
      <c r="DY152" s="49"/>
      <c r="DZ152" s="187"/>
      <c r="EA152" s="152">
        <v>42606</v>
      </c>
      <c r="EB152" s="186">
        <v>2.718</v>
      </c>
      <c r="EC152" s="49"/>
      <c r="ED152" s="186"/>
      <c r="EE152" s="152">
        <v>42606</v>
      </c>
      <c r="EF152" s="186">
        <v>2.7810000000000001</v>
      </c>
      <c r="EG152" s="186"/>
      <c r="EH152" s="187"/>
      <c r="EI152" s="152">
        <v>42606</v>
      </c>
      <c r="EJ152" s="186">
        <v>2.8519999999999999</v>
      </c>
      <c r="EK152" s="49"/>
      <c r="EL152" s="187"/>
      <c r="EM152" s="152">
        <v>42606</v>
      </c>
      <c r="EN152" s="186">
        <v>3.0859999999999999</v>
      </c>
      <c r="EO152" s="49"/>
      <c r="EP152" s="187"/>
      <c r="EQ152" s="152">
        <v>42606</v>
      </c>
      <c r="ER152" s="186">
        <v>3.2250000000000001</v>
      </c>
      <c r="ES152" s="49"/>
      <c r="ET152" s="187"/>
      <c r="EU152" s="152">
        <v>42606</v>
      </c>
      <c r="EV152" s="186">
        <v>3.8449999999999998</v>
      </c>
      <c r="EW152" s="49"/>
      <c r="EX152" s="186"/>
      <c r="EY152" s="152">
        <v>42606</v>
      </c>
      <c r="EZ152" s="63"/>
      <c r="FA152" s="186"/>
      <c r="FB152" s="187"/>
      <c r="FC152" s="152">
        <v>42606</v>
      </c>
      <c r="FD152" s="186"/>
      <c r="FE152" s="49"/>
      <c r="FF152" s="186"/>
      <c r="FG152" s="152">
        <v>42606</v>
      </c>
      <c r="FH152" s="186"/>
      <c r="FI152" s="186"/>
      <c r="FJ152" s="187"/>
      <c r="FK152" s="152">
        <v>42606</v>
      </c>
      <c r="FL152" s="186"/>
      <c r="FM152" s="49"/>
      <c r="FN152" s="186"/>
      <c r="FO152" s="152">
        <v>42606</v>
      </c>
      <c r="FP152" s="186">
        <v>2.9449999999999998</v>
      </c>
      <c r="FQ152" s="186"/>
      <c r="FR152" s="187"/>
      <c r="FS152" s="152">
        <v>42606</v>
      </c>
      <c r="FT152" s="186">
        <v>3.3810000000000002</v>
      </c>
      <c r="FU152" s="186"/>
      <c r="FV152" s="187"/>
      <c r="FW152" s="152">
        <v>42606</v>
      </c>
      <c r="FX152" s="186">
        <v>3.4740000000000002</v>
      </c>
      <c r="FY152" s="186"/>
      <c r="FZ152" s="187"/>
      <c r="GA152" s="152">
        <v>42606</v>
      </c>
      <c r="GB152" s="186"/>
      <c r="GC152" s="186"/>
      <c r="GD152" s="187"/>
      <c r="GE152" s="152">
        <v>42606</v>
      </c>
      <c r="GF152" s="186"/>
      <c r="GG152" s="49"/>
      <c r="GH152" s="186"/>
      <c r="GI152" s="152">
        <v>42606</v>
      </c>
      <c r="GJ152" s="186"/>
      <c r="GK152" s="186"/>
      <c r="GL152" s="187"/>
      <c r="GM152" s="152">
        <v>42606</v>
      </c>
      <c r="GN152" s="186"/>
      <c r="GO152" s="49"/>
      <c r="GP152" s="186"/>
      <c r="GQ152" s="152">
        <v>42606</v>
      </c>
      <c r="GR152" s="186">
        <v>2.89</v>
      </c>
      <c r="GS152" s="49"/>
      <c r="GT152" s="186"/>
      <c r="GU152" s="152">
        <v>42606</v>
      </c>
      <c r="GV152" s="186">
        <v>3.339</v>
      </c>
      <c r="GW152" s="49"/>
      <c r="GX152" s="186"/>
      <c r="GY152" s="152">
        <v>42606</v>
      </c>
      <c r="GZ152" s="186">
        <v>3.49</v>
      </c>
      <c r="HA152" s="186"/>
      <c r="HB152" s="187"/>
      <c r="HC152" s="152">
        <v>42606</v>
      </c>
      <c r="HD152" s="186">
        <v>3.6630000000000003</v>
      </c>
      <c r="HE152" s="49"/>
      <c r="HF152" s="186"/>
      <c r="HG152" s="152">
        <v>42606</v>
      </c>
      <c r="HH152" s="186">
        <v>3.8029999999999999</v>
      </c>
      <c r="HI152" s="49"/>
      <c r="HJ152" s="187"/>
      <c r="HK152" s="152">
        <v>42606</v>
      </c>
      <c r="HL152" s="186">
        <v>4.2379999999999995</v>
      </c>
      <c r="HM152" s="49"/>
      <c r="HN152" s="186"/>
      <c r="HO152" s="152">
        <v>42606</v>
      </c>
      <c r="HP152" s="186"/>
      <c r="HQ152" s="186"/>
      <c r="HR152" s="187"/>
      <c r="HS152" s="152">
        <v>42606</v>
      </c>
      <c r="HT152" s="186">
        <v>3.11</v>
      </c>
      <c r="HU152" s="49"/>
      <c r="HV152" s="187"/>
      <c r="HW152" s="152">
        <v>42606</v>
      </c>
      <c r="HX152" s="186">
        <v>3.552</v>
      </c>
      <c r="HY152" s="49"/>
      <c r="HZ152" s="186"/>
      <c r="IA152" s="152">
        <v>42606</v>
      </c>
      <c r="IB152" s="186">
        <v>3.137</v>
      </c>
      <c r="IC152" s="186"/>
      <c r="ID152" s="187"/>
      <c r="IE152" s="152">
        <v>42606</v>
      </c>
      <c r="IF152" s="186">
        <v>3.5419999999999998</v>
      </c>
      <c r="IG152" s="49"/>
      <c r="IH152" s="187"/>
      <c r="II152" s="152">
        <v>42606</v>
      </c>
      <c r="IJ152" s="186">
        <v>3.5430000000000001</v>
      </c>
      <c r="IK152" s="49"/>
    </row>
    <row r="153" spans="2:245" x14ac:dyDescent="0.35">
      <c r="B153" s="187"/>
      <c r="C153" s="152">
        <v>42607</v>
      </c>
      <c r="D153" s="186"/>
      <c r="E153" s="186"/>
      <c r="F153" s="187"/>
      <c r="G153" s="152">
        <v>42607</v>
      </c>
      <c r="H153" s="186"/>
      <c r="I153" s="49"/>
      <c r="J153" s="186"/>
      <c r="K153" s="152">
        <v>42607</v>
      </c>
      <c r="L153" s="186">
        <v>2.6920000000000002</v>
      </c>
      <c r="M153" s="49"/>
      <c r="N153" s="187"/>
      <c r="O153" s="152">
        <v>42607</v>
      </c>
      <c r="P153" s="186">
        <v>2.609</v>
      </c>
      <c r="Q153" s="49"/>
      <c r="R153" s="186"/>
      <c r="S153" s="152">
        <v>42607</v>
      </c>
      <c r="T153" s="186">
        <v>2.8120000000000003</v>
      </c>
      <c r="U153" s="186"/>
      <c r="V153" s="187"/>
      <c r="W153" s="152">
        <v>42607</v>
      </c>
      <c r="X153" s="186">
        <v>3.0550000000000002</v>
      </c>
      <c r="Y153" s="49"/>
      <c r="Z153" s="186"/>
      <c r="AA153" s="152">
        <v>42607</v>
      </c>
      <c r="AB153" s="186">
        <v>3.3130000000000002</v>
      </c>
      <c r="AC153" s="49"/>
      <c r="AD153" s="186"/>
      <c r="AE153" s="152">
        <v>42607</v>
      </c>
      <c r="AF153" s="186"/>
      <c r="AG153" s="186"/>
      <c r="AH153" s="187"/>
      <c r="AI153" s="152">
        <v>42607</v>
      </c>
      <c r="AJ153" s="186"/>
      <c r="AK153" s="49"/>
      <c r="AL153" s="186"/>
      <c r="AM153" s="152">
        <v>42607</v>
      </c>
      <c r="AN153" s="186">
        <v>2.7290000000000001</v>
      </c>
      <c r="AO153" s="49"/>
      <c r="AP153" s="186"/>
      <c r="AQ153" s="152">
        <v>42607</v>
      </c>
      <c r="AR153" s="186">
        <v>3.1909999999999998</v>
      </c>
      <c r="AS153" s="49"/>
      <c r="AT153" s="186"/>
      <c r="AU153" s="152">
        <v>42607</v>
      </c>
      <c r="AV153" s="186">
        <v>3.26</v>
      </c>
      <c r="AW153" s="186"/>
      <c r="AX153" s="187"/>
      <c r="AY153" s="152">
        <v>42607</v>
      </c>
      <c r="AZ153" s="186">
        <v>3.4590000000000001</v>
      </c>
      <c r="BA153" s="49"/>
      <c r="BB153" s="187"/>
      <c r="BC153" s="152">
        <v>42607</v>
      </c>
      <c r="BD153" s="186">
        <v>3.778</v>
      </c>
      <c r="BE153" s="49"/>
      <c r="BF153" s="187"/>
      <c r="BG153" s="152">
        <v>42607</v>
      </c>
      <c r="BH153" s="186">
        <v>2.93</v>
      </c>
      <c r="BI153" s="49"/>
      <c r="BJ153" s="186"/>
      <c r="BK153" s="152">
        <v>42607</v>
      </c>
      <c r="BL153" s="186">
        <v>3.069</v>
      </c>
      <c r="BM153" s="186"/>
      <c r="BN153" s="187"/>
      <c r="BO153" s="152">
        <v>42607</v>
      </c>
      <c r="BP153" s="186">
        <v>3.2800000000000002</v>
      </c>
      <c r="BQ153" s="49"/>
      <c r="BR153" s="186"/>
      <c r="BS153" s="152">
        <v>42607</v>
      </c>
      <c r="BT153" s="186">
        <v>3.758</v>
      </c>
      <c r="BU153" s="49"/>
      <c r="BV153" s="186"/>
      <c r="BW153" s="152">
        <v>42607</v>
      </c>
      <c r="BX153" s="186"/>
      <c r="BY153" s="186"/>
      <c r="BZ153" s="187"/>
      <c r="CA153" s="152">
        <v>42607</v>
      </c>
      <c r="CB153" s="186">
        <v>3.37</v>
      </c>
      <c r="CC153" s="49"/>
      <c r="CD153" s="187"/>
      <c r="CE153" s="152">
        <v>42607</v>
      </c>
      <c r="CF153" s="186">
        <v>3.7429999999999999</v>
      </c>
      <c r="CG153" s="49"/>
      <c r="CH153" s="186"/>
      <c r="CI153" s="152">
        <v>42607</v>
      </c>
      <c r="CJ153" s="186">
        <v>3.4489999999999998</v>
      </c>
      <c r="CK153" s="186"/>
      <c r="CL153" s="187"/>
      <c r="CM153" s="152">
        <v>42607</v>
      </c>
      <c r="CN153" s="186"/>
      <c r="CO153" s="49"/>
      <c r="CP153" s="186"/>
      <c r="CQ153" s="152">
        <v>42607</v>
      </c>
      <c r="CR153" s="186">
        <v>2.98</v>
      </c>
      <c r="CS153" s="186"/>
      <c r="CT153" s="187"/>
      <c r="CU153" s="152">
        <v>42607</v>
      </c>
      <c r="CV153" s="186">
        <v>3.1920000000000002</v>
      </c>
      <c r="CW153" s="49"/>
      <c r="CX153" s="187"/>
      <c r="CY153" s="152">
        <v>42607</v>
      </c>
      <c r="CZ153" s="186">
        <v>3.19</v>
      </c>
      <c r="DA153" s="49"/>
      <c r="DB153" s="186"/>
      <c r="DC153" s="152">
        <v>42607</v>
      </c>
      <c r="DD153" s="186">
        <v>3.4699999999999998</v>
      </c>
      <c r="DE153" s="186"/>
      <c r="DF153" s="190"/>
      <c r="DG153" s="194">
        <v>42607</v>
      </c>
      <c r="DH153" s="247">
        <v>3.448</v>
      </c>
      <c r="DI153" s="191"/>
      <c r="DJ153" s="187"/>
      <c r="DK153" s="152">
        <v>42607</v>
      </c>
      <c r="DL153" s="186"/>
      <c r="DM153" s="49"/>
      <c r="DN153" s="186"/>
      <c r="DO153" s="152">
        <v>42607</v>
      </c>
      <c r="DP153" s="186"/>
      <c r="DQ153" s="186"/>
      <c r="DR153" s="187"/>
      <c r="DS153" s="152">
        <v>42607</v>
      </c>
      <c r="DT153" s="186">
        <v>2.5869999999999997</v>
      </c>
      <c r="DU153" s="49"/>
      <c r="DV153" s="187"/>
      <c r="DW153" s="152">
        <v>42607</v>
      </c>
      <c r="DX153" s="186">
        <v>2.6349999999999998</v>
      </c>
      <c r="DY153" s="49"/>
      <c r="DZ153" s="187"/>
      <c r="EA153" s="152">
        <v>42607</v>
      </c>
      <c r="EB153" s="186">
        <v>2.702</v>
      </c>
      <c r="EC153" s="49"/>
      <c r="ED153" s="186"/>
      <c r="EE153" s="152">
        <v>42607</v>
      </c>
      <c r="EF153" s="186">
        <v>2.766</v>
      </c>
      <c r="EG153" s="186"/>
      <c r="EH153" s="187"/>
      <c r="EI153" s="152">
        <v>42607</v>
      </c>
      <c r="EJ153" s="186">
        <v>2.8369999999999997</v>
      </c>
      <c r="EK153" s="49"/>
      <c r="EL153" s="187"/>
      <c r="EM153" s="152">
        <v>42607</v>
      </c>
      <c r="EN153" s="186">
        <v>3.0710000000000002</v>
      </c>
      <c r="EO153" s="49"/>
      <c r="EP153" s="187"/>
      <c r="EQ153" s="152">
        <v>42607</v>
      </c>
      <c r="ER153" s="186">
        <v>3.2040000000000002</v>
      </c>
      <c r="ES153" s="49"/>
      <c r="ET153" s="187"/>
      <c r="EU153" s="152">
        <v>42607</v>
      </c>
      <c r="EV153" s="186">
        <v>3.8260000000000001</v>
      </c>
      <c r="EW153" s="49"/>
      <c r="EX153" s="186"/>
      <c r="EY153" s="152">
        <v>42607</v>
      </c>
      <c r="EZ153" s="63"/>
      <c r="FA153" s="186"/>
      <c r="FB153" s="187"/>
      <c r="FC153" s="152">
        <v>42607</v>
      </c>
      <c r="FD153" s="186"/>
      <c r="FE153" s="49"/>
      <c r="FF153" s="186"/>
      <c r="FG153" s="152">
        <v>42607</v>
      </c>
      <c r="FH153" s="186"/>
      <c r="FI153" s="186"/>
      <c r="FJ153" s="187"/>
      <c r="FK153" s="152">
        <v>42607</v>
      </c>
      <c r="FL153" s="186"/>
      <c r="FM153" s="49"/>
      <c r="FN153" s="186"/>
      <c r="FO153" s="152">
        <v>42607</v>
      </c>
      <c r="FP153" s="186">
        <v>2.9319999999999999</v>
      </c>
      <c r="FQ153" s="186"/>
      <c r="FR153" s="187"/>
      <c r="FS153" s="152">
        <v>42607</v>
      </c>
      <c r="FT153" s="186">
        <v>3.36</v>
      </c>
      <c r="FU153" s="186"/>
      <c r="FV153" s="187"/>
      <c r="FW153" s="152">
        <v>42607</v>
      </c>
      <c r="FX153" s="186">
        <v>3.4580000000000002</v>
      </c>
      <c r="FY153" s="186"/>
      <c r="FZ153" s="187"/>
      <c r="GA153" s="152">
        <v>42607</v>
      </c>
      <c r="GB153" s="186"/>
      <c r="GC153" s="186"/>
      <c r="GD153" s="187"/>
      <c r="GE153" s="152">
        <v>42607</v>
      </c>
      <c r="GF153" s="186"/>
      <c r="GG153" s="49"/>
      <c r="GH153" s="186"/>
      <c r="GI153" s="152">
        <v>42607</v>
      </c>
      <c r="GJ153" s="186"/>
      <c r="GK153" s="186"/>
      <c r="GL153" s="187"/>
      <c r="GM153" s="152">
        <v>42607</v>
      </c>
      <c r="GN153" s="186"/>
      <c r="GO153" s="49"/>
      <c r="GP153" s="186"/>
      <c r="GQ153" s="152">
        <v>42607</v>
      </c>
      <c r="GR153" s="186">
        <v>2.88</v>
      </c>
      <c r="GS153" s="49"/>
      <c r="GT153" s="186"/>
      <c r="GU153" s="152">
        <v>42607</v>
      </c>
      <c r="GV153" s="186">
        <v>3.327</v>
      </c>
      <c r="GW153" s="49"/>
      <c r="GX153" s="186"/>
      <c r="GY153" s="152">
        <v>42607</v>
      </c>
      <c r="GZ153" s="186">
        <v>3.44</v>
      </c>
      <c r="HA153" s="186"/>
      <c r="HB153" s="187"/>
      <c r="HC153" s="152">
        <v>42607</v>
      </c>
      <c r="HD153" s="186">
        <v>3.641</v>
      </c>
      <c r="HE153" s="49"/>
      <c r="HF153" s="186"/>
      <c r="HG153" s="152">
        <v>42607</v>
      </c>
      <c r="HH153" s="186">
        <v>3.7839999999999998</v>
      </c>
      <c r="HI153" s="49"/>
      <c r="HJ153" s="187"/>
      <c r="HK153" s="152">
        <v>42607</v>
      </c>
      <c r="HL153" s="186">
        <v>4.218</v>
      </c>
      <c r="HM153" s="49"/>
      <c r="HN153" s="186"/>
      <c r="HO153" s="152">
        <v>42607</v>
      </c>
      <c r="HP153" s="186"/>
      <c r="HQ153" s="186"/>
      <c r="HR153" s="187"/>
      <c r="HS153" s="152">
        <v>42607</v>
      </c>
      <c r="HT153" s="186">
        <v>3.0830000000000002</v>
      </c>
      <c r="HU153" s="49"/>
      <c r="HV153" s="187"/>
      <c r="HW153" s="152">
        <v>42607</v>
      </c>
      <c r="HX153" s="186">
        <v>3.5289999999999999</v>
      </c>
      <c r="HY153" s="49"/>
      <c r="HZ153" s="186"/>
      <c r="IA153" s="152">
        <v>42607</v>
      </c>
      <c r="IB153" s="186">
        <v>3.1179999999999999</v>
      </c>
      <c r="IC153" s="186"/>
      <c r="ID153" s="187"/>
      <c r="IE153" s="152">
        <v>42607</v>
      </c>
      <c r="IF153" s="186">
        <v>3.516</v>
      </c>
      <c r="IG153" s="49"/>
      <c r="IH153" s="187"/>
      <c r="II153" s="152">
        <v>42607</v>
      </c>
      <c r="IJ153" s="186">
        <v>3.524</v>
      </c>
      <c r="IK153" s="49"/>
    </row>
    <row r="154" spans="2:245" x14ac:dyDescent="0.35">
      <c r="B154" s="187"/>
      <c r="C154" s="152">
        <v>42608</v>
      </c>
      <c r="D154" s="186"/>
      <c r="E154" s="186"/>
      <c r="F154" s="187"/>
      <c r="G154" s="152">
        <v>42608</v>
      </c>
      <c r="H154" s="186"/>
      <c r="I154" s="49"/>
      <c r="J154" s="186"/>
      <c r="K154" s="152">
        <v>42608</v>
      </c>
      <c r="L154" s="186">
        <v>2.7080000000000002</v>
      </c>
      <c r="M154" s="49"/>
      <c r="N154" s="187"/>
      <c r="O154" s="152">
        <v>42608</v>
      </c>
      <c r="P154" s="186">
        <v>2.5920000000000001</v>
      </c>
      <c r="Q154" s="49"/>
      <c r="R154" s="186"/>
      <c r="S154" s="152">
        <v>42608</v>
      </c>
      <c r="T154" s="186">
        <v>2.8140000000000001</v>
      </c>
      <c r="U154" s="186"/>
      <c r="V154" s="187"/>
      <c r="W154" s="152">
        <v>42608</v>
      </c>
      <c r="X154" s="186">
        <v>3.0550000000000002</v>
      </c>
      <c r="Y154" s="49"/>
      <c r="Z154" s="186"/>
      <c r="AA154" s="152">
        <v>42608</v>
      </c>
      <c r="AB154" s="186">
        <v>3.3109999999999999</v>
      </c>
      <c r="AC154" s="49"/>
      <c r="AD154" s="186"/>
      <c r="AE154" s="152">
        <v>42608</v>
      </c>
      <c r="AF154" s="186"/>
      <c r="AG154" s="186"/>
      <c r="AH154" s="187"/>
      <c r="AI154" s="152">
        <v>42608</v>
      </c>
      <c r="AJ154" s="186"/>
      <c r="AK154" s="49"/>
      <c r="AL154" s="186"/>
      <c r="AM154" s="152">
        <v>42608</v>
      </c>
      <c r="AN154" s="186">
        <v>2.702</v>
      </c>
      <c r="AO154" s="49"/>
      <c r="AP154" s="186"/>
      <c r="AQ154" s="152">
        <v>42608</v>
      </c>
      <c r="AR154" s="186">
        <v>3.19</v>
      </c>
      <c r="AS154" s="49"/>
      <c r="AT154" s="186"/>
      <c r="AU154" s="152">
        <v>42608</v>
      </c>
      <c r="AV154" s="186">
        <v>3.2629999999999999</v>
      </c>
      <c r="AW154" s="186"/>
      <c r="AX154" s="187"/>
      <c r="AY154" s="152">
        <v>42608</v>
      </c>
      <c r="AZ154" s="186">
        <v>3.46</v>
      </c>
      <c r="BA154" s="49"/>
      <c r="BB154" s="187"/>
      <c r="BC154" s="152">
        <v>42608</v>
      </c>
      <c r="BD154" s="186">
        <v>3.7749999999999999</v>
      </c>
      <c r="BE154" s="49"/>
      <c r="BF154" s="187"/>
      <c r="BG154" s="152">
        <v>42608</v>
      </c>
      <c r="BH154" s="186">
        <v>2.899</v>
      </c>
      <c r="BI154" s="49"/>
      <c r="BJ154" s="186"/>
      <c r="BK154" s="152">
        <v>42608</v>
      </c>
      <c r="BL154" s="186">
        <v>3.069</v>
      </c>
      <c r="BM154" s="186"/>
      <c r="BN154" s="187"/>
      <c r="BO154" s="152">
        <v>42608</v>
      </c>
      <c r="BP154" s="186">
        <v>3.282</v>
      </c>
      <c r="BQ154" s="49"/>
      <c r="BR154" s="186"/>
      <c r="BS154" s="152">
        <v>42608</v>
      </c>
      <c r="BT154" s="186">
        <v>3.76</v>
      </c>
      <c r="BU154" s="49"/>
      <c r="BV154" s="186"/>
      <c r="BW154" s="152">
        <v>42608</v>
      </c>
      <c r="BX154" s="186"/>
      <c r="BY154" s="186"/>
      <c r="BZ154" s="187"/>
      <c r="CA154" s="152">
        <v>42608</v>
      </c>
      <c r="CB154" s="186">
        <v>3.37</v>
      </c>
      <c r="CC154" s="49"/>
      <c r="CD154" s="187"/>
      <c r="CE154" s="152">
        <v>42608</v>
      </c>
      <c r="CF154" s="186">
        <v>3.746</v>
      </c>
      <c r="CG154" s="49"/>
      <c r="CH154" s="186"/>
      <c r="CI154" s="152">
        <v>42608</v>
      </c>
      <c r="CJ154" s="186">
        <v>3.4529999999999998</v>
      </c>
      <c r="CK154" s="186"/>
      <c r="CL154" s="187"/>
      <c r="CM154" s="152">
        <v>42608</v>
      </c>
      <c r="CN154" s="186"/>
      <c r="CO154" s="49"/>
      <c r="CP154" s="186"/>
      <c r="CQ154" s="152">
        <v>42608</v>
      </c>
      <c r="CR154" s="186">
        <v>2.9630000000000001</v>
      </c>
      <c r="CS154" s="186"/>
      <c r="CT154" s="187"/>
      <c r="CU154" s="152">
        <v>42608</v>
      </c>
      <c r="CV154" s="186">
        <v>3.1920000000000002</v>
      </c>
      <c r="CW154" s="49"/>
      <c r="CX154" s="187"/>
      <c r="CY154" s="152">
        <v>42608</v>
      </c>
      <c r="CZ154" s="186">
        <v>3.1909999999999998</v>
      </c>
      <c r="DA154" s="49"/>
      <c r="DB154" s="186"/>
      <c r="DC154" s="152">
        <v>42608</v>
      </c>
      <c r="DD154" s="186">
        <v>3.4699999999999998</v>
      </c>
      <c r="DE154" s="186"/>
      <c r="DF154" s="190"/>
      <c r="DG154" s="194">
        <v>42608</v>
      </c>
      <c r="DH154" s="247">
        <v>3.4550000000000001</v>
      </c>
      <c r="DI154" s="191"/>
      <c r="DJ154" s="187"/>
      <c r="DK154" s="152">
        <v>42608</v>
      </c>
      <c r="DL154" s="186"/>
      <c r="DM154" s="49"/>
      <c r="DN154" s="186"/>
      <c r="DO154" s="152">
        <v>42608</v>
      </c>
      <c r="DP154" s="186"/>
      <c r="DQ154" s="186"/>
      <c r="DR154" s="187"/>
      <c r="DS154" s="152">
        <v>42608</v>
      </c>
      <c r="DT154" s="186">
        <v>2.5880000000000001</v>
      </c>
      <c r="DU154" s="49"/>
      <c r="DV154" s="187"/>
      <c r="DW154" s="152">
        <v>42608</v>
      </c>
      <c r="DX154" s="186">
        <v>2.6349999999999998</v>
      </c>
      <c r="DY154" s="49"/>
      <c r="DZ154" s="187"/>
      <c r="EA154" s="152">
        <v>42608</v>
      </c>
      <c r="EB154" s="186">
        <v>2.7039999999999997</v>
      </c>
      <c r="EC154" s="49"/>
      <c r="ED154" s="186"/>
      <c r="EE154" s="152">
        <v>42608</v>
      </c>
      <c r="EF154" s="186">
        <v>2.7679999999999998</v>
      </c>
      <c r="EG154" s="186"/>
      <c r="EH154" s="187"/>
      <c r="EI154" s="152">
        <v>42608</v>
      </c>
      <c r="EJ154" s="186">
        <v>2.839</v>
      </c>
      <c r="EK154" s="49"/>
      <c r="EL154" s="187"/>
      <c r="EM154" s="152">
        <v>42608</v>
      </c>
      <c r="EN154" s="186">
        <v>3.07</v>
      </c>
      <c r="EO154" s="49"/>
      <c r="EP154" s="187"/>
      <c r="EQ154" s="152">
        <v>42608</v>
      </c>
      <c r="ER154" s="186">
        <v>3.2050000000000001</v>
      </c>
      <c r="ES154" s="49"/>
      <c r="ET154" s="187"/>
      <c r="EU154" s="152">
        <v>42608</v>
      </c>
      <c r="EV154" s="186">
        <v>3.8250000000000002</v>
      </c>
      <c r="EW154" s="49"/>
      <c r="EX154" s="186"/>
      <c r="EY154" s="152">
        <v>42608</v>
      </c>
      <c r="EZ154" s="63"/>
      <c r="FA154" s="186"/>
      <c r="FB154" s="187"/>
      <c r="FC154" s="152">
        <v>42608</v>
      </c>
      <c r="FD154" s="186"/>
      <c r="FE154" s="49"/>
      <c r="FF154" s="186"/>
      <c r="FG154" s="152">
        <v>42608</v>
      </c>
      <c r="FH154" s="186"/>
      <c r="FI154" s="186"/>
      <c r="FJ154" s="187"/>
      <c r="FK154" s="152">
        <v>42608</v>
      </c>
      <c r="FL154" s="186"/>
      <c r="FM154" s="49"/>
      <c r="FN154" s="186"/>
      <c r="FO154" s="152">
        <v>42608</v>
      </c>
      <c r="FP154" s="186">
        <v>2.9340000000000002</v>
      </c>
      <c r="FQ154" s="186"/>
      <c r="FR154" s="187"/>
      <c r="FS154" s="152">
        <v>42608</v>
      </c>
      <c r="FT154" s="186">
        <v>3.3620000000000001</v>
      </c>
      <c r="FU154" s="186"/>
      <c r="FV154" s="187"/>
      <c r="FW154" s="152">
        <v>42608</v>
      </c>
      <c r="FX154" s="186">
        <v>3.456</v>
      </c>
      <c r="FY154" s="186"/>
      <c r="FZ154" s="187"/>
      <c r="GA154" s="152">
        <v>42608</v>
      </c>
      <c r="GB154" s="186"/>
      <c r="GC154" s="186"/>
      <c r="GD154" s="187"/>
      <c r="GE154" s="152">
        <v>42608</v>
      </c>
      <c r="GF154" s="186"/>
      <c r="GG154" s="49"/>
      <c r="GH154" s="186"/>
      <c r="GI154" s="152">
        <v>42608</v>
      </c>
      <c r="GJ154" s="186"/>
      <c r="GK154" s="186"/>
      <c r="GL154" s="187"/>
      <c r="GM154" s="152">
        <v>42608</v>
      </c>
      <c r="GN154" s="186"/>
      <c r="GO154" s="49"/>
      <c r="GP154" s="186"/>
      <c r="GQ154" s="152">
        <v>42608</v>
      </c>
      <c r="GR154" s="186">
        <v>2.8839999999999999</v>
      </c>
      <c r="GS154" s="49"/>
      <c r="GT154" s="186"/>
      <c r="GU154" s="152">
        <v>42608</v>
      </c>
      <c r="GV154" s="186">
        <v>3.3290000000000002</v>
      </c>
      <c r="GW154" s="49"/>
      <c r="GX154" s="186"/>
      <c r="GY154" s="152">
        <v>42608</v>
      </c>
      <c r="GZ154" s="186">
        <v>3.4409999999999998</v>
      </c>
      <c r="HA154" s="186"/>
      <c r="HB154" s="187"/>
      <c r="HC154" s="152">
        <v>42608</v>
      </c>
      <c r="HD154" s="186">
        <v>3.6440000000000001</v>
      </c>
      <c r="HE154" s="49"/>
      <c r="HF154" s="186"/>
      <c r="HG154" s="152">
        <v>42608</v>
      </c>
      <c r="HH154" s="186">
        <v>3.782</v>
      </c>
      <c r="HI154" s="49"/>
      <c r="HJ154" s="187"/>
      <c r="HK154" s="152">
        <v>42608</v>
      </c>
      <c r="HL154" s="186">
        <v>4.2169999999999996</v>
      </c>
      <c r="HM154" s="49"/>
      <c r="HN154" s="186"/>
      <c r="HO154" s="152">
        <v>42608</v>
      </c>
      <c r="HP154" s="186"/>
      <c r="HQ154" s="186"/>
      <c r="HR154" s="187"/>
      <c r="HS154" s="152">
        <v>42608</v>
      </c>
      <c r="HT154" s="186">
        <v>3.0880000000000001</v>
      </c>
      <c r="HU154" s="49"/>
      <c r="HV154" s="187"/>
      <c r="HW154" s="152">
        <v>42608</v>
      </c>
      <c r="HX154" s="186">
        <v>3.5300000000000002</v>
      </c>
      <c r="HY154" s="49"/>
      <c r="HZ154" s="186"/>
      <c r="IA154" s="152">
        <v>42608</v>
      </c>
      <c r="IB154" s="186">
        <v>3.12</v>
      </c>
      <c r="IC154" s="186"/>
      <c r="ID154" s="187"/>
      <c r="IE154" s="152">
        <v>42608</v>
      </c>
      <c r="IF154" s="186">
        <v>3.5209999999999999</v>
      </c>
      <c r="IG154" s="49"/>
      <c r="IH154" s="187"/>
      <c r="II154" s="152">
        <v>42608</v>
      </c>
      <c r="IJ154" s="186">
        <v>3.528</v>
      </c>
      <c r="IK154" s="49"/>
    </row>
    <row r="155" spans="2:245" x14ac:dyDescent="0.35">
      <c r="B155" s="187"/>
      <c r="C155" s="152">
        <v>42611</v>
      </c>
      <c r="D155" s="186"/>
      <c r="E155" s="186"/>
      <c r="F155" s="187"/>
      <c r="G155" s="152">
        <v>42611</v>
      </c>
      <c r="H155" s="186"/>
      <c r="I155" s="49"/>
      <c r="J155" s="186"/>
      <c r="K155" s="152">
        <v>42611</v>
      </c>
      <c r="L155" s="186">
        <v>2.7170000000000001</v>
      </c>
      <c r="M155" s="49"/>
      <c r="N155" s="187"/>
      <c r="O155" s="152">
        <v>42611</v>
      </c>
      <c r="P155" s="186">
        <v>2.6070000000000002</v>
      </c>
      <c r="Q155" s="49"/>
      <c r="R155" s="186"/>
      <c r="S155" s="152">
        <v>42611</v>
      </c>
      <c r="T155" s="186">
        <v>2.82</v>
      </c>
      <c r="U155" s="186"/>
      <c r="V155" s="187"/>
      <c r="W155" s="152">
        <v>42611</v>
      </c>
      <c r="X155" s="186">
        <v>3.0670000000000002</v>
      </c>
      <c r="Y155" s="49"/>
      <c r="Z155" s="186"/>
      <c r="AA155" s="152">
        <v>42611</v>
      </c>
      <c r="AB155" s="186">
        <v>3.3239999999999998</v>
      </c>
      <c r="AC155" s="49"/>
      <c r="AD155" s="186"/>
      <c r="AE155" s="152">
        <v>42611</v>
      </c>
      <c r="AF155" s="186"/>
      <c r="AG155" s="186"/>
      <c r="AH155" s="187"/>
      <c r="AI155" s="152">
        <v>42611</v>
      </c>
      <c r="AJ155" s="186"/>
      <c r="AK155" s="49"/>
      <c r="AL155" s="186"/>
      <c r="AM155" s="152">
        <v>42611</v>
      </c>
      <c r="AN155" s="186">
        <v>2.669</v>
      </c>
      <c r="AO155" s="49"/>
      <c r="AP155" s="186"/>
      <c r="AQ155" s="152">
        <v>42611</v>
      </c>
      <c r="AR155" s="186">
        <v>3.198</v>
      </c>
      <c r="AS155" s="49"/>
      <c r="AT155" s="186"/>
      <c r="AU155" s="152">
        <v>42611</v>
      </c>
      <c r="AV155" s="186">
        <v>3.2709999999999999</v>
      </c>
      <c r="AW155" s="186"/>
      <c r="AX155" s="187"/>
      <c r="AY155" s="152">
        <v>42611</v>
      </c>
      <c r="AZ155" s="186">
        <v>3.4740000000000002</v>
      </c>
      <c r="BA155" s="49"/>
      <c r="BB155" s="187"/>
      <c r="BC155" s="152">
        <v>42611</v>
      </c>
      <c r="BD155" s="186">
        <v>3.7890000000000001</v>
      </c>
      <c r="BE155" s="49"/>
      <c r="BF155" s="187"/>
      <c r="BG155" s="152">
        <v>42611</v>
      </c>
      <c r="BH155" s="186">
        <v>2.8929999999999998</v>
      </c>
      <c r="BI155" s="49"/>
      <c r="BJ155" s="186"/>
      <c r="BK155" s="152">
        <v>42611</v>
      </c>
      <c r="BL155" s="186">
        <v>3.0739999999999998</v>
      </c>
      <c r="BM155" s="186"/>
      <c r="BN155" s="187"/>
      <c r="BO155" s="152">
        <v>42611</v>
      </c>
      <c r="BP155" s="186">
        <v>3.2890000000000001</v>
      </c>
      <c r="BQ155" s="49"/>
      <c r="BR155" s="186"/>
      <c r="BS155" s="152">
        <v>42611</v>
      </c>
      <c r="BT155" s="186">
        <v>3.7749999999999999</v>
      </c>
      <c r="BU155" s="49"/>
      <c r="BV155" s="186"/>
      <c r="BW155" s="152">
        <v>42611</v>
      </c>
      <c r="BX155" s="186"/>
      <c r="BY155" s="186"/>
      <c r="BZ155" s="187"/>
      <c r="CA155" s="152">
        <v>42611</v>
      </c>
      <c r="CB155" s="186">
        <v>3.3780000000000001</v>
      </c>
      <c r="CC155" s="49"/>
      <c r="CD155" s="187"/>
      <c r="CE155" s="152">
        <v>42611</v>
      </c>
      <c r="CF155" s="186">
        <v>3.7610000000000001</v>
      </c>
      <c r="CG155" s="49"/>
      <c r="CH155" s="186"/>
      <c r="CI155" s="152">
        <v>42611</v>
      </c>
      <c r="CJ155" s="186">
        <v>3.4649999999999999</v>
      </c>
      <c r="CK155" s="186"/>
      <c r="CL155" s="187"/>
      <c r="CM155" s="152">
        <v>42611</v>
      </c>
      <c r="CN155" s="186"/>
      <c r="CO155" s="49"/>
      <c r="CP155" s="186"/>
      <c r="CQ155" s="152">
        <v>42611</v>
      </c>
      <c r="CR155" s="186">
        <v>2.9830000000000001</v>
      </c>
      <c r="CS155" s="186"/>
      <c r="CT155" s="187"/>
      <c r="CU155" s="152">
        <v>42611</v>
      </c>
      <c r="CV155" s="186">
        <v>3.2610000000000001</v>
      </c>
      <c r="CW155" s="49"/>
      <c r="CX155" s="187"/>
      <c r="CY155" s="152">
        <v>42611</v>
      </c>
      <c r="CZ155" s="186">
        <v>3.1960000000000002</v>
      </c>
      <c r="DA155" s="49"/>
      <c r="DB155" s="186"/>
      <c r="DC155" s="152">
        <v>42611</v>
      </c>
      <c r="DD155" s="186">
        <v>3.476</v>
      </c>
      <c r="DE155" s="186"/>
      <c r="DF155" s="190"/>
      <c r="DG155" s="194">
        <v>42611</v>
      </c>
      <c r="DH155" s="247">
        <v>3.4699999999999998</v>
      </c>
      <c r="DI155" s="191"/>
      <c r="DJ155" s="187"/>
      <c r="DK155" s="152">
        <v>42611</v>
      </c>
      <c r="DL155" s="186"/>
      <c r="DM155" s="49"/>
      <c r="DN155" s="186"/>
      <c r="DO155" s="152">
        <v>42611</v>
      </c>
      <c r="DP155" s="186"/>
      <c r="DQ155" s="186"/>
      <c r="DR155" s="187"/>
      <c r="DS155" s="152">
        <v>42611</v>
      </c>
      <c r="DT155" s="186">
        <v>2.6070000000000002</v>
      </c>
      <c r="DU155" s="49"/>
      <c r="DV155" s="187"/>
      <c r="DW155" s="152">
        <v>42611</v>
      </c>
      <c r="DX155" s="186">
        <v>2.64</v>
      </c>
      <c r="DY155" s="49"/>
      <c r="DZ155" s="187"/>
      <c r="EA155" s="152">
        <v>42611</v>
      </c>
      <c r="EB155" s="186">
        <v>2.7109999999999999</v>
      </c>
      <c r="EC155" s="49"/>
      <c r="ED155" s="186"/>
      <c r="EE155" s="152">
        <v>42611</v>
      </c>
      <c r="EF155" s="186">
        <v>2.774</v>
      </c>
      <c r="EG155" s="186"/>
      <c r="EH155" s="187"/>
      <c r="EI155" s="152">
        <v>42611</v>
      </c>
      <c r="EJ155" s="186">
        <v>2.847</v>
      </c>
      <c r="EK155" s="49"/>
      <c r="EL155" s="187"/>
      <c r="EM155" s="152">
        <v>42611</v>
      </c>
      <c r="EN155" s="186">
        <v>3.0830000000000002</v>
      </c>
      <c r="EO155" s="49"/>
      <c r="EP155" s="187"/>
      <c r="EQ155" s="152">
        <v>42611</v>
      </c>
      <c r="ER155" s="186">
        <v>3.22</v>
      </c>
      <c r="ES155" s="49"/>
      <c r="ET155" s="187"/>
      <c r="EU155" s="152">
        <v>42611</v>
      </c>
      <c r="EV155" s="186">
        <v>3.85</v>
      </c>
      <c r="EW155" s="49"/>
      <c r="EX155" s="186"/>
      <c r="EY155" s="152">
        <v>42611</v>
      </c>
      <c r="EZ155" s="63"/>
      <c r="FA155" s="186"/>
      <c r="FB155" s="187"/>
      <c r="FC155" s="152">
        <v>42611</v>
      </c>
      <c r="FD155" s="186"/>
      <c r="FE155" s="49"/>
      <c r="FF155" s="186"/>
      <c r="FG155" s="152">
        <v>42611</v>
      </c>
      <c r="FH155" s="186"/>
      <c r="FI155" s="186"/>
      <c r="FJ155" s="187"/>
      <c r="FK155" s="152">
        <v>42611</v>
      </c>
      <c r="FL155" s="186"/>
      <c r="FM155" s="49"/>
      <c r="FN155" s="186"/>
      <c r="FO155" s="152">
        <v>42611</v>
      </c>
      <c r="FP155" s="186">
        <v>2.9290000000000003</v>
      </c>
      <c r="FQ155" s="186"/>
      <c r="FR155" s="187"/>
      <c r="FS155" s="152">
        <v>42611</v>
      </c>
      <c r="FT155" s="186">
        <v>3.3660000000000001</v>
      </c>
      <c r="FU155" s="186"/>
      <c r="FV155" s="187"/>
      <c r="FW155" s="152">
        <v>42611</v>
      </c>
      <c r="FX155" s="186">
        <v>3.456</v>
      </c>
      <c r="FY155" s="186"/>
      <c r="FZ155" s="187"/>
      <c r="GA155" s="152">
        <v>42611</v>
      </c>
      <c r="GB155" s="186"/>
      <c r="GC155" s="186"/>
      <c r="GD155" s="187"/>
      <c r="GE155" s="152">
        <v>42611</v>
      </c>
      <c r="GF155" s="186"/>
      <c r="GG155" s="49"/>
      <c r="GH155" s="186"/>
      <c r="GI155" s="152">
        <v>42611</v>
      </c>
      <c r="GJ155" s="186"/>
      <c r="GK155" s="186"/>
      <c r="GL155" s="187"/>
      <c r="GM155" s="152">
        <v>42611</v>
      </c>
      <c r="GN155" s="186"/>
      <c r="GO155" s="49"/>
      <c r="GP155" s="186"/>
      <c r="GQ155" s="152">
        <v>42611</v>
      </c>
      <c r="GR155" s="186">
        <v>2.899</v>
      </c>
      <c r="GS155" s="49"/>
      <c r="GT155" s="186"/>
      <c r="GU155" s="152">
        <v>42611</v>
      </c>
      <c r="GV155" s="186">
        <v>3.335</v>
      </c>
      <c r="GW155" s="49"/>
      <c r="GX155" s="186"/>
      <c r="GY155" s="152">
        <v>42611</v>
      </c>
      <c r="GZ155" s="186">
        <v>3.456</v>
      </c>
      <c r="HA155" s="186"/>
      <c r="HB155" s="187"/>
      <c r="HC155" s="152">
        <v>42611</v>
      </c>
      <c r="HD155" s="186">
        <v>3.6579999999999999</v>
      </c>
      <c r="HE155" s="49"/>
      <c r="HF155" s="186"/>
      <c r="HG155" s="152">
        <v>42611</v>
      </c>
      <c r="HH155" s="186">
        <v>3.7960000000000003</v>
      </c>
      <c r="HI155" s="49"/>
      <c r="HJ155" s="187"/>
      <c r="HK155" s="152">
        <v>42611</v>
      </c>
      <c r="HL155" s="186">
        <v>4.2379999999999995</v>
      </c>
      <c r="HM155" s="49"/>
      <c r="HN155" s="186"/>
      <c r="HO155" s="152">
        <v>42611</v>
      </c>
      <c r="HP155" s="186"/>
      <c r="HQ155" s="186"/>
      <c r="HR155" s="187"/>
      <c r="HS155" s="152">
        <v>42611</v>
      </c>
      <c r="HT155" s="186">
        <v>3.1070000000000002</v>
      </c>
      <c r="HU155" s="49"/>
      <c r="HV155" s="187"/>
      <c r="HW155" s="152">
        <v>42611</v>
      </c>
      <c r="HX155" s="186">
        <v>3.5460000000000003</v>
      </c>
      <c r="HY155" s="49"/>
      <c r="HZ155" s="186"/>
      <c r="IA155" s="152">
        <v>42611</v>
      </c>
      <c r="IB155" s="186">
        <v>3.1269999999999998</v>
      </c>
      <c r="IC155" s="186"/>
      <c r="ID155" s="187"/>
      <c r="IE155" s="152">
        <v>42611</v>
      </c>
      <c r="IF155" s="186">
        <v>3.5350000000000001</v>
      </c>
      <c r="IG155" s="49"/>
      <c r="IH155" s="187"/>
      <c r="II155" s="152">
        <v>42611</v>
      </c>
      <c r="IJ155" s="186">
        <v>3.54</v>
      </c>
      <c r="IK155" s="49"/>
    </row>
    <row r="156" spans="2:245" x14ac:dyDescent="0.35">
      <c r="B156" s="187"/>
      <c r="C156" s="152">
        <v>42612</v>
      </c>
      <c r="D156" s="186"/>
      <c r="E156" s="186"/>
      <c r="F156" s="187"/>
      <c r="G156" s="152">
        <v>42612</v>
      </c>
      <c r="H156" s="186"/>
      <c r="I156" s="49"/>
      <c r="J156" s="186"/>
      <c r="K156" s="152">
        <v>42612</v>
      </c>
      <c r="L156" s="186">
        <v>2.7269999999999999</v>
      </c>
      <c r="M156" s="49"/>
      <c r="N156" s="187"/>
      <c r="O156" s="152">
        <v>42612</v>
      </c>
      <c r="P156" s="186">
        <v>2.6120000000000001</v>
      </c>
      <c r="Q156" s="49"/>
      <c r="R156" s="186"/>
      <c r="S156" s="152">
        <v>42612</v>
      </c>
      <c r="T156" s="186">
        <v>2.8159999999999998</v>
      </c>
      <c r="U156" s="186"/>
      <c r="V156" s="187"/>
      <c r="W156" s="152">
        <v>42612</v>
      </c>
      <c r="X156" s="186">
        <v>3.0569999999999999</v>
      </c>
      <c r="Y156" s="49"/>
      <c r="Z156" s="186"/>
      <c r="AA156" s="152">
        <v>42612</v>
      </c>
      <c r="AB156" s="186">
        <v>3.3090000000000002</v>
      </c>
      <c r="AC156" s="49"/>
      <c r="AD156" s="186"/>
      <c r="AE156" s="152">
        <v>42612</v>
      </c>
      <c r="AF156" s="186"/>
      <c r="AG156" s="186"/>
      <c r="AH156" s="187"/>
      <c r="AI156" s="152">
        <v>42612</v>
      </c>
      <c r="AJ156" s="186"/>
      <c r="AK156" s="49"/>
      <c r="AL156" s="186"/>
      <c r="AM156" s="152">
        <v>42612</v>
      </c>
      <c r="AN156" s="186">
        <v>2.6659999999999999</v>
      </c>
      <c r="AO156" s="49"/>
      <c r="AP156" s="186"/>
      <c r="AQ156" s="152">
        <v>42612</v>
      </c>
      <c r="AR156" s="186">
        <v>3.1960000000000002</v>
      </c>
      <c r="AS156" s="49"/>
      <c r="AT156" s="186"/>
      <c r="AU156" s="152">
        <v>42612</v>
      </c>
      <c r="AV156" s="186">
        <v>3.2669999999999999</v>
      </c>
      <c r="AW156" s="186"/>
      <c r="AX156" s="187"/>
      <c r="AY156" s="152">
        <v>42612</v>
      </c>
      <c r="AZ156" s="186">
        <v>3.476</v>
      </c>
      <c r="BA156" s="49"/>
      <c r="BB156" s="187"/>
      <c r="BC156" s="152">
        <v>42612</v>
      </c>
      <c r="BD156" s="186">
        <v>3.7679999999999998</v>
      </c>
      <c r="BE156" s="49"/>
      <c r="BF156" s="187"/>
      <c r="BG156" s="152">
        <v>42612</v>
      </c>
      <c r="BH156" s="186">
        <v>2.911</v>
      </c>
      <c r="BI156" s="49"/>
      <c r="BJ156" s="186"/>
      <c r="BK156" s="152">
        <v>42612</v>
      </c>
      <c r="BL156" s="186">
        <v>3.0760000000000001</v>
      </c>
      <c r="BM156" s="186"/>
      <c r="BN156" s="187"/>
      <c r="BO156" s="152">
        <v>42612</v>
      </c>
      <c r="BP156" s="186">
        <v>3.286</v>
      </c>
      <c r="BQ156" s="49"/>
      <c r="BR156" s="186"/>
      <c r="BS156" s="152">
        <v>42612</v>
      </c>
      <c r="BT156" s="186">
        <v>3.754</v>
      </c>
      <c r="BU156" s="49"/>
      <c r="BV156" s="186"/>
      <c r="BW156" s="152">
        <v>42612</v>
      </c>
      <c r="BX156" s="186"/>
      <c r="BY156" s="186"/>
      <c r="BZ156" s="187"/>
      <c r="CA156" s="152">
        <v>42612</v>
      </c>
      <c r="CB156" s="186">
        <v>3.3679999999999999</v>
      </c>
      <c r="CC156" s="49"/>
      <c r="CD156" s="187"/>
      <c r="CE156" s="152">
        <v>42612</v>
      </c>
      <c r="CF156" s="186">
        <v>3.7490000000000001</v>
      </c>
      <c r="CG156" s="49"/>
      <c r="CH156" s="186"/>
      <c r="CI156" s="152">
        <v>42612</v>
      </c>
      <c r="CJ156" s="186">
        <v>3.4590000000000001</v>
      </c>
      <c r="CK156" s="186"/>
      <c r="CL156" s="187"/>
      <c r="CM156" s="152">
        <v>42612</v>
      </c>
      <c r="CN156" s="186"/>
      <c r="CO156" s="49"/>
      <c r="CP156" s="186"/>
      <c r="CQ156" s="152">
        <v>42612</v>
      </c>
      <c r="CR156" s="186">
        <v>2.98</v>
      </c>
      <c r="CS156" s="186"/>
      <c r="CT156" s="187"/>
      <c r="CU156" s="152">
        <v>42612</v>
      </c>
      <c r="CV156" s="186">
        <v>3.2040000000000002</v>
      </c>
      <c r="CW156" s="49"/>
      <c r="CX156" s="187"/>
      <c r="CY156" s="152">
        <v>42612</v>
      </c>
      <c r="CZ156" s="186">
        <v>3.1989999999999998</v>
      </c>
      <c r="DA156" s="49"/>
      <c r="DB156" s="186"/>
      <c r="DC156" s="152">
        <v>42612</v>
      </c>
      <c r="DD156" s="186">
        <v>3.4729999999999999</v>
      </c>
      <c r="DE156" s="186"/>
      <c r="DF156" s="190"/>
      <c r="DG156" s="194">
        <v>42612</v>
      </c>
      <c r="DH156" s="247">
        <v>3.4580000000000002</v>
      </c>
      <c r="DI156" s="191"/>
      <c r="DJ156" s="187"/>
      <c r="DK156" s="152">
        <v>42612</v>
      </c>
      <c r="DL156" s="186"/>
      <c r="DM156" s="49"/>
      <c r="DN156" s="186"/>
      <c r="DO156" s="152">
        <v>42612</v>
      </c>
      <c r="DP156" s="186"/>
      <c r="DQ156" s="186"/>
      <c r="DR156" s="187"/>
      <c r="DS156" s="152">
        <v>42612</v>
      </c>
      <c r="DT156" s="186">
        <v>2.621</v>
      </c>
      <c r="DU156" s="49"/>
      <c r="DV156" s="187"/>
      <c r="DW156" s="152">
        <v>42612</v>
      </c>
      <c r="DX156" s="186">
        <v>2.6429999999999998</v>
      </c>
      <c r="DY156" s="49"/>
      <c r="DZ156" s="187"/>
      <c r="EA156" s="152">
        <v>42612</v>
      </c>
      <c r="EB156" s="186">
        <v>2.71</v>
      </c>
      <c r="EC156" s="49"/>
      <c r="ED156" s="186"/>
      <c r="EE156" s="152">
        <v>42612</v>
      </c>
      <c r="EF156" s="186">
        <v>2.7720000000000002</v>
      </c>
      <c r="EG156" s="186"/>
      <c r="EH156" s="187"/>
      <c r="EI156" s="152">
        <v>42612</v>
      </c>
      <c r="EJ156" s="186">
        <v>2.843</v>
      </c>
      <c r="EK156" s="49"/>
      <c r="EL156" s="187"/>
      <c r="EM156" s="152">
        <v>42612</v>
      </c>
      <c r="EN156" s="186">
        <v>3.0649999999999999</v>
      </c>
      <c r="EO156" s="49"/>
      <c r="EP156" s="187"/>
      <c r="EQ156" s="152">
        <v>42612</v>
      </c>
      <c r="ER156" s="186">
        <v>3.2029999999999998</v>
      </c>
      <c r="ES156" s="49"/>
      <c r="ET156" s="187"/>
      <c r="EU156" s="152">
        <v>42612</v>
      </c>
      <c r="EV156" s="186">
        <v>3.8170000000000002</v>
      </c>
      <c r="EW156" s="49"/>
      <c r="EX156" s="186"/>
      <c r="EY156" s="152">
        <v>42612</v>
      </c>
      <c r="EZ156" s="63"/>
      <c r="FA156" s="186"/>
      <c r="FB156" s="187"/>
      <c r="FC156" s="152">
        <v>42612</v>
      </c>
      <c r="FD156" s="186"/>
      <c r="FE156" s="49"/>
      <c r="FF156" s="186"/>
      <c r="FG156" s="152">
        <v>42612</v>
      </c>
      <c r="FH156" s="186"/>
      <c r="FI156" s="186"/>
      <c r="FJ156" s="187"/>
      <c r="FK156" s="152">
        <v>42612</v>
      </c>
      <c r="FL156" s="186"/>
      <c r="FM156" s="49"/>
      <c r="FN156" s="186"/>
      <c r="FO156" s="152">
        <v>42612</v>
      </c>
      <c r="FP156" s="186">
        <v>2.9279999999999999</v>
      </c>
      <c r="FQ156" s="186"/>
      <c r="FR156" s="187"/>
      <c r="FS156" s="152">
        <v>42612</v>
      </c>
      <c r="FT156" s="186">
        <v>3.3570000000000002</v>
      </c>
      <c r="FU156" s="186"/>
      <c r="FV156" s="187"/>
      <c r="FW156" s="152">
        <v>42612</v>
      </c>
      <c r="FX156" s="186">
        <v>3.4449999999999998</v>
      </c>
      <c r="FY156" s="186"/>
      <c r="FZ156" s="187"/>
      <c r="GA156" s="152">
        <v>42612</v>
      </c>
      <c r="GB156" s="186"/>
      <c r="GC156" s="186"/>
      <c r="GD156" s="187"/>
      <c r="GE156" s="152">
        <v>42612</v>
      </c>
      <c r="GF156" s="186"/>
      <c r="GG156" s="49"/>
      <c r="GH156" s="186"/>
      <c r="GI156" s="152">
        <v>42612</v>
      </c>
      <c r="GJ156" s="186"/>
      <c r="GK156" s="186"/>
      <c r="GL156" s="187"/>
      <c r="GM156" s="152">
        <v>42612</v>
      </c>
      <c r="GN156" s="186"/>
      <c r="GO156" s="49"/>
      <c r="GP156" s="186"/>
      <c r="GQ156" s="152">
        <v>42612</v>
      </c>
      <c r="GR156" s="186">
        <v>2.9039999999999999</v>
      </c>
      <c r="GS156" s="49"/>
      <c r="GT156" s="186"/>
      <c r="GU156" s="152">
        <v>42612</v>
      </c>
      <c r="GV156" s="186">
        <v>3.3319999999999999</v>
      </c>
      <c r="GW156" s="49"/>
      <c r="GX156" s="186"/>
      <c r="GY156" s="152">
        <v>42612</v>
      </c>
      <c r="GZ156" s="186">
        <v>3.4449999999999998</v>
      </c>
      <c r="HA156" s="186"/>
      <c r="HB156" s="187"/>
      <c r="HC156" s="152">
        <v>42612</v>
      </c>
      <c r="HD156" s="186">
        <v>3.6440000000000001</v>
      </c>
      <c r="HE156" s="49"/>
      <c r="HF156" s="186"/>
      <c r="HG156" s="152">
        <v>42612</v>
      </c>
      <c r="HH156" s="186">
        <v>3.7749999999999999</v>
      </c>
      <c r="HI156" s="49"/>
      <c r="HJ156" s="187"/>
      <c r="HK156" s="152">
        <v>42612</v>
      </c>
      <c r="HL156" s="186">
        <v>4.2009999999999996</v>
      </c>
      <c r="HM156" s="49"/>
      <c r="HN156" s="186"/>
      <c r="HO156" s="152">
        <v>42612</v>
      </c>
      <c r="HP156" s="186"/>
      <c r="HQ156" s="186"/>
      <c r="HR156" s="187"/>
      <c r="HS156" s="152">
        <v>42612</v>
      </c>
      <c r="HT156" s="186">
        <v>3.1259999999999999</v>
      </c>
      <c r="HU156" s="49"/>
      <c r="HV156" s="187"/>
      <c r="HW156" s="152">
        <v>42612</v>
      </c>
      <c r="HX156" s="186">
        <v>3.524</v>
      </c>
      <c r="HY156" s="49"/>
      <c r="HZ156" s="186"/>
      <c r="IA156" s="152">
        <v>42612</v>
      </c>
      <c r="IB156" s="186">
        <v>3.1240000000000001</v>
      </c>
      <c r="IC156" s="186"/>
      <c r="ID156" s="187"/>
      <c r="IE156" s="152">
        <v>42612</v>
      </c>
      <c r="IF156" s="186">
        <v>3.5270000000000001</v>
      </c>
      <c r="IG156" s="49"/>
      <c r="IH156" s="187"/>
      <c r="II156" s="152">
        <v>42612</v>
      </c>
      <c r="IJ156" s="186">
        <v>3.5489999999999999</v>
      </c>
      <c r="IK156" s="49"/>
    </row>
    <row r="157" spans="2:245" x14ac:dyDescent="0.35">
      <c r="B157" s="187"/>
      <c r="C157" s="152">
        <v>42613</v>
      </c>
      <c r="D157" s="186"/>
      <c r="E157" s="186"/>
      <c r="F157" s="187"/>
      <c r="G157" s="152">
        <v>42613</v>
      </c>
      <c r="H157" s="186"/>
      <c r="I157" s="49"/>
      <c r="J157" s="186"/>
      <c r="K157" s="152">
        <v>42613</v>
      </c>
      <c r="L157" s="186">
        <v>2.7370000000000001</v>
      </c>
      <c r="M157" s="49"/>
      <c r="N157" s="187"/>
      <c r="O157" s="152">
        <v>42613</v>
      </c>
      <c r="P157" s="186">
        <v>2.6310000000000002</v>
      </c>
      <c r="Q157" s="49"/>
      <c r="R157" s="186"/>
      <c r="S157" s="152">
        <v>42613</v>
      </c>
      <c r="T157" s="186">
        <v>2.8279999999999998</v>
      </c>
      <c r="U157" s="186"/>
      <c r="V157" s="187"/>
      <c r="W157" s="152">
        <v>42613</v>
      </c>
      <c r="X157" s="186">
        <v>3.0640000000000001</v>
      </c>
      <c r="Y157" s="49"/>
      <c r="Z157" s="186"/>
      <c r="AA157" s="152">
        <v>42613</v>
      </c>
      <c r="AB157" s="186">
        <v>3.3159999999999998</v>
      </c>
      <c r="AC157" s="49"/>
      <c r="AD157" s="186"/>
      <c r="AE157" s="152">
        <v>42613</v>
      </c>
      <c r="AF157" s="186"/>
      <c r="AG157" s="186"/>
      <c r="AH157" s="187"/>
      <c r="AI157" s="152">
        <v>42613</v>
      </c>
      <c r="AJ157" s="186"/>
      <c r="AK157" s="49"/>
      <c r="AL157" s="186"/>
      <c r="AM157" s="152">
        <v>42613</v>
      </c>
      <c r="AN157" s="186">
        <v>2.669</v>
      </c>
      <c r="AO157" s="49"/>
      <c r="AP157" s="186"/>
      <c r="AQ157" s="152">
        <v>42613</v>
      </c>
      <c r="AR157" s="186">
        <v>3.2080000000000002</v>
      </c>
      <c r="AS157" s="49"/>
      <c r="AT157" s="186"/>
      <c r="AU157" s="152">
        <v>42613</v>
      </c>
      <c r="AV157" s="186">
        <v>3.2770000000000001</v>
      </c>
      <c r="AW157" s="186"/>
      <c r="AX157" s="187"/>
      <c r="AY157" s="152">
        <v>42613</v>
      </c>
      <c r="AZ157" s="186">
        <v>3.4809999999999999</v>
      </c>
      <c r="BA157" s="49"/>
      <c r="BB157" s="187"/>
      <c r="BC157" s="152">
        <v>42613</v>
      </c>
      <c r="BD157" s="186">
        <v>3.7770000000000001</v>
      </c>
      <c r="BE157" s="49"/>
      <c r="BF157" s="187"/>
      <c r="BG157" s="152">
        <v>42613</v>
      </c>
      <c r="BH157" s="186">
        <v>2.9370000000000003</v>
      </c>
      <c r="BI157" s="49"/>
      <c r="BJ157" s="186"/>
      <c r="BK157" s="152">
        <v>42613</v>
      </c>
      <c r="BL157" s="186">
        <v>3.089</v>
      </c>
      <c r="BM157" s="186"/>
      <c r="BN157" s="187"/>
      <c r="BO157" s="152">
        <v>42613</v>
      </c>
      <c r="BP157" s="186">
        <v>3.298</v>
      </c>
      <c r="BQ157" s="49"/>
      <c r="BR157" s="186"/>
      <c r="BS157" s="152">
        <v>42613</v>
      </c>
      <c r="BT157" s="186">
        <v>3.7629999999999999</v>
      </c>
      <c r="BU157" s="49"/>
      <c r="BV157" s="186"/>
      <c r="BW157" s="152">
        <v>42613</v>
      </c>
      <c r="BX157" s="186"/>
      <c r="BY157" s="186"/>
      <c r="BZ157" s="187"/>
      <c r="CA157" s="152">
        <v>42613</v>
      </c>
      <c r="CB157" s="186">
        <v>3.3769999999999998</v>
      </c>
      <c r="CC157" s="49"/>
      <c r="CD157" s="187"/>
      <c r="CE157" s="152">
        <v>42613</v>
      </c>
      <c r="CF157" s="186">
        <v>3.7519999999999998</v>
      </c>
      <c r="CG157" s="49"/>
      <c r="CH157" s="186"/>
      <c r="CI157" s="152">
        <v>42613</v>
      </c>
      <c r="CJ157" s="186">
        <v>3.4809999999999999</v>
      </c>
      <c r="CK157" s="186"/>
      <c r="CL157" s="187"/>
      <c r="CM157" s="152">
        <v>42613</v>
      </c>
      <c r="CN157" s="186"/>
      <c r="CO157" s="49"/>
      <c r="CP157" s="186"/>
      <c r="CQ157" s="152">
        <v>42613</v>
      </c>
      <c r="CR157" s="186">
        <v>2.9939999999999998</v>
      </c>
      <c r="CS157" s="186"/>
      <c r="CT157" s="187"/>
      <c r="CU157" s="152">
        <v>42613</v>
      </c>
      <c r="CV157" s="186">
        <v>3.2189999999999999</v>
      </c>
      <c r="CW157" s="49"/>
      <c r="CX157" s="187"/>
      <c r="CY157" s="152">
        <v>42613</v>
      </c>
      <c r="CZ157" s="186">
        <v>3.21</v>
      </c>
      <c r="DA157" s="49"/>
      <c r="DB157" s="186"/>
      <c r="DC157" s="152">
        <v>42613</v>
      </c>
      <c r="DD157" s="186">
        <v>3.4830000000000001</v>
      </c>
      <c r="DE157" s="186"/>
      <c r="DF157" s="190"/>
      <c r="DG157" s="194">
        <v>42613</v>
      </c>
      <c r="DH157" s="247">
        <v>3.4630000000000001</v>
      </c>
      <c r="DI157" s="191"/>
      <c r="DJ157" s="187"/>
      <c r="DK157" s="152">
        <v>42613</v>
      </c>
      <c r="DL157" s="186"/>
      <c r="DM157" s="49"/>
      <c r="DN157" s="186"/>
      <c r="DO157" s="152">
        <v>42613</v>
      </c>
      <c r="DP157" s="186"/>
      <c r="DQ157" s="186"/>
      <c r="DR157" s="187"/>
      <c r="DS157" s="152">
        <v>42613</v>
      </c>
      <c r="DT157" s="186">
        <v>2.637</v>
      </c>
      <c r="DU157" s="49"/>
      <c r="DV157" s="187"/>
      <c r="DW157" s="152">
        <v>42613</v>
      </c>
      <c r="DX157" s="186">
        <v>2.6560000000000001</v>
      </c>
      <c r="DY157" s="49"/>
      <c r="DZ157" s="187"/>
      <c r="EA157" s="152">
        <v>42613</v>
      </c>
      <c r="EB157" s="186">
        <v>2.7199999999999998</v>
      </c>
      <c r="EC157" s="49"/>
      <c r="ED157" s="186"/>
      <c r="EE157" s="152">
        <v>42613</v>
      </c>
      <c r="EF157" s="186">
        <v>2.7890000000000001</v>
      </c>
      <c r="EG157" s="186"/>
      <c r="EH157" s="187"/>
      <c r="EI157" s="152">
        <v>42613</v>
      </c>
      <c r="EJ157" s="186">
        <v>2.855</v>
      </c>
      <c r="EK157" s="49"/>
      <c r="EL157" s="187"/>
      <c r="EM157" s="152">
        <v>42613</v>
      </c>
      <c r="EN157" s="186">
        <v>3.073</v>
      </c>
      <c r="EO157" s="49"/>
      <c r="EP157" s="187"/>
      <c r="EQ157" s="152">
        <v>42613</v>
      </c>
      <c r="ER157" s="186">
        <v>3.214</v>
      </c>
      <c r="ES157" s="49"/>
      <c r="ET157" s="187"/>
      <c r="EU157" s="152">
        <v>42613</v>
      </c>
      <c r="EV157" s="186">
        <v>3.83</v>
      </c>
      <c r="EW157" s="49"/>
      <c r="EX157" s="186"/>
      <c r="EY157" s="152">
        <v>42613</v>
      </c>
      <c r="EZ157" s="63"/>
      <c r="FA157" s="186"/>
      <c r="FB157" s="187"/>
      <c r="FC157" s="152">
        <v>42613</v>
      </c>
      <c r="FD157" s="186"/>
      <c r="FE157" s="49"/>
      <c r="FF157" s="186"/>
      <c r="FG157" s="152">
        <v>42613</v>
      </c>
      <c r="FH157" s="186"/>
      <c r="FI157" s="186"/>
      <c r="FJ157" s="187"/>
      <c r="FK157" s="152">
        <v>42613</v>
      </c>
      <c r="FL157" s="186"/>
      <c r="FM157" s="49"/>
      <c r="FN157" s="186"/>
      <c r="FO157" s="152">
        <v>42613</v>
      </c>
      <c r="FP157" s="186">
        <v>2.9409999999999998</v>
      </c>
      <c r="FQ157" s="186"/>
      <c r="FR157" s="187"/>
      <c r="FS157" s="152">
        <v>42613</v>
      </c>
      <c r="FT157" s="186">
        <v>3.363</v>
      </c>
      <c r="FU157" s="186"/>
      <c r="FV157" s="187"/>
      <c r="FW157" s="152">
        <v>42613</v>
      </c>
      <c r="FX157" s="186">
        <v>3.4540000000000002</v>
      </c>
      <c r="FY157" s="186"/>
      <c r="FZ157" s="187"/>
      <c r="GA157" s="152">
        <v>42613</v>
      </c>
      <c r="GB157" s="186"/>
      <c r="GC157" s="186"/>
      <c r="GD157" s="187"/>
      <c r="GE157" s="152">
        <v>42613</v>
      </c>
      <c r="GF157" s="186"/>
      <c r="GG157" s="49"/>
      <c r="GH157" s="186"/>
      <c r="GI157" s="152">
        <v>42613</v>
      </c>
      <c r="GJ157" s="186"/>
      <c r="GK157" s="186"/>
      <c r="GL157" s="187"/>
      <c r="GM157" s="152">
        <v>42613</v>
      </c>
      <c r="GN157" s="186"/>
      <c r="GO157" s="49"/>
      <c r="GP157" s="186"/>
      <c r="GQ157" s="152">
        <v>42613</v>
      </c>
      <c r="GR157" s="186">
        <v>2.9390000000000001</v>
      </c>
      <c r="GS157" s="49"/>
      <c r="GT157" s="186"/>
      <c r="GU157" s="152">
        <v>42613</v>
      </c>
      <c r="GV157" s="186">
        <v>3.3460000000000001</v>
      </c>
      <c r="GW157" s="49"/>
      <c r="GX157" s="186"/>
      <c r="GY157" s="152">
        <v>42613</v>
      </c>
      <c r="GZ157" s="186">
        <v>3.4470000000000001</v>
      </c>
      <c r="HA157" s="186"/>
      <c r="HB157" s="187"/>
      <c r="HC157" s="152">
        <v>42613</v>
      </c>
      <c r="HD157" s="186">
        <v>3.65</v>
      </c>
      <c r="HE157" s="49"/>
      <c r="HF157" s="186"/>
      <c r="HG157" s="152">
        <v>42613</v>
      </c>
      <c r="HH157" s="186">
        <v>3.7829999999999999</v>
      </c>
      <c r="HI157" s="49"/>
      <c r="HJ157" s="187"/>
      <c r="HK157" s="152">
        <v>42613</v>
      </c>
      <c r="HL157" s="186">
        <v>4.2110000000000003</v>
      </c>
      <c r="HM157" s="49"/>
      <c r="HN157" s="186"/>
      <c r="HO157" s="152">
        <v>42613</v>
      </c>
      <c r="HP157" s="186"/>
      <c r="HQ157" s="186"/>
      <c r="HR157" s="187"/>
      <c r="HS157" s="152">
        <v>42613</v>
      </c>
      <c r="HT157" s="186">
        <v>3.14</v>
      </c>
      <c r="HU157" s="49"/>
      <c r="HV157" s="187"/>
      <c r="HW157" s="152">
        <v>42613</v>
      </c>
      <c r="HX157" s="186">
        <v>3.5329999999999999</v>
      </c>
      <c r="HY157" s="49"/>
      <c r="HZ157" s="186"/>
      <c r="IA157" s="152">
        <v>42613</v>
      </c>
      <c r="IB157" s="186">
        <v>3.137</v>
      </c>
      <c r="IC157" s="186"/>
      <c r="ID157" s="187"/>
      <c r="IE157" s="152">
        <v>42613</v>
      </c>
      <c r="IF157" s="186">
        <v>3.5390000000000001</v>
      </c>
      <c r="IG157" s="49"/>
      <c r="IH157" s="187"/>
      <c r="II157" s="152">
        <v>42613</v>
      </c>
      <c r="IJ157" s="186">
        <v>3.5550000000000002</v>
      </c>
      <c r="IK157" s="49"/>
    </row>
    <row r="158" spans="2:245" x14ac:dyDescent="0.35">
      <c r="B158" s="187"/>
      <c r="C158" s="152">
        <v>42614</v>
      </c>
      <c r="D158" s="186"/>
      <c r="E158" s="186"/>
      <c r="F158" s="187"/>
      <c r="G158" s="152">
        <v>42614</v>
      </c>
      <c r="H158" s="186"/>
      <c r="I158" s="49"/>
      <c r="J158" s="186"/>
      <c r="K158" s="152">
        <v>42614</v>
      </c>
      <c r="L158" s="186">
        <v>2.6930000000000001</v>
      </c>
      <c r="M158" s="49"/>
      <c r="N158" s="187"/>
      <c r="O158" s="152">
        <v>42614</v>
      </c>
      <c r="P158" s="186">
        <v>2.629</v>
      </c>
      <c r="Q158" s="49"/>
      <c r="R158" s="186"/>
      <c r="S158" s="152">
        <v>42614</v>
      </c>
      <c r="T158" s="186">
        <v>2.8380000000000001</v>
      </c>
      <c r="U158" s="186"/>
      <c r="V158" s="187"/>
      <c r="W158" s="152">
        <v>42614</v>
      </c>
      <c r="X158" s="186">
        <v>3.0760000000000001</v>
      </c>
      <c r="Y158" s="49"/>
      <c r="Z158" s="186"/>
      <c r="AA158" s="152">
        <v>42614</v>
      </c>
      <c r="AB158" s="186">
        <v>3.3290000000000002</v>
      </c>
      <c r="AC158" s="49"/>
      <c r="AD158" s="186"/>
      <c r="AE158" s="152">
        <v>42614</v>
      </c>
      <c r="AF158" s="186"/>
      <c r="AG158" s="186"/>
      <c r="AH158" s="187"/>
      <c r="AI158" s="152">
        <v>42614</v>
      </c>
      <c r="AJ158" s="186"/>
      <c r="AK158" s="49"/>
      <c r="AL158" s="186"/>
      <c r="AM158" s="152">
        <v>42614</v>
      </c>
      <c r="AN158" s="186">
        <v>2.6720000000000002</v>
      </c>
      <c r="AO158" s="49"/>
      <c r="AP158" s="186"/>
      <c r="AQ158" s="152">
        <v>42614</v>
      </c>
      <c r="AR158" s="186">
        <v>3.2170000000000001</v>
      </c>
      <c r="AS158" s="49"/>
      <c r="AT158" s="186"/>
      <c r="AU158" s="152">
        <v>42614</v>
      </c>
      <c r="AV158" s="186">
        <v>3.286</v>
      </c>
      <c r="AW158" s="186"/>
      <c r="AX158" s="187"/>
      <c r="AY158" s="152">
        <v>42614</v>
      </c>
      <c r="AZ158" s="186">
        <v>3.492</v>
      </c>
      <c r="BA158" s="49"/>
      <c r="BB158" s="187"/>
      <c r="BC158" s="152">
        <v>42614</v>
      </c>
      <c r="BD158" s="186">
        <v>3.7869999999999999</v>
      </c>
      <c r="BE158" s="49"/>
      <c r="BF158" s="187"/>
      <c r="BG158" s="152">
        <v>42614</v>
      </c>
      <c r="BH158" s="186">
        <v>2.89</v>
      </c>
      <c r="BI158" s="49"/>
      <c r="BJ158" s="186"/>
      <c r="BK158" s="152">
        <v>42614</v>
      </c>
      <c r="BL158" s="186">
        <v>3.0990000000000002</v>
      </c>
      <c r="BM158" s="186"/>
      <c r="BN158" s="187"/>
      <c r="BO158" s="152">
        <v>42614</v>
      </c>
      <c r="BP158" s="186">
        <v>3.3069999999999999</v>
      </c>
      <c r="BQ158" s="49"/>
      <c r="BR158" s="186"/>
      <c r="BS158" s="152">
        <v>42614</v>
      </c>
      <c r="BT158" s="186">
        <v>3.7730000000000001</v>
      </c>
      <c r="BU158" s="49"/>
      <c r="BV158" s="186"/>
      <c r="BW158" s="152">
        <v>42614</v>
      </c>
      <c r="BX158" s="186"/>
      <c r="BY158" s="186"/>
      <c r="BZ158" s="187"/>
      <c r="CA158" s="152">
        <v>42614</v>
      </c>
      <c r="CB158" s="186">
        <v>3.3890000000000002</v>
      </c>
      <c r="CC158" s="49"/>
      <c r="CD158" s="187"/>
      <c r="CE158" s="152">
        <v>42614</v>
      </c>
      <c r="CF158" s="186">
        <v>3.7629999999999999</v>
      </c>
      <c r="CG158" s="49"/>
      <c r="CH158" s="186"/>
      <c r="CI158" s="152">
        <v>42614</v>
      </c>
      <c r="CJ158" s="186">
        <v>3.4929999999999999</v>
      </c>
      <c r="CK158" s="186"/>
      <c r="CL158" s="187"/>
      <c r="CM158" s="152">
        <v>42614</v>
      </c>
      <c r="CN158" s="186"/>
      <c r="CO158" s="49"/>
      <c r="CP158" s="186"/>
      <c r="CQ158" s="152">
        <v>42614</v>
      </c>
      <c r="CR158" s="186">
        <v>2.9830000000000001</v>
      </c>
      <c r="CS158" s="186"/>
      <c r="CT158" s="187"/>
      <c r="CU158" s="152">
        <v>42614</v>
      </c>
      <c r="CV158" s="186">
        <v>3.2250000000000001</v>
      </c>
      <c r="CW158" s="49"/>
      <c r="CX158" s="187"/>
      <c r="CY158" s="152">
        <v>42614</v>
      </c>
      <c r="CZ158" s="186">
        <v>3.22</v>
      </c>
      <c r="DA158" s="49"/>
      <c r="DB158" s="186"/>
      <c r="DC158" s="152">
        <v>42614</v>
      </c>
      <c r="DD158" s="186">
        <v>3.4929999999999999</v>
      </c>
      <c r="DE158" s="186"/>
      <c r="DF158" s="190"/>
      <c r="DG158" s="194">
        <v>42614</v>
      </c>
      <c r="DH158" s="247">
        <v>3.4750000000000001</v>
      </c>
      <c r="DI158" s="191"/>
      <c r="DJ158" s="187"/>
      <c r="DK158" s="152">
        <v>42614</v>
      </c>
      <c r="DL158" s="186"/>
      <c r="DM158" s="49"/>
      <c r="DN158" s="186"/>
      <c r="DO158" s="152">
        <v>42614</v>
      </c>
      <c r="DP158" s="186"/>
      <c r="DQ158" s="186"/>
      <c r="DR158" s="187"/>
      <c r="DS158" s="152">
        <v>42614</v>
      </c>
      <c r="DT158" s="186">
        <v>2.621</v>
      </c>
      <c r="DU158" s="49"/>
      <c r="DV158" s="187"/>
      <c r="DW158" s="152">
        <v>42614</v>
      </c>
      <c r="DX158" s="186">
        <v>2.6659999999999999</v>
      </c>
      <c r="DY158" s="49"/>
      <c r="DZ158" s="187"/>
      <c r="EA158" s="152">
        <v>42614</v>
      </c>
      <c r="EB158" s="186">
        <v>2.73</v>
      </c>
      <c r="EC158" s="49"/>
      <c r="ED158" s="186"/>
      <c r="EE158" s="152">
        <v>42614</v>
      </c>
      <c r="EF158" s="186">
        <v>2.7989999999999999</v>
      </c>
      <c r="EG158" s="186"/>
      <c r="EH158" s="187"/>
      <c r="EI158" s="152">
        <v>42614</v>
      </c>
      <c r="EJ158" s="186">
        <v>2.8660000000000001</v>
      </c>
      <c r="EK158" s="49"/>
      <c r="EL158" s="187"/>
      <c r="EM158" s="152">
        <v>42614</v>
      </c>
      <c r="EN158" s="186">
        <v>3.085</v>
      </c>
      <c r="EO158" s="49"/>
      <c r="EP158" s="187"/>
      <c r="EQ158" s="152">
        <v>42614</v>
      </c>
      <c r="ER158" s="186">
        <v>3.2250000000000001</v>
      </c>
      <c r="ES158" s="49"/>
      <c r="ET158" s="187"/>
      <c r="EU158" s="152">
        <v>42614</v>
      </c>
      <c r="EV158" s="186">
        <v>3.839</v>
      </c>
      <c r="EW158" s="49"/>
      <c r="EX158" s="186"/>
      <c r="EY158" s="152">
        <v>42614</v>
      </c>
      <c r="EZ158" s="63"/>
      <c r="FA158" s="186"/>
      <c r="FB158" s="187"/>
      <c r="FC158" s="152">
        <v>42614</v>
      </c>
      <c r="FD158" s="186"/>
      <c r="FE158" s="49"/>
      <c r="FF158" s="186"/>
      <c r="FG158" s="152">
        <v>42614</v>
      </c>
      <c r="FH158" s="186"/>
      <c r="FI158" s="186"/>
      <c r="FJ158" s="187"/>
      <c r="FK158" s="152">
        <v>42614</v>
      </c>
      <c r="FL158" s="186"/>
      <c r="FM158" s="49"/>
      <c r="FN158" s="186"/>
      <c r="FO158" s="152">
        <v>42614</v>
      </c>
      <c r="FP158" s="186">
        <v>2.9510000000000001</v>
      </c>
      <c r="FQ158" s="186"/>
      <c r="FR158" s="187"/>
      <c r="FS158" s="152">
        <v>42614</v>
      </c>
      <c r="FT158" s="186">
        <v>3.375</v>
      </c>
      <c r="FU158" s="186"/>
      <c r="FV158" s="187"/>
      <c r="FW158" s="152">
        <v>42614</v>
      </c>
      <c r="FX158" s="186">
        <v>3.4649999999999999</v>
      </c>
      <c r="FY158" s="186"/>
      <c r="FZ158" s="187"/>
      <c r="GA158" s="152">
        <v>42614</v>
      </c>
      <c r="GB158" s="186">
        <v>3.9340000000000002</v>
      </c>
      <c r="GC158" s="186"/>
      <c r="GD158" s="187"/>
      <c r="GE158" s="152">
        <v>42614</v>
      </c>
      <c r="GF158" s="186"/>
      <c r="GG158" s="49"/>
      <c r="GH158" s="186"/>
      <c r="GI158" s="152">
        <v>42614</v>
      </c>
      <c r="GJ158" s="186"/>
      <c r="GK158" s="186"/>
      <c r="GL158" s="187"/>
      <c r="GM158" s="152">
        <v>42614</v>
      </c>
      <c r="GN158" s="186"/>
      <c r="GO158" s="49"/>
      <c r="GP158" s="186"/>
      <c r="GQ158" s="152">
        <v>42614</v>
      </c>
      <c r="GR158" s="186">
        <v>2.9370000000000003</v>
      </c>
      <c r="GS158" s="49"/>
      <c r="GT158" s="186"/>
      <c r="GU158" s="152">
        <v>42614</v>
      </c>
      <c r="GV158" s="186">
        <v>3.3559999999999999</v>
      </c>
      <c r="GW158" s="49"/>
      <c r="GX158" s="186"/>
      <c r="GY158" s="152">
        <v>42614</v>
      </c>
      <c r="GZ158" s="186">
        <v>3.46</v>
      </c>
      <c r="HA158" s="186"/>
      <c r="HB158" s="187"/>
      <c r="HC158" s="152">
        <v>42614</v>
      </c>
      <c r="HD158" s="186">
        <v>3.6619999999999999</v>
      </c>
      <c r="HE158" s="49"/>
      <c r="HF158" s="186"/>
      <c r="HG158" s="152">
        <v>42614</v>
      </c>
      <c r="HH158" s="186">
        <v>3.794</v>
      </c>
      <c r="HI158" s="49"/>
      <c r="HJ158" s="187"/>
      <c r="HK158" s="152">
        <v>42614</v>
      </c>
      <c r="HL158" s="186">
        <v>4.2190000000000003</v>
      </c>
      <c r="HM158" s="49"/>
      <c r="HN158" s="186"/>
      <c r="HO158" s="152">
        <v>42614</v>
      </c>
      <c r="HP158" s="186"/>
      <c r="HQ158" s="186"/>
      <c r="HR158" s="187"/>
      <c r="HS158" s="152">
        <v>42614</v>
      </c>
      <c r="HT158" s="186">
        <v>3.13</v>
      </c>
      <c r="HU158" s="49"/>
      <c r="HV158" s="187"/>
      <c r="HW158" s="152">
        <v>42614</v>
      </c>
      <c r="HX158" s="186">
        <v>3.5430000000000001</v>
      </c>
      <c r="HY158" s="49"/>
      <c r="HZ158" s="186"/>
      <c r="IA158" s="152">
        <v>42614</v>
      </c>
      <c r="IB158" s="186">
        <v>3.1469999999999998</v>
      </c>
      <c r="IC158" s="186"/>
      <c r="ID158" s="187"/>
      <c r="IE158" s="152">
        <v>42614</v>
      </c>
      <c r="IF158" s="186">
        <v>3.5510000000000002</v>
      </c>
      <c r="IG158" s="49"/>
      <c r="IH158" s="187"/>
      <c r="II158" s="152">
        <v>42614</v>
      </c>
      <c r="IJ158" s="186">
        <v>3.5659999999999998</v>
      </c>
      <c r="IK158" s="49"/>
    </row>
    <row r="159" spans="2:245" x14ac:dyDescent="0.35">
      <c r="B159" s="187"/>
      <c r="C159" s="152">
        <v>42615</v>
      </c>
      <c r="D159" s="186"/>
      <c r="E159" s="186"/>
      <c r="F159" s="187"/>
      <c r="G159" s="152">
        <v>42615</v>
      </c>
      <c r="H159" s="186"/>
      <c r="I159" s="49"/>
      <c r="J159" s="186"/>
      <c r="K159" s="152">
        <v>42615</v>
      </c>
      <c r="L159" s="186">
        <v>2.6760000000000002</v>
      </c>
      <c r="M159" s="49"/>
      <c r="N159" s="187"/>
      <c r="O159" s="152">
        <v>42615</v>
      </c>
      <c r="P159" s="186">
        <v>2.629</v>
      </c>
      <c r="Q159" s="49"/>
      <c r="R159" s="186"/>
      <c r="S159" s="152">
        <v>42615</v>
      </c>
      <c r="T159" s="186">
        <v>2.839</v>
      </c>
      <c r="U159" s="186"/>
      <c r="V159" s="187"/>
      <c r="W159" s="152">
        <v>42615</v>
      </c>
      <c r="X159" s="186">
        <v>3.0790000000000002</v>
      </c>
      <c r="Y159" s="49"/>
      <c r="Z159" s="186"/>
      <c r="AA159" s="152">
        <v>42615</v>
      </c>
      <c r="AB159" s="186">
        <v>3.3319999999999999</v>
      </c>
      <c r="AC159" s="49"/>
      <c r="AD159" s="186"/>
      <c r="AE159" s="152">
        <v>42615</v>
      </c>
      <c r="AF159" s="186"/>
      <c r="AG159" s="186"/>
      <c r="AH159" s="187"/>
      <c r="AI159" s="152">
        <v>42615</v>
      </c>
      <c r="AJ159" s="186"/>
      <c r="AK159" s="49"/>
      <c r="AL159" s="186"/>
      <c r="AM159" s="152">
        <v>42615</v>
      </c>
      <c r="AN159" s="186">
        <v>2.6349999999999998</v>
      </c>
      <c r="AO159" s="49"/>
      <c r="AP159" s="186"/>
      <c r="AQ159" s="152">
        <v>42615</v>
      </c>
      <c r="AR159" s="186">
        <v>3.22</v>
      </c>
      <c r="AS159" s="49"/>
      <c r="AT159" s="186"/>
      <c r="AU159" s="152">
        <v>42615</v>
      </c>
      <c r="AV159" s="186">
        <v>3.2879999999999998</v>
      </c>
      <c r="AW159" s="186"/>
      <c r="AX159" s="187"/>
      <c r="AY159" s="152">
        <v>42615</v>
      </c>
      <c r="AZ159" s="186">
        <v>3.496</v>
      </c>
      <c r="BA159" s="49"/>
      <c r="BB159" s="187"/>
      <c r="BC159" s="152">
        <v>42615</v>
      </c>
      <c r="BD159" s="186">
        <v>3.7919999999999998</v>
      </c>
      <c r="BE159" s="49"/>
      <c r="BF159" s="187"/>
      <c r="BG159" s="152">
        <v>42615</v>
      </c>
      <c r="BH159" s="186">
        <v>2.8639999999999999</v>
      </c>
      <c r="BI159" s="49"/>
      <c r="BJ159" s="186"/>
      <c r="BK159" s="152">
        <v>42615</v>
      </c>
      <c r="BL159" s="186">
        <v>3.101</v>
      </c>
      <c r="BM159" s="186"/>
      <c r="BN159" s="187"/>
      <c r="BO159" s="152">
        <v>42615</v>
      </c>
      <c r="BP159" s="186">
        <v>3.306</v>
      </c>
      <c r="BQ159" s="49"/>
      <c r="BR159" s="186"/>
      <c r="BS159" s="152">
        <v>42615</v>
      </c>
      <c r="BT159" s="186">
        <v>3.7709999999999999</v>
      </c>
      <c r="BU159" s="49"/>
      <c r="BV159" s="186"/>
      <c r="BW159" s="152">
        <v>42615</v>
      </c>
      <c r="BX159" s="186"/>
      <c r="BY159" s="186"/>
      <c r="BZ159" s="187"/>
      <c r="CA159" s="152">
        <v>42615</v>
      </c>
      <c r="CB159" s="186">
        <v>3.3929999999999998</v>
      </c>
      <c r="CC159" s="49"/>
      <c r="CD159" s="187"/>
      <c r="CE159" s="152">
        <v>42615</v>
      </c>
      <c r="CF159" s="186">
        <v>3.7669999999999999</v>
      </c>
      <c r="CG159" s="49"/>
      <c r="CH159" s="186"/>
      <c r="CI159" s="152">
        <v>42615</v>
      </c>
      <c r="CJ159" s="186">
        <v>3.496</v>
      </c>
      <c r="CK159" s="186"/>
      <c r="CL159" s="187"/>
      <c r="CM159" s="152">
        <v>42615</v>
      </c>
      <c r="CN159" s="186"/>
      <c r="CO159" s="49"/>
      <c r="CP159" s="186"/>
      <c r="CQ159" s="152">
        <v>42615</v>
      </c>
      <c r="CR159" s="186">
        <v>2.9820000000000002</v>
      </c>
      <c r="CS159" s="186"/>
      <c r="CT159" s="187"/>
      <c r="CU159" s="152">
        <v>42615</v>
      </c>
      <c r="CV159" s="186">
        <v>3.2290000000000001</v>
      </c>
      <c r="CW159" s="49"/>
      <c r="CX159" s="187"/>
      <c r="CY159" s="152">
        <v>42615</v>
      </c>
      <c r="CZ159" s="186">
        <v>3.2189999999999999</v>
      </c>
      <c r="DA159" s="49"/>
      <c r="DB159" s="186"/>
      <c r="DC159" s="152">
        <v>42615</v>
      </c>
      <c r="DD159" s="186">
        <v>3.4910000000000001</v>
      </c>
      <c r="DE159" s="186"/>
      <c r="DF159" s="190"/>
      <c r="DG159" s="194">
        <v>42615</v>
      </c>
      <c r="DH159" s="247">
        <v>3.4889999999999999</v>
      </c>
      <c r="DI159" s="191"/>
      <c r="DJ159" s="187"/>
      <c r="DK159" s="152">
        <v>42615</v>
      </c>
      <c r="DL159" s="186"/>
      <c r="DM159" s="49"/>
      <c r="DN159" s="186"/>
      <c r="DO159" s="152">
        <v>42615</v>
      </c>
      <c r="DP159" s="186"/>
      <c r="DQ159" s="186"/>
      <c r="DR159" s="187"/>
      <c r="DS159" s="152">
        <v>42615</v>
      </c>
      <c r="DT159" s="186">
        <v>2.62</v>
      </c>
      <c r="DU159" s="49"/>
      <c r="DV159" s="187"/>
      <c r="DW159" s="152">
        <v>42615</v>
      </c>
      <c r="DX159" s="186">
        <v>2.6680000000000001</v>
      </c>
      <c r="DY159" s="49"/>
      <c r="DZ159" s="187"/>
      <c r="EA159" s="152">
        <v>42615</v>
      </c>
      <c r="EB159" s="186">
        <v>2.7309999999999999</v>
      </c>
      <c r="EC159" s="49"/>
      <c r="ED159" s="186"/>
      <c r="EE159" s="152">
        <v>42615</v>
      </c>
      <c r="EF159" s="186">
        <v>2.8</v>
      </c>
      <c r="EG159" s="186"/>
      <c r="EH159" s="187"/>
      <c r="EI159" s="152">
        <v>42615</v>
      </c>
      <c r="EJ159" s="186">
        <v>2.867</v>
      </c>
      <c r="EK159" s="49"/>
      <c r="EL159" s="187"/>
      <c r="EM159" s="152">
        <v>42615</v>
      </c>
      <c r="EN159" s="186">
        <v>3.0859999999999999</v>
      </c>
      <c r="EO159" s="49"/>
      <c r="EP159" s="187"/>
      <c r="EQ159" s="152">
        <v>42615</v>
      </c>
      <c r="ER159" s="186">
        <v>3.2290000000000001</v>
      </c>
      <c r="ES159" s="49"/>
      <c r="ET159" s="187"/>
      <c r="EU159" s="152">
        <v>42615</v>
      </c>
      <c r="EV159" s="186">
        <v>3.847</v>
      </c>
      <c r="EW159" s="49"/>
      <c r="EX159" s="186"/>
      <c r="EY159" s="152">
        <v>42615</v>
      </c>
      <c r="EZ159" s="63"/>
      <c r="FA159" s="186"/>
      <c r="FB159" s="187"/>
      <c r="FC159" s="152">
        <v>42615</v>
      </c>
      <c r="FD159" s="186"/>
      <c r="FE159" s="49"/>
      <c r="FF159" s="186"/>
      <c r="FG159" s="152">
        <v>42615</v>
      </c>
      <c r="FH159" s="186"/>
      <c r="FI159" s="186"/>
      <c r="FJ159" s="187"/>
      <c r="FK159" s="152">
        <v>42615</v>
      </c>
      <c r="FL159" s="186"/>
      <c r="FM159" s="49"/>
      <c r="FN159" s="186"/>
      <c r="FO159" s="152">
        <v>42615</v>
      </c>
      <c r="FP159" s="186">
        <v>2.952</v>
      </c>
      <c r="FQ159" s="186"/>
      <c r="FR159" s="187"/>
      <c r="FS159" s="152">
        <v>42615</v>
      </c>
      <c r="FT159" s="186">
        <v>3.3780000000000001</v>
      </c>
      <c r="FU159" s="186"/>
      <c r="FV159" s="187"/>
      <c r="FW159" s="152">
        <v>42615</v>
      </c>
      <c r="FX159" s="186">
        <v>3.4699999999999998</v>
      </c>
      <c r="FY159" s="186"/>
      <c r="FZ159" s="187"/>
      <c r="GA159" s="152">
        <v>42615</v>
      </c>
      <c r="GB159" s="186">
        <v>3.9809999999999999</v>
      </c>
      <c r="GC159" s="186"/>
      <c r="GD159" s="187"/>
      <c r="GE159" s="152">
        <v>42615</v>
      </c>
      <c r="GF159" s="186"/>
      <c r="GG159" s="49"/>
      <c r="GH159" s="186"/>
      <c r="GI159" s="152">
        <v>42615</v>
      </c>
      <c r="GJ159" s="186"/>
      <c r="GK159" s="186"/>
      <c r="GL159" s="187"/>
      <c r="GM159" s="152">
        <v>42615</v>
      </c>
      <c r="GN159" s="186"/>
      <c r="GO159" s="49"/>
      <c r="GP159" s="186"/>
      <c r="GQ159" s="152">
        <v>42615</v>
      </c>
      <c r="GR159" s="186">
        <v>2.919</v>
      </c>
      <c r="GS159" s="49"/>
      <c r="GT159" s="186"/>
      <c r="GU159" s="152">
        <v>42615</v>
      </c>
      <c r="GV159" s="186">
        <v>3.3570000000000002</v>
      </c>
      <c r="GW159" s="49"/>
      <c r="GX159" s="186"/>
      <c r="GY159" s="152">
        <v>42615</v>
      </c>
      <c r="GZ159" s="186">
        <v>3.4620000000000002</v>
      </c>
      <c r="HA159" s="186"/>
      <c r="HB159" s="187"/>
      <c r="HC159" s="152">
        <v>42615</v>
      </c>
      <c r="HD159" s="186">
        <v>3.6630000000000003</v>
      </c>
      <c r="HE159" s="49"/>
      <c r="HF159" s="186"/>
      <c r="HG159" s="152">
        <v>42615</v>
      </c>
      <c r="HH159" s="186">
        <v>3.794</v>
      </c>
      <c r="HI159" s="49"/>
      <c r="HJ159" s="187"/>
      <c r="HK159" s="152">
        <v>42615</v>
      </c>
      <c r="HL159" s="186">
        <v>4.2279999999999998</v>
      </c>
      <c r="HM159" s="49"/>
      <c r="HN159" s="186"/>
      <c r="HO159" s="152">
        <v>42615</v>
      </c>
      <c r="HP159" s="186"/>
      <c r="HQ159" s="186"/>
      <c r="HR159" s="187"/>
      <c r="HS159" s="152">
        <v>42615</v>
      </c>
      <c r="HT159" s="186">
        <v>3.129</v>
      </c>
      <c r="HU159" s="49"/>
      <c r="HV159" s="187"/>
      <c r="HW159" s="152">
        <v>42615</v>
      </c>
      <c r="HX159" s="186">
        <v>3.5470000000000002</v>
      </c>
      <c r="HY159" s="49"/>
      <c r="HZ159" s="186"/>
      <c r="IA159" s="152">
        <v>42615</v>
      </c>
      <c r="IB159" s="186">
        <v>3.1480000000000001</v>
      </c>
      <c r="IC159" s="186"/>
      <c r="ID159" s="187"/>
      <c r="IE159" s="152">
        <v>42615</v>
      </c>
      <c r="IF159" s="186">
        <v>3.5540000000000003</v>
      </c>
      <c r="IG159" s="49"/>
      <c r="IH159" s="187"/>
      <c r="II159" s="152">
        <v>42615</v>
      </c>
      <c r="IJ159" s="186">
        <v>3.56</v>
      </c>
      <c r="IK159" s="49"/>
    </row>
    <row r="160" spans="2:245" x14ac:dyDescent="0.35">
      <c r="B160" s="187"/>
      <c r="C160" s="152">
        <v>42618</v>
      </c>
      <c r="D160" s="186"/>
      <c r="E160" s="186"/>
      <c r="F160" s="187"/>
      <c r="G160" s="152">
        <v>42618</v>
      </c>
      <c r="H160" s="186"/>
      <c r="I160" s="49"/>
      <c r="J160" s="186"/>
      <c r="K160" s="152">
        <v>42618</v>
      </c>
      <c r="L160" s="186">
        <v>2.7</v>
      </c>
      <c r="M160" s="49"/>
      <c r="N160" s="187"/>
      <c r="O160" s="152">
        <v>42618</v>
      </c>
      <c r="P160" s="186">
        <v>2.6360000000000001</v>
      </c>
      <c r="Q160" s="49"/>
      <c r="R160" s="186"/>
      <c r="S160" s="152">
        <v>42618</v>
      </c>
      <c r="T160" s="186">
        <v>2.8529999999999998</v>
      </c>
      <c r="U160" s="186"/>
      <c r="V160" s="187"/>
      <c r="W160" s="152">
        <v>42618</v>
      </c>
      <c r="X160" s="186">
        <v>3.0990000000000002</v>
      </c>
      <c r="Y160" s="49"/>
      <c r="Z160" s="186"/>
      <c r="AA160" s="152">
        <v>42618</v>
      </c>
      <c r="AB160" s="186">
        <v>3.3570000000000002</v>
      </c>
      <c r="AC160" s="49"/>
      <c r="AD160" s="186"/>
      <c r="AE160" s="152">
        <v>42618</v>
      </c>
      <c r="AF160" s="186"/>
      <c r="AG160" s="186"/>
      <c r="AH160" s="187"/>
      <c r="AI160" s="152">
        <v>42618</v>
      </c>
      <c r="AJ160" s="186"/>
      <c r="AK160" s="49"/>
      <c r="AL160" s="186"/>
      <c r="AM160" s="152">
        <v>42618</v>
      </c>
      <c r="AN160" s="186">
        <v>2.6419999999999999</v>
      </c>
      <c r="AO160" s="49"/>
      <c r="AP160" s="186"/>
      <c r="AQ160" s="152">
        <v>42618</v>
      </c>
      <c r="AR160" s="186">
        <v>3.2290000000000001</v>
      </c>
      <c r="AS160" s="49"/>
      <c r="AT160" s="186"/>
      <c r="AU160" s="152">
        <v>42618</v>
      </c>
      <c r="AV160" s="186">
        <v>3.3010000000000002</v>
      </c>
      <c r="AW160" s="186"/>
      <c r="AX160" s="187"/>
      <c r="AY160" s="152">
        <v>42618</v>
      </c>
      <c r="AZ160" s="186">
        <v>3.516</v>
      </c>
      <c r="BA160" s="49"/>
      <c r="BB160" s="187"/>
      <c r="BC160" s="152">
        <v>42618</v>
      </c>
      <c r="BD160" s="186">
        <v>3.8180000000000001</v>
      </c>
      <c r="BE160" s="49"/>
      <c r="BF160" s="187"/>
      <c r="BG160" s="152">
        <v>42618</v>
      </c>
      <c r="BH160" s="186">
        <v>2.851</v>
      </c>
      <c r="BI160" s="49"/>
      <c r="BJ160" s="186"/>
      <c r="BK160" s="152">
        <v>42618</v>
      </c>
      <c r="BL160" s="186">
        <v>3.1110000000000002</v>
      </c>
      <c r="BM160" s="186"/>
      <c r="BN160" s="187"/>
      <c r="BO160" s="152">
        <v>42618</v>
      </c>
      <c r="BP160" s="186">
        <v>3.3159999999999998</v>
      </c>
      <c r="BQ160" s="49"/>
      <c r="BR160" s="186"/>
      <c r="BS160" s="152">
        <v>42618</v>
      </c>
      <c r="BT160" s="186">
        <v>3.7970000000000002</v>
      </c>
      <c r="BU160" s="49"/>
      <c r="BV160" s="186"/>
      <c r="BW160" s="152">
        <v>42618</v>
      </c>
      <c r="BX160" s="186"/>
      <c r="BY160" s="186"/>
      <c r="BZ160" s="187"/>
      <c r="CA160" s="152">
        <v>42618</v>
      </c>
      <c r="CB160" s="186">
        <v>3.4050000000000002</v>
      </c>
      <c r="CC160" s="49"/>
      <c r="CD160" s="187"/>
      <c r="CE160" s="152">
        <v>42618</v>
      </c>
      <c r="CF160" s="186">
        <v>3.7880000000000003</v>
      </c>
      <c r="CG160" s="49"/>
      <c r="CH160" s="186"/>
      <c r="CI160" s="152">
        <v>42618</v>
      </c>
      <c r="CJ160" s="186">
        <v>3.508</v>
      </c>
      <c r="CK160" s="186"/>
      <c r="CL160" s="187"/>
      <c r="CM160" s="152">
        <v>42618</v>
      </c>
      <c r="CN160" s="186"/>
      <c r="CO160" s="49"/>
      <c r="CP160" s="186"/>
      <c r="CQ160" s="152">
        <v>42618</v>
      </c>
      <c r="CR160" s="186">
        <v>2.9889999999999999</v>
      </c>
      <c r="CS160" s="186"/>
      <c r="CT160" s="187"/>
      <c r="CU160" s="152">
        <v>42618</v>
      </c>
      <c r="CV160" s="186">
        <v>3.2320000000000002</v>
      </c>
      <c r="CW160" s="49"/>
      <c r="CX160" s="187"/>
      <c r="CY160" s="152">
        <v>42618</v>
      </c>
      <c r="CZ160" s="186">
        <v>3.2509999999999999</v>
      </c>
      <c r="DA160" s="49"/>
      <c r="DB160" s="186"/>
      <c r="DC160" s="152">
        <v>42618</v>
      </c>
      <c r="DD160" s="186">
        <v>3.5019999999999998</v>
      </c>
      <c r="DE160" s="186"/>
      <c r="DF160" s="190"/>
      <c r="DG160" s="194">
        <v>42618</v>
      </c>
      <c r="DH160" s="247">
        <v>3.5089999999999999</v>
      </c>
      <c r="DI160" s="191"/>
      <c r="DJ160" s="187"/>
      <c r="DK160" s="152">
        <v>42618</v>
      </c>
      <c r="DL160" s="186"/>
      <c r="DM160" s="49"/>
      <c r="DN160" s="186"/>
      <c r="DO160" s="152">
        <v>42618</v>
      </c>
      <c r="DP160" s="186"/>
      <c r="DQ160" s="186"/>
      <c r="DR160" s="187"/>
      <c r="DS160" s="152">
        <v>42618</v>
      </c>
      <c r="DT160" s="186">
        <v>2.6310000000000002</v>
      </c>
      <c r="DU160" s="49"/>
      <c r="DV160" s="187"/>
      <c r="DW160" s="152">
        <v>42618</v>
      </c>
      <c r="DX160" s="186">
        <v>2.6790000000000003</v>
      </c>
      <c r="DY160" s="49"/>
      <c r="DZ160" s="187"/>
      <c r="EA160" s="152">
        <v>42618</v>
      </c>
      <c r="EB160" s="186">
        <v>2.742</v>
      </c>
      <c r="EC160" s="49"/>
      <c r="ED160" s="186"/>
      <c r="EE160" s="152">
        <v>42618</v>
      </c>
      <c r="EF160" s="186">
        <v>2.8109999999999999</v>
      </c>
      <c r="EG160" s="186"/>
      <c r="EH160" s="187"/>
      <c r="EI160" s="152">
        <v>42618</v>
      </c>
      <c r="EJ160" s="186">
        <v>2.88</v>
      </c>
      <c r="EK160" s="49"/>
      <c r="EL160" s="187"/>
      <c r="EM160" s="152">
        <v>42618</v>
      </c>
      <c r="EN160" s="186">
        <v>3.109</v>
      </c>
      <c r="EO160" s="49"/>
      <c r="EP160" s="187"/>
      <c r="EQ160" s="152">
        <v>42618</v>
      </c>
      <c r="ER160" s="186">
        <v>3.2669999999999999</v>
      </c>
      <c r="ES160" s="49"/>
      <c r="ET160" s="187"/>
      <c r="EU160" s="152">
        <v>42618</v>
      </c>
      <c r="EV160" s="186">
        <v>3.88</v>
      </c>
      <c r="EW160" s="49"/>
      <c r="EX160" s="186"/>
      <c r="EY160" s="152">
        <v>42618</v>
      </c>
      <c r="EZ160" s="63"/>
      <c r="FA160" s="186"/>
      <c r="FB160" s="187"/>
      <c r="FC160" s="152">
        <v>42618</v>
      </c>
      <c r="FD160" s="186"/>
      <c r="FE160" s="49"/>
      <c r="FF160" s="186"/>
      <c r="FG160" s="152">
        <v>42618</v>
      </c>
      <c r="FH160" s="186"/>
      <c r="FI160" s="186"/>
      <c r="FJ160" s="187"/>
      <c r="FK160" s="152">
        <v>42618</v>
      </c>
      <c r="FL160" s="186"/>
      <c r="FM160" s="49"/>
      <c r="FN160" s="186"/>
      <c r="FO160" s="152">
        <v>42618</v>
      </c>
      <c r="FP160" s="186">
        <v>2.9609999999999999</v>
      </c>
      <c r="FQ160" s="186"/>
      <c r="FR160" s="187"/>
      <c r="FS160" s="152">
        <v>42618</v>
      </c>
      <c r="FT160" s="186">
        <v>3.399</v>
      </c>
      <c r="FU160" s="186"/>
      <c r="FV160" s="187"/>
      <c r="FW160" s="152">
        <v>42618</v>
      </c>
      <c r="FX160" s="186">
        <v>3.4950000000000001</v>
      </c>
      <c r="FY160" s="186"/>
      <c r="FZ160" s="187"/>
      <c r="GA160" s="152">
        <v>42618</v>
      </c>
      <c r="GB160" s="186">
        <v>4.0179999999999998</v>
      </c>
      <c r="GC160" s="186"/>
      <c r="GD160" s="187"/>
      <c r="GE160" s="152">
        <v>42618</v>
      </c>
      <c r="GF160" s="186"/>
      <c r="GG160" s="49"/>
      <c r="GH160" s="186"/>
      <c r="GI160" s="152">
        <v>42618</v>
      </c>
      <c r="GJ160" s="186"/>
      <c r="GK160" s="186"/>
      <c r="GL160" s="187"/>
      <c r="GM160" s="152">
        <v>42618</v>
      </c>
      <c r="GN160" s="186"/>
      <c r="GO160" s="49"/>
      <c r="GP160" s="186"/>
      <c r="GQ160" s="152">
        <v>42618</v>
      </c>
      <c r="GR160" s="186">
        <v>2.9260000000000002</v>
      </c>
      <c r="GS160" s="49"/>
      <c r="GT160" s="186"/>
      <c r="GU160" s="152">
        <v>42618</v>
      </c>
      <c r="GV160" s="186">
        <v>3.367</v>
      </c>
      <c r="GW160" s="49"/>
      <c r="GX160" s="186"/>
      <c r="GY160" s="152">
        <v>42618</v>
      </c>
      <c r="GZ160" s="186">
        <v>3.488</v>
      </c>
      <c r="HA160" s="186"/>
      <c r="HB160" s="187"/>
      <c r="HC160" s="152">
        <v>42618</v>
      </c>
      <c r="HD160" s="186">
        <v>3.6840000000000002</v>
      </c>
      <c r="HE160" s="49"/>
      <c r="HF160" s="186"/>
      <c r="HG160" s="152">
        <v>42618</v>
      </c>
      <c r="HH160" s="186">
        <v>3.8180000000000001</v>
      </c>
      <c r="HI160" s="49"/>
      <c r="HJ160" s="187"/>
      <c r="HK160" s="152">
        <v>42618</v>
      </c>
      <c r="HL160" s="186">
        <v>4.2620000000000005</v>
      </c>
      <c r="HM160" s="49"/>
      <c r="HN160" s="186"/>
      <c r="HO160" s="152">
        <v>42618</v>
      </c>
      <c r="HP160" s="186"/>
      <c r="HQ160" s="186"/>
      <c r="HR160" s="187"/>
      <c r="HS160" s="152">
        <v>42618</v>
      </c>
      <c r="HT160" s="186">
        <v>3.1379999999999999</v>
      </c>
      <c r="HU160" s="49"/>
      <c r="HV160" s="187"/>
      <c r="HW160" s="152">
        <v>42618</v>
      </c>
      <c r="HX160" s="186">
        <v>3.5739999999999998</v>
      </c>
      <c r="HY160" s="49"/>
      <c r="HZ160" s="186"/>
      <c r="IA160" s="152">
        <v>42618</v>
      </c>
      <c r="IB160" s="186">
        <v>3.161</v>
      </c>
      <c r="IC160" s="186"/>
      <c r="ID160" s="187"/>
      <c r="IE160" s="152">
        <v>42618</v>
      </c>
      <c r="IF160" s="186">
        <v>3.5739999999999998</v>
      </c>
      <c r="IG160" s="49"/>
      <c r="IH160" s="187"/>
      <c r="II160" s="152">
        <v>42618</v>
      </c>
      <c r="IJ160" s="186">
        <v>3.577</v>
      </c>
      <c r="IK160" s="49"/>
    </row>
    <row r="161" spans="2:245" x14ac:dyDescent="0.35">
      <c r="B161" s="187"/>
      <c r="C161" s="152">
        <v>42619</v>
      </c>
      <c r="D161" s="186"/>
      <c r="E161" s="186"/>
      <c r="F161" s="187"/>
      <c r="G161" s="152">
        <v>42619</v>
      </c>
      <c r="H161" s="186"/>
      <c r="I161" s="49"/>
      <c r="J161" s="186"/>
      <c r="K161" s="152">
        <v>42619</v>
      </c>
      <c r="L161" s="186">
        <v>2.68</v>
      </c>
      <c r="M161" s="49"/>
      <c r="N161" s="187"/>
      <c r="O161" s="152">
        <v>42619</v>
      </c>
      <c r="P161" s="186">
        <v>2.6390000000000002</v>
      </c>
      <c r="Q161" s="49"/>
      <c r="R161" s="186"/>
      <c r="S161" s="152">
        <v>42619</v>
      </c>
      <c r="T161" s="186">
        <v>2.851</v>
      </c>
      <c r="U161" s="186"/>
      <c r="V161" s="187"/>
      <c r="W161" s="152">
        <v>42619</v>
      </c>
      <c r="X161" s="186">
        <v>3.1030000000000002</v>
      </c>
      <c r="Y161" s="49"/>
      <c r="Z161" s="186"/>
      <c r="AA161" s="152">
        <v>42619</v>
      </c>
      <c r="AB161" s="186">
        <v>3.3660000000000001</v>
      </c>
      <c r="AC161" s="49"/>
      <c r="AD161" s="186"/>
      <c r="AE161" s="152">
        <v>42619</v>
      </c>
      <c r="AF161" s="186"/>
      <c r="AG161" s="186"/>
      <c r="AH161" s="187"/>
      <c r="AI161" s="152">
        <v>42619</v>
      </c>
      <c r="AJ161" s="186"/>
      <c r="AK161" s="49"/>
      <c r="AL161" s="186"/>
      <c r="AM161" s="152">
        <v>42619</v>
      </c>
      <c r="AN161" s="186">
        <v>2.6310000000000002</v>
      </c>
      <c r="AO161" s="49"/>
      <c r="AP161" s="186"/>
      <c r="AQ161" s="152">
        <v>42619</v>
      </c>
      <c r="AR161" s="186">
        <v>3.2309999999999999</v>
      </c>
      <c r="AS161" s="49"/>
      <c r="AT161" s="186"/>
      <c r="AU161" s="152">
        <v>42619</v>
      </c>
      <c r="AV161" s="186">
        <v>3.3039999999999998</v>
      </c>
      <c r="AW161" s="186"/>
      <c r="AX161" s="187"/>
      <c r="AY161" s="152">
        <v>42619</v>
      </c>
      <c r="AZ161" s="186">
        <v>3.5329999999999999</v>
      </c>
      <c r="BA161" s="49"/>
      <c r="BB161" s="187"/>
      <c r="BC161" s="152">
        <v>42619</v>
      </c>
      <c r="BD161" s="186">
        <v>3.827</v>
      </c>
      <c r="BE161" s="49"/>
      <c r="BF161" s="187"/>
      <c r="BG161" s="152">
        <v>42619</v>
      </c>
      <c r="BH161" s="186">
        <v>2.8839999999999999</v>
      </c>
      <c r="BI161" s="49"/>
      <c r="BJ161" s="186"/>
      <c r="BK161" s="152">
        <v>42619</v>
      </c>
      <c r="BL161" s="186">
        <v>3.1080000000000001</v>
      </c>
      <c r="BM161" s="186"/>
      <c r="BN161" s="187"/>
      <c r="BO161" s="152">
        <v>42619</v>
      </c>
      <c r="BP161" s="186">
        <v>3.319</v>
      </c>
      <c r="BQ161" s="49"/>
      <c r="BR161" s="186"/>
      <c r="BS161" s="152">
        <v>42619</v>
      </c>
      <c r="BT161" s="186">
        <v>3.806</v>
      </c>
      <c r="BU161" s="49"/>
      <c r="BV161" s="186"/>
      <c r="BW161" s="152">
        <v>42619</v>
      </c>
      <c r="BX161" s="186"/>
      <c r="BY161" s="186"/>
      <c r="BZ161" s="187"/>
      <c r="CA161" s="152">
        <v>42619</v>
      </c>
      <c r="CB161" s="186">
        <v>3.4079999999999999</v>
      </c>
      <c r="CC161" s="49"/>
      <c r="CD161" s="187"/>
      <c r="CE161" s="152">
        <v>42619</v>
      </c>
      <c r="CF161" s="186">
        <v>3.8</v>
      </c>
      <c r="CG161" s="49"/>
      <c r="CH161" s="186"/>
      <c r="CI161" s="152">
        <v>42619</v>
      </c>
      <c r="CJ161" s="186">
        <v>3.5140000000000002</v>
      </c>
      <c r="CK161" s="186"/>
      <c r="CL161" s="187"/>
      <c r="CM161" s="152">
        <v>42619</v>
      </c>
      <c r="CN161" s="186"/>
      <c r="CO161" s="49"/>
      <c r="CP161" s="186"/>
      <c r="CQ161" s="152">
        <v>42619</v>
      </c>
      <c r="CR161" s="186">
        <v>2.9740000000000002</v>
      </c>
      <c r="CS161" s="186"/>
      <c r="CT161" s="187"/>
      <c r="CU161" s="152">
        <v>42619</v>
      </c>
      <c r="CV161" s="186">
        <v>3.2</v>
      </c>
      <c r="CW161" s="49"/>
      <c r="CX161" s="187"/>
      <c r="CY161" s="152">
        <v>42619</v>
      </c>
      <c r="CZ161" s="186">
        <v>3.2530000000000001</v>
      </c>
      <c r="DA161" s="49"/>
      <c r="DB161" s="186"/>
      <c r="DC161" s="152">
        <v>42619</v>
      </c>
      <c r="DD161" s="186">
        <v>3.5060000000000002</v>
      </c>
      <c r="DE161" s="186"/>
      <c r="DF161" s="190"/>
      <c r="DG161" s="194">
        <v>42619</v>
      </c>
      <c r="DH161" s="247">
        <v>3.5169999999999999</v>
      </c>
      <c r="DI161" s="191"/>
      <c r="DJ161" s="187"/>
      <c r="DK161" s="152">
        <v>42619</v>
      </c>
      <c r="DL161" s="186"/>
      <c r="DM161" s="49"/>
      <c r="DN161" s="186"/>
      <c r="DO161" s="152">
        <v>42619</v>
      </c>
      <c r="DP161" s="186"/>
      <c r="DQ161" s="186"/>
      <c r="DR161" s="187"/>
      <c r="DS161" s="152">
        <v>42619</v>
      </c>
      <c r="DT161" s="186">
        <v>2.6230000000000002</v>
      </c>
      <c r="DU161" s="49"/>
      <c r="DV161" s="187"/>
      <c r="DW161" s="152">
        <v>42619</v>
      </c>
      <c r="DX161" s="186">
        <v>2.6760000000000002</v>
      </c>
      <c r="DY161" s="49"/>
      <c r="DZ161" s="187"/>
      <c r="EA161" s="152">
        <v>42619</v>
      </c>
      <c r="EB161" s="186">
        <v>2.742</v>
      </c>
      <c r="EC161" s="49"/>
      <c r="ED161" s="186"/>
      <c r="EE161" s="152">
        <v>42619</v>
      </c>
      <c r="EF161" s="186">
        <v>2.8120000000000003</v>
      </c>
      <c r="EG161" s="186"/>
      <c r="EH161" s="187"/>
      <c r="EI161" s="152">
        <v>42619</v>
      </c>
      <c r="EJ161" s="186">
        <v>2.883</v>
      </c>
      <c r="EK161" s="49"/>
      <c r="EL161" s="187"/>
      <c r="EM161" s="152">
        <v>42619</v>
      </c>
      <c r="EN161" s="186">
        <v>3.1179999999999999</v>
      </c>
      <c r="EO161" s="49"/>
      <c r="EP161" s="187"/>
      <c r="EQ161" s="152">
        <v>42619</v>
      </c>
      <c r="ER161" s="186">
        <v>3.2640000000000002</v>
      </c>
      <c r="ES161" s="49"/>
      <c r="ET161" s="187"/>
      <c r="EU161" s="152">
        <v>42619</v>
      </c>
      <c r="EV161" s="186">
        <v>3.8890000000000002</v>
      </c>
      <c r="EW161" s="49"/>
      <c r="EX161" s="186"/>
      <c r="EY161" s="152">
        <v>42619</v>
      </c>
      <c r="EZ161" s="63"/>
      <c r="FA161" s="186"/>
      <c r="FB161" s="187"/>
      <c r="FC161" s="152">
        <v>42619</v>
      </c>
      <c r="FD161" s="186"/>
      <c r="FE161" s="49"/>
      <c r="FF161" s="186"/>
      <c r="FG161" s="152">
        <v>42619</v>
      </c>
      <c r="FH161" s="186"/>
      <c r="FI161" s="186"/>
      <c r="FJ161" s="187"/>
      <c r="FK161" s="152">
        <v>42619</v>
      </c>
      <c r="FL161" s="186"/>
      <c r="FM161" s="49"/>
      <c r="FN161" s="186"/>
      <c r="FO161" s="152">
        <v>42619</v>
      </c>
      <c r="FP161" s="186">
        <v>2.9630000000000001</v>
      </c>
      <c r="FQ161" s="186"/>
      <c r="FR161" s="187"/>
      <c r="FS161" s="152">
        <v>42619</v>
      </c>
      <c r="FT161" s="186">
        <v>3.4079999999999999</v>
      </c>
      <c r="FU161" s="186"/>
      <c r="FV161" s="187"/>
      <c r="FW161" s="152">
        <v>42619</v>
      </c>
      <c r="FX161" s="186">
        <v>3.5049999999999999</v>
      </c>
      <c r="FY161" s="186"/>
      <c r="FZ161" s="187"/>
      <c r="GA161" s="152">
        <v>42619</v>
      </c>
      <c r="GB161" s="186">
        <v>4.0209999999999999</v>
      </c>
      <c r="GC161" s="186"/>
      <c r="GD161" s="187"/>
      <c r="GE161" s="152">
        <v>42619</v>
      </c>
      <c r="GF161" s="186"/>
      <c r="GG161" s="49"/>
      <c r="GH161" s="186"/>
      <c r="GI161" s="152">
        <v>42619</v>
      </c>
      <c r="GJ161" s="186"/>
      <c r="GK161" s="186"/>
      <c r="GL161" s="187"/>
      <c r="GM161" s="152">
        <v>42619</v>
      </c>
      <c r="GN161" s="186"/>
      <c r="GO161" s="49"/>
      <c r="GP161" s="186"/>
      <c r="GQ161" s="152">
        <v>42619</v>
      </c>
      <c r="GR161" s="186">
        <v>2.9459999999999997</v>
      </c>
      <c r="GS161" s="49"/>
      <c r="GT161" s="186"/>
      <c r="GU161" s="152">
        <v>42619</v>
      </c>
      <c r="GV161" s="186">
        <v>3.371</v>
      </c>
      <c r="GW161" s="49"/>
      <c r="GX161" s="186"/>
      <c r="GY161" s="152">
        <v>42619</v>
      </c>
      <c r="GZ161" s="186">
        <v>3.49</v>
      </c>
      <c r="HA161" s="186"/>
      <c r="HB161" s="187"/>
      <c r="HC161" s="152">
        <v>42619</v>
      </c>
      <c r="HD161" s="186">
        <v>3.6879999999999997</v>
      </c>
      <c r="HE161" s="49"/>
      <c r="HF161" s="186"/>
      <c r="HG161" s="152">
        <v>42619</v>
      </c>
      <c r="HH161" s="186">
        <v>3.8239999999999998</v>
      </c>
      <c r="HI161" s="49"/>
      <c r="HJ161" s="187"/>
      <c r="HK161" s="152">
        <v>42619</v>
      </c>
      <c r="HL161" s="186">
        <v>4.2629999999999999</v>
      </c>
      <c r="HM161" s="49"/>
      <c r="HN161" s="186"/>
      <c r="HO161" s="152">
        <v>42619</v>
      </c>
      <c r="HP161" s="186"/>
      <c r="HQ161" s="186"/>
      <c r="HR161" s="187"/>
      <c r="HS161" s="152">
        <v>42619</v>
      </c>
      <c r="HT161" s="186">
        <v>3.1589999999999998</v>
      </c>
      <c r="HU161" s="49"/>
      <c r="HV161" s="187"/>
      <c r="HW161" s="152">
        <v>42619</v>
      </c>
      <c r="HX161" s="186">
        <v>3.577</v>
      </c>
      <c r="HY161" s="49"/>
      <c r="HZ161" s="186"/>
      <c r="IA161" s="152">
        <v>42619</v>
      </c>
      <c r="IB161" s="186">
        <v>3.1579999999999999</v>
      </c>
      <c r="IC161" s="186"/>
      <c r="ID161" s="187"/>
      <c r="IE161" s="152">
        <v>42619</v>
      </c>
      <c r="IF161" s="186">
        <v>3.5789999999999997</v>
      </c>
      <c r="IG161" s="49"/>
      <c r="IH161" s="187"/>
      <c r="II161" s="152">
        <v>42619</v>
      </c>
      <c r="IJ161" s="186">
        <v>3.5830000000000002</v>
      </c>
      <c r="IK161" s="49"/>
    </row>
    <row r="162" spans="2:245" x14ac:dyDescent="0.35">
      <c r="B162" s="187"/>
      <c r="C162" s="152">
        <v>42620</v>
      </c>
      <c r="D162" s="186"/>
      <c r="E162" s="186"/>
      <c r="F162" s="187"/>
      <c r="G162" s="152">
        <v>42620</v>
      </c>
      <c r="H162" s="186"/>
      <c r="I162" s="49"/>
      <c r="J162" s="186"/>
      <c r="K162" s="152">
        <v>42620</v>
      </c>
      <c r="L162" s="186">
        <v>2.6790000000000003</v>
      </c>
      <c r="M162" s="49"/>
      <c r="N162" s="187"/>
      <c r="O162" s="152">
        <v>42620</v>
      </c>
      <c r="P162" s="186">
        <v>2.6390000000000002</v>
      </c>
      <c r="Q162" s="49"/>
      <c r="R162" s="186"/>
      <c r="S162" s="152">
        <v>42620</v>
      </c>
      <c r="T162" s="186">
        <v>2.8250000000000002</v>
      </c>
      <c r="U162" s="186"/>
      <c r="V162" s="187"/>
      <c r="W162" s="152">
        <v>42620</v>
      </c>
      <c r="X162" s="186">
        <v>3.0710000000000002</v>
      </c>
      <c r="Y162" s="49"/>
      <c r="Z162" s="186"/>
      <c r="AA162" s="152">
        <v>42620</v>
      </c>
      <c r="AB162" s="186">
        <v>3.33</v>
      </c>
      <c r="AC162" s="49"/>
      <c r="AD162" s="186"/>
      <c r="AE162" s="152">
        <v>42620</v>
      </c>
      <c r="AF162" s="186"/>
      <c r="AG162" s="186"/>
      <c r="AH162" s="187"/>
      <c r="AI162" s="152">
        <v>42620</v>
      </c>
      <c r="AJ162" s="186"/>
      <c r="AK162" s="49"/>
      <c r="AL162" s="186"/>
      <c r="AM162" s="152">
        <v>42620</v>
      </c>
      <c r="AN162" s="186">
        <v>2.6160000000000001</v>
      </c>
      <c r="AO162" s="49"/>
      <c r="AP162" s="186"/>
      <c r="AQ162" s="152">
        <v>42620</v>
      </c>
      <c r="AR162" s="186">
        <v>3.2050000000000001</v>
      </c>
      <c r="AS162" s="49"/>
      <c r="AT162" s="186"/>
      <c r="AU162" s="152">
        <v>42620</v>
      </c>
      <c r="AV162" s="186">
        <v>3.2759999999999998</v>
      </c>
      <c r="AW162" s="186"/>
      <c r="AX162" s="187"/>
      <c r="AY162" s="152">
        <v>42620</v>
      </c>
      <c r="AZ162" s="186">
        <v>3.4990000000000001</v>
      </c>
      <c r="BA162" s="49"/>
      <c r="BB162" s="187"/>
      <c r="BC162" s="152">
        <v>42620</v>
      </c>
      <c r="BD162" s="186">
        <v>3.7880000000000003</v>
      </c>
      <c r="BE162" s="49"/>
      <c r="BF162" s="187"/>
      <c r="BG162" s="152">
        <v>42620</v>
      </c>
      <c r="BH162" s="186">
        <v>2.8780000000000001</v>
      </c>
      <c r="BI162" s="49"/>
      <c r="BJ162" s="186"/>
      <c r="BK162" s="152">
        <v>42620</v>
      </c>
      <c r="BL162" s="186">
        <v>3.0830000000000002</v>
      </c>
      <c r="BM162" s="186"/>
      <c r="BN162" s="187"/>
      <c r="BO162" s="152">
        <v>42620</v>
      </c>
      <c r="BP162" s="186">
        <v>3.2909999999999999</v>
      </c>
      <c r="BQ162" s="49"/>
      <c r="BR162" s="186"/>
      <c r="BS162" s="152">
        <v>42620</v>
      </c>
      <c r="BT162" s="186">
        <v>3.7679999999999998</v>
      </c>
      <c r="BU162" s="49"/>
      <c r="BV162" s="186"/>
      <c r="BW162" s="152">
        <v>42620</v>
      </c>
      <c r="BX162" s="186"/>
      <c r="BY162" s="186"/>
      <c r="BZ162" s="187"/>
      <c r="CA162" s="152">
        <v>42620</v>
      </c>
      <c r="CB162" s="186">
        <v>3.38</v>
      </c>
      <c r="CC162" s="49"/>
      <c r="CD162" s="187"/>
      <c r="CE162" s="152">
        <v>42620</v>
      </c>
      <c r="CF162" s="186">
        <v>3.7610000000000001</v>
      </c>
      <c r="CG162" s="49"/>
      <c r="CH162" s="186"/>
      <c r="CI162" s="152">
        <v>42620</v>
      </c>
      <c r="CJ162" s="186">
        <v>3.4830000000000001</v>
      </c>
      <c r="CK162" s="186"/>
      <c r="CL162" s="187"/>
      <c r="CM162" s="152">
        <v>42620</v>
      </c>
      <c r="CN162" s="186"/>
      <c r="CO162" s="49"/>
      <c r="CP162" s="186"/>
      <c r="CQ162" s="152">
        <v>42620</v>
      </c>
      <c r="CR162" s="186">
        <v>2.9740000000000002</v>
      </c>
      <c r="CS162" s="186"/>
      <c r="CT162" s="187"/>
      <c r="CU162" s="152">
        <v>42620</v>
      </c>
      <c r="CV162" s="186">
        <v>3.1819999999999999</v>
      </c>
      <c r="CW162" s="49"/>
      <c r="CX162" s="187"/>
      <c r="CY162" s="152">
        <v>42620</v>
      </c>
      <c r="CZ162" s="186">
        <v>3.206</v>
      </c>
      <c r="DA162" s="49"/>
      <c r="DB162" s="186"/>
      <c r="DC162" s="152">
        <v>42620</v>
      </c>
      <c r="DD162" s="186">
        <v>3.4620000000000002</v>
      </c>
      <c r="DE162" s="186"/>
      <c r="DF162" s="190"/>
      <c r="DG162" s="194">
        <v>42620</v>
      </c>
      <c r="DH162" s="247">
        <v>3.4830000000000001</v>
      </c>
      <c r="DI162" s="191"/>
      <c r="DJ162" s="187"/>
      <c r="DK162" s="152">
        <v>42620</v>
      </c>
      <c r="DL162" s="186"/>
      <c r="DM162" s="49"/>
      <c r="DN162" s="186"/>
      <c r="DO162" s="152">
        <v>42620</v>
      </c>
      <c r="DP162" s="186"/>
      <c r="DQ162" s="186"/>
      <c r="DR162" s="187"/>
      <c r="DS162" s="152">
        <v>42620</v>
      </c>
      <c r="DT162" s="186">
        <v>2.6219999999999999</v>
      </c>
      <c r="DU162" s="49"/>
      <c r="DV162" s="187"/>
      <c r="DW162" s="152">
        <v>42620</v>
      </c>
      <c r="DX162" s="186">
        <v>2.6520000000000001</v>
      </c>
      <c r="DY162" s="49"/>
      <c r="DZ162" s="187"/>
      <c r="EA162" s="152">
        <v>42620</v>
      </c>
      <c r="EB162" s="186">
        <v>2.7160000000000002</v>
      </c>
      <c r="EC162" s="49"/>
      <c r="ED162" s="186"/>
      <c r="EE162" s="152">
        <v>42620</v>
      </c>
      <c r="EF162" s="186">
        <v>2.786</v>
      </c>
      <c r="EG162" s="186"/>
      <c r="EH162" s="187"/>
      <c r="EI162" s="152">
        <v>42620</v>
      </c>
      <c r="EJ162" s="186">
        <v>2.855</v>
      </c>
      <c r="EK162" s="49"/>
      <c r="EL162" s="187"/>
      <c r="EM162" s="152">
        <v>42620</v>
      </c>
      <c r="EN162" s="186">
        <v>3.0830000000000002</v>
      </c>
      <c r="EO162" s="49"/>
      <c r="EP162" s="187"/>
      <c r="EQ162" s="152">
        <v>42620</v>
      </c>
      <c r="ER162" s="186">
        <v>3.226</v>
      </c>
      <c r="ES162" s="49"/>
      <c r="ET162" s="187"/>
      <c r="EU162" s="152">
        <v>42620</v>
      </c>
      <c r="EV162" s="186">
        <v>3.8420000000000001</v>
      </c>
      <c r="EW162" s="49"/>
      <c r="EX162" s="186"/>
      <c r="EY162" s="152">
        <v>42620</v>
      </c>
      <c r="EZ162" s="63"/>
      <c r="FA162" s="186"/>
      <c r="FB162" s="187"/>
      <c r="FC162" s="152">
        <v>42620</v>
      </c>
      <c r="FD162" s="186"/>
      <c r="FE162" s="49"/>
      <c r="FF162" s="186"/>
      <c r="FG162" s="152">
        <v>42620</v>
      </c>
      <c r="FH162" s="186"/>
      <c r="FI162" s="186"/>
      <c r="FJ162" s="187"/>
      <c r="FK162" s="152">
        <v>42620</v>
      </c>
      <c r="FL162" s="186"/>
      <c r="FM162" s="49"/>
      <c r="FN162" s="186"/>
      <c r="FO162" s="152">
        <v>42620</v>
      </c>
      <c r="FP162" s="186">
        <v>2.9370000000000003</v>
      </c>
      <c r="FQ162" s="186"/>
      <c r="FR162" s="187"/>
      <c r="FS162" s="152">
        <v>42620</v>
      </c>
      <c r="FT162" s="186">
        <v>3.3740000000000001</v>
      </c>
      <c r="FU162" s="186"/>
      <c r="FV162" s="187"/>
      <c r="FW162" s="152">
        <v>42620</v>
      </c>
      <c r="FX162" s="186">
        <v>3.4630000000000001</v>
      </c>
      <c r="FY162" s="186"/>
      <c r="FZ162" s="187"/>
      <c r="GA162" s="152">
        <v>42620</v>
      </c>
      <c r="GB162" s="186">
        <v>3.9790000000000001</v>
      </c>
      <c r="GC162" s="186"/>
      <c r="GD162" s="187"/>
      <c r="GE162" s="152">
        <v>42620</v>
      </c>
      <c r="GF162" s="186"/>
      <c r="GG162" s="49"/>
      <c r="GH162" s="186"/>
      <c r="GI162" s="152">
        <v>42620</v>
      </c>
      <c r="GJ162" s="186"/>
      <c r="GK162" s="186"/>
      <c r="GL162" s="187"/>
      <c r="GM162" s="152">
        <v>42620</v>
      </c>
      <c r="GN162" s="186"/>
      <c r="GO162" s="49"/>
      <c r="GP162" s="186"/>
      <c r="GQ162" s="152">
        <v>42620</v>
      </c>
      <c r="GR162" s="186">
        <v>2.9390000000000001</v>
      </c>
      <c r="GS162" s="49"/>
      <c r="GT162" s="186"/>
      <c r="GU162" s="152">
        <v>42620</v>
      </c>
      <c r="GV162" s="186">
        <v>3.3359999999999999</v>
      </c>
      <c r="GW162" s="49"/>
      <c r="GX162" s="186"/>
      <c r="GY162" s="152">
        <v>42620</v>
      </c>
      <c r="GZ162" s="186">
        <v>3.456</v>
      </c>
      <c r="HA162" s="186"/>
      <c r="HB162" s="187"/>
      <c r="HC162" s="152">
        <v>42620</v>
      </c>
      <c r="HD162" s="186">
        <v>3.649</v>
      </c>
      <c r="HE162" s="49"/>
      <c r="HF162" s="186"/>
      <c r="HG162" s="152">
        <v>42620</v>
      </c>
      <c r="HH162" s="186">
        <v>3.7749999999999999</v>
      </c>
      <c r="HI162" s="49"/>
      <c r="HJ162" s="187"/>
      <c r="HK162" s="152">
        <v>42620</v>
      </c>
      <c r="HL162" s="186">
        <v>4.2140000000000004</v>
      </c>
      <c r="HM162" s="49"/>
      <c r="HN162" s="186"/>
      <c r="HO162" s="152">
        <v>42620</v>
      </c>
      <c r="HP162" s="186"/>
      <c r="HQ162" s="186"/>
      <c r="HR162" s="187"/>
      <c r="HS162" s="152">
        <v>42620</v>
      </c>
      <c r="HT162" s="186">
        <v>3.161</v>
      </c>
      <c r="HU162" s="49"/>
      <c r="HV162" s="187"/>
      <c r="HW162" s="152">
        <v>42620</v>
      </c>
      <c r="HX162" s="186">
        <v>3.5390000000000001</v>
      </c>
      <c r="HY162" s="49"/>
      <c r="HZ162" s="186"/>
      <c r="IA162" s="152">
        <v>42620</v>
      </c>
      <c r="IB162" s="186">
        <v>3.1310000000000002</v>
      </c>
      <c r="IC162" s="186"/>
      <c r="ID162" s="187"/>
      <c r="IE162" s="152">
        <v>42620</v>
      </c>
      <c r="IF162" s="186">
        <v>3.5460000000000003</v>
      </c>
      <c r="IG162" s="49"/>
      <c r="IH162" s="187"/>
      <c r="II162" s="152">
        <v>42620</v>
      </c>
      <c r="IJ162" s="186">
        <v>3.552</v>
      </c>
      <c r="IK162" s="49"/>
    </row>
    <row r="163" spans="2:245" x14ac:dyDescent="0.35">
      <c r="B163" s="187"/>
      <c r="C163" s="152">
        <v>42621</v>
      </c>
      <c r="D163" s="186"/>
      <c r="E163" s="186"/>
      <c r="F163" s="187"/>
      <c r="G163" s="152">
        <v>42621</v>
      </c>
      <c r="H163" s="186"/>
      <c r="I163" s="49"/>
      <c r="J163" s="186"/>
      <c r="K163" s="152">
        <v>42621</v>
      </c>
      <c r="L163" s="186">
        <v>2.6819999999999999</v>
      </c>
      <c r="M163" s="49"/>
      <c r="N163" s="187"/>
      <c r="O163" s="152">
        <v>42621</v>
      </c>
      <c r="P163" s="186">
        <v>2.6509999999999998</v>
      </c>
      <c r="Q163" s="49"/>
      <c r="R163" s="186"/>
      <c r="S163" s="152">
        <v>42621</v>
      </c>
      <c r="T163" s="186">
        <v>2.83</v>
      </c>
      <c r="U163" s="186"/>
      <c r="V163" s="187"/>
      <c r="W163" s="152">
        <v>42621</v>
      </c>
      <c r="X163" s="186">
        <v>3.081</v>
      </c>
      <c r="Y163" s="49"/>
      <c r="Z163" s="186"/>
      <c r="AA163" s="152">
        <v>42621</v>
      </c>
      <c r="AB163" s="186">
        <v>3.331</v>
      </c>
      <c r="AC163" s="49"/>
      <c r="AD163" s="186"/>
      <c r="AE163" s="152">
        <v>42621</v>
      </c>
      <c r="AF163" s="186"/>
      <c r="AG163" s="186"/>
      <c r="AH163" s="187"/>
      <c r="AI163" s="152">
        <v>42621</v>
      </c>
      <c r="AJ163" s="186"/>
      <c r="AK163" s="49"/>
      <c r="AL163" s="186"/>
      <c r="AM163" s="152">
        <v>42621</v>
      </c>
      <c r="AN163" s="186">
        <v>2.65</v>
      </c>
      <c r="AO163" s="49"/>
      <c r="AP163" s="186"/>
      <c r="AQ163" s="152">
        <v>42621</v>
      </c>
      <c r="AR163" s="186">
        <v>3.214</v>
      </c>
      <c r="AS163" s="49"/>
      <c r="AT163" s="186"/>
      <c r="AU163" s="152">
        <v>42621</v>
      </c>
      <c r="AV163" s="186">
        <v>3.2850000000000001</v>
      </c>
      <c r="AW163" s="186"/>
      <c r="AX163" s="187"/>
      <c r="AY163" s="152">
        <v>42621</v>
      </c>
      <c r="AZ163" s="186">
        <v>3.508</v>
      </c>
      <c r="BA163" s="49"/>
      <c r="BB163" s="187"/>
      <c r="BC163" s="152">
        <v>42621</v>
      </c>
      <c r="BD163" s="186">
        <v>3.7989999999999999</v>
      </c>
      <c r="BE163" s="49"/>
      <c r="BF163" s="187"/>
      <c r="BG163" s="152">
        <v>42621</v>
      </c>
      <c r="BH163" s="186">
        <v>2.8890000000000002</v>
      </c>
      <c r="BI163" s="49"/>
      <c r="BJ163" s="186"/>
      <c r="BK163" s="152">
        <v>42621</v>
      </c>
      <c r="BL163" s="186">
        <v>3.093</v>
      </c>
      <c r="BM163" s="186"/>
      <c r="BN163" s="187"/>
      <c r="BO163" s="152">
        <v>42621</v>
      </c>
      <c r="BP163" s="186">
        <v>3.3010000000000002</v>
      </c>
      <c r="BQ163" s="49"/>
      <c r="BR163" s="186"/>
      <c r="BS163" s="152">
        <v>42621</v>
      </c>
      <c r="BT163" s="186">
        <v>3.778</v>
      </c>
      <c r="BU163" s="49"/>
      <c r="BV163" s="186"/>
      <c r="BW163" s="152">
        <v>42621</v>
      </c>
      <c r="BX163" s="186"/>
      <c r="BY163" s="186"/>
      <c r="BZ163" s="187"/>
      <c r="CA163" s="152">
        <v>42621</v>
      </c>
      <c r="CB163" s="186">
        <v>3.3890000000000002</v>
      </c>
      <c r="CC163" s="49"/>
      <c r="CD163" s="187"/>
      <c r="CE163" s="152">
        <v>42621</v>
      </c>
      <c r="CF163" s="186">
        <v>3.762</v>
      </c>
      <c r="CG163" s="49"/>
      <c r="CH163" s="186"/>
      <c r="CI163" s="152">
        <v>42621</v>
      </c>
      <c r="CJ163" s="186">
        <v>3.492</v>
      </c>
      <c r="CK163" s="186"/>
      <c r="CL163" s="187"/>
      <c r="CM163" s="152">
        <v>42621</v>
      </c>
      <c r="CN163" s="186"/>
      <c r="CO163" s="49"/>
      <c r="CP163" s="186"/>
      <c r="CQ163" s="152">
        <v>42621</v>
      </c>
      <c r="CR163" s="186">
        <v>2.9809999999999999</v>
      </c>
      <c r="CS163" s="186"/>
      <c r="CT163" s="187"/>
      <c r="CU163" s="152">
        <v>42621</v>
      </c>
      <c r="CV163" s="186">
        <v>3.1659999999999999</v>
      </c>
      <c r="CW163" s="49"/>
      <c r="CX163" s="187"/>
      <c r="CY163" s="152">
        <v>42621</v>
      </c>
      <c r="CZ163" s="186">
        <v>3.1869999999999998</v>
      </c>
      <c r="DA163" s="49"/>
      <c r="DB163" s="186"/>
      <c r="DC163" s="152">
        <v>42621</v>
      </c>
      <c r="DD163" s="186">
        <v>3.444</v>
      </c>
      <c r="DE163" s="186"/>
      <c r="DF163" s="190"/>
      <c r="DG163" s="194">
        <v>42621</v>
      </c>
      <c r="DH163" s="247">
        <v>3.4870000000000001</v>
      </c>
      <c r="DI163" s="191"/>
      <c r="DJ163" s="187"/>
      <c r="DK163" s="152">
        <v>42621</v>
      </c>
      <c r="DL163" s="186"/>
      <c r="DM163" s="49"/>
      <c r="DN163" s="186"/>
      <c r="DO163" s="152">
        <v>42621</v>
      </c>
      <c r="DP163" s="186"/>
      <c r="DQ163" s="186"/>
      <c r="DR163" s="187"/>
      <c r="DS163" s="152">
        <v>42621</v>
      </c>
      <c r="DT163" s="186">
        <v>2.63</v>
      </c>
      <c r="DU163" s="49"/>
      <c r="DV163" s="187"/>
      <c r="DW163" s="152">
        <v>42621</v>
      </c>
      <c r="DX163" s="186">
        <v>2.6630000000000003</v>
      </c>
      <c r="DY163" s="49"/>
      <c r="DZ163" s="187"/>
      <c r="EA163" s="152">
        <v>42621</v>
      </c>
      <c r="EB163" s="186">
        <v>2.726</v>
      </c>
      <c r="EC163" s="49"/>
      <c r="ED163" s="186"/>
      <c r="EE163" s="152">
        <v>42621</v>
      </c>
      <c r="EF163" s="186">
        <v>2.7949999999999999</v>
      </c>
      <c r="EG163" s="186"/>
      <c r="EH163" s="187"/>
      <c r="EI163" s="152">
        <v>42621</v>
      </c>
      <c r="EJ163" s="186">
        <v>2.8439999999999999</v>
      </c>
      <c r="EK163" s="49"/>
      <c r="EL163" s="187"/>
      <c r="EM163" s="152">
        <v>42621</v>
      </c>
      <c r="EN163" s="186">
        <v>3.093</v>
      </c>
      <c r="EO163" s="49"/>
      <c r="EP163" s="187"/>
      <c r="EQ163" s="152">
        <v>42621</v>
      </c>
      <c r="ER163" s="186">
        <v>3.2370000000000001</v>
      </c>
      <c r="ES163" s="49"/>
      <c r="ET163" s="187"/>
      <c r="EU163" s="152">
        <v>42621</v>
      </c>
      <c r="EV163" s="186">
        <v>3.859</v>
      </c>
      <c r="EW163" s="49"/>
      <c r="EX163" s="186"/>
      <c r="EY163" s="152">
        <v>42621</v>
      </c>
      <c r="EZ163" s="63"/>
      <c r="FA163" s="186"/>
      <c r="FB163" s="187"/>
      <c r="FC163" s="152">
        <v>42621</v>
      </c>
      <c r="FD163" s="186"/>
      <c r="FE163" s="49"/>
      <c r="FF163" s="186"/>
      <c r="FG163" s="152">
        <v>42621</v>
      </c>
      <c r="FH163" s="186"/>
      <c r="FI163" s="186"/>
      <c r="FJ163" s="187"/>
      <c r="FK163" s="152">
        <v>42621</v>
      </c>
      <c r="FL163" s="186"/>
      <c r="FM163" s="49"/>
      <c r="FN163" s="186"/>
      <c r="FO163" s="152">
        <v>42621</v>
      </c>
      <c r="FP163" s="186">
        <v>2.9470000000000001</v>
      </c>
      <c r="FQ163" s="186"/>
      <c r="FR163" s="187"/>
      <c r="FS163" s="152">
        <v>42621</v>
      </c>
      <c r="FT163" s="186">
        <v>3.3839999999999999</v>
      </c>
      <c r="FU163" s="186"/>
      <c r="FV163" s="187"/>
      <c r="FW163" s="152">
        <v>42621</v>
      </c>
      <c r="FX163" s="186">
        <v>3.4740000000000002</v>
      </c>
      <c r="FY163" s="186"/>
      <c r="FZ163" s="187"/>
      <c r="GA163" s="152">
        <v>42621</v>
      </c>
      <c r="GB163" s="186">
        <v>3.9859999999999998</v>
      </c>
      <c r="GC163" s="186"/>
      <c r="GD163" s="187"/>
      <c r="GE163" s="152">
        <v>42621</v>
      </c>
      <c r="GF163" s="186"/>
      <c r="GG163" s="49"/>
      <c r="GH163" s="186"/>
      <c r="GI163" s="152">
        <v>42621</v>
      </c>
      <c r="GJ163" s="186"/>
      <c r="GK163" s="186"/>
      <c r="GL163" s="187"/>
      <c r="GM163" s="152">
        <v>42621</v>
      </c>
      <c r="GN163" s="186"/>
      <c r="GO163" s="49"/>
      <c r="GP163" s="186"/>
      <c r="GQ163" s="152">
        <v>42621</v>
      </c>
      <c r="GR163" s="186">
        <v>2.944</v>
      </c>
      <c r="GS163" s="49"/>
      <c r="GT163" s="186"/>
      <c r="GU163" s="152">
        <v>42621</v>
      </c>
      <c r="GV163" s="186">
        <v>3.3449999999999998</v>
      </c>
      <c r="GW163" s="49"/>
      <c r="GX163" s="186"/>
      <c r="GY163" s="152">
        <v>42621</v>
      </c>
      <c r="GZ163" s="186">
        <v>3.4699999999999998</v>
      </c>
      <c r="HA163" s="186"/>
      <c r="HB163" s="187"/>
      <c r="HC163" s="152">
        <v>42621</v>
      </c>
      <c r="HD163" s="186">
        <v>3.6579999999999999</v>
      </c>
      <c r="HE163" s="49"/>
      <c r="HF163" s="186"/>
      <c r="HG163" s="152">
        <v>42621</v>
      </c>
      <c r="HH163" s="186">
        <v>3.786</v>
      </c>
      <c r="HI163" s="49"/>
      <c r="HJ163" s="187"/>
      <c r="HK163" s="152">
        <v>42621</v>
      </c>
      <c r="HL163" s="186">
        <v>4.2229999999999999</v>
      </c>
      <c r="HM163" s="49"/>
      <c r="HN163" s="186"/>
      <c r="HO163" s="152">
        <v>42621</v>
      </c>
      <c r="HP163" s="186"/>
      <c r="HQ163" s="186"/>
      <c r="HR163" s="187"/>
      <c r="HS163" s="152">
        <v>42621</v>
      </c>
      <c r="HT163" s="186">
        <v>3.1680000000000001</v>
      </c>
      <c r="HU163" s="49"/>
      <c r="HV163" s="187"/>
      <c r="HW163" s="152">
        <v>42621</v>
      </c>
      <c r="HX163" s="186">
        <v>3.548</v>
      </c>
      <c r="HY163" s="49"/>
      <c r="HZ163" s="186"/>
      <c r="IA163" s="152">
        <v>42621</v>
      </c>
      <c r="IB163" s="186">
        <v>3.141</v>
      </c>
      <c r="IC163" s="186"/>
      <c r="ID163" s="187"/>
      <c r="IE163" s="152">
        <v>42621</v>
      </c>
      <c r="IF163" s="186">
        <v>3.5550000000000002</v>
      </c>
      <c r="IG163" s="49"/>
      <c r="IH163" s="187"/>
      <c r="II163" s="152">
        <v>42621</v>
      </c>
      <c r="IJ163" s="186">
        <v>3.5609999999999999</v>
      </c>
      <c r="IK163" s="49"/>
    </row>
    <row r="164" spans="2:245" x14ac:dyDescent="0.35">
      <c r="B164" s="187"/>
      <c r="C164" s="152">
        <v>42622</v>
      </c>
      <c r="D164" s="186"/>
      <c r="E164" s="186"/>
      <c r="F164" s="187"/>
      <c r="G164" s="152">
        <v>42622</v>
      </c>
      <c r="H164" s="186"/>
      <c r="I164" s="49"/>
      <c r="J164" s="186"/>
      <c r="K164" s="152">
        <v>42622</v>
      </c>
      <c r="L164" s="186">
        <v>2.6819999999999999</v>
      </c>
      <c r="M164" s="49"/>
      <c r="N164" s="187"/>
      <c r="O164" s="152">
        <v>42622</v>
      </c>
      <c r="P164" s="186">
        <v>2.6470000000000002</v>
      </c>
      <c r="Q164" s="49"/>
      <c r="R164" s="186"/>
      <c r="S164" s="152">
        <v>42622</v>
      </c>
      <c r="T164" s="186">
        <v>2.8580000000000001</v>
      </c>
      <c r="U164" s="186"/>
      <c r="V164" s="187"/>
      <c r="W164" s="152">
        <v>42622</v>
      </c>
      <c r="X164" s="186">
        <v>3.1230000000000002</v>
      </c>
      <c r="Y164" s="49"/>
      <c r="Z164" s="186"/>
      <c r="AA164" s="152">
        <v>42622</v>
      </c>
      <c r="AB164" s="186">
        <v>3.3810000000000002</v>
      </c>
      <c r="AC164" s="49"/>
      <c r="AD164" s="186"/>
      <c r="AE164" s="152">
        <v>42622</v>
      </c>
      <c r="AF164" s="186"/>
      <c r="AG164" s="186"/>
      <c r="AH164" s="187"/>
      <c r="AI164" s="152">
        <v>42622</v>
      </c>
      <c r="AJ164" s="186"/>
      <c r="AK164" s="49"/>
      <c r="AL164" s="186"/>
      <c r="AM164" s="152">
        <v>42622</v>
      </c>
      <c r="AN164" s="186">
        <v>2.6269999999999998</v>
      </c>
      <c r="AO164" s="49"/>
      <c r="AP164" s="186"/>
      <c r="AQ164" s="152">
        <v>42622</v>
      </c>
      <c r="AR164" s="186">
        <v>3.2410000000000001</v>
      </c>
      <c r="AS164" s="49"/>
      <c r="AT164" s="186"/>
      <c r="AU164" s="152">
        <v>42622</v>
      </c>
      <c r="AV164" s="186">
        <v>3.319</v>
      </c>
      <c r="AW164" s="186"/>
      <c r="AX164" s="187"/>
      <c r="AY164" s="152">
        <v>42622</v>
      </c>
      <c r="AZ164" s="186">
        <v>3.5590000000000002</v>
      </c>
      <c r="BA164" s="49"/>
      <c r="BB164" s="187"/>
      <c r="BC164" s="152">
        <v>42622</v>
      </c>
      <c r="BD164" s="186">
        <v>3.851</v>
      </c>
      <c r="BE164" s="49"/>
      <c r="BF164" s="187"/>
      <c r="BG164" s="152">
        <v>42622</v>
      </c>
      <c r="BH164" s="186">
        <v>2.8890000000000002</v>
      </c>
      <c r="BI164" s="49"/>
      <c r="BJ164" s="186"/>
      <c r="BK164" s="152">
        <v>42622</v>
      </c>
      <c r="BL164" s="186">
        <v>3.1110000000000002</v>
      </c>
      <c r="BM164" s="186"/>
      <c r="BN164" s="187"/>
      <c r="BO164" s="152">
        <v>42622</v>
      </c>
      <c r="BP164" s="186">
        <v>3.331</v>
      </c>
      <c r="BQ164" s="49"/>
      <c r="BR164" s="186"/>
      <c r="BS164" s="152">
        <v>42622</v>
      </c>
      <c r="BT164" s="186">
        <v>3.83</v>
      </c>
      <c r="BU164" s="49"/>
      <c r="BV164" s="186"/>
      <c r="BW164" s="152">
        <v>42622</v>
      </c>
      <c r="BX164" s="186"/>
      <c r="BY164" s="186"/>
      <c r="BZ164" s="187"/>
      <c r="CA164" s="152">
        <v>42622</v>
      </c>
      <c r="CB164" s="186">
        <v>3.423</v>
      </c>
      <c r="CC164" s="49"/>
      <c r="CD164" s="187"/>
      <c r="CE164" s="152">
        <v>42622</v>
      </c>
      <c r="CF164" s="186">
        <v>3.8159999999999998</v>
      </c>
      <c r="CG164" s="49"/>
      <c r="CH164" s="186"/>
      <c r="CI164" s="152">
        <v>42622</v>
      </c>
      <c r="CJ164" s="186">
        <v>3.5339999999999998</v>
      </c>
      <c r="CK164" s="186"/>
      <c r="CL164" s="187"/>
      <c r="CM164" s="152">
        <v>42622</v>
      </c>
      <c r="CN164" s="186"/>
      <c r="CO164" s="49"/>
      <c r="CP164" s="186"/>
      <c r="CQ164" s="152">
        <v>42622</v>
      </c>
      <c r="CR164" s="186">
        <v>2.9830000000000001</v>
      </c>
      <c r="CS164" s="186"/>
      <c r="CT164" s="187"/>
      <c r="CU164" s="152">
        <v>42622</v>
      </c>
      <c r="CV164" s="186">
        <v>3.177</v>
      </c>
      <c r="CW164" s="49"/>
      <c r="CX164" s="187"/>
      <c r="CY164" s="152">
        <v>42622</v>
      </c>
      <c r="CZ164" s="186">
        <v>3.2069999999999999</v>
      </c>
      <c r="DA164" s="49"/>
      <c r="DB164" s="186"/>
      <c r="DC164" s="152">
        <v>42622</v>
      </c>
      <c r="DD164" s="186">
        <v>3.4769999999999999</v>
      </c>
      <c r="DE164" s="186"/>
      <c r="DF164" s="190"/>
      <c r="DG164" s="194">
        <v>42622</v>
      </c>
      <c r="DH164" s="247">
        <v>3.5329999999999999</v>
      </c>
      <c r="DI164" s="191"/>
      <c r="DJ164" s="187"/>
      <c r="DK164" s="152">
        <v>42622</v>
      </c>
      <c r="DL164" s="186"/>
      <c r="DM164" s="49"/>
      <c r="DN164" s="186"/>
      <c r="DO164" s="152">
        <v>42622</v>
      </c>
      <c r="DP164" s="186"/>
      <c r="DQ164" s="186"/>
      <c r="DR164" s="187"/>
      <c r="DS164" s="152">
        <v>42622</v>
      </c>
      <c r="DT164" s="186">
        <v>2.6280000000000001</v>
      </c>
      <c r="DU164" s="49"/>
      <c r="DV164" s="187"/>
      <c r="DW164" s="152">
        <v>42622</v>
      </c>
      <c r="DX164" s="186">
        <v>2.677</v>
      </c>
      <c r="DY164" s="49"/>
      <c r="DZ164" s="187"/>
      <c r="EA164" s="152">
        <v>42622</v>
      </c>
      <c r="EB164" s="186">
        <v>2.7509999999999999</v>
      </c>
      <c r="EC164" s="49"/>
      <c r="ED164" s="186"/>
      <c r="EE164" s="152">
        <v>42622</v>
      </c>
      <c r="EF164" s="186">
        <v>2.8220000000000001</v>
      </c>
      <c r="EG164" s="186"/>
      <c r="EH164" s="187"/>
      <c r="EI164" s="152">
        <v>42622</v>
      </c>
      <c r="EJ164" s="186">
        <v>2.8769999999999998</v>
      </c>
      <c r="EK164" s="49"/>
      <c r="EL164" s="187"/>
      <c r="EM164" s="152">
        <v>42622</v>
      </c>
      <c r="EN164" s="186">
        <v>3.1419999999999999</v>
      </c>
      <c r="EO164" s="49"/>
      <c r="EP164" s="187"/>
      <c r="EQ164" s="152">
        <v>42622</v>
      </c>
      <c r="ER164" s="186">
        <v>3.2890000000000001</v>
      </c>
      <c r="ES164" s="49"/>
      <c r="ET164" s="187"/>
      <c r="EU164" s="152">
        <v>42622</v>
      </c>
      <c r="EV164" s="186">
        <v>3.919</v>
      </c>
      <c r="EW164" s="49"/>
      <c r="EX164" s="186"/>
      <c r="EY164" s="152">
        <v>42622</v>
      </c>
      <c r="EZ164" s="63"/>
      <c r="FA164" s="186"/>
      <c r="FB164" s="187"/>
      <c r="FC164" s="152">
        <v>42622</v>
      </c>
      <c r="FD164" s="186"/>
      <c r="FE164" s="49"/>
      <c r="FF164" s="186"/>
      <c r="FG164" s="152">
        <v>42622</v>
      </c>
      <c r="FH164" s="186"/>
      <c r="FI164" s="186"/>
      <c r="FJ164" s="187"/>
      <c r="FK164" s="152">
        <v>42622</v>
      </c>
      <c r="FL164" s="186"/>
      <c r="FM164" s="49"/>
      <c r="FN164" s="186"/>
      <c r="FO164" s="152">
        <v>42622</v>
      </c>
      <c r="FP164" s="186">
        <v>2.9729999999999999</v>
      </c>
      <c r="FQ164" s="186"/>
      <c r="FR164" s="187"/>
      <c r="FS164" s="152">
        <v>42622</v>
      </c>
      <c r="FT164" s="186">
        <v>3.4319999999999999</v>
      </c>
      <c r="FU164" s="186"/>
      <c r="FV164" s="187"/>
      <c r="FW164" s="152">
        <v>42622</v>
      </c>
      <c r="FX164" s="186">
        <v>3.5259999999999998</v>
      </c>
      <c r="FY164" s="186"/>
      <c r="FZ164" s="187"/>
      <c r="GA164" s="152">
        <v>42622</v>
      </c>
      <c r="GB164" s="186">
        <v>4.0460000000000003</v>
      </c>
      <c r="GC164" s="186"/>
      <c r="GD164" s="187"/>
      <c r="GE164" s="152">
        <v>42622</v>
      </c>
      <c r="GF164" s="186"/>
      <c r="GG164" s="49"/>
      <c r="GH164" s="186"/>
      <c r="GI164" s="152">
        <v>42622</v>
      </c>
      <c r="GJ164" s="186"/>
      <c r="GK164" s="186"/>
      <c r="GL164" s="187"/>
      <c r="GM164" s="152">
        <v>42622</v>
      </c>
      <c r="GN164" s="186"/>
      <c r="GO164" s="49"/>
      <c r="GP164" s="186"/>
      <c r="GQ164" s="152">
        <v>42622</v>
      </c>
      <c r="GR164" s="186">
        <v>2.948</v>
      </c>
      <c r="GS164" s="49"/>
      <c r="GT164" s="186"/>
      <c r="GU164" s="152">
        <v>42622</v>
      </c>
      <c r="GV164" s="186">
        <v>3.3759999999999999</v>
      </c>
      <c r="GW164" s="49"/>
      <c r="GX164" s="186"/>
      <c r="GY164" s="152">
        <v>42622</v>
      </c>
      <c r="GZ164" s="186">
        <v>3.508</v>
      </c>
      <c r="HA164" s="186"/>
      <c r="HB164" s="187"/>
      <c r="HC164" s="152">
        <v>42622</v>
      </c>
      <c r="HD164" s="186">
        <v>3.706</v>
      </c>
      <c r="HE164" s="49"/>
      <c r="HF164" s="186"/>
      <c r="HG164" s="152">
        <v>42622</v>
      </c>
      <c r="HH164" s="186">
        <v>3.8380000000000001</v>
      </c>
      <c r="HI164" s="49"/>
      <c r="HJ164" s="187"/>
      <c r="HK164" s="152">
        <v>42622</v>
      </c>
      <c r="HL164" s="186">
        <v>4.2869999999999999</v>
      </c>
      <c r="HM164" s="49"/>
      <c r="HN164" s="186"/>
      <c r="HO164" s="152">
        <v>42622</v>
      </c>
      <c r="HP164" s="186"/>
      <c r="HQ164" s="186"/>
      <c r="HR164" s="187"/>
      <c r="HS164" s="152">
        <v>42622</v>
      </c>
      <c r="HT164" s="186">
        <v>3.17</v>
      </c>
      <c r="HU164" s="49"/>
      <c r="HV164" s="187"/>
      <c r="HW164" s="152">
        <v>42622</v>
      </c>
      <c r="HX164" s="186">
        <v>3.597</v>
      </c>
      <c r="HY164" s="49"/>
      <c r="HZ164" s="186"/>
      <c r="IA164" s="152">
        <v>42622</v>
      </c>
      <c r="IB164" s="186">
        <v>3.169</v>
      </c>
      <c r="IC164" s="186"/>
      <c r="ID164" s="187"/>
      <c r="IE164" s="152">
        <v>42622</v>
      </c>
      <c r="IF164" s="186">
        <v>3.6</v>
      </c>
      <c r="IG164" s="49"/>
      <c r="IH164" s="187"/>
      <c r="II164" s="152">
        <v>42622</v>
      </c>
      <c r="IJ164" s="186">
        <v>3.5949999999999998</v>
      </c>
      <c r="IK164" s="49"/>
    </row>
    <row r="165" spans="2:245" x14ac:dyDescent="0.35">
      <c r="B165" s="187"/>
      <c r="C165" s="152">
        <v>42625</v>
      </c>
      <c r="D165" s="186"/>
      <c r="E165" s="186"/>
      <c r="F165" s="187"/>
      <c r="G165" s="152">
        <v>42625</v>
      </c>
      <c r="H165" s="186"/>
      <c r="I165" s="49"/>
      <c r="J165" s="186"/>
      <c r="K165" s="152">
        <v>42625</v>
      </c>
      <c r="L165" s="186">
        <v>2.7149999999999999</v>
      </c>
      <c r="M165" s="49"/>
      <c r="N165" s="187"/>
      <c r="O165" s="152">
        <v>42625</v>
      </c>
      <c r="P165" s="186">
        <v>2.6879999999999997</v>
      </c>
      <c r="Q165" s="49"/>
      <c r="R165" s="186"/>
      <c r="S165" s="152">
        <v>42625</v>
      </c>
      <c r="T165" s="186">
        <v>2.903</v>
      </c>
      <c r="U165" s="186"/>
      <c r="V165" s="187"/>
      <c r="W165" s="152">
        <v>42625</v>
      </c>
      <c r="X165" s="186">
        <v>3.1760000000000002</v>
      </c>
      <c r="Y165" s="49"/>
      <c r="Z165" s="186"/>
      <c r="AA165" s="152">
        <v>42625</v>
      </c>
      <c r="AB165" s="186">
        <v>3.4449999999999998</v>
      </c>
      <c r="AC165" s="49"/>
      <c r="AD165" s="186"/>
      <c r="AE165" s="152">
        <v>42625</v>
      </c>
      <c r="AF165" s="186"/>
      <c r="AG165" s="186"/>
      <c r="AH165" s="187"/>
      <c r="AI165" s="152">
        <v>42625</v>
      </c>
      <c r="AJ165" s="186"/>
      <c r="AK165" s="49"/>
      <c r="AL165" s="186"/>
      <c r="AM165" s="152">
        <v>42625</v>
      </c>
      <c r="AN165" s="186">
        <v>7.1280000000000001</v>
      </c>
      <c r="AO165" s="49"/>
      <c r="AP165" s="186"/>
      <c r="AQ165" s="152">
        <v>42625</v>
      </c>
      <c r="AR165" s="186">
        <v>3.2850000000000001</v>
      </c>
      <c r="AS165" s="49"/>
      <c r="AT165" s="186"/>
      <c r="AU165" s="152">
        <v>42625</v>
      </c>
      <c r="AV165" s="186">
        <v>3.367</v>
      </c>
      <c r="AW165" s="186"/>
      <c r="AX165" s="187"/>
      <c r="AY165" s="152">
        <v>42625</v>
      </c>
      <c r="AZ165" s="186">
        <v>3.6179999999999999</v>
      </c>
      <c r="BA165" s="49"/>
      <c r="BB165" s="187"/>
      <c r="BC165" s="152">
        <v>42625</v>
      </c>
      <c r="BD165" s="186">
        <v>3.9159999999999999</v>
      </c>
      <c r="BE165" s="49"/>
      <c r="BF165" s="187"/>
      <c r="BG165" s="152">
        <v>42625</v>
      </c>
      <c r="BH165" s="186">
        <v>2.657</v>
      </c>
      <c r="BI165" s="49"/>
      <c r="BJ165" s="186"/>
      <c r="BK165" s="152">
        <v>42625</v>
      </c>
      <c r="BL165" s="186">
        <v>3.1480000000000001</v>
      </c>
      <c r="BM165" s="186"/>
      <c r="BN165" s="187"/>
      <c r="BO165" s="152">
        <v>42625</v>
      </c>
      <c r="BP165" s="186">
        <v>3.3769999999999998</v>
      </c>
      <c r="BQ165" s="49"/>
      <c r="BR165" s="186"/>
      <c r="BS165" s="152">
        <v>42625</v>
      </c>
      <c r="BT165" s="186">
        <v>3.8959999999999999</v>
      </c>
      <c r="BU165" s="49"/>
      <c r="BV165" s="186"/>
      <c r="BW165" s="152">
        <v>42625</v>
      </c>
      <c r="BX165" s="186"/>
      <c r="BY165" s="186"/>
      <c r="BZ165" s="187"/>
      <c r="CA165" s="152">
        <v>42625</v>
      </c>
      <c r="CB165" s="186">
        <v>3.4699999999999998</v>
      </c>
      <c r="CC165" s="49"/>
      <c r="CD165" s="187"/>
      <c r="CE165" s="152">
        <v>42625</v>
      </c>
      <c r="CF165" s="186">
        <v>3.8820000000000001</v>
      </c>
      <c r="CG165" s="49"/>
      <c r="CH165" s="186"/>
      <c r="CI165" s="152">
        <v>42625</v>
      </c>
      <c r="CJ165" s="186">
        <v>3.5869999999999997</v>
      </c>
      <c r="CK165" s="186"/>
      <c r="CL165" s="187"/>
      <c r="CM165" s="152">
        <v>42625</v>
      </c>
      <c r="CN165" s="186"/>
      <c r="CO165" s="49"/>
      <c r="CP165" s="186"/>
      <c r="CQ165" s="152">
        <v>42625</v>
      </c>
      <c r="CR165" s="186">
        <v>3.0139999999999998</v>
      </c>
      <c r="CS165" s="186"/>
      <c r="CT165" s="187"/>
      <c r="CU165" s="152">
        <v>42625</v>
      </c>
      <c r="CV165" s="186">
        <v>3.2160000000000002</v>
      </c>
      <c r="CW165" s="49"/>
      <c r="CX165" s="187"/>
      <c r="CY165" s="152">
        <v>42625</v>
      </c>
      <c r="CZ165" s="186">
        <v>3.246</v>
      </c>
      <c r="DA165" s="49"/>
      <c r="DB165" s="186"/>
      <c r="DC165" s="152">
        <v>42625</v>
      </c>
      <c r="DD165" s="186">
        <v>3.524</v>
      </c>
      <c r="DE165" s="186"/>
      <c r="DF165" s="190"/>
      <c r="DG165" s="194">
        <v>42625</v>
      </c>
      <c r="DH165" s="247">
        <v>3.5869999999999997</v>
      </c>
      <c r="DI165" s="191"/>
      <c r="DJ165" s="187"/>
      <c r="DK165" s="152">
        <v>42625</v>
      </c>
      <c r="DL165" s="186"/>
      <c r="DM165" s="49"/>
      <c r="DN165" s="186"/>
      <c r="DO165" s="152">
        <v>42625</v>
      </c>
      <c r="DP165" s="186"/>
      <c r="DQ165" s="186"/>
      <c r="DR165" s="187"/>
      <c r="DS165" s="152">
        <v>42625</v>
      </c>
      <c r="DT165" s="186">
        <v>2.6550000000000002</v>
      </c>
      <c r="DU165" s="49"/>
      <c r="DV165" s="187"/>
      <c r="DW165" s="152">
        <v>42625</v>
      </c>
      <c r="DX165" s="186">
        <v>2.7119999999999997</v>
      </c>
      <c r="DY165" s="49"/>
      <c r="DZ165" s="187"/>
      <c r="EA165" s="152">
        <v>42625</v>
      </c>
      <c r="EB165" s="186">
        <v>2.7930000000000001</v>
      </c>
      <c r="EC165" s="49"/>
      <c r="ED165" s="186"/>
      <c r="EE165" s="152">
        <v>42625</v>
      </c>
      <c r="EF165" s="186">
        <v>2.8660000000000001</v>
      </c>
      <c r="EG165" s="186"/>
      <c r="EH165" s="187"/>
      <c r="EI165" s="152">
        <v>42625</v>
      </c>
      <c r="EJ165" s="186">
        <v>2.9239999999999999</v>
      </c>
      <c r="EK165" s="49"/>
      <c r="EL165" s="187"/>
      <c r="EM165" s="152">
        <v>42625</v>
      </c>
      <c r="EN165" s="186">
        <v>3.2029999999999998</v>
      </c>
      <c r="EO165" s="49"/>
      <c r="EP165" s="187"/>
      <c r="EQ165" s="152">
        <v>42625</v>
      </c>
      <c r="ER165" s="186">
        <v>3.3540000000000001</v>
      </c>
      <c r="ES165" s="49"/>
      <c r="ET165" s="187"/>
      <c r="EU165" s="152">
        <v>42625</v>
      </c>
      <c r="EV165" s="186">
        <v>4.01</v>
      </c>
      <c r="EW165" s="49"/>
      <c r="EX165" s="186"/>
      <c r="EY165" s="152">
        <v>42625</v>
      </c>
      <c r="EZ165" s="63"/>
      <c r="FA165" s="186"/>
      <c r="FB165" s="187"/>
      <c r="FC165" s="152">
        <v>42625</v>
      </c>
      <c r="FD165" s="186"/>
      <c r="FE165" s="49"/>
      <c r="FF165" s="186"/>
      <c r="FG165" s="152">
        <v>42625</v>
      </c>
      <c r="FH165" s="186"/>
      <c r="FI165" s="186"/>
      <c r="FJ165" s="187"/>
      <c r="FK165" s="152">
        <v>42625</v>
      </c>
      <c r="FL165" s="186"/>
      <c r="FM165" s="49"/>
      <c r="FN165" s="186"/>
      <c r="FO165" s="152">
        <v>42625</v>
      </c>
      <c r="FP165" s="186">
        <v>3.0169999999999999</v>
      </c>
      <c r="FQ165" s="186"/>
      <c r="FR165" s="187"/>
      <c r="FS165" s="152">
        <v>42625</v>
      </c>
      <c r="FT165" s="186">
        <v>3.4910000000000001</v>
      </c>
      <c r="FU165" s="186"/>
      <c r="FV165" s="187"/>
      <c r="FW165" s="152">
        <v>42625</v>
      </c>
      <c r="FX165" s="186">
        <v>3.5910000000000002</v>
      </c>
      <c r="FY165" s="186"/>
      <c r="FZ165" s="187"/>
      <c r="GA165" s="152">
        <v>42625</v>
      </c>
      <c r="GB165" s="186">
        <v>4.1260000000000003</v>
      </c>
      <c r="GC165" s="186"/>
      <c r="GD165" s="187"/>
      <c r="GE165" s="152">
        <v>42625</v>
      </c>
      <c r="GF165" s="186"/>
      <c r="GG165" s="49"/>
      <c r="GH165" s="186"/>
      <c r="GI165" s="152">
        <v>42625</v>
      </c>
      <c r="GJ165" s="186"/>
      <c r="GK165" s="186"/>
      <c r="GL165" s="187"/>
      <c r="GM165" s="152">
        <v>42625</v>
      </c>
      <c r="GN165" s="186"/>
      <c r="GO165" s="49"/>
      <c r="GP165" s="186"/>
      <c r="GQ165" s="152">
        <v>42625</v>
      </c>
      <c r="GR165" s="186">
        <v>2.9870000000000001</v>
      </c>
      <c r="GS165" s="49"/>
      <c r="GT165" s="186"/>
      <c r="GU165" s="152">
        <v>42625</v>
      </c>
      <c r="GV165" s="186">
        <v>3.4209999999999998</v>
      </c>
      <c r="GW165" s="49"/>
      <c r="GX165" s="186"/>
      <c r="GY165" s="152">
        <v>42625</v>
      </c>
      <c r="GZ165" s="186">
        <v>3.5680000000000001</v>
      </c>
      <c r="HA165" s="186"/>
      <c r="HB165" s="187"/>
      <c r="HC165" s="152">
        <v>42625</v>
      </c>
      <c r="HD165" s="186">
        <v>3.7640000000000002</v>
      </c>
      <c r="HE165" s="49"/>
      <c r="HF165" s="186"/>
      <c r="HG165" s="152">
        <v>42625</v>
      </c>
      <c r="HH165" s="186">
        <v>3.9020000000000001</v>
      </c>
      <c r="HI165" s="49"/>
      <c r="HJ165" s="187"/>
      <c r="HK165" s="152">
        <v>42625</v>
      </c>
      <c r="HL165" s="186">
        <v>4.3629999999999995</v>
      </c>
      <c r="HM165" s="49"/>
      <c r="HN165" s="186"/>
      <c r="HO165" s="152">
        <v>42625</v>
      </c>
      <c r="HP165" s="186"/>
      <c r="HQ165" s="186"/>
      <c r="HR165" s="187"/>
      <c r="HS165" s="152">
        <v>42625</v>
      </c>
      <c r="HT165" s="186">
        <v>3.198</v>
      </c>
      <c r="HU165" s="49"/>
      <c r="HV165" s="187"/>
      <c r="HW165" s="152">
        <v>42625</v>
      </c>
      <c r="HX165" s="186">
        <v>3.6630000000000003</v>
      </c>
      <c r="HY165" s="49"/>
      <c r="HZ165" s="186"/>
      <c r="IA165" s="152">
        <v>42625</v>
      </c>
      <c r="IB165" s="186">
        <v>3.2130000000000001</v>
      </c>
      <c r="IC165" s="186"/>
      <c r="ID165" s="187"/>
      <c r="IE165" s="152">
        <v>42625</v>
      </c>
      <c r="IF165" s="186">
        <v>3.6550000000000002</v>
      </c>
      <c r="IG165" s="49"/>
      <c r="IH165" s="187"/>
      <c r="II165" s="152">
        <v>42625</v>
      </c>
      <c r="IJ165" s="186">
        <v>3.6480000000000001</v>
      </c>
      <c r="IK165" s="49"/>
    </row>
    <row r="166" spans="2:245" x14ac:dyDescent="0.35">
      <c r="B166" s="187"/>
      <c r="C166" s="152">
        <v>42626</v>
      </c>
      <c r="D166" s="186"/>
      <c r="E166" s="186"/>
      <c r="F166" s="187"/>
      <c r="G166" s="152">
        <v>42626</v>
      </c>
      <c r="H166" s="186"/>
      <c r="I166" s="49"/>
      <c r="J166" s="186"/>
      <c r="K166" s="152">
        <v>42626</v>
      </c>
      <c r="L166" s="186">
        <v>2.7069999999999999</v>
      </c>
      <c r="M166" s="49"/>
      <c r="N166" s="187"/>
      <c r="O166" s="152">
        <v>42626</v>
      </c>
      <c r="P166" s="186">
        <v>2.7010000000000001</v>
      </c>
      <c r="Q166" s="49"/>
      <c r="R166" s="186"/>
      <c r="S166" s="152">
        <v>42626</v>
      </c>
      <c r="T166" s="186">
        <v>2.9140000000000001</v>
      </c>
      <c r="U166" s="186"/>
      <c r="V166" s="187"/>
      <c r="W166" s="152">
        <v>42626</v>
      </c>
      <c r="X166" s="186">
        <v>3.1840000000000002</v>
      </c>
      <c r="Y166" s="49"/>
      <c r="Z166" s="186"/>
      <c r="AA166" s="152">
        <v>42626</v>
      </c>
      <c r="AB166" s="186">
        <v>3.4489999999999998</v>
      </c>
      <c r="AC166" s="49"/>
      <c r="AD166" s="186"/>
      <c r="AE166" s="152">
        <v>42626</v>
      </c>
      <c r="AF166" s="186"/>
      <c r="AG166" s="186"/>
      <c r="AH166" s="187"/>
      <c r="AI166" s="152">
        <v>42626</v>
      </c>
      <c r="AJ166" s="186"/>
      <c r="AK166" s="49"/>
      <c r="AL166" s="186"/>
      <c r="AM166" s="152">
        <v>42626</v>
      </c>
      <c r="AN166" s="186">
        <v>7.1280000000000001</v>
      </c>
      <c r="AO166" s="49"/>
      <c r="AP166" s="186"/>
      <c r="AQ166" s="152">
        <v>42626</v>
      </c>
      <c r="AR166" s="186">
        <v>3.2959999999999998</v>
      </c>
      <c r="AS166" s="49"/>
      <c r="AT166" s="186"/>
      <c r="AU166" s="152">
        <v>42626</v>
      </c>
      <c r="AV166" s="186">
        <v>3.3769999999999998</v>
      </c>
      <c r="AW166" s="186"/>
      <c r="AX166" s="187"/>
      <c r="AY166" s="152">
        <v>42626</v>
      </c>
      <c r="AZ166" s="186">
        <v>3.6259999999999999</v>
      </c>
      <c r="BA166" s="49"/>
      <c r="BB166" s="187"/>
      <c r="BC166" s="152">
        <v>42626</v>
      </c>
      <c r="BD166" s="186">
        <v>3.9210000000000003</v>
      </c>
      <c r="BE166" s="49"/>
      <c r="BF166" s="187"/>
      <c r="BG166" s="152">
        <v>42626</v>
      </c>
      <c r="BH166" s="186">
        <v>2.6710000000000003</v>
      </c>
      <c r="BI166" s="49"/>
      <c r="BJ166" s="186"/>
      <c r="BK166" s="152">
        <v>42626</v>
      </c>
      <c r="BL166" s="186">
        <v>3.1640000000000001</v>
      </c>
      <c r="BM166" s="186"/>
      <c r="BN166" s="187"/>
      <c r="BO166" s="152">
        <v>42626</v>
      </c>
      <c r="BP166" s="186">
        <v>3.387</v>
      </c>
      <c r="BQ166" s="49"/>
      <c r="BR166" s="186"/>
      <c r="BS166" s="152">
        <v>42626</v>
      </c>
      <c r="BT166" s="186">
        <v>3.9</v>
      </c>
      <c r="BU166" s="49"/>
      <c r="BV166" s="186"/>
      <c r="BW166" s="152">
        <v>42626</v>
      </c>
      <c r="BX166" s="186"/>
      <c r="BY166" s="186"/>
      <c r="BZ166" s="187"/>
      <c r="CA166" s="152">
        <v>42626</v>
      </c>
      <c r="CB166" s="186">
        <v>3.48</v>
      </c>
      <c r="CC166" s="49"/>
      <c r="CD166" s="187"/>
      <c r="CE166" s="152">
        <v>42626</v>
      </c>
      <c r="CF166" s="186">
        <v>3.8860000000000001</v>
      </c>
      <c r="CG166" s="49"/>
      <c r="CH166" s="186"/>
      <c r="CI166" s="152">
        <v>42626</v>
      </c>
      <c r="CJ166" s="186">
        <v>3.5949999999999998</v>
      </c>
      <c r="CK166" s="186"/>
      <c r="CL166" s="187"/>
      <c r="CM166" s="152">
        <v>42626</v>
      </c>
      <c r="CN166" s="186"/>
      <c r="CO166" s="49"/>
      <c r="CP166" s="186"/>
      <c r="CQ166" s="152">
        <v>42626</v>
      </c>
      <c r="CR166" s="186">
        <v>3.028</v>
      </c>
      <c r="CS166" s="186"/>
      <c r="CT166" s="187"/>
      <c r="CU166" s="152">
        <v>42626</v>
      </c>
      <c r="CV166" s="186">
        <v>3.2309999999999999</v>
      </c>
      <c r="CW166" s="49"/>
      <c r="CX166" s="187"/>
      <c r="CY166" s="152">
        <v>42626</v>
      </c>
      <c r="CZ166" s="186">
        <v>3.262</v>
      </c>
      <c r="DA166" s="49"/>
      <c r="DB166" s="186"/>
      <c r="DC166" s="152">
        <v>42626</v>
      </c>
      <c r="DD166" s="186">
        <v>3.5339999999999998</v>
      </c>
      <c r="DE166" s="186"/>
      <c r="DF166" s="190"/>
      <c r="DG166" s="194">
        <v>42626</v>
      </c>
      <c r="DH166" s="247">
        <v>3.5830000000000002</v>
      </c>
      <c r="DI166" s="191"/>
      <c r="DJ166" s="187"/>
      <c r="DK166" s="152">
        <v>42626</v>
      </c>
      <c r="DL166" s="186"/>
      <c r="DM166" s="49"/>
      <c r="DN166" s="186"/>
      <c r="DO166" s="152">
        <v>42626</v>
      </c>
      <c r="DP166" s="186"/>
      <c r="DQ166" s="186"/>
      <c r="DR166" s="187"/>
      <c r="DS166" s="152">
        <v>42626</v>
      </c>
      <c r="DT166" s="186">
        <v>2.669</v>
      </c>
      <c r="DU166" s="49"/>
      <c r="DV166" s="187"/>
      <c r="DW166" s="152">
        <v>42626</v>
      </c>
      <c r="DX166" s="186">
        <v>2.7309999999999999</v>
      </c>
      <c r="DY166" s="49"/>
      <c r="DZ166" s="187"/>
      <c r="EA166" s="152">
        <v>42626</v>
      </c>
      <c r="EB166" s="186">
        <v>2.8050000000000002</v>
      </c>
      <c r="EC166" s="49"/>
      <c r="ED166" s="186"/>
      <c r="EE166" s="152">
        <v>42626</v>
      </c>
      <c r="EF166" s="186">
        <v>2.8780000000000001</v>
      </c>
      <c r="EG166" s="186"/>
      <c r="EH166" s="187"/>
      <c r="EI166" s="152">
        <v>42626</v>
      </c>
      <c r="EJ166" s="186">
        <v>2.9350000000000001</v>
      </c>
      <c r="EK166" s="49"/>
      <c r="EL166" s="187"/>
      <c r="EM166" s="152">
        <v>42626</v>
      </c>
      <c r="EN166" s="186">
        <v>3.2080000000000002</v>
      </c>
      <c r="EO166" s="49"/>
      <c r="EP166" s="187"/>
      <c r="EQ166" s="152">
        <v>42626</v>
      </c>
      <c r="ER166" s="186">
        <v>3.359</v>
      </c>
      <c r="ES166" s="49"/>
      <c r="ET166" s="187"/>
      <c r="EU166" s="152">
        <v>42626</v>
      </c>
      <c r="EV166" s="186">
        <v>4.01</v>
      </c>
      <c r="EW166" s="49"/>
      <c r="EX166" s="186"/>
      <c r="EY166" s="152">
        <v>42626</v>
      </c>
      <c r="EZ166" s="63"/>
      <c r="FA166" s="186"/>
      <c r="FB166" s="187"/>
      <c r="FC166" s="152">
        <v>42626</v>
      </c>
      <c r="FD166" s="186"/>
      <c r="FE166" s="49"/>
      <c r="FF166" s="186"/>
      <c r="FG166" s="152">
        <v>42626</v>
      </c>
      <c r="FH166" s="186"/>
      <c r="FI166" s="186"/>
      <c r="FJ166" s="187"/>
      <c r="FK166" s="152">
        <v>42626</v>
      </c>
      <c r="FL166" s="186"/>
      <c r="FM166" s="49"/>
      <c r="FN166" s="186"/>
      <c r="FO166" s="152">
        <v>42626</v>
      </c>
      <c r="FP166" s="186">
        <v>3.028</v>
      </c>
      <c r="FQ166" s="186"/>
      <c r="FR166" s="187"/>
      <c r="FS166" s="152">
        <v>42626</v>
      </c>
      <c r="FT166" s="186">
        <v>3.496</v>
      </c>
      <c r="FU166" s="186"/>
      <c r="FV166" s="187"/>
      <c r="FW166" s="152">
        <v>42626</v>
      </c>
      <c r="FX166" s="186">
        <v>3.5949999999999998</v>
      </c>
      <c r="FY166" s="186"/>
      <c r="FZ166" s="187"/>
      <c r="GA166" s="152">
        <v>42626</v>
      </c>
      <c r="GB166" s="186">
        <v>4.1239999999999997</v>
      </c>
      <c r="GC166" s="186"/>
      <c r="GD166" s="187"/>
      <c r="GE166" s="152">
        <v>42626</v>
      </c>
      <c r="GF166" s="186"/>
      <c r="GG166" s="49"/>
      <c r="GH166" s="186"/>
      <c r="GI166" s="152">
        <v>42626</v>
      </c>
      <c r="GJ166" s="186"/>
      <c r="GK166" s="186"/>
      <c r="GL166" s="187"/>
      <c r="GM166" s="152">
        <v>42626</v>
      </c>
      <c r="GN166" s="186"/>
      <c r="GO166" s="49"/>
      <c r="GP166" s="186"/>
      <c r="GQ166" s="152">
        <v>42626</v>
      </c>
      <c r="GR166" s="186">
        <v>2.9870000000000001</v>
      </c>
      <c r="GS166" s="49"/>
      <c r="GT166" s="186"/>
      <c r="GU166" s="152">
        <v>42626</v>
      </c>
      <c r="GV166" s="186">
        <v>3.44</v>
      </c>
      <c r="GW166" s="49"/>
      <c r="GX166" s="186"/>
      <c r="GY166" s="152">
        <v>42626</v>
      </c>
      <c r="GZ166" s="186">
        <v>3.5910000000000002</v>
      </c>
      <c r="HA166" s="186"/>
      <c r="HB166" s="187"/>
      <c r="HC166" s="152">
        <v>42626</v>
      </c>
      <c r="HD166" s="186">
        <v>3.778</v>
      </c>
      <c r="HE166" s="49"/>
      <c r="HF166" s="186"/>
      <c r="HG166" s="152">
        <v>42626</v>
      </c>
      <c r="HH166" s="186">
        <v>3.9180000000000001</v>
      </c>
      <c r="HI166" s="49"/>
      <c r="HJ166" s="187"/>
      <c r="HK166" s="152">
        <v>42626</v>
      </c>
      <c r="HL166" s="186">
        <v>4.3719999999999999</v>
      </c>
      <c r="HM166" s="49"/>
      <c r="HN166" s="186"/>
      <c r="HO166" s="152">
        <v>42626</v>
      </c>
      <c r="HP166" s="186"/>
      <c r="HQ166" s="186"/>
      <c r="HR166" s="187"/>
      <c r="HS166" s="152">
        <v>42626</v>
      </c>
      <c r="HT166" s="186">
        <v>3.2090000000000001</v>
      </c>
      <c r="HU166" s="49"/>
      <c r="HV166" s="187"/>
      <c r="HW166" s="152">
        <v>42626</v>
      </c>
      <c r="HX166" s="186">
        <v>3.6909999999999998</v>
      </c>
      <c r="HY166" s="49"/>
      <c r="HZ166" s="186"/>
      <c r="IA166" s="152">
        <v>42626</v>
      </c>
      <c r="IB166" s="186">
        <v>3.2240000000000002</v>
      </c>
      <c r="IC166" s="186"/>
      <c r="ID166" s="187"/>
      <c r="IE166" s="152">
        <v>42626</v>
      </c>
      <c r="IF166" s="186">
        <v>3.6630000000000003</v>
      </c>
      <c r="IG166" s="49"/>
      <c r="IH166" s="187"/>
      <c r="II166" s="152">
        <v>42626</v>
      </c>
      <c r="IJ166" s="186">
        <v>3.6659999999999999</v>
      </c>
      <c r="IK166" s="49"/>
    </row>
    <row r="167" spans="2:245" x14ac:dyDescent="0.35">
      <c r="B167" s="187"/>
      <c r="C167" s="152">
        <v>42627</v>
      </c>
      <c r="D167" s="186"/>
      <c r="E167" s="186"/>
      <c r="F167" s="187"/>
      <c r="G167" s="152">
        <v>42627</v>
      </c>
      <c r="H167" s="186"/>
      <c r="I167" s="49"/>
      <c r="J167" s="186"/>
      <c r="K167" s="152">
        <v>42627</v>
      </c>
      <c r="L167" s="186">
        <v>2.6970000000000001</v>
      </c>
      <c r="M167" s="49"/>
      <c r="N167" s="187"/>
      <c r="O167" s="152">
        <v>42627</v>
      </c>
      <c r="P167" s="186">
        <v>2.7149999999999999</v>
      </c>
      <c r="Q167" s="49"/>
      <c r="R167" s="186"/>
      <c r="S167" s="152">
        <v>42627</v>
      </c>
      <c r="T167" s="186">
        <v>2.93</v>
      </c>
      <c r="U167" s="186"/>
      <c r="V167" s="187"/>
      <c r="W167" s="152">
        <v>42627</v>
      </c>
      <c r="X167" s="186">
        <v>3.2160000000000002</v>
      </c>
      <c r="Y167" s="49"/>
      <c r="Z167" s="186"/>
      <c r="AA167" s="152">
        <v>42627</v>
      </c>
      <c r="AB167" s="186">
        <v>3.4889999999999999</v>
      </c>
      <c r="AC167" s="49"/>
      <c r="AD167" s="186"/>
      <c r="AE167" s="152">
        <v>42627</v>
      </c>
      <c r="AF167" s="186"/>
      <c r="AG167" s="186"/>
      <c r="AH167" s="187"/>
      <c r="AI167" s="152">
        <v>42627</v>
      </c>
      <c r="AJ167" s="186"/>
      <c r="AK167" s="49"/>
      <c r="AL167" s="186"/>
      <c r="AM167" s="152">
        <v>42627</v>
      </c>
      <c r="AN167" s="186">
        <v>7.1280000000000001</v>
      </c>
      <c r="AO167" s="49"/>
      <c r="AP167" s="186"/>
      <c r="AQ167" s="152">
        <v>42627</v>
      </c>
      <c r="AR167" s="186">
        <v>3.3109999999999999</v>
      </c>
      <c r="AS167" s="49"/>
      <c r="AT167" s="186"/>
      <c r="AU167" s="152">
        <v>42627</v>
      </c>
      <c r="AV167" s="186">
        <v>3.399</v>
      </c>
      <c r="AW167" s="186"/>
      <c r="AX167" s="187"/>
      <c r="AY167" s="152">
        <v>42627</v>
      </c>
      <c r="AZ167" s="186">
        <v>3.6640000000000001</v>
      </c>
      <c r="BA167" s="49"/>
      <c r="BB167" s="187"/>
      <c r="BC167" s="152">
        <v>42627</v>
      </c>
      <c r="BD167" s="186">
        <v>3.9619999999999997</v>
      </c>
      <c r="BE167" s="49"/>
      <c r="BF167" s="187"/>
      <c r="BG167" s="152">
        <v>42627</v>
      </c>
      <c r="BH167" s="186">
        <v>2.6749999999999998</v>
      </c>
      <c r="BI167" s="49"/>
      <c r="BJ167" s="186"/>
      <c r="BK167" s="152">
        <v>42627</v>
      </c>
      <c r="BL167" s="186">
        <v>3.1709999999999998</v>
      </c>
      <c r="BM167" s="186"/>
      <c r="BN167" s="187"/>
      <c r="BO167" s="152">
        <v>42627</v>
      </c>
      <c r="BP167" s="186">
        <v>3.4050000000000002</v>
      </c>
      <c r="BQ167" s="49"/>
      <c r="BR167" s="186"/>
      <c r="BS167" s="152">
        <v>42627</v>
      </c>
      <c r="BT167" s="186">
        <v>3.94</v>
      </c>
      <c r="BU167" s="49"/>
      <c r="BV167" s="186"/>
      <c r="BW167" s="152">
        <v>42627</v>
      </c>
      <c r="BX167" s="186"/>
      <c r="BY167" s="186"/>
      <c r="BZ167" s="187"/>
      <c r="CA167" s="152">
        <v>42627</v>
      </c>
      <c r="CB167" s="186">
        <v>3.5030000000000001</v>
      </c>
      <c r="CC167" s="49"/>
      <c r="CD167" s="187"/>
      <c r="CE167" s="152">
        <v>42627</v>
      </c>
      <c r="CF167" s="186">
        <v>3.92</v>
      </c>
      <c r="CG167" s="49"/>
      <c r="CH167" s="186"/>
      <c r="CI167" s="152">
        <v>42627</v>
      </c>
      <c r="CJ167" s="186">
        <v>3.613</v>
      </c>
      <c r="CK167" s="186"/>
      <c r="CL167" s="187"/>
      <c r="CM167" s="152">
        <v>42627</v>
      </c>
      <c r="CN167" s="186"/>
      <c r="CO167" s="49"/>
      <c r="CP167" s="186"/>
      <c r="CQ167" s="152">
        <v>42627</v>
      </c>
      <c r="CR167" s="186">
        <v>3.028</v>
      </c>
      <c r="CS167" s="186"/>
      <c r="CT167" s="187"/>
      <c r="CU167" s="152">
        <v>42627</v>
      </c>
      <c r="CV167" s="186">
        <v>3.2349999999999999</v>
      </c>
      <c r="CW167" s="49"/>
      <c r="CX167" s="187"/>
      <c r="CY167" s="152">
        <v>42627</v>
      </c>
      <c r="CZ167" s="186">
        <v>3.2690000000000001</v>
      </c>
      <c r="DA167" s="49"/>
      <c r="DB167" s="186"/>
      <c r="DC167" s="152">
        <v>42627</v>
      </c>
      <c r="DD167" s="186">
        <v>3.556</v>
      </c>
      <c r="DE167" s="186"/>
      <c r="DF167" s="190"/>
      <c r="DG167" s="194">
        <v>42627</v>
      </c>
      <c r="DH167" s="247">
        <v>3.6189999999999998</v>
      </c>
      <c r="DI167" s="191"/>
      <c r="DJ167" s="187"/>
      <c r="DK167" s="152">
        <v>42627</v>
      </c>
      <c r="DL167" s="186"/>
      <c r="DM167" s="49"/>
      <c r="DN167" s="186"/>
      <c r="DO167" s="152">
        <v>42627</v>
      </c>
      <c r="DP167" s="186"/>
      <c r="DQ167" s="186"/>
      <c r="DR167" s="187"/>
      <c r="DS167" s="152">
        <v>42627</v>
      </c>
      <c r="DT167" s="186">
        <v>2.6640000000000001</v>
      </c>
      <c r="DU167" s="49"/>
      <c r="DV167" s="187"/>
      <c r="DW167" s="152">
        <v>42627</v>
      </c>
      <c r="DX167" s="186">
        <v>2.7330000000000001</v>
      </c>
      <c r="DY167" s="49"/>
      <c r="DZ167" s="187"/>
      <c r="EA167" s="152">
        <v>42627</v>
      </c>
      <c r="EB167" s="186">
        <v>2.8180000000000001</v>
      </c>
      <c r="EC167" s="49"/>
      <c r="ED167" s="186"/>
      <c r="EE167" s="152">
        <v>42627</v>
      </c>
      <c r="EF167" s="186">
        <v>2.8929999999999998</v>
      </c>
      <c r="EG167" s="186"/>
      <c r="EH167" s="187"/>
      <c r="EI167" s="152">
        <v>42627</v>
      </c>
      <c r="EJ167" s="186">
        <v>2.9569999999999999</v>
      </c>
      <c r="EK167" s="49"/>
      <c r="EL167" s="187"/>
      <c r="EM167" s="152">
        <v>42627</v>
      </c>
      <c r="EN167" s="186">
        <v>3.246</v>
      </c>
      <c r="EO167" s="49"/>
      <c r="EP167" s="187"/>
      <c r="EQ167" s="152">
        <v>42627</v>
      </c>
      <c r="ER167" s="186">
        <v>3.399</v>
      </c>
      <c r="ES167" s="49"/>
      <c r="ET167" s="187"/>
      <c r="EU167" s="152">
        <v>42627</v>
      </c>
      <c r="EV167" s="186">
        <v>4.0599999999999996</v>
      </c>
      <c r="EW167" s="49"/>
      <c r="EX167" s="186"/>
      <c r="EY167" s="152">
        <v>42627</v>
      </c>
      <c r="EZ167" s="63"/>
      <c r="FA167" s="186"/>
      <c r="FB167" s="187"/>
      <c r="FC167" s="152">
        <v>42627</v>
      </c>
      <c r="FD167" s="186"/>
      <c r="FE167" s="49"/>
      <c r="FF167" s="186"/>
      <c r="FG167" s="152">
        <v>42627</v>
      </c>
      <c r="FH167" s="186"/>
      <c r="FI167" s="186"/>
      <c r="FJ167" s="187"/>
      <c r="FK167" s="152">
        <v>42627</v>
      </c>
      <c r="FL167" s="186"/>
      <c r="FM167" s="49"/>
      <c r="FN167" s="186"/>
      <c r="FO167" s="152">
        <v>42627</v>
      </c>
      <c r="FP167" s="186">
        <v>3.0430000000000001</v>
      </c>
      <c r="FQ167" s="186"/>
      <c r="FR167" s="187"/>
      <c r="FS167" s="152">
        <v>42627</v>
      </c>
      <c r="FT167" s="186">
        <v>3.5339999999999998</v>
      </c>
      <c r="FU167" s="186"/>
      <c r="FV167" s="187"/>
      <c r="FW167" s="152">
        <v>42627</v>
      </c>
      <c r="FX167" s="186">
        <v>3.6360000000000001</v>
      </c>
      <c r="FY167" s="186"/>
      <c r="FZ167" s="187"/>
      <c r="GA167" s="152">
        <v>42627</v>
      </c>
      <c r="GB167" s="186">
        <v>4.1849999999999996</v>
      </c>
      <c r="GC167" s="186"/>
      <c r="GD167" s="187"/>
      <c r="GE167" s="152">
        <v>42627</v>
      </c>
      <c r="GF167" s="186"/>
      <c r="GG167" s="49"/>
      <c r="GH167" s="186"/>
      <c r="GI167" s="152">
        <v>42627</v>
      </c>
      <c r="GJ167" s="186"/>
      <c r="GK167" s="186"/>
      <c r="GL167" s="187"/>
      <c r="GM167" s="152">
        <v>42627</v>
      </c>
      <c r="GN167" s="186"/>
      <c r="GO167" s="49"/>
      <c r="GP167" s="186"/>
      <c r="GQ167" s="152">
        <v>42627</v>
      </c>
      <c r="GR167" s="186">
        <v>3.008</v>
      </c>
      <c r="GS167" s="49"/>
      <c r="GT167" s="186"/>
      <c r="GU167" s="152">
        <v>42627</v>
      </c>
      <c r="GV167" s="186">
        <v>3.4609999999999999</v>
      </c>
      <c r="GW167" s="49"/>
      <c r="GX167" s="186"/>
      <c r="GY167" s="152">
        <v>42627</v>
      </c>
      <c r="GZ167" s="186">
        <v>3.6419999999999999</v>
      </c>
      <c r="HA167" s="186"/>
      <c r="HB167" s="187"/>
      <c r="HC167" s="152">
        <v>42627</v>
      </c>
      <c r="HD167" s="186">
        <v>3.8140000000000001</v>
      </c>
      <c r="HE167" s="49"/>
      <c r="HF167" s="186"/>
      <c r="HG167" s="152">
        <v>42627</v>
      </c>
      <c r="HH167" s="186">
        <v>3.9580000000000002</v>
      </c>
      <c r="HI167" s="49"/>
      <c r="HJ167" s="187"/>
      <c r="HK167" s="152">
        <v>42627</v>
      </c>
      <c r="HL167" s="186">
        <v>4.4160000000000004</v>
      </c>
      <c r="HM167" s="49"/>
      <c r="HN167" s="186"/>
      <c r="HO167" s="152">
        <v>42627</v>
      </c>
      <c r="HP167" s="186"/>
      <c r="HQ167" s="186"/>
      <c r="HR167" s="187"/>
      <c r="HS167" s="152">
        <v>42627</v>
      </c>
      <c r="HT167" s="186">
        <v>3.2109999999999999</v>
      </c>
      <c r="HU167" s="49"/>
      <c r="HV167" s="187"/>
      <c r="HW167" s="152">
        <v>42627</v>
      </c>
      <c r="HX167" s="186">
        <v>3.7320000000000002</v>
      </c>
      <c r="HY167" s="49"/>
      <c r="HZ167" s="186"/>
      <c r="IA167" s="152">
        <v>42627</v>
      </c>
      <c r="IB167" s="186">
        <v>3.24</v>
      </c>
      <c r="IC167" s="186"/>
      <c r="ID167" s="187"/>
      <c r="IE167" s="152">
        <v>42627</v>
      </c>
      <c r="IF167" s="186">
        <v>3.698</v>
      </c>
      <c r="IG167" s="49"/>
      <c r="IH167" s="187"/>
      <c r="II167" s="152">
        <v>42627</v>
      </c>
      <c r="IJ167" s="186">
        <v>3.6970000000000001</v>
      </c>
      <c r="IK167" s="49"/>
    </row>
    <row r="168" spans="2:245" x14ac:dyDescent="0.35">
      <c r="B168" s="187"/>
      <c r="C168" s="152">
        <v>42628</v>
      </c>
      <c r="D168" s="186"/>
      <c r="E168" s="186"/>
      <c r="F168" s="187"/>
      <c r="G168" s="152">
        <v>42628</v>
      </c>
      <c r="H168" s="186"/>
      <c r="I168" s="49"/>
      <c r="J168" s="186"/>
      <c r="K168" s="152">
        <v>42628</v>
      </c>
      <c r="L168" s="186">
        <v>2.71</v>
      </c>
      <c r="M168" s="49"/>
      <c r="N168" s="187"/>
      <c r="O168" s="152">
        <v>42628</v>
      </c>
      <c r="P168" s="186">
        <v>2.71</v>
      </c>
      <c r="Q168" s="49"/>
      <c r="R168" s="186"/>
      <c r="S168" s="152">
        <v>42628</v>
      </c>
      <c r="T168" s="186">
        <v>2.927</v>
      </c>
      <c r="U168" s="186"/>
      <c r="V168" s="187"/>
      <c r="W168" s="152">
        <v>42628</v>
      </c>
      <c r="X168" s="186">
        <v>3.2069999999999999</v>
      </c>
      <c r="Y168" s="49"/>
      <c r="Z168" s="186"/>
      <c r="AA168" s="152">
        <v>42628</v>
      </c>
      <c r="AB168" s="186">
        <v>3.4820000000000002</v>
      </c>
      <c r="AC168" s="49"/>
      <c r="AD168" s="186"/>
      <c r="AE168" s="152">
        <v>42628</v>
      </c>
      <c r="AF168" s="186"/>
      <c r="AG168" s="186"/>
      <c r="AH168" s="187"/>
      <c r="AI168" s="152">
        <v>42628</v>
      </c>
      <c r="AJ168" s="186"/>
      <c r="AK168" s="49"/>
      <c r="AL168" s="186"/>
      <c r="AM168" s="152">
        <v>42628</v>
      </c>
      <c r="AN168" s="186"/>
      <c r="AO168" s="49"/>
      <c r="AP168" s="186"/>
      <c r="AQ168" s="152">
        <v>42628</v>
      </c>
      <c r="AR168" s="186">
        <v>3.3090000000000002</v>
      </c>
      <c r="AS168" s="49"/>
      <c r="AT168" s="186"/>
      <c r="AU168" s="152">
        <v>42628</v>
      </c>
      <c r="AV168" s="186">
        <v>3.3940000000000001</v>
      </c>
      <c r="AW168" s="186"/>
      <c r="AX168" s="187"/>
      <c r="AY168" s="152">
        <v>42628</v>
      </c>
      <c r="AZ168" s="186">
        <v>3.6560000000000001</v>
      </c>
      <c r="BA168" s="49"/>
      <c r="BB168" s="187"/>
      <c r="BC168" s="152">
        <v>42628</v>
      </c>
      <c r="BD168" s="186">
        <v>3.9580000000000002</v>
      </c>
      <c r="BE168" s="49"/>
      <c r="BF168" s="187"/>
      <c r="BG168" s="152">
        <v>42628</v>
      </c>
      <c r="BH168" s="186">
        <v>2.7149999999999999</v>
      </c>
      <c r="BI168" s="49"/>
      <c r="BJ168" s="186"/>
      <c r="BK168" s="152">
        <v>42628</v>
      </c>
      <c r="BL168" s="186">
        <v>3.1760000000000002</v>
      </c>
      <c r="BM168" s="186"/>
      <c r="BN168" s="187"/>
      <c r="BO168" s="152">
        <v>42628</v>
      </c>
      <c r="BP168" s="186">
        <v>3.4020000000000001</v>
      </c>
      <c r="BQ168" s="49"/>
      <c r="BR168" s="186"/>
      <c r="BS168" s="152">
        <v>42628</v>
      </c>
      <c r="BT168" s="186">
        <v>3.9350000000000001</v>
      </c>
      <c r="BU168" s="49"/>
      <c r="BV168" s="186"/>
      <c r="BW168" s="152">
        <v>42628</v>
      </c>
      <c r="BX168" s="186"/>
      <c r="BY168" s="186"/>
      <c r="BZ168" s="187"/>
      <c r="CA168" s="152">
        <v>42628</v>
      </c>
      <c r="CB168" s="186">
        <v>3.4990000000000001</v>
      </c>
      <c r="CC168" s="49"/>
      <c r="CD168" s="187"/>
      <c r="CE168" s="152">
        <v>42628</v>
      </c>
      <c r="CF168" s="186">
        <v>3.9169999999999998</v>
      </c>
      <c r="CG168" s="49"/>
      <c r="CH168" s="186"/>
      <c r="CI168" s="152">
        <v>42628</v>
      </c>
      <c r="CJ168" s="186">
        <v>3.605</v>
      </c>
      <c r="CK168" s="186"/>
      <c r="CL168" s="187"/>
      <c r="CM168" s="152">
        <v>42628</v>
      </c>
      <c r="CN168" s="186"/>
      <c r="CO168" s="49"/>
      <c r="CP168" s="186"/>
      <c r="CQ168" s="152">
        <v>42628</v>
      </c>
      <c r="CR168" s="186">
        <v>3.0139999999999998</v>
      </c>
      <c r="CS168" s="186"/>
      <c r="CT168" s="187"/>
      <c r="CU168" s="152">
        <v>42628</v>
      </c>
      <c r="CV168" s="186">
        <v>3.242</v>
      </c>
      <c r="CW168" s="49"/>
      <c r="CX168" s="187"/>
      <c r="CY168" s="152">
        <v>42628</v>
      </c>
      <c r="CZ168" s="186">
        <v>3.2829999999999999</v>
      </c>
      <c r="DA168" s="49"/>
      <c r="DB168" s="186"/>
      <c r="DC168" s="152">
        <v>42628</v>
      </c>
      <c r="DD168" s="186">
        <v>3.55</v>
      </c>
      <c r="DE168" s="186"/>
      <c r="DF168" s="190"/>
      <c r="DG168" s="194">
        <v>42628</v>
      </c>
      <c r="DH168" s="247">
        <v>3.61</v>
      </c>
      <c r="DI168" s="191"/>
      <c r="DJ168" s="187"/>
      <c r="DK168" s="152">
        <v>42628</v>
      </c>
      <c r="DL168" s="186"/>
      <c r="DM168" s="49"/>
      <c r="DN168" s="186"/>
      <c r="DO168" s="152">
        <v>42628</v>
      </c>
      <c r="DP168" s="186"/>
      <c r="DQ168" s="186"/>
      <c r="DR168" s="187"/>
      <c r="DS168" s="152">
        <v>42628</v>
      </c>
      <c r="DT168" s="186">
        <v>2.66</v>
      </c>
      <c r="DU168" s="49"/>
      <c r="DV168" s="187"/>
      <c r="DW168" s="152">
        <v>42628</v>
      </c>
      <c r="DX168" s="186">
        <v>2.742</v>
      </c>
      <c r="DY168" s="49"/>
      <c r="DZ168" s="187"/>
      <c r="EA168" s="152">
        <v>42628</v>
      </c>
      <c r="EB168" s="186">
        <v>2.8180000000000001</v>
      </c>
      <c r="EC168" s="49"/>
      <c r="ED168" s="186"/>
      <c r="EE168" s="152">
        <v>42628</v>
      </c>
      <c r="EF168" s="186">
        <v>2.89</v>
      </c>
      <c r="EG168" s="186"/>
      <c r="EH168" s="187"/>
      <c r="EI168" s="152">
        <v>42628</v>
      </c>
      <c r="EJ168" s="186">
        <v>2.95</v>
      </c>
      <c r="EK168" s="49"/>
      <c r="EL168" s="187"/>
      <c r="EM168" s="152">
        <v>42628</v>
      </c>
      <c r="EN168" s="186">
        <v>3.238</v>
      </c>
      <c r="EO168" s="49"/>
      <c r="EP168" s="187"/>
      <c r="EQ168" s="152">
        <v>42628</v>
      </c>
      <c r="ER168" s="186">
        <v>3.395</v>
      </c>
      <c r="ES168" s="49"/>
      <c r="ET168" s="187"/>
      <c r="EU168" s="152">
        <v>42628</v>
      </c>
      <c r="EV168" s="186">
        <v>4.0590000000000002</v>
      </c>
      <c r="EW168" s="49"/>
      <c r="EX168" s="186"/>
      <c r="EY168" s="152">
        <v>42628</v>
      </c>
      <c r="EZ168" s="63"/>
      <c r="FA168" s="186"/>
      <c r="FB168" s="187"/>
      <c r="FC168" s="152">
        <v>42628</v>
      </c>
      <c r="FD168" s="186"/>
      <c r="FE168" s="49"/>
      <c r="FF168" s="186"/>
      <c r="FG168" s="152">
        <v>42628</v>
      </c>
      <c r="FH168" s="186"/>
      <c r="FI168" s="186"/>
      <c r="FJ168" s="187"/>
      <c r="FK168" s="152">
        <v>42628</v>
      </c>
      <c r="FL168" s="186"/>
      <c r="FM168" s="49"/>
      <c r="FN168" s="186"/>
      <c r="FO168" s="152">
        <v>42628</v>
      </c>
      <c r="FP168" s="186">
        <v>3.0409999999999999</v>
      </c>
      <c r="FQ168" s="186"/>
      <c r="FR168" s="187"/>
      <c r="FS168" s="152">
        <v>42628</v>
      </c>
      <c r="FT168" s="186">
        <v>3.5249999999999999</v>
      </c>
      <c r="FU168" s="186"/>
      <c r="FV168" s="187"/>
      <c r="FW168" s="152">
        <v>42628</v>
      </c>
      <c r="FX168" s="186">
        <v>3.6310000000000002</v>
      </c>
      <c r="FY168" s="186"/>
      <c r="FZ168" s="187"/>
      <c r="GA168" s="152">
        <v>42628</v>
      </c>
      <c r="GB168" s="186">
        <v>4.1879999999999997</v>
      </c>
      <c r="GC168" s="186"/>
      <c r="GD168" s="187"/>
      <c r="GE168" s="152">
        <v>42628</v>
      </c>
      <c r="GF168" s="186"/>
      <c r="GG168" s="49"/>
      <c r="GH168" s="186"/>
      <c r="GI168" s="152">
        <v>42628</v>
      </c>
      <c r="GJ168" s="186"/>
      <c r="GK168" s="186"/>
      <c r="GL168" s="187"/>
      <c r="GM168" s="152">
        <v>42628</v>
      </c>
      <c r="GN168" s="186"/>
      <c r="GO168" s="49"/>
      <c r="GP168" s="186"/>
      <c r="GQ168" s="152">
        <v>42628</v>
      </c>
      <c r="GR168" s="186">
        <v>2.9990000000000001</v>
      </c>
      <c r="GS168" s="49"/>
      <c r="GT168" s="186"/>
      <c r="GU168" s="152">
        <v>42628</v>
      </c>
      <c r="GV168" s="186">
        <v>3.456</v>
      </c>
      <c r="GW168" s="49"/>
      <c r="GX168" s="186"/>
      <c r="GY168" s="152">
        <v>42628</v>
      </c>
      <c r="GZ168" s="186">
        <v>3.63</v>
      </c>
      <c r="HA168" s="186"/>
      <c r="HB168" s="187"/>
      <c r="HC168" s="152">
        <v>42628</v>
      </c>
      <c r="HD168" s="186">
        <v>3.806</v>
      </c>
      <c r="HE168" s="49"/>
      <c r="HF168" s="186"/>
      <c r="HG168" s="152">
        <v>42628</v>
      </c>
      <c r="HH168" s="186">
        <v>3.9529999999999998</v>
      </c>
      <c r="HI168" s="49"/>
      <c r="HJ168" s="187"/>
      <c r="HK168" s="152">
        <v>42628</v>
      </c>
      <c r="HL168" s="186">
        <v>4.4160000000000004</v>
      </c>
      <c r="HM168" s="49"/>
      <c r="HN168" s="186"/>
      <c r="HO168" s="152">
        <v>42628</v>
      </c>
      <c r="HP168" s="186"/>
      <c r="HQ168" s="186"/>
      <c r="HR168" s="187"/>
      <c r="HS168" s="152">
        <v>42628</v>
      </c>
      <c r="HT168" s="186">
        <v>3.2069999999999999</v>
      </c>
      <c r="HU168" s="49"/>
      <c r="HV168" s="187"/>
      <c r="HW168" s="152">
        <v>42628</v>
      </c>
      <c r="HX168" s="186">
        <v>3.7279999999999998</v>
      </c>
      <c r="HY168" s="49"/>
      <c r="HZ168" s="186"/>
      <c r="IA168" s="152">
        <v>42628</v>
      </c>
      <c r="IB168" s="186">
        <v>3.2359999999999998</v>
      </c>
      <c r="IC168" s="186"/>
      <c r="ID168" s="187"/>
      <c r="IE168" s="152">
        <v>42628</v>
      </c>
      <c r="IF168" s="186">
        <v>3.6879999999999997</v>
      </c>
      <c r="IG168" s="49"/>
      <c r="IH168" s="187"/>
      <c r="II168" s="152">
        <v>42628</v>
      </c>
      <c r="IJ168" s="186">
        <v>3.6870000000000003</v>
      </c>
      <c r="IK168" s="49"/>
    </row>
    <row r="169" spans="2:245" x14ac:dyDescent="0.35">
      <c r="B169" s="187"/>
      <c r="C169" s="152">
        <v>42629</v>
      </c>
      <c r="D169" s="186"/>
      <c r="E169" s="186"/>
      <c r="F169" s="187"/>
      <c r="G169" s="152">
        <v>42629</v>
      </c>
      <c r="H169" s="186"/>
      <c r="I169" s="49"/>
      <c r="J169" s="186"/>
      <c r="K169" s="152">
        <v>42629</v>
      </c>
      <c r="L169" s="186">
        <v>2.7090000000000001</v>
      </c>
      <c r="M169" s="49"/>
      <c r="N169" s="187"/>
      <c r="O169" s="152">
        <v>42629</v>
      </c>
      <c r="P169" s="186">
        <v>2.7069999999999999</v>
      </c>
      <c r="Q169" s="49"/>
      <c r="R169" s="186"/>
      <c r="S169" s="152">
        <v>42629</v>
      </c>
      <c r="T169" s="186">
        <v>2.9340000000000002</v>
      </c>
      <c r="U169" s="186"/>
      <c r="V169" s="187"/>
      <c r="W169" s="152">
        <v>42629</v>
      </c>
      <c r="X169" s="186">
        <v>3.2160000000000002</v>
      </c>
      <c r="Y169" s="49"/>
      <c r="Z169" s="186"/>
      <c r="AA169" s="152">
        <v>42629</v>
      </c>
      <c r="AB169" s="186">
        <v>3.4939999999999998</v>
      </c>
      <c r="AC169" s="49"/>
      <c r="AD169" s="186"/>
      <c r="AE169" s="152">
        <v>42629</v>
      </c>
      <c r="AF169" s="186"/>
      <c r="AG169" s="186"/>
      <c r="AH169" s="187"/>
      <c r="AI169" s="152">
        <v>42629</v>
      </c>
      <c r="AJ169" s="186"/>
      <c r="AK169" s="49"/>
      <c r="AL169" s="186"/>
      <c r="AM169" s="152">
        <v>42629</v>
      </c>
      <c r="AN169" s="186"/>
      <c r="AO169" s="49"/>
      <c r="AP169" s="186"/>
      <c r="AQ169" s="152">
        <v>42629</v>
      </c>
      <c r="AR169" s="186">
        <v>3.3149999999999999</v>
      </c>
      <c r="AS169" s="49"/>
      <c r="AT169" s="186"/>
      <c r="AU169" s="152">
        <v>42629</v>
      </c>
      <c r="AV169" s="186">
        <v>3.4020000000000001</v>
      </c>
      <c r="AW169" s="186"/>
      <c r="AX169" s="187"/>
      <c r="AY169" s="152">
        <v>42629</v>
      </c>
      <c r="AZ169" s="186">
        <v>3.6640000000000001</v>
      </c>
      <c r="BA169" s="49"/>
      <c r="BB169" s="187"/>
      <c r="BC169" s="152">
        <v>42629</v>
      </c>
      <c r="BD169" s="186">
        <v>3.9670000000000001</v>
      </c>
      <c r="BE169" s="49"/>
      <c r="BF169" s="187"/>
      <c r="BG169" s="152">
        <v>42629</v>
      </c>
      <c r="BH169" s="186">
        <v>2.7149999999999999</v>
      </c>
      <c r="BI169" s="49"/>
      <c r="BJ169" s="186"/>
      <c r="BK169" s="152">
        <v>42629</v>
      </c>
      <c r="BL169" s="186">
        <v>3.181</v>
      </c>
      <c r="BM169" s="186"/>
      <c r="BN169" s="187"/>
      <c r="BO169" s="152">
        <v>42629</v>
      </c>
      <c r="BP169" s="186">
        <v>3.4089999999999998</v>
      </c>
      <c r="BQ169" s="49"/>
      <c r="BR169" s="186"/>
      <c r="BS169" s="152">
        <v>42629</v>
      </c>
      <c r="BT169" s="186">
        <v>3.9459999999999997</v>
      </c>
      <c r="BU169" s="49"/>
      <c r="BV169" s="186"/>
      <c r="BW169" s="152">
        <v>42629</v>
      </c>
      <c r="BX169" s="186"/>
      <c r="BY169" s="186"/>
      <c r="BZ169" s="187"/>
      <c r="CA169" s="152">
        <v>42629</v>
      </c>
      <c r="CB169" s="186">
        <v>3.5060000000000002</v>
      </c>
      <c r="CC169" s="49"/>
      <c r="CD169" s="187"/>
      <c r="CE169" s="152">
        <v>42629</v>
      </c>
      <c r="CF169" s="186">
        <v>3.9279999999999999</v>
      </c>
      <c r="CG169" s="49"/>
      <c r="CH169" s="186"/>
      <c r="CI169" s="152">
        <v>42629</v>
      </c>
      <c r="CJ169" s="186">
        <v>3.613</v>
      </c>
      <c r="CK169" s="186"/>
      <c r="CL169" s="187"/>
      <c r="CM169" s="152">
        <v>42629</v>
      </c>
      <c r="CN169" s="186"/>
      <c r="CO169" s="49"/>
      <c r="CP169" s="186"/>
      <c r="CQ169" s="152">
        <v>42629</v>
      </c>
      <c r="CR169" s="186">
        <v>3.0139999999999998</v>
      </c>
      <c r="CS169" s="186"/>
      <c r="CT169" s="187"/>
      <c r="CU169" s="152">
        <v>42629</v>
      </c>
      <c r="CV169" s="186">
        <v>3.242</v>
      </c>
      <c r="CW169" s="49"/>
      <c r="CX169" s="187"/>
      <c r="CY169" s="152">
        <v>42629</v>
      </c>
      <c r="CZ169" s="186">
        <v>3.2890000000000001</v>
      </c>
      <c r="DA169" s="49"/>
      <c r="DB169" s="186"/>
      <c r="DC169" s="152">
        <v>42629</v>
      </c>
      <c r="DD169" s="186">
        <v>3.5590000000000002</v>
      </c>
      <c r="DE169" s="186"/>
      <c r="DF169" s="190"/>
      <c r="DG169" s="194">
        <v>42629</v>
      </c>
      <c r="DH169" s="247">
        <v>3.62</v>
      </c>
      <c r="DI169" s="191"/>
      <c r="DJ169" s="187"/>
      <c r="DK169" s="152">
        <v>42629</v>
      </c>
      <c r="DL169" s="186"/>
      <c r="DM169" s="49"/>
      <c r="DN169" s="186"/>
      <c r="DO169" s="152">
        <v>42629</v>
      </c>
      <c r="DP169" s="186"/>
      <c r="DQ169" s="186"/>
      <c r="DR169" s="187"/>
      <c r="DS169" s="152">
        <v>42629</v>
      </c>
      <c r="DT169" s="186">
        <v>2.6539999999999999</v>
      </c>
      <c r="DU169" s="49"/>
      <c r="DV169" s="187"/>
      <c r="DW169" s="152">
        <v>42629</v>
      </c>
      <c r="DX169" s="186">
        <v>2.746</v>
      </c>
      <c r="DY169" s="49"/>
      <c r="DZ169" s="187"/>
      <c r="EA169" s="152">
        <v>42629</v>
      </c>
      <c r="EB169" s="186">
        <v>2.819</v>
      </c>
      <c r="EC169" s="49"/>
      <c r="ED169" s="186"/>
      <c r="EE169" s="152">
        <v>42629</v>
      </c>
      <c r="EF169" s="186">
        <v>2.8970000000000002</v>
      </c>
      <c r="EG169" s="186"/>
      <c r="EH169" s="187"/>
      <c r="EI169" s="152">
        <v>42629</v>
      </c>
      <c r="EJ169" s="186">
        <v>2.9590000000000001</v>
      </c>
      <c r="EK169" s="49"/>
      <c r="EL169" s="187"/>
      <c r="EM169" s="152">
        <v>42629</v>
      </c>
      <c r="EN169" s="186">
        <v>3.2490000000000001</v>
      </c>
      <c r="EO169" s="49"/>
      <c r="EP169" s="187"/>
      <c r="EQ169" s="152">
        <v>42629</v>
      </c>
      <c r="ER169" s="186">
        <v>3.4060000000000001</v>
      </c>
      <c r="ES169" s="49"/>
      <c r="ET169" s="187"/>
      <c r="EU169" s="152">
        <v>42629</v>
      </c>
      <c r="EV169" s="186">
        <v>4.069</v>
      </c>
      <c r="EW169" s="49"/>
      <c r="EX169" s="186"/>
      <c r="EY169" s="152">
        <v>42629</v>
      </c>
      <c r="EZ169" s="63"/>
      <c r="FA169" s="186"/>
      <c r="FB169" s="187"/>
      <c r="FC169" s="152">
        <v>42629</v>
      </c>
      <c r="FD169" s="186"/>
      <c r="FE169" s="49"/>
      <c r="FF169" s="186"/>
      <c r="FG169" s="152">
        <v>42629</v>
      </c>
      <c r="FH169" s="186"/>
      <c r="FI169" s="186"/>
      <c r="FJ169" s="187"/>
      <c r="FK169" s="152">
        <v>42629</v>
      </c>
      <c r="FL169" s="186"/>
      <c r="FM169" s="49"/>
      <c r="FN169" s="186"/>
      <c r="FO169" s="152">
        <v>42629</v>
      </c>
      <c r="FP169" s="186">
        <v>3.0419999999999998</v>
      </c>
      <c r="FQ169" s="186"/>
      <c r="FR169" s="187"/>
      <c r="FS169" s="152">
        <v>42629</v>
      </c>
      <c r="FT169" s="186">
        <v>3.5350000000000001</v>
      </c>
      <c r="FU169" s="186"/>
      <c r="FV169" s="187"/>
      <c r="FW169" s="152">
        <v>42629</v>
      </c>
      <c r="FX169" s="186">
        <v>3.6429999999999998</v>
      </c>
      <c r="FY169" s="186"/>
      <c r="FZ169" s="187"/>
      <c r="GA169" s="152">
        <v>42629</v>
      </c>
      <c r="GB169" s="186">
        <v>4.202</v>
      </c>
      <c r="GC169" s="186"/>
      <c r="GD169" s="187"/>
      <c r="GE169" s="152">
        <v>42629</v>
      </c>
      <c r="GF169" s="186"/>
      <c r="GG169" s="49"/>
      <c r="GH169" s="186"/>
      <c r="GI169" s="152">
        <v>42629</v>
      </c>
      <c r="GJ169" s="186"/>
      <c r="GK169" s="186"/>
      <c r="GL169" s="187"/>
      <c r="GM169" s="152">
        <v>42629</v>
      </c>
      <c r="GN169" s="186"/>
      <c r="GO169" s="49"/>
      <c r="GP169" s="186"/>
      <c r="GQ169" s="152">
        <v>42629</v>
      </c>
      <c r="GR169" s="186">
        <v>2.996</v>
      </c>
      <c r="GS169" s="49"/>
      <c r="GT169" s="186"/>
      <c r="GU169" s="152">
        <v>42629</v>
      </c>
      <c r="GV169" s="186">
        <v>3.464</v>
      </c>
      <c r="GW169" s="49"/>
      <c r="GX169" s="186"/>
      <c r="GY169" s="152">
        <v>42629</v>
      </c>
      <c r="GZ169" s="186">
        <v>3.645</v>
      </c>
      <c r="HA169" s="186"/>
      <c r="HB169" s="187"/>
      <c r="HC169" s="152">
        <v>42629</v>
      </c>
      <c r="HD169" s="186">
        <v>3.8149999999999999</v>
      </c>
      <c r="HE169" s="49"/>
      <c r="HF169" s="186"/>
      <c r="HG169" s="152">
        <v>42629</v>
      </c>
      <c r="HH169" s="186">
        <v>3.9649999999999999</v>
      </c>
      <c r="HI169" s="49"/>
      <c r="HJ169" s="187"/>
      <c r="HK169" s="152">
        <v>42629</v>
      </c>
      <c r="HL169" s="186">
        <v>4.4290000000000003</v>
      </c>
      <c r="HM169" s="49"/>
      <c r="HN169" s="186"/>
      <c r="HO169" s="152">
        <v>42629</v>
      </c>
      <c r="HP169" s="186"/>
      <c r="HQ169" s="186"/>
      <c r="HR169" s="187"/>
      <c r="HS169" s="152">
        <v>42629</v>
      </c>
      <c r="HT169" s="186">
        <v>3.2050000000000001</v>
      </c>
      <c r="HU169" s="49"/>
      <c r="HV169" s="187"/>
      <c r="HW169" s="152">
        <v>42629</v>
      </c>
      <c r="HX169" s="186">
        <v>3.738</v>
      </c>
      <c r="HY169" s="49"/>
      <c r="HZ169" s="186"/>
      <c r="IA169" s="152">
        <v>42629</v>
      </c>
      <c r="IB169" s="186">
        <v>3.2439999999999998</v>
      </c>
      <c r="IC169" s="186"/>
      <c r="ID169" s="187"/>
      <c r="IE169" s="152">
        <v>42629</v>
      </c>
      <c r="IF169" s="186">
        <v>3.6959999999999997</v>
      </c>
      <c r="IG169" s="49"/>
      <c r="IH169" s="187"/>
      <c r="II169" s="152">
        <v>42629</v>
      </c>
      <c r="IJ169" s="186">
        <v>3.694</v>
      </c>
      <c r="IK169" s="49"/>
    </row>
    <row r="170" spans="2:245" x14ac:dyDescent="0.35">
      <c r="B170" s="187"/>
      <c r="C170" s="152">
        <v>42632</v>
      </c>
      <c r="D170" s="186"/>
      <c r="E170" s="186"/>
      <c r="F170" s="187"/>
      <c r="G170" s="152">
        <v>42632</v>
      </c>
      <c r="H170" s="186"/>
      <c r="I170" s="49"/>
      <c r="J170" s="186"/>
      <c r="K170" s="152">
        <v>42632</v>
      </c>
      <c r="L170" s="186">
        <v>2.7629999999999999</v>
      </c>
      <c r="M170" s="49"/>
      <c r="N170" s="187"/>
      <c r="O170" s="152">
        <v>42632</v>
      </c>
      <c r="P170" s="186">
        <v>2.7210000000000001</v>
      </c>
      <c r="Q170" s="49"/>
      <c r="R170" s="186"/>
      <c r="S170" s="152">
        <v>42632</v>
      </c>
      <c r="T170" s="186">
        <v>2.944</v>
      </c>
      <c r="U170" s="186"/>
      <c r="V170" s="187"/>
      <c r="W170" s="152">
        <v>42632</v>
      </c>
      <c r="X170" s="186">
        <v>3.2250000000000001</v>
      </c>
      <c r="Y170" s="49"/>
      <c r="Z170" s="186"/>
      <c r="AA170" s="152">
        <v>42632</v>
      </c>
      <c r="AB170" s="186">
        <v>3.4980000000000002</v>
      </c>
      <c r="AC170" s="49"/>
      <c r="AD170" s="186"/>
      <c r="AE170" s="152">
        <v>42632</v>
      </c>
      <c r="AF170" s="186"/>
      <c r="AG170" s="186"/>
      <c r="AH170" s="187"/>
      <c r="AI170" s="152">
        <v>42632</v>
      </c>
      <c r="AJ170" s="186"/>
      <c r="AK170" s="49"/>
      <c r="AL170" s="186"/>
      <c r="AM170" s="152">
        <v>42632</v>
      </c>
      <c r="AN170" s="186"/>
      <c r="AO170" s="49"/>
      <c r="AP170" s="186"/>
      <c r="AQ170" s="152">
        <v>42632</v>
      </c>
      <c r="AR170" s="186">
        <v>3.3260000000000001</v>
      </c>
      <c r="AS170" s="49"/>
      <c r="AT170" s="186"/>
      <c r="AU170" s="152">
        <v>42632</v>
      </c>
      <c r="AV170" s="186">
        <v>3.4089999999999998</v>
      </c>
      <c r="AW170" s="186"/>
      <c r="AX170" s="187"/>
      <c r="AY170" s="152">
        <v>42632</v>
      </c>
      <c r="AZ170" s="186">
        <v>3.6739999999999999</v>
      </c>
      <c r="BA170" s="49"/>
      <c r="BB170" s="187"/>
      <c r="BC170" s="152">
        <v>42632</v>
      </c>
      <c r="BD170" s="186">
        <v>3.9699999999999998</v>
      </c>
      <c r="BE170" s="49"/>
      <c r="BF170" s="187"/>
      <c r="BG170" s="152">
        <v>42632</v>
      </c>
      <c r="BH170" s="186">
        <v>2.895</v>
      </c>
      <c r="BI170" s="49"/>
      <c r="BJ170" s="186"/>
      <c r="BK170" s="152">
        <v>42632</v>
      </c>
      <c r="BL170" s="186">
        <v>3.1949999999999998</v>
      </c>
      <c r="BM170" s="186"/>
      <c r="BN170" s="187"/>
      <c r="BO170" s="152">
        <v>42632</v>
      </c>
      <c r="BP170" s="186">
        <v>3.4169999999999998</v>
      </c>
      <c r="BQ170" s="49"/>
      <c r="BR170" s="186"/>
      <c r="BS170" s="152">
        <v>42632</v>
      </c>
      <c r="BT170" s="186">
        <v>3.9489999999999998</v>
      </c>
      <c r="BU170" s="49"/>
      <c r="BV170" s="186"/>
      <c r="BW170" s="152">
        <v>42632</v>
      </c>
      <c r="BX170" s="186"/>
      <c r="BY170" s="186"/>
      <c r="BZ170" s="187"/>
      <c r="CA170" s="152">
        <v>42632</v>
      </c>
      <c r="CB170" s="186">
        <v>3.512</v>
      </c>
      <c r="CC170" s="49"/>
      <c r="CD170" s="187"/>
      <c r="CE170" s="152">
        <v>42632</v>
      </c>
      <c r="CF170" s="186">
        <v>3.9279999999999999</v>
      </c>
      <c r="CG170" s="49"/>
      <c r="CH170" s="186"/>
      <c r="CI170" s="152">
        <v>42632</v>
      </c>
      <c r="CJ170" s="186">
        <v>3.621</v>
      </c>
      <c r="CK170" s="186"/>
      <c r="CL170" s="187"/>
      <c r="CM170" s="152">
        <v>42632</v>
      </c>
      <c r="CN170" s="186"/>
      <c r="CO170" s="49"/>
      <c r="CP170" s="186"/>
      <c r="CQ170" s="152">
        <v>42632</v>
      </c>
      <c r="CR170" s="186">
        <v>3.0209999999999999</v>
      </c>
      <c r="CS170" s="186"/>
      <c r="CT170" s="187"/>
      <c r="CU170" s="152">
        <v>42632</v>
      </c>
      <c r="CV170" s="186">
        <v>3.2549999999999999</v>
      </c>
      <c r="CW170" s="49"/>
      <c r="CX170" s="187"/>
      <c r="CY170" s="152">
        <v>42632</v>
      </c>
      <c r="CZ170" s="186">
        <v>3.3029999999999999</v>
      </c>
      <c r="DA170" s="49"/>
      <c r="DB170" s="186"/>
      <c r="DC170" s="152">
        <v>42632</v>
      </c>
      <c r="DD170" s="186">
        <v>3.5659999999999998</v>
      </c>
      <c r="DE170" s="186"/>
      <c r="DF170" s="190"/>
      <c r="DG170" s="194">
        <v>42632</v>
      </c>
      <c r="DH170" s="247">
        <v>3.629</v>
      </c>
      <c r="DI170" s="191"/>
      <c r="DJ170" s="187"/>
      <c r="DK170" s="152">
        <v>42632</v>
      </c>
      <c r="DL170" s="186"/>
      <c r="DM170" s="49"/>
      <c r="DN170" s="186"/>
      <c r="DO170" s="152">
        <v>42632</v>
      </c>
      <c r="DP170" s="186"/>
      <c r="DQ170" s="186"/>
      <c r="DR170" s="187"/>
      <c r="DS170" s="152">
        <v>42632</v>
      </c>
      <c r="DT170" s="186">
        <v>2.6669999999999998</v>
      </c>
      <c r="DU170" s="49"/>
      <c r="DV170" s="187"/>
      <c r="DW170" s="152">
        <v>42632</v>
      </c>
      <c r="DX170" s="186">
        <v>2.7610000000000001</v>
      </c>
      <c r="DY170" s="49"/>
      <c r="DZ170" s="187"/>
      <c r="EA170" s="152">
        <v>42632</v>
      </c>
      <c r="EB170" s="186">
        <v>2.83</v>
      </c>
      <c r="EC170" s="49"/>
      <c r="ED170" s="186"/>
      <c r="EE170" s="152">
        <v>42632</v>
      </c>
      <c r="EF170" s="186">
        <v>2.907</v>
      </c>
      <c r="EG170" s="186"/>
      <c r="EH170" s="187"/>
      <c r="EI170" s="152">
        <v>42632</v>
      </c>
      <c r="EJ170" s="186">
        <v>2.9670000000000001</v>
      </c>
      <c r="EK170" s="49"/>
      <c r="EL170" s="187"/>
      <c r="EM170" s="152">
        <v>42632</v>
      </c>
      <c r="EN170" s="186">
        <v>3.2549999999999999</v>
      </c>
      <c r="EO170" s="49"/>
      <c r="EP170" s="187"/>
      <c r="EQ170" s="152">
        <v>42632</v>
      </c>
      <c r="ER170" s="186">
        <v>3.419</v>
      </c>
      <c r="ES170" s="49"/>
      <c r="ET170" s="187"/>
      <c r="EU170" s="152">
        <v>42632</v>
      </c>
      <c r="EV170" s="186">
        <v>4.0650000000000004</v>
      </c>
      <c r="EW170" s="49"/>
      <c r="EX170" s="186"/>
      <c r="EY170" s="152">
        <v>42632</v>
      </c>
      <c r="EZ170" s="63"/>
      <c r="FA170" s="186"/>
      <c r="FB170" s="187"/>
      <c r="FC170" s="152">
        <v>42632</v>
      </c>
      <c r="FD170" s="186"/>
      <c r="FE170" s="49"/>
      <c r="FF170" s="186"/>
      <c r="FG170" s="152">
        <v>42632</v>
      </c>
      <c r="FH170" s="186"/>
      <c r="FI170" s="186"/>
      <c r="FJ170" s="187"/>
      <c r="FK170" s="152">
        <v>42632</v>
      </c>
      <c r="FL170" s="186"/>
      <c r="FM170" s="49"/>
      <c r="FN170" s="186"/>
      <c r="FO170" s="152">
        <v>42632</v>
      </c>
      <c r="FP170" s="186">
        <v>3.0529999999999999</v>
      </c>
      <c r="FQ170" s="186"/>
      <c r="FR170" s="187"/>
      <c r="FS170" s="152">
        <v>42632</v>
      </c>
      <c r="FT170" s="186">
        <v>3.5409999999999999</v>
      </c>
      <c r="FU170" s="186"/>
      <c r="FV170" s="187"/>
      <c r="FW170" s="152">
        <v>42632</v>
      </c>
      <c r="FX170" s="186">
        <v>3.6440000000000001</v>
      </c>
      <c r="FY170" s="186"/>
      <c r="FZ170" s="187"/>
      <c r="GA170" s="152">
        <v>42632</v>
      </c>
      <c r="GB170" s="186">
        <v>4.1950000000000003</v>
      </c>
      <c r="GC170" s="186"/>
      <c r="GD170" s="187"/>
      <c r="GE170" s="152">
        <v>42632</v>
      </c>
      <c r="GF170" s="186"/>
      <c r="GG170" s="49"/>
      <c r="GH170" s="186"/>
      <c r="GI170" s="152">
        <v>42632</v>
      </c>
      <c r="GJ170" s="186"/>
      <c r="GK170" s="186"/>
      <c r="GL170" s="187"/>
      <c r="GM170" s="152">
        <v>42632</v>
      </c>
      <c r="GN170" s="186"/>
      <c r="GO170" s="49"/>
      <c r="GP170" s="186"/>
      <c r="GQ170" s="152">
        <v>42632</v>
      </c>
      <c r="GR170" s="186">
        <v>3.0059999999999998</v>
      </c>
      <c r="GS170" s="49"/>
      <c r="GT170" s="186"/>
      <c r="GU170" s="152">
        <v>42632</v>
      </c>
      <c r="GV170" s="186">
        <v>3.4729999999999999</v>
      </c>
      <c r="GW170" s="49"/>
      <c r="GX170" s="186"/>
      <c r="GY170" s="152">
        <v>42632</v>
      </c>
      <c r="GZ170" s="186">
        <v>3.6230000000000002</v>
      </c>
      <c r="HA170" s="186"/>
      <c r="HB170" s="187"/>
      <c r="HC170" s="152">
        <v>42632</v>
      </c>
      <c r="HD170" s="186">
        <v>3.8220000000000001</v>
      </c>
      <c r="HE170" s="49"/>
      <c r="HF170" s="186"/>
      <c r="HG170" s="152">
        <v>42632</v>
      </c>
      <c r="HH170" s="186">
        <v>3.9670000000000001</v>
      </c>
      <c r="HI170" s="49"/>
      <c r="HJ170" s="187"/>
      <c r="HK170" s="152">
        <v>42632</v>
      </c>
      <c r="HL170" s="186">
        <v>4.4279999999999999</v>
      </c>
      <c r="HM170" s="49"/>
      <c r="HN170" s="186"/>
      <c r="HO170" s="152">
        <v>42632</v>
      </c>
      <c r="HP170" s="186"/>
      <c r="HQ170" s="186"/>
      <c r="HR170" s="187"/>
      <c r="HS170" s="152">
        <v>42632</v>
      </c>
      <c r="HT170" s="186">
        <v>3.2149999999999999</v>
      </c>
      <c r="HU170" s="49"/>
      <c r="HV170" s="187"/>
      <c r="HW170" s="152">
        <v>42632</v>
      </c>
      <c r="HX170" s="186">
        <v>3.74</v>
      </c>
      <c r="HY170" s="49"/>
      <c r="HZ170" s="186"/>
      <c r="IA170" s="152">
        <v>42632</v>
      </c>
      <c r="IB170" s="186">
        <v>3.254</v>
      </c>
      <c r="IC170" s="186"/>
      <c r="ID170" s="187"/>
      <c r="IE170" s="152">
        <v>42632</v>
      </c>
      <c r="IF170" s="186">
        <v>3.7029999999999998</v>
      </c>
      <c r="IG170" s="49"/>
      <c r="IH170" s="187"/>
      <c r="II170" s="152">
        <v>42632</v>
      </c>
      <c r="IJ170" s="186">
        <v>3.702</v>
      </c>
      <c r="IK170" s="49"/>
    </row>
    <row r="171" spans="2:245" x14ac:dyDescent="0.35">
      <c r="B171" s="187"/>
      <c r="C171" s="152">
        <v>42633</v>
      </c>
      <c r="D171" s="186"/>
      <c r="E171" s="186"/>
      <c r="F171" s="187"/>
      <c r="G171" s="152">
        <v>42633</v>
      </c>
      <c r="H171" s="186"/>
      <c r="I171" s="49"/>
      <c r="J171" s="186"/>
      <c r="K171" s="152">
        <v>42633</v>
      </c>
      <c r="L171" s="186">
        <v>2.7029999999999998</v>
      </c>
      <c r="M171" s="49"/>
      <c r="N171" s="187"/>
      <c r="O171" s="152">
        <v>42633</v>
      </c>
      <c r="P171" s="186">
        <v>2.738</v>
      </c>
      <c r="Q171" s="49"/>
      <c r="R171" s="186"/>
      <c r="S171" s="152">
        <v>42633</v>
      </c>
      <c r="T171" s="186">
        <v>2.964</v>
      </c>
      <c r="U171" s="186"/>
      <c r="V171" s="187"/>
      <c r="W171" s="152">
        <v>42633</v>
      </c>
      <c r="X171" s="186">
        <v>3.238</v>
      </c>
      <c r="Y171" s="49"/>
      <c r="Z171" s="186"/>
      <c r="AA171" s="152">
        <v>42633</v>
      </c>
      <c r="AB171" s="186">
        <v>3.5129999999999999</v>
      </c>
      <c r="AC171" s="49"/>
      <c r="AD171" s="186"/>
      <c r="AE171" s="152">
        <v>42633</v>
      </c>
      <c r="AF171" s="186"/>
      <c r="AG171" s="186"/>
      <c r="AH171" s="187"/>
      <c r="AI171" s="152">
        <v>42633</v>
      </c>
      <c r="AJ171" s="186"/>
      <c r="AK171" s="49"/>
      <c r="AL171" s="186"/>
      <c r="AM171" s="152">
        <v>42633</v>
      </c>
      <c r="AN171" s="186"/>
      <c r="AO171" s="49"/>
      <c r="AP171" s="186"/>
      <c r="AQ171" s="152">
        <v>42633</v>
      </c>
      <c r="AR171" s="186">
        <v>3.343</v>
      </c>
      <c r="AS171" s="49"/>
      <c r="AT171" s="186"/>
      <c r="AU171" s="152">
        <v>42633</v>
      </c>
      <c r="AV171" s="186">
        <v>3.427</v>
      </c>
      <c r="AW171" s="186"/>
      <c r="AX171" s="187"/>
      <c r="AY171" s="152">
        <v>42633</v>
      </c>
      <c r="AZ171" s="186">
        <v>3.6870000000000003</v>
      </c>
      <c r="BA171" s="49"/>
      <c r="BB171" s="187"/>
      <c r="BC171" s="152">
        <v>42633</v>
      </c>
      <c r="BD171" s="186">
        <v>3.9809999999999999</v>
      </c>
      <c r="BE171" s="49"/>
      <c r="BF171" s="187"/>
      <c r="BG171" s="152">
        <v>42633</v>
      </c>
      <c r="BH171" s="186">
        <v>2.6870000000000003</v>
      </c>
      <c r="BI171" s="49"/>
      <c r="BJ171" s="186"/>
      <c r="BK171" s="152">
        <v>42633</v>
      </c>
      <c r="BL171" s="186">
        <v>3.2120000000000002</v>
      </c>
      <c r="BM171" s="186"/>
      <c r="BN171" s="187"/>
      <c r="BO171" s="152">
        <v>42633</v>
      </c>
      <c r="BP171" s="186">
        <v>3.4390000000000001</v>
      </c>
      <c r="BQ171" s="49"/>
      <c r="BR171" s="186"/>
      <c r="BS171" s="152">
        <v>42633</v>
      </c>
      <c r="BT171" s="186">
        <v>3.96</v>
      </c>
      <c r="BU171" s="49"/>
      <c r="BV171" s="186"/>
      <c r="BW171" s="152">
        <v>42633</v>
      </c>
      <c r="BX171" s="186"/>
      <c r="BY171" s="186"/>
      <c r="BZ171" s="187"/>
      <c r="CA171" s="152">
        <v>42633</v>
      </c>
      <c r="CB171" s="186">
        <v>3.528</v>
      </c>
      <c r="CC171" s="49"/>
      <c r="CD171" s="187"/>
      <c r="CE171" s="152">
        <v>42633</v>
      </c>
      <c r="CF171" s="186">
        <v>3.94</v>
      </c>
      <c r="CG171" s="49"/>
      <c r="CH171" s="186"/>
      <c r="CI171" s="152">
        <v>42633</v>
      </c>
      <c r="CJ171" s="186">
        <v>3.637</v>
      </c>
      <c r="CK171" s="186"/>
      <c r="CL171" s="187"/>
      <c r="CM171" s="152">
        <v>42633</v>
      </c>
      <c r="CN171" s="186"/>
      <c r="CO171" s="49"/>
      <c r="CP171" s="186"/>
      <c r="CQ171" s="152">
        <v>42633</v>
      </c>
      <c r="CR171" s="186">
        <v>3.0249999999999999</v>
      </c>
      <c r="CS171" s="186"/>
      <c r="CT171" s="187"/>
      <c r="CU171" s="152">
        <v>42633</v>
      </c>
      <c r="CV171" s="186">
        <v>3.2730000000000001</v>
      </c>
      <c r="CW171" s="49"/>
      <c r="CX171" s="187"/>
      <c r="CY171" s="152">
        <v>42633</v>
      </c>
      <c r="CZ171" s="186">
        <v>3.3140000000000001</v>
      </c>
      <c r="DA171" s="49"/>
      <c r="DB171" s="186"/>
      <c r="DC171" s="152">
        <v>42633</v>
      </c>
      <c r="DD171" s="186">
        <v>3.5840000000000001</v>
      </c>
      <c r="DE171" s="186"/>
      <c r="DF171" s="190"/>
      <c r="DG171" s="194">
        <v>42633</v>
      </c>
      <c r="DH171" s="247">
        <v>3.641</v>
      </c>
      <c r="DI171" s="191"/>
      <c r="DJ171" s="187"/>
      <c r="DK171" s="152">
        <v>42633</v>
      </c>
      <c r="DL171" s="186"/>
      <c r="DM171" s="49"/>
      <c r="DN171" s="186"/>
      <c r="DO171" s="152">
        <v>42633</v>
      </c>
      <c r="DP171" s="186"/>
      <c r="DQ171" s="186"/>
      <c r="DR171" s="187"/>
      <c r="DS171" s="152">
        <v>42633</v>
      </c>
      <c r="DT171" s="186">
        <v>2.6640000000000001</v>
      </c>
      <c r="DU171" s="49"/>
      <c r="DV171" s="187"/>
      <c r="DW171" s="152">
        <v>42633</v>
      </c>
      <c r="DX171" s="186">
        <v>2.7669999999999999</v>
      </c>
      <c r="DY171" s="49"/>
      <c r="DZ171" s="187"/>
      <c r="EA171" s="152">
        <v>42633</v>
      </c>
      <c r="EB171" s="186">
        <v>2.85</v>
      </c>
      <c r="EC171" s="49"/>
      <c r="ED171" s="186"/>
      <c r="EE171" s="152">
        <v>42633</v>
      </c>
      <c r="EF171" s="186">
        <v>2.9249999999999998</v>
      </c>
      <c r="EG171" s="186"/>
      <c r="EH171" s="187"/>
      <c r="EI171" s="152">
        <v>42633</v>
      </c>
      <c r="EJ171" s="186">
        <v>2.9849999999999999</v>
      </c>
      <c r="EK171" s="49"/>
      <c r="EL171" s="187"/>
      <c r="EM171" s="152">
        <v>42633</v>
      </c>
      <c r="EN171" s="186">
        <v>3.2810000000000001</v>
      </c>
      <c r="EO171" s="49"/>
      <c r="EP171" s="187"/>
      <c r="EQ171" s="152">
        <v>42633</v>
      </c>
      <c r="ER171" s="186">
        <v>3.4350000000000001</v>
      </c>
      <c r="ES171" s="49"/>
      <c r="ET171" s="187"/>
      <c r="EU171" s="152">
        <v>42633</v>
      </c>
      <c r="EV171" s="186">
        <v>4.077</v>
      </c>
      <c r="EW171" s="49"/>
      <c r="EX171" s="186"/>
      <c r="EY171" s="152">
        <v>42633</v>
      </c>
      <c r="EZ171" s="63"/>
      <c r="FA171" s="186"/>
      <c r="FB171" s="187"/>
      <c r="FC171" s="152">
        <v>42633</v>
      </c>
      <c r="FD171" s="186"/>
      <c r="FE171" s="49"/>
      <c r="FF171" s="186"/>
      <c r="FG171" s="152">
        <v>42633</v>
      </c>
      <c r="FH171" s="186"/>
      <c r="FI171" s="186"/>
      <c r="FJ171" s="187"/>
      <c r="FK171" s="152">
        <v>42633</v>
      </c>
      <c r="FL171" s="186"/>
      <c r="FM171" s="49"/>
      <c r="FN171" s="186"/>
      <c r="FO171" s="152">
        <v>42633</v>
      </c>
      <c r="FP171" s="186">
        <v>3.0649999999999999</v>
      </c>
      <c r="FQ171" s="186"/>
      <c r="FR171" s="187"/>
      <c r="FS171" s="152">
        <v>42633</v>
      </c>
      <c r="FT171" s="186">
        <v>3.544</v>
      </c>
      <c r="FU171" s="186"/>
      <c r="FV171" s="187"/>
      <c r="FW171" s="152">
        <v>42633</v>
      </c>
      <c r="FX171" s="186">
        <v>3.6560000000000001</v>
      </c>
      <c r="FY171" s="186"/>
      <c r="FZ171" s="187"/>
      <c r="GA171" s="152">
        <v>42633</v>
      </c>
      <c r="GB171" s="186">
        <v>4.2119999999999997</v>
      </c>
      <c r="GC171" s="186"/>
      <c r="GD171" s="187"/>
      <c r="GE171" s="152">
        <v>42633</v>
      </c>
      <c r="GF171" s="186"/>
      <c r="GG171" s="49"/>
      <c r="GH171" s="186"/>
      <c r="GI171" s="152">
        <v>42633</v>
      </c>
      <c r="GJ171" s="186"/>
      <c r="GK171" s="186"/>
      <c r="GL171" s="187"/>
      <c r="GM171" s="152">
        <v>42633</v>
      </c>
      <c r="GN171" s="186"/>
      <c r="GO171" s="49"/>
      <c r="GP171" s="186"/>
      <c r="GQ171" s="152">
        <v>42633</v>
      </c>
      <c r="GR171" s="186">
        <v>3.0230000000000001</v>
      </c>
      <c r="GS171" s="49"/>
      <c r="GT171" s="186"/>
      <c r="GU171" s="152">
        <v>42633</v>
      </c>
      <c r="GV171" s="186">
        <v>3.4939999999999998</v>
      </c>
      <c r="GW171" s="49"/>
      <c r="GX171" s="186"/>
      <c r="GY171" s="152">
        <v>42633</v>
      </c>
      <c r="GZ171" s="186">
        <v>3.6360000000000001</v>
      </c>
      <c r="HA171" s="186"/>
      <c r="HB171" s="187"/>
      <c r="HC171" s="152">
        <v>42633</v>
      </c>
      <c r="HD171" s="186">
        <v>3.8380000000000001</v>
      </c>
      <c r="HE171" s="49"/>
      <c r="HF171" s="186"/>
      <c r="HG171" s="152">
        <v>42633</v>
      </c>
      <c r="HH171" s="186">
        <v>3.9820000000000002</v>
      </c>
      <c r="HI171" s="49"/>
      <c r="HJ171" s="187"/>
      <c r="HK171" s="152">
        <v>42633</v>
      </c>
      <c r="HL171" s="186">
        <v>4.4400000000000004</v>
      </c>
      <c r="HM171" s="49"/>
      <c r="HN171" s="186"/>
      <c r="HO171" s="152">
        <v>42633</v>
      </c>
      <c r="HP171" s="186"/>
      <c r="HQ171" s="186"/>
      <c r="HR171" s="187"/>
      <c r="HS171" s="152">
        <v>42633</v>
      </c>
      <c r="HT171" s="186">
        <v>3.218</v>
      </c>
      <c r="HU171" s="49"/>
      <c r="HV171" s="187"/>
      <c r="HW171" s="152">
        <v>42633</v>
      </c>
      <c r="HX171" s="186">
        <v>3.7549999999999999</v>
      </c>
      <c r="HY171" s="49"/>
      <c r="HZ171" s="186"/>
      <c r="IA171" s="152">
        <v>42633</v>
      </c>
      <c r="IB171" s="186">
        <v>3.2720000000000002</v>
      </c>
      <c r="IC171" s="186"/>
      <c r="ID171" s="187"/>
      <c r="IE171" s="152">
        <v>42633</v>
      </c>
      <c r="IF171" s="186">
        <v>3.7189999999999999</v>
      </c>
      <c r="IG171" s="49"/>
      <c r="IH171" s="187"/>
      <c r="II171" s="152">
        <v>42633</v>
      </c>
      <c r="IJ171" s="186">
        <v>3.7210000000000001</v>
      </c>
      <c r="IK171" s="49"/>
    </row>
    <row r="172" spans="2:245" x14ac:dyDescent="0.35">
      <c r="B172" s="187"/>
      <c r="C172" s="152">
        <v>42634</v>
      </c>
      <c r="D172" s="186"/>
      <c r="E172" s="186"/>
      <c r="F172" s="187"/>
      <c r="G172" s="152">
        <v>42634</v>
      </c>
      <c r="H172" s="186"/>
      <c r="I172" s="49"/>
      <c r="J172" s="186"/>
      <c r="K172" s="152">
        <v>42634</v>
      </c>
      <c r="L172" s="186">
        <v>2.7069999999999999</v>
      </c>
      <c r="M172" s="49"/>
      <c r="N172" s="187"/>
      <c r="O172" s="152">
        <v>42634</v>
      </c>
      <c r="P172" s="186">
        <v>2.7160000000000002</v>
      </c>
      <c r="Q172" s="49"/>
      <c r="R172" s="186"/>
      <c r="S172" s="152">
        <v>42634</v>
      </c>
      <c r="T172" s="186">
        <v>2.9619999999999997</v>
      </c>
      <c r="U172" s="186"/>
      <c r="V172" s="187"/>
      <c r="W172" s="152">
        <v>42634</v>
      </c>
      <c r="X172" s="186">
        <v>3.242</v>
      </c>
      <c r="Y172" s="49"/>
      <c r="Z172" s="186"/>
      <c r="AA172" s="152">
        <v>42634</v>
      </c>
      <c r="AB172" s="186">
        <v>3.516</v>
      </c>
      <c r="AC172" s="49"/>
      <c r="AD172" s="186"/>
      <c r="AE172" s="152">
        <v>42634</v>
      </c>
      <c r="AF172" s="186"/>
      <c r="AG172" s="186"/>
      <c r="AH172" s="187"/>
      <c r="AI172" s="152">
        <v>42634</v>
      </c>
      <c r="AJ172" s="186"/>
      <c r="AK172" s="49"/>
      <c r="AL172" s="186"/>
      <c r="AM172" s="152">
        <v>42634</v>
      </c>
      <c r="AN172" s="186"/>
      <c r="AO172" s="49"/>
      <c r="AP172" s="186"/>
      <c r="AQ172" s="152">
        <v>42634</v>
      </c>
      <c r="AR172" s="186">
        <v>3.3420000000000001</v>
      </c>
      <c r="AS172" s="49"/>
      <c r="AT172" s="186"/>
      <c r="AU172" s="152">
        <v>42634</v>
      </c>
      <c r="AV172" s="186">
        <v>3.427</v>
      </c>
      <c r="AW172" s="186"/>
      <c r="AX172" s="187"/>
      <c r="AY172" s="152">
        <v>42634</v>
      </c>
      <c r="AZ172" s="186">
        <v>3.694</v>
      </c>
      <c r="BA172" s="49"/>
      <c r="BB172" s="187"/>
      <c r="BC172" s="152">
        <v>42634</v>
      </c>
      <c r="BD172" s="186">
        <v>3.9849999999999999</v>
      </c>
      <c r="BE172" s="49"/>
      <c r="BF172" s="187"/>
      <c r="BG172" s="152">
        <v>42634</v>
      </c>
      <c r="BH172" s="186">
        <v>2.681</v>
      </c>
      <c r="BI172" s="49"/>
      <c r="BJ172" s="186"/>
      <c r="BK172" s="152">
        <v>42634</v>
      </c>
      <c r="BL172" s="186">
        <v>3.21</v>
      </c>
      <c r="BM172" s="186"/>
      <c r="BN172" s="187"/>
      <c r="BO172" s="152">
        <v>42634</v>
      </c>
      <c r="BP172" s="186">
        <v>3.4369999999999998</v>
      </c>
      <c r="BQ172" s="49"/>
      <c r="BR172" s="186"/>
      <c r="BS172" s="152">
        <v>42634</v>
      </c>
      <c r="BT172" s="186">
        <v>3.9649999999999999</v>
      </c>
      <c r="BU172" s="49"/>
      <c r="BV172" s="186"/>
      <c r="BW172" s="152">
        <v>42634</v>
      </c>
      <c r="BX172" s="186"/>
      <c r="BY172" s="186"/>
      <c r="BZ172" s="187"/>
      <c r="CA172" s="152">
        <v>42634</v>
      </c>
      <c r="CB172" s="186">
        <v>3.5259999999999998</v>
      </c>
      <c r="CC172" s="49"/>
      <c r="CD172" s="187"/>
      <c r="CE172" s="152">
        <v>42634</v>
      </c>
      <c r="CF172" s="186">
        <v>3.944</v>
      </c>
      <c r="CG172" s="49"/>
      <c r="CH172" s="186"/>
      <c r="CI172" s="152">
        <v>42634</v>
      </c>
      <c r="CJ172" s="186">
        <v>3.6390000000000002</v>
      </c>
      <c r="CK172" s="186"/>
      <c r="CL172" s="187"/>
      <c r="CM172" s="152">
        <v>42634</v>
      </c>
      <c r="CN172" s="186"/>
      <c r="CO172" s="49"/>
      <c r="CP172" s="186"/>
      <c r="CQ172" s="152">
        <v>42634</v>
      </c>
      <c r="CR172" s="186">
        <v>3.03</v>
      </c>
      <c r="CS172" s="186"/>
      <c r="CT172" s="187"/>
      <c r="CU172" s="152">
        <v>42634</v>
      </c>
      <c r="CV172" s="186">
        <v>3.266</v>
      </c>
      <c r="CW172" s="49"/>
      <c r="CX172" s="187"/>
      <c r="CY172" s="152">
        <v>42634</v>
      </c>
      <c r="CZ172" s="186">
        <v>3.3140000000000001</v>
      </c>
      <c r="DA172" s="49"/>
      <c r="DB172" s="186"/>
      <c r="DC172" s="152">
        <v>42634</v>
      </c>
      <c r="DD172" s="186">
        <v>3.5830000000000002</v>
      </c>
      <c r="DE172" s="186"/>
      <c r="DF172" s="190"/>
      <c r="DG172" s="194">
        <v>42634</v>
      </c>
      <c r="DH172" s="247">
        <v>3.6470000000000002</v>
      </c>
      <c r="DI172" s="191"/>
      <c r="DJ172" s="187"/>
      <c r="DK172" s="152">
        <v>42634</v>
      </c>
      <c r="DL172" s="186"/>
      <c r="DM172" s="49"/>
      <c r="DN172" s="186"/>
      <c r="DO172" s="152">
        <v>42634</v>
      </c>
      <c r="DP172" s="186"/>
      <c r="DQ172" s="186"/>
      <c r="DR172" s="187"/>
      <c r="DS172" s="152">
        <v>42634</v>
      </c>
      <c r="DT172" s="186">
        <v>2.673</v>
      </c>
      <c r="DU172" s="49"/>
      <c r="DV172" s="187"/>
      <c r="DW172" s="152">
        <v>42634</v>
      </c>
      <c r="DX172" s="186">
        <v>2.7679999999999998</v>
      </c>
      <c r="DY172" s="49"/>
      <c r="DZ172" s="187"/>
      <c r="EA172" s="152">
        <v>42634</v>
      </c>
      <c r="EB172" s="186">
        <v>2.8519999999999999</v>
      </c>
      <c r="EC172" s="49"/>
      <c r="ED172" s="186"/>
      <c r="EE172" s="152">
        <v>42634</v>
      </c>
      <c r="EF172" s="186">
        <v>2.9249999999999998</v>
      </c>
      <c r="EG172" s="186"/>
      <c r="EH172" s="187"/>
      <c r="EI172" s="152">
        <v>42634</v>
      </c>
      <c r="EJ172" s="186">
        <v>2.9859999999999998</v>
      </c>
      <c r="EK172" s="49"/>
      <c r="EL172" s="187"/>
      <c r="EM172" s="152">
        <v>42634</v>
      </c>
      <c r="EN172" s="186">
        <v>3.2829999999999999</v>
      </c>
      <c r="EO172" s="49"/>
      <c r="EP172" s="187"/>
      <c r="EQ172" s="152">
        <v>42634</v>
      </c>
      <c r="ER172" s="186">
        <v>3.4390000000000001</v>
      </c>
      <c r="ES172" s="49"/>
      <c r="ET172" s="187"/>
      <c r="EU172" s="152">
        <v>42634</v>
      </c>
      <c r="EV172" s="186">
        <v>4.0750000000000002</v>
      </c>
      <c r="EW172" s="49"/>
      <c r="EX172" s="186"/>
      <c r="EY172" s="152">
        <v>42634</v>
      </c>
      <c r="EZ172" s="63"/>
      <c r="FA172" s="186"/>
      <c r="FB172" s="187"/>
      <c r="FC172" s="152">
        <v>42634</v>
      </c>
      <c r="FD172" s="186"/>
      <c r="FE172" s="49"/>
      <c r="FF172" s="186"/>
      <c r="FG172" s="152">
        <v>42634</v>
      </c>
      <c r="FH172" s="186"/>
      <c r="FI172" s="186"/>
      <c r="FJ172" s="187"/>
      <c r="FK172" s="152">
        <v>42634</v>
      </c>
      <c r="FL172" s="186"/>
      <c r="FM172" s="49"/>
      <c r="FN172" s="186"/>
      <c r="FO172" s="152">
        <v>42634</v>
      </c>
      <c r="FP172" s="186">
        <v>3.06</v>
      </c>
      <c r="FQ172" s="186"/>
      <c r="FR172" s="187"/>
      <c r="FS172" s="152">
        <v>42634</v>
      </c>
      <c r="FT172" s="186">
        <v>3.548</v>
      </c>
      <c r="FU172" s="186"/>
      <c r="FV172" s="187"/>
      <c r="FW172" s="152">
        <v>42634</v>
      </c>
      <c r="FX172" s="186">
        <v>3.6589999999999998</v>
      </c>
      <c r="FY172" s="186"/>
      <c r="FZ172" s="187"/>
      <c r="GA172" s="152">
        <v>42634</v>
      </c>
      <c r="GB172" s="186">
        <v>4.2160000000000002</v>
      </c>
      <c r="GC172" s="186"/>
      <c r="GD172" s="187"/>
      <c r="GE172" s="152">
        <v>42634</v>
      </c>
      <c r="GF172" s="186"/>
      <c r="GG172" s="49"/>
      <c r="GH172" s="186"/>
      <c r="GI172" s="152">
        <v>42634</v>
      </c>
      <c r="GJ172" s="186"/>
      <c r="GK172" s="186"/>
      <c r="GL172" s="187"/>
      <c r="GM172" s="152">
        <v>42634</v>
      </c>
      <c r="GN172" s="186"/>
      <c r="GO172" s="49"/>
      <c r="GP172" s="186"/>
      <c r="GQ172" s="152">
        <v>42634</v>
      </c>
      <c r="GR172" s="186">
        <v>3.0110000000000001</v>
      </c>
      <c r="GS172" s="49"/>
      <c r="GT172" s="186"/>
      <c r="GU172" s="152">
        <v>42634</v>
      </c>
      <c r="GV172" s="186">
        <v>3.4929999999999999</v>
      </c>
      <c r="GW172" s="49"/>
      <c r="GX172" s="186"/>
      <c r="GY172" s="152">
        <v>42634</v>
      </c>
      <c r="GZ172" s="186">
        <v>3.637</v>
      </c>
      <c r="HA172" s="186"/>
      <c r="HB172" s="187"/>
      <c r="HC172" s="152">
        <v>42634</v>
      </c>
      <c r="HD172" s="186">
        <v>3.8420000000000001</v>
      </c>
      <c r="HE172" s="49"/>
      <c r="HF172" s="186"/>
      <c r="HG172" s="152">
        <v>42634</v>
      </c>
      <c r="HH172" s="186">
        <v>3.9859999999999998</v>
      </c>
      <c r="HI172" s="49"/>
      <c r="HJ172" s="187"/>
      <c r="HK172" s="152">
        <v>42634</v>
      </c>
      <c r="HL172" s="186">
        <v>4.4450000000000003</v>
      </c>
      <c r="HM172" s="49"/>
      <c r="HN172" s="186"/>
      <c r="HO172" s="152">
        <v>42634</v>
      </c>
      <c r="HP172" s="186"/>
      <c r="HQ172" s="186"/>
      <c r="HR172" s="187"/>
      <c r="HS172" s="152">
        <v>42634</v>
      </c>
      <c r="HT172" s="186">
        <v>3.2250000000000001</v>
      </c>
      <c r="HU172" s="49"/>
      <c r="HV172" s="187"/>
      <c r="HW172" s="152">
        <v>42634</v>
      </c>
      <c r="HX172" s="186">
        <v>3.7589999999999999</v>
      </c>
      <c r="HY172" s="49"/>
      <c r="HZ172" s="186"/>
      <c r="IA172" s="152">
        <v>42634</v>
      </c>
      <c r="IB172" s="186">
        <v>3.2709999999999999</v>
      </c>
      <c r="IC172" s="186"/>
      <c r="ID172" s="187"/>
      <c r="IE172" s="152">
        <v>42634</v>
      </c>
      <c r="IF172" s="186">
        <v>3.7210000000000001</v>
      </c>
      <c r="IG172" s="49"/>
      <c r="IH172" s="187"/>
      <c r="II172" s="152">
        <v>42634</v>
      </c>
      <c r="IJ172" s="186">
        <v>3.722</v>
      </c>
      <c r="IK172" s="49"/>
    </row>
    <row r="173" spans="2:245" x14ac:dyDescent="0.35">
      <c r="B173" s="187"/>
      <c r="C173" s="152">
        <v>42635</v>
      </c>
      <c r="D173" s="186"/>
      <c r="E173" s="186"/>
      <c r="F173" s="187"/>
      <c r="G173" s="152">
        <v>42635</v>
      </c>
      <c r="H173" s="186"/>
      <c r="I173" s="49"/>
      <c r="J173" s="186"/>
      <c r="K173" s="152">
        <v>42635</v>
      </c>
      <c r="L173" s="186">
        <v>2.7039999999999997</v>
      </c>
      <c r="M173" s="49"/>
      <c r="N173" s="187"/>
      <c r="O173" s="152">
        <v>42635</v>
      </c>
      <c r="P173" s="186">
        <v>2.6680000000000001</v>
      </c>
      <c r="Q173" s="49"/>
      <c r="R173" s="186"/>
      <c r="S173" s="152">
        <v>42635</v>
      </c>
      <c r="T173" s="186">
        <v>2.8810000000000002</v>
      </c>
      <c r="U173" s="186"/>
      <c r="V173" s="187"/>
      <c r="W173" s="152">
        <v>42635</v>
      </c>
      <c r="X173" s="186">
        <v>3.1539999999999999</v>
      </c>
      <c r="Y173" s="49"/>
      <c r="Z173" s="186"/>
      <c r="AA173" s="152">
        <v>42635</v>
      </c>
      <c r="AB173" s="186">
        <v>3.427</v>
      </c>
      <c r="AC173" s="49"/>
      <c r="AD173" s="186"/>
      <c r="AE173" s="152">
        <v>42635</v>
      </c>
      <c r="AF173" s="186"/>
      <c r="AG173" s="186"/>
      <c r="AH173" s="187"/>
      <c r="AI173" s="152">
        <v>42635</v>
      </c>
      <c r="AJ173" s="186"/>
      <c r="AK173" s="49"/>
      <c r="AL173" s="186"/>
      <c r="AM173" s="152">
        <v>42635</v>
      </c>
      <c r="AN173" s="186"/>
      <c r="AO173" s="49"/>
      <c r="AP173" s="186"/>
      <c r="AQ173" s="152">
        <v>42635</v>
      </c>
      <c r="AR173" s="186">
        <v>3.2629999999999999</v>
      </c>
      <c r="AS173" s="49"/>
      <c r="AT173" s="186"/>
      <c r="AU173" s="152">
        <v>42635</v>
      </c>
      <c r="AV173" s="186">
        <v>3.3439999999999999</v>
      </c>
      <c r="AW173" s="186"/>
      <c r="AX173" s="187"/>
      <c r="AY173" s="152">
        <v>42635</v>
      </c>
      <c r="AZ173" s="186">
        <v>3.629</v>
      </c>
      <c r="BA173" s="49"/>
      <c r="BB173" s="187"/>
      <c r="BC173" s="152">
        <v>42635</v>
      </c>
      <c r="BD173" s="186">
        <v>3.8940000000000001</v>
      </c>
      <c r="BE173" s="49"/>
      <c r="BF173" s="187"/>
      <c r="BG173" s="152">
        <v>42635</v>
      </c>
      <c r="BH173" s="186">
        <v>2.6720000000000002</v>
      </c>
      <c r="BI173" s="49"/>
      <c r="BJ173" s="186"/>
      <c r="BK173" s="152">
        <v>42635</v>
      </c>
      <c r="BL173" s="186">
        <v>3.13</v>
      </c>
      <c r="BM173" s="186"/>
      <c r="BN173" s="187"/>
      <c r="BO173" s="152">
        <v>42635</v>
      </c>
      <c r="BP173" s="186">
        <v>3.3570000000000002</v>
      </c>
      <c r="BQ173" s="49"/>
      <c r="BR173" s="186"/>
      <c r="BS173" s="152">
        <v>42635</v>
      </c>
      <c r="BT173" s="186">
        <v>3.8740000000000001</v>
      </c>
      <c r="BU173" s="49"/>
      <c r="BV173" s="186"/>
      <c r="BW173" s="152">
        <v>42635</v>
      </c>
      <c r="BX173" s="186"/>
      <c r="BY173" s="186"/>
      <c r="BZ173" s="187"/>
      <c r="CA173" s="152">
        <v>42635</v>
      </c>
      <c r="CB173" s="186">
        <v>3.4449999999999998</v>
      </c>
      <c r="CC173" s="49"/>
      <c r="CD173" s="187"/>
      <c r="CE173" s="152">
        <v>42635</v>
      </c>
      <c r="CF173" s="186">
        <v>3.8540000000000001</v>
      </c>
      <c r="CG173" s="49"/>
      <c r="CH173" s="186"/>
      <c r="CI173" s="152">
        <v>42635</v>
      </c>
      <c r="CJ173" s="186">
        <v>3.552</v>
      </c>
      <c r="CK173" s="186"/>
      <c r="CL173" s="187"/>
      <c r="CM173" s="152">
        <v>42635</v>
      </c>
      <c r="CN173" s="186"/>
      <c r="CO173" s="49"/>
      <c r="CP173" s="186"/>
      <c r="CQ173" s="152">
        <v>42635</v>
      </c>
      <c r="CR173" s="186">
        <v>2.9859999999999998</v>
      </c>
      <c r="CS173" s="186"/>
      <c r="CT173" s="187"/>
      <c r="CU173" s="152">
        <v>42635</v>
      </c>
      <c r="CV173" s="186">
        <v>3.1989999999999998</v>
      </c>
      <c r="CW173" s="49"/>
      <c r="CX173" s="187"/>
      <c r="CY173" s="152">
        <v>42635</v>
      </c>
      <c r="CZ173" s="186">
        <v>3.2309999999999999</v>
      </c>
      <c r="DA173" s="49"/>
      <c r="DB173" s="186"/>
      <c r="DC173" s="152">
        <v>42635</v>
      </c>
      <c r="DD173" s="186">
        <v>3.5009999999999999</v>
      </c>
      <c r="DE173" s="186"/>
      <c r="DF173" s="190"/>
      <c r="DG173" s="194">
        <v>42635</v>
      </c>
      <c r="DH173" s="247">
        <v>3.5590000000000002</v>
      </c>
      <c r="DI173" s="191"/>
      <c r="DJ173" s="187"/>
      <c r="DK173" s="152">
        <v>42635</v>
      </c>
      <c r="DL173" s="186"/>
      <c r="DM173" s="49"/>
      <c r="DN173" s="186"/>
      <c r="DO173" s="152">
        <v>42635</v>
      </c>
      <c r="DP173" s="186"/>
      <c r="DQ173" s="186"/>
      <c r="DR173" s="187"/>
      <c r="DS173" s="152">
        <v>42635</v>
      </c>
      <c r="DT173" s="186">
        <v>2.6349999999999998</v>
      </c>
      <c r="DU173" s="49"/>
      <c r="DV173" s="187"/>
      <c r="DW173" s="152">
        <v>42635</v>
      </c>
      <c r="DX173" s="186">
        <v>2.6870000000000003</v>
      </c>
      <c r="DY173" s="49"/>
      <c r="DZ173" s="187"/>
      <c r="EA173" s="152">
        <v>42635</v>
      </c>
      <c r="EB173" s="186">
        <v>2.7730000000000001</v>
      </c>
      <c r="EC173" s="49"/>
      <c r="ED173" s="186"/>
      <c r="EE173" s="152">
        <v>42635</v>
      </c>
      <c r="EF173" s="186">
        <v>2.8439999999999999</v>
      </c>
      <c r="EG173" s="186"/>
      <c r="EH173" s="187"/>
      <c r="EI173" s="152">
        <v>42635</v>
      </c>
      <c r="EJ173" s="186">
        <v>2.9009999999999998</v>
      </c>
      <c r="EK173" s="49"/>
      <c r="EL173" s="187"/>
      <c r="EM173" s="152">
        <v>42635</v>
      </c>
      <c r="EN173" s="186">
        <v>3.1960000000000002</v>
      </c>
      <c r="EO173" s="49"/>
      <c r="EP173" s="187"/>
      <c r="EQ173" s="152">
        <v>42635</v>
      </c>
      <c r="ER173" s="186">
        <v>3.3370000000000002</v>
      </c>
      <c r="ES173" s="49"/>
      <c r="ET173" s="187"/>
      <c r="EU173" s="152">
        <v>42635</v>
      </c>
      <c r="EV173" s="186">
        <v>3.9779999999999998</v>
      </c>
      <c r="EW173" s="49"/>
      <c r="EX173" s="186"/>
      <c r="EY173" s="152">
        <v>42635</v>
      </c>
      <c r="EZ173" s="63"/>
      <c r="FA173" s="186"/>
      <c r="FB173" s="187"/>
      <c r="FC173" s="152">
        <v>42635</v>
      </c>
      <c r="FD173" s="186"/>
      <c r="FE173" s="49"/>
      <c r="FF173" s="186"/>
      <c r="FG173" s="152">
        <v>42635</v>
      </c>
      <c r="FH173" s="186"/>
      <c r="FI173" s="186"/>
      <c r="FJ173" s="187"/>
      <c r="FK173" s="152">
        <v>42635</v>
      </c>
      <c r="FL173" s="186"/>
      <c r="FM173" s="49"/>
      <c r="FN173" s="186"/>
      <c r="FO173" s="152">
        <v>42635</v>
      </c>
      <c r="FP173" s="186">
        <v>2.9790000000000001</v>
      </c>
      <c r="FQ173" s="186"/>
      <c r="FR173" s="187"/>
      <c r="FS173" s="152">
        <v>42635</v>
      </c>
      <c r="FT173" s="186">
        <v>3.46</v>
      </c>
      <c r="FU173" s="186"/>
      <c r="FV173" s="187"/>
      <c r="FW173" s="152">
        <v>42635</v>
      </c>
      <c r="FX173" s="186">
        <v>3.569</v>
      </c>
      <c r="FY173" s="186"/>
      <c r="FZ173" s="187"/>
      <c r="GA173" s="152">
        <v>42635</v>
      </c>
      <c r="GB173" s="186">
        <v>4.1159999999999997</v>
      </c>
      <c r="GC173" s="186"/>
      <c r="GD173" s="187"/>
      <c r="GE173" s="152">
        <v>42635</v>
      </c>
      <c r="GF173" s="186"/>
      <c r="GG173" s="49"/>
      <c r="GH173" s="186"/>
      <c r="GI173" s="152">
        <v>42635</v>
      </c>
      <c r="GJ173" s="186"/>
      <c r="GK173" s="186"/>
      <c r="GL173" s="187"/>
      <c r="GM173" s="152">
        <v>42635</v>
      </c>
      <c r="GN173" s="186"/>
      <c r="GO173" s="49"/>
      <c r="GP173" s="186"/>
      <c r="GQ173" s="152">
        <v>42635</v>
      </c>
      <c r="GR173" s="186">
        <v>2.9619999999999997</v>
      </c>
      <c r="GS173" s="49"/>
      <c r="GT173" s="186"/>
      <c r="GU173" s="152">
        <v>42635</v>
      </c>
      <c r="GV173" s="186">
        <v>3.411</v>
      </c>
      <c r="GW173" s="49"/>
      <c r="GX173" s="186"/>
      <c r="GY173" s="152">
        <v>42635</v>
      </c>
      <c r="GZ173" s="186">
        <v>3.552</v>
      </c>
      <c r="HA173" s="186"/>
      <c r="HB173" s="187"/>
      <c r="HC173" s="152">
        <v>42635</v>
      </c>
      <c r="HD173" s="186">
        <v>3.7530000000000001</v>
      </c>
      <c r="HE173" s="49"/>
      <c r="HF173" s="186"/>
      <c r="HG173" s="152">
        <v>42635</v>
      </c>
      <c r="HH173" s="186">
        <v>3.895</v>
      </c>
      <c r="HI173" s="49"/>
      <c r="HJ173" s="187"/>
      <c r="HK173" s="152">
        <v>42635</v>
      </c>
      <c r="HL173" s="186">
        <v>4.3479999999999999</v>
      </c>
      <c r="HM173" s="49"/>
      <c r="HN173" s="186"/>
      <c r="HO173" s="152">
        <v>42635</v>
      </c>
      <c r="HP173" s="186"/>
      <c r="HQ173" s="186"/>
      <c r="HR173" s="187"/>
      <c r="HS173" s="152">
        <v>42635</v>
      </c>
      <c r="HT173" s="186">
        <v>3.181</v>
      </c>
      <c r="HU173" s="49"/>
      <c r="HV173" s="187"/>
      <c r="HW173" s="152">
        <v>42635</v>
      </c>
      <c r="HX173" s="186">
        <v>3.669</v>
      </c>
      <c r="HY173" s="49"/>
      <c r="HZ173" s="186"/>
      <c r="IA173" s="152">
        <v>42635</v>
      </c>
      <c r="IB173" s="186">
        <v>3.1909999999999998</v>
      </c>
      <c r="IC173" s="186"/>
      <c r="ID173" s="187"/>
      <c r="IE173" s="152">
        <v>42635</v>
      </c>
      <c r="IF173" s="186">
        <v>3.6339999999999999</v>
      </c>
      <c r="IG173" s="49"/>
      <c r="IH173" s="187"/>
      <c r="II173" s="152">
        <v>42635</v>
      </c>
      <c r="IJ173" s="186">
        <v>3.6360000000000001</v>
      </c>
      <c r="IK173" s="49"/>
    </row>
    <row r="174" spans="2:245" x14ac:dyDescent="0.35">
      <c r="B174" s="187"/>
      <c r="C174" s="152">
        <v>42636</v>
      </c>
      <c r="D174" s="186"/>
      <c r="E174" s="186"/>
      <c r="F174" s="187"/>
      <c r="G174" s="152">
        <v>42636</v>
      </c>
      <c r="H174" s="186"/>
      <c r="I174" s="49"/>
      <c r="J174" s="186"/>
      <c r="K174" s="152">
        <v>42636</v>
      </c>
      <c r="L174" s="186">
        <v>2.7090000000000001</v>
      </c>
      <c r="M174" s="49"/>
      <c r="N174" s="187"/>
      <c r="O174" s="152">
        <v>42636</v>
      </c>
      <c r="P174" s="186">
        <v>2.6640000000000001</v>
      </c>
      <c r="Q174" s="49"/>
      <c r="R174" s="186"/>
      <c r="S174" s="152">
        <v>42636</v>
      </c>
      <c r="T174" s="186">
        <v>2.8609999999999998</v>
      </c>
      <c r="U174" s="186"/>
      <c r="V174" s="187"/>
      <c r="W174" s="152">
        <v>42636</v>
      </c>
      <c r="X174" s="186">
        <v>3.13</v>
      </c>
      <c r="Y174" s="49"/>
      <c r="Z174" s="186"/>
      <c r="AA174" s="152">
        <v>42636</v>
      </c>
      <c r="AB174" s="186">
        <v>3.3980000000000001</v>
      </c>
      <c r="AC174" s="49"/>
      <c r="AD174" s="186"/>
      <c r="AE174" s="152">
        <v>42636</v>
      </c>
      <c r="AF174" s="186"/>
      <c r="AG174" s="186"/>
      <c r="AH174" s="187"/>
      <c r="AI174" s="152">
        <v>42636</v>
      </c>
      <c r="AJ174" s="186"/>
      <c r="AK174" s="49"/>
      <c r="AL174" s="186"/>
      <c r="AM174" s="152">
        <v>42636</v>
      </c>
      <c r="AN174" s="186"/>
      <c r="AO174" s="49"/>
      <c r="AP174" s="186"/>
      <c r="AQ174" s="152">
        <v>42636</v>
      </c>
      <c r="AR174" s="186">
        <v>3.2439999999999998</v>
      </c>
      <c r="AS174" s="49"/>
      <c r="AT174" s="186"/>
      <c r="AU174" s="152">
        <v>42636</v>
      </c>
      <c r="AV174" s="186">
        <v>3.3220000000000001</v>
      </c>
      <c r="AW174" s="186"/>
      <c r="AX174" s="187"/>
      <c r="AY174" s="152">
        <v>42636</v>
      </c>
      <c r="AZ174" s="186">
        <v>3.6019999999999999</v>
      </c>
      <c r="BA174" s="49"/>
      <c r="BB174" s="187"/>
      <c r="BC174" s="152">
        <v>42636</v>
      </c>
      <c r="BD174" s="186">
        <v>3.8639999999999999</v>
      </c>
      <c r="BE174" s="49"/>
      <c r="BF174" s="187"/>
      <c r="BG174" s="152">
        <v>42636</v>
      </c>
      <c r="BH174" s="186">
        <v>2.6669999999999998</v>
      </c>
      <c r="BI174" s="49"/>
      <c r="BJ174" s="186"/>
      <c r="BK174" s="152">
        <v>42636</v>
      </c>
      <c r="BL174" s="186">
        <v>3.1160000000000001</v>
      </c>
      <c r="BM174" s="186"/>
      <c r="BN174" s="187"/>
      <c r="BO174" s="152">
        <v>42636</v>
      </c>
      <c r="BP174" s="186">
        <v>3.3370000000000002</v>
      </c>
      <c r="BQ174" s="49"/>
      <c r="BR174" s="186"/>
      <c r="BS174" s="152">
        <v>42636</v>
      </c>
      <c r="BT174" s="186">
        <v>3.8439999999999999</v>
      </c>
      <c r="BU174" s="49"/>
      <c r="BV174" s="186"/>
      <c r="BW174" s="152">
        <v>42636</v>
      </c>
      <c r="BX174" s="186"/>
      <c r="BY174" s="186"/>
      <c r="BZ174" s="187"/>
      <c r="CA174" s="152">
        <v>42636</v>
      </c>
      <c r="CB174" s="186">
        <v>3.4239999999999999</v>
      </c>
      <c r="CC174" s="49"/>
      <c r="CD174" s="187"/>
      <c r="CE174" s="152">
        <v>42636</v>
      </c>
      <c r="CF174" s="186">
        <v>3.823</v>
      </c>
      <c r="CG174" s="49"/>
      <c r="CH174" s="186"/>
      <c r="CI174" s="152">
        <v>42636</v>
      </c>
      <c r="CJ174" s="186">
        <v>3.5289999999999999</v>
      </c>
      <c r="CK174" s="186"/>
      <c r="CL174" s="187"/>
      <c r="CM174" s="152">
        <v>42636</v>
      </c>
      <c r="CN174" s="186"/>
      <c r="CO174" s="49"/>
      <c r="CP174" s="186"/>
      <c r="CQ174" s="152">
        <v>42636</v>
      </c>
      <c r="CR174" s="186">
        <v>2.9830000000000001</v>
      </c>
      <c r="CS174" s="186"/>
      <c r="CT174" s="187"/>
      <c r="CU174" s="152">
        <v>42636</v>
      </c>
      <c r="CV174" s="186">
        <v>3.1859999999999999</v>
      </c>
      <c r="CW174" s="49"/>
      <c r="CX174" s="187"/>
      <c r="CY174" s="152">
        <v>42636</v>
      </c>
      <c r="CZ174" s="186">
        <v>3.2170000000000001</v>
      </c>
      <c r="DA174" s="49"/>
      <c r="DB174" s="186"/>
      <c r="DC174" s="152">
        <v>42636</v>
      </c>
      <c r="DD174" s="186">
        <v>3.48</v>
      </c>
      <c r="DE174" s="186"/>
      <c r="DF174" s="190"/>
      <c r="DG174" s="194">
        <v>42636</v>
      </c>
      <c r="DH174" s="247">
        <v>3.532</v>
      </c>
      <c r="DI174" s="191"/>
      <c r="DJ174" s="187"/>
      <c r="DK174" s="152">
        <v>42636</v>
      </c>
      <c r="DL174" s="186"/>
      <c r="DM174" s="49"/>
      <c r="DN174" s="186"/>
      <c r="DO174" s="152">
        <v>42636</v>
      </c>
      <c r="DP174" s="186"/>
      <c r="DQ174" s="186"/>
      <c r="DR174" s="187"/>
      <c r="DS174" s="152">
        <v>42636</v>
      </c>
      <c r="DT174" s="186">
        <v>2.6379999999999999</v>
      </c>
      <c r="DU174" s="49"/>
      <c r="DV174" s="187"/>
      <c r="DW174" s="152">
        <v>42636</v>
      </c>
      <c r="DX174" s="186">
        <v>2.6749999999999998</v>
      </c>
      <c r="DY174" s="49"/>
      <c r="DZ174" s="187"/>
      <c r="EA174" s="152">
        <v>42636</v>
      </c>
      <c r="EB174" s="186">
        <v>2.754</v>
      </c>
      <c r="EC174" s="49"/>
      <c r="ED174" s="186"/>
      <c r="EE174" s="152">
        <v>42636</v>
      </c>
      <c r="EF174" s="186">
        <v>2.8260000000000001</v>
      </c>
      <c r="EG174" s="186"/>
      <c r="EH174" s="187"/>
      <c r="EI174" s="152">
        <v>42636</v>
      </c>
      <c r="EJ174" s="186">
        <v>2.88</v>
      </c>
      <c r="EK174" s="49"/>
      <c r="EL174" s="187"/>
      <c r="EM174" s="152">
        <v>42636</v>
      </c>
      <c r="EN174" s="186">
        <v>3.1680000000000001</v>
      </c>
      <c r="EO174" s="49"/>
      <c r="EP174" s="187"/>
      <c r="EQ174" s="152">
        <v>42636</v>
      </c>
      <c r="ER174" s="186">
        <v>3.3050000000000002</v>
      </c>
      <c r="ES174" s="49"/>
      <c r="ET174" s="187"/>
      <c r="EU174" s="152">
        <v>42636</v>
      </c>
      <c r="EV174" s="186">
        <v>3.9390000000000001</v>
      </c>
      <c r="EW174" s="49"/>
      <c r="EX174" s="186"/>
      <c r="EY174" s="152">
        <v>42636</v>
      </c>
      <c r="EZ174" s="63"/>
      <c r="FA174" s="186"/>
      <c r="FB174" s="187"/>
      <c r="FC174" s="152">
        <v>42636</v>
      </c>
      <c r="FD174" s="186"/>
      <c r="FE174" s="49"/>
      <c r="FF174" s="186"/>
      <c r="FG174" s="152">
        <v>42636</v>
      </c>
      <c r="FH174" s="186"/>
      <c r="FI174" s="186"/>
      <c r="FJ174" s="187"/>
      <c r="FK174" s="152">
        <v>42636</v>
      </c>
      <c r="FL174" s="186"/>
      <c r="FM174" s="49"/>
      <c r="FN174" s="186"/>
      <c r="FO174" s="152">
        <v>42636</v>
      </c>
      <c r="FP174" s="186">
        <v>2.9609999999999999</v>
      </c>
      <c r="FQ174" s="186"/>
      <c r="FR174" s="187"/>
      <c r="FS174" s="152">
        <v>42636</v>
      </c>
      <c r="FT174" s="186">
        <v>3.4329999999999998</v>
      </c>
      <c r="FU174" s="186"/>
      <c r="FV174" s="187"/>
      <c r="FW174" s="152">
        <v>42636</v>
      </c>
      <c r="FX174" s="186">
        <v>3.54</v>
      </c>
      <c r="FY174" s="186"/>
      <c r="FZ174" s="187"/>
      <c r="GA174" s="152">
        <v>42636</v>
      </c>
      <c r="GB174" s="186">
        <v>4.0789999999999997</v>
      </c>
      <c r="GC174" s="186"/>
      <c r="GD174" s="187"/>
      <c r="GE174" s="152">
        <v>42636</v>
      </c>
      <c r="GF174" s="186"/>
      <c r="GG174" s="49"/>
      <c r="GH174" s="186"/>
      <c r="GI174" s="152">
        <v>42636</v>
      </c>
      <c r="GJ174" s="186"/>
      <c r="GK174" s="186"/>
      <c r="GL174" s="187"/>
      <c r="GM174" s="152">
        <v>42636</v>
      </c>
      <c r="GN174" s="186"/>
      <c r="GO174" s="49"/>
      <c r="GP174" s="186"/>
      <c r="GQ174" s="152">
        <v>42636</v>
      </c>
      <c r="GR174" s="186">
        <v>2.9180000000000001</v>
      </c>
      <c r="GS174" s="49"/>
      <c r="GT174" s="186"/>
      <c r="GU174" s="152">
        <v>42636</v>
      </c>
      <c r="GV174" s="186">
        <v>3.391</v>
      </c>
      <c r="GW174" s="49"/>
      <c r="GX174" s="186"/>
      <c r="GY174" s="152">
        <v>42636</v>
      </c>
      <c r="GZ174" s="186">
        <v>3.52</v>
      </c>
      <c r="HA174" s="186"/>
      <c r="HB174" s="187"/>
      <c r="HC174" s="152">
        <v>42636</v>
      </c>
      <c r="HD174" s="186">
        <v>3.7269999999999999</v>
      </c>
      <c r="HE174" s="49"/>
      <c r="HF174" s="186"/>
      <c r="HG174" s="152">
        <v>42636</v>
      </c>
      <c r="HH174" s="186">
        <v>3.8660000000000001</v>
      </c>
      <c r="HI174" s="49"/>
      <c r="HJ174" s="187"/>
      <c r="HK174" s="152">
        <v>42636</v>
      </c>
      <c r="HL174" s="186">
        <v>4.3129999999999997</v>
      </c>
      <c r="HM174" s="49"/>
      <c r="HN174" s="186"/>
      <c r="HO174" s="152">
        <v>42636</v>
      </c>
      <c r="HP174" s="186"/>
      <c r="HQ174" s="186"/>
      <c r="HR174" s="187"/>
      <c r="HS174" s="152">
        <v>42636</v>
      </c>
      <c r="HT174" s="186">
        <v>3.181</v>
      </c>
      <c r="HU174" s="49"/>
      <c r="HV174" s="187"/>
      <c r="HW174" s="152">
        <v>42636</v>
      </c>
      <c r="HX174" s="186">
        <v>3.6379999999999999</v>
      </c>
      <c r="HY174" s="49"/>
      <c r="HZ174" s="186"/>
      <c r="IA174" s="152">
        <v>42636</v>
      </c>
      <c r="IB174" s="186">
        <v>3.1720000000000002</v>
      </c>
      <c r="IC174" s="186"/>
      <c r="ID174" s="187"/>
      <c r="IE174" s="152">
        <v>42636</v>
      </c>
      <c r="IF174" s="186">
        <v>3.609</v>
      </c>
      <c r="IG174" s="49"/>
      <c r="IH174" s="187"/>
      <c r="II174" s="152">
        <v>42636</v>
      </c>
      <c r="IJ174" s="186">
        <v>3.613</v>
      </c>
      <c r="IK174" s="49"/>
    </row>
    <row r="175" spans="2:245" x14ac:dyDescent="0.35">
      <c r="B175" s="187"/>
      <c r="C175" s="152">
        <v>42639</v>
      </c>
      <c r="D175" s="186"/>
      <c r="E175" s="186"/>
      <c r="F175" s="187"/>
      <c r="G175" s="152">
        <v>42639</v>
      </c>
      <c r="H175" s="186"/>
      <c r="I175" s="49"/>
      <c r="J175" s="186"/>
      <c r="K175" s="152">
        <v>42639</v>
      </c>
      <c r="L175" s="186">
        <v>2.7450000000000001</v>
      </c>
      <c r="M175" s="49"/>
      <c r="N175" s="187"/>
      <c r="O175" s="152">
        <v>42639</v>
      </c>
      <c r="P175" s="186">
        <v>2.6680000000000001</v>
      </c>
      <c r="Q175" s="49"/>
      <c r="R175" s="186"/>
      <c r="S175" s="152">
        <v>42639</v>
      </c>
      <c r="T175" s="186">
        <v>2.8529999999999998</v>
      </c>
      <c r="U175" s="186"/>
      <c r="V175" s="187"/>
      <c r="W175" s="152">
        <v>42639</v>
      </c>
      <c r="X175" s="186">
        <v>3.12</v>
      </c>
      <c r="Y175" s="49"/>
      <c r="Z175" s="186"/>
      <c r="AA175" s="152">
        <v>42639</v>
      </c>
      <c r="AB175" s="186">
        <v>3.383</v>
      </c>
      <c r="AC175" s="49"/>
      <c r="AD175" s="186"/>
      <c r="AE175" s="152">
        <v>42639</v>
      </c>
      <c r="AF175" s="186"/>
      <c r="AG175" s="186"/>
      <c r="AH175" s="187"/>
      <c r="AI175" s="152">
        <v>42639</v>
      </c>
      <c r="AJ175" s="186"/>
      <c r="AK175" s="49"/>
      <c r="AL175" s="186"/>
      <c r="AM175" s="152">
        <v>42639</v>
      </c>
      <c r="AN175" s="186"/>
      <c r="AO175" s="49"/>
      <c r="AP175" s="186"/>
      <c r="AQ175" s="152">
        <v>42639</v>
      </c>
      <c r="AR175" s="186">
        <v>3.234</v>
      </c>
      <c r="AS175" s="49"/>
      <c r="AT175" s="186"/>
      <c r="AU175" s="152">
        <v>42639</v>
      </c>
      <c r="AV175" s="186">
        <v>3.3119999999999998</v>
      </c>
      <c r="AW175" s="186"/>
      <c r="AX175" s="187"/>
      <c r="AY175" s="152">
        <v>42639</v>
      </c>
      <c r="AZ175" s="186">
        <v>3.59</v>
      </c>
      <c r="BA175" s="49"/>
      <c r="BB175" s="187"/>
      <c r="BC175" s="152">
        <v>42639</v>
      </c>
      <c r="BD175" s="186">
        <v>3.85</v>
      </c>
      <c r="BE175" s="49"/>
      <c r="BF175" s="187"/>
      <c r="BG175" s="152">
        <v>42639</v>
      </c>
      <c r="BH175" s="186">
        <v>2.94</v>
      </c>
      <c r="BI175" s="49"/>
      <c r="BJ175" s="186"/>
      <c r="BK175" s="152">
        <v>42639</v>
      </c>
      <c r="BL175" s="186">
        <v>3.1059999999999999</v>
      </c>
      <c r="BM175" s="186"/>
      <c r="BN175" s="187"/>
      <c r="BO175" s="152">
        <v>42639</v>
      </c>
      <c r="BP175" s="186">
        <v>3.3260000000000001</v>
      </c>
      <c r="BQ175" s="49"/>
      <c r="BR175" s="186"/>
      <c r="BS175" s="152">
        <v>42639</v>
      </c>
      <c r="BT175" s="186">
        <v>3.8289999999999997</v>
      </c>
      <c r="BU175" s="49"/>
      <c r="BV175" s="186"/>
      <c r="BW175" s="152">
        <v>42639</v>
      </c>
      <c r="BX175" s="186"/>
      <c r="BY175" s="186"/>
      <c r="BZ175" s="187"/>
      <c r="CA175" s="152">
        <v>42639</v>
      </c>
      <c r="CB175" s="186">
        <v>3.4140000000000001</v>
      </c>
      <c r="CC175" s="49"/>
      <c r="CD175" s="187"/>
      <c r="CE175" s="152">
        <v>42639</v>
      </c>
      <c r="CF175" s="186">
        <v>3.8090000000000002</v>
      </c>
      <c r="CG175" s="49"/>
      <c r="CH175" s="186"/>
      <c r="CI175" s="152">
        <v>42639</v>
      </c>
      <c r="CJ175" s="186">
        <v>3.516</v>
      </c>
      <c r="CK175" s="186"/>
      <c r="CL175" s="187"/>
      <c r="CM175" s="152">
        <v>42639</v>
      </c>
      <c r="CN175" s="186"/>
      <c r="CO175" s="49"/>
      <c r="CP175" s="186"/>
      <c r="CQ175" s="152">
        <v>42639</v>
      </c>
      <c r="CR175" s="186">
        <v>2.9820000000000002</v>
      </c>
      <c r="CS175" s="186"/>
      <c r="CT175" s="187"/>
      <c r="CU175" s="152">
        <v>42639</v>
      </c>
      <c r="CV175" s="186">
        <v>3.1760000000000002</v>
      </c>
      <c r="CW175" s="49"/>
      <c r="CX175" s="187"/>
      <c r="CY175" s="152">
        <v>42639</v>
      </c>
      <c r="CZ175" s="186">
        <v>3.2080000000000002</v>
      </c>
      <c r="DA175" s="49"/>
      <c r="DB175" s="186"/>
      <c r="DC175" s="152">
        <v>42639</v>
      </c>
      <c r="DD175" s="186">
        <v>3.4699999999999998</v>
      </c>
      <c r="DE175" s="186"/>
      <c r="DF175" s="190"/>
      <c r="DG175" s="194">
        <v>42639</v>
      </c>
      <c r="DH175" s="247">
        <v>3.52</v>
      </c>
      <c r="DI175" s="191"/>
      <c r="DJ175" s="187"/>
      <c r="DK175" s="152">
        <v>42639</v>
      </c>
      <c r="DL175" s="186"/>
      <c r="DM175" s="49"/>
      <c r="DN175" s="186"/>
      <c r="DO175" s="152">
        <v>42639</v>
      </c>
      <c r="DP175" s="186"/>
      <c r="DQ175" s="186"/>
      <c r="DR175" s="187"/>
      <c r="DS175" s="152">
        <v>42639</v>
      </c>
      <c r="DT175" s="186">
        <v>2.6339999999999999</v>
      </c>
      <c r="DU175" s="49"/>
      <c r="DV175" s="187"/>
      <c r="DW175" s="152">
        <v>42639</v>
      </c>
      <c r="DX175" s="186">
        <v>2.6669999999999998</v>
      </c>
      <c r="DY175" s="49"/>
      <c r="DZ175" s="187"/>
      <c r="EA175" s="152">
        <v>42639</v>
      </c>
      <c r="EB175" s="186">
        <v>2.7450000000000001</v>
      </c>
      <c r="EC175" s="49"/>
      <c r="ED175" s="186"/>
      <c r="EE175" s="152">
        <v>42639</v>
      </c>
      <c r="EF175" s="186">
        <v>2.8159999999999998</v>
      </c>
      <c r="EG175" s="186"/>
      <c r="EH175" s="187"/>
      <c r="EI175" s="152">
        <v>42639</v>
      </c>
      <c r="EJ175" s="186">
        <v>2.87</v>
      </c>
      <c r="EK175" s="49"/>
      <c r="EL175" s="187"/>
      <c r="EM175" s="152">
        <v>42639</v>
      </c>
      <c r="EN175" s="186">
        <v>3.1539999999999999</v>
      </c>
      <c r="EO175" s="49"/>
      <c r="EP175" s="187"/>
      <c r="EQ175" s="152">
        <v>42639</v>
      </c>
      <c r="ER175" s="186">
        <v>3.29</v>
      </c>
      <c r="ES175" s="49"/>
      <c r="ET175" s="187"/>
      <c r="EU175" s="152">
        <v>42639</v>
      </c>
      <c r="EV175" s="186">
        <v>3.9249999999999998</v>
      </c>
      <c r="EW175" s="49"/>
      <c r="EX175" s="186"/>
      <c r="EY175" s="152">
        <v>42639</v>
      </c>
      <c r="EZ175" s="63"/>
      <c r="FA175" s="186"/>
      <c r="FB175" s="187"/>
      <c r="FC175" s="152">
        <v>42639</v>
      </c>
      <c r="FD175" s="186"/>
      <c r="FE175" s="49"/>
      <c r="FF175" s="186"/>
      <c r="FG175" s="152">
        <v>42639</v>
      </c>
      <c r="FH175" s="186"/>
      <c r="FI175" s="186"/>
      <c r="FJ175" s="187"/>
      <c r="FK175" s="152">
        <v>42639</v>
      </c>
      <c r="FL175" s="186"/>
      <c r="FM175" s="49"/>
      <c r="FN175" s="186"/>
      <c r="FO175" s="152">
        <v>42639</v>
      </c>
      <c r="FP175" s="186">
        <v>2.952</v>
      </c>
      <c r="FQ175" s="186"/>
      <c r="FR175" s="187"/>
      <c r="FS175" s="152">
        <v>42639</v>
      </c>
      <c r="FT175" s="186">
        <v>3.419</v>
      </c>
      <c r="FU175" s="186"/>
      <c r="FV175" s="187"/>
      <c r="FW175" s="152">
        <v>42639</v>
      </c>
      <c r="FX175" s="186">
        <v>3.5249999999999999</v>
      </c>
      <c r="FY175" s="186"/>
      <c r="FZ175" s="187"/>
      <c r="GA175" s="152">
        <v>42639</v>
      </c>
      <c r="GB175" s="186">
        <v>4.069</v>
      </c>
      <c r="GC175" s="186"/>
      <c r="GD175" s="187"/>
      <c r="GE175" s="152">
        <v>42639</v>
      </c>
      <c r="GF175" s="186"/>
      <c r="GG175" s="49"/>
      <c r="GH175" s="186"/>
      <c r="GI175" s="152">
        <v>42639</v>
      </c>
      <c r="GJ175" s="186"/>
      <c r="GK175" s="186"/>
      <c r="GL175" s="187"/>
      <c r="GM175" s="152">
        <v>42639</v>
      </c>
      <c r="GN175" s="186"/>
      <c r="GO175" s="49"/>
      <c r="GP175" s="186"/>
      <c r="GQ175" s="152">
        <v>42639</v>
      </c>
      <c r="GR175" s="186">
        <v>2.9079999999999999</v>
      </c>
      <c r="GS175" s="49"/>
      <c r="GT175" s="186"/>
      <c r="GU175" s="152">
        <v>42639</v>
      </c>
      <c r="GV175" s="186">
        <v>3.3810000000000002</v>
      </c>
      <c r="GW175" s="49"/>
      <c r="GX175" s="186"/>
      <c r="GY175" s="152">
        <v>42639</v>
      </c>
      <c r="GZ175" s="186">
        <v>3.5070000000000001</v>
      </c>
      <c r="HA175" s="186"/>
      <c r="HB175" s="187"/>
      <c r="HC175" s="152">
        <v>42639</v>
      </c>
      <c r="HD175" s="186">
        <v>3.7130000000000001</v>
      </c>
      <c r="HE175" s="49"/>
      <c r="HF175" s="186"/>
      <c r="HG175" s="152">
        <v>42639</v>
      </c>
      <c r="HH175" s="186">
        <v>3.851</v>
      </c>
      <c r="HI175" s="49"/>
      <c r="HJ175" s="187"/>
      <c r="HK175" s="152">
        <v>42639</v>
      </c>
      <c r="HL175" s="186">
        <v>4.3010000000000002</v>
      </c>
      <c r="HM175" s="49"/>
      <c r="HN175" s="186"/>
      <c r="HO175" s="152">
        <v>42639</v>
      </c>
      <c r="HP175" s="186"/>
      <c r="HQ175" s="186"/>
      <c r="HR175" s="187"/>
      <c r="HS175" s="152">
        <v>42639</v>
      </c>
      <c r="HT175" s="186">
        <v>3.1819999999999999</v>
      </c>
      <c r="HU175" s="49"/>
      <c r="HV175" s="187"/>
      <c r="HW175" s="152">
        <v>42639</v>
      </c>
      <c r="HX175" s="186">
        <v>3.6240000000000001</v>
      </c>
      <c r="HY175" s="49"/>
      <c r="HZ175" s="186"/>
      <c r="IA175" s="152">
        <v>42639</v>
      </c>
      <c r="IB175" s="186">
        <v>3.161</v>
      </c>
      <c r="IC175" s="186"/>
      <c r="ID175" s="187"/>
      <c r="IE175" s="152">
        <v>42639</v>
      </c>
      <c r="IF175" s="186">
        <v>3.5960000000000001</v>
      </c>
      <c r="IG175" s="49"/>
      <c r="IH175" s="187"/>
      <c r="II175" s="152">
        <v>42639</v>
      </c>
      <c r="IJ175" s="186">
        <v>3.6</v>
      </c>
      <c r="IK175" s="49"/>
    </row>
    <row r="176" spans="2:245" x14ac:dyDescent="0.35">
      <c r="B176" s="187"/>
      <c r="C176" s="152">
        <v>42640</v>
      </c>
      <c r="D176" s="186"/>
      <c r="E176" s="186"/>
      <c r="F176" s="187"/>
      <c r="G176" s="152">
        <v>42640</v>
      </c>
      <c r="H176" s="186"/>
      <c r="I176" s="49"/>
      <c r="J176" s="186"/>
      <c r="K176" s="152">
        <v>42640</v>
      </c>
      <c r="L176" s="186">
        <v>2.774</v>
      </c>
      <c r="M176" s="49"/>
      <c r="N176" s="187"/>
      <c r="O176" s="152">
        <v>42640</v>
      </c>
      <c r="P176" s="186">
        <v>2.661</v>
      </c>
      <c r="Q176" s="49"/>
      <c r="R176" s="186"/>
      <c r="S176" s="152">
        <v>42640</v>
      </c>
      <c r="T176" s="186">
        <v>2.84</v>
      </c>
      <c r="U176" s="186"/>
      <c r="V176" s="187"/>
      <c r="W176" s="152">
        <v>42640</v>
      </c>
      <c r="X176" s="186">
        <v>3.113</v>
      </c>
      <c r="Y176" s="49"/>
      <c r="Z176" s="186"/>
      <c r="AA176" s="152">
        <v>42640</v>
      </c>
      <c r="AB176" s="186">
        <v>3.3730000000000002</v>
      </c>
      <c r="AC176" s="49"/>
      <c r="AD176" s="186"/>
      <c r="AE176" s="152">
        <v>42640</v>
      </c>
      <c r="AF176" s="186"/>
      <c r="AG176" s="186"/>
      <c r="AH176" s="187"/>
      <c r="AI176" s="152">
        <v>42640</v>
      </c>
      <c r="AJ176" s="186"/>
      <c r="AK176" s="49"/>
      <c r="AL176" s="186"/>
      <c r="AM176" s="152">
        <v>42640</v>
      </c>
      <c r="AN176" s="186"/>
      <c r="AO176" s="49"/>
      <c r="AP176" s="186"/>
      <c r="AQ176" s="152">
        <v>42640</v>
      </c>
      <c r="AR176" s="186">
        <v>3.2250000000000001</v>
      </c>
      <c r="AS176" s="49"/>
      <c r="AT176" s="186"/>
      <c r="AU176" s="152">
        <v>42640</v>
      </c>
      <c r="AV176" s="186">
        <v>3.3050000000000002</v>
      </c>
      <c r="AW176" s="186"/>
      <c r="AX176" s="187"/>
      <c r="AY176" s="152">
        <v>42640</v>
      </c>
      <c r="AZ176" s="186">
        <v>3.5830000000000002</v>
      </c>
      <c r="BA176" s="49"/>
      <c r="BB176" s="187"/>
      <c r="BC176" s="152">
        <v>42640</v>
      </c>
      <c r="BD176" s="186">
        <v>3.8369999999999997</v>
      </c>
      <c r="BE176" s="49"/>
      <c r="BF176" s="187"/>
      <c r="BG176" s="152">
        <v>42640</v>
      </c>
      <c r="BH176" s="186">
        <v>2.9670000000000001</v>
      </c>
      <c r="BI176" s="49"/>
      <c r="BJ176" s="186"/>
      <c r="BK176" s="152">
        <v>42640</v>
      </c>
      <c r="BL176" s="186">
        <v>3.097</v>
      </c>
      <c r="BM176" s="186"/>
      <c r="BN176" s="187"/>
      <c r="BO176" s="152">
        <v>42640</v>
      </c>
      <c r="BP176" s="186">
        <v>3.32</v>
      </c>
      <c r="BQ176" s="49"/>
      <c r="BR176" s="186"/>
      <c r="BS176" s="152">
        <v>42640</v>
      </c>
      <c r="BT176" s="186">
        <v>3.8159999999999998</v>
      </c>
      <c r="BU176" s="49"/>
      <c r="BV176" s="186"/>
      <c r="BW176" s="152">
        <v>42640</v>
      </c>
      <c r="BX176" s="186"/>
      <c r="BY176" s="186"/>
      <c r="BZ176" s="187"/>
      <c r="CA176" s="152">
        <v>42640</v>
      </c>
      <c r="CB176" s="186">
        <v>3.4060000000000001</v>
      </c>
      <c r="CC176" s="49"/>
      <c r="CD176" s="187"/>
      <c r="CE176" s="152">
        <v>42640</v>
      </c>
      <c r="CF176" s="186">
        <v>3.794</v>
      </c>
      <c r="CG176" s="49"/>
      <c r="CH176" s="186"/>
      <c r="CI176" s="152">
        <v>42640</v>
      </c>
      <c r="CJ176" s="186">
        <v>3.51</v>
      </c>
      <c r="CK176" s="186"/>
      <c r="CL176" s="187"/>
      <c r="CM176" s="152">
        <v>42640</v>
      </c>
      <c r="CN176" s="186"/>
      <c r="CO176" s="49"/>
      <c r="CP176" s="186"/>
      <c r="CQ176" s="152">
        <v>42640</v>
      </c>
      <c r="CR176" s="186">
        <v>2.992</v>
      </c>
      <c r="CS176" s="186"/>
      <c r="CT176" s="187"/>
      <c r="CU176" s="152">
        <v>42640</v>
      </c>
      <c r="CV176" s="186">
        <v>3.1720000000000002</v>
      </c>
      <c r="CW176" s="49"/>
      <c r="CX176" s="187"/>
      <c r="CY176" s="152">
        <v>42640</v>
      </c>
      <c r="CZ176" s="186">
        <v>3.1970000000000001</v>
      </c>
      <c r="DA176" s="49"/>
      <c r="DB176" s="186"/>
      <c r="DC176" s="152">
        <v>42640</v>
      </c>
      <c r="DD176" s="186">
        <v>3.4620000000000002</v>
      </c>
      <c r="DE176" s="186"/>
      <c r="DF176" s="190"/>
      <c r="DG176" s="194">
        <v>42640</v>
      </c>
      <c r="DH176" s="247">
        <v>3.51</v>
      </c>
      <c r="DI176" s="191"/>
      <c r="DJ176" s="187"/>
      <c r="DK176" s="152">
        <v>42640</v>
      </c>
      <c r="DL176" s="186"/>
      <c r="DM176" s="49"/>
      <c r="DN176" s="186"/>
      <c r="DO176" s="152">
        <v>42640</v>
      </c>
      <c r="DP176" s="186"/>
      <c r="DQ176" s="186"/>
      <c r="DR176" s="187"/>
      <c r="DS176" s="152">
        <v>42640</v>
      </c>
      <c r="DT176" s="186">
        <v>2.6360000000000001</v>
      </c>
      <c r="DU176" s="49"/>
      <c r="DV176" s="187"/>
      <c r="DW176" s="152">
        <v>42640</v>
      </c>
      <c r="DX176" s="186">
        <v>2.6560000000000001</v>
      </c>
      <c r="DY176" s="49"/>
      <c r="DZ176" s="187"/>
      <c r="EA176" s="152">
        <v>42640</v>
      </c>
      <c r="EB176" s="186">
        <v>2.7359999999999998</v>
      </c>
      <c r="EC176" s="49"/>
      <c r="ED176" s="186"/>
      <c r="EE176" s="152">
        <v>42640</v>
      </c>
      <c r="EF176" s="186">
        <v>2.8079999999999998</v>
      </c>
      <c r="EG176" s="186"/>
      <c r="EH176" s="187"/>
      <c r="EI176" s="152">
        <v>42640</v>
      </c>
      <c r="EJ176" s="186">
        <v>2.863</v>
      </c>
      <c r="EK176" s="49"/>
      <c r="EL176" s="187"/>
      <c r="EM176" s="152">
        <v>42640</v>
      </c>
      <c r="EN176" s="186">
        <v>3.1440000000000001</v>
      </c>
      <c r="EO176" s="49"/>
      <c r="EP176" s="187"/>
      <c r="EQ176" s="152">
        <v>42640</v>
      </c>
      <c r="ER176" s="186">
        <v>3.278</v>
      </c>
      <c r="ES176" s="49"/>
      <c r="ET176" s="187"/>
      <c r="EU176" s="152">
        <v>42640</v>
      </c>
      <c r="EV176" s="186">
        <v>3.899</v>
      </c>
      <c r="EW176" s="49"/>
      <c r="EX176" s="186"/>
      <c r="EY176" s="152">
        <v>42640</v>
      </c>
      <c r="EZ176" s="63"/>
      <c r="FA176" s="186"/>
      <c r="FB176" s="187"/>
      <c r="FC176" s="152">
        <v>42640</v>
      </c>
      <c r="FD176" s="186"/>
      <c r="FE176" s="49"/>
      <c r="FF176" s="186"/>
      <c r="FG176" s="152">
        <v>42640</v>
      </c>
      <c r="FH176" s="186"/>
      <c r="FI176" s="186"/>
      <c r="FJ176" s="187"/>
      <c r="FK176" s="152">
        <v>42640</v>
      </c>
      <c r="FL176" s="186"/>
      <c r="FM176" s="49"/>
      <c r="FN176" s="186"/>
      <c r="FO176" s="152">
        <v>42640</v>
      </c>
      <c r="FP176" s="186">
        <v>2.931</v>
      </c>
      <c r="FQ176" s="186"/>
      <c r="FR176" s="187"/>
      <c r="FS176" s="152">
        <v>42640</v>
      </c>
      <c r="FT176" s="186">
        <v>3.41</v>
      </c>
      <c r="FU176" s="186"/>
      <c r="FV176" s="187"/>
      <c r="FW176" s="152">
        <v>42640</v>
      </c>
      <c r="FX176" s="186">
        <v>3.512</v>
      </c>
      <c r="FY176" s="186"/>
      <c r="FZ176" s="187"/>
      <c r="GA176" s="152">
        <v>42640</v>
      </c>
      <c r="GB176" s="186">
        <v>4.0410000000000004</v>
      </c>
      <c r="GC176" s="186"/>
      <c r="GD176" s="187"/>
      <c r="GE176" s="152">
        <v>42640</v>
      </c>
      <c r="GF176" s="186"/>
      <c r="GG176" s="49"/>
      <c r="GH176" s="186"/>
      <c r="GI176" s="152">
        <v>42640</v>
      </c>
      <c r="GJ176" s="186"/>
      <c r="GK176" s="186"/>
      <c r="GL176" s="187"/>
      <c r="GM176" s="152">
        <v>42640</v>
      </c>
      <c r="GN176" s="186"/>
      <c r="GO176" s="49"/>
      <c r="GP176" s="186"/>
      <c r="GQ176" s="152">
        <v>42640</v>
      </c>
      <c r="GR176" s="186">
        <v>2.91</v>
      </c>
      <c r="GS176" s="49"/>
      <c r="GT176" s="186"/>
      <c r="GU176" s="152">
        <v>42640</v>
      </c>
      <c r="GV176" s="186">
        <v>3.3730000000000002</v>
      </c>
      <c r="GW176" s="49"/>
      <c r="GX176" s="186"/>
      <c r="GY176" s="152">
        <v>42640</v>
      </c>
      <c r="GZ176" s="186">
        <v>3.496</v>
      </c>
      <c r="HA176" s="186"/>
      <c r="HB176" s="187"/>
      <c r="HC176" s="152">
        <v>42640</v>
      </c>
      <c r="HD176" s="186">
        <v>3.7039999999999997</v>
      </c>
      <c r="HE176" s="49"/>
      <c r="HF176" s="186"/>
      <c r="HG176" s="152">
        <v>42640</v>
      </c>
      <c r="HH176" s="186">
        <v>3.8380000000000001</v>
      </c>
      <c r="HI176" s="49"/>
      <c r="HJ176" s="187"/>
      <c r="HK176" s="152">
        <v>42640</v>
      </c>
      <c r="HL176" s="186">
        <v>4.2750000000000004</v>
      </c>
      <c r="HM176" s="49"/>
      <c r="HN176" s="186"/>
      <c r="HO176" s="152">
        <v>42640</v>
      </c>
      <c r="HP176" s="186"/>
      <c r="HQ176" s="186"/>
      <c r="HR176" s="187"/>
      <c r="HS176" s="152">
        <v>42640</v>
      </c>
      <c r="HT176" s="186">
        <v>3.194</v>
      </c>
      <c r="HU176" s="49"/>
      <c r="HV176" s="187"/>
      <c r="HW176" s="152">
        <v>42640</v>
      </c>
      <c r="HX176" s="186">
        <v>3.61</v>
      </c>
      <c r="HY176" s="49"/>
      <c r="HZ176" s="186"/>
      <c r="IA176" s="152">
        <v>42640</v>
      </c>
      <c r="IB176" s="186">
        <v>3.153</v>
      </c>
      <c r="IC176" s="186"/>
      <c r="ID176" s="187"/>
      <c r="IE176" s="152">
        <v>42640</v>
      </c>
      <c r="IF176" s="186">
        <v>3.59</v>
      </c>
      <c r="IG176" s="49"/>
      <c r="IH176" s="187"/>
      <c r="II176" s="152">
        <v>42640</v>
      </c>
      <c r="IJ176" s="186">
        <v>3.61</v>
      </c>
      <c r="IK176" s="49"/>
    </row>
    <row r="177" spans="2:245" x14ac:dyDescent="0.35">
      <c r="B177" s="187"/>
      <c r="C177" s="152">
        <v>42641</v>
      </c>
      <c r="D177" s="186"/>
      <c r="E177" s="186"/>
      <c r="F177" s="187"/>
      <c r="G177" s="152">
        <v>42641</v>
      </c>
      <c r="H177" s="186"/>
      <c r="I177" s="49"/>
      <c r="J177" s="186"/>
      <c r="K177" s="152">
        <v>42641</v>
      </c>
      <c r="L177" s="186">
        <v>3.0139999999999998</v>
      </c>
      <c r="M177" s="49"/>
      <c r="N177" s="187"/>
      <c r="O177" s="152">
        <v>42641</v>
      </c>
      <c r="P177" s="186">
        <v>2.6680000000000001</v>
      </c>
      <c r="Q177" s="49"/>
      <c r="R177" s="186"/>
      <c r="S177" s="152">
        <v>42641</v>
      </c>
      <c r="T177" s="186">
        <v>2.847</v>
      </c>
      <c r="U177" s="186"/>
      <c r="V177" s="187"/>
      <c r="W177" s="152">
        <v>42641</v>
      </c>
      <c r="X177" s="186">
        <v>3.09</v>
      </c>
      <c r="Y177" s="49"/>
      <c r="Z177" s="186"/>
      <c r="AA177" s="152">
        <v>42641</v>
      </c>
      <c r="AB177" s="186">
        <v>3.3759999999999999</v>
      </c>
      <c r="AC177" s="49"/>
      <c r="AD177" s="186"/>
      <c r="AE177" s="152">
        <v>42641</v>
      </c>
      <c r="AF177" s="186"/>
      <c r="AG177" s="186"/>
      <c r="AH177" s="187"/>
      <c r="AI177" s="152">
        <v>42641</v>
      </c>
      <c r="AJ177" s="186"/>
      <c r="AK177" s="49"/>
      <c r="AL177" s="186"/>
      <c r="AM177" s="152">
        <v>42641</v>
      </c>
      <c r="AN177" s="186"/>
      <c r="AO177" s="49"/>
      <c r="AP177" s="186"/>
      <c r="AQ177" s="152">
        <v>42641</v>
      </c>
      <c r="AR177" s="186">
        <v>3.2320000000000002</v>
      </c>
      <c r="AS177" s="49"/>
      <c r="AT177" s="186"/>
      <c r="AU177" s="152">
        <v>42641</v>
      </c>
      <c r="AV177" s="186">
        <v>3.31</v>
      </c>
      <c r="AW177" s="186"/>
      <c r="AX177" s="187"/>
      <c r="AY177" s="152">
        <v>42641</v>
      </c>
      <c r="AZ177" s="186">
        <v>3.5859999999999999</v>
      </c>
      <c r="BA177" s="49"/>
      <c r="BB177" s="187"/>
      <c r="BC177" s="152">
        <v>42641</v>
      </c>
      <c r="BD177" s="186">
        <v>3.8420000000000001</v>
      </c>
      <c r="BE177" s="49"/>
      <c r="BF177" s="187"/>
      <c r="BG177" s="152">
        <v>42641</v>
      </c>
      <c r="BH177" s="186">
        <v>3.6959999999999997</v>
      </c>
      <c r="BI177" s="49"/>
      <c r="BJ177" s="186"/>
      <c r="BK177" s="152">
        <v>42641</v>
      </c>
      <c r="BL177" s="186">
        <v>3.1030000000000002</v>
      </c>
      <c r="BM177" s="186"/>
      <c r="BN177" s="187"/>
      <c r="BO177" s="152">
        <v>42641</v>
      </c>
      <c r="BP177" s="186">
        <v>3.3250000000000002</v>
      </c>
      <c r="BQ177" s="49"/>
      <c r="BR177" s="186"/>
      <c r="BS177" s="152">
        <v>42641</v>
      </c>
      <c r="BT177" s="186">
        <v>3.82</v>
      </c>
      <c r="BU177" s="49"/>
      <c r="BV177" s="186"/>
      <c r="BW177" s="152">
        <v>42641</v>
      </c>
      <c r="BX177" s="186"/>
      <c r="BY177" s="186"/>
      <c r="BZ177" s="187"/>
      <c r="CA177" s="152">
        <v>42641</v>
      </c>
      <c r="CB177" s="186">
        <v>3.411</v>
      </c>
      <c r="CC177" s="49"/>
      <c r="CD177" s="187"/>
      <c r="CE177" s="152">
        <v>42641</v>
      </c>
      <c r="CF177" s="186">
        <v>3.7989999999999999</v>
      </c>
      <c r="CG177" s="49"/>
      <c r="CH177" s="186"/>
      <c r="CI177" s="152">
        <v>42641</v>
      </c>
      <c r="CJ177" s="186">
        <v>3.512</v>
      </c>
      <c r="CK177" s="186"/>
      <c r="CL177" s="187"/>
      <c r="CM177" s="152">
        <v>42641</v>
      </c>
      <c r="CN177" s="186"/>
      <c r="CO177" s="49"/>
      <c r="CP177" s="186"/>
      <c r="CQ177" s="152">
        <v>42641</v>
      </c>
      <c r="CR177" s="186">
        <v>3.0070000000000001</v>
      </c>
      <c r="CS177" s="186"/>
      <c r="CT177" s="187"/>
      <c r="CU177" s="152">
        <v>42641</v>
      </c>
      <c r="CV177" s="186">
        <v>3.1779999999999999</v>
      </c>
      <c r="CW177" s="49"/>
      <c r="CX177" s="187"/>
      <c r="CY177" s="152">
        <v>42641</v>
      </c>
      <c r="CZ177" s="186">
        <v>3.2080000000000002</v>
      </c>
      <c r="DA177" s="49"/>
      <c r="DB177" s="186"/>
      <c r="DC177" s="152">
        <v>42641</v>
      </c>
      <c r="DD177" s="186">
        <v>3.4689999999999999</v>
      </c>
      <c r="DE177" s="186"/>
      <c r="DF177" s="190"/>
      <c r="DG177" s="194">
        <v>42641</v>
      </c>
      <c r="DH177" s="247">
        <v>3.51</v>
      </c>
      <c r="DI177" s="191"/>
      <c r="DJ177" s="187"/>
      <c r="DK177" s="152">
        <v>42641</v>
      </c>
      <c r="DL177" s="186"/>
      <c r="DM177" s="49"/>
      <c r="DN177" s="186"/>
      <c r="DO177" s="152">
        <v>42641</v>
      </c>
      <c r="DP177" s="186"/>
      <c r="DQ177" s="186"/>
      <c r="DR177" s="187"/>
      <c r="DS177" s="152">
        <v>42641</v>
      </c>
      <c r="DT177" s="186">
        <v>2.6850000000000001</v>
      </c>
      <c r="DU177" s="49"/>
      <c r="DV177" s="187"/>
      <c r="DW177" s="152">
        <v>42641</v>
      </c>
      <c r="DX177" s="186">
        <v>2.6659999999999999</v>
      </c>
      <c r="DY177" s="49"/>
      <c r="DZ177" s="187"/>
      <c r="EA177" s="152">
        <v>42641</v>
      </c>
      <c r="EB177" s="186">
        <v>2.7410000000000001</v>
      </c>
      <c r="EC177" s="49"/>
      <c r="ED177" s="186"/>
      <c r="EE177" s="152">
        <v>42641</v>
      </c>
      <c r="EF177" s="186">
        <v>2.8140000000000001</v>
      </c>
      <c r="EG177" s="186"/>
      <c r="EH177" s="187"/>
      <c r="EI177" s="152">
        <v>42641</v>
      </c>
      <c r="EJ177" s="186">
        <v>2.8679999999999999</v>
      </c>
      <c r="EK177" s="49"/>
      <c r="EL177" s="187"/>
      <c r="EM177" s="152">
        <v>42641</v>
      </c>
      <c r="EN177" s="186">
        <v>3.1459999999999999</v>
      </c>
      <c r="EO177" s="49"/>
      <c r="EP177" s="187"/>
      <c r="EQ177" s="152">
        <v>42641</v>
      </c>
      <c r="ER177" s="186">
        <v>3.3</v>
      </c>
      <c r="ES177" s="49"/>
      <c r="ET177" s="187"/>
      <c r="EU177" s="152">
        <v>42641</v>
      </c>
      <c r="EV177" s="186">
        <v>3.891</v>
      </c>
      <c r="EW177" s="49"/>
      <c r="EX177" s="186"/>
      <c r="EY177" s="152">
        <v>42641</v>
      </c>
      <c r="EZ177" s="63"/>
      <c r="FA177" s="186"/>
      <c r="FB177" s="187"/>
      <c r="FC177" s="152">
        <v>42641</v>
      </c>
      <c r="FD177" s="186"/>
      <c r="FE177" s="49"/>
      <c r="FF177" s="186"/>
      <c r="FG177" s="152">
        <v>42641</v>
      </c>
      <c r="FH177" s="186"/>
      <c r="FI177" s="186"/>
      <c r="FJ177" s="187"/>
      <c r="FK177" s="152">
        <v>42641</v>
      </c>
      <c r="FL177" s="186"/>
      <c r="FM177" s="49"/>
      <c r="FN177" s="186"/>
      <c r="FO177" s="152">
        <v>42641</v>
      </c>
      <c r="FP177" s="186">
        <v>2.9379999999999997</v>
      </c>
      <c r="FQ177" s="186"/>
      <c r="FR177" s="187"/>
      <c r="FS177" s="152">
        <v>42641</v>
      </c>
      <c r="FT177" s="186">
        <v>3.4129999999999998</v>
      </c>
      <c r="FU177" s="186"/>
      <c r="FV177" s="187"/>
      <c r="FW177" s="152">
        <v>42641</v>
      </c>
      <c r="FX177" s="186">
        <v>3.5169999999999999</v>
      </c>
      <c r="FY177" s="186"/>
      <c r="FZ177" s="187"/>
      <c r="GA177" s="152">
        <v>42641</v>
      </c>
      <c r="GB177" s="186">
        <v>4.0419999999999998</v>
      </c>
      <c r="GC177" s="186"/>
      <c r="GD177" s="187"/>
      <c r="GE177" s="152">
        <v>42641</v>
      </c>
      <c r="GF177" s="186"/>
      <c r="GG177" s="49"/>
      <c r="GH177" s="186"/>
      <c r="GI177" s="152">
        <v>42641</v>
      </c>
      <c r="GJ177" s="186"/>
      <c r="GK177" s="186"/>
      <c r="GL177" s="187"/>
      <c r="GM177" s="152">
        <v>42641</v>
      </c>
      <c r="GN177" s="186"/>
      <c r="GO177" s="49"/>
      <c r="GP177" s="186"/>
      <c r="GQ177" s="152">
        <v>42641</v>
      </c>
      <c r="GR177" s="186">
        <v>2.9130000000000003</v>
      </c>
      <c r="GS177" s="49"/>
      <c r="GT177" s="186"/>
      <c r="GU177" s="152">
        <v>42641</v>
      </c>
      <c r="GV177" s="186">
        <v>3.379</v>
      </c>
      <c r="GW177" s="49"/>
      <c r="GX177" s="186"/>
      <c r="GY177" s="152">
        <v>42641</v>
      </c>
      <c r="GZ177" s="186">
        <v>3.4939999999999998</v>
      </c>
      <c r="HA177" s="186"/>
      <c r="HB177" s="187"/>
      <c r="HC177" s="152">
        <v>42641</v>
      </c>
      <c r="HD177" s="186">
        <v>3.7069999999999999</v>
      </c>
      <c r="HE177" s="49"/>
      <c r="HF177" s="186"/>
      <c r="HG177" s="152">
        <v>42641</v>
      </c>
      <c r="HH177" s="186">
        <v>3.8420000000000001</v>
      </c>
      <c r="HI177" s="49"/>
      <c r="HJ177" s="187"/>
      <c r="HK177" s="152">
        <v>42641</v>
      </c>
      <c r="HL177" s="186">
        <v>4.2990000000000004</v>
      </c>
      <c r="HM177" s="49"/>
      <c r="HN177" s="186"/>
      <c r="HO177" s="152">
        <v>42641</v>
      </c>
      <c r="HP177" s="186"/>
      <c r="HQ177" s="186"/>
      <c r="HR177" s="187"/>
      <c r="HS177" s="152">
        <v>42641</v>
      </c>
      <c r="HT177" s="186">
        <v>3.2490000000000001</v>
      </c>
      <c r="HU177" s="49"/>
      <c r="HV177" s="187"/>
      <c r="HW177" s="152">
        <v>42641</v>
      </c>
      <c r="HX177" s="186">
        <v>3.6150000000000002</v>
      </c>
      <c r="HY177" s="49"/>
      <c r="HZ177" s="186"/>
      <c r="IA177" s="152">
        <v>42641</v>
      </c>
      <c r="IB177" s="186">
        <v>3.1579999999999999</v>
      </c>
      <c r="IC177" s="186"/>
      <c r="ID177" s="187"/>
      <c r="IE177" s="152">
        <v>42641</v>
      </c>
      <c r="IF177" s="186">
        <v>3.5910000000000002</v>
      </c>
      <c r="IG177" s="49"/>
      <c r="IH177" s="187"/>
      <c r="II177" s="152">
        <v>42641</v>
      </c>
      <c r="IJ177" s="186">
        <v>3.621</v>
      </c>
      <c r="IK177" s="49"/>
    </row>
    <row r="178" spans="2:245" x14ac:dyDescent="0.35">
      <c r="B178" s="187"/>
      <c r="C178" s="152">
        <v>42642</v>
      </c>
      <c r="D178" s="186"/>
      <c r="E178" s="186"/>
      <c r="F178" s="187"/>
      <c r="G178" s="152">
        <v>42642</v>
      </c>
      <c r="H178" s="186"/>
      <c r="I178" s="49"/>
      <c r="J178" s="186"/>
      <c r="K178" s="152">
        <v>42642</v>
      </c>
      <c r="L178" s="186">
        <v>2.7770000000000001</v>
      </c>
      <c r="M178" s="49"/>
      <c r="N178" s="187"/>
      <c r="O178" s="152">
        <v>42642</v>
      </c>
      <c r="P178" s="186">
        <v>2.6680000000000001</v>
      </c>
      <c r="Q178" s="49"/>
      <c r="R178" s="186"/>
      <c r="S178" s="152">
        <v>42642</v>
      </c>
      <c r="T178" s="186">
        <v>2.8519999999999999</v>
      </c>
      <c r="U178" s="186"/>
      <c r="V178" s="187"/>
      <c r="W178" s="152">
        <v>42642</v>
      </c>
      <c r="X178" s="186">
        <v>3.0920000000000001</v>
      </c>
      <c r="Y178" s="49"/>
      <c r="Z178" s="186"/>
      <c r="AA178" s="152">
        <v>42642</v>
      </c>
      <c r="AB178" s="186">
        <v>3.3609999999999998</v>
      </c>
      <c r="AC178" s="49"/>
      <c r="AD178" s="186"/>
      <c r="AE178" s="152">
        <v>42642</v>
      </c>
      <c r="AF178" s="186"/>
      <c r="AG178" s="186"/>
      <c r="AH178" s="187"/>
      <c r="AI178" s="152">
        <v>42642</v>
      </c>
      <c r="AJ178" s="186"/>
      <c r="AK178" s="49"/>
      <c r="AL178" s="186"/>
      <c r="AM178" s="152">
        <v>42642</v>
      </c>
      <c r="AN178" s="186"/>
      <c r="AO178" s="49"/>
      <c r="AP178" s="186"/>
      <c r="AQ178" s="152">
        <v>42642</v>
      </c>
      <c r="AR178" s="186">
        <v>3.242</v>
      </c>
      <c r="AS178" s="49"/>
      <c r="AT178" s="186"/>
      <c r="AU178" s="152">
        <v>42642</v>
      </c>
      <c r="AV178" s="186">
        <v>3.319</v>
      </c>
      <c r="AW178" s="186"/>
      <c r="AX178" s="187"/>
      <c r="AY178" s="152">
        <v>42642</v>
      </c>
      <c r="AZ178" s="186">
        <v>3.5960000000000001</v>
      </c>
      <c r="BA178" s="49"/>
      <c r="BB178" s="187"/>
      <c r="BC178" s="152">
        <v>42642</v>
      </c>
      <c r="BD178" s="186">
        <v>3.8559999999999999</v>
      </c>
      <c r="BE178" s="49"/>
      <c r="BF178" s="187"/>
      <c r="BG178" s="152">
        <v>42642</v>
      </c>
      <c r="BH178" s="186">
        <v>2.629</v>
      </c>
      <c r="BI178" s="49"/>
      <c r="BJ178" s="186"/>
      <c r="BK178" s="152">
        <v>42642</v>
      </c>
      <c r="BL178" s="186">
        <v>3.1139999999999999</v>
      </c>
      <c r="BM178" s="186"/>
      <c r="BN178" s="187"/>
      <c r="BO178" s="152">
        <v>42642</v>
      </c>
      <c r="BP178" s="186">
        <v>3.335</v>
      </c>
      <c r="BQ178" s="49"/>
      <c r="BR178" s="186"/>
      <c r="BS178" s="152">
        <v>42642</v>
      </c>
      <c r="BT178" s="186">
        <v>3.8330000000000002</v>
      </c>
      <c r="BU178" s="49"/>
      <c r="BV178" s="186"/>
      <c r="BW178" s="152">
        <v>42642</v>
      </c>
      <c r="BX178" s="186"/>
      <c r="BY178" s="186"/>
      <c r="BZ178" s="187"/>
      <c r="CA178" s="152">
        <v>42642</v>
      </c>
      <c r="CB178" s="186">
        <v>3.4209999999999998</v>
      </c>
      <c r="CC178" s="49"/>
      <c r="CD178" s="187"/>
      <c r="CE178" s="152">
        <v>42642</v>
      </c>
      <c r="CF178" s="186">
        <v>3.8069999999999999</v>
      </c>
      <c r="CG178" s="49"/>
      <c r="CH178" s="186"/>
      <c r="CI178" s="152">
        <v>42642</v>
      </c>
      <c r="CJ178" s="186">
        <v>3.5150000000000001</v>
      </c>
      <c r="CK178" s="186"/>
      <c r="CL178" s="187"/>
      <c r="CM178" s="152">
        <v>42642</v>
      </c>
      <c r="CN178" s="186"/>
      <c r="CO178" s="49"/>
      <c r="CP178" s="186"/>
      <c r="CQ178" s="152">
        <v>42642</v>
      </c>
      <c r="CR178" s="186">
        <v>2.988</v>
      </c>
      <c r="CS178" s="186"/>
      <c r="CT178" s="187"/>
      <c r="CU178" s="152">
        <v>42642</v>
      </c>
      <c r="CV178" s="186">
        <v>3.1859999999999999</v>
      </c>
      <c r="CW178" s="49"/>
      <c r="CX178" s="187"/>
      <c r="CY178" s="152">
        <v>42642</v>
      </c>
      <c r="CZ178" s="186">
        <v>3.2160000000000002</v>
      </c>
      <c r="DA178" s="49"/>
      <c r="DB178" s="186"/>
      <c r="DC178" s="152">
        <v>42642</v>
      </c>
      <c r="DD178" s="186">
        <v>3.476</v>
      </c>
      <c r="DE178" s="186"/>
      <c r="DF178" s="190"/>
      <c r="DG178" s="194">
        <v>42642</v>
      </c>
      <c r="DH178" s="247">
        <v>3.5289999999999999</v>
      </c>
      <c r="DI178" s="191"/>
      <c r="DJ178" s="187"/>
      <c r="DK178" s="152">
        <v>42642</v>
      </c>
      <c r="DL178" s="186"/>
      <c r="DM178" s="49"/>
      <c r="DN178" s="186"/>
      <c r="DO178" s="152">
        <v>42642</v>
      </c>
      <c r="DP178" s="186"/>
      <c r="DQ178" s="186"/>
      <c r="DR178" s="187"/>
      <c r="DS178" s="152">
        <v>42642</v>
      </c>
      <c r="DT178" s="186">
        <v>2.6310000000000002</v>
      </c>
      <c r="DU178" s="49"/>
      <c r="DV178" s="187"/>
      <c r="DW178" s="152">
        <v>42642</v>
      </c>
      <c r="DX178" s="186">
        <v>2.6749999999999998</v>
      </c>
      <c r="DY178" s="49"/>
      <c r="DZ178" s="187"/>
      <c r="EA178" s="152">
        <v>42642</v>
      </c>
      <c r="EB178" s="186">
        <v>2.7509999999999999</v>
      </c>
      <c r="EC178" s="49"/>
      <c r="ED178" s="186"/>
      <c r="EE178" s="152">
        <v>42642</v>
      </c>
      <c r="EF178" s="186">
        <v>2.8220000000000001</v>
      </c>
      <c r="EG178" s="186"/>
      <c r="EH178" s="187"/>
      <c r="EI178" s="152">
        <v>42642</v>
      </c>
      <c r="EJ178" s="186">
        <v>2.8759999999999999</v>
      </c>
      <c r="EK178" s="49"/>
      <c r="EL178" s="187"/>
      <c r="EM178" s="152">
        <v>42642</v>
      </c>
      <c r="EN178" s="186">
        <v>3.1579999999999999</v>
      </c>
      <c r="EO178" s="49"/>
      <c r="EP178" s="187"/>
      <c r="EQ178" s="152">
        <v>42642</v>
      </c>
      <c r="ER178" s="186">
        <v>3.2989999999999999</v>
      </c>
      <c r="ES178" s="49"/>
      <c r="ET178" s="187"/>
      <c r="EU178" s="152">
        <v>42642</v>
      </c>
      <c r="EV178" s="186">
        <v>3.93</v>
      </c>
      <c r="EW178" s="49"/>
      <c r="EX178" s="186"/>
      <c r="EY178" s="152">
        <v>42642</v>
      </c>
      <c r="EZ178" s="63"/>
      <c r="FA178" s="186"/>
      <c r="FB178" s="187"/>
      <c r="FC178" s="152">
        <v>42642</v>
      </c>
      <c r="FD178" s="186"/>
      <c r="FE178" s="49"/>
      <c r="FF178" s="186"/>
      <c r="FG178" s="152">
        <v>42642</v>
      </c>
      <c r="FH178" s="186"/>
      <c r="FI178" s="186"/>
      <c r="FJ178" s="187"/>
      <c r="FK178" s="152">
        <v>42642</v>
      </c>
      <c r="FL178" s="186"/>
      <c r="FM178" s="49"/>
      <c r="FN178" s="186"/>
      <c r="FO178" s="152">
        <v>42642</v>
      </c>
      <c r="FP178" s="186">
        <v>2.948</v>
      </c>
      <c r="FQ178" s="186"/>
      <c r="FR178" s="187"/>
      <c r="FS178" s="152">
        <v>42642</v>
      </c>
      <c r="FT178" s="186">
        <v>3.423</v>
      </c>
      <c r="FU178" s="186"/>
      <c r="FV178" s="187"/>
      <c r="FW178" s="152">
        <v>42642</v>
      </c>
      <c r="FX178" s="186">
        <v>3.5310000000000001</v>
      </c>
      <c r="FY178" s="186"/>
      <c r="FZ178" s="187"/>
      <c r="GA178" s="152">
        <v>42642</v>
      </c>
      <c r="GB178" s="186">
        <v>4.0579999999999998</v>
      </c>
      <c r="GC178" s="186"/>
      <c r="GD178" s="187"/>
      <c r="GE178" s="152">
        <v>42642</v>
      </c>
      <c r="GF178" s="186"/>
      <c r="GG178" s="49"/>
      <c r="GH178" s="186"/>
      <c r="GI178" s="152">
        <v>42642</v>
      </c>
      <c r="GJ178" s="186"/>
      <c r="GK178" s="186"/>
      <c r="GL178" s="187"/>
      <c r="GM178" s="152">
        <v>42642</v>
      </c>
      <c r="GN178" s="186"/>
      <c r="GO178" s="49"/>
      <c r="GP178" s="186"/>
      <c r="GQ178" s="152">
        <v>42642</v>
      </c>
      <c r="GR178" s="186">
        <v>2.9180000000000001</v>
      </c>
      <c r="GS178" s="49"/>
      <c r="GT178" s="186"/>
      <c r="GU178" s="152">
        <v>42642</v>
      </c>
      <c r="GV178" s="186">
        <v>3.3879999999999999</v>
      </c>
      <c r="GW178" s="49"/>
      <c r="GX178" s="186"/>
      <c r="GY178" s="152">
        <v>42642</v>
      </c>
      <c r="GZ178" s="186">
        <v>3.5049999999999999</v>
      </c>
      <c r="HA178" s="186"/>
      <c r="HB178" s="187"/>
      <c r="HC178" s="152">
        <v>42642</v>
      </c>
      <c r="HD178" s="186">
        <v>3.7160000000000002</v>
      </c>
      <c r="HE178" s="49"/>
      <c r="HF178" s="186"/>
      <c r="HG178" s="152">
        <v>42642</v>
      </c>
      <c r="HH178" s="186">
        <v>3.8570000000000002</v>
      </c>
      <c r="HI178" s="49"/>
      <c r="HJ178" s="187"/>
      <c r="HK178" s="152">
        <v>42642</v>
      </c>
      <c r="HL178" s="186">
        <v>4.2960000000000003</v>
      </c>
      <c r="HM178" s="49"/>
      <c r="HN178" s="186"/>
      <c r="HO178" s="152">
        <v>42642</v>
      </c>
      <c r="HP178" s="186"/>
      <c r="HQ178" s="186"/>
      <c r="HR178" s="187"/>
      <c r="HS178" s="152">
        <v>42642</v>
      </c>
      <c r="HT178" s="186">
        <v>3.1920000000000002</v>
      </c>
      <c r="HU178" s="49"/>
      <c r="HV178" s="187"/>
      <c r="HW178" s="152">
        <v>42642</v>
      </c>
      <c r="HX178" s="186">
        <v>3.63</v>
      </c>
      <c r="HY178" s="49"/>
      <c r="HZ178" s="186"/>
      <c r="IA178" s="152">
        <v>42642</v>
      </c>
      <c r="IB178" s="186">
        <v>3.169</v>
      </c>
      <c r="IC178" s="186"/>
      <c r="ID178" s="187"/>
      <c r="IE178" s="152">
        <v>42642</v>
      </c>
      <c r="IF178" s="186">
        <v>3.5990000000000002</v>
      </c>
      <c r="IG178" s="49"/>
      <c r="IH178" s="187"/>
      <c r="II178" s="152">
        <v>42642</v>
      </c>
      <c r="IJ178" s="186">
        <v>3.66</v>
      </c>
      <c r="IK178" s="49"/>
    </row>
    <row r="179" spans="2:245" x14ac:dyDescent="0.35">
      <c r="B179" s="187"/>
      <c r="C179" s="152">
        <v>42643</v>
      </c>
      <c r="D179" s="186"/>
      <c r="E179" s="186"/>
      <c r="F179" s="187"/>
      <c r="G179" s="152">
        <v>42643</v>
      </c>
      <c r="H179" s="186"/>
      <c r="I179" s="49"/>
      <c r="J179" s="186"/>
      <c r="K179" s="152">
        <v>42643</v>
      </c>
      <c r="L179" s="186">
        <v>2.6760000000000002</v>
      </c>
      <c r="M179" s="49"/>
      <c r="N179" s="187"/>
      <c r="O179" s="152">
        <v>42643</v>
      </c>
      <c r="P179" s="186">
        <v>2.6589999999999998</v>
      </c>
      <c r="Q179" s="49"/>
      <c r="R179" s="186"/>
      <c r="S179" s="152">
        <v>42643</v>
      </c>
      <c r="T179" s="186">
        <v>2.82</v>
      </c>
      <c r="U179" s="186"/>
      <c r="V179" s="187"/>
      <c r="W179" s="152">
        <v>42643</v>
      </c>
      <c r="X179" s="186">
        <v>3.0579999999999998</v>
      </c>
      <c r="Y179" s="49"/>
      <c r="Z179" s="186"/>
      <c r="AA179" s="152">
        <v>42643</v>
      </c>
      <c r="AB179" s="186">
        <v>3.3159999999999998</v>
      </c>
      <c r="AC179" s="49"/>
      <c r="AD179" s="186"/>
      <c r="AE179" s="152">
        <v>42643</v>
      </c>
      <c r="AF179" s="186"/>
      <c r="AG179" s="186"/>
      <c r="AH179" s="187"/>
      <c r="AI179" s="152">
        <v>42643</v>
      </c>
      <c r="AJ179" s="186"/>
      <c r="AK179" s="49"/>
      <c r="AL179" s="186"/>
      <c r="AM179" s="152">
        <v>42643</v>
      </c>
      <c r="AN179" s="186"/>
      <c r="AO179" s="49"/>
      <c r="AP179" s="186"/>
      <c r="AQ179" s="152">
        <v>42643</v>
      </c>
      <c r="AR179" s="186">
        <v>3.2090000000000001</v>
      </c>
      <c r="AS179" s="49"/>
      <c r="AT179" s="186"/>
      <c r="AU179" s="152">
        <v>42643</v>
      </c>
      <c r="AV179" s="186">
        <v>3.282</v>
      </c>
      <c r="AW179" s="186"/>
      <c r="AX179" s="187"/>
      <c r="AY179" s="152">
        <v>42643</v>
      </c>
      <c r="AZ179" s="186">
        <v>3.5350000000000001</v>
      </c>
      <c r="BA179" s="49"/>
      <c r="BB179" s="187"/>
      <c r="BC179" s="152">
        <v>42643</v>
      </c>
      <c r="BD179" s="186">
        <v>3.81</v>
      </c>
      <c r="BE179" s="49"/>
      <c r="BF179" s="187"/>
      <c r="BG179" s="152">
        <v>42643</v>
      </c>
      <c r="BH179" s="186">
        <v>2.5990000000000002</v>
      </c>
      <c r="BI179" s="49"/>
      <c r="BJ179" s="186"/>
      <c r="BK179" s="152">
        <v>42643</v>
      </c>
      <c r="BL179" s="186">
        <v>3.085</v>
      </c>
      <c r="BM179" s="186"/>
      <c r="BN179" s="187"/>
      <c r="BO179" s="152">
        <v>42643</v>
      </c>
      <c r="BP179" s="186">
        <v>3.3</v>
      </c>
      <c r="BQ179" s="49"/>
      <c r="BR179" s="186"/>
      <c r="BS179" s="152">
        <v>42643</v>
      </c>
      <c r="BT179" s="186">
        <v>3.79</v>
      </c>
      <c r="BU179" s="49"/>
      <c r="BV179" s="186"/>
      <c r="BW179" s="152">
        <v>42643</v>
      </c>
      <c r="BX179" s="186"/>
      <c r="BY179" s="186"/>
      <c r="BZ179" s="187"/>
      <c r="CA179" s="152">
        <v>42643</v>
      </c>
      <c r="CB179" s="186">
        <v>3.387</v>
      </c>
      <c r="CC179" s="49"/>
      <c r="CD179" s="187"/>
      <c r="CE179" s="152">
        <v>42643</v>
      </c>
      <c r="CF179" s="186">
        <v>3.76</v>
      </c>
      <c r="CG179" s="49"/>
      <c r="CH179" s="186"/>
      <c r="CI179" s="152">
        <v>42643</v>
      </c>
      <c r="CJ179" s="186">
        <v>3.476</v>
      </c>
      <c r="CK179" s="186"/>
      <c r="CL179" s="187"/>
      <c r="CM179" s="152">
        <v>42643</v>
      </c>
      <c r="CN179" s="186"/>
      <c r="CO179" s="49"/>
      <c r="CP179" s="186"/>
      <c r="CQ179" s="152">
        <v>42643</v>
      </c>
      <c r="CR179" s="186">
        <v>2.9779999999999998</v>
      </c>
      <c r="CS179" s="186"/>
      <c r="CT179" s="187"/>
      <c r="CU179" s="152">
        <v>42643</v>
      </c>
      <c r="CV179" s="186">
        <v>3.17</v>
      </c>
      <c r="CW179" s="49"/>
      <c r="CX179" s="187"/>
      <c r="CY179" s="152">
        <v>42643</v>
      </c>
      <c r="CZ179" s="186">
        <v>3.1850000000000001</v>
      </c>
      <c r="DA179" s="49"/>
      <c r="DB179" s="186"/>
      <c r="DC179" s="152">
        <v>42643</v>
      </c>
      <c r="DD179" s="186">
        <v>3.4409999999999998</v>
      </c>
      <c r="DE179" s="186"/>
      <c r="DF179" s="190"/>
      <c r="DG179" s="194">
        <v>42643</v>
      </c>
      <c r="DH179" s="247">
        <v>3.49</v>
      </c>
      <c r="DI179" s="191"/>
      <c r="DJ179" s="187"/>
      <c r="DK179" s="152">
        <v>42643</v>
      </c>
      <c r="DL179" s="186"/>
      <c r="DM179" s="49"/>
      <c r="DN179" s="186"/>
      <c r="DO179" s="152">
        <v>42643</v>
      </c>
      <c r="DP179" s="186"/>
      <c r="DQ179" s="186"/>
      <c r="DR179" s="187"/>
      <c r="DS179" s="152">
        <v>42643</v>
      </c>
      <c r="DT179" s="186">
        <v>2.6189999999999998</v>
      </c>
      <c r="DU179" s="49"/>
      <c r="DV179" s="187"/>
      <c r="DW179" s="152">
        <v>42643</v>
      </c>
      <c r="DX179" s="186">
        <v>2.6459999999999999</v>
      </c>
      <c r="DY179" s="49"/>
      <c r="DZ179" s="187"/>
      <c r="EA179" s="152">
        <v>42643</v>
      </c>
      <c r="EB179" s="186">
        <v>2.7199999999999998</v>
      </c>
      <c r="EC179" s="49"/>
      <c r="ED179" s="186"/>
      <c r="EE179" s="152">
        <v>42643</v>
      </c>
      <c r="EF179" s="186">
        <v>2.79</v>
      </c>
      <c r="EG179" s="186"/>
      <c r="EH179" s="187"/>
      <c r="EI179" s="152">
        <v>42643</v>
      </c>
      <c r="EJ179" s="186">
        <v>2.84</v>
      </c>
      <c r="EK179" s="49"/>
      <c r="EL179" s="187"/>
      <c r="EM179" s="152">
        <v>42643</v>
      </c>
      <c r="EN179" s="186">
        <v>3.1150000000000002</v>
      </c>
      <c r="EO179" s="49"/>
      <c r="EP179" s="187"/>
      <c r="EQ179" s="152">
        <v>42643</v>
      </c>
      <c r="ER179" s="186">
        <v>3.2629999999999999</v>
      </c>
      <c r="ES179" s="49"/>
      <c r="ET179" s="187"/>
      <c r="EU179" s="152">
        <v>42643</v>
      </c>
      <c r="EV179" s="186">
        <v>3.8369999999999997</v>
      </c>
      <c r="EW179" s="49"/>
      <c r="EX179" s="186"/>
      <c r="EY179" s="152">
        <v>42643</v>
      </c>
      <c r="EZ179" s="63"/>
      <c r="FA179" s="186"/>
      <c r="FB179" s="187"/>
      <c r="FC179" s="152">
        <v>42643</v>
      </c>
      <c r="FD179" s="186"/>
      <c r="FE179" s="49"/>
      <c r="FF179" s="186"/>
      <c r="FG179" s="152">
        <v>42643</v>
      </c>
      <c r="FH179" s="186"/>
      <c r="FI179" s="186"/>
      <c r="FJ179" s="187"/>
      <c r="FK179" s="152">
        <v>42643</v>
      </c>
      <c r="FL179" s="186"/>
      <c r="FM179" s="49"/>
      <c r="FN179" s="186"/>
      <c r="FO179" s="152">
        <v>42643</v>
      </c>
      <c r="FP179" s="186">
        <v>2.915</v>
      </c>
      <c r="FQ179" s="186"/>
      <c r="FR179" s="187"/>
      <c r="FS179" s="152">
        <v>42643</v>
      </c>
      <c r="FT179" s="186">
        <v>3.3810000000000002</v>
      </c>
      <c r="FU179" s="186"/>
      <c r="FV179" s="187"/>
      <c r="FW179" s="152">
        <v>42643</v>
      </c>
      <c r="FX179" s="186">
        <v>3.48</v>
      </c>
      <c r="FY179" s="186"/>
      <c r="FZ179" s="187"/>
      <c r="GA179" s="152">
        <v>42643</v>
      </c>
      <c r="GB179" s="186">
        <v>4.0069999999999997</v>
      </c>
      <c r="GC179" s="186"/>
      <c r="GD179" s="187"/>
      <c r="GE179" s="152">
        <v>42643</v>
      </c>
      <c r="GF179" s="186"/>
      <c r="GG179" s="49"/>
      <c r="GH179" s="186"/>
      <c r="GI179" s="152">
        <v>42643</v>
      </c>
      <c r="GJ179" s="186"/>
      <c r="GK179" s="186"/>
      <c r="GL179" s="187"/>
      <c r="GM179" s="152">
        <v>42643</v>
      </c>
      <c r="GN179" s="186"/>
      <c r="GO179" s="49"/>
      <c r="GP179" s="186"/>
      <c r="GQ179" s="152">
        <v>42643</v>
      </c>
      <c r="GR179" s="186">
        <v>2.9119999999999999</v>
      </c>
      <c r="GS179" s="49"/>
      <c r="GT179" s="186"/>
      <c r="GU179" s="152">
        <v>42643</v>
      </c>
      <c r="GV179" s="186">
        <v>3.3529999999999998</v>
      </c>
      <c r="GW179" s="49"/>
      <c r="GX179" s="186"/>
      <c r="GY179" s="152">
        <v>42643</v>
      </c>
      <c r="GZ179" s="186">
        <v>3.468</v>
      </c>
      <c r="HA179" s="186"/>
      <c r="HB179" s="187"/>
      <c r="HC179" s="152">
        <v>42643</v>
      </c>
      <c r="HD179" s="186">
        <v>3.6749999999999998</v>
      </c>
      <c r="HE179" s="49"/>
      <c r="HF179" s="186"/>
      <c r="HG179" s="152">
        <v>42643</v>
      </c>
      <c r="HH179" s="186">
        <v>3.8120000000000003</v>
      </c>
      <c r="HI179" s="49"/>
      <c r="HJ179" s="187"/>
      <c r="HK179" s="152">
        <v>42643</v>
      </c>
      <c r="HL179" s="186">
        <v>4.2489999999999997</v>
      </c>
      <c r="HM179" s="49"/>
      <c r="HN179" s="186"/>
      <c r="HO179" s="152">
        <v>42643</v>
      </c>
      <c r="HP179" s="186"/>
      <c r="HQ179" s="186"/>
      <c r="HR179" s="187"/>
      <c r="HS179" s="152">
        <v>42643</v>
      </c>
      <c r="HT179" s="186">
        <v>3.1749999999999998</v>
      </c>
      <c r="HU179" s="49"/>
      <c r="HV179" s="187"/>
      <c r="HW179" s="152">
        <v>42643</v>
      </c>
      <c r="HX179" s="186">
        <v>3.5840000000000001</v>
      </c>
      <c r="HY179" s="49"/>
      <c r="HZ179" s="186"/>
      <c r="IA179" s="152">
        <v>42643</v>
      </c>
      <c r="IB179" s="186">
        <v>3.1349999999999998</v>
      </c>
      <c r="IC179" s="186"/>
      <c r="ID179" s="187"/>
      <c r="IE179" s="152">
        <v>42643</v>
      </c>
      <c r="IF179" s="186">
        <v>3.56</v>
      </c>
      <c r="IG179" s="49"/>
      <c r="IH179" s="187"/>
      <c r="II179" s="152">
        <v>42643</v>
      </c>
      <c r="IJ179" s="186">
        <v>3.617</v>
      </c>
      <c r="IK179" s="49"/>
    </row>
    <row r="180" spans="2:245" x14ac:dyDescent="0.35">
      <c r="B180" s="187"/>
      <c r="C180" s="152">
        <v>42646</v>
      </c>
      <c r="D180" s="186"/>
      <c r="E180" s="186"/>
      <c r="F180" s="187"/>
      <c r="G180" s="152">
        <v>42646</v>
      </c>
      <c r="H180" s="186"/>
      <c r="I180" s="49"/>
      <c r="J180" s="186"/>
      <c r="K180" s="152">
        <v>42646</v>
      </c>
      <c r="L180" s="186">
        <v>2.782</v>
      </c>
      <c r="M180" s="49"/>
      <c r="N180" s="187"/>
      <c r="O180" s="152">
        <v>42646</v>
      </c>
      <c r="P180" s="186">
        <v>2.6669999999999998</v>
      </c>
      <c r="Q180" s="49"/>
      <c r="R180" s="186"/>
      <c r="S180" s="152">
        <v>42646</v>
      </c>
      <c r="T180" s="186">
        <v>2.8529999999999998</v>
      </c>
      <c r="U180" s="186"/>
      <c r="V180" s="187"/>
      <c r="W180" s="152">
        <v>42646</v>
      </c>
      <c r="X180" s="186">
        <v>3.1070000000000002</v>
      </c>
      <c r="Y180" s="49"/>
      <c r="Z180" s="186"/>
      <c r="AA180" s="152">
        <v>42646</v>
      </c>
      <c r="AB180" s="186">
        <v>3.347</v>
      </c>
      <c r="AC180" s="49"/>
      <c r="AD180" s="186"/>
      <c r="AE180" s="152">
        <v>42646</v>
      </c>
      <c r="AF180" s="186"/>
      <c r="AG180" s="186"/>
      <c r="AH180" s="187"/>
      <c r="AI180" s="152">
        <v>42646</v>
      </c>
      <c r="AJ180" s="186"/>
      <c r="AK180" s="49"/>
      <c r="AL180" s="186"/>
      <c r="AM180" s="152">
        <v>42646</v>
      </c>
      <c r="AN180" s="186"/>
      <c r="AO180" s="49"/>
      <c r="AP180" s="186"/>
      <c r="AQ180" s="152">
        <v>42646</v>
      </c>
      <c r="AR180" s="186">
        <v>3.238</v>
      </c>
      <c r="AS180" s="49"/>
      <c r="AT180" s="186"/>
      <c r="AU180" s="152">
        <v>42646</v>
      </c>
      <c r="AV180" s="186">
        <v>3.319</v>
      </c>
      <c r="AW180" s="186"/>
      <c r="AX180" s="187"/>
      <c r="AY180" s="152">
        <v>42646</v>
      </c>
      <c r="AZ180" s="186">
        <v>3.64</v>
      </c>
      <c r="BA180" s="49"/>
      <c r="BB180" s="187"/>
      <c r="BC180" s="152">
        <v>42646</v>
      </c>
      <c r="BD180" s="186">
        <v>3.8660000000000001</v>
      </c>
      <c r="BE180" s="49"/>
      <c r="BF180" s="187"/>
      <c r="BG180" s="152">
        <v>42646</v>
      </c>
      <c r="BH180" s="186">
        <v>3.2800000000000002</v>
      </c>
      <c r="BI180" s="49"/>
      <c r="BJ180" s="186"/>
      <c r="BK180" s="152">
        <v>42646</v>
      </c>
      <c r="BL180" s="186">
        <v>3.1120000000000001</v>
      </c>
      <c r="BM180" s="186"/>
      <c r="BN180" s="187"/>
      <c r="BO180" s="152">
        <v>42646</v>
      </c>
      <c r="BP180" s="186">
        <v>3.3319999999999999</v>
      </c>
      <c r="BQ180" s="49"/>
      <c r="BR180" s="186"/>
      <c r="BS180" s="152">
        <v>42646</v>
      </c>
      <c r="BT180" s="186">
        <v>3.8449999999999998</v>
      </c>
      <c r="BU180" s="49"/>
      <c r="BV180" s="186"/>
      <c r="BW180" s="152">
        <v>42646</v>
      </c>
      <c r="BX180" s="186"/>
      <c r="BY180" s="186"/>
      <c r="BZ180" s="187"/>
      <c r="CA180" s="152">
        <v>42646</v>
      </c>
      <c r="CB180" s="186">
        <v>3.423</v>
      </c>
      <c r="CC180" s="49"/>
      <c r="CD180" s="187"/>
      <c r="CE180" s="152">
        <v>42646</v>
      </c>
      <c r="CF180" s="186">
        <v>3.8239999999999998</v>
      </c>
      <c r="CG180" s="49"/>
      <c r="CH180" s="186"/>
      <c r="CI180" s="152">
        <v>42646</v>
      </c>
      <c r="CJ180" s="186">
        <v>3.5259999999999998</v>
      </c>
      <c r="CK180" s="186"/>
      <c r="CL180" s="187"/>
      <c r="CM180" s="152">
        <v>42646</v>
      </c>
      <c r="CN180" s="186"/>
      <c r="CO180" s="49"/>
      <c r="CP180" s="186"/>
      <c r="CQ180" s="152">
        <v>42646</v>
      </c>
      <c r="CR180" s="186">
        <v>2.9950000000000001</v>
      </c>
      <c r="CS180" s="186"/>
      <c r="CT180" s="187"/>
      <c r="CU180" s="152">
        <v>42646</v>
      </c>
      <c r="CV180" s="186">
        <v>3.1869999999999998</v>
      </c>
      <c r="CW180" s="49"/>
      <c r="CX180" s="187"/>
      <c r="CY180" s="152">
        <v>42646</v>
      </c>
      <c r="CZ180" s="186">
        <v>3.214</v>
      </c>
      <c r="DA180" s="49"/>
      <c r="DB180" s="186"/>
      <c r="DC180" s="152">
        <v>42646</v>
      </c>
      <c r="DD180" s="186">
        <v>3.4790000000000001</v>
      </c>
      <c r="DE180" s="186"/>
      <c r="DF180" s="190"/>
      <c r="DG180" s="194">
        <v>42646</v>
      </c>
      <c r="DH180" s="247">
        <v>3.54</v>
      </c>
      <c r="DI180" s="191"/>
      <c r="DJ180" s="187"/>
      <c r="DK180" s="152">
        <v>42646</v>
      </c>
      <c r="DL180" s="186"/>
      <c r="DM180" s="49"/>
      <c r="DN180" s="186"/>
      <c r="DO180" s="152">
        <v>42646</v>
      </c>
      <c r="DP180" s="186"/>
      <c r="DQ180" s="186"/>
      <c r="DR180" s="187"/>
      <c r="DS180" s="152">
        <v>42646</v>
      </c>
      <c r="DT180" s="186">
        <v>2.637</v>
      </c>
      <c r="DU180" s="49"/>
      <c r="DV180" s="187"/>
      <c r="DW180" s="152">
        <v>42646</v>
      </c>
      <c r="DX180" s="186">
        <v>2.669</v>
      </c>
      <c r="DY180" s="49"/>
      <c r="DZ180" s="187"/>
      <c r="EA180" s="152">
        <v>42646</v>
      </c>
      <c r="EB180" s="186">
        <v>2.7469999999999999</v>
      </c>
      <c r="EC180" s="49"/>
      <c r="ED180" s="186"/>
      <c r="EE180" s="152">
        <v>42646</v>
      </c>
      <c r="EF180" s="186">
        <v>2.8220000000000001</v>
      </c>
      <c r="EG180" s="186"/>
      <c r="EH180" s="187"/>
      <c r="EI180" s="152">
        <v>42646</v>
      </c>
      <c r="EJ180" s="186">
        <v>2.88</v>
      </c>
      <c r="EK180" s="49"/>
      <c r="EL180" s="187"/>
      <c r="EM180" s="152">
        <v>42646</v>
      </c>
      <c r="EN180" s="186">
        <v>3.173</v>
      </c>
      <c r="EO180" s="49"/>
      <c r="EP180" s="187"/>
      <c r="EQ180" s="152">
        <v>42646</v>
      </c>
      <c r="ER180" s="186">
        <v>3.31</v>
      </c>
      <c r="ES180" s="49"/>
      <c r="ET180" s="187"/>
      <c r="EU180" s="152">
        <v>42646</v>
      </c>
      <c r="EV180" s="186">
        <v>3.9079999999999999</v>
      </c>
      <c r="EW180" s="49"/>
      <c r="EX180" s="186"/>
      <c r="EY180" s="152">
        <v>42646</v>
      </c>
      <c r="EZ180" s="63"/>
      <c r="FA180" s="186"/>
      <c r="FB180" s="187"/>
      <c r="FC180" s="152">
        <v>42646</v>
      </c>
      <c r="FD180" s="186"/>
      <c r="FE180" s="49"/>
      <c r="FF180" s="186"/>
      <c r="FG180" s="152">
        <v>42646</v>
      </c>
      <c r="FH180" s="186"/>
      <c r="FI180" s="186"/>
      <c r="FJ180" s="187"/>
      <c r="FK180" s="152">
        <v>42646</v>
      </c>
      <c r="FL180" s="186"/>
      <c r="FM180" s="49"/>
      <c r="FN180" s="186"/>
      <c r="FO180" s="152">
        <v>42646</v>
      </c>
      <c r="FP180" s="186">
        <v>2.9459999999999997</v>
      </c>
      <c r="FQ180" s="186"/>
      <c r="FR180" s="187"/>
      <c r="FS180" s="152">
        <v>42646</v>
      </c>
      <c r="FT180" s="186">
        <v>3.4340000000000002</v>
      </c>
      <c r="FU180" s="186"/>
      <c r="FV180" s="187"/>
      <c r="FW180" s="152">
        <v>42646</v>
      </c>
      <c r="FX180" s="186">
        <v>3.5409999999999999</v>
      </c>
      <c r="FY180" s="186"/>
      <c r="FZ180" s="187"/>
      <c r="GA180" s="152">
        <v>42646</v>
      </c>
      <c r="GB180" s="186">
        <v>4.0910000000000002</v>
      </c>
      <c r="GC180" s="186"/>
      <c r="GD180" s="187"/>
      <c r="GE180" s="152">
        <v>42646</v>
      </c>
      <c r="GF180" s="186"/>
      <c r="GG180" s="49"/>
      <c r="GH180" s="186"/>
      <c r="GI180" s="152">
        <v>42646</v>
      </c>
      <c r="GJ180" s="186"/>
      <c r="GK180" s="186"/>
      <c r="GL180" s="187"/>
      <c r="GM180" s="152">
        <v>42646</v>
      </c>
      <c r="GN180" s="186"/>
      <c r="GO180" s="49"/>
      <c r="GP180" s="186"/>
      <c r="GQ180" s="152">
        <v>42646</v>
      </c>
      <c r="GR180" s="186">
        <v>2.919</v>
      </c>
      <c r="GS180" s="49"/>
      <c r="GT180" s="186"/>
      <c r="GU180" s="152">
        <v>42646</v>
      </c>
      <c r="GV180" s="186">
        <v>3.3860000000000001</v>
      </c>
      <c r="GW180" s="49"/>
      <c r="GX180" s="186"/>
      <c r="GY180" s="152">
        <v>42646</v>
      </c>
      <c r="GZ180" s="186">
        <v>3.516</v>
      </c>
      <c r="HA180" s="186"/>
      <c r="HB180" s="187"/>
      <c r="HC180" s="152">
        <v>42646</v>
      </c>
      <c r="HD180" s="186">
        <v>3.7240000000000002</v>
      </c>
      <c r="HE180" s="49"/>
      <c r="HF180" s="186"/>
      <c r="HG180" s="152">
        <v>42646</v>
      </c>
      <c r="HH180" s="186">
        <v>3.863</v>
      </c>
      <c r="HI180" s="49"/>
      <c r="HJ180" s="187"/>
      <c r="HK180" s="152">
        <v>42646</v>
      </c>
      <c r="HL180" s="186">
        <v>4.3150000000000004</v>
      </c>
      <c r="HM180" s="49"/>
      <c r="HN180" s="186"/>
      <c r="HO180" s="152">
        <v>42646</v>
      </c>
      <c r="HP180" s="186"/>
      <c r="HQ180" s="186"/>
      <c r="HR180" s="187"/>
      <c r="HS180" s="152">
        <v>42646</v>
      </c>
      <c r="HT180" s="186">
        <v>3.2109999999999999</v>
      </c>
      <c r="HU180" s="49"/>
      <c r="HV180" s="187"/>
      <c r="HW180" s="152">
        <v>42646</v>
      </c>
      <c r="HX180" s="186">
        <v>3.6360000000000001</v>
      </c>
      <c r="HY180" s="49"/>
      <c r="HZ180" s="186"/>
      <c r="IA180" s="152">
        <v>42646</v>
      </c>
      <c r="IB180" s="186">
        <v>3.1680000000000001</v>
      </c>
      <c r="IC180" s="186"/>
      <c r="ID180" s="187"/>
      <c r="IE180" s="152">
        <v>42646</v>
      </c>
      <c r="IF180" s="186">
        <v>3.61</v>
      </c>
      <c r="IG180" s="49"/>
      <c r="IH180" s="187"/>
      <c r="II180" s="152">
        <v>42646</v>
      </c>
      <c r="IJ180" s="186">
        <v>3.6550000000000002</v>
      </c>
      <c r="IK180" s="49"/>
    </row>
    <row r="181" spans="2:245" x14ac:dyDescent="0.35">
      <c r="B181" s="187"/>
      <c r="C181" s="152">
        <v>42647</v>
      </c>
      <c r="D181" s="186"/>
      <c r="E181" s="186"/>
      <c r="F181" s="187"/>
      <c r="G181" s="152">
        <v>42647</v>
      </c>
      <c r="H181" s="186"/>
      <c r="I181" s="49"/>
      <c r="J181" s="186"/>
      <c r="K181" s="152">
        <v>42647</v>
      </c>
      <c r="L181" s="186">
        <v>2.7930000000000001</v>
      </c>
      <c r="M181" s="49"/>
      <c r="N181" s="187"/>
      <c r="O181" s="152">
        <v>42647</v>
      </c>
      <c r="P181" s="186">
        <v>2.6840000000000002</v>
      </c>
      <c r="Q181" s="49"/>
      <c r="R181" s="186"/>
      <c r="S181" s="152">
        <v>42647</v>
      </c>
      <c r="T181" s="186">
        <v>2.8860000000000001</v>
      </c>
      <c r="U181" s="186"/>
      <c r="V181" s="187"/>
      <c r="W181" s="152">
        <v>42647</v>
      </c>
      <c r="X181" s="186">
        <v>3.1429999999999998</v>
      </c>
      <c r="Y181" s="49"/>
      <c r="Z181" s="186"/>
      <c r="AA181" s="152">
        <v>42647</v>
      </c>
      <c r="AB181" s="186">
        <v>3.4140000000000001</v>
      </c>
      <c r="AC181" s="49"/>
      <c r="AD181" s="186"/>
      <c r="AE181" s="152">
        <v>42647</v>
      </c>
      <c r="AF181" s="186"/>
      <c r="AG181" s="186"/>
      <c r="AH181" s="187"/>
      <c r="AI181" s="152">
        <v>42647</v>
      </c>
      <c r="AJ181" s="186"/>
      <c r="AK181" s="49"/>
      <c r="AL181" s="186"/>
      <c r="AM181" s="152">
        <v>42647</v>
      </c>
      <c r="AN181" s="186"/>
      <c r="AO181" s="49"/>
      <c r="AP181" s="186"/>
      <c r="AQ181" s="152">
        <v>42647</v>
      </c>
      <c r="AR181" s="186">
        <v>3.27</v>
      </c>
      <c r="AS181" s="49"/>
      <c r="AT181" s="186"/>
      <c r="AU181" s="152">
        <v>42647</v>
      </c>
      <c r="AV181" s="186">
        <v>3.3540000000000001</v>
      </c>
      <c r="AW181" s="186"/>
      <c r="AX181" s="187"/>
      <c r="AY181" s="152">
        <v>42647</v>
      </c>
      <c r="AZ181" s="186">
        <v>3.63</v>
      </c>
      <c r="BA181" s="49"/>
      <c r="BB181" s="187"/>
      <c r="BC181" s="152">
        <v>42647</v>
      </c>
      <c r="BD181" s="186">
        <v>3.91</v>
      </c>
      <c r="BE181" s="49"/>
      <c r="BF181" s="187"/>
      <c r="BG181" s="152">
        <v>42647</v>
      </c>
      <c r="BH181" s="186">
        <v>3.39</v>
      </c>
      <c r="BI181" s="49"/>
      <c r="BJ181" s="186"/>
      <c r="BK181" s="152">
        <v>42647</v>
      </c>
      <c r="BL181" s="186">
        <v>3.1459999999999999</v>
      </c>
      <c r="BM181" s="186"/>
      <c r="BN181" s="187"/>
      <c r="BO181" s="152">
        <v>42647</v>
      </c>
      <c r="BP181" s="186">
        <v>3.367</v>
      </c>
      <c r="BQ181" s="49"/>
      <c r="BR181" s="186"/>
      <c r="BS181" s="152">
        <v>42647</v>
      </c>
      <c r="BT181" s="186">
        <v>3.89</v>
      </c>
      <c r="BU181" s="49"/>
      <c r="BV181" s="186"/>
      <c r="BW181" s="152">
        <v>42647</v>
      </c>
      <c r="BX181" s="186"/>
      <c r="BY181" s="186"/>
      <c r="BZ181" s="187"/>
      <c r="CA181" s="152">
        <v>42647</v>
      </c>
      <c r="CB181" s="186">
        <v>3.4620000000000002</v>
      </c>
      <c r="CC181" s="49"/>
      <c r="CD181" s="187"/>
      <c r="CE181" s="152">
        <v>42647</v>
      </c>
      <c r="CF181" s="186">
        <v>3.8580000000000001</v>
      </c>
      <c r="CG181" s="49"/>
      <c r="CH181" s="186"/>
      <c r="CI181" s="152">
        <v>42647</v>
      </c>
      <c r="CJ181" s="186">
        <v>3.5579999999999998</v>
      </c>
      <c r="CK181" s="186"/>
      <c r="CL181" s="187"/>
      <c r="CM181" s="152">
        <v>42647</v>
      </c>
      <c r="CN181" s="186"/>
      <c r="CO181" s="49"/>
      <c r="CP181" s="186"/>
      <c r="CQ181" s="152">
        <v>42647</v>
      </c>
      <c r="CR181" s="186">
        <v>3.0070000000000001</v>
      </c>
      <c r="CS181" s="186"/>
      <c r="CT181" s="187"/>
      <c r="CU181" s="152">
        <v>42647</v>
      </c>
      <c r="CV181" s="186">
        <v>3.2130000000000001</v>
      </c>
      <c r="CW181" s="49"/>
      <c r="CX181" s="187"/>
      <c r="CY181" s="152">
        <v>42647</v>
      </c>
      <c r="CZ181" s="186">
        <v>3.2490000000000001</v>
      </c>
      <c r="DA181" s="49"/>
      <c r="DB181" s="186"/>
      <c r="DC181" s="152">
        <v>42647</v>
      </c>
      <c r="DD181" s="186">
        <v>3.5150000000000001</v>
      </c>
      <c r="DE181" s="186"/>
      <c r="DF181" s="190"/>
      <c r="DG181" s="194">
        <v>42647</v>
      </c>
      <c r="DH181" s="247">
        <v>3.577</v>
      </c>
      <c r="DI181" s="191"/>
      <c r="DJ181" s="187"/>
      <c r="DK181" s="152">
        <v>42647</v>
      </c>
      <c r="DL181" s="186"/>
      <c r="DM181" s="49"/>
      <c r="DN181" s="186"/>
      <c r="DO181" s="152">
        <v>42647</v>
      </c>
      <c r="DP181" s="186"/>
      <c r="DQ181" s="186"/>
      <c r="DR181" s="187"/>
      <c r="DS181" s="152">
        <v>42647</v>
      </c>
      <c r="DT181" s="186">
        <v>2.6419999999999999</v>
      </c>
      <c r="DU181" s="49"/>
      <c r="DV181" s="187"/>
      <c r="DW181" s="152">
        <v>42647</v>
      </c>
      <c r="DX181" s="186">
        <v>2.7039999999999997</v>
      </c>
      <c r="DY181" s="49"/>
      <c r="DZ181" s="187"/>
      <c r="EA181" s="152">
        <v>42647</v>
      </c>
      <c r="EB181" s="186">
        <v>2.7800000000000002</v>
      </c>
      <c r="EC181" s="49"/>
      <c r="ED181" s="186"/>
      <c r="EE181" s="152">
        <v>42647</v>
      </c>
      <c r="EF181" s="186">
        <v>2.855</v>
      </c>
      <c r="EG181" s="186"/>
      <c r="EH181" s="187"/>
      <c r="EI181" s="152">
        <v>42647</v>
      </c>
      <c r="EJ181" s="186">
        <v>2.9130000000000003</v>
      </c>
      <c r="EK181" s="49"/>
      <c r="EL181" s="187"/>
      <c r="EM181" s="152">
        <v>42647</v>
      </c>
      <c r="EN181" s="186">
        <v>3.21</v>
      </c>
      <c r="EO181" s="49"/>
      <c r="EP181" s="187"/>
      <c r="EQ181" s="152">
        <v>42647</v>
      </c>
      <c r="ER181" s="186">
        <v>3.3689999999999998</v>
      </c>
      <c r="ES181" s="49"/>
      <c r="ET181" s="187"/>
      <c r="EU181" s="152">
        <v>42647</v>
      </c>
      <c r="EV181" s="186">
        <v>3.9980000000000002</v>
      </c>
      <c r="EW181" s="49"/>
      <c r="EX181" s="186"/>
      <c r="EY181" s="152">
        <v>42647</v>
      </c>
      <c r="EZ181" s="63"/>
      <c r="FA181" s="186"/>
      <c r="FB181" s="187"/>
      <c r="FC181" s="152">
        <v>42647</v>
      </c>
      <c r="FD181" s="186"/>
      <c r="FE181" s="49"/>
      <c r="FF181" s="186"/>
      <c r="FG181" s="152">
        <v>42647</v>
      </c>
      <c r="FH181" s="186"/>
      <c r="FI181" s="186"/>
      <c r="FJ181" s="187"/>
      <c r="FK181" s="152">
        <v>42647</v>
      </c>
      <c r="FL181" s="186"/>
      <c r="FM181" s="49"/>
      <c r="FN181" s="186"/>
      <c r="FO181" s="152">
        <v>42647</v>
      </c>
      <c r="FP181" s="186">
        <v>2.9790000000000001</v>
      </c>
      <c r="FQ181" s="186"/>
      <c r="FR181" s="187"/>
      <c r="FS181" s="152">
        <v>42647</v>
      </c>
      <c r="FT181" s="186">
        <v>3.4729999999999999</v>
      </c>
      <c r="FU181" s="186"/>
      <c r="FV181" s="187"/>
      <c r="FW181" s="152">
        <v>42647</v>
      </c>
      <c r="FX181" s="186">
        <v>3.5789999999999997</v>
      </c>
      <c r="FY181" s="186"/>
      <c r="FZ181" s="187"/>
      <c r="GA181" s="152">
        <v>42647</v>
      </c>
      <c r="GB181" s="186">
        <v>4.1189999999999998</v>
      </c>
      <c r="GC181" s="186"/>
      <c r="GD181" s="187"/>
      <c r="GE181" s="152">
        <v>42647</v>
      </c>
      <c r="GF181" s="186"/>
      <c r="GG181" s="49"/>
      <c r="GH181" s="186"/>
      <c r="GI181" s="152">
        <v>42647</v>
      </c>
      <c r="GJ181" s="186"/>
      <c r="GK181" s="186"/>
      <c r="GL181" s="187"/>
      <c r="GM181" s="152">
        <v>42647</v>
      </c>
      <c r="GN181" s="186"/>
      <c r="GO181" s="49"/>
      <c r="GP181" s="186"/>
      <c r="GQ181" s="152">
        <v>42647</v>
      </c>
      <c r="GR181" s="186">
        <v>2.9359999999999999</v>
      </c>
      <c r="GS181" s="49"/>
      <c r="GT181" s="186"/>
      <c r="GU181" s="152">
        <v>42647</v>
      </c>
      <c r="GV181" s="186">
        <v>3.419</v>
      </c>
      <c r="GW181" s="49"/>
      <c r="GX181" s="186"/>
      <c r="GY181" s="152">
        <v>42647</v>
      </c>
      <c r="GZ181" s="186">
        <v>3.5569999999999999</v>
      </c>
      <c r="HA181" s="186"/>
      <c r="HB181" s="187"/>
      <c r="HC181" s="152">
        <v>42647</v>
      </c>
      <c r="HD181" s="186">
        <v>3.766</v>
      </c>
      <c r="HE181" s="49"/>
      <c r="HF181" s="186"/>
      <c r="HG181" s="152">
        <v>42647</v>
      </c>
      <c r="HH181" s="186">
        <v>3.911</v>
      </c>
      <c r="HI181" s="49"/>
      <c r="HJ181" s="187"/>
      <c r="HK181" s="152">
        <v>42647</v>
      </c>
      <c r="HL181" s="186">
        <v>4.367</v>
      </c>
      <c r="HM181" s="49"/>
      <c r="HN181" s="186"/>
      <c r="HO181" s="152">
        <v>42647</v>
      </c>
      <c r="HP181" s="186"/>
      <c r="HQ181" s="186"/>
      <c r="HR181" s="187"/>
      <c r="HS181" s="152">
        <v>42647</v>
      </c>
      <c r="HT181" s="186">
        <v>3.2189999999999999</v>
      </c>
      <c r="HU181" s="49"/>
      <c r="HV181" s="187"/>
      <c r="HW181" s="152">
        <v>42647</v>
      </c>
      <c r="HX181" s="186">
        <v>3.68</v>
      </c>
      <c r="HY181" s="49"/>
      <c r="HZ181" s="186"/>
      <c r="IA181" s="152">
        <v>42647</v>
      </c>
      <c r="IB181" s="186">
        <v>3.2</v>
      </c>
      <c r="IC181" s="186"/>
      <c r="ID181" s="187"/>
      <c r="IE181" s="152">
        <v>42647</v>
      </c>
      <c r="IF181" s="186">
        <v>3.6470000000000002</v>
      </c>
      <c r="IG181" s="49"/>
      <c r="IH181" s="187"/>
      <c r="II181" s="152">
        <v>42647</v>
      </c>
      <c r="IJ181" s="186">
        <v>3.7069999999999999</v>
      </c>
      <c r="IK181" s="49"/>
    </row>
    <row r="182" spans="2:245" x14ac:dyDescent="0.35">
      <c r="B182" s="187"/>
      <c r="C182" s="152">
        <v>42648</v>
      </c>
      <c r="D182" s="186"/>
      <c r="E182" s="186"/>
      <c r="F182" s="187"/>
      <c r="G182" s="152">
        <v>42648</v>
      </c>
      <c r="H182" s="186"/>
      <c r="I182" s="49"/>
      <c r="J182" s="186"/>
      <c r="K182" s="152">
        <v>42648</v>
      </c>
      <c r="L182" s="186">
        <v>3.0590000000000002</v>
      </c>
      <c r="M182" s="49"/>
      <c r="N182" s="187"/>
      <c r="O182" s="152">
        <v>42648</v>
      </c>
      <c r="P182" s="186">
        <v>2.7069999999999999</v>
      </c>
      <c r="Q182" s="49"/>
      <c r="R182" s="186"/>
      <c r="S182" s="152">
        <v>42648</v>
      </c>
      <c r="T182" s="186">
        <v>2.9159999999999999</v>
      </c>
      <c r="U182" s="186"/>
      <c r="V182" s="187"/>
      <c r="W182" s="152">
        <v>42648</v>
      </c>
      <c r="X182" s="186">
        <v>3.1840000000000002</v>
      </c>
      <c r="Y182" s="49"/>
      <c r="Z182" s="186"/>
      <c r="AA182" s="152">
        <v>42648</v>
      </c>
      <c r="AB182" s="186">
        <v>3.4329999999999998</v>
      </c>
      <c r="AC182" s="49"/>
      <c r="AD182" s="186"/>
      <c r="AE182" s="152">
        <v>42648</v>
      </c>
      <c r="AF182" s="186"/>
      <c r="AG182" s="186"/>
      <c r="AH182" s="187"/>
      <c r="AI182" s="152">
        <v>42648</v>
      </c>
      <c r="AJ182" s="186"/>
      <c r="AK182" s="49"/>
      <c r="AL182" s="186"/>
      <c r="AM182" s="152">
        <v>42648</v>
      </c>
      <c r="AN182" s="186"/>
      <c r="AO182" s="49"/>
      <c r="AP182" s="186"/>
      <c r="AQ182" s="152">
        <v>42648</v>
      </c>
      <c r="AR182" s="186">
        <v>3.298</v>
      </c>
      <c r="AS182" s="49"/>
      <c r="AT182" s="186"/>
      <c r="AU182" s="152">
        <v>42648</v>
      </c>
      <c r="AV182" s="186">
        <v>3.39</v>
      </c>
      <c r="AW182" s="186"/>
      <c r="AX182" s="187"/>
      <c r="AY182" s="152">
        <v>42648</v>
      </c>
      <c r="AZ182" s="186">
        <v>3.7029999999999998</v>
      </c>
      <c r="BA182" s="49"/>
      <c r="BB182" s="187"/>
      <c r="BC182" s="152">
        <v>42648</v>
      </c>
      <c r="BD182" s="186">
        <v>3.956</v>
      </c>
      <c r="BE182" s="49"/>
      <c r="BF182" s="187"/>
      <c r="BG182" s="152">
        <v>42648</v>
      </c>
      <c r="BH182" s="186">
        <v>5.577</v>
      </c>
      <c r="BI182" s="49"/>
      <c r="BJ182" s="186"/>
      <c r="BK182" s="152">
        <v>42648</v>
      </c>
      <c r="BL182" s="186">
        <v>3.1680000000000001</v>
      </c>
      <c r="BM182" s="186"/>
      <c r="BN182" s="187"/>
      <c r="BO182" s="152">
        <v>42648</v>
      </c>
      <c r="BP182" s="186">
        <v>3.399</v>
      </c>
      <c r="BQ182" s="49"/>
      <c r="BR182" s="186"/>
      <c r="BS182" s="152">
        <v>42648</v>
      </c>
      <c r="BT182" s="186">
        <v>3.9350000000000001</v>
      </c>
      <c r="BU182" s="49"/>
      <c r="BV182" s="186"/>
      <c r="BW182" s="152">
        <v>42648</v>
      </c>
      <c r="BX182" s="186"/>
      <c r="BY182" s="186"/>
      <c r="BZ182" s="187"/>
      <c r="CA182" s="152">
        <v>42648</v>
      </c>
      <c r="CB182" s="186">
        <v>3.4889999999999999</v>
      </c>
      <c r="CC182" s="49"/>
      <c r="CD182" s="187"/>
      <c r="CE182" s="152">
        <v>42648</v>
      </c>
      <c r="CF182" s="186">
        <v>3.8769999999999998</v>
      </c>
      <c r="CG182" s="49"/>
      <c r="CH182" s="186"/>
      <c r="CI182" s="152">
        <v>42648</v>
      </c>
      <c r="CJ182" s="186">
        <v>3.5979999999999999</v>
      </c>
      <c r="CK182" s="186"/>
      <c r="CL182" s="187"/>
      <c r="CM182" s="152">
        <v>42648</v>
      </c>
      <c r="CN182" s="186"/>
      <c r="CO182" s="49"/>
      <c r="CP182" s="186"/>
      <c r="CQ182" s="152">
        <v>42648</v>
      </c>
      <c r="CR182" s="186">
        <v>3.05</v>
      </c>
      <c r="CS182" s="186"/>
      <c r="CT182" s="187"/>
      <c r="CU182" s="152">
        <v>42648</v>
      </c>
      <c r="CV182" s="186">
        <v>3.2330000000000001</v>
      </c>
      <c r="CW182" s="49"/>
      <c r="CX182" s="187"/>
      <c r="CY182" s="152">
        <v>42648</v>
      </c>
      <c r="CZ182" s="186">
        <v>3.274</v>
      </c>
      <c r="DA182" s="49"/>
      <c r="DB182" s="186"/>
      <c r="DC182" s="152">
        <v>42648</v>
      </c>
      <c r="DD182" s="186">
        <v>3.548</v>
      </c>
      <c r="DE182" s="186"/>
      <c r="DF182" s="190"/>
      <c r="DG182" s="194">
        <v>42648</v>
      </c>
      <c r="DH182" s="247">
        <v>3.6230000000000002</v>
      </c>
      <c r="DI182" s="191"/>
      <c r="DJ182" s="187"/>
      <c r="DK182" s="152">
        <v>42648</v>
      </c>
      <c r="DL182" s="186"/>
      <c r="DM182" s="49"/>
      <c r="DN182" s="186"/>
      <c r="DO182" s="152">
        <v>42648</v>
      </c>
      <c r="DP182" s="186"/>
      <c r="DQ182" s="186"/>
      <c r="DR182" s="187"/>
      <c r="DS182" s="152">
        <v>42648</v>
      </c>
      <c r="DT182" s="186">
        <v>2.6720000000000002</v>
      </c>
      <c r="DU182" s="49"/>
      <c r="DV182" s="187"/>
      <c r="DW182" s="152">
        <v>42648</v>
      </c>
      <c r="DX182" s="186">
        <v>2.726</v>
      </c>
      <c r="DY182" s="49"/>
      <c r="DZ182" s="187"/>
      <c r="EA182" s="152">
        <v>42648</v>
      </c>
      <c r="EB182" s="186">
        <v>2.8069999999999999</v>
      </c>
      <c r="EC182" s="49"/>
      <c r="ED182" s="186"/>
      <c r="EE182" s="152">
        <v>42648</v>
      </c>
      <c r="EF182" s="186">
        <v>2.8839999999999999</v>
      </c>
      <c r="EG182" s="186"/>
      <c r="EH182" s="187"/>
      <c r="EI182" s="152">
        <v>42648</v>
      </c>
      <c r="EJ182" s="186">
        <v>2.95</v>
      </c>
      <c r="EK182" s="49"/>
      <c r="EL182" s="187"/>
      <c r="EM182" s="152">
        <v>42648</v>
      </c>
      <c r="EN182" s="186">
        <v>3.2490000000000001</v>
      </c>
      <c r="EO182" s="49"/>
      <c r="EP182" s="187"/>
      <c r="EQ182" s="152">
        <v>42648</v>
      </c>
      <c r="ER182" s="186">
        <v>3.4159999999999999</v>
      </c>
      <c r="ES182" s="49"/>
      <c r="ET182" s="187"/>
      <c r="EU182" s="152">
        <v>42648</v>
      </c>
      <c r="EV182" s="186">
        <v>4.0090000000000003</v>
      </c>
      <c r="EW182" s="49"/>
      <c r="EX182" s="186"/>
      <c r="EY182" s="152">
        <v>42648</v>
      </c>
      <c r="EZ182" s="63"/>
      <c r="FA182" s="186"/>
      <c r="FB182" s="187"/>
      <c r="FC182" s="152">
        <v>42648</v>
      </c>
      <c r="FD182" s="186"/>
      <c r="FE182" s="49"/>
      <c r="FF182" s="186"/>
      <c r="FG182" s="152">
        <v>42648</v>
      </c>
      <c r="FH182" s="186"/>
      <c r="FI182" s="186"/>
      <c r="FJ182" s="187"/>
      <c r="FK182" s="152">
        <v>42648</v>
      </c>
      <c r="FL182" s="186"/>
      <c r="FM182" s="49"/>
      <c r="FN182" s="186"/>
      <c r="FO182" s="152">
        <v>42648</v>
      </c>
      <c r="FP182" s="186">
        <v>3.008</v>
      </c>
      <c r="FQ182" s="186"/>
      <c r="FR182" s="187"/>
      <c r="FS182" s="152">
        <v>42648</v>
      </c>
      <c r="FT182" s="186">
        <v>3.5140000000000002</v>
      </c>
      <c r="FU182" s="186"/>
      <c r="FV182" s="187"/>
      <c r="FW182" s="152">
        <v>42648</v>
      </c>
      <c r="FX182" s="186">
        <v>3.6240000000000001</v>
      </c>
      <c r="FY182" s="186"/>
      <c r="FZ182" s="187"/>
      <c r="GA182" s="152">
        <v>42648</v>
      </c>
      <c r="GB182" s="186">
        <v>4.1710000000000003</v>
      </c>
      <c r="GC182" s="186"/>
      <c r="GD182" s="187"/>
      <c r="GE182" s="152">
        <v>42648</v>
      </c>
      <c r="GF182" s="186"/>
      <c r="GG182" s="49"/>
      <c r="GH182" s="186"/>
      <c r="GI182" s="152">
        <v>42648</v>
      </c>
      <c r="GJ182" s="186"/>
      <c r="GK182" s="186"/>
      <c r="GL182" s="187"/>
      <c r="GM182" s="152">
        <v>42648</v>
      </c>
      <c r="GN182" s="186"/>
      <c r="GO182" s="49"/>
      <c r="GP182" s="186"/>
      <c r="GQ182" s="152">
        <v>42648</v>
      </c>
      <c r="GR182" s="186">
        <v>2.9569999999999999</v>
      </c>
      <c r="GS182" s="49"/>
      <c r="GT182" s="186"/>
      <c r="GU182" s="152">
        <v>42648</v>
      </c>
      <c r="GV182" s="186">
        <v>3.452</v>
      </c>
      <c r="GW182" s="49"/>
      <c r="GX182" s="186"/>
      <c r="GY182" s="152">
        <v>42648</v>
      </c>
      <c r="GZ182" s="186">
        <v>3.5979999999999999</v>
      </c>
      <c r="HA182" s="186"/>
      <c r="HB182" s="187"/>
      <c r="HC182" s="152">
        <v>42648</v>
      </c>
      <c r="HD182" s="186">
        <v>3.8079999999999998</v>
      </c>
      <c r="HE182" s="49"/>
      <c r="HF182" s="186"/>
      <c r="HG182" s="152">
        <v>42648</v>
      </c>
      <c r="HH182" s="186">
        <v>3.952</v>
      </c>
      <c r="HI182" s="49"/>
      <c r="HJ182" s="187"/>
      <c r="HK182" s="152">
        <v>42648</v>
      </c>
      <c r="HL182" s="186">
        <v>4.4109999999999996</v>
      </c>
      <c r="HM182" s="49"/>
      <c r="HN182" s="186"/>
      <c r="HO182" s="152">
        <v>42648</v>
      </c>
      <c r="HP182" s="186"/>
      <c r="HQ182" s="186"/>
      <c r="HR182" s="187"/>
      <c r="HS182" s="152">
        <v>42648</v>
      </c>
      <c r="HT182" s="186">
        <v>3.278</v>
      </c>
      <c r="HU182" s="49"/>
      <c r="HV182" s="187"/>
      <c r="HW182" s="152">
        <v>42648</v>
      </c>
      <c r="HX182" s="186">
        <v>3.726</v>
      </c>
      <c r="HY182" s="49"/>
      <c r="HZ182" s="186"/>
      <c r="IA182" s="152">
        <v>42648</v>
      </c>
      <c r="IB182" s="186">
        <v>3.2309999999999999</v>
      </c>
      <c r="IC182" s="186"/>
      <c r="ID182" s="187"/>
      <c r="IE182" s="152">
        <v>42648</v>
      </c>
      <c r="IF182" s="186">
        <v>3.6909999999999998</v>
      </c>
      <c r="IG182" s="49"/>
      <c r="IH182" s="187"/>
      <c r="II182" s="152">
        <v>42648</v>
      </c>
      <c r="IJ182" s="186">
        <v>3.7919999999999998</v>
      </c>
      <c r="IK182" s="49"/>
    </row>
    <row r="183" spans="2:245" x14ac:dyDescent="0.35">
      <c r="B183" s="187"/>
      <c r="C183" s="152">
        <v>42649</v>
      </c>
      <c r="D183" s="186"/>
      <c r="E183" s="186"/>
      <c r="F183" s="187"/>
      <c r="G183" s="152">
        <v>42649</v>
      </c>
      <c r="H183" s="186"/>
      <c r="I183" s="49"/>
      <c r="J183" s="186"/>
      <c r="K183" s="152">
        <v>42649</v>
      </c>
      <c r="L183" s="186">
        <v>2.7650000000000001</v>
      </c>
      <c r="M183" s="49"/>
      <c r="N183" s="187"/>
      <c r="O183" s="152">
        <v>42649</v>
      </c>
      <c r="P183" s="186">
        <v>2.7130000000000001</v>
      </c>
      <c r="Q183" s="49"/>
      <c r="R183" s="186"/>
      <c r="S183" s="152">
        <v>42649</v>
      </c>
      <c r="T183" s="186">
        <v>2.9340000000000002</v>
      </c>
      <c r="U183" s="186"/>
      <c r="V183" s="187"/>
      <c r="W183" s="152">
        <v>42649</v>
      </c>
      <c r="X183" s="186">
        <v>3.2269999999999999</v>
      </c>
      <c r="Y183" s="49"/>
      <c r="Z183" s="186"/>
      <c r="AA183" s="152">
        <v>42649</v>
      </c>
      <c r="AB183" s="186">
        <v>3.48</v>
      </c>
      <c r="AC183" s="49"/>
      <c r="AD183" s="186"/>
      <c r="AE183" s="152">
        <v>42649</v>
      </c>
      <c r="AF183" s="186"/>
      <c r="AG183" s="186"/>
      <c r="AH183" s="187"/>
      <c r="AI183" s="152">
        <v>42649</v>
      </c>
      <c r="AJ183" s="186"/>
      <c r="AK183" s="49"/>
      <c r="AL183" s="186"/>
      <c r="AM183" s="152">
        <v>42649</v>
      </c>
      <c r="AN183" s="186"/>
      <c r="AO183" s="49"/>
      <c r="AP183" s="186"/>
      <c r="AQ183" s="152">
        <v>42649</v>
      </c>
      <c r="AR183" s="186">
        <v>3.3130000000000002</v>
      </c>
      <c r="AS183" s="49"/>
      <c r="AT183" s="186"/>
      <c r="AU183" s="152">
        <v>42649</v>
      </c>
      <c r="AV183" s="186">
        <v>3.399</v>
      </c>
      <c r="AW183" s="186"/>
      <c r="AX183" s="187"/>
      <c r="AY183" s="152">
        <v>42649</v>
      </c>
      <c r="AZ183" s="186">
        <v>3.714</v>
      </c>
      <c r="BA183" s="49"/>
      <c r="BB183" s="187"/>
      <c r="BC183" s="152">
        <v>42649</v>
      </c>
      <c r="BD183" s="186">
        <v>3.9649999999999999</v>
      </c>
      <c r="BE183" s="49"/>
      <c r="BF183" s="187"/>
      <c r="BG183" s="152">
        <v>42649</v>
      </c>
      <c r="BH183" s="186">
        <v>5.0129999999999999</v>
      </c>
      <c r="BI183" s="49"/>
      <c r="BJ183" s="186"/>
      <c r="BK183" s="152">
        <v>42649</v>
      </c>
      <c r="BL183" s="186">
        <v>3.1890000000000001</v>
      </c>
      <c r="BM183" s="186"/>
      <c r="BN183" s="187"/>
      <c r="BO183" s="152">
        <v>42649</v>
      </c>
      <c r="BP183" s="186">
        <v>3.4089999999999998</v>
      </c>
      <c r="BQ183" s="49"/>
      <c r="BR183" s="186"/>
      <c r="BS183" s="152">
        <v>42649</v>
      </c>
      <c r="BT183" s="186">
        <v>3.9569999999999999</v>
      </c>
      <c r="BU183" s="49"/>
      <c r="BV183" s="186"/>
      <c r="BW183" s="152">
        <v>42649</v>
      </c>
      <c r="BX183" s="186"/>
      <c r="BY183" s="186"/>
      <c r="BZ183" s="187"/>
      <c r="CA183" s="152">
        <v>42649</v>
      </c>
      <c r="CB183" s="186">
        <v>3.5089999999999999</v>
      </c>
      <c r="CC183" s="49"/>
      <c r="CD183" s="187"/>
      <c r="CE183" s="152">
        <v>42649</v>
      </c>
      <c r="CF183" s="186">
        <v>3.9039999999999999</v>
      </c>
      <c r="CG183" s="49"/>
      <c r="CH183" s="186"/>
      <c r="CI183" s="152">
        <v>42649</v>
      </c>
      <c r="CJ183" s="186">
        <v>3.6139999999999999</v>
      </c>
      <c r="CK183" s="186"/>
      <c r="CL183" s="187"/>
      <c r="CM183" s="152">
        <v>42649</v>
      </c>
      <c r="CN183" s="186"/>
      <c r="CO183" s="49"/>
      <c r="CP183" s="186"/>
      <c r="CQ183" s="152">
        <v>42649</v>
      </c>
      <c r="CR183" s="186">
        <v>3.0129999999999999</v>
      </c>
      <c r="CS183" s="186"/>
      <c r="CT183" s="187"/>
      <c r="CU183" s="152">
        <v>42649</v>
      </c>
      <c r="CV183" s="186">
        <v>3.246</v>
      </c>
      <c r="CW183" s="49"/>
      <c r="CX183" s="187"/>
      <c r="CY183" s="152">
        <v>42649</v>
      </c>
      <c r="CZ183" s="186">
        <v>3.2930000000000001</v>
      </c>
      <c r="DA183" s="49"/>
      <c r="DB183" s="186"/>
      <c r="DC183" s="152">
        <v>42649</v>
      </c>
      <c r="DD183" s="186">
        <v>3.5670000000000002</v>
      </c>
      <c r="DE183" s="186"/>
      <c r="DF183" s="190"/>
      <c r="DG183" s="194">
        <v>42649</v>
      </c>
      <c r="DH183" s="247">
        <v>3.6390000000000002</v>
      </c>
      <c r="DI183" s="191"/>
      <c r="DJ183" s="187"/>
      <c r="DK183" s="152">
        <v>42649</v>
      </c>
      <c r="DL183" s="186"/>
      <c r="DM183" s="49"/>
      <c r="DN183" s="186"/>
      <c r="DO183" s="152">
        <v>42649</v>
      </c>
      <c r="DP183" s="186"/>
      <c r="DQ183" s="186"/>
      <c r="DR183" s="187"/>
      <c r="DS183" s="152">
        <v>42649</v>
      </c>
      <c r="DT183" s="186">
        <v>2.65</v>
      </c>
      <c r="DU183" s="49"/>
      <c r="DV183" s="187"/>
      <c r="DW183" s="152">
        <v>42649</v>
      </c>
      <c r="DX183" s="186">
        <v>2.7450000000000001</v>
      </c>
      <c r="DY183" s="49"/>
      <c r="DZ183" s="187"/>
      <c r="EA183" s="152">
        <v>42649</v>
      </c>
      <c r="EB183" s="186">
        <v>2.823</v>
      </c>
      <c r="EC183" s="49"/>
      <c r="ED183" s="186"/>
      <c r="EE183" s="152">
        <v>42649</v>
      </c>
      <c r="EF183" s="186">
        <v>2.9</v>
      </c>
      <c r="EG183" s="186"/>
      <c r="EH183" s="187"/>
      <c r="EI183" s="152">
        <v>42649</v>
      </c>
      <c r="EJ183" s="186">
        <v>2.9630000000000001</v>
      </c>
      <c r="EK183" s="49"/>
      <c r="EL183" s="187"/>
      <c r="EM183" s="152">
        <v>42649</v>
      </c>
      <c r="EN183" s="186">
        <v>3.274</v>
      </c>
      <c r="EO183" s="49"/>
      <c r="EP183" s="187"/>
      <c r="EQ183" s="152">
        <v>42649</v>
      </c>
      <c r="ER183" s="186">
        <v>3.419</v>
      </c>
      <c r="ES183" s="49"/>
      <c r="ET183" s="187"/>
      <c r="EU183" s="152">
        <v>42649</v>
      </c>
      <c r="EV183" s="186">
        <v>4.0380000000000003</v>
      </c>
      <c r="EW183" s="49"/>
      <c r="EX183" s="186"/>
      <c r="EY183" s="152">
        <v>42649</v>
      </c>
      <c r="EZ183" s="63"/>
      <c r="FA183" s="186"/>
      <c r="FB183" s="187"/>
      <c r="FC183" s="152">
        <v>42649</v>
      </c>
      <c r="FD183" s="186"/>
      <c r="FE183" s="49"/>
      <c r="FF183" s="186"/>
      <c r="FG183" s="152">
        <v>42649</v>
      </c>
      <c r="FH183" s="186"/>
      <c r="FI183" s="186"/>
      <c r="FJ183" s="187"/>
      <c r="FK183" s="152">
        <v>42649</v>
      </c>
      <c r="FL183" s="186"/>
      <c r="FM183" s="49"/>
      <c r="FN183" s="186"/>
      <c r="FO183" s="152">
        <v>42649</v>
      </c>
      <c r="FP183" s="186">
        <v>3.024</v>
      </c>
      <c r="FQ183" s="186"/>
      <c r="FR183" s="187"/>
      <c r="FS183" s="152">
        <v>42649</v>
      </c>
      <c r="FT183" s="186">
        <v>3.5339999999999998</v>
      </c>
      <c r="FU183" s="186"/>
      <c r="FV183" s="187"/>
      <c r="FW183" s="152">
        <v>42649</v>
      </c>
      <c r="FX183" s="186">
        <v>3.649</v>
      </c>
      <c r="FY183" s="186"/>
      <c r="FZ183" s="187"/>
      <c r="GA183" s="152">
        <v>42649</v>
      </c>
      <c r="GB183" s="186">
        <v>4.1950000000000003</v>
      </c>
      <c r="GC183" s="186"/>
      <c r="GD183" s="187"/>
      <c r="GE183" s="152">
        <v>42649</v>
      </c>
      <c r="GF183" s="186"/>
      <c r="GG183" s="49"/>
      <c r="GH183" s="186"/>
      <c r="GI183" s="152">
        <v>42649</v>
      </c>
      <c r="GJ183" s="186"/>
      <c r="GK183" s="186"/>
      <c r="GL183" s="187"/>
      <c r="GM183" s="152">
        <v>42649</v>
      </c>
      <c r="GN183" s="186"/>
      <c r="GO183" s="49"/>
      <c r="GP183" s="186"/>
      <c r="GQ183" s="152">
        <v>42649</v>
      </c>
      <c r="GR183" s="186">
        <v>2.9660000000000002</v>
      </c>
      <c r="GS183" s="49"/>
      <c r="GT183" s="186"/>
      <c r="GU183" s="152">
        <v>42649</v>
      </c>
      <c r="GV183" s="186">
        <v>3.4670000000000001</v>
      </c>
      <c r="GW183" s="49"/>
      <c r="GX183" s="186"/>
      <c r="GY183" s="152">
        <v>42649</v>
      </c>
      <c r="GZ183" s="186">
        <v>3.62</v>
      </c>
      <c r="HA183" s="186"/>
      <c r="HB183" s="187"/>
      <c r="HC183" s="152">
        <v>42649</v>
      </c>
      <c r="HD183" s="186">
        <v>3.827</v>
      </c>
      <c r="HE183" s="49"/>
      <c r="HF183" s="186"/>
      <c r="HG183" s="152">
        <v>42649</v>
      </c>
      <c r="HH183" s="186">
        <v>3.9779999999999998</v>
      </c>
      <c r="HI183" s="49"/>
      <c r="HJ183" s="187"/>
      <c r="HK183" s="152">
        <v>42649</v>
      </c>
      <c r="HL183" s="186">
        <v>4.4459999999999997</v>
      </c>
      <c r="HM183" s="49"/>
      <c r="HN183" s="186"/>
      <c r="HO183" s="152">
        <v>42649</v>
      </c>
      <c r="HP183" s="186"/>
      <c r="HQ183" s="186"/>
      <c r="HR183" s="187"/>
      <c r="HS183" s="152">
        <v>42649</v>
      </c>
      <c r="HT183" s="186">
        <v>3.2149999999999999</v>
      </c>
      <c r="HU183" s="49"/>
      <c r="HV183" s="187"/>
      <c r="HW183" s="152">
        <v>42649</v>
      </c>
      <c r="HX183" s="186">
        <v>3.7480000000000002</v>
      </c>
      <c r="HY183" s="49"/>
      <c r="HZ183" s="186"/>
      <c r="IA183" s="152">
        <v>42649</v>
      </c>
      <c r="IB183" s="186">
        <v>3.2450000000000001</v>
      </c>
      <c r="IC183" s="186"/>
      <c r="ID183" s="187"/>
      <c r="IE183" s="152">
        <v>42649</v>
      </c>
      <c r="IF183" s="186">
        <v>3.7069999999999999</v>
      </c>
      <c r="IG183" s="49"/>
      <c r="IH183" s="187"/>
      <c r="II183" s="152">
        <v>42649</v>
      </c>
      <c r="IJ183" s="186">
        <v>3.7989999999999999</v>
      </c>
      <c r="IK183" s="49"/>
    </row>
    <row r="184" spans="2:245" x14ac:dyDescent="0.35">
      <c r="B184" s="187"/>
      <c r="C184" s="152">
        <v>42650</v>
      </c>
      <c r="D184" s="186"/>
      <c r="E184" s="186"/>
      <c r="F184" s="187"/>
      <c r="G184" s="152">
        <v>42650</v>
      </c>
      <c r="H184" s="186"/>
      <c r="I184" s="49"/>
      <c r="J184" s="186"/>
      <c r="K184" s="152">
        <v>42650</v>
      </c>
      <c r="L184" s="186">
        <v>2.7119999999999997</v>
      </c>
      <c r="M184" s="49"/>
      <c r="N184" s="187"/>
      <c r="O184" s="152">
        <v>42650</v>
      </c>
      <c r="P184" s="186">
        <v>2.71</v>
      </c>
      <c r="Q184" s="49"/>
      <c r="R184" s="186"/>
      <c r="S184" s="152">
        <v>42650</v>
      </c>
      <c r="T184" s="186">
        <v>2.923</v>
      </c>
      <c r="U184" s="186"/>
      <c r="V184" s="187"/>
      <c r="W184" s="152">
        <v>42650</v>
      </c>
      <c r="X184" s="186">
        <v>3.21</v>
      </c>
      <c r="Y184" s="49"/>
      <c r="Z184" s="186"/>
      <c r="AA184" s="152">
        <v>42650</v>
      </c>
      <c r="AB184" s="186">
        <v>3.4670000000000001</v>
      </c>
      <c r="AC184" s="49"/>
      <c r="AD184" s="186"/>
      <c r="AE184" s="152">
        <v>42650</v>
      </c>
      <c r="AF184" s="186"/>
      <c r="AG184" s="186"/>
      <c r="AH184" s="187"/>
      <c r="AI184" s="152">
        <v>42650</v>
      </c>
      <c r="AJ184" s="186"/>
      <c r="AK184" s="49"/>
      <c r="AL184" s="186"/>
      <c r="AM184" s="152">
        <v>42650</v>
      </c>
      <c r="AN184" s="186"/>
      <c r="AO184" s="49"/>
      <c r="AP184" s="186"/>
      <c r="AQ184" s="152">
        <v>42650</v>
      </c>
      <c r="AR184" s="186">
        <v>3.3050000000000002</v>
      </c>
      <c r="AS184" s="49"/>
      <c r="AT184" s="186"/>
      <c r="AU184" s="152">
        <v>42650</v>
      </c>
      <c r="AV184" s="186">
        <v>3.3919999999999999</v>
      </c>
      <c r="AW184" s="186"/>
      <c r="AX184" s="187"/>
      <c r="AY184" s="152">
        <v>42650</v>
      </c>
      <c r="AZ184" s="186">
        <v>3.6739999999999999</v>
      </c>
      <c r="BA184" s="49"/>
      <c r="BB184" s="187"/>
      <c r="BC184" s="152">
        <v>42650</v>
      </c>
      <c r="BD184" s="186">
        <v>3.9510000000000001</v>
      </c>
      <c r="BE184" s="49"/>
      <c r="BF184" s="187"/>
      <c r="BG184" s="152">
        <v>42650</v>
      </c>
      <c r="BH184" s="186">
        <v>7.5309999999999997</v>
      </c>
      <c r="BI184" s="49"/>
      <c r="BJ184" s="186"/>
      <c r="BK184" s="152">
        <v>42650</v>
      </c>
      <c r="BL184" s="186">
        <v>3.18</v>
      </c>
      <c r="BM184" s="186"/>
      <c r="BN184" s="187"/>
      <c r="BO184" s="152">
        <v>42650</v>
      </c>
      <c r="BP184" s="186">
        <v>3.403</v>
      </c>
      <c r="BQ184" s="49"/>
      <c r="BR184" s="186"/>
      <c r="BS184" s="152">
        <v>42650</v>
      </c>
      <c r="BT184" s="186">
        <v>3.9449999999999998</v>
      </c>
      <c r="BU184" s="49"/>
      <c r="BV184" s="186"/>
      <c r="BW184" s="152">
        <v>42650</v>
      </c>
      <c r="BX184" s="186"/>
      <c r="BY184" s="186"/>
      <c r="BZ184" s="187"/>
      <c r="CA184" s="152">
        <v>42650</v>
      </c>
      <c r="CB184" s="186">
        <v>3.5</v>
      </c>
      <c r="CC184" s="49"/>
      <c r="CD184" s="187"/>
      <c r="CE184" s="152">
        <v>42650</v>
      </c>
      <c r="CF184" s="186">
        <v>3.8890000000000002</v>
      </c>
      <c r="CG184" s="49"/>
      <c r="CH184" s="186"/>
      <c r="CI184" s="152">
        <v>42650</v>
      </c>
      <c r="CJ184" s="186">
        <v>3.601</v>
      </c>
      <c r="CK184" s="186"/>
      <c r="CL184" s="187"/>
      <c r="CM184" s="152">
        <v>42650</v>
      </c>
      <c r="CN184" s="186"/>
      <c r="CO184" s="49"/>
      <c r="CP184" s="186"/>
      <c r="CQ184" s="152">
        <v>42650</v>
      </c>
      <c r="CR184" s="186">
        <v>2.9820000000000002</v>
      </c>
      <c r="CS184" s="186"/>
      <c r="CT184" s="187"/>
      <c r="CU184" s="152">
        <v>42650</v>
      </c>
      <c r="CV184" s="186">
        <v>3.2450000000000001</v>
      </c>
      <c r="CW184" s="49"/>
      <c r="CX184" s="187"/>
      <c r="CY184" s="152">
        <v>42650</v>
      </c>
      <c r="CZ184" s="186">
        <v>3.286</v>
      </c>
      <c r="DA184" s="49"/>
      <c r="DB184" s="186"/>
      <c r="DC184" s="152">
        <v>42650</v>
      </c>
      <c r="DD184" s="186">
        <v>3.5529999999999999</v>
      </c>
      <c r="DE184" s="186"/>
      <c r="DF184" s="190"/>
      <c r="DG184" s="194">
        <v>42650</v>
      </c>
      <c r="DH184" s="247">
        <v>3.6269999999999998</v>
      </c>
      <c r="DI184" s="191"/>
      <c r="DJ184" s="187"/>
      <c r="DK184" s="152">
        <v>42650</v>
      </c>
      <c r="DL184" s="186"/>
      <c r="DM184" s="49"/>
      <c r="DN184" s="186"/>
      <c r="DO184" s="152">
        <v>42650</v>
      </c>
      <c r="DP184" s="186"/>
      <c r="DQ184" s="186"/>
      <c r="DR184" s="187"/>
      <c r="DS184" s="152">
        <v>42650</v>
      </c>
      <c r="DT184" s="186">
        <v>2.6139999999999999</v>
      </c>
      <c r="DU184" s="49"/>
      <c r="DV184" s="187"/>
      <c r="DW184" s="152">
        <v>42650</v>
      </c>
      <c r="DX184" s="186">
        <v>2.7370000000000001</v>
      </c>
      <c r="DY184" s="49"/>
      <c r="DZ184" s="187"/>
      <c r="EA184" s="152">
        <v>42650</v>
      </c>
      <c r="EB184" s="186">
        <v>2.8149999999999999</v>
      </c>
      <c r="EC184" s="49"/>
      <c r="ED184" s="186"/>
      <c r="EE184" s="152">
        <v>42650</v>
      </c>
      <c r="EF184" s="186">
        <v>2.891</v>
      </c>
      <c r="EG184" s="186"/>
      <c r="EH184" s="187"/>
      <c r="EI184" s="152">
        <v>42650</v>
      </c>
      <c r="EJ184" s="186">
        <v>2.9529999999999998</v>
      </c>
      <c r="EK184" s="49"/>
      <c r="EL184" s="187"/>
      <c r="EM184" s="152">
        <v>42650</v>
      </c>
      <c r="EN184" s="186">
        <v>3.262</v>
      </c>
      <c r="EO184" s="49"/>
      <c r="EP184" s="187"/>
      <c r="EQ184" s="152">
        <v>42650</v>
      </c>
      <c r="ER184" s="186">
        <v>3.4180000000000001</v>
      </c>
      <c r="ES184" s="49"/>
      <c r="ET184" s="187"/>
      <c r="EU184" s="152">
        <v>42650</v>
      </c>
      <c r="EV184" s="186">
        <v>4.024</v>
      </c>
      <c r="EW184" s="49"/>
      <c r="EX184" s="186"/>
      <c r="EY184" s="152">
        <v>42650</v>
      </c>
      <c r="EZ184" s="63"/>
      <c r="FA184" s="186"/>
      <c r="FB184" s="187"/>
      <c r="FC184" s="152">
        <v>42650</v>
      </c>
      <c r="FD184" s="186"/>
      <c r="FE184" s="49"/>
      <c r="FF184" s="186"/>
      <c r="FG184" s="152">
        <v>42650</v>
      </c>
      <c r="FH184" s="186"/>
      <c r="FI184" s="186"/>
      <c r="FJ184" s="187"/>
      <c r="FK184" s="152">
        <v>42650</v>
      </c>
      <c r="FL184" s="186"/>
      <c r="FM184" s="49"/>
      <c r="FN184" s="186"/>
      <c r="FO184" s="152">
        <v>42650</v>
      </c>
      <c r="FP184" s="186">
        <v>3.0150000000000001</v>
      </c>
      <c r="FQ184" s="186"/>
      <c r="FR184" s="187"/>
      <c r="FS184" s="152">
        <v>42650</v>
      </c>
      <c r="FT184" s="186">
        <v>3.5209999999999999</v>
      </c>
      <c r="FU184" s="186"/>
      <c r="FV184" s="187"/>
      <c r="FW184" s="152">
        <v>42650</v>
      </c>
      <c r="FX184" s="186">
        <v>3.6339999999999999</v>
      </c>
      <c r="FY184" s="186"/>
      <c r="FZ184" s="187"/>
      <c r="GA184" s="152">
        <v>42650</v>
      </c>
      <c r="GB184" s="186">
        <v>4.181</v>
      </c>
      <c r="GC184" s="186"/>
      <c r="GD184" s="187"/>
      <c r="GE184" s="152">
        <v>42650</v>
      </c>
      <c r="GF184" s="186"/>
      <c r="GG184" s="49"/>
      <c r="GH184" s="186"/>
      <c r="GI184" s="152">
        <v>42650</v>
      </c>
      <c r="GJ184" s="186"/>
      <c r="GK184" s="186"/>
      <c r="GL184" s="187"/>
      <c r="GM184" s="152">
        <v>42650</v>
      </c>
      <c r="GN184" s="186"/>
      <c r="GO184" s="49"/>
      <c r="GP184" s="186"/>
      <c r="GQ184" s="152">
        <v>42650</v>
      </c>
      <c r="GR184" s="186">
        <v>2.9590000000000001</v>
      </c>
      <c r="GS184" s="49"/>
      <c r="GT184" s="186"/>
      <c r="GU184" s="152">
        <v>42650</v>
      </c>
      <c r="GV184" s="186">
        <v>3.4569999999999999</v>
      </c>
      <c r="GW184" s="49"/>
      <c r="GX184" s="186"/>
      <c r="GY184" s="152">
        <v>42650</v>
      </c>
      <c r="GZ184" s="186">
        <v>3.605</v>
      </c>
      <c r="HA184" s="186"/>
      <c r="HB184" s="187"/>
      <c r="HC184" s="152">
        <v>42650</v>
      </c>
      <c r="HD184" s="186">
        <v>3.8140000000000001</v>
      </c>
      <c r="HE184" s="49"/>
      <c r="HF184" s="186"/>
      <c r="HG184" s="152">
        <v>42650</v>
      </c>
      <c r="HH184" s="186">
        <v>3.9630000000000001</v>
      </c>
      <c r="HI184" s="49"/>
      <c r="HJ184" s="187"/>
      <c r="HK184" s="152">
        <v>42650</v>
      </c>
      <c r="HL184" s="186">
        <v>4.4279999999999999</v>
      </c>
      <c r="HM184" s="49"/>
      <c r="HN184" s="186"/>
      <c r="HO184" s="152">
        <v>42650</v>
      </c>
      <c r="HP184" s="186"/>
      <c r="HQ184" s="186"/>
      <c r="HR184" s="187"/>
      <c r="HS184" s="152">
        <v>42650</v>
      </c>
      <c r="HT184" s="186">
        <v>3.194</v>
      </c>
      <c r="HU184" s="49"/>
      <c r="HV184" s="187"/>
      <c r="HW184" s="152">
        <v>42650</v>
      </c>
      <c r="HX184" s="186">
        <v>3.7359999999999998</v>
      </c>
      <c r="HY184" s="49"/>
      <c r="HZ184" s="186"/>
      <c r="IA184" s="152">
        <v>42650</v>
      </c>
      <c r="IB184" s="186">
        <v>3.2370000000000001</v>
      </c>
      <c r="IC184" s="186"/>
      <c r="ID184" s="187"/>
      <c r="IE184" s="152">
        <v>42650</v>
      </c>
      <c r="IF184" s="186">
        <v>3.6949999999999998</v>
      </c>
      <c r="IG184" s="49"/>
      <c r="IH184" s="187"/>
      <c r="II184" s="152">
        <v>42650</v>
      </c>
      <c r="IJ184" s="186">
        <v>3.79</v>
      </c>
      <c r="IK184" s="49"/>
    </row>
    <row r="185" spans="2:245" x14ac:dyDescent="0.35">
      <c r="B185" s="187"/>
      <c r="C185" s="152">
        <v>42653</v>
      </c>
      <c r="D185" s="186"/>
      <c r="E185" s="186"/>
      <c r="F185" s="187"/>
      <c r="G185" s="152">
        <v>42653</v>
      </c>
      <c r="H185" s="186"/>
      <c r="I185" s="49"/>
      <c r="J185" s="186"/>
      <c r="K185" s="152">
        <v>42653</v>
      </c>
      <c r="L185" s="186">
        <v>2.774</v>
      </c>
      <c r="M185" s="49"/>
      <c r="N185" s="187"/>
      <c r="O185" s="152">
        <v>42653</v>
      </c>
      <c r="P185" s="186">
        <v>2.7069999999999999</v>
      </c>
      <c r="Q185" s="49"/>
      <c r="R185" s="186"/>
      <c r="S185" s="152">
        <v>42653</v>
      </c>
      <c r="T185" s="186">
        <v>2.9370000000000003</v>
      </c>
      <c r="U185" s="186"/>
      <c r="V185" s="187"/>
      <c r="W185" s="152">
        <v>42653</v>
      </c>
      <c r="X185" s="186">
        <v>3.2330000000000001</v>
      </c>
      <c r="Y185" s="49"/>
      <c r="Z185" s="186"/>
      <c r="AA185" s="152">
        <v>42653</v>
      </c>
      <c r="AB185" s="186">
        <v>3.4939999999999998</v>
      </c>
      <c r="AC185" s="49"/>
      <c r="AD185" s="186"/>
      <c r="AE185" s="152">
        <v>42653</v>
      </c>
      <c r="AF185" s="186"/>
      <c r="AG185" s="186"/>
      <c r="AH185" s="187"/>
      <c r="AI185" s="152">
        <v>42653</v>
      </c>
      <c r="AJ185" s="186"/>
      <c r="AK185" s="49"/>
      <c r="AL185" s="186"/>
      <c r="AM185" s="152">
        <v>42653</v>
      </c>
      <c r="AN185" s="186"/>
      <c r="AO185" s="49"/>
      <c r="AP185" s="186"/>
      <c r="AQ185" s="152">
        <v>42653</v>
      </c>
      <c r="AR185" s="186">
        <v>3.3210000000000002</v>
      </c>
      <c r="AS185" s="49"/>
      <c r="AT185" s="186"/>
      <c r="AU185" s="152">
        <v>42653</v>
      </c>
      <c r="AV185" s="186">
        <v>3.4079999999999999</v>
      </c>
      <c r="AW185" s="186"/>
      <c r="AX185" s="187"/>
      <c r="AY185" s="152">
        <v>42653</v>
      </c>
      <c r="AZ185" s="186">
        <v>3.722</v>
      </c>
      <c r="BA185" s="49"/>
      <c r="BB185" s="187"/>
      <c r="BC185" s="152">
        <v>42653</v>
      </c>
      <c r="BD185" s="186">
        <v>3.9779999999999998</v>
      </c>
      <c r="BE185" s="49"/>
      <c r="BF185" s="187"/>
      <c r="BG185" s="152">
        <v>42653</v>
      </c>
      <c r="BH185" s="186">
        <v>7.5309999999999997</v>
      </c>
      <c r="BI185" s="49"/>
      <c r="BJ185" s="186"/>
      <c r="BK185" s="152">
        <v>42653</v>
      </c>
      <c r="BL185" s="186">
        <v>3.1920000000000002</v>
      </c>
      <c r="BM185" s="186"/>
      <c r="BN185" s="187"/>
      <c r="BO185" s="152">
        <v>42653</v>
      </c>
      <c r="BP185" s="186">
        <v>3.4169999999999998</v>
      </c>
      <c r="BQ185" s="49"/>
      <c r="BR185" s="186"/>
      <c r="BS185" s="152">
        <v>42653</v>
      </c>
      <c r="BT185" s="186">
        <v>3.9699999999999998</v>
      </c>
      <c r="BU185" s="49"/>
      <c r="BV185" s="186"/>
      <c r="BW185" s="152">
        <v>42653</v>
      </c>
      <c r="BX185" s="186"/>
      <c r="BY185" s="186"/>
      <c r="BZ185" s="187"/>
      <c r="CA185" s="152">
        <v>42653</v>
      </c>
      <c r="CB185" s="186">
        <v>3.5129999999999999</v>
      </c>
      <c r="CC185" s="49"/>
      <c r="CD185" s="187"/>
      <c r="CE185" s="152">
        <v>42653</v>
      </c>
      <c r="CF185" s="186">
        <v>3.9420000000000002</v>
      </c>
      <c r="CG185" s="49"/>
      <c r="CH185" s="186"/>
      <c r="CI185" s="152">
        <v>42653</v>
      </c>
      <c r="CJ185" s="186">
        <v>3.621</v>
      </c>
      <c r="CK185" s="186"/>
      <c r="CL185" s="187"/>
      <c r="CM185" s="152">
        <v>42653</v>
      </c>
      <c r="CN185" s="186"/>
      <c r="CO185" s="49"/>
      <c r="CP185" s="186"/>
      <c r="CQ185" s="152">
        <v>42653</v>
      </c>
      <c r="CR185" s="186">
        <v>2.9950000000000001</v>
      </c>
      <c r="CS185" s="186"/>
      <c r="CT185" s="187"/>
      <c r="CU185" s="152">
        <v>42653</v>
      </c>
      <c r="CV185" s="186">
        <v>3.2509999999999999</v>
      </c>
      <c r="CW185" s="49"/>
      <c r="CX185" s="187"/>
      <c r="CY185" s="152">
        <v>42653</v>
      </c>
      <c r="CZ185" s="186">
        <v>3.2970000000000002</v>
      </c>
      <c r="DA185" s="49"/>
      <c r="DB185" s="186"/>
      <c r="DC185" s="152">
        <v>42653</v>
      </c>
      <c r="DD185" s="186">
        <v>3.57</v>
      </c>
      <c r="DE185" s="186"/>
      <c r="DF185" s="190"/>
      <c r="DG185" s="194">
        <v>42653</v>
      </c>
      <c r="DH185" s="247">
        <v>3.65</v>
      </c>
      <c r="DI185" s="191"/>
      <c r="DJ185" s="187"/>
      <c r="DK185" s="152">
        <v>42653</v>
      </c>
      <c r="DL185" s="186"/>
      <c r="DM185" s="49"/>
      <c r="DN185" s="186"/>
      <c r="DO185" s="152">
        <v>42653</v>
      </c>
      <c r="DP185" s="186"/>
      <c r="DQ185" s="186"/>
      <c r="DR185" s="187"/>
      <c r="DS185" s="152">
        <v>42653</v>
      </c>
      <c r="DT185" s="186">
        <v>2.63</v>
      </c>
      <c r="DU185" s="49"/>
      <c r="DV185" s="187"/>
      <c r="DW185" s="152">
        <v>42653</v>
      </c>
      <c r="DX185" s="186">
        <v>2.7490000000000001</v>
      </c>
      <c r="DY185" s="49"/>
      <c r="DZ185" s="187"/>
      <c r="EA185" s="152">
        <v>42653</v>
      </c>
      <c r="EB185" s="186">
        <v>2.83</v>
      </c>
      <c r="EC185" s="49"/>
      <c r="ED185" s="186"/>
      <c r="EE185" s="152">
        <v>42653</v>
      </c>
      <c r="EF185" s="186">
        <v>2.9060000000000001</v>
      </c>
      <c r="EG185" s="186"/>
      <c r="EH185" s="187"/>
      <c r="EI185" s="152">
        <v>42653</v>
      </c>
      <c r="EJ185" s="186">
        <v>2.9699999999999998</v>
      </c>
      <c r="EK185" s="49"/>
      <c r="EL185" s="187"/>
      <c r="EM185" s="152">
        <v>42653</v>
      </c>
      <c r="EN185" s="186">
        <v>3.286</v>
      </c>
      <c r="EO185" s="49"/>
      <c r="EP185" s="187"/>
      <c r="EQ185" s="152">
        <v>42653</v>
      </c>
      <c r="ER185" s="186">
        <v>3.431</v>
      </c>
      <c r="ES185" s="49"/>
      <c r="ET185" s="187"/>
      <c r="EU185" s="152">
        <v>42653</v>
      </c>
      <c r="EV185" s="186">
        <v>4.0940000000000003</v>
      </c>
      <c r="EW185" s="49"/>
      <c r="EX185" s="186"/>
      <c r="EY185" s="152">
        <v>42653</v>
      </c>
      <c r="EZ185" s="63"/>
      <c r="FA185" s="186"/>
      <c r="FB185" s="187"/>
      <c r="FC185" s="152">
        <v>42653</v>
      </c>
      <c r="FD185" s="186"/>
      <c r="FE185" s="49"/>
      <c r="FF185" s="186"/>
      <c r="FG185" s="152">
        <v>42653</v>
      </c>
      <c r="FH185" s="186"/>
      <c r="FI185" s="186"/>
      <c r="FJ185" s="187"/>
      <c r="FK185" s="152">
        <v>42653</v>
      </c>
      <c r="FL185" s="186"/>
      <c r="FM185" s="49"/>
      <c r="FN185" s="186"/>
      <c r="FO185" s="152">
        <v>42653</v>
      </c>
      <c r="FP185" s="186">
        <v>3.03</v>
      </c>
      <c r="FQ185" s="186"/>
      <c r="FR185" s="187"/>
      <c r="FS185" s="152">
        <v>42653</v>
      </c>
      <c r="FT185" s="186">
        <v>3.544</v>
      </c>
      <c r="FU185" s="186"/>
      <c r="FV185" s="187"/>
      <c r="FW185" s="152">
        <v>42653</v>
      </c>
      <c r="FX185" s="186">
        <v>3.6619999999999999</v>
      </c>
      <c r="FY185" s="186"/>
      <c r="FZ185" s="187"/>
      <c r="GA185" s="152">
        <v>42653</v>
      </c>
      <c r="GB185" s="186">
        <v>4.2149999999999999</v>
      </c>
      <c r="GC185" s="186"/>
      <c r="GD185" s="187"/>
      <c r="GE185" s="152">
        <v>42653</v>
      </c>
      <c r="GF185" s="186"/>
      <c r="GG185" s="49"/>
      <c r="GH185" s="186"/>
      <c r="GI185" s="152">
        <v>42653</v>
      </c>
      <c r="GJ185" s="186"/>
      <c r="GK185" s="186"/>
      <c r="GL185" s="187"/>
      <c r="GM185" s="152">
        <v>42653</v>
      </c>
      <c r="GN185" s="186"/>
      <c r="GO185" s="49"/>
      <c r="GP185" s="186"/>
      <c r="GQ185" s="152">
        <v>42653</v>
      </c>
      <c r="GR185" s="186">
        <v>2.9590000000000001</v>
      </c>
      <c r="GS185" s="49"/>
      <c r="GT185" s="186"/>
      <c r="GU185" s="152">
        <v>42653</v>
      </c>
      <c r="GV185" s="186">
        <v>3.472</v>
      </c>
      <c r="GW185" s="49"/>
      <c r="GX185" s="186"/>
      <c r="GY185" s="152">
        <v>42653</v>
      </c>
      <c r="GZ185" s="186">
        <v>3.6259999999999999</v>
      </c>
      <c r="HA185" s="186"/>
      <c r="HB185" s="187"/>
      <c r="HC185" s="152">
        <v>42653</v>
      </c>
      <c r="HD185" s="186">
        <v>3.8369999999999997</v>
      </c>
      <c r="HE185" s="49"/>
      <c r="HF185" s="186"/>
      <c r="HG185" s="152">
        <v>42653</v>
      </c>
      <c r="HH185" s="186">
        <v>3.99</v>
      </c>
      <c r="HI185" s="49"/>
      <c r="HJ185" s="187"/>
      <c r="HK185" s="152">
        <v>42653</v>
      </c>
      <c r="HL185" s="186">
        <v>4.4749999999999996</v>
      </c>
      <c r="HM185" s="49"/>
      <c r="HN185" s="186"/>
      <c r="HO185" s="152">
        <v>42653</v>
      </c>
      <c r="HP185" s="186"/>
      <c r="HQ185" s="186"/>
      <c r="HR185" s="187"/>
      <c r="HS185" s="152">
        <v>42653</v>
      </c>
      <c r="HT185" s="186">
        <v>3.1949999999999998</v>
      </c>
      <c r="HU185" s="49"/>
      <c r="HV185" s="187"/>
      <c r="HW185" s="152">
        <v>42653</v>
      </c>
      <c r="HX185" s="186">
        <v>3.7629999999999999</v>
      </c>
      <c r="HY185" s="49"/>
      <c r="HZ185" s="186"/>
      <c r="IA185" s="152">
        <v>42653</v>
      </c>
      <c r="IB185" s="186">
        <v>3.2509999999999999</v>
      </c>
      <c r="IC185" s="186"/>
      <c r="ID185" s="187"/>
      <c r="IE185" s="152">
        <v>42653</v>
      </c>
      <c r="IF185" s="186">
        <v>3.7170000000000001</v>
      </c>
      <c r="IG185" s="49"/>
      <c r="IH185" s="187"/>
      <c r="II185" s="152">
        <v>42653</v>
      </c>
      <c r="IJ185" s="186">
        <v>3.8090000000000002</v>
      </c>
      <c r="IK185" s="49"/>
    </row>
    <row r="186" spans="2:245" x14ac:dyDescent="0.35">
      <c r="B186" s="187"/>
      <c r="C186" s="152">
        <v>42654</v>
      </c>
      <c r="D186" s="186"/>
      <c r="E186" s="186"/>
      <c r="F186" s="187"/>
      <c r="G186" s="152">
        <v>42654</v>
      </c>
      <c r="H186" s="186"/>
      <c r="I186" s="49"/>
      <c r="J186" s="186"/>
      <c r="K186" s="152">
        <v>42654</v>
      </c>
      <c r="L186" s="186">
        <v>2.8149999999999999</v>
      </c>
      <c r="M186" s="49"/>
      <c r="N186" s="187"/>
      <c r="O186" s="152">
        <v>42654</v>
      </c>
      <c r="P186" s="186">
        <v>2.6890000000000001</v>
      </c>
      <c r="Q186" s="49"/>
      <c r="R186" s="186"/>
      <c r="S186" s="152">
        <v>42654</v>
      </c>
      <c r="T186" s="186">
        <v>2.9130000000000003</v>
      </c>
      <c r="U186" s="186"/>
      <c r="V186" s="187"/>
      <c r="W186" s="152">
        <v>42654</v>
      </c>
      <c r="X186" s="186">
        <v>3.1749999999999998</v>
      </c>
      <c r="Y186" s="49"/>
      <c r="Z186" s="186"/>
      <c r="AA186" s="152">
        <v>42654</v>
      </c>
      <c r="AB186" s="186">
        <v>3.45</v>
      </c>
      <c r="AC186" s="49"/>
      <c r="AD186" s="186"/>
      <c r="AE186" s="152">
        <v>42654</v>
      </c>
      <c r="AF186" s="186"/>
      <c r="AG186" s="186"/>
      <c r="AH186" s="187"/>
      <c r="AI186" s="152">
        <v>42654</v>
      </c>
      <c r="AJ186" s="186"/>
      <c r="AK186" s="49"/>
      <c r="AL186" s="186"/>
      <c r="AM186" s="152">
        <v>42654</v>
      </c>
      <c r="AN186" s="186"/>
      <c r="AO186" s="49"/>
      <c r="AP186" s="186"/>
      <c r="AQ186" s="152">
        <v>42654</v>
      </c>
      <c r="AR186" s="186">
        <v>3.3050000000000002</v>
      </c>
      <c r="AS186" s="49"/>
      <c r="AT186" s="186"/>
      <c r="AU186" s="152">
        <v>42654</v>
      </c>
      <c r="AV186" s="186">
        <v>3.4129999999999998</v>
      </c>
      <c r="AW186" s="186"/>
      <c r="AX186" s="187"/>
      <c r="AY186" s="152">
        <v>42654</v>
      </c>
      <c r="AZ186" s="186">
        <v>3.7240000000000002</v>
      </c>
      <c r="BA186" s="49"/>
      <c r="BB186" s="187"/>
      <c r="BC186" s="152">
        <v>42654</v>
      </c>
      <c r="BD186" s="186">
        <v>3.98</v>
      </c>
      <c r="BE186" s="49"/>
      <c r="BF186" s="187"/>
      <c r="BG186" s="152">
        <v>42654</v>
      </c>
      <c r="BH186" s="186">
        <v>7.5309999999999997</v>
      </c>
      <c r="BI186" s="49"/>
      <c r="BJ186" s="186"/>
      <c r="BK186" s="152">
        <v>42654</v>
      </c>
      <c r="BL186" s="186">
        <v>3.1709999999999998</v>
      </c>
      <c r="BM186" s="186"/>
      <c r="BN186" s="187"/>
      <c r="BO186" s="152">
        <v>42654</v>
      </c>
      <c r="BP186" s="186">
        <v>3.41</v>
      </c>
      <c r="BQ186" s="49"/>
      <c r="BR186" s="186"/>
      <c r="BS186" s="152">
        <v>42654</v>
      </c>
      <c r="BT186" s="186">
        <v>3.9539999999999997</v>
      </c>
      <c r="BU186" s="49"/>
      <c r="BV186" s="186"/>
      <c r="BW186" s="152">
        <v>42654</v>
      </c>
      <c r="BX186" s="186"/>
      <c r="BY186" s="186"/>
      <c r="BZ186" s="187"/>
      <c r="CA186" s="152">
        <v>42654</v>
      </c>
      <c r="CB186" s="186">
        <v>3.4750000000000001</v>
      </c>
      <c r="CC186" s="49"/>
      <c r="CD186" s="187"/>
      <c r="CE186" s="152">
        <v>42654</v>
      </c>
      <c r="CF186" s="186">
        <v>3.927</v>
      </c>
      <c r="CG186" s="49"/>
      <c r="CH186" s="186"/>
      <c r="CI186" s="152">
        <v>42654</v>
      </c>
      <c r="CJ186" s="186">
        <v>3.5949999999999998</v>
      </c>
      <c r="CK186" s="186"/>
      <c r="CL186" s="187"/>
      <c r="CM186" s="152">
        <v>42654</v>
      </c>
      <c r="CN186" s="186"/>
      <c r="CO186" s="49"/>
      <c r="CP186" s="186"/>
      <c r="CQ186" s="152">
        <v>42654</v>
      </c>
      <c r="CR186" s="186">
        <v>2.972</v>
      </c>
      <c r="CS186" s="186"/>
      <c r="CT186" s="187"/>
      <c r="CU186" s="152">
        <v>42654</v>
      </c>
      <c r="CV186" s="186">
        <v>3.2080000000000002</v>
      </c>
      <c r="CW186" s="49"/>
      <c r="CX186" s="187"/>
      <c r="CY186" s="152">
        <v>42654</v>
      </c>
      <c r="CZ186" s="186">
        <v>3.2720000000000002</v>
      </c>
      <c r="DA186" s="49"/>
      <c r="DB186" s="186"/>
      <c r="DC186" s="152">
        <v>42654</v>
      </c>
      <c r="DD186" s="186">
        <v>3.55</v>
      </c>
      <c r="DE186" s="186"/>
      <c r="DF186" s="190"/>
      <c r="DG186" s="194">
        <v>42654</v>
      </c>
      <c r="DH186" s="247">
        <v>3.6349999999999998</v>
      </c>
      <c r="DI186" s="191"/>
      <c r="DJ186" s="187"/>
      <c r="DK186" s="152">
        <v>42654</v>
      </c>
      <c r="DL186" s="186"/>
      <c r="DM186" s="49"/>
      <c r="DN186" s="186"/>
      <c r="DO186" s="152">
        <v>42654</v>
      </c>
      <c r="DP186" s="186"/>
      <c r="DQ186" s="186"/>
      <c r="DR186" s="187"/>
      <c r="DS186" s="152">
        <v>42654</v>
      </c>
      <c r="DT186" s="186">
        <v>2.5990000000000002</v>
      </c>
      <c r="DU186" s="49"/>
      <c r="DV186" s="187"/>
      <c r="DW186" s="152">
        <v>42654</v>
      </c>
      <c r="DX186" s="186">
        <v>2.7149999999999999</v>
      </c>
      <c r="DY186" s="49"/>
      <c r="DZ186" s="187"/>
      <c r="EA186" s="152">
        <v>42654</v>
      </c>
      <c r="EB186" s="186">
        <v>2.8040000000000003</v>
      </c>
      <c r="EC186" s="49"/>
      <c r="ED186" s="186"/>
      <c r="EE186" s="152">
        <v>42654</v>
      </c>
      <c r="EF186" s="186">
        <v>2.879</v>
      </c>
      <c r="EG186" s="186"/>
      <c r="EH186" s="187"/>
      <c r="EI186" s="152">
        <v>42654</v>
      </c>
      <c r="EJ186" s="186">
        <v>2.9489999999999998</v>
      </c>
      <c r="EK186" s="49"/>
      <c r="EL186" s="187"/>
      <c r="EM186" s="152">
        <v>42654</v>
      </c>
      <c r="EN186" s="186">
        <v>3.2669999999999999</v>
      </c>
      <c r="EO186" s="49"/>
      <c r="EP186" s="187"/>
      <c r="EQ186" s="152">
        <v>42654</v>
      </c>
      <c r="ER186" s="186">
        <v>3.427</v>
      </c>
      <c r="ES186" s="49"/>
      <c r="ET186" s="187"/>
      <c r="EU186" s="152">
        <v>42654</v>
      </c>
      <c r="EV186" s="186">
        <v>4.0640000000000001</v>
      </c>
      <c r="EW186" s="49"/>
      <c r="EX186" s="186"/>
      <c r="EY186" s="152">
        <v>42654</v>
      </c>
      <c r="EZ186" s="63"/>
      <c r="FA186" s="186"/>
      <c r="FB186" s="187"/>
      <c r="FC186" s="152">
        <v>42654</v>
      </c>
      <c r="FD186" s="186"/>
      <c r="FE186" s="49"/>
      <c r="FF186" s="186"/>
      <c r="FG186" s="152">
        <v>42654</v>
      </c>
      <c r="FH186" s="186"/>
      <c r="FI186" s="186"/>
      <c r="FJ186" s="187"/>
      <c r="FK186" s="152">
        <v>42654</v>
      </c>
      <c r="FL186" s="186"/>
      <c r="FM186" s="49"/>
      <c r="FN186" s="186"/>
      <c r="FO186" s="152">
        <v>42654</v>
      </c>
      <c r="FP186" s="186">
        <v>3.0049999999999999</v>
      </c>
      <c r="FQ186" s="186"/>
      <c r="FR186" s="187"/>
      <c r="FS186" s="152">
        <v>42654</v>
      </c>
      <c r="FT186" s="186">
        <v>3.516</v>
      </c>
      <c r="FU186" s="186"/>
      <c r="FV186" s="187"/>
      <c r="FW186" s="152">
        <v>42654</v>
      </c>
      <c r="FX186" s="186">
        <v>3.6070000000000002</v>
      </c>
      <c r="FY186" s="186"/>
      <c r="FZ186" s="187"/>
      <c r="GA186" s="152">
        <v>42654</v>
      </c>
      <c r="GB186" s="186">
        <v>4.2220000000000004</v>
      </c>
      <c r="GC186" s="186"/>
      <c r="GD186" s="187"/>
      <c r="GE186" s="152">
        <v>42654</v>
      </c>
      <c r="GF186" s="186"/>
      <c r="GG186" s="49"/>
      <c r="GH186" s="186"/>
      <c r="GI186" s="152">
        <v>42654</v>
      </c>
      <c r="GJ186" s="186"/>
      <c r="GK186" s="186"/>
      <c r="GL186" s="187"/>
      <c r="GM186" s="152">
        <v>42654</v>
      </c>
      <c r="GN186" s="186"/>
      <c r="GO186" s="49"/>
      <c r="GP186" s="186"/>
      <c r="GQ186" s="152">
        <v>42654</v>
      </c>
      <c r="GR186" s="186">
        <v>2.948</v>
      </c>
      <c r="GS186" s="49"/>
      <c r="GT186" s="186"/>
      <c r="GU186" s="152">
        <v>42654</v>
      </c>
      <c r="GV186" s="186">
        <v>3.44</v>
      </c>
      <c r="GW186" s="49"/>
      <c r="GX186" s="186"/>
      <c r="GY186" s="152">
        <v>42654</v>
      </c>
      <c r="GZ186" s="186">
        <v>3.5960000000000001</v>
      </c>
      <c r="HA186" s="186"/>
      <c r="HB186" s="187"/>
      <c r="HC186" s="152">
        <v>42654</v>
      </c>
      <c r="HD186" s="186">
        <v>3.8050000000000002</v>
      </c>
      <c r="HE186" s="49"/>
      <c r="HF186" s="186"/>
      <c r="HG186" s="152">
        <v>42654</v>
      </c>
      <c r="HH186" s="186">
        <v>3.9649999999999999</v>
      </c>
      <c r="HI186" s="49"/>
      <c r="HJ186" s="187"/>
      <c r="HK186" s="152">
        <v>42654</v>
      </c>
      <c r="HL186" s="186">
        <v>4.4260000000000002</v>
      </c>
      <c r="HM186" s="49"/>
      <c r="HN186" s="186"/>
      <c r="HO186" s="152">
        <v>42654</v>
      </c>
      <c r="HP186" s="186"/>
      <c r="HQ186" s="186"/>
      <c r="HR186" s="187"/>
      <c r="HS186" s="152">
        <v>42654</v>
      </c>
      <c r="HT186" s="186">
        <v>3.1989999999999998</v>
      </c>
      <c r="HU186" s="49"/>
      <c r="HV186" s="187"/>
      <c r="HW186" s="152">
        <v>42654</v>
      </c>
      <c r="HX186" s="186">
        <v>3.7770000000000001</v>
      </c>
      <c r="HY186" s="49"/>
      <c r="HZ186" s="186"/>
      <c r="IA186" s="152">
        <v>42654</v>
      </c>
      <c r="IB186" s="186">
        <v>3.2370000000000001</v>
      </c>
      <c r="IC186" s="186"/>
      <c r="ID186" s="187"/>
      <c r="IE186" s="152">
        <v>42654</v>
      </c>
      <c r="IF186" s="186">
        <v>3.7029999999999998</v>
      </c>
      <c r="IG186" s="49"/>
      <c r="IH186" s="187"/>
      <c r="II186" s="152">
        <v>42654</v>
      </c>
      <c r="IJ186" s="186">
        <v>3.758</v>
      </c>
      <c r="IK186" s="49"/>
    </row>
    <row r="187" spans="2:245" x14ac:dyDescent="0.35">
      <c r="B187" s="187"/>
      <c r="C187" s="152">
        <v>42655</v>
      </c>
      <c r="D187" s="186"/>
      <c r="E187" s="186"/>
      <c r="F187" s="187"/>
      <c r="G187" s="152">
        <v>42655</v>
      </c>
      <c r="H187" s="186"/>
      <c r="I187" s="49"/>
      <c r="J187" s="186"/>
      <c r="K187" s="152">
        <v>42655</v>
      </c>
      <c r="L187" s="186">
        <v>2.6659999999999999</v>
      </c>
      <c r="M187" s="49"/>
      <c r="N187" s="187"/>
      <c r="O187" s="152">
        <v>42655</v>
      </c>
      <c r="P187" s="186">
        <v>2.6720000000000002</v>
      </c>
      <c r="Q187" s="49"/>
      <c r="R187" s="186"/>
      <c r="S187" s="152">
        <v>42655</v>
      </c>
      <c r="T187" s="186">
        <v>2.9409999999999998</v>
      </c>
      <c r="U187" s="186"/>
      <c r="V187" s="187"/>
      <c r="W187" s="152">
        <v>42655</v>
      </c>
      <c r="X187" s="186">
        <v>3.2130000000000001</v>
      </c>
      <c r="Y187" s="49"/>
      <c r="Z187" s="186"/>
      <c r="AA187" s="152">
        <v>42655</v>
      </c>
      <c r="AB187" s="186">
        <v>3.4779999999999998</v>
      </c>
      <c r="AC187" s="49"/>
      <c r="AD187" s="186"/>
      <c r="AE187" s="152">
        <v>42655</v>
      </c>
      <c r="AF187" s="186"/>
      <c r="AG187" s="186"/>
      <c r="AH187" s="187"/>
      <c r="AI187" s="152">
        <v>42655</v>
      </c>
      <c r="AJ187" s="186"/>
      <c r="AK187" s="49"/>
      <c r="AL187" s="186"/>
      <c r="AM187" s="152">
        <v>42655</v>
      </c>
      <c r="AN187" s="186"/>
      <c r="AO187" s="49"/>
      <c r="AP187" s="186"/>
      <c r="AQ187" s="152">
        <v>42655</v>
      </c>
      <c r="AR187" s="186">
        <v>3.3279999999999998</v>
      </c>
      <c r="AS187" s="49"/>
      <c r="AT187" s="186"/>
      <c r="AU187" s="152">
        <v>42655</v>
      </c>
      <c r="AV187" s="186">
        <v>3.4169999999999998</v>
      </c>
      <c r="AW187" s="186"/>
      <c r="AX187" s="187"/>
      <c r="AY187" s="152">
        <v>42655</v>
      </c>
      <c r="AZ187" s="186">
        <v>3.71</v>
      </c>
      <c r="BA187" s="49"/>
      <c r="BB187" s="187"/>
      <c r="BC187" s="152">
        <v>42655</v>
      </c>
      <c r="BD187" s="186">
        <v>3.9980000000000002</v>
      </c>
      <c r="BE187" s="49"/>
      <c r="BF187" s="187"/>
      <c r="BG187" s="152">
        <v>42655</v>
      </c>
      <c r="BH187" s="186"/>
      <c r="BI187" s="49"/>
      <c r="BJ187" s="186"/>
      <c r="BK187" s="152">
        <v>42655</v>
      </c>
      <c r="BL187" s="186">
        <v>3.1920000000000002</v>
      </c>
      <c r="BM187" s="186"/>
      <c r="BN187" s="187"/>
      <c r="BO187" s="152">
        <v>42655</v>
      </c>
      <c r="BP187" s="186">
        <v>3.4260000000000002</v>
      </c>
      <c r="BQ187" s="49"/>
      <c r="BR187" s="186"/>
      <c r="BS187" s="152">
        <v>42655</v>
      </c>
      <c r="BT187" s="186">
        <v>3.9939999999999998</v>
      </c>
      <c r="BU187" s="49"/>
      <c r="BV187" s="186"/>
      <c r="BW187" s="152">
        <v>42655</v>
      </c>
      <c r="BX187" s="186"/>
      <c r="BY187" s="186"/>
      <c r="BZ187" s="187"/>
      <c r="CA187" s="152">
        <v>42655</v>
      </c>
      <c r="CB187" s="186">
        <v>3.52</v>
      </c>
      <c r="CC187" s="49"/>
      <c r="CD187" s="187"/>
      <c r="CE187" s="152">
        <v>42655</v>
      </c>
      <c r="CF187" s="186">
        <v>3.9379999999999997</v>
      </c>
      <c r="CG187" s="49"/>
      <c r="CH187" s="186"/>
      <c r="CI187" s="152">
        <v>42655</v>
      </c>
      <c r="CJ187" s="186">
        <v>3.6230000000000002</v>
      </c>
      <c r="CK187" s="186"/>
      <c r="CL187" s="187"/>
      <c r="CM187" s="152">
        <v>42655</v>
      </c>
      <c r="CN187" s="186"/>
      <c r="CO187" s="49"/>
      <c r="CP187" s="186"/>
      <c r="CQ187" s="152">
        <v>42655</v>
      </c>
      <c r="CR187" s="186">
        <v>2.9809999999999999</v>
      </c>
      <c r="CS187" s="186"/>
      <c r="CT187" s="187"/>
      <c r="CU187" s="152">
        <v>42655</v>
      </c>
      <c r="CV187" s="186">
        <v>3.23</v>
      </c>
      <c r="CW187" s="49"/>
      <c r="CX187" s="187"/>
      <c r="CY187" s="152">
        <v>42655</v>
      </c>
      <c r="CZ187" s="186">
        <v>3.2970000000000002</v>
      </c>
      <c r="DA187" s="49"/>
      <c r="DB187" s="186"/>
      <c r="DC187" s="152">
        <v>42655</v>
      </c>
      <c r="DD187" s="186">
        <v>3.577</v>
      </c>
      <c r="DE187" s="186"/>
      <c r="DF187" s="190"/>
      <c r="DG187" s="194">
        <v>42655</v>
      </c>
      <c r="DH187" s="247">
        <v>3.702</v>
      </c>
      <c r="DI187" s="191"/>
      <c r="DJ187" s="187"/>
      <c r="DK187" s="152">
        <v>42655</v>
      </c>
      <c r="DL187" s="186"/>
      <c r="DM187" s="49"/>
      <c r="DN187" s="186"/>
      <c r="DO187" s="152">
        <v>42655</v>
      </c>
      <c r="DP187" s="186"/>
      <c r="DQ187" s="186"/>
      <c r="DR187" s="187"/>
      <c r="DS187" s="152">
        <v>42655</v>
      </c>
      <c r="DT187" s="186">
        <v>2.609</v>
      </c>
      <c r="DU187" s="49"/>
      <c r="DV187" s="187"/>
      <c r="DW187" s="152">
        <v>42655</v>
      </c>
      <c r="DX187" s="186">
        <v>2.7439999999999998</v>
      </c>
      <c r="DY187" s="49"/>
      <c r="DZ187" s="187"/>
      <c r="EA187" s="152">
        <v>42655</v>
      </c>
      <c r="EB187" s="186">
        <v>2.8279999999999998</v>
      </c>
      <c r="EC187" s="49"/>
      <c r="ED187" s="186"/>
      <c r="EE187" s="152">
        <v>42655</v>
      </c>
      <c r="EF187" s="186">
        <v>2.9089999999999998</v>
      </c>
      <c r="EG187" s="186"/>
      <c r="EH187" s="187"/>
      <c r="EI187" s="152">
        <v>42655</v>
      </c>
      <c r="EJ187" s="186">
        <v>2.9729999999999999</v>
      </c>
      <c r="EK187" s="49"/>
      <c r="EL187" s="187"/>
      <c r="EM187" s="152">
        <v>42655</v>
      </c>
      <c r="EN187" s="186">
        <v>3.2909999999999999</v>
      </c>
      <c r="EO187" s="49"/>
      <c r="EP187" s="187"/>
      <c r="EQ187" s="152">
        <v>42655</v>
      </c>
      <c r="ER187" s="186">
        <v>3.4369999999999998</v>
      </c>
      <c r="ES187" s="49"/>
      <c r="ET187" s="187"/>
      <c r="EU187" s="152">
        <v>42655</v>
      </c>
      <c r="EV187" s="186">
        <v>4.0860000000000003</v>
      </c>
      <c r="EW187" s="49"/>
      <c r="EX187" s="186"/>
      <c r="EY187" s="152">
        <v>42655</v>
      </c>
      <c r="EZ187" s="63"/>
      <c r="FA187" s="186"/>
      <c r="FB187" s="187"/>
      <c r="FC187" s="152">
        <v>42655</v>
      </c>
      <c r="FD187" s="186"/>
      <c r="FE187" s="49"/>
      <c r="FF187" s="186"/>
      <c r="FG187" s="152">
        <v>42655</v>
      </c>
      <c r="FH187" s="186"/>
      <c r="FI187" s="186"/>
      <c r="FJ187" s="187"/>
      <c r="FK187" s="152">
        <v>42655</v>
      </c>
      <c r="FL187" s="186"/>
      <c r="FM187" s="49"/>
      <c r="FN187" s="186"/>
      <c r="FO187" s="152">
        <v>42655</v>
      </c>
      <c r="FP187" s="186">
        <v>3.0270000000000001</v>
      </c>
      <c r="FQ187" s="186"/>
      <c r="FR187" s="187"/>
      <c r="FS187" s="152">
        <v>42655</v>
      </c>
      <c r="FT187" s="186">
        <v>3.5470000000000002</v>
      </c>
      <c r="FU187" s="186"/>
      <c r="FV187" s="187"/>
      <c r="FW187" s="152">
        <v>42655</v>
      </c>
      <c r="FX187" s="186">
        <v>3.649</v>
      </c>
      <c r="FY187" s="186"/>
      <c r="FZ187" s="187"/>
      <c r="GA187" s="152">
        <v>42655</v>
      </c>
      <c r="GB187" s="186">
        <v>4.2300000000000004</v>
      </c>
      <c r="GC187" s="186"/>
      <c r="GD187" s="187"/>
      <c r="GE187" s="152">
        <v>42655</v>
      </c>
      <c r="GF187" s="186"/>
      <c r="GG187" s="49"/>
      <c r="GH187" s="186"/>
      <c r="GI187" s="152">
        <v>42655</v>
      </c>
      <c r="GJ187" s="186"/>
      <c r="GK187" s="186"/>
      <c r="GL187" s="187"/>
      <c r="GM187" s="152">
        <v>42655</v>
      </c>
      <c r="GN187" s="186"/>
      <c r="GO187" s="49"/>
      <c r="GP187" s="186"/>
      <c r="GQ187" s="152">
        <v>42655</v>
      </c>
      <c r="GR187" s="186">
        <v>2.9470000000000001</v>
      </c>
      <c r="GS187" s="49"/>
      <c r="GT187" s="186"/>
      <c r="GU187" s="152">
        <v>42655</v>
      </c>
      <c r="GV187" s="186">
        <v>3.4699999999999998</v>
      </c>
      <c r="GW187" s="49"/>
      <c r="GX187" s="186"/>
      <c r="GY187" s="152">
        <v>42655</v>
      </c>
      <c r="GZ187" s="186">
        <v>3.621</v>
      </c>
      <c r="HA187" s="186"/>
      <c r="HB187" s="187"/>
      <c r="HC187" s="152">
        <v>42655</v>
      </c>
      <c r="HD187" s="186">
        <v>3.839</v>
      </c>
      <c r="HE187" s="49"/>
      <c r="HF187" s="186"/>
      <c r="HG187" s="152">
        <v>42655</v>
      </c>
      <c r="HH187" s="186">
        <v>3.9939999999999998</v>
      </c>
      <c r="HI187" s="49"/>
      <c r="HJ187" s="187"/>
      <c r="HK187" s="152">
        <v>42655</v>
      </c>
      <c r="HL187" s="186">
        <v>4.4740000000000002</v>
      </c>
      <c r="HM187" s="49"/>
      <c r="HN187" s="186"/>
      <c r="HO187" s="152">
        <v>42655</v>
      </c>
      <c r="HP187" s="186"/>
      <c r="HQ187" s="186"/>
      <c r="HR187" s="187"/>
      <c r="HS187" s="152">
        <v>42655</v>
      </c>
      <c r="HT187" s="186">
        <v>3.2130000000000001</v>
      </c>
      <c r="HU187" s="49"/>
      <c r="HV187" s="187"/>
      <c r="HW187" s="152">
        <v>42655</v>
      </c>
      <c r="HX187" s="186">
        <v>3.8289999999999997</v>
      </c>
      <c r="HY187" s="49"/>
      <c r="HZ187" s="186"/>
      <c r="IA187" s="152">
        <v>42655</v>
      </c>
      <c r="IB187" s="186">
        <v>3.254</v>
      </c>
      <c r="IC187" s="186"/>
      <c r="ID187" s="187"/>
      <c r="IE187" s="152">
        <v>42655</v>
      </c>
      <c r="IF187" s="186">
        <v>3.7199999999999998</v>
      </c>
      <c r="IG187" s="49"/>
      <c r="IH187" s="187"/>
      <c r="II187" s="152">
        <v>42655</v>
      </c>
      <c r="IJ187" s="186">
        <v>3.8159999999999998</v>
      </c>
      <c r="IK187" s="49"/>
    </row>
    <row r="188" spans="2:245" x14ac:dyDescent="0.35">
      <c r="B188" s="187"/>
      <c r="C188" s="152">
        <v>42656</v>
      </c>
      <c r="D188" s="186"/>
      <c r="E188" s="186"/>
      <c r="F188" s="187"/>
      <c r="G188" s="152">
        <v>42656</v>
      </c>
      <c r="H188" s="186"/>
      <c r="I188" s="49"/>
      <c r="J188" s="186"/>
      <c r="K188" s="152">
        <v>42656</v>
      </c>
      <c r="L188" s="186">
        <v>2.82</v>
      </c>
      <c r="M188" s="49"/>
      <c r="N188" s="187"/>
      <c r="O188" s="152">
        <v>42656</v>
      </c>
      <c r="P188" s="186">
        <v>2.6859999999999999</v>
      </c>
      <c r="Q188" s="49"/>
      <c r="R188" s="186"/>
      <c r="S188" s="152">
        <v>42656</v>
      </c>
      <c r="T188" s="186">
        <v>2.8970000000000002</v>
      </c>
      <c r="U188" s="186"/>
      <c r="V188" s="187"/>
      <c r="W188" s="152">
        <v>42656</v>
      </c>
      <c r="X188" s="186">
        <v>3.1949999999999998</v>
      </c>
      <c r="Y188" s="49"/>
      <c r="Z188" s="186"/>
      <c r="AA188" s="152">
        <v>42656</v>
      </c>
      <c r="AB188" s="186">
        <v>3.4289999999999998</v>
      </c>
      <c r="AC188" s="49"/>
      <c r="AD188" s="186"/>
      <c r="AE188" s="152">
        <v>42656</v>
      </c>
      <c r="AF188" s="186"/>
      <c r="AG188" s="186"/>
      <c r="AH188" s="187"/>
      <c r="AI188" s="152">
        <v>42656</v>
      </c>
      <c r="AJ188" s="186"/>
      <c r="AK188" s="49"/>
      <c r="AL188" s="186"/>
      <c r="AM188" s="152">
        <v>42656</v>
      </c>
      <c r="AN188" s="186"/>
      <c r="AO188" s="49"/>
      <c r="AP188" s="186"/>
      <c r="AQ188" s="152">
        <v>42656</v>
      </c>
      <c r="AR188" s="186">
        <v>3.2879999999999998</v>
      </c>
      <c r="AS188" s="49"/>
      <c r="AT188" s="186"/>
      <c r="AU188" s="152">
        <v>42656</v>
      </c>
      <c r="AV188" s="186">
        <v>3.3730000000000002</v>
      </c>
      <c r="AW188" s="186"/>
      <c r="AX188" s="187"/>
      <c r="AY188" s="152">
        <v>42656</v>
      </c>
      <c r="AZ188" s="186">
        <v>3.6680000000000001</v>
      </c>
      <c r="BA188" s="49"/>
      <c r="BB188" s="187"/>
      <c r="BC188" s="152">
        <v>42656</v>
      </c>
      <c r="BD188" s="186">
        <v>3.948</v>
      </c>
      <c r="BE188" s="49"/>
      <c r="BF188" s="187"/>
      <c r="BG188" s="152">
        <v>42656</v>
      </c>
      <c r="BH188" s="186"/>
      <c r="BI188" s="49"/>
      <c r="BJ188" s="186"/>
      <c r="BK188" s="152">
        <v>42656</v>
      </c>
      <c r="BL188" s="186">
        <v>3.153</v>
      </c>
      <c r="BM188" s="186"/>
      <c r="BN188" s="187"/>
      <c r="BO188" s="152">
        <v>42656</v>
      </c>
      <c r="BP188" s="186">
        <v>3.387</v>
      </c>
      <c r="BQ188" s="49"/>
      <c r="BR188" s="186"/>
      <c r="BS188" s="152">
        <v>42656</v>
      </c>
      <c r="BT188" s="186">
        <v>3.9409999999999998</v>
      </c>
      <c r="BU188" s="49"/>
      <c r="BV188" s="186"/>
      <c r="BW188" s="152">
        <v>42656</v>
      </c>
      <c r="BX188" s="186"/>
      <c r="BY188" s="186"/>
      <c r="BZ188" s="187"/>
      <c r="CA188" s="152">
        <v>42656</v>
      </c>
      <c r="CB188" s="186">
        <v>3.4859999999999998</v>
      </c>
      <c r="CC188" s="49"/>
      <c r="CD188" s="187"/>
      <c r="CE188" s="152">
        <v>42656</v>
      </c>
      <c r="CF188" s="186">
        <v>3.8929999999999998</v>
      </c>
      <c r="CG188" s="49"/>
      <c r="CH188" s="186"/>
      <c r="CI188" s="152">
        <v>42656</v>
      </c>
      <c r="CJ188" s="186">
        <v>3.593</v>
      </c>
      <c r="CK188" s="186"/>
      <c r="CL188" s="187"/>
      <c r="CM188" s="152">
        <v>42656</v>
      </c>
      <c r="CN188" s="186"/>
      <c r="CO188" s="49"/>
      <c r="CP188" s="186"/>
      <c r="CQ188" s="152">
        <v>42656</v>
      </c>
      <c r="CR188" s="186">
        <v>2.9649999999999999</v>
      </c>
      <c r="CS188" s="186"/>
      <c r="CT188" s="187"/>
      <c r="CU188" s="152">
        <v>42656</v>
      </c>
      <c r="CV188" s="186">
        <v>3.2120000000000002</v>
      </c>
      <c r="CW188" s="49"/>
      <c r="CX188" s="187"/>
      <c r="CY188" s="152">
        <v>42656</v>
      </c>
      <c r="CZ188" s="186">
        <v>3.2530000000000001</v>
      </c>
      <c r="DA188" s="49"/>
      <c r="DB188" s="186"/>
      <c r="DC188" s="152">
        <v>42656</v>
      </c>
      <c r="DD188" s="186">
        <v>3.536</v>
      </c>
      <c r="DE188" s="186"/>
      <c r="DF188" s="190"/>
      <c r="DG188" s="194">
        <v>42656</v>
      </c>
      <c r="DH188" s="247">
        <v>3.7330000000000001</v>
      </c>
      <c r="DI188" s="191"/>
      <c r="DJ188" s="187"/>
      <c r="DK188" s="152">
        <v>42656</v>
      </c>
      <c r="DL188" s="186"/>
      <c r="DM188" s="49"/>
      <c r="DN188" s="186"/>
      <c r="DO188" s="152">
        <v>42656</v>
      </c>
      <c r="DP188" s="186"/>
      <c r="DQ188" s="186"/>
      <c r="DR188" s="187"/>
      <c r="DS188" s="152">
        <v>42656</v>
      </c>
      <c r="DT188" s="186">
        <v>2.6070000000000002</v>
      </c>
      <c r="DU188" s="49"/>
      <c r="DV188" s="187"/>
      <c r="DW188" s="152">
        <v>42656</v>
      </c>
      <c r="DX188" s="186">
        <v>2.7010000000000001</v>
      </c>
      <c r="DY188" s="49"/>
      <c r="DZ188" s="187"/>
      <c r="EA188" s="152">
        <v>42656</v>
      </c>
      <c r="EB188" s="186">
        <v>2.79</v>
      </c>
      <c r="EC188" s="49"/>
      <c r="ED188" s="186"/>
      <c r="EE188" s="152">
        <v>42656</v>
      </c>
      <c r="EF188" s="186">
        <v>2.8689999999999998</v>
      </c>
      <c r="EG188" s="186"/>
      <c r="EH188" s="187"/>
      <c r="EI188" s="152">
        <v>42656</v>
      </c>
      <c r="EJ188" s="186">
        <v>2.9329999999999998</v>
      </c>
      <c r="EK188" s="49"/>
      <c r="EL188" s="187"/>
      <c r="EM188" s="152">
        <v>42656</v>
      </c>
      <c r="EN188" s="186">
        <v>3.2800000000000002</v>
      </c>
      <c r="EO188" s="49"/>
      <c r="EP188" s="187"/>
      <c r="EQ188" s="152">
        <v>42656</v>
      </c>
      <c r="ER188" s="186">
        <v>3.411</v>
      </c>
      <c r="ES188" s="49"/>
      <c r="ET188" s="187"/>
      <c r="EU188" s="152">
        <v>42656</v>
      </c>
      <c r="EV188" s="186">
        <v>4.0579999999999998</v>
      </c>
      <c r="EW188" s="49"/>
      <c r="EX188" s="186"/>
      <c r="EY188" s="152">
        <v>42656</v>
      </c>
      <c r="EZ188" s="63"/>
      <c r="FA188" s="186"/>
      <c r="FB188" s="187"/>
      <c r="FC188" s="152">
        <v>42656</v>
      </c>
      <c r="FD188" s="186"/>
      <c r="FE188" s="49"/>
      <c r="FF188" s="186"/>
      <c r="FG188" s="152">
        <v>42656</v>
      </c>
      <c r="FH188" s="186"/>
      <c r="FI188" s="186"/>
      <c r="FJ188" s="187"/>
      <c r="FK188" s="152">
        <v>42656</v>
      </c>
      <c r="FL188" s="186"/>
      <c r="FM188" s="49"/>
      <c r="FN188" s="186"/>
      <c r="FO188" s="152">
        <v>42656</v>
      </c>
      <c r="FP188" s="186">
        <v>2.988</v>
      </c>
      <c r="FQ188" s="186"/>
      <c r="FR188" s="187"/>
      <c r="FS188" s="152">
        <v>42656</v>
      </c>
      <c r="FT188" s="186">
        <v>3.5030000000000001</v>
      </c>
      <c r="FU188" s="186"/>
      <c r="FV188" s="187"/>
      <c r="FW188" s="152">
        <v>42656</v>
      </c>
      <c r="FX188" s="186">
        <v>3.5949999999999998</v>
      </c>
      <c r="FY188" s="186"/>
      <c r="FZ188" s="187"/>
      <c r="GA188" s="152">
        <v>42656</v>
      </c>
      <c r="GB188" s="186">
        <v>4.17</v>
      </c>
      <c r="GC188" s="186"/>
      <c r="GD188" s="187"/>
      <c r="GE188" s="152">
        <v>42656</v>
      </c>
      <c r="GF188" s="186"/>
      <c r="GG188" s="49"/>
      <c r="GH188" s="186"/>
      <c r="GI188" s="152">
        <v>42656</v>
      </c>
      <c r="GJ188" s="186"/>
      <c r="GK188" s="186"/>
      <c r="GL188" s="187"/>
      <c r="GM188" s="152">
        <v>42656</v>
      </c>
      <c r="GN188" s="186"/>
      <c r="GO188" s="49"/>
      <c r="GP188" s="186"/>
      <c r="GQ188" s="152">
        <v>42656</v>
      </c>
      <c r="GR188" s="186">
        <v>2.9119999999999999</v>
      </c>
      <c r="GS188" s="49"/>
      <c r="GT188" s="186"/>
      <c r="GU188" s="152">
        <v>42656</v>
      </c>
      <c r="GV188" s="186">
        <v>3.4329999999999998</v>
      </c>
      <c r="GW188" s="49"/>
      <c r="GX188" s="186"/>
      <c r="GY188" s="152">
        <v>42656</v>
      </c>
      <c r="GZ188" s="186">
        <v>3.6029999999999998</v>
      </c>
      <c r="HA188" s="186"/>
      <c r="HB188" s="187"/>
      <c r="HC188" s="152">
        <v>42656</v>
      </c>
      <c r="HD188" s="186">
        <v>3.7960000000000003</v>
      </c>
      <c r="HE188" s="49"/>
      <c r="HF188" s="186"/>
      <c r="HG188" s="152">
        <v>42656</v>
      </c>
      <c r="HH188" s="186">
        <v>3.948</v>
      </c>
      <c r="HI188" s="49"/>
      <c r="HJ188" s="187"/>
      <c r="HK188" s="152">
        <v>42656</v>
      </c>
      <c r="HL188" s="186">
        <v>4.4160000000000004</v>
      </c>
      <c r="HM188" s="49"/>
      <c r="HN188" s="186"/>
      <c r="HO188" s="152">
        <v>42656</v>
      </c>
      <c r="HP188" s="186"/>
      <c r="HQ188" s="186"/>
      <c r="HR188" s="187"/>
      <c r="HS188" s="152">
        <v>42656</v>
      </c>
      <c r="HT188" s="186">
        <v>3.1560000000000001</v>
      </c>
      <c r="HU188" s="49"/>
      <c r="HV188" s="187"/>
      <c r="HW188" s="152">
        <v>42656</v>
      </c>
      <c r="HX188" s="186">
        <v>3.7810000000000001</v>
      </c>
      <c r="HY188" s="49"/>
      <c r="HZ188" s="186"/>
      <c r="IA188" s="152">
        <v>42656</v>
      </c>
      <c r="IB188" s="186">
        <v>3.2149999999999999</v>
      </c>
      <c r="IC188" s="186"/>
      <c r="ID188" s="187"/>
      <c r="IE188" s="152">
        <v>42656</v>
      </c>
      <c r="IF188" s="186">
        <v>3.68</v>
      </c>
      <c r="IG188" s="49"/>
      <c r="IH188" s="187"/>
      <c r="II188" s="152">
        <v>42656</v>
      </c>
      <c r="IJ188" s="186">
        <v>3.778</v>
      </c>
      <c r="IK188" s="49"/>
    </row>
    <row r="189" spans="2:245" x14ac:dyDescent="0.35">
      <c r="B189" s="187"/>
      <c r="C189" s="152">
        <v>42657</v>
      </c>
      <c r="D189" s="186"/>
      <c r="E189" s="186"/>
      <c r="F189" s="187"/>
      <c r="G189" s="152">
        <v>42657</v>
      </c>
      <c r="H189" s="186"/>
      <c r="I189" s="49"/>
      <c r="J189" s="186"/>
      <c r="K189" s="152">
        <v>42657</v>
      </c>
      <c r="L189" s="186">
        <v>2.653</v>
      </c>
      <c r="M189" s="49"/>
      <c r="N189" s="187"/>
      <c r="O189" s="152">
        <v>42657</v>
      </c>
      <c r="P189" s="186">
        <v>2.6909999999999998</v>
      </c>
      <c r="Q189" s="49"/>
      <c r="R189" s="186"/>
      <c r="S189" s="152">
        <v>42657</v>
      </c>
      <c r="T189" s="186">
        <v>2.919</v>
      </c>
      <c r="U189" s="186"/>
      <c r="V189" s="187"/>
      <c r="W189" s="152">
        <v>42657</v>
      </c>
      <c r="X189" s="186">
        <v>3.2130000000000001</v>
      </c>
      <c r="Y189" s="49"/>
      <c r="Z189" s="186"/>
      <c r="AA189" s="152">
        <v>42657</v>
      </c>
      <c r="AB189" s="186">
        <v>3.4489999999999998</v>
      </c>
      <c r="AC189" s="49"/>
      <c r="AD189" s="186"/>
      <c r="AE189" s="152">
        <v>42657</v>
      </c>
      <c r="AF189" s="186"/>
      <c r="AG189" s="186"/>
      <c r="AH189" s="187"/>
      <c r="AI189" s="152">
        <v>42657</v>
      </c>
      <c r="AJ189" s="186"/>
      <c r="AK189" s="49"/>
      <c r="AL189" s="186"/>
      <c r="AM189" s="152">
        <v>42657</v>
      </c>
      <c r="AN189" s="186"/>
      <c r="AO189" s="49"/>
      <c r="AP189" s="186"/>
      <c r="AQ189" s="152">
        <v>42657</v>
      </c>
      <c r="AR189" s="186">
        <v>3.3069999999999999</v>
      </c>
      <c r="AS189" s="49"/>
      <c r="AT189" s="186"/>
      <c r="AU189" s="152">
        <v>42657</v>
      </c>
      <c r="AV189" s="186">
        <v>3.39</v>
      </c>
      <c r="AW189" s="186"/>
      <c r="AX189" s="187"/>
      <c r="AY189" s="152">
        <v>42657</v>
      </c>
      <c r="AZ189" s="186">
        <v>3.6550000000000002</v>
      </c>
      <c r="BA189" s="49"/>
      <c r="BB189" s="187"/>
      <c r="BC189" s="152">
        <v>42657</v>
      </c>
      <c r="BD189" s="186">
        <v>3.968</v>
      </c>
      <c r="BE189" s="49"/>
      <c r="BF189" s="187"/>
      <c r="BG189" s="152">
        <v>42657</v>
      </c>
      <c r="BH189" s="186"/>
      <c r="BI189" s="49"/>
      <c r="BJ189" s="186"/>
      <c r="BK189" s="152">
        <v>42657</v>
      </c>
      <c r="BL189" s="186">
        <v>3.1720000000000002</v>
      </c>
      <c r="BM189" s="186"/>
      <c r="BN189" s="187"/>
      <c r="BO189" s="152">
        <v>42657</v>
      </c>
      <c r="BP189" s="186">
        <v>3.4039999999999999</v>
      </c>
      <c r="BQ189" s="49"/>
      <c r="BR189" s="186"/>
      <c r="BS189" s="152">
        <v>42657</v>
      </c>
      <c r="BT189" s="186">
        <v>3.9619999999999997</v>
      </c>
      <c r="BU189" s="49"/>
      <c r="BV189" s="186"/>
      <c r="BW189" s="152">
        <v>42657</v>
      </c>
      <c r="BX189" s="186"/>
      <c r="BY189" s="186"/>
      <c r="BZ189" s="187"/>
      <c r="CA189" s="152">
        <v>42657</v>
      </c>
      <c r="CB189" s="186">
        <v>3.5060000000000002</v>
      </c>
      <c r="CC189" s="49"/>
      <c r="CD189" s="187"/>
      <c r="CE189" s="152">
        <v>42657</v>
      </c>
      <c r="CF189" s="186">
        <v>3.9159999999999999</v>
      </c>
      <c r="CG189" s="49"/>
      <c r="CH189" s="186"/>
      <c r="CI189" s="152">
        <v>42657</v>
      </c>
      <c r="CJ189" s="186">
        <v>3.6139999999999999</v>
      </c>
      <c r="CK189" s="186"/>
      <c r="CL189" s="187"/>
      <c r="CM189" s="152">
        <v>42657</v>
      </c>
      <c r="CN189" s="186"/>
      <c r="CO189" s="49"/>
      <c r="CP189" s="186"/>
      <c r="CQ189" s="152">
        <v>42657</v>
      </c>
      <c r="CR189" s="186">
        <v>2.9379999999999997</v>
      </c>
      <c r="CS189" s="186"/>
      <c r="CT189" s="187"/>
      <c r="CU189" s="152">
        <v>42657</v>
      </c>
      <c r="CV189" s="186">
        <v>3.2229999999999999</v>
      </c>
      <c r="CW189" s="49"/>
      <c r="CX189" s="187"/>
      <c r="CY189" s="152">
        <v>42657</v>
      </c>
      <c r="CZ189" s="186">
        <v>3.2730000000000001</v>
      </c>
      <c r="DA189" s="49"/>
      <c r="DB189" s="186"/>
      <c r="DC189" s="152">
        <v>42657</v>
      </c>
      <c r="DD189" s="186">
        <v>3.5550000000000002</v>
      </c>
      <c r="DE189" s="186"/>
      <c r="DF189" s="190"/>
      <c r="DG189" s="194">
        <v>42657</v>
      </c>
      <c r="DH189" s="247">
        <v>3.68</v>
      </c>
      <c r="DI189" s="191"/>
      <c r="DJ189" s="187"/>
      <c r="DK189" s="152">
        <v>42657</v>
      </c>
      <c r="DL189" s="186"/>
      <c r="DM189" s="49"/>
      <c r="DN189" s="186"/>
      <c r="DO189" s="152">
        <v>42657</v>
      </c>
      <c r="DP189" s="186"/>
      <c r="DQ189" s="186"/>
      <c r="DR189" s="187"/>
      <c r="DS189" s="152">
        <v>42657</v>
      </c>
      <c r="DT189" s="186">
        <v>2.5750000000000002</v>
      </c>
      <c r="DU189" s="49"/>
      <c r="DV189" s="187"/>
      <c r="DW189" s="152">
        <v>42657</v>
      </c>
      <c r="DX189" s="186">
        <v>2.7189999999999999</v>
      </c>
      <c r="DY189" s="49"/>
      <c r="DZ189" s="187"/>
      <c r="EA189" s="152">
        <v>42657</v>
      </c>
      <c r="EB189" s="186">
        <v>2.81</v>
      </c>
      <c r="EC189" s="49"/>
      <c r="ED189" s="186"/>
      <c r="EE189" s="152">
        <v>42657</v>
      </c>
      <c r="EF189" s="186">
        <v>2.8879999999999999</v>
      </c>
      <c r="EG189" s="186"/>
      <c r="EH189" s="187"/>
      <c r="EI189" s="152">
        <v>42657</v>
      </c>
      <c r="EJ189" s="186">
        <v>2.9510000000000001</v>
      </c>
      <c r="EK189" s="49"/>
      <c r="EL189" s="187"/>
      <c r="EM189" s="152">
        <v>42657</v>
      </c>
      <c r="EN189" s="186">
        <v>3.2850000000000001</v>
      </c>
      <c r="EO189" s="49"/>
      <c r="EP189" s="187"/>
      <c r="EQ189" s="152">
        <v>42657</v>
      </c>
      <c r="ER189" s="186">
        <v>3.41</v>
      </c>
      <c r="ES189" s="49"/>
      <c r="ET189" s="187"/>
      <c r="EU189" s="152">
        <v>42657</v>
      </c>
      <c r="EV189" s="186">
        <v>4.0780000000000003</v>
      </c>
      <c r="EW189" s="49"/>
      <c r="EX189" s="186"/>
      <c r="EY189" s="152">
        <v>42657</v>
      </c>
      <c r="EZ189" s="63"/>
      <c r="FA189" s="186"/>
      <c r="FB189" s="187"/>
      <c r="FC189" s="152">
        <v>42657</v>
      </c>
      <c r="FD189" s="186"/>
      <c r="FE189" s="49"/>
      <c r="FF189" s="186"/>
      <c r="FG189" s="152">
        <v>42657</v>
      </c>
      <c r="FH189" s="186"/>
      <c r="FI189" s="186"/>
      <c r="FJ189" s="187"/>
      <c r="FK189" s="152">
        <v>42657</v>
      </c>
      <c r="FL189" s="186"/>
      <c r="FM189" s="49"/>
      <c r="FN189" s="186"/>
      <c r="FO189" s="152">
        <v>42657</v>
      </c>
      <c r="FP189" s="186">
        <v>3.0070000000000001</v>
      </c>
      <c r="FQ189" s="186"/>
      <c r="FR189" s="187"/>
      <c r="FS189" s="152">
        <v>42657</v>
      </c>
      <c r="FT189" s="186">
        <v>3.5230000000000001</v>
      </c>
      <c r="FU189" s="186"/>
      <c r="FV189" s="187"/>
      <c r="FW189" s="152">
        <v>42657</v>
      </c>
      <c r="FX189" s="186">
        <v>3.62</v>
      </c>
      <c r="FY189" s="186"/>
      <c r="FZ189" s="187"/>
      <c r="GA189" s="152">
        <v>42657</v>
      </c>
      <c r="GB189" s="186">
        <v>4.1909999999999998</v>
      </c>
      <c r="GC189" s="186"/>
      <c r="GD189" s="187"/>
      <c r="GE189" s="152">
        <v>42657</v>
      </c>
      <c r="GF189" s="186"/>
      <c r="GG189" s="49"/>
      <c r="GH189" s="186"/>
      <c r="GI189" s="152">
        <v>42657</v>
      </c>
      <c r="GJ189" s="186"/>
      <c r="GK189" s="186"/>
      <c r="GL189" s="187"/>
      <c r="GM189" s="152">
        <v>42657</v>
      </c>
      <c r="GN189" s="186"/>
      <c r="GO189" s="49"/>
      <c r="GP189" s="186"/>
      <c r="GQ189" s="152">
        <v>42657</v>
      </c>
      <c r="GR189" s="186">
        <v>2.92</v>
      </c>
      <c r="GS189" s="49"/>
      <c r="GT189" s="186"/>
      <c r="GU189" s="152">
        <v>42657</v>
      </c>
      <c r="GV189" s="186">
        <v>3.452</v>
      </c>
      <c r="GW189" s="49"/>
      <c r="GX189" s="186"/>
      <c r="GY189" s="152">
        <v>42657</v>
      </c>
      <c r="GZ189" s="186">
        <v>3.6179999999999999</v>
      </c>
      <c r="HA189" s="186"/>
      <c r="HB189" s="187"/>
      <c r="HC189" s="152">
        <v>42657</v>
      </c>
      <c r="HD189" s="186">
        <v>3.8159999999999998</v>
      </c>
      <c r="HE189" s="49"/>
      <c r="HF189" s="186"/>
      <c r="HG189" s="152">
        <v>42657</v>
      </c>
      <c r="HH189" s="186">
        <v>3.9699999999999998</v>
      </c>
      <c r="HI189" s="49"/>
      <c r="HJ189" s="187"/>
      <c r="HK189" s="152">
        <v>42657</v>
      </c>
      <c r="HL189" s="186">
        <v>4.4390000000000001</v>
      </c>
      <c r="HM189" s="49"/>
      <c r="HN189" s="186"/>
      <c r="HO189" s="152">
        <v>42657</v>
      </c>
      <c r="HP189" s="186"/>
      <c r="HQ189" s="186"/>
      <c r="HR189" s="187"/>
      <c r="HS189" s="152">
        <v>42657</v>
      </c>
      <c r="HT189" s="186">
        <v>3.1320000000000001</v>
      </c>
      <c r="HU189" s="49"/>
      <c r="HV189" s="187"/>
      <c r="HW189" s="152">
        <v>42657</v>
      </c>
      <c r="HX189" s="186">
        <v>3.8090000000000002</v>
      </c>
      <c r="HY189" s="49"/>
      <c r="HZ189" s="186"/>
      <c r="IA189" s="152">
        <v>42657</v>
      </c>
      <c r="IB189" s="186">
        <v>3.2330000000000001</v>
      </c>
      <c r="IC189" s="186"/>
      <c r="ID189" s="187"/>
      <c r="IE189" s="152">
        <v>42657</v>
      </c>
      <c r="IF189" s="186">
        <v>3.698</v>
      </c>
      <c r="IG189" s="49"/>
      <c r="IH189" s="187"/>
      <c r="II189" s="152">
        <v>42657</v>
      </c>
      <c r="IJ189" s="186">
        <v>3.7730000000000001</v>
      </c>
      <c r="IK189" s="49"/>
    </row>
    <row r="190" spans="2:245" x14ac:dyDescent="0.35">
      <c r="B190" s="187"/>
      <c r="C190" s="152">
        <v>42660</v>
      </c>
      <c r="D190" s="186"/>
      <c r="E190" s="186"/>
      <c r="F190" s="187"/>
      <c r="G190" s="152">
        <v>42660</v>
      </c>
      <c r="H190" s="186"/>
      <c r="I190" s="49"/>
      <c r="J190" s="186"/>
      <c r="K190" s="152">
        <v>42660</v>
      </c>
      <c r="L190" s="186">
        <v>2.8029999999999999</v>
      </c>
      <c r="M190" s="49"/>
      <c r="N190" s="187"/>
      <c r="O190" s="152">
        <v>42660</v>
      </c>
      <c r="P190" s="186">
        <v>2.7080000000000002</v>
      </c>
      <c r="Q190" s="49"/>
      <c r="R190" s="186"/>
      <c r="S190" s="152">
        <v>42660</v>
      </c>
      <c r="T190" s="186">
        <v>2.9329999999999998</v>
      </c>
      <c r="U190" s="186"/>
      <c r="V190" s="187"/>
      <c r="W190" s="152">
        <v>42660</v>
      </c>
      <c r="X190" s="186">
        <v>3.194</v>
      </c>
      <c r="Y190" s="49"/>
      <c r="Z190" s="186"/>
      <c r="AA190" s="152">
        <v>42660</v>
      </c>
      <c r="AB190" s="186">
        <v>3.4689999999999999</v>
      </c>
      <c r="AC190" s="49"/>
      <c r="AD190" s="186"/>
      <c r="AE190" s="152">
        <v>42660</v>
      </c>
      <c r="AF190" s="186"/>
      <c r="AG190" s="186"/>
      <c r="AH190" s="187"/>
      <c r="AI190" s="152">
        <v>42660</v>
      </c>
      <c r="AJ190" s="186"/>
      <c r="AK190" s="49"/>
      <c r="AL190" s="186"/>
      <c r="AM190" s="152">
        <v>42660</v>
      </c>
      <c r="AN190" s="186"/>
      <c r="AO190" s="49"/>
      <c r="AP190" s="186"/>
      <c r="AQ190" s="152">
        <v>42660</v>
      </c>
      <c r="AR190" s="186">
        <v>3.32</v>
      </c>
      <c r="AS190" s="49"/>
      <c r="AT190" s="186"/>
      <c r="AU190" s="152">
        <v>42660</v>
      </c>
      <c r="AV190" s="186">
        <v>3.4039999999999999</v>
      </c>
      <c r="AW190" s="186"/>
      <c r="AX190" s="187"/>
      <c r="AY190" s="152">
        <v>42660</v>
      </c>
      <c r="AZ190" s="186">
        <v>3.669</v>
      </c>
      <c r="BA190" s="49"/>
      <c r="BB190" s="187"/>
      <c r="BC190" s="152">
        <v>42660</v>
      </c>
      <c r="BD190" s="186">
        <v>3.9859999999999998</v>
      </c>
      <c r="BE190" s="49"/>
      <c r="BF190" s="187"/>
      <c r="BG190" s="152">
        <v>42660</v>
      </c>
      <c r="BH190" s="186"/>
      <c r="BI190" s="49"/>
      <c r="BJ190" s="186"/>
      <c r="BK190" s="152">
        <v>42660</v>
      </c>
      <c r="BL190" s="186">
        <v>3.1850000000000001</v>
      </c>
      <c r="BM190" s="186"/>
      <c r="BN190" s="187"/>
      <c r="BO190" s="152">
        <v>42660</v>
      </c>
      <c r="BP190" s="186">
        <v>3.42</v>
      </c>
      <c r="BQ190" s="49"/>
      <c r="BR190" s="186"/>
      <c r="BS190" s="152">
        <v>42660</v>
      </c>
      <c r="BT190" s="186">
        <v>3.98</v>
      </c>
      <c r="BU190" s="49"/>
      <c r="BV190" s="186"/>
      <c r="BW190" s="152">
        <v>42660</v>
      </c>
      <c r="BX190" s="186"/>
      <c r="BY190" s="186"/>
      <c r="BZ190" s="187"/>
      <c r="CA190" s="152">
        <v>42660</v>
      </c>
      <c r="CB190" s="186">
        <v>3.5209999999999999</v>
      </c>
      <c r="CC190" s="49"/>
      <c r="CD190" s="187"/>
      <c r="CE190" s="152">
        <v>42660</v>
      </c>
      <c r="CF190" s="186">
        <v>3.9350000000000001</v>
      </c>
      <c r="CG190" s="49"/>
      <c r="CH190" s="186"/>
      <c r="CI190" s="152">
        <v>42660</v>
      </c>
      <c r="CJ190" s="186">
        <v>3.6320000000000001</v>
      </c>
      <c r="CK190" s="186"/>
      <c r="CL190" s="187"/>
      <c r="CM190" s="152">
        <v>42660</v>
      </c>
      <c r="CN190" s="186"/>
      <c r="CO190" s="49"/>
      <c r="CP190" s="186"/>
      <c r="CQ190" s="152">
        <v>42660</v>
      </c>
      <c r="CR190" s="186">
        <v>2.9670000000000001</v>
      </c>
      <c r="CS190" s="186"/>
      <c r="CT190" s="187"/>
      <c r="CU190" s="152">
        <v>42660</v>
      </c>
      <c r="CV190" s="186">
        <v>3.2320000000000002</v>
      </c>
      <c r="CW190" s="49"/>
      <c r="CX190" s="187"/>
      <c r="CY190" s="152">
        <v>42660</v>
      </c>
      <c r="CZ190" s="186">
        <v>3.2850000000000001</v>
      </c>
      <c r="DA190" s="49"/>
      <c r="DB190" s="186"/>
      <c r="DC190" s="152">
        <v>42660</v>
      </c>
      <c r="DD190" s="186">
        <v>3.5680000000000001</v>
      </c>
      <c r="DE190" s="186"/>
      <c r="DF190" s="190"/>
      <c r="DG190" s="194">
        <v>42660</v>
      </c>
      <c r="DH190" s="247">
        <v>3.7050000000000001</v>
      </c>
      <c r="DI190" s="191"/>
      <c r="DJ190" s="187"/>
      <c r="DK190" s="152">
        <v>42660</v>
      </c>
      <c r="DL190" s="186"/>
      <c r="DM190" s="49"/>
      <c r="DN190" s="186"/>
      <c r="DO190" s="152">
        <v>42660</v>
      </c>
      <c r="DP190" s="186"/>
      <c r="DQ190" s="186"/>
      <c r="DR190" s="187"/>
      <c r="DS190" s="152">
        <v>42660</v>
      </c>
      <c r="DT190" s="186">
        <v>2.601</v>
      </c>
      <c r="DU190" s="49"/>
      <c r="DV190" s="187"/>
      <c r="DW190" s="152">
        <v>42660</v>
      </c>
      <c r="DX190" s="186">
        <v>2.7330000000000001</v>
      </c>
      <c r="DY190" s="49"/>
      <c r="DZ190" s="187"/>
      <c r="EA190" s="152">
        <v>42660</v>
      </c>
      <c r="EB190" s="186">
        <v>2.8239999999999998</v>
      </c>
      <c r="EC190" s="49"/>
      <c r="ED190" s="186"/>
      <c r="EE190" s="152">
        <v>42660</v>
      </c>
      <c r="EF190" s="186">
        <v>2.9039999999999999</v>
      </c>
      <c r="EG190" s="186"/>
      <c r="EH190" s="187"/>
      <c r="EI190" s="152">
        <v>42660</v>
      </c>
      <c r="EJ190" s="186">
        <v>2.9710000000000001</v>
      </c>
      <c r="EK190" s="49"/>
      <c r="EL190" s="187"/>
      <c r="EM190" s="152">
        <v>42660</v>
      </c>
      <c r="EN190" s="186">
        <v>3.3039999999999998</v>
      </c>
      <c r="EO190" s="49"/>
      <c r="EP190" s="187"/>
      <c r="EQ190" s="152">
        <v>42660</v>
      </c>
      <c r="ER190" s="186">
        <v>3.4569999999999999</v>
      </c>
      <c r="ES190" s="49"/>
      <c r="ET190" s="187"/>
      <c r="EU190" s="152">
        <v>42660</v>
      </c>
      <c r="EV190" s="186">
        <v>4.0739999999999998</v>
      </c>
      <c r="EW190" s="49"/>
      <c r="EX190" s="186"/>
      <c r="EY190" s="152">
        <v>42660</v>
      </c>
      <c r="EZ190" s="63"/>
      <c r="FA190" s="186"/>
      <c r="FB190" s="187"/>
      <c r="FC190" s="152">
        <v>42660</v>
      </c>
      <c r="FD190" s="186"/>
      <c r="FE190" s="49"/>
      <c r="FF190" s="186"/>
      <c r="FG190" s="152">
        <v>42660</v>
      </c>
      <c r="FH190" s="186"/>
      <c r="FI190" s="186"/>
      <c r="FJ190" s="187"/>
      <c r="FK190" s="152">
        <v>42660</v>
      </c>
      <c r="FL190" s="186"/>
      <c r="FM190" s="49"/>
      <c r="FN190" s="186"/>
      <c r="FO190" s="152">
        <v>42660</v>
      </c>
      <c r="FP190" s="186">
        <v>3.0219999999999998</v>
      </c>
      <c r="FQ190" s="186"/>
      <c r="FR190" s="187"/>
      <c r="FS190" s="152">
        <v>42660</v>
      </c>
      <c r="FT190" s="186">
        <v>3.5419999999999998</v>
      </c>
      <c r="FU190" s="186"/>
      <c r="FV190" s="187"/>
      <c r="FW190" s="152">
        <v>42660</v>
      </c>
      <c r="FX190" s="186">
        <v>3.637</v>
      </c>
      <c r="FY190" s="186"/>
      <c r="FZ190" s="187"/>
      <c r="GA190" s="152">
        <v>42660</v>
      </c>
      <c r="GB190" s="186">
        <v>4.2229999999999999</v>
      </c>
      <c r="GC190" s="186"/>
      <c r="GD190" s="187"/>
      <c r="GE190" s="152">
        <v>42660</v>
      </c>
      <c r="GF190" s="186"/>
      <c r="GG190" s="49"/>
      <c r="GH190" s="186"/>
      <c r="GI190" s="152">
        <v>42660</v>
      </c>
      <c r="GJ190" s="186"/>
      <c r="GK190" s="186"/>
      <c r="GL190" s="187"/>
      <c r="GM190" s="152">
        <v>42660</v>
      </c>
      <c r="GN190" s="186"/>
      <c r="GO190" s="49"/>
      <c r="GP190" s="186"/>
      <c r="GQ190" s="152">
        <v>42660</v>
      </c>
      <c r="GR190" s="186">
        <v>2.9329999999999998</v>
      </c>
      <c r="GS190" s="49"/>
      <c r="GT190" s="186"/>
      <c r="GU190" s="152">
        <v>42660</v>
      </c>
      <c r="GV190" s="186">
        <v>3.4689999999999999</v>
      </c>
      <c r="GW190" s="49"/>
      <c r="GX190" s="186"/>
      <c r="GY190" s="152">
        <v>42660</v>
      </c>
      <c r="GZ190" s="186">
        <v>3.5939999999999999</v>
      </c>
      <c r="HA190" s="186"/>
      <c r="HB190" s="187"/>
      <c r="HC190" s="152">
        <v>42660</v>
      </c>
      <c r="HD190" s="186">
        <v>3.835</v>
      </c>
      <c r="HE190" s="49"/>
      <c r="HF190" s="186"/>
      <c r="HG190" s="152">
        <v>42660</v>
      </c>
      <c r="HH190" s="186">
        <v>3.99</v>
      </c>
      <c r="HI190" s="49"/>
      <c r="HJ190" s="187"/>
      <c r="HK190" s="152">
        <v>42660</v>
      </c>
      <c r="HL190" s="186">
        <v>4.47</v>
      </c>
      <c r="HM190" s="49"/>
      <c r="HN190" s="186"/>
      <c r="HO190" s="152">
        <v>42660</v>
      </c>
      <c r="HP190" s="186"/>
      <c r="HQ190" s="186"/>
      <c r="HR190" s="187"/>
      <c r="HS190" s="152">
        <v>42660</v>
      </c>
      <c r="HT190" s="186">
        <v>3.1669999999999998</v>
      </c>
      <c r="HU190" s="49"/>
      <c r="HV190" s="187"/>
      <c r="HW190" s="152">
        <v>42660</v>
      </c>
      <c r="HX190" s="186">
        <v>3.8340000000000001</v>
      </c>
      <c r="HY190" s="49"/>
      <c r="HZ190" s="186"/>
      <c r="IA190" s="152">
        <v>42660</v>
      </c>
      <c r="IB190" s="186">
        <v>3.2490000000000001</v>
      </c>
      <c r="IC190" s="186"/>
      <c r="ID190" s="187"/>
      <c r="IE190" s="152">
        <v>42660</v>
      </c>
      <c r="IF190" s="186">
        <v>3.706</v>
      </c>
      <c r="IG190" s="49"/>
      <c r="IH190" s="187"/>
      <c r="II190" s="152">
        <v>42660</v>
      </c>
      <c r="IJ190" s="186">
        <v>3.802</v>
      </c>
      <c r="IK190" s="49"/>
    </row>
    <row r="191" spans="2:245" x14ac:dyDescent="0.35">
      <c r="B191" s="187"/>
      <c r="C191" s="152">
        <v>42661</v>
      </c>
      <c r="D191" s="186"/>
      <c r="E191" s="186"/>
      <c r="F191" s="187"/>
      <c r="G191" s="152">
        <v>42661</v>
      </c>
      <c r="H191" s="186"/>
      <c r="I191" s="49"/>
      <c r="J191" s="186"/>
      <c r="K191" s="152">
        <v>42661</v>
      </c>
      <c r="L191" s="186">
        <v>2.79</v>
      </c>
      <c r="M191" s="49"/>
      <c r="N191" s="187"/>
      <c r="O191" s="152">
        <v>42661</v>
      </c>
      <c r="P191" s="186">
        <v>2.6989999999999998</v>
      </c>
      <c r="Q191" s="49"/>
      <c r="R191" s="186"/>
      <c r="S191" s="152">
        <v>42661</v>
      </c>
      <c r="T191" s="186">
        <v>2.9830000000000001</v>
      </c>
      <c r="U191" s="186"/>
      <c r="V191" s="187"/>
      <c r="W191" s="152">
        <v>42661</v>
      </c>
      <c r="X191" s="186">
        <v>3.2850000000000001</v>
      </c>
      <c r="Y191" s="49"/>
      <c r="Z191" s="186"/>
      <c r="AA191" s="152">
        <v>42661</v>
      </c>
      <c r="AB191" s="186">
        <v>3.5259999999999998</v>
      </c>
      <c r="AC191" s="49"/>
      <c r="AD191" s="186"/>
      <c r="AE191" s="152">
        <v>42661</v>
      </c>
      <c r="AF191" s="186"/>
      <c r="AG191" s="186"/>
      <c r="AH191" s="187"/>
      <c r="AI191" s="152">
        <v>42661</v>
      </c>
      <c r="AJ191" s="186"/>
      <c r="AK191" s="49"/>
      <c r="AL191" s="186"/>
      <c r="AM191" s="152">
        <v>42661</v>
      </c>
      <c r="AN191" s="186"/>
      <c r="AO191" s="49"/>
      <c r="AP191" s="186"/>
      <c r="AQ191" s="152">
        <v>42661</v>
      </c>
      <c r="AR191" s="186">
        <v>3.3719999999999999</v>
      </c>
      <c r="AS191" s="49"/>
      <c r="AT191" s="186"/>
      <c r="AU191" s="152">
        <v>42661</v>
      </c>
      <c r="AV191" s="186">
        <v>3.456</v>
      </c>
      <c r="AW191" s="186"/>
      <c r="AX191" s="187"/>
      <c r="AY191" s="152">
        <v>42661</v>
      </c>
      <c r="AZ191" s="186">
        <v>3.7490000000000001</v>
      </c>
      <c r="BA191" s="49"/>
      <c r="BB191" s="187"/>
      <c r="BC191" s="152">
        <v>42661</v>
      </c>
      <c r="BD191" s="186">
        <v>4.048</v>
      </c>
      <c r="BE191" s="49"/>
      <c r="BF191" s="187"/>
      <c r="BG191" s="152">
        <v>42661</v>
      </c>
      <c r="BH191" s="186"/>
      <c r="BI191" s="49"/>
      <c r="BJ191" s="186"/>
      <c r="BK191" s="152">
        <v>42661</v>
      </c>
      <c r="BL191" s="186">
        <v>3.2309999999999999</v>
      </c>
      <c r="BM191" s="186"/>
      <c r="BN191" s="187"/>
      <c r="BO191" s="152">
        <v>42661</v>
      </c>
      <c r="BP191" s="186">
        <v>3.472</v>
      </c>
      <c r="BQ191" s="49"/>
      <c r="BR191" s="186"/>
      <c r="BS191" s="152">
        <v>42661</v>
      </c>
      <c r="BT191" s="186">
        <v>4.0389999999999997</v>
      </c>
      <c r="BU191" s="49"/>
      <c r="BV191" s="186"/>
      <c r="BW191" s="152">
        <v>42661</v>
      </c>
      <c r="BX191" s="186"/>
      <c r="BY191" s="186"/>
      <c r="BZ191" s="187"/>
      <c r="CA191" s="152">
        <v>42661</v>
      </c>
      <c r="CB191" s="186">
        <v>3.5739999999999998</v>
      </c>
      <c r="CC191" s="49"/>
      <c r="CD191" s="187"/>
      <c r="CE191" s="152">
        <v>42661</v>
      </c>
      <c r="CF191" s="186">
        <v>3.992</v>
      </c>
      <c r="CG191" s="49"/>
      <c r="CH191" s="186"/>
      <c r="CI191" s="152">
        <v>42661</v>
      </c>
      <c r="CJ191" s="186">
        <v>3.69</v>
      </c>
      <c r="CK191" s="186"/>
      <c r="CL191" s="187"/>
      <c r="CM191" s="152">
        <v>42661</v>
      </c>
      <c r="CN191" s="186"/>
      <c r="CO191" s="49"/>
      <c r="CP191" s="186"/>
      <c r="CQ191" s="152">
        <v>42661</v>
      </c>
      <c r="CR191" s="186">
        <v>2.972</v>
      </c>
      <c r="CS191" s="186"/>
      <c r="CT191" s="187"/>
      <c r="CU191" s="152">
        <v>42661</v>
      </c>
      <c r="CV191" s="186">
        <v>3.2720000000000002</v>
      </c>
      <c r="CW191" s="49"/>
      <c r="CX191" s="187"/>
      <c r="CY191" s="152">
        <v>42661</v>
      </c>
      <c r="CZ191" s="186">
        <v>3.3330000000000002</v>
      </c>
      <c r="DA191" s="49"/>
      <c r="DB191" s="186"/>
      <c r="DC191" s="152">
        <v>42661</v>
      </c>
      <c r="DD191" s="186">
        <v>3.621</v>
      </c>
      <c r="DE191" s="186"/>
      <c r="DF191" s="190"/>
      <c r="DG191" s="194">
        <v>42661</v>
      </c>
      <c r="DH191" s="247">
        <v>3.7560000000000002</v>
      </c>
      <c r="DI191" s="191"/>
      <c r="DJ191" s="187"/>
      <c r="DK191" s="152">
        <v>42661</v>
      </c>
      <c r="DL191" s="186"/>
      <c r="DM191" s="49"/>
      <c r="DN191" s="186"/>
      <c r="DO191" s="152">
        <v>42661</v>
      </c>
      <c r="DP191" s="186"/>
      <c r="DQ191" s="186"/>
      <c r="DR191" s="187"/>
      <c r="DS191" s="152">
        <v>42661</v>
      </c>
      <c r="DT191" s="186">
        <v>2.609</v>
      </c>
      <c r="DU191" s="49"/>
      <c r="DV191" s="187"/>
      <c r="DW191" s="152">
        <v>42661</v>
      </c>
      <c r="DX191" s="186">
        <v>2.782</v>
      </c>
      <c r="DY191" s="49"/>
      <c r="DZ191" s="187"/>
      <c r="EA191" s="152">
        <v>42661</v>
      </c>
      <c r="EB191" s="186">
        <v>2.867</v>
      </c>
      <c r="EC191" s="49"/>
      <c r="ED191" s="186"/>
      <c r="EE191" s="152">
        <v>42661</v>
      </c>
      <c r="EF191" s="186">
        <v>2.956</v>
      </c>
      <c r="EG191" s="186"/>
      <c r="EH191" s="187"/>
      <c r="EI191" s="152">
        <v>42661</v>
      </c>
      <c r="EJ191" s="186">
        <v>3.024</v>
      </c>
      <c r="EK191" s="49"/>
      <c r="EL191" s="187"/>
      <c r="EM191" s="152">
        <v>42661</v>
      </c>
      <c r="EN191" s="186">
        <v>3.355</v>
      </c>
      <c r="EO191" s="49"/>
      <c r="EP191" s="187"/>
      <c r="EQ191" s="152">
        <v>42661</v>
      </c>
      <c r="ER191" s="186">
        <v>3.5150000000000001</v>
      </c>
      <c r="ES191" s="49"/>
      <c r="ET191" s="187"/>
      <c r="EU191" s="152">
        <v>42661</v>
      </c>
      <c r="EV191" s="186">
        <v>4.1879999999999997</v>
      </c>
      <c r="EW191" s="49"/>
      <c r="EX191" s="186"/>
      <c r="EY191" s="152">
        <v>42661</v>
      </c>
      <c r="EZ191" s="63"/>
      <c r="FA191" s="186"/>
      <c r="FB191" s="187"/>
      <c r="FC191" s="152">
        <v>42661</v>
      </c>
      <c r="FD191" s="186"/>
      <c r="FE191" s="49"/>
      <c r="FF191" s="186"/>
      <c r="FG191" s="152">
        <v>42661</v>
      </c>
      <c r="FH191" s="186"/>
      <c r="FI191" s="186"/>
      <c r="FJ191" s="187"/>
      <c r="FK191" s="152">
        <v>42661</v>
      </c>
      <c r="FL191" s="186"/>
      <c r="FM191" s="49"/>
      <c r="FN191" s="186"/>
      <c r="FO191" s="152">
        <v>42661</v>
      </c>
      <c r="FP191" s="186">
        <v>3.0739999999999998</v>
      </c>
      <c r="FQ191" s="186"/>
      <c r="FR191" s="187"/>
      <c r="FS191" s="152">
        <v>42661</v>
      </c>
      <c r="FT191" s="186">
        <v>3.5990000000000002</v>
      </c>
      <c r="FU191" s="186"/>
      <c r="FV191" s="187"/>
      <c r="FW191" s="152">
        <v>42661</v>
      </c>
      <c r="FX191" s="186">
        <v>3.6930000000000001</v>
      </c>
      <c r="FY191" s="186"/>
      <c r="FZ191" s="187"/>
      <c r="GA191" s="152">
        <v>42661</v>
      </c>
      <c r="GB191" s="186">
        <v>4.3250000000000002</v>
      </c>
      <c r="GC191" s="186"/>
      <c r="GD191" s="187"/>
      <c r="GE191" s="152">
        <v>42661</v>
      </c>
      <c r="GF191" s="186"/>
      <c r="GG191" s="49"/>
      <c r="GH191" s="186"/>
      <c r="GI191" s="152">
        <v>42661</v>
      </c>
      <c r="GJ191" s="186"/>
      <c r="GK191" s="186"/>
      <c r="GL191" s="187"/>
      <c r="GM191" s="152">
        <v>42661</v>
      </c>
      <c r="GN191" s="186"/>
      <c r="GO191" s="49"/>
      <c r="GP191" s="186"/>
      <c r="GQ191" s="152">
        <v>42661</v>
      </c>
      <c r="GR191" s="186">
        <v>2.9430000000000001</v>
      </c>
      <c r="GS191" s="49"/>
      <c r="GT191" s="186"/>
      <c r="GU191" s="152">
        <v>42661</v>
      </c>
      <c r="GV191" s="186">
        <v>3.5220000000000002</v>
      </c>
      <c r="GW191" s="49"/>
      <c r="GX191" s="186"/>
      <c r="GY191" s="152">
        <v>42661</v>
      </c>
      <c r="GZ191" s="186">
        <v>3.6879999999999997</v>
      </c>
      <c r="HA191" s="186"/>
      <c r="HB191" s="187"/>
      <c r="HC191" s="152">
        <v>42661</v>
      </c>
      <c r="HD191" s="186">
        <v>3.8919999999999999</v>
      </c>
      <c r="HE191" s="49"/>
      <c r="HF191" s="186"/>
      <c r="HG191" s="152">
        <v>42661</v>
      </c>
      <c r="HH191" s="186">
        <v>4.0510000000000002</v>
      </c>
      <c r="HI191" s="49"/>
      <c r="HJ191" s="187"/>
      <c r="HK191" s="152">
        <v>42661</v>
      </c>
      <c r="HL191" s="186">
        <v>4.5330000000000004</v>
      </c>
      <c r="HM191" s="49"/>
      <c r="HN191" s="186"/>
      <c r="HO191" s="152">
        <v>42661</v>
      </c>
      <c r="HP191" s="186"/>
      <c r="HQ191" s="186"/>
      <c r="HR191" s="187"/>
      <c r="HS191" s="152">
        <v>42661</v>
      </c>
      <c r="HT191" s="186">
        <v>3.161</v>
      </c>
      <c r="HU191" s="49"/>
      <c r="HV191" s="187"/>
      <c r="HW191" s="152">
        <v>42661</v>
      </c>
      <c r="HX191" s="186">
        <v>3.887</v>
      </c>
      <c r="HY191" s="49"/>
      <c r="HZ191" s="186"/>
      <c r="IA191" s="152">
        <v>42661</v>
      </c>
      <c r="IB191" s="186">
        <v>3.3140000000000001</v>
      </c>
      <c r="IC191" s="186"/>
      <c r="ID191" s="187"/>
      <c r="IE191" s="152">
        <v>42661</v>
      </c>
      <c r="IF191" s="186">
        <v>3.7720000000000002</v>
      </c>
      <c r="IG191" s="49"/>
      <c r="IH191" s="187"/>
      <c r="II191" s="152">
        <v>42661</v>
      </c>
      <c r="IJ191" s="186">
        <v>3.8580000000000001</v>
      </c>
      <c r="IK191" s="49"/>
    </row>
    <row r="192" spans="2:245" x14ac:dyDescent="0.35">
      <c r="B192" s="187"/>
      <c r="C192" s="152">
        <v>42662</v>
      </c>
      <c r="D192" s="186"/>
      <c r="E192" s="186"/>
      <c r="F192" s="187"/>
      <c r="G192" s="152">
        <v>42662</v>
      </c>
      <c r="H192" s="186"/>
      <c r="I192" s="49"/>
      <c r="J192" s="186"/>
      <c r="K192" s="152">
        <v>42662</v>
      </c>
      <c r="L192" s="186">
        <v>3.403</v>
      </c>
      <c r="M192" s="49"/>
      <c r="N192" s="187"/>
      <c r="O192" s="152">
        <v>42662</v>
      </c>
      <c r="P192" s="186">
        <v>2.7189999999999999</v>
      </c>
      <c r="Q192" s="49"/>
      <c r="R192" s="186"/>
      <c r="S192" s="152">
        <v>42662</v>
      </c>
      <c r="T192" s="186">
        <v>2.9939999999999998</v>
      </c>
      <c r="U192" s="186"/>
      <c r="V192" s="187"/>
      <c r="W192" s="152">
        <v>42662</v>
      </c>
      <c r="X192" s="186">
        <v>3.2669999999999999</v>
      </c>
      <c r="Y192" s="49"/>
      <c r="Z192" s="186"/>
      <c r="AA192" s="152">
        <v>42662</v>
      </c>
      <c r="AB192" s="186">
        <v>3.5369999999999999</v>
      </c>
      <c r="AC192" s="49"/>
      <c r="AD192" s="186"/>
      <c r="AE192" s="152">
        <v>42662</v>
      </c>
      <c r="AF192" s="186"/>
      <c r="AG192" s="186"/>
      <c r="AH192" s="187"/>
      <c r="AI192" s="152">
        <v>42662</v>
      </c>
      <c r="AJ192" s="186"/>
      <c r="AK192" s="49"/>
      <c r="AL192" s="186"/>
      <c r="AM192" s="152">
        <v>42662</v>
      </c>
      <c r="AN192" s="186"/>
      <c r="AO192" s="49"/>
      <c r="AP192" s="186"/>
      <c r="AQ192" s="152">
        <v>42662</v>
      </c>
      <c r="AR192" s="186">
        <v>3.3820000000000001</v>
      </c>
      <c r="AS192" s="49"/>
      <c r="AT192" s="186"/>
      <c r="AU192" s="152">
        <v>42662</v>
      </c>
      <c r="AV192" s="186">
        <v>3.4870000000000001</v>
      </c>
      <c r="AW192" s="186"/>
      <c r="AX192" s="187"/>
      <c r="AY192" s="152">
        <v>42662</v>
      </c>
      <c r="AZ192" s="186">
        <v>3.786</v>
      </c>
      <c r="BA192" s="49"/>
      <c r="BB192" s="187"/>
      <c r="BC192" s="152">
        <v>42662</v>
      </c>
      <c r="BD192" s="186">
        <v>4.0670000000000002</v>
      </c>
      <c r="BE192" s="49"/>
      <c r="BF192" s="187"/>
      <c r="BG192" s="152">
        <v>42662</v>
      </c>
      <c r="BH192" s="186"/>
      <c r="BI192" s="49"/>
      <c r="BJ192" s="186"/>
      <c r="BK192" s="152">
        <v>42662</v>
      </c>
      <c r="BL192" s="186">
        <v>3.2330000000000001</v>
      </c>
      <c r="BM192" s="186"/>
      <c r="BN192" s="187"/>
      <c r="BO192" s="152">
        <v>42662</v>
      </c>
      <c r="BP192" s="186">
        <v>3.488</v>
      </c>
      <c r="BQ192" s="49"/>
      <c r="BR192" s="186"/>
      <c r="BS192" s="152">
        <v>42662</v>
      </c>
      <c r="BT192" s="186">
        <v>4.0490000000000004</v>
      </c>
      <c r="BU192" s="49"/>
      <c r="BV192" s="186"/>
      <c r="BW192" s="152">
        <v>42662</v>
      </c>
      <c r="BX192" s="186"/>
      <c r="BY192" s="186"/>
      <c r="BZ192" s="187"/>
      <c r="CA192" s="152">
        <v>42662</v>
      </c>
      <c r="CB192" s="186">
        <v>3.5840000000000001</v>
      </c>
      <c r="CC192" s="49"/>
      <c r="CD192" s="187"/>
      <c r="CE192" s="152">
        <v>42662</v>
      </c>
      <c r="CF192" s="186">
        <v>4.0019999999999998</v>
      </c>
      <c r="CG192" s="49"/>
      <c r="CH192" s="186"/>
      <c r="CI192" s="152">
        <v>42662</v>
      </c>
      <c r="CJ192" s="186">
        <v>3.7029999999999998</v>
      </c>
      <c r="CK192" s="186"/>
      <c r="CL192" s="187"/>
      <c r="CM192" s="152">
        <v>42662</v>
      </c>
      <c r="CN192" s="186"/>
      <c r="CO192" s="49"/>
      <c r="CP192" s="186"/>
      <c r="CQ192" s="152">
        <v>42662</v>
      </c>
      <c r="CR192" s="186">
        <v>3.0379999999999998</v>
      </c>
      <c r="CS192" s="186"/>
      <c r="CT192" s="187"/>
      <c r="CU192" s="152">
        <v>42662</v>
      </c>
      <c r="CV192" s="186">
        <v>3.2629999999999999</v>
      </c>
      <c r="CW192" s="49"/>
      <c r="CX192" s="187"/>
      <c r="CY192" s="152">
        <v>42662</v>
      </c>
      <c r="CZ192" s="186">
        <v>3.3479999999999999</v>
      </c>
      <c r="DA192" s="49"/>
      <c r="DB192" s="186"/>
      <c r="DC192" s="152">
        <v>42662</v>
      </c>
      <c r="DD192" s="186">
        <v>3.6339999999999999</v>
      </c>
      <c r="DE192" s="186"/>
      <c r="DF192" s="190"/>
      <c r="DG192" s="194">
        <v>42662</v>
      </c>
      <c r="DH192" s="247">
        <v>3.8369999999999997</v>
      </c>
      <c r="DI192" s="191"/>
      <c r="DJ192" s="187"/>
      <c r="DK192" s="152">
        <v>42662</v>
      </c>
      <c r="DL192" s="186"/>
      <c r="DM192" s="49"/>
      <c r="DN192" s="186"/>
      <c r="DO192" s="152">
        <v>42662</v>
      </c>
      <c r="DP192" s="186"/>
      <c r="DQ192" s="186"/>
      <c r="DR192" s="187"/>
      <c r="DS192" s="152">
        <v>42662</v>
      </c>
      <c r="DT192" s="186">
        <v>2.71</v>
      </c>
      <c r="DU192" s="49"/>
      <c r="DV192" s="187"/>
      <c r="DW192" s="152">
        <v>42662</v>
      </c>
      <c r="DX192" s="186">
        <v>2.7869999999999999</v>
      </c>
      <c r="DY192" s="49"/>
      <c r="DZ192" s="187"/>
      <c r="EA192" s="152">
        <v>42662</v>
      </c>
      <c r="EB192" s="186">
        <v>2.875</v>
      </c>
      <c r="EC192" s="49"/>
      <c r="ED192" s="186"/>
      <c r="EE192" s="152">
        <v>42662</v>
      </c>
      <c r="EF192" s="186">
        <v>2.9689999999999999</v>
      </c>
      <c r="EG192" s="186"/>
      <c r="EH192" s="187"/>
      <c r="EI192" s="152">
        <v>42662</v>
      </c>
      <c r="EJ192" s="186">
        <v>3.036</v>
      </c>
      <c r="EK192" s="49"/>
      <c r="EL192" s="187"/>
      <c r="EM192" s="152">
        <v>42662</v>
      </c>
      <c r="EN192" s="186">
        <v>3.367</v>
      </c>
      <c r="EO192" s="49"/>
      <c r="EP192" s="187"/>
      <c r="EQ192" s="152">
        <v>42662</v>
      </c>
      <c r="ER192" s="186">
        <v>3.5019999999999998</v>
      </c>
      <c r="ES192" s="49"/>
      <c r="ET192" s="187"/>
      <c r="EU192" s="152">
        <v>42662</v>
      </c>
      <c r="EV192" s="186">
        <v>4.1559999999999997</v>
      </c>
      <c r="EW192" s="49"/>
      <c r="EX192" s="186"/>
      <c r="EY192" s="152">
        <v>42662</v>
      </c>
      <c r="EZ192" s="63"/>
      <c r="FA192" s="186"/>
      <c r="FB192" s="187"/>
      <c r="FC192" s="152">
        <v>42662</v>
      </c>
      <c r="FD192" s="186"/>
      <c r="FE192" s="49"/>
      <c r="FF192" s="186"/>
      <c r="FG192" s="152">
        <v>42662</v>
      </c>
      <c r="FH192" s="186"/>
      <c r="FI192" s="186"/>
      <c r="FJ192" s="187"/>
      <c r="FK192" s="152">
        <v>42662</v>
      </c>
      <c r="FL192" s="186"/>
      <c r="FM192" s="49"/>
      <c r="FN192" s="186"/>
      <c r="FO192" s="152">
        <v>42662</v>
      </c>
      <c r="FP192" s="186">
        <v>3.085</v>
      </c>
      <c r="FQ192" s="186"/>
      <c r="FR192" s="187"/>
      <c r="FS192" s="152">
        <v>42662</v>
      </c>
      <c r="FT192" s="186">
        <v>3.613</v>
      </c>
      <c r="FU192" s="186"/>
      <c r="FV192" s="187"/>
      <c r="FW192" s="152">
        <v>42662</v>
      </c>
      <c r="FX192" s="186">
        <v>3.6970000000000001</v>
      </c>
      <c r="FY192" s="186"/>
      <c r="FZ192" s="187"/>
      <c r="GA192" s="152">
        <v>42662</v>
      </c>
      <c r="GB192" s="186">
        <v>4.2910000000000004</v>
      </c>
      <c r="GC192" s="186"/>
      <c r="GD192" s="187"/>
      <c r="GE192" s="152">
        <v>42662</v>
      </c>
      <c r="GF192" s="186"/>
      <c r="GG192" s="49"/>
      <c r="GH192" s="186"/>
      <c r="GI192" s="152">
        <v>42662</v>
      </c>
      <c r="GJ192" s="186"/>
      <c r="GK192" s="186"/>
      <c r="GL192" s="187"/>
      <c r="GM192" s="152">
        <v>42662</v>
      </c>
      <c r="GN192" s="186"/>
      <c r="GO192" s="49"/>
      <c r="GP192" s="186"/>
      <c r="GQ192" s="152">
        <v>42662</v>
      </c>
      <c r="GR192" s="186">
        <v>2.9670000000000001</v>
      </c>
      <c r="GS192" s="49"/>
      <c r="GT192" s="186"/>
      <c r="GU192" s="152">
        <v>42662</v>
      </c>
      <c r="GV192" s="186">
        <v>3.532</v>
      </c>
      <c r="GW192" s="49"/>
      <c r="GX192" s="186"/>
      <c r="GY192" s="152">
        <v>42662</v>
      </c>
      <c r="GZ192" s="186">
        <v>3.7050000000000001</v>
      </c>
      <c r="HA192" s="186"/>
      <c r="HB192" s="187"/>
      <c r="HC192" s="152">
        <v>42662</v>
      </c>
      <c r="HD192" s="186">
        <v>3.9039999999999999</v>
      </c>
      <c r="HE192" s="49"/>
      <c r="HF192" s="186"/>
      <c r="HG192" s="152">
        <v>42662</v>
      </c>
      <c r="HH192" s="186">
        <v>4.07</v>
      </c>
      <c r="HI192" s="49"/>
      <c r="HJ192" s="187"/>
      <c r="HK192" s="152">
        <v>42662</v>
      </c>
      <c r="HL192" s="186">
        <v>4.5430000000000001</v>
      </c>
      <c r="HM192" s="49"/>
      <c r="HN192" s="186"/>
      <c r="HO192" s="152">
        <v>42662</v>
      </c>
      <c r="HP192" s="186"/>
      <c r="HQ192" s="186"/>
      <c r="HR192" s="187"/>
      <c r="HS192" s="152">
        <v>42662</v>
      </c>
      <c r="HT192" s="186">
        <v>3.2509999999999999</v>
      </c>
      <c r="HU192" s="49"/>
      <c r="HV192" s="187"/>
      <c r="HW192" s="152">
        <v>42662</v>
      </c>
      <c r="HX192" s="186">
        <v>3.8839999999999999</v>
      </c>
      <c r="HY192" s="49"/>
      <c r="HZ192" s="186"/>
      <c r="IA192" s="152">
        <v>42662</v>
      </c>
      <c r="IB192" s="186">
        <v>3.3239999999999998</v>
      </c>
      <c r="IC192" s="186"/>
      <c r="ID192" s="187"/>
      <c r="IE192" s="152">
        <v>42662</v>
      </c>
      <c r="IF192" s="186">
        <v>3.7850000000000001</v>
      </c>
      <c r="IG192" s="49"/>
      <c r="IH192" s="187"/>
      <c r="II192" s="152">
        <v>42662</v>
      </c>
      <c r="IJ192" s="186">
        <v>3.867</v>
      </c>
      <c r="IK192" s="49"/>
    </row>
    <row r="193" spans="2:245" x14ac:dyDescent="0.35">
      <c r="B193" s="187"/>
      <c r="C193" s="152">
        <v>42663</v>
      </c>
      <c r="D193" s="186"/>
      <c r="E193" s="186"/>
      <c r="F193" s="187"/>
      <c r="G193" s="152">
        <v>42663</v>
      </c>
      <c r="H193" s="186"/>
      <c r="I193" s="49"/>
      <c r="J193" s="186"/>
      <c r="K193" s="152">
        <v>42663</v>
      </c>
      <c r="L193" s="186">
        <v>2.577</v>
      </c>
      <c r="M193" s="49"/>
      <c r="N193" s="187"/>
      <c r="O193" s="152">
        <v>42663</v>
      </c>
      <c r="P193" s="186">
        <v>2.694</v>
      </c>
      <c r="Q193" s="49"/>
      <c r="R193" s="186"/>
      <c r="S193" s="152">
        <v>42663</v>
      </c>
      <c r="T193" s="186">
        <v>2.9689999999999999</v>
      </c>
      <c r="U193" s="186"/>
      <c r="V193" s="187"/>
      <c r="W193" s="152">
        <v>42663</v>
      </c>
      <c r="X193" s="186">
        <v>3.2730000000000001</v>
      </c>
      <c r="Y193" s="49"/>
      <c r="Z193" s="186"/>
      <c r="AA193" s="152">
        <v>42663</v>
      </c>
      <c r="AB193" s="186">
        <v>3.5220000000000002</v>
      </c>
      <c r="AC193" s="49"/>
      <c r="AD193" s="186"/>
      <c r="AE193" s="152">
        <v>42663</v>
      </c>
      <c r="AF193" s="186"/>
      <c r="AG193" s="186"/>
      <c r="AH193" s="187"/>
      <c r="AI193" s="152">
        <v>42663</v>
      </c>
      <c r="AJ193" s="186"/>
      <c r="AK193" s="49"/>
      <c r="AL193" s="186"/>
      <c r="AM193" s="152">
        <v>42663</v>
      </c>
      <c r="AN193" s="186"/>
      <c r="AO193" s="49"/>
      <c r="AP193" s="186"/>
      <c r="AQ193" s="152">
        <v>42663</v>
      </c>
      <c r="AR193" s="186">
        <v>3.351</v>
      </c>
      <c r="AS193" s="49"/>
      <c r="AT193" s="186"/>
      <c r="AU193" s="152">
        <v>42663</v>
      </c>
      <c r="AV193" s="186">
        <v>3.4609999999999999</v>
      </c>
      <c r="AW193" s="186"/>
      <c r="AX193" s="187"/>
      <c r="AY193" s="152">
        <v>42663</v>
      </c>
      <c r="AZ193" s="186">
        <v>3.7690000000000001</v>
      </c>
      <c r="BA193" s="49"/>
      <c r="BB193" s="187"/>
      <c r="BC193" s="152">
        <v>42663</v>
      </c>
      <c r="BD193" s="186">
        <v>4.0519999999999996</v>
      </c>
      <c r="BE193" s="49"/>
      <c r="BF193" s="187"/>
      <c r="BG193" s="152">
        <v>42663</v>
      </c>
      <c r="BH193" s="186"/>
      <c r="BI193" s="49"/>
      <c r="BJ193" s="186"/>
      <c r="BK193" s="152">
        <v>42663</v>
      </c>
      <c r="BL193" s="186">
        <v>3.202</v>
      </c>
      <c r="BM193" s="186"/>
      <c r="BN193" s="187"/>
      <c r="BO193" s="152">
        <v>42663</v>
      </c>
      <c r="BP193" s="186">
        <v>3.4529999999999998</v>
      </c>
      <c r="BQ193" s="49"/>
      <c r="BR193" s="186"/>
      <c r="BS193" s="152">
        <v>42663</v>
      </c>
      <c r="BT193" s="186">
        <v>4.0359999999999996</v>
      </c>
      <c r="BU193" s="49"/>
      <c r="BV193" s="186"/>
      <c r="BW193" s="152">
        <v>42663</v>
      </c>
      <c r="BX193" s="186"/>
      <c r="BY193" s="186"/>
      <c r="BZ193" s="187"/>
      <c r="CA193" s="152">
        <v>42663</v>
      </c>
      <c r="CB193" s="186">
        <v>3.5529999999999999</v>
      </c>
      <c r="CC193" s="49"/>
      <c r="CD193" s="187"/>
      <c r="CE193" s="152">
        <v>42663</v>
      </c>
      <c r="CF193" s="186">
        <v>3.984</v>
      </c>
      <c r="CG193" s="49"/>
      <c r="CH193" s="186"/>
      <c r="CI193" s="152">
        <v>42663</v>
      </c>
      <c r="CJ193" s="186">
        <v>3.6779999999999999</v>
      </c>
      <c r="CK193" s="186"/>
      <c r="CL193" s="187"/>
      <c r="CM193" s="152">
        <v>42663</v>
      </c>
      <c r="CN193" s="186"/>
      <c r="CO193" s="49"/>
      <c r="CP193" s="186"/>
      <c r="CQ193" s="152">
        <v>42663</v>
      </c>
      <c r="CR193" s="186">
        <v>2.952</v>
      </c>
      <c r="CS193" s="186"/>
      <c r="CT193" s="187"/>
      <c r="CU193" s="152">
        <v>42663</v>
      </c>
      <c r="CV193" s="186">
        <v>3.2410000000000001</v>
      </c>
      <c r="CW193" s="49"/>
      <c r="CX193" s="187"/>
      <c r="CY193" s="152">
        <v>42663</v>
      </c>
      <c r="CZ193" s="186">
        <v>3.32</v>
      </c>
      <c r="DA193" s="49"/>
      <c r="DB193" s="186"/>
      <c r="DC193" s="152">
        <v>42663</v>
      </c>
      <c r="DD193" s="186">
        <v>3.6040000000000001</v>
      </c>
      <c r="DE193" s="186"/>
      <c r="DF193" s="190"/>
      <c r="DG193" s="194">
        <v>42663</v>
      </c>
      <c r="DH193" s="247">
        <v>3.806</v>
      </c>
      <c r="DI193" s="191"/>
      <c r="DJ193" s="187"/>
      <c r="DK193" s="152">
        <v>42663</v>
      </c>
      <c r="DL193" s="186"/>
      <c r="DM193" s="49"/>
      <c r="DN193" s="186"/>
      <c r="DO193" s="152">
        <v>42663</v>
      </c>
      <c r="DP193" s="186"/>
      <c r="DQ193" s="186"/>
      <c r="DR193" s="187"/>
      <c r="DS193" s="152">
        <v>42663</v>
      </c>
      <c r="DT193" s="186">
        <v>2.577</v>
      </c>
      <c r="DU193" s="49"/>
      <c r="DV193" s="187"/>
      <c r="DW193" s="152">
        <v>42663</v>
      </c>
      <c r="DX193" s="186">
        <v>2.7509999999999999</v>
      </c>
      <c r="DY193" s="49"/>
      <c r="DZ193" s="187"/>
      <c r="EA193" s="152">
        <v>42663</v>
      </c>
      <c r="EB193" s="186">
        <v>2.8490000000000002</v>
      </c>
      <c r="EC193" s="49"/>
      <c r="ED193" s="186"/>
      <c r="EE193" s="152">
        <v>42663</v>
      </c>
      <c r="EF193" s="186">
        <v>2.9340000000000002</v>
      </c>
      <c r="EG193" s="186"/>
      <c r="EH193" s="187"/>
      <c r="EI193" s="152">
        <v>42663</v>
      </c>
      <c r="EJ193" s="186">
        <v>3.0019999999999998</v>
      </c>
      <c r="EK193" s="49"/>
      <c r="EL193" s="187"/>
      <c r="EM193" s="152">
        <v>42663</v>
      </c>
      <c r="EN193" s="186">
        <v>3.3420000000000001</v>
      </c>
      <c r="EO193" s="49"/>
      <c r="EP193" s="187"/>
      <c r="EQ193" s="152">
        <v>42663</v>
      </c>
      <c r="ER193" s="186">
        <v>3.4820000000000002</v>
      </c>
      <c r="ES193" s="49"/>
      <c r="ET193" s="187"/>
      <c r="EU193" s="152">
        <v>42663</v>
      </c>
      <c r="EV193" s="186">
        <v>4.1479999999999997</v>
      </c>
      <c r="EW193" s="49"/>
      <c r="EX193" s="186"/>
      <c r="EY193" s="152">
        <v>42663</v>
      </c>
      <c r="EZ193" s="63"/>
      <c r="FA193" s="186"/>
      <c r="FB193" s="187"/>
      <c r="FC193" s="152">
        <v>42663</v>
      </c>
      <c r="FD193" s="186"/>
      <c r="FE193" s="49"/>
      <c r="FF193" s="186"/>
      <c r="FG193" s="152">
        <v>42663</v>
      </c>
      <c r="FH193" s="186"/>
      <c r="FI193" s="186"/>
      <c r="FJ193" s="187"/>
      <c r="FK193" s="152">
        <v>42663</v>
      </c>
      <c r="FL193" s="186"/>
      <c r="FM193" s="49"/>
      <c r="FN193" s="186"/>
      <c r="FO193" s="152">
        <v>42663</v>
      </c>
      <c r="FP193" s="186">
        <v>3.0569999999999999</v>
      </c>
      <c r="FQ193" s="186"/>
      <c r="FR193" s="187"/>
      <c r="FS193" s="152">
        <v>42663</v>
      </c>
      <c r="FT193" s="186">
        <v>3.593</v>
      </c>
      <c r="FU193" s="186"/>
      <c r="FV193" s="187"/>
      <c r="FW193" s="152">
        <v>42663</v>
      </c>
      <c r="FX193" s="186">
        <v>3.7119999999999997</v>
      </c>
      <c r="FY193" s="186"/>
      <c r="FZ193" s="187"/>
      <c r="GA193" s="152">
        <v>42663</v>
      </c>
      <c r="GB193" s="186">
        <v>4.3330000000000002</v>
      </c>
      <c r="GC193" s="186"/>
      <c r="GD193" s="187"/>
      <c r="GE193" s="152">
        <v>42663</v>
      </c>
      <c r="GF193" s="186"/>
      <c r="GG193" s="49"/>
      <c r="GH193" s="186"/>
      <c r="GI193" s="152">
        <v>42663</v>
      </c>
      <c r="GJ193" s="186"/>
      <c r="GK193" s="186"/>
      <c r="GL193" s="187"/>
      <c r="GM193" s="152">
        <v>42663</v>
      </c>
      <c r="GN193" s="186"/>
      <c r="GO193" s="49"/>
      <c r="GP193" s="186"/>
      <c r="GQ193" s="152">
        <v>42663</v>
      </c>
      <c r="GR193" s="186">
        <v>2.9279999999999999</v>
      </c>
      <c r="GS193" s="49"/>
      <c r="GT193" s="186"/>
      <c r="GU193" s="152">
        <v>42663</v>
      </c>
      <c r="GV193" s="186">
        <v>3.5049999999999999</v>
      </c>
      <c r="GW193" s="49"/>
      <c r="GX193" s="186"/>
      <c r="GY193" s="152">
        <v>42663</v>
      </c>
      <c r="GZ193" s="186">
        <v>3.6859999999999999</v>
      </c>
      <c r="HA193" s="186"/>
      <c r="HB193" s="187"/>
      <c r="HC193" s="152">
        <v>42663</v>
      </c>
      <c r="HD193" s="186">
        <v>3.88</v>
      </c>
      <c r="HE193" s="49"/>
      <c r="HF193" s="186"/>
      <c r="HG193" s="152">
        <v>42663</v>
      </c>
      <c r="HH193" s="186">
        <v>4.0510000000000002</v>
      </c>
      <c r="HI193" s="49"/>
      <c r="HJ193" s="187"/>
      <c r="HK193" s="152">
        <v>42663</v>
      </c>
      <c r="HL193" s="186">
        <v>4.5369999999999999</v>
      </c>
      <c r="HM193" s="49"/>
      <c r="HN193" s="186"/>
      <c r="HO193" s="152">
        <v>42663</v>
      </c>
      <c r="HP193" s="186"/>
      <c r="HQ193" s="186"/>
      <c r="HR193" s="187"/>
      <c r="HS193" s="152">
        <v>42663</v>
      </c>
      <c r="HT193" s="186">
        <v>3.1429999999999998</v>
      </c>
      <c r="HU193" s="49"/>
      <c r="HV193" s="187"/>
      <c r="HW193" s="152">
        <v>42663</v>
      </c>
      <c r="HX193" s="186">
        <v>3.84</v>
      </c>
      <c r="HY193" s="49"/>
      <c r="HZ193" s="186"/>
      <c r="IA193" s="152">
        <v>42663</v>
      </c>
      <c r="IB193" s="186">
        <v>3.2919999999999998</v>
      </c>
      <c r="IC193" s="186"/>
      <c r="ID193" s="187"/>
      <c r="IE193" s="152">
        <v>42663</v>
      </c>
      <c r="IF193" s="186">
        <v>3.7589999999999999</v>
      </c>
      <c r="IG193" s="49"/>
      <c r="IH193" s="187"/>
      <c r="II193" s="152">
        <v>42663</v>
      </c>
      <c r="IJ193" s="186">
        <v>3.8449999999999998</v>
      </c>
      <c r="IK193" s="49"/>
    </row>
    <row r="194" spans="2:245" x14ac:dyDescent="0.35">
      <c r="B194" s="187"/>
      <c r="C194" s="152">
        <v>42664</v>
      </c>
      <c r="D194" s="186"/>
      <c r="E194" s="186"/>
      <c r="F194" s="187"/>
      <c r="G194" s="152">
        <v>42664</v>
      </c>
      <c r="H194" s="186"/>
      <c r="I194" s="49"/>
      <c r="J194" s="186"/>
      <c r="K194" s="152">
        <v>42664</v>
      </c>
      <c r="L194" s="186">
        <v>2.5680000000000001</v>
      </c>
      <c r="M194" s="49"/>
      <c r="N194" s="187"/>
      <c r="O194" s="152">
        <v>42664</v>
      </c>
      <c r="P194" s="186">
        <v>2.6909999999999998</v>
      </c>
      <c r="Q194" s="49"/>
      <c r="R194" s="186"/>
      <c r="S194" s="152">
        <v>42664</v>
      </c>
      <c r="T194" s="186">
        <v>2.968</v>
      </c>
      <c r="U194" s="186"/>
      <c r="V194" s="187"/>
      <c r="W194" s="152">
        <v>42664</v>
      </c>
      <c r="X194" s="186">
        <v>3.2720000000000002</v>
      </c>
      <c r="Y194" s="49"/>
      <c r="Z194" s="186"/>
      <c r="AA194" s="152">
        <v>42664</v>
      </c>
      <c r="AB194" s="186">
        <v>3.5430000000000001</v>
      </c>
      <c r="AC194" s="49"/>
      <c r="AD194" s="186"/>
      <c r="AE194" s="152">
        <v>42664</v>
      </c>
      <c r="AF194" s="186"/>
      <c r="AG194" s="186"/>
      <c r="AH194" s="187"/>
      <c r="AI194" s="152">
        <v>42664</v>
      </c>
      <c r="AJ194" s="186"/>
      <c r="AK194" s="49"/>
      <c r="AL194" s="186"/>
      <c r="AM194" s="152">
        <v>42664</v>
      </c>
      <c r="AN194" s="186"/>
      <c r="AO194" s="49"/>
      <c r="AP194" s="186"/>
      <c r="AQ194" s="152">
        <v>42664</v>
      </c>
      <c r="AR194" s="186">
        <v>3.351</v>
      </c>
      <c r="AS194" s="49"/>
      <c r="AT194" s="186"/>
      <c r="AU194" s="152">
        <v>42664</v>
      </c>
      <c r="AV194" s="186">
        <v>3.4609999999999999</v>
      </c>
      <c r="AW194" s="186"/>
      <c r="AX194" s="187"/>
      <c r="AY194" s="152">
        <v>42664</v>
      </c>
      <c r="AZ194" s="186">
        <v>3.7709999999999999</v>
      </c>
      <c r="BA194" s="49"/>
      <c r="BB194" s="187"/>
      <c r="BC194" s="152">
        <v>42664</v>
      </c>
      <c r="BD194" s="186">
        <v>4.077</v>
      </c>
      <c r="BE194" s="49"/>
      <c r="BF194" s="187"/>
      <c r="BG194" s="152">
        <v>42664</v>
      </c>
      <c r="BH194" s="186"/>
      <c r="BI194" s="49"/>
      <c r="BJ194" s="186"/>
      <c r="BK194" s="152">
        <v>42664</v>
      </c>
      <c r="BL194" s="186">
        <v>3.198</v>
      </c>
      <c r="BM194" s="186"/>
      <c r="BN194" s="187"/>
      <c r="BO194" s="152">
        <v>42664</v>
      </c>
      <c r="BP194" s="186">
        <v>3.4529999999999998</v>
      </c>
      <c r="BQ194" s="49"/>
      <c r="BR194" s="186"/>
      <c r="BS194" s="152">
        <v>42664</v>
      </c>
      <c r="BT194" s="186">
        <v>4.0339999999999998</v>
      </c>
      <c r="BU194" s="49"/>
      <c r="BV194" s="186"/>
      <c r="BW194" s="152">
        <v>42664</v>
      </c>
      <c r="BX194" s="186"/>
      <c r="BY194" s="186"/>
      <c r="BZ194" s="187"/>
      <c r="CA194" s="152">
        <v>42664</v>
      </c>
      <c r="CB194" s="186">
        <v>3.552</v>
      </c>
      <c r="CC194" s="49"/>
      <c r="CD194" s="187"/>
      <c r="CE194" s="152">
        <v>42664</v>
      </c>
      <c r="CF194" s="186">
        <v>3.9830000000000001</v>
      </c>
      <c r="CG194" s="49"/>
      <c r="CH194" s="186"/>
      <c r="CI194" s="152">
        <v>42664</v>
      </c>
      <c r="CJ194" s="186">
        <v>3.6779999999999999</v>
      </c>
      <c r="CK194" s="186"/>
      <c r="CL194" s="187"/>
      <c r="CM194" s="152">
        <v>42664</v>
      </c>
      <c r="CN194" s="186"/>
      <c r="CO194" s="49"/>
      <c r="CP194" s="186"/>
      <c r="CQ194" s="152">
        <v>42664</v>
      </c>
      <c r="CR194" s="186">
        <v>2.9430000000000001</v>
      </c>
      <c r="CS194" s="186"/>
      <c r="CT194" s="187"/>
      <c r="CU194" s="152">
        <v>42664</v>
      </c>
      <c r="CV194" s="186">
        <v>3.2359999999999998</v>
      </c>
      <c r="CW194" s="49"/>
      <c r="CX194" s="187"/>
      <c r="CY194" s="152">
        <v>42664</v>
      </c>
      <c r="CZ194" s="186">
        <v>3.32</v>
      </c>
      <c r="DA194" s="49"/>
      <c r="DB194" s="186"/>
      <c r="DC194" s="152">
        <v>42664</v>
      </c>
      <c r="DD194" s="186">
        <v>3.6040000000000001</v>
      </c>
      <c r="DE194" s="186"/>
      <c r="DF194" s="190"/>
      <c r="DG194" s="194">
        <v>42664</v>
      </c>
      <c r="DH194" s="247">
        <v>3.794</v>
      </c>
      <c r="DI194" s="191"/>
      <c r="DJ194" s="187"/>
      <c r="DK194" s="152">
        <v>42664</v>
      </c>
      <c r="DL194" s="186"/>
      <c r="DM194" s="49"/>
      <c r="DN194" s="186"/>
      <c r="DO194" s="152">
        <v>42664</v>
      </c>
      <c r="DP194" s="186"/>
      <c r="DQ194" s="186"/>
      <c r="DR194" s="187"/>
      <c r="DS194" s="152">
        <v>42664</v>
      </c>
      <c r="DT194" s="186">
        <v>2.556</v>
      </c>
      <c r="DU194" s="49"/>
      <c r="DV194" s="187"/>
      <c r="DW194" s="152">
        <v>42664</v>
      </c>
      <c r="DX194" s="186">
        <v>2.7490000000000001</v>
      </c>
      <c r="DY194" s="49"/>
      <c r="DZ194" s="187"/>
      <c r="EA194" s="152">
        <v>42664</v>
      </c>
      <c r="EB194" s="186">
        <v>2.8479999999999999</v>
      </c>
      <c r="EC194" s="49"/>
      <c r="ED194" s="186"/>
      <c r="EE194" s="152">
        <v>42664</v>
      </c>
      <c r="EF194" s="186">
        <v>2.9319999999999999</v>
      </c>
      <c r="EG194" s="186"/>
      <c r="EH194" s="187"/>
      <c r="EI194" s="152">
        <v>42664</v>
      </c>
      <c r="EJ194" s="186">
        <v>3.0019999999999998</v>
      </c>
      <c r="EK194" s="49"/>
      <c r="EL194" s="187"/>
      <c r="EM194" s="152">
        <v>42664</v>
      </c>
      <c r="EN194" s="186">
        <v>3.343</v>
      </c>
      <c r="EO194" s="49"/>
      <c r="EP194" s="187"/>
      <c r="EQ194" s="152">
        <v>42664</v>
      </c>
      <c r="ER194" s="186">
        <v>3.4809999999999999</v>
      </c>
      <c r="ES194" s="49"/>
      <c r="ET194" s="187"/>
      <c r="EU194" s="152">
        <v>42664</v>
      </c>
      <c r="EV194" s="186">
        <v>4.1470000000000002</v>
      </c>
      <c r="EW194" s="49"/>
      <c r="EX194" s="186"/>
      <c r="EY194" s="152">
        <v>42664</v>
      </c>
      <c r="EZ194" s="63"/>
      <c r="FA194" s="186"/>
      <c r="FB194" s="187"/>
      <c r="FC194" s="152">
        <v>42664</v>
      </c>
      <c r="FD194" s="186"/>
      <c r="FE194" s="49"/>
      <c r="FF194" s="186"/>
      <c r="FG194" s="152">
        <v>42664</v>
      </c>
      <c r="FH194" s="186"/>
      <c r="FI194" s="186"/>
      <c r="FJ194" s="187"/>
      <c r="FK194" s="152">
        <v>42664</v>
      </c>
      <c r="FL194" s="186"/>
      <c r="FM194" s="49"/>
      <c r="FN194" s="186"/>
      <c r="FO194" s="152">
        <v>42664</v>
      </c>
      <c r="FP194" s="186">
        <v>3.0569999999999999</v>
      </c>
      <c r="FQ194" s="186"/>
      <c r="FR194" s="187"/>
      <c r="FS194" s="152">
        <v>42664</v>
      </c>
      <c r="FT194" s="186">
        <v>3.5949999999999998</v>
      </c>
      <c r="FU194" s="186"/>
      <c r="FV194" s="187"/>
      <c r="FW194" s="152">
        <v>42664</v>
      </c>
      <c r="FX194" s="186">
        <v>3.7109999999999999</v>
      </c>
      <c r="FY194" s="186"/>
      <c r="FZ194" s="187"/>
      <c r="GA194" s="152">
        <v>42664</v>
      </c>
      <c r="GB194" s="186">
        <v>4.2869999999999999</v>
      </c>
      <c r="GC194" s="186"/>
      <c r="GD194" s="187"/>
      <c r="GE194" s="152">
        <v>42664</v>
      </c>
      <c r="GF194" s="186"/>
      <c r="GG194" s="49"/>
      <c r="GH194" s="186"/>
      <c r="GI194" s="152">
        <v>42664</v>
      </c>
      <c r="GJ194" s="186"/>
      <c r="GK194" s="186"/>
      <c r="GL194" s="187"/>
      <c r="GM194" s="152">
        <v>42664</v>
      </c>
      <c r="GN194" s="186"/>
      <c r="GO194" s="49"/>
      <c r="GP194" s="186"/>
      <c r="GQ194" s="152">
        <v>42664</v>
      </c>
      <c r="GR194" s="186">
        <v>2.9260000000000002</v>
      </c>
      <c r="GS194" s="49"/>
      <c r="GT194" s="186"/>
      <c r="GU194" s="152">
        <v>42664</v>
      </c>
      <c r="GV194" s="186">
        <v>3.504</v>
      </c>
      <c r="GW194" s="49"/>
      <c r="GX194" s="186"/>
      <c r="GY194" s="152">
        <v>42664</v>
      </c>
      <c r="GZ194" s="186">
        <v>3.6870000000000003</v>
      </c>
      <c r="HA194" s="186"/>
      <c r="HB194" s="187"/>
      <c r="HC194" s="152">
        <v>42664</v>
      </c>
      <c r="HD194" s="186">
        <v>3.8810000000000002</v>
      </c>
      <c r="HE194" s="49"/>
      <c r="HF194" s="186"/>
      <c r="HG194" s="152">
        <v>42664</v>
      </c>
      <c r="HH194" s="186">
        <v>4.05</v>
      </c>
      <c r="HI194" s="49"/>
      <c r="HJ194" s="187"/>
      <c r="HK194" s="152">
        <v>42664</v>
      </c>
      <c r="HL194" s="186">
        <v>4.5330000000000004</v>
      </c>
      <c r="HM194" s="49"/>
      <c r="HN194" s="186"/>
      <c r="HO194" s="152">
        <v>42664</v>
      </c>
      <c r="HP194" s="186"/>
      <c r="HQ194" s="186"/>
      <c r="HR194" s="187"/>
      <c r="HS194" s="152">
        <v>42664</v>
      </c>
      <c r="HT194" s="186">
        <v>3.1189999999999998</v>
      </c>
      <c r="HU194" s="49"/>
      <c r="HV194" s="187"/>
      <c r="HW194" s="152">
        <v>42664</v>
      </c>
      <c r="HX194" s="186">
        <v>3.8410000000000002</v>
      </c>
      <c r="HY194" s="49"/>
      <c r="HZ194" s="186"/>
      <c r="IA194" s="152">
        <v>42664</v>
      </c>
      <c r="IB194" s="186">
        <v>3.2919999999999998</v>
      </c>
      <c r="IC194" s="186"/>
      <c r="ID194" s="187"/>
      <c r="IE194" s="152">
        <v>42664</v>
      </c>
      <c r="IF194" s="186">
        <v>3.76</v>
      </c>
      <c r="IG194" s="49"/>
      <c r="IH194" s="187"/>
      <c r="II194" s="152">
        <v>42664</v>
      </c>
      <c r="IJ194" s="186">
        <v>3.8460000000000001</v>
      </c>
      <c r="IK194" s="49"/>
    </row>
    <row r="195" spans="2:245" x14ac:dyDescent="0.35">
      <c r="B195" s="187"/>
      <c r="C195" s="152">
        <v>42667</v>
      </c>
      <c r="D195" s="186"/>
      <c r="E195" s="186"/>
      <c r="F195" s="187"/>
      <c r="G195" s="152">
        <v>42667</v>
      </c>
      <c r="H195" s="186"/>
      <c r="I195" s="49"/>
      <c r="J195" s="186"/>
      <c r="K195" s="152">
        <v>42667</v>
      </c>
      <c r="L195" s="186"/>
      <c r="M195" s="49"/>
      <c r="N195" s="187"/>
      <c r="O195" s="152">
        <v>42667</v>
      </c>
      <c r="P195" s="186"/>
      <c r="Q195" s="49"/>
      <c r="R195" s="186"/>
      <c r="S195" s="152">
        <v>42667</v>
      </c>
      <c r="T195" s="186"/>
      <c r="U195" s="186"/>
      <c r="V195" s="187"/>
      <c r="W195" s="152">
        <v>42667</v>
      </c>
      <c r="X195" s="186"/>
      <c r="Y195" s="49"/>
      <c r="Z195" s="186"/>
      <c r="AA195" s="152">
        <v>42667</v>
      </c>
      <c r="AB195" s="186"/>
      <c r="AC195" s="49"/>
      <c r="AD195" s="186"/>
      <c r="AE195" s="152">
        <v>42667</v>
      </c>
      <c r="AF195" s="186"/>
      <c r="AG195" s="186"/>
      <c r="AH195" s="187"/>
      <c r="AI195" s="152">
        <v>42667</v>
      </c>
      <c r="AJ195" s="186"/>
      <c r="AK195" s="49"/>
      <c r="AL195" s="186"/>
      <c r="AM195" s="152">
        <v>42667</v>
      </c>
      <c r="AN195" s="186"/>
      <c r="AO195" s="49"/>
      <c r="AP195" s="186"/>
      <c r="AQ195" s="152">
        <v>42667</v>
      </c>
      <c r="AR195" s="186"/>
      <c r="AS195" s="49"/>
      <c r="AT195" s="186"/>
      <c r="AU195" s="152">
        <v>42667</v>
      </c>
      <c r="AV195" s="186"/>
      <c r="AW195" s="186"/>
      <c r="AX195" s="187"/>
      <c r="AY195" s="152">
        <v>42667</v>
      </c>
      <c r="AZ195" s="186"/>
      <c r="BA195" s="49"/>
      <c r="BB195" s="187"/>
      <c r="BC195" s="152">
        <v>42667</v>
      </c>
      <c r="BD195" s="186"/>
      <c r="BE195" s="49"/>
      <c r="BF195" s="187"/>
      <c r="BG195" s="152">
        <v>42667</v>
      </c>
      <c r="BH195" s="186"/>
      <c r="BI195" s="49"/>
      <c r="BJ195" s="186"/>
      <c r="BK195" s="152">
        <v>42667</v>
      </c>
      <c r="BL195" s="186"/>
      <c r="BM195" s="186"/>
      <c r="BN195" s="187"/>
      <c r="BO195" s="152">
        <v>42667</v>
      </c>
      <c r="BP195" s="186"/>
      <c r="BQ195" s="49"/>
      <c r="BR195" s="186"/>
      <c r="BS195" s="152">
        <v>42667</v>
      </c>
      <c r="BT195" s="186"/>
      <c r="BU195" s="49"/>
      <c r="BV195" s="186"/>
      <c r="BW195" s="152">
        <v>42667</v>
      </c>
      <c r="BX195" s="186"/>
      <c r="BY195" s="186"/>
      <c r="BZ195" s="187"/>
      <c r="CA195" s="152">
        <v>42667</v>
      </c>
      <c r="CB195" s="186"/>
      <c r="CC195" s="49"/>
      <c r="CD195" s="187"/>
      <c r="CE195" s="152">
        <v>42667</v>
      </c>
      <c r="CF195" s="186"/>
      <c r="CG195" s="49"/>
      <c r="CH195" s="186"/>
      <c r="CI195" s="152">
        <v>42667</v>
      </c>
      <c r="CJ195" s="186"/>
      <c r="CK195" s="186"/>
      <c r="CL195" s="187"/>
      <c r="CM195" s="152">
        <v>42667</v>
      </c>
      <c r="CN195" s="186"/>
      <c r="CO195" s="49"/>
      <c r="CP195" s="186"/>
      <c r="CQ195" s="152">
        <v>42667</v>
      </c>
      <c r="CR195" s="186"/>
      <c r="CS195" s="186"/>
      <c r="CT195" s="187"/>
      <c r="CU195" s="152">
        <v>42667</v>
      </c>
      <c r="CV195" s="186"/>
      <c r="CW195" s="49"/>
      <c r="CX195" s="187"/>
      <c r="CY195" s="152">
        <v>42667</v>
      </c>
      <c r="CZ195" s="186"/>
      <c r="DA195" s="49"/>
      <c r="DB195" s="186"/>
      <c r="DC195" s="152">
        <v>42667</v>
      </c>
      <c r="DD195" s="186"/>
      <c r="DE195" s="186"/>
      <c r="DF195" s="190"/>
      <c r="DG195" s="194">
        <v>42667</v>
      </c>
      <c r="DH195" s="247"/>
      <c r="DI195" s="191"/>
      <c r="DJ195" s="187"/>
      <c r="DK195" s="152">
        <v>42667</v>
      </c>
      <c r="DL195" s="186"/>
      <c r="DM195" s="49"/>
      <c r="DN195" s="186"/>
      <c r="DO195" s="152">
        <v>42667</v>
      </c>
      <c r="DP195" s="186"/>
      <c r="DQ195" s="186"/>
      <c r="DR195" s="187"/>
      <c r="DS195" s="152">
        <v>42667</v>
      </c>
      <c r="DT195" s="186"/>
      <c r="DU195" s="49"/>
      <c r="DV195" s="187"/>
      <c r="DW195" s="152">
        <v>42667</v>
      </c>
      <c r="DX195" s="186"/>
      <c r="DY195" s="49"/>
      <c r="DZ195" s="187"/>
      <c r="EA195" s="152">
        <v>42667</v>
      </c>
      <c r="EB195" s="186"/>
      <c r="EC195" s="49"/>
      <c r="ED195" s="186"/>
      <c r="EE195" s="152">
        <v>42667</v>
      </c>
      <c r="EF195" s="186"/>
      <c r="EG195" s="186"/>
      <c r="EH195" s="187"/>
      <c r="EI195" s="152">
        <v>42667</v>
      </c>
      <c r="EJ195" s="186"/>
      <c r="EK195" s="49"/>
      <c r="EL195" s="187"/>
      <c r="EM195" s="152">
        <v>42667</v>
      </c>
      <c r="EN195" s="186"/>
      <c r="EO195" s="49"/>
      <c r="EP195" s="187"/>
      <c r="EQ195" s="152">
        <v>42667</v>
      </c>
      <c r="ER195" s="186"/>
      <c r="ES195" s="49"/>
      <c r="ET195" s="187"/>
      <c r="EU195" s="152">
        <v>42667</v>
      </c>
      <c r="EV195" s="186"/>
      <c r="EW195" s="49"/>
      <c r="EX195" s="186"/>
      <c r="EY195" s="152">
        <v>42667</v>
      </c>
      <c r="EZ195" s="63"/>
      <c r="FA195" s="186"/>
      <c r="FB195" s="187"/>
      <c r="FC195" s="152">
        <v>42667</v>
      </c>
      <c r="FD195" s="186"/>
      <c r="FE195" s="49"/>
      <c r="FF195" s="186"/>
      <c r="FG195" s="152">
        <v>42667</v>
      </c>
      <c r="FH195" s="186"/>
      <c r="FI195" s="186"/>
      <c r="FJ195" s="187"/>
      <c r="FK195" s="152">
        <v>42667</v>
      </c>
      <c r="FL195" s="186"/>
      <c r="FM195" s="49"/>
      <c r="FN195" s="186"/>
      <c r="FO195" s="152">
        <v>42667</v>
      </c>
      <c r="FP195" s="186"/>
      <c r="FQ195" s="186"/>
      <c r="FR195" s="187"/>
      <c r="FS195" s="152">
        <v>42667</v>
      </c>
      <c r="FT195" s="186"/>
      <c r="FU195" s="186"/>
      <c r="FV195" s="187"/>
      <c r="FW195" s="152">
        <v>42667</v>
      </c>
      <c r="FX195" s="186"/>
      <c r="FY195" s="186"/>
      <c r="FZ195" s="187"/>
      <c r="GA195" s="152">
        <v>42667</v>
      </c>
      <c r="GB195" s="186"/>
      <c r="GC195" s="186"/>
      <c r="GD195" s="187"/>
      <c r="GE195" s="152">
        <v>42667</v>
      </c>
      <c r="GF195" s="186"/>
      <c r="GG195" s="49"/>
      <c r="GH195" s="186"/>
      <c r="GI195" s="152">
        <v>42667</v>
      </c>
      <c r="GJ195" s="186"/>
      <c r="GK195" s="186"/>
      <c r="GL195" s="187"/>
      <c r="GM195" s="152">
        <v>42667</v>
      </c>
      <c r="GN195" s="186"/>
      <c r="GO195" s="49"/>
      <c r="GP195" s="186"/>
      <c r="GQ195" s="152">
        <v>42667</v>
      </c>
      <c r="GR195" s="186"/>
      <c r="GS195" s="49"/>
      <c r="GT195" s="186"/>
      <c r="GU195" s="152">
        <v>42667</v>
      </c>
      <c r="GV195" s="186"/>
      <c r="GW195" s="49"/>
      <c r="GX195" s="186"/>
      <c r="GY195" s="152">
        <v>42667</v>
      </c>
      <c r="GZ195" s="186"/>
      <c r="HA195" s="186"/>
      <c r="HB195" s="187"/>
      <c r="HC195" s="152">
        <v>42667</v>
      </c>
      <c r="HD195" s="186"/>
      <c r="HE195" s="49"/>
      <c r="HF195" s="186"/>
      <c r="HG195" s="152">
        <v>42667</v>
      </c>
      <c r="HH195" s="186"/>
      <c r="HI195" s="49"/>
      <c r="HJ195" s="187"/>
      <c r="HK195" s="152">
        <v>42667</v>
      </c>
      <c r="HL195" s="186"/>
      <c r="HM195" s="49"/>
      <c r="HN195" s="186"/>
      <c r="HO195" s="152">
        <v>42667</v>
      </c>
      <c r="HP195" s="186"/>
      <c r="HQ195" s="186"/>
      <c r="HR195" s="187"/>
      <c r="HS195" s="152">
        <v>42667</v>
      </c>
      <c r="HT195" s="186"/>
      <c r="HU195" s="49"/>
      <c r="HV195" s="187"/>
      <c r="HW195" s="152">
        <v>42667</v>
      </c>
      <c r="HX195" s="186"/>
      <c r="HY195" s="49"/>
      <c r="HZ195" s="186"/>
      <c r="IA195" s="152">
        <v>42667</v>
      </c>
      <c r="IB195" s="186"/>
      <c r="IC195" s="186"/>
      <c r="ID195" s="187"/>
      <c r="IE195" s="152">
        <v>42667</v>
      </c>
      <c r="IF195" s="186"/>
      <c r="IG195" s="49"/>
      <c r="IH195" s="187"/>
      <c r="II195" s="152">
        <v>42667</v>
      </c>
      <c r="IJ195" s="186"/>
      <c r="IK195" s="49"/>
    </row>
    <row r="196" spans="2:245" x14ac:dyDescent="0.35">
      <c r="B196" s="187"/>
      <c r="C196" s="152">
        <v>42668</v>
      </c>
      <c r="D196" s="186"/>
      <c r="E196" s="186"/>
      <c r="F196" s="187"/>
      <c r="G196" s="152">
        <v>42668</v>
      </c>
      <c r="H196" s="186"/>
      <c r="I196" s="49"/>
      <c r="J196" s="186"/>
      <c r="K196" s="152">
        <v>42668</v>
      </c>
      <c r="L196" s="186">
        <v>2.82</v>
      </c>
      <c r="M196" s="49"/>
      <c r="N196" s="187"/>
      <c r="O196" s="152">
        <v>42668</v>
      </c>
      <c r="P196" s="186">
        <v>2.7189999999999999</v>
      </c>
      <c r="Q196" s="49"/>
      <c r="R196" s="186"/>
      <c r="S196" s="152">
        <v>42668</v>
      </c>
      <c r="T196" s="186">
        <v>3.0070000000000001</v>
      </c>
      <c r="U196" s="186"/>
      <c r="V196" s="187"/>
      <c r="W196" s="152">
        <v>42668</v>
      </c>
      <c r="X196" s="186">
        <v>3.3410000000000002</v>
      </c>
      <c r="Y196" s="49"/>
      <c r="Z196" s="186"/>
      <c r="AA196" s="152">
        <v>42668</v>
      </c>
      <c r="AB196" s="186">
        <v>3.629</v>
      </c>
      <c r="AC196" s="49"/>
      <c r="AD196" s="186"/>
      <c r="AE196" s="152">
        <v>42668</v>
      </c>
      <c r="AF196" s="186"/>
      <c r="AG196" s="186"/>
      <c r="AH196" s="187"/>
      <c r="AI196" s="152">
        <v>42668</v>
      </c>
      <c r="AJ196" s="186"/>
      <c r="AK196" s="49"/>
      <c r="AL196" s="186"/>
      <c r="AM196" s="152">
        <v>42668</v>
      </c>
      <c r="AN196" s="186"/>
      <c r="AO196" s="49"/>
      <c r="AP196" s="186"/>
      <c r="AQ196" s="152">
        <v>42668</v>
      </c>
      <c r="AR196" s="186">
        <v>3.379</v>
      </c>
      <c r="AS196" s="49"/>
      <c r="AT196" s="186"/>
      <c r="AU196" s="152">
        <v>42668</v>
      </c>
      <c r="AV196" s="186">
        <v>3.4870000000000001</v>
      </c>
      <c r="AW196" s="186"/>
      <c r="AX196" s="187"/>
      <c r="AY196" s="152">
        <v>42668</v>
      </c>
      <c r="AZ196" s="186">
        <v>3.8040000000000003</v>
      </c>
      <c r="BA196" s="49"/>
      <c r="BB196" s="187"/>
      <c r="BC196" s="152">
        <v>42668</v>
      </c>
      <c r="BD196" s="186">
        <v>4.0679999999999996</v>
      </c>
      <c r="BE196" s="49"/>
      <c r="BF196" s="187"/>
      <c r="BG196" s="152">
        <v>42668</v>
      </c>
      <c r="BH196" s="186"/>
      <c r="BI196" s="49"/>
      <c r="BJ196" s="186"/>
      <c r="BK196" s="152">
        <v>42668</v>
      </c>
      <c r="BL196" s="186">
        <v>3.2280000000000002</v>
      </c>
      <c r="BM196" s="186"/>
      <c r="BN196" s="187"/>
      <c r="BO196" s="152">
        <v>42668</v>
      </c>
      <c r="BP196" s="186">
        <v>3.4790000000000001</v>
      </c>
      <c r="BQ196" s="49"/>
      <c r="BR196" s="186"/>
      <c r="BS196" s="152">
        <v>42668</v>
      </c>
      <c r="BT196" s="186">
        <v>4.0510000000000002</v>
      </c>
      <c r="BU196" s="49"/>
      <c r="BV196" s="186"/>
      <c r="BW196" s="152">
        <v>42668</v>
      </c>
      <c r="BX196" s="186"/>
      <c r="BY196" s="186"/>
      <c r="BZ196" s="187"/>
      <c r="CA196" s="152">
        <v>42668</v>
      </c>
      <c r="CB196" s="186">
        <v>3.5779999999999998</v>
      </c>
      <c r="CC196" s="49"/>
      <c r="CD196" s="187"/>
      <c r="CE196" s="152">
        <v>42668</v>
      </c>
      <c r="CF196" s="186">
        <v>3.9710000000000001</v>
      </c>
      <c r="CG196" s="49"/>
      <c r="CH196" s="186"/>
      <c r="CI196" s="152">
        <v>42668</v>
      </c>
      <c r="CJ196" s="186">
        <v>3.71</v>
      </c>
      <c r="CK196" s="186"/>
      <c r="CL196" s="187"/>
      <c r="CM196" s="152">
        <v>42668</v>
      </c>
      <c r="CN196" s="186"/>
      <c r="CO196" s="49"/>
      <c r="CP196" s="186"/>
      <c r="CQ196" s="152">
        <v>42668</v>
      </c>
      <c r="CR196" s="186">
        <v>2.9619999999999997</v>
      </c>
      <c r="CS196" s="186"/>
      <c r="CT196" s="187"/>
      <c r="CU196" s="152">
        <v>42668</v>
      </c>
      <c r="CV196" s="186">
        <v>3.2640000000000002</v>
      </c>
      <c r="CW196" s="49"/>
      <c r="CX196" s="187"/>
      <c r="CY196" s="152">
        <v>42668</v>
      </c>
      <c r="CZ196" s="186">
        <v>3.347</v>
      </c>
      <c r="DA196" s="49"/>
      <c r="DB196" s="186"/>
      <c r="DC196" s="152">
        <v>42668</v>
      </c>
      <c r="DD196" s="186">
        <v>3.63</v>
      </c>
      <c r="DE196" s="186"/>
      <c r="DF196" s="190"/>
      <c r="DG196" s="194">
        <v>42668</v>
      </c>
      <c r="DH196" s="247">
        <v>3.802</v>
      </c>
      <c r="DI196" s="191"/>
      <c r="DJ196" s="187"/>
      <c r="DK196" s="152">
        <v>42668</v>
      </c>
      <c r="DL196" s="186"/>
      <c r="DM196" s="49"/>
      <c r="DN196" s="186"/>
      <c r="DO196" s="152">
        <v>42668</v>
      </c>
      <c r="DP196" s="186"/>
      <c r="DQ196" s="186"/>
      <c r="DR196" s="187"/>
      <c r="DS196" s="152">
        <v>42668</v>
      </c>
      <c r="DT196" s="186">
        <v>2.6070000000000002</v>
      </c>
      <c r="DU196" s="49"/>
      <c r="DV196" s="187"/>
      <c r="DW196" s="152">
        <v>42668</v>
      </c>
      <c r="DX196" s="186">
        <v>2.7690000000000001</v>
      </c>
      <c r="DY196" s="49"/>
      <c r="DZ196" s="187"/>
      <c r="EA196" s="152">
        <v>42668</v>
      </c>
      <c r="EB196" s="186">
        <v>2.8730000000000002</v>
      </c>
      <c r="EC196" s="49"/>
      <c r="ED196" s="186"/>
      <c r="EE196" s="152">
        <v>42668</v>
      </c>
      <c r="EF196" s="186">
        <v>2.96</v>
      </c>
      <c r="EG196" s="186"/>
      <c r="EH196" s="187"/>
      <c r="EI196" s="152">
        <v>42668</v>
      </c>
      <c r="EJ196" s="186">
        <v>3.0289999999999999</v>
      </c>
      <c r="EK196" s="49"/>
      <c r="EL196" s="187"/>
      <c r="EM196" s="152">
        <v>42668</v>
      </c>
      <c r="EN196" s="186">
        <v>3.3650000000000002</v>
      </c>
      <c r="EO196" s="49"/>
      <c r="EP196" s="187"/>
      <c r="EQ196" s="152">
        <v>42668</v>
      </c>
      <c r="ER196" s="186">
        <v>3.4980000000000002</v>
      </c>
      <c r="ES196" s="49"/>
      <c r="ET196" s="187"/>
      <c r="EU196" s="152">
        <v>42668</v>
      </c>
      <c r="EV196" s="186">
        <v>4.1459999999999999</v>
      </c>
      <c r="EW196" s="49"/>
      <c r="EX196" s="186"/>
      <c r="EY196" s="152">
        <v>42668</v>
      </c>
      <c r="EZ196" s="63"/>
      <c r="FA196" s="186"/>
      <c r="FB196" s="187"/>
      <c r="FC196" s="152">
        <v>42668</v>
      </c>
      <c r="FD196" s="186"/>
      <c r="FE196" s="49"/>
      <c r="FF196" s="186"/>
      <c r="FG196" s="152">
        <v>42668</v>
      </c>
      <c r="FH196" s="186"/>
      <c r="FI196" s="186"/>
      <c r="FJ196" s="187"/>
      <c r="FK196" s="152">
        <v>42668</v>
      </c>
      <c r="FL196" s="186"/>
      <c r="FM196" s="49"/>
      <c r="FN196" s="186"/>
      <c r="FO196" s="152">
        <v>42668</v>
      </c>
      <c r="FP196" s="186">
        <v>3.0840000000000001</v>
      </c>
      <c r="FQ196" s="186"/>
      <c r="FR196" s="187"/>
      <c r="FS196" s="152">
        <v>42668</v>
      </c>
      <c r="FT196" s="186">
        <v>3.6179999999999999</v>
      </c>
      <c r="FU196" s="186"/>
      <c r="FV196" s="187"/>
      <c r="FW196" s="152">
        <v>42668</v>
      </c>
      <c r="FX196" s="186">
        <v>3.73</v>
      </c>
      <c r="FY196" s="186"/>
      <c r="FZ196" s="187"/>
      <c r="GA196" s="152">
        <v>42668</v>
      </c>
      <c r="GB196" s="186">
        <v>4.2830000000000004</v>
      </c>
      <c r="GC196" s="186"/>
      <c r="GD196" s="187"/>
      <c r="GE196" s="152">
        <v>42668</v>
      </c>
      <c r="GF196" s="186"/>
      <c r="GG196" s="49"/>
      <c r="GH196" s="186"/>
      <c r="GI196" s="152">
        <v>42668</v>
      </c>
      <c r="GJ196" s="186"/>
      <c r="GK196" s="186"/>
      <c r="GL196" s="187"/>
      <c r="GM196" s="152">
        <v>42668</v>
      </c>
      <c r="GN196" s="186"/>
      <c r="GO196" s="49"/>
      <c r="GP196" s="186"/>
      <c r="GQ196" s="152">
        <v>42668</v>
      </c>
      <c r="GR196" s="186">
        <v>2.9390000000000001</v>
      </c>
      <c r="GS196" s="49"/>
      <c r="GT196" s="186"/>
      <c r="GU196" s="152">
        <v>42668</v>
      </c>
      <c r="GV196" s="186">
        <v>3.5310000000000001</v>
      </c>
      <c r="GW196" s="49"/>
      <c r="GX196" s="186"/>
      <c r="GY196" s="152">
        <v>42668</v>
      </c>
      <c r="GZ196" s="186">
        <v>3.7130000000000001</v>
      </c>
      <c r="HA196" s="186"/>
      <c r="HB196" s="187"/>
      <c r="HC196" s="152">
        <v>42668</v>
      </c>
      <c r="HD196" s="186">
        <v>3.903</v>
      </c>
      <c r="HE196" s="49"/>
      <c r="HF196" s="186"/>
      <c r="HG196" s="152">
        <v>42668</v>
      </c>
      <c r="HH196" s="186">
        <v>4.0659999999999998</v>
      </c>
      <c r="HI196" s="49"/>
      <c r="HJ196" s="187"/>
      <c r="HK196" s="152">
        <v>42668</v>
      </c>
      <c r="HL196" s="186">
        <v>4.5330000000000004</v>
      </c>
      <c r="HM196" s="49"/>
      <c r="HN196" s="186"/>
      <c r="HO196" s="152">
        <v>42668</v>
      </c>
      <c r="HP196" s="186"/>
      <c r="HQ196" s="186"/>
      <c r="HR196" s="187"/>
      <c r="HS196" s="152">
        <v>42668</v>
      </c>
      <c r="HT196" s="186">
        <v>3.1549999999999998</v>
      </c>
      <c r="HU196" s="49"/>
      <c r="HV196" s="187"/>
      <c r="HW196" s="152">
        <v>42668</v>
      </c>
      <c r="HX196" s="186">
        <v>3.887</v>
      </c>
      <c r="HY196" s="49"/>
      <c r="HZ196" s="186"/>
      <c r="IA196" s="152">
        <v>42668</v>
      </c>
      <c r="IB196" s="186">
        <v>3.319</v>
      </c>
      <c r="IC196" s="186"/>
      <c r="ID196" s="187"/>
      <c r="IE196" s="152">
        <v>42668</v>
      </c>
      <c r="IF196" s="186">
        <v>3.786</v>
      </c>
      <c r="IG196" s="49"/>
      <c r="IH196" s="187"/>
      <c r="II196" s="152">
        <v>42668</v>
      </c>
      <c r="IJ196" s="186">
        <v>3.8730000000000002</v>
      </c>
      <c r="IK196" s="49"/>
    </row>
    <row r="197" spans="2:245" x14ac:dyDescent="0.35">
      <c r="B197" s="187"/>
      <c r="C197" s="152">
        <v>42669</v>
      </c>
      <c r="D197" s="186"/>
      <c r="E197" s="186"/>
      <c r="F197" s="187"/>
      <c r="G197" s="152">
        <v>42669</v>
      </c>
      <c r="H197" s="186"/>
      <c r="I197" s="49"/>
      <c r="J197" s="186"/>
      <c r="K197" s="152">
        <v>42669</v>
      </c>
      <c r="L197" s="186">
        <v>2.5659999999999998</v>
      </c>
      <c r="M197" s="49"/>
      <c r="N197" s="187"/>
      <c r="O197" s="152">
        <v>42669</v>
      </c>
      <c r="P197" s="186">
        <v>2.7450000000000001</v>
      </c>
      <c r="Q197" s="49"/>
      <c r="R197" s="186"/>
      <c r="S197" s="152">
        <v>42669</v>
      </c>
      <c r="T197" s="186">
        <v>3.0670000000000002</v>
      </c>
      <c r="U197" s="186"/>
      <c r="V197" s="187"/>
      <c r="W197" s="152">
        <v>42669</v>
      </c>
      <c r="X197" s="186">
        <v>3.4249999999999998</v>
      </c>
      <c r="Y197" s="49"/>
      <c r="Z197" s="186"/>
      <c r="AA197" s="152">
        <v>42669</v>
      </c>
      <c r="AB197" s="186">
        <v>3.71</v>
      </c>
      <c r="AC197" s="49"/>
      <c r="AD197" s="186"/>
      <c r="AE197" s="152">
        <v>42669</v>
      </c>
      <c r="AF197" s="186"/>
      <c r="AG197" s="186"/>
      <c r="AH197" s="187"/>
      <c r="AI197" s="152">
        <v>42669</v>
      </c>
      <c r="AJ197" s="186"/>
      <c r="AK197" s="49"/>
      <c r="AL197" s="186"/>
      <c r="AM197" s="152">
        <v>42669</v>
      </c>
      <c r="AN197" s="186"/>
      <c r="AO197" s="49"/>
      <c r="AP197" s="186"/>
      <c r="AQ197" s="152">
        <v>42669</v>
      </c>
      <c r="AR197" s="186">
        <v>3.4169999999999998</v>
      </c>
      <c r="AS197" s="49"/>
      <c r="AT197" s="186"/>
      <c r="AU197" s="152">
        <v>42669</v>
      </c>
      <c r="AV197" s="186">
        <v>3.5220000000000002</v>
      </c>
      <c r="AW197" s="186"/>
      <c r="AX197" s="187"/>
      <c r="AY197" s="152">
        <v>42669</v>
      </c>
      <c r="AZ197" s="186">
        <v>3.8420000000000001</v>
      </c>
      <c r="BA197" s="49"/>
      <c r="BB197" s="187"/>
      <c r="BC197" s="152">
        <v>42669</v>
      </c>
      <c r="BD197" s="186">
        <v>4.0990000000000002</v>
      </c>
      <c r="BE197" s="49"/>
      <c r="BF197" s="187"/>
      <c r="BG197" s="152">
        <v>42669</v>
      </c>
      <c r="BH197" s="186"/>
      <c r="BI197" s="49"/>
      <c r="BJ197" s="186"/>
      <c r="BK197" s="152">
        <v>42669</v>
      </c>
      <c r="BL197" s="186">
        <v>3.2610000000000001</v>
      </c>
      <c r="BM197" s="186"/>
      <c r="BN197" s="187"/>
      <c r="BO197" s="152">
        <v>42669</v>
      </c>
      <c r="BP197" s="186">
        <v>3.5150000000000001</v>
      </c>
      <c r="BQ197" s="49"/>
      <c r="BR197" s="186"/>
      <c r="BS197" s="152">
        <v>42669</v>
      </c>
      <c r="BT197" s="186">
        <v>4.0780000000000003</v>
      </c>
      <c r="BU197" s="49"/>
      <c r="BV197" s="186"/>
      <c r="BW197" s="152">
        <v>42669</v>
      </c>
      <c r="BX197" s="186"/>
      <c r="BY197" s="186"/>
      <c r="BZ197" s="187"/>
      <c r="CA197" s="152">
        <v>42669</v>
      </c>
      <c r="CB197" s="186">
        <v>3.6219999999999999</v>
      </c>
      <c r="CC197" s="49"/>
      <c r="CD197" s="187"/>
      <c r="CE197" s="152">
        <v>42669</v>
      </c>
      <c r="CF197" s="186">
        <v>4.032</v>
      </c>
      <c r="CG197" s="49"/>
      <c r="CH197" s="186"/>
      <c r="CI197" s="152">
        <v>42669</v>
      </c>
      <c r="CJ197" s="186">
        <v>3.7789999999999999</v>
      </c>
      <c r="CK197" s="186"/>
      <c r="CL197" s="187"/>
      <c r="CM197" s="152">
        <v>42669</v>
      </c>
      <c r="CN197" s="186"/>
      <c r="CO197" s="49"/>
      <c r="CP197" s="186"/>
      <c r="CQ197" s="152">
        <v>42669</v>
      </c>
      <c r="CR197" s="186">
        <v>2.9939999999999998</v>
      </c>
      <c r="CS197" s="186"/>
      <c r="CT197" s="187"/>
      <c r="CU197" s="152">
        <v>42669</v>
      </c>
      <c r="CV197" s="186">
        <v>3.2829999999999999</v>
      </c>
      <c r="CW197" s="49"/>
      <c r="CX197" s="187"/>
      <c r="CY197" s="152">
        <v>42669</v>
      </c>
      <c r="CZ197" s="186">
        <v>3.3820000000000001</v>
      </c>
      <c r="DA197" s="49"/>
      <c r="DB197" s="186"/>
      <c r="DC197" s="152">
        <v>42669</v>
      </c>
      <c r="DD197" s="186">
        <v>3.661</v>
      </c>
      <c r="DE197" s="186"/>
      <c r="DF197" s="190"/>
      <c r="DG197" s="194">
        <v>42669</v>
      </c>
      <c r="DH197" s="247">
        <v>3.839</v>
      </c>
      <c r="DI197" s="191"/>
      <c r="DJ197" s="187"/>
      <c r="DK197" s="152">
        <v>42669</v>
      </c>
      <c r="DL197" s="186"/>
      <c r="DM197" s="49"/>
      <c r="DN197" s="186"/>
      <c r="DO197" s="152">
        <v>42669</v>
      </c>
      <c r="DP197" s="186"/>
      <c r="DQ197" s="186"/>
      <c r="DR197" s="187"/>
      <c r="DS197" s="152">
        <v>42669</v>
      </c>
      <c r="DT197" s="186">
        <v>2.6589999999999998</v>
      </c>
      <c r="DU197" s="49"/>
      <c r="DV197" s="187"/>
      <c r="DW197" s="152">
        <v>42669</v>
      </c>
      <c r="DX197" s="186">
        <v>2.81</v>
      </c>
      <c r="DY197" s="49"/>
      <c r="DZ197" s="187"/>
      <c r="EA197" s="152">
        <v>42669</v>
      </c>
      <c r="EB197" s="186">
        <v>2.923</v>
      </c>
      <c r="EC197" s="49"/>
      <c r="ED197" s="186"/>
      <c r="EE197" s="152">
        <v>42669</v>
      </c>
      <c r="EF197" s="186">
        <v>3.012</v>
      </c>
      <c r="EG197" s="186"/>
      <c r="EH197" s="187"/>
      <c r="EI197" s="152">
        <v>42669</v>
      </c>
      <c r="EJ197" s="186">
        <v>3.0830000000000002</v>
      </c>
      <c r="EK197" s="49"/>
      <c r="EL197" s="187"/>
      <c r="EM197" s="152">
        <v>42669</v>
      </c>
      <c r="EN197" s="186">
        <v>3.4140000000000001</v>
      </c>
      <c r="EO197" s="49"/>
      <c r="EP197" s="187"/>
      <c r="EQ197" s="152">
        <v>42669</v>
      </c>
      <c r="ER197" s="186">
        <v>3.5430000000000001</v>
      </c>
      <c r="ES197" s="49"/>
      <c r="ET197" s="187"/>
      <c r="EU197" s="152">
        <v>42669</v>
      </c>
      <c r="EV197" s="186">
        <v>4.2039999999999997</v>
      </c>
      <c r="EW197" s="49"/>
      <c r="EX197" s="186"/>
      <c r="EY197" s="152">
        <v>42669</v>
      </c>
      <c r="EZ197" s="63"/>
      <c r="FA197" s="186"/>
      <c r="FB197" s="187"/>
      <c r="FC197" s="152">
        <v>42669</v>
      </c>
      <c r="FD197" s="186"/>
      <c r="FE197" s="49"/>
      <c r="FF197" s="186"/>
      <c r="FG197" s="152">
        <v>42669</v>
      </c>
      <c r="FH197" s="186"/>
      <c r="FI197" s="186"/>
      <c r="FJ197" s="187"/>
      <c r="FK197" s="152">
        <v>42669</v>
      </c>
      <c r="FL197" s="186"/>
      <c r="FM197" s="49"/>
      <c r="FN197" s="186"/>
      <c r="FO197" s="152">
        <v>42669</v>
      </c>
      <c r="FP197" s="186">
        <v>3.121</v>
      </c>
      <c r="FQ197" s="186"/>
      <c r="FR197" s="187"/>
      <c r="FS197" s="152">
        <v>42669</v>
      </c>
      <c r="FT197" s="186">
        <v>3.6539999999999999</v>
      </c>
      <c r="FU197" s="186"/>
      <c r="FV197" s="187"/>
      <c r="FW197" s="152">
        <v>42669</v>
      </c>
      <c r="FX197" s="186">
        <v>3.7650000000000001</v>
      </c>
      <c r="FY197" s="186"/>
      <c r="FZ197" s="187"/>
      <c r="GA197" s="152">
        <v>42669</v>
      </c>
      <c r="GB197" s="186">
        <v>4.3540000000000001</v>
      </c>
      <c r="GC197" s="186"/>
      <c r="GD197" s="187"/>
      <c r="GE197" s="152">
        <v>42669</v>
      </c>
      <c r="GF197" s="186"/>
      <c r="GG197" s="49"/>
      <c r="GH197" s="186"/>
      <c r="GI197" s="152">
        <v>42669</v>
      </c>
      <c r="GJ197" s="186"/>
      <c r="GK197" s="186"/>
      <c r="GL197" s="187"/>
      <c r="GM197" s="152">
        <v>42669</v>
      </c>
      <c r="GN197" s="186"/>
      <c r="GO197" s="49"/>
      <c r="GP197" s="186"/>
      <c r="GQ197" s="152">
        <v>42669</v>
      </c>
      <c r="GR197" s="186">
        <v>2.9630000000000001</v>
      </c>
      <c r="GS197" s="49"/>
      <c r="GT197" s="186"/>
      <c r="GU197" s="152">
        <v>42669</v>
      </c>
      <c r="GV197" s="186">
        <v>3.5609999999999999</v>
      </c>
      <c r="GW197" s="49"/>
      <c r="GX197" s="186"/>
      <c r="GY197" s="152">
        <v>42669</v>
      </c>
      <c r="GZ197" s="186">
        <v>3.7370000000000001</v>
      </c>
      <c r="HA197" s="186"/>
      <c r="HB197" s="187"/>
      <c r="HC197" s="152">
        <v>42669</v>
      </c>
      <c r="HD197" s="186">
        <v>3.9359999999999999</v>
      </c>
      <c r="HE197" s="49"/>
      <c r="HF197" s="186"/>
      <c r="HG197" s="152">
        <v>42669</v>
      </c>
      <c r="HH197" s="186">
        <v>4.069</v>
      </c>
      <c r="HI197" s="49"/>
      <c r="HJ197" s="187"/>
      <c r="HK197" s="152">
        <v>42669</v>
      </c>
      <c r="HL197" s="186">
        <v>4.5620000000000003</v>
      </c>
      <c r="HM197" s="49"/>
      <c r="HN197" s="186"/>
      <c r="HO197" s="152">
        <v>42669</v>
      </c>
      <c r="HP197" s="186"/>
      <c r="HQ197" s="186"/>
      <c r="HR197" s="187"/>
      <c r="HS197" s="152">
        <v>42669</v>
      </c>
      <c r="HT197" s="186">
        <v>3.1989999999999998</v>
      </c>
      <c r="HU197" s="49"/>
      <c r="HV197" s="187"/>
      <c r="HW197" s="152">
        <v>42669</v>
      </c>
      <c r="HX197" s="186">
        <v>3.8879999999999999</v>
      </c>
      <c r="HY197" s="49"/>
      <c r="HZ197" s="186"/>
      <c r="IA197" s="152">
        <v>42669</v>
      </c>
      <c r="IB197" s="186">
        <v>3.3609999999999998</v>
      </c>
      <c r="IC197" s="186"/>
      <c r="ID197" s="187"/>
      <c r="IE197" s="152">
        <v>42669</v>
      </c>
      <c r="IF197" s="186">
        <v>3.827</v>
      </c>
      <c r="IG197" s="49"/>
      <c r="IH197" s="187"/>
      <c r="II197" s="152">
        <v>42669</v>
      </c>
      <c r="IJ197" s="186">
        <v>3.9020000000000001</v>
      </c>
      <c r="IK197" s="49"/>
    </row>
    <row r="198" spans="2:245" x14ac:dyDescent="0.35">
      <c r="B198" s="187"/>
      <c r="C198" s="152">
        <v>42670</v>
      </c>
      <c r="D198" s="186"/>
      <c r="E198" s="186"/>
      <c r="F198" s="187"/>
      <c r="G198" s="152">
        <v>42670</v>
      </c>
      <c r="H198" s="186"/>
      <c r="I198" s="49"/>
      <c r="J198" s="186"/>
      <c r="K198" s="152">
        <v>42670</v>
      </c>
      <c r="L198" s="186">
        <v>2.5550000000000002</v>
      </c>
      <c r="M198" s="49"/>
      <c r="N198" s="187"/>
      <c r="O198" s="152">
        <v>42670</v>
      </c>
      <c r="P198" s="186">
        <v>2.7480000000000002</v>
      </c>
      <c r="Q198" s="49"/>
      <c r="R198" s="186"/>
      <c r="S198" s="152">
        <v>42670</v>
      </c>
      <c r="T198" s="186">
        <v>3.0910000000000002</v>
      </c>
      <c r="U198" s="186"/>
      <c r="V198" s="187"/>
      <c r="W198" s="152">
        <v>42670</v>
      </c>
      <c r="X198" s="186">
        <v>3.4540000000000002</v>
      </c>
      <c r="Y198" s="49"/>
      <c r="Z198" s="186"/>
      <c r="AA198" s="152">
        <v>42670</v>
      </c>
      <c r="AB198" s="186">
        <v>3.7320000000000002</v>
      </c>
      <c r="AC198" s="49"/>
      <c r="AD198" s="186"/>
      <c r="AE198" s="152">
        <v>42670</v>
      </c>
      <c r="AF198" s="186"/>
      <c r="AG198" s="186"/>
      <c r="AH198" s="187"/>
      <c r="AI198" s="152">
        <v>42670</v>
      </c>
      <c r="AJ198" s="186"/>
      <c r="AK198" s="49"/>
      <c r="AL198" s="186"/>
      <c r="AM198" s="152">
        <v>42670</v>
      </c>
      <c r="AN198" s="186"/>
      <c r="AO198" s="49"/>
      <c r="AP198" s="186"/>
      <c r="AQ198" s="152">
        <v>42670</v>
      </c>
      <c r="AR198" s="186">
        <v>3.4420000000000002</v>
      </c>
      <c r="AS198" s="49"/>
      <c r="AT198" s="186"/>
      <c r="AU198" s="152">
        <v>42670</v>
      </c>
      <c r="AV198" s="186">
        <v>3.5569999999999999</v>
      </c>
      <c r="AW198" s="186"/>
      <c r="AX198" s="187"/>
      <c r="AY198" s="152">
        <v>42670</v>
      </c>
      <c r="AZ198" s="186">
        <v>3.9159999999999999</v>
      </c>
      <c r="BA198" s="49"/>
      <c r="BB198" s="187"/>
      <c r="BC198" s="152">
        <v>42670</v>
      </c>
      <c r="BD198" s="186">
        <v>4.173</v>
      </c>
      <c r="BE198" s="49"/>
      <c r="BF198" s="187"/>
      <c r="BG198" s="152">
        <v>42670</v>
      </c>
      <c r="BH198" s="186"/>
      <c r="BI198" s="49"/>
      <c r="BJ198" s="186"/>
      <c r="BK198" s="152">
        <v>42670</v>
      </c>
      <c r="BL198" s="186">
        <v>3.2829999999999999</v>
      </c>
      <c r="BM198" s="186"/>
      <c r="BN198" s="187"/>
      <c r="BO198" s="152">
        <v>42670</v>
      </c>
      <c r="BP198" s="186">
        <v>3.5470000000000002</v>
      </c>
      <c r="BQ198" s="49"/>
      <c r="BR198" s="186"/>
      <c r="BS198" s="152">
        <v>42670</v>
      </c>
      <c r="BT198" s="186">
        <v>4.13</v>
      </c>
      <c r="BU198" s="49"/>
      <c r="BV198" s="186"/>
      <c r="BW198" s="152">
        <v>42670</v>
      </c>
      <c r="BX198" s="186"/>
      <c r="BY198" s="186"/>
      <c r="BZ198" s="187"/>
      <c r="CA198" s="152">
        <v>42670</v>
      </c>
      <c r="CB198" s="186">
        <v>3.6390000000000002</v>
      </c>
      <c r="CC198" s="49"/>
      <c r="CD198" s="187"/>
      <c r="CE198" s="152">
        <v>42670</v>
      </c>
      <c r="CF198" s="186">
        <v>4.0810000000000004</v>
      </c>
      <c r="CG198" s="49"/>
      <c r="CH198" s="186"/>
      <c r="CI198" s="152">
        <v>42670</v>
      </c>
      <c r="CJ198" s="186">
        <v>3.8079999999999998</v>
      </c>
      <c r="CK198" s="186"/>
      <c r="CL198" s="187"/>
      <c r="CM198" s="152">
        <v>42670</v>
      </c>
      <c r="CN198" s="186"/>
      <c r="CO198" s="49"/>
      <c r="CP198" s="186"/>
      <c r="CQ198" s="152">
        <v>42670</v>
      </c>
      <c r="CR198" s="186">
        <v>2.9619999999999997</v>
      </c>
      <c r="CS198" s="186"/>
      <c r="CT198" s="187"/>
      <c r="CU198" s="152">
        <v>42670</v>
      </c>
      <c r="CV198" s="186">
        <v>3.2909999999999999</v>
      </c>
      <c r="CW198" s="49"/>
      <c r="CX198" s="187"/>
      <c r="CY198" s="152">
        <v>42670</v>
      </c>
      <c r="CZ198" s="186">
        <v>3.4</v>
      </c>
      <c r="DA198" s="49"/>
      <c r="DB198" s="186"/>
      <c r="DC198" s="152">
        <v>42670</v>
      </c>
      <c r="DD198" s="186">
        <v>3.6949999999999998</v>
      </c>
      <c r="DE198" s="186"/>
      <c r="DF198" s="190"/>
      <c r="DG198" s="194">
        <v>42670</v>
      </c>
      <c r="DH198" s="247">
        <v>3.89</v>
      </c>
      <c r="DI198" s="191"/>
      <c r="DJ198" s="187"/>
      <c r="DK198" s="152">
        <v>42670</v>
      </c>
      <c r="DL198" s="186"/>
      <c r="DM198" s="49"/>
      <c r="DN198" s="186"/>
      <c r="DO198" s="152">
        <v>42670</v>
      </c>
      <c r="DP198" s="186"/>
      <c r="DQ198" s="186"/>
      <c r="DR198" s="187"/>
      <c r="DS198" s="152">
        <v>42670</v>
      </c>
      <c r="DT198" s="186">
        <v>2.5939999999999999</v>
      </c>
      <c r="DU198" s="49"/>
      <c r="DV198" s="187"/>
      <c r="DW198" s="152">
        <v>42670</v>
      </c>
      <c r="DX198" s="186">
        <v>2.8239999999999998</v>
      </c>
      <c r="DY198" s="49"/>
      <c r="DZ198" s="187"/>
      <c r="EA198" s="152">
        <v>42670</v>
      </c>
      <c r="EB198" s="186">
        <v>2.944</v>
      </c>
      <c r="EC198" s="49"/>
      <c r="ED198" s="186"/>
      <c r="EE198" s="152">
        <v>42670</v>
      </c>
      <c r="EF198" s="186">
        <v>3.0339999999999998</v>
      </c>
      <c r="EG198" s="186"/>
      <c r="EH198" s="187"/>
      <c r="EI198" s="152">
        <v>42670</v>
      </c>
      <c r="EJ198" s="186">
        <v>3.113</v>
      </c>
      <c r="EK198" s="49"/>
      <c r="EL198" s="187"/>
      <c r="EM198" s="152">
        <v>42670</v>
      </c>
      <c r="EN198" s="186">
        <v>3.456</v>
      </c>
      <c r="EO198" s="49"/>
      <c r="EP198" s="187"/>
      <c r="EQ198" s="152">
        <v>42670</v>
      </c>
      <c r="ER198" s="186">
        <v>3.5910000000000002</v>
      </c>
      <c r="ES198" s="49"/>
      <c r="ET198" s="187"/>
      <c r="EU198" s="152">
        <v>42670</v>
      </c>
      <c r="EV198" s="186">
        <v>4.2590000000000003</v>
      </c>
      <c r="EW198" s="49"/>
      <c r="EX198" s="186"/>
      <c r="EY198" s="152">
        <v>42670</v>
      </c>
      <c r="EZ198" s="63"/>
      <c r="FA198" s="186"/>
      <c r="FB198" s="187"/>
      <c r="FC198" s="152">
        <v>42670</v>
      </c>
      <c r="FD198" s="186"/>
      <c r="FE198" s="49"/>
      <c r="FF198" s="186"/>
      <c r="FG198" s="152">
        <v>42670</v>
      </c>
      <c r="FH198" s="186"/>
      <c r="FI198" s="186"/>
      <c r="FJ198" s="187"/>
      <c r="FK198" s="152">
        <v>42670</v>
      </c>
      <c r="FL198" s="186"/>
      <c r="FM198" s="49"/>
      <c r="FN198" s="186"/>
      <c r="FO198" s="152">
        <v>42670</v>
      </c>
      <c r="FP198" s="186">
        <v>3.1429999999999998</v>
      </c>
      <c r="FQ198" s="186"/>
      <c r="FR198" s="187"/>
      <c r="FS198" s="152">
        <v>42670</v>
      </c>
      <c r="FT198" s="186">
        <v>3.69</v>
      </c>
      <c r="FU198" s="186"/>
      <c r="FV198" s="187"/>
      <c r="FW198" s="152">
        <v>42670</v>
      </c>
      <c r="FX198" s="186">
        <v>3.806</v>
      </c>
      <c r="FY198" s="186"/>
      <c r="FZ198" s="187"/>
      <c r="GA198" s="152">
        <v>42670</v>
      </c>
      <c r="GB198" s="186">
        <v>4.3739999999999997</v>
      </c>
      <c r="GC198" s="186"/>
      <c r="GD198" s="187"/>
      <c r="GE198" s="152">
        <v>42670</v>
      </c>
      <c r="GF198" s="186"/>
      <c r="GG198" s="49"/>
      <c r="GH198" s="186"/>
      <c r="GI198" s="152">
        <v>42670</v>
      </c>
      <c r="GJ198" s="186"/>
      <c r="GK198" s="186"/>
      <c r="GL198" s="187"/>
      <c r="GM198" s="152">
        <v>42670</v>
      </c>
      <c r="GN198" s="186"/>
      <c r="GO198" s="49"/>
      <c r="GP198" s="186"/>
      <c r="GQ198" s="152">
        <v>42670</v>
      </c>
      <c r="GR198" s="186">
        <v>2.952</v>
      </c>
      <c r="GS198" s="49"/>
      <c r="GT198" s="186"/>
      <c r="GU198" s="152">
        <v>42670</v>
      </c>
      <c r="GV198" s="186">
        <v>3.5949999999999998</v>
      </c>
      <c r="GW198" s="49"/>
      <c r="GX198" s="186"/>
      <c r="GY198" s="152">
        <v>42670</v>
      </c>
      <c r="GZ198" s="186">
        <v>3.778</v>
      </c>
      <c r="HA198" s="186"/>
      <c r="HB198" s="187"/>
      <c r="HC198" s="152">
        <v>42670</v>
      </c>
      <c r="HD198" s="186">
        <v>3.98</v>
      </c>
      <c r="HE198" s="49"/>
      <c r="HF198" s="186"/>
      <c r="HG198" s="152">
        <v>42670</v>
      </c>
      <c r="HH198" s="186">
        <v>4.12</v>
      </c>
      <c r="HI198" s="49"/>
      <c r="HJ198" s="187"/>
      <c r="HK198" s="152">
        <v>42670</v>
      </c>
      <c r="HL198" s="186">
        <v>4.6059999999999999</v>
      </c>
      <c r="HM198" s="49"/>
      <c r="HN198" s="186"/>
      <c r="HO198" s="152">
        <v>42670</v>
      </c>
      <c r="HP198" s="186"/>
      <c r="HQ198" s="186"/>
      <c r="HR198" s="187"/>
      <c r="HS198" s="152">
        <v>42670</v>
      </c>
      <c r="HT198" s="186">
        <v>3.15</v>
      </c>
      <c r="HU198" s="49"/>
      <c r="HV198" s="187"/>
      <c r="HW198" s="152">
        <v>42670</v>
      </c>
      <c r="HX198" s="186">
        <v>3.972</v>
      </c>
      <c r="HY198" s="49"/>
      <c r="HZ198" s="186"/>
      <c r="IA198" s="152">
        <v>42670</v>
      </c>
      <c r="IB198" s="186">
        <v>3.3810000000000002</v>
      </c>
      <c r="IC198" s="186"/>
      <c r="ID198" s="187"/>
      <c r="IE198" s="152">
        <v>42670</v>
      </c>
      <c r="IF198" s="186">
        <v>3.8519999999999999</v>
      </c>
      <c r="IG198" s="49"/>
      <c r="IH198" s="187"/>
      <c r="II198" s="152">
        <v>42670</v>
      </c>
      <c r="IJ198" s="186">
        <v>3.9510000000000001</v>
      </c>
      <c r="IK198" s="49"/>
    </row>
    <row r="199" spans="2:245" x14ac:dyDescent="0.35">
      <c r="B199" s="187"/>
      <c r="C199" s="152">
        <v>42671</v>
      </c>
      <c r="D199" s="186"/>
      <c r="E199" s="186"/>
      <c r="F199" s="187"/>
      <c r="G199" s="152">
        <v>42671</v>
      </c>
      <c r="H199" s="186"/>
      <c r="I199" s="49"/>
      <c r="J199" s="186"/>
      <c r="K199" s="152">
        <v>42671</v>
      </c>
      <c r="L199" s="186">
        <v>2.5179999999999998</v>
      </c>
      <c r="M199" s="49"/>
      <c r="N199" s="187"/>
      <c r="O199" s="152">
        <v>42671</v>
      </c>
      <c r="P199" s="186">
        <v>2.7269999999999999</v>
      </c>
      <c r="Q199" s="49"/>
      <c r="R199" s="186"/>
      <c r="S199" s="152">
        <v>42671</v>
      </c>
      <c r="T199" s="186">
        <v>3.1019999999999999</v>
      </c>
      <c r="U199" s="186"/>
      <c r="V199" s="187"/>
      <c r="W199" s="152">
        <v>42671</v>
      </c>
      <c r="X199" s="186">
        <v>3.4649999999999999</v>
      </c>
      <c r="Y199" s="49"/>
      <c r="Z199" s="186"/>
      <c r="AA199" s="152">
        <v>42671</v>
      </c>
      <c r="AB199" s="186">
        <v>3.7770000000000001</v>
      </c>
      <c r="AC199" s="49"/>
      <c r="AD199" s="186"/>
      <c r="AE199" s="152">
        <v>42671</v>
      </c>
      <c r="AF199" s="186"/>
      <c r="AG199" s="186"/>
      <c r="AH199" s="187"/>
      <c r="AI199" s="152">
        <v>42671</v>
      </c>
      <c r="AJ199" s="186"/>
      <c r="AK199" s="49"/>
      <c r="AL199" s="186"/>
      <c r="AM199" s="152">
        <v>42671</v>
      </c>
      <c r="AN199" s="186"/>
      <c r="AO199" s="49"/>
      <c r="AP199" s="186"/>
      <c r="AQ199" s="152">
        <v>42671</v>
      </c>
      <c r="AR199" s="186">
        <v>3.4470000000000001</v>
      </c>
      <c r="AS199" s="49"/>
      <c r="AT199" s="186"/>
      <c r="AU199" s="152">
        <v>42671</v>
      </c>
      <c r="AV199" s="186">
        <v>3.5659999999999998</v>
      </c>
      <c r="AW199" s="186"/>
      <c r="AX199" s="187"/>
      <c r="AY199" s="152">
        <v>42671</v>
      </c>
      <c r="AZ199" s="186">
        <v>3.931</v>
      </c>
      <c r="BA199" s="49"/>
      <c r="BB199" s="187"/>
      <c r="BC199" s="152">
        <v>42671</v>
      </c>
      <c r="BD199" s="186">
        <v>4.1660000000000004</v>
      </c>
      <c r="BE199" s="49"/>
      <c r="BF199" s="187"/>
      <c r="BG199" s="152">
        <v>42671</v>
      </c>
      <c r="BH199" s="186"/>
      <c r="BI199" s="49"/>
      <c r="BJ199" s="186"/>
      <c r="BK199" s="152">
        <v>42671</v>
      </c>
      <c r="BL199" s="186">
        <v>3.278</v>
      </c>
      <c r="BM199" s="186"/>
      <c r="BN199" s="187"/>
      <c r="BO199" s="152">
        <v>42671</v>
      </c>
      <c r="BP199" s="186">
        <v>3.552</v>
      </c>
      <c r="BQ199" s="49"/>
      <c r="BR199" s="186"/>
      <c r="BS199" s="152">
        <v>42671</v>
      </c>
      <c r="BT199" s="186">
        <v>4.1479999999999997</v>
      </c>
      <c r="BU199" s="49"/>
      <c r="BV199" s="186"/>
      <c r="BW199" s="152">
        <v>42671</v>
      </c>
      <c r="BX199" s="186"/>
      <c r="BY199" s="186"/>
      <c r="BZ199" s="187"/>
      <c r="CA199" s="152">
        <v>42671</v>
      </c>
      <c r="CB199" s="186">
        <v>3.6470000000000002</v>
      </c>
      <c r="CC199" s="49"/>
      <c r="CD199" s="187"/>
      <c r="CE199" s="152">
        <v>42671</v>
      </c>
      <c r="CF199" s="186">
        <v>4.0960000000000001</v>
      </c>
      <c r="CG199" s="49"/>
      <c r="CH199" s="186"/>
      <c r="CI199" s="152">
        <v>42671</v>
      </c>
      <c r="CJ199" s="186">
        <v>3.8159999999999998</v>
      </c>
      <c r="CK199" s="186"/>
      <c r="CL199" s="187"/>
      <c r="CM199" s="152">
        <v>42671</v>
      </c>
      <c r="CN199" s="186"/>
      <c r="CO199" s="49"/>
      <c r="CP199" s="186"/>
      <c r="CQ199" s="152">
        <v>42671</v>
      </c>
      <c r="CR199" s="186">
        <v>2.9470000000000001</v>
      </c>
      <c r="CS199" s="186"/>
      <c r="CT199" s="187"/>
      <c r="CU199" s="152">
        <v>42671</v>
      </c>
      <c r="CV199" s="186">
        <v>3.278</v>
      </c>
      <c r="CW199" s="49"/>
      <c r="CX199" s="187"/>
      <c r="CY199" s="152">
        <v>42671</v>
      </c>
      <c r="CZ199" s="186">
        <v>3.3980000000000001</v>
      </c>
      <c r="DA199" s="49"/>
      <c r="DB199" s="186"/>
      <c r="DC199" s="152">
        <v>42671</v>
      </c>
      <c r="DD199" s="186">
        <v>3.7039999999999997</v>
      </c>
      <c r="DE199" s="186"/>
      <c r="DF199" s="190"/>
      <c r="DG199" s="194">
        <v>42671</v>
      </c>
      <c r="DH199" s="247">
        <v>3.9050000000000002</v>
      </c>
      <c r="DI199" s="191"/>
      <c r="DJ199" s="187"/>
      <c r="DK199" s="152">
        <v>42671</v>
      </c>
      <c r="DL199" s="186"/>
      <c r="DM199" s="49"/>
      <c r="DN199" s="186"/>
      <c r="DO199" s="152">
        <v>42671</v>
      </c>
      <c r="DP199" s="186"/>
      <c r="DQ199" s="186"/>
      <c r="DR199" s="187"/>
      <c r="DS199" s="152">
        <v>42671</v>
      </c>
      <c r="DT199" s="186">
        <v>2.5629999999999997</v>
      </c>
      <c r="DU199" s="49"/>
      <c r="DV199" s="187"/>
      <c r="DW199" s="152">
        <v>42671</v>
      </c>
      <c r="DX199" s="186">
        <v>2.8140000000000001</v>
      </c>
      <c r="DY199" s="49"/>
      <c r="DZ199" s="187"/>
      <c r="EA199" s="152">
        <v>42671</v>
      </c>
      <c r="EB199" s="186">
        <v>2.9489999999999998</v>
      </c>
      <c r="EC199" s="49"/>
      <c r="ED199" s="186"/>
      <c r="EE199" s="152">
        <v>42671</v>
      </c>
      <c r="EF199" s="186">
        <v>3.0390000000000001</v>
      </c>
      <c r="EG199" s="186"/>
      <c r="EH199" s="187"/>
      <c r="EI199" s="152">
        <v>42671</v>
      </c>
      <c r="EJ199" s="186">
        <v>3.1240000000000001</v>
      </c>
      <c r="EK199" s="49"/>
      <c r="EL199" s="187"/>
      <c r="EM199" s="152">
        <v>42671</v>
      </c>
      <c r="EN199" s="186">
        <v>3.4729999999999999</v>
      </c>
      <c r="EO199" s="49"/>
      <c r="EP199" s="187"/>
      <c r="EQ199" s="152">
        <v>42671</v>
      </c>
      <c r="ER199" s="186">
        <v>3.6109999999999998</v>
      </c>
      <c r="ES199" s="49"/>
      <c r="ET199" s="187"/>
      <c r="EU199" s="152">
        <v>42671</v>
      </c>
      <c r="EV199" s="186">
        <v>4.2880000000000003</v>
      </c>
      <c r="EW199" s="49"/>
      <c r="EX199" s="186"/>
      <c r="EY199" s="152">
        <v>42671</v>
      </c>
      <c r="EZ199" s="63"/>
      <c r="FA199" s="186"/>
      <c r="FB199" s="187"/>
      <c r="FC199" s="152">
        <v>42671</v>
      </c>
      <c r="FD199" s="186"/>
      <c r="FE199" s="49"/>
      <c r="FF199" s="186"/>
      <c r="FG199" s="152">
        <v>42671</v>
      </c>
      <c r="FH199" s="186"/>
      <c r="FI199" s="186"/>
      <c r="FJ199" s="187"/>
      <c r="FK199" s="152">
        <v>42671</v>
      </c>
      <c r="FL199" s="186"/>
      <c r="FM199" s="49"/>
      <c r="FN199" s="186"/>
      <c r="FO199" s="152">
        <v>42671</v>
      </c>
      <c r="FP199" s="186">
        <v>3.1469999999999998</v>
      </c>
      <c r="FQ199" s="186"/>
      <c r="FR199" s="187"/>
      <c r="FS199" s="152">
        <v>42671</v>
      </c>
      <c r="FT199" s="186">
        <v>3.706</v>
      </c>
      <c r="FU199" s="186"/>
      <c r="FV199" s="187"/>
      <c r="FW199" s="152">
        <v>42671</v>
      </c>
      <c r="FX199" s="186">
        <v>3.8050000000000002</v>
      </c>
      <c r="FY199" s="186"/>
      <c r="FZ199" s="187"/>
      <c r="GA199" s="152">
        <v>42671</v>
      </c>
      <c r="GB199" s="186">
        <v>4.4050000000000002</v>
      </c>
      <c r="GC199" s="186"/>
      <c r="GD199" s="187"/>
      <c r="GE199" s="152">
        <v>42671</v>
      </c>
      <c r="GF199" s="186"/>
      <c r="GG199" s="49"/>
      <c r="GH199" s="186"/>
      <c r="GI199" s="152">
        <v>42671</v>
      </c>
      <c r="GJ199" s="186"/>
      <c r="GK199" s="186"/>
      <c r="GL199" s="187"/>
      <c r="GM199" s="152">
        <v>42671</v>
      </c>
      <c r="GN199" s="186"/>
      <c r="GO199" s="49"/>
      <c r="GP199" s="186"/>
      <c r="GQ199" s="152">
        <v>42671</v>
      </c>
      <c r="GR199" s="186">
        <v>2.9550000000000001</v>
      </c>
      <c r="GS199" s="49"/>
      <c r="GT199" s="186"/>
      <c r="GU199" s="152">
        <v>42671</v>
      </c>
      <c r="GV199" s="186">
        <v>3.6029999999999998</v>
      </c>
      <c r="GW199" s="49"/>
      <c r="GX199" s="186"/>
      <c r="GY199" s="152">
        <v>42671</v>
      </c>
      <c r="GZ199" s="186">
        <v>3.7880000000000003</v>
      </c>
      <c r="HA199" s="186"/>
      <c r="HB199" s="187"/>
      <c r="HC199" s="152">
        <v>42671</v>
      </c>
      <c r="HD199" s="186">
        <v>3.996</v>
      </c>
      <c r="HE199" s="49"/>
      <c r="HF199" s="186"/>
      <c r="HG199" s="152">
        <v>42671</v>
      </c>
      <c r="HH199" s="186">
        <v>4.141</v>
      </c>
      <c r="HI199" s="49"/>
      <c r="HJ199" s="187"/>
      <c r="HK199" s="152">
        <v>42671</v>
      </c>
      <c r="HL199" s="186">
        <v>4.633</v>
      </c>
      <c r="HM199" s="49"/>
      <c r="HN199" s="186"/>
      <c r="HO199" s="152">
        <v>42671</v>
      </c>
      <c r="HP199" s="186"/>
      <c r="HQ199" s="186"/>
      <c r="HR199" s="187"/>
      <c r="HS199" s="152">
        <v>42671</v>
      </c>
      <c r="HT199" s="186">
        <v>3.1179999999999999</v>
      </c>
      <c r="HU199" s="49"/>
      <c r="HV199" s="187"/>
      <c r="HW199" s="152">
        <v>42671</v>
      </c>
      <c r="HX199" s="186">
        <v>3.9590000000000001</v>
      </c>
      <c r="HY199" s="49"/>
      <c r="HZ199" s="186"/>
      <c r="IA199" s="152">
        <v>42671</v>
      </c>
      <c r="IB199" s="186">
        <v>3.387</v>
      </c>
      <c r="IC199" s="186"/>
      <c r="ID199" s="187"/>
      <c r="IE199" s="152">
        <v>42671</v>
      </c>
      <c r="IF199" s="186">
        <v>3.8660000000000001</v>
      </c>
      <c r="IG199" s="49"/>
      <c r="IH199" s="187"/>
      <c r="II199" s="152">
        <v>42671</v>
      </c>
      <c r="IJ199" s="186">
        <v>3.9619999999999997</v>
      </c>
      <c r="IK199" s="49"/>
    </row>
    <row r="200" spans="2:245" x14ac:dyDescent="0.35">
      <c r="B200" s="187"/>
      <c r="C200" s="152">
        <v>42674</v>
      </c>
      <c r="D200" s="186"/>
      <c r="E200" s="186"/>
      <c r="F200" s="187"/>
      <c r="G200" s="152">
        <v>42674</v>
      </c>
      <c r="H200" s="186"/>
      <c r="I200" s="49"/>
      <c r="J200" s="186"/>
      <c r="K200" s="152">
        <v>42674</v>
      </c>
      <c r="L200" s="186">
        <v>2.5329999999999999</v>
      </c>
      <c r="M200" s="49"/>
      <c r="N200" s="187"/>
      <c r="O200" s="152">
        <v>42674</v>
      </c>
      <c r="P200" s="186">
        <v>2.7349999999999999</v>
      </c>
      <c r="Q200" s="49"/>
      <c r="R200" s="186"/>
      <c r="S200" s="152">
        <v>42674</v>
      </c>
      <c r="T200" s="186">
        <v>3.11</v>
      </c>
      <c r="U200" s="186"/>
      <c r="V200" s="187"/>
      <c r="W200" s="152">
        <v>42674</v>
      </c>
      <c r="X200" s="186">
        <v>3.4470000000000001</v>
      </c>
      <c r="Y200" s="49"/>
      <c r="Z200" s="186"/>
      <c r="AA200" s="152">
        <v>42674</v>
      </c>
      <c r="AB200" s="186">
        <v>3.7450000000000001</v>
      </c>
      <c r="AC200" s="49"/>
      <c r="AD200" s="186"/>
      <c r="AE200" s="152">
        <v>42674</v>
      </c>
      <c r="AF200" s="186"/>
      <c r="AG200" s="186"/>
      <c r="AH200" s="187"/>
      <c r="AI200" s="152">
        <v>42674</v>
      </c>
      <c r="AJ200" s="186"/>
      <c r="AK200" s="49"/>
      <c r="AL200" s="186"/>
      <c r="AM200" s="152">
        <v>42674</v>
      </c>
      <c r="AN200" s="186"/>
      <c r="AO200" s="49"/>
      <c r="AP200" s="186"/>
      <c r="AQ200" s="152">
        <v>42674</v>
      </c>
      <c r="AR200" s="186">
        <v>3.4279999999999999</v>
      </c>
      <c r="AS200" s="49"/>
      <c r="AT200" s="186"/>
      <c r="AU200" s="152">
        <v>42674</v>
      </c>
      <c r="AV200" s="186">
        <v>3.544</v>
      </c>
      <c r="AW200" s="186"/>
      <c r="AX200" s="187"/>
      <c r="AY200" s="152">
        <v>42674</v>
      </c>
      <c r="AZ200" s="186">
        <v>3.879</v>
      </c>
      <c r="BA200" s="49"/>
      <c r="BB200" s="187"/>
      <c r="BC200" s="152">
        <v>42674</v>
      </c>
      <c r="BD200" s="186">
        <v>4.149</v>
      </c>
      <c r="BE200" s="49"/>
      <c r="BF200" s="187"/>
      <c r="BG200" s="152">
        <v>42674</v>
      </c>
      <c r="BH200" s="186"/>
      <c r="BI200" s="49"/>
      <c r="BJ200" s="186"/>
      <c r="BK200" s="152">
        <v>42674</v>
      </c>
      <c r="BL200" s="186">
        <v>3.2560000000000002</v>
      </c>
      <c r="BM200" s="186"/>
      <c r="BN200" s="187"/>
      <c r="BO200" s="152">
        <v>42674</v>
      </c>
      <c r="BP200" s="186">
        <v>3.5310000000000001</v>
      </c>
      <c r="BQ200" s="49"/>
      <c r="BR200" s="186"/>
      <c r="BS200" s="152">
        <v>42674</v>
      </c>
      <c r="BT200" s="186">
        <v>4.1310000000000002</v>
      </c>
      <c r="BU200" s="49"/>
      <c r="BV200" s="186"/>
      <c r="BW200" s="152">
        <v>42674</v>
      </c>
      <c r="BX200" s="186"/>
      <c r="BY200" s="186"/>
      <c r="BZ200" s="187"/>
      <c r="CA200" s="152">
        <v>42674</v>
      </c>
      <c r="CB200" s="186">
        <v>3.625</v>
      </c>
      <c r="CC200" s="49"/>
      <c r="CD200" s="187"/>
      <c r="CE200" s="152">
        <v>42674</v>
      </c>
      <c r="CF200" s="186">
        <v>4.08</v>
      </c>
      <c r="CG200" s="49"/>
      <c r="CH200" s="186"/>
      <c r="CI200" s="152">
        <v>42674</v>
      </c>
      <c r="CJ200" s="186">
        <v>3.794</v>
      </c>
      <c r="CK200" s="186"/>
      <c r="CL200" s="187"/>
      <c r="CM200" s="152">
        <v>42674</v>
      </c>
      <c r="CN200" s="186"/>
      <c r="CO200" s="49"/>
      <c r="CP200" s="186"/>
      <c r="CQ200" s="152">
        <v>42674</v>
      </c>
      <c r="CR200" s="186">
        <v>2.9710000000000001</v>
      </c>
      <c r="CS200" s="186"/>
      <c r="CT200" s="187"/>
      <c r="CU200" s="152">
        <v>42674</v>
      </c>
      <c r="CV200" s="186">
        <v>3.266</v>
      </c>
      <c r="CW200" s="49"/>
      <c r="CX200" s="187"/>
      <c r="CY200" s="152">
        <v>42674</v>
      </c>
      <c r="CZ200" s="186">
        <v>3.3919999999999999</v>
      </c>
      <c r="DA200" s="49"/>
      <c r="DB200" s="186"/>
      <c r="DC200" s="152">
        <v>42674</v>
      </c>
      <c r="DD200" s="186">
        <v>3.6850000000000001</v>
      </c>
      <c r="DE200" s="186"/>
      <c r="DF200" s="190"/>
      <c r="DG200" s="194">
        <v>42674</v>
      </c>
      <c r="DH200" s="247">
        <v>3.8740000000000001</v>
      </c>
      <c r="DI200" s="191"/>
      <c r="DJ200" s="187"/>
      <c r="DK200" s="152">
        <v>42674</v>
      </c>
      <c r="DL200" s="186"/>
      <c r="DM200" s="49"/>
      <c r="DN200" s="186"/>
      <c r="DO200" s="152">
        <v>42674</v>
      </c>
      <c r="DP200" s="186"/>
      <c r="DQ200" s="186"/>
      <c r="DR200" s="187"/>
      <c r="DS200" s="152">
        <v>42674</v>
      </c>
      <c r="DT200" s="186">
        <v>2.59</v>
      </c>
      <c r="DU200" s="49"/>
      <c r="DV200" s="187"/>
      <c r="DW200" s="152">
        <v>42674</v>
      </c>
      <c r="DX200" s="186">
        <v>2.7949999999999999</v>
      </c>
      <c r="DY200" s="49"/>
      <c r="DZ200" s="187"/>
      <c r="EA200" s="152">
        <v>42674</v>
      </c>
      <c r="EB200" s="186">
        <v>2.9239999999999999</v>
      </c>
      <c r="EC200" s="49"/>
      <c r="ED200" s="186"/>
      <c r="EE200" s="152">
        <v>42674</v>
      </c>
      <c r="EF200" s="186">
        <v>3.0179999999999998</v>
      </c>
      <c r="EG200" s="186"/>
      <c r="EH200" s="187"/>
      <c r="EI200" s="152">
        <v>42674</v>
      </c>
      <c r="EJ200" s="186">
        <v>3.101</v>
      </c>
      <c r="EK200" s="49"/>
      <c r="EL200" s="187"/>
      <c r="EM200" s="152">
        <v>42674</v>
      </c>
      <c r="EN200" s="186">
        <v>3.4529999999999998</v>
      </c>
      <c r="EO200" s="49"/>
      <c r="EP200" s="187"/>
      <c r="EQ200" s="152">
        <v>42674</v>
      </c>
      <c r="ER200" s="186">
        <v>3.5949999999999998</v>
      </c>
      <c r="ES200" s="49"/>
      <c r="ET200" s="187"/>
      <c r="EU200" s="152">
        <v>42674</v>
      </c>
      <c r="EV200" s="186">
        <v>4.2729999999999997</v>
      </c>
      <c r="EW200" s="49"/>
      <c r="EX200" s="186"/>
      <c r="EY200" s="152">
        <v>42674</v>
      </c>
      <c r="EZ200" s="63"/>
      <c r="FA200" s="186"/>
      <c r="FB200" s="187"/>
      <c r="FC200" s="152">
        <v>42674</v>
      </c>
      <c r="FD200" s="186"/>
      <c r="FE200" s="49"/>
      <c r="FF200" s="186"/>
      <c r="FG200" s="152">
        <v>42674</v>
      </c>
      <c r="FH200" s="186"/>
      <c r="FI200" s="186"/>
      <c r="FJ200" s="187"/>
      <c r="FK200" s="152">
        <v>42674</v>
      </c>
      <c r="FL200" s="186"/>
      <c r="FM200" s="49"/>
      <c r="FN200" s="186"/>
      <c r="FO200" s="152">
        <v>42674</v>
      </c>
      <c r="FP200" s="186">
        <v>3.125</v>
      </c>
      <c r="FQ200" s="186"/>
      <c r="FR200" s="187"/>
      <c r="FS200" s="152">
        <v>42674</v>
      </c>
      <c r="FT200" s="186">
        <v>3.6850000000000001</v>
      </c>
      <c r="FU200" s="186"/>
      <c r="FV200" s="187"/>
      <c r="FW200" s="152">
        <v>42674</v>
      </c>
      <c r="FX200" s="186">
        <v>3.7869999999999999</v>
      </c>
      <c r="FY200" s="186"/>
      <c r="FZ200" s="187"/>
      <c r="GA200" s="152">
        <v>42674</v>
      </c>
      <c r="GB200" s="186">
        <v>4.3879999999999999</v>
      </c>
      <c r="GC200" s="186"/>
      <c r="GD200" s="187"/>
      <c r="GE200" s="152">
        <v>42674</v>
      </c>
      <c r="GF200" s="186"/>
      <c r="GG200" s="49"/>
      <c r="GH200" s="186"/>
      <c r="GI200" s="152">
        <v>42674</v>
      </c>
      <c r="GJ200" s="186"/>
      <c r="GK200" s="186"/>
      <c r="GL200" s="187"/>
      <c r="GM200" s="152">
        <v>42674</v>
      </c>
      <c r="GN200" s="186"/>
      <c r="GO200" s="49"/>
      <c r="GP200" s="186"/>
      <c r="GQ200" s="152">
        <v>42674</v>
      </c>
      <c r="GR200" s="186">
        <v>2.952</v>
      </c>
      <c r="GS200" s="49"/>
      <c r="GT200" s="186"/>
      <c r="GU200" s="152">
        <v>42674</v>
      </c>
      <c r="GV200" s="186">
        <v>3.58</v>
      </c>
      <c r="GW200" s="49"/>
      <c r="GX200" s="186"/>
      <c r="GY200" s="152">
        <v>42674</v>
      </c>
      <c r="GZ200" s="186">
        <v>3.7720000000000002</v>
      </c>
      <c r="HA200" s="186"/>
      <c r="HB200" s="187"/>
      <c r="HC200" s="152">
        <v>42674</v>
      </c>
      <c r="HD200" s="186">
        <v>3.9740000000000002</v>
      </c>
      <c r="HE200" s="49"/>
      <c r="HF200" s="186"/>
      <c r="HG200" s="152">
        <v>42674</v>
      </c>
      <c r="HH200" s="186">
        <v>4.125</v>
      </c>
      <c r="HI200" s="49"/>
      <c r="HJ200" s="187"/>
      <c r="HK200" s="152">
        <v>42674</v>
      </c>
      <c r="HL200" s="186">
        <v>4.6189999999999998</v>
      </c>
      <c r="HM200" s="49"/>
      <c r="HN200" s="186"/>
      <c r="HO200" s="152">
        <v>42674</v>
      </c>
      <c r="HP200" s="186"/>
      <c r="HQ200" s="186"/>
      <c r="HR200" s="187"/>
      <c r="HS200" s="152">
        <v>42674</v>
      </c>
      <c r="HT200" s="186">
        <v>3.1469999999999998</v>
      </c>
      <c r="HU200" s="49"/>
      <c r="HV200" s="187"/>
      <c r="HW200" s="152">
        <v>42674</v>
      </c>
      <c r="HX200" s="186">
        <v>3.972</v>
      </c>
      <c r="HY200" s="49"/>
      <c r="HZ200" s="186"/>
      <c r="IA200" s="152">
        <v>42674</v>
      </c>
      <c r="IB200" s="186">
        <v>3.3650000000000002</v>
      </c>
      <c r="IC200" s="186"/>
      <c r="ID200" s="187"/>
      <c r="IE200" s="152">
        <v>42674</v>
      </c>
      <c r="IF200" s="186">
        <v>3.8449999999999998</v>
      </c>
      <c r="IG200" s="49"/>
      <c r="IH200" s="187"/>
      <c r="II200" s="152">
        <v>42674</v>
      </c>
      <c r="IJ200" s="186">
        <v>3.9510000000000001</v>
      </c>
      <c r="IK200" s="49"/>
    </row>
    <row r="201" spans="2:245" x14ac:dyDescent="0.35">
      <c r="B201" s="187"/>
      <c r="C201" s="152">
        <v>42675</v>
      </c>
      <c r="D201" s="186"/>
      <c r="E201" s="186"/>
      <c r="F201" s="187"/>
      <c r="G201" s="152">
        <v>42675</v>
      </c>
      <c r="H201" s="186"/>
      <c r="I201" s="49"/>
      <c r="J201" s="186"/>
      <c r="K201" s="152">
        <v>42675</v>
      </c>
      <c r="L201" s="186">
        <v>2.9220000000000002</v>
      </c>
      <c r="M201" s="49"/>
      <c r="N201" s="187"/>
      <c r="O201" s="152">
        <v>42675</v>
      </c>
      <c r="P201" s="186">
        <v>2.7439999999999998</v>
      </c>
      <c r="Q201" s="49"/>
      <c r="R201" s="186"/>
      <c r="S201" s="152">
        <v>42675</v>
      </c>
      <c r="T201" s="186">
        <v>3.089</v>
      </c>
      <c r="U201" s="186"/>
      <c r="V201" s="187"/>
      <c r="W201" s="152">
        <v>42675</v>
      </c>
      <c r="X201" s="186">
        <v>3.4590000000000001</v>
      </c>
      <c r="Y201" s="49"/>
      <c r="Z201" s="186"/>
      <c r="AA201" s="152">
        <v>42675</v>
      </c>
      <c r="AB201" s="186">
        <v>3.7429999999999999</v>
      </c>
      <c r="AC201" s="49"/>
      <c r="AD201" s="186"/>
      <c r="AE201" s="152">
        <v>42675</v>
      </c>
      <c r="AF201" s="186"/>
      <c r="AG201" s="186"/>
      <c r="AH201" s="187"/>
      <c r="AI201" s="152">
        <v>42675</v>
      </c>
      <c r="AJ201" s="186"/>
      <c r="AK201" s="49"/>
      <c r="AL201" s="186"/>
      <c r="AM201" s="152">
        <v>42675</v>
      </c>
      <c r="AN201" s="186"/>
      <c r="AO201" s="49"/>
      <c r="AP201" s="186"/>
      <c r="AQ201" s="152">
        <v>42675</v>
      </c>
      <c r="AR201" s="186">
        <v>3.4350000000000001</v>
      </c>
      <c r="AS201" s="49"/>
      <c r="AT201" s="186"/>
      <c r="AU201" s="152">
        <v>42675</v>
      </c>
      <c r="AV201" s="186">
        <v>3.5579999999999998</v>
      </c>
      <c r="AW201" s="186"/>
      <c r="AX201" s="187"/>
      <c r="AY201" s="152">
        <v>42675</v>
      </c>
      <c r="AZ201" s="186">
        <v>3.8980000000000001</v>
      </c>
      <c r="BA201" s="49"/>
      <c r="BB201" s="187"/>
      <c r="BC201" s="152">
        <v>42675</v>
      </c>
      <c r="BD201" s="186">
        <v>4.1719999999999997</v>
      </c>
      <c r="BE201" s="49"/>
      <c r="BF201" s="187"/>
      <c r="BG201" s="152">
        <v>42675</v>
      </c>
      <c r="BH201" s="186"/>
      <c r="BI201" s="49"/>
      <c r="BJ201" s="186"/>
      <c r="BK201" s="152">
        <v>42675</v>
      </c>
      <c r="BL201" s="186">
        <v>3.2679999999999998</v>
      </c>
      <c r="BM201" s="186"/>
      <c r="BN201" s="187"/>
      <c r="BO201" s="152">
        <v>42675</v>
      </c>
      <c r="BP201" s="186">
        <v>3.5430000000000001</v>
      </c>
      <c r="BQ201" s="49"/>
      <c r="BR201" s="186"/>
      <c r="BS201" s="152">
        <v>42675</v>
      </c>
      <c r="BT201" s="186">
        <v>4.1539999999999999</v>
      </c>
      <c r="BU201" s="49"/>
      <c r="BV201" s="186"/>
      <c r="BW201" s="152">
        <v>42675</v>
      </c>
      <c r="BX201" s="186"/>
      <c r="BY201" s="186"/>
      <c r="BZ201" s="187"/>
      <c r="CA201" s="152">
        <v>42675</v>
      </c>
      <c r="CB201" s="186">
        <v>3.6360000000000001</v>
      </c>
      <c r="CC201" s="49"/>
      <c r="CD201" s="187"/>
      <c r="CE201" s="152">
        <v>42675</v>
      </c>
      <c r="CF201" s="186">
        <v>4.1020000000000003</v>
      </c>
      <c r="CG201" s="49"/>
      <c r="CH201" s="186"/>
      <c r="CI201" s="152">
        <v>42675</v>
      </c>
      <c r="CJ201" s="186">
        <v>3.8</v>
      </c>
      <c r="CK201" s="186"/>
      <c r="CL201" s="187"/>
      <c r="CM201" s="152">
        <v>42675</v>
      </c>
      <c r="CN201" s="186"/>
      <c r="CO201" s="49"/>
      <c r="CP201" s="186"/>
      <c r="CQ201" s="152">
        <v>42675</v>
      </c>
      <c r="CR201" s="186">
        <v>2.9580000000000002</v>
      </c>
      <c r="CS201" s="186"/>
      <c r="CT201" s="187"/>
      <c r="CU201" s="152">
        <v>42675</v>
      </c>
      <c r="CV201" s="186">
        <v>3.27</v>
      </c>
      <c r="CW201" s="49"/>
      <c r="CX201" s="187"/>
      <c r="CY201" s="152">
        <v>42675</v>
      </c>
      <c r="CZ201" s="186">
        <v>3.399</v>
      </c>
      <c r="DA201" s="49"/>
      <c r="DB201" s="186"/>
      <c r="DC201" s="152">
        <v>42675</v>
      </c>
      <c r="DD201" s="186">
        <v>3.6949999999999998</v>
      </c>
      <c r="DE201" s="186"/>
      <c r="DF201" s="190"/>
      <c r="DG201" s="194">
        <v>42675</v>
      </c>
      <c r="DH201" s="247">
        <v>3.89</v>
      </c>
      <c r="DI201" s="191"/>
      <c r="DJ201" s="187"/>
      <c r="DK201" s="152">
        <v>42675</v>
      </c>
      <c r="DL201" s="186"/>
      <c r="DM201" s="49"/>
      <c r="DN201" s="186"/>
      <c r="DO201" s="152">
        <v>42675</v>
      </c>
      <c r="DP201" s="186"/>
      <c r="DQ201" s="186"/>
      <c r="DR201" s="187"/>
      <c r="DS201" s="152">
        <v>42675</v>
      </c>
      <c r="DT201" s="186">
        <v>2.593</v>
      </c>
      <c r="DU201" s="49"/>
      <c r="DV201" s="187"/>
      <c r="DW201" s="152">
        <v>42675</v>
      </c>
      <c r="DX201" s="186">
        <v>2.8069999999999999</v>
      </c>
      <c r="DY201" s="49"/>
      <c r="DZ201" s="187"/>
      <c r="EA201" s="152">
        <v>42675</v>
      </c>
      <c r="EB201" s="186">
        <v>2.9470000000000001</v>
      </c>
      <c r="EC201" s="49"/>
      <c r="ED201" s="186"/>
      <c r="EE201" s="152">
        <v>42675</v>
      </c>
      <c r="EF201" s="186">
        <v>3.0289999999999999</v>
      </c>
      <c r="EG201" s="186"/>
      <c r="EH201" s="187"/>
      <c r="EI201" s="152">
        <v>42675</v>
      </c>
      <c r="EJ201" s="186">
        <v>3.1150000000000002</v>
      </c>
      <c r="EK201" s="49"/>
      <c r="EL201" s="187"/>
      <c r="EM201" s="152">
        <v>42675</v>
      </c>
      <c r="EN201" s="186">
        <v>3.4740000000000002</v>
      </c>
      <c r="EO201" s="49"/>
      <c r="EP201" s="187"/>
      <c r="EQ201" s="152">
        <v>42675</v>
      </c>
      <c r="ER201" s="186">
        <v>3.617</v>
      </c>
      <c r="ES201" s="49"/>
      <c r="ET201" s="187"/>
      <c r="EU201" s="152">
        <v>42675</v>
      </c>
      <c r="EV201" s="186">
        <v>4.3010000000000002</v>
      </c>
      <c r="EW201" s="49"/>
      <c r="EX201" s="186"/>
      <c r="EY201" s="152">
        <v>42675</v>
      </c>
      <c r="EZ201" s="63"/>
      <c r="FA201" s="186"/>
      <c r="FB201" s="187"/>
      <c r="FC201" s="152">
        <v>42675</v>
      </c>
      <c r="FD201" s="186"/>
      <c r="FE201" s="49"/>
      <c r="FF201" s="186"/>
      <c r="FG201" s="152">
        <v>42675</v>
      </c>
      <c r="FH201" s="186"/>
      <c r="FI201" s="186"/>
      <c r="FJ201" s="187"/>
      <c r="FK201" s="152">
        <v>42675</v>
      </c>
      <c r="FL201" s="186"/>
      <c r="FM201" s="49"/>
      <c r="FN201" s="186"/>
      <c r="FO201" s="152">
        <v>42675</v>
      </c>
      <c r="FP201" s="186">
        <v>3.137</v>
      </c>
      <c r="FQ201" s="186"/>
      <c r="FR201" s="187"/>
      <c r="FS201" s="152">
        <v>42675</v>
      </c>
      <c r="FT201" s="186">
        <v>3.7029999999999998</v>
      </c>
      <c r="FU201" s="186"/>
      <c r="FV201" s="187"/>
      <c r="FW201" s="152">
        <v>42675</v>
      </c>
      <c r="FX201" s="186">
        <v>3.8050000000000002</v>
      </c>
      <c r="FY201" s="186"/>
      <c r="FZ201" s="187"/>
      <c r="GA201" s="152">
        <v>42675</v>
      </c>
      <c r="GB201" s="186">
        <v>4.4130000000000003</v>
      </c>
      <c r="GC201" s="186"/>
      <c r="GD201" s="187"/>
      <c r="GE201" s="152">
        <v>42675</v>
      </c>
      <c r="GF201" s="186"/>
      <c r="GG201" s="49"/>
      <c r="GH201" s="186"/>
      <c r="GI201" s="152">
        <v>42675</v>
      </c>
      <c r="GJ201" s="186"/>
      <c r="GK201" s="186"/>
      <c r="GL201" s="187"/>
      <c r="GM201" s="152">
        <v>42675</v>
      </c>
      <c r="GN201" s="186"/>
      <c r="GO201" s="49"/>
      <c r="GP201" s="186"/>
      <c r="GQ201" s="152">
        <v>42675</v>
      </c>
      <c r="GR201" s="186">
        <v>2.94</v>
      </c>
      <c r="GS201" s="49"/>
      <c r="GT201" s="186"/>
      <c r="GU201" s="152">
        <v>42675</v>
      </c>
      <c r="GV201" s="186">
        <v>3.5920000000000001</v>
      </c>
      <c r="GW201" s="49"/>
      <c r="GX201" s="186"/>
      <c r="GY201" s="152">
        <v>42675</v>
      </c>
      <c r="GZ201" s="186">
        <v>3.786</v>
      </c>
      <c r="HA201" s="186"/>
      <c r="HB201" s="187"/>
      <c r="HC201" s="152">
        <v>42675</v>
      </c>
      <c r="HD201" s="186">
        <v>3.9939999999999998</v>
      </c>
      <c r="HE201" s="49"/>
      <c r="HF201" s="186"/>
      <c r="HG201" s="152">
        <v>42675</v>
      </c>
      <c r="HH201" s="186">
        <v>4.1459999999999999</v>
      </c>
      <c r="HI201" s="49"/>
      <c r="HJ201" s="187"/>
      <c r="HK201" s="152">
        <v>42675</v>
      </c>
      <c r="HL201" s="186">
        <v>4.6500000000000004</v>
      </c>
      <c r="HM201" s="49"/>
      <c r="HN201" s="186"/>
      <c r="HO201" s="152">
        <v>42675</v>
      </c>
      <c r="HP201" s="186"/>
      <c r="HQ201" s="186"/>
      <c r="HR201" s="187"/>
      <c r="HS201" s="152">
        <v>42675</v>
      </c>
      <c r="HT201" s="186">
        <v>3.1480000000000001</v>
      </c>
      <c r="HU201" s="49"/>
      <c r="HV201" s="187"/>
      <c r="HW201" s="152">
        <v>42675</v>
      </c>
      <c r="HX201" s="186">
        <v>4.101</v>
      </c>
      <c r="HY201" s="49"/>
      <c r="HZ201" s="186"/>
      <c r="IA201" s="152">
        <v>42675</v>
      </c>
      <c r="IB201" s="186">
        <v>3.3759999999999999</v>
      </c>
      <c r="IC201" s="186"/>
      <c r="ID201" s="187"/>
      <c r="IE201" s="152">
        <v>42675</v>
      </c>
      <c r="IF201" s="186">
        <v>3.8609999999999998</v>
      </c>
      <c r="IG201" s="49"/>
      <c r="IH201" s="187"/>
      <c r="II201" s="152">
        <v>42675</v>
      </c>
      <c r="IJ201" s="186">
        <v>3.9790000000000001</v>
      </c>
      <c r="IK201" s="49"/>
    </row>
    <row r="202" spans="2:245" x14ac:dyDescent="0.35">
      <c r="B202" s="187"/>
      <c r="C202" s="152">
        <v>42676</v>
      </c>
      <c r="D202" s="186"/>
      <c r="E202" s="186"/>
      <c r="F202" s="187"/>
      <c r="G202" s="152">
        <v>42676</v>
      </c>
      <c r="H202" s="186"/>
      <c r="I202" s="49"/>
      <c r="J202" s="186"/>
      <c r="K202" s="152">
        <v>42676</v>
      </c>
      <c r="L202" s="186">
        <v>3.8460000000000001</v>
      </c>
      <c r="M202" s="49"/>
      <c r="N202" s="187"/>
      <c r="O202" s="152">
        <v>42676</v>
      </c>
      <c r="P202" s="186">
        <v>2.7800000000000002</v>
      </c>
      <c r="Q202" s="49"/>
      <c r="R202" s="186"/>
      <c r="S202" s="152">
        <v>42676</v>
      </c>
      <c r="T202" s="186">
        <v>3.1310000000000002</v>
      </c>
      <c r="U202" s="186"/>
      <c r="V202" s="187"/>
      <c r="W202" s="152">
        <v>42676</v>
      </c>
      <c r="X202" s="186">
        <v>3.4950000000000001</v>
      </c>
      <c r="Y202" s="49"/>
      <c r="Z202" s="186"/>
      <c r="AA202" s="152">
        <v>42676</v>
      </c>
      <c r="AB202" s="186">
        <v>3.7909999999999999</v>
      </c>
      <c r="AC202" s="49"/>
      <c r="AD202" s="186"/>
      <c r="AE202" s="152">
        <v>42676</v>
      </c>
      <c r="AF202" s="186"/>
      <c r="AG202" s="186"/>
      <c r="AH202" s="187"/>
      <c r="AI202" s="152">
        <v>42676</v>
      </c>
      <c r="AJ202" s="186"/>
      <c r="AK202" s="49"/>
      <c r="AL202" s="186"/>
      <c r="AM202" s="152">
        <v>42676</v>
      </c>
      <c r="AN202" s="186"/>
      <c r="AO202" s="49"/>
      <c r="AP202" s="186"/>
      <c r="AQ202" s="152">
        <v>42676</v>
      </c>
      <c r="AR202" s="186">
        <v>3.4790000000000001</v>
      </c>
      <c r="AS202" s="49"/>
      <c r="AT202" s="186"/>
      <c r="AU202" s="152">
        <v>42676</v>
      </c>
      <c r="AV202" s="186">
        <v>3.597</v>
      </c>
      <c r="AW202" s="186"/>
      <c r="AX202" s="187"/>
      <c r="AY202" s="152">
        <v>42676</v>
      </c>
      <c r="AZ202" s="186">
        <v>3.9239999999999999</v>
      </c>
      <c r="BA202" s="49"/>
      <c r="BB202" s="187"/>
      <c r="BC202" s="152">
        <v>42676</v>
      </c>
      <c r="BD202" s="186">
        <v>4.1950000000000003</v>
      </c>
      <c r="BE202" s="49"/>
      <c r="BF202" s="187"/>
      <c r="BG202" s="152">
        <v>42676</v>
      </c>
      <c r="BH202" s="186"/>
      <c r="BI202" s="49"/>
      <c r="BJ202" s="186"/>
      <c r="BK202" s="152">
        <v>42676</v>
      </c>
      <c r="BL202" s="186">
        <v>3.3090000000000002</v>
      </c>
      <c r="BM202" s="186"/>
      <c r="BN202" s="187"/>
      <c r="BO202" s="152">
        <v>42676</v>
      </c>
      <c r="BP202" s="186">
        <v>3.5840000000000001</v>
      </c>
      <c r="BQ202" s="49"/>
      <c r="BR202" s="186"/>
      <c r="BS202" s="152">
        <v>42676</v>
      </c>
      <c r="BT202" s="186">
        <v>4.1760000000000002</v>
      </c>
      <c r="BU202" s="49"/>
      <c r="BV202" s="186"/>
      <c r="BW202" s="152">
        <v>42676</v>
      </c>
      <c r="BX202" s="186"/>
      <c r="BY202" s="186"/>
      <c r="BZ202" s="187"/>
      <c r="CA202" s="152">
        <v>42676</v>
      </c>
      <c r="CB202" s="186">
        <v>3.6739999999999999</v>
      </c>
      <c r="CC202" s="49"/>
      <c r="CD202" s="187"/>
      <c r="CE202" s="152">
        <v>42676</v>
      </c>
      <c r="CF202" s="186">
        <v>4.1180000000000003</v>
      </c>
      <c r="CG202" s="49"/>
      <c r="CH202" s="186"/>
      <c r="CI202" s="152">
        <v>42676</v>
      </c>
      <c r="CJ202" s="186">
        <v>3.8279999999999998</v>
      </c>
      <c r="CK202" s="186"/>
      <c r="CL202" s="187"/>
      <c r="CM202" s="152">
        <v>42676</v>
      </c>
      <c r="CN202" s="186"/>
      <c r="CO202" s="49"/>
      <c r="CP202" s="186"/>
      <c r="CQ202" s="152">
        <v>42676</v>
      </c>
      <c r="CR202" s="186">
        <v>2.984</v>
      </c>
      <c r="CS202" s="186"/>
      <c r="CT202" s="187"/>
      <c r="CU202" s="152">
        <v>42676</v>
      </c>
      <c r="CV202" s="186">
        <v>3.3420000000000001</v>
      </c>
      <c r="CW202" s="49"/>
      <c r="CX202" s="187"/>
      <c r="CY202" s="152">
        <v>42676</v>
      </c>
      <c r="CZ202" s="186">
        <v>3.44</v>
      </c>
      <c r="DA202" s="49"/>
      <c r="DB202" s="186"/>
      <c r="DC202" s="152">
        <v>42676</v>
      </c>
      <c r="DD202" s="186">
        <v>3.734</v>
      </c>
      <c r="DE202" s="186"/>
      <c r="DF202" s="190"/>
      <c r="DG202" s="194">
        <v>42676</v>
      </c>
      <c r="DH202" s="247">
        <v>3.9370000000000003</v>
      </c>
      <c r="DI202" s="191"/>
      <c r="DJ202" s="187"/>
      <c r="DK202" s="152">
        <v>42676</v>
      </c>
      <c r="DL202" s="186"/>
      <c r="DM202" s="49"/>
      <c r="DN202" s="186"/>
      <c r="DO202" s="152">
        <v>42676</v>
      </c>
      <c r="DP202" s="186"/>
      <c r="DQ202" s="186"/>
      <c r="DR202" s="187"/>
      <c r="DS202" s="152">
        <v>42676</v>
      </c>
      <c r="DT202" s="186">
        <v>2.6909999999999998</v>
      </c>
      <c r="DU202" s="49"/>
      <c r="DV202" s="187"/>
      <c r="DW202" s="152">
        <v>42676</v>
      </c>
      <c r="DX202" s="186">
        <v>2.851</v>
      </c>
      <c r="DY202" s="49"/>
      <c r="DZ202" s="187"/>
      <c r="EA202" s="152">
        <v>42676</v>
      </c>
      <c r="EB202" s="186">
        <v>2.9830000000000001</v>
      </c>
      <c r="EC202" s="49"/>
      <c r="ED202" s="186"/>
      <c r="EE202" s="152">
        <v>42676</v>
      </c>
      <c r="EF202" s="186">
        <v>3.0710000000000002</v>
      </c>
      <c r="EG202" s="186"/>
      <c r="EH202" s="187"/>
      <c r="EI202" s="152">
        <v>42676</v>
      </c>
      <c r="EJ202" s="186">
        <v>3.1549999999999998</v>
      </c>
      <c r="EK202" s="49"/>
      <c r="EL202" s="187"/>
      <c r="EM202" s="152">
        <v>42676</v>
      </c>
      <c r="EN202" s="186">
        <v>3.5009999999999999</v>
      </c>
      <c r="EO202" s="49"/>
      <c r="EP202" s="187"/>
      <c r="EQ202" s="152">
        <v>42676</v>
      </c>
      <c r="ER202" s="186">
        <v>3.64</v>
      </c>
      <c r="ES202" s="49"/>
      <c r="ET202" s="187"/>
      <c r="EU202" s="152">
        <v>42676</v>
      </c>
      <c r="EV202" s="186">
        <v>4.3090000000000002</v>
      </c>
      <c r="EW202" s="49"/>
      <c r="EX202" s="186"/>
      <c r="EY202" s="152">
        <v>42676</v>
      </c>
      <c r="EZ202" s="63"/>
      <c r="FA202" s="186"/>
      <c r="FB202" s="187"/>
      <c r="FC202" s="152">
        <v>42676</v>
      </c>
      <c r="FD202" s="186"/>
      <c r="FE202" s="49"/>
      <c r="FF202" s="186"/>
      <c r="FG202" s="152">
        <v>42676</v>
      </c>
      <c r="FH202" s="186"/>
      <c r="FI202" s="186"/>
      <c r="FJ202" s="187"/>
      <c r="FK202" s="152">
        <v>42676</v>
      </c>
      <c r="FL202" s="186"/>
      <c r="FM202" s="49"/>
      <c r="FN202" s="186"/>
      <c r="FO202" s="152">
        <v>42676</v>
      </c>
      <c r="FP202" s="186">
        <v>3.1779999999999999</v>
      </c>
      <c r="FQ202" s="186"/>
      <c r="FR202" s="187"/>
      <c r="FS202" s="152">
        <v>42676</v>
      </c>
      <c r="FT202" s="186">
        <v>3.7330000000000001</v>
      </c>
      <c r="FU202" s="186"/>
      <c r="FV202" s="187"/>
      <c r="FW202" s="152">
        <v>42676</v>
      </c>
      <c r="FX202" s="186">
        <v>3.827</v>
      </c>
      <c r="FY202" s="186"/>
      <c r="FZ202" s="187"/>
      <c r="GA202" s="152">
        <v>42676</v>
      </c>
      <c r="GB202" s="186">
        <v>4.4560000000000004</v>
      </c>
      <c r="GC202" s="186"/>
      <c r="GD202" s="187"/>
      <c r="GE202" s="152">
        <v>42676</v>
      </c>
      <c r="GF202" s="186"/>
      <c r="GG202" s="49"/>
      <c r="GH202" s="186"/>
      <c r="GI202" s="152">
        <v>42676</v>
      </c>
      <c r="GJ202" s="186"/>
      <c r="GK202" s="186"/>
      <c r="GL202" s="187"/>
      <c r="GM202" s="152">
        <v>42676</v>
      </c>
      <c r="GN202" s="186"/>
      <c r="GO202" s="49"/>
      <c r="GP202" s="186"/>
      <c r="GQ202" s="152">
        <v>42676</v>
      </c>
      <c r="GR202" s="186">
        <v>2.964</v>
      </c>
      <c r="GS202" s="49"/>
      <c r="GT202" s="186"/>
      <c r="GU202" s="152">
        <v>42676</v>
      </c>
      <c r="GV202" s="186">
        <v>3.6310000000000002</v>
      </c>
      <c r="GW202" s="49"/>
      <c r="GX202" s="186"/>
      <c r="GY202" s="152">
        <v>42676</v>
      </c>
      <c r="GZ202" s="186">
        <v>3.8180000000000001</v>
      </c>
      <c r="HA202" s="186"/>
      <c r="HB202" s="187"/>
      <c r="HC202" s="152">
        <v>42676</v>
      </c>
      <c r="HD202" s="186">
        <v>4.0229999999999997</v>
      </c>
      <c r="HE202" s="49"/>
      <c r="HF202" s="186"/>
      <c r="HG202" s="152">
        <v>42676</v>
      </c>
      <c r="HH202" s="186">
        <v>4.17</v>
      </c>
      <c r="HI202" s="49"/>
      <c r="HJ202" s="187"/>
      <c r="HK202" s="152">
        <v>42676</v>
      </c>
      <c r="HL202" s="186">
        <v>4.657</v>
      </c>
      <c r="HM202" s="49"/>
      <c r="HN202" s="186"/>
      <c r="HO202" s="152">
        <v>42676</v>
      </c>
      <c r="HP202" s="186"/>
      <c r="HQ202" s="186"/>
      <c r="HR202" s="187"/>
      <c r="HS202" s="152">
        <v>42676</v>
      </c>
      <c r="HT202" s="186">
        <v>3.2290000000000001</v>
      </c>
      <c r="HU202" s="49"/>
      <c r="HV202" s="187"/>
      <c r="HW202" s="152">
        <v>42676</v>
      </c>
      <c r="HX202" s="186">
        <v>4.0919999999999996</v>
      </c>
      <c r="HY202" s="49"/>
      <c r="HZ202" s="186"/>
      <c r="IA202" s="152">
        <v>42676</v>
      </c>
      <c r="IB202" s="186">
        <v>3.4180000000000001</v>
      </c>
      <c r="IC202" s="186"/>
      <c r="ID202" s="187"/>
      <c r="IE202" s="152">
        <v>42676</v>
      </c>
      <c r="IF202" s="186">
        <v>3.9060000000000001</v>
      </c>
      <c r="IG202" s="49"/>
      <c r="IH202" s="187"/>
      <c r="II202" s="152">
        <v>42676</v>
      </c>
      <c r="IJ202" s="186">
        <v>4.0129999999999999</v>
      </c>
      <c r="IK202" s="49"/>
    </row>
    <row r="203" spans="2:245" x14ac:dyDescent="0.35">
      <c r="B203" s="187"/>
      <c r="C203" s="152">
        <v>42677</v>
      </c>
      <c r="D203" s="186"/>
      <c r="E203" s="186"/>
      <c r="F203" s="187"/>
      <c r="G203" s="152">
        <v>42677</v>
      </c>
      <c r="H203" s="186"/>
      <c r="I203" s="49"/>
      <c r="J203" s="186"/>
      <c r="K203" s="152">
        <v>42677</v>
      </c>
      <c r="L203" s="186">
        <v>3.1890000000000001</v>
      </c>
      <c r="M203" s="49"/>
      <c r="N203" s="187"/>
      <c r="O203" s="152">
        <v>42677</v>
      </c>
      <c r="P203" s="186">
        <v>2.7690000000000001</v>
      </c>
      <c r="Q203" s="49"/>
      <c r="R203" s="186"/>
      <c r="S203" s="152">
        <v>42677</v>
      </c>
      <c r="T203" s="186">
        <v>3.15</v>
      </c>
      <c r="U203" s="186"/>
      <c r="V203" s="187"/>
      <c r="W203" s="152">
        <v>42677</v>
      </c>
      <c r="X203" s="186">
        <v>3.5179999999999998</v>
      </c>
      <c r="Y203" s="49"/>
      <c r="Z203" s="186"/>
      <c r="AA203" s="152">
        <v>42677</v>
      </c>
      <c r="AB203" s="186">
        <v>3.7880000000000003</v>
      </c>
      <c r="AC203" s="49"/>
      <c r="AD203" s="186"/>
      <c r="AE203" s="152">
        <v>42677</v>
      </c>
      <c r="AF203" s="186"/>
      <c r="AG203" s="186"/>
      <c r="AH203" s="187"/>
      <c r="AI203" s="152">
        <v>42677</v>
      </c>
      <c r="AJ203" s="186"/>
      <c r="AK203" s="49"/>
      <c r="AL203" s="186"/>
      <c r="AM203" s="152">
        <v>42677</v>
      </c>
      <c r="AN203" s="186"/>
      <c r="AO203" s="49"/>
      <c r="AP203" s="186"/>
      <c r="AQ203" s="152">
        <v>42677</v>
      </c>
      <c r="AR203" s="186">
        <v>3.4939999999999998</v>
      </c>
      <c r="AS203" s="49"/>
      <c r="AT203" s="186"/>
      <c r="AU203" s="152">
        <v>42677</v>
      </c>
      <c r="AV203" s="186">
        <v>3.6259999999999999</v>
      </c>
      <c r="AW203" s="186"/>
      <c r="AX203" s="187"/>
      <c r="AY203" s="152">
        <v>42677</v>
      </c>
      <c r="AZ203" s="186">
        <v>3.9590000000000001</v>
      </c>
      <c r="BA203" s="49"/>
      <c r="BB203" s="187"/>
      <c r="BC203" s="152">
        <v>42677</v>
      </c>
      <c r="BD203" s="186">
        <v>4.2249999999999996</v>
      </c>
      <c r="BE203" s="49"/>
      <c r="BF203" s="187"/>
      <c r="BG203" s="152">
        <v>42677</v>
      </c>
      <c r="BH203" s="186"/>
      <c r="BI203" s="49"/>
      <c r="BJ203" s="186"/>
      <c r="BK203" s="152">
        <v>42677</v>
      </c>
      <c r="BL203" s="186">
        <v>3.3239999999999998</v>
      </c>
      <c r="BM203" s="186"/>
      <c r="BN203" s="187"/>
      <c r="BO203" s="152">
        <v>42677</v>
      </c>
      <c r="BP203" s="186">
        <v>3.613</v>
      </c>
      <c r="BQ203" s="49"/>
      <c r="BR203" s="186"/>
      <c r="BS203" s="152">
        <v>42677</v>
      </c>
      <c r="BT203" s="186">
        <v>4.2110000000000003</v>
      </c>
      <c r="BU203" s="49"/>
      <c r="BV203" s="186"/>
      <c r="BW203" s="152">
        <v>42677</v>
      </c>
      <c r="BX203" s="186"/>
      <c r="BY203" s="186"/>
      <c r="BZ203" s="187"/>
      <c r="CA203" s="152">
        <v>42677</v>
      </c>
      <c r="CB203" s="186">
        <v>3.6879999999999997</v>
      </c>
      <c r="CC203" s="49"/>
      <c r="CD203" s="187"/>
      <c r="CE203" s="152">
        <v>42677</v>
      </c>
      <c r="CF203" s="186">
        <v>4.1379999999999999</v>
      </c>
      <c r="CG203" s="49"/>
      <c r="CH203" s="186"/>
      <c r="CI203" s="152">
        <v>42677</v>
      </c>
      <c r="CJ203" s="186">
        <v>3.8529999999999998</v>
      </c>
      <c r="CK203" s="186"/>
      <c r="CL203" s="187"/>
      <c r="CM203" s="152">
        <v>42677</v>
      </c>
      <c r="CN203" s="186"/>
      <c r="CO203" s="49"/>
      <c r="CP203" s="186"/>
      <c r="CQ203" s="152">
        <v>42677</v>
      </c>
      <c r="CR203" s="186">
        <v>2.9449999999999998</v>
      </c>
      <c r="CS203" s="186"/>
      <c r="CT203" s="187"/>
      <c r="CU203" s="152">
        <v>42677</v>
      </c>
      <c r="CV203" s="186">
        <v>3.3119999999999998</v>
      </c>
      <c r="CW203" s="49"/>
      <c r="CX203" s="187"/>
      <c r="CY203" s="152">
        <v>42677</v>
      </c>
      <c r="CZ203" s="186">
        <v>3.4550000000000001</v>
      </c>
      <c r="DA203" s="49"/>
      <c r="DB203" s="186"/>
      <c r="DC203" s="152">
        <v>42677</v>
      </c>
      <c r="DD203" s="186">
        <v>3.7720000000000002</v>
      </c>
      <c r="DE203" s="186"/>
      <c r="DF203" s="190"/>
      <c r="DG203" s="194">
        <v>42677</v>
      </c>
      <c r="DH203" s="247">
        <v>3.99</v>
      </c>
      <c r="DI203" s="191"/>
      <c r="DJ203" s="187"/>
      <c r="DK203" s="152">
        <v>42677</v>
      </c>
      <c r="DL203" s="186"/>
      <c r="DM203" s="49"/>
      <c r="DN203" s="186"/>
      <c r="DO203" s="152">
        <v>42677</v>
      </c>
      <c r="DP203" s="186"/>
      <c r="DQ203" s="186"/>
      <c r="DR203" s="187"/>
      <c r="DS203" s="152">
        <v>42677</v>
      </c>
      <c r="DT203" s="186">
        <v>2.59</v>
      </c>
      <c r="DU203" s="49"/>
      <c r="DV203" s="187"/>
      <c r="DW203" s="152">
        <v>42677</v>
      </c>
      <c r="DX203" s="186">
        <v>2.8529999999999998</v>
      </c>
      <c r="DY203" s="49"/>
      <c r="DZ203" s="187"/>
      <c r="EA203" s="152">
        <v>42677</v>
      </c>
      <c r="EB203" s="186">
        <v>2.996</v>
      </c>
      <c r="EC203" s="49"/>
      <c r="ED203" s="186"/>
      <c r="EE203" s="152">
        <v>42677</v>
      </c>
      <c r="EF203" s="186">
        <v>3.0859999999999999</v>
      </c>
      <c r="EG203" s="186"/>
      <c r="EH203" s="187"/>
      <c r="EI203" s="152">
        <v>42677</v>
      </c>
      <c r="EJ203" s="186">
        <v>3.1779999999999999</v>
      </c>
      <c r="EK203" s="49"/>
      <c r="EL203" s="187"/>
      <c r="EM203" s="152">
        <v>42677</v>
      </c>
      <c r="EN203" s="186">
        <v>3.532</v>
      </c>
      <c r="EO203" s="49"/>
      <c r="EP203" s="187"/>
      <c r="EQ203" s="152">
        <v>42677</v>
      </c>
      <c r="ER203" s="186">
        <v>3.6669999999999998</v>
      </c>
      <c r="ES203" s="49"/>
      <c r="ET203" s="187"/>
      <c r="EU203" s="152">
        <v>42677</v>
      </c>
      <c r="EV203" s="186">
        <v>4.319</v>
      </c>
      <c r="EW203" s="49"/>
      <c r="EX203" s="186"/>
      <c r="EY203" s="152">
        <v>42677</v>
      </c>
      <c r="EZ203" s="63"/>
      <c r="FA203" s="186"/>
      <c r="FB203" s="187"/>
      <c r="FC203" s="152">
        <v>42677</v>
      </c>
      <c r="FD203" s="186"/>
      <c r="FE203" s="49"/>
      <c r="FF203" s="186"/>
      <c r="FG203" s="152">
        <v>42677</v>
      </c>
      <c r="FH203" s="186"/>
      <c r="FI203" s="186"/>
      <c r="FJ203" s="187"/>
      <c r="FK203" s="152">
        <v>42677</v>
      </c>
      <c r="FL203" s="186"/>
      <c r="FM203" s="49"/>
      <c r="FN203" s="186"/>
      <c r="FO203" s="152">
        <v>42677</v>
      </c>
      <c r="FP203" s="186">
        <v>3.19</v>
      </c>
      <c r="FQ203" s="186"/>
      <c r="FR203" s="187"/>
      <c r="FS203" s="152">
        <v>42677</v>
      </c>
      <c r="FT203" s="186">
        <v>3.7589999999999999</v>
      </c>
      <c r="FU203" s="186"/>
      <c r="FV203" s="187"/>
      <c r="FW203" s="152">
        <v>42677</v>
      </c>
      <c r="FX203" s="186">
        <v>3.85</v>
      </c>
      <c r="FY203" s="186"/>
      <c r="FZ203" s="187"/>
      <c r="GA203" s="152">
        <v>42677</v>
      </c>
      <c r="GB203" s="186">
        <v>4.4719999999999995</v>
      </c>
      <c r="GC203" s="186"/>
      <c r="GD203" s="187"/>
      <c r="GE203" s="152">
        <v>42677</v>
      </c>
      <c r="GF203" s="186"/>
      <c r="GG203" s="49"/>
      <c r="GH203" s="186"/>
      <c r="GI203" s="152">
        <v>42677</v>
      </c>
      <c r="GJ203" s="186"/>
      <c r="GK203" s="186"/>
      <c r="GL203" s="187"/>
      <c r="GM203" s="152">
        <v>42677</v>
      </c>
      <c r="GN203" s="186"/>
      <c r="GO203" s="49"/>
      <c r="GP203" s="186"/>
      <c r="GQ203" s="152">
        <v>42677</v>
      </c>
      <c r="GR203" s="186">
        <v>2.9889999999999999</v>
      </c>
      <c r="GS203" s="49"/>
      <c r="GT203" s="186"/>
      <c r="GU203" s="152">
        <v>42677</v>
      </c>
      <c r="GV203" s="186">
        <v>3.6480000000000001</v>
      </c>
      <c r="GW203" s="49"/>
      <c r="GX203" s="186"/>
      <c r="GY203" s="152">
        <v>42677</v>
      </c>
      <c r="GZ203" s="186">
        <v>3.8439999999999999</v>
      </c>
      <c r="HA203" s="186"/>
      <c r="HB203" s="187"/>
      <c r="HC203" s="152">
        <v>42677</v>
      </c>
      <c r="HD203" s="186">
        <v>4.0469999999999997</v>
      </c>
      <c r="HE203" s="49"/>
      <c r="HF203" s="186"/>
      <c r="HG203" s="152">
        <v>42677</v>
      </c>
      <c r="HH203" s="186">
        <v>4.1900000000000004</v>
      </c>
      <c r="HI203" s="49"/>
      <c r="HJ203" s="187"/>
      <c r="HK203" s="152">
        <v>42677</v>
      </c>
      <c r="HL203" s="186">
        <v>4.6719999999999997</v>
      </c>
      <c r="HM203" s="49"/>
      <c r="HN203" s="186"/>
      <c r="HO203" s="152">
        <v>42677</v>
      </c>
      <c r="HP203" s="186"/>
      <c r="HQ203" s="186"/>
      <c r="HR203" s="187"/>
      <c r="HS203" s="152">
        <v>42677</v>
      </c>
      <c r="HT203" s="186">
        <v>3.1520000000000001</v>
      </c>
      <c r="HU203" s="49"/>
      <c r="HV203" s="187"/>
      <c r="HW203" s="152">
        <v>42677</v>
      </c>
      <c r="HX203" s="186">
        <v>4.12</v>
      </c>
      <c r="HY203" s="49"/>
      <c r="HZ203" s="186"/>
      <c r="IA203" s="152">
        <v>42677</v>
      </c>
      <c r="IB203" s="186">
        <v>3.4319999999999999</v>
      </c>
      <c r="IC203" s="186"/>
      <c r="ID203" s="187"/>
      <c r="IE203" s="152">
        <v>42677</v>
      </c>
      <c r="IF203" s="186">
        <v>3.9290000000000003</v>
      </c>
      <c r="IG203" s="49"/>
      <c r="IH203" s="187"/>
      <c r="II203" s="152">
        <v>42677</v>
      </c>
      <c r="IJ203" s="186">
        <v>4.0359999999999996</v>
      </c>
      <c r="IK203" s="49"/>
    </row>
    <row r="204" spans="2:245" x14ac:dyDescent="0.35">
      <c r="B204" s="187"/>
      <c r="C204" s="152">
        <v>42678</v>
      </c>
      <c r="D204" s="186"/>
      <c r="E204" s="186"/>
      <c r="F204" s="187"/>
      <c r="G204" s="152">
        <v>42678</v>
      </c>
      <c r="H204" s="186"/>
      <c r="I204" s="49"/>
      <c r="J204" s="186"/>
      <c r="K204" s="152">
        <v>42678</v>
      </c>
      <c r="L204" s="186">
        <v>2.4870000000000001</v>
      </c>
      <c r="M204" s="49"/>
      <c r="N204" s="187"/>
      <c r="O204" s="152">
        <v>42678</v>
      </c>
      <c r="P204" s="186">
        <v>2.77</v>
      </c>
      <c r="Q204" s="49"/>
      <c r="R204" s="186"/>
      <c r="S204" s="152">
        <v>42678</v>
      </c>
      <c r="T204" s="186">
        <v>3.1949999999999998</v>
      </c>
      <c r="U204" s="186"/>
      <c r="V204" s="187"/>
      <c r="W204" s="152">
        <v>42678</v>
      </c>
      <c r="X204" s="186">
        <v>3.5369999999999999</v>
      </c>
      <c r="Y204" s="49"/>
      <c r="Z204" s="186"/>
      <c r="AA204" s="152">
        <v>42678</v>
      </c>
      <c r="AB204" s="186">
        <v>3.8069999999999999</v>
      </c>
      <c r="AC204" s="49"/>
      <c r="AD204" s="186"/>
      <c r="AE204" s="152">
        <v>42678</v>
      </c>
      <c r="AF204" s="186"/>
      <c r="AG204" s="186"/>
      <c r="AH204" s="187"/>
      <c r="AI204" s="152">
        <v>42678</v>
      </c>
      <c r="AJ204" s="186"/>
      <c r="AK204" s="49"/>
      <c r="AL204" s="186"/>
      <c r="AM204" s="152">
        <v>42678</v>
      </c>
      <c r="AN204" s="186"/>
      <c r="AO204" s="49"/>
      <c r="AP204" s="186"/>
      <c r="AQ204" s="152">
        <v>42678</v>
      </c>
      <c r="AR204" s="186">
        <v>3.5169999999999999</v>
      </c>
      <c r="AS204" s="49"/>
      <c r="AT204" s="186"/>
      <c r="AU204" s="152">
        <v>42678</v>
      </c>
      <c r="AV204" s="186">
        <v>3.645</v>
      </c>
      <c r="AW204" s="186"/>
      <c r="AX204" s="187"/>
      <c r="AY204" s="152">
        <v>42678</v>
      </c>
      <c r="AZ204" s="186">
        <v>3.9790000000000001</v>
      </c>
      <c r="BA204" s="49"/>
      <c r="BB204" s="187"/>
      <c r="BC204" s="152">
        <v>42678</v>
      </c>
      <c r="BD204" s="186">
        <v>4.2430000000000003</v>
      </c>
      <c r="BE204" s="49"/>
      <c r="BF204" s="187"/>
      <c r="BG204" s="152">
        <v>42678</v>
      </c>
      <c r="BH204" s="186"/>
      <c r="BI204" s="49"/>
      <c r="BJ204" s="186"/>
      <c r="BK204" s="152">
        <v>42678</v>
      </c>
      <c r="BL204" s="186">
        <v>3.3479999999999999</v>
      </c>
      <c r="BM204" s="186"/>
      <c r="BN204" s="187"/>
      <c r="BO204" s="152">
        <v>42678</v>
      </c>
      <c r="BP204" s="186">
        <v>3.633</v>
      </c>
      <c r="BQ204" s="49"/>
      <c r="BR204" s="186"/>
      <c r="BS204" s="152">
        <v>42678</v>
      </c>
      <c r="BT204" s="186">
        <v>4.2290000000000001</v>
      </c>
      <c r="BU204" s="49"/>
      <c r="BV204" s="186"/>
      <c r="BW204" s="152">
        <v>42678</v>
      </c>
      <c r="BX204" s="186"/>
      <c r="BY204" s="186"/>
      <c r="BZ204" s="187"/>
      <c r="CA204" s="152">
        <v>42678</v>
      </c>
      <c r="CB204" s="186">
        <v>3.7119999999999997</v>
      </c>
      <c r="CC204" s="49"/>
      <c r="CD204" s="187"/>
      <c r="CE204" s="152">
        <v>42678</v>
      </c>
      <c r="CF204" s="186">
        <v>4.157</v>
      </c>
      <c r="CG204" s="49"/>
      <c r="CH204" s="186"/>
      <c r="CI204" s="152">
        <v>42678</v>
      </c>
      <c r="CJ204" s="186">
        <v>3.8650000000000002</v>
      </c>
      <c r="CK204" s="186"/>
      <c r="CL204" s="187"/>
      <c r="CM204" s="152">
        <v>42678</v>
      </c>
      <c r="CN204" s="186"/>
      <c r="CO204" s="49"/>
      <c r="CP204" s="186"/>
      <c r="CQ204" s="152">
        <v>42678</v>
      </c>
      <c r="CR204" s="186">
        <v>2.9249999999999998</v>
      </c>
      <c r="CS204" s="186"/>
      <c r="CT204" s="187"/>
      <c r="CU204" s="152">
        <v>42678</v>
      </c>
      <c r="CV204" s="186">
        <v>3.3639999999999999</v>
      </c>
      <c r="CW204" s="49"/>
      <c r="CX204" s="187"/>
      <c r="CY204" s="152">
        <v>42678</v>
      </c>
      <c r="CZ204" s="186">
        <v>3.4859999999999998</v>
      </c>
      <c r="DA204" s="49"/>
      <c r="DB204" s="186"/>
      <c r="DC204" s="152">
        <v>42678</v>
      </c>
      <c r="DD204" s="186">
        <v>3.802</v>
      </c>
      <c r="DE204" s="186"/>
      <c r="DF204" s="190"/>
      <c r="DG204" s="194">
        <v>42678</v>
      </c>
      <c r="DH204" s="247">
        <v>4.0209999999999999</v>
      </c>
      <c r="DI204" s="191"/>
      <c r="DJ204" s="187"/>
      <c r="DK204" s="152">
        <v>42678</v>
      </c>
      <c r="DL204" s="186"/>
      <c r="DM204" s="49"/>
      <c r="DN204" s="186"/>
      <c r="DO204" s="152">
        <v>42678</v>
      </c>
      <c r="DP204" s="186"/>
      <c r="DQ204" s="186"/>
      <c r="DR204" s="187"/>
      <c r="DS204" s="152">
        <v>42678</v>
      </c>
      <c r="DT204" s="186">
        <v>2.5750000000000002</v>
      </c>
      <c r="DU204" s="49"/>
      <c r="DV204" s="187"/>
      <c r="DW204" s="152">
        <v>42678</v>
      </c>
      <c r="DX204" s="186">
        <v>2.8810000000000002</v>
      </c>
      <c r="DY204" s="49"/>
      <c r="DZ204" s="187"/>
      <c r="EA204" s="152">
        <v>42678</v>
      </c>
      <c r="EB204" s="186">
        <v>3.0190000000000001</v>
      </c>
      <c r="EC204" s="49"/>
      <c r="ED204" s="186"/>
      <c r="EE204" s="152">
        <v>42678</v>
      </c>
      <c r="EF204" s="186">
        <v>3.109</v>
      </c>
      <c r="EG204" s="186"/>
      <c r="EH204" s="187"/>
      <c r="EI204" s="152">
        <v>42678</v>
      </c>
      <c r="EJ204" s="186">
        <v>3.1970000000000001</v>
      </c>
      <c r="EK204" s="49"/>
      <c r="EL204" s="187"/>
      <c r="EM204" s="152">
        <v>42678</v>
      </c>
      <c r="EN204" s="186">
        <v>3.5510000000000002</v>
      </c>
      <c r="EO204" s="49"/>
      <c r="EP204" s="187"/>
      <c r="EQ204" s="152">
        <v>42678</v>
      </c>
      <c r="ER204" s="186">
        <v>3.6859999999999999</v>
      </c>
      <c r="ES204" s="49"/>
      <c r="ET204" s="187"/>
      <c r="EU204" s="152">
        <v>42678</v>
      </c>
      <c r="EV204" s="186">
        <v>4.3230000000000004</v>
      </c>
      <c r="EW204" s="49"/>
      <c r="EX204" s="186"/>
      <c r="EY204" s="152">
        <v>42678</v>
      </c>
      <c r="EZ204" s="63"/>
      <c r="FA204" s="186"/>
      <c r="FB204" s="187"/>
      <c r="FC204" s="152">
        <v>42678</v>
      </c>
      <c r="FD204" s="186"/>
      <c r="FE204" s="49"/>
      <c r="FF204" s="186"/>
      <c r="FG204" s="152">
        <v>42678</v>
      </c>
      <c r="FH204" s="186"/>
      <c r="FI204" s="186"/>
      <c r="FJ204" s="187"/>
      <c r="FK204" s="152">
        <v>42678</v>
      </c>
      <c r="FL204" s="186"/>
      <c r="FM204" s="49"/>
      <c r="FN204" s="186"/>
      <c r="FO204" s="152">
        <v>42678</v>
      </c>
      <c r="FP204" s="186">
        <v>3.2130000000000001</v>
      </c>
      <c r="FQ204" s="186"/>
      <c r="FR204" s="187"/>
      <c r="FS204" s="152">
        <v>42678</v>
      </c>
      <c r="FT204" s="186">
        <v>3.778</v>
      </c>
      <c r="FU204" s="186"/>
      <c r="FV204" s="187"/>
      <c r="FW204" s="152">
        <v>42678</v>
      </c>
      <c r="FX204" s="186">
        <v>3.8719999999999999</v>
      </c>
      <c r="FY204" s="186"/>
      <c r="FZ204" s="187"/>
      <c r="GA204" s="152">
        <v>42678</v>
      </c>
      <c r="GB204" s="186">
        <v>4.4809999999999999</v>
      </c>
      <c r="GC204" s="186"/>
      <c r="GD204" s="187"/>
      <c r="GE204" s="152">
        <v>42678</v>
      </c>
      <c r="GF204" s="186"/>
      <c r="GG204" s="49"/>
      <c r="GH204" s="186"/>
      <c r="GI204" s="152">
        <v>42678</v>
      </c>
      <c r="GJ204" s="186"/>
      <c r="GK204" s="186"/>
      <c r="GL204" s="187"/>
      <c r="GM204" s="152">
        <v>42678</v>
      </c>
      <c r="GN204" s="186"/>
      <c r="GO204" s="49"/>
      <c r="GP204" s="186"/>
      <c r="GQ204" s="152">
        <v>42678</v>
      </c>
      <c r="GR204" s="186">
        <v>2.9699999999999998</v>
      </c>
      <c r="GS204" s="49"/>
      <c r="GT204" s="186"/>
      <c r="GU204" s="152">
        <v>42678</v>
      </c>
      <c r="GV204" s="186">
        <v>3.6680000000000001</v>
      </c>
      <c r="GW204" s="49"/>
      <c r="GX204" s="186"/>
      <c r="GY204" s="152">
        <v>42678</v>
      </c>
      <c r="GZ204" s="186">
        <v>3.8679999999999999</v>
      </c>
      <c r="HA204" s="186"/>
      <c r="HB204" s="187"/>
      <c r="HC204" s="152">
        <v>42678</v>
      </c>
      <c r="HD204" s="186">
        <v>4.0670000000000002</v>
      </c>
      <c r="HE204" s="49"/>
      <c r="HF204" s="186"/>
      <c r="HG204" s="152">
        <v>42678</v>
      </c>
      <c r="HH204" s="186">
        <v>4.2080000000000002</v>
      </c>
      <c r="HI204" s="49"/>
      <c r="HJ204" s="187"/>
      <c r="HK204" s="152">
        <v>42678</v>
      </c>
      <c r="HL204" s="186">
        <v>4.6820000000000004</v>
      </c>
      <c r="HM204" s="49"/>
      <c r="HN204" s="186"/>
      <c r="HO204" s="152">
        <v>42678</v>
      </c>
      <c r="HP204" s="186"/>
      <c r="HQ204" s="186"/>
      <c r="HR204" s="187"/>
      <c r="HS204" s="152">
        <v>42678</v>
      </c>
      <c r="HT204" s="186">
        <v>3.1310000000000002</v>
      </c>
      <c r="HU204" s="49"/>
      <c r="HV204" s="187"/>
      <c r="HW204" s="152">
        <v>42678</v>
      </c>
      <c r="HX204" s="186">
        <v>4.117</v>
      </c>
      <c r="HY204" s="49"/>
      <c r="HZ204" s="186"/>
      <c r="IA204" s="152">
        <v>42678</v>
      </c>
      <c r="IB204" s="186">
        <v>3.4540000000000002</v>
      </c>
      <c r="IC204" s="186"/>
      <c r="ID204" s="187"/>
      <c r="IE204" s="152">
        <v>42678</v>
      </c>
      <c r="IF204" s="186">
        <v>3.9489999999999998</v>
      </c>
      <c r="IG204" s="49"/>
      <c r="IH204" s="187"/>
      <c r="II204" s="152">
        <v>42678</v>
      </c>
      <c r="IJ204" s="186">
        <v>4.09</v>
      </c>
      <c r="IK204" s="49"/>
    </row>
    <row r="205" spans="2:245" x14ac:dyDescent="0.35">
      <c r="B205" s="187"/>
      <c r="C205" s="152">
        <v>42681</v>
      </c>
      <c r="D205" s="186"/>
      <c r="E205" s="186"/>
      <c r="F205" s="187"/>
      <c r="G205" s="152">
        <v>42681</v>
      </c>
      <c r="H205" s="186"/>
      <c r="I205" s="49"/>
      <c r="J205" s="186"/>
      <c r="K205" s="152">
        <v>42681</v>
      </c>
      <c r="L205" s="186">
        <v>2.468</v>
      </c>
      <c r="M205" s="49"/>
      <c r="N205" s="187"/>
      <c r="O205" s="152">
        <v>42681</v>
      </c>
      <c r="P205" s="186">
        <v>2.786</v>
      </c>
      <c r="Q205" s="49"/>
      <c r="R205" s="186"/>
      <c r="S205" s="152">
        <v>42681</v>
      </c>
      <c r="T205" s="186">
        <v>3.2010000000000001</v>
      </c>
      <c r="U205" s="186"/>
      <c r="V205" s="187"/>
      <c r="W205" s="152">
        <v>42681</v>
      </c>
      <c r="X205" s="186">
        <v>3.593</v>
      </c>
      <c r="Y205" s="49"/>
      <c r="Z205" s="186"/>
      <c r="AA205" s="152">
        <v>42681</v>
      </c>
      <c r="AB205" s="186">
        <v>3.8650000000000002</v>
      </c>
      <c r="AC205" s="49"/>
      <c r="AD205" s="186"/>
      <c r="AE205" s="152">
        <v>42681</v>
      </c>
      <c r="AF205" s="186"/>
      <c r="AG205" s="186"/>
      <c r="AH205" s="187"/>
      <c r="AI205" s="152">
        <v>42681</v>
      </c>
      <c r="AJ205" s="186"/>
      <c r="AK205" s="49"/>
      <c r="AL205" s="186"/>
      <c r="AM205" s="152">
        <v>42681</v>
      </c>
      <c r="AN205" s="186"/>
      <c r="AO205" s="49"/>
      <c r="AP205" s="186"/>
      <c r="AQ205" s="152">
        <v>42681</v>
      </c>
      <c r="AR205" s="186">
        <v>3.552</v>
      </c>
      <c r="AS205" s="49"/>
      <c r="AT205" s="186"/>
      <c r="AU205" s="152">
        <v>42681</v>
      </c>
      <c r="AV205" s="186">
        <v>3.6920000000000002</v>
      </c>
      <c r="AW205" s="186"/>
      <c r="AX205" s="187"/>
      <c r="AY205" s="152">
        <v>42681</v>
      </c>
      <c r="AZ205" s="186">
        <v>4.0350000000000001</v>
      </c>
      <c r="BA205" s="49"/>
      <c r="BB205" s="187"/>
      <c r="BC205" s="152">
        <v>42681</v>
      </c>
      <c r="BD205" s="186">
        <v>4.3</v>
      </c>
      <c r="BE205" s="49"/>
      <c r="BF205" s="187"/>
      <c r="BG205" s="152">
        <v>42681</v>
      </c>
      <c r="BH205" s="186"/>
      <c r="BI205" s="49"/>
      <c r="BJ205" s="186"/>
      <c r="BK205" s="152">
        <v>42681</v>
      </c>
      <c r="BL205" s="186">
        <v>3.371</v>
      </c>
      <c r="BM205" s="186"/>
      <c r="BN205" s="187"/>
      <c r="BO205" s="152">
        <v>42681</v>
      </c>
      <c r="BP205" s="186">
        <v>3.677</v>
      </c>
      <c r="BQ205" s="49"/>
      <c r="BR205" s="186"/>
      <c r="BS205" s="152">
        <v>42681</v>
      </c>
      <c r="BT205" s="186">
        <v>4.2880000000000003</v>
      </c>
      <c r="BU205" s="49"/>
      <c r="BV205" s="186"/>
      <c r="BW205" s="152">
        <v>42681</v>
      </c>
      <c r="BX205" s="186"/>
      <c r="BY205" s="186"/>
      <c r="BZ205" s="187"/>
      <c r="CA205" s="152">
        <v>42681</v>
      </c>
      <c r="CB205" s="186">
        <v>3.7549999999999999</v>
      </c>
      <c r="CC205" s="49"/>
      <c r="CD205" s="187"/>
      <c r="CE205" s="152">
        <v>42681</v>
      </c>
      <c r="CF205" s="186">
        <v>4.2130000000000001</v>
      </c>
      <c r="CG205" s="49"/>
      <c r="CH205" s="186"/>
      <c r="CI205" s="152">
        <v>42681</v>
      </c>
      <c r="CJ205" s="186">
        <v>3.9039999999999999</v>
      </c>
      <c r="CK205" s="186"/>
      <c r="CL205" s="187"/>
      <c r="CM205" s="152">
        <v>42681</v>
      </c>
      <c r="CN205" s="186"/>
      <c r="CO205" s="49"/>
      <c r="CP205" s="186"/>
      <c r="CQ205" s="152">
        <v>42681</v>
      </c>
      <c r="CR205" s="186">
        <v>2.9390000000000001</v>
      </c>
      <c r="CS205" s="186"/>
      <c r="CT205" s="187"/>
      <c r="CU205" s="152">
        <v>42681</v>
      </c>
      <c r="CV205" s="186">
        <v>3.39</v>
      </c>
      <c r="CW205" s="49"/>
      <c r="CX205" s="187"/>
      <c r="CY205" s="152">
        <v>42681</v>
      </c>
      <c r="CZ205" s="186">
        <v>3.5140000000000002</v>
      </c>
      <c r="DA205" s="49"/>
      <c r="DB205" s="186"/>
      <c r="DC205" s="152">
        <v>42681</v>
      </c>
      <c r="DD205" s="186">
        <v>3.8620000000000001</v>
      </c>
      <c r="DE205" s="186"/>
      <c r="DF205" s="190"/>
      <c r="DG205" s="194">
        <v>42681</v>
      </c>
      <c r="DH205" s="247">
        <v>4.0780000000000003</v>
      </c>
      <c r="DI205" s="191"/>
      <c r="DJ205" s="187"/>
      <c r="DK205" s="152">
        <v>42681</v>
      </c>
      <c r="DL205" s="186"/>
      <c r="DM205" s="49"/>
      <c r="DN205" s="186"/>
      <c r="DO205" s="152">
        <v>42681</v>
      </c>
      <c r="DP205" s="186"/>
      <c r="DQ205" s="186"/>
      <c r="DR205" s="187"/>
      <c r="DS205" s="152">
        <v>42681</v>
      </c>
      <c r="DT205" s="186">
        <v>2.5920000000000001</v>
      </c>
      <c r="DU205" s="49"/>
      <c r="DV205" s="187"/>
      <c r="DW205" s="152">
        <v>42681</v>
      </c>
      <c r="DX205" s="186">
        <v>2.9009999999999998</v>
      </c>
      <c r="DY205" s="49"/>
      <c r="DZ205" s="187"/>
      <c r="EA205" s="152">
        <v>42681</v>
      </c>
      <c r="EB205" s="186">
        <v>3.0510000000000002</v>
      </c>
      <c r="EC205" s="49"/>
      <c r="ED205" s="186"/>
      <c r="EE205" s="152">
        <v>42681</v>
      </c>
      <c r="EF205" s="186">
        <v>3.145</v>
      </c>
      <c r="EG205" s="186"/>
      <c r="EH205" s="187"/>
      <c r="EI205" s="152">
        <v>42681</v>
      </c>
      <c r="EJ205" s="186">
        <v>3.242</v>
      </c>
      <c r="EK205" s="49"/>
      <c r="EL205" s="187"/>
      <c r="EM205" s="152">
        <v>42681</v>
      </c>
      <c r="EN205" s="186">
        <v>3.6179999999999999</v>
      </c>
      <c r="EO205" s="49"/>
      <c r="EP205" s="187"/>
      <c r="EQ205" s="152">
        <v>42681</v>
      </c>
      <c r="ER205" s="186">
        <v>3.76</v>
      </c>
      <c r="ES205" s="49"/>
      <c r="ET205" s="187"/>
      <c r="EU205" s="152">
        <v>42681</v>
      </c>
      <c r="EV205" s="186">
        <v>4.383</v>
      </c>
      <c r="EW205" s="49"/>
      <c r="EX205" s="186"/>
      <c r="EY205" s="152">
        <v>42681</v>
      </c>
      <c r="EZ205" s="63"/>
      <c r="FA205" s="186"/>
      <c r="FB205" s="187"/>
      <c r="FC205" s="152">
        <v>42681</v>
      </c>
      <c r="FD205" s="186"/>
      <c r="FE205" s="49"/>
      <c r="FF205" s="186"/>
      <c r="FG205" s="152">
        <v>42681</v>
      </c>
      <c r="FH205" s="186"/>
      <c r="FI205" s="186"/>
      <c r="FJ205" s="187"/>
      <c r="FK205" s="152">
        <v>42681</v>
      </c>
      <c r="FL205" s="186"/>
      <c r="FM205" s="49"/>
      <c r="FN205" s="186"/>
      <c r="FO205" s="152">
        <v>42681</v>
      </c>
      <c r="FP205" s="186">
        <v>3.2480000000000002</v>
      </c>
      <c r="FQ205" s="186"/>
      <c r="FR205" s="187"/>
      <c r="FS205" s="152">
        <v>42681</v>
      </c>
      <c r="FT205" s="186">
        <v>3.8340000000000001</v>
      </c>
      <c r="FU205" s="186"/>
      <c r="FV205" s="187"/>
      <c r="FW205" s="152">
        <v>42681</v>
      </c>
      <c r="FX205" s="186">
        <v>3.931</v>
      </c>
      <c r="FY205" s="186"/>
      <c r="FZ205" s="187"/>
      <c r="GA205" s="152">
        <v>42681</v>
      </c>
      <c r="GB205" s="186">
        <v>4.4909999999999997</v>
      </c>
      <c r="GC205" s="186"/>
      <c r="GD205" s="187"/>
      <c r="GE205" s="152">
        <v>42681</v>
      </c>
      <c r="GF205" s="186"/>
      <c r="GG205" s="49"/>
      <c r="GH205" s="186"/>
      <c r="GI205" s="152">
        <v>42681</v>
      </c>
      <c r="GJ205" s="186"/>
      <c r="GK205" s="186"/>
      <c r="GL205" s="187"/>
      <c r="GM205" s="152">
        <v>42681</v>
      </c>
      <c r="GN205" s="186"/>
      <c r="GO205" s="49"/>
      <c r="GP205" s="186"/>
      <c r="GQ205" s="152">
        <v>42681</v>
      </c>
      <c r="GR205" s="186">
        <v>2.9910000000000001</v>
      </c>
      <c r="GS205" s="49"/>
      <c r="GT205" s="186"/>
      <c r="GU205" s="152">
        <v>42681</v>
      </c>
      <c r="GV205" s="186">
        <v>3.71</v>
      </c>
      <c r="GW205" s="49"/>
      <c r="GX205" s="186"/>
      <c r="GY205" s="152">
        <v>42681</v>
      </c>
      <c r="GZ205" s="186">
        <v>3.919</v>
      </c>
      <c r="HA205" s="186"/>
      <c r="HB205" s="187"/>
      <c r="HC205" s="152">
        <v>42681</v>
      </c>
      <c r="HD205" s="186">
        <v>4.1239999999999997</v>
      </c>
      <c r="HE205" s="49"/>
      <c r="HF205" s="186"/>
      <c r="HG205" s="152">
        <v>42681</v>
      </c>
      <c r="HH205" s="186">
        <v>4.2629999999999999</v>
      </c>
      <c r="HI205" s="49"/>
      <c r="HJ205" s="187"/>
      <c r="HK205" s="152">
        <v>42681</v>
      </c>
      <c r="HL205" s="186">
        <v>4.7359999999999998</v>
      </c>
      <c r="HM205" s="49"/>
      <c r="HN205" s="186"/>
      <c r="HO205" s="152">
        <v>42681</v>
      </c>
      <c r="HP205" s="186"/>
      <c r="HQ205" s="186"/>
      <c r="HR205" s="187"/>
      <c r="HS205" s="152">
        <v>42681</v>
      </c>
      <c r="HT205" s="186">
        <v>3.153</v>
      </c>
      <c r="HU205" s="49"/>
      <c r="HV205" s="187"/>
      <c r="HW205" s="152">
        <v>42681</v>
      </c>
      <c r="HX205" s="186">
        <v>4.2</v>
      </c>
      <c r="HY205" s="49"/>
      <c r="HZ205" s="186"/>
      <c r="IA205" s="152">
        <v>42681</v>
      </c>
      <c r="IB205" s="186">
        <v>3.4910000000000001</v>
      </c>
      <c r="IC205" s="186"/>
      <c r="ID205" s="187"/>
      <c r="IE205" s="152">
        <v>42681</v>
      </c>
      <c r="IF205" s="186">
        <v>4.0049999999999999</v>
      </c>
      <c r="IG205" s="49"/>
      <c r="IH205" s="187"/>
      <c r="II205" s="152">
        <v>42681</v>
      </c>
      <c r="IJ205" s="186">
        <v>4.149</v>
      </c>
      <c r="IK205" s="49"/>
    </row>
    <row r="206" spans="2:245" x14ac:dyDescent="0.35">
      <c r="B206" s="187"/>
      <c r="C206" s="152">
        <v>42682</v>
      </c>
      <c r="D206" s="186"/>
      <c r="E206" s="186"/>
      <c r="F206" s="187"/>
      <c r="G206" s="152">
        <v>42682</v>
      </c>
      <c r="H206" s="186"/>
      <c r="I206" s="49"/>
      <c r="J206" s="186"/>
      <c r="K206" s="152">
        <v>42682</v>
      </c>
      <c r="L206" s="186">
        <v>3.5629999999999997</v>
      </c>
      <c r="M206" s="49"/>
      <c r="N206" s="187"/>
      <c r="O206" s="152">
        <v>42682</v>
      </c>
      <c r="P206" s="186">
        <v>2.8050000000000002</v>
      </c>
      <c r="Q206" s="49"/>
      <c r="R206" s="186"/>
      <c r="S206" s="152">
        <v>42682</v>
      </c>
      <c r="T206" s="186">
        <v>3.2349999999999999</v>
      </c>
      <c r="U206" s="186"/>
      <c r="V206" s="187"/>
      <c r="W206" s="152">
        <v>42682</v>
      </c>
      <c r="X206" s="186">
        <v>3.6339999999999999</v>
      </c>
      <c r="Y206" s="49"/>
      <c r="Z206" s="186"/>
      <c r="AA206" s="152">
        <v>42682</v>
      </c>
      <c r="AB206" s="186">
        <v>3.9359999999999999</v>
      </c>
      <c r="AC206" s="49"/>
      <c r="AD206" s="186"/>
      <c r="AE206" s="152">
        <v>42682</v>
      </c>
      <c r="AF206" s="186"/>
      <c r="AG206" s="186"/>
      <c r="AH206" s="187"/>
      <c r="AI206" s="152">
        <v>42682</v>
      </c>
      <c r="AJ206" s="186"/>
      <c r="AK206" s="49"/>
      <c r="AL206" s="186"/>
      <c r="AM206" s="152">
        <v>42682</v>
      </c>
      <c r="AN206" s="186"/>
      <c r="AO206" s="49"/>
      <c r="AP206" s="186"/>
      <c r="AQ206" s="152">
        <v>42682</v>
      </c>
      <c r="AR206" s="186">
        <v>3.5830000000000002</v>
      </c>
      <c r="AS206" s="49"/>
      <c r="AT206" s="186"/>
      <c r="AU206" s="152">
        <v>42682</v>
      </c>
      <c r="AV206" s="186">
        <v>3.7269999999999999</v>
      </c>
      <c r="AW206" s="186"/>
      <c r="AX206" s="187"/>
      <c r="AY206" s="152">
        <v>42682</v>
      </c>
      <c r="AZ206" s="186">
        <v>4.0819999999999999</v>
      </c>
      <c r="BA206" s="49"/>
      <c r="BB206" s="187"/>
      <c r="BC206" s="152">
        <v>42682</v>
      </c>
      <c r="BD206" s="186">
        <v>4.3520000000000003</v>
      </c>
      <c r="BE206" s="49"/>
      <c r="BF206" s="187"/>
      <c r="BG206" s="152">
        <v>42682</v>
      </c>
      <c r="BH206" s="186"/>
      <c r="BI206" s="49"/>
      <c r="BJ206" s="186"/>
      <c r="BK206" s="152">
        <v>42682</v>
      </c>
      <c r="BL206" s="186">
        <v>3.3980000000000001</v>
      </c>
      <c r="BM206" s="186"/>
      <c r="BN206" s="187"/>
      <c r="BO206" s="152">
        <v>42682</v>
      </c>
      <c r="BP206" s="186">
        <v>3.7050000000000001</v>
      </c>
      <c r="BQ206" s="49"/>
      <c r="BR206" s="186"/>
      <c r="BS206" s="152">
        <v>42682</v>
      </c>
      <c r="BT206" s="186">
        <v>4.3380000000000001</v>
      </c>
      <c r="BU206" s="49"/>
      <c r="BV206" s="186"/>
      <c r="BW206" s="152">
        <v>42682</v>
      </c>
      <c r="BX206" s="186"/>
      <c r="BY206" s="186"/>
      <c r="BZ206" s="187"/>
      <c r="CA206" s="152">
        <v>42682</v>
      </c>
      <c r="CB206" s="186">
        <v>3.7909999999999999</v>
      </c>
      <c r="CC206" s="49"/>
      <c r="CD206" s="187"/>
      <c r="CE206" s="152">
        <v>42682</v>
      </c>
      <c r="CF206" s="186">
        <v>4.2649999999999997</v>
      </c>
      <c r="CG206" s="49"/>
      <c r="CH206" s="186"/>
      <c r="CI206" s="152">
        <v>42682</v>
      </c>
      <c r="CJ206" s="186">
        <v>3.9470000000000001</v>
      </c>
      <c r="CK206" s="186"/>
      <c r="CL206" s="187"/>
      <c r="CM206" s="152">
        <v>42682</v>
      </c>
      <c r="CN206" s="186"/>
      <c r="CO206" s="49"/>
      <c r="CP206" s="186"/>
      <c r="CQ206" s="152">
        <v>42682</v>
      </c>
      <c r="CR206" s="186">
        <v>2.9590000000000001</v>
      </c>
      <c r="CS206" s="186"/>
      <c r="CT206" s="187"/>
      <c r="CU206" s="152">
        <v>42682</v>
      </c>
      <c r="CV206" s="186">
        <v>3.4089999999999998</v>
      </c>
      <c r="CW206" s="49"/>
      <c r="CX206" s="187"/>
      <c r="CY206" s="152">
        <v>42682</v>
      </c>
      <c r="CZ206" s="186">
        <v>3.5409999999999999</v>
      </c>
      <c r="DA206" s="49"/>
      <c r="DB206" s="186"/>
      <c r="DC206" s="152">
        <v>42682</v>
      </c>
      <c r="DD206" s="186">
        <v>3.8940000000000001</v>
      </c>
      <c r="DE206" s="186"/>
      <c r="DF206" s="190"/>
      <c r="DG206" s="194">
        <v>42682</v>
      </c>
      <c r="DH206" s="247">
        <v>4.1210000000000004</v>
      </c>
      <c r="DI206" s="191"/>
      <c r="DJ206" s="187"/>
      <c r="DK206" s="152">
        <v>42682</v>
      </c>
      <c r="DL206" s="186"/>
      <c r="DM206" s="49"/>
      <c r="DN206" s="186"/>
      <c r="DO206" s="152">
        <v>42682</v>
      </c>
      <c r="DP206" s="186"/>
      <c r="DQ206" s="186"/>
      <c r="DR206" s="187"/>
      <c r="DS206" s="152">
        <v>42682</v>
      </c>
      <c r="DT206" s="186">
        <v>2.6019999999999999</v>
      </c>
      <c r="DU206" s="49"/>
      <c r="DV206" s="187"/>
      <c r="DW206" s="152">
        <v>42682</v>
      </c>
      <c r="DX206" s="186">
        <v>2.9329999999999998</v>
      </c>
      <c r="DY206" s="49"/>
      <c r="DZ206" s="187"/>
      <c r="EA206" s="152">
        <v>42682</v>
      </c>
      <c r="EB206" s="186">
        <v>3.0880000000000001</v>
      </c>
      <c r="EC206" s="49"/>
      <c r="ED206" s="186"/>
      <c r="EE206" s="152">
        <v>42682</v>
      </c>
      <c r="EF206" s="186">
        <v>3.181</v>
      </c>
      <c r="EG206" s="186"/>
      <c r="EH206" s="187"/>
      <c r="EI206" s="152">
        <v>42682</v>
      </c>
      <c r="EJ206" s="186">
        <v>3.282</v>
      </c>
      <c r="EK206" s="49"/>
      <c r="EL206" s="187"/>
      <c r="EM206" s="152">
        <v>42682</v>
      </c>
      <c r="EN206" s="186">
        <v>3.6739999999999999</v>
      </c>
      <c r="EO206" s="49"/>
      <c r="EP206" s="187"/>
      <c r="EQ206" s="152">
        <v>42682</v>
      </c>
      <c r="ER206" s="186">
        <v>3.819</v>
      </c>
      <c r="ES206" s="49"/>
      <c r="ET206" s="187"/>
      <c r="EU206" s="152">
        <v>42682</v>
      </c>
      <c r="EV206" s="186">
        <v>4.4669999999999996</v>
      </c>
      <c r="EW206" s="49"/>
      <c r="EX206" s="186"/>
      <c r="EY206" s="152">
        <v>42682</v>
      </c>
      <c r="EZ206" s="63"/>
      <c r="FA206" s="186"/>
      <c r="FB206" s="187"/>
      <c r="FC206" s="152">
        <v>42682</v>
      </c>
      <c r="FD206" s="186"/>
      <c r="FE206" s="49"/>
      <c r="FF206" s="186"/>
      <c r="FG206" s="152">
        <v>42682</v>
      </c>
      <c r="FH206" s="186"/>
      <c r="FI206" s="186"/>
      <c r="FJ206" s="187"/>
      <c r="FK206" s="152">
        <v>42682</v>
      </c>
      <c r="FL206" s="186"/>
      <c r="FM206" s="49"/>
      <c r="FN206" s="186"/>
      <c r="FO206" s="152">
        <v>42682</v>
      </c>
      <c r="FP206" s="186">
        <v>3.2789999999999999</v>
      </c>
      <c r="FQ206" s="186"/>
      <c r="FR206" s="187"/>
      <c r="FS206" s="152">
        <v>42682</v>
      </c>
      <c r="FT206" s="186">
        <v>3.8810000000000002</v>
      </c>
      <c r="FU206" s="186"/>
      <c r="FV206" s="187"/>
      <c r="FW206" s="152">
        <v>42682</v>
      </c>
      <c r="FX206" s="186">
        <v>3.984</v>
      </c>
      <c r="FY206" s="186"/>
      <c r="FZ206" s="187"/>
      <c r="GA206" s="152">
        <v>42682</v>
      </c>
      <c r="GB206" s="186">
        <v>4.556</v>
      </c>
      <c r="GC206" s="186"/>
      <c r="GD206" s="187"/>
      <c r="GE206" s="152">
        <v>42682</v>
      </c>
      <c r="GF206" s="186"/>
      <c r="GG206" s="49"/>
      <c r="GH206" s="186"/>
      <c r="GI206" s="152">
        <v>42682</v>
      </c>
      <c r="GJ206" s="186"/>
      <c r="GK206" s="186"/>
      <c r="GL206" s="187"/>
      <c r="GM206" s="152">
        <v>42682</v>
      </c>
      <c r="GN206" s="186"/>
      <c r="GO206" s="49"/>
      <c r="GP206" s="186"/>
      <c r="GQ206" s="152">
        <v>42682</v>
      </c>
      <c r="GR206" s="186">
        <v>3.0070000000000001</v>
      </c>
      <c r="GS206" s="49"/>
      <c r="GT206" s="186"/>
      <c r="GU206" s="152">
        <v>42682</v>
      </c>
      <c r="GV206" s="186">
        <v>3.74</v>
      </c>
      <c r="GW206" s="49"/>
      <c r="GX206" s="186"/>
      <c r="GY206" s="152">
        <v>42682</v>
      </c>
      <c r="GZ206" s="186">
        <v>3.96</v>
      </c>
      <c r="HA206" s="186"/>
      <c r="HB206" s="187"/>
      <c r="HC206" s="152">
        <v>42682</v>
      </c>
      <c r="HD206" s="186">
        <v>4.1669999999999998</v>
      </c>
      <c r="HE206" s="49"/>
      <c r="HF206" s="186"/>
      <c r="HG206" s="152">
        <v>42682</v>
      </c>
      <c r="HH206" s="186">
        <v>4.3129999999999997</v>
      </c>
      <c r="HI206" s="49"/>
      <c r="HJ206" s="187"/>
      <c r="HK206" s="152">
        <v>42682</v>
      </c>
      <c r="HL206" s="186">
        <v>4.8</v>
      </c>
      <c r="HM206" s="49"/>
      <c r="HN206" s="186"/>
      <c r="HO206" s="152">
        <v>42682</v>
      </c>
      <c r="HP206" s="186"/>
      <c r="HQ206" s="186"/>
      <c r="HR206" s="187"/>
      <c r="HS206" s="152">
        <v>42682</v>
      </c>
      <c r="HT206" s="186">
        <v>3.1739999999999999</v>
      </c>
      <c r="HU206" s="49"/>
      <c r="HV206" s="187"/>
      <c r="HW206" s="152">
        <v>42682</v>
      </c>
      <c r="HX206" s="186">
        <v>4.2240000000000002</v>
      </c>
      <c r="HY206" s="49"/>
      <c r="HZ206" s="186"/>
      <c r="IA206" s="152">
        <v>42682</v>
      </c>
      <c r="IB206" s="186">
        <v>3.5220000000000002</v>
      </c>
      <c r="IC206" s="186"/>
      <c r="ID206" s="187"/>
      <c r="IE206" s="152">
        <v>42682</v>
      </c>
      <c r="IF206" s="186">
        <v>4.05</v>
      </c>
      <c r="IG206" s="49"/>
      <c r="IH206" s="187"/>
      <c r="II206" s="152">
        <v>42682</v>
      </c>
      <c r="IJ206" s="186">
        <v>4.202</v>
      </c>
      <c r="IK206" s="49"/>
    </row>
    <row r="207" spans="2:245" x14ac:dyDescent="0.35">
      <c r="B207" s="187"/>
      <c r="C207" s="152">
        <v>42683</v>
      </c>
      <c r="D207" s="186"/>
      <c r="E207" s="186"/>
      <c r="F207" s="187"/>
      <c r="G207" s="152">
        <v>42683</v>
      </c>
      <c r="H207" s="186"/>
      <c r="I207" s="49"/>
      <c r="J207" s="186"/>
      <c r="K207" s="152">
        <v>42683</v>
      </c>
      <c r="L207" s="186">
        <v>6.5039999999999996</v>
      </c>
      <c r="M207" s="49"/>
      <c r="N207" s="187"/>
      <c r="O207" s="152">
        <v>42683</v>
      </c>
      <c r="P207" s="186">
        <v>2.8069999999999999</v>
      </c>
      <c r="Q207" s="49"/>
      <c r="R207" s="186"/>
      <c r="S207" s="152">
        <v>42683</v>
      </c>
      <c r="T207" s="186">
        <v>3.3639999999999999</v>
      </c>
      <c r="U207" s="186"/>
      <c r="V207" s="187"/>
      <c r="W207" s="152">
        <v>42683</v>
      </c>
      <c r="X207" s="186">
        <v>3.7789999999999999</v>
      </c>
      <c r="Y207" s="49"/>
      <c r="Z207" s="186"/>
      <c r="AA207" s="152">
        <v>42683</v>
      </c>
      <c r="AB207" s="186">
        <v>4.0919999999999996</v>
      </c>
      <c r="AC207" s="49"/>
      <c r="AD207" s="186"/>
      <c r="AE207" s="152">
        <v>42683</v>
      </c>
      <c r="AF207" s="186"/>
      <c r="AG207" s="186"/>
      <c r="AH207" s="187"/>
      <c r="AI207" s="152">
        <v>42683</v>
      </c>
      <c r="AJ207" s="186"/>
      <c r="AK207" s="49"/>
      <c r="AL207" s="186"/>
      <c r="AM207" s="152">
        <v>42683</v>
      </c>
      <c r="AN207" s="186"/>
      <c r="AO207" s="49"/>
      <c r="AP207" s="186"/>
      <c r="AQ207" s="152">
        <v>42683</v>
      </c>
      <c r="AR207" s="186">
        <v>3.6840000000000002</v>
      </c>
      <c r="AS207" s="49"/>
      <c r="AT207" s="186"/>
      <c r="AU207" s="152">
        <v>42683</v>
      </c>
      <c r="AV207" s="186">
        <v>3.8410000000000002</v>
      </c>
      <c r="AW207" s="186"/>
      <c r="AX207" s="187"/>
      <c r="AY207" s="152">
        <v>42683</v>
      </c>
      <c r="AZ207" s="186">
        <v>4.2140000000000004</v>
      </c>
      <c r="BA207" s="49"/>
      <c r="BB207" s="187"/>
      <c r="BC207" s="152">
        <v>42683</v>
      </c>
      <c r="BD207" s="186">
        <v>4.5</v>
      </c>
      <c r="BE207" s="49"/>
      <c r="BF207" s="187"/>
      <c r="BG207" s="152">
        <v>42683</v>
      </c>
      <c r="BH207" s="186"/>
      <c r="BI207" s="49"/>
      <c r="BJ207" s="186"/>
      <c r="BK207" s="152">
        <v>42683</v>
      </c>
      <c r="BL207" s="186">
        <v>3.4729999999999999</v>
      </c>
      <c r="BM207" s="186"/>
      <c r="BN207" s="187"/>
      <c r="BO207" s="152">
        <v>42683</v>
      </c>
      <c r="BP207" s="186">
        <v>3.8129999999999997</v>
      </c>
      <c r="BQ207" s="49"/>
      <c r="BR207" s="186"/>
      <c r="BS207" s="152">
        <v>42683</v>
      </c>
      <c r="BT207" s="186">
        <v>4.5359999999999996</v>
      </c>
      <c r="BU207" s="49"/>
      <c r="BV207" s="186"/>
      <c r="BW207" s="152">
        <v>42683</v>
      </c>
      <c r="BX207" s="186"/>
      <c r="BY207" s="186"/>
      <c r="BZ207" s="187"/>
      <c r="CA207" s="152">
        <v>42683</v>
      </c>
      <c r="CB207" s="186">
        <v>3.9119999999999999</v>
      </c>
      <c r="CC207" s="49"/>
      <c r="CD207" s="187"/>
      <c r="CE207" s="152">
        <v>42683</v>
      </c>
      <c r="CF207" s="186">
        <v>4.4109999999999996</v>
      </c>
      <c r="CG207" s="49"/>
      <c r="CH207" s="186"/>
      <c r="CI207" s="152">
        <v>42683</v>
      </c>
      <c r="CJ207" s="186">
        <v>4.077</v>
      </c>
      <c r="CK207" s="186"/>
      <c r="CL207" s="187"/>
      <c r="CM207" s="152">
        <v>42683</v>
      </c>
      <c r="CN207" s="186"/>
      <c r="CO207" s="49"/>
      <c r="CP207" s="186"/>
      <c r="CQ207" s="152">
        <v>42683</v>
      </c>
      <c r="CR207" s="186">
        <v>2.976</v>
      </c>
      <c r="CS207" s="186"/>
      <c r="CT207" s="187"/>
      <c r="CU207" s="152">
        <v>42683</v>
      </c>
      <c r="CV207" s="186">
        <v>3.4449999999999998</v>
      </c>
      <c r="CW207" s="49"/>
      <c r="CX207" s="187"/>
      <c r="CY207" s="152">
        <v>42683</v>
      </c>
      <c r="CZ207" s="186">
        <v>3.625</v>
      </c>
      <c r="DA207" s="49"/>
      <c r="DB207" s="186"/>
      <c r="DC207" s="152">
        <v>42683</v>
      </c>
      <c r="DD207" s="186">
        <v>4.0060000000000002</v>
      </c>
      <c r="DE207" s="186"/>
      <c r="DF207" s="190"/>
      <c r="DG207" s="194">
        <v>42683</v>
      </c>
      <c r="DH207" s="247">
        <v>4.2370000000000001</v>
      </c>
      <c r="DI207" s="191"/>
      <c r="DJ207" s="187"/>
      <c r="DK207" s="152">
        <v>42683</v>
      </c>
      <c r="DL207" s="186"/>
      <c r="DM207" s="49"/>
      <c r="DN207" s="186"/>
      <c r="DO207" s="152">
        <v>42683</v>
      </c>
      <c r="DP207" s="186"/>
      <c r="DQ207" s="186"/>
      <c r="DR207" s="187"/>
      <c r="DS207" s="152">
        <v>42683</v>
      </c>
      <c r="DT207" s="186">
        <v>2.649</v>
      </c>
      <c r="DU207" s="49"/>
      <c r="DV207" s="187"/>
      <c r="DW207" s="152">
        <v>42683</v>
      </c>
      <c r="DX207" s="186">
        <v>2.9939999999999998</v>
      </c>
      <c r="DY207" s="49"/>
      <c r="DZ207" s="187"/>
      <c r="EA207" s="152">
        <v>42683</v>
      </c>
      <c r="EB207" s="186">
        <v>3.1739999999999999</v>
      </c>
      <c r="EC207" s="49"/>
      <c r="ED207" s="186"/>
      <c r="EE207" s="152">
        <v>42683</v>
      </c>
      <c r="EF207" s="186">
        <v>3.274</v>
      </c>
      <c r="EG207" s="186"/>
      <c r="EH207" s="187"/>
      <c r="EI207" s="152">
        <v>42683</v>
      </c>
      <c r="EJ207" s="186">
        <v>3.407</v>
      </c>
      <c r="EK207" s="49"/>
      <c r="EL207" s="187"/>
      <c r="EM207" s="152">
        <v>42683</v>
      </c>
      <c r="EN207" s="186">
        <v>3.8180000000000001</v>
      </c>
      <c r="EO207" s="49"/>
      <c r="EP207" s="187"/>
      <c r="EQ207" s="152">
        <v>42683</v>
      </c>
      <c r="ER207" s="186">
        <v>3.968</v>
      </c>
      <c r="ES207" s="49"/>
      <c r="ET207" s="187"/>
      <c r="EU207" s="152">
        <v>42683</v>
      </c>
      <c r="EV207" s="186">
        <v>4.6260000000000003</v>
      </c>
      <c r="EW207" s="49"/>
      <c r="EX207" s="186"/>
      <c r="EY207" s="152">
        <v>42683</v>
      </c>
      <c r="EZ207" s="63"/>
      <c r="FA207" s="186"/>
      <c r="FB207" s="187"/>
      <c r="FC207" s="152">
        <v>42683</v>
      </c>
      <c r="FD207" s="186"/>
      <c r="FE207" s="49"/>
      <c r="FF207" s="186"/>
      <c r="FG207" s="152">
        <v>42683</v>
      </c>
      <c r="FH207" s="186"/>
      <c r="FI207" s="186"/>
      <c r="FJ207" s="187"/>
      <c r="FK207" s="152">
        <v>42683</v>
      </c>
      <c r="FL207" s="186"/>
      <c r="FM207" s="49"/>
      <c r="FN207" s="186"/>
      <c r="FO207" s="152">
        <v>42683</v>
      </c>
      <c r="FP207" s="186">
        <v>3.367</v>
      </c>
      <c r="FQ207" s="186"/>
      <c r="FR207" s="187"/>
      <c r="FS207" s="152">
        <v>42683</v>
      </c>
      <c r="FT207" s="186">
        <v>4.0220000000000002</v>
      </c>
      <c r="FU207" s="186"/>
      <c r="FV207" s="187"/>
      <c r="FW207" s="152">
        <v>42683</v>
      </c>
      <c r="FX207" s="186">
        <v>4.1660000000000004</v>
      </c>
      <c r="FY207" s="186"/>
      <c r="FZ207" s="187"/>
      <c r="GA207" s="152">
        <v>42683</v>
      </c>
      <c r="GB207" s="186">
        <v>4.702</v>
      </c>
      <c r="GC207" s="186"/>
      <c r="GD207" s="187"/>
      <c r="GE207" s="152">
        <v>42683</v>
      </c>
      <c r="GF207" s="186"/>
      <c r="GG207" s="49"/>
      <c r="GH207" s="186"/>
      <c r="GI207" s="152">
        <v>42683</v>
      </c>
      <c r="GJ207" s="186"/>
      <c r="GK207" s="186"/>
      <c r="GL207" s="187"/>
      <c r="GM207" s="152">
        <v>42683</v>
      </c>
      <c r="GN207" s="186"/>
      <c r="GO207" s="49"/>
      <c r="GP207" s="186"/>
      <c r="GQ207" s="152">
        <v>42683</v>
      </c>
      <c r="GR207" s="186">
        <v>3.0139999999999998</v>
      </c>
      <c r="GS207" s="49"/>
      <c r="GT207" s="186"/>
      <c r="GU207" s="152">
        <v>42683</v>
      </c>
      <c r="GV207" s="186">
        <v>3.8439999999999999</v>
      </c>
      <c r="GW207" s="49"/>
      <c r="GX207" s="186"/>
      <c r="GY207" s="152">
        <v>42683</v>
      </c>
      <c r="GZ207" s="186">
        <v>4.1040000000000001</v>
      </c>
      <c r="HA207" s="186"/>
      <c r="HB207" s="187"/>
      <c r="HC207" s="152">
        <v>42683</v>
      </c>
      <c r="HD207" s="186">
        <v>4.3170000000000002</v>
      </c>
      <c r="HE207" s="49"/>
      <c r="HF207" s="186"/>
      <c r="HG207" s="152">
        <v>42683</v>
      </c>
      <c r="HH207" s="186">
        <v>4.47</v>
      </c>
      <c r="HI207" s="49"/>
      <c r="HJ207" s="187"/>
      <c r="HK207" s="152">
        <v>42683</v>
      </c>
      <c r="HL207" s="186">
        <v>4.9480000000000004</v>
      </c>
      <c r="HM207" s="49"/>
      <c r="HN207" s="186"/>
      <c r="HO207" s="152">
        <v>42683</v>
      </c>
      <c r="HP207" s="186"/>
      <c r="HQ207" s="186"/>
      <c r="HR207" s="187"/>
      <c r="HS207" s="152">
        <v>42683</v>
      </c>
      <c r="HT207" s="186">
        <v>3.2090000000000001</v>
      </c>
      <c r="HU207" s="49"/>
      <c r="HV207" s="187"/>
      <c r="HW207" s="152">
        <v>42683</v>
      </c>
      <c r="HX207" s="186">
        <v>4.3380000000000001</v>
      </c>
      <c r="HY207" s="49"/>
      <c r="HZ207" s="186"/>
      <c r="IA207" s="152">
        <v>42683</v>
      </c>
      <c r="IB207" s="186">
        <v>3.6219999999999999</v>
      </c>
      <c r="IC207" s="186"/>
      <c r="ID207" s="187"/>
      <c r="IE207" s="152">
        <v>42683</v>
      </c>
      <c r="IF207" s="186">
        <v>4.1970000000000001</v>
      </c>
      <c r="IG207" s="49"/>
      <c r="IH207" s="187"/>
      <c r="II207" s="152">
        <v>42683</v>
      </c>
      <c r="IJ207" s="186">
        <v>4.3129999999999997</v>
      </c>
      <c r="IK207" s="49"/>
    </row>
    <row r="208" spans="2:245" x14ac:dyDescent="0.35">
      <c r="B208" s="187"/>
      <c r="C208" s="152">
        <v>42684</v>
      </c>
      <c r="D208" s="186"/>
      <c r="E208" s="186"/>
      <c r="F208" s="187"/>
      <c r="G208" s="152">
        <v>42684</v>
      </c>
      <c r="H208" s="186"/>
      <c r="I208" s="49"/>
      <c r="J208" s="186"/>
      <c r="K208" s="152">
        <v>42684</v>
      </c>
      <c r="L208" s="186">
        <v>7.9370000000000003</v>
      </c>
      <c r="M208" s="49"/>
      <c r="N208" s="187"/>
      <c r="O208" s="152">
        <v>42684</v>
      </c>
      <c r="P208" s="186">
        <v>2.7800000000000002</v>
      </c>
      <c r="Q208" s="49"/>
      <c r="R208" s="186"/>
      <c r="S208" s="152">
        <v>42684</v>
      </c>
      <c r="T208" s="186">
        <v>3.3370000000000002</v>
      </c>
      <c r="U208" s="186"/>
      <c r="V208" s="187"/>
      <c r="W208" s="152">
        <v>42684</v>
      </c>
      <c r="X208" s="186">
        <v>3.794</v>
      </c>
      <c r="Y208" s="49"/>
      <c r="Z208" s="186"/>
      <c r="AA208" s="152">
        <v>42684</v>
      </c>
      <c r="AB208" s="186">
        <v>4.0990000000000002</v>
      </c>
      <c r="AC208" s="49"/>
      <c r="AD208" s="186"/>
      <c r="AE208" s="152">
        <v>42684</v>
      </c>
      <c r="AF208" s="186"/>
      <c r="AG208" s="186"/>
      <c r="AH208" s="187"/>
      <c r="AI208" s="152">
        <v>42684</v>
      </c>
      <c r="AJ208" s="186"/>
      <c r="AK208" s="49"/>
      <c r="AL208" s="186"/>
      <c r="AM208" s="152">
        <v>42684</v>
      </c>
      <c r="AN208" s="186"/>
      <c r="AO208" s="49"/>
      <c r="AP208" s="186"/>
      <c r="AQ208" s="152">
        <v>42684</v>
      </c>
      <c r="AR208" s="186">
        <v>3.6879999999999997</v>
      </c>
      <c r="AS208" s="49"/>
      <c r="AT208" s="186"/>
      <c r="AU208" s="152">
        <v>42684</v>
      </c>
      <c r="AV208" s="186">
        <v>3.8439999999999999</v>
      </c>
      <c r="AW208" s="186"/>
      <c r="AX208" s="187"/>
      <c r="AY208" s="152">
        <v>42684</v>
      </c>
      <c r="AZ208" s="186">
        <v>4.2320000000000002</v>
      </c>
      <c r="BA208" s="49"/>
      <c r="BB208" s="187"/>
      <c r="BC208" s="152">
        <v>42684</v>
      </c>
      <c r="BD208" s="186">
        <v>4.5440000000000005</v>
      </c>
      <c r="BE208" s="49"/>
      <c r="BF208" s="187"/>
      <c r="BG208" s="152">
        <v>42684</v>
      </c>
      <c r="BH208" s="186"/>
      <c r="BI208" s="49"/>
      <c r="BJ208" s="186"/>
      <c r="BK208" s="152">
        <v>42684</v>
      </c>
      <c r="BL208" s="186">
        <v>3.4670000000000001</v>
      </c>
      <c r="BM208" s="186"/>
      <c r="BN208" s="187"/>
      <c r="BO208" s="152">
        <v>42684</v>
      </c>
      <c r="BP208" s="186">
        <v>3.8050000000000002</v>
      </c>
      <c r="BQ208" s="49"/>
      <c r="BR208" s="186"/>
      <c r="BS208" s="152">
        <v>42684</v>
      </c>
      <c r="BT208" s="186">
        <v>4.5289999999999999</v>
      </c>
      <c r="BU208" s="49"/>
      <c r="BV208" s="186"/>
      <c r="BW208" s="152">
        <v>42684</v>
      </c>
      <c r="BX208" s="186"/>
      <c r="BY208" s="186"/>
      <c r="BZ208" s="187"/>
      <c r="CA208" s="152">
        <v>42684</v>
      </c>
      <c r="CB208" s="186">
        <v>3.903</v>
      </c>
      <c r="CC208" s="49"/>
      <c r="CD208" s="187"/>
      <c r="CE208" s="152">
        <v>42684</v>
      </c>
      <c r="CF208" s="186">
        <v>4.4690000000000003</v>
      </c>
      <c r="CG208" s="49"/>
      <c r="CH208" s="186"/>
      <c r="CI208" s="152">
        <v>42684</v>
      </c>
      <c r="CJ208" s="186">
        <v>4.1020000000000003</v>
      </c>
      <c r="CK208" s="186"/>
      <c r="CL208" s="187"/>
      <c r="CM208" s="152">
        <v>42684</v>
      </c>
      <c r="CN208" s="186"/>
      <c r="CO208" s="49"/>
      <c r="CP208" s="186"/>
      <c r="CQ208" s="152">
        <v>42684</v>
      </c>
      <c r="CR208" s="186">
        <v>2.9180000000000001</v>
      </c>
      <c r="CS208" s="186"/>
      <c r="CT208" s="187"/>
      <c r="CU208" s="152">
        <v>42684</v>
      </c>
      <c r="CV208" s="186">
        <v>3.4260000000000002</v>
      </c>
      <c r="CW208" s="49"/>
      <c r="CX208" s="187"/>
      <c r="CY208" s="152">
        <v>42684</v>
      </c>
      <c r="CZ208" s="186">
        <v>3.6189999999999998</v>
      </c>
      <c r="DA208" s="49"/>
      <c r="DB208" s="186"/>
      <c r="DC208" s="152">
        <v>42684</v>
      </c>
      <c r="DD208" s="186">
        <v>4.0220000000000002</v>
      </c>
      <c r="DE208" s="186"/>
      <c r="DF208" s="190"/>
      <c r="DG208" s="194">
        <v>42684</v>
      </c>
      <c r="DH208" s="247">
        <v>4.2869999999999999</v>
      </c>
      <c r="DI208" s="191"/>
      <c r="DJ208" s="187"/>
      <c r="DK208" s="152">
        <v>42684</v>
      </c>
      <c r="DL208" s="186"/>
      <c r="DM208" s="49"/>
      <c r="DN208" s="186"/>
      <c r="DO208" s="152">
        <v>42684</v>
      </c>
      <c r="DP208" s="186"/>
      <c r="DQ208" s="186"/>
      <c r="DR208" s="187"/>
      <c r="DS208" s="152">
        <v>42684</v>
      </c>
      <c r="DT208" s="186">
        <v>2.5409999999999999</v>
      </c>
      <c r="DU208" s="49"/>
      <c r="DV208" s="187"/>
      <c r="DW208" s="152">
        <v>42684</v>
      </c>
      <c r="DX208" s="186">
        <v>2.972</v>
      </c>
      <c r="DY208" s="49"/>
      <c r="DZ208" s="187"/>
      <c r="EA208" s="152">
        <v>42684</v>
      </c>
      <c r="EB208" s="186">
        <v>3.1749999999999998</v>
      </c>
      <c r="EC208" s="49"/>
      <c r="ED208" s="186"/>
      <c r="EE208" s="152">
        <v>42684</v>
      </c>
      <c r="EF208" s="186">
        <v>3.278</v>
      </c>
      <c r="EG208" s="186"/>
      <c r="EH208" s="187"/>
      <c r="EI208" s="152">
        <v>42684</v>
      </c>
      <c r="EJ208" s="186">
        <v>3.4020000000000001</v>
      </c>
      <c r="EK208" s="49"/>
      <c r="EL208" s="187"/>
      <c r="EM208" s="152">
        <v>42684</v>
      </c>
      <c r="EN208" s="186">
        <v>3.8559999999999999</v>
      </c>
      <c r="EO208" s="49"/>
      <c r="EP208" s="187"/>
      <c r="EQ208" s="152">
        <v>42684</v>
      </c>
      <c r="ER208" s="186">
        <v>4.016</v>
      </c>
      <c r="ES208" s="49"/>
      <c r="ET208" s="187"/>
      <c r="EU208" s="152">
        <v>42684</v>
      </c>
      <c r="EV208" s="186">
        <v>4.7069999999999999</v>
      </c>
      <c r="EW208" s="49"/>
      <c r="EX208" s="186"/>
      <c r="EY208" s="152">
        <v>42684</v>
      </c>
      <c r="EZ208" s="63"/>
      <c r="FA208" s="186"/>
      <c r="FB208" s="187"/>
      <c r="FC208" s="152">
        <v>42684</v>
      </c>
      <c r="FD208" s="186"/>
      <c r="FE208" s="49"/>
      <c r="FF208" s="186"/>
      <c r="FG208" s="152">
        <v>42684</v>
      </c>
      <c r="FH208" s="186"/>
      <c r="FI208" s="186"/>
      <c r="FJ208" s="187"/>
      <c r="FK208" s="152">
        <v>42684</v>
      </c>
      <c r="FL208" s="186"/>
      <c r="FM208" s="49"/>
      <c r="FN208" s="186"/>
      <c r="FO208" s="152">
        <v>42684</v>
      </c>
      <c r="FP208" s="186">
        <v>3.371</v>
      </c>
      <c r="FQ208" s="186"/>
      <c r="FR208" s="187"/>
      <c r="FS208" s="152">
        <v>42684</v>
      </c>
      <c r="FT208" s="186">
        <v>4.0549999999999997</v>
      </c>
      <c r="FU208" s="186"/>
      <c r="FV208" s="187"/>
      <c r="FW208" s="152">
        <v>42684</v>
      </c>
      <c r="FX208" s="186">
        <v>4.18</v>
      </c>
      <c r="FY208" s="186"/>
      <c r="FZ208" s="187"/>
      <c r="GA208" s="152">
        <v>42684</v>
      </c>
      <c r="GB208" s="186">
        <v>4.7699999999999996</v>
      </c>
      <c r="GC208" s="186"/>
      <c r="GD208" s="187"/>
      <c r="GE208" s="152">
        <v>42684</v>
      </c>
      <c r="GF208" s="186"/>
      <c r="GG208" s="49"/>
      <c r="GH208" s="186"/>
      <c r="GI208" s="152">
        <v>42684</v>
      </c>
      <c r="GJ208" s="186"/>
      <c r="GK208" s="186"/>
      <c r="GL208" s="187"/>
      <c r="GM208" s="152">
        <v>42684</v>
      </c>
      <c r="GN208" s="186"/>
      <c r="GO208" s="49"/>
      <c r="GP208" s="186"/>
      <c r="GQ208" s="152">
        <v>42684</v>
      </c>
      <c r="GR208" s="186">
        <v>3.0019999999999998</v>
      </c>
      <c r="GS208" s="49"/>
      <c r="GT208" s="186"/>
      <c r="GU208" s="152">
        <v>42684</v>
      </c>
      <c r="GV208" s="186">
        <v>3.859</v>
      </c>
      <c r="GW208" s="49"/>
      <c r="GX208" s="186"/>
      <c r="GY208" s="152">
        <v>42684</v>
      </c>
      <c r="GZ208" s="186">
        <v>4.1239999999999997</v>
      </c>
      <c r="HA208" s="186"/>
      <c r="HB208" s="187"/>
      <c r="HC208" s="152">
        <v>42684</v>
      </c>
      <c r="HD208" s="186">
        <v>4.3499999999999996</v>
      </c>
      <c r="HE208" s="49"/>
      <c r="HF208" s="186"/>
      <c r="HG208" s="152">
        <v>42684</v>
      </c>
      <c r="HH208" s="186">
        <v>4.5170000000000003</v>
      </c>
      <c r="HI208" s="49"/>
      <c r="HJ208" s="187"/>
      <c r="HK208" s="152">
        <v>42684</v>
      </c>
      <c r="HL208" s="186">
        <v>5.024</v>
      </c>
      <c r="HM208" s="49"/>
      <c r="HN208" s="186"/>
      <c r="HO208" s="152">
        <v>42684</v>
      </c>
      <c r="HP208" s="186"/>
      <c r="HQ208" s="186"/>
      <c r="HR208" s="187"/>
      <c r="HS208" s="152">
        <v>42684</v>
      </c>
      <c r="HT208" s="186">
        <v>3.1520000000000001</v>
      </c>
      <c r="HU208" s="49"/>
      <c r="HV208" s="187"/>
      <c r="HW208" s="152">
        <v>42684</v>
      </c>
      <c r="HX208" s="186">
        <v>4.4180000000000001</v>
      </c>
      <c r="HY208" s="49"/>
      <c r="HZ208" s="186"/>
      <c r="IA208" s="152">
        <v>42684</v>
      </c>
      <c r="IB208" s="186">
        <v>3.6320000000000001</v>
      </c>
      <c r="IC208" s="186"/>
      <c r="ID208" s="187"/>
      <c r="IE208" s="152">
        <v>42684</v>
      </c>
      <c r="IF208" s="186">
        <v>4.2229999999999999</v>
      </c>
      <c r="IG208" s="49"/>
      <c r="IH208" s="187"/>
      <c r="II208" s="152">
        <v>42684</v>
      </c>
      <c r="IJ208" s="186">
        <v>4.3330000000000002</v>
      </c>
      <c r="IK208" s="49"/>
    </row>
    <row r="209" spans="2:245" x14ac:dyDescent="0.35">
      <c r="B209" s="187"/>
      <c r="C209" s="152">
        <v>42685</v>
      </c>
      <c r="D209" s="186"/>
      <c r="E209" s="186"/>
      <c r="F209" s="187"/>
      <c r="G209" s="152">
        <v>42685</v>
      </c>
      <c r="H209" s="186"/>
      <c r="I209" s="49"/>
      <c r="J209" s="186"/>
      <c r="K209" s="152">
        <v>42685</v>
      </c>
      <c r="L209" s="186">
        <v>7.9370000000000003</v>
      </c>
      <c r="M209" s="49"/>
      <c r="N209" s="187"/>
      <c r="O209" s="152">
        <v>42685</v>
      </c>
      <c r="P209" s="186">
        <v>2.774</v>
      </c>
      <c r="Q209" s="49"/>
      <c r="R209" s="186"/>
      <c r="S209" s="152">
        <v>42685</v>
      </c>
      <c r="T209" s="186">
        <v>3.335</v>
      </c>
      <c r="U209" s="186"/>
      <c r="V209" s="187"/>
      <c r="W209" s="152">
        <v>42685</v>
      </c>
      <c r="X209" s="186">
        <v>3.7560000000000002</v>
      </c>
      <c r="Y209" s="49"/>
      <c r="Z209" s="186"/>
      <c r="AA209" s="152">
        <v>42685</v>
      </c>
      <c r="AB209" s="186">
        <v>4.0789999999999997</v>
      </c>
      <c r="AC209" s="49"/>
      <c r="AD209" s="186"/>
      <c r="AE209" s="152">
        <v>42685</v>
      </c>
      <c r="AF209" s="186"/>
      <c r="AG209" s="186"/>
      <c r="AH209" s="187"/>
      <c r="AI209" s="152">
        <v>42685</v>
      </c>
      <c r="AJ209" s="186"/>
      <c r="AK209" s="49"/>
      <c r="AL209" s="186"/>
      <c r="AM209" s="152">
        <v>42685</v>
      </c>
      <c r="AN209" s="186"/>
      <c r="AO209" s="49"/>
      <c r="AP209" s="186"/>
      <c r="AQ209" s="152">
        <v>42685</v>
      </c>
      <c r="AR209" s="186">
        <v>3.6560000000000001</v>
      </c>
      <c r="AS209" s="49"/>
      <c r="AT209" s="186"/>
      <c r="AU209" s="152">
        <v>42685</v>
      </c>
      <c r="AV209" s="186">
        <v>3.8109999999999999</v>
      </c>
      <c r="AW209" s="186"/>
      <c r="AX209" s="187"/>
      <c r="AY209" s="152">
        <v>42685</v>
      </c>
      <c r="AZ209" s="186">
        <v>4.2060000000000004</v>
      </c>
      <c r="BA209" s="49"/>
      <c r="BB209" s="187"/>
      <c r="BC209" s="152">
        <v>42685</v>
      </c>
      <c r="BD209" s="186">
        <v>4.5190000000000001</v>
      </c>
      <c r="BE209" s="49"/>
      <c r="BF209" s="187"/>
      <c r="BG209" s="152">
        <v>42685</v>
      </c>
      <c r="BH209" s="186"/>
      <c r="BI209" s="49"/>
      <c r="BJ209" s="186"/>
      <c r="BK209" s="152">
        <v>42685</v>
      </c>
      <c r="BL209" s="186">
        <v>3.4420000000000002</v>
      </c>
      <c r="BM209" s="186"/>
      <c r="BN209" s="187"/>
      <c r="BO209" s="152">
        <v>42685</v>
      </c>
      <c r="BP209" s="186">
        <v>3.7709999999999999</v>
      </c>
      <c r="BQ209" s="49"/>
      <c r="BR209" s="186"/>
      <c r="BS209" s="152">
        <v>42685</v>
      </c>
      <c r="BT209" s="186">
        <v>4.5049999999999999</v>
      </c>
      <c r="BU209" s="49"/>
      <c r="BV209" s="186"/>
      <c r="BW209" s="152">
        <v>42685</v>
      </c>
      <c r="BX209" s="186"/>
      <c r="BY209" s="186"/>
      <c r="BZ209" s="187"/>
      <c r="CA209" s="152">
        <v>42685</v>
      </c>
      <c r="CB209" s="186">
        <v>3.875</v>
      </c>
      <c r="CC209" s="49"/>
      <c r="CD209" s="187"/>
      <c r="CE209" s="152">
        <v>42685</v>
      </c>
      <c r="CF209" s="186">
        <v>4.4459999999999997</v>
      </c>
      <c r="CG209" s="49"/>
      <c r="CH209" s="186"/>
      <c r="CI209" s="152">
        <v>42685</v>
      </c>
      <c r="CJ209" s="186">
        <v>4.0709999999999997</v>
      </c>
      <c r="CK209" s="186"/>
      <c r="CL209" s="187"/>
      <c r="CM209" s="152">
        <v>42685</v>
      </c>
      <c r="CN209" s="186"/>
      <c r="CO209" s="49"/>
      <c r="CP209" s="186"/>
      <c r="CQ209" s="152">
        <v>42685</v>
      </c>
      <c r="CR209" s="186">
        <v>2.9130000000000003</v>
      </c>
      <c r="CS209" s="186"/>
      <c r="CT209" s="187"/>
      <c r="CU209" s="152">
        <v>42685</v>
      </c>
      <c r="CV209" s="186">
        <v>3.4159999999999999</v>
      </c>
      <c r="CW209" s="49"/>
      <c r="CX209" s="187"/>
      <c r="CY209" s="152">
        <v>42685</v>
      </c>
      <c r="CZ209" s="186">
        <v>3.5920000000000001</v>
      </c>
      <c r="DA209" s="49"/>
      <c r="DB209" s="186"/>
      <c r="DC209" s="152">
        <v>42685</v>
      </c>
      <c r="DD209" s="186">
        <v>3.988</v>
      </c>
      <c r="DE209" s="186"/>
      <c r="DF209" s="190"/>
      <c r="DG209" s="194">
        <v>42685</v>
      </c>
      <c r="DH209" s="247">
        <v>4.258</v>
      </c>
      <c r="DI209" s="191"/>
      <c r="DJ209" s="187"/>
      <c r="DK209" s="152">
        <v>42685</v>
      </c>
      <c r="DL209" s="186"/>
      <c r="DM209" s="49"/>
      <c r="DN209" s="186"/>
      <c r="DO209" s="152">
        <v>42685</v>
      </c>
      <c r="DP209" s="186"/>
      <c r="DQ209" s="186"/>
      <c r="DR209" s="187"/>
      <c r="DS209" s="152">
        <v>42685</v>
      </c>
      <c r="DT209" s="186">
        <v>2.544</v>
      </c>
      <c r="DU209" s="49"/>
      <c r="DV209" s="187"/>
      <c r="DW209" s="152">
        <v>42685</v>
      </c>
      <c r="DX209" s="186">
        <v>2.9489999999999998</v>
      </c>
      <c r="DY209" s="49"/>
      <c r="DZ209" s="187"/>
      <c r="EA209" s="152">
        <v>42685</v>
      </c>
      <c r="EB209" s="186">
        <v>3.1459999999999999</v>
      </c>
      <c r="EC209" s="49"/>
      <c r="ED209" s="186"/>
      <c r="EE209" s="152">
        <v>42685</v>
      </c>
      <c r="EF209" s="186">
        <v>3.2450000000000001</v>
      </c>
      <c r="EG209" s="186"/>
      <c r="EH209" s="187"/>
      <c r="EI209" s="152">
        <v>42685</v>
      </c>
      <c r="EJ209" s="186">
        <v>3.3679999999999999</v>
      </c>
      <c r="EK209" s="49"/>
      <c r="EL209" s="187"/>
      <c r="EM209" s="152">
        <v>42685</v>
      </c>
      <c r="EN209" s="186">
        <v>3.83</v>
      </c>
      <c r="EO209" s="49"/>
      <c r="EP209" s="187"/>
      <c r="EQ209" s="152">
        <v>42685</v>
      </c>
      <c r="ER209" s="186">
        <v>3.99</v>
      </c>
      <c r="ES209" s="49"/>
      <c r="ET209" s="187"/>
      <c r="EU209" s="152">
        <v>42685</v>
      </c>
      <c r="EV209" s="186">
        <v>4.6959999999999997</v>
      </c>
      <c r="EW209" s="49"/>
      <c r="EX209" s="186"/>
      <c r="EY209" s="152">
        <v>42685</v>
      </c>
      <c r="EZ209" s="63"/>
      <c r="FA209" s="186"/>
      <c r="FB209" s="187"/>
      <c r="FC209" s="152">
        <v>42685</v>
      </c>
      <c r="FD209" s="186"/>
      <c r="FE209" s="49"/>
      <c r="FF209" s="186"/>
      <c r="FG209" s="152">
        <v>42685</v>
      </c>
      <c r="FH209" s="186"/>
      <c r="FI209" s="186"/>
      <c r="FJ209" s="187"/>
      <c r="FK209" s="152">
        <v>42685</v>
      </c>
      <c r="FL209" s="186"/>
      <c r="FM209" s="49"/>
      <c r="FN209" s="186"/>
      <c r="FO209" s="152">
        <v>42685</v>
      </c>
      <c r="FP209" s="186">
        <v>3.339</v>
      </c>
      <c r="FQ209" s="186"/>
      <c r="FR209" s="187"/>
      <c r="FS209" s="152">
        <v>42685</v>
      </c>
      <c r="FT209" s="186">
        <v>4.0250000000000004</v>
      </c>
      <c r="FU209" s="186"/>
      <c r="FV209" s="187"/>
      <c r="FW209" s="152">
        <v>42685</v>
      </c>
      <c r="FX209" s="186">
        <v>4.1559999999999997</v>
      </c>
      <c r="FY209" s="186"/>
      <c r="FZ209" s="187"/>
      <c r="GA209" s="152">
        <v>42685</v>
      </c>
      <c r="GB209" s="186">
        <v>4.78</v>
      </c>
      <c r="GC209" s="186"/>
      <c r="GD209" s="187"/>
      <c r="GE209" s="152">
        <v>42685</v>
      </c>
      <c r="GF209" s="186"/>
      <c r="GG209" s="49"/>
      <c r="GH209" s="186"/>
      <c r="GI209" s="152">
        <v>42685</v>
      </c>
      <c r="GJ209" s="186"/>
      <c r="GK209" s="186"/>
      <c r="GL209" s="187"/>
      <c r="GM209" s="152">
        <v>42685</v>
      </c>
      <c r="GN209" s="186"/>
      <c r="GO209" s="49"/>
      <c r="GP209" s="186"/>
      <c r="GQ209" s="152">
        <v>42685</v>
      </c>
      <c r="GR209" s="186">
        <v>2.99</v>
      </c>
      <c r="GS209" s="49"/>
      <c r="GT209" s="186"/>
      <c r="GU209" s="152">
        <v>42685</v>
      </c>
      <c r="GV209" s="186">
        <v>3.8479999999999999</v>
      </c>
      <c r="GW209" s="49"/>
      <c r="GX209" s="186"/>
      <c r="GY209" s="152">
        <v>42685</v>
      </c>
      <c r="GZ209" s="186">
        <v>4.0940000000000003</v>
      </c>
      <c r="HA209" s="186"/>
      <c r="HB209" s="187"/>
      <c r="HC209" s="152">
        <v>42685</v>
      </c>
      <c r="HD209" s="186">
        <v>4.3150000000000004</v>
      </c>
      <c r="HE209" s="49"/>
      <c r="HF209" s="186"/>
      <c r="HG209" s="152">
        <v>42685</v>
      </c>
      <c r="HH209" s="186">
        <v>4.4539999999999997</v>
      </c>
      <c r="HI209" s="49"/>
      <c r="HJ209" s="187"/>
      <c r="HK209" s="152">
        <v>42685</v>
      </c>
      <c r="HL209" s="186">
        <v>5.0209999999999999</v>
      </c>
      <c r="HM209" s="49"/>
      <c r="HN209" s="186"/>
      <c r="HO209" s="152">
        <v>42685</v>
      </c>
      <c r="HP209" s="186"/>
      <c r="HQ209" s="186"/>
      <c r="HR209" s="187"/>
      <c r="HS209" s="152">
        <v>42685</v>
      </c>
      <c r="HT209" s="186">
        <v>3.1120000000000001</v>
      </c>
      <c r="HU209" s="49"/>
      <c r="HV209" s="187"/>
      <c r="HW209" s="152">
        <v>42685</v>
      </c>
      <c r="HX209" s="186">
        <v>4.3940000000000001</v>
      </c>
      <c r="HY209" s="49"/>
      <c r="HZ209" s="186"/>
      <c r="IA209" s="152">
        <v>42685</v>
      </c>
      <c r="IB209" s="186">
        <v>3.6</v>
      </c>
      <c r="IC209" s="186"/>
      <c r="ID209" s="187"/>
      <c r="IE209" s="152">
        <v>42685</v>
      </c>
      <c r="IF209" s="186">
        <v>4.1920000000000002</v>
      </c>
      <c r="IG209" s="49"/>
      <c r="IH209" s="187"/>
      <c r="II209" s="152">
        <v>42685</v>
      </c>
      <c r="IJ209" s="186">
        <v>4.3049999999999997</v>
      </c>
      <c r="IK209" s="49"/>
    </row>
    <row r="210" spans="2:245" x14ac:dyDescent="0.35">
      <c r="B210" s="187"/>
      <c r="C210" s="152">
        <v>42688</v>
      </c>
      <c r="D210" s="186"/>
      <c r="E210" s="186"/>
      <c r="F210" s="187"/>
      <c r="G210" s="152">
        <v>42688</v>
      </c>
      <c r="H210" s="186"/>
      <c r="I210" s="49"/>
      <c r="J210" s="186"/>
      <c r="K210" s="152">
        <v>42688</v>
      </c>
      <c r="L210" s="186">
        <v>7.9370000000000003</v>
      </c>
      <c r="M210" s="49"/>
      <c r="N210" s="187"/>
      <c r="O210" s="152">
        <v>42688</v>
      </c>
      <c r="P210" s="186">
        <v>2.7800000000000002</v>
      </c>
      <c r="Q210" s="49"/>
      <c r="R210" s="186"/>
      <c r="S210" s="152">
        <v>42688</v>
      </c>
      <c r="T210" s="186">
        <v>3.3439999999999999</v>
      </c>
      <c r="U210" s="186"/>
      <c r="V210" s="187"/>
      <c r="W210" s="152">
        <v>42688</v>
      </c>
      <c r="X210" s="186">
        <v>3.8359999999999999</v>
      </c>
      <c r="Y210" s="49"/>
      <c r="Z210" s="186"/>
      <c r="AA210" s="152">
        <v>42688</v>
      </c>
      <c r="AB210" s="186">
        <v>4.1980000000000004</v>
      </c>
      <c r="AC210" s="49"/>
      <c r="AD210" s="186"/>
      <c r="AE210" s="152">
        <v>42688</v>
      </c>
      <c r="AF210" s="186"/>
      <c r="AG210" s="186"/>
      <c r="AH210" s="187"/>
      <c r="AI210" s="152">
        <v>42688</v>
      </c>
      <c r="AJ210" s="186"/>
      <c r="AK210" s="49"/>
      <c r="AL210" s="186"/>
      <c r="AM210" s="152">
        <v>42688</v>
      </c>
      <c r="AN210" s="186"/>
      <c r="AO210" s="49"/>
      <c r="AP210" s="186"/>
      <c r="AQ210" s="152">
        <v>42688</v>
      </c>
      <c r="AR210" s="186">
        <v>3.694</v>
      </c>
      <c r="AS210" s="49"/>
      <c r="AT210" s="186"/>
      <c r="AU210" s="152">
        <v>42688</v>
      </c>
      <c r="AV210" s="186">
        <v>3.8660000000000001</v>
      </c>
      <c r="AW210" s="186"/>
      <c r="AX210" s="187"/>
      <c r="AY210" s="152">
        <v>42688</v>
      </c>
      <c r="AZ210" s="186">
        <v>4.2969999999999997</v>
      </c>
      <c r="BA210" s="49"/>
      <c r="BB210" s="187"/>
      <c r="BC210" s="152">
        <v>42688</v>
      </c>
      <c r="BD210" s="186">
        <v>4.6180000000000003</v>
      </c>
      <c r="BE210" s="49"/>
      <c r="BF210" s="187"/>
      <c r="BG210" s="152">
        <v>42688</v>
      </c>
      <c r="BH210" s="186"/>
      <c r="BI210" s="49"/>
      <c r="BJ210" s="186"/>
      <c r="BK210" s="152">
        <v>42688</v>
      </c>
      <c r="BL210" s="186">
        <v>3.468</v>
      </c>
      <c r="BM210" s="186"/>
      <c r="BN210" s="187"/>
      <c r="BO210" s="152">
        <v>42688</v>
      </c>
      <c r="BP210" s="186">
        <v>3.819</v>
      </c>
      <c r="BQ210" s="49"/>
      <c r="BR210" s="186"/>
      <c r="BS210" s="152">
        <v>42688</v>
      </c>
      <c r="BT210" s="186">
        <v>4.5999999999999996</v>
      </c>
      <c r="BU210" s="49"/>
      <c r="BV210" s="186"/>
      <c r="BW210" s="152">
        <v>42688</v>
      </c>
      <c r="BX210" s="186"/>
      <c r="BY210" s="186"/>
      <c r="BZ210" s="187"/>
      <c r="CA210" s="152">
        <v>42688</v>
      </c>
      <c r="CB210" s="186">
        <v>3.9279999999999999</v>
      </c>
      <c r="CC210" s="49"/>
      <c r="CD210" s="187"/>
      <c r="CE210" s="152">
        <v>42688</v>
      </c>
      <c r="CF210" s="186">
        <v>4.5419999999999998</v>
      </c>
      <c r="CG210" s="49"/>
      <c r="CH210" s="186"/>
      <c r="CI210" s="152">
        <v>42688</v>
      </c>
      <c r="CJ210" s="186">
        <v>4.1470000000000002</v>
      </c>
      <c r="CK210" s="186"/>
      <c r="CL210" s="187"/>
      <c r="CM210" s="152">
        <v>42688</v>
      </c>
      <c r="CN210" s="186"/>
      <c r="CO210" s="49"/>
      <c r="CP210" s="186"/>
      <c r="CQ210" s="152">
        <v>42688</v>
      </c>
      <c r="CR210" s="186">
        <v>2.9130000000000003</v>
      </c>
      <c r="CS210" s="186"/>
      <c r="CT210" s="187"/>
      <c r="CU210" s="152">
        <v>42688</v>
      </c>
      <c r="CV210" s="186">
        <v>3.427</v>
      </c>
      <c r="CW210" s="49"/>
      <c r="CX210" s="187"/>
      <c r="CY210" s="152">
        <v>42688</v>
      </c>
      <c r="CZ210" s="186">
        <v>3.6509999999999998</v>
      </c>
      <c r="DA210" s="49"/>
      <c r="DB210" s="186"/>
      <c r="DC210" s="152">
        <v>42688</v>
      </c>
      <c r="DD210" s="186">
        <v>4.0419999999999998</v>
      </c>
      <c r="DE210" s="186"/>
      <c r="DF210" s="190"/>
      <c r="DG210" s="194">
        <v>42688</v>
      </c>
      <c r="DH210" s="247">
        <v>4.343</v>
      </c>
      <c r="DI210" s="191"/>
      <c r="DJ210" s="187"/>
      <c r="DK210" s="152">
        <v>42688</v>
      </c>
      <c r="DL210" s="186"/>
      <c r="DM210" s="49"/>
      <c r="DN210" s="186"/>
      <c r="DO210" s="152">
        <v>42688</v>
      </c>
      <c r="DP210" s="186"/>
      <c r="DQ210" s="186"/>
      <c r="DR210" s="187"/>
      <c r="DS210" s="152">
        <v>42688</v>
      </c>
      <c r="DT210" s="186">
        <v>2.581</v>
      </c>
      <c r="DU210" s="49"/>
      <c r="DV210" s="187"/>
      <c r="DW210" s="152">
        <v>42688</v>
      </c>
      <c r="DX210" s="186">
        <v>2.9699999999999998</v>
      </c>
      <c r="DY210" s="49"/>
      <c r="DZ210" s="187"/>
      <c r="EA210" s="152">
        <v>42688</v>
      </c>
      <c r="EB210" s="186">
        <v>3.1789999999999998</v>
      </c>
      <c r="EC210" s="49"/>
      <c r="ED210" s="186"/>
      <c r="EE210" s="152">
        <v>42688</v>
      </c>
      <c r="EF210" s="186">
        <v>3.2869999999999999</v>
      </c>
      <c r="EG210" s="186"/>
      <c r="EH210" s="187"/>
      <c r="EI210" s="152">
        <v>42688</v>
      </c>
      <c r="EJ210" s="186">
        <v>3.4260000000000002</v>
      </c>
      <c r="EK210" s="49"/>
      <c r="EL210" s="187"/>
      <c r="EM210" s="152">
        <v>42688</v>
      </c>
      <c r="EN210" s="186">
        <v>3.923</v>
      </c>
      <c r="EO210" s="49"/>
      <c r="EP210" s="187"/>
      <c r="EQ210" s="152">
        <v>42688</v>
      </c>
      <c r="ER210" s="186">
        <v>4.093</v>
      </c>
      <c r="ES210" s="49"/>
      <c r="ET210" s="187"/>
      <c r="EU210" s="152">
        <v>42688</v>
      </c>
      <c r="EV210" s="186">
        <v>4.8209999999999997</v>
      </c>
      <c r="EW210" s="49"/>
      <c r="EX210" s="186"/>
      <c r="EY210" s="152">
        <v>42688</v>
      </c>
      <c r="EZ210" s="63"/>
      <c r="FA210" s="186"/>
      <c r="FB210" s="187"/>
      <c r="FC210" s="152">
        <v>42688</v>
      </c>
      <c r="FD210" s="186"/>
      <c r="FE210" s="49"/>
      <c r="FF210" s="186"/>
      <c r="FG210" s="152">
        <v>42688</v>
      </c>
      <c r="FH210" s="186"/>
      <c r="FI210" s="186"/>
      <c r="FJ210" s="187"/>
      <c r="FK210" s="152">
        <v>42688</v>
      </c>
      <c r="FL210" s="186"/>
      <c r="FM210" s="49"/>
      <c r="FN210" s="186"/>
      <c r="FO210" s="152">
        <v>42688</v>
      </c>
      <c r="FP210" s="186">
        <v>3.3769999999999998</v>
      </c>
      <c r="FQ210" s="186"/>
      <c r="FR210" s="187"/>
      <c r="FS210" s="152">
        <v>42688</v>
      </c>
      <c r="FT210" s="186">
        <v>4.1130000000000004</v>
      </c>
      <c r="FU210" s="186"/>
      <c r="FV210" s="187"/>
      <c r="FW210" s="152">
        <v>42688</v>
      </c>
      <c r="FX210" s="186">
        <v>4.2519999999999998</v>
      </c>
      <c r="FY210" s="186"/>
      <c r="FZ210" s="187"/>
      <c r="GA210" s="152">
        <v>42688</v>
      </c>
      <c r="GB210" s="186">
        <v>4.9009999999999998</v>
      </c>
      <c r="GC210" s="186"/>
      <c r="GD210" s="187"/>
      <c r="GE210" s="152">
        <v>42688</v>
      </c>
      <c r="GF210" s="186"/>
      <c r="GG210" s="49"/>
      <c r="GH210" s="186"/>
      <c r="GI210" s="152">
        <v>42688</v>
      </c>
      <c r="GJ210" s="186"/>
      <c r="GK210" s="186"/>
      <c r="GL210" s="187"/>
      <c r="GM210" s="152">
        <v>42688</v>
      </c>
      <c r="GN210" s="186"/>
      <c r="GO210" s="49"/>
      <c r="GP210" s="186"/>
      <c r="GQ210" s="152">
        <v>42688</v>
      </c>
      <c r="GR210" s="186">
        <v>2.9929999999999999</v>
      </c>
      <c r="GS210" s="49"/>
      <c r="GT210" s="186"/>
      <c r="GU210" s="152">
        <v>42688</v>
      </c>
      <c r="GV210" s="186">
        <v>3.8719999999999999</v>
      </c>
      <c r="GW210" s="49"/>
      <c r="GX210" s="186"/>
      <c r="GY210" s="152">
        <v>42688</v>
      </c>
      <c r="GZ210" s="186">
        <v>4.1790000000000003</v>
      </c>
      <c r="HA210" s="186"/>
      <c r="HB210" s="187"/>
      <c r="HC210" s="152">
        <v>42688</v>
      </c>
      <c r="HD210" s="186">
        <v>4.407</v>
      </c>
      <c r="HE210" s="49"/>
      <c r="HF210" s="186"/>
      <c r="HG210" s="152">
        <v>42688</v>
      </c>
      <c r="HH210" s="186">
        <v>4.5880000000000001</v>
      </c>
      <c r="HI210" s="49"/>
      <c r="HJ210" s="187"/>
      <c r="HK210" s="152">
        <v>42688</v>
      </c>
      <c r="HL210" s="186">
        <v>5.141</v>
      </c>
      <c r="HM210" s="49"/>
      <c r="HN210" s="186"/>
      <c r="HO210" s="152">
        <v>42688</v>
      </c>
      <c r="HP210" s="186"/>
      <c r="HQ210" s="186"/>
      <c r="HR210" s="187"/>
      <c r="HS210" s="152">
        <v>42688</v>
      </c>
      <c r="HT210" s="186">
        <v>3.1160000000000001</v>
      </c>
      <c r="HU210" s="49"/>
      <c r="HV210" s="187"/>
      <c r="HW210" s="152">
        <v>42688</v>
      </c>
      <c r="HX210" s="186">
        <v>4.4950000000000001</v>
      </c>
      <c r="HY210" s="49"/>
      <c r="HZ210" s="186"/>
      <c r="IA210" s="152">
        <v>42688</v>
      </c>
      <c r="IB210" s="186">
        <v>3.64</v>
      </c>
      <c r="IC210" s="186"/>
      <c r="ID210" s="187"/>
      <c r="IE210" s="152">
        <v>42688</v>
      </c>
      <c r="IF210" s="186">
        <v>4.2750000000000004</v>
      </c>
      <c r="IG210" s="49"/>
      <c r="IH210" s="187"/>
      <c r="II210" s="152">
        <v>42688</v>
      </c>
      <c r="IJ210" s="186">
        <v>4.3769999999999998</v>
      </c>
      <c r="IK210" s="49"/>
    </row>
    <row r="211" spans="2:245" x14ac:dyDescent="0.35">
      <c r="B211" s="187"/>
      <c r="C211" s="152">
        <v>42689</v>
      </c>
      <c r="D211" s="186"/>
      <c r="E211" s="186"/>
      <c r="F211" s="187"/>
      <c r="G211" s="152">
        <v>42689</v>
      </c>
      <c r="H211" s="186"/>
      <c r="I211" s="49"/>
      <c r="J211" s="186"/>
      <c r="K211" s="152">
        <v>42689</v>
      </c>
      <c r="L211" s="186"/>
      <c r="M211" s="49"/>
      <c r="N211" s="187"/>
      <c r="O211" s="152">
        <v>42689</v>
      </c>
      <c r="P211" s="186">
        <v>2.782</v>
      </c>
      <c r="Q211" s="49"/>
      <c r="R211" s="186"/>
      <c r="S211" s="152">
        <v>42689</v>
      </c>
      <c r="T211" s="186">
        <v>3.3</v>
      </c>
      <c r="U211" s="186"/>
      <c r="V211" s="187"/>
      <c r="W211" s="152">
        <v>42689</v>
      </c>
      <c r="X211" s="186">
        <v>3.7850000000000001</v>
      </c>
      <c r="Y211" s="49"/>
      <c r="Z211" s="186"/>
      <c r="AA211" s="152">
        <v>42689</v>
      </c>
      <c r="AB211" s="186">
        <v>4.1639999999999997</v>
      </c>
      <c r="AC211" s="49"/>
      <c r="AD211" s="186"/>
      <c r="AE211" s="152">
        <v>42689</v>
      </c>
      <c r="AF211" s="186"/>
      <c r="AG211" s="186"/>
      <c r="AH211" s="187"/>
      <c r="AI211" s="152">
        <v>42689</v>
      </c>
      <c r="AJ211" s="186"/>
      <c r="AK211" s="49"/>
      <c r="AL211" s="186"/>
      <c r="AM211" s="152">
        <v>42689</v>
      </c>
      <c r="AN211" s="186"/>
      <c r="AO211" s="49"/>
      <c r="AP211" s="186"/>
      <c r="AQ211" s="152">
        <v>42689</v>
      </c>
      <c r="AR211" s="186">
        <v>3.665</v>
      </c>
      <c r="AS211" s="49"/>
      <c r="AT211" s="186"/>
      <c r="AU211" s="152">
        <v>42689</v>
      </c>
      <c r="AV211" s="186">
        <v>3.8449999999999998</v>
      </c>
      <c r="AW211" s="186"/>
      <c r="AX211" s="187"/>
      <c r="AY211" s="152">
        <v>42689</v>
      </c>
      <c r="AZ211" s="186">
        <v>4.2569999999999997</v>
      </c>
      <c r="BA211" s="49"/>
      <c r="BB211" s="187"/>
      <c r="BC211" s="152">
        <v>42689</v>
      </c>
      <c r="BD211" s="186">
        <v>4.5750000000000002</v>
      </c>
      <c r="BE211" s="49"/>
      <c r="BF211" s="187"/>
      <c r="BG211" s="152">
        <v>42689</v>
      </c>
      <c r="BH211" s="186"/>
      <c r="BI211" s="49"/>
      <c r="BJ211" s="186"/>
      <c r="BK211" s="152">
        <v>42689</v>
      </c>
      <c r="BL211" s="186">
        <v>3.4409999999999998</v>
      </c>
      <c r="BM211" s="186"/>
      <c r="BN211" s="187"/>
      <c r="BO211" s="152">
        <v>42689</v>
      </c>
      <c r="BP211" s="186">
        <v>3.774</v>
      </c>
      <c r="BQ211" s="49"/>
      <c r="BR211" s="186"/>
      <c r="BS211" s="152">
        <v>42689</v>
      </c>
      <c r="BT211" s="186">
        <v>4.5410000000000004</v>
      </c>
      <c r="BU211" s="49"/>
      <c r="BV211" s="186"/>
      <c r="BW211" s="152">
        <v>42689</v>
      </c>
      <c r="BX211" s="186"/>
      <c r="BY211" s="186"/>
      <c r="BZ211" s="187"/>
      <c r="CA211" s="152">
        <v>42689</v>
      </c>
      <c r="CB211" s="186">
        <v>3.8420000000000001</v>
      </c>
      <c r="CC211" s="49"/>
      <c r="CD211" s="187"/>
      <c r="CE211" s="152">
        <v>42689</v>
      </c>
      <c r="CF211" s="186">
        <v>4.4909999999999997</v>
      </c>
      <c r="CG211" s="49"/>
      <c r="CH211" s="186"/>
      <c r="CI211" s="152">
        <v>42689</v>
      </c>
      <c r="CJ211" s="186">
        <v>4.0830000000000002</v>
      </c>
      <c r="CK211" s="186"/>
      <c r="CL211" s="187"/>
      <c r="CM211" s="152">
        <v>42689</v>
      </c>
      <c r="CN211" s="186"/>
      <c r="CO211" s="49"/>
      <c r="CP211" s="186"/>
      <c r="CQ211" s="152">
        <v>42689</v>
      </c>
      <c r="CR211" s="186">
        <v>2.9249999999999998</v>
      </c>
      <c r="CS211" s="186"/>
      <c r="CT211" s="187"/>
      <c r="CU211" s="152">
        <v>42689</v>
      </c>
      <c r="CV211" s="186">
        <v>3.4079999999999999</v>
      </c>
      <c r="CW211" s="49"/>
      <c r="CX211" s="187"/>
      <c r="CY211" s="152">
        <v>42689</v>
      </c>
      <c r="CZ211" s="186">
        <v>3.6259999999999999</v>
      </c>
      <c r="DA211" s="49"/>
      <c r="DB211" s="186"/>
      <c r="DC211" s="152">
        <v>42689</v>
      </c>
      <c r="DD211" s="186">
        <v>3.9969999999999999</v>
      </c>
      <c r="DE211" s="186"/>
      <c r="DF211" s="190"/>
      <c r="DG211" s="194">
        <v>42689</v>
      </c>
      <c r="DH211" s="247">
        <v>4.2690000000000001</v>
      </c>
      <c r="DI211" s="191"/>
      <c r="DJ211" s="187"/>
      <c r="DK211" s="152">
        <v>42689</v>
      </c>
      <c r="DL211" s="186"/>
      <c r="DM211" s="49"/>
      <c r="DN211" s="186"/>
      <c r="DO211" s="152">
        <v>42689</v>
      </c>
      <c r="DP211" s="186"/>
      <c r="DQ211" s="186"/>
      <c r="DR211" s="187"/>
      <c r="DS211" s="152">
        <v>42689</v>
      </c>
      <c r="DT211" s="186">
        <v>2.552</v>
      </c>
      <c r="DU211" s="49"/>
      <c r="DV211" s="187"/>
      <c r="DW211" s="152">
        <v>42689</v>
      </c>
      <c r="DX211" s="186">
        <v>2.9329999999999998</v>
      </c>
      <c r="DY211" s="49"/>
      <c r="DZ211" s="187"/>
      <c r="EA211" s="152">
        <v>42689</v>
      </c>
      <c r="EB211" s="186">
        <v>3.1419999999999999</v>
      </c>
      <c r="EC211" s="49"/>
      <c r="ED211" s="186"/>
      <c r="EE211" s="152">
        <v>42689</v>
      </c>
      <c r="EF211" s="186">
        <v>3.2389999999999999</v>
      </c>
      <c r="EG211" s="186"/>
      <c r="EH211" s="187"/>
      <c r="EI211" s="152">
        <v>42689</v>
      </c>
      <c r="EJ211" s="186">
        <v>3.3719999999999999</v>
      </c>
      <c r="EK211" s="49"/>
      <c r="EL211" s="187"/>
      <c r="EM211" s="152">
        <v>42689</v>
      </c>
      <c r="EN211" s="186">
        <v>3.8660000000000001</v>
      </c>
      <c r="EO211" s="49"/>
      <c r="EP211" s="187"/>
      <c r="EQ211" s="152">
        <v>42689</v>
      </c>
      <c r="ER211" s="186">
        <v>4.04</v>
      </c>
      <c r="ES211" s="49"/>
      <c r="ET211" s="187"/>
      <c r="EU211" s="152">
        <v>42689</v>
      </c>
      <c r="EV211" s="186">
        <v>4.7610000000000001</v>
      </c>
      <c r="EW211" s="49"/>
      <c r="EX211" s="186"/>
      <c r="EY211" s="152">
        <v>42689</v>
      </c>
      <c r="EZ211" s="63"/>
      <c r="FA211" s="186"/>
      <c r="FB211" s="187"/>
      <c r="FC211" s="152">
        <v>42689</v>
      </c>
      <c r="FD211" s="186"/>
      <c r="FE211" s="49"/>
      <c r="FF211" s="186"/>
      <c r="FG211" s="152">
        <v>42689</v>
      </c>
      <c r="FH211" s="186"/>
      <c r="FI211" s="186"/>
      <c r="FJ211" s="187"/>
      <c r="FK211" s="152">
        <v>42689</v>
      </c>
      <c r="FL211" s="186"/>
      <c r="FM211" s="49"/>
      <c r="FN211" s="186"/>
      <c r="FO211" s="152">
        <v>42689</v>
      </c>
      <c r="FP211" s="186">
        <v>3.339</v>
      </c>
      <c r="FQ211" s="186"/>
      <c r="FR211" s="187"/>
      <c r="FS211" s="152">
        <v>42689</v>
      </c>
      <c r="FT211" s="186">
        <v>4.0519999999999996</v>
      </c>
      <c r="FU211" s="186"/>
      <c r="FV211" s="187"/>
      <c r="FW211" s="152">
        <v>42689</v>
      </c>
      <c r="FX211" s="186">
        <v>4.1920000000000002</v>
      </c>
      <c r="FY211" s="186"/>
      <c r="FZ211" s="187"/>
      <c r="GA211" s="152">
        <v>42689</v>
      </c>
      <c r="GB211" s="186">
        <v>4.8559999999999999</v>
      </c>
      <c r="GC211" s="186"/>
      <c r="GD211" s="187"/>
      <c r="GE211" s="152">
        <v>42689</v>
      </c>
      <c r="GF211" s="186"/>
      <c r="GG211" s="49"/>
      <c r="GH211" s="186"/>
      <c r="GI211" s="152">
        <v>42689</v>
      </c>
      <c r="GJ211" s="186"/>
      <c r="GK211" s="186"/>
      <c r="GL211" s="187"/>
      <c r="GM211" s="152">
        <v>42689</v>
      </c>
      <c r="GN211" s="186"/>
      <c r="GO211" s="49"/>
      <c r="GP211" s="186"/>
      <c r="GQ211" s="152">
        <v>42689</v>
      </c>
      <c r="GR211" s="186">
        <v>2.98</v>
      </c>
      <c r="GS211" s="49"/>
      <c r="GT211" s="186"/>
      <c r="GU211" s="152">
        <v>42689</v>
      </c>
      <c r="GV211" s="186">
        <v>3.8109999999999999</v>
      </c>
      <c r="GW211" s="49"/>
      <c r="GX211" s="186"/>
      <c r="GY211" s="152">
        <v>42689</v>
      </c>
      <c r="GZ211" s="186">
        <v>4.1139999999999999</v>
      </c>
      <c r="HA211" s="186"/>
      <c r="HB211" s="187"/>
      <c r="HC211" s="152">
        <v>42689</v>
      </c>
      <c r="HD211" s="186">
        <v>4.3339999999999996</v>
      </c>
      <c r="HE211" s="49"/>
      <c r="HF211" s="186"/>
      <c r="HG211" s="152">
        <v>42689</v>
      </c>
      <c r="HH211" s="186">
        <v>4.516</v>
      </c>
      <c r="HI211" s="49"/>
      <c r="HJ211" s="187"/>
      <c r="HK211" s="152">
        <v>42689</v>
      </c>
      <c r="HL211" s="186">
        <v>5.0389999999999997</v>
      </c>
      <c r="HM211" s="49"/>
      <c r="HN211" s="186"/>
      <c r="HO211" s="152">
        <v>42689</v>
      </c>
      <c r="HP211" s="186"/>
      <c r="HQ211" s="186"/>
      <c r="HR211" s="187"/>
      <c r="HS211" s="152">
        <v>42689</v>
      </c>
      <c r="HT211" s="186">
        <v>3.129</v>
      </c>
      <c r="HU211" s="49"/>
      <c r="HV211" s="187"/>
      <c r="HW211" s="152">
        <v>42689</v>
      </c>
      <c r="HX211" s="186">
        <v>4.4480000000000004</v>
      </c>
      <c r="HY211" s="49"/>
      <c r="HZ211" s="186"/>
      <c r="IA211" s="152">
        <v>42689</v>
      </c>
      <c r="IB211" s="186">
        <v>3.6070000000000002</v>
      </c>
      <c r="IC211" s="186"/>
      <c r="ID211" s="187"/>
      <c r="IE211" s="152">
        <v>42689</v>
      </c>
      <c r="IF211" s="186">
        <v>4.2249999999999996</v>
      </c>
      <c r="IG211" s="49"/>
      <c r="IH211" s="187"/>
      <c r="II211" s="152">
        <v>42689</v>
      </c>
      <c r="IJ211" s="186">
        <v>4.3230000000000004</v>
      </c>
      <c r="IK211" s="49"/>
    </row>
    <row r="212" spans="2:245" x14ac:dyDescent="0.35">
      <c r="B212" s="187"/>
      <c r="C212" s="152">
        <v>42690</v>
      </c>
      <c r="D212" s="186"/>
      <c r="E212" s="186"/>
      <c r="F212" s="187"/>
      <c r="G212" s="152">
        <v>42690</v>
      </c>
      <c r="H212" s="186"/>
      <c r="I212" s="49"/>
      <c r="J212" s="186"/>
      <c r="K212" s="152">
        <v>42690</v>
      </c>
      <c r="L212" s="186"/>
      <c r="M212" s="49"/>
      <c r="N212" s="187"/>
      <c r="O212" s="152">
        <v>42690</v>
      </c>
      <c r="P212" s="186">
        <v>2.7640000000000002</v>
      </c>
      <c r="Q212" s="49"/>
      <c r="R212" s="186"/>
      <c r="S212" s="152">
        <v>42690</v>
      </c>
      <c r="T212" s="186">
        <v>3.2789999999999999</v>
      </c>
      <c r="U212" s="186"/>
      <c r="V212" s="187"/>
      <c r="W212" s="152">
        <v>42690</v>
      </c>
      <c r="X212" s="186">
        <v>3.75</v>
      </c>
      <c r="Y212" s="49"/>
      <c r="Z212" s="186"/>
      <c r="AA212" s="152">
        <v>42690</v>
      </c>
      <c r="AB212" s="186">
        <v>4.1079999999999997</v>
      </c>
      <c r="AC212" s="49"/>
      <c r="AD212" s="186"/>
      <c r="AE212" s="152">
        <v>42690</v>
      </c>
      <c r="AF212" s="186"/>
      <c r="AG212" s="186"/>
      <c r="AH212" s="187"/>
      <c r="AI212" s="152">
        <v>42690</v>
      </c>
      <c r="AJ212" s="186"/>
      <c r="AK212" s="49"/>
      <c r="AL212" s="186"/>
      <c r="AM212" s="152">
        <v>42690</v>
      </c>
      <c r="AN212" s="186"/>
      <c r="AO212" s="49"/>
      <c r="AP212" s="186"/>
      <c r="AQ212" s="152">
        <v>42690</v>
      </c>
      <c r="AR212" s="186">
        <v>3.6339999999999999</v>
      </c>
      <c r="AS212" s="49"/>
      <c r="AT212" s="186"/>
      <c r="AU212" s="152">
        <v>42690</v>
      </c>
      <c r="AV212" s="186">
        <v>3.7970000000000002</v>
      </c>
      <c r="AW212" s="186"/>
      <c r="AX212" s="187"/>
      <c r="AY212" s="152">
        <v>42690</v>
      </c>
      <c r="AZ212" s="186">
        <v>4.21</v>
      </c>
      <c r="BA212" s="49"/>
      <c r="BB212" s="187"/>
      <c r="BC212" s="152">
        <v>42690</v>
      </c>
      <c r="BD212" s="186">
        <v>4.5229999999999997</v>
      </c>
      <c r="BE212" s="49"/>
      <c r="BF212" s="187"/>
      <c r="BG212" s="152">
        <v>42690</v>
      </c>
      <c r="BH212" s="186"/>
      <c r="BI212" s="49"/>
      <c r="BJ212" s="186"/>
      <c r="BK212" s="152">
        <v>42690</v>
      </c>
      <c r="BL212" s="186">
        <v>3.4140000000000001</v>
      </c>
      <c r="BM212" s="186"/>
      <c r="BN212" s="187"/>
      <c r="BO212" s="152">
        <v>42690</v>
      </c>
      <c r="BP212" s="186">
        <v>3.7549999999999999</v>
      </c>
      <c r="BQ212" s="49"/>
      <c r="BR212" s="186"/>
      <c r="BS212" s="152">
        <v>42690</v>
      </c>
      <c r="BT212" s="186">
        <v>4.51</v>
      </c>
      <c r="BU212" s="49"/>
      <c r="BV212" s="186"/>
      <c r="BW212" s="152">
        <v>42690</v>
      </c>
      <c r="BX212" s="186"/>
      <c r="BY212" s="186"/>
      <c r="BZ212" s="187"/>
      <c r="CA212" s="152">
        <v>42690</v>
      </c>
      <c r="CB212" s="186">
        <v>3.86</v>
      </c>
      <c r="CC212" s="49"/>
      <c r="CD212" s="187"/>
      <c r="CE212" s="152">
        <v>42690</v>
      </c>
      <c r="CF212" s="186">
        <v>4.4480000000000004</v>
      </c>
      <c r="CG212" s="49"/>
      <c r="CH212" s="186"/>
      <c r="CI212" s="152">
        <v>42690</v>
      </c>
      <c r="CJ212" s="186">
        <v>4.0730000000000004</v>
      </c>
      <c r="CK212" s="186"/>
      <c r="CL212" s="187"/>
      <c r="CM212" s="152">
        <v>42690</v>
      </c>
      <c r="CN212" s="186"/>
      <c r="CO212" s="49"/>
      <c r="CP212" s="186"/>
      <c r="CQ212" s="152">
        <v>42690</v>
      </c>
      <c r="CR212" s="186">
        <v>2.9470000000000001</v>
      </c>
      <c r="CS212" s="186"/>
      <c r="CT212" s="187"/>
      <c r="CU212" s="152">
        <v>42690</v>
      </c>
      <c r="CV212" s="186">
        <v>3.4009999999999998</v>
      </c>
      <c r="CW212" s="49"/>
      <c r="CX212" s="187"/>
      <c r="CY212" s="152">
        <v>42690</v>
      </c>
      <c r="CZ212" s="186">
        <v>3.5949999999999998</v>
      </c>
      <c r="DA212" s="49"/>
      <c r="DB212" s="186"/>
      <c r="DC212" s="152">
        <v>42690</v>
      </c>
      <c r="DD212" s="186">
        <v>3.9699999999999998</v>
      </c>
      <c r="DE212" s="186"/>
      <c r="DF212" s="190"/>
      <c r="DG212" s="194">
        <v>42690</v>
      </c>
      <c r="DH212" s="247">
        <v>4.2460000000000004</v>
      </c>
      <c r="DI212" s="191"/>
      <c r="DJ212" s="187"/>
      <c r="DK212" s="152">
        <v>42690</v>
      </c>
      <c r="DL212" s="186"/>
      <c r="DM212" s="49"/>
      <c r="DN212" s="186"/>
      <c r="DO212" s="152">
        <v>42690</v>
      </c>
      <c r="DP212" s="186"/>
      <c r="DQ212" s="186"/>
      <c r="DR212" s="187"/>
      <c r="DS212" s="152">
        <v>42690</v>
      </c>
      <c r="DT212" s="186">
        <v>2.5979999999999999</v>
      </c>
      <c r="DU212" s="49"/>
      <c r="DV212" s="187"/>
      <c r="DW212" s="152">
        <v>42690</v>
      </c>
      <c r="DX212" s="186">
        <v>2.9239999999999999</v>
      </c>
      <c r="DY212" s="49"/>
      <c r="DZ212" s="187"/>
      <c r="EA212" s="152">
        <v>42690</v>
      </c>
      <c r="EB212" s="186">
        <v>3.1179999999999999</v>
      </c>
      <c r="EC212" s="49"/>
      <c r="ED212" s="186"/>
      <c r="EE212" s="152">
        <v>42690</v>
      </c>
      <c r="EF212" s="186">
        <v>3.2269999999999999</v>
      </c>
      <c r="EG212" s="186"/>
      <c r="EH212" s="187"/>
      <c r="EI212" s="152">
        <v>42690</v>
      </c>
      <c r="EJ212" s="186">
        <v>3.3540000000000001</v>
      </c>
      <c r="EK212" s="49"/>
      <c r="EL212" s="187"/>
      <c r="EM212" s="152">
        <v>42690</v>
      </c>
      <c r="EN212" s="186">
        <v>3.8289999999999997</v>
      </c>
      <c r="EO212" s="49"/>
      <c r="EP212" s="187"/>
      <c r="EQ212" s="152">
        <v>42690</v>
      </c>
      <c r="ER212" s="186">
        <v>3.9990000000000001</v>
      </c>
      <c r="ES212" s="49"/>
      <c r="ET212" s="187"/>
      <c r="EU212" s="152">
        <v>42690</v>
      </c>
      <c r="EV212" s="186">
        <v>4.7140000000000004</v>
      </c>
      <c r="EW212" s="49"/>
      <c r="EX212" s="186"/>
      <c r="EY212" s="152">
        <v>42690</v>
      </c>
      <c r="EZ212" s="63"/>
      <c r="FA212" s="186"/>
      <c r="FB212" s="187"/>
      <c r="FC212" s="152">
        <v>42690</v>
      </c>
      <c r="FD212" s="186"/>
      <c r="FE212" s="49"/>
      <c r="FF212" s="186"/>
      <c r="FG212" s="152">
        <v>42690</v>
      </c>
      <c r="FH212" s="186"/>
      <c r="FI212" s="186"/>
      <c r="FJ212" s="187"/>
      <c r="FK212" s="152">
        <v>42690</v>
      </c>
      <c r="FL212" s="186"/>
      <c r="FM212" s="49"/>
      <c r="FN212" s="186"/>
      <c r="FO212" s="152">
        <v>42690</v>
      </c>
      <c r="FP212" s="186">
        <v>3.3170000000000002</v>
      </c>
      <c r="FQ212" s="186"/>
      <c r="FR212" s="187"/>
      <c r="FS212" s="152">
        <v>42690</v>
      </c>
      <c r="FT212" s="186">
        <v>4.0209999999999999</v>
      </c>
      <c r="FU212" s="186"/>
      <c r="FV212" s="187"/>
      <c r="FW212" s="152">
        <v>42690</v>
      </c>
      <c r="FX212" s="186">
        <v>4.1559999999999997</v>
      </c>
      <c r="FY212" s="186"/>
      <c r="FZ212" s="187"/>
      <c r="GA212" s="152">
        <v>42690</v>
      </c>
      <c r="GB212" s="186">
        <v>4.7850000000000001</v>
      </c>
      <c r="GC212" s="186"/>
      <c r="GD212" s="187"/>
      <c r="GE212" s="152">
        <v>42690</v>
      </c>
      <c r="GF212" s="186"/>
      <c r="GG212" s="49"/>
      <c r="GH212" s="186"/>
      <c r="GI212" s="152">
        <v>42690</v>
      </c>
      <c r="GJ212" s="186"/>
      <c r="GK212" s="186"/>
      <c r="GL212" s="187"/>
      <c r="GM212" s="152">
        <v>42690</v>
      </c>
      <c r="GN212" s="186"/>
      <c r="GO212" s="49"/>
      <c r="GP212" s="186"/>
      <c r="GQ212" s="152">
        <v>42690</v>
      </c>
      <c r="GR212" s="186">
        <v>2.9809999999999999</v>
      </c>
      <c r="GS212" s="49"/>
      <c r="GT212" s="186"/>
      <c r="GU212" s="152">
        <v>42690</v>
      </c>
      <c r="GV212" s="186">
        <v>3.8040000000000003</v>
      </c>
      <c r="GW212" s="49"/>
      <c r="GX212" s="186"/>
      <c r="GY212" s="152">
        <v>42690</v>
      </c>
      <c r="GZ212" s="186">
        <v>4.085</v>
      </c>
      <c r="HA212" s="186"/>
      <c r="HB212" s="187"/>
      <c r="HC212" s="152">
        <v>42690</v>
      </c>
      <c r="HD212" s="186">
        <v>4.3159999999999998</v>
      </c>
      <c r="HE212" s="49"/>
      <c r="HF212" s="186"/>
      <c r="HG212" s="152">
        <v>42690</v>
      </c>
      <c r="HH212" s="186">
        <v>4.4950000000000001</v>
      </c>
      <c r="HI212" s="49"/>
      <c r="HJ212" s="187"/>
      <c r="HK212" s="152">
        <v>42690</v>
      </c>
      <c r="HL212" s="186">
        <v>5.0179999999999998</v>
      </c>
      <c r="HM212" s="49"/>
      <c r="HN212" s="186"/>
      <c r="HO212" s="152">
        <v>42690</v>
      </c>
      <c r="HP212" s="186"/>
      <c r="HQ212" s="186"/>
      <c r="HR212" s="187"/>
      <c r="HS212" s="152">
        <v>42690</v>
      </c>
      <c r="HT212" s="186">
        <v>3.2</v>
      </c>
      <c r="HU212" s="49"/>
      <c r="HV212" s="187"/>
      <c r="HW212" s="152">
        <v>42690</v>
      </c>
      <c r="HX212" s="186">
        <v>4.3940000000000001</v>
      </c>
      <c r="HY212" s="49"/>
      <c r="HZ212" s="186"/>
      <c r="IA212" s="152">
        <v>42690</v>
      </c>
      <c r="IB212" s="186">
        <v>3.577</v>
      </c>
      <c r="IC212" s="186"/>
      <c r="ID212" s="187"/>
      <c r="IE212" s="152">
        <v>42690</v>
      </c>
      <c r="IF212" s="186">
        <v>4.1859999999999999</v>
      </c>
      <c r="IG212" s="49"/>
      <c r="IH212" s="187"/>
      <c r="II212" s="152">
        <v>42690</v>
      </c>
      <c r="IJ212" s="186">
        <v>4.2939999999999996</v>
      </c>
      <c r="IK212" s="49"/>
    </row>
    <row r="213" spans="2:245" x14ac:dyDescent="0.35">
      <c r="B213" s="187"/>
      <c r="C213" s="152">
        <v>42691</v>
      </c>
      <c r="D213" s="186"/>
      <c r="E213" s="186"/>
      <c r="F213" s="187"/>
      <c r="G213" s="152">
        <v>42691</v>
      </c>
      <c r="H213" s="186"/>
      <c r="I213" s="49"/>
      <c r="J213" s="186"/>
      <c r="K213" s="152">
        <v>42691</v>
      </c>
      <c r="L213" s="186"/>
      <c r="M213" s="49"/>
      <c r="N213" s="187"/>
      <c r="O213" s="152">
        <v>42691</v>
      </c>
      <c r="P213" s="186">
        <v>2.75</v>
      </c>
      <c r="Q213" s="49"/>
      <c r="R213" s="186"/>
      <c r="S213" s="152">
        <v>42691</v>
      </c>
      <c r="T213" s="186">
        <v>3.274</v>
      </c>
      <c r="U213" s="186"/>
      <c r="V213" s="187"/>
      <c r="W213" s="152">
        <v>42691</v>
      </c>
      <c r="X213" s="186">
        <v>3.7450000000000001</v>
      </c>
      <c r="Y213" s="49"/>
      <c r="Z213" s="186"/>
      <c r="AA213" s="152">
        <v>42691</v>
      </c>
      <c r="AB213" s="186">
        <v>4.0919999999999996</v>
      </c>
      <c r="AC213" s="49"/>
      <c r="AD213" s="186"/>
      <c r="AE213" s="152">
        <v>42691</v>
      </c>
      <c r="AF213" s="186"/>
      <c r="AG213" s="186"/>
      <c r="AH213" s="187"/>
      <c r="AI213" s="152">
        <v>42691</v>
      </c>
      <c r="AJ213" s="186"/>
      <c r="AK213" s="49"/>
      <c r="AL213" s="186"/>
      <c r="AM213" s="152">
        <v>42691</v>
      </c>
      <c r="AN213" s="186"/>
      <c r="AO213" s="49"/>
      <c r="AP213" s="186"/>
      <c r="AQ213" s="152">
        <v>42691</v>
      </c>
      <c r="AR213" s="186">
        <v>3.63</v>
      </c>
      <c r="AS213" s="49"/>
      <c r="AT213" s="186"/>
      <c r="AU213" s="152">
        <v>42691</v>
      </c>
      <c r="AV213" s="186">
        <v>3.7909999999999999</v>
      </c>
      <c r="AW213" s="186"/>
      <c r="AX213" s="187"/>
      <c r="AY213" s="152">
        <v>42691</v>
      </c>
      <c r="AZ213" s="186">
        <v>4.226</v>
      </c>
      <c r="BA213" s="49"/>
      <c r="BB213" s="187"/>
      <c r="BC213" s="152">
        <v>42691</v>
      </c>
      <c r="BD213" s="186">
        <v>4.5129999999999999</v>
      </c>
      <c r="BE213" s="49"/>
      <c r="BF213" s="187"/>
      <c r="BG213" s="152">
        <v>42691</v>
      </c>
      <c r="BH213" s="186"/>
      <c r="BI213" s="49"/>
      <c r="BJ213" s="186"/>
      <c r="BK213" s="152">
        <v>42691</v>
      </c>
      <c r="BL213" s="186">
        <v>3.415</v>
      </c>
      <c r="BM213" s="186"/>
      <c r="BN213" s="187"/>
      <c r="BO213" s="152">
        <v>42691</v>
      </c>
      <c r="BP213" s="186">
        <v>3.7490000000000001</v>
      </c>
      <c r="BQ213" s="49"/>
      <c r="BR213" s="186"/>
      <c r="BS213" s="152">
        <v>42691</v>
      </c>
      <c r="BT213" s="186">
        <v>4.4980000000000002</v>
      </c>
      <c r="BU213" s="49"/>
      <c r="BV213" s="186"/>
      <c r="BW213" s="152">
        <v>42691</v>
      </c>
      <c r="BX213" s="186"/>
      <c r="BY213" s="186"/>
      <c r="BZ213" s="187"/>
      <c r="CA213" s="152">
        <v>42691</v>
      </c>
      <c r="CB213" s="186">
        <v>3.855</v>
      </c>
      <c r="CC213" s="49"/>
      <c r="CD213" s="187"/>
      <c r="CE213" s="152">
        <v>42691</v>
      </c>
      <c r="CF213" s="186">
        <v>4.4379999999999997</v>
      </c>
      <c r="CG213" s="49"/>
      <c r="CH213" s="186"/>
      <c r="CI213" s="152">
        <v>42691</v>
      </c>
      <c r="CJ213" s="186">
        <v>4.0940000000000003</v>
      </c>
      <c r="CK213" s="186"/>
      <c r="CL213" s="187"/>
      <c r="CM213" s="152">
        <v>42691</v>
      </c>
      <c r="CN213" s="186"/>
      <c r="CO213" s="49"/>
      <c r="CP213" s="186"/>
      <c r="CQ213" s="152">
        <v>42691</v>
      </c>
      <c r="CR213" s="186">
        <v>2.895</v>
      </c>
      <c r="CS213" s="186"/>
      <c r="CT213" s="187"/>
      <c r="CU213" s="152">
        <v>42691</v>
      </c>
      <c r="CV213" s="186">
        <v>3.3890000000000002</v>
      </c>
      <c r="CW213" s="49"/>
      <c r="CX213" s="187"/>
      <c r="CY213" s="152">
        <v>42691</v>
      </c>
      <c r="CZ213" s="186">
        <v>3.593</v>
      </c>
      <c r="DA213" s="49"/>
      <c r="DB213" s="186"/>
      <c r="DC213" s="152">
        <v>42691</v>
      </c>
      <c r="DD213" s="186">
        <v>3.9670000000000001</v>
      </c>
      <c r="DE213" s="186"/>
      <c r="DF213" s="190"/>
      <c r="DG213" s="194">
        <v>42691</v>
      </c>
      <c r="DH213" s="247">
        <v>4.2610000000000001</v>
      </c>
      <c r="DI213" s="191"/>
      <c r="DJ213" s="187"/>
      <c r="DK213" s="152">
        <v>42691</v>
      </c>
      <c r="DL213" s="186"/>
      <c r="DM213" s="49"/>
      <c r="DN213" s="186"/>
      <c r="DO213" s="152">
        <v>42691</v>
      </c>
      <c r="DP213" s="186"/>
      <c r="DQ213" s="186"/>
      <c r="DR213" s="187"/>
      <c r="DS213" s="152">
        <v>42691</v>
      </c>
      <c r="DT213" s="186">
        <v>2.528</v>
      </c>
      <c r="DU213" s="49"/>
      <c r="DV213" s="187"/>
      <c r="DW213" s="152">
        <v>42691</v>
      </c>
      <c r="DX213" s="186">
        <v>2.923</v>
      </c>
      <c r="DY213" s="49"/>
      <c r="DZ213" s="187"/>
      <c r="EA213" s="152">
        <v>42691</v>
      </c>
      <c r="EB213" s="186">
        <v>3.1150000000000002</v>
      </c>
      <c r="EC213" s="49"/>
      <c r="ED213" s="186"/>
      <c r="EE213" s="152">
        <v>42691</v>
      </c>
      <c r="EF213" s="186">
        <v>3.222</v>
      </c>
      <c r="EG213" s="186"/>
      <c r="EH213" s="187"/>
      <c r="EI213" s="152">
        <v>42691</v>
      </c>
      <c r="EJ213" s="186">
        <v>3.3490000000000002</v>
      </c>
      <c r="EK213" s="49"/>
      <c r="EL213" s="187"/>
      <c r="EM213" s="152">
        <v>42691</v>
      </c>
      <c r="EN213" s="186">
        <v>3.8250000000000002</v>
      </c>
      <c r="EO213" s="49"/>
      <c r="EP213" s="187"/>
      <c r="EQ213" s="152">
        <v>42691</v>
      </c>
      <c r="ER213" s="186">
        <v>3.988</v>
      </c>
      <c r="ES213" s="49"/>
      <c r="ET213" s="187"/>
      <c r="EU213" s="152">
        <v>42691</v>
      </c>
      <c r="EV213" s="186">
        <v>4.68</v>
      </c>
      <c r="EW213" s="49"/>
      <c r="EX213" s="186"/>
      <c r="EY213" s="152">
        <v>42691</v>
      </c>
      <c r="EZ213" s="63"/>
      <c r="FA213" s="186"/>
      <c r="FB213" s="187"/>
      <c r="FC213" s="152">
        <v>42691</v>
      </c>
      <c r="FD213" s="186"/>
      <c r="FE213" s="49"/>
      <c r="FF213" s="186"/>
      <c r="FG213" s="152">
        <v>42691</v>
      </c>
      <c r="FH213" s="186"/>
      <c r="FI213" s="186"/>
      <c r="FJ213" s="187"/>
      <c r="FK213" s="152">
        <v>42691</v>
      </c>
      <c r="FL213" s="186"/>
      <c r="FM213" s="49"/>
      <c r="FN213" s="186"/>
      <c r="FO213" s="152">
        <v>42691</v>
      </c>
      <c r="FP213" s="186">
        <v>3.3130000000000002</v>
      </c>
      <c r="FQ213" s="186"/>
      <c r="FR213" s="187"/>
      <c r="FS213" s="152">
        <v>42691</v>
      </c>
      <c r="FT213" s="186">
        <v>4.0170000000000003</v>
      </c>
      <c r="FU213" s="186"/>
      <c r="FV213" s="187"/>
      <c r="FW213" s="152">
        <v>42691</v>
      </c>
      <c r="FX213" s="186">
        <v>4.1479999999999997</v>
      </c>
      <c r="FY213" s="186"/>
      <c r="FZ213" s="187"/>
      <c r="GA213" s="152">
        <v>42691</v>
      </c>
      <c r="GB213" s="186">
        <v>4.7560000000000002</v>
      </c>
      <c r="GC213" s="186"/>
      <c r="GD213" s="187"/>
      <c r="GE213" s="152">
        <v>42691</v>
      </c>
      <c r="GF213" s="186"/>
      <c r="GG213" s="49"/>
      <c r="GH213" s="186"/>
      <c r="GI213" s="152">
        <v>42691</v>
      </c>
      <c r="GJ213" s="186"/>
      <c r="GK213" s="186"/>
      <c r="GL213" s="187"/>
      <c r="GM213" s="152">
        <v>42691</v>
      </c>
      <c r="GN213" s="186"/>
      <c r="GO213" s="49"/>
      <c r="GP213" s="186"/>
      <c r="GQ213" s="152">
        <v>42691</v>
      </c>
      <c r="GR213" s="186">
        <v>2.968</v>
      </c>
      <c r="GS213" s="49"/>
      <c r="GT213" s="186"/>
      <c r="GU213" s="152">
        <v>42691</v>
      </c>
      <c r="GV213" s="186">
        <v>3.7960000000000003</v>
      </c>
      <c r="GW213" s="49"/>
      <c r="GX213" s="186"/>
      <c r="GY213" s="152">
        <v>42691</v>
      </c>
      <c r="GZ213" s="186">
        <v>4.0789999999999997</v>
      </c>
      <c r="HA213" s="186"/>
      <c r="HB213" s="187"/>
      <c r="HC213" s="152">
        <v>42691</v>
      </c>
      <c r="HD213" s="186">
        <v>4.3079999999999998</v>
      </c>
      <c r="HE213" s="49"/>
      <c r="HF213" s="186"/>
      <c r="HG213" s="152">
        <v>42691</v>
      </c>
      <c r="HH213" s="186">
        <v>4.4820000000000002</v>
      </c>
      <c r="HI213" s="49"/>
      <c r="HJ213" s="187"/>
      <c r="HK213" s="152">
        <v>42691</v>
      </c>
      <c r="HL213" s="186">
        <v>4.9980000000000002</v>
      </c>
      <c r="HM213" s="49"/>
      <c r="HN213" s="186"/>
      <c r="HO213" s="152">
        <v>42691</v>
      </c>
      <c r="HP213" s="186"/>
      <c r="HQ213" s="186"/>
      <c r="HR213" s="187"/>
      <c r="HS213" s="152">
        <v>42691</v>
      </c>
      <c r="HT213" s="186">
        <v>3.1150000000000002</v>
      </c>
      <c r="HU213" s="49"/>
      <c r="HV213" s="187"/>
      <c r="HW213" s="152">
        <v>42691</v>
      </c>
      <c r="HX213" s="186">
        <v>4.383</v>
      </c>
      <c r="HY213" s="49"/>
      <c r="HZ213" s="186"/>
      <c r="IA213" s="152">
        <v>42691</v>
      </c>
      <c r="IB213" s="186">
        <v>3.573</v>
      </c>
      <c r="IC213" s="186"/>
      <c r="ID213" s="187"/>
      <c r="IE213" s="152">
        <v>42691</v>
      </c>
      <c r="IF213" s="186">
        <v>4.1840000000000002</v>
      </c>
      <c r="IG213" s="49"/>
      <c r="IH213" s="187"/>
      <c r="II213" s="152">
        <v>42691</v>
      </c>
      <c r="IJ213" s="186">
        <v>4.2880000000000003</v>
      </c>
      <c r="IK213" s="49"/>
    </row>
    <row r="214" spans="2:245" x14ac:dyDescent="0.35">
      <c r="B214" s="187"/>
      <c r="C214" s="152">
        <v>42692</v>
      </c>
      <c r="D214" s="186"/>
      <c r="E214" s="186"/>
      <c r="F214" s="187"/>
      <c r="G214" s="152">
        <v>42692</v>
      </c>
      <c r="H214" s="186"/>
      <c r="I214" s="49"/>
      <c r="J214" s="186"/>
      <c r="K214" s="152">
        <v>42692</v>
      </c>
      <c r="L214" s="186"/>
      <c r="M214" s="49"/>
      <c r="N214" s="187"/>
      <c r="O214" s="152">
        <v>42692</v>
      </c>
      <c r="P214" s="186">
        <v>2.74</v>
      </c>
      <c r="Q214" s="49"/>
      <c r="R214" s="186"/>
      <c r="S214" s="152">
        <v>42692</v>
      </c>
      <c r="T214" s="186">
        <v>3.3140000000000001</v>
      </c>
      <c r="U214" s="186"/>
      <c r="V214" s="187"/>
      <c r="W214" s="152">
        <v>42692</v>
      </c>
      <c r="X214" s="186">
        <v>3.7839999999999998</v>
      </c>
      <c r="Y214" s="49"/>
      <c r="Z214" s="186"/>
      <c r="AA214" s="152">
        <v>42692</v>
      </c>
      <c r="AB214" s="186">
        <v>4.1449999999999996</v>
      </c>
      <c r="AC214" s="49"/>
      <c r="AD214" s="186"/>
      <c r="AE214" s="152">
        <v>42692</v>
      </c>
      <c r="AF214" s="186"/>
      <c r="AG214" s="186"/>
      <c r="AH214" s="187"/>
      <c r="AI214" s="152">
        <v>42692</v>
      </c>
      <c r="AJ214" s="186"/>
      <c r="AK214" s="49"/>
      <c r="AL214" s="186"/>
      <c r="AM214" s="152">
        <v>42692</v>
      </c>
      <c r="AN214" s="186"/>
      <c r="AO214" s="49"/>
      <c r="AP214" s="186"/>
      <c r="AQ214" s="152">
        <v>42692</v>
      </c>
      <c r="AR214" s="186">
        <v>3.6579999999999999</v>
      </c>
      <c r="AS214" s="49"/>
      <c r="AT214" s="186"/>
      <c r="AU214" s="152">
        <v>42692</v>
      </c>
      <c r="AV214" s="186">
        <v>3.823</v>
      </c>
      <c r="AW214" s="186"/>
      <c r="AX214" s="187"/>
      <c r="AY214" s="152">
        <v>42692</v>
      </c>
      <c r="AZ214" s="186">
        <v>4.2569999999999997</v>
      </c>
      <c r="BA214" s="49"/>
      <c r="BB214" s="187"/>
      <c r="BC214" s="152">
        <v>42692</v>
      </c>
      <c r="BD214" s="186">
        <v>4.5679999999999996</v>
      </c>
      <c r="BE214" s="49"/>
      <c r="BF214" s="187"/>
      <c r="BG214" s="152">
        <v>42692</v>
      </c>
      <c r="BH214" s="186"/>
      <c r="BI214" s="49"/>
      <c r="BJ214" s="186"/>
      <c r="BK214" s="152">
        <v>42692</v>
      </c>
      <c r="BL214" s="186">
        <v>3.4369999999999998</v>
      </c>
      <c r="BM214" s="186"/>
      <c r="BN214" s="187"/>
      <c r="BO214" s="152">
        <v>42692</v>
      </c>
      <c r="BP214" s="186">
        <v>3.7770000000000001</v>
      </c>
      <c r="BQ214" s="49"/>
      <c r="BR214" s="186"/>
      <c r="BS214" s="152">
        <v>42692</v>
      </c>
      <c r="BT214" s="186">
        <v>4.5540000000000003</v>
      </c>
      <c r="BU214" s="49"/>
      <c r="BV214" s="186"/>
      <c r="BW214" s="152">
        <v>42692</v>
      </c>
      <c r="BX214" s="186"/>
      <c r="BY214" s="186"/>
      <c r="BZ214" s="187"/>
      <c r="CA214" s="152">
        <v>42692</v>
      </c>
      <c r="CB214" s="186">
        <v>3.8890000000000002</v>
      </c>
      <c r="CC214" s="49"/>
      <c r="CD214" s="187"/>
      <c r="CE214" s="152">
        <v>42692</v>
      </c>
      <c r="CF214" s="186">
        <v>4.4960000000000004</v>
      </c>
      <c r="CG214" s="49"/>
      <c r="CH214" s="186"/>
      <c r="CI214" s="152">
        <v>42692</v>
      </c>
      <c r="CJ214" s="186">
        <v>4.1289999999999996</v>
      </c>
      <c r="CK214" s="186"/>
      <c r="CL214" s="187"/>
      <c r="CM214" s="152">
        <v>42692</v>
      </c>
      <c r="CN214" s="186"/>
      <c r="CO214" s="49"/>
      <c r="CP214" s="186"/>
      <c r="CQ214" s="152">
        <v>42692</v>
      </c>
      <c r="CR214" s="186">
        <v>2.87</v>
      </c>
      <c r="CS214" s="186"/>
      <c r="CT214" s="187"/>
      <c r="CU214" s="152">
        <v>42692</v>
      </c>
      <c r="CV214" s="186">
        <v>3.403</v>
      </c>
      <c r="CW214" s="49"/>
      <c r="CX214" s="187"/>
      <c r="CY214" s="152">
        <v>42692</v>
      </c>
      <c r="CZ214" s="186">
        <v>3.6019999999999999</v>
      </c>
      <c r="DA214" s="49"/>
      <c r="DB214" s="186"/>
      <c r="DC214" s="152">
        <v>42692</v>
      </c>
      <c r="DD214" s="186">
        <v>4</v>
      </c>
      <c r="DE214" s="186"/>
      <c r="DF214" s="190"/>
      <c r="DG214" s="194">
        <v>42692</v>
      </c>
      <c r="DH214" s="247">
        <v>4.2960000000000003</v>
      </c>
      <c r="DI214" s="191"/>
      <c r="DJ214" s="187"/>
      <c r="DK214" s="152">
        <v>42692</v>
      </c>
      <c r="DL214" s="186"/>
      <c r="DM214" s="49"/>
      <c r="DN214" s="186"/>
      <c r="DO214" s="152">
        <v>42692</v>
      </c>
      <c r="DP214" s="186"/>
      <c r="DQ214" s="186"/>
      <c r="DR214" s="187"/>
      <c r="DS214" s="152">
        <v>42692</v>
      </c>
      <c r="DT214" s="186">
        <v>2.504</v>
      </c>
      <c r="DU214" s="49"/>
      <c r="DV214" s="187"/>
      <c r="DW214" s="152">
        <v>42692</v>
      </c>
      <c r="DX214" s="186">
        <v>2.9409999999999998</v>
      </c>
      <c r="DY214" s="49"/>
      <c r="DZ214" s="187"/>
      <c r="EA214" s="152">
        <v>42692</v>
      </c>
      <c r="EB214" s="186">
        <v>3.145</v>
      </c>
      <c r="EC214" s="49"/>
      <c r="ED214" s="186"/>
      <c r="EE214" s="152">
        <v>42692</v>
      </c>
      <c r="EF214" s="186">
        <v>3.2490000000000001</v>
      </c>
      <c r="EG214" s="186"/>
      <c r="EH214" s="187"/>
      <c r="EI214" s="152">
        <v>42692</v>
      </c>
      <c r="EJ214" s="186">
        <v>3.3810000000000002</v>
      </c>
      <c r="EK214" s="49"/>
      <c r="EL214" s="187"/>
      <c r="EM214" s="152">
        <v>42692</v>
      </c>
      <c r="EN214" s="186">
        <v>3.8740000000000001</v>
      </c>
      <c r="EO214" s="49"/>
      <c r="EP214" s="187"/>
      <c r="EQ214" s="152">
        <v>42692</v>
      </c>
      <c r="ER214" s="186">
        <v>4.0430000000000001</v>
      </c>
      <c r="ES214" s="49"/>
      <c r="ET214" s="187"/>
      <c r="EU214" s="152">
        <v>42692</v>
      </c>
      <c r="EV214" s="186">
        <v>4.7569999999999997</v>
      </c>
      <c r="EW214" s="49"/>
      <c r="EX214" s="186"/>
      <c r="EY214" s="152">
        <v>42692</v>
      </c>
      <c r="EZ214" s="63"/>
      <c r="FA214" s="186"/>
      <c r="FB214" s="187"/>
      <c r="FC214" s="152">
        <v>42692</v>
      </c>
      <c r="FD214" s="186"/>
      <c r="FE214" s="49"/>
      <c r="FF214" s="186"/>
      <c r="FG214" s="152">
        <v>42692</v>
      </c>
      <c r="FH214" s="186"/>
      <c r="FI214" s="186"/>
      <c r="FJ214" s="187"/>
      <c r="FK214" s="152">
        <v>42692</v>
      </c>
      <c r="FL214" s="186"/>
      <c r="FM214" s="49"/>
      <c r="FN214" s="186"/>
      <c r="FO214" s="152">
        <v>42692</v>
      </c>
      <c r="FP214" s="186">
        <v>3.34</v>
      </c>
      <c r="FQ214" s="186"/>
      <c r="FR214" s="187"/>
      <c r="FS214" s="152">
        <v>42692</v>
      </c>
      <c r="FT214" s="186">
        <v>4.0640000000000001</v>
      </c>
      <c r="FU214" s="186"/>
      <c r="FV214" s="187"/>
      <c r="FW214" s="152">
        <v>42692</v>
      </c>
      <c r="FX214" s="186">
        <v>4.2050000000000001</v>
      </c>
      <c r="FY214" s="186"/>
      <c r="FZ214" s="187"/>
      <c r="GA214" s="152">
        <v>42692</v>
      </c>
      <c r="GB214" s="186">
        <v>4.8280000000000003</v>
      </c>
      <c r="GC214" s="186"/>
      <c r="GD214" s="187"/>
      <c r="GE214" s="152">
        <v>42692</v>
      </c>
      <c r="GF214" s="186"/>
      <c r="GG214" s="49"/>
      <c r="GH214" s="186"/>
      <c r="GI214" s="152">
        <v>42692</v>
      </c>
      <c r="GJ214" s="186"/>
      <c r="GK214" s="186"/>
      <c r="GL214" s="187"/>
      <c r="GM214" s="152">
        <v>42692</v>
      </c>
      <c r="GN214" s="186"/>
      <c r="GO214" s="49"/>
      <c r="GP214" s="186"/>
      <c r="GQ214" s="152">
        <v>42692</v>
      </c>
      <c r="GR214" s="186">
        <v>2.972</v>
      </c>
      <c r="GS214" s="49"/>
      <c r="GT214" s="186"/>
      <c r="GU214" s="152">
        <v>42692</v>
      </c>
      <c r="GV214" s="186">
        <v>3.8279999999999998</v>
      </c>
      <c r="GW214" s="49"/>
      <c r="GX214" s="186"/>
      <c r="GY214" s="152">
        <v>42692</v>
      </c>
      <c r="GZ214" s="186">
        <v>4.1139999999999999</v>
      </c>
      <c r="HA214" s="186"/>
      <c r="HB214" s="187"/>
      <c r="HC214" s="152">
        <v>42692</v>
      </c>
      <c r="HD214" s="186">
        <v>4.3570000000000002</v>
      </c>
      <c r="HE214" s="49"/>
      <c r="HF214" s="186"/>
      <c r="HG214" s="152">
        <v>42692</v>
      </c>
      <c r="HH214" s="186">
        <v>4.5389999999999997</v>
      </c>
      <c r="HI214" s="49"/>
      <c r="HJ214" s="187"/>
      <c r="HK214" s="152">
        <v>42692</v>
      </c>
      <c r="HL214" s="186">
        <v>5.08</v>
      </c>
      <c r="HM214" s="49"/>
      <c r="HN214" s="186"/>
      <c r="HO214" s="152">
        <v>42692</v>
      </c>
      <c r="HP214" s="186"/>
      <c r="HQ214" s="186"/>
      <c r="HR214" s="187"/>
      <c r="HS214" s="152">
        <v>42692</v>
      </c>
      <c r="HT214" s="186">
        <v>3.052</v>
      </c>
      <c r="HU214" s="49"/>
      <c r="HV214" s="187"/>
      <c r="HW214" s="152">
        <v>42692</v>
      </c>
      <c r="HX214" s="186">
        <v>4.4400000000000004</v>
      </c>
      <c r="HY214" s="49"/>
      <c r="HZ214" s="186"/>
      <c r="IA214" s="152">
        <v>42692</v>
      </c>
      <c r="IB214" s="186">
        <v>3.6019999999999999</v>
      </c>
      <c r="IC214" s="186"/>
      <c r="ID214" s="187"/>
      <c r="IE214" s="152">
        <v>42692</v>
      </c>
      <c r="IF214" s="186">
        <v>4.2249999999999996</v>
      </c>
      <c r="IG214" s="49"/>
      <c r="IH214" s="187"/>
      <c r="II214" s="152">
        <v>42692</v>
      </c>
      <c r="IJ214" s="186">
        <v>4.3239999999999998</v>
      </c>
      <c r="IK214" s="49"/>
    </row>
    <row r="215" spans="2:245" x14ac:dyDescent="0.35">
      <c r="B215" s="187"/>
      <c r="C215" s="152">
        <v>42695</v>
      </c>
      <c r="D215" s="186"/>
      <c r="E215" s="186"/>
      <c r="F215" s="187"/>
      <c r="G215" s="152">
        <v>42695</v>
      </c>
      <c r="H215" s="186"/>
      <c r="I215" s="49"/>
      <c r="J215" s="186"/>
      <c r="K215" s="152">
        <v>42695</v>
      </c>
      <c r="L215" s="186"/>
      <c r="M215" s="49"/>
      <c r="N215" s="187"/>
      <c r="O215" s="152">
        <v>42695</v>
      </c>
      <c r="P215" s="186">
        <v>2.734</v>
      </c>
      <c r="Q215" s="49"/>
      <c r="R215" s="186"/>
      <c r="S215" s="152">
        <v>42695</v>
      </c>
      <c r="T215" s="186">
        <v>3.29</v>
      </c>
      <c r="U215" s="186"/>
      <c r="V215" s="187"/>
      <c r="W215" s="152">
        <v>42695</v>
      </c>
      <c r="X215" s="186">
        <v>3.762</v>
      </c>
      <c r="Y215" s="49"/>
      <c r="Z215" s="186"/>
      <c r="AA215" s="152">
        <v>42695</v>
      </c>
      <c r="AB215" s="186">
        <v>4.13</v>
      </c>
      <c r="AC215" s="49"/>
      <c r="AD215" s="186"/>
      <c r="AE215" s="152">
        <v>42695</v>
      </c>
      <c r="AF215" s="186"/>
      <c r="AG215" s="186"/>
      <c r="AH215" s="187"/>
      <c r="AI215" s="152">
        <v>42695</v>
      </c>
      <c r="AJ215" s="186"/>
      <c r="AK215" s="49"/>
      <c r="AL215" s="186"/>
      <c r="AM215" s="152">
        <v>42695</v>
      </c>
      <c r="AN215" s="186"/>
      <c r="AO215" s="49"/>
      <c r="AP215" s="186"/>
      <c r="AQ215" s="152">
        <v>42695</v>
      </c>
      <c r="AR215" s="186">
        <v>3.64</v>
      </c>
      <c r="AS215" s="49"/>
      <c r="AT215" s="186"/>
      <c r="AU215" s="152">
        <v>42695</v>
      </c>
      <c r="AV215" s="186">
        <v>3.8079999999999998</v>
      </c>
      <c r="AW215" s="186"/>
      <c r="AX215" s="187"/>
      <c r="AY215" s="152">
        <v>42695</v>
      </c>
      <c r="AZ215" s="186">
        <v>4.2389999999999999</v>
      </c>
      <c r="BA215" s="49"/>
      <c r="BB215" s="187"/>
      <c r="BC215" s="152">
        <v>42695</v>
      </c>
      <c r="BD215" s="186">
        <v>4.5490000000000004</v>
      </c>
      <c r="BE215" s="49"/>
      <c r="BF215" s="187"/>
      <c r="BG215" s="152">
        <v>42695</v>
      </c>
      <c r="BH215" s="186"/>
      <c r="BI215" s="49"/>
      <c r="BJ215" s="186"/>
      <c r="BK215" s="152">
        <v>42695</v>
      </c>
      <c r="BL215" s="186">
        <v>3.4249999999999998</v>
      </c>
      <c r="BM215" s="186"/>
      <c r="BN215" s="187"/>
      <c r="BO215" s="152">
        <v>42695</v>
      </c>
      <c r="BP215" s="186">
        <v>3.7629999999999999</v>
      </c>
      <c r="BQ215" s="49"/>
      <c r="BR215" s="186"/>
      <c r="BS215" s="152">
        <v>42695</v>
      </c>
      <c r="BT215" s="186">
        <v>4.5339999999999998</v>
      </c>
      <c r="BU215" s="49"/>
      <c r="BV215" s="186"/>
      <c r="BW215" s="152">
        <v>42695</v>
      </c>
      <c r="BX215" s="186"/>
      <c r="BY215" s="186"/>
      <c r="BZ215" s="187"/>
      <c r="CA215" s="152">
        <v>42695</v>
      </c>
      <c r="CB215" s="186">
        <v>3.8660000000000001</v>
      </c>
      <c r="CC215" s="49"/>
      <c r="CD215" s="187"/>
      <c r="CE215" s="152">
        <v>42695</v>
      </c>
      <c r="CF215" s="186">
        <v>4.4719999999999995</v>
      </c>
      <c r="CG215" s="49"/>
      <c r="CH215" s="186"/>
      <c r="CI215" s="152">
        <v>42695</v>
      </c>
      <c r="CJ215" s="186">
        <v>4.09</v>
      </c>
      <c r="CK215" s="186"/>
      <c r="CL215" s="187"/>
      <c r="CM215" s="152">
        <v>42695</v>
      </c>
      <c r="CN215" s="186"/>
      <c r="CO215" s="49"/>
      <c r="CP215" s="186"/>
      <c r="CQ215" s="152">
        <v>42695</v>
      </c>
      <c r="CR215" s="186">
        <v>2.8940000000000001</v>
      </c>
      <c r="CS215" s="186"/>
      <c r="CT215" s="187"/>
      <c r="CU215" s="152">
        <v>42695</v>
      </c>
      <c r="CV215" s="186">
        <v>3.395</v>
      </c>
      <c r="CW215" s="49"/>
      <c r="CX215" s="187"/>
      <c r="CY215" s="152">
        <v>42695</v>
      </c>
      <c r="CZ215" s="186">
        <v>3.5910000000000002</v>
      </c>
      <c r="DA215" s="49"/>
      <c r="DB215" s="186"/>
      <c r="DC215" s="152">
        <v>42695</v>
      </c>
      <c r="DD215" s="186">
        <v>3.98</v>
      </c>
      <c r="DE215" s="186"/>
      <c r="DF215" s="190"/>
      <c r="DG215" s="194">
        <v>42695</v>
      </c>
      <c r="DH215" s="247">
        <v>4.2759999999999998</v>
      </c>
      <c r="DI215" s="191"/>
      <c r="DJ215" s="187"/>
      <c r="DK215" s="152">
        <v>42695</v>
      </c>
      <c r="DL215" s="186"/>
      <c r="DM215" s="49"/>
      <c r="DN215" s="186"/>
      <c r="DO215" s="152">
        <v>42695</v>
      </c>
      <c r="DP215" s="186"/>
      <c r="DQ215" s="186"/>
      <c r="DR215" s="187"/>
      <c r="DS215" s="152">
        <v>42695</v>
      </c>
      <c r="DT215" s="186">
        <v>2.5230000000000001</v>
      </c>
      <c r="DU215" s="49"/>
      <c r="DV215" s="187"/>
      <c r="DW215" s="152">
        <v>42695</v>
      </c>
      <c r="DX215" s="186">
        <v>2.931</v>
      </c>
      <c r="DY215" s="49"/>
      <c r="DZ215" s="187"/>
      <c r="EA215" s="152">
        <v>42695</v>
      </c>
      <c r="EB215" s="186">
        <v>3.1259999999999999</v>
      </c>
      <c r="EC215" s="49"/>
      <c r="ED215" s="186"/>
      <c r="EE215" s="152">
        <v>42695</v>
      </c>
      <c r="EF215" s="186">
        <v>3.2349999999999999</v>
      </c>
      <c r="EG215" s="186"/>
      <c r="EH215" s="187"/>
      <c r="EI215" s="152">
        <v>42695</v>
      </c>
      <c r="EJ215" s="186">
        <v>3.3650000000000002</v>
      </c>
      <c r="EK215" s="49"/>
      <c r="EL215" s="187"/>
      <c r="EM215" s="152">
        <v>42695</v>
      </c>
      <c r="EN215" s="186">
        <v>3.8559999999999999</v>
      </c>
      <c r="EO215" s="49"/>
      <c r="EP215" s="187"/>
      <c r="EQ215" s="152">
        <v>42695</v>
      </c>
      <c r="ER215" s="186">
        <v>4.0259999999999998</v>
      </c>
      <c r="ES215" s="49"/>
      <c r="ET215" s="187"/>
      <c r="EU215" s="152">
        <v>42695</v>
      </c>
      <c r="EV215" s="186">
        <v>4.7469999999999999</v>
      </c>
      <c r="EW215" s="49"/>
      <c r="EX215" s="186"/>
      <c r="EY215" s="152">
        <v>42695</v>
      </c>
      <c r="EZ215" s="63"/>
      <c r="FA215" s="186"/>
      <c r="FB215" s="187"/>
      <c r="FC215" s="152">
        <v>42695</v>
      </c>
      <c r="FD215" s="186"/>
      <c r="FE215" s="49"/>
      <c r="FF215" s="186"/>
      <c r="FG215" s="152">
        <v>42695</v>
      </c>
      <c r="FH215" s="186"/>
      <c r="FI215" s="186"/>
      <c r="FJ215" s="187"/>
      <c r="FK215" s="152">
        <v>42695</v>
      </c>
      <c r="FL215" s="186"/>
      <c r="FM215" s="49"/>
      <c r="FN215" s="186"/>
      <c r="FO215" s="152">
        <v>42695</v>
      </c>
      <c r="FP215" s="186">
        <v>3.3210000000000002</v>
      </c>
      <c r="FQ215" s="186"/>
      <c r="FR215" s="187"/>
      <c r="FS215" s="152">
        <v>42695</v>
      </c>
      <c r="FT215" s="186">
        <v>4.0460000000000003</v>
      </c>
      <c r="FU215" s="186"/>
      <c r="FV215" s="187"/>
      <c r="FW215" s="152">
        <v>42695</v>
      </c>
      <c r="FX215" s="186">
        <v>4.1829999999999998</v>
      </c>
      <c r="FY215" s="186"/>
      <c r="FZ215" s="187"/>
      <c r="GA215" s="152">
        <v>42695</v>
      </c>
      <c r="GB215" s="186">
        <v>4.806</v>
      </c>
      <c r="GC215" s="186"/>
      <c r="GD215" s="187"/>
      <c r="GE215" s="152">
        <v>42695</v>
      </c>
      <c r="GF215" s="186"/>
      <c r="GG215" s="49"/>
      <c r="GH215" s="186"/>
      <c r="GI215" s="152">
        <v>42695</v>
      </c>
      <c r="GJ215" s="186"/>
      <c r="GK215" s="186"/>
      <c r="GL215" s="187"/>
      <c r="GM215" s="152">
        <v>42695</v>
      </c>
      <c r="GN215" s="186"/>
      <c r="GO215" s="49"/>
      <c r="GP215" s="186"/>
      <c r="GQ215" s="152">
        <v>42695</v>
      </c>
      <c r="GR215" s="186">
        <v>2.9630000000000001</v>
      </c>
      <c r="GS215" s="49"/>
      <c r="GT215" s="186"/>
      <c r="GU215" s="152">
        <v>42695</v>
      </c>
      <c r="GV215" s="186">
        <v>3.8109999999999999</v>
      </c>
      <c r="GW215" s="49"/>
      <c r="GX215" s="186"/>
      <c r="GY215" s="152">
        <v>42695</v>
      </c>
      <c r="GZ215" s="186">
        <v>4.0990000000000002</v>
      </c>
      <c r="HA215" s="186"/>
      <c r="HB215" s="187"/>
      <c r="HC215" s="152">
        <v>42695</v>
      </c>
      <c r="HD215" s="186">
        <v>4.3390000000000004</v>
      </c>
      <c r="HE215" s="49"/>
      <c r="HF215" s="186"/>
      <c r="HG215" s="152">
        <v>42695</v>
      </c>
      <c r="HH215" s="186">
        <v>4.5179999999999998</v>
      </c>
      <c r="HI215" s="49"/>
      <c r="HJ215" s="187"/>
      <c r="HK215" s="152">
        <v>42695</v>
      </c>
      <c r="HL215" s="186">
        <v>5.048</v>
      </c>
      <c r="HM215" s="49"/>
      <c r="HN215" s="186"/>
      <c r="HO215" s="152">
        <v>42695</v>
      </c>
      <c r="HP215" s="186"/>
      <c r="HQ215" s="186"/>
      <c r="HR215" s="187"/>
      <c r="HS215" s="152">
        <v>42695</v>
      </c>
      <c r="HT215" s="186">
        <v>3.1150000000000002</v>
      </c>
      <c r="HU215" s="49"/>
      <c r="HV215" s="187"/>
      <c r="HW215" s="152">
        <v>42695</v>
      </c>
      <c r="HX215" s="186">
        <v>4.42</v>
      </c>
      <c r="HY215" s="49"/>
      <c r="HZ215" s="186"/>
      <c r="IA215" s="152">
        <v>42695</v>
      </c>
      <c r="IB215" s="186">
        <v>3.5840000000000001</v>
      </c>
      <c r="IC215" s="186"/>
      <c r="ID215" s="187"/>
      <c r="IE215" s="152">
        <v>42695</v>
      </c>
      <c r="IF215" s="186">
        <v>4.2</v>
      </c>
      <c r="IG215" s="49"/>
      <c r="IH215" s="187"/>
      <c r="II215" s="152">
        <v>42695</v>
      </c>
      <c r="IJ215" s="186">
        <v>4.306</v>
      </c>
      <c r="IK215" s="49"/>
    </row>
    <row r="216" spans="2:245" x14ac:dyDescent="0.35">
      <c r="B216" s="187"/>
      <c r="C216" s="152">
        <v>42696</v>
      </c>
      <c r="D216" s="186"/>
      <c r="E216" s="186"/>
      <c r="F216" s="187"/>
      <c r="G216" s="152">
        <v>42696</v>
      </c>
      <c r="H216" s="186"/>
      <c r="I216" s="49"/>
      <c r="J216" s="186"/>
      <c r="K216" s="152">
        <v>42696</v>
      </c>
      <c r="L216" s="186"/>
      <c r="M216" s="49"/>
      <c r="N216" s="187"/>
      <c r="O216" s="152">
        <v>42696</v>
      </c>
      <c r="P216" s="186">
        <v>2.7359999999999998</v>
      </c>
      <c r="Q216" s="49"/>
      <c r="R216" s="186"/>
      <c r="S216" s="152">
        <v>42696</v>
      </c>
      <c r="T216" s="186">
        <v>3.2679999999999998</v>
      </c>
      <c r="U216" s="186"/>
      <c r="V216" s="187"/>
      <c r="W216" s="152">
        <v>42696</v>
      </c>
      <c r="X216" s="186">
        <v>3.7370000000000001</v>
      </c>
      <c r="Y216" s="49"/>
      <c r="Z216" s="186"/>
      <c r="AA216" s="152">
        <v>42696</v>
      </c>
      <c r="AB216" s="186">
        <v>4.0979999999999999</v>
      </c>
      <c r="AC216" s="49"/>
      <c r="AD216" s="186"/>
      <c r="AE216" s="152">
        <v>42696</v>
      </c>
      <c r="AF216" s="186"/>
      <c r="AG216" s="186"/>
      <c r="AH216" s="187"/>
      <c r="AI216" s="152">
        <v>42696</v>
      </c>
      <c r="AJ216" s="186"/>
      <c r="AK216" s="49"/>
      <c r="AL216" s="186"/>
      <c r="AM216" s="152">
        <v>42696</v>
      </c>
      <c r="AN216" s="186"/>
      <c r="AO216" s="49"/>
      <c r="AP216" s="186"/>
      <c r="AQ216" s="152">
        <v>42696</v>
      </c>
      <c r="AR216" s="186">
        <v>3.6280000000000001</v>
      </c>
      <c r="AS216" s="49"/>
      <c r="AT216" s="186"/>
      <c r="AU216" s="152">
        <v>42696</v>
      </c>
      <c r="AV216" s="186">
        <v>3.79</v>
      </c>
      <c r="AW216" s="186"/>
      <c r="AX216" s="187"/>
      <c r="AY216" s="152">
        <v>42696</v>
      </c>
      <c r="AZ216" s="186">
        <v>4.2110000000000003</v>
      </c>
      <c r="BA216" s="49"/>
      <c r="BB216" s="187"/>
      <c r="BC216" s="152">
        <v>42696</v>
      </c>
      <c r="BD216" s="186">
        <v>4.5170000000000003</v>
      </c>
      <c r="BE216" s="49"/>
      <c r="BF216" s="187"/>
      <c r="BG216" s="152">
        <v>42696</v>
      </c>
      <c r="BH216" s="186"/>
      <c r="BI216" s="49"/>
      <c r="BJ216" s="186"/>
      <c r="BK216" s="152">
        <v>42696</v>
      </c>
      <c r="BL216" s="186">
        <v>3.42</v>
      </c>
      <c r="BM216" s="186"/>
      <c r="BN216" s="187"/>
      <c r="BO216" s="152">
        <v>42696</v>
      </c>
      <c r="BP216" s="186">
        <v>3.7480000000000002</v>
      </c>
      <c r="BQ216" s="49"/>
      <c r="BR216" s="186"/>
      <c r="BS216" s="152">
        <v>42696</v>
      </c>
      <c r="BT216" s="186">
        <v>4.5019999999999998</v>
      </c>
      <c r="BU216" s="49"/>
      <c r="BV216" s="186"/>
      <c r="BW216" s="152">
        <v>42696</v>
      </c>
      <c r="BX216" s="186"/>
      <c r="BY216" s="186"/>
      <c r="BZ216" s="187"/>
      <c r="CA216" s="152">
        <v>42696</v>
      </c>
      <c r="CB216" s="186">
        <v>3.8479999999999999</v>
      </c>
      <c r="CC216" s="49"/>
      <c r="CD216" s="187"/>
      <c r="CE216" s="152">
        <v>42696</v>
      </c>
      <c r="CF216" s="186">
        <v>4.4400000000000004</v>
      </c>
      <c r="CG216" s="49"/>
      <c r="CH216" s="186"/>
      <c r="CI216" s="152">
        <v>42696</v>
      </c>
      <c r="CJ216" s="186">
        <v>4.0629999999999997</v>
      </c>
      <c r="CK216" s="186"/>
      <c r="CL216" s="187"/>
      <c r="CM216" s="152">
        <v>42696</v>
      </c>
      <c r="CN216" s="186"/>
      <c r="CO216" s="49"/>
      <c r="CP216" s="186"/>
      <c r="CQ216" s="152">
        <v>42696</v>
      </c>
      <c r="CR216" s="186">
        <v>2.891</v>
      </c>
      <c r="CS216" s="186"/>
      <c r="CT216" s="187"/>
      <c r="CU216" s="152">
        <v>42696</v>
      </c>
      <c r="CV216" s="186">
        <v>3.3890000000000002</v>
      </c>
      <c r="CW216" s="49"/>
      <c r="CX216" s="187"/>
      <c r="CY216" s="152">
        <v>42696</v>
      </c>
      <c r="CZ216" s="186">
        <v>3.5819999999999999</v>
      </c>
      <c r="DA216" s="49"/>
      <c r="DB216" s="186"/>
      <c r="DC216" s="152">
        <v>42696</v>
      </c>
      <c r="DD216" s="186">
        <v>3.9630000000000001</v>
      </c>
      <c r="DE216" s="186"/>
      <c r="DF216" s="190"/>
      <c r="DG216" s="194">
        <v>42696</v>
      </c>
      <c r="DH216" s="247">
        <v>4.2510000000000003</v>
      </c>
      <c r="DI216" s="191"/>
      <c r="DJ216" s="187"/>
      <c r="DK216" s="152">
        <v>42696</v>
      </c>
      <c r="DL216" s="186"/>
      <c r="DM216" s="49"/>
      <c r="DN216" s="186"/>
      <c r="DO216" s="152">
        <v>42696</v>
      </c>
      <c r="DP216" s="186"/>
      <c r="DQ216" s="186"/>
      <c r="DR216" s="187"/>
      <c r="DS216" s="152">
        <v>42696</v>
      </c>
      <c r="DT216" s="186">
        <v>2.5259999999999998</v>
      </c>
      <c r="DU216" s="49"/>
      <c r="DV216" s="187"/>
      <c r="DW216" s="152">
        <v>42696</v>
      </c>
      <c r="DX216" s="186">
        <v>2.9319999999999999</v>
      </c>
      <c r="DY216" s="49"/>
      <c r="DZ216" s="187"/>
      <c r="EA216" s="152">
        <v>42696</v>
      </c>
      <c r="EB216" s="186">
        <v>3.1160000000000001</v>
      </c>
      <c r="EC216" s="49"/>
      <c r="ED216" s="186"/>
      <c r="EE216" s="152">
        <v>42696</v>
      </c>
      <c r="EF216" s="186">
        <v>3.222</v>
      </c>
      <c r="EG216" s="186"/>
      <c r="EH216" s="187"/>
      <c r="EI216" s="152">
        <v>42696</v>
      </c>
      <c r="EJ216" s="186">
        <v>3.3479999999999999</v>
      </c>
      <c r="EK216" s="49"/>
      <c r="EL216" s="187"/>
      <c r="EM216" s="152">
        <v>42696</v>
      </c>
      <c r="EN216" s="186">
        <v>3.827</v>
      </c>
      <c r="EO216" s="49"/>
      <c r="EP216" s="187"/>
      <c r="EQ216" s="152">
        <v>42696</v>
      </c>
      <c r="ER216" s="186">
        <v>3.9929999999999999</v>
      </c>
      <c r="ES216" s="49"/>
      <c r="ET216" s="187"/>
      <c r="EU216" s="152">
        <v>42696</v>
      </c>
      <c r="EV216" s="186">
        <v>4.7110000000000003</v>
      </c>
      <c r="EW216" s="49"/>
      <c r="EX216" s="186"/>
      <c r="EY216" s="152">
        <v>42696</v>
      </c>
      <c r="EZ216" s="63"/>
      <c r="FA216" s="186"/>
      <c r="FB216" s="187"/>
      <c r="FC216" s="152">
        <v>42696</v>
      </c>
      <c r="FD216" s="186"/>
      <c r="FE216" s="49"/>
      <c r="FF216" s="186"/>
      <c r="FG216" s="152">
        <v>42696</v>
      </c>
      <c r="FH216" s="186"/>
      <c r="FI216" s="186"/>
      <c r="FJ216" s="187"/>
      <c r="FK216" s="152">
        <v>42696</v>
      </c>
      <c r="FL216" s="186"/>
      <c r="FM216" s="49"/>
      <c r="FN216" s="186"/>
      <c r="FO216" s="152">
        <v>42696</v>
      </c>
      <c r="FP216" s="186">
        <v>3.3090000000000002</v>
      </c>
      <c r="FQ216" s="186"/>
      <c r="FR216" s="187"/>
      <c r="FS216" s="152">
        <v>42696</v>
      </c>
      <c r="FT216" s="186">
        <v>4.0179999999999998</v>
      </c>
      <c r="FU216" s="186"/>
      <c r="FV216" s="187"/>
      <c r="FW216" s="152">
        <v>42696</v>
      </c>
      <c r="FX216" s="186">
        <v>4.1710000000000003</v>
      </c>
      <c r="FY216" s="186"/>
      <c r="FZ216" s="187"/>
      <c r="GA216" s="152">
        <v>42696</v>
      </c>
      <c r="GB216" s="186">
        <v>4.7670000000000003</v>
      </c>
      <c r="GC216" s="186"/>
      <c r="GD216" s="187"/>
      <c r="GE216" s="152">
        <v>42696</v>
      </c>
      <c r="GF216" s="186"/>
      <c r="GG216" s="49"/>
      <c r="GH216" s="186"/>
      <c r="GI216" s="152">
        <v>42696</v>
      </c>
      <c r="GJ216" s="186"/>
      <c r="GK216" s="186"/>
      <c r="GL216" s="187"/>
      <c r="GM216" s="152">
        <v>42696</v>
      </c>
      <c r="GN216" s="186"/>
      <c r="GO216" s="49"/>
      <c r="GP216" s="186"/>
      <c r="GQ216" s="152">
        <v>42696</v>
      </c>
      <c r="GR216" s="186">
        <v>2.9649999999999999</v>
      </c>
      <c r="GS216" s="49"/>
      <c r="GT216" s="186"/>
      <c r="GU216" s="152">
        <v>42696</v>
      </c>
      <c r="GV216" s="186">
        <v>3.7949999999999999</v>
      </c>
      <c r="GW216" s="49"/>
      <c r="GX216" s="186"/>
      <c r="GY216" s="152">
        <v>42696</v>
      </c>
      <c r="GZ216" s="186">
        <v>4.077</v>
      </c>
      <c r="HA216" s="186"/>
      <c r="HB216" s="187"/>
      <c r="HC216" s="152">
        <v>42696</v>
      </c>
      <c r="HD216" s="186">
        <v>4.3070000000000004</v>
      </c>
      <c r="HE216" s="49"/>
      <c r="HF216" s="186"/>
      <c r="HG216" s="152">
        <v>42696</v>
      </c>
      <c r="HH216" s="186">
        <v>4.4509999999999996</v>
      </c>
      <c r="HI216" s="49"/>
      <c r="HJ216" s="187"/>
      <c r="HK216" s="152">
        <v>42696</v>
      </c>
      <c r="HL216" s="186">
        <v>4.9980000000000002</v>
      </c>
      <c r="HM216" s="49"/>
      <c r="HN216" s="186"/>
      <c r="HO216" s="152">
        <v>42696</v>
      </c>
      <c r="HP216" s="186"/>
      <c r="HQ216" s="186"/>
      <c r="HR216" s="187"/>
      <c r="HS216" s="152">
        <v>42696</v>
      </c>
      <c r="HT216" s="186">
        <v>3.113</v>
      </c>
      <c r="HU216" s="49"/>
      <c r="HV216" s="187"/>
      <c r="HW216" s="152">
        <v>42696</v>
      </c>
      <c r="HX216" s="186">
        <v>4.3879999999999999</v>
      </c>
      <c r="HY216" s="49"/>
      <c r="HZ216" s="186"/>
      <c r="IA216" s="152">
        <v>42696</v>
      </c>
      <c r="IB216" s="186">
        <v>3.5709999999999997</v>
      </c>
      <c r="IC216" s="186"/>
      <c r="ID216" s="187"/>
      <c r="IE216" s="152">
        <v>42696</v>
      </c>
      <c r="IF216" s="186">
        <v>4.1740000000000004</v>
      </c>
      <c r="IG216" s="49"/>
      <c r="IH216" s="187"/>
      <c r="II216" s="152">
        <v>42696</v>
      </c>
      <c r="IJ216" s="186">
        <v>4.282</v>
      </c>
      <c r="IK216" s="49"/>
    </row>
    <row r="217" spans="2:245" x14ac:dyDescent="0.35">
      <c r="B217" s="187"/>
      <c r="C217" s="152">
        <v>42697</v>
      </c>
      <c r="D217" s="186"/>
      <c r="E217" s="186"/>
      <c r="F217" s="187"/>
      <c r="G217" s="152">
        <v>42697</v>
      </c>
      <c r="H217" s="186"/>
      <c r="I217" s="49"/>
      <c r="J217" s="186"/>
      <c r="K217" s="152">
        <v>42697</v>
      </c>
      <c r="L217" s="186"/>
      <c r="M217" s="49"/>
      <c r="N217" s="187"/>
      <c r="O217" s="152">
        <v>42697</v>
      </c>
      <c r="P217" s="186">
        <v>2.7519999999999998</v>
      </c>
      <c r="Q217" s="49"/>
      <c r="R217" s="186"/>
      <c r="S217" s="152">
        <v>42697</v>
      </c>
      <c r="T217" s="186">
        <v>3.31</v>
      </c>
      <c r="U217" s="186"/>
      <c r="V217" s="187"/>
      <c r="W217" s="152">
        <v>42697</v>
      </c>
      <c r="X217" s="186">
        <v>3.7759999999999998</v>
      </c>
      <c r="Y217" s="49"/>
      <c r="Z217" s="186"/>
      <c r="AA217" s="152">
        <v>42697</v>
      </c>
      <c r="AB217" s="186">
        <v>4.1470000000000002</v>
      </c>
      <c r="AC217" s="49"/>
      <c r="AD217" s="186"/>
      <c r="AE217" s="152">
        <v>42697</v>
      </c>
      <c r="AF217" s="186"/>
      <c r="AG217" s="186"/>
      <c r="AH217" s="187"/>
      <c r="AI217" s="152">
        <v>42697</v>
      </c>
      <c r="AJ217" s="186"/>
      <c r="AK217" s="49"/>
      <c r="AL217" s="186"/>
      <c r="AM217" s="152">
        <v>42697</v>
      </c>
      <c r="AN217" s="186"/>
      <c r="AO217" s="49"/>
      <c r="AP217" s="186"/>
      <c r="AQ217" s="152">
        <v>42697</v>
      </c>
      <c r="AR217" s="186">
        <v>3.6550000000000002</v>
      </c>
      <c r="AS217" s="49"/>
      <c r="AT217" s="186"/>
      <c r="AU217" s="152">
        <v>42697</v>
      </c>
      <c r="AV217" s="186">
        <v>3.8289999999999997</v>
      </c>
      <c r="AW217" s="186"/>
      <c r="AX217" s="187"/>
      <c r="AY217" s="152">
        <v>42697</v>
      </c>
      <c r="AZ217" s="186">
        <v>4.258</v>
      </c>
      <c r="BA217" s="49"/>
      <c r="BB217" s="187"/>
      <c r="BC217" s="152">
        <v>42697</v>
      </c>
      <c r="BD217" s="186">
        <v>4.5720000000000001</v>
      </c>
      <c r="BE217" s="49"/>
      <c r="BF217" s="187"/>
      <c r="BG217" s="152">
        <v>42697</v>
      </c>
      <c r="BH217" s="186"/>
      <c r="BI217" s="49"/>
      <c r="BJ217" s="186"/>
      <c r="BK217" s="152">
        <v>42697</v>
      </c>
      <c r="BL217" s="186">
        <v>3.444</v>
      </c>
      <c r="BM217" s="186"/>
      <c r="BN217" s="187"/>
      <c r="BO217" s="152">
        <v>42697</v>
      </c>
      <c r="BP217" s="186">
        <v>3.7810000000000001</v>
      </c>
      <c r="BQ217" s="49"/>
      <c r="BR217" s="186"/>
      <c r="BS217" s="152">
        <v>42697</v>
      </c>
      <c r="BT217" s="186">
        <v>4.5549999999999997</v>
      </c>
      <c r="BU217" s="49"/>
      <c r="BV217" s="186"/>
      <c r="BW217" s="152">
        <v>42697</v>
      </c>
      <c r="BX217" s="186"/>
      <c r="BY217" s="186"/>
      <c r="BZ217" s="187"/>
      <c r="CA217" s="152">
        <v>42697</v>
      </c>
      <c r="CB217" s="186">
        <v>3.8759999999999999</v>
      </c>
      <c r="CC217" s="49"/>
      <c r="CD217" s="187"/>
      <c r="CE217" s="152">
        <v>42697</v>
      </c>
      <c r="CF217" s="186">
        <v>4.4969999999999999</v>
      </c>
      <c r="CG217" s="49"/>
      <c r="CH217" s="186"/>
      <c r="CI217" s="152">
        <v>42697</v>
      </c>
      <c r="CJ217" s="186">
        <v>4.1059999999999999</v>
      </c>
      <c r="CK217" s="186"/>
      <c r="CL217" s="187"/>
      <c r="CM217" s="152">
        <v>42697</v>
      </c>
      <c r="CN217" s="186"/>
      <c r="CO217" s="49"/>
      <c r="CP217" s="186"/>
      <c r="CQ217" s="152">
        <v>42697</v>
      </c>
      <c r="CR217" s="186">
        <v>2.94</v>
      </c>
      <c r="CS217" s="186"/>
      <c r="CT217" s="187"/>
      <c r="CU217" s="152">
        <v>42697</v>
      </c>
      <c r="CV217" s="186">
        <v>3.4009999999999998</v>
      </c>
      <c r="CW217" s="49"/>
      <c r="CX217" s="187"/>
      <c r="CY217" s="152">
        <v>42697</v>
      </c>
      <c r="CZ217" s="186">
        <v>3.609</v>
      </c>
      <c r="DA217" s="49"/>
      <c r="DB217" s="186"/>
      <c r="DC217" s="152">
        <v>42697</v>
      </c>
      <c r="DD217" s="186">
        <v>3.996</v>
      </c>
      <c r="DE217" s="186"/>
      <c r="DF217" s="190"/>
      <c r="DG217" s="194">
        <v>42697</v>
      </c>
      <c r="DH217" s="247">
        <v>4.2830000000000004</v>
      </c>
      <c r="DI217" s="191"/>
      <c r="DJ217" s="187"/>
      <c r="DK217" s="152">
        <v>42697</v>
      </c>
      <c r="DL217" s="186"/>
      <c r="DM217" s="49"/>
      <c r="DN217" s="186"/>
      <c r="DO217" s="152">
        <v>42697</v>
      </c>
      <c r="DP217" s="186"/>
      <c r="DQ217" s="186"/>
      <c r="DR217" s="187"/>
      <c r="DS217" s="152">
        <v>42697</v>
      </c>
      <c r="DT217" s="186">
        <v>2.6259999999999999</v>
      </c>
      <c r="DU217" s="49"/>
      <c r="DV217" s="187"/>
      <c r="DW217" s="152">
        <v>42697</v>
      </c>
      <c r="DX217" s="186">
        <v>2.956</v>
      </c>
      <c r="DY217" s="49"/>
      <c r="DZ217" s="187"/>
      <c r="EA217" s="152">
        <v>42697</v>
      </c>
      <c r="EB217" s="186">
        <v>3.1469999999999998</v>
      </c>
      <c r="EC217" s="49"/>
      <c r="ED217" s="186"/>
      <c r="EE217" s="152">
        <v>42697</v>
      </c>
      <c r="EF217" s="186">
        <v>3.2549999999999999</v>
      </c>
      <c r="EG217" s="186"/>
      <c r="EH217" s="187"/>
      <c r="EI217" s="152">
        <v>42697</v>
      </c>
      <c r="EJ217" s="186">
        <v>3.3860000000000001</v>
      </c>
      <c r="EK217" s="49"/>
      <c r="EL217" s="187"/>
      <c r="EM217" s="152">
        <v>42697</v>
      </c>
      <c r="EN217" s="186">
        <v>3.8769999999999998</v>
      </c>
      <c r="EO217" s="49"/>
      <c r="EP217" s="187"/>
      <c r="EQ217" s="152">
        <v>42697</v>
      </c>
      <c r="ER217" s="186">
        <v>4.0460000000000003</v>
      </c>
      <c r="ES217" s="49"/>
      <c r="ET217" s="187"/>
      <c r="EU217" s="152">
        <v>42697</v>
      </c>
      <c r="EV217" s="186">
        <v>4.7809999999999997</v>
      </c>
      <c r="EW217" s="49"/>
      <c r="EX217" s="186"/>
      <c r="EY217" s="152">
        <v>42697</v>
      </c>
      <c r="EZ217" s="63"/>
      <c r="FA217" s="186"/>
      <c r="FB217" s="187"/>
      <c r="FC217" s="152">
        <v>42697</v>
      </c>
      <c r="FD217" s="186"/>
      <c r="FE217" s="49"/>
      <c r="FF217" s="186"/>
      <c r="FG217" s="152">
        <v>42697</v>
      </c>
      <c r="FH217" s="186"/>
      <c r="FI217" s="186"/>
      <c r="FJ217" s="187"/>
      <c r="FK217" s="152">
        <v>42697</v>
      </c>
      <c r="FL217" s="186"/>
      <c r="FM217" s="49"/>
      <c r="FN217" s="186"/>
      <c r="FO217" s="152">
        <v>42697</v>
      </c>
      <c r="FP217" s="186">
        <v>3.3460000000000001</v>
      </c>
      <c r="FQ217" s="186"/>
      <c r="FR217" s="187"/>
      <c r="FS217" s="152">
        <v>42697</v>
      </c>
      <c r="FT217" s="186">
        <v>4.0709999999999997</v>
      </c>
      <c r="FU217" s="186"/>
      <c r="FV217" s="187"/>
      <c r="FW217" s="152">
        <v>42697</v>
      </c>
      <c r="FX217" s="186">
        <v>4.234</v>
      </c>
      <c r="FY217" s="186"/>
      <c r="FZ217" s="187"/>
      <c r="GA217" s="152">
        <v>42697</v>
      </c>
      <c r="GB217" s="186">
        <v>4.8380000000000001</v>
      </c>
      <c r="GC217" s="186"/>
      <c r="GD217" s="187"/>
      <c r="GE217" s="152">
        <v>42697</v>
      </c>
      <c r="GF217" s="186"/>
      <c r="GG217" s="49"/>
      <c r="GH217" s="186"/>
      <c r="GI217" s="152">
        <v>42697</v>
      </c>
      <c r="GJ217" s="186"/>
      <c r="GK217" s="186"/>
      <c r="GL217" s="187"/>
      <c r="GM217" s="152">
        <v>42697</v>
      </c>
      <c r="GN217" s="186"/>
      <c r="GO217" s="49"/>
      <c r="GP217" s="186"/>
      <c r="GQ217" s="152">
        <v>42697</v>
      </c>
      <c r="GR217" s="186">
        <v>2.98</v>
      </c>
      <c r="GS217" s="49"/>
      <c r="GT217" s="186"/>
      <c r="GU217" s="152">
        <v>42697</v>
      </c>
      <c r="GV217" s="186">
        <v>3.8340000000000001</v>
      </c>
      <c r="GW217" s="49"/>
      <c r="GX217" s="186"/>
      <c r="GY217" s="152">
        <v>42697</v>
      </c>
      <c r="GZ217" s="186">
        <v>4.1310000000000002</v>
      </c>
      <c r="HA217" s="186"/>
      <c r="HB217" s="187"/>
      <c r="HC217" s="152">
        <v>42697</v>
      </c>
      <c r="HD217" s="186">
        <v>4.3609999999999998</v>
      </c>
      <c r="HE217" s="49"/>
      <c r="HF217" s="186"/>
      <c r="HG217" s="152">
        <v>42697</v>
      </c>
      <c r="HH217" s="186">
        <v>4.5110000000000001</v>
      </c>
      <c r="HI217" s="49"/>
      <c r="HJ217" s="187"/>
      <c r="HK217" s="152">
        <v>42697</v>
      </c>
      <c r="HL217" s="186">
        <v>5.0659999999999998</v>
      </c>
      <c r="HM217" s="49"/>
      <c r="HN217" s="186"/>
      <c r="HO217" s="152">
        <v>42697</v>
      </c>
      <c r="HP217" s="186"/>
      <c r="HQ217" s="186"/>
      <c r="HR217" s="187"/>
      <c r="HS217" s="152">
        <v>42697</v>
      </c>
      <c r="HT217" s="186">
        <v>3.1909999999999998</v>
      </c>
      <c r="HU217" s="49"/>
      <c r="HV217" s="187"/>
      <c r="HW217" s="152">
        <v>42697</v>
      </c>
      <c r="HX217" s="186">
        <v>4.4379999999999997</v>
      </c>
      <c r="HY217" s="49"/>
      <c r="HZ217" s="186"/>
      <c r="IA217" s="152">
        <v>42697</v>
      </c>
      <c r="IB217" s="186">
        <v>3.6</v>
      </c>
      <c r="IC217" s="186"/>
      <c r="ID217" s="187"/>
      <c r="IE217" s="152">
        <v>42697</v>
      </c>
      <c r="IF217" s="186">
        <v>4.22</v>
      </c>
      <c r="IG217" s="49"/>
      <c r="IH217" s="187"/>
      <c r="II217" s="152">
        <v>42697</v>
      </c>
      <c r="IJ217" s="186">
        <v>4.3079999999999998</v>
      </c>
      <c r="IK217" s="49"/>
    </row>
    <row r="218" spans="2:245" x14ac:dyDescent="0.35">
      <c r="B218" s="187"/>
      <c r="C218" s="152">
        <v>42698</v>
      </c>
      <c r="D218" s="186"/>
      <c r="E218" s="186"/>
      <c r="F218" s="187"/>
      <c r="G218" s="152">
        <v>42698</v>
      </c>
      <c r="H218" s="186"/>
      <c r="I218" s="49"/>
      <c r="J218" s="186"/>
      <c r="K218" s="152">
        <v>42698</v>
      </c>
      <c r="L218" s="186"/>
      <c r="M218" s="49"/>
      <c r="N218" s="187"/>
      <c r="O218" s="152">
        <v>42698</v>
      </c>
      <c r="P218" s="186">
        <v>2.7309999999999999</v>
      </c>
      <c r="Q218" s="49"/>
      <c r="R218" s="186"/>
      <c r="S218" s="152">
        <v>42698</v>
      </c>
      <c r="T218" s="186">
        <v>3.3170000000000002</v>
      </c>
      <c r="U218" s="186"/>
      <c r="V218" s="187"/>
      <c r="W218" s="152">
        <v>42698</v>
      </c>
      <c r="X218" s="186">
        <v>3.79</v>
      </c>
      <c r="Y218" s="49"/>
      <c r="Z218" s="186"/>
      <c r="AA218" s="152">
        <v>42698</v>
      </c>
      <c r="AB218" s="186">
        <v>4.1589999999999998</v>
      </c>
      <c r="AC218" s="49"/>
      <c r="AD218" s="186"/>
      <c r="AE218" s="152">
        <v>42698</v>
      </c>
      <c r="AF218" s="186"/>
      <c r="AG218" s="186"/>
      <c r="AH218" s="187"/>
      <c r="AI218" s="152">
        <v>42698</v>
      </c>
      <c r="AJ218" s="186"/>
      <c r="AK218" s="49"/>
      <c r="AL218" s="186"/>
      <c r="AM218" s="152">
        <v>42698</v>
      </c>
      <c r="AN218" s="186"/>
      <c r="AO218" s="49"/>
      <c r="AP218" s="186"/>
      <c r="AQ218" s="152">
        <v>42698</v>
      </c>
      <c r="AR218" s="186">
        <v>3.6630000000000003</v>
      </c>
      <c r="AS218" s="49"/>
      <c r="AT218" s="186"/>
      <c r="AU218" s="152">
        <v>42698</v>
      </c>
      <c r="AV218" s="186">
        <v>3.8359999999999999</v>
      </c>
      <c r="AW218" s="186"/>
      <c r="AX218" s="187"/>
      <c r="AY218" s="152">
        <v>42698</v>
      </c>
      <c r="AZ218" s="186">
        <v>4.2610000000000001</v>
      </c>
      <c r="BA218" s="49"/>
      <c r="BB218" s="187"/>
      <c r="BC218" s="152">
        <v>42698</v>
      </c>
      <c r="BD218" s="186">
        <v>4.5819999999999999</v>
      </c>
      <c r="BE218" s="49"/>
      <c r="BF218" s="187"/>
      <c r="BG218" s="152">
        <v>42698</v>
      </c>
      <c r="BH218" s="186"/>
      <c r="BI218" s="49"/>
      <c r="BJ218" s="186"/>
      <c r="BK218" s="152">
        <v>42698</v>
      </c>
      <c r="BL218" s="186">
        <v>3.444</v>
      </c>
      <c r="BM218" s="186"/>
      <c r="BN218" s="187"/>
      <c r="BO218" s="152">
        <v>42698</v>
      </c>
      <c r="BP218" s="186">
        <v>3.7880000000000003</v>
      </c>
      <c r="BQ218" s="49"/>
      <c r="BR218" s="186"/>
      <c r="BS218" s="152">
        <v>42698</v>
      </c>
      <c r="BT218" s="186">
        <v>4.5659999999999998</v>
      </c>
      <c r="BU218" s="49"/>
      <c r="BV218" s="186"/>
      <c r="BW218" s="152">
        <v>42698</v>
      </c>
      <c r="BX218" s="186"/>
      <c r="BY218" s="186"/>
      <c r="BZ218" s="187"/>
      <c r="CA218" s="152">
        <v>42698</v>
      </c>
      <c r="CB218" s="186">
        <v>3.8940000000000001</v>
      </c>
      <c r="CC218" s="49"/>
      <c r="CD218" s="187"/>
      <c r="CE218" s="152">
        <v>42698</v>
      </c>
      <c r="CF218" s="186">
        <v>4.5069999999999997</v>
      </c>
      <c r="CG218" s="49"/>
      <c r="CH218" s="186"/>
      <c r="CI218" s="152">
        <v>42698</v>
      </c>
      <c r="CJ218" s="186">
        <v>4.1210000000000004</v>
      </c>
      <c r="CK218" s="186"/>
      <c r="CL218" s="187"/>
      <c r="CM218" s="152">
        <v>42698</v>
      </c>
      <c r="CN218" s="186"/>
      <c r="CO218" s="49"/>
      <c r="CP218" s="186"/>
      <c r="CQ218" s="152">
        <v>42698</v>
      </c>
      <c r="CR218" s="186">
        <v>2.875</v>
      </c>
      <c r="CS218" s="186"/>
      <c r="CT218" s="187"/>
      <c r="CU218" s="152">
        <v>42698</v>
      </c>
      <c r="CV218" s="186">
        <v>3.3940000000000001</v>
      </c>
      <c r="CW218" s="49"/>
      <c r="CX218" s="187"/>
      <c r="CY218" s="152">
        <v>42698</v>
      </c>
      <c r="CZ218" s="186">
        <v>3.6080000000000001</v>
      </c>
      <c r="DA218" s="49"/>
      <c r="DB218" s="186"/>
      <c r="DC218" s="152">
        <v>42698</v>
      </c>
      <c r="DD218" s="186">
        <v>4.0060000000000002</v>
      </c>
      <c r="DE218" s="186"/>
      <c r="DF218" s="190"/>
      <c r="DG218" s="194">
        <v>42698</v>
      </c>
      <c r="DH218" s="247">
        <v>4.2789999999999999</v>
      </c>
      <c r="DI218" s="191"/>
      <c r="DJ218" s="187"/>
      <c r="DK218" s="152">
        <v>42698</v>
      </c>
      <c r="DL218" s="186"/>
      <c r="DM218" s="49"/>
      <c r="DN218" s="186"/>
      <c r="DO218" s="152">
        <v>42698</v>
      </c>
      <c r="DP218" s="186"/>
      <c r="DQ218" s="186"/>
      <c r="DR218" s="187"/>
      <c r="DS218" s="152">
        <v>42698</v>
      </c>
      <c r="DT218" s="186">
        <v>2.5099999999999998</v>
      </c>
      <c r="DU218" s="49"/>
      <c r="DV218" s="187"/>
      <c r="DW218" s="152">
        <v>42698</v>
      </c>
      <c r="DX218" s="186">
        <v>2.9510000000000001</v>
      </c>
      <c r="DY218" s="49"/>
      <c r="DZ218" s="187"/>
      <c r="EA218" s="152">
        <v>42698</v>
      </c>
      <c r="EB218" s="186">
        <v>3.1509999999999998</v>
      </c>
      <c r="EC218" s="49"/>
      <c r="ED218" s="186"/>
      <c r="EE218" s="152">
        <v>42698</v>
      </c>
      <c r="EF218" s="186">
        <v>3.2589999999999999</v>
      </c>
      <c r="EG218" s="186"/>
      <c r="EH218" s="187"/>
      <c r="EI218" s="152">
        <v>42698</v>
      </c>
      <c r="EJ218" s="186">
        <v>3.4050000000000002</v>
      </c>
      <c r="EK218" s="49"/>
      <c r="EL218" s="187"/>
      <c r="EM218" s="152">
        <v>42698</v>
      </c>
      <c r="EN218" s="186">
        <v>3.887</v>
      </c>
      <c r="EO218" s="49"/>
      <c r="EP218" s="187"/>
      <c r="EQ218" s="152">
        <v>42698</v>
      </c>
      <c r="ER218" s="186">
        <v>4.056</v>
      </c>
      <c r="ES218" s="49"/>
      <c r="ET218" s="187"/>
      <c r="EU218" s="152">
        <v>42698</v>
      </c>
      <c r="EV218" s="186">
        <v>4.7960000000000003</v>
      </c>
      <c r="EW218" s="49"/>
      <c r="EX218" s="186"/>
      <c r="EY218" s="152">
        <v>42698</v>
      </c>
      <c r="EZ218" s="63"/>
      <c r="FA218" s="186"/>
      <c r="FB218" s="187"/>
      <c r="FC218" s="152">
        <v>42698</v>
      </c>
      <c r="FD218" s="186"/>
      <c r="FE218" s="49"/>
      <c r="FF218" s="186"/>
      <c r="FG218" s="152">
        <v>42698</v>
      </c>
      <c r="FH218" s="186"/>
      <c r="FI218" s="186"/>
      <c r="FJ218" s="187"/>
      <c r="FK218" s="152">
        <v>42698</v>
      </c>
      <c r="FL218" s="186"/>
      <c r="FM218" s="49"/>
      <c r="FN218" s="186"/>
      <c r="FO218" s="152">
        <v>42698</v>
      </c>
      <c r="FP218" s="186">
        <v>3.3460000000000001</v>
      </c>
      <c r="FQ218" s="186"/>
      <c r="FR218" s="187"/>
      <c r="FS218" s="152">
        <v>42698</v>
      </c>
      <c r="FT218" s="186">
        <v>4.0759999999999996</v>
      </c>
      <c r="FU218" s="186"/>
      <c r="FV218" s="187"/>
      <c r="FW218" s="152">
        <v>42698</v>
      </c>
      <c r="FX218" s="186">
        <v>4.2389999999999999</v>
      </c>
      <c r="FY218" s="186"/>
      <c r="FZ218" s="187"/>
      <c r="GA218" s="152">
        <v>42698</v>
      </c>
      <c r="GB218" s="186">
        <v>4.851</v>
      </c>
      <c r="GC218" s="186"/>
      <c r="GD218" s="187"/>
      <c r="GE218" s="152">
        <v>42698</v>
      </c>
      <c r="GF218" s="186"/>
      <c r="GG218" s="49"/>
      <c r="GH218" s="186"/>
      <c r="GI218" s="152">
        <v>42698</v>
      </c>
      <c r="GJ218" s="186"/>
      <c r="GK218" s="186"/>
      <c r="GL218" s="187"/>
      <c r="GM218" s="152">
        <v>42698</v>
      </c>
      <c r="GN218" s="186"/>
      <c r="GO218" s="49"/>
      <c r="GP218" s="186"/>
      <c r="GQ218" s="152">
        <v>42698</v>
      </c>
      <c r="GR218" s="186">
        <v>2.9649999999999999</v>
      </c>
      <c r="GS218" s="49"/>
      <c r="GT218" s="186"/>
      <c r="GU218" s="152">
        <v>42698</v>
      </c>
      <c r="GV218" s="186">
        <v>3.8420000000000001</v>
      </c>
      <c r="GW218" s="49"/>
      <c r="GX218" s="186"/>
      <c r="GY218" s="152">
        <v>42698</v>
      </c>
      <c r="GZ218" s="186">
        <v>4.1390000000000002</v>
      </c>
      <c r="HA218" s="186"/>
      <c r="HB218" s="187"/>
      <c r="HC218" s="152">
        <v>42698</v>
      </c>
      <c r="HD218" s="186">
        <v>4.37</v>
      </c>
      <c r="HE218" s="49"/>
      <c r="HF218" s="186"/>
      <c r="HG218" s="152">
        <v>42698</v>
      </c>
      <c r="HH218" s="186">
        <v>4.5220000000000002</v>
      </c>
      <c r="HI218" s="49"/>
      <c r="HJ218" s="187"/>
      <c r="HK218" s="152">
        <v>42698</v>
      </c>
      <c r="HL218" s="186">
        <v>5.0789999999999997</v>
      </c>
      <c r="HM218" s="49"/>
      <c r="HN218" s="186"/>
      <c r="HO218" s="152">
        <v>42698</v>
      </c>
      <c r="HP218" s="186"/>
      <c r="HQ218" s="186"/>
      <c r="HR218" s="187"/>
      <c r="HS218" s="152">
        <v>42698</v>
      </c>
      <c r="HT218" s="186">
        <v>3.1059999999999999</v>
      </c>
      <c r="HU218" s="49"/>
      <c r="HV218" s="187"/>
      <c r="HW218" s="152">
        <v>42698</v>
      </c>
      <c r="HX218" s="186">
        <v>4.4359999999999999</v>
      </c>
      <c r="HY218" s="49"/>
      <c r="HZ218" s="186"/>
      <c r="IA218" s="152">
        <v>42698</v>
      </c>
      <c r="IB218" s="186">
        <v>3.6219999999999999</v>
      </c>
      <c r="IC218" s="186"/>
      <c r="ID218" s="187"/>
      <c r="IE218" s="152">
        <v>42698</v>
      </c>
      <c r="IF218" s="186">
        <v>4.242</v>
      </c>
      <c r="IG218" s="49"/>
      <c r="IH218" s="187"/>
      <c r="II218" s="152">
        <v>42698</v>
      </c>
      <c r="IJ218" s="186">
        <v>4.32</v>
      </c>
      <c r="IK218" s="49"/>
    </row>
    <row r="219" spans="2:245" x14ac:dyDescent="0.35">
      <c r="B219" s="187"/>
      <c r="C219" s="152">
        <v>42699</v>
      </c>
      <c r="D219" s="186"/>
      <c r="E219" s="186"/>
      <c r="F219" s="187"/>
      <c r="G219" s="152">
        <v>42699</v>
      </c>
      <c r="H219" s="186"/>
      <c r="I219" s="49"/>
      <c r="J219" s="186"/>
      <c r="K219" s="152">
        <v>42699</v>
      </c>
      <c r="L219" s="186"/>
      <c r="M219" s="49"/>
      <c r="N219" s="187"/>
      <c r="O219" s="152">
        <v>42699</v>
      </c>
      <c r="P219" s="186">
        <v>2.7170000000000001</v>
      </c>
      <c r="Q219" s="49"/>
      <c r="R219" s="186"/>
      <c r="S219" s="152">
        <v>42699</v>
      </c>
      <c r="T219" s="186">
        <v>3.3159999999999998</v>
      </c>
      <c r="U219" s="186"/>
      <c r="V219" s="187"/>
      <c r="W219" s="152">
        <v>42699</v>
      </c>
      <c r="X219" s="186">
        <v>3.7880000000000003</v>
      </c>
      <c r="Y219" s="49"/>
      <c r="Z219" s="186"/>
      <c r="AA219" s="152">
        <v>42699</v>
      </c>
      <c r="AB219" s="186">
        <v>4.1609999999999996</v>
      </c>
      <c r="AC219" s="49"/>
      <c r="AD219" s="186"/>
      <c r="AE219" s="152">
        <v>42699</v>
      </c>
      <c r="AF219" s="186"/>
      <c r="AG219" s="186"/>
      <c r="AH219" s="187"/>
      <c r="AI219" s="152">
        <v>42699</v>
      </c>
      <c r="AJ219" s="186"/>
      <c r="AK219" s="49"/>
      <c r="AL219" s="186"/>
      <c r="AM219" s="152">
        <v>42699</v>
      </c>
      <c r="AN219" s="186"/>
      <c r="AO219" s="49"/>
      <c r="AP219" s="186"/>
      <c r="AQ219" s="152">
        <v>42699</v>
      </c>
      <c r="AR219" s="186">
        <v>3.6589999999999998</v>
      </c>
      <c r="AS219" s="49"/>
      <c r="AT219" s="186"/>
      <c r="AU219" s="152">
        <v>42699</v>
      </c>
      <c r="AV219" s="186">
        <v>3.83</v>
      </c>
      <c r="AW219" s="186"/>
      <c r="AX219" s="187"/>
      <c r="AY219" s="152">
        <v>42699</v>
      </c>
      <c r="AZ219" s="186">
        <v>4.2590000000000003</v>
      </c>
      <c r="BA219" s="49"/>
      <c r="BB219" s="187"/>
      <c r="BC219" s="152">
        <v>42699</v>
      </c>
      <c r="BD219" s="186">
        <v>4.5839999999999996</v>
      </c>
      <c r="BE219" s="49"/>
      <c r="BF219" s="187"/>
      <c r="BG219" s="152">
        <v>42699</v>
      </c>
      <c r="BH219" s="186"/>
      <c r="BI219" s="49"/>
      <c r="BJ219" s="186"/>
      <c r="BK219" s="152">
        <v>42699</v>
      </c>
      <c r="BL219" s="186">
        <v>3.4390000000000001</v>
      </c>
      <c r="BM219" s="186"/>
      <c r="BN219" s="187"/>
      <c r="BO219" s="152">
        <v>42699</v>
      </c>
      <c r="BP219" s="186">
        <v>3.7829999999999999</v>
      </c>
      <c r="BQ219" s="49"/>
      <c r="BR219" s="186"/>
      <c r="BS219" s="152">
        <v>42699</v>
      </c>
      <c r="BT219" s="186">
        <v>4.5679999999999996</v>
      </c>
      <c r="BU219" s="49"/>
      <c r="BV219" s="186"/>
      <c r="BW219" s="152">
        <v>42699</v>
      </c>
      <c r="BX219" s="186"/>
      <c r="BY219" s="186"/>
      <c r="BZ219" s="187"/>
      <c r="CA219" s="152">
        <v>42699</v>
      </c>
      <c r="CB219" s="186">
        <v>3.891</v>
      </c>
      <c r="CC219" s="49"/>
      <c r="CD219" s="187"/>
      <c r="CE219" s="152">
        <v>42699</v>
      </c>
      <c r="CF219" s="186">
        <v>4.5120000000000005</v>
      </c>
      <c r="CG219" s="49"/>
      <c r="CH219" s="186"/>
      <c r="CI219" s="152">
        <v>42699</v>
      </c>
      <c r="CJ219" s="186">
        <v>4.1219999999999999</v>
      </c>
      <c r="CK219" s="186"/>
      <c r="CL219" s="187"/>
      <c r="CM219" s="152">
        <v>42699</v>
      </c>
      <c r="CN219" s="186"/>
      <c r="CO219" s="49"/>
      <c r="CP219" s="186"/>
      <c r="CQ219" s="152">
        <v>42699</v>
      </c>
      <c r="CR219" s="186">
        <v>2.8410000000000002</v>
      </c>
      <c r="CS219" s="186"/>
      <c r="CT219" s="187"/>
      <c r="CU219" s="152">
        <v>42699</v>
      </c>
      <c r="CV219" s="186">
        <v>3.3860000000000001</v>
      </c>
      <c r="CW219" s="49"/>
      <c r="CX219" s="187"/>
      <c r="CY219" s="152">
        <v>42699</v>
      </c>
      <c r="CZ219" s="186">
        <v>3.6139999999999999</v>
      </c>
      <c r="DA219" s="49"/>
      <c r="DB219" s="186"/>
      <c r="DC219" s="152">
        <v>42699</v>
      </c>
      <c r="DD219" s="186">
        <v>4.0019999999999998</v>
      </c>
      <c r="DE219" s="186"/>
      <c r="DF219" s="190"/>
      <c r="DG219" s="194">
        <v>42699</v>
      </c>
      <c r="DH219" s="247">
        <v>4.32</v>
      </c>
      <c r="DI219" s="191"/>
      <c r="DJ219" s="187"/>
      <c r="DK219" s="152">
        <v>42699</v>
      </c>
      <c r="DL219" s="186"/>
      <c r="DM219" s="49"/>
      <c r="DN219" s="186"/>
      <c r="DO219" s="152">
        <v>42699</v>
      </c>
      <c r="DP219" s="186"/>
      <c r="DQ219" s="186"/>
      <c r="DR219" s="187"/>
      <c r="DS219" s="152">
        <v>42699</v>
      </c>
      <c r="DT219" s="186">
        <v>2.4689999999999999</v>
      </c>
      <c r="DU219" s="49"/>
      <c r="DV219" s="187"/>
      <c r="DW219" s="152">
        <v>42699</v>
      </c>
      <c r="DX219" s="186">
        <v>2.944</v>
      </c>
      <c r="DY219" s="49"/>
      <c r="DZ219" s="187"/>
      <c r="EA219" s="152">
        <v>42699</v>
      </c>
      <c r="EB219" s="186">
        <v>3.149</v>
      </c>
      <c r="EC219" s="49"/>
      <c r="ED219" s="186"/>
      <c r="EE219" s="152">
        <v>42699</v>
      </c>
      <c r="EF219" s="186">
        <v>3.2549999999999999</v>
      </c>
      <c r="EG219" s="186"/>
      <c r="EH219" s="187"/>
      <c r="EI219" s="152">
        <v>42699</v>
      </c>
      <c r="EJ219" s="186">
        <v>3.4</v>
      </c>
      <c r="EK219" s="49"/>
      <c r="EL219" s="187"/>
      <c r="EM219" s="152">
        <v>42699</v>
      </c>
      <c r="EN219" s="186">
        <v>3.8879999999999999</v>
      </c>
      <c r="EO219" s="49"/>
      <c r="EP219" s="187"/>
      <c r="EQ219" s="152">
        <v>42699</v>
      </c>
      <c r="ER219" s="186">
        <v>4.0579999999999998</v>
      </c>
      <c r="ES219" s="49"/>
      <c r="ET219" s="187"/>
      <c r="EU219" s="152">
        <v>42699</v>
      </c>
      <c r="EV219" s="186">
        <v>4.8</v>
      </c>
      <c r="EW219" s="49"/>
      <c r="EX219" s="186"/>
      <c r="EY219" s="152">
        <v>42699</v>
      </c>
      <c r="EZ219" s="63"/>
      <c r="FA219" s="186"/>
      <c r="FB219" s="187"/>
      <c r="FC219" s="152">
        <v>42699</v>
      </c>
      <c r="FD219" s="186"/>
      <c r="FE219" s="49"/>
      <c r="FF219" s="186"/>
      <c r="FG219" s="152">
        <v>42699</v>
      </c>
      <c r="FH219" s="186"/>
      <c r="FI219" s="186"/>
      <c r="FJ219" s="187"/>
      <c r="FK219" s="152">
        <v>42699</v>
      </c>
      <c r="FL219" s="186"/>
      <c r="FM219" s="49"/>
      <c r="FN219" s="186"/>
      <c r="FO219" s="152">
        <v>42699</v>
      </c>
      <c r="FP219" s="186">
        <v>3.343</v>
      </c>
      <c r="FQ219" s="186"/>
      <c r="FR219" s="187"/>
      <c r="FS219" s="152">
        <v>42699</v>
      </c>
      <c r="FT219" s="186">
        <v>4.0780000000000003</v>
      </c>
      <c r="FU219" s="186"/>
      <c r="FV219" s="187"/>
      <c r="FW219" s="152">
        <v>42699</v>
      </c>
      <c r="FX219" s="186">
        <v>4.2409999999999997</v>
      </c>
      <c r="FY219" s="186"/>
      <c r="FZ219" s="187"/>
      <c r="GA219" s="152">
        <v>42699</v>
      </c>
      <c r="GB219" s="186">
        <v>4.8529999999999998</v>
      </c>
      <c r="GC219" s="186"/>
      <c r="GD219" s="187"/>
      <c r="GE219" s="152">
        <v>42699</v>
      </c>
      <c r="GF219" s="186"/>
      <c r="GG219" s="49"/>
      <c r="GH219" s="186"/>
      <c r="GI219" s="152">
        <v>42699</v>
      </c>
      <c r="GJ219" s="186"/>
      <c r="GK219" s="186"/>
      <c r="GL219" s="187"/>
      <c r="GM219" s="152">
        <v>42699</v>
      </c>
      <c r="GN219" s="186"/>
      <c r="GO219" s="49"/>
      <c r="GP219" s="186"/>
      <c r="GQ219" s="152">
        <v>42699</v>
      </c>
      <c r="GR219" s="186">
        <v>2.9459999999999997</v>
      </c>
      <c r="GS219" s="49"/>
      <c r="GT219" s="186"/>
      <c r="GU219" s="152">
        <v>42699</v>
      </c>
      <c r="GV219" s="186">
        <v>3.8340000000000001</v>
      </c>
      <c r="GW219" s="49"/>
      <c r="GX219" s="186"/>
      <c r="GY219" s="152">
        <v>42699</v>
      </c>
      <c r="GZ219" s="186">
        <v>4.1379999999999999</v>
      </c>
      <c r="HA219" s="186"/>
      <c r="HB219" s="187"/>
      <c r="HC219" s="152">
        <v>42699</v>
      </c>
      <c r="HD219" s="186">
        <v>4.3680000000000003</v>
      </c>
      <c r="HE219" s="49"/>
      <c r="HF219" s="186"/>
      <c r="HG219" s="152">
        <v>42699</v>
      </c>
      <c r="HH219" s="186">
        <v>4.5190000000000001</v>
      </c>
      <c r="HI219" s="49"/>
      <c r="HJ219" s="187"/>
      <c r="HK219" s="152">
        <v>42699</v>
      </c>
      <c r="HL219" s="186">
        <v>5.085</v>
      </c>
      <c r="HM219" s="49"/>
      <c r="HN219" s="186"/>
      <c r="HO219" s="152">
        <v>42699</v>
      </c>
      <c r="HP219" s="186"/>
      <c r="HQ219" s="186"/>
      <c r="HR219" s="187"/>
      <c r="HS219" s="152">
        <v>42699</v>
      </c>
      <c r="HT219" s="186">
        <v>3.0609999999999999</v>
      </c>
      <c r="HU219" s="49"/>
      <c r="HV219" s="187"/>
      <c r="HW219" s="152">
        <v>42699</v>
      </c>
      <c r="HX219" s="186">
        <v>4.4409999999999998</v>
      </c>
      <c r="HY219" s="49"/>
      <c r="HZ219" s="186"/>
      <c r="IA219" s="152">
        <v>42699</v>
      </c>
      <c r="IB219" s="186">
        <v>3.6179999999999999</v>
      </c>
      <c r="IC219" s="186"/>
      <c r="ID219" s="187"/>
      <c r="IE219" s="152">
        <v>42699</v>
      </c>
      <c r="IF219" s="186">
        <v>4.242</v>
      </c>
      <c r="IG219" s="49"/>
      <c r="IH219" s="187"/>
      <c r="II219" s="152">
        <v>42699</v>
      </c>
      <c r="IJ219" s="186">
        <v>4.3090000000000002</v>
      </c>
      <c r="IK219" s="49"/>
    </row>
    <row r="220" spans="2:245" x14ac:dyDescent="0.35">
      <c r="B220" s="187"/>
      <c r="C220" s="152">
        <v>42702</v>
      </c>
      <c r="D220" s="186"/>
      <c r="E220" s="186"/>
      <c r="F220" s="187"/>
      <c r="G220" s="152">
        <v>42702</v>
      </c>
      <c r="H220" s="186"/>
      <c r="I220" s="49"/>
      <c r="J220" s="186"/>
      <c r="K220" s="152">
        <v>42702</v>
      </c>
      <c r="L220" s="186"/>
      <c r="M220" s="49"/>
      <c r="N220" s="187"/>
      <c r="O220" s="152">
        <v>42702</v>
      </c>
      <c r="P220" s="186">
        <v>2.7</v>
      </c>
      <c r="Q220" s="49"/>
      <c r="R220" s="186"/>
      <c r="S220" s="152">
        <v>42702</v>
      </c>
      <c r="T220" s="186">
        <v>3.2650000000000001</v>
      </c>
      <c r="U220" s="186"/>
      <c r="V220" s="187"/>
      <c r="W220" s="152">
        <v>42702</v>
      </c>
      <c r="X220" s="186">
        <v>3.7170000000000001</v>
      </c>
      <c r="Y220" s="49"/>
      <c r="Z220" s="186"/>
      <c r="AA220" s="152">
        <v>42702</v>
      </c>
      <c r="AB220" s="186">
        <v>4.0880000000000001</v>
      </c>
      <c r="AC220" s="49"/>
      <c r="AD220" s="186"/>
      <c r="AE220" s="152">
        <v>42702</v>
      </c>
      <c r="AF220" s="186"/>
      <c r="AG220" s="186"/>
      <c r="AH220" s="187"/>
      <c r="AI220" s="152">
        <v>42702</v>
      </c>
      <c r="AJ220" s="186"/>
      <c r="AK220" s="49"/>
      <c r="AL220" s="186"/>
      <c r="AM220" s="152">
        <v>42702</v>
      </c>
      <c r="AN220" s="186"/>
      <c r="AO220" s="49"/>
      <c r="AP220" s="186"/>
      <c r="AQ220" s="152">
        <v>42702</v>
      </c>
      <c r="AR220" s="186">
        <v>3.61</v>
      </c>
      <c r="AS220" s="49"/>
      <c r="AT220" s="186"/>
      <c r="AU220" s="152">
        <v>42702</v>
      </c>
      <c r="AV220" s="186">
        <v>3.7789999999999999</v>
      </c>
      <c r="AW220" s="186"/>
      <c r="AX220" s="187"/>
      <c r="AY220" s="152">
        <v>42702</v>
      </c>
      <c r="AZ220" s="186">
        <v>4.2009999999999996</v>
      </c>
      <c r="BA220" s="49"/>
      <c r="BB220" s="187"/>
      <c r="BC220" s="152">
        <v>42702</v>
      </c>
      <c r="BD220" s="186">
        <v>4.508</v>
      </c>
      <c r="BE220" s="49"/>
      <c r="BF220" s="187"/>
      <c r="BG220" s="152">
        <v>42702</v>
      </c>
      <c r="BH220" s="186"/>
      <c r="BI220" s="49"/>
      <c r="BJ220" s="186"/>
      <c r="BK220" s="152">
        <v>42702</v>
      </c>
      <c r="BL220" s="186">
        <v>3.3940000000000001</v>
      </c>
      <c r="BM220" s="186"/>
      <c r="BN220" s="187"/>
      <c r="BO220" s="152">
        <v>42702</v>
      </c>
      <c r="BP220" s="186">
        <v>3.714</v>
      </c>
      <c r="BQ220" s="49"/>
      <c r="BR220" s="186"/>
      <c r="BS220" s="152">
        <v>42702</v>
      </c>
      <c r="BT220" s="186">
        <v>4.4930000000000003</v>
      </c>
      <c r="BU220" s="49"/>
      <c r="BV220" s="186"/>
      <c r="BW220" s="152">
        <v>42702</v>
      </c>
      <c r="BX220" s="186"/>
      <c r="BY220" s="186"/>
      <c r="BZ220" s="187"/>
      <c r="CA220" s="152">
        <v>42702</v>
      </c>
      <c r="CB220" s="186">
        <v>3.835</v>
      </c>
      <c r="CC220" s="49"/>
      <c r="CD220" s="187"/>
      <c r="CE220" s="152">
        <v>42702</v>
      </c>
      <c r="CF220" s="186">
        <v>4.4320000000000004</v>
      </c>
      <c r="CG220" s="49"/>
      <c r="CH220" s="186"/>
      <c r="CI220" s="152">
        <v>42702</v>
      </c>
      <c r="CJ220" s="186">
        <v>4.0620000000000003</v>
      </c>
      <c r="CK220" s="186"/>
      <c r="CL220" s="187"/>
      <c r="CM220" s="152">
        <v>42702</v>
      </c>
      <c r="CN220" s="186"/>
      <c r="CO220" s="49"/>
      <c r="CP220" s="186"/>
      <c r="CQ220" s="152">
        <v>42702</v>
      </c>
      <c r="CR220" s="186">
        <v>2.8639999999999999</v>
      </c>
      <c r="CS220" s="186"/>
      <c r="CT220" s="187"/>
      <c r="CU220" s="152">
        <v>42702</v>
      </c>
      <c r="CV220" s="186">
        <v>3.3570000000000002</v>
      </c>
      <c r="CW220" s="49"/>
      <c r="CX220" s="187"/>
      <c r="CY220" s="152">
        <v>42702</v>
      </c>
      <c r="CZ220" s="186">
        <v>3.589</v>
      </c>
      <c r="DA220" s="49"/>
      <c r="DB220" s="186"/>
      <c r="DC220" s="152">
        <v>42702</v>
      </c>
      <c r="DD220" s="186">
        <v>3.95</v>
      </c>
      <c r="DE220" s="186"/>
      <c r="DF220" s="190"/>
      <c r="DG220" s="194">
        <v>42702</v>
      </c>
      <c r="DH220" s="247">
        <v>4.2320000000000002</v>
      </c>
      <c r="DI220" s="191"/>
      <c r="DJ220" s="187"/>
      <c r="DK220" s="152">
        <v>42702</v>
      </c>
      <c r="DL220" s="186"/>
      <c r="DM220" s="49"/>
      <c r="DN220" s="186"/>
      <c r="DO220" s="152">
        <v>42702</v>
      </c>
      <c r="DP220" s="186"/>
      <c r="DQ220" s="186"/>
      <c r="DR220" s="187"/>
      <c r="DS220" s="152">
        <v>42702</v>
      </c>
      <c r="DT220" s="186">
        <v>2.5049999999999999</v>
      </c>
      <c r="DU220" s="49"/>
      <c r="DV220" s="187"/>
      <c r="DW220" s="152">
        <v>42702</v>
      </c>
      <c r="DX220" s="186">
        <v>2.9020000000000001</v>
      </c>
      <c r="DY220" s="49"/>
      <c r="DZ220" s="187"/>
      <c r="EA220" s="152">
        <v>42702</v>
      </c>
      <c r="EB220" s="186">
        <v>3.0990000000000002</v>
      </c>
      <c r="EC220" s="49"/>
      <c r="ED220" s="186"/>
      <c r="EE220" s="152">
        <v>42702</v>
      </c>
      <c r="EF220" s="186">
        <v>3.2189999999999999</v>
      </c>
      <c r="EG220" s="186"/>
      <c r="EH220" s="187"/>
      <c r="EI220" s="152">
        <v>42702</v>
      </c>
      <c r="EJ220" s="186">
        <v>3.347</v>
      </c>
      <c r="EK220" s="49"/>
      <c r="EL220" s="187"/>
      <c r="EM220" s="152">
        <v>42702</v>
      </c>
      <c r="EN220" s="186">
        <v>3.8170000000000002</v>
      </c>
      <c r="EO220" s="49"/>
      <c r="EP220" s="187"/>
      <c r="EQ220" s="152">
        <v>42702</v>
      </c>
      <c r="ER220" s="186">
        <v>3.984</v>
      </c>
      <c r="ES220" s="49"/>
      <c r="ET220" s="187"/>
      <c r="EU220" s="152">
        <v>42702</v>
      </c>
      <c r="EV220" s="186">
        <v>4.702</v>
      </c>
      <c r="EW220" s="49"/>
      <c r="EX220" s="186"/>
      <c r="EY220" s="152">
        <v>42702</v>
      </c>
      <c r="EZ220" s="63"/>
      <c r="FA220" s="186"/>
      <c r="FB220" s="187"/>
      <c r="FC220" s="152">
        <v>42702</v>
      </c>
      <c r="FD220" s="186"/>
      <c r="FE220" s="49"/>
      <c r="FF220" s="186"/>
      <c r="FG220" s="152">
        <v>42702</v>
      </c>
      <c r="FH220" s="186"/>
      <c r="FI220" s="186"/>
      <c r="FJ220" s="187"/>
      <c r="FK220" s="152">
        <v>42702</v>
      </c>
      <c r="FL220" s="186"/>
      <c r="FM220" s="49"/>
      <c r="FN220" s="186"/>
      <c r="FO220" s="152">
        <v>42702</v>
      </c>
      <c r="FP220" s="186">
        <v>3.2919999999999998</v>
      </c>
      <c r="FQ220" s="186"/>
      <c r="FR220" s="187"/>
      <c r="FS220" s="152">
        <v>42702</v>
      </c>
      <c r="FT220" s="186">
        <v>4.0090000000000003</v>
      </c>
      <c r="FU220" s="186"/>
      <c r="FV220" s="187"/>
      <c r="FW220" s="152">
        <v>42702</v>
      </c>
      <c r="FX220" s="186">
        <v>4.1639999999999997</v>
      </c>
      <c r="FY220" s="186"/>
      <c r="FZ220" s="187"/>
      <c r="GA220" s="152">
        <v>42702</v>
      </c>
      <c r="GB220" s="186">
        <v>4.7480000000000002</v>
      </c>
      <c r="GC220" s="186"/>
      <c r="GD220" s="187"/>
      <c r="GE220" s="152">
        <v>42702</v>
      </c>
      <c r="GF220" s="186"/>
      <c r="GG220" s="49"/>
      <c r="GH220" s="186"/>
      <c r="GI220" s="152">
        <v>42702</v>
      </c>
      <c r="GJ220" s="186"/>
      <c r="GK220" s="186"/>
      <c r="GL220" s="187"/>
      <c r="GM220" s="152">
        <v>42702</v>
      </c>
      <c r="GN220" s="186"/>
      <c r="GO220" s="49"/>
      <c r="GP220" s="186"/>
      <c r="GQ220" s="152">
        <v>42702</v>
      </c>
      <c r="GR220" s="186">
        <v>2.9319999999999999</v>
      </c>
      <c r="GS220" s="49"/>
      <c r="GT220" s="186"/>
      <c r="GU220" s="152">
        <v>42702</v>
      </c>
      <c r="GV220" s="186">
        <v>3.7829999999999999</v>
      </c>
      <c r="GW220" s="49"/>
      <c r="GX220" s="186"/>
      <c r="GY220" s="152">
        <v>42702</v>
      </c>
      <c r="GZ220" s="186">
        <v>4.0750000000000002</v>
      </c>
      <c r="HA220" s="186"/>
      <c r="HB220" s="187"/>
      <c r="HC220" s="152">
        <v>42702</v>
      </c>
      <c r="HD220" s="186">
        <v>4.3</v>
      </c>
      <c r="HE220" s="49"/>
      <c r="HF220" s="186"/>
      <c r="HG220" s="152">
        <v>42702</v>
      </c>
      <c r="HH220" s="186">
        <v>4.4489999999999998</v>
      </c>
      <c r="HI220" s="49"/>
      <c r="HJ220" s="187"/>
      <c r="HK220" s="152">
        <v>42702</v>
      </c>
      <c r="HL220" s="186">
        <v>4.9909999999999997</v>
      </c>
      <c r="HM220" s="49"/>
      <c r="HN220" s="186"/>
      <c r="HO220" s="152">
        <v>42702</v>
      </c>
      <c r="HP220" s="186"/>
      <c r="HQ220" s="186"/>
      <c r="HR220" s="187"/>
      <c r="HS220" s="152">
        <v>42702</v>
      </c>
      <c r="HT220" s="186">
        <v>3.0670000000000002</v>
      </c>
      <c r="HU220" s="49"/>
      <c r="HV220" s="187"/>
      <c r="HW220" s="152">
        <v>42702</v>
      </c>
      <c r="HX220" s="186">
        <v>4.3629999999999995</v>
      </c>
      <c r="HY220" s="49"/>
      <c r="HZ220" s="186"/>
      <c r="IA220" s="152">
        <v>42702</v>
      </c>
      <c r="IB220" s="186">
        <v>3.569</v>
      </c>
      <c r="IC220" s="186"/>
      <c r="ID220" s="187"/>
      <c r="IE220" s="152">
        <v>42702</v>
      </c>
      <c r="IF220" s="186">
        <v>4.1779999999999999</v>
      </c>
      <c r="IG220" s="49"/>
      <c r="IH220" s="187"/>
      <c r="II220" s="152">
        <v>42702</v>
      </c>
      <c r="IJ220" s="186">
        <v>4.25</v>
      </c>
      <c r="IK220" s="49"/>
    </row>
    <row r="221" spans="2:245" x14ac:dyDescent="0.35">
      <c r="B221" s="187"/>
      <c r="C221" s="152">
        <v>42703</v>
      </c>
      <c r="D221" s="186"/>
      <c r="E221" s="186"/>
      <c r="F221" s="187"/>
      <c r="G221" s="152">
        <v>42703</v>
      </c>
      <c r="H221" s="186"/>
      <c r="I221" s="49"/>
      <c r="J221" s="186"/>
      <c r="K221" s="152">
        <v>42703</v>
      </c>
      <c r="L221" s="186"/>
      <c r="M221" s="49"/>
      <c r="N221" s="187"/>
      <c r="O221" s="152">
        <v>42703</v>
      </c>
      <c r="P221" s="186">
        <v>2.702</v>
      </c>
      <c r="Q221" s="49"/>
      <c r="R221" s="186"/>
      <c r="S221" s="152">
        <v>42703</v>
      </c>
      <c r="T221" s="186">
        <v>3.29</v>
      </c>
      <c r="U221" s="186"/>
      <c r="V221" s="187"/>
      <c r="W221" s="152">
        <v>42703</v>
      </c>
      <c r="X221" s="186">
        <v>3.7349999999999999</v>
      </c>
      <c r="Y221" s="49"/>
      <c r="Z221" s="186"/>
      <c r="AA221" s="152">
        <v>42703</v>
      </c>
      <c r="AB221" s="186">
        <v>4.0990000000000002</v>
      </c>
      <c r="AC221" s="49"/>
      <c r="AD221" s="186"/>
      <c r="AE221" s="152">
        <v>42703</v>
      </c>
      <c r="AF221" s="186"/>
      <c r="AG221" s="186"/>
      <c r="AH221" s="187"/>
      <c r="AI221" s="152">
        <v>42703</v>
      </c>
      <c r="AJ221" s="186"/>
      <c r="AK221" s="49"/>
      <c r="AL221" s="186"/>
      <c r="AM221" s="152">
        <v>42703</v>
      </c>
      <c r="AN221" s="186"/>
      <c r="AO221" s="49"/>
      <c r="AP221" s="186"/>
      <c r="AQ221" s="152">
        <v>42703</v>
      </c>
      <c r="AR221" s="186">
        <v>3.633</v>
      </c>
      <c r="AS221" s="49"/>
      <c r="AT221" s="186"/>
      <c r="AU221" s="152">
        <v>42703</v>
      </c>
      <c r="AV221" s="186">
        <v>3.8</v>
      </c>
      <c r="AW221" s="186"/>
      <c r="AX221" s="187"/>
      <c r="AY221" s="152">
        <v>42703</v>
      </c>
      <c r="AZ221" s="186">
        <v>4.2169999999999996</v>
      </c>
      <c r="BA221" s="49"/>
      <c r="BB221" s="187"/>
      <c r="BC221" s="152">
        <v>42703</v>
      </c>
      <c r="BD221" s="186">
        <v>4.5220000000000002</v>
      </c>
      <c r="BE221" s="49"/>
      <c r="BF221" s="187"/>
      <c r="BG221" s="152">
        <v>42703</v>
      </c>
      <c r="BH221" s="186"/>
      <c r="BI221" s="49"/>
      <c r="BJ221" s="186"/>
      <c r="BK221" s="152">
        <v>42703</v>
      </c>
      <c r="BL221" s="186">
        <v>3.42</v>
      </c>
      <c r="BM221" s="186"/>
      <c r="BN221" s="187"/>
      <c r="BO221" s="152">
        <v>42703</v>
      </c>
      <c r="BP221" s="186">
        <v>3.7359999999999998</v>
      </c>
      <c r="BQ221" s="49"/>
      <c r="BR221" s="186"/>
      <c r="BS221" s="152">
        <v>42703</v>
      </c>
      <c r="BT221" s="186">
        <v>4.5060000000000002</v>
      </c>
      <c r="BU221" s="49"/>
      <c r="BV221" s="186"/>
      <c r="BW221" s="152">
        <v>42703</v>
      </c>
      <c r="BX221" s="186"/>
      <c r="BY221" s="186"/>
      <c r="BZ221" s="187"/>
      <c r="CA221" s="152">
        <v>42703</v>
      </c>
      <c r="CB221" s="186">
        <v>3.86</v>
      </c>
      <c r="CC221" s="49"/>
      <c r="CD221" s="187"/>
      <c r="CE221" s="152">
        <v>42703</v>
      </c>
      <c r="CF221" s="186">
        <v>4.4480000000000004</v>
      </c>
      <c r="CG221" s="49"/>
      <c r="CH221" s="186"/>
      <c r="CI221" s="152">
        <v>42703</v>
      </c>
      <c r="CJ221" s="186">
        <v>4.08</v>
      </c>
      <c r="CK221" s="186"/>
      <c r="CL221" s="187"/>
      <c r="CM221" s="152">
        <v>42703</v>
      </c>
      <c r="CN221" s="186"/>
      <c r="CO221" s="49"/>
      <c r="CP221" s="186"/>
      <c r="CQ221" s="152">
        <v>42703</v>
      </c>
      <c r="CR221" s="186">
        <v>2.86</v>
      </c>
      <c r="CS221" s="186"/>
      <c r="CT221" s="187"/>
      <c r="CU221" s="152">
        <v>42703</v>
      </c>
      <c r="CV221" s="186">
        <v>3.3730000000000002</v>
      </c>
      <c r="CW221" s="49"/>
      <c r="CX221" s="187"/>
      <c r="CY221" s="152">
        <v>42703</v>
      </c>
      <c r="CZ221" s="186">
        <v>3.613</v>
      </c>
      <c r="DA221" s="49"/>
      <c r="DB221" s="186"/>
      <c r="DC221" s="152">
        <v>42703</v>
      </c>
      <c r="DD221" s="186">
        <v>3.9710000000000001</v>
      </c>
      <c r="DE221" s="186"/>
      <c r="DF221" s="190"/>
      <c r="DG221" s="194">
        <v>42703</v>
      </c>
      <c r="DH221" s="247">
        <v>4.2720000000000002</v>
      </c>
      <c r="DI221" s="191"/>
      <c r="DJ221" s="187"/>
      <c r="DK221" s="152">
        <v>42703</v>
      </c>
      <c r="DL221" s="186"/>
      <c r="DM221" s="49"/>
      <c r="DN221" s="186"/>
      <c r="DO221" s="152">
        <v>42703</v>
      </c>
      <c r="DP221" s="186"/>
      <c r="DQ221" s="186"/>
      <c r="DR221" s="187"/>
      <c r="DS221" s="152">
        <v>42703</v>
      </c>
      <c r="DT221" s="186">
        <v>2.4969999999999999</v>
      </c>
      <c r="DU221" s="49"/>
      <c r="DV221" s="187"/>
      <c r="DW221" s="152">
        <v>42703</v>
      </c>
      <c r="DX221" s="186">
        <v>2.927</v>
      </c>
      <c r="DY221" s="49"/>
      <c r="DZ221" s="187"/>
      <c r="EA221" s="152">
        <v>42703</v>
      </c>
      <c r="EB221" s="186">
        <v>3.1230000000000002</v>
      </c>
      <c r="EC221" s="49"/>
      <c r="ED221" s="186"/>
      <c r="EE221" s="152">
        <v>42703</v>
      </c>
      <c r="EF221" s="186">
        <v>3.2290000000000001</v>
      </c>
      <c r="EG221" s="186"/>
      <c r="EH221" s="187"/>
      <c r="EI221" s="152">
        <v>42703</v>
      </c>
      <c r="EJ221" s="186">
        <v>3.359</v>
      </c>
      <c r="EK221" s="49"/>
      <c r="EL221" s="187"/>
      <c r="EM221" s="152">
        <v>42703</v>
      </c>
      <c r="EN221" s="186">
        <v>3.823</v>
      </c>
      <c r="EO221" s="49"/>
      <c r="EP221" s="187"/>
      <c r="EQ221" s="152">
        <v>42703</v>
      </c>
      <c r="ER221" s="186">
        <v>3.9950000000000001</v>
      </c>
      <c r="ES221" s="49"/>
      <c r="ET221" s="187"/>
      <c r="EU221" s="152">
        <v>42703</v>
      </c>
      <c r="EV221" s="186">
        <v>4.7130000000000001</v>
      </c>
      <c r="EW221" s="49"/>
      <c r="EX221" s="186"/>
      <c r="EY221" s="152">
        <v>42703</v>
      </c>
      <c r="EZ221" s="63"/>
      <c r="FA221" s="186"/>
      <c r="FB221" s="187"/>
      <c r="FC221" s="152">
        <v>42703</v>
      </c>
      <c r="FD221" s="186"/>
      <c r="FE221" s="49"/>
      <c r="FF221" s="186"/>
      <c r="FG221" s="152">
        <v>42703</v>
      </c>
      <c r="FH221" s="186"/>
      <c r="FI221" s="186"/>
      <c r="FJ221" s="187"/>
      <c r="FK221" s="152">
        <v>42703</v>
      </c>
      <c r="FL221" s="186"/>
      <c r="FM221" s="49"/>
      <c r="FN221" s="186"/>
      <c r="FO221" s="152">
        <v>42703</v>
      </c>
      <c r="FP221" s="186">
        <v>3.3159999999999998</v>
      </c>
      <c r="FQ221" s="186"/>
      <c r="FR221" s="187"/>
      <c r="FS221" s="152">
        <v>42703</v>
      </c>
      <c r="FT221" s="186">
        <v>4.0229999999999997</v>
      </c>
      <c r="FU221" s="186"/>
      <c r="FV221" s="187"/>
      <c r="FW221" s="152">
        <v>42703</v>
      </c>
      <c r="FX221" s="186">
        <v>4.1779999999999999</v>
      </c>
      <c r="FY221" s="186"/>
      <c r="FZ221" s="187"/>
      <c r="GA221" s="152">
        <v>42703</v>
      </c>
      <c r="GB221" s="186">
        <v>4.7629999999999999</v>
      </c>
      <c r="GC221" s="186"/>
      <c r="GD221" s="187"/>
      <c r="GE221" s="152">
        <v>42703</v>
      </c>
      <c r="GF221" s="186"/>
      <c r="GG221" s="49"/>
      <c r="GH221" s="186"/>
      <c r="GI221" s="152">
        <v>42703</v>
      </c>
      <c r="GJ221" s="186"/>
      <c r="GK221" s="186"/>
      <c r="GL221" s="187"/>
      <c r="GM221" s="152">
        <v>42703</v>
      </c>
      <c r="GN221" s="186"/>
      <c r="GO221" s="49"/>
      <c r="GP221" s="186"/>
      <c r="GQ221" s="152">
        <v>42703</v>
      </c>
      <c r="GR221" s="186">
        <v>2.9459999999999997</v>
      </c>
      <c r="GS221" s="49"/>
      <c r="GT221" s="186"/>
      <c r="GU221" s="152">
        <v>42703</v>
      </c>
      <c r="GV221" s="186">
        <v>3.806</v>
      </c>
      <c r="GW221" s="49"/>
      <c r="GX221" s="186"/>
      <c r="GY221" s="152">
        <v>42703</v>
      </c>
      <c r="GZ221" s="186">
        <v>4.093</v>
      </c>
      <c r="HA221" s="186"/>
      <c r="HB221" s="187"/>
      <c r="HC221" s="152">
        <v>42703</v>
      </c>
      <c r="HD221" s="186">
        <v>4.3150000000000004</v>
      </c>
      <c r="HE221" s="49"/>
      <c r="HF221" s="186"/>
      <c r="HG221" s="152">
        <v>42703</v>
      </c>
      <c r="HH221" s="186">
        <v>4.4619999999999997</v>
      </c>
      <c r="HI221" s="49"/>
      <c r="HJ221" s="187"/>
      <c r="HK221" s="152">
        <v>42703</v>
      </c>
      <c r="HL221" s="186">
        <v>5.0060000000000002</v>
      </c>
      <c r="HM221" s="49"/>
      <c r="HN221" s="186"/>
      <c r="HO221" s="152">
        <v>42703</v>
      </c>
      <c r="HP221" s="186"/>
      <c r="HQ221" s="186"/>
      <c r="HR221" s="187"/>
      <c r="HS221" s="152">
        <v>42703</v>
      </c>
      <c r="HT221" s="186">
        <v>2.9990000000000001</v>
      </c>
      <c r="HU221" s="49"/>
      <c r="HV221" s="187"/>
      <c r="HW221" s="152">
        <v>42703</v>
      </c>
      <c r="HX221" s="186">
        <v>4.3810000000000002</v>
      </c>
      <c r="HY221" s="49"/>
      <c r="HZ221" s="186"/>
      <c r="IA221" s="152">
        <v>42703</v>
      </c>
      <c r="IB221" s="186">
        <v>3.5910000000000002</v>
      </c>
      <c r="IC221" s="186"/>
      <c r="ID221" s="187"/>
      <c r="IE221" s="152">
        <v>42703</v>
      </c>
      <c r="IF221" s="186">
        <v>4.194</v>
      </c>
      <c r="IG221" s="49"/>
      <c r="IH221" s="187"/>
      <c r="II221" s="152">
        <v>42703</v>
      </c>
      <c r="IJ221" s="186">
        <v>4.2629999999999999</v>
      </c>
      <c r="IK221" s="49"/>
    </row>
    <row r="222" spans="2:245" x14ac:dyDescent="0.35">
      <c r="B222" s="187"/>
      <c r="C222" s="152">
        <v>42704</v>
      </c>
      <c r="D222" s="186"/>
      <c r="E222" s="186"/>
      <c r="F222" s="187"/>
      <c r="G222" s="152">
        <v>42704</v>
      </c>
      <c r="H222" s="186"/>
      <c r="I222" s="49"/>
      <c r="J222" s="186"/>
      <c r="K222" s="152">
        <v>42704</v>
      </c>
      <c r="L222" s="186"/>
      <c r="M222" s="49"/>
      <c r="N222" s="187"/>
      <c r="O222" s="152">
        <v>42704</v>
      </c>
      <c r="P222" s="186">
        <v>2.7109999999999999</v>
      </c>
      <c r="Q222" s="49"/>
      <c r="R222" s="186"/>
      <c r="S222" s="152">
        <v>42704</v>
      </c>
      <c r="T222" s="186">
        <v>3.323</v>
      </c>
      <c r="U222" s="186"/>
      <c r="V222" s="187"/>
      <c r="W222" s="152">
        <v>42704</v>
      </c>
      <c r="X222" s="186">
        <v>3.7930000000000001</v>
      </c>
      <c r="Y222" s="49"/>
      <c r="Z222" s="186"/>
      <c r="AA222" s="152">
        <v>42704</v>
      </c>
      <c r="AB222" s="186">
        <v>4.1459999999999999</v>
      </c>
      <c r="AC222" s="49"/>
      <c r="AD222" s="186"/>
      <c r="AE222" s="152">
        <v>42704</v>
      </c>
      <c r="AF222" s="186"/>
      <c r="AG222" s="186"/>
      <c r="AH222" s="187"/>
      <c r="AI222" s="152">
        <v>42704</v>
      </c>
      <c r="AJ222" s="186"/>
      <c r="AK222" s="49"/>
      <c r="AL222" s="186"/>
      <c r="AM222" s="152">
        <v>42704</v>
      </c>
      <c r="AN222" s="186"/>
      <c r="AO222" s="49"/>
      <c r="AP222" s="186"/>
      <c r="AQ222" s="152">
        <v>42704</v>
      </c>
      <c r="AR222" s="186">
        <v>3.6680000000000001</v>
      </c>
      <c r="AS222" s="49"/>
      <c r="AT222" s="186"/>
      <c r="AU222" s="152">
        <v>42704</v>
      </c>
      <c r="AV222" s="186">
        <v>3.8420000000000001</v>
      </c>
      <c r="AW222" s="186"/>
      <c r="AX222" s="187"/>
      <c r="AY222" s="152">
        <v>42704</v>
      </c>
      <c r="AZ222" s="186">
        <v>4.266</v>
      </c>
      <c r="BA222" s="49"/>
      <c r="BB222" s="187"/>
      <c r="BC222" s="152">
        <v>42704</v>
      </c>
      <c r="BD222" s="186">
        <v>4.5890000000000004</v>
      </c>
      <c r="BE222" s="49"/>
      <c r="BF222" s="187"/>
      <c r="BG222" s="152">
        <v>42704</v>
      </c>
      <c r="BH222" s="186"/>
      <c r="BI222" s="49"/>
      <c r="BJ222" s="186"/>
      <c r="BK222" s="152">
        <v>42704</v>
      </c>
      <c r="BL222" s="186">
        <v>3.448</v>
      </c>
      <c r="BM222" s="186"/>
      <c r="BN222" s="187"/>
      <c r="BO222" s="152">
        <v>42704</v>
      </c>
      <c r="BP222" s="186">
        <v>3.7749999999999999</v>
      </c>
      <c r="BQ222" s="49"/>
      <c r="BR222" s="186"/>
      <c r="BS222" s="152">
        <v>42704</v>
      </c>
      <c r="BT222" s="186">
        <v>4.5750000000000002</v>
      </c>
      <c r="BU222" s="49"/>
      <c r="BV222" s="186"/>
      <c r="BW222" s="152">
        <v>42704</v>
      </c>
      <c r="BX222" s="186"/>
      <c r="BY222" s="186"/>
      <c r="BZ222" s="187"/>
      <c r="CA222" s="152">
        <v>42704</v>
      </c>
      <c r="CB222" s="186">
        <v>3.9020000000000001</v>
      </c>
      <c r="CC222" s="49"/>
      <c r="CD222" s="187"/>
      <c r="CE222" s="152">
        <v>42704</v>
      </c>
      <c r="CF222" s="186">
        <v>4.5120000000000005</v>
      </c>
      <c r="CG222" s="49"/>
      <c r="CH222" s="186"/>
      <c r="CI222" s="152">
        <v>42704</v>
      </c>
      <c r="CJ222" s="186">
        <v>4.1180000000000003</v>
      </c>
      <c r="CK222" s="186"/>
      <c r="CL222" s="187"/>
      <c r="CM222" s="152">
        <v>42704</v>
      </c>
      <c r="CN222" s="186"/>
      <c r="CO222" s="49"/>
      <c r="CP222" s="186"/>
      <c r="CQ222" s="152">
        <v>42704</v>
      </c>
      <c r="CR222" s="186">
        <v>2.9079999999999999</v>
      </c>
      <c r="CS222" s="186"/>
      <c r="CT222" s="187"/>
      <c r="CU222" s="152">
        <v>42704</v>
      </c>
      <c r="CV222" s="186">
        <v>3.3970000000000002</v>
      </c>
      <c r="CW222" s="49"/>
      <c r="CX222" s="187"/>
      <c r="CY222" s="152">
        <v>42704</v>
      </c>
      <c r="CZ222" s="186">
        <v>3.6440000000000001</v>
      </c>
      <c r="DA222" s="49"/>
      <c r="DB222" s="186"/>
      <c r="DC222" s="152">
        <v>42704</v>
      </c>
      <c r="DD222" s="186">
        <v>4.0129999999999999</v>
      </c>
      <c r="DE222" s="186"/>
      <c r="DF222" s="190"/>
      <c r="DG222" s="194">
        <v>42704</v>
      </c>
      <c r="DH222" s="247">
        <v>4.2930000000000001</v>
      </c>
      <c r="DI222" s="191"/>
      <c r="DJ222" s="187"/>
      <c r="DK222" s="152">
        <v>42704</v>
      </c>
      <c r="DL222" s="186"/>
      <c r="DM222" s="49"/>
      <c r="DN222" s="186"/>
      <c r="DO222" s="152">
        <v>42704</v>
      </c>
      <c r="DP222" s="186"/>
      <c r="DQ222" s="186"/>
      <c r="DR222" s="187"/>
      <c r="DS222" s="152">
        <v>42704</v>
      </c>
      <c r="DT222" s="186">
        <v>2.4689999999999999</v>
      </c>
      <c r="DU222" s="49"/>
      <c r="DV222" s="187"/>
      <c r="DW222" s="152">
        <v>42704</v>
      </c>
      <c r="DX222" s="186">
        <v>2.9539999999999997</v>
      </c>
      <c r="DY222" s="49"/>
      <c r="DZ222" s="187"/>
      <c r="EA222" s="152">
        <v>42704</v>
      </c>
      <c r="EB222" s="186">
        <v>3.1629999999999998</v>
      </c>
      <c r="EC222" s="49"/>
      <c r="ED222" s="186"/>
      <c r="EE222" s="152">
        <v>42704</v>
      </c>
      <c r="EF222" s="186">
        <v>3.2650000000000001</v>
      </c>
      <c r="EG222" s="186"/>
      <c r="EH222" s="187"/>
      <c r="EI222" s="152">
        <v>42704</v>
      </c>
      <c r="EJ222" s="186">
        <v>3.4079999999999999</v>
      </c>
      <c r="EK222" s="49"/>
      <c r="EL222" s="187"/>
      <c r="EM222" s="152">
        <v>42704</v>
      </c>
      <c r="EN222" s="186">
        <v>3.8740000000000001</v>
      </c>
      <c r="EO222" s="49"/>
      <c r="EP222" s="187"/>
      <c r="EQ222" s="152">
        <v>42704</v>
      </c>
      <c r="ER222" s="186">
        <v>4.0620000000000003</v>
      </c>
      <c r="ES222" s="49"/>
      <c r="ET222" s="187"/>
      <c r="EU222" s="152">
        <v>42704</v>
      </c>
      <c r="EV222" s="186">
        <v>4.7869999999999999</v>
      </c>
      <c r="EW222" s="49"/>
      <c r="EX222" s="186"/>
      <c r="EY222" s="152">
        <v>42704</v>
      </c>
      <c r="EZ222" s="63"/>
      <c r="FA222" s="186"/>
      <c r="FB222" s="187"/>
      <c r="FC222" s="152">
        <v>42704</v>
      </c>
      <c r="FD222" s="186"/>
      <c r="FE222" s="49"/>
      <c r="FF222" s="186"/>
      <c r="FG222" s="152">
        <v>42704</v>
      </c>
      <c r="FH222" s="186"/>
      <c r="FI222" s="186"/>
      <c r="FJ222" s="187"/>
      <c r="FK222" s="152">
        <v>42704</v>
      </c>
      <c r="FL222" s="186"/>
      <c r="FM222" s="49"/>
      <c r="FN222" s="186"/>
      <c r="FO222" s="152">
        <v>42704</v>
      </c>
      <c r="FP222" s="186">
        <v>3.3529999999999998</v>
      </c>
      <c r="FQ222" s="186"/>
      <c r="FR222" s="187"/>
      <c r="FS222" s="152">
        <v>42704</v>
      </c>
      <c r="FT222" s="186">
        <v>4.0819999999999999</v>
      </c>
      <c r="FU222" s="186"/>
      <c r="FV222" s="187"/>
      <c r="FW222" s="152">
        <v>42704</v>
      </c>
      <c r="FX222" s="186">
        <v>4.2450000000000001</v>
      </c>
      <c r="FY222" s="186"/>
      <c r="FZ222" s="187"/>
      <c r="GA222" s="152">
        <v>42704</v>
      </c>
      <c r="GB222" s="186">
        <v>4.819</v>
      </c>
      <c r="GC222" s="186"/>
      <c r="GD222" s="187"/>
      <c r="GE222" s="152">
        <v>42704</v>
      </c>
      <c r="GF222" s="186"/>
      <c r="GG222" s="49"/>
      <c r="GH222" s="186"/>
      <c r="GI222" s="152">
        <v>42704</v>
      </c>
      <c r="GJ222" s="186"/>
      <c r="GK222" s="186"/>
      <c r="GL222" s="187"/>
      <c r="GM222" s="152">
        <v>42704</v>
      </c>
      <c r="GN222" s="186"/>
      <c r="GO222" s="49"/>
      <c r="GP222" s="186"/>
      <c r="GQ222" s="152">
        <v>42704</v>
      </c>
      <c r="GR222" s="186">
        <v>2.9630000000000001</v>
      </c>
      <c r="GS222" s="49"/>
      <c r="GT222" s="186"/>
      <c r="GU222" s="152">
        <v>42704</v>
      </c>
      <c r="GV222" s="186">
        <v>3.8369999999999997</v>
      </c>
      <c r="GW222" s="49"/>
      <c r="GX222" s="186"/>
      <c r="GY222" s="152">
        <v>42704</v>
      </c>
      <c r="GZ222" s="186">
        <v>4.1379999999999999</v>
      </c>
      <c r="HA222" s="186"/>
      <c r="HB222" s="187"/>
      <c r="HC222" s="152">
        <v>42704</v>
      </c>
      <c r="HD222" s="186">
        <v>4.3689999999999998</v>
      </c>
      <c r="HE222" s="49"/>
      <c r="HF222" s="186"/>
      <c r="HG222" s="152">
        <v>42704</v>
      </c>
      <c r="HH222" s="186">
        <v>4.5209999999999999</v>
      </c>
      <c r="HI222" s="49"/>
      <c r="HJ222" s="187"/>
      <c r="HK222" s="152">
        <v>42704</v>
      </c>
      <c r="HL222" s="186">
        <v>5.0789999999999997</v>
      </c>
      <c r="HM222" s="49"/>
      <c r="HN222" s="186"/>
      <c r="HO222" s="152">
        <v>42704</v>
      </c>
      <c r="HP222" s="186"/>
      <c r="HQ222" s="186"/>
      <c r="HR222" s="187"/>
      <c r="HS222" s="152">
        <v>42704</v>
      </c>
      <c r="HT222" s="186">
        <v>3.0369999999999999</v>
      </c>
      <c r="HU222" s="49"/>
      <c r="HV222" s="187"/>
      <c r="HW222" s="152">
        <v>42704</v>
      </c>
      <c r="HX222" s="186">
        <v>4.444</v>
      </c>
      <c r="HY222" s="49"/>
      <c r="HZ222" s="186"/>
      <c r="IA222" s="152">
        <v>42704</v>
      </c>
      <c r="IB222" s="186">
        <v>3.6269999999999998</v>
      </c>
      <c r="IC222" s="186"/>
      <c r="ID222" s="187"/>
      <c r="IE222" s="152">
        <v>42704</v>
      </c>
      <c r="IF222" s="186">
        <v>4.2379999999999995</v>
      </c>
      <c r="IG222" s="49"/>
      <c r="IH222" s="187"/>
      <c r="II222" s="152">
        <v>42704</v>
      </c>
      <c r="IJ222" s="186">
        <v>4.2869999999999999</v>
      </c>
      <c r="IK222" s="49"/>
    </row>
    <row r="223" spans="2:245" x14ac:dyDescent="0.35">
      <c r="B223" s="187"/>
      <c r="C223" s="152">
        <v>42705</v>
      </c>
      <c r="D223" s="186"/>
      <c r="E223" s="186"/>
      <c r="F223" s="187"/>
      <c r="G223" s="152">
        <v>42705</v>
      </c>
      <c r="H223" s="186"/>
      <c r="I223" s="49"/>
      <c r="J223" s="186"/>
      <c r="K223" s="152">
        <v>42705</v>
      </c>
      <c r="L223" s="186"/>
      <c r="M223" s="49"/>
      <c r="N223" s="187"/>
      <c r="O223" s="152">
        <v>42705</v>
      </c>
      <c r="P223" s="186">
        <v>2.7480000000000002</v>
      </c>
      <c r="Q223" s="49"/>
      <c r="R223" s="186"/>
      <c r="S223" s="152">
        <v>42705</v>
      </c>
      <c r="T223" s="186">
        <v>3.3540000000000001</v>
      </c>
      <c r="U223" s="186"/>
      <c r="V223" s="187"/>
      <c r="W223" s="152">
        <v>42705</v>
      </c>
      <c r="X223" s="186">
        <v>3.835</v>
      </c>
      <c r="Y223" s="49"/>
      <c r="Z223" s="186"/>
      <c r="AA223" s="152">
        <v>42705</v>
      </c>
      <c r="AB223" s="186">
        <v>4.1989999999999998</v>
      </c>
      <c r="AC223" s="49"/>
      <c r="AD223" s="186"/>
      <c r="AE223" s="152">
        <v>42705</v>
      </c>
      <c r="AF223" s="186"/>
      <c r="AG223" s="186"/>
      <c r="AH223" s="187"/>
      <c r="AI223" s="152">
        <v>42705</v>
      </c>
      <c r="AJ223" s="186"/>
      <c r="AK223" s="49"/>
      <c r="AL223" s="186"/>
      <c r="AM223" s="152">
        <v>42705</v>
      </c>
      <c r="AN223" s="186"/>
      <c r="AO223" s="49"/>
      <c r="AP223" s="186"/>
      <c r="AQ223" s="152">
        <v>42705</v>
      </c>
      <c r="AR223" s="186">
        <v>3.6930000000000001</v>
      </c>
      <c r="AS223" s="49"/>
      <c r="AT223" s="186"/>
      <c r="AU223" s="152">
        <v>42705</v>
      </c>
      <c r="AV223" s="186">
        <v>3.871</v>
      </c>
      <c r="AW223" s="186"/>
      <c r="AX223" s="187"/>
      <c r="AY223" s="152">
        <v>42705</v>
      </c>
      <c r="AZ223" s="186">
        <v>4.3</v>
      </c>
      <c r="BA223" s="49"/>
      <c r="BB223" s="187"/>
      <c r="BC223" s="152">
        <v>42705</v>
      </c>
      <c r="BD223" s="186">
        <v>4.6479999999999997</v>
      </c>
      <c r="BE223" s="49"/>
      <c r="BF223" s="187"/>
      <c r="BG223" s="152">
        <v>42705</v>
      </c>
      <c r="BH223" s="186"/>
      <c r="BI223" s="49"/>
      <c r="BJ223" s="186"/>
      <c r="BK223" s="152">
        <v>42705</v>
      </c>
      <c r="BL223" s="186">
        <v>3.4660000000000002</v>
      </c>
      <c r="BM223" s="186"/>
      <c r="BN223" s="187"/>
      <c r="BO223" s="152">
        <v>42705</v>
      </c>
      <c r="BP223" s="186">
        <v>3.8010000000000002</v>
      </c>
      <c r="BQ223" s="49"/>
      <c r="BR223" s="186"/>
      <c r="BS223" s="152">
        <v>42705</v>
      </c>
      <c r="BT223" s="186">
        <v>4.6310000000000002</v>
      </c>
      <c r="BU223" s="49"/>
      <c r="BV223" s="186"/>
      <c r="BW223" s="152">
        <v>42705</v>
      </c>
      <c r="BX223" s="186"/>
      <c r="BY223" s="186"/>
      <c r="BZ223" s="187"/>
      <c r="CA223" s="152">
        <v>42705</v>
      </c>
      <c r="CB223" s="186">
        <v>3.9329999999999998</v>
      </c>
      <c r="CC223" s="49"/>
      <c r="CD223" s="187"/>
      <c r="CE223" s="152">
        <v>42705</v>
      </c>
      <c r="CF223" s="186">
        <v>4.5640000000000001</v>
      </c>
      <c r="CG223" s="49"/>
      <c r="CH223" s="186"/>
      <c r="CI223" s="152">
        <v>42705</v>
      </c>
      <c r="CJ223" s="186">
        <v>4.1520000000000001</v>
      </c>
      <c r="CK223" s="186"/>
      <c r="CL223" s="187"/>
      <c r="CM223" s="152">
        <v>42705</v>
      </c>
      <c r="CN223" s="186"/>
      <c r="CO223" s="49"/>
      <c r="CP223" s="186"/>
      <c r="CQ223" s="152">
        <v>42705</v>
      </c>
      <c r="CR223" s="186">
        <v>2.88</v>
      </c>
      <c r="CS223" s="186"/>
      <c r="CT223" s="187"/>
      <c r="CU223" s="152">
        <v>42705</v>
      </c>
      <c r="CV223" s="186">
        <v>3.4089999999999998</v>
      </c>
      <c r="CW223" s="49"/>
      <c r="CX223" s="187"/>
      <c r="CY223" s="152">
        <v>42705</v>
      </c>
      <c r="CZ223" s="186">
        <v>3.661</v>
      </c>
      <c r="DA223" s="49"/>
      <c r="DB223" s="186"/>
      <c r="DC223" s="152">
        <v>42705</v>
      </c>
      <c r="DD223" s="186">
        <v>4.0419999999999998</v>
      </c>
      <c r="DE223" s="186"/>
      <c r="DF223" s="190"/>
      <c r="DG223" s="194">
        <v>42705</v>
      </c>
      <c r="DH223" s="247">
        <v>4.3239999999999998</v>
      </c>
      <c r="DI223" s="191"/>
      <c r="DJ223" s="187"/>
      <c r="DK223" s="152">
        <v>42705</v>
      </c>
      <c r="DL223" s="186"/>
      <c r="DM223" s="49"/>
      <c r="DN223" s="186"/>
      <c r="DO223" s="152">
        <v>42705</v>
      </c>
      <c r="DP223" s="186"/>
      <c r="DQ223" s="186"/>
      <c r="DR223" s="187"/>
      <c r="DS223" s="152">
        <v>42705</v>
      </c>
      <c r="DT223" s="186">
        <v>2.504</v>
      </c>
      <c r="DU223" s="49"/>
      <c r="DV223" s="187"/>
      <c r="DW223" s="152">
        <v>42705</v>
      </c>
      <c r="DX223" s="186">
        <v>2.9699999999999998</v>
      </c>
      <c r="DY223" s="49"/>
      <c r="DZ223" s="187"/>
      <c r="EA223" s="152">
        <v>42705</v>
      </c>
      <c r="EB223" s="186">
        <v>3.18</v>
      </c>
      <c r="EC223" s="49"/>
      <c r="ED223" s="186"/>
      <c r="EE223" s="152">
        <v>42705</v>
      </c>
      <c r="EF223" s="186">
        <v>3.29</v>
      </c>
      <c r="EG223" s="186"/>
      <c r="EH223" s="187"/>
      <c r="EI223" s="152">
        <v>42705</v>
      </c>
      <c r="EJ223" s="186">
        <v>3.4340000000000002</v>
      </c>
      <c r="EK223" s="49"/>
      <c r="EL223" s="187"/>
      <c r="EM223" s="152">
        <v>42705</v>
      </c>
      <c r="EN223" s="186">
        <v>3.948</v>
      </c>
      <c r="EO223" s="49"/>
      <c r="EP223" s="187"/>
      <c r="EQ223" s="152">
        <v>42705</v>
      </c>
      <c r="ER223" s="186">
        <v>4.1210000000000004</v>
      </c>
      <c r="ES223" s="49"/>
      <c r="ET223" s="187"/>
      <c r="EU223" s="152">
        <v>42705</v>
      </c>
      <c r="EV223" s="186">
        <v>4.8860000000000001</v>
      </c>
      <c r="EW223" s="49"/>
      <c r="EX223" s="186"/>
      <c r="EY223" s="152">
        <v>42705</v>
      </c>
      <c r="EZ223" s="63"/>
      <c r="FA223" s="186"/>
      <c r="FB223" s="187"/>
      <c r="FC223" s="152">
        <v>42705</v>
      </c>
      <c r="FD223" s="186"/>
      <c r="FE223" s="49"/>
      <c r="FF223" s="186"/>
      <c r="FG223" s="152">
        <v>42705</v>
      </c>
      <c r="FH223" s="186"/>
      <c r="FI223" s="186"/>
      <c r="FJ223" s="187"/>
      <c r="FK223" s="152">
        <v>42705</v>
      </c>
      <c r="FL223" s="186"/>
      <c r="FM223" s="49"/>
      <c r="FN223" s="186"/>
      <c r="FO223" s="152">
        <v>42705</v>
      </c>
      <c r="FP223" s="186">
        <v>3.3759999999999999</v>
      </c>
      <c r="FQ223" s="186"/>
      <c r="FR223" s="187"/>
      <c r="FS223" s="152">
        <v>42705</v>
      </c>
      <c r="FT223" s="186">
        <v>4.133</v>
      </c>
      <c r="FU223" s="186"/>
      <c r="FV223" s="187"/>
      <c r="FW223" s="152">
        <v>42705</v>
      </c>
      <c r="FX223" s="186">
        <v>4.298</v>
      </c>
      <c r="FY223" s="186"/>
      <c r="FZ223" s="187"/>
      <c r="GA223" s="152">
        <v>42705</v>
      </c>
      <c r="GB223" s="186">
        <v>4.907</v>
      </c>
      <c r="GC223" s="186"/>
      <c r="GD223" s="187"/>
      <c r="GE223" s="152">
        <v>42705</v>
      </c>
      <c r="GF223" s="186"/>
      <c r="GG223" s="49"/>
      <c r="GH223" s="186"/>
      <c r="GI223" s="152">
        <v>42705</v>
      </c>
      <c r="GJ223" s="186"/>
      <c r="GK223" s="186"/>
      <c r="GL223" s="187"/>
      <c r="GM223" s="152">
        <v>42705</v>
      </c>
      <c r="GN223" s="186"/>
      <c r="GO223" s="49"/>
      <c r="GP223" s="186"/>
      <c r="GQ223" s="152">
        <v>42705</v>
      </c>
      <c r="GR223" s="186">
        <v>2.9550000000000001</v>
      </c>
      <c r="GS223" s="49"/>
      <c r="GT223" s="186"/>
      <c r="GU223" s="152">
        <v>42705</v>
      </c>
      <c r="GV223" s="186">
        <v>3.883</v>
      </c>
      <c r="GW223" s="49"/>
      <c r="GX223" s="186"/>
      <c r="GY223" s="152">
        <v>42705</v>
      </c>
      <c r="GZ223" s="186">
        <v>4.1849999999999996</v>
      </c>
      <c r="HA223" s="186"/>
      <c r="HB223" s="187"/>
      <c r="HC223" s="152">
        <v>42705</v>
      </c>
      <c r="HD223" s="186">
        <v>4.4169999999999998</v>
      </c>
      <c r="HE223" s="49"/>
      <c r="HF223" s="186"/>
      <c r="HG223" s="152">
        <v>42705</v>
      </c>
      <c r="HH223" s="186">
        <v>4.5659999999999998</v>
      </c>
      <c r="HI223" s="49"/>
      <c r="HJ223" s="187"/>
      <c r="HK223" s="152">
        <v>42705</v>
      </c>
      <c r="HL223" s="186">
        <v>5.1609999999999996</v>
      </c>
      <c r="HM223" s="49"/>
      <c r="HN223" s="186"/>
      <c r="HO223" s="152">
        <v>42705</v>
      </c>
      <c r="HP223" s="186"/>
      <c r="HQ223" s="186"/>
      <c r="HR223" s="187"/>
      <c r="HS223" s="152">
        <v>42705</v>
      </c>
      <c r="HT223" s="186">
        <v>3.0209999999999999</v>
      </c>
      <c r="HU223" s="49"/>
      <c r="HV223" s="187"/>
      <c r="HW223" s="152">
        <v>42705</v>
      </c>
      <c r="HX223" s="186">
        <v>4.4909999999999997</v>
      </c>
      <c r="HY223" s="49"/>
      <c r="HZ223" s="186"/>
      <c r="IA223" s="152">
        <v>42705</v>
      </c>
      <c r="IB223" s="186">
        <v>3.65</v>
      </c>
      <c r="IC223" s="186"/>
      <c r="ID223" s="187"/>
      <c r="IE223" s="152">
        <v>42705</v>
      </c>
      <c r="IF223" s="186">
        <v>4.2830000000000004</v>
      </c>
      <c r="IG223" s="49"/>
      <c r="IH223" s="187"/>
      <c r="II223" s="152">
        <v>42705</v>
      </c>
      <c r="IJ223" s="186">
        <v>4.33</v>
      </c>
      <c r="IK223" s="49"/>
    </row>
    <row r="224" spans="2:245" x14ac:dyDescent="0.35">
      <c r="B224" s="187"/>
      <c r="C224" s="152">
        <v>42706</v>
      </c>
      <c r="D224" s="186"/>
      <c r="E224" s="186"/>
      <c r="F224" s="187"/>
      <c r="G224" s="152">
        <v>42706</v>
      </c>
      <c r="H224" s="186"/>
      <c r="I224" s="49"/>
      <c r="J224" s="186"/>
      <c r="K224" s="152">
        <v>42706</v>
      </c>
      <c r="L224" s="186"/>
      <c r="M224" s="49"/>
      <c r="N224" s="187"/>
      <c r="O224" s="152">
        <v>42706</v>
      </c>
      <c r="P224" s="186">
        <v>2.7359999999999998</v>
      </c>
      <c r="Q224" s="49"/>
      <c r="R224" s="186"/>
      <c r="S224" s="152">
        <v>42706</v>
      </c>
      <c r="T224" s="186">
        <v>3.3479999999999999</v>
      </c>
      <c r="U224" s="186"/>
      <c r="V224" s="187"/>
      <c r="W224" s="152">
        <v>42706</v>
      </c>
      <c r="X224" s="186">
        <v>3.8340000000000001</v>
      </c>
      <c r="Y224" s="49"/>
      <c r="Z224" s="186"/>
      <c r="AA224" s="152">
        <v>42706</v>
      </c>
      <c r="AB224" s="186">
        <v>4.1959999999999997</v>
      </c>
      <c r="AC224" s="49"/>
      <c r="AD224" s="186"/>
      <c r="AE224" s="152">
        <v>42706</v>
      </c>
      <c r="AF224" s="186"/>
      <c r="AG224" s="186"/>
      <c r="AH224" s="187"/>
      <c r="AI224" s="152">
        <v>42706</v>
      </c>
      <c r="AJ224" s="186"/>
      <c r="AK224" s="49"/>
      <c r="AL224" s="186"/>
      <c r="AM224" s="152">
        <v>42706</v>
      </c>
      <c r="AN224" s="186"/>
      <c r="AO224" s="49"/>
      <c r="AP224" s="186"/>
      <c r="AQ224" s="152">
        <v>42706</v>
      </c>
      <c r="AR224" s="186">
        <v>3.6890000000000001</v>
      </c>
      <c r="AS224" s="49"/>
      <c r="AT224" s="186"/>
      <c r="AU224" s="152">
        <v>42706</v>
      </c>
      <c r="AV224" s="186">
        <v>3.8689999999999998</v>
      </c>
      <c r="AW224" s="186"/>
      <c r="AX224" s="187"/>
      <c r="AY224" s="152">
        <v>42706</v>
      </c>
      <c r="AZ224" s="186">
        <v>4.3</v>
      </c>
      <c r="BA224" s="49"/>
      <c r="BB224" s="187"/>
      <c r="BC224" s="152">
        <v>42706</v>
      </c>
      <c r="BD224" s="186">
        <v>4.6440000000000001</v>
      </c>
      <c r="BE224" s="49"/>
      <c r="BF224" s="187"/>
      <c r="BG224" s="152">
        <v>42706</v>
      </c>
      <c r="BH224" s="186"/>
      <c r="BI224" s="49"/>
      <c r="BJ224" s="186"/>
      <c r="BK224" s="152">
        <v>42706</v>
      </c>
      <c r="BL224" s="186">
        <v>3.4630000000000001</v>
      </c>
      <c r="BM224" s="186"/>
      <c r="BN224" s="187"/>
      <c r="BO224" s="152">
        <v>42706</v>
      </c>
      <c r="BP224" s="186">
        <v>3.7960000000000003</v>
      </c>
      <c r="BQ224" s="49"/>
      <c r="BR224" s="186"/>
      <c r="BS224" s="152">
        <v>42706</v>
      </c>
      <c r="BT224" s="186">
        <v>4.6269999999999998</v>
      </c>
      <c r="BU224" s="49"/>
      <c r="BV224" s="186"/>
      <c r="BW224" s="152">
        <v>42706</v>
      </c>
      <c r="BX224" s="186"/>
      <c r="BY224" s="186"/>
      <c r="BZ224" s="187"/>
      <c r="CA224" s="152">
        <v>42706</v>
      </c>
      <c r="CB224" s="186">
        <v>3.9329999999999998</v>
      </c>
      <c r="CC224" s="49"/>
      <c r="CD224" s="187"/>
      <c r="CE224" s="152">
        <v>42706</v>
      </c>
      <c r="CF224" s="186">
        <v>4.5609999999999999</v>
      </c>
      <c r="CG224" s="49"/>
      <c r="CH224" s="186"/>
      <c r="CI224" s="152">
        <v>42706</v>
      </c>
      <c r="CJ224" s="186">
        <v>4.1479999999999997</v>
      </c>
      <c r="CK224" s="186"/>
      <c r="CL224" s="187"/>
      <c r="CM224" s="152">
        <v>42706</v>
      </c>
      <c r="CN224" s="186"/>
      <c r="CO224" s="49"/>
      <c r="CP224" s="186"/>
      <c r="CQ224" s="152">
        <v>42706</v>
      </c>
      <c r="CR224" s="186">
        <v>2.8220000000000001</v>
      </c>
      <c r="CS224" s="186"/>
      <c r="CT224" s="187"/>
      <c r="CU224" s="152">
        <v>42706</v>
      </c>
      <c r="CV224" s="186">
        <v>3.4039999999999999</v>
      </c>
      <c r="CW224" s="49"/>
      <c r="CX224" s="187"/>
      <c r="CY224" s="152">
        <v>42706</v>
      </c>
      <c r="CZ224" s="186">
        <v>3.653</v>
      </c>
      <c r="DA224" s="49"/>
      <c r="DB224" s="186"/>
      <c r="DC224" s="152">
        <v>42706</v>
      </c>
      <c r="DD224" s="186">
        <v>4.04</v>
      </c>
      <c r="DE224" s="186"/>
      <c r="DF224" s="190"/>
      <c r="DG224" s="194">
        <v>42706</v>
      </c>
      <c r="DH224" s="247">
        <v>4.37</v>
      </c>
      <c r="DI224" s="191"/>
      <c r="DJ224" s="187"/>
      <c r="DK224" s="152">
        <v>42706</v>
      </c>
      <c r="DL224" s="186"/>
      <c r="DM224" s="49"/>
      <c r="DN224" s="186"/>
      <c r="DO224" s="152">
        <v>42706</v>
      </c>
      <c r="DP224" s="186"/>
      <c r="DQ224" s="186"/>
      <c r="DR224" s="187"/>
      <c r="DS224" s="152">
        <v>42706</v>
      </c>
      <c r="DT224" s="186">
        <v>2.464</v>
      </c>
      <c r="DU224" s="49"/>
      <c r="DV224" s="187"/>
      <c r="DW224" s="152">
        <v>42706</v>
      </c>
      <c r="DX224" s="186">
        <v>2.9649999999999999</v>
      </c>
      <c r="DY224" s="49"/>
      <c r="DZ224" s="187"/>
      <c r="EA224" s="152">
        <v>42706</v>
      </c>
      <c r="EB224" s="186">
        <v>3.1789999999999998</v>
      </c>
      <c r="EC224" s="49"/>
      <c r="ED224" s="186"/>
      <c r="EE224" s="152">
        <v>42706</v>
      </c>
      <c r="EF224" s="186">
        <v>3.286</v>
      </c>
      <c r="EG224" s="186"/>
      <c r="EH224" s="187"/>
      <c r="EI224" s="152">
        <v>42706</v>
      </c>
      <c r="EJ224" s="186">
        <v>3.4329999999999998</v>
      </c>
      <c r="EK224" s="49"/>
      <c r="EL224" s="187"/>
      <c r="EM224" s="152">
        <v>42706</v>
      </c>
      <c r="EN224" s="186">
        <v>3.9470000000000001</v>
      </c>
      <c r="EO224" s="49"/>
      <c r="EP224" s="187"/>
      <c r="EQ224" s="152">
        <v>42706</v>
      </c>
      <c r="ER224" s="186">
        <v>4.117</v>
      </c>
      <c r="ES224" s="49"/>
      <c r="ET224" s="187"/>
      <c r="EU224" s="152">
        <v>42706</v>
      </c>
      <c r="EV224" s="186">
        <v>4.8769999999999998</v>
      </c>
      <c r="EW224" s="49"/>
      <c r="EX224" s="186"/>
      <c r="EY224" s="152">
        <v>42706</v>
      </c>
      <c r="EZ224" s="63"/>
      <c r="FA224" s="186"/>
      <c r="FB224" s="187"/>
      <c r="FC224" s="152">
        <v>42706</v>
      </c>
      <c r="FD224" s="186"/>
      <c r="FE224" s="49"/>
      <c r="FF224" s="186"/>
      <c r="FG224" s="152">
        <v>42706</v>
      </c>
      <c r="FH224" s="186"/>
      <c r="FI224" s="186"/>
      <c r="FJ224" s="187"/>
      <c r="FK224" s="152">
        <v>42706</v>
      </c>
      <c r="FL224" s="186"/>
      <c r="FM224" s="49"/>
      <c r="FN224" s="186"/>
      <c r="FO224" s="152">
        <v>42706</v>
      </c>
      <c r="FP224" s="186">
        <v>3.3730000000000002</v>
      </c>
      <c r="FQ224" s="186"/>
      <c r="FR224" s="187"/>
      <c r="FS224" s="152">
        <v>42706</v>
      </c>
      <c r="FT224" s="186">
        <v>4.1310000000000002</v>
      </c>
      <c r="FU224" s="186"/>
      <c r="FV224" s="187"/>
      <c r="FW224" s="152">
        <v>42706</v>
      </c>
      <c r="FX224" s="186">
        <v>4.2949999999999999</v>
      </c>
      <c r="FY224" s="186"/>
      <c r="FZ224" s="187"/>
      <c r="GA224" s="152">
        <v>42706</v>
      </c>
      <c r="GB224" s="186">
        <v>4.8979999999999997</v>
      </c>
      <c r="GC224" s="186"/>
      <c r="GD224" s="187"/>
      <c r="GE224" s="152">
        <v>42706</v>
      </c>
      <c r="GF224" s="186"/>
      <c r="GG224" s="49"/>
      <c r="GH224" s="186"/>
      <c r="GI224" s="152">
        <v>42706</v>
      </c>
      <c r="GJ224" s="186"/>
      <c r="GK224" s="186"/>
      <c r="GL224" s="187"/>
      <c r="GM224" s="152">
        <v>42706</v>
      </c>
      <c r="GN224" s="186"/>
      <c r="GO224" s="49"/>
      <c r="GP224" s="186"/>
      <c r="GQ224" s="152">
        <v>42706</v>
      </c>
      <c r="GR224" s="186">
        <v>2.956</v>
      </c>
      <c r="GS224" s="49"/>
      <c r="GT224" s="186"/>
      <c r="GU224" s="152">
        <v>42706</v>
      </c>
      <c r="GV224" s="186">
        <v>3.8810000000000002</v>
      </c>
      <c r="GW224" s="49"/>
      <c r="GX224" s="186"/>
      <c r="GY224" s="152">
        <v>42706</v>
      </c>
      <c r="GZ224" s="186">
        <v>4.1779999999999999</v>
      </c>
      <c r="HA224" s="186"/>
      <c r="HB224" s="187"/>
      <c r="HC224" s="152">
        <v>42706</v>
      </c>
      <c r="HD224" s="186">
        <v>4.4160000000000004</v>
      </c>
      <c r="HE224" s="49"/>
      <c r="HF224" s="186"/>
      <c r="HG224" s="152">
        <v>42706</v>
      </c>
      <c r="HH224" s="186">
        <v>4.5649999999999995</v>
      </c>
      <c r="HI224" s="49"/>
      <c r="HJ224" s="187"/>
      <c r="HK224" s="152">
        <v>42706</v>
      </c>
      <c r="HL224" s="186">
        <v>5.1539999999999999</v>
      </c>
      <c r="HM224" s="49"/>
      <c r="HN224" s="186"/>
      <c r="HO224" s="152">
        <v>42706</v>
      </c>
      <c r="HP224" s="186"/>
      <c r="HQ224" s="186"/>
      <c r="HR224" s="187"/>
      <c r="HS224" s="152">
        <v>42706</v>
      </c>
      <c r="HT224" s="186">
        <v>2.9910000000000001</v>
      </c>
      <c r="HU224" s="49"/>
      <c r="HV224" s="187"/>
      <c r="HW224" s="152">
        <v>42706</v>
      </c>
      <c r="HX224" s="186">
        <v>4.4879999999999995</v>
      </c>
      <c r="HY224" s="49"/>
      <c r="HZ224" s="186"/>
      <c r="IA224" s="152">
        <v>42706</v>
      </c>
      <c r="IB224" s="186">
        <v>3.6470000000000002</v>
      </c>
      <c r="IC224" s="186"/>
      <c r="ID224" s="187"/>
      <c r="IE224" s="152">
        <v>42706</v>
      </c>
      <c r="IF224" s="186">
        <v>4.2809999999999997</v>
      </c>
      <c r="IG224" s="49"/>
      <c r="IH224" s="187"/>
      <c r="II224" s="152">
        <v>42706</v>
      </c>
      <c r="IJ224" s="186">
        <v>4.2949999999999999</v>
      </c>
      <c r="IK224" s="49"/>
    </row>
    <row r="225" spans="2:245" x14ac:dyDescent="0.35">
      <c r="B225" s="187"/>
      <c r="C225" s="152">
        <v>42709</v>
      </c>
      <c r="D225" s="186"/>
      <c r="E225" s="186"/>
      <c r="F225" s="187"/>
      <c r="G225" s="152">
        <v>42709</v>
      </c>
      <c r="H225" s="186"/>
      <c r="I225" s="49"/>
      <c r="J225" s="186"/>
      <c r="K225" s="152">
        <v>42709</v>
      </c>
      <c r="L225" s="186"/>
      <c r="M225" s="49"/>
      <c r="N225" s="187"/>
      <c r="O225" s="152">
        <v>42709</v>
      </c>
      <c r="P225" s="186">
        <v>2.758</v>
      </c>
      <c r="Q225" s="49"/>
      <c r="R225" s="186"/>
      <c r="S225" s="152">
        <v>42709</v>
      </c>
      <c r="T225" s="186">
        <v>3.3420000000000001</v>
      </c>
      <c r="U225" s="186"/>
      <c r="V225" s="187"/>
      <c r="W225" s="152">
        <v>42709</v>
      </c>
      <c r="X225" s="186">
        <v>3.8250000000000002</v>
      </c>
      <c r="Y225" s="49"/>
      <c r="Z225" s="186"/>
      <c r="AA225" s="152">
        <v>42709</v>
      </c>
      <c r="AB225" s="186">
        <v>4.1859999999999999</v>
      </c>
      <c r="AC225" s="49"/>
      <c r="AD225" s="186"/>
      <c r="AE225" s="152">
        <v>42709</v>
      </c>
      <c r="AF225" s="186"/>
      <c r="AG225" s="186"/>
      <c r="AH225" s="187"/>
      <c r="AI225" s="152">
        <v>42709</v>
      </c>
      <c r="AJ225" s="186"/>
      <c r="AK225" s="49"/>
      <c r="AL225" s="186"/>
      <c r="AM225" s="152">
        <v>42709</v>
      </c>
      <c r="AN225" s="186"/>
      <c r="AO225" s="49"/>
      <c r="AP225" s="186"/>
      <c r="AQ225" s="152">
        <v>42709</v>
      </c>
      <c r="AR225" s="186">
        <v>3.68</v>
      </c>
      <c r="AS225" s="49"/>
      <c r="AT225" s="186"/>
      <c r="AU225" s="152">
        <v>42709</v>
      </c>
      <c r="AV225" s="186">
        <v>3.86</v>
      </c>
      <c r="AW225" s="186"/>
      <c r="AX225" s="187"/>
      <c r="AY225" s="152">
        <v>42709</v>
      </c>
      <c r="AZ225" s="186">
        <v>4.2939999999999996</v>
      </c>
      <c r="BA225" s="49"/>
      <c r="BB225" s="187"/>
      <c r="BC225" s="152">
        <v>42709</v>
      </c>
      <c r="BD225" s="186">
        <v>4.6360000000000001</v>
      </c>
      <c r="BE225" s="49"/>
      <c r="BF225" s="187"/>
      <c r="BG225" s="152">
        <v>42709</v>
      </c>
      <c r="BH225" s="186"/>
      <c r="BI225" s="49"/>
      <c r="BJ225" s="186"/>
      <c r="BK225" s="152">
        <v>42709</v>
      </c>
      <c r="BL225" s="186">
        <v>3.4580000000000002</v>
      </c>
      <c r="BM225" s="186"/>
      <c r="BN225" s="187"/>
      <c r="BO225" s="152">
        <v>42709</v>
      </c>
      <c r="BP225" s="186">
        <v>3.7880000000000003</v>
      </c>
      <c r="BQ225" s="49"/>
      <c r="BR225" s="186"/>
      <c r="BS225" s="152">
        <v>42709</v>
      </c>
      <c r="BT225" s="186">
        <v>4.6180000000000003</v>
      </c>
      <c r="BU225" s="49"/>
      <c r="BV225" s="186"/>
      <c r="BW225" s="152">
        <v>42709</v>
      </c>
      <c r="BX225" s="186"/>
      <c r="BY225" s="186"/>
      <c r="BZ225" s="187"/>
      <c r="CA225" s="152">
        <v>42709</v>
      </c>
      <c r="CB225" s="186">
        <v>3.9510000000000001</v>
      </c>
      <c r="CC225" s="49"/>
      <c r="CD225" s="187"/>
      <c r="CE225" s="152">
        <v>42709</v>
      </c>
      <c r="CF225" s="186">
        <v>4.5549999999999997</v>
      </c>
      <c r="CG225" s="49"/>
      <c r="CH225" s="186"/>
      <c r="CI225" s="152">
        <v>42709</v>
      </c>
      <c r="CJ225" s="186">
        <v>4.1420000000000003</v>
      </c>
      <c r="CK225" s="186"/>
      <c r="CL225" s="187"/>
      <c r="CM225" s="152">
        <v>42709</v>
      </c>
      <c r="CN225" s="186"/>
      <c r="CO225" s="49"/>
      <c r="CP225" s="186"/>
      <c r="CQ225" s="152">
        <v>42709</v>
      </c>
      <c r="CR225" s="186">
        <v>2.8820000000000001</v>
      </c>
      <c r="CS225" s="186"/>
      <c r="CT225" s="187"/>
      <c r="CU225" s="152">
        <v>42709</v>
      </c>
      <c r="CV225" s="186">
        <v>3.411</v>
      </c>
      <c r="CW225" s="49"/>
      <c r="CX225" s="187"/>
      <c r="CY225" s="152">
        <v>42709</v>
      </c>
      <c r="CZ225" s="186">
        <v>3.6520000000000001</v>
      </c>
      <c r="DA225" s="49"/>
      <c r="DB225" s="186"/>
      <c r="DC225" s="152">
        <v>42709</v>
      </c>
      <c r="DD225" s="186">
        <v>4.0330000000000004</v>
      </c>
      <c r="DE225" s="186"/>
      <c r="DF225" s="190"/>
      <c r="DG225" s="194">
        <v>42709</v>
      </c>
      <c r="DH225" s="247">
        <v>4.3380000000000001</v>
      </c>
      <c r="DI225" s="191"/>
      <c r="DJ225" s="187"/>
      <c r="DK225" s="152">
        <v>42709</v>
      </c>
      <c r="DL225" s="186"/>
      <c r="DM225" s="49"/>
      <c r="DN225" s="186"/>
      <c r="DO225" s="152">
        <v>42709</v>
      </c>
      <c r="DP225" s="186"/>
      <c r="DQ225" s="186"/>
      <c r="DR225" s="187"/>
      <c r="DS225" s="152">
        <v>42709</v>
      </c>
      <c r="DT225" s="186">
        <v>2.5089999999999999</v>
      </c>
      <c r="DU225" s="49"/>
      <c r="DV225" s="187"/>
      <c r="DW225" s="152">
        <v>42709</v>
      </c>
      <c r="DX225" s="186">
        <v>2.9630000000000001</v>
      </c>
      <c r="DY225" s="49"/>
      <c r="DZ225" s="187"/>
      <c r="EA225" s="152">
        <v>42709</v>
      </c>
      <c r="EB225" s="186">
        <v>3.173</v>
      </c>
      <c r="EC225" s="49"/>
      <c r="ED225" s="186"/>
      <c r="EE225" s="152">
        <v>42709</v>
      </c>
      <c r="EF225" s="186">
        <v>3.2800000000000002</v>
      </c>
      <c r="EG225" s="186"/>
      <c r="EH225" s="187"/>
      <c r="EI225" s="152">
        <v>42709</v>
      </c>
      <c r="EJ225" s="186">
        <v>3.4260000000000002</v>
      </c>
      <c r="EK225" s="49"/>
      <c r="EL225" s="187"/>
      <c r="EM225" s="152">
        <v>42709</v>
      </c>
      <c r="EN225" s="186">
        <v>3.9370000000000003</v>
      </c>
      <c r="EO225" s="49"/>
      <c r="EP225" s="187"/>
      <c r="EQ225" s="152">
        <v>42709</v>
      </c>
      <c r="ER225" s="186">
        <v>4.109</v>
      </c>
      <c r="ES225" s="49"/>
      <c r="ET225" s="187"/>
      <c r="EU225" s="152">
        <v>42709</v>
      </c>
      <c r="EV225" s="186">
        <v>4.8520000000000003</v>
      </c>
      <c r="EW225" s="49"/>
      <c r="EX225" s="186"/>
      <c r="EY225" s="152">
        <v>42709</v>
      </c>
      <c r="EZ225" s="63"/>
      <c r="FA225" s="186"/>
      <c r="FB225" s="187"/>
      <c r="FC225" s="152">
        <v>42709</v>
      </c>
      <c r="FD225" s="186"/>
      <c r="FE225" s="49"/>
      <c r="FF225" s="186"/>
      <c r="FG225" s="152">
        <v>42709</v>
      </c>
      <c r="FH225" s="186"/>
      <c r="FI225" s="186"/>
      <c r="FJ225" s="187"/>
      <c r="FK225" s="152">
        <v>42709</v>
      </c>
      <c r="FL225" s="186"/>
      <c r="FM225" s="49"/>
      <c r="FN225" s="186"/>
      <c r="FO225" s="152">
        <v>42709</v>
      </c>
      <c r="FP225" s="186">
        <v>3.3660000000000001</v>
      </c>
      <c r="FQ225" s="186"/>
      <c r="FR225" s="187"/>
      <c r="FS225" s="152">
        <v>42709</v>
      </c>
      <c r="FT225" s="186">
        <v>4.125</v>
      </c>
      <c r="FU225" s="186"/>
      <c r="FV225" s="187"/>
      <c r="FW225" s="152">
        <v>42709</v>
      </c>
      <c r="FX225" s="186">
        <v>4.2869999999999999</v>
      </c>
      <c r="FY225" s="186"/>
      <c r="FZ225" s="187"/>
      <c r="GA225" s="152">
        <v>42709</v>
      </c>
      <c r="GB225" s="186">
        <v>4.8760000000000003</v>
      </c>
      <c r="GC225" s="186"/>
      <c r="GD225" s="187"/>
      <c r="GE225" s="152">
        <v>42709</v>
      </c>
      <c r="GF225" s="186"/>
      <c r="GG225" s="49"/>
      <c r="GH225" s="186"/>
      <c r="GI225" s="152">
        <v>42709</v>
      </c>
      <c r="GJ225" s="186"/>
      <c r="GK225" s="186"/>
      <c r="GL225" s="187"/>
      <c r="GM225" s="152">
        <v>42709</v>
      </c>
      <c r="GN225" s="186"/>
      <c r="GO225" s="49"/>
      <c r="GP225" s="186"/>
      <c r="GQ225" s="152">
        <v>42709</v>
      </c>
      <c r="GR225" s="186">
        <v>2.9729999999999999</v>
      </c>
      <c r="GS225" s="49"/>
      <c r="GT225" s="186"/>
      <c r="GU225" s="152">
        <v>42709</v>
      </c>
      <c r="GV225" s="186">
        <v>3.8369999999999997</v>
      </c>
      <c r="GW225" s="49"/>
      <c r="GX225" s="186"/>
      <c r="GY225" s="152">
        <v>42709</v>
      </c>
      <c r="GZ225" s="186">
        <v>4.1230000000000002</v>
      </c>
      <c r="HA225" s="186"/>
      <c r="HB225" s="187"/>
      <c r="HC225" s="152">
        <v>42709</v>
      </c>
      <c r="HD225" s="186">
        <v>4.4000000000000004</v>
      </c>
      <c r="HE225" s="49"/>
      <c r="HF225" s="186"/>
      <c r="HG225" s="152">
        <v>42709</v>
      </c>
      <c r="HH225" s="186">
        <v>4.5510000000000002</v>
      </c>
      <c r="HI225" s="49"/>
      <c r="HJ225" s="187"/>
      <c r="HK225" s="152">
        <v>42709</v>
      </c>
      <c r="HL225" s="186">
        <v>5.1360000000000001</v>
      </c>
      <c r="HM225" s="49"/>
      <c r="HN225" s="186"/>
      <c r="HO225" s="152">
        <v>42709</v>
      </c>
      <c r="HP225" s="186"/>
      <c r="HQ225" s="186"/>
      <c r="HR225" s="187"/>
      <c r="HS225" s="152">
        <v>42709</v>
      </c>
      <c r="HT225" s="186">
        <v>3.032</v>
      </c>
      <c r="HU225" s="49"/>
      <c r="HV225" s="187"/>
      <c r="HW225" s="152">
        <v>42709</v>
      </c>
      <c r="HX225" s="186">
        <v>4.4809999999999999</v>
      </c>
      <c r="HY225" s="49"/>
      <c r="HZ225" s="186"/>
      <c r="IA225" s="152">
        <v>42709</v>
      </c>
      <c r="IB225" s="186">
        <v>3.64</v>
      </c>
      <c r="IC225" s="186"/>
      <c r="ID225" s="187"/>
      <c r="IE225" s="152">
        <v>42709</v>
      </c>
      <c r="IF225" s="186">
        <v>4.2759999999999998</v>
      </c>
      <c r="IG225" s="49"/>
      <c r="IH225" s="187"/>
      <c r="II225" s="152">
        <v>42709</v>
      </c>
      <c r="IJ225" s="186">
        <v>4.2759999999999998</v>
      </c>
      <c r="IK225" s="49"/>
    </row>
    <row r="226" spans="2:245" x14ac:dyDescent="0.35">
      <c r="B226" s="187"/>
      <c r="C226" s="152">
        <v>42710</v>
      </c>
      <c r="D226" s="186"/>
      <c r="E226" s="186"/>
      <c r="F226" s="187"/>
      <c r="G226" s="152">
        <v>42710</v>
      </c>
      <c r="H226" s="186"/>
      <c r="I226" s="49"/>
      <c r="J226" s="186"/>
      <c r="K226" s="152">
        <v>42710</v>
      </c>
      <c r="L226" s="186"/>
      <c r="M226" s="49"/>
      <c r="N226" s="187"/>
      <c r="O226" s="152">
        <v>42710</v>
      </c>
      <c r="P226" s="186">
        <v>2.718</v>
      </c>
      <c r="Q226" s="49"/>
      <c r="R226" s="186"/>
      <c r="S226" s="152">
        <v>42710</v>
      </c>
      <c r="T226" s="186">
        <v>3.3159999999999998</v>
      </c>
      <c r="U226" s="186"/>
      <c r="V226" s="187"/>
      <c r="W226" s="152">
        <v>42710</v>
      </c>
      <c r="X226" s="186">
        <v>3.802</v>
      </c>
      <c r="Y226" s="49"/>
      <c r="Z226" s="186"/>
      <c r="AA226" s="152">
        <v>42710</v>
      </c>
      <c r="AB226" s="186">
        <v>4.149</v>
      </c>
      <c r="AC226" s="49"/>
      <c r="AD226" s="186"/>
      <c r="AE226" s="152">
        <v>42710</v>
      </c>
      <c r="AF226" s="186"/>
      <c r="AG226" s="186"/>
      <c r="AH226" s="187"/>
      <c r="AI226" s="152">
        <v>42710</v>
      </c>
      <c r="AJ226" s="186"/>
      <c r="AK226" s="49"/>
      <c r="AL226" s="186"/>
      <c r="AM226" s="152">
        <v>42710</v>
      </c>
      <c r="AN226" s="186"/>
      <c r="AO226" s="49"/>
      <c r="AP226" s="186"/>
      <c r="AQ226" s="152">
        <v>42710</v>
      </c>
      <c r="AR226" s="186">
        <v>3.6619999999999999</v>
      </c>
      <c r="AS226" s="49"/>
      <c r="AT226" s="186"/>
      <c r="AU226" s="152">
        <v>42710</v>
      </c>
      <c r="AV226" s="186">
        <v>3.843</v>
      </c>
      <c r="AW226" s="186"/>
      <c r="AX226" s="187"/>
      <c r="AY226" s="152">
        <v>42710</v>
      </c>
      <c r="AZ226" s="186">
        <v>4.2859999999999996</v>
      </c>
      <c r="BA226" s="49"/>
      <c r="BB226" s="187"/>
      <c r="BC226" s="152">
        <v>42710</v>
      </c>
      <c r="BD226" s="186">
        <v>4.6269999999999998</v>
      </c>
      <c r="BE226" s="49"/>
      <c r="BF226" s="187"/>
      <c r="BG226" s="152">
        <v>42710</v>
      </c>
      <c r="BH226" s="186"/>
      <c r="BI226" s="49"/>
      <c r="BJ226" s="186"/>
      <c r="BK226" s="152">
        <v>42710</v>
      </c>
      <c r="BL226" s="186">
        <v>3.4340000000000002</v>
      </c>
      <c r="BM226" s="186"/>
      <c r="BN226" s="187"/>
      <c r="BO226" s="152">
        <v>42710</v>
      </c>
      <c r="BP226" s="186">
        <v>3.7720000000000002</v>
      </c>
      <c r="BQ226" s="49"/>
      <c r="BR226" s="186"/>
      <c r="BS226" s="152">
        <v>42710</v>
      </c>
      <c r="BT226" s="186">
        <v>4.6139999999999999</v>
      </c>
      <c r="BU226" s="49"/>
      <c r="BV226" s="186"/>
      <c r="BW226" s="152">
        <v>42710</v>
      </c>
      <c r="BX226" s="186"/>
      <c r="BY226" s="186"/>
      <c r="BZ226" s="187"/>
      <c r="CA226" s="152">
        <v>42710</v>
      </c>
      <c r="CB226" s="186">
        <v>3.9470000000000001</v>
      </c>
      <c r="CC226" s="49"/>
      <c r="CD226" s="187"/>
      <c r="CE226" s="152">
        <v>42710</v>
      </c>
      <c r="CF226" s="186">
        <v>4.5490000000000004</v>
      </c>
      <c r="CG226" s="49"/>
      <c r="CH226" s="186"/>
      <c r="CI226" s="152">
        <v>42710</v>
      </c>
      <c r="CJ226" s="186">
        <v>4.1260000000000003</v>
      </c>
      <c r="CK226" s="186"/>
      <c r="CL226" s="187"/>
      <c r="CM226" s="152">
        <v>42710</v>
      </c>
      <c r="CN226" s="186"/>
      <c r="CO226" s="49"/>
      <c r="CP226" s="186"/>
      <c r="CQ226" s="152">
        <v>42710</v>
      </c>
      <c r="CR226" s="186">
        <v>2.8479999999999999</v>
      </c>
      <c r="CS226" s="186"/>
      <c r="CT226" s="187"/>
      <c r="CU226" s="152">
        <v>42710</v>
      </c>
      <c r="CV226" s="186">
        <v>3.3970000000000002</v>
      </c>
      <c r="CW226" s="49"/>
      <c r="CX226" s="187"/>
      <c r="CY226" s="152">
        <v>42710</v>
      </c>
      <c r="CZ226" s="186">
        <v>3.6280000000000001</v>
      </c>
      <c r="DA226" s="49"/>
      <c r="DB226" s="186"/>
      <c r="DC226" s="152">
        <v>42710</v>
      </c>
      <c r="DD226" s="186">
        <v>4.0140000000000002</v>
      </c>
      <c r="DE226" s="186"/>
      <c r="DF226" s="190"/>
      <c r="DG226" s="194">
        <v>42710</v>
      </c>
      <c r="DH226" s="247">
        <v>4.306</v>
      </c>
      <c r="DI226" s="191"/>
      <c r="DJ226" s="187"/>
      <c r="DK226" s="152">
        <v>42710</v>
      </c>
      <c r="DL226" s="186"/>
      <c r="DM226" s="49"/>
      <c r="DN226" s="186"/>
      <c r="DO226" s="152">
        <v>42710</v>
      </c>
      <c r="DP226" s="186"/>
      <c r="DQ226" s="186"/>
      <c r="DR226" s="187"/>
      <c r="DS226" s="152">
        <v>42710</v>
      </c>
      <c r="DT226" s="186">
        <v>2.5009999999999999</v>
      </c>
      <c r="DU226" s="49"/>
      <c r="DV226" s="187"/>
      <c r="DW226" s="152">
        <v>42710</v>
      </c>
      <c r="DX226" s="186">
        <v>2.9409999999999998</v>
      </c>
      <c r="DY226" s="49"/>
      <c r="DZ226" s="187"/>
      <c r="EA226" s="152">
        <v>42710</v>
      </c>
      <c r="EB226" s="186">
        <v>3.1509999999999998</v>
      </c>
      <c r="EC226" s="49"/>
      <c r="ED226" s="186"/>
      <c r="EE226" s="152">
        <v>42710</v>
      </c>
      <c r="EF226" s="186">
        <v>3.2589999999999999</v>
      </c>
      <c r="EG226" s="186"/>
      <c r="EH226" s="187"/>
      <c r="EI226" s="152">
        <v>42710</v>
      </c>
      <c r="EJ226" s="186">
        <v>3.407</v>
      </c>
      <c r="EK226" s="49"/>
      <c r="EL226" s="187"/>
      <c r="EM226" s="152">
        <v>42710</v>
      </c>
      <c r="EN226" s="186">
        <v>3.9260000000000002</v>
      </c>
      <c r="EO226" s="49"/>
      <c r="EP226" s="187"/>
      <c r="EQ226" s="152">
        <v>42710</v>
      </c>
      <c r="ER226" s="186">
        <v>4.0990000000000002</v>
      </c>
      <c r="ES226" s="49"/>
      <c r="ET226" s="187"/>
      <c r="EU226" s="152">
        <v>42710</v>
      </c>
      <c r="EV226" s="186">
        <v>4.8479999999999999</v>
      </c>
      <c r="EW226" s="49"/>
      <c r="EX226" s="186"/>
      <c r="EY226" s="152">
        <v>42710</v>
      </c>
      <c r="EZ226" s="63"/>
      <c r="FA226" s="186"/>
      <c r="FB226" s="187"/>
      <c r="FC226" s="152">
        <v>42710</v>
      </c>
      <c r="FD226" s="186"/>
      <c r="FE226" s="49"/>
      <c r="FF226" s="186"/>
      <c r="FG226" s="152">
        <v>42710</v>
      </c>
      <c r="FH226" s="186"/>
      <c r="FI226" s="186"/>
      <c r="FJ226" s="187"/>
      <c r="FK226" s="152">
        <v>42710</v>
      </c>
      <c r="FL226" s="186"/>
      <c r="FM226" s="49"/>
      <c r="FN226" s="186"/>
      <c r="FO226" s="152">
        <v>42710</v>
      </c>
      <c r="FP226" s="186">
        <v>3.3439999999999999</v>
      </c>
      <c r="FQ226" s="186"/>
      <c r="FR226" s="187"/>
      <c r="FS226" s="152">
        <v>42710</v>
      </c>
      <c r="FT226" s="186">
        <v>4.1100000000000003</v>
      </c>
      <c r="FU226" s="186"/>
      <c r="FV226" s="187"/>
      <c r="FW226" s="152">
        <v>42710</v>
      </c>
      <c r="FX226" s="186">
        <v>4.2780000000000005</v>
      </c>
      <c r="FY226" s="186"/>
      <c r="FZ226" s="187"/>
      <c r="GA226" s="152">
        <v>42710</v>
      </c>
      <c r="GB226" s="186">
        <v>4.8739999999999997</v>
      </c>
      <c r="GC226" s="186"/>
      <c r="GD226" s="187"/>
      <c r="GE226" s="152">
        <v>42710</v>
      </c>
      <c r="GF226" s="186"/>
      <c r="GG226" s="49"/>
      <c r="GH226" s="186"/>
      <c r="GI226" s="152">
        <v>42710</v>
      </c>
      <c r="GJ226" s="186"/>
      <c r="GK226" s="186"/>
      <c r="GL226" s="187"/>
      <c r="GM226" s="152">
        <v>42710</v>
      </c>
      <c r="GN226" s="186"/>
      <c r="GO226" s="49"/>
      <c r="GP226" s="186"/>
      <c r="GQ226" s="152">
        <v>42710</v>
      </c>
      <c r="GR226" s="186">
        <v>2.9609999999999999</v>
      </c>
      <c r="GS226" s="49"/>
      <c r="GT226" s="186"/>
      <c r="GU226" s="152">
        <v>42710</v>
      </c>
      <c r="GV226" s="186">
        <v>3.819</v>
      </c>
      <c r="GW226" s="49"/>
      <c r="GX226" s="186"/>
      <c r="GY226" s="152">
        <v>42710</v>
      </c>
      <c r="GZ226" s="186">
        <v>4.1379999999999999</v>
      </c>
      <c r="HA226" s="186"/>
      <c r="HB226" s="187"/>
      <c r="HC226" s="152">
        <v>42710</v>
      </c>
      <c r="HD226" s="186">
        <v>4.3870000000000005</v>
      </c>
      <c r="HE226" s="49"/>
      <c r="HF226" s="186"/>
      <c r="HG226" s="152">
        <v>42710</v>
      </c>
      <c r="HH226" s="186">
        <v>4.5430000000000001</v>
      </c>
      <c r="HI226" s="49"/>
      <c r="HJ226" s="187"/>
      <c r="HK226" s="152">
        <v>42710</v>
      </c>
      <c r="HL226" s="186">
        <v>5.1310000000000002</v>
      </c>
      <c r="HM226" s="49"/>
      <c r="HN226" s="186"/>
      <c r="HO226" s="152">
        <v>42710</v>
      </c>
      <c r="HP226" s="186"/>
      <c r="HQ226" s="186"/>
      <c r="HR226" s="187"/>
      <c r="HS226" s="152">
        <v>42710</v>
      </c>
      <c r="HT226" s="186">
        <v>3.008</v>
      </c>
      <c r="HU226" s="49"/>
      <c r="HV226" s="187"/>
      <c r="HW226" s="152">
        <v>42710</v>
      </c>
      <c r="HX226" s="186">
        <v>4.4719999999999995</v>
      </c>
      <c r="HY226" s="49"/>
      <c r="HZ226" s="186"/>
      <c r="IA226" s="152">
        <v>42710</v>
      </c>
      <c r="IB226" s="186">
        <v>3.6219999999999999</v>
      </c>
      <c r="IC226" s="186"/>
      <c r="ID226" s="187"/>
      <c r="IE226" s="152">
        <v>42710</v>
      </c>
      <c r="IF226" s="186">
        <v>4.2610000000000001</v>
      </c>
      <c r="IG226" s="49"/>
      <c r="IH226" s="187"/>
      <c r="II226" s="152">
        <v>42710</v>
      </c>
      <c r="IJ226" s="186">
        <v>4.2539999999999996</v>
      </c>
      <c r="IK226" s="49"/>
    </row>
    <row r="227" spans="2:245" x14ac:dyDescent="0.35">
      <c r="B227" s="187"/>
      <c r="C227" s="152">
        <v>42711</v>
      </c>
      <c r="D227" s="186"/>
      <c r="E227" s="186"/>
      <c r="F227" s="187"/>
      <c r="G227" s="152">
        <v>42711</v>
      </c>
      <c r="H227" s="186"/>
      <c r="I227" s="49"/>
      <c r="J227" s="186"/>
      <c r="K227" s="152">
        <v>42711</v>
      </c>
      <c r="L227" s="186"/>
      <c r="M227" s="49"/>
      <c r="N227" s="187"/>
      <c r="O227" s="152">
        <v>42711</v>
      </c>
      <c r="P227" s="186">
        <v>2.7029999999999998</v>
      </c>
      <c r="Q227" s="49"/>
      <c r="R227" s="186"/>
      <c r="S227" s="152">
        <v>42711</v>
      </c>
      <c r="T227" s="186">
        <v>3.3</v>
      </c>
      <c r="U227" s="186"/>
      <c r="V227" s="187"/>
      <c r="W227" s="152">
        <v>42711</v>
      </c>
      <c r="X227" s="186">
        <v>3.7709999999999999</v>
      </c>
      <c r="Y227" s="49"/>
      <c r="Z227" s="186"/>
      <c r="AA227" s="152">
        <v>42711</v>
      </c>
      <c r="AB227" s="186">
        <v>4.1139999999999999</v>
      </c>
      <c r="AC227" s="49"/>
      <c r="AD227" s="186"/>
      <c r="AE227" s="152">
        <v>42711</v>
      </c>
      <c r="AF227" s="186"/>
      <c r="AG227" s="186"/>
      <c r="AH227" s="187"/>
      <c r="AI227" s="152">
        <v>42711</v>
      </c>
      <c r="AJ227" s="186"/>
      <c r="AK227" s="49"/>
      <c r="AL227" s="186"/>
      <c r="AM227" s="152">
        <v>42711</v>
      </c>
      <c r="AN227" s="186"/>
      <c r="AO227" s="49"/>
      <c r="AP227" s="186"/>
      <c r="AQ227" s="152">
        <v>42711</v>
      </c>
      <c r="AR227" s="186">
        <v>3.6429999999999998</v>
      </c>
      <c r="AS227" s="49"/>
      <c r="AT227" s="186"/>
      <c r="AU227" s="152">
        <v>42711</v>
      </c>
      <c r="AV227" s="186">
        <v>3.8170000000000002</v>
      </c>
      <c r="AW227" s="186"/>
      <c r="AX227" s="187"/>
      <c r="AY227" s="152">
        <v>42711</v>
      </c>
      <c r="AZ227" s="186">
        <v>4.2489999999999997</v>
      </c>
      <c r="BA227" s="49"/>
      <c r="BB227" s="187"/>
      <c r="BC227" s="152">
        <v>42711</v>
      </c>
      <c r="BD227" s="186">
        <v>4.5890000000000004</v>
      </c>
      <c r="BE227" s="49"/>
      <c r="BF227" s="187"/>
      <c r="BG227" s="152">
        <v>42711</v>
      </c>
      <c r="BH227" s="186"/>
      <c r="BI227" s="49"/>
      <c r="BJ227" s="186"/>
      <c r="BK227" s="152">
        <v>42711</v>
      </c>
      <c r="BL227" s="186">
        <v>3.42</v>
      </c>
      <c r="BM227" s="186"/>
      <c r="BN227" s="187"/>
      <c r="BO227" s="152">
        <v>42711</v>
      </c>
      <c r="BP227" s="186">
        <v>3.754</v>
      </c>
      <c r="BQ227" s="49"/>
      <c r="BR227" s="186"/>
      <c r="BS227" s="152">
        <v>42711</v>
      </c>
      <c r="BT227" s="186">
        <v>4.5730000000000004</v>
      </c>
      <c r="BU227" s="49"/>
      <c r="BV227" s="186"/>
      <c r="BW227" s="152">
        <v>42711</v>
      </c>
      <c r="BX227" s="186"/>
      <c r="BY227" s="186"/>
      <c r="BZ227" s="187"/>
      <c r="CA227" s="152">
        <v>42711</v>
      </c>
      <c r="CB227" s="186">
        <v>3.9290000000000003</v>
      </c>
      <c r="CC227" s="49"/>
      <c r="CD227" s="187"/>
      <c r="CE227" s="152">
        <v>42711</v>
      </c>
      <c r="CF227" s="186">
        <v>4.5350000000000001</v>
      </c>
      <c r="CG227" s="49"/>
      <c r="CH227" s="186"/>
      <c r="CI227" s="152">
        <v>42711</v>
      </c>
      <c r="CJ227" s="186">
        <v>4.0949999999999998</v>
      </c>
      <c r="CK227" s="186"/>
      <c r="CL227" s="187"/>
      <c r="CM227" s="152">
        <v>42711</v>
      </c>
      <c r="CN227" s="186"/>
      <c r="CO227" s="49"/>
      <c r="CP227" s="186"/>
      <c r="CQ227" s="152">
        <v>42711</v>
      </c>
      <c r="CR227" s="186">
        <v>2.867</v>
      </c>
      <c r="CS227" s="186"/>
      <c r="CT227" s="187"/>
      <c r="CU227" s="152">
        <v>42711</v>
      </c>
      <c r="CV227" s="186">
        <v>3.3810000000000002</v>
      </c>
      <c r="CW227" s="49"/>
      <c r="CX227" s="187"/>
      <c r="CY227" s="152">
        <v>42711</v>
      </c>
      <c r="CZ227" s="186">
        <v>3.5949999999999998</v>
      </c>
      <c r="DA227" s="49"/>
      <c r="DB227" s="186"/>
      <c r="DC227" s="152">
        <v>42711</v>
      </c>
      <c r="DD227" s="186">
        <v>3.99</v>
      </c>
      <c r="DE227" s="186"/>
      <c r="DF227" s="190"/>
      <c r="DG227" s="194">
        <v>42711</v>
      </c>
      <c r="DH227" s="247">
        <v>4.2869999999999999</v>
      </c>
      <c r="DI227" s="191"/>
      <c r="DJ227" s="187"/>
      <c r="DK227" s="152">
        <v>42711</v>
      </c>
      <c r="DL227" s="186"/>
      <c r="DM227" s="49"/>
      <c r="DN227" s="186"/>
      <c r="DO227" s="152">
        <v>42711</v>
      </c>
      <c r="DP227" s="186"/>
      <c r="DQ227" s="186"/>
      <c r="DR227" s="187"/>
      <c r="DS227" s="152">
        <v>42711</v>
      </c>
      <c r="DT227" s="186">
        <v>2.4460000000000002</v>
      </c>
      <c r="DU227" s="49"/>
      <c r="DV227" s="187"/>
      <c r="DW227" s="152">
        <v>42711</v>
      </c>
      <c r="DX227" s="186">
        <v>2.9260000000000002</v>
      </c>
      <c r="DY227" s="49"/>
      <c r="DZ227" s="187"/>
      <c r="EA227" s="152">
        <v>42711</v>
      </c>
      <c r="EB227" s="186">
        <v>3.1339999999999999</v>
      </c>
      <c r="EC227" s="49"/>
      <c r="ED227" s="186"/>
      <c r="EE227" s="152">
        <v>42711</v>
      </c>
      <c r="EF227" s="186">
        <v>3.242</v>
      </c>
      <c r="EG227" s="186"/>
      <c r="EH227" s="187"/>
      <c r="EI227" s="152">
        <v>42711</v>
      </c>
      <c r="EJ227" s="186">
        <v>3.3810000000000002</v>
      </c>
      <c r="EK227" s="49"/>
      <c r="EL227" s="187"/>
      <c r="EM227" s="152">
        <v>42711</v>
      </c>
      <c r="EN227" s="186">
        <v>3.863</v>
      </c>
      <c r="EO227" s="49"/>
      <c r="EP227" s="187"/>
      <c r="EQ227" s="152">
        <v>42711</v>
      </c>
      <c r="ER227" s="186">
        <v>4.0629999999999997</v>
      </c>
      <c r="ES227" s="49"/>
      <c r="ET227" s="187"/>
      <c r="EU227" s="152">
        <v>42711</v>
      </c>
      <c r="EV227" s="186">
        <v>4.8070000000000004</v>
      </c>
      <c r="EW227" s="49"/>
      <c r="EX227" s="186"/>
      <c r="EY227" s="152">
        <v>42711</v>
      </c>
      <c r="EZ227" s="63"/>
      <c r="FA227" s="186"/>
      <c r="FB227" s="187"/>
      <c r="FC227" s="152">
        <v>42711</v>
      </c>
      <c r="FD227" s="186"/>
      <c r="FE227" s="49"/>
      <c r="FF227" s="186"/>
      <c r="FG227" s="152">
        <v>42711</v>
      </c>
      <c r="FH227" s="186"/>
      <c r="FI227" s="186"/>
      <c r="FJ227" s="187"/>
      <c r="FK227" s="152">
        <v>42711</v>
      </c>
      <c r="FL227" s="186"/>
      <c r="FM227" s="49"/>
      <c r="FN227" s="186"/>
      <c r="FO227" s="152">
        <v>42711</v>
      </c>
      <c r="FP227" s="186">
        <v>3.3260000000000001</v>
      </c>
      <c r="FQ227" s="186"/>
      <c r="FR227" s="187"/>
      <c r="FS227" s="152">
        <v>42711</v>
      </c>
      <c r="FT227" s="186">
        <v>4.0739999999999998</v>
      </c>
      <c r="FU227" s="186"/>
      <c r="FV227" s="187"/>
      <c r="FW227" s="152">
        <v>42711</v>
      </c>
      <c r="FX227" s="186">
        <v>4.2309999999999999</v>
      </c>
      <c r="FY227" s="186"/>
      <c r="FZ227" s="187"/>
      <c r="GA227" s="152">
        <v>42711</v>
      </c>
      <c r="GB227" s="186">
        <v>4.835</v>
      </c>
      <c r="GC227" s="186"/>
      <c r="GD227" s="187"/>
      <c r="GE227" s="152">
        <v>42711</v>
      </c>
      <c r="GF227" s="186"/>
      <c r="GG227" s="49"/>
      <c r="GH227" s="186"/>
      <c r="GI227" s="152">
        <v>42711</v>
      </c>
      <c r="GJ227" s="186"/>
      <c r="GK227" s="186"/>
      <c r="GL227" s="187"/>
      <c r="GM227" s="152">
        <v>42711</v>
      </c>
      <c r="GN227" s="186"/>
      <c r="GO227" s="49"/>
      <c r="GP227" s="186"/>
      <c r="GQ227" s="152">
        <v>42711</v>
      </c>
      <c r="GR227" s="186">
        <v>2.9420000000000002</v>
      </c>
      <c r="GS227" s="49"/>
      <c r="GT227" s="186"/>
      <c r="GU227" s="152">
        <v>42711</v>
      </c>
      <c r="GV227" s="186">
        <v>3.7989999999999999</v>
      </c>
      <c r="GW227" s="49"/>
      <c r="GX227" s="186"/>
      <c r="GY227" s="152">
        <v>42711</v>
      </c>
      <c r="GZ227" s="186">
        <v>4.0670000000000002</v>
      </c>
      <c r="HA227" s="186"/>
      <c r="HB227" s="187"/>
      <c r="HC227" s="152">
        <v>42711</v>
      </c>
      <c r="HD227" s="186">
        <v>4.3490000000000002</v>
      </c>
      <c r="HE227" s="49"/>
      <c r="HF227" s="186"/>
      <c r="HG227" s="152">
        <v>42711</v>
      </c>
      <c r="HH227" s="186">
        <v>4.5060000000000002</v>
      </c>
      <c r="HI227" s="49"/>
      <c r="HJ227" s="187"/>
      <c r="HK227" s="152">
        <v>42711</v>
      </c>
      <c r="HL227" s="186">
        <v>5.0979999999999999</v>
      </c>
      <c r="HM227" s="49"/>
      <c r="HN227" s="186"/>
      <c r="HO227" s="152">
        <v>42711</v>
      </c>
      <c r="HP227" s="186"/>
      <c r="HQ227" s="186"/>
      <c r="HR227" s="187"/>
      <c r="HS227" s="152">
        <v>42711</v>
      </c>
      <c r="HT227" s="186">
        <v>2.944</v>
      </c>
      <c r="HU227" s="49"/>
      <c r="HV227" s="187"/>
      <c r="HW227" s="152">
        <v>42711</v>
      </c>
      <c r="HX227" s="186">
        <v>4.4340000000000002</v>
      </c>
      <c r="HY227" s="49"/>
      <c r="HZ227" s="186"/>
      <c r="IA227" s="152">
        <v>42711</v>
      </c>
      <c r="IB227" s="186">
        <v>3.601</v>
      </c>
      <c r="IC227" s="186"/>
      <c r="ID227" s="187"/>
      <c r="IE227" s="152">
        <v>42711</v>
      </c>
      <c r="IF227" s="186">
        <v>4.2249999999999996</v>
      </c>
      <c r="IG227" s="49"/>
      <c r="IH227" s="187"/>
      <c r="II227" s="152">
        <v>42711</v>
      </c>
      <c r="IJ227" s="186">
        <v>4.2270000000000003</v>
      </c>
      <c r="IK227" s="49"/>
    </row>
    <row r="228" spans="2:245" x14ac:dyDescent="0.35">
      <c r="B228" s="187"/>
      <c r="C228" s="152">
        <v>42712</v>
      </c>
      <c r="D228" s="186"/>
      <c r="E228" s="186"/>
      <c r="F228" s="187"/>
      <c r="G228" s="152">
        <v>42712</v>
      </c>
      <c r="H228" s="186"/>
      <c r="I228" s="49"/>
      <c r="J228" s="186"/>
      <c r="K228" s="152">
        <v>42712</v>
      </c>
      <c r="L228" s="186"/>
      <c r="M228" s="49"/>
      <c r="N228" s="187"/>
      <c r="O228" s="152">
        <v>42712</v>
      </c>
      <c r="P228" s="186">
        <v>2.7210000000000001</v>
      </c>
      <c r="Q228" s="49"/>
      <c r="R228" s="186"/>
      <c r="S228" s="152">
        <v>42712</v>
      </c>
      <c r="T228" s="186">
        <v>3.31</v>
      </c>
      <c r="U228" s="186"/>
      <c r="V228" s="187"/>
      <c r="W228" s="152">
        <v>42712</v>
      </c>
      <c r="X228" s="186">
        <v>3.79</v>
      </c>
      <c r="Y228" s="49"/>
      <c r="Z228" s="186"/>
      <c r="AA228" s="152">
        <v>42712</v>
      </c>
      <c r="AB228" s="186">
        <v>4.1319999999999997</v>
      </c>
      <c r="AC228" s="49"/>
      <c r="AD228" s="186"/>
      <c r="AE228" s="152">
        <v>42712</v>
      </c>
      <c r="AF228" s="186"/>
      <c r="AG228" s="186"/>
      <c r="AH228" s="187"/>
      <c r="AI228" s="152">
        <v>42712</v>
      </c>
      <c r="AJ228" s="186"/>
      <c r="AK228" s="49"/>
      <c r="AL228" s="186"/>
      <c r="AM228" s="152">
        <v>42712</v>
      </c>
      <c r="AN228" s="186"/>
      <c r="AO228" s="49"/>
      <c r="AP228" s="186"/>
      <c r="AQ228" s="152">
        <v>42712</v>
      </c>
      <c r="AR228" s="186">
        <v>3.6589999999999998</v>
      </c>
      <c r="AS228" s="49"/>
      <c r="AT228" s="186"/>
      <c r="AU228" s="152">
        <v>42712</v>
      </c>
      <c r="AV228" s="186">
        <v>3.8369999999999997</v>
      </c>
      <c r="AW228" s="186"/>
      <c r="AX228" s="187"/>
      <c r="AY228" s="152">
        <v>42712</v>
      </c>
      <c r="AZ228" s="186">
        <v>4.2759999999999998</v>
      </c>
      <c r="BA228" s="49"/>
      <c r="BB228" s="187"/>
      <c r="BC228" s="152">
        <v>42712</v>
      </c>
      <c r="BD228" s="186">
        <v>4.6050000000000004</v>
      </c>
      <c r="BE228" s="49"/>
      <c r="BF228" s="187"/>
      <c r="BG228" s="152">
        <v>42712</v>
      </c>
      <c r="BH228" s="186"/>
      <c r="BI228" s="49"/>
      <c r="BJ228" s="186"/>
      <c r="BK228" s="152">
        <v>42712</v>
      </c>
      <c r="BL228" s="186">
        <v>3.4329999999999998</v>
      </c>
      <c r="BM228" s="186"/>
      <c r="BN228" s="187"/>
      <c r="BO228" s="152">
        <v>42712</v>
      </c>
      <c r="BP228" s="186">
        <v>3.766</v>
      </c>
      <c r="BQ228" s="49"/>
      <c r="BR228" s="186"/>
      <c r="BS228" s="152">
        <v>42712</v>
      </c>
      <c r="BT228" s="186">
        <v>4.5890000000000004</v>
      </c>
      <c r="BU228" s="49"/>
      <c r="BV228" s="186"/>
      <c r="BW228" s="152">
        <v>42712</v>
      </c>
      <c r="BX228" s="186"/>
      <c r="BY228" s="186"/>
      <c r="BZ228" s="187"/>
      <c r="CA228" s="152">
        <v>42712</v>
      </c>
      <c r="CB228" s="186">
        <v>3.9430000000000001</v>
      </c>
      <c r="CC228" s="49"/>
      <c r="CD228" s="187"/>
      <c r="CE228" s="152">
        <v>42712</v>
      </c>
      <c r="CF228" s="186">
        <v>4.5280000000000005</v>
      </c>
      <c r="CG228" s="49"/>
      <c r="CH228" s="186"/>
      <c r="CI228" s="152">
        <v>42712</v>
      </c>
      <c r="CJ228" s="186">
        <v>4.1109999999999998</v>
      </c>
      <c r="CK228" s="186"/>
      <c r="CL228" s="187"/>
      <c r="CM228" s="152">
        <v>42712</v>
      </c>
      <c r="CN228" s="186"/>
      <c r="CO228" s="49"/>
      <c r="CP228" s="186"/>
      <c r="CQ228" s="152">
        <v>42712</v>
      </c>
      <c r="CR228" s="186">
        <v>2.8540000000000001</v>
      </c>
      <c r="CS228" s="186"/>
      <c r="CT228" s="187"/>
      <c r="CU228" s="152">
        <v>42712</v>
      </c>
      <c r="CV228" s="186">
        <v>3.395</v>
      </c>
      <c r="CW228" s="49"/>
      <c r="CX228" s="187"/>
      <c r="CY228" s="152">
        <v>42712</v>
      </c>
      <c r="CZ228" s="186">
        <v>3.6349999999999998</v>
      </c>
      <c r="DA228" s="49"/>
      <c r="DB228" s="186"/>
      <c r="DC228" s="152">
        <v>42712</v>
      </c>
      <c r="DD228" s="186">
        <v>4.008</v>
      </c>
      <c r="DE228" s="186"/>
      <c r="DF228" s="190"/>
      <c r="DG228" s="194">
        <v>42712</v>
      </c>
      <c r="DH228" s="247">
        <v>4.32</v>
      </c>
      <c r="DI228" s="191"/>
      <c r="DJ228" s="187"/>
      <c r="DK228" s="152">
        <v>42712</v>
      </c>
      <c r="DL228" s="186"/>
      <c r="DM228" s="49"/>
      <c r="DN228" s="186"/>
      <c r="DO228" s="152">
        <v>42712</v>
      </c>
      <c r="DP228" s="186"/>
      <c r="DQ228" s="186"/>
      <c r="DR228" s="187"/>
      <c r="DS228" s="152">
        <v>42712</v>
      </c>
      <c r="DT228" s="186">
        <v>2.4620000000000002</v>
      </c>
      <c r="DU228" s="49"/>
      <c r="DV228" s="187"/>
      <c r="DW228" s="152">
        <v>42712</v>
      </c>
      <c r="DX228" s="186">
        <v>2.94</v>
      </c>
      <c r="DY228" s="49"/>
      <c r="DZ228" s="187"/>
      <c r="EA228" s="152">
        <v>42712</v>
      </c>
      <c r="EB228" s="186">
        <v>3.149</v>
      </c>
      <c r="EC228" s="49"/>
      <c r="ED228" s="186"/>
      <c r="EE228" s="152">
        <v>42712</v>
      </c>
      <c r="EF228" s="186">
        <v>3.2560000000000002</v>
      </c>
      <c r="EG228" s="186"/>
      <c r="EH228" s="187"/>
      <c r="EI228" s="152">
        <v>42712</v>
      </c>
      <c r="EJ228" s="186">
        <v>3.395</v>
      </c>
      <c r="EK228" s="49"/>
      <c r="EL228" s="187"/>
      <c r="EM228" s="152">
        <v>42712</v>
      </c>
      <c r="EN228" s="186">
        <v>3.9060000000000001</v>
      </c>
      <c r="EO228" s="49"/>
      <c r="EP228" s="187"/>
      <c r="EQ228" s="152">
        <v>42712</v>
      </c>
      <c r="ER228" s="186">
        <v>4.0780000000000003</v>
      </c>
      <c r="ES228" s="49"/>
      <c r="ET228" s="187"/>
      <c r="EU228" s="152">
        <v>42712</v>
      </c>
      <c r="EV228" s="186">
        <v>4.8259999999999996</v>
      </c>
      <c r="EW228" s="49"/>
      <c r="EX228" s="186"/>
      <c r="EY228" s="152">
        <v>42712</v>
      </c>
      <c r="EZ228" s="63"/>
      <c r="FA228" s="186"/>
      <c r="FB228" s="187"/>
      <c r="FC228" s="152">
        <v>42712</v>
      </c>
      <c r="FD228" s="186"/>
      <c r="FE228" s="49"/>
      <c r="FF228" s="186"/>
      <c r="FG228" s="152">
        <v>42712</v>
      </c>
      <c r="FH228" s="186"/>
      <c r="FI228" s="186"/>
      <c r="FJ228" s="187"/>
      <c r="FK228" s="152">
        <v>42712</v>
      </c>
      <c r="FL228" s="186"/>
      <c r="FM228" s="49"/>
      <c r="FN228" s="186"/>
      <c r="FO228" s="152">
        <v>42712</v>
      </c>
      <c r="FP228" s="186">
        <v>3.3420000000000001</v>
      </c>
      <c r="FQ228" s="186"/>
      <c r="FR228" s="187"/>
      <c r="FS228" s="152">
        <v>42712</v>
      </c>
      <c r="FT228" s="186">
        <v>4.0919999999999996</v>
      </c>
      <c r="FU228" s="186"/>
      <c r="FV228" s="187"/>
      <c r="FW228" s="152">
        <v>42712</v>
      </c>
      <c r="FX228" s="186">
        <v>4.2610000000000001</v>
      </c>
      <c r="FY228" s="186"/>
      <c r="FZ228" s="187"/>
      <c r="GA228" s="152">
        <v>42712</v>
      </c>
      <c r="GB228" s="186">
        <v>4.8499999999999996</v>
      </c>
      <c r="GC228" s="186"/>
      <c r="GD228" s="187"/>
      <c r="GE228" s="152">
        <v>42712</v>
      </c>
      <c r="GF228" s="186"/>
      <c r="GG228" s="49"/>
      <c r="GH228" s="186"/>
      <c r="GI228" s="152">
        <v>42712</v>
      </c>
      <c r="GJ228" s="186"/>
      <c r="GK228" s="186"/>
      <c r="GL228" s="187"/>
      <c r="GM228" s="152">
        <v>42712</v>
      </c>
      <c r="GN228" s="186"/>
      <c r="GO228" s="49"/>
      <c r="GP228" s="186"/>
      <c r="GQ228" s="152">
        <v>42712</v>
      </c>
      <c r="GR228" s="186">
        <v>2.95</v>
      </c>
      <c r="GS228" s="49"/>
      <c r="GT228" s="186"/>
      <c r="GU228" s="152">
        <v>42712</v>
      </c>
      <c r="GV228" s="186">
        <v>3.8120000000000003</v>
      </c>
      <c r="GW228" s="49"/>
      <c r="GX228" s="186"/>
      <c r="GY228" s="152">
        <v>42712</v>
      </c>
      <c r="GZ228" s="186">
        <v>4.1210000000000004</v>
      </c>
      <c r="HA228" s="186"/>
      <c r="HB228" s="187"/>
      <c r="HC228" s="152">
        <v>42712</v>
      </c>
      <c r="HD228" s="186">
        <v>4.367</v>
      </c>
      <c r="HE228" s="49"/>
      <c r="HF228" s="186"/>
      <c r="HG228" s="152">
        <v>42712</v>
      </c>
      <c r="HH228" s="186">
        <v>4.5190000000000001</v>
      </c>
      <c r="HI228" s="49"/>
      <c r="HJ228" s="187"/>
      <c r="HK228" s="152">
        <v>42712</v>
      </c>
      <c r="HL228" s="186">
        <v>5.1040000000000001</v>
      </c>
      <c r="HM228" s="49"/>
      <c r="HN228" s="186"/>
      <c r="HO228" s="152">
        <v>42712</v>
      </c>
      <c r="HP228" s="186"/>
      <c r="HQ228" s="186"/>
      <c r="HR228" s="187"/>
      <c r="HS228" s="152">
        <v>42712</v>
      </c>
      <c r="HT228" s="186">
        <v>3.0289999999999999</v>
      </c>
      <c r="HU228" s="49"/>
      <c r="HV228" s="187"/>
      <c r="HW228" s="152">
        <v>42712</v>
      </c>
      <c r="HX228" s="186">
        <v>4.4509999999999996</v>
      </c>
      <c r="HY228" s="49"/>
      <c r="HZ228" s="186"/>
      <c r="IA228" s="152">
        <v>42712</v>
      </c>
      <c r="IB228" s="186">
        <v>3.6160000000000001</v>
      </c>
      <c r="IC228" s="186"/>
      <c r="ID228" s="187"/>
      <c r="IE228" s="152">
        <v>42712</v>
      </c>
      <c r="IF228" s="186">
        <v>4.2439999999999998</v>
      </c>
      <c r="IG228" s="49"/>
      <c r="IH228" s="187"/>
      <c r="II228" s="152">
        <v>42712</v>
      </c>
      <c r="IJ228" s="186">
        <v>4.2359999999999998</v>
      </c>
      <c r="IK228" s="49"/>
    </row>
    <row r="229" spans="2:245" x14ac:dyDescent="0.35">
      <c r="B229" s="187"/>
      <c r="C229" s="152">
        <v>42713</v>
      </c>
      <c r="D229" s="186"/>
      <c r="E229" s="186"/>
      <c r="F229" s="187"/>
      <c r="G229" s="152">
        <v>42713</v>
      </c>
      <c r="H229" s="186"/>
      <c r="I229" s="49"/>
      <c r="J229" s="186"/>
      <c r="K229" s="152">
        <v>42713</v>
      </c>
      <c r="L229" s="186"/>
      <c r="M229" s="49"/>
      <c r="N229" s="187"/>
      <c r="O229" s="152">
        <v>42713</v>
      </c>
      <c r="P229" s="186">
        <v>2.7149999999999999</v>
      </c>
      <c r="Q229" s="49"/>
      <c r="R229" s="186"/>
      <c r="S229" s="152">
        <v>42713</v>
      </c>
      <c r="T229" s="186">
        <v>3.3650000000000002</v>
      </c>
      <c r="U229" s="186"/>
      <c r="V229" s="187"/>
      <c r="W229" s="152">
        <v>42713</v>
      </c>
      <c r="X229" s="186">
        <v>3.8359999999999999</v>
      </c>
      <c r="Y229" s="49"/>
      <c r="Z229" s="186"/>
      <c r="AA229" s="152">
        <v>42713</v>
      </c>
      <c r="AB229" s="186">
        <v>4.18</v>
      </c>
      <c r="AC229" s="49"/>
      <c r="AD229" s="186"/>
      <c r="AE229" s="152">
        <v>42713</v>
      </c>
      <c r="AF229" s="186"/>
      <c r="AG229" s="186"/>
      <c r="AH229" s="187"/>
      <c r="AI229" s="152">
        <v>42713</v>
      </c>
      <c r="AJ229" s="186"/>
      <c r="AK229" s="49"/>
      <c r="AL229" s="186"/>
      <c r="AM229" s="152">
        <v>42713</v>
      </c>
      <c r="AN229" s="186"/>
      <c r="AO229" s="49"/>
      <c r="AP229" s="186"/>
      <c r="AQ229" s="152">
        <v>42713</v>
      </c>
      <c r="AR229" s="186">
        <v>3.69</v>
      </c>
      <c r="AS229" s="49"/>
      <c r="AT229" s="186"/>
      <c r="AU229" s="152">
        <v>42713</v>
      </c>
      <c r="AV229" s="186">
        <v>3.8719999999999999</v>
      </c>
      <c r="AW229" s="186"/>
      <c r="AX229" s="187"/>
      <c r="AY229" s="152">
        <v>42713</v>
      </c>
      <c r="AZ229" s="186">
        <v>4.3220000000000001</v>
      </c>
      <c r="BA229" s="49"/>
      <c r="BB229" s="187"/>
      <c r="BC229" s="152">
        <v>42713</v>
      </c>
      <c r="BD229" s="186">
        <v>4.6539999999999999</v>
      </c>
      <c r="BE229" s="49"/>
      <c r="BF229" s="187"/>
      <c r="BG229" s="152">
        <v>42713</v>
      </c>
      <c r="BH229" s="186"/>
      <c r="BI229" s="49"/>
      <c r="BJ229" s="186"/>
      <c r="BK229" s="152">
        <v>42713</v>
      </c>
      <c r="BL229" s="186">
        <v>3.4580000000000002</v>
      </c>
      <c r="BM229" s="186"/>
      <c r="BN229" s="187"/>
      <c r="BO229" s="152">
        <v>42713</v>
      </c>
      <c r="BP229" s="186">
        <v>3.798</v>
      </c>
      <c r="BQ229" s="49"/>
      <c r="BR229" s="186"/>
      <c r="BS229" s="152">
        <v>42713</v>
      </c>
      <c r="BT229" s="186">
        <v>4.6370000000000005</v>
      </c>
      <c r="BU229" s="49"/>
      <c r="BV229" s="186"/>
      <c r="BW229" s="152">
        <v>42713</v>
      </c>
      <c r="BX229" s="186"/>
      <c r="BY229" s="186"/>
      <c r="BZ229" s="187"/>
      <c r="CA229" s="152">
        <v>42713</v>
      </c>
      <c r="CB229" s="186">
        <v>3.9809999999999999</v>
      </c>
      <c r="CC229" s="49"/>
      <c r="CD229" s="187"/>
      <c r="CE229" s="152">
        <v>42713</v>
      </c>
      <c r="CF229" s="186">
        <v>4.5819999999999999</v>
      </c>
      <c r="CG229" s="49"/>
      <c r="CH229" s="186"/>
      <c r="CI229" s="152">
        <v>42713</v>
      </c>
      <c r="CJ229" s="186">
        <v>4.1539999999999999</v>
      </c>
      <c r="CK229" s="186"/>
      <c r="CL229" s="187"/>
      <c r="CM229" s="152">
        <v>42713</v>
      </c>
      <c r="CN229" s="186"/>
      <c r="CO229" s="49"/>
      <c r="CP229" s="186"/>
      <c r="CQ229" s="152">
        <v>42713</v>
      </c>
      <c r="CR229" s="186">
        <v>2.806</v>
      </c>
      <c r="CS229" s="186"/>
      <c r="CT229" s="187"/>
      <c r="CU229" s="152">
        <v>42713</v>
      </c>
      <c r="CV229" s="186">
        <v>3.4039999999999999</v>
      </c>
      <c r="CW229" s="49"/>
      <c r="CX229" s="187"/>
      <c r="CY229" s="152">
        <v>42713</v>
      </c>
      <c r="CZ229" s="186">
        <v>3.6429999999999998</v>
      </c>
      <c r="DA229" s="49"/>
      <c r="DB229" s="186"/>
      <c r="DC229" s="152">
        <v>42713</v>
      </c>
      <c r="DD229" s="186">
        <v>4.0439999999999996</v>
      </c>
      <c r="DE229" s="186"/>
      <c r="DF229" s="190"/>
      <c r="DG229" s="194">
        <v>42713</v>
      </c>
      <c r="DH229" s="247">
        <v>4.3710000000000004</v>
      </c>
      <c r="DI229" s="191"/>
      <c r="DJ229" s="187"/>
      <c r="DK229" s="152">
        <v>42713</v>
      </c>
      <c r="DL229" s="186"/>
      <c r="DM229" s="49"/>
      <c r="DN229" s="186"/>
      <c r="DO229" s="152">
        <v>42713</v>
      </c>
      <c r="DP229" s="186"/>
      <c r="DQ229" s="186"/>
      <c r="DR229" s="187"/>
      <c r="DS229" s="152">
        <v>42713</v>
      </c>
      <c r="DT229" s="186">
        <v>2.4380000000000002</v>
      </c>
      <c r="DU229" s="49"/>
      <c r="DV229" s="187"/>
      <c r="DW229" s="152">
        <v>42713</v>
      </c>
      <c r="DX229" s="186">
        <v>2.9590000000000001</v>
      </c>
      <c r="DY229" s="49"/>
      <c r="DZ229" s="187"/>
      <c r="EA229" s="152">
        <v>42713</v>
      </c>
      <c r="EB229" s="186">
        <v>3.1789999999999998</v>
      </c>
      <c r="EC229" s="49"/>
      <c r="ED229" s="186"/>
      <c r="EE229" s="152">
        <v>42713</v>
      </c>
      <c r="EF229" s="186">
        <v>3.2869999999999999</v>
      </c>
      <c r="EG229" s="186"/>
      <c r="EH229" s="187"/>
      <c r="EI229" s="152">
        <v>42713</v>
      </c>
      <c r="EJ229" s="186">
        <v>3.431</v>
      </c>
      <c r="EK229" s="49"/>
      <c r="EL229" s="187"/>
      <c r="EM229" s="152">
        <v>42713</v>
      </c>
      <c r="EN229" s="186">
        <v>3.9569999999999999</v>
      </c>
      <c r="EO229" s="49"/>
      <c r="EP229" s="187"/>
      <c r="EQ229" s="152">
        <v>42713</v>
      </c>
      <c r="ER229" s="186">
        <v>4.1269999999999998</v>
      </c>
      <c r="ES229" s="49"/>
      <c r="ET229" s="187"/>
      <c r="EU229" s="152">
        <v>42713</v>
      </c>
      <c r="EV229" s="186">
        <v>4.8710000000000004</v>
      </c>
      <c r="EW229" s="49"/>
      <c r="EX229" s="186"/>
      <c r="EY229" s="152">
        <v>42713</v>
      </c>
      <c r="EZ229" s="63"/>
      <c r="FA229" s="186"/>
      <c r="FB229" s="187"/>
      <c r="FC229" s="152">
        <v>42713</v>
      </c>
      <c r="FD229" s="186"/>
      <c r="FE229" s="49"/>
      <c r="FF229" s="186"/>
      <c r="FG229" s="152">
        <v>42713</v>
      </c>
      <c r="FH229" s="186"/>
      <c r="FI229" s="186"/>
      <c r="FJ229" s="187"/>
      <c r="FK229" s="152">
        <v>42713</v>
      </c>
      <c r="FL229" s="186"/>
      <c r="FM229" s="49"/>
      <c r="FN229" s="186"/>
      <c r="FO229" s="152">
        <v>42713</v>
      </c>
      <c r="FP229" s="186">
        <v>3.3730000000000002</v>
      </c>
      <c r="FQ229" s="186"/>
      <c r="FR229" s="187"/>
      <c r="FS229" s="152">
        <v>42713</v>
      </c>
      <c r="FT229" s="186">
        <v>4.1399999999999997</v>
      </c>
      <c r="FU229" s="186"/>
      <c r="FV229" s="187"/>
      <c r="FW229" s="152">
        <v>42713</v>
      </c>
      <c r="FX229" s="186">
        <v>4.3099999999999996</v>
      </c>
      <c r="FY229" s="186"/>
      <c r="FZ229" s="187"/>
      <c r="GA229" s="152">
        <v>42713</v>
      </c>
      <c r="GB229" s="186">
        <v>4.8970000000000002</v>
      </c>
      <c r="GC229" s="186"/>
      <c r="GD229" s="187"/>
      <c r="GE229" s="152">
        <v>42713</v>
      </c>
      <c r="GF229" s="186"/>
      <c r="GG229" s="49"/>
      <c r="GH229" s="186"/>
      <c r="GI229" s="152">
        <v>42713</v>
      </c>
      <c r="GJ229" s="186"/>
      <c r="GK229" s="186"/>
      <c r="GL229" s="187"/>
      <c r="GM229" s="152">
        <v>42713</v>
      </c>
      <c r="GN229" s="186"/>
      <c r="GO229" s="49"/>
      <c r="GP229" s="186"/>
      <c r="GQ229" s="152">
        <v>42713</v>
      </c>
      <c r="GR229" s="186">
        <v>2.9590000000000001</v>
      </c>
      <c r="GS229" s="49"/>
      <c r="GT229" s="186"/>
      <c r="GU229" s="152">
        <v>42713</v>
      </c>
      <c r="GV229" s="186">
        <v>3.8460000000000001</v>
      </c>
      <c r="GW229" s="49"/>
      <c r="GX229" s="186"/>
      <c r="GY229" s="152">
        <v>42713</v>
      </c>
      <c r="GZ229" s="186">
        <v>4.1660000000000004</v>
      </c>
      <c r="HA229" s="186"/>
      <c r="HB229" s="187"/>
      <c r="HC229" s="152">
        <v>42713</v>
      </c>
      <c r="HD229" s="186">
        <v>4.4160000000000004</v>
      </c>
      <c r="HE229" s="49"/>
      <c r="HF229" s="186"/>
      <c r="HG229" s="152">
        <v>42713</v>
      </c>
      <c r="HH229" s="186">
        <v>4.5709999999999997</v>
      </c>
      <c r="HI229" s="49"/>
      <c r="HJ229" s="187"/>
      <c r="HK229" s="152">
        <v>42713</v>
      </c>
      <c r="HL229" s="186">
        <v>5.1539999999999999</v>
      </c>
      <c r="HM229" s="49"/>
      <c r="HN229" s="186"/>
      <c r="HO229" s="152">
        <v>42713</v>
      </c>
      <c r="HP229" s="186"/>
      <c r="HQ229" s="186"/>
      <c r="HR229" s="187"/>
      <c r="HS229" s="152">
        <v>42713</v>
      </c>
      <c r="HT229" s="186">
        <v>2.9849999999999999</v>
      </c>
      <c r="HU229" s="49"/>
      <c r="HV229" s="187"/>
      <c r="HW229" s="152">
        <v>42713</v>
      </c>
      <c r="HX229" s="186">
        <v>4.5010000000000003</v>
      </c>
      <c r="HY229" s="49"/>
      <c r="HZ229" s="186"/>
      <c r="IA229" s="152">
        <v>42713</v>
      </c>
      <c r="IB229" s="186">
        <v>3.649</v>
      </c>
      <c r="IC229" s="186"/>
      <c r="ID229" s="187"/>
      <c r="IE229" s="152">
        <v>42713</v>
      </c>
      <c r="IF229" s="186">
        <v>4.29</v>
      </c>
      <c r="IG229" s="49"/>
      <c r="IH229" s="187"/>
      <c r="II229" s="152">
        <v>42713</v>
      </c>
      <c r="IJ229" s="186">
        <v>4.2780000000000005</v>
      </c>
      <c r="IK229" s="49"/>
    </row>
    <row r="230" spans="2:245" x14ac:dyDescent="0.35">
      <c r="B230" s="187"/>
      <c r="C230" s="152">
        <v>42716</v>
      </c>
      <c r="D230" s="186"/>
      <c r="E230" s="186"/>
      <c r="F230" s="187"/>
      <c r="G230" s="152">
        <v>42716</v>
      </c>
      <c r="H230" s="186"/>
      <c r="I230" s="49"/>
      <c r="J230" s="186"/>
      <c r="K230" s="152">
        <v>42716</v>
      </c>
      <c r="L230" s="186"/>
      <c r="M230" s="49"/>
      <c r="N230" s="187"/>
      <c r="O230" s="152">
        <v>42716</v>
      </c>
      <c r="P230" s="186">
        <v>2.722</v>
      </c>
      <c r="Q230" s="49"/>
      <c r="R230" s="186"/>
      <c r="S230" s="152">
        <v>42716</v>
      </c>
      <c r="T230" s="186">
        <v>3.37</v>
      </c>
      <c r="U230" s="186"/>
      <c r="V230" s="187"/>
      <c r="W230" s="152">
        <v>42716</v>
      </c>
      <c r="X230" s="186">
        <v>3.8689999999999998</v>
      </c>
      <c r="Y230" s="49"/>
      <c r="Z230" s="186"/>
      <c r="AA230" s="152">
        <v>42716</v>
      </c>
      <c r="AB230" s="186">
        <v>4.2220000000000004</v>
      </c>
      <c r="AC230" s="49"/>
      <c r="AD230" s="186"/>
      <c r="AE230" s="152">
        <v>42716</v>
      </c>
      <c r="AF230" s="186"/>
      <c r="AG230" s="186"/>
      <c r="AH230" s="187"/>
      <c r="AI230" s="152">
        <v>42716</v>
      </c>
      <c r="AJ230" s="186"/>
      <c r="AK230" s="49"/>
      <c r="AL230" s="186"/>
      <c r="AM230" s="152">
        <v>42716</v>
      </c>
      <c r="AN230" s="186"/>
      <c r="AO230" s="49"/>
      <c r="AP230" s="186"/>
      <c r="AQ230" s="152">
        <v>42716</v>
      </c>
      <c r="AR230" s="186">
        <v>3.714</v>
      </c>
      <c r="AS230" s="49"/>
      <c r="AT230" s="186"/>
      <c r="AU230" s="152">
        <v>42716</v>
      </c>
      <c r="AV230" s="186">
        <v>3.9020000000000001</v>
      </c>
      <c r="AW230" s="186"/>
      <c r="AX230" s="187"/>
      <c r="AY230" s="152">
        <v>42716</v>
      </c>
      <c r="AZ230" s="186">
        <v>4.343</v>
      </c>
      <c r="BA230" s="49"/>
      <c r="BB230" s="187"/>
      <c r="BC230" s="152">
        <v>42716</v>
      </c>
      <c r="BD230" s="186">
        <v>4.6950000000000003</v>
      </c>
      <c r="BE230" s="49"/>
      <c r="BF230" s="187"/>
      <c r="BG230" s="152">
        <v>42716</v>
      </c>
      <c r="BH230" s="186"/>
      <c r="BI230" s="49"/>
      <c r="BJ230" s="186"/>
      <c r="BK230" s="152">
        <v>42716</v>
      </c>
      <c r="BL230" s="186">
        <v>3.48</v>
      </c>
      <c r="BM230" s="186"/>
      <c r="BN230" s="187"/>
      <c r="BO230" s="152">
        <v>42716</v>
      </c>
      <c r="BP230" s="186">
        <v>3.8260000000000001</v>
      </c>
      <c r="BQ230" s="49"/>
      <c r="BR230" s="186"/>
      <c r="BS230" s="152">
        <v>42716</v>
      </c>
      <c r="BT230" s="186">
        <v>4.6790000000000003</v>
      </c>
      <c r="BU230" s="49"/>
      <c r="BV230" s="186"/>
      <c r="BW230" s="152">
        <v>42716</v>
      </c>
      <c r="BX230" s="186"/>
      <c r="BY230" s="186"/>
      <c r="BZ230" s="187"/>
      <c r="CA230" s="152">
        <v>42716</v>
      </c>
      <c r="CB230" s="186">
        <v>4.008</v>
      </c>
      <c r="CC230" s="49"/>
      <c r="CD230" s="187"/>
      <c r="CE230" s="152">
        <v>42716</v>
      </c>
      <c r="CF230" s="186">
        <v>4.6280000000000001</v>
      </c>
      <c r="CG230" s="49"/>
      <c r="CH230" s="186"/>
      <c r="CI230" s="152">
        <v>42716</v>
      </c>
      <c r="CJ230" s="186">
        <v>4.1849999999999996</v>
      </c>
      <c r="CK230" s="186"/>
      <c r="CL230" s="187"/>
      <c r="CM230" s="152">
        <v>42716</v>
      </c>
      <c r="CN230" s="186"/>
      <c r="CO230" s="49"/>
      <c r="CP230" s="186"/>
      <c r="CQ230" s="152">
        <v>42716</v>
      </c>
      <c r="CR230" s="186">
        <v>2.8420000000000001</v>
      </c>
      <c r="CS230" s="186"/>
      <c r="CT230" s="187"/>
      <c r="CU230" s="152">
        <v>42716</v>
      </c>
      <c r="CV230" s="186">
        <v>3.4129999999999998</v>
      </c>
      <c r="CW230" s="49"/>
      <c r="CX230" s="187"/>
      <c r="CY230" s="152">
        <v>42716</v>
      </c>
      <c r="CZ230" s="186">
        <v>3.661</v>
      </c>
      <c r="DA230" s="49"/>
      <c r="DB230" s="186"/>
      <c r="DC230" s="152">
        <v>42716</v>
      </c>
      <c r="DD230" s="186">
        <v>4.0720000000000001</v>
      </c>
      <c r="DE230" s="186"/>
      <c r="DF230" s="190"/>
      <c r="DG230" s="194">
        <v>42716</v>
      </c>
      <c r="DH230" s="247">
        <v>4.3899999999999997</v>
      </c>
      <c r="DI230" s="191"/>
      <c r="DJ230" s="187"/>
      <c r="DK230" s="152">
        <v>42716</v>
      </c>
      <c r="DL230" s="186"/>
      <c r="DM230" s="49"/>
      <c r="DN230" s="186"/>
      <c r="DO230" s="152">
        <v>42716</v>
      </c>
      <c r="DP230" s="186"/>
      <c r="DQ230" s="186"/>
      <c r="DR230" s="187"/>
      <c r="DS230" s="152">
        <v>42716</v>
      </c>
      <c r="DT230" s="186">
        <v>2.4849999999999999</v>
      </c>
      <c r="DU230" s="49"/>
      <c r="DV230" s="187"/>
      <c r="DW230" s="152">
        <v>42716</v>
      </c>
      <c r="DX230" s="186">
        <v>2.9809999999999999</v>
      </c>
      <c r="DY230" s="49"/>
      <c r="DZ230" s="187"/>
      <c r="EA230" s="152">
        <v>42716</v>
      </c>
      <c r="EB230" s="186">
        <v>3.2</v>
      </c>
      <c r="EC230" s="49"/>
      <c r="ED230" s="186"/>
      <c r="EE230" s="152">
        <v>42716</v>
      </c>
      <c r="EF230" s="186">
        <v>3.3119999999999998</v>
      </c>
      <c r="EG230" s="186"/>
      <c r="EH230" s="187"/>
      <c r="EI230" s="152">
        <v>42716</v>
      </c>
      <c r="EJ230" s="186">
        <v>3.46</v>
      </c>
      <c r="EK230" s="49"/>
      <c r="EL230" s="187"/>
      <c r="EM230" s="152">
        <v>42716</v>
      </c>
      <c r="EN230" s="186">
        <v>3.9929999999999999</v>
      </c>
      <c r="EO230" s="49"/>
      <c r="EP230" s="187"/>
      <c r="EQ230" s="152">
        <v>42716</v>
      </c>
      <c r="ER230" s="186">
        <v>4.1689999999999996</v>
      </c>
      <c r="ES230" s="49"/>
      <c r="ET230" s="187"/>
      <c r="EU230" s="152">
        <v>42716</v>
      </c>
      <c r="EV230" s="186">
        <v>4.9260000000000002</v>
      </c>
      <c r="EW230" s="49"/>
      <c r="EX230" s="186"/>
      <c r="EY230" s="152">
        <v>42716</v>
      </c>
      <c r="EZ230" s="63"/>
      <c r="FA230" s="186"/>
      <c r="FB230" s="187"/>
      <c r="FC230" s="152">
        <v>42716</v>
      </c>
      <c r="FD230" s="186"/>
      <c r="FE230" s="49"/>
      <c r="FF230" s="186"/>
      <c r="FG230" s="152">
        <v>42716</v>
      </c>
      <c r="FH230" s="186"/>
      <c r="FI230" s="186"/>
      <c r="FJ230" s="187"/>
      <c r="FK230" s="152">
        <v>42716</v>
      </c>
      <c r="FL230" s="186"/>
      <c r="FM230" s="49"/>
      <c r="FN230" s="186"/>
      <c r="FO230" s="152">
        <v>42716</v>
      </c>
      <c r="FP230" s="186">
        <v>3.3970000000000002</v>
      </c>
      <c r="FQ230" s="186"/>
      <c r="FR230" s="187"/>
      <c r="FS230" s="152">
        <v>42716</v>
      </c>
      <c r="FT230" s="186">
        <v>4.1769999999999996</v>
      </c>
      <c r="FU230" s="186"/>
      <c r="FV230" s="187"/>
      <c r="FW230" s="152">
        <v>42716</v>
      </c>
      <c r="FX230" s="186">
        <v>4.3520000000000003</v>
      </c>
      <c r="FY230" s="186"/>
      <c r="FZ230" s="187"/>
      <c r="GA230" s="152">
        <v>42716</v>
      </c>
      <c r="GB230" s="186">
        <v>4.952</v>
      </c>
      <c r="GC230" s="186"/>
      <c r="GD230" s="187"/>
      <c r="GE230" s="152">
        <v>42716</v>
      </c>
      <c r="GF230" s="186"/>
      <c r="GG230" s="49"/>
      <c r="GH230" s="186"/>
      <c r="GI230" s="152">
        <v>42716</v>
      </c>
      <c r="GJ230" s="186"/>
      <c r="GK230" s="186"/>
      <c r="GL230" s="187"/>
      <c r="GM230" s="152">
        <v>42716</v>
      </c>
      <c r="GN230" s="186"/>
      <c r="GO230" s="49"/>
      <c r="GP230" s="186"/>
      <c r="GQ230" s="152">
        <v>42716</v>
      </c>
      <c r="GR230" s="186">
        <v>2.964</v>
      </c>
      <c r="GS230" s="49"/>
      <c r="GT230" s="186"/>
      <c r="GU230" s="152">
        <v>42716</v>
      </c>
      <c r="GV230" s="186">
        <v>3.8740000000000001</v>
      </c>
      <c r="GW230" s="49"/>
      <c r="GX230" s="186"/>
      <c r="GY230" s="152">
        <v>42716</v>
      </c>
      <c r="GZ230" s="186">
        <v>4.1959999999999997</v>
      </c>
      <c r="HA230" s="186"/>
      <c r="HB230" s="187"/>
      <c r="HC230" s="152">
        <v>42716</v>
      </c>
      <c r="HD230" s="186">
        <v>4.452</v>
      </c>
      <c r="HE230" s="49"/>
      <c r="HF230" s="186"/>
      <c r="HG230" s="152">
        <v>42716</v>
      </c>
      <c r="HH230" s="186">
        <v>4.5969999999999995</v>
      </c>
      <c r="HI230" s="49"/>
      <c r="HJ230" s="187"/>
      <c r="HK230" s="152">
        <v>42716</v>
      </c>
      <c r="HL230" s="186">
        <v>5.2060000000000004</v>
      </c>
      <c r="HM230" s="49"/>
      <c r="HN230" s="186"/>
      <c r="HO230" s="152">
        <v>42716</v>
      </c>
      <c r="HP230" s="186"/>
      <c r="HQ230" s="186"/>
      <c r="HR230" s="187"/>
      <c r="HS230" s="152">
        <v>42716</v>
      </c>
      <c r="HT230" s="186">
        <v>3.0249999999999999</v>
      </c>
      <c r="HU230" s="49"/>
      <c r="HV230" s="187"/>
      <c r="HW230" s="152">
        <v>42716</v>
      </c>
      <c r="HX230" s="186">
        <v>4.5430000000000001</v>
      </c>
      <c r="HY230" s="49"/>
      <c r="HZ230" s="186"/>
      <c r="IA230" s="152">
        <v>42716</v>
      </c>
      <c r="IB230" s="186">
        <v>3.6739999999999999</v>
      </c>
      <c r="IC230" s="186"/>
      <c r="ID230" s="187"/>
      <c r="IE230" s="152">
        <v>42716</v>
      </c>
      <c r="IF230" s="186">
        <v>4.3250000000000002</v>
      </c>
      <c r="IG230" s="49"/>
      <c r="IH230" s="187"/>
      <c r="II230" s="152">
        <v>42716</v>
      </c>
      <c r="IJ230" s="186">
        <v>4.3380000000000001</v>
      </c>
      <c r="IK230" s="49"/>
    </row>
    <row r="231" spans="2:245" x14ac:dyDescent="0.35">
      <c r="B231" s="187"/>
      <c r="C231" s="152">
        <v>42717</v>
      </c>
      <c r="D231" s="186"/>
      <c r="E231" s="186"/>
      <c r="F231" s="187"/>
      <c r="G231" s="152">
        <v>42717</v>
      </c>
      <c r="H231" s="186"/>
      <c r="I231" s="49"/>
      <c r="J231" s="186"/>
      <c r="K231" s="152">
        <v>42717</v>
      </c>
      <c r="L231" s="186"/>
      <c r="M231" s="49"/>
      <c r="N231" s="187"/>
      <c r="O231" s="152">
        <v>42717</v>
      </c>
      <c r="P231" s="186">
        <v>2.718</v>
      </c>
      <c r="Q231" s="49"/>
      <c r="R231" s="186"/>
      <c r="S231" s="152">
        <v>42717</v>
      </c>
      <c r="T231" s="186">
        <v>3.3609999999999998</v>
      </c>
      <c r="U231" s="186"/>
      <c r="V231" s="187"/>
      <c r="W231" s="152">
        <v>42717</v>
      </c>
      <c r="X231" s="186">
        <v>3.8580000000000001</v>
      </c>
      <c r="Y231" s="49"/>
      <c r="Z231" s="186"/>
      <c r="AA231" s="152">
        <v>42717</v>
      </c>
      <c r="AB231" s="186">
        <v>4.2160000000000002</v>
      </c>
      <c r="AC231" s="49"/>
      <c r="AD231" s="186"/>
      <c r="AE231" s="152">
        <v>42717</v>
      </c>
      <c r="AF231" s="186"/>
      <c r="AG231" s="186"/>
      <c r="AH231" s="187"/>
      <c r="AI231" s="152">
        <v>42717</v>
      </c>
      <c r="AJ231" s="186"/>
      <c r="AK231" s="49"/>
      <c r="AL231" s="186"/>
      <c r="AM231" s="152">
        <v>42717</v>
      </c>
      <c r="AN231" s="186"/>
      <c r="AO231" s="49"/>
      <c r="AP231" s="186"/>
      <c r="AQ231" s="152">
        <v>42717</v>
      </c>
      <c r="AR231" s="186">
        <v>3.7080000000000002</v>
      </c>
      <c r="AS231" s="49"/>
      <c r="AT231" s="186"/>
      <c r="AU231" s="152">
        <v>42717</v>
      </c>
      <c r="AV231" s="186">
        <v>3.8940000000000001</v>
      </c>
      <c r="AW231" s="186"/>
      <c r="AX231" s="187"/>
      <c r="AY231" s="152">
        <v>42717</v>
      </c>
      <c r="AZ231" s="186">
        <v>4.3419999999999996</v>
      </c>
      <c r="BA231" s="49"/>
      <c r="BB231" s="187"/>
      <c r="BC231" s="152">
        <v>42717</v>
      </c>
      <c r="BD231" s="186">
        <v>4.6890000000000001</v>
      </c>
      <c r="BE231" s="49"/>
      <c r="BF231" s="187"/>
      <c r="BG231" s="152">
        <v>42717</v>
      </c>
      <c r="BH231" s="186"/>
      <c r="BI231" s="49"/>
      <c r="BJ231" s="186"/>
      <c r="BK231" s="152">
        <v>42717</v>
      </c>
      <c r="BL231" s="186">
        <v>3.472</v>
      </c>
      <c r="BM231" s="186"/>
      <c r="BN231" s="187"/>
      <c r="BO231" s="152">
        <v>42717</v>
      </c>
      <c r="BP231" s="186">
        <v>3.8149999999999999</v>
      </c>
      <c r="BQ231" s="49"/>
      <c r="BR231" s="186"/>
      <c r="BS231" s="152">
        <v>42717</v>
      </c>
      <c r="BT231" s="186">
        <v>4.6690000000000005</v>
      </c>
      <c r="BU231" s="49"/>
      <c r="BV231" s="186"/>
      <c r="BW231" s="152">
        <v>42717</v>
      </c>
      <c r="BX231" s="186"/>
      <c r="BY231" s="186"/>
      <c r="BZ231" s="187"/>
      <c r="CA231" s="152">
        <v>42717</v>
      </c>
      <c r="CB231" s="186">
        <v>4.0019999999999998</v>
      </c>
      <c r="CC231" s="49"/>
      <c r="CD231" s="187"/>
      <c r="CE231" s="152">
        <v>42717</v>
      </c>
      <c r="CF231" s="186">
        <v>4.6189999999999998</v>
      </c>
      <c r="CG231" s="49"/>
      <c r="CH231" s="186"/>
      <c r="CI231" s="152">
        <v>42717</v>
      </c>
      <c r="CJ231" s="186">
        <v>4.1790000000000003</v>
      </c>
      <c r="CK231" s="186"/>
      <c r="CL231" s="187"/>
      <c r="CM231" s="152">
        <v>42717</v>
      </c>
      <c r="CN231" s="186"/>
      <c r="CO231" s="49"/>
      <c r="CP231" s="186"/>
      <c r="CQ231" s="152">
        <v>42717</v>
      </c>
      <c r="CR231" s="186">
        <v>2.839</v>
      </c>
      <c r="CS231" s="186"/>
      <c r="CT231" s="187"/>
      <c r="CU231" s="152">
        <v>42717</v>
      </c>
      <c r="CV231" s="186">
        <v>3.4129999999999998</v>
      </c>
      <c r="CW231" s="49"/>
      <c r="CX231" s="187"/>
      <c r="CY231" s="152">
        <v>42717</v>
      </c>
      <c r="CZ231" s="186">
        <v>3.6539999999999999</v>
      </c>
      <c r="DA231" s="49"/>
      <c r="DB231" s="186"/>
      <c r="DC231" s="152">
        <v>42717</v>
      </c>
      <c r="DD231" s="186">
        <v>4.0629999999999997</v>
      </c>
      <c r="DE231" s="186"/>
      <c r="DF231" s="190"/>
      <c r="DG231" s="194">
        <v>42717</v>
      </c>
      <c r="DH231" s="247">
        <v>4.38</v>
      </c>
      <c r="DI231" s="191"/>
      <c r="DJ231" s="187"/>
      <c r="DK231" s="152">
        <v>42717</v>
      </c>
      <c r="DL231" s="186"/>
      <c r="DM231" s="49"/>
      <c r="DN231" s="186"/>
      <c r="DO231" s="152">
        <v>42717</v>
      </c>
      <c r="DP231" s="186"/>
      <c r="DQ231" s="186"/>
      <c r="DR231" s="187"/>
      <c r="DS231" s="152">
        <v>42717</v>
      </c>
      <c r="DT231" s="186">
        <v>2.4790000000000001</v>
      </c>
      <c r="DU231" s="49"/>
      <c r="DV231" s="187"/>
      <c r="DW231" s="152">
        <v>42717</v>
      </c>
      <c r="DX231" s="186">
        <v>2.9769999999999999</v>
      </c>
      <c r="DY231" s="49"/>
      <c r="DZ231" s="187"/>
      <c r="EA231" s="152">
        <v>42717</v>
      </c>
      <c r="EB231" s="186">
        <v>3.194</v>
      </c>
      <c r="EC231" s="49"/>
      <c r="ED231" s="186"/>
      <c r="EE231" s="152">
        <v>42717</v>
      </c>
      <c r="EF231" s="186">
        <v>3.306</v>
      </c>
      <c r="EG231" s="186"/>
      <c r="EH231" s="187"/>
      <c r="EI231" s="152">
        <v>42717</v>
      </c>
      <c r="EJ231" s="186">
        <v>3.452</v>
      </c>
      <c r="EK231" s="49"/>
      <c r="EL231" s="187"/>
      <c r="EM231" s="152">
        <v>42717</v>
      </c>
      <c r="EN231" s="186">
        <v>3.984</v>
      </c>
      <c r="EO231" s="49"/>
      <c r="EP231" s="187"/>
      <c r="EQ231" s="152">
        <v>42717</v>
      </c>
      <c r="ER231" s="186">
        <v>4.1630000000000003</v>
      </c>
      <c r="ES231" s="49"/>
      <c r="ET231" s="187"/>
      <c r="EU231" s="152">
        <v>42717</v>
      </c>
      <c r="EV231" s="186">
        <v>4.9210000000000003</v>
      </c>
      <c r="EW231" s="49"/>
      <c r="EX231" s="186"/>
      <c r="EY231" s="152">
        <v>42717</v>
      </c>
      <c r="EZ231" s="63"/>
      <c r="FA231" s="186"/>
      <c r="FB231" s="187"/>
      <c r="FC231" s="152">
        <v>42717</v>
      </c>
      <c r="FD231" s="186"/>
      <c r="FE231" s="49"/>
      <c r="FF231" s="186"/>
      <c r="FG231" s="152">
        <v>42717</v>
      </c>
      <c r="FH231" s="186"/>
      <c r="FI231" s="186"/>
      <c r="FJ231" s="187"/>
      <c r="FK231" s="152">
        <v>42717</v>
      </c>
      <c r="FL231" s="186"/>
      <c r="FM231" s="49"/>
      <c r="FN231" s="186"/>
      <c r="FO231" s="152">
        <v>42717</v>
      </c>
      <c r="FP231" s="186">
        <v>3.391</v>
      </c>
      <c r="FQ231" s="186"/>
      <c r="FR231" s="187"/>
      <c r="FS231" s="152">
        <v>42717</v>
      </c>
      <c r="FT231" s="186">
        <v>4.1669999999999998</v>
      </c>
      <c r="FU231" s="186"/>
      <c r="FV231" s="187"/>
      <c r="FW231" s="152">
        <v>42717</v>
      </c>
      <c r="FX231" s="186">
        <v>4.3449999999999998</v>
      </c>
      <c r="FY231" s="186"/>
      <c r="FZ231" s="187"/>
      <c r="GA231" s="152">
        <v>42717</v>
      </c>
      <c r="GB231" s="186">
        <v>4.9429999999999996</v>
      </c>
      <c r="GC231" s="186"/>
      <c r="GD231" s="187"/>
      <c r="GE231" s="152">
        <v>42717</v>
      </c>
      <c r="GF231" s="186"/>
      <c r="GG231" s="49"/>
      <c r="GH231" s="186"/>
      <c r="GI231" s="152">
        <v>42717</v>
      </c>
      <c r="GJ231" s="186"/>
      <c r="GK231" s="186"/>
      <c r="GL231" s="187"/>
      <c r="GM231" s="152">
        <v>42717</v>
      </c>
      <c r="GN231" s="186"/>
      <c r="GO231" s="49"/>
      <c r="GP231" s="186"/>
      <c r="GQ231" s="152">
        <v>42717</v>
      </c>
      <c r="GR231" s="186">
        <v>2.9619999999999997</v>
      </c>
      <c r="GS231" s="49"/>
      <c r="GT231" s="186"/>
      <c r="GU231" s="152">
        <v>42717</v>
      </c>
      <c r="GV231" s="186">
        <v>3.863</v>
      </c>
      <c r="GW231" s="49"/>
      <c r="GX231" s="186"/>
      <c r="GY231" s="152">
        <v>42717</v>
      </c>
      <c r="GZ231" s="186">
        <v>4.1879999999999997</v>
      </c>
      <c r="HA231" s="186"/>
      <c r="HB231" s="187"/>
      <c r="HC231" s="152">
        <v>42717</v>
      </c>
      <c r="HD231" s="186">
        <v>4.4429999999999996</v>
      </c>
      <c r="HE231" s="49"/>
      <c r="HF231" s="186"/>
      <c r="HG231" s="152">
        <v>42717</v>
      </c>
      <c r="HH231" s="186">
        <v>4.5910000000000002</v>
      </c>
      <c r="HI231" s="49"/>
      <c r="HJ231" s="187"/>
      <c r="HK231" s="152">
        <v>42717</v>
      </c>
      <c r="HL231" s="186">
        <v>5.2</v>
      </c>
      <c r="HM231" s="49"/>
      <c r="HN231" s="186"/>
      <c r="HO231" s="152">
        <v>42717</v>
      </c>
      <c r="HP231" s="186"/>
      <c r="HQ231" s="186"/>
      <c r="HR231" s="187"/>
      <c r="HS231" s="152">
        <v>42717</v>
      </c>
      <c r="HT231" s="186">
        <v>3.0270000000000001</v>
      </c>
      <c r="HU231" s="49"/>
      <c r="HV231" s="187"/>
      <c r="HW231" s="152">
        <v>42717</v>
      </c>
      <c r="HX231" s="186">
        <v>4.5350000000000001</v>
      </c>
      <c r="HY231" s="49"/>
      <c r="HZ231" s="186"/>
      <c r="IA231" s="152">
        <v>42717</v>
      </c>
      <c r="IB231" s="186">
        <v>3.665</v>
      </c>
      <c r="IC231" s="186"/>
      <c r="ID231" s="187"/>
      <c r="IE231" s="152">
        <v>42717</v>
      </c>
      <c r="IF231" s="186">
        <v>4.3179999999999996</v>
      </c>
      <c r="IG231" s="49"/>
      <c r="IH231" s="187"/>
      <c r="II231" s="152">
        <v>42717</v>
      </c>
      <c r="IJ231" s="186">
        <v>4.33</v>
      </c>
      <c r="IK231" s="49"/>
    </row>
    <row r="232" spans="2:245" x14ac:dyDescent="0.35">
      <c r="B232" s="187"/>
      <c r="C232" s="152">
        <v>42718</v>
      </c>
      <c r="D232" s="186"/>
      <c r="E232" s="186"/>
      <c r="F232" s="187"/>
      <c r="G232" s="152">
        <v>42718</v>
      </c>
      <c r="H232" s="186"/>
      <c r="I232" s="49"/>
      <c r="J232" s="186"/>
      <c r="K232" s="152">
        <v>42718</v>
      </c>
      <c r="L232" s="186"/>
      <c r="M232" s="49"/>
      <c r="N232" s="187"/>
      <c r="O232" s="152">
        <v>42718</v>
      </c>
      <c r="P232" s="186">
        <v>2.7530000000000001</v>
      </c>
      <c r="Q232" s="49"/>
      <c r="R232" s="186"/>
      <c r="S232" s="152">
        <v>42718</v>
      </c>
      <c r="T232" s="186">
        <v>3.4260000000000002</v>
      </c>
      <c r="U232" s="186"/>
      <c r="V232" s="187"/>
      <c r="W232" s="152">
        <v>42718</v>
      </c>
      <c r="X232" s="186">
        <v>3.9290000000000003</v>
      </c>
      <c r="Y232" s="49"/>
      <c r="Z232" s="186"/>
      <c r="AA232" s="152">
        <v>42718</v>
      </c>
      <c r="AB232" s="186">
        <v>4.298</v>
      </c>
      <c r="AC232" s="49"/>
      <c r="AD232" s="186"/>
      <c r="AE232" s="152">
        <v>42718</v>
      </c>
      <c r="AF232" s="186"/>
      <c r="AG232" s="186"/>
      <c r="AH232" s="187"/>
      <c r="AI232" s="152">
        <v>42718</v>
      </c>
      <c r="AJ232" s="186"/>
      <c r="AK232" s="49"/>
      <c r="AL232" s="186"/>
      <c r="AM232" s="152">
        <v>42718</v>
      </c>
      <c r="AN232" s="186"/>
      <c r="AO232" s="49"/>
      <c r="AP232" s="186"/>
      <c r="AQ232" s="152">
        <v>42718</v>
      </c>
      <c r="AR232" s="186">
        <v>3.77</v>
      </c>
      <c r="AS232" s="49"/>
      <c r="AT232" s="186"/>
      <c r="AU232" s="152">
        <v>42718</v>
      </c>
      <c r="AV232" s="186">
        <v>3.9619999999999997</v>
      </c>
      <c r="AW232" s="186"/>
      <c r="AX232" s="187"/>
      <c r="AY232" s="152">
        <v>42718</v>
      </c>
      <c r="AZ232" s="186">
        <v>4.42</v>
      </c>
      <c r="BA232" s="49"/>
      <c r="BB232" s="187"/>
      <c r="BC232" s="152">
        <v>42718</v>
      </c>
      <c r="BD232" s="186">
        <v>4.7750000000000004</v>
      </c>
      <c r="BE232" s="49"/>
      <c r="BF232" s="187"/>
      <c r="BG232" s="152">
        <v>42718</v>
      </c>
      <c r="BH232" s="186"/>
      <c r="BI232" s="49"/>
      <c r="BJ232" s="186"/>
      <c r="BK232" s="152">
        <v>42718</v>
      </c>
      <c r="BL232" s="186">
        <v>3.5350000000000001</v>
      </c>
      <c r="BM232" s="186"/>
      <c r="BN232" s="187"/>
      <c r="BO232" s="152">
        <v>42718</v>
      </c>
      <c r="BP232" s="186">
        <v>3.8810000000000002</v>
      </c>
      <c r="BQ232" s="49"/>
      <c r="BR232" s="186"/>
      <c r="BS232" s="152">
        <v>42718</v>
      </c>
      <c r="BT232" s="186">
        <v>4.7549999999999999</v>
      </c>
      <c r="BU232" s="49"/>
      <c r="BV232" s="186"/>
      <c r="BW232" s="152">
        <v>42718</v>
      </c>
      <c r="BX232" s="186"/>
      <c r="BY232" s="186"/>
      <c r="BZ232" s="187"/>
      <c r="CA232" s="152">
        <v>42718</v>
      </c>
      <c r="CB232" s="186">
        <v>4.0650000000000004</v>
      </c>
      <c r="CC232" s="49"/>
      <c r="CD232" s="187"/>
      <c r="CE232" s="152">
        <v>42718</v>
      </c>
      <c r="CF232" s="186">
        <v>4.7059999999999995</v>
      </c>
      <c r="CG232" s="49"/>
      <c r="CH232" s="186"/>
      <c r="CI232" s="152">
        <v>42718</v>
      </c>
      <c r="CJ232" s="186">
        <v>4.2629999999999999</v>
      </c>
      <c r="CK232" s="186"/>
      <c r="CL232" s="187"/>
      <c r="CM232" s="152">
        <v>42718</v>
      </c>
      <c r="CN232" s="186"/>
      <c r="CO232" s="49"/>
      <c r="CP232" s="186"/>
      <c r="CQ232" s="152">
        <v>42718</v>
      </c>
      <c r="CR232" s="186">
        <v>2.964</v>
      </c>
      <c r="CS232" s="186"/>
      <c r="CT232" s="187"/>
      <c r="CU232" s="152">
        <v>42718</v>
      </c>
      <c r="CV232" s="186">
        <v>3.4489999999999998</v>
      </c>
      <c r="CW232" s="49"/>
      <c r="CX232" s="187"/>
      <c r="CY232" s="152">
        <v>42718</v>
      </c>
      <c r="CZ232" s="186">
        <v>3.718</v>
      </c>
      <c r="DA232" s="49"/>
      <c r="DB232" s="186"/>
      <c r="DC232" s="152">
        <v>42718</v>
      </c>
      <c r="DD232" s="186">
        <v>4.1280000000000001</v>
      </c>
      <c r="DE232" s="186"/>
      <c r="DF232" s="190"/>
      <c r="DG232" s="194">
        <v>42718</v>
      </c>
      <c r="DH232" s="247">
        <v>4.4420000000000002</v>
      </c>
      <c r="DI232" s="191"/>
      <c r="DJ232" s="187"/>
      <c r="DK232" s="152">
        <v>42718</v>
      </c>
      <c r="DL232" s="186"/>
      <c r="DM232" s="49"/>
      <c r="DN232" s="186"/>
      <c r="DO232" s="152">
        <v>42718</v>
      </c>
      <c r="DP232" s="186"/>
      <c r="DQ232" s="186"/>
      <c r="DR232" s="187"/>
      <c r="DS232" s="152">
        <v>42718</v>
      </c>
      <c r="DT232" s="186">
        <v>2.633</v>
      </c>
      <c r="DU232" s="49"/>
      <c r="DV232" s="187"/>
      <c r="DW232" s="152">
        <v>42718</v>
      </c>
      <c r="DX232" s="186">
        <v>3.036</v>
      </c>
      <c r="DY232" s="49"/>
      <c r="DZ232" s="187"/>
      <c r="EA232" s="152">
        <v>42718</v>
      </c>
      <c r="EB232" s="186">
        <v>3.2570000000000001</v>
      </c>
      <c r="EC232" s="49"/>
      <c r="ED232" s="186"/>
      <c r="EE232" s="152">
        <v>42718</v>
      </c>
      <c r="EF232" s="186">
        <v>3.37</v>
      </c>
      <c r="EG232" s="186"/>
      <c r="EH232" s="187"/>
      <c r="EI232" s="152">
        <v>42718</v>
      </c>
      <c r="EJ232" s="186">
        <v>3.5169999999999999</v>
      </c>
      <c r="EK232" s="49"/>
      <c r="EL232" s="187"/>
      <c r="EM232" s="152">
        <v>42718</v>
      </c>
      <c r="EN232" s="186">
        <v>4.0650000000000004</v>
      </c>
      <c r="EO232" s="49"/>
      <c r="EP232" s="187"/>
      <c r="EQ232" s="152">
        <v>42718</v>
      </c>
      <c r="ER232" s="186">
        <v>4.2489999999999997</v>
      </c>
      <c r="ES232" s="49"/>
      <c r="ET232" s="187"/>
      <c r="EU232" s="152">
        <v>42718</v>
      </c>
      <c r="EV232" s="186">
        <v>5.008</v>
      </c>
      <c r="EW232" s="49"/>
      <c r="EX232" s="186"/>
      <c r="EY232" s="152">
        <v>42718</v>
      </c>
      <c r="EZ232" s="63"/>
      <c r="FA232" s="186"/>
      <c r="FB232" s="187"/>
      <c r="FC232" s="152">
        <v>42718</v>
      </c>
      <c r="FD232" s="186"/>
      <c r="FE232" s="49"/>
      <c r="FF232" s="186"/>
      <c r="FG232" s="152">
        <v>42718</v>
      </c>
      <c r="FH232" s="186"/>
      <c r="FI232" s="186"/>
      <c r="FJ232" s="187"/>
      <c r="FK232" s="152">
        <v>42718</v>
      </c>
      <c r="FL232" s="186"/>
      <c r="FM232" s="49"/>
      <c r="FN232" s="186"/>
      <c r="FO232" s="152">
        <v>42718</v>
      </c>
      <c r="FP232" s="186">
        <v>3.4550000000000001</v>
      </c>
      <c r="FQ232" s="186"/>
      <c r="FR232" s="187"/>
      <c r="FS232" s="152">
        <v>42718</v>
      </c>
      <c r="FT232" s="186">
        <v>4.2469999999999999</v>
      </c>
      <c r="FU232" s="186"/>
      <c r="FV232" s="187"/>
      <c r="FW232" s="152">
        <v>42718</v>
      </c>
      <c r="FX232" s="186">
        <v>4.431</v>
      </c>
      <c r="FY232" s="186"/>
      <c r="FZ232" s="187"/>
      <c r="GA232" s="152">
        <v>42718</v>
      </c>
      <c r="GB232" s="186">
        <v>5.008</v>
      </c>
      <c r="GC232" s="186"/>
      <c r="GD232" s="187"/>
      <c r="GE232" s="152">
        <v>42718</v>
      </c>
      <c r="GF232" s="186"/>
      <c r="GG232" s="49"/>
      <c r="GH232" s="186"/>
      <c r="GI232" s="152">
        <v>42718</v>
      </c>
      <c r="GJ232" s="186"/>
      <c r="GK232" s="186"/>
      <c r="GL232" s="187"/>
      <c r="GM232" s="152">
        <v>42718</v>
      </c>
      <c r="GN232" s="186"/>
      <c r="GO232" s="49"/>
      <c r="GP232" s="186"/>
      <c r="GQ232" s="152">
        <v>42718</v>
      </c>
      <c r="GR232" s="186">
        <v>2.9820000000000002</v>
      </c>
      <c r="GS232" s="49"/>
      <c r="GT232" s="186"/>
      <c r="GU232" s="152">
        <v>42718</v>
      </c>
      <c r="GV232" s="186">
        <v>3.9260000000000002</v>
      </c>
      <c r="GW232" s="49"/>
      <c r="GX232" s="186"/>
      <c r="GY232" s="152">
        <v>42718</v>
      </c>
      <c r="GZ232" s="186">
        <v>4.2489999999999997</v>
      </c>
      <c r="HA232" s="186"/>
      <c r="HB232" s="187"/>
      <c r="HC232" s="152">
        <v>42718</v>
      </c>
      <c r="HD232" s="186">
        <v>4.5209999999999999</v>
      </c>
      <c r="HE232" s="49"/>
      <c r="HF232" s="186"/>
      <c r="HG232" s="152">
        <v>42718</v>
      </c>
      <c r="HH232" s="186">
        <v>4.6760000000000002</v>
      </c>
      <c r="HI232" s="49"/>
      <c r="HJ232" s="187"/>
      <c r="HK232" s="152">
        <v>42718</v>
      </c>
      <c r="HL232" s="186">
        <v>5.2910000000000004</v>
      </c>
      <c r="HM232" s="49"/>
      <c r="HN232" s="186"/>
      <c r="HO232" s="152">
        <v>42718</v>
      </c>
      <c r="HP232" s="186"/>
      <c r="HQ232" s="186"/>
      <c r="HR232" s="187"/>
      <c r="HS232" s="152">
        <v>42718</v>
      </c>
      <c r="HT232" s="186">
        <v>2.931</v>
      </c>
      <c r="HU232" s="49"/>
      <c r="HV232" s="187"/>
      <c r="HW232" s="152">
        <v>42718</v>
      </c>
      <c r="HX232" s="186">
        <v>4.62</v>
      </c>
      <c r="HY232" s="49"/>
      <c r="HZ232" s="186"/>
      <c r="IA232" s="152">
        <v>42718</v>
      </c>
      <c r="IB232" s="186">
        <v>3.7279999999999998</v>
      </c>
      <c r="IC232" s="186"/>
      <c r="ID232" s="187"/>
      <c r="IE232" s="152">
        <v>42718</v>
      </c>
      <c r="IF232" s="186">
        <v>4.3929999999999998</v>
      </c>
      <c r="IG232" s="49"/>
      <c r="IH232" s="187"/>
      <c r="II232" s="152">
        <v>42718</v>
      </c>
      <c r="IJ232" s="186">
        <v>4.399</v>
      </c>
      <c r="IK232" s="49"/>
    </row>
    <row r="233" spans="2:245" x14ac:dyDescent="0.35">
      <c r="B233" s="187"/>
      <c r="C233" s="152">
        <v>42719</v>
      </c>
      <c r="D233" s="186"/>
      <c r="E233" s="186"/>
      <c r="F233" s="187"/>
      <c r="G233" s="152">
        <v>42719</v>
      </c>
      <c r="H233" s="186"/>
      <c r="I233" s="49"/>
      <c r="J233" s="186"/>
      <c r="K233" s="152">
        <v>42719</v>
      </c>
      <c r="L233" s="186"/>
      <c r="M233" s="49"/>
      <c r="N233" s="187"/>
      <c r="O233" s="152">
        <v>42719</v>
      </c>
      <c r="P233" s="186">
        <v>2.75</v>
      </c>
      <c r="Q233" s="49"/>
      <c r="R233" s="186"/>
      <c r="S233" s="152">
        <v>42719</v>
      </c>
      <c r="T233" s="186">
        <v>3.4529999999999998</v>
      </c>
      <c r="U233" s="186"/>
      <c r="V233" s="187"/>
      <c r="W233" s="152">
        <v>42719</v>
      </c>
      <c r="X233" s="186">
        <v>3.972</v>
      </c>
      <c r="Y233" s="49"/>
      <c r="Z233" s="186"/>
      <c r="AA233" s="152">
        <v>42719</v>
      </c>
      <c r="AB233" s="186">
        <v>4.3680000000000003</v>
      </c>
      <c r="AC233" s="49"/>
      <c r="AD233" s="186"/>
      <c r="AE233" s="152">
        <v>42719</v>
      </c>
      <c r="AF233" s="186"/>
      <c r="AG233" s="186"/>
      <c r="AH233" s="187"/>
      <c r="AI233" s="152">
        <v>42719</v>
      </c>
      <c r="AJ233" s="186"/>
      <c r="AK233" s="49"/>
      <c r="AL233" s="186"/>
      <c r="AM233" s="152">
        <v>42719</v>
      </c>
      <c r="AN233" s="186"/>
      <c r="AO233" s="49"/>
      <c r="AP233" s="186"/>
      <c r="AQ233" s="152">
        <v>42719</v>
      </c>
      <c r="AR233" s="186">
        <v>3.8140000000000001</v>
      </c>
      <c r="AS233" s="49"/>
      <c r="AT233" s="186"/>
      <c r="AU233" s="152">
        <v>42719</v>
      </c>
      <c r="AV233" s="186">
        <v>4.0069999999999997</v>
      </c>
      <c r="AW233" s="186"/>
      <c r="AX233" s="187"/>
      <c r="AY233" s="152">
        <v>42719</v>
      </c>
      <c r="AZ233" s="186">
        <v>4.4719999999999995</v>
      </c>
      <c r="BA233" s="49"/>
      <c r="BB233" s="187"/>
      <c r="BC233" s="152">
        <v>42719</v>
      </c>
      <c r="BD233" s="186">
        <v>4.8309999999999995</v>
      </c>
      <c r="BE233" s="49"/>
      <c r="BF233" s="187"/>
      <c r="BG233" s="152">
        <v>42719</v>
      </c>
      <c r="BH233" s="186"/>
      <c r="BI233" s="49"/>
      <c r="BJ233" s="186"/>
      <c r="BK233" s="152">
        <v>42719</v>
      </c>
      <c r="BL233" s="186">
        <v>3.5590000000000002</v>
      </c>
      <c r="BM233" s="186"/>
      <c r="BN233" s="187"/>
      <c r="BO233" s="152">
        <v>42719</v>
      </c>
      <c r="BP233" s="186">
        <v>3.9180000000000001</v>
      </c>
      <c r="BQ233" s="49"/>
      <c r="BR233" s="186"/>
      <c r="BS233" s="152">
        <v>42719</v>
      </c>
      <c r="BT233" s="186">
        <v>4.8049999999999997</v>
      </c>
      <c r="BU233" s="49"/>
      <c r="BV233" s="186"/>
      <c r="BW233" s="152">
        <v>42719</v>
      </c>
      <c r="BX233" s="186"/>
      <c r="BY233" s="186"/>
      <c r="BZ233" s="187"/>
      <c r="CA233" s="152">
        <v>42719</v>
      </c>
      <c r="CB233" s="186">
        <v>4.1139999999999999</v>
      </c>
      <c r="CC233" s="49"/>
      <c r="CD233" s="187"/>
      <c r="CE233" s="152">
        <v>42719</v>
      </c>
      <c r="CF233" s="186">
        <v>4.7629999999999999</v>
      </c>
      <c r="CG233" s="49"/>
      <c r="CH233" s="186"/>
      <c r="CI233" s="152">
        <v>42719</v>
      </c>
      <c r="CJ233" s="186">
        <v>4.3120000000000003</v>
      </c>
      <c r="CK233" s="186"/>
      <c r="CL233" s="187"/>
      <c r="CM233" s="152">
        <v>42719</v>
      </c>
      <c r="CN233" s="186"/>
      <c r="CO233" s="49"/>
      <c r="CP233" s="186"/>
      <c r="CQ233" s="152">
        <v>42719</v>
      </c>
      <c r="CR233" s="186">
        <v>2.8479999999999999</v>
      </c>
      <c r="CS233" s="186"/>
      <c r="CT233" s="187"/>
      <c r="CU233" s="152">
        <v>42719</v>
      </c>
      <c r="CV233" s="186">
        <v>3.4710000000000001</v>
      </c>
      <c r="CW233" s="49"/>
      <c r="CX233" s="187"/>
      <c r="CY233" s="152">
        <v>42719</v>
      </c>
      <c r="CZ233" s="186">
        <v>3.74</v>
      </c>
      <c r="DA233" s="49"/>
      <c r="DB233" s="186"/>
      <c r="DC233" s="152">
        <v>42719</v>
      </c>
      <c r="DD233" s="186">
        <v>4.1760000000000002</v>
      </c>
      <c r="DE233" s="186"/>
      <c r="DF233" s="190"/>
      <c r="DG233" s="194">
        <v>42719</v>
      </c>
      <c r="DH233" s="247">
        <v>4.4930000000000003</v>
      </c>
      <c r="DI233" s="191"/>
      <c r="DJ233" s="187"/>
      <c r="DK233" s="152">
        <v>42719</v>
      </c>
      <c r="DL233" s="186"/>
      <c r="DM233" s="49"/>
      <c r="DN233" s="186"/>
      <c r="DO233" s="152">
        <v>42719</v>
      </c>
      <c r="DP233" s="186"/>
      <c r="DQ233" s="186"/>
      <c r="DR233" s="187"/>
      <c r="DS233" s="152">
        <v>42719</v>
      </c>
      <c r="DT233" s="186">
        <v>2.4779999999999998</v>
      </c>
      <c r="DU233" s="49"/>
      <c r="DV233" s="187"/>
      <c r="DW233" s="152">
        <v>42719</v>
      </c>
      <c r="DX233" s="186">
        <v>3.06</v>
      </c>
      <c r="DY233" s="49"/>
      <c r="DZ233" s="187"/>
      <c r="EA233" s="152">
        <v>42719</v>
      </c>
      <c r="EB233" s="186">
        <v>3.2970000000000002</v>
      </c>
      <c r="EC233" s="49"/>
      <c r="ED233" s="186"/>
      <c r="EE233" s="152">
        <v>42719</v>
      </c>
      <c r="EF233" s="186">
        <v>3.4119999999999999</v>
      </c>
      <c r="EG233" s="186"/>
      <c r="EH233" s="187"/>
      <c r="EI233" s="152">
        <v>42719</v>
      </c>
      <c r="EJ233" s="186">
        <v>3.5649999999999999</v>
      </c>
      <c r="EK233" s="49"/>
      <c r="EL233" s="187"/>
      <c r="EM233" s="152">
        <v>42719</v>
      </c>
      <c r="EN233" s="186">
        <v>4.1189999999999998</v>
      </c>
      <c r="EO233" s="49"/>
      <c r="EP233" s="187"/>
      <c r="EQ233" s="152">
        <v>42719</v>
      </c>
      <c r="ER233" s="186">
        <v>4.3049999999999997</v>
      </c>
      <c r="ES233" s="49"/>
      <c r="ET233" s="187"/>
      <c r="EU233" s="152">
        <v>42719</v>
      </c>
      <c r="EV233" s="186">
        <v>5.077</v>
      </c>
      <c r="EW233" s="49"/>
      <c r="EX233" s="186"/>
      <c r="EY233" s="152">
        <v>42719</v>
      </c>
      <c r="EZ233" s="63"/>
      <c r="FA233" s="186"/>
      <c r="FB233" s="187"/>
      <c r="FC233" s="152">
        <v>42719</v>
      </c>
      <c r="FD233" s="186"/>
      <c r="FE233" s="49"/>
      <c r="FF233" s="186"/>
      <c r="FG233" s="152">
        <v>42719</v>
      </c>
      <c r="FH233" s="186"/>
      <c r="FI233" s="186"/>
      <c r="FJ233" s="187"/>
      <c r="FK233" s="152">
        <v>42719</v>
      </c>
      <c r="FL233" s="186"/>
      <c r="FM233" s="49"/>
      <c r="FN233" s="186"/>
      <c r="FO233" s="152">
        <v>42719</v>
      </c>
      <c r="FP233" s="186">
        <v>3.492</v>
      </c>
      <c r="FQ233" s="186"/>
      <c r="FR233" s="187"/>
      <c r="FS233" s="152">
        <v>42719</v>
      </c>
      <c r="FT233" s="186">
        <v>4.2939999999999996</v>
      </c>
      <c r="FU233" s="186"/>
      <c r="FV233" s="187"/>
      <c r="FW233" s="152">
        <v>42719</v>
      </c>
      <c r="FX233" s="186">
        <v>4.4829999999999997</v>
      </c>
      <c r="FY233" s="186"/>
      <c r="FZ233" s="187"/>
      <c r="GA233" s="152">
        <v>42719</v>
      </c>
      <c r="GB233" s="186">
        <v>5.1100000000000003</v>
      </c>
      <c r="GC233" s="186"/>
      <c r="GD233" s="187"/>
      <c r="GE233" s="152">
        <v>42719</v>
      </c>
      <c r="GF233" s="186"/>
      <c r="GG233" s="49"/>
      <c r="GH233" s="186"/>
      <c r="GI233" s="152">
        <v>42719</v>
      </c>
      <c r="GJ233" s="186"/>
      <c r="GK233" s="186"/>
      <c r="GL233" s="187"/>
      <c r="GM233" s="152">
        <v>42719</v>
      </c>
      <c r="GN233" s="186"/>
      <c r="GO233" s="49"/>
      <c r="GP233" s="186"/>
      <c r="GQ233" s="152">
        <v>42719</v>
      </c>
      <c r="GR233" s="186">
        <v>2.9939999999999998</v>
      </c>
      <c r="GS233" s="49"/>
      <c r="GT233" s="186"/>
      <c r="GU233" s="152">
        <v>42719</v>
      </c>
      <c r="GV233" s="186">
        <v>3.9729999999999999</v>
      </c>
      <c r="GW233" s="49"/>
      <c r="GX233" s="186"/>
      <c r="GY233" s="152">
        <v>42719</v>
      </c>
      <c r="GZ233" s="186">
        <v>4.3070000000000004</v>
      </c>
      <c r="HA233" s="186"/>
      <c r="HB233" s="187"/>
      <c r="HC233" s="152">
        <v>42719</v>
      </c>
      <c r="HD233" s="186">
        <v>4.5730000000000004</v>
      </c>
      <c r="HE233" s="49"/>
      <c r="HF233" s="186"/>
      <c r="HG233" s="152">
        <v>42719</v>
      </c>
      <c r="HH233" s="186">
        <v>4.7329999999999997</v>
      </c>
      <c r="HI233" s="49"/>
      <c r="HJ233" s="187"/>
      <c r="HK233" s="152">
        <v>42719</v>
      </c>
      <c r="HL233" s="186">
        <v>5.3540000000000001</v>
      </c>
      <c r="HM233" s="49"/>
      <c r="HN233" s="186"/>
      <c r="HO233" s="152">
        <v>42719</v>
      </c>
      <c r="HP233" s="186"/>
      <c r="HQ233" s="186"/>
      <c r="HR233" s="187"/>
      <c r="HS233" s="152">
        <v>42719</v>
      </c>
      <c r="HT233" s="186">
        <v>3.0230000000000001</v>
      </c>
      <c r="HU233" s="49"/>
      <c r="HV233" s="187"/>
      <c r="HW233" s="152">
        <v>42719</v>
      </c>
      <c r="HX233" s="186">
        <v>4.6749999999999998</v>
      </c>
      <c r="HY233" s="49"/>
      <c r="HZ233" s="186"/>
      <c r="IA233" s="152">
        <v>42719</v>
      </c>
      <c r="IB233" s="186">
        <v>3.7720000000000002</v>
      </c>
      <c r="IC233" s="186"/>
      <c r="ID233" s="187"/>
      <c r="IE233" s="152">
        <v>42719</v>
      </c>
      <c r="IF233" s="186">
        <v>4.4429999999999996</v>
      </c>
      <c r="IG233" s="49"/>
      <c r="IH233" s="187"/>
      <c r="II233" s="152">
        <v>42719</v>
      </c>
      <c r="IJ233" s="186">
        <v>4.452</v>
      </c>
      <c r="IK233" s="49"/>
    </row>
    <row r="234" spans="2:245" x14ac:dyDescent="0.35">
      <c r="B234" s="187"/>
      <c r="C234" s="152">
        <v>42720</v>
      </c>
      <c r="D234" s="186"/>
      <c r="E234" s="186"/>
      <c r="F234" s="187"/>
      <c r="G234" s="152">
        <v>42720</v>
      </c>
      <c r="H234" s="186"/>
      <c r="I234" s="49"/>
      <c r="J234" s="186"/>
      <c r="K234" s="152">
        <v>42720</v>
      </c>
      <c r="L234" s="186"/>
      <c r="M234" s="49"/>
      <c r="N234" s="187"/>
      <c r="O234" s="152">
        <v>42720</v>
      </c>
      <c r="P234" s="186">
        <v>2.7410000000000001</v>
      </c>
      <c r="Q234" s="49"/>
      <c r="R234" s="186"/>
      <c r="S234" s="152">
        <v>42720</v>
      </c>
      <c r="T234" s="186">
        <v>3.4649999999999999</v>
      </c>
      <c r="U234" s="186"/>
      <c r="V234" s="187"/>
      <c r="W234" s="152">
        <v>42720</v>
      </c>
      <c r="X234" s="186">
        <v>3.9790000000000001</v>
      </c>
      <c r="Y234" s="49"/>
      <c r="Z234" s="186"/>
      <c r="AA234" s="152">
        <v>42720</v>
      </c>
      <c r="AB234" s="186">
        <v>4.343</v>
      </c>
      <c r="AC234" s="49"/>
      <c r="AD234" s="186"/>
      <c r="AE234" s="152">
        <v>42720</v>
      </c>
      <c r="AF234" s="186"/>
      <c r="AG234" s="186"/>
      <c r="AH234" s="187"/>
      <c r="AI234" s="152">
        <v>42720</v>
      </c>
      <c r="AJ234" s="186"/>
      <c r="AK234" s="49"/>
      <c r="AL234" s="186"/>
      <c r="AM234" s="152">
        <v>42720</v>
      </c>
      <c r="AN234" s="186"/>
      <c r="AO234" s="49"/>
      <c r="AP234" s="186"/>
      <c r="AQ234" s="152">
        <v>42720</v>
      </c>
      <c r="AR234" s="186">
        <v>3.8209999999999997</v>
      </c>
      <c r="AS234" s="49"/>
      <c r="AT234" s="186"/>
      <c r="AU234" s="152">
        <v>42720</v>
      </c>
      <c r="AV234" s="186">
        <v>4.0190000000000001</v>
      </c>
      <c r="AW234" s="186"/>
      <c r="AX234" s="187"/>
      <c r="AY234" s="152">
        <v>42720</v>
      </c>
      <c r="AZ234" s="186">
        <v>4.4859999999999998</v>
      </c>
      <c r="BA234" s="49"/>
      <c r="BB234" s="187"/>
      <c r="BC234" s="152">
        <v>42720</v>
      </c>
      <c r="BD234" s="186">
        <v>4.8410000000000002</v>
      </c>
      <c r="BE234" s="49"/>
      <c r="BF234" s="187"/>
      <c r="BG234" s="152">
        <v>42720</v>
      </c>
      <c r="BH234" s="186"/>
      <c r="BI234" s="49"/>
      <c r="BJ234" s="186"/>
      <c r="BK234" s="152">
        <v>42720</v>
      </c>
      <c r="BL234" s="186">
        <v>3.5680000000000001</v>
      </c>
      <c r="BM234" s="186"/>
      <c r="BN234" s="187"/>
      <c r="BO234" s="152">
        <v>42720</v>
      </c>
      <c r="BP234" s="186">
        <v>3.9290000000000003</v>
      </c>
      <c r="BQ234" s="49"/>
      <c r="BR234" s="186"/>
      <c r="BS234" s="152">
        <v>42720</v>
      </c>
      <c r="BT234" s="186">
        <v>4.8179999999999996</v>
      </c>
      <c r="BU234" s="49"/>
      <c r="BV234" s="186"/>
      <c r="BW234" s="152">
        <v>42720</v>
      </c>
      <c r="BX234" s="186"/>
      <c r="BY234" s="186"/>
      <c r="BZ234" s="187"/>
      <c r="CA234" s="152">
        <v>42720</v>
      </c>
      <c r="CB234" s="186">
        <v>4.0670000000000002</v>
      </c>
      <c r="CC234" s="49"/>
      <c r="CD234" s="187"/>
      <c r="CE234" s="152">
        <v>42720</v>
      </c>
      <c r="CF234" s="186">
        <v>4.7670000000000003</v>
      </c>
      <c r="CG234" s="49"/>
      <c r="CH234" s="186"/>
      <c r="CI234" s="152">
        <v>42720</v>
      </c>
      <c r="CJ234" s="186">
        <v>4.3220000000000001</v>
      </c>
      <c r="CK234" s="186"/>
      <c r="CL234" s="187"/>
      <c r="CM234" s="152">
        <v>42720</v>
      </c>
      <c r="CN234" s="186"/>
      <c r="CO234" s="49"/>
      <c r="CP234" s="186"/>
      <c r="CQ234" s="152">
        <v>42720</v>
      </c>
      <c r="CR234" s="186">
        <v>2.8129999999999997</v>
      </c>
      <c r="CS234" s="186"/>
      <c r="CT234" s="187"/>
      <c r="CU234" s="152">
        <v>42720</v>
      </c>
      <c r="CV234" s="186">
        <v>3.472</v>
      </c>
      <c r="CW234" s="49"/>
      <c r="CX234" s="187"/>
      <c r="CY234" s="152">
        <v>42720</v>
      </c>
      <c r="CZ234" s="186">
        <v>3.7410000000000001</v>
      </c>
      <c r="DA234" s="49"/>
      <c r="DB234" s="186"/>
      <c r="DC234" s="152">
        <v>42720</v>
      </c>
      <c r="DD234" s="186">
        <v>4.1859999999999999</v>
      </c>
      <c r="DE234" s="186"/>
      <c r="DF234" s="190"/>
      <c r="DG234" s="194">
        <v>42720</v>
      </c>
      <c r="DH234" s="247">
        <v>4.5229999999999997</v>
      </c>
      <c r="DI234" s="191"/>
      <c r="DJ234" s="187"/>
      <c r="DK234" s="152">
        <v>42720</v>
      </c>
      <c r="DL234" s="186"/>
      <c r="DM234" s="49"/>
      <c r="DN234" s="186"/>
      <c r="DO234" s="152">
        <v>42720</v>
      </c>
      <c r="DP234" s="186"/>
      <c r="DQ234" s="186"/>
      <c r="DR234" s="187"/>
      <c r="DS234" s="152">
        <v>42720</v>
      </c>
      <c r="DT234" s="186">
        <v>2.4340000000000002</v>
      </c>
      <c r="DU234" s="49"/>
      <c r="DV234" s="187"/>
      <c r="DW234" s="152">
        <v>42720</v>
      </c>
      <c r="DX234" s="186">
        <v>3.0659999999999998</v>
      </c>
      <c r="DY234" s="49"/>
      <c r="DZ234" s="187"/>
      <c r="EA234" s="152">
        <v>42720</v>
      </c>
      <c r="EB234" s="186">
        <v>3.3090000000000002</v>
      </c>
      <c r="EC234" s="49"/>
      <c r="ED234" s="186"/>
      <c r="EE234" s="152">
        <v>42720</v>
      </c>
      <c r="EF234" s="186">
        <v>3.427</v>
      </c>
      <c r="EG234" s="186"/>
      <c r="EH234" s="187"/>
      <c r="EI234" s="152">
        <v>42720</v>
      </c>
      <c r="EJ234" s="186">
        <v>3.5760000000000001</v>
      </c>
      <c r="EK234" s="49"/>
      <c r="EL234" s="187"/>
      <c r="EM234" s="152">
        <v>42720</v>
      </c>
      <c r="EN234" s="186">
        <v>4.1420000000000003</v>
      </c>
      <c r="EO234" s="49"/>
      <c r="EP234" s="187"/>
      <c r="EQ234" s="152">
        <v>42720</v>
      </c>
      <c r="ER234" s="186">
        <v>4.3259999999999996</v>
      </c>
      <c r="ES234" s="49"/>
      <c r="ET234" s="187"/>
      <c r="EU234" s="152">
        <v>42720</v>
      </c>
      <c r="EV234" s="186">
        <v>5.077</v>
      </c>
      <c r="EW234" s="49"/>
      <c r="EX234" s="186"/>
      <c r="EY234" s="152">
        <v>42720</v>
      </c>
      <c r="EZ234" s="63"/>
      <c r="FA234" s="186"/>
      <c r="FB234" s="187"/>
      <c r="FC234" s="152">
        <v>42720</v>
      </c>
      <c r="FD234" s="186"/>
      <c r="FE234" s="49"/>
      <c r="FF234" s="186"/>
      <c r="FG234" s="152">
        <v>42720</v>
      </c>
      <c r="FH234" s="186"/>
      <c r="FI234" s="186"/>
      <c r="FJ234" s="187"/>
      <c r="FK234" s="152">
        <v>42720</v>
      </c>
      <c r="FL234" s="186"/>
      <c r="FM234" s="49"/>
      <c r="FN234" s="186"/>
      <c r="FO234" s="152">
        <v>42720</v>
      </c>
      <c r="FP234" s="186">
        <v>3.4990000000000001</v>
      </c>
      <c r="FQ234" s="186"/>
      <c r="FR234" s="187"/>
      <c r="FS234" s="152">
        <v>42720</v>
      </c>
      <c r="FT234" s="186">
        <v>4.3250000000000002</v>
      </c>
      <c r="FU234" s="186"/>
      <c r="FV234" s="187"/>
      <c r="FW234" s="152">
        <v>42720</v>
      </c>
      <c r="FX234" s="186">
        <v>4.4950000000000001</v>
      </c>
      <c r="FY234" s="186"/>
      <c r="FZ234" s="187"/>
      <c r="GA234" s="152">
        <v>42720</v>
      </c>
      <c r="GB234" s="186">
        <v>5.1289999999999996</v>
      </c>
      <c r="GC234" s="186"/>
      <c r="GD234" s="187"/>
      <c r="GE234" s="152">
        <v>42720</v>
      </c>
      <c r="GF234" s="186"/>
      <c r="GG234" s="49"/>
      <c r="GH234" s="186"/>
      <c r="GI234" s="152">
        <v>42720</v>
      </c>
      <c r="GJ234" s="186"/>
      <c r="GK234" s="186"/>
      <c r="GL234" s="187"/>
      <c r="GM234" s="152">
        <v>42720</v>
      </c>
      <c r="GN234" s="186"/>
      <c r="GO234" s="49"/>
      <c r="GP234" s="186"/>
      <c r="GQ234" s="152">
        <v>42720</v>
      </c>
      <c r="GR234" s="186">
        <v>2.9790000000000001</v>
      </c>
      <c r="GS234" s="49"/>
      <c r="GT234" s="186"/>
      <c r="GU234" s="152">
        <v>42720</v>
      </c>
      <c r="GV234" s="186">
        <v>3.9790000000000001</v>
      </c>
      <c r="GW234" s="49"/>
      <c r="GX234" s="186"/>
      <c r="GY234" s="152">
        <v>42720</v>
      </c>
      <c r="GZ234" s="186">
        <v>4.282</v>
      </c>
      <c r="HA234" s="186"/>
      <c r="HB234" s="187"/>
      <c r="HC234" s="152">
        <v>42720</v>
      </c>
      <c r="HD234" s="186">
        <v>4.5880000000000001</v>
      </c>
      <c r="HE234" s="49"/>
      <c r="HF234" s="186"/>
      <c r="HG234" s="152">
        <v>42720</v>
      </c>
      <c r="HH234" s="186">
        <v>4.7320000000000002</v>
      </c>
      <c r="HI234" s="49"/>
      <c r="HJ234" s="187"/>
      <c r="HK234" s="152">
        <v>42720</v>
      </c>
      <c r="HL234" s="186">
        <v>5.3639999999999999</v>
      </c>
      <c r="HM234" s="49"/>
      <c r="HN234" s="186"/>
      <c r="HO234" s="152">
        <v>42720</v>
      </c>
      <c r="HP234" s="186"/>
      <c r="HQ234" s="186"/>
      <c r="HR234" s="187"/>
      <c r="HS234" s="152">
        <v>42720</v>
      </c>
      <c r="HT234" s="186">
        <v>2.7669999999999999</v>
      </c>
      <c r="HU234" s="49"/>
      <c r="HV234" s="187"/>
      <c r="HW234" s="152">
        <v>42720</v>
      </c>
      <c r="HX234" s="186">
        <v>4.6790000000000003</v>
      </c>
      <c r="HY234" s="49"/>
      <c r="HZ234" s="186"/>
      <c r="IA234" s="152">
        <v>42720</v>
      </c>
      <c r="IB234" s="186">
        <v>3.7810000000000001</v>
      </c>
      <c r="IC234" s="186"/>
      <c r="ID234" s="187"/>
      <c r="IE234" s="152">
        <v>42720</v>
      </c>
      <c r="IF234" s="186">
        <v>4.4480000000000004</v>
      </c>
      <c r="IG234" s="49"/>
      <c r="IH234" s="187"/>
      <c r="II234" s="152">
        <v>42720</v>
      </c>
      <c r="IJ234" s="186">
        <v>4.4640000000000004</v>
      </c>
      <c r="IK234" s="49"/>
    </row>
    <row r="235" spans="2:245" x14ac:dyDescent="0.35">
      <c r="B235" s="187"/>
      <c r="C235" s="152">
        <v>42723</v>
      </c>
      <c r="D235" s="186"/>
      <c r="E235" s="186"/>
      <c r="F235" s="187"/>
      <c r="G235" s="152">
        <v>42723</v>
      </c>
      <c r="H235" s="186"/>
      <c r="I235" s="49"/>
      <c r="J235" s="186"/>
      <c r="K235" s="152">
        <v>42723</v>
      </c>
      <c r="L235" s="186"/>
      <c r="M235" s="49"/>
      <c r="N235" s="187"/>
      <c r="O235" s="152">
        <v>42723</v>
      </c>
      <c r="P235" s="186">
        <v>2.7320000000000002</v>
      </c>
      <c r="Q235" s="49"/>
      <c r="R235" s="186"/>
      <c r="S235" s="152">
        <v>42723</v>
      </c>
      <c r="T235" s="186">
        <v>3.4670000000000001</v>
      </c>
      <c r="U235" s="186"/>
      <c r="V235" s="187"/>
      <c r="W235" s="152">
        <v>42723</v>
      </c>
      <c r="X235" s="186">
        <v>3.9939999999999998</v>
      </c>
      <c r="Y235" s="49"/>
      <c r="Z235" s="186"/>
      <c r="AA235" s="152">
        <v>42723</v>
      </c>
      <c r="AB235" s="186">
        <v>4.38</v>
      </c>
      <c r="AC235" s="49"/>
      <c r="AD235" s="186"/>
      <c r="AE235" s="152">
        <v>42723</v>
      </c>
      <c r="AF235" s="186"/>
      <c r="AG235" s="186"/>
      <c r="AH235" s="187"/>
      <c r="AI235" s="152">
        <v>42723</v>
      </c>
      <c r="AJ235" s="186"/>
      <c r="AK235" s="49"/>
      <c r="AL235" s="186"/>
      <c r="AM235" s="152">
        <v>42723</v>
      </c>
      <c r="AN235" s="186"/>
      <c r="AO235" s="49"/>
      <c r="AP235" s="186"/>
      <c r="AQ235" s="152">
        <v>42723</v>
      </c>
      <c r="AR235" s="186">
        <v>3.827</v>
      </c>
      <c r="AS235" s="49"/>
      <c r="AT235" s="186"/>
      <c r="AU235" s="152">
        <v>42723</v>
      </c>
      <c r="AV235" s="186">
        <v>4.03</v>
      </c>
      <c r="AW235" s="186"/>
      <c r="AX235" s="187"/>
      <c r="AY235" s="152">
        <v>42723</v>
      </c>
      <c r="AZ235" s="186">
        <v>4.4969999999999999</v>
      </c>
      <c r="BA235" s="49"/>
      <c r="BB235" s="187"/>
      <c r="BC235" s="152">
        <v>42723</v>
      </c>
      <c r="BD235" s="186">
        <v>4.8479999999999999</v>
      </c>
      <c r="BE235" s="49"/>
      <c r="BF235" s="187"/>
      <c r="BG235" s="152">
        <v>42723</v>
      </c>
      <c r="BH235" s="186"/>
      <c r="BI235" s="49"/>
      <c r="BJ235" s="186"/>
      <c r="BK235" s="152">
        <v>42723</v>
      </c>
      <c r="BL235" s="186">
        <v>3.57</v>
      </c>
      <c r="BM235" s="186"/>
      <c r="BN235" s="187"/>
      <c r="BO235" s="152">
        <v>42723</v>
      </c>
      <c r="BP235" s="186">
        <v>3.9359999999999999</v>
      </c>
      <c r="BQ235" s="49"/>
      <c r="BR235" s="186"/>
      <c r="BS235" s="152">
        <v>42723</v>
      </c>
      <c r="BT235" s="186">
        <v>4.8220000000000001</v>
      </c>
      <c r="BU235" s="49"/>
      <c r="BV235" s="186"/>
      <c r="BW235" s="152">
        <v>42723</v>
      </c>
      <c r="BX235" s="186"/>
      <c r="BY235" s="186"/>
      <c r="BZ235" s="187"/>
      <c r="CA235" s="152">
        <v>42723</v>
      </c>
      <c r="CB235" s="186">
        <v>4.0759999999999996</v>
      </c>
      <c r="CC235" s="49"/>
      <c r="CD235" s="187"/>
      <c r="CE235" s="152">
        <v>42723</v>
      </c>
      <c r="CF235" s="186">
        <v>4.7720000000000002</v>
      </c>
      <c r="CG235" s="49"/>
      <c r="CH235" s="186"/>
      <c r="CI235" s="152">
        <v>42723</v>
      </c>
      <c r="CJ235" s="186">
        <v>4.3369999999999997</v>
      </c>
      <c r="CK235" s="186"/>
      <c r="CL235" s="187"/>
      <c r="CM235" s="152">
        <v>42723</v>
      </c>
      <c r="CN235" s="186"/>
      <c r="CO235" s="49"/>
      <c r="CP235" s="186"/>
      <c r="CQ235" s="152">
        <v>42723</v>
      </c>
      <c r="CR235" s="186">
        <v>2.8140000000000001</v>
      </c>
      <c r="CS235" s="186"/>
      <c r="CT235" s="187"/>
      <c r="CU235" s="152">
        <v>42723</v>
      </c>
      <c r="CV235" s="186">
        <v>3.4660000000000002</v>
      </c>
      <c r="CW235" s="49"/>
      <c r="CX235" s="187"/>
      <c r="CY235" s="152">
        <v>42723</v>
      </c>
      <c r="CZ235" s="186">
        <v>3.7439999999999998</v>
      </c>
      <c r="DA235" s="49"/>
      <c r="DB235" s="186"/>
      <c r="DC235" s="152">
        <v>42723</v>
      </c>
      <c r="DD235" s="186">
        <v>4.1959999999999997</v>
      </c>
      <c r="DE235" s="186"/>
      <c r="DF235" s="190"/>
      <c r="DG235" s="194">
        <v>42723</v>
      </c>
      <c r="DH235" s="247">
        <v>4.5339999999999998</v>
      </c>
      <c r="DI235" s="191"/>
      <c r="DJ235" s="187"/>
      <c r="DK235" s="152">
        <v>42723</v>
      </c>
      <c r="DL235" s="186"/>
      <c r="DM235" s="49"/>
      <c r="DN235" s="186"/>
      <c r="DO235" s="152">
        <v>42723</v>
      </c>
      <c r="DP235" s="186"/>
      <c r="DQ235" s="186"/>
      <c r="DR235" s="187"/>
      <c r="DS235" s="152">
        <v>42723</v>
      </c>
      <c r="DT235" s="186">
        <v>2.4820000000000002</v>
      </c>
      <c r="DU235" s="49"/>
      <c r="DV235" s="187"/>
      <c r="DW235" s="152">
        <v>42723</v>
      </c>
      <c r="DX235" s="186">
        <v>3.0659999999999998</v>
      </c>
      <c r="DY235" s="49"/>
      <c r="DZ235" s="187"/>
      <c r="EA235" s="152">
        <v>42723</v>
      </c>
      <c r="EB235" s="186">
        <v>3.3109999999999999</v>
      </c>
      <c r="EC235" s="49"/>
      <c r="ED235" s="186"/>
      <c r="EE235" s="152">
        <v>42723</v>
      </c>
      <c r="EF235" s="186">
        <v>3.4329999999999998</v>
      </c>
      <c r="EG235" s="186"/>
      <c r="EH235" s="187"/>
      <c r="EI235" s="152">
        <v>42723</v>
      </c>
      <c r="EJ235" s="186">
        <v>3.5859999999999999</v>
      </c>
      <c r="EK235" s="49"/>
      <c r="EL235" s="187"/>
      <c r="EM235" s="152">
        <v>42723</v>
      </c>
      <c r="EN235" s="186">
        <v>4.1550000000000002</v>
      </c>
      <c r="EO235" s="49"/>
      <c r="EP235" s="187"/>
      <c r="EQ235" s="152">
        <v>42723</v>
      </c>
      <c r="ER235" s="186">
        <v>4.3319999999999999</v>
      </c>
      <c r="ES235" s="49"/>
      <c r="ET235" s="187"/>
      <c r="EU235" s="152">
        <v>42723</v>
      </c>
      <c r="EV235" s="186">
        <v>5.0529999999999999</v>
      </c>
      <c r="EW235" s="49"/>
      <c r="EX235" s="186"/>
      <c r="EY235" s="152">
        <v>42723</v>
      </c>
      <c r="EZ235" s="63"/>
      <c r="FA235" s="186"/>
      <c r="FB235" s="187"/>
      <c r="FC235" s="152">
        <v>42723</v>
      </c>
      <c r="FD235" s="186"/>
      <c r="FE235" s="49"/>
      <c r="FF235" s="186"/>
      <c r="FG235" s="152">
        <v>42723</v>
      </c>
      <c r="FH235" s="186"/>
      <c r="FI235" s="186"/>
      <c r="FJ235" s="187"/>
      <c r="FK235" s="152">
        <v>42723</v>
      </c>
      <c r="FL235" s="186"/>
      <c r="FM235" s="49"/>
      <c r="FN235" s="186"/>
      <c r="FO235" s="152">
        <v>42723</v>
      </c>
      <c r="FP235" s="186">
        <v>3.5049999999999999</v>
      </c>
      <c r="FQ235" s="186"/>
      <c r="FR235" s="187"/>
      <c r="FS235" s="152">
        <v>42723</v>
      </c>
      <c r="FT235" s="186">
        <v>4.3390000000000004</v>
      </c>
      <c r="FU235" s="186"/>
      <c r="FV235" s="187"/>
      <c r="FW235" s="152">
        <v>42723</v>
      </c>
      <c r="FX235" s="186">
        <v>4.5010000000000003</v>
      </c>
      <c r="FY235" s="186"/>
      <c r="FZ235" s="187"/>
      <c r="GA235" s="152">
        <v>42723</v>
      </c>
      <c r="GB235" s="186">
        <v>5.1139999999999999</v>
      </c>
      <c r="GC235" s="186"/>
      <c r="GD235" s="187"/>
      <c r="GE235" s="152">
        <v>42723</v>
      </c>
      <c r="GF235" s="186"/>
      <c r="GG235" s="49"/>
      <c r="GH235" s="186"/>
      <c r="GI235" s="152">
        <v>42723</v>
      </c>
      <c r="GJ235" s="186"/>
      <c r="GK235" s="186"/>
      <c r="GL235" s="187"/>
      <c r="GM235" s="152">
        <v>42723</v>
      </c>
      <c r="GN235" s="186"/>
      <c r="GO235" s="49"/>
      <c r="GP235" s="186"/>
      <c r="GQ235" s="152">
        <v>42723</v>
      </c>
      <c r="GR235" s="186">
        <v>2.9710000000000001</v>
      </c>
      <c r="GS235" s="49"/>
      <c r="GT235" s="186"/>
      <c r="GU235" s="152">
        <v>42723</v>
      </c>
      <c r="GV235" s="186">
        <v>3.9779999999999998</v>
      </c>
      <c r="GW235" s="49"/>
      <c r="GX235" s="186"/>
      <c r="GY235" s="152">
        <v>42723</v>
      </c>
      <c r="GZ235" s="186">
        <v>4.2869999999999999</v>
      </c>
      <c r="HA235" s="186"/>
      <c r="HB235" s="187"/>
      <c r="HC235" s="152">
        <v>42723</v>
      </c>
      <c r="HD235" s="186">
        <v>4.6029999999999998</v>
      </c>
      <c r="HE235" s="49"/>
      <c r="HF235" s="186"/>
      <c r="HG235" s="152">
        <v>42723</v>
      </c>
      <c r="HH235" s="186">
        <v>4.7329999999999997</v>
      </c>
      <c r="HI235" s="49"/>
      <c r="HJ235" s="187"/>
      <c r="HK235" s="152">
        <v>42723</v>
      </c>
      <c r="HL235" s="186">
        <v>5.3460000000000001</v>
      </c>
      <c r="HM235" s="49"/>
      <c r="HN235" s="186"/>
      <c r="HO235" s="152">
        <v>42723</v>
      </c>
      <c r="HP235" s="186"/>
      <c r="HQ235" s="186"/>
      <c r="HR235" s="187"/>
      <c r="HS235" s="152">
        <v>42723</v>
      </c>
      <c r="HT235" s="186">
        <v>2.7839999999999998</v>
      </c>
      <c r="HU235" s="49"/>
      <c r="HV235" s="187"/>
      <c r="HW235" s="152">
        <v>42723</v>
      </c>
      <c r="HX235" s="186">
        <v>4.6749999999999998</v>
      </c>
      <c r="HY235" s="49"/>
      <c r="HZ235" s="186"/>
      <c r="IA235" s="152">
        <v>42723</v>
      </c>
      <c r="IB235" s="186">
        <v>3.7869999999999999</v>
      </c>
      <c r="IC235" s="186"/>
      <c r="ID235" s="187"/>
      <c r="IE235" s="152">
        <v>42723</v>
      </c>
      <c r="IF235" s="186">
        <v>4.4640000000000004</v>
      </c>
      <c r="IG235" s="49"/>
      <c r="IH235" s="187"/>
      <c r="II235" s="152">
        <v>42723</v>
      </c>
      <c r="IJ235" s="186">
        <v>4.4480000000000004</v>
      </c>
      <c r="IK235" s="49"/>
    </row>
    <row r="236" spans="2:245" x14ac:dyDescent="0.35">
      <c r="B236" s="187"/>
      <c r="C236" s="152">
        <v>42724</v>
      </c>
      <c r="D236" s="186"/>
      <c r="E236" s="186"/>
      <c r="F236" s="187"/>
      <c r="G236" s="152">
        <v>42724</v>
      </c>
      <c r="H236" s="186"/>
      <c r="I236" s="49"/>
      <c r="J236" s="186"/>
      <c r="K236" s="152">
        <v>42724</v>
      </c>
      <c r="L236" s="186"/>
      <c r="M236" s="49"/>
      <c r="N236" s="187"/>
      <c r="O236" s="152">
        <v>42724</v>
      </c>
      <c r="P236" s="186">
        <v>2.7359999999999998</v>
      </c>
      <c r="Q236" s="49"/>
      <c r="R236" s="186"/>
      <c r="S236" s="152">
        <v>42724</v>
      </c>
      <c r="T236" s="186">
        <v>3.48</v>
      </c>
      <c r="U236" s="186"/>
      <c r="V236" s="187"/>
      <c r="W236" s="152">
        <v>42724</v>
      </c>
      <c r="X236" s="186">
        <v>4.0039999999999996</v>
      </c>
      <c r="Y236" s="49"/>
      <c r="Z236" s="186"/>
      <c r="AA236" s="152">
        <v>42724</v>
      </c>
      <c r="AB236" s="186">
        <v>4.3499999999999996</v>
      </c>
      <c r="AC236" s="49"/>
      <c r="AD236" s="186"/>
      <c r="AE236" s="152">
        <v>42724</v>
      </c>
      <c r="AF236" s="186"/>
      <c r="AG236" s="186"/>
      <c r="AH236" s="187"/>
      <c r="AI236" s="152">
        <v>42724</v>
      </c>
      <c r="AJ236" s="186"/>
      <c r="AK236" s="49"/>
      <c r="AL236" s="186"/>
      <c r="AM236" s="152">
        <v>42724</v>
      </c>
      <c r="AN236" s="186"/>
      <c r="AO236" s="49"/>
      <c r="AP236" s="186"/>
      <c r="AQ236" s="152">
        <v>42724</v>
      </c>
      <c r="AR236" s="186">
        <v>3.839</v>
      </c>
      <c r="AS236" s="49"/>
      <c r="AT236" s="186"/>
      <c r="AU236" s="152">
        <v>42724</v>
      </c>
      <c r="AV236" s="186">
        <v>4.0419999999999998</v>
      </c>
      <c r="AW236" s="186"/>
      <c r="AX236" s="187"/>
      <c r="AY236" s="152">
        <v>42724</v>
      </c>
      <c r="AZ236" s="186">
        <v>4.5069999999999997</v>
      </c>
      <c r="BA236" s="49"/>
      <c r="BB236" s="187"/>
      <c r="BC236" s="152">
        <v>42724</v>
      </c>
      <c r="BD236" s="186">
        <v>4.8550000000000004</v>
      </c>
      <c r="BE236" s="49"/>
      <c r="BF236" s="187"/>
      <c r="BG236" s="152">
        <v>42724</v>
      </c>
      <c r="BH236" s="186"/>
      <c r="BI236" s="49"/>
      <c r="BJ236" s="186"/>
      <c r="BK236" s="152">
        <v>42724</v>
      </c>
      <c r="BL236" s="186">
        <v>3.585</v>
      </c>
      <c r="BM236" s="186"/>
      <c r="BN236" s="187"/>
      <c r="BO236" s="152">
        <v>42724</v>
      </c>
      <c r="BP236" s="186">
        <v>3.9489999999999998</v>
      </c>
      <c r="BQ236" s="49"/>
      <c r="BR236" s="186"/>
      <c r="BS236" s="152">
        <v>42724</v>
      </c>
      <c r="BT236" s="186">
        <v>4.8309999999999995</v>
      </c>
      <c r="BU236" s="49"/>
      <c r="BV236" s="186"/>
      <c r="BW236" s="152">
        <v>42724</v>
      </c>
      <c r="BX236" s="186"/>
      <c r="BY236" s="186"/>
      <c r="BZ236" s="187"/>
      <c r="CA236" s="152">
        <v>42724</v>
      </c>
      <c r="CB236" s="186">
        <v>4.0860000000000003</v>
      </c>
      <c r="CC236" s="49"/>
      <c r="CD236" s="187"/>
      <c r="CE236" s="152">
        <v>42724</v>
      </c>
      <c r="CF236" s="186">
        <v>4.7770000000000001</v>
      </c>
      <c r="CG236" s="49"/>
      <c r="CH236" s="186"/>
      <c r="CI236" s="152">
        <v>42724</v>
      </c>
      <c r="CJ236" s="186">
        <v>4.3460000000000001</v>
      </c>
      <c r="CK236" s="186"/>
      <c r="CL236" s="187"/>
      <c r="CM236" s="152">
        <v>42724</v>
      </c>
      <c r="CN236" s="186"/>
      <c r="CO236" s="49"/>
      <c r="CP236" s="186"/>
      <c r="CQ236" s="152">
        <v>42724</v>
      </c>
      <c r="CR236" s="186">
        <v>2.8159999999999998</v>
      </c>
      <c r="CS236" s="186"/>
      <c r="CT236" s="187"/>
      <c r="CU236" s="152">
        <v>42724</v>
      </c>
      <c r="CV236" s="186">
        <v>3.464</v>
      </c>
      <c r="CW236" s="49"/>
      <c r="CX236" s="187"/>
      <c r="CY236" s="152">
        <v>42724</v>
      </c>
      <c r="CZ236" s="186">
        <v>3.7429999999999999</v>
      </c>
      <c r="DA236" s="49"/>
      <c r="DB236" s="186"/>
      <c r="DC236" s="152">
        <v>42724</v>
      </c>
      <c r="DD236" s="186">
        <v>4.1959999999999997</v>
      </c>
      <c r="DE236" s="186"/>
      <c r="DF236" s="190"/>
      <c r="DG236" s="194">
        <v>42724</v>
      </c>
      <c r="DH236" s="247">
        <v>4.5209999999999999</v>
      </c>
      <c r="DI236" s="191"/>
      <c r="DJ236" s="187"/>
      <c r="DK236" s="152">
        <v>42724</v>
      </c>
      <c r="DL236" s="186"/>
      <c r="DM236" s="49"/>
      <c r="DN236" s="186"/>
      <c r="DO236" s="152">
        <v>42724</v>
      </c>
      <c r="DP236" s="186"/>
      <c r="DQ236" s="186"/>
      <c r="DR236" s="187"/>
      <c r="DS236" s="152">
        <v>42724</v>
      </c>
      <c r="DT236" s="186">
        <v>2.4699999999999998</v>
      </c>
      <c r="DU236" s="49"/>
      <c r="DV236" s="187"/>
      <c r="DW236" s="152">
        <v>42724</v>
      </c>
      <c r="DX236" s="186">
        <v>3.081</v>
      </c>
      <c r="DY236" s="49"/>
      <c r="DZ236" s="187"/>
      <c r="EA236" s="152">
        <v>42724</v>
      </c>
      <c r="EB236" s="186">
        <v>3.3260000000000001</v>
      </c>
      <c r="EC236" s="49"/>
      <c r="ED236" s="186"/>
      <c r="EE236" s="152">
        <v>42724</v>
      </c>
      <c r="EF236" s="186">
        <v>3.4460000000000002</v>
      </c>
      <c r="EG236" s="186"/>
      <c r="EH236" s="187"/>
      <c r="EI236" s="152">
        <v>42724</v>
      </c>
      <c r="EJ236" s="186">
        <v>3.5990000000000002</v>
      </c>
      <c r="EK236" s="49"/>
      <c r="EL236" s="187"/>
      <c r="EM236" s="152">
        <v>42724</v>
      </c>
      <c r="EN236" s="186">
        <v>4.1630000000000003</v>
      </c>
      <c r="EO236" s="49"/>
      <c r="EP236" s="187"/>
      <c r="EQ236" s="152">
        <v>42724</v>
      </c>
      <c r="ER236" s="186">
        <v>4.34</v>
      </c>
      <c r="ES236" s="49"/>
      <c r="ET236" s="187"/>
      <c r="EU236" s="152">
        <v>42724</v>
      </c>
      <c r="EV236" s="186">
        <v>5.048</v>
      </c>
      <c r="EW236" s="49"/>
      <c r="EX236" s="186"/>
      <c r="EY236" s="152">
        <v>42724</v>
      </c>
      <c r="EZ236" s="63"/>
      <c r="FA236" s="186"/>
      <c r="FB236" s="187"/>
      <c r="FC236" s="152">
        <v>42724</v>
      </c>
      <c r="FD236" s="186"/>
      <c r="FE236" s="49"/>
      <c r="FF236" s="186"/>
      <c r="FG236" s="152">
        <v>42724</v>
      </c>
      <c r="FH236" s="186"/>
      <c r="FI236" s="186"/>
      <c r="FJ236" s="187"/>
      <c r="FK236" s="152">
        <v>42724</v>
      </c>
      <c r="FL236" s="186"/>
      <c r="FM236" s="49"/>
      <c r="FN236" s="186"/>
      <c r="FO236" s="152">
        <v>42724</v>
      </c>
      <c r="FP236" s="186">
        <v>3.5060000000000002</v>
      </c>
      <c r="FQ236" s="186"/>
      <c r="FR236" s="187"/>
      <c r="FS236" s="152">
        <v>42724</v>
      </c>
      <c r="FT236" s="186">
        <v>4.3479999999999999</v>
      </c>
      <c r="FU236" s="186"/>
      <c r="FV236" s="187"/>
      <c r="FW236" s="152">
        <v>42724</v>
      </c>
      <c r="FX236" s="186">
        <v>4.5090000000000003</v>
      </c>
      <c r="FY236" s="186"/>
      <c r="FZ236" s="187"/>
      <c r="GA236" s="152">
        <v>42724</v>
      </c>
      <c r="GB236" s="186">
        <v>5.1100000000000003</v>
      </c>
      <c r="GC236" s="186"/>
      <c r="GD236" s="187"/>
      <c r="GE236" s="152">
        <v>42724</v>
      </c>
      <c r="GF236" s="186"/>
      <c r="GG236" s="49"/>
      <c r="GH236" s="186"/>
      <c r="GI236" s="152">
        <v>42724</v>
      </c>
      <c r="GJ236" s="186"/>
      <c r="GK236" s="186"/>
      <c r="GL236" s="187"/>
      <c r="GM236" s="152">
        <v>42724</v>
      </c>
      <c r="GN236" s="186"/>
      <c r="GO236" s="49"/>
      <c r="GP236" s="186"/>
      <c r="GQ236" s="152">
        <v>42724</v>
      </c>
      <c r="GR236" s="186">
        <v>2.9769999999999999</v>
      </c>
      <c r="GS236" s="49"/>
      <c r="GT236" s="186"/>
      <c r="GU236" s="152">
        <v>42724</v>
      </c>
      <c r="GV236" s="186">
        <v>3.9889999999999999</v>
      </c>
      <c r="GW236" s="49"/>
      <c r="GX236" s="186"/>
      <c r="GY236" s="152">
        <v>42724</v>
      </c>
      <c r="GZ236" s="186">
        <v>4.3019999999999996</v>
      </c>
      <c r="HA236" s="186"/>
      <c r="HB236" s="187"/>
      <c r="HC236" s="152">
        <v>42724</v>
      </c>
      <c r="HD236" s="186">
        <v>4.6120000000000001</v>
      </c>
      <c r="HE236" s="49"/>
      <c r="HF236" s="186"/>
      <c r="HG236" s="152">
        <v>42724</v>
      </c>
      <c r="HH236" s="186">
        <v>4.7409999999999997</v>
      </c>
      <c r="HI236" s="49"/>
      <c r="HJ236" s="187"/>
      <c r="HK236" s="152">
        <v>42724</v>
      </c>
      <c r="HL236" s="186">
        <v>5.3520000000000003</v>
      </c>
      <c r="HM236" s="49"/>
      <c r="HN236" s="186"/>
      <c r="HO236" s="152">
        <v>42724</v>
      </c>
      <c r="HP236" s="186"/>
      <c r="HQ236" s="186"/>
      <c r="HR236" s="187"/>
      <c r="HS236" s="152">
        <v>42724</v>
      </c>
      <c r="HT236" s="186">
        <v>2.782</v>
      </c>
      <c r="HU236" s="49"/>
      <c r="HV236" s="187"/>
      <c r="HW236" s="152">
        <v>42724</v>
      </c>
      <c r="HX236" s="186">
        <v>4.6820000000000004</v>
      </c>
      <c r="HY236" s="49"/>
      <c r="HZ236" s="186"/>
      <c r="IA236" s="152">
        <v>42724</v>
      </c>
      <c r="IB236" s="186">
        <v>3.7989999999999999</v>
      </c>
      <c r="IC236" s="186"/>
      <c r="ID236" s="187"/>
      <c r="IE236" s="152">
        <v>42724</v>
      </c>
      <c r="IF236" s="186">
        <v>4.4740000000000002</v>
      </c>
      <c r="IG236" s="49"/>
      <c r="IH236" s="187"/>
      <c r="II236" s="152">
        <v>42724</v>
      </c>
      <c r="IJ236" s="186">
        <v>4.4589999999999996</v>
      </c>
      <c r="IK236" s="49"/>
    </row>
    <row r="237" spans="2:245" x14ac:dyDescent="0.35">
      <c r="B237" s="187"/>
      <c r="C237" s="152">
        <v>42725</v>
      </c>
      <c r="D237" s="186"/>
      <c r="E237" s="186"/>
      <c r="F237" s="187"/>
      <c r="G237" s="152">
        <v>42725</v>
      </c>
      <c r="H237" s="186"/>
      <c r="I237" s="49"/>
      <c r="J237" s="186"/>
      <c r="K237" s="152">
        <v>42725</v>
      </c>
      <c r="L237" s="186"/>
      <c r="M237" s="49"/>
      <c r="N237" s="187"/>
      <c r="O237" s="152">
        <v>42725</v>
      </c>
      <c r="P237" s="186">
        <v>2.802</v>
      </c>
      <c r="Q237" s="49"/>
      <c r="R237" s="186"/>
      <c r="S237" s="152">
        <v>42725</v>
      </c>
      <c r="T237" s="186">
        <v>3.5270000000000001</v>
      </c>
      <c r="U237" s="186"/>
      <c r="V237" s="187"/>
      <c r="W237" s="152">
        <v>42725</v>
      </c>
      <c r="X237" s="186">
        <v>4.04</v>
      </c>
      <c r="Y237" s="49"/>
      <c r="Z237" s="186"/>
      <c r="AA237" s="152">
        <v>42725</v>
      </c>
      <c r="AB237" s="186">
        <v>4.4039999999999999</v>
      </c>
      <c r="AC237" s="49"/>
      <c r="AD237" s="186"/>
      <c r="AE237" s="152">
        <v>42725</v>
      </c>
      <c r="AF237" s="186"/>
      <c r="AG237" s="186"/>
      <c r="AH237" s="187"/>
      <c r="AI237" s="152">
        <v>42725</v>
      </c>
      <c r="AJ237" s="186"/>
      <c r="AK237" s="49"/>
      <c r="AL237" s="186"/>
      <c r="AM237" s="152">
        <v>42725</v>
      </c>
      <c r="AN237" s="186"/>
      <c r="AO237" s="49"/>
      <c r="AP237" s="186"/>
      <c r="AQ237" s="152">
        <v>42725</v>
      </c>
      <c r="AR237" s="186">
        <v>3.8849999999999998</v>
      </c>
      <c r="AS237" s="49"/>
      <c r="AT237" s="186"/>
      <c r="AU237" s="152">
        <v>42725</v>
      </c>
      <c r="AV237" s="186">
        <v>4.093</v>
      </c>
      <c r="AW237" s="186"/>
      <c r="AX237" s="187"/>
      <c r="AY237" s="152">
        <v>42725</v>
      </c>
      <c r="AZ237" s="186">
        <v>4.5270000000000001</v>
      </c>
      <c r="BA237" s="49"/>
      <c r="BB237" s="187"/>
      <c r="BC237" s="152">
        <v>42725</v>
      </c>
      <c r="BD237" s="186">
        <v>4.8789999999999996</v>
      </c>
      <c r="BE237" s="49"/>
      <c r="BF237" s="187"/>
      <c r="BG237" s="152">
        <v>42725</v>
      </c>
      <c r="BH237" s="186"/>
      <c r="BI237" s="49"/>
      <c r="BJ237" s="186"/>
      <c r="BK237" s="152">
        <v>42725</v>
      </c>
      <c r="BL237" s="186">
        <v>3.6219999999999999</v>
      </c>
      <c r="BM237" s="186"/>
      <c r="BN237" s="187"/>
      <c r="BO237" s="152">
        <v>42725</v>
      </c>
      <c r="BP237" s="186">
        <v>4.0019999999999998</v>
      </c>
      <c r="BQ237" s="49"/>
      <c r="BR237" s="186"/>
      <c r="BS237" s="152">
        <v>42725</v>
      </c>
      <c r="BT237" s="186">
        <v>4.8550000000000004</v>
      </c>
      <c r="BU237" s="49"/>
      <c r="BV237" s="186"/>
      <c r="BW237" s="152">
        <v>42725</v>
      </c>
      <c r="BX237" s="186"/>
      <c r="BY237" s="186"/>
      <c r="BZ237" s="187"/>
      <c r="CA237" s="152">
        <v>42725</v>
      </c>
      <c r="CB237" s="186">
        <v>4.1280000000000001</v>
      </c>
      <c r="CC237" s="49"/>
      <c r="CD237" s="187"/>
      <c r="CE237" s="152">
        <v>42725</v>
      </c>
      <c r="CF237" s="186">
        <v>4.7990000000000004</v>
      </c>
      <c r="CG237" s="49"/>
      <c r="CH237" s="186"/>
      <c r="CI237" s="152">
        <v>42725</v>
      </c>
      <c r="CJ237" s="186">
        <v>4.3849999999999998</v>
      </c>
      <c r="CK237" s="186"/>
      <c r="CL237" s="187"/>
      <c r="CM237" s="152">
        <v>42725</v>
      </c>
      <c r="CN237" s="186"/>
      <c r="CO237" s="49"/>
      <c r="CP237" s="186"/>
      <c r="CQ237" s="152">
        <v>42725</v>
      </c>
      <c r="CR237" s="186">
        <v>3.0169999999999999</v>
      </c>
      <c r="CS237" s="186"/>
      <c r="CT237" s="187"/>
      <c r="CU237" s="152">
        <v>42725</v>
      </c>
      <c r="CV237" s="186">
        <v>3.4990000000000001</v>
      </c>
      <c r="CW237" s="49"/>
      <c r="CX237" s="187"/>
      <c r="CY237" s="152">
        <v>42725</v>
      </c>
      <c r="CZ237" s="186">
        <v>3.786</v>
      </c>
      <c r="DA237" s="49"/>
      <c r="DB237" s="186"/>
      <c r="DC237" s="152">
        <v>42725</v>
      </c>
      <c r="DD237" s="186">
        <v>4.2409999999999997</v>
      </c>
      <c r="DE237" s="186"/>
      <c r="DF237" s="190"/>
      <c r="DG237" s="194">
        <v>42725</v>
      </c>
      <c r="DH237" s="247">
        <v>4.5419999999999998</v>
      </c>
      <c r="DI237" s="191"/>
      <c r="DJ237" s="187"/>
      <c r="DK237" s="152">
        <v>42725</v>
      </c>
      <c r="DL237" s="186"/>
      <c r="DM237" s="49"/>
      <c r="DN237" s="186"/>
      <c r="DO237" s="152">
        <v>42725</v>
      </c>
      <c r="DP237" s="186"/>
      <c r="DQ237" s="186"/>
      <c r="DR237" s="187"/>
      <c r="DS237" s="152">
        <v>42725</v>
      </c>
      <c r="DT237" s="186">
        <v>2.762</v>
      </c>
      <c r="DU237" s="49"/>
      <c r="DV237" s="187"/>
      <c r="DW237" s="152">
        <v>42725</v>
      </c>
      <c r="DX237" s="186">
        <v>3.1219999999999999</v>
      </c>
      <c r="DY237" s="49"/>
      <c r="DZ237" s="187"/>
      <c r="EA237" s="152">
        <v>42725</v>
      </c>
      <c r="EB237" s="186">
        <v>3.37</v>
      </c>
      <c r="EC237" s="49"/>
      <c r="ED237" s="186"/>
      <c r="EE237" s="152">
        <v>42725</v>
      </c>
      <c r="EF237" s="186">
        <v>3.4950000000000001</v>
      </c>
      <c r="EG237" s="186"/>
      <c r="EH237" s="187"/>
      <c r="EI237" s="152">
        <v>42725</v>
      </c>
      <c r="EJ237" s="186">
        <v>3.649</v>
      </c>
      <c r="EK237" s="49"/>
      <c r="EL237" s="187"/>
      <c r="EM237" s="152">
        <v>42725</v>
      </c>
      <c r="EN237" s="186">
        <v>4.1900000000000004</v>
      </c>
      <c r="EO237" s="49"/>
      <c r="EP237" s="187"/>
      <c r="EQ237" s="152">
        <v>42725</v>
      </c>
      <c r="ER237" s="186">
        <v>4.3629999999999995</v>
      </c>
      <c r="ES237" s="49"/>
      <c r="ET237" s="187"/>
      <c r="EU237" s="152">
        <v>42725</v>
      </c>
      <c r="EV237" s="186">
        <v>5.0490000000000004</v>
      </c>
      <c r="EW237" s="49"/>
      <c r="EX237" s="186"/>
      <c r="EY237" s="152">
        <v>42725</v>
      </c>
      <c r="EZ237" s="63"/>
      <c r="FA237" s="186"/>
      <c r="FB237" s="187"/>
      <c r="FC237" s="152">
        <v>42725</v>
      </c>
      <c r="FD237" s="186"/>
      <c r="FE237" s="49"/>
      <c r="FF237" s="186"/>
      <c r="FG237" s="152">
        <v>42725</v>
      </c>
      <c r="FH237" s="186"/>
      <c r="FI237" s="186"/>
      <c r="FJ237" s="187"/>
      <c r="FK237" s="152">
        <v>42725</v>
      </c>
      <c r="FL237" s="186"/>
      <c r="FM237" s="49"/>
      <c r="FN237" s="186"/>
      <c r="FO237" s="152">
        <v>42725</v>
      </c>
      <c r="FP237" s="186">
        <v>3.5540000000000003</v>
      </c>
      <c r="FQ237" s="186"/>
      <c r="FR237" s="187"/>
      <c r="FS237" s="152">
        <v>42725</v>
      </c>
      <c r="FT237" s="186">
        <v>4.3760000000000003</v>
      </c>
      <c r="FU237" s="186"/>
      <c r="FV237" s="187"/>
      <c r="FW237" s="152">
        <v>42725</v>
      </c>
      <c r="FX237" s="186">
        <v>4.532</v>
      </c>
      <c r="FY237" s="186"/>
      <c r="FZ237" s="187"/>
      <c r="GA237" s="152">
        <v>42725</v>
      </c>
      <c r="GB237" s="186">
        <v>5.1109999999999998</v>
      </c>
      <c r="GC237" s="186"/>
      <c r="GD237" s="187"/>
      <c r="GE237" s="152">
        <v>42725</v>
      </c>
      <c r="GF237" s="186"/>
      <c r="GG237" s="49"/>
      <c r="GH237" s="186"/>
      <c r="GI237" s="152">
        <v>42725</v>
      </c>
      <c r="GJ237" s="186"/>
      <c r="GK237" s="186"/>
      <c r="GL237" s="187"/>
      <c r="GM237" s="152">
        <v>42725</v>
      </c>
      <c r="GN237" s="186"/>
      <c r="GO237" s="49"/>
      <c r="GP237" s="186"/>
      <c r="GQ237" s="152">
        <v>42725</v>
      </c>
      <c r="GR237" s="186">
        <v>3.0089999999999999</v>
      </c>
      <c r="GS237" s="49"/>
      <c r="GT237" s="186"/>
      <c r="GU237" s="152">
        <v>42725</v>
      </c>
      <c r="GV237" s="186">
        <v>4.0369999999999999</v>
      </c>
      <c r="GW237" s="49"/>
      <c r="GX237" s="186"/>
      <c r="GY237" s="152">
        <v>42725</v>
      </c>
      <c r="GZ237" s="186">
        <v>4.3339999999999996</v>
      </c>
      <c r="HA237" s="186"/>
      <c r="HB237" s="187"/>
      <c r="HC237" s="152">
        <v>42725</v>
      </c>
      <c r="HD237" s="186">
        <v>4.6429999999999998</v>
      </c>
      <c r="HE237" s="49"/>
      <c r="HF237" s="186"/>
      <c r="HG237" s="152">
        <v>42725</v>
      </c>
      <c r="HH237" s="186">
        <v>4.7640000000000002</v>
      </c>
      <c r="HI237" s="49"/>
      <c r="HJ237" s="187"/>
      <c r="HK237" s="152">
        <v>42725</v>
      </c>
      <c r="HL237" s="186">
        <v>5.359</v>
      </c>
      <c r="HM237" s="49"/>
      <c r="HN237" s="186"/>
      <c r="HO237" s="152">
        <v>42725</v>
      </c>
      <c r="HP237" s="186"/>
      <c r="HQ237" s="186"/>
      <c r="HR237" s="187"/>
      <c r="HS237" s="152">
        <v>42725</v>
      </c>
      <c r="HT237" s="186">
        <v>3.0009999999999999</v>
      </c>
      <c r="HU237" s="49"/>
      <c r="HV237" s="187"/>
      <c r="HW237" s="152">
        <v>42725</v>
      </c>
      <c r="HX237" s="186">
        <v>4.7030000000000003</v>
      </c>
      <c r="HY237" s="49"/>
      <c r="HZ237" s="186"/>
      <c r="IA237" s="152">
        <v>42725</v>
      </c>
      <c r="IB237" s="186">
        <v>3.8460000000000001</v>
      </c>
      <c r="IC237" s="186"/>
      <c r="ID237" s="187"/>
      <c r="IE237" s="152">
        <v>42725</v>
      </c>
      <c r="IF237" s="186">
        <v>4.508</v>
      </c>
      <c r="IG237" s="49"/>
      <c r="IH237" s="187"/>
      <c r="II237" s="152">
        <v>42725</v>
      </c>
      <c r="IJ237" s="186">
        <v>4.4809999999999999</v>
      </c>
      <c r="IK237" s="49"/>
    </row>
    <row r="238" spans="2:245" x14ac:dyDescent="0.35">
      <c r="B238" s="187"/>
      <c r="C238" s="152">
        <v>42726</v>
      </c>
      <c r="D238" s="186"/>
      <c r="E238" s="186"/>
      <c r="F238" s="187"/>
      <c r="G238" s="152">
        <v>42726</v>
      </c>
      <c r="H238" s="186"/>
      <c r="I238" s="49"/>
      <c r="J238" s="186"/>
      <c r="K238" s="152">
        <v>42726</v>
      </c>
      <c r="L238" s="186"/>
      <c r="M238" s="49"/>
      <c r="N238" s="187"/>
      <c r="O238" s="152">
        <v>42726</v>
      </c>
      <c r="P238" s="186">
        <v>2.766</v>
      </c>
      <c r="Q238" s="49"/>
      <c r="R238" s="186"/>
      <c r="S238" s="152">
        <v>42726</v>
      </c>
      <c r="T238" s="186">
        <v>3.5840000000000001</v>
      </c>
      <c r="U238" s="186"/>
      <c r="V238" s="187"/>
      <c r="W238" s="152">
        <v>42726</v>
      </c>
      <c r="X238" s="186">
        <v>4.0860000000000003</v>
      </c>
      <c r="Y238" s="49"/>
      <c r="Z238" s="186"/>
      <c r="AA238" s="152">
        <v>42726</v>
      </c>
      <c r="AB238" s="186">
        <v>4.444</v>
      </c>
      <c r="AC238" s="49"/>
      <c r="AD238" s="186"/>
      <c r="AE238" s="152">
        <v>42726</v>
      </c>
      <c r="AF238" s="186"/>
      <c r="AG238" s="186"/>
      <c r="AH238" s="187"/>
      <c r="AI238" s="152">
        <v>42726</v>
      </c>
      <c r="AJ238" s="186"/>
      <c r="AK238" s="49"/>
      <c r="AL238" s="186"/>
      <c r="AM238" s="152">
        <v>42726</v>
      </c>
      <c r="AN238" s="186"/>
      <c r="AO238" s="49"/>
      <c r="AP238" s="186"/>
      <c r="AQ238" s="152">
        <v>42726</v>
      </c>
      <c r="AR238" s="186">
        <v>3.9409999999999998</v>
      </c>
      <c r="AS238" s="49"/>
      <c r="AT238" s="186"/>
      <c r="AU238" s="152">
        <v>42726</v>
      </c>
      <c r="AV238" s="186">
        <v>4.1399999999999997</v>
      </c>
      <c r="AW238" s="186"/>
      <c r="AX238" s="187"/>
      <c r="AY238" s="152">
        <v>42726</v>
      </c>
      <c r="AZ238" s="186">
        <v>4.5839999999999996</v>
      </c>
      <c r="BA238" s="49"/>
      <c r="BB238" s="187"/>
      <c r="BC238" s="152">
        <v>42726</v>
      </c>
      <c r="BD238" s="186">
        <v>4.9139999999999997</v>
      </c>
      <c r="BE238" s="49"/>
      <c r="BF238" s="187"/>
      <c r="BG238" s="152">
        <v>42726</v>
      </c>
      <c r="BH238" s="186"/>
      <c r="BI238" s="49"/>
      <c r="BJ238" s="186"/>
      <c r="BK238" s="152">
        <v>42726</v>
      </c>
      <c r="BL238" s="186">
        <v>3.6840000000000002</v>
      </c>
      <c r="BM238" s="186"/>
      <c r="BN238" s="187"/>
      <c r="BO238" s="152">
        <v>42726</v>
      </c>
      <c r="BP238" s="186">
        <v>4.0490000000000004</v>
      </c>
      <c r="BQ238" s="49"/>
      <c r="BR238" s="186"/>
      <c r="BS238" s="152">
        <v>42726</v>
      </c>
      <c r="BT238" s="186">
        <v>4.891</v>
      </c>
      <c r="BU238" s="49"/>
      <c r="BV238" s="186"/>
      <c r="BW238" s="152">
        <v>42726</v>
      </c>
      <c r="BX238" s="186"/>
      <c r="BY238" s="186"/>
      <c r="BZ238" s="187"/>
      <c r="CA238" s="152">
        <v>42726</v>
      </c>
      <c r="CB238" s="186">
        <v>4.181</v>
      </c>
      <c r="CC238" s="49"/>
      <c r="CD238" s="187"/>
      <c r="CE238" s="152">
        <v>42726</v>
      </c>
      <c r="CF238" s="186">
        <v>4.835</v>
      </c>
      <c r="CG238" s="49"/>
      <c r="CH238" s="186"/>
      <c r="CI238" s="152">
        <v>42726</v>
      </c>
      <c r="CJ238" s="186">
        <v>4.4290000000000003</v>
      </c>
      <c r="CK238" s="186"/>
      <c r="CL238" s="187"/>
      <c r="CM238" s="152">
        <v>42726</v>
      </c>
      <c r="CN238" s="186"/>
      <c r="CO238" s="49"/>
      <c r="CP238" s="186"/>
      <c r="CQ238" s="152">
        <v>42726</v>
      </c>
      <c r="CR238" s="186">
        <v>2.843</v>
      </c>
      <c r="CS238" s="186"/>
      <c r="CT238" s="187"/>
      <c r="CU238" s="152">
        <v>42726</v>
      </c>
      <c r="CV238" s="186">
        <v>3.52</v>
      </c>
      <c r="CW238" s="49"/>
      <c r="CX238" s="187"/>
      <c r="CY238" s="152">
        <v>42726</v>
      </c>
      <c r="CZ238" s="186">
        <v>3.8420000000000001</v>
      </c>
      <c r="DA238" s="49"/>
      <c r="DB238" s="186"/>
      <c r="DC238" s="152">
        <v>42726</v>
      </c>
      <c r="DD238" s="186">
        <v>4.2919999999999998</v>
      </c>
      <c r="DE238" s="186"/>
      <c r="DF238" s="190"/>
      <c r="DG238" s="194">
        <v>42726</v>
      </c>
      <c r="DH238" s="247">
        <v>4.5739999999999998</v>
      </c>
      <c r="DI238" s="191"/>
      <c r="DJ238" s="187"/>
      <c r="DK238" s="152">
        <v>42726</v>
      </c>
      <c r="DL238" s="186"/>
      <c r="DM238" s="49"/>
      <c r="DN238" s="186"/>
      <c r="DO238" s="152">
        <v>42726</v>
      </c>
      <c r="DP238" s="186"/>
      <c r="DQ238" s="186"/>
      <c r="DR238" s="187"/>
      <c r="DS238" s="152">
        <v>42726</v>
      </c>
      <c r="DT238" s="186">
        <v>2.46</v>
      </c>
      <c r="DU238" s="49"/>
      <c r="DV238" s="187"/>
      <c r="DW238" s="152">
        <v>42726</v>
      </c>
      <c r="DX238" s="186">
        <v>3.1720000000000002</v>
      </c>
      <c r="DY238" s="49"/>
      <c r="DZ238" s="187"/>
      <c r="EA238" s="152">
        <v>42726</v>
      </c>
      <c r="EB238" s="186">
        <v>3.4260000000000002</v>
      </c>
      <c r="EC238" s="49"/>
      <c r="ED238" s="186"/>
      <c r="EE238" s="152">
        <v>42726</v>
      </c>
      <c r="EF238" s="186">
        <v>3.5470000000000002</v>
      </c>
      <c r="EG238" s="186"/>
      <c r="EH238" s="187"/>
      <c r="EI238" s="152">
        <v>42726</v>
      </c>
      <c r="EJ238" s="186">
        <v>3.6930000000000001</v>
      </c>
      <c r="EK238" s="49"/>
      <c r="EL238" s="187"/>
      <c r="EM238" s="152">
        <v>42726</v>
      </c>
      <c r="EN238" s="186">
        <v>4.2300000000000004</v>
      </c>
      <c r="EO238" s="49"/>
      <c r="EP238" s="187"/>
      <c r="EQ238" s="152">
        <v>42726</v>
      </c>
      <c r="ER238" s="186">
        <v>4.399</v>
      </c>
      <c r="ES238" s="49"/>
      <c r="ET238" s="187"/>
      <c r="EU238" s="152">
        <v>42726</v>
      </c>
      <c r="EV238" s="186">
        <v>5.0629999999999997</v>
      </c>
      <c r="EW238" s="49"/>
      <c r="EX238" s="186"/>
      <c r="EY238" s="152">
        <v>42726</v>
      </c>
      <c r="EZ238" s="63"/>
      <c r="FA238" s="186"/>
      <c r="FB238" s="187"/>
      <c r="FC238" s="152">
        <v>42726</v>
      </c>
      <c r="FD238" s="186"/>
      <c r="FE238" s="49"/>
      <c r="FF238" s="186"/>
      <c r="FG238" s="152">
        <v>42726</v>
      </c>
      <c r="FH238" s="186"/>
      <c r="FI238" s="186"/>
      <c r="FJ238" s="187"/>
      <c r="FK238" s="152">
        <v>42726</v>
      </c>
      <c r="FL238" s="186"/>
      <c r="FM238" s="49"/>
      <c r="FN238" s="186"/>
      <c r="FO238" s="152">
        <v>42726</v>
      </c>
      <c r="FP238" s="186">
        <v>3.6070000000000002</v>
      </c>
      <c r="FQ238" s="186"/>
      <c r="FR238" s="187"/>
      <c r="FS238" s="152">
        <v>42726</v>
      </c>
      <c r="FT238" s="186">
        <v>4.4160000000000004</v>
      </c>
      <c r="FU238" s="186"/>
      <c r="FV238" s="187"/>
      <c r="FW238" s="152">
        <v>42726</v>
      </c>
      <c r="FX238" s="186">
        <v>4.5679999999999996</v>
      </c>
      <c r="FY238" s="186"/>
      <c r="FZ238" s="187"/>
      <c r="GA238" s="152">
        <v>42726</v>
      </c>
      <c r="GB238" s="186">
        <v>5.1360000000000001</v>
      </c>
      <c r="GC238" s="186"/>
      <c r="GD238" s="187"/>
      <c r="GE238" s="152">
        <v>42726</v>
      </c>
      <c r="GF238" s="186"/>
      <c r="GG238" s="49"/>
      <c r="GH238" s="186"/>
      <c r="GI238" s="152">
        <v>42726</v>
      </c>
      <c r="GJ238" s="186"/>
      <c r="GK238" s="186"/>
      <c r="GL238" s="187"/>
      <c r="GM238" s="152">
        <v>42726</v>
      </c>
      <c r="GN238" s="186"/>
      <c r="GO238" s="49"/>
      <c r="GP238" s="186"/>
      <c r="GQ238" s="152">
        <v>42726</v>
      </c>
      <c r="GR238" s="186">
        <v>3.0009999999999999</v>
      </c>
      <c r="GS238" s="49"/>
      <c r="GT238" s="186"/>
      <c r="GU238" s="152">
        <v>42726</v>
      </c>
      <c r="GV238" s="186">
        <v>4.0880000000000001</v>
      </c>
      <c r="GW238" s="49"/>
      <c r="GX238" s="186"/>
      <c r="GY238" s="152">
        <v>42726</v>
      </c>
      <c r="GZ238" s="186">
        <v>4.375</v>
      </c>
      <c r="HA238" s="186"/>
      <c r="HB238" s="187"/>
      <c r="HC238" s="152">
        <v>42726</v>
      </c>
      <c r="HD238" s="186">
        <v>4.6820000000000004</v>
      </c>
      <c r="HE238" s="49"/>
      <c r="HF238" s="186"/>
      <c r="HG238" s="152">
        <v>42726</v>
      </c>
      <c r="HH238" s="186">
        <v>4.8</v>
      </c>
      <c r="HI238" s="49"/>
      <c r="HJ238" s="187"/>
      <c r="HK238" s="152">
        <v>42726</v>
      </c>
      <c r="HL238" s="186">
        <v>5.391</v>
      </c>
      <c r="HM238" s="49"/>
      <c r="HN238" s="186"/>
      <c r="HO238" s="152">
        <v>42726</v>
      </c>
      <c r="HP238" s="186"/>
      <c r="HQ238" s="186"/>
      <c r="HR238" s="187"/>
      <c r="HS238" s="152">
        <v>42726</v>
      </c>
      <c r="HT238" s="186">
        <v>2.7749999999999999</v>
      </c>
      <c r="HU238" s="49"/>
      <c r="HV238" s="187"/>
      <c r="HW238" s="152">
        <v>42726</v>
      </c>
      <c r="HX238" s="186">
        <v>4.74</v>
      </c>
      <c r="HY238" s="49"/>
      <c r="HZ238" s="186"/>
      <c r="IA238" s="152">
        <v>42726</v>
      </c>
      <c r="IB238" s="186">
        <v>3.9</v>
      </c>
      <c r="IC238" s="186"/>
      <c r="ID238" s="187"/>
      <c r="IE238" s="152">
        <v>42726</v>
      </c>
      <c r="IF238" s="186">
        <v>4.5490000000000004</v>
      </c>
      <c r="IG238" s="49"/>
      <c r="IH238" s="187"/>
      <c r="II238" s="152">
        <v>42726</v>
      </c>
      <c r="IJ238" s="186">
        <v>4.5670000000000002</v>
      </c>
      <c r="IK238" s="49"/>
    </row>
    <row r="239" spans="2:245" x14ac:dyDescent="0.35">
      <c r="B239" s="187"/>
      <c r="C239" s="152">
        <v>42727</v>
      </c>
      <c r="D239" s="186"/>
      <c r="E239" s="186"/>
      <c r="F239" s="187"/>
      <c r="G239" s="152">
        <v>42727</v>
      </c>
      <c r="H239" s="186"/>
      <c r="I239" s="49"/>
      <c r="J239" s="186"/>
      <c r="K239" s="152">
        <v>42727</v>
      </c>
      <c r="L239" s="186"/>
      <c r="M239" s="49"/>
      <c r="N239" s="187"/>
      <c r="O239" s="152">
        <v>42727</v>
      </c>
      <c r="P239" s="186">
        <v>2.7549999999999999</v>
      </c>
      <c r="Q239" s="49"/>
      <c r="R239" s="186"/>
      <c r="S239" s="152">
        <v>42727</v>
      </c>
      <c r="T239" s="186">
        <v>3.5939999999999999</v>
      </c>
      <c r="U239" s="186"/>
      <c r="V239" s="187"/>
      <c r="W239" s="152">
        <v>42727</v>
      </c>
      <c r="X239" s="186">
        <v>4.0890000000000004</v>
      </c>
      <c r="Y239" s="49"/>
      <c r="Z239" s="186"/>
      <c r="AA239" s="152">
        <v>42727</v>
      </c>
      <c r="AB239" s="186">
        <v>4.4409999999999998</v>
      </c>
      <c r="AC239" s="49"/>
      <c r="AD239" s="186"/>
      <c r="AE239" s="152">
        <v>42727</v>
      </c>
      <c r="AF239" s="186"/>
      <c r="AG239" s="186"/>
      <c r="AH239" s="187"/>
      <c r="AI239" s="152">
        <v>42727</v>
      </c>
      <c r="AJ239" s="186"/>
      <c r="AK239" s="49"/>
      <c r="AL239" s="186"/>
      <c r="AM239" s="152">
        <v>42727</v>
      </c>
      <c r="AN239" s="186"/>
      <c r="AO239" s="49"/>
      <c r="AP239" s="186"/>
      <c r="AQ239" s="152">
        <v>42727</v>
      </c>
      <c r="AR239" s="186">
        <v>3.948</v>
      </c>
      <c r="AS239" s="49"/>
      <c r="AT239" s="186"/>
      <c r="AU239" s="152">
        <v>42727</v>
      </c>
      <c r="AV239" s="186">
        <v>4.1459999999999999</v>
      </c>
      <c r="AW239" s="186"/>
      <c r="AX239" s="187"/>
      <c r="AY239" s="152">
        <v>42727</v>
      </c>
      <c r="AZ239" s="186">
        <v>4.5860000000000003</v>
      </c>
      <c r="BA239" s="49"/>
      <c r="BB239" s="187"/>
      <c r="BC239" s="152">
        <v>42727</v>
      </c>
      <c r="BD239" s="186">
        <v>4.91</v>
      </c>
      <c r="BE239" s="49"/>
      <c r="BF239" s="187"/>
      <c r="BG239" s="152">
        <v>42727</v>
      </c>
      <c r="BH239" s="186"/>
      <c r="BI239" s="49"/>
      <c r="BJ239" s="186"/>
      <c r="BK239" s="152">
        <v>42727</v>
      </c>
      <c r="BL239" s="186">
        <v>3.6859999999999999</v>
      </c>
      <c r="BM239" s="186"/>
      <c r="BN239" s="187"/>
      <c r="BO239" s="152">
        <v>42727</v>
      </c>
      <c r="BP239" s="186">
        <v>4.0590000000000002</v>
      </c>
      <c r="BQ239" s="49"/>
      <c r="BR239" s="186"/>
      <c r="BS239" s="152">
        <v>42727</v>
      </c>
      <c r="BT239" s="186">
        <v>4.8860000000000001</v>
      </c>
      <c r="BU239" s="49"/>
      <c r="BV239" s="186"/>
      <c r="BW239" s="152">
        <v>42727</v>
      </c>
      <c r="BX239" s="186"/>
      <c r="BY239" s="186"/>
      <c r="BZ239" s="187"/>
      <c r="CA239" s="152">
        <v>42727</v>
      </c>
      <c r="CB239" s="186">
        <v>4.1879999999999997</v>
      </c>
      <c r="CC239" s="49"/>
      <c r="CD239" s="187"/>
      <c r="CE239" s="152">
        <v>42727</v>
      </c>
      <c r="CF239" s="186">
        <v>4.83</v>
      </c>
      <c r="CG239" s="49"/>
      <c r="CH239" s="186"/>
      <c r="CI239" s="152">
        <v>42727</v>
      </c>
      <c r="CJ239" s="186">
        <v>4.4320000000000004</v>
      </c>
      <c r="CK239" s="186"/>
      <c r="CL239" s="187"/>
      <c r="CM239" s="152">
        <v>42727</v>
      </c>
      <c r="CN239" s="186"/>
      <c r="CO239" s="49"/>
      <c r="CP239" s="186"/>
      <c r="CQ239" s="152">
        <v>42727</v>
      </c>
      <c r="CR239" s="186">
        <v>2.8260000000000001</v>
      </c>
      <c r="CS239" s="186"/>
      <c r="CT239" s="187"/>
      <c r="CU239" s="152">
        <v>42727</v>
      </c>
      <c r="CV239" s="186">
        <v>3.516</v>
      </c>
      <c r="CW239" s="49"/>
      <c r="CX239" s="187"/>
      <c r="CY239" s="152">
        <v>42727</v>
      </c>
      <c r="CZ239" s="186">
        <v>3.847</v>
      </c>
      <c r="DA239" s="49"/>
      <c r="DB239" s="186"/>
      <c r="DC239" s="152">
        <v>42727</v>
      </c>
      <c r="DD239" s="186">
        <v>4.3010000000000002</v>
      </c>
      <c r="DE239" s="186"/>
      <c r="DF239" s="190"/>
      <c r="DG239" s="194">
        <v>42727</v>
      </c>
      <c r="DH239" s="247">
        <v>4.5809999999999995</v>
      </c>
      <c r="DI239" s="191"/>
      <c r="DJ239" s="187"/>
      <c r="DK239" s="152">
        <v>42727</v>
      </c>
      <c r="DL239" s="186"/>
      <c r="DM239" s="49"/>
      <c r="DN239" s="186"/>
      <c r="DO239" s="152">
        <v>42727</v>
      </c>
      <c r="DP239" s="186"/>
      <c r="DQ239" s="186"/>
      <c r="DR239" s="187"/>
      <c r="DS239" s="152">
        <v>42727</v>
      </c>
      <c r="DT239" s="186">
        <v>2.4550000000000001</v>
      </c>
      <c r="DU239" s="49"/>
      <c r="DV239" s="187"/>
      <c r="DW239" s="152">
        <v>42727</v>
      </c>
      <c r="DX239" s="186">
        <v>3.17</v>
      </c>
      <c r="DY239" s="49"/>
      <c r="DZ239" s="187"/>
      <c r="EA239" s="152">
        <v>42727</v>
      </c>
      <c r="EB239" s="186">
        <v>3.4350000000000001</v>
      </c>
      <c r="EC239" s="49"/>
      <c r="ED239" s="186"/>
      <c r="EE239" s="152">
        <v>42727</v>
      </c>
      <c r="EF239" s="186">
        <v>3.556</v>
      </c>
      <c r="EG239" s="186"/>
      <c r="EH239" s="187"/>
      <c r="EI239" s="152">
        <v>42727</v>
      </c>
      <c r="EJ239" s="186">
        <v>3.702</v>
      </c>
      <c r="EK239" s="49"/>
      <c r="EL239" s="187"/>
      <c r="EM239" s="152">
        <v>42727</v>
      </c>
      <c r="EN239" s="186">
        <v>4.2300000000000004</v>
      </c>
      <c r="EO239" s="49"/>
      <c r="EP239" s="187"/>
      <c r="EQ239" s="152">
        <v>42727</v>
      </c>
      <c r="ER239" s="186">
        <v>4.3940000000000001</v>
      </c>
      <c r="ES239" s="49"/>
      <c r="ET239" s="187"/>
      <c r="EU239" s="152">
        <v>42727</v>
      </c>
      <c r="EV239" s="186">
        <v>5.0430000000000001</v>
      </c>
      <c r="EW239" s="49"/>
      <c r="EX239" s="186"/>
      <c r="EY239" s="152">
        <v>42727</v>
      </c>
      <c r="EZ239" s="63"/>
      <c r="FA239" s="186"/>
      <c r="FB239" s="187"/>
      <c r="FC239" s="152">
        <v>42727</v>
      </c>
      <c r="FD239" s="186"/>
      <c r="FE239" s="49"/>
      <c r="FF239" s="186"/>
      <c r="FG239" s="152">
        <v>42727</v>
      </c>
      <c r="FH239" s="186"/>
      <c r="FI239" s="186"/>
      <c r="FJ239" s="187"/>
      <c r="FK239" s="152">
        <v>42727</v>
      </c>
      <c r="FL239" s="186"/>
      <c r="FM239" s="49"/>
      <c r="FN239" s="186"/>
      <c r="FO239" s="152">
        <v>42727</v>
      </c>
      <c r="FP239" s="186">
        <v>3.6139999999999999</v>
      </c>
      <c r="FQ239" s="186"/>
      <c r="FR239" s="187"/>
      <c r="FS239" s="152">
        <v>42727</v>
      </c>
      <c r="FT239" s="186">
        <v>4.4189999999999996</v>
      </c>
      <c r="FU239" s="186"/>
      <c r="FV239" s="187"/>
      <c r="FW239" s="152">
        <v>42727</v>
      </c>
      <c r="FX239" s="186">
        <v>4.5629999999999997</v>
      </c>
      <c r="FY239" s="186"/>
      <c r="FZ239" s="187"/>
      <c r="GA239" s="152">
        <v>42727</v>
      </c>
      <c r="GB239" s="186">
        <v>5.117</v>
      </c>
      <c r="GC239" s="186"/>
      <c r="GD239" s="187"/>
      <c r="GE239" s="152">
        <v>42727</v>
      </c>
      <c r="GF239" s="186"/>
      <c r="GG239" s="49"/>
      <c r="GH239" s="186"/>
      <c r="GI239" s="152">
        <v>42727</v>
      </c>
      <c r="GJ239" s="186"/>
      <c r="GK239" s="186"/>
      <c r="GL239" s="187"/>
      <c r="GM239" s="152">
        <v>42727</v>
      </c>
      <c r="GN239" s="186"/>
      <c r="GO239" s="49"/>
      <c r="GP239" s="186"/>
      <c r="GQ239" s="152">
        <v>42727</v>
      </c>
      <c r="GR239" s="186">
        <v>2.9910000000000001</v>
      </c>
      <c r="GS239" s="49"/>
      <c r="GT239" s="186"/>
      <c r="GU239" s="152">
        <v>42727</v>
      </c>
      <c r="GV239" s="186">
        <v>4.0979999999999999</v>
      </c>
      <c r="GW239" s="49"/>
      <c r="GX239" s="186"/>
      <c r="GY239" s="152">
        <v>42727</v>
      </c>
      <c r="GZ239" s="186">
        <v>4.3810000000000002</v>
      </c>
      <c r="HA239" s="186"/>
      <c r="HB239" s="187"/>
      <c r="HC239" s="152">
        <v>42727</v>
      </c>
      <c r="HD239" s="186">
        <v>4.6850000000000005</v>
      </c>
      <c r="HE239" s="49"/>
      <c r="HF239" s="186"/>
      <c r="HG239" s="152">
        <v>42727</v>
      </c>
      <c r="HH239" s="186">
        <v>4.7960000000000003</v>
      </c>
      <c r="HI239" s="49"/>
      <c r="HJ239" s="187"/>
      <c r="HK239" s="152">
        <v>42727</v>
      </c>
      <c r="HL239" s="186">
        <v>5.3760000000000003</v>
      </c>
      <c r="HM239" s="49"/>
      <c r="HN239" s="186"/>
      <c r="HO239" s="152">
        <v>42727</v>
      </c>
      <c r="HP239" s="186"/>
      <c r="HQ239" s="186"/>
      <c r="HR239" s="187"/>
      <c r="HS239" s="152">
        <v>42727</v>
      </c>
      <c r="HT239" s="186">
        <v>3.03</v>
      </c>
      <c r="HU239" s="49"/>
      <c r="HV239" s="187"/>
      <c r="HW239" s="152">
        <v>42727</v>
      </c>
      <c r="HX239" s="186">
        <v>4.7370000000000001</v>
      </c>
      <c r="HY239" s="49"/>
      <c r="HZ239" s="186"/>
      <c r="IA239" s="152">
        <v>42727</v>
      </c>
      <c r="IB239" s="186">
        <v>3.9089999999999998</v>
      </c>
      <c r="IC239" s="186"/>
      <c r="ID239" s="187"/>
      <c r="IE239" s="152">
        <v>42727</v>
      </c>
      <c r="IF239" s="186">
        <v>4.5519999999999996</v>
      </c>
      <c r="IG239" s="49"/>
      <c r="IH239" s="187"/>
      <c r="II239" s="152">
        <v>42727</v>
      </c>
      <c r="IJ239" s="186">
        <v>4.57</v>
      </c>
      <c r="IK239" s="49"/>
    </row>
    <row r="240" spans="2:245" x14ac:dyDescent="0.35">
      <c r="B240" s="187"/>
      <c r="C240" s="152">
        <v>42730</v>
      </c>
      <c r="D240" s="186"/>
      <c r="E240" s="186"/>
      <c r="F240" s="187"/>
      <c r="G240" s="152">
        <v>42730</v>
      </c>
      <c r="H240" s="186"/>
      <c r="I240" s="49"/>
      <c r="J240" s="186"/>
      <c r="K240" s="152">
        <v>42730</v>
      </c>
      <c r="L240" s="186"/>
      <c r="M240" s="49"/>
      <c r="N240" s="187"/>
      <c r="O240" s="152">
        <v>42730</v>
      </c>
      <c r="P240" s="186"/>
      <c r="Q240" s="49"/>
      <c r="R240" s="186"/>
      <c r="S240" s="152">
        <v>42730</v>
      </c>
      <c r="T240" s="186"/>
      <c r="U240" s="186"/>
      <c r="V240" s="187"/>
      <c r="W240" s="152">
        <v>42730</v>
      </c>
      <c r="X240" s="186"/>
      <c r="Y240" s="49"/>
      <c r="Z240" s="186"/>
      <c r="AA240" s="152">
        <v>42730</v>
      </c>
      <c r="AB240" s="186"/>
      <c r="AC240" s="49"/>
      <c r="AD240" s="186"/>
      <c r="AE240" s="152">
        <v>42730</v>
      </c>
      <c r="AF240" s="186"/>
      <c r="AG240" s="186"/>
      <c r="AH240" s="187"/>
      <c r="AI240" s="152">
        <v>42730</v>
      </c>
      <c r="AJ240" s="186"/>
      <c r="AK240" s="49"/>
      <c r="AL240" s="186"/>
      <c r="AM240" s="152">
        <v>42730</v>
      </c>
      <c r="AN240" s="186"/>
      <c r="AO240" s="49"/>
      <c r="AP240" s="186"/>
      <c r="AQ240" s="152">
        <v>42730</v>
      </c>
      <c r="AR240" s="186"/>
      <c r="AS240" s="49"/>
      <c r="AT240" s="186"/>
      <c r="AU240" s="152">
        <v>42730</v>
      </c>
      <c r="AV240" s="186"/>
      <c r="AW240" s="186"/>
      <c r="AX240" s="187"/>
      <c r="AY240" s="152">
        <v>42730</v>
      </c>
      <c r="AZ240" s="186"/>
      <c r="BA240" s="49"/>
      <c r="BB240" s="187"/>
      <c r="BC240" s="152">
        <v>42730</v>
      </c>
      <c r="BD240" s="186"/>
      <c r="BE240" s="49"/>
      <c r="BF240" s="187"/>
      <c r="BG240" s="152">
        <v>42730</v>
      </c>
      <c r="BH240" s="186"/>
      <c r="BI240" s="49"/>
      <c r="BJ240" s="186"/>
      <c r="BK240" s="152">
        <v>42730</v>
      </c>
      <c r="BL240" s="186"/>
      <c r="BM240" s="186"/>
      <c r="BN240" s="187"/>
      <c r="BO240" s="152">
        <v>42730</v>
      </c>
      <c r="BP240" s="186"/>
      <c r="BQ240" s="49"/>
      <c r="BR240" s="186"/>
      <c r="BS240" s="152">
        <v>42730</v>
      </c>
      <c r="BT240" s="186"/>
      <c r="BU240" s="49"/>
      <c r="BV240" s="186"/>
      <c r="BW240" s="152">
        <v>42730</v>
      </c>
      <c r="BX240" s="186"/>
      <c r="BY240" s="186"/>
      <c r="BZ240" s="187"/>
      <c r="CA240" s="152">
        <v>42730</v>
      </c>
      <c r="CB240" s="186"/>
      <c r="CC240" s="49"/>
      <c r="CD240" s="187"/>
      <c r="CE240" s="152">
        <v>42730</v>
      </c>
      <c r="CF240" s="186"/>
      <c r="CG240" s="49"/>
      <c r="CH240" s="186"/>
      <c r="CI240" s="152">
        <v>42730</v>
      </c>
      <c r="CJ240" s="186"/>
      <c r="CK240" s="186"/>
      <c r="CL240" s="187"/>
      <c r="CM240" s="152">
        <v>42730</v>
      </c>
      <c r="CN240" s="186"/>
      <c r="CO240" s="49"/>
      <c r="CP240" s="186"/>
      <c r="CQ240" s="152">
        <v>42730</v>
      </c>
      <c r="CR240" s="186"/>
      <c r="CS240" s="186"/>
      <c r="CT240" s="187"/>
      <c r="CU240" s="152">
        <v>42730</v>
      </c>
      <c r="CV240" s="186"/>
      <c r="CW240" s="49"/>
      <c r="CX240" s="187"/>
      <c r="CY240" s="152">
        <v>42730</v>
      </c>
      <c r="CZ240" s="186"/>
      <c r="DA240" s="49"/>
      <c r="DB240" s="186"/>
      <c r="DC240" s="152">
        <v>42730</v>
      </c>
      <c r="DD240" s="186"/>
      <c r="DE240" s="186"/>
      <c r="DF240" s="190"/>
      <c r="DG240" s="194">
        <v>42730</v>
      </c>
      <c r="DH240" s="247"/>
      <c r="DI240" s="191"/>
      <c r="DJ240" s="187"/>
      <c r="DK240" s="152">
        <v>42730</v>
      </c>
      <c r="DL240" s="186"/>
      <c r="DM240" s="49"/>
      <c r="DN240" s="186"/>
      <c r="DO240" s="152">
        <v>42730</v>
      </c>
      <c r="DP240" s="186"/>
      <c r="DQ240" s="186"/>
      <c r="DR240" s="187"/>
      <c r="DS240" s="152">
        <v>42730</v>
      </c>
      <c r="DT240" s="186"/>
      <c r="DU240" s="49"/>
      <c r="DV240" s="187"/>
      <c r="DW240" s="152">
        <v>42730</v>
      </c>
      <c r="DX240" s="186"/>
      <c r="DY240" s="49"/>
      <c r="DZ240" s="187"/>
      <c r="EA240" s="152">
        <v>42730</v>
      </c>
      <c r="EB240" s="186"/>
      <c r="EC240" s="49"/>
      <c r="ED240" s="186"/>
      <c r="EE240" s="152">
        <v>42730</v>
      </c>
      <c r="EF240" s="186"/>
      <c r="EG240" s="186"/>
      <c r="EH240" s="187"/>
      <c r="EI240" s="152">
        <v>42730</v>
      </c>
      <c r="EJ240" s="186"/>
      <c r="EK240" s="49"/>
      <c r="EL240" s="187"/>
      <c r="EM240" s="152">
        <v>42730</v>
      </c>
      <c r="EN240" s="186"/>
      <c r="EO240" s="49"/>
      <c r="EP240" s="187"/>
      <c r="EQ240" s="152">
        <v>42730</v>
      </c>
      <c r="ER240" s="186"/>
      <c r="ES240" s="49"/>
      <c r="ET240" s="187"/>
      <c r="EU240" s="152">
        <v>42730</v>
      </c>
      <c r="EV240" s="186"/>
      <c r="EW240" s="49"/>
      <c r="EX240" s="186"/>
      <c r="EY240" s="152">
        <v>42730</v>
      </c>
      <c r="EZ240" s="63"/>
      <c r="FA240" s="186"/>
      <c r="FB240" s="187"/>
      <c r="FC240" s="152">
        <v>42730</v>
      </c>
      <c r="FD240" s="186"/>
      <c r="FE240" s="49"/>
      <c r="FF240" s="186"/>
      <c r="FG240" s="152">
        <v>42730</v>
      </c>
      <c r="FH240" s="186"/>
      <c r="FI240" s="186"/>
      <c r="FJ240" s="187"/>
      <c r="FK240" s="152">
        <v>42730</v>
      </c>
      <c r="FL240" s="186"/>
      <c r="FM240" s="49"/>
      <c r="FN240" s="186"/>
      <c r="FO240" s="152">
        <v>42730</v>
      </c>
      <c r="FP240" s="186"/>
      <c r="FQ240" s="186"/>
      <c r="FR240" s="187"/>
      <c r="FS240" s="152">
        <v>42730</v>
      </c>
      <c r="FT240" s="186"/>
      <c r="FU240" s="186"/>
      <c r="FV240" s="187"/>
      <c r="FW240" s="152">
        <v>42730</v>
      </c>
      <c r="FX240" s="186"/>
      <c r="FY240" s="186"/>
      <c r="FZ240" s="187"/>
      <c r="GA240" s="152">
        <v>42730</v>
      </c>
      <c r="GB240" s="186"/>
      <c r="GC240" s="186"/>
      <c r="GD240" s="187"/>
      <c r="GE240" s="152">
        <v>42730</v>
      </c>
      <c r="GF240" s="186"/>
      <c r="GG240" s="49"/>
      <c r="GH240" s="186"/>
      <c r="GI240" s="152">
        <v>42730</v>
      </c>
      <c r="GJ240" s="186"/>
      <c r="GK240" s="186"/>
      <c r="GL240" s="187"/>
      <c r="GM240" s="152">
        <v>42730</v>
      </c>
      <c r="GN240" s="186"/>
      <c r="GO240" s="49"/>
      <c r="GP240" s="186"/>
      <c r="GQ240" s="152">
        <v>42730</v>
      </c>
      <c r="GR240" s="186"/>
      <c r="GS240" s="49"/>
      <c r="GT240" s="186"/>
      <c r="GU240" s="152">
        <v>42730</v>
      </c>
      <c r="GV240" s="186"/>
      <c r="GW240" s="49"/>
      <c r="GX240" s="186"/>
      <c r="GY240" s="152">
        <v>42730</v>
      </c>
      <c r="GZ240" s="186"/>
      <c r="HA240" s="186"/>
      <c r="HB240" s="187"/>
      <c r="HC240" s="152">
        <v>42730</v>
      </c>
      <c r="HD240" s="186"/>
      <c r="HE240" s="49"/>
      <c r="HF240" s="186"/>
      <c r="HG240" s="152">
        <v>42730</v>
      </c>
      <c r="HH240" s="186"/>
      <c r="HI240" s="49"/>
      <c r="HJ240" s="187"/>
      <c r="HK240" s="152">
        <v>42730</v>
      </c>
      <c r="HL240" s="186"/>
      <c r="HM240" s="49"/>
      <c r="HN240" s="186"/>
      <c r="HO240" s="152">
        <v>42730</v>
      </c>
      <c r="HP240" s="186"/>
      <c r="HQ240" s="186"/>
      <c r="HR240" s="187"/>
      <c r="HS240" s="152">
        <v>42730</v>
      </c>
      <c r="HT240" s="186"/>
      <c r="HU240" s="49"/>
      <c r="HV240" s="187"/>
      <c r="HW240" s="152">
        <v>42730</v>
      </c>
      <c r="HX240" s="186"/>
      <c r="HY240" s="49"/>
      <c r="HZ240" s="186"/>
      <c r="IA240" s="152">
        <v>42730</v>
      </c>
      <c r="IB240" s="186"/>
      <c r="IC240" s="186"/>
      <c r="ID240" s="187"/>
      <c r="IE240" s="152">
        <v>42730</v>
      </c>
      <c r="IF240" s="186"/>
      <c r="IG240" s="49"/>
      <c r="IH240" s="187"/>
      <c r="II240" s="152">
        <v>42730</v>
      </c>
      <c r="IJ240" s="186"/>
      <c r="IK240" s="49"/>
    </row>
    <row r="241" spans="2:245" x14ac:dyDescent="0.35">
      <c r="B241" s="187"/>
      <c r="C241" s="152">
        <v>42731</v>
      </c>
      <c r="D241" s="186"/>
      <c r="E241" s="186"/>
      <c r="F241" s="187"/>
      <c r="G241" s="152">
        <v>42731</v>
      </c>
      <c r="H241" s="186"/>
      <c r="I241" s="49"/>
      <c r="J241" s="186"/>
      <c r="K241" s="152">
        <v>42731</v>
      </c>
      <c r="L241" s="186"/>
      <c r="M241" s="49"/>
      <c r="N241" s="187"/>
      <c r="O241" s="152">
        <v>42731</v>
      </c>
      <c r="P241" s="186"/>
      <c r="Q241" s="49"/>
      <c r="R241" s="186"/>
      <c r="S241" s="152">
        <v>42731</v>
      </c>
      <c r="T241" s="186"/>
      <c r="U241" s="186"/>
      <c r="V241" s="187"/>
      <c r="W241" s="152">
        <v>42731</v>
      </c>
      <c r="X241" s="186"/>
      <c r="Y241" s="49"/>
      <c r="Z241" s="186"/>
      <c r="AA241" s="152">
        <v>42731</v>
      </c>
      <c r="AB241" s="186"/>
      <c r="AC241" s="49"/>
      <c r="AD241" s="186"/>
      <c r="AE241" s="152">
        <v>42731</v>
      </c>
      <c r="AF241" s="186"/>
      <c r="AG241" s="186"/>
      <c r="AH241" s="187"/>
      <c r="AI241" s="152">
        <v>42731</v>
      </c>
      <c r="AJ241" s="186"/>
      <c r="AK241" s="49"/>
      <c r="AL241" s="186"/>
      <c r="AM241" s="152">
        <v>42731</v>
      </c>
      <c r="AN241" s="186"/>
      <c r="AO241" s="49"/>
      <c r="AP241" s="186"/>
      <c r="AQ241" s="152">
        <v>42731</v>
      </c>
      <c r="AR241" s="186"/>
      <c r="AS241" s="49"/>
      <c r="AT241" s="186"/>
      <c r="AU241" s="152">
        <v>42731</v>
      </c>
      <c r="AV241" s="186"/>
      <c r="AW241" s="186"/>
      <c r="AX241" s="187"/>
      <c r="AY241" s="152">
        <v>42731</v>
      </c>
      <c r="AZ241" s="186"/>
      <c r="BA241" s="49"/>
      <c r="BB241" s="187"/>
      <c r="BC241" s="152">
        <v>42731</v>
      </c>
      <c r="BD241" s="186"/>
      <c r="BE241" s="49"/>
      <c r="BF241" s="187"/>
      <c r="BG241" s="152">
        <v>42731</v>
      </c>
      <c r="BH241" s="186"/>
      <c r="BI241" s="49"/>
      <c r="BJ241" s="186"/>
      <c r="BK241" s="152">
        <v>42731</v>
      </c>
      <c r="BL241" s="186"/>
      <c r="BM241" s="186"/>
      <c r="BN241" s="187"/>
      <c r="BO241" s="152">
        <v>42731</v>
      </c>
      <c r="BP241" s="186"/>
      <c r="BQ241" s="49"/>
      <c r="BR241" s="186"/>
      <c r="BS241" s="152">
        <v>42731</v>
      </c>
      <c r="BT241" s="186"/>
      <c r="BU241" s="49"/>
      <c r="BV241" s="186"/>
      <c r="BW241" s="152">
        <v>42731</v>
      </c>
      <c r="BX241" s="186"/>
      <c r="BY241" s="186"/>
      <c r="BZ241" s="187"/>
      <c r="CA241" s="152">
        <v>42731</v>
      </c>
      <c r="CB241" s="186"/>
      <c r="CC241" s="49"/>
      <c r="CD241" s="187"/>
      <c r="CE241" s="152">
        <v>42731</v>
      </c>
      <c r="CF241" s="186"/>
      <c r="CG241" s="49"/>
      <c r="CH241" s="186"/>
      <c r="CI241" s="152">
        <v>42731</v>
      </c>
      <c r="CJ241" s="186"/>
      <c r="CK241" s="186"/>
      <c r="CL241" s="187"/>
      <c r="CM241" s="152">
        <v>42731</v>
      </c>
      <c r="CN241" s="186"/>
      <c r="CO241" s="49"/>
      <c r="CP241" s="186"/>
      <c r="CQ241" s="152">
        <v>42731</v>
      </c>
      <c r="CR241" s="186"/>
      <c r="CS241" s="186"/>
      <c r="CT241" s="187"/>
      <c r="CU241" s="152">
        <v>42731</v>
      </c>
      <c r="CV241" s="186"/>
      <c r="CW241" s="49"/>
      <c r="CX241" s="187"/>
      <c r="CY241" s="152">
        <v>42731</v>
      </c>
      <c r="CZ241" s="186"/>
      <c r="DA241" s="49"/>
      <c r="DB241" s="186"/>
      <c r="DC241" s="152">
        <v>42731</v>
      </c>
      <c r="DD241" s="186"/>
      <c r="DE241" s="186"/>
      <c r="DF241" s="190"/>
      <c r="DG241" s="194">
        <v>42731</v>
      </c>
      <c r="DH241" s="247"/>
      <c r="DI241" s="191"/>
      <c r="DJ241" s="187"/>
      <c r="DK241" s="152">
        <v>42731</v>
      </c>
      <c r="DL241" s="186"/>
      <c r="DM241" s="49"/>
      <c r="DN241" s="186"/>
      <c r="DO241" s="152">
        <v>42731</v>
      </c>
      <c r="DP241" s="186"/>
      <c r="DQ241" s="186"/>
      <c r="DR241" s="187"/>
      <c r="DS241" s="152">
        <v>42731</v>
      </c>
      <c r="DT241" s="186"/>
      <c r="DU241" s="49"/>
      <c r="DV241" s="187"/>
      <c r="DW241" s="152">
        <v>42731</v>
      </c>
      <c r="DX241" s="186"/>
      <c r="DY241" s="49"/>
      <c r="DZ241" s="187"/>
      <c r="EA241" s="152">
        <v>42731</v>
      </c>
      <c r="EB241" s="186"/>
      <c r="EC241" s="49"/>
      <c r="ED241" s="186"/>
      <c r="EE241" s="152">
        <v>42731</v>
      </c>
      <c r="EF241" s="186"/>
      <c r="EG241" s="186"/>
      <c r="EH241" s="187"/>
      <c r="EI241" s="152">
        <v>42731</v>
      </c>
      <c r="EJ241" s="186"/>
      <c r="EK241" s="49"/>
      <c r="EL241" s="187"/>
      <c r="EM241" s="152">
        <v>42731</v>
      </c>
      <c r="EN241" s="186"/>
      <c r="EO241" s="49"/>
      <c r="EP241" s="187"/>
      <c r="EQ241" s="152">
        <v>42731</v>
      </c>
      <c r="ER241" s="186"/>
      <c r="ES241" s="49"/>
      <c r="ET241" s="187"/>
      <c r="EU241" s="152">
        <v>42731</v>
      </c>
      <c r="EV241" s="186"/>
      <c r="EW241" s="49"/>
      <c r="EX241" s="186"/>
      <c r="EY241" s="152">
        <v>42731</v>
      </c>
      <c r="EZ241" s="63"/>
      <c r="FA241" s="186"/>
      <c r="FB241" s="187"/>
      <c r="FC241" s="152">
        <v>42731</v>
      </c>
      <c r="FD241" s="186"/>
      <c r="FE241" s="49"/>
      <c r="FF241" s="186"/>
      <c r="FG241" s="152">
        <v>42731</v>
      </c>
      <c r="FH241" s="186"/>
      <c r="FI241" s="186"/>
      <c r="FJ241" s="187"/>
      <c r="FK241" s="152">
        <v>42731</v>
      </c>
      <c r="FL241" s="186"/>
      <c r="FM241" s="49"/>
      <c r="FN241" s="186"/>
      <c r="FO241" s="152">
        <v>42731</v>
      </c>
      <c r="FP241" s="186"/>
      <c r="FQ241" s="186"/>
      <c r="FR241" s="187"/>
      <c r="FS241" s="152">
        <v>42731</v>
      </c>
      <c r="FT241" s="186"/>
      <c r="FU241" s="186"/>
      <c r="FV241" s="187"/>
      <c r="FW241" s="152">
        <v>42731</v>
      </c>
      <c r="FX241" s="186"/>
      <c r="FY241" s="186"/>
      <c r="FZ241" s="187"/>
      <c r="GA241" s="152">
        <v>42731</v>
      </c>
      <c r="GB241" s="186"/>
      <c r="GC241" s="186"/>
      <c r="GD241" s="187"/>
      <c r="GE241" s="152">
        <v>42731</v>
      </c>
      <c r="GF241" s="186"/>
      <c r="GG241" s="49"/>
      <c r="GH241" s="186"/>
      <c r="GI241" s="152">
        <v>42731</v>
      </c>
      <c r="GJ241" s="186"/>
      <c r="GK241" s="186"/>
      <c r="GL241" s="187"/>
      <c r="GM241" s="152">
        <v>42731</v>
      </c>
      <c r="GN241" s="186"/>
      <c r="GO241" s="49"/>
      <c r="GP241" s="186"/>
      <c r="GQ241" s="152">
        <v>42731</v>
      </c>
      <c r="GR241" s="186"/>
      <c r="GS241" s="49"/>
      <c r="GT241" s="186"/>
      <c r="GU241" s="152">
        <v>42731</v>
      </c>
      <c r="GV241" s="186"/>
      <c r="GW241" s="49"/>
      <c r="GX241" s="186"/>
      <c r="GY241" s="152">
        <v>42731</v>
      </c>
      <c r="GZ241" s="186"/>
      <c r="HA241" s="186"/>
      <c r="HB241" s="187"/>
      <c r="HC241" s="152">
        <v>42731</v>
      </c>
      <c r="HD241" s="186"/>
      <c r="HE241" s="49"/>
      <c r="HF241" s="186"/>
      <c r="HG241" s="152">
        <v>42731</v>
      </c>
      <c r="HH241" s="186"/>
      <c r="HI241" s="49"/>
      <c r="HJ241" s="187"/>
      <c r="HK241" s="152">
        <v>42731</v>
      </c>
      <c r="HL241" s="186"/>
      <c r="HM241" s="49"/>
      <c r="HN241" s="186"/>
      <c r="HO241" s="152">
        <v>42731</v>
      </c>
      <c r="HP241" s="186"/>
      <c r="HQ241" s="186"/>
      <c r="HR241" s="187"/>
      <c r="HS241" s="152">
        <v>42731</v>
      </c>
      <c r="HT241" s="186"/>
      <c r="HU241" s="49"/>
      <c r="HV241" s="187"/>
      <c r="HW241" s="152">
        <v>42731</v>
      </c>
      <c r="HX241" s="186"/>
      <c r="HY241" s="49"/>
      <c r="HZ241" s="186"/>
      <c r="IA241" s="152">
        <v>42731</v>
      </c>
      <c r="IB241" s="186"/>
      <c r="IC241" s="186"/>
      <c r="ID241" s="187"/>
      <c r="IE241" s="152">
        <v>42731</v>
      </c>
      <c r="IF241" s="186"/>
      <c r="IG241" s="49"/>
      <c r="IH241" s="187"/>
      <c r="II241" s="152">
        <v>42731</v>
      </c>
      <c r="IJ241" s="186"/>
      <c r="IK241" s="49"/>
    </row>
    <row r="242" spans="2:245" x14ac:dyDescent="0.35">
      <c r="B242" s="187"/>
      <c r="C242" s="152">
        <v>42732</v>
      </c>
      <c r="D242" s="186"/>
      <c r="E242" s="186"/>
      <c r="F242" s="187"/>
      <c r="G242" s="152">
        <v>42732</v>
      </c>
      <c r="H242" s="186"/>
      <c r="I242" s="49"/>
      <c r="J242" s="186"/>
      <c r="K242" s="152">
        <v>42732</v>
      </c>
      <c r="L242" s="186"/>
      <c r="M242" s="49"/>
      <c r="N242" s="187"/>
      <c r="O242" s="152">
        <v>42732</v>
      </c>
      <c r="P242" s="186">
        <v>2.758</v>
      </c>
      <c r="Q242" s="49"/>
      <c r="R242" s="186"/>
      <c r="S242" s="152">
        <v>42732</v>
      </c>
      <c r="T242" s="186">
        <v>3.605</v>
      </c>
      <c r="U242" s="186"/>
      <c r="V242" s="187"/>
      <c r="W242" s="152">
        <v>42732</v>
      </c>
      <c r="X242" s="186">
        <v>4.0990000000000002</v>
      </c>
      <c r="Y242" s="49"/>
      <c r="Z242" s="186"/>
      <c r="AA242" s="152">
        <v>42732</v>
      </c>
      <c r="AB242" s="186">
        <v>4.4450000000000003</v>
      </c>
      <c r="AC242" s="49"/>
      <c r="AD242" s="186"/>
      <c r="AE242" s="152">
        <v>42732</v>
      </c>
      <c r="AF242" s="186"/>
      <c r="AG242" s="186"/>
      <c r="AH242" s="187"/>
      <c r="AI242" s="152">
        <v>42732</v>
      </c>
      <c r="AJ242" s="186"/>
      <c r="AK242" s="49"/>
      <c r="AL242" s="186"/>
      <c r="AM242" s="152">
        <v>42732</v>
      </c>
      <c r="AN242" s="186"/>
      <c r="AO242" s="49"/>
      <c r="AP242" s="186"/>
      <c r="AQ242" s="152">
        <v>42732</v>
      </c>
      <c r="AR242" s="186">
        <v>3.96</v>
      </c>
      <c r="AS242" s="49"/>
      <c r="AT242" s="186"/>
      <c r="AU242" s="152">
        <v>42732</v>
      </c>
      <c r="AV242" s="186">
        <v>4.1639999999999997</v>
      </c>
      <c r="AW242" s="186"/>
      <c r="AX242" s="187"/>
      <c r="AY242" s="152">
        <v>42732</v>
      </c>
      <c r="AZ242" s="186">
        <v>4.5709999999999997</v>
      </c>
      <c r="BA242" s="49"/>
      <c r="BB242" s="187"/>
      <c r="BC242" s="152">
        <v>42732</v>
      </c>
      <c r="BD242" s="186">
        <v>4.9219999999999997</v>
      </c>
      <c r="BE242" s="49"/>
      <c r="BF242" s="187"/>
      <c r="BG242" s="152">
        <v>42732</v>
      </c>
      <c r="BH242" s="186"/>
      <c r="BI242" s="49"/>
      <c r="BJ242" s="186"/>
      <c r="BK242" s="152">
        <v>42732</v>
      </c>
      <c r="BL242" s="186">
        <v>3.6890000000000001</v>
      </c>
      <c r="BM242" s="186"/>
      <c r="BN242" s="187"/>
      <c r="BO242" s="152">
        <v>42732</v>
      </c>
      <c r="BP242" s="186">
        <v>4.0759999999999996</v>
      </c>
      <c r="BQ242" s="49"/>
      <c r="BR242" s="186"/>
      <c r="BS242" s="152">
        <v>42732</v>
      </c>
      <c r="BT242" s="186">
        <v>4.9020000000000001</v>
      </c>
      <c r="BU242" s="49"/>
      <c r="BV242" s="186"/>
      <c r="BW242" s="152">
        <v>42732</v>
      </c>
      <c r="BX242" s="186"/>
      <c r="BY242" s="186"/>
      <c r="BZ242" s="187"/>
      <c r="CA242" s="152">
        <v>42732</v>
      </c>
      <c r="CB242" s="186">
        <v>4.2030000000000003</v>
      </c>
      <c r="CC242" s="49"/>
      <c r="CD242" s="187"/>
      <c r="CE242" s="152">
        <v>42732</v>
      </c>
      <c r="CF242" s="186">
        <v>4.8419999999999996</v>
      </c>
      <c r="CG242" s="49"/>
      <c r="CH242" s="186"/>
      <c r="CI242" s="152">
        <v>42732</v>
      </c>
      <c r="CJ242" s="186">
        <v>4.4489999999999998</v>
      </c>
      <c r="CK242" s="186"/>
      <c r="CL242" s="187"/>
      <c r="CM242" s="152">
        <v>42732</v>
      </c>
      <c r="CN242" s="186"/>
      <c r="CO242" s="49"/>
      <c r="CP242" s="186"/>
      <c r="CQ242" s="152">
        <v>42732</v>
      </c>
      <c r="CR242" s="186">
        <v>2.7669999999999999</v>
      </c>
      <c r="CS242" s="186"/>
      <c r="CT242" s="187"/>
      <c r="CU242" s="152">
        <v>42732</v>
      </c>
      <c r="CV242" s="186">
        <v>3.5110000000000001</v>
      </c>
      <c r="CW242" s="49"/>
      <c r="CX242" s="187"/>
      <c r="CY242" s="152">
        <v>42732</v>
      </c>
      <c r="CZ242" s="186">
        <v>3.8519999999999999</v>
      </c>
      <c r="DA242" s="49"/>
      <c r="DB242" s="186"/>
      <c r="DC242" s="152">
        <v>42732</v>
      </c>
      <c r="DD242" s="186">
        <v>4.3120000000000003</v>
      </c>
      <c r="DE242" s="186"/>
      <c r="DF242" s="190"/>
      <c r="DG242" s="194">
        <v>42732</v>
      </c>
      <c r="DH242" s="247">
        <v>4.5969999999999995</v>
      </c>
      <c r="DI242" s="191"/>
      <c r="DJ242" s="187"/>
      <c r="DK242" s="152">
        <v>42732</v>
      </c>
      <c r="DL242" s="186"/>
      <c r="DM242" s="49"/>
      <c r="DN242" s="186"/>
      <c r="DO242" s="152">
        <v>42732</v>
      </c>
      <c r="DP242" s="186"/>
      <c r="DQ242" s="186"/>
      <c r="DR242" s="187"/>
      <c r="DS242" s="152">
        <v>42732</v>
      </c>
      <c r="DT242" s="186">
        <v>2.7970000000000002</v>
      </c>
      <c r="DU242" s="49"/>
      <c r="DV242" s="187"/>
      <c r="DW242" s="152">
        <v>42732</v>
      </c>
      <c r="DX242" s="186">
        <v>3.17</v>
      </c>
      <c r="DY242" s="49"/>
      <c r="DZ242" s="187"/>
      <c r="EA242" s="152">
        <v>42732</v>
      </c>
      <c r="EB242" s="186">
        <v>3.4420000000000002</v>
      </c>
      <c r="EC242" s="49"/>
      <c r="ED242" s="186"/>
      <c r="EE242" s="152">
        <v>42732</v>
      </c>
      <c r="EF242" s="186">
        <v>3.57</v>
      </c>
      <c r="EG242" s="186"/>
      <c r="EH242" s="187"/>
      <c r="EI242" s="152">
        <v>42732</v>
      </c>
      <c r="EJ242" s="186">
        <v>3.7149999999999999</v>
      </c>
      <c r="EK242" s="49"/>
      <c r="EL242" s="187"/>
      <c r="EM242" s="152">
        <v>42732</v>
      </c>
      <c r="EN242" s="186">
        <v>4.2119999999999997</v>
      </c>
      <c r="EO242" s="49"/>
      <c r="EP242" s="187"/>
      <c r="EQ242" s="152">
        <v>42732</v>
      </c>
      <c r="ER242" s="186">
        <v>4.4039999999999999</v>
      </c>
      <c r="ES242" s="49"/>
      <c r="ET242" s="187"/>
      <c r="EU242" s="152">
        <v>42732</v>
      </c>
      <c r="EV242" s="186">
        <v>5.0359999999999996</v>
      </c>
      <c r="EW242" s="49"/>
      <c r="EX242" s="186"/>
      <c r="EY242" s="152">
        <v>42732</v>
      </c>
      <c r="EZ242" s="63"/>
      <c r="FA242" s="186"/>
      <c r="FB242" s="187"/>
      <c r="FC242" s="152">
        <v>42732</v>
      </c>
      <c r="FD242" s="186"/>
      <c r="FE242" s="49"/>
      <c r="FF242" s="186"/>
      <c r="FG242" s="152">
        <v>42732</v>
      </c>
      <c r="FH242" s="186"/>
      <c r="FI242" s="186"/>
      <c r="FJ242" s="187"/>
      <c r="FK242" s="152">
        <v>42732</v>
      </c>
      <c r="FL242" s="186"/>
      <c r="FM242" s="49"/>
      <c r="FN242" s="186"/>
      <c r="FO242" s="152">
        <v>42732</v>
      </c>
      <c r="FP242" s="186">
        <v>3.6230000000000002</v>
      </c>
      <c r="FQ242" s="186"/>
      <c r="FR242" s="187"/>
      <c r="FS242" s="152">
        <v>42732</v>
      </c>
      <c r="FT242" s="186">
        <v>4.4340000000000002</v>
      </c>
      <c r="FU242" s="186"/>
      <c r="FV242" s="187"/>
      <c r="FW242" s="152">
        <v>42732</v>
      </c>
      <c r="FX242" s="186">
        <v>4.5739999999999998</v>
      </c>
      <c r="FY242" s="186"/>
      <c r="FZ242" s="187"/>
      <c r="GA242" s="152">
        <v>42732</v>
      </c>
      <c r="GB242" s="186">
        <v>5.1159999999999997</v>
      </c>
      <c r="GC242" s="186"/>
      <c r="GD242" s="187"/>
      <c r="GE242" s="152">
        <v>42732</v>
      </c>
      <c r="GF242" s="186"/>
      <c r="GG242" s="49"/>
      <c r="GH242" s="186"/>
      <c r="GI242" s="152">
        <v>42732</v>
      </c>
      <c r="GJ242" s="186"/>
      <c r="GK242" s="186"/>
      <c r="GL242" s="187"/>
      <c r="GM242" s="152">
        <v>42732</v>
      </c>
      <c r="GN242" s="186"/>
      <c r="GO242" s="49"/>
      <c r="GP242" s="186"/>
      <c r="GQ242" s="152">
        <v>42732</v>
      </c>
      <c r="GR242" s="186">
        <v>2.9809999999999999</v>
      </c>
      <c r="GS242" s="49"/>
      <c r="GT242" s="186"/>
      <c r="GU242" s="152">
        <v>42732</v>
      </c>
      <c r="GV242" s="186">
        <v>4.1109999999999998</v>
      </c>
      <c r="GW242" s="49"/>
      <c r="GX242" s="186"/>
      <c r="GY242" s="152">
        <v>42732</v>
      </c>
      <c r="GZ242" s="186">
        <v>4.3949999999999996</v>
      </c>
      <c r="HA242" s="186"/>
      <c r="HB242" s="187"/>
      <c r="HC242" s="152">
        <v>42732</v>
      </c>
      <c r="HD242" s="186">
        <v>4.7009999999999996</v>
      </c>
      <c r="HE242" s="49"/>
      <c r="HF242" s="186"/>
      <c r="HG242" s="152">
        <v>42732</v>
      </c>
      <c r="HH242" s="186">
        <v>4.8100000000000005</v>
      </c>
      <c r="HI242" s="49"/>
      <c r="HJ242" s="187"/>
      <c r="HK242" s="152">
        <v>42732</v>
      </c>
      <c r="HL242" s="186">
        <v>5.3849999999999998</v>
      </c>
      <c r="HM242" s="49"/>
      <c r="HN242" s="186"/>
      <c r="HO242" s="152">
        <v>42732</v>
      </c>
      <c r="HP242" s="186"/>
      <c r="HQ242" s="186"/>
      <c r="HR242" s="187"/>
      <c r="HS242" s="152">
        <v>42732</v>
      </c>
      <c r="HT242" s="186">
        <v>2.8919999999999999</v>
      </c>
      <c r="HU242" s="49"/>
      <c r="HV242" s="187"/>
      <c r="HW242" s="152">
        <v>42732</v>
      </c>
      <c r="HX242" s="186">
        <v>4.75</v>
      </c>
      <c r="HY242" s="49"/>
      <c r="HZ242" s="186"/>
      <c r="IA242" s="152">
        <v>42732</v>
      </c>
      <c r="IB242" s="186">
        <v>3.919</v>
      </c>
      <c r="IC242" s="186"/>
      <c r="ID242" s="187"/>
      <c r="IE242" s="152">
        <v>42732</v>
      </c>
      <c r="IF242" s="186">
        <v>4.5990000000000002</v>
      </c>
      <c r="IG242" s="49"/>
      <c r="IH242" s="187"/>
      <c r="II242" s="152">
        <v>42732</v>
      </c>
      <c r="IJ242" s="186">
        <v>4.5730000000000004</v>
      </c>
      <c r="IK242" s="49"/>
    </row>
    <row r="243" spans="2:245" x14ac:dyDescent="0.35">
      <c r="B243" s="187"/>
      <c r="C243" s="152">
        <v>42733</v>
      </c>
      <c r="D243" s="186"/>
      <c r="E243" s="186"/>
      <c r="F243" s="187"/>
      <c r="G243" s="152">
        <v>42733</v>
      </c>
      <c r="H243" s="186"/>
      <c r="I243" s="49"/>
      <c r="J243" s="186"/>
      <c r="K243" s="152">
        <v>42733</v>
      </c>
      <c r="L243" s="186"/>
      <c r="M243" s="49"/>
      <c r="N243" s="187"/>
      <c r="O243" s="152">
        <v>42733</v>
      </c>
      <c r="P243" s="186">
        <v>2.726</v>
      </c>
      <c r="Q243" s="49"/>
      <c r="R243" s="186"/>
      <c r="S243" s="152">
        <v>42733</v>
      </c>
      <c r="T243" s="186">
        <v>3.5569999999999999</v>
      </c>
      <c r="U243" s="186"/>
      <c r="V243" s="187"/>
      <c r="W243" s="152">
        <v>42733</v>
      </c>
      <c r="X243" s="186">
        <v>4.0419999999999998</v>
      </c>
      <c r="Y243" s="49"/>
      <c r="Z243" s="186"/>
      <c r="AA243" s="152">
        <v>42733</v>
      </c>
      <c r="AB243" s="186">
        <v>4.3780000000000001</v>
      </c>
      <c r="AC243" s="49"/>
      <c r="AD243" s="186"/>
      <c r="AE243" s="152">
        <v>42733</v>
      </c>
      <c r="AF243" s="186"/>
      <c r="AG243" s="186"/>
      <c r="AH243" s="187"/>
      <c r="AI243" s="152">
        <v>42733</v>
      </c>
      <c r="AJ243" s="186"/>
      <c r="AK243" s="49"/>
      <c r="AL243" s="186"/>
      <c r="AM243" s="152">
        <v>42733</v>
      </c>
      <c r="AN243" s="186"/>
      <c r="AO243" s="49"/>
      <c r="AP243" s="186"/>
      <c r="AQ243" s="152">
        <v>42733</v>
      </c>
      <c r="AR243" s="186">
        <v>3.915</v>
      </c>
      <c r="AS243" s="49"/>
      <c r="AT243" s="186"/>
      <c r="AU243" s="152">
        <v>42733</v>
      </c>
      <c r="AV243" s="186">
        <v>4.109</v>
      </c>
      <c r="AW243" s="186"/>
      <c r="AX243" s="187"/>
      <c r="AY243" s="152">
        <v>42733</v>
      </c>
      <c r="AZ243" s="186">
        <v>4.5359999999999996</v>
      </c>
      <c r="BA243" s="49"/>
      <c r="BB243" s="187"/>
      <c r="BC243" s="152">
        <v>42733</v>
      </c>
      <c r="BD243" s="186">
        <v>4.8570000000000002</v>
      </c>
      <c r="BE243" s="49"/>
      <c r="BF243" s="187"/>
      <c r="BG243" s="152">
        <v>42733</v>
      </c>
      <c r="BH243" s="186"/>
      <c r="BI243" s="49"/>
      <c r="BJ243" s="186"/>
      <c r="BK243" s="152">
        <v>42733</v>
      </c>
      <c r="BL243" s="186">
        <v>3.6459999999999999</v>
      </c>
      <c r="BM243" s="186"/>
      <c r="BN243" s="187"/>
      <c r="BO243" s="152">
        <v>42733</v>
      </c>
      <c r="BP243" s="186">
        <v>4.024</v>
      </c>
      <c r="BQ243" s="49"/>
      <c r="BR243" s="186"/>
      <c r="BS243" s="152">
        <v>42733</v>
      </c>
      <c r="BT243" s="186">
        <v>4.8319999999999999</v>
      </c>
      <c r="BU243" s="49"/>
      <c r="BV243" s="186"/>
      <c r="BW243" s="152">
        <v>42733</v>
      </c>
      <c r="BX243" s="186"/>
      <c r="BY243" s="186"/>
      <c r="BZ243" s="187"/>
      <c r="CA243" s="152">
        <v>42733</v>
      </c>
      <c r="CB243" s="186">
        <v>4.1550000000000002</v>
      </c>
      <c r="CC243" s="49"/>
      <c r="CD243" s="187"/>
      <c r="CE243" s="152">
        <v>42733</v>
      </c>
      <c r="CF243" s="186">
        <v>4.7789999999999999</v>
      </c>
      <c r="CG243" s="49"/>
      <c r="CH243" s="186"/>
      <c r="CI243" s="152">
        <v>42733</v>
      </c>
      <c r="CJ243" s="186">
        <v>4.3890000000000002</v>
      </c>
      <c r="CK243" s="186"/>
      <c r="CL243" s="187"/>
      <c r="CM243" s="152">
        <v>42733</v>
      </c>
      <c r="CN243" s="186"/>
      <c r="CO243" s="49"/>
      <c r="CP243" s="186"/>
      <c r="CQ243" s="152">
        <v>42733</v>
      </c>
      <c r="CR243" s="186">
        <v>2.7789999999999999</v>
      </c>
      <c r="CS243" s="186"/>
      <c r="CT243" s="187"/>
      <c r="CU243" s="152">
        <v>42733</v>
      </c>
      <c r="CV243" s="186">
        <v>3.5179999999999998</v>
      </c>
      <c r="CW243" s="49"/>
      <c r="CX243" s="187"/>
      <c r="CY243" s="152">
        <v>42733</v>
      </c>
      <c r="CZ243" s="186">
        <v>3.806</v>
      </c>
      <c r="DA243" s="49"/>
      <c r="DB243" s="186"/>
      <c r="DC243" s="152">
        <v>42733</v>
      </c>
      <c r="DD243" s="186">
        <v>4.2620000000000005</v>
      </c>
      <c r="DE243" s="186"/>
      <c r="DF243" s="190"/>
      <c r="DG243" s="194">
        <v>42733</v>
      </c>
      <c r="DH243" s="247">
        <v>4.5350000000000001</v>
      </c>
      <c r="DI243" s="191"/>
      <c r="DJ243" s="187"/>
      <c r="DK243" s="152">
        <v>42733</v>
      </c>
      <c r="DL243" s="186"/>
      <c r="DM243" s="49"/>
      <c r="DN243" s="186"/>
      <c r="DO243" s="152">
        <v>42733</v>
      </c>
      <c r="DP243" s="186"/>
      <c r="DQ243" s="186"/>
      <c r="DR243" s="187"/>
      <c r="DS243" s="152">
        <v>42733</v>
      </c>
      <c r="DT243" s="186">
        <v>2.4569999999999999</v>
      </c>
      <c r="DU243" s="49"/>
      <c r="DV243" s="187"/>
      <c r="DW243" s="152">
        <v>42733</v>
      </c>
      <c r="DX243" s="186">
        <v>3.1259999999999999</v>
      </c>
      <c r="DY243" s="49"/>
      <c r="DZ243" s="187"/>
      <c r="EA243" s="152">
        <v>42733</v>
      </c>
      <c r="EB243" s="186">
        <v>3.3959999999999999</v>
      </c>
      <c r="EC243" s="49"/>
      <c r="ED243" s="186"/>
      <c r="EE243" s="152">
        <v>42733</v>
      </c>
      <c r="EF243" s="186">
        <v>3.5190000000000001</v>
      </c>
      <c r="EG243" s="186"/>
      <c r="EH243" s="187"/>
      <c r="EI243" s="152">
        <v>42733</v>
      </c>
      <c r="EJ243" s="186">
        <v>3.6630000000000003</v>
      </c>
      <c r="EK243" s="49"/>
      <c r="EL243" s="187"/>
      <c r="EM243" s="152">
        <v>42733</v>
      </c>
      <c r="EN243" s="186">
        <v>4.1760000000000002</v>
      </c>
      <c r="EO243" s="49"/>
      <c r="EP243" s="187"/>
      <c r="EQ243" s="152">
        <v>42733</v>
      </c>
      <c r="ER243" s="186">
        <v>4.3390000000000004</v>
      </c>
      <c r="ES243" s="49"/>
      <c r="ET243" s="187"/>
      <c r="EU243" s="152">
        <v>42733</v>
      </c>
      <c r="EV243" s="186">
        <v>4.9660000000000002</v>
      </c>
      <c r="EW243" s="49"/>
      <c r="EX243" s="186"/>
      <c r="EY243" s="152">
        <v>42733</v>
      </c>
      <c r="EZ243" s="63"/>
      <c r="FA243" s="186"/>
      <c r="FB243" s="187"/>
      <c r="FC243" s="152">
        <v>42733</v>
      </c>
      <c r="FD243" s="186"/>
      <c r="FE243" s="49"/>
      <c r="FF243" s="186"/>
      <c r="FG243" s="152">
        <v>42733</v>
      </c>
      <c r="FH243" s="186"/>
      <c r="FI243" s="186"/>
      <c r="FJ243" s="187"/>
      <c r="FK243" s="152">
        <v>42733</v>
      </c>
      <c r="FL243" s="186"/>
      <c r="FM243" s="49"/>
      <c r="FN243" s="186"/>
      <c r="FO243" s="152">
        <v>42733</v>
      </c>
      <c r="FP243" s="186">
        <v>3.5760000000000001</v>
      </c>
      <c r="FQ243" s="186"/>
      <c r="FR243" s="187"/>
      <c r="FS243" s="152">
        <v>42733</v>
      </c>
      <c r="FT243" s="186">
        <v>4.367</v>
      </c>
      <c r="FU243" s="186"/>
      <c r="FV243" s="187"/>
      <c r="FW243" s="152">
        <v>42733</v>
      </c>
      <c r="FX243" s="186">
        <v>4.508</v>
      </c>
      <c r="FY243" s="186"/>
      <c r="FZ243" s="187"/>
      <c r="GA243" s="152">
        <v>42733</v>
      </c>
      <c r="GB243" s="186">
        <v>5.0490000000000004</v>
      </c>
      <c r="GC243" s="186"/>
      <c r="GD243" s="187"/>
      <c r="GE243" s="152">
        <v>42733</v>
      </c>
      <c r="GF243" s="186"/>
      <c r="GG243" s="49"/>
      <c r="GH243" s="186"/>
      <c r="GI243" s="152">
        <v>42733</v>
      </c>
      <c r="GJ243" s="186"/>
      <c r="GK243" s="186"/>
      <c r="GL243" s="187"/>
      <c r="GM243" s="152">
        <v>42733</v>
      </c>
      <c r="GN243" s="186"/>
      <c r="GO243" s="49"/>
      <c r="GP243" s="186"/>
      <c r="GQ243" s="152">
        <v>42733</v>
      </c>
      <c r="GR243" s="186">
        <v>2.968</v>
      </c>
      <c r="GS243" s="49"/>
      <c r="GT243" s="186"/>
      <c r="GU243" s="152">
        <v>42733</v>
      </c>
      <c r="GV243" s="186">
        <v>4.0629999999999997</v>
      </c>
      <c r="GW243" s="49"/>
      <c r="GX243" s="186"/>
      <c r="GY243" s="152">
        <v>42733</v>
      </c>
      <c r="GZ243" s="186">
        <v>4.3259999999999996</v>
      </c>
      <c r="HA243" s="186"/>
      <c r="HB243" s="187"/>
      <c r="HC243" s="152">
        <v>42733</v>
      </c>
      <c r="HD243" s="186">
        <v>4.6360000000000001</v>
      </c>
      <c r="HE243" s="49"/>
      <c r="HF243" s="186"/>
      <c r="HG243" s="152">
        <v>42733</v>
      </c>
      <c r="HH243" s="186">
        <v>4.7450000000000001</v>
      </c>
      <c r="HI243" s="49"/>
      <c r="HJ243" s="187"/>
      <c r="HK243" s="152">
        <v>42733</v>
      </c>
      <c r="HL243" s="186">
        <v>5.3129999999999997</v>
      </c>
      <c r="HM243" s="49"/>
      <c r="HN243" s="186"/>
      <c r="HO243" s="152">
        <v>42733</v>
      </c>
      <c r="HP243" s="186"/>
      <c r="HQ243" s="186"/>
      <c r="HR243" s="187"/>
      <c r="HS243" s="152">
        <v>42733</v>
      </c>
      <c r="HT243" s="186">
        <v>2.75</v>
      </c>
      <c r="HU243" s="49"/>
      <c r="HV243" s="187"/>
      <c r="HW243" s="152">
        <v>42733</v>
      </c>
      <c r="HX243" s="186">
        <v>4.6840000000000002</v>
      </c>
      <c r="HY243" s="49"/>
      <c r="HZ243" s="186"/>
      <c r="IA243" s="152">
        <v>42733</v>
      </c>
      <c r="IB243" s="186">
        <v>3.871</v>
      </c>
      <c r="IC243" s="186"/>
      <c r="ID243" s="187"/>
      <c r="IE243" s="152">
        <v>42733</v>
      </c>
      <c r="IF243" s="186">
        <v>4.5030000000000001</v>
      </c>
      <c r="IG243" s="49"/>
      <c r="IH243" s="187"/>
      <c r="II243" s="152">
        <v>42733</v>
      </c>
      <c r="IJ243" s="186">
        <v>4.5199999999999996</v>
      </c>
      <c r="IK243" s="49"/>
    </row>
    <row r="244" spans="2:245" x14ac:dyDescent="0.35">
      <c r="B244" s="187"/>
      <c r="C244" s="152">
        <v>42734</v>
      </c>
      <c r="D244" s="186"/>
      <c r="E244" s="186"/>
      <c r="F244" s="187"/>
      <c r="G244" s="152">
        <v>42734</v>
      </c>
      <c r="H244" s="186"/>
      <c r="I244" s="49"/>
      <c r="J244" s="186"/>
      <c r="K244" s="152">
        <v>42734</v>
      </c>
      <c r="L244" s="186"/>
      <c r="M244" s="49"/>
      <c r="N244" s="187"/>
      <c r="O244" s="152">
        <v>42734</v>
      </c>
      <c r="P244" s="186">
        <v>2.7130000000000001</v>
      </c>
      <c r="Q244" s="49"/>
      <c r="R244" s="186"/>
      <c r="S244" s="152">
        <v>42734</v>
      </c>
      <c r="T244" s="186">
        <v>3.5289999999999999</v>
      </c>
      <c r="U244" s="186"/>
      <c r="V244" s="187"/>
      <c r="W244" s="152">
        <v>42734</v>
      </c>
      <c r="X244" s="186">
        <v>4.0140000000000002</v>
      </c>
      <c r="Y244" s="49"/>
      <c r="Z244" s="186"/>
      <c r="AA244" s="152">
        <v>42734</v>
      </c>
      <c r="AB244" s="186">
        <v>4.3469999999999995</v>
      </c>
      <c r="AC244" s="49"/>
      <c r="AD244" s="186"/>
      <c r="AE244" s="152">
        <v>42734</v>
      </c>
      <c r="AF244" s="186"/>
      <c r="AG244" s="186"/>
      <c r="AH244" s="187"/>
      <c r="AI244" s="152">
        <v>42734</v>
      </c>
      <c r="AJ244" s="186"/>
      <c r="AK244" s="49"/>
      <c r="AL244" s="186"/>
      <c r="AM244" s="152">
        <v>42734</v>
      </c>
      <c r="AN244" s="186"/>
      <c r="AO244" s="49"/>
      <c r="AP244" s="186"/>
      <c r="AQ244" s="152">
        <v>42734</v>
      </c>
      <c r="AR244" s="186">
        <v>3.89</v>
      </c>
      <c r="AS244" s="49"/>
      <c r="AT244" s="186"/>
      <c r="AU244" s="152">
        <v>42734</v>
      </c>
      <c r="AV244" s="186">
        <v>4.0860000000000003</v>
      </c>
      <c r="AW244" s="186"/>
      <c r="AX244" s="187"/>
      <c r="AY244" s="152">
        <v>42734</v>
      </c>
      <c r="AZ244" s="186">
        <v>4.5060000000000002</v>
      </c>
      <c r="BA244" s="49"/>
      <c r="BB244" s="187"/>
      <c r="BC244" s="152">
        <v>42734</v>
      </c>
      <c r="BD244" s="186">
        <v>4.82</v>
      </c>
      <c r="BE244" s="49"/>
      <c r="BF244" s="187"/>
      <c r="BG244" s="152">
        <v>42734</v>
      </c>
      <c r="BH244" s="186"/>
      <c r="BI244" s="49"/>
      <c r="BJ244" s="186"/>
      <c r="BK244" s="152">
        <v>42734</v>
      </c>
      <c r="BL244" s="186">
        <v>3.617</v>
      </c>
      <c r="BM244" s="186"/>
      <c r="BN244" s="187"/>
      <c r="BO244" s="152">
        <v>42734</v>
      </c>
      <c r="BP244" s="186">
        <v>4.0019999999999998</v>
      </c>
      <c r="BQ244" s="49"/>
      <c r="BR244" s="186"/>
      <c r="BS244" s="152">
        <v>42734</v>
      </c>
      <c r="BT244" s="186">
        <v>4.7990000000000004</v>
      </c>
      <c r="BU244" s="49"/>
      <c r="BV244" s="186"/>
      <c r="BW244" s="152">
        <v>42734</v>
      </c>
      <c r="BX244" s="186"/>
      <c r="BY244" s="186"/>
      <c r="BZ244" s="187"/>
      <c r="CA244" s="152">
        <v>42734</v>
      </c>
      <c r="CB244" s="186">
        <v>4.1379999999999999</v>
      </c>
      <c r="CC244" s="49"/>
      <c r="CD244" s="187"/>
      <c r="CE244" s="152">
        <v>42734</v>
      </c>
      <c r="CF244" s="186">
        <v>4.7389999999999999</v>
      </c>
      <c r="CG244" s="49"/>
      <c r="CH244" s="186"/>
      <c r="CI244" s="152">
        <v>42734</v>
      </c>
      <c r="CJ244" s="186">
        <v>4.3579999999999997</v>
      </c>
      <c r="CK244" s="186"/>
      <c r="CL244" s="187"/>
      <c r="CM244" s="152">
        <v>42734</v>
      </c>
      <c r="CN244" s="186"/>
      <c r="CO244" s="49"/>
      <c r="CP244" s="186"/>
      <c r="CQ244" s="152">
        <v>42734</v>
      </c>
      <c r="CR244" s="186">
        <v>2.766</v>
      </c>
      <c r="CS244" s="186"/>
      <c r="CT244" s="187"/>
      <c r="CU244" s="152">
        <v>42734</v>
      </c>
      <c r="CV244" s="186">
        <v>3.4710000000000001</v>
      </c>
      <c r="CW244" s="49"/>
      <c r="CX244" s="187"/>
      <c r="CY244" s="152">
        <v>42734</v>
      </c>
      <c r="CZ244" s="186">
        <v>3.7770000000000001</v>
      </c>
      <c r="DA244" s="49"/>
      <c r="DB244" s="186"/>
      <c r="DC244" s="152">
        <v>42734</v>
      </c>
      <c r="DD244" s="186">
        <v>4.2350000000000003</v>
      </c>
      <c r="DE244" s="186"/>
      <c r="DF244" s="190"/>
      <c r="DG244" s="194">
        <v>42734</v>
      </c>
      <c r="DH244" s="247">
        <v>4.4850000000000003</v>
      </c>
      <c r="DI244" s="191"/>
      <c r="DJ244" s="187"/>
      <c r="DK244" s="152">
        <v>42734</v>
      </c>
      <c r="DL244" s="186"/>
      <c r="DM244" s="49"/>
      <c r="DN244" s="186"/>
      <c r="DO244" s="152">
        <v>42734</v>
      </c>
      <c r="DP244" s="186"/>
      <c r="DQ244" s="186"/>
      <c r="DR244" s="187"/>
      <c r="DS244" s="152">
        <v>42734</v>
      </c>
      <c r="DT244" s="186">
        <v>2.391</v>
      </c>
      <c r="DU244" s="49"/>
      <c r="DV244" s="187"/>
      <c r="DW244" s="152">
        <v>42734</v>
      </c>
      <c r="DX244" s="186">
        <v>3.1040000000000001</v>
      </c>
      <c r="DY244" s="49"/>
      <c r="DZ244" s="187"/>
      <c r="EA244" s="152">
        <v>42734</v>
      </c>
      <c r="EB244" s="186">
        <v>3.3689999999999998</v>
      </c>
      <c r="EC244" s="49"/>
      <c r="ED244" s="186"/>
      <c r="EE244" s="152">
        <v>42734</v>
      </c>
      <c r="EF244" s="186">
        <v>3.4910000000000001</v>
      </c>
      <c r="EG244" s="186"/>
      <c r="EH244" s="187"/>
      <c r="EI244" s="152">
        <v>42734</v>
      </c>
      <c r="EJ244" s="186">
        <v>3.637</v>
      </c>
      <c r="EK244" s="49"/>
      <c r="EL244" s="187"/>
      <c r="EM244" s="152">
        <v>42734</v>
      </c>
      <c r="EN244" s="186">
        <v>4.1449999999999996</v>
      </c>
      <c r="EO244" s="49"/>
      <c r="EP244" s="187"/>
      <c r="EQ244" s="152">
        <v>42734</v>
      </c>
      <c r="ER244" s="186">
        <v>4.3019999999999996</v>
      </c>
      <c r="ES244" s="49"/>
      <c r="ET244" s="187"/>
      <c r="EU244" s="152">
        <v>42734</v>
      </c>
      <c r="EV244" s="186">
        <v>4.9370000000000003</v>
      </c>
      <c r="EW244" s="49"/>
      <c r="EX244" s="186"/>
      <c r="EY244" s="152">
        <v>42734</v>
      </c>
      <c r="EZ244" s="63"/>
      <c r="FA244" s="186"/>
      <c r="FB244" s="187"/>
      <c r="FC244" s="152">
        <v>42734</v>
      </c>
      <c r="FD244" s="186"/>
      <c r="FE244" s="49"/>
      <c r="FF244" s="186"/>
      <c r="FG244" s="152">
        <v>42734</v>
      </c>
      <c r="FH244" s="186"/>
      <c r="FI244" s="186"/>
      <c r="FJ244" s="187"/>
      <c r="FK244" s="152">
        <v>42734</v>
      </c>
      <c r="FL244" s="186"/>
      <c r="FM244" s="49"/>
      <c r="FN244" s="186"/>
      <c r="FO244" s="152">
        <v>42734</v>
      </c>
      <c r="FP244" s="186">
        <v>3.548</v>
      </c>
      <c r="FQ244" s="186"/>
      <c r="FR244" s="187"/>
      <c r="FS244" s="152">
        <v>42734</v>
      </c>
      <c r="FT244" s="186">
        <v>4.306</v>
      </c>
      <c r="FU244" s="186"/>
      <c r="FV244" s="187"/>
      <c r="FW244" s="152">
        <v>42734</v>
      </c>
      <c r="FX244" s="186">
        <v>4.4710000000000001</v>
      </c>
      <c r="FY244" s="186"/>
      <c r="FZ244" s="187"/>
      <c r="GA244" s="152">
        <v>42734</v>
      </c>
      <c r="GB244" s="186">
        <v>5.0250000000000004</v>
      </c>
      <c r="GC244" s="186"/>
      <c r="GD244" s="187"/>
      <c r="GE244" s="152">
        <v>42734</v>
      </c>
      <c r="GF244" s="186"/>
      <c r="GG244" s="49"/>
      <c r="GH244" s="186"/>
      <c r="GI244" s="152">
        <v>42734</v>
      </c>
      <c r="GJ244" s="186"/>
      <c r="GK244" s="186"/>
      <c r="GL244" s="187"/>
      <c r="GM244" s="152">
        <v>42734</v>
      </c>
      <c r="GN244" s="186"/>
      <c r="GO244" s="49"/>
      <c r="GP244" s="186"/>
      <c r="GQ244" s="152">
        <v>42734</v>
      </c>
      <c r="GR244" s="186">
        <v>2.9550000000000001</v>
      </c>
      <c r="GS244" s="49"/>
      <c r="GT244" s="186"/>
      <c r="GU244" s="152">
        <v>42734</v>
      </c>
      <c r="GV244" s="186">
        <v>4.0380000000000003</v>
      </c>
      <c r="GW244" s="49"/>
      <c r="GX244" s="186"/>
      <c r="GY244" s="152">
        <v>42734</v>
      </c>
      <c r="GZ244" s="186">
        <v>4.2910000000000004</v>
      </c>
      <c r="HA244" s="186"/>
      <c r="HB244" s="187"/>
      <c r="HC244" s="152">
        <v>42734</v>
      </c>
      <c r="HD244" s="186">
        <v>4.6020000000000003</v>
      </c>
      <c r="HE244" s="49"/>
      <c r="HF244" s="186"/>
      <c r="HG244" s="152">
        <v>42734</v>
      </c>
      <c r="HH244" s="186">
        <v>4.7050000000000001</v>
      </c>
      <c r="HI244" s="49"/>
      <c r="HJ244" s="187"/>
      <c r="HK244" s="152">
        <v>42734</v>
      </c>
      <c r="HL244" s="186">
        <v>5.274</v>
      </c>
      <c r="HM244" s="49"/>
      <c r="HN244" s="186"/>
      <c r="HO244" s="152">
        <v>42734</v>
      </c>
      <c r="HP244" s="186"/>
      <c r="HQ244" s="186"/>
      <c r="HR244" s="187"/>
      <c r="HS244" s="152">
        <v>42734</v>
      </c>
      <c r="HT244" s="186">
        <v>2.7560000000000002</v>
      </c>
      <c r="HU244" s="49"/>
      <c r="HV244" s="187"/>
      <c r="HW244" s="152">
        <v>42734</v>
      </c>
      <c r="HX244" s="186">
        <v>4.6420000000000003</v>
      </c>
      <c r="HY244" s="49"/>
      <c r="HZ244" s="186"/>
      <c r="IA244" s="152">
        <v>42734</v>
      </c>
      <c r="IB244" s="186">
        <v>3.8449999999999998</v>
      </c>
      <c r="IC244" s="186"/>
      <c r="ID244" s="187"/>
      <c r="IE244" s="152">
        <v>42734</v>
      </c>
      <c r="IF244" s="186">
        <v>4.47</v>
      </c>
      <c r="IG244" s="49"/>
      <c r="IH244" s="187"/>
      <c r="II244" s="152">
        <v>42734</v>
      </c>
      <c r="IJ244" s="186">
        <v>4.492</v>
      </c>
      <c r="IK244" s="49"/>
    </row>
    <row r="245" spans="2:245" x14ac:dyDescent="0.35">
      <c r="B245" s="187"/>
      <c r="C245" s="152">
        <v>42737</v>
      </c>
      <c r="D245" s="186"/>
      <c r="E245" s="186"/>
      <c r="F245" s="187"/>
      <c r="G245" s="152">
        <v>42737</v>
      </c>
      <c r="H245" s="186"/>
      <c r="I245" s="49"/>
      <c r="J245" s="186"/>
      <c r="K245" s="152">
        <v>42737</v>
      </c>
      <c r="L245" s="186"/>
      <c r="M245" s="49"/>
      <c r="N245" s="187"/>
      <c r="O245" s="152">
        <v>42737</v>
      </c>
      <c r="P245" s="186"/>
      <c r="Q245" s="49"/>
      <c r="R245" s="186"/>
      <c r="S245" s="152">
        <v>42737</v>
      </c>
      <c r="T245" s="186"/>
      <c r="U245" s="186"/>
      <c r="V245" s="187"/>
      <c r="W245" s="152">
        <v>42737</v>
      </c>
      <c r="X245" s="186"/>
      <c r="Y245" s="49"/>
      <c r="Z245" s="186"/>
      <c r="AA245" s="152">
        <v>42737</v>
      </c>
      <c r="AB245" s="186"/>
      <c r="AC245" s="49"/>
      <c r="AD245" s="186"/>
      <c r="AE245" s="152">
        <v>42737</v>
      </c>
      <c r="AF245" s="186"/>
      <c r="AG245" s="186"/>
      <c r="AH245" s="187"/>
      <c r="AI245" s="152">
        <v>42737</v>
      </c>
      <c r="AJ245" s="186"/>
      <c r="AK245" s="49"/>
      <c r="AL245" s="186"/>
      <c r="AM245" s="152">
        <v>42737</v>
      </c>
      <c r="AN245" s="186"/>
      <c r="AO245" s="49"/>
      <c r="AP245" s="186"/>
      <c r="AQ245" s="152">
        <v>42737</v>
      </c>
      <c r="AR245" s="186"/>
      <c r="AS245" s="49"/>
      <c r="AT245" s="186"/>
      <c r="AU245" s="152">
        <v>42737</v>
      </c>
      <c r="AV245" s="186"/>
      <c r="AW245" s="186"/>
      <c r="AX245" s="187"/>
      <c r="AY245" s="152">
        <v>42737</v>
      </c>
      <c r="AZ245" s="186"/>
      <c r="BA245" s="49"/>
      <c r="BB245" s="187"/>
      <c r="BC245" s="152">
        <v>42737</v>
      </c>
      <c r="BD245" s="186"/>
      <c r="BE245" s="49"/>
      <c r="BF245" s="187"/>
      <c r="BG245" s="152">
        <v>42737</v>
      </c>
      <c r="BH245" s="186"/>
      <c r="BI245" s="49"/>
      <c r="BJ245" s="186"/>
      <c r="BK245" s="152">
        <v>42737</v>
      </c>
      <c r="BL245" s="186"/>
      <c r="BM245" s="186"/>
      <c r="BN245" s="187"/>
      <c r="BO245" s="152">
        <v>42737</v>
      </c>
      <c r="BP245" s="186"/>
      <c r="BQ245" s="49"/>
      <c r="BR245" s="186"/>
      <c r="BS245" s="152">
        <v>42737</v>
      </c>
      <c r="BT245" s="186"/>
      <c r="BU245" s="49"/>
      <c r="BV245" s="186"/>
      <c r="BW245" s="152">
        <v>42737</v>
      </c>
      <c r="BX245" s="186"/>
      <c r="BY245" s="186"/>
      <c r="BZ245" s="187"/>
      <c r="CA245" s="152">
        <v>42737</v>
      </c>
      <c r="CB245" s="186"/>
      <c r="CC245" s="49"/>
      <c r="CD245" s="187"/>
      <c r="CE245" s="152">
        <v>42737</v>
      </c>
      <c r="CF245" s="186"/>
      <c r="CG245" s="49"/>
      <c r="CH245" s="186"/>
      <c r="CI245" s="152">
        <v>42737</v>
      </c>
      <c r="CJ245" s="186"/>
      <c r="CK245" s="186"/>
      <c r="CL245" s="187"/>
      <c r="CM245" s="152">
        <v>42737</v>
      </c>
      <c r="CN245" s="186"/>
      <c r="CO245" s="49"/>
      <c r="CP245" s="186"/>
      <c r="CQ245" s="152">
        <v>42737</v>
      </c>
      <c r="CR245" s="186"/>
      <c r="CS245" s="186"/>
      <c r="CT245" s="187"/>
      <c r="CU245" s="152">
        <v>42737</v>
      </c>
      <c r="CV245" s="186"/>
      <c r="CW245" s="49"/>
      <c r="CX245" s="187"/>
      <c r="CY245" s="152">
        <v>42737</v>
      </c>
      <c r="CZ245" s="186"/>
      <c r="DA245" s="49"/>
      <c r="DB245" s="186"/>
      <c r="DC245" s="152">
        <v>42737</v>
      </c>
      <c r="DD245" s="186"/>
      <c r="DE245" s="186"/>
      <c r="DF245" s="190"/>
      <c r="DG245" s="194">
        <v>42737</v>
      </c>
      <c r="DH245" s="247"/>
      <c r="DI245" s="191"/>
      <c r="DJ245" s="187"/>
      <c r="DK245" s="152">
        <v>42737</v>
      </c>
      <c r="DL245" s="186"/>
      <c r="DM245" s="49"/>
      <c r="DN245" s="186"/>
      <c r="DO245" s="152">
        <v>42737</v>
      </c>
      <c r="DP245" s="186"/>
      <c r="DQ245" s="186"/>
      <c r="DR245" s="187"/>
      <c r="DS245" s="152">
        <v>42737</v>
      </c>
      <c r="DT245" s="186"/>
      <c r="DU245" s="49"/>
      <c r="DV245" s="187"/>
      <c r="DW245" s="152">
        <v>42737</v>
      </c>
      <c r="DX245" s="186"/>
      <c r="DY245" s="49"/>
      <c r="DZ245" s="187"/>
      <c r="EA245" s="152">
        <v>42737</v>
      </c>
      <c r="EB245" s="186"/>
      <c r="EC245" s="49"/>
      <c r="ED245" s="186"/>
      <c r="EE245" s="152">
        <v>42737</v>
      </c>
      <c r="EF245" s="186"/>
      <c r="EG245" s="186"/>
      <c r="EH245" s="187"/>
      <c r="EI245" s="152">
        <v>42737</v>
      </c>
      <c r="EJ245" s="186"/>
      <c r="EK245" s="49"/>
      <c r="EL245" s="187"/>
      <c r="EM245" s="152">
        <v>42737</v>
      </c>
      <c r="EN245" s="186"/>
      <c r="EO245" s="49"/>
      <c r="EP245" s="187"/>
      <c r="EQ245" s="152">
        <v>42737</v>
      </c>
      <c r="ER245" s="186"/>
      <c r="ES245" s="49"/>
      <c r="ET245" s="187"/>
      <c r="EU245" s="152">
        <v>42737</v>
      </c>
      <c r="EV245" s="186"/>
      <c r="EW245" s="49"/>
      <c r="EX245" s="186"/>
      <c r="EY245" s="152">
        <v>42737</v>
      </c>
      <c r="EZ245" s="63"/>
      <c r="FA245" s="186"/>
      <c r="FB245" s="187"/>
      <c r="FC245" s="152">
        <v>42737</v>
      </c>
      <c r="FD245" s="186"/>
      <c r="FE245" s="49"/>
      <c r="FF245" s="186"/>
      <c r="FG245" s="152">
        <v>42737</v>
      </c>
      <c r="FH245" s="186"/>
      <c r="FI245" s="186"/>
      <c r="FJ245" s="187"/>
      <c r="FK245" s="152">
        <v>42737</v>
      </c>
      <c r="FL245" s="186"/>
      <c r="FM245" s="49"/>
      <c r="FN245" s="186"/>
      <c r="FO245" s="152">
        <v>42737</v>
      </c>
      <c r="FP245" s="186"/>
      <c r="FQ245" s="186"/>
      <c r="FR245" s="187"/>
      <c r="FS245" s="152">
        <v>42737</v>
      </c>
      <c r="FT245" s="186"/>
      <c r="FU245" s="186"/>
      <c r="FV245" s="187"/>
      <c r="FW245" s="152">
        <v>42737</v>
      </c>
      <c r="FX245" s="186"/>
      <c r="FY245" s="186"/>
      <c r="FZ245" s="187"/>
      <c r="GA245" s="152">
        <v>42737</v>
      </c>
      <c r="GB245" s="186"/>
      <c r="GC245" s="186"/>
      <c r="GD245" s="187"/>
      <c r="GE245" s="152">
        <v>42737</v>
      </c>
      <c r="GF245" s="186"/>
      <c r="GG245" s="49"/>
      <c r="GH245" s="186"/>
      <c r="GI245" s="152">
        <v>42737</v>
      </c>
      <c r="GJ245" s="186"/>
      <c r="GK245" s="186"/>
      <c r="GL245" s="187"/>
      <c r="GM245" s="152">
        <v>42737</v>
      </c>
      <c r="GN245" s="186"/>
      <c r="GO245" s="49"/>
      <c r="GP245" s="186"/>
      <c r="GQ245" s="152">
        <v>42737</v>
      </c>
      <c r="GR245" s="186"/>
      <c r="GS245" s="49"/>
      <c r="GT245" s="186"/>
      <c r="GU245" s="152">
        <v>42737</v>
      </c>
      <c r="GV245" s="186"/>
      <c r="GW245" s="49"/>
      <c r="GX245" s="186"/>
      <c r="GY245" s="152">
        <v>42737</v>
      </c>
      <c r="GZ245" s="186"/>
      <c r="HA245" s="186"/>
      <c r="HB245" s="187"/>
      <c r="HC245" s="152">
        <v>42737</v>
      </c>
      <c r="HD245" s="186"/>
      <c r="HE245" s="49"/>
      <c r="HF245" s="186"/>
      <c r="HG245" s="152">
        <v>42737</v>
      </c>
      <c r="HH245" s="186"/>
      <c r="HI245" s="49"/>
      <c r="HJ245" s="187"/>
      <c r="HK245" s="152">
        <v>42737</v>
      </c>
      <c r="HL245" s="186"/>
      <c r="HM245" s="49"/>
      <c r="HN245" s="186"/>
      <c r="HO245" s="152">
        <v>42737</v>
      </c>
      <c r="HP245" s="186"/>
      <c r="HQ245" s="186"/>
      <c r="HR245" s="187"/>
      <c r="HS245" s="152">
        <v>42737</v>
      </c>
      <c r="HT245" s="186"/>
      <c r="HU245" s="49"/>
      <c r="HV245" s="187"/>
      <c r="HW245" s="152">
        <v>42737</v>
      </c>
      <c r="HX245" s="186"/>
      <c r="HY245" s="49"/>
      <c r="HZ245" s="186"/>
      <c r="IA245" s="152">
        <v>42737</v>
      </c>
      <c r="IB245" s="186"/>
      <c r="IC245" s="186"/>
      <c r="ID245" s="187"/>
      <c r="IE245" s="152">
        <v>42737</v>
      </c>
      <c r="IF245" s="186"/>
      <c r="IG245" s="49"/>
      <c r="IH245" s="187"/>
      <c r="II245" s="152">
        <v>42737</v>
      </c>
      <c r="IJ245" s="186"/>
      <c r="IK245" s="49"/>
    </row>
    <row r="246" spans="2:245" x14ac:dyDescent="0.35">
      <c r="B246" s="187"/>
      <c r="C246" s="152">
        <v>42738</v>
      </c>
      <c r="D246" s="186"/>
      <c r="E246" s="186"/>
      <c r="F246" s="187"/>
      <c r="G246" s="152">
        <v>42738</v>
      </c>
      <c r="H246" s="186"/>
      <c r="I246" s="49"/>
      <c r="J246" s="186"/>
      <c r="K246" s="152">
        <v>42738</v>
      </c>
      <c r="L246" s="186"/>
      <c r="M246" s="49"/>
      <c r="N246" s="187"/>
      <c r="O246" s="152">
        <v>42738</v>
      </c>
      <c r="P246" s="186"/>
      <c r="Q246" s="49"/>
      <c r="R246" s="186"/>
      <c r="S246" s="152">
        <v>42738</v>
      </c>
      <c r="T246" s="186"/>
      <c r="U246" s="186"/>
      <c r="V246" s="187"/>
      <c r="W246" s="152">
        <v>42738</v>
      </c>
      <c r="X246" s="186"/>
      <c r="Y246" s="49"/>
      <c r="Z246" s="186"/>
      <c r="AA246" s="152">
        <v>42738</v>
      </c>
      <c r="AB246" s="186"/>
      <c r="AC246" s="49"/>
      <c r="AD246" s="186"/>
      <c r="AE246" s="152">
        <v>42738</v>
      </c>
      <c r="AF246" s="186"/>
      <c r="AG246" s="186"/>
      <c r="AH246" s="187"/>
      <c r="AI246" s="152">
        <v>42738</v>
      </c>
      <c r="AJ246" s="186"/>
      <c r="AK246" s="49"/>
      <c r="AL246" s="186"/>
      <c r="AM246" s="152">
        <v>42738</v>
      </c>
      <c r="AN246" s="186"/>
      <c r="AO246" s="49"/>
      <c r="AP246" s="186"/>
      <c r="AQ246" s="152">
        <v>42738</v>
      </c>
      <c r="AR246" s="186"/>
      <c r="AS246" s="49"/>
      <c r="AT246" s="186"/>
      <c r="AU246" s="152">
        <v>42738</v>
      </c>
      <c r="AV246" s="186"/>
      <c r="AW246" s="186"/>
      <c r="AX246" s="187"/>
      <c r="AY246" s="152">
        <v>42738</v>
      </c>
      <c r="AZ246" s="186"/>
      <c r="BA246" s="49"/>
      <c r="BB246" s="187"/>
      <c r="BC246" s="152">
        <v>42738</v>
      </c>
      <c r="BD246" s="186"/>
      <c r="BE246" s="49"/>
      <c r="BF246" s="187"/>
      <c r="BG246" s="152">
        <v>42738</v>
      </c>
      <c r="BH246" s="186"/>
      <c r="BI246" s="49"/>
      <c r="BJ246" s="186"/>
      <c r="BK246" s="152">
        <v>42738</v>
      </c>
      <c r="BL246" s="186"/>
      <c r="BM246" s="186"/>
      <c r="BN246" s="187"/>
      <c r="BO246" s="152">
        <v>42738</v>
      </c>
      <c r="BP246" s="186"/>
      <c r="BQ246" s="49"/>
      <c r="BR246" s="186"/>
      <c r="BS246" s="152">
        <v>42738</v>
      </c>
      <c r="BT246" s="186"/>
      <c r="BU246" s="49"/>
      <c r="BV246" s="186"/>
      <c r="BW246" s="152">
        <v>42738</v>
      </c>
      <c r="BX246" s="186"/>
      <c r="BY246" s="186"/>
      <c r="BZ246" s="187"/>
      <c r="CA246" s="152">
        <v>42738</v>
      </c>
      <c r="CB246" s="186"/>
      <c r="CC246" s="49"/>
      <c r="CD246" s="187"/>
      <c r="CE246" s="152">
        <v>42738</v>
      </c>
      <c r="CF246" s="186"/>
      <c r="CG246" s="49"/>
      <c r="CH246" s="186"/>
      <c r="CI246" s="152">
        <v>42738</v>
      </c>
      <c r="CJ246" s="186"/>
      <c r="CK246" s="186"/>
      <c r="CL246" s="187"/>
      <c r="CM246" s="152">
        <v>42738</v>
      </c>
      <c r="CN246" s="186"/>
      <c r="CO246" s="49"/>
      <c r="CP246" s="186"/>
      <c r="CQ246" s="152">
        <v>42738</v>
      </c>
      <c r="CR246" s="186"/>
      <c r="CS246" s="186"/>
      <c r="CT246" s="187"/>
      <c r="CU246" s="152">
        <v>42738</v>
      </c>
      <c r="CV246" s="186"/>
      <c r="CW246" s="49"/>
      <c r="CX246" s="187"/>
      <c r="CY246" s="152">
        <v>42738</v>
      </c>
      <c r="CZ246" s="186"/>
      <c r="DA246" s="49"/>
      <c r="DB246" s="186"/>
      <c r="DC246" s="152">
        <v>42738</v>
      </c>
      <c r="DD246" s="186"/>
      <c r="DE246" s="186"/>
      <c r="DF246" s="190"/>
      <c r="DG246" s="194">
        <v>42738</v>
      </c>
      <c r="DH246" s="247"/>
      <c r="DI246" s="191"/>
      <c r="DJ246" s="187"/>
      <c r="DK246" s="152">
        <v>42738</v>
      </c>
      <c r="DL246" s="186"/>
      <c r="DM246" s="49"/>
      <c r="DN246" s="186"/>
      <c r="DO246" s="152">
        <v>42738</v>
      </c>
      <c r="DP246" s="186"/>
      <c r="DQ246" s="186"/>
      <c r="DR246" s="187"/>
      <c r="DS246" s="152">
        <v>42738</v>
      </c>
      <c r="DT246" s="186"/>
      <c r="DU246" s="49"/>
      <c r="DV246" s="187"/>
      <c r="DW246" s="152">
        <v>42738</v>
      </c>
      <c r="DX246" s="186"/>
      <c r="DY246" s="49"/>
      <c r="DZ246" s="187"/>
      <c r="EA246" s="152">
        <v>42738</v>
      </c>
      <c r="EB246" s="186"/>
      <c r="EC246" s="49"/>
      <c r="ED246" s="186"/>
      <c r="EE246" s="152">
        <v>42738</v>
      </c>
      <c r="EF246" s="186"/>
      <c r="EG246" s="186"/>
      <c r="EH246" s="187"/>
      <c r="EI246" s="152">
        <v>42738</v>
      </c>
      <c r="EJ246" s="186"/>
      <c r="EK246" s="49"/>
      <c r="EL246" s="187"/>
      <c r="EM246" s="152">
        <v>42738</v>
      </c>
      <c r="EN246" s="186"/>
      <c r="EO246" s="49"/>
      <c r="EP246" s="187"/>
      <c r="EQ246" s="152">
        <v>42738</v>
      </c>
      <c r="ER246" s="186"/>
      <c r="ES246" s="49"/>
      <c r="ET246" s="187"/>
      <c r="EU246" s="152">
        <v>42738</v>
      </c>
      <c r="EV246" s="186"/>
      <c r="EW246" s="49"/>
      <c r="EX246" s="186"/>
      <c r="EY246" s="152">
        <v>42738</v>
      </c>
      <c r="EZ246" s="63"/>
      <c r="FA246" s="186"/>
      <c r="FB246" s="187"/>
      <c r="FC246" s="152">
        <v>42738</v>
      </c>
      <c r="FD246" s="186"/>
      <c r="FE246" s="49"/>
      <c r="FF246" s="186"/>
      <c r="FG246" s="152">
        <v>42738</v>
      </c>
      <c r="FH246" s="186"/>
      <c r="FI246" s="186"/>
      <c r="FJ246" s="187"/>
      <c r="FK246" s="152">
        <v>42738</v>
      </c>
      <c r="FL246" s="186"/>
      <c r="FM246" s="49"/>
      <c r="FN246" s="186"/>
      <c r="FO246" s="152">
        <v>42738</v>
      </c>
      <c r="FP246" s="186"/>
      <c r="FQ246" s="186"/>
      <c r="FR246" s="187"/>
      <c r="FS246" s="152">
        <v>42738</v>
      </c>
      <c r="FT246" s="186"/>
      <c r="FU246" s="186"/>
      <c r="FV246" s="187"/>
      <c r="FW246" s="152">
        <v>42738</v>
      </c>
      <c r="FX246" s="186"/>
      <c r="FY246" s="186"/>
      <c r="FZ246" s="187"/>
      <c r="GA246" s="152">
        <v>42738</v>
      </c>
      <c r="GB246" s="186"/>
      <c r="GC246" s="186"/>
      <c r="GD246" s="187"/>
      <c r="GE246" s="152">
        <v>42738</v>
      </c>
      <c r="GF246" s="186"/>
      <c r="GG246" s="49"/>
      <c r="GH246" s="186"/>
      <c r="GI246" s="152">
        <v>42738</v>
      </c>
      <c r="GJ246" s="186"/>
      <c r="GK246" s="186"/>
      <c r="GL246" s="187"/>
      <c r="GM246" s="152">
        <v>42738</v>
      </c>
      <c r="GN246" s="186"/>
      <c r="GO246" s="49"/>
      <c r="GP246" s="186"/>
      <c r="GQ246" s="152">
        <v>42738</v>
      </c>
      <c r="GR246" s="186"/>
      <c r="GS246" s="49"/>
      <c r="GT246" s="186"/>
      <c r="GU246" s="152">
        <v>42738</v>
      </c>
      <c r="GV246" s="186"/>
      <c r="GW246" s="49"/>
      <c r="GX246" s="186"/>
      <c r="GY246" s="152">
        <v>42738</v>
      </c>
      <c r="GZ246" s="186"/>
      <c r="HA246" s="186"/>
      <c r="HB246" s="187"/>
      <c r="HC246" s="152">
        <v>42738</v>
      </c>
      <c r="HD246" s="186"/>
      <c r="HE246" s="49"/>
      <c r="HF246" s="186"/>
      <c r="HG246" s="152">
        <v>42738</v>
      </c>
      <c r="HH246" s="186"/>
      <c r="HI246" s="49"/>
      <c r="HJ246" s="187"/>
      <c r="HK246" s="152">
        <v>42738</v>
      </c>
      <c r="HL246" s="186"/>
      <c r="HM246" s="49"/>
      <c r="HN246" s="186"/>
      <c r="HO246" s="152">
        <v>42738</v>
      </c>
      <c r="HP246" s="186"/>
      <c r="HQ246" s="186"/>
      <c r="HR246" s="187"/>
      <c r="HS246" s="152">
        <v>42738</v>
      </c>
      <c r="HT246" s="186"/>
      <c r="HU246" s="49"/>
      <c r="HV246" s="187"/>
      <c r="HW246" s="152">
        <v>42738</v>
      </c>
      <c r="HX246" s="186"/>
      <c r="HY246" s="49"/>
      <c r="HZ246" s="186"/>
      <c r="IA246" s="152">
        <v>42738</v>
      </c>
      <c r="IB246" s="186"/>
      <c r="IC246" s="186"/>
      <c r="ID246" s="187"/>
      <c r="IE246" s="152">
        <v>42738</v>
      </c>
      <c r="IF246" s="186"/>
      <c r="IG246" s="49"/>
      <c r="IH246" s="187"/>
      <c r="II246" s="152">
        <v>42738</v>
      </c>
      <c r="IJ246" s="186"/>
      <c r="IK246" s="49"/>
    </row>
    <row r="247" spans="2:245" x14ac:dyDescent="0.35">
      <c r="B247" s="187"/>
      <c r="C247" s="152">
        <v>42739</v>
      </c>
      <c r="D247" s="186"/>
      <c r="E247" s="186"/>
      <c r="F247" s="187"/>
      <c r="G247" s="152">
        <v>42739</v>
      </c>
      <c r="H247" s="186"/>
      <c r="I247" s="49"/>
      <c r="J247" s="186"/>
      <c r="K247" s="152">
        <v>42739</v>
      </c>
      <c r="L247" s="186"/>
      <c r="M247" s="49"/>
      <c r="N247" s="187"/>
      <c r="O247" s="152">
        <v>42739</v>
      </c>
      <c r="P247" s="186">
        <v>2.7149999999999999</v>
      </c>
      <c r="Q247" s="49"/>
      <c r="R247" s="186"/>
      <c r="S247" s="152">
        <v>42739</v>
      </c>
      <c r="T247" s="186">
        <v>3.488</v>
      </c>
      <c r="U247" s="186"/>
      <c r="V247" s="187"/>
      <c r="W247" s="152">
        <v>42739</v>
      </c>
      <c r="X247" s="186">
        <v>3.9670000000000001</v>
      </c>
      <c r="Y247" s="49"/>
      <c r="Z247" s="186"/>
      <c r="AA247" s="152">
        <v>42739</v>
      </c>
      <c r="AB247" s="186">
        <v>4.2990000000000004</v>
      </c>
      <c r="AC247" s="49"/>
      <c r="AD247" s="186"/>
      <c r="AE247" s="152">
        <v>42739</v>
      </c>
      <c r="AF247" s="186"/>
      <c r="AG247" s="186"/>
      <c r="AH247" s="187"/>
      <c r="AI247" s="152">
        <v>42739</v>
      </c>
      <c r="AJ247" s="186"/>
      <c r="AK247" s="49"/>
      <c r="AL247" s="186"/>
      <c r="AM247" s="152">
        <v>42739</v>
      </c>
      <c r="AN247" s="186"/>
      <c r="AO247" s="49"/>
      <c r="AP247" s="186"/>
      <c r="AQ247" s="152">
        <v>42739</v>
      </c>
      <c r="AR247" s="186">
        <v>3.847</v>
      </c>
      <c r="AS247" s="49"/>
      <c r="AT247" s="186"/>
      <c r="AU247" s="152">
        <v>42739</v>
      </c>
      <c r="AV247" s="186">
        <v>4.0430000000000001</v>
      </c>
      <c r="AW247" s="186"/>
      <c r="AX247" s="187"/>
      <c r="AY247" s="152">
        <v>42739</v>
      </c>
      <c r="AZ247" s="186">
        <v>4.4189999999999996</v>
      </c>
      <c r="BA247" s="49"/>
      <c r="BB247" s="187"/>
      <c r="BC247" s="152">
        <v>42739</v>
      </c>
      <c r="BD247" s="186">
        <v>4.7770000000000001</v>
      </c>
      <c r="BE247" s="49"/>
      <c r="BF247" s="187"/>
      <c r="BG247" s="152">
        <v>42739</v>
      </c>
      <c r="BH247" s="186"/>
      <c r="BI247" s="49"/>
      <c r="BJ247" s="186"/>
      <c r="BK247" s="152">
        <v>42739</v>
      </c>
      <c r="BL247" s="186">
        <v>3.585</v>
      </c>
      <c r="BM247" s="186"/>
      <c r="BN247" s="187"/>
      <c r="BO247" s="152">
        <v>42739</v>
      </c>
      <c r="BP247" s="186">
        <v>3.96</v>
      </c>
      <c r="BQ247" s="49"/>
      <c r="BR247" s="186"/>
      <c r="BS247" s="152">
        <v>42739</v>
      </c>
      <c r="BT247" s="186">
        <v>4.758</v>
      </c>
      <c r="BU247" s="49"/>
      <c r="BV247" s="186"/>
      <c r="BW247" s="152">
        <v>42739</v>
      </c>
      <c r="BX247" s="186"/>
      <c r="BY247" s="186"/>
      <c r="BZ247" s="187"/>
      <c r="CA247" s="152">
        <v>42739</v>
      </c>
      <c r="CB247" s="186">
        <v>4.0860000000000003</v>
      </c>
      <c r="CC247" s="49"/>
      <c r="CD247" s="187"/>
      <c r="CE247" s="152">
        <v>42739</v>
      </c>
      <c r="CF247" s="186">
        <v>4.6980000000000004</v>
      </c>
      <c r="CG247" s="49"/>
      <c r="CH247" s="186"/>
      <c r="CI247" s="152">
        <v>42739</v>
      </c>
      <c r="CJ247" s="186">
        <v>4.3140000000000001</v>
      </c>
      <c r="CK247" s="186"/>
      <c r="CL247" s="187"/>
      <c r="CM247" s="152">
        <v>42739</v>
      </c>
      <c r="CN247" s="186"/>
      <c r="CO247" s="49"/>
      <c r="CP247" s="186"/>
      <c r="CQ247" s="152">
        <v>42739</v>
      </c>
      <c r="CR247" s="186">
        <v>2.8980000000000001</v>
      </c>
      <c r="CS247" s="186"/>
      <c r="CT247" s="187"/>
      <c r="CU247" s="152">
        <v>42739</v>
      </c>
      <c r="CV247" s="186">
        <v>3.4630000000000001</v>
      </c>
      <c r="CW247" s="49"/>
      <c r="CX247" s="187"/>
      <c r="CY247" s="152">
        <v>42739</v>
      </c>
      <c r="CZ247" s="186">
        <v>3.7439999999999998</v>
      </c>
      <c r="DA247" s="49"/>
      <c r="DB247" s="186"/>
      <c r="DC247" s="152">
        <v>42739</v>
      </c>
      <c r="DD247" s="186">
        <v>4.1920000000000002</v>
      </c>
      <c r="DE247" s="186"/>
      <c r="DF247" s="190"/>
      <c r="DG247" s="194">
        <v>42739</v>
      </c>
      <c r="DH247" s="247">
        <v>4.4530000000000003</v>
      </c>
      <c r="DI247" s="191"/>
      <c r="DJ247" s="187"/>
      <c r="DK247" s="152">
        <v>42739</v>
      </c>
      <c r="DL247" s="186"/>
      <c r="DM247" s="49"/>
      <c r="DN247" s="186"/>
      <c r="DO247" s="152">
        <v>42739</v>
      </c>
      <c r="DP247" s="186"/>
      <c r="DQ247" s="186"/>
      <c r="DR247" s="187"/>
      <c r="DS247" s="152">
        <v>42739</v>
      </c>
      <c r="DT247" s="186">
        <v>2.641</v>
      </c>
      <c r="DU247" s="49"/>
      <c r="DV247" s="187"/>
      <c r="DW247" s="152">
        <v>42739</v>
      </c>
      <c r="DX247" s="186">
        <v>3.08</v>
      </c>
      <c r="DY247" s="49"/>
      <c r="DZ247" s="187"/>
      <c r="EA247" s="152">
        <v>42739</v>
      </c>
      <c r="EB247" s="186">
        <v>3.3319999999999999</v>
      </c>
      <c r="EC247" s="49"/>
      <c r="ED247" s="186"/>
      <c r="EE247" s="152">
        <v>42739</v>
      </c>
      <c r="EF247" s="186">
        <v>3.452</v>
      </c>
      <c r="EG247" s="186"/>
      <c r="EH247" s="187"/>
      <c r="EI247" s="152">
        <v>42739</v>
      </c>
      <c r="EJ247" s="186">
        <v>3.5949999999999998</v>
      </c>
      <c r="EK247" s="49"/>
      <c r="EL247" s="187"/>
      <c r="EM247" s="152">
        <v>42739</v>
      </c>
      <c r="EN247" s="186">
        <v>4.0960000000000001</v>
      </c>
      <c r="EO247" s="49"/>
      <c r="EP247" s="187"/>
      <c r="EQ247" s="152">
        <v>42739</v>
      </c>
      <c r="ER247" s="186">
        <v>4.26</v>
      </c>
      <c r="ES247" s="49"/>
      <c r="ET247" s="187"/>
      <c r="EU247" s="152">
        <v>42739</v>
      </c>
      <c r="EV247" s="186">
        <v>4.9039999999999999</v>
      </c>
      <c r="EW247" s="49"/>
      <c r="EX247" s="186"/>
      <c r="EY247" s="152">
        <v>42739</v>
      </c>
      <c r="EZ247" s="63"/>
      <c r="FA247" s="186"/>
      <c r="FB247" s="187"/>
      <c r="FC247" s="152">
        <v>42739</v>
      </c>
      <c r="FD247" s="186"/>
      <c r="FE247" s="49"/>
      <c r="FF247" s="186"/>
      <c r="FG247" s="152">
        <v>42739</v>
      </c>
      <c r="FH247" s="186"/>
      <c r="FI247" s="186"/>
      <c r="FJ247" s="187"/>
      <c r="FK247" s="152">
        <v>42739</v>
      </c>
      <c r="FL247" s="186"/>
      <c r="FM247" s="49"/>
      <c r="FN247" s="186"/>
      <c r="FO247" s="152">
        <v>42739</v>
      </c>
      <c r="FP247" s="186">
        <v>3.5110000000000001</v>
      </c>
      <c r="FQ247" s="186"/>
      <c r="FR247" s="187"/>
      <c r="FS247" s="152">
        <v>42739</v>
      </c>
      <c r="FT247" s="186">
        <v>4.2880000000000003</v>
      </c>
      <c r="FU247" s="186"/>
      <c r="FV247" s="187"/>
      <c r="FW247" s="152">
        <v>42739</v>
      </c>
      <c r="FX247" s="186">
        <v>4.4290000000000003</v>
      </c>
      <c r="FY247" s="186"/>
      <c r="FZ247" s="187"/>
      <c r="GA247" s="152">
        <v>42739</v>
      </c>
      <c r="GB247" s="186">
        <v>4.9809999999999999</v>
      </c>
      <c r="GC247" s="186"/>
      <c r="GD247" s="187"/>
      <c r="GE247" s="152">
        <v>42739</v>
      </c>
      <c r="GF247" s="186"/>
      <c r="GG247" s="49"/>
      <c r="GH247" s="186"/>
      <c r="GI247" s="152">
        <v>42739</v>
      </c>
      <c r="GJ247" s="186"/>
      <c r="GK247" s="186"/>
      <c r="GL247" s="187"/>
      <c r="GM247" s="152">
        <v>42739</v>
      </c>
      <c r="GN247" s="186"/>
      <c r="GO247" s="49"/>
      <c r="GP247" s="186"/>
      <c r="GQ247" s="152">
        <v>42739</v>
      </c>
      <c r="GR247" s="186">
        <v>2.9630000000000001</v>
      </c>
      <c r="GS247" s="49"/>
      <c r="GT247" s="186"/>
      <c r="GU247" s="152">
        <v>42739</v>
      </c>
      <c r="GV247" s="186">
        <v>3.9889999999999999</v>
      </c>
      <c r="GW247" s="49"/>
      <c r="GX247" s="186"/>
      <c r="GY247" s="152">
        <v>42739</v>
      </c>
      <c r="GZ247" s="186">
        <v>4.2460000000000004</v>
      </c>
      <c r="HA247" s="186"/>
      <c r="HB247" s="187"/>
      <c r="HC247" s="152">
        <v>42739</v>
      </c>
      <c r="HD247" s="186">
        <v>4.5549999999999997</v>
      </c>
      <c r="HE247" s="49"/>
      <c r="HF247" s="186"/>
      <c r="HG247" s="152">
        <v>42739</v>
      </c>
      <c r="HH247" s="186">
        <v>4.6539999999999999</v>
      </c>
      <c r="HI247" s="49"/>
      <c r="HJ247" s="187"/>
      <c r="HK247" s="152">
        <v>42739</v>
      </c>
      <c r="HL247" s="186">
        <v>5.2350000000000003</v>
      </c>
      <c r="HM247" s="49"/>
      <c r="HN247" s="186"/>
      <c r="HO247" s="152">
        <v>42739</v>
      </c>
      <c r="HP247" s="186"/>
      <c r="HQ247" s="186"/>
      <c r="HR247" s="187"/>
      <c r="HS247" s="152">
        <v>42739</v>
      </c>
      <c r="HT247" s="186">
        <v>2.8340000000000001</v>
      </c>
      <c r="HU247" s="49"/>
      <c r="HV247" s="187"/>
      <c r="HW247" s="152">
        <v>42739</v>
      </c>
      <c r="HX247" s="186">
        <v>4.6050000000000004</v>
      </c>
      <c r="HY247" s="49"/>
      <c r="HZ247" s="186"/>
      <c r="IA247" s="152">
        <v>42739</v>
      </c>
      <c r="IB247" s="186">
        <v>3.8040000000000003</v>
      </c>
      <c r="IC247" s="186"/>
      <c r="ID247" s="187"/>
      <c r="IE247" s="152">
        <v>42739</v>
      </c>
      <c r="IF247" s="186">
        <v>4.423</v>
      </c>
      <c r="IG247" s="49"/>
      <c r="IH247" s="187"/>
      <c r="II247" s="152">
        <v>42739</v>
      </c>
      <c r="IJ247" s="186">
        <v>4.4189999999999996</v>
      </c>
      <c r="IK247" s="49"/>
    </row>
    <row r="248" spans="2:245" x14ac:dyDescent="0.35">
      <c r="B248" s="187"/>
      <c r="C248" s="152">
        <v>42740</v>
      </c>
      <c r="D248" s="186"/>
      <c r="E248" s="186"/>
      <c r="F248" s="187"/>
      <c r="G248" s="152">
        <v>42740</v>
      </c>
      <c r="H248" s="186"/>
      <c r="I248" s="49"/>
      <c r="J248" s="186"/>
      <c r="K248" s="152">
        <v>42740</v>
      </c>
      <c r="L248" s="186"/>
      <c r="M248" s="49"/>
      <c r="N248" s="187"/>
      <c r="O248" s="152">
        <v>42740</v>
      </c>
      <c r="P248" s="186">
        <v>2.702</v>
      </c>
      <c r="Q248" s="49"/>
      <c r="R248" s="186"/>
      <c r="S248" s="152">
        <v>42740</v>
      </c>
      <c r="T248" s="186">
        <v>3.4169999999999998</v>
      </c>
      <c r="U248" s="186"/>
      <c r="V248" s="187"/>
      <c r="W248" s="152">
        <v>42740</v>
      </c>
      <c r="X248" s="186">
        <v>3.8849999999999998</v>
      </c>
      <c r="Y248" s="49"/>
      <c r="Z248" s="186"/>
      <c r="AA248" s="152">
        <v>42740</v>
      </c>
      <c r="AB248" s="186">
        <v>4.2160000000000002</v>
      </c>
      <c r="AC248" s="49"/>
      <c r="AD248" s="186"/>
      <c r="AE248" s="152">
        <v>42740</v>
      </c>
      <c r="AF248" s="186"/>
      <c r="AG248" s="186"/>
      <c r="AH248" s="187"/>
      <c r="AI248" s="152">
        <v>42740</v>
      </c>
      <c r="AJ248" s="186"/>
      <c r="AK248" s="49"/>
      <c r="AL248" s="186"/>
      <c r="AM248" s="152">
        <v>42740</v>
      </c>
      <c r="AN248" s="186"/>
      <c r="AO248" s="49"/>
      <c r="AP248" s="186"/>
      <c r="AQ248" s="152">
        <v>42740</v>
      </c>
      <c r="AR248" s="186">
        <v>3.7770000000000001</v>
      </c>
      <c r="AS248" s="49"/>
      <c r="AT248" s="186"/>
      <c r="AU248" s="152">
        <v>42740</v>
      </c>
      <c r="AV248" s="186">
        <v>3.9609999999999999</v>
      </c>
      <c r="AW248" s="186"/>
      <c r="AX248" s="187"/>
      <c r="AY248" s="152">
        <v>42740</v>
      </c>
      <c r="AZ248" s="186">
        <v>4.3360000000000003</v>
      </c>
      <c r="BA248" s="49"/>
      <c r="BB248" s="187"/>
      <c r="BC248" s="152">
        <v>42740</v>
      </c>
      <c r="BD248" s="186">
        <v>4.694</v>
      </c>
      <c r="BE248" s="49"/>
      <c r="BF248" s="187"/>
      <c r="BG248" s="152">
        <v>42740</v>
      </c>
      <c r="BH248" s="186"/>
      <c r="BI248" s="49"/>
      <c r="BJ248" s="186"/>
      <c r="BK248" s="152">
        <v>42740</v>
      </c>
      <c r="BL248" s="186">
        <v>3.5329999999999999</v>
      </c>
      <c r="BM248" s="186"/>
      <c r="BN248" s="187"/>
      <c r="BO248" s="152">
        <v>42740</v>
      </c>
      <c r="BP248" s="186">
        <v>3.8820000000000001</v>
      </c>
      <c r="BQ248" s="49"/>
      <c r="BR248" s="186"/>
      <c r="BS248" s="152">
        <v>42740</v>
      </c>
      <c r="BT248" s="186">
        <v>4.6749999999999998</v>
      </c>
      <c r="BU248" s="49"/>
      <c r="BV248" s="186"/>
      <c r="BW248" s="152">
        <v>42740</v>
      </c>
      <c r="BX248" s="186"/>
      <c r="BY248" s="186"/>
      <c r="BZ248" s="187"/>
      <c r="CA248" s="152">
        <v>42740</v>
      </c>
      <c r="CB248" s="186">
        <v>4.0140000000000002</v>
      </c>
      <c r="CC248" s="49"/>
      <c r="CD248" s="187"/>
      <c r="CE248" s="152">
        <v>42740</v>
      </c>
      <c r="CF248" s="186">
        <v>4.6159999999999997</v>
      </c>
      <c r="CG248" s="49"/>
      <c r="CH248" s="186"/>
      <c r="CI248" s="152">
        <v>42740</v>
      </c>
      <c r="CJ248" s="186">
        <v>4.2320000000000002</v>
      </c>
      <c r="CK248" s="186"/>
      <c r="CL248" s="187"/>
      <c r="CM248" s="152">
        <v>42740</v>
      </c>
      <c r="CN248" s="186"/>
      <c r="CO248" s="49"/>
      <c r="CP248" s="186"/>
      <c r="CQ248" s="152">
        <v>42740</v>
      </c>
      <c r="CR248" s="186">
        <v>2.7800000000000002</v>
      </c>
      <c r="CS248" s="186"/>
      <c r="CT248" s="187"/>
      <c r="CU248" s="152">
        <v>42740</v>
      </c>
      <c r="CV248" s="186">
        <v>3.4279999999999999</v>
      </c>
      <c r="CW248" s="49"/>
      <c r="CX248" s="187"/>
      <c r="CY248" s="152">
        <v>42740</v>
      </c>
      <c r="CZ248" s="186">
        <v>3.6859999999999999</v>
      </c>
      <c r="DA248" s="49"/>
      <c r="DB248" s="186"/>
      <c r="DC248" s="152">
        <v>42740</v>
      </c>
      <c r="DD248" s="186">
        <v>4.1150000000000002</v>
      </c>
      <c r="DE248" s="186"/>
      <c r="DF248" s="190"/>
      <c r="DG248" s="194">
        <v>42740</v>
      </c>
      <c r="DH248" s="247">
        <v>4.3710000000000004</v>
      </c>
      <c r="DI248" s="191"/>
      <c r="DJ248" s="187"/>
      <c r="DK248" s="152">
        <v>42740</v>
      </c>
      <c r="DL248" s="186"/>
      <c r="DM248" s="49"/>
      <c r="DN248" s="186"/>
      <c r="DO248" s="152">
        <v>42740</v>
      </c>
      <c r="DP248" s="186"/>
      <c r="DQ248" s="186"/>
      <c r="DR248" s="187"/>
      <c r="DS248" s="152">
        <v>42740</v>
      </c>
      <c r="DT248" s="186">
        <v>2.4470000000000001</v>
      </c>
      <c r="DU248" s="49"/>
      <c r="DV248" s="187"/>
      <c r="DW248" s="152">
        <v>42740</v>
      </c>
      <c r="DX248" s="186">
        <v>3.032</v>
      </c>
      <c r="DY248" s="49"/>
      <c r="DZ248" s="187"/>
      <c r="EA248" s="152">
        <v>42740</v>
      </c>
      <c r="EB248" s="186">
        <v>3.2650000000000001</v>
      </c>
      <c r="EC248" s="49"/>
      <c r="ED248" s="186"/>
      <c r="EE248" s="152">
        <v>42740</v>
      </c>
      <c r="EF248" s="186">
        <v>3.3810000000000002</v>
      </c>
      <c r="EG248" s="186"/>
      <c r="EH248" s="187"/>
      <c r="EI248" s="152">
        <v>42740</v>
      </c>
      <c r="EJ248" s="186">
        <v>3.5150000000000001</v>
      </c>
      <c r="EK248" s="49"/>
      <c r="EL248" s="187"/>
      <c r="EM248" s="152">
        <v>42740</v>
      </c>
      <c r="EN248" s="186">
        <v>4.0119999999999996</v>
      </c>
      <c r="EO248" s="49"/>
      <c r="EP248" s="187"/>
      <c r="EQ248" s="152">
        <v>42740</v>
      </c>
      <c r="ER248" s="186">
        <v>4.1779999999999999</v>
      </c>
      <c r="ES248" s="49"/>
      <c r="ET248" s="187"/>
      <c r="EU248" s="152">
        <v>42740</v>
      </c>
      <c r="EV248" s="186">
        <v>4.8360000000000003</v>
      </c>
      <c r="EW248" s="49"/>
      <c r="EX248" s="186"/>
      <c r="EY248" s="152">
        <v>42740</v>
      </c>
      <c r="EZ248" s="63"/>
      <c r="FA248" s="186"/>
      <c r="FB248" s="187"/>
      <c r="FC248" s="152">
        <v>42740</v>
      </c>
      <c r="FD248" s="186"/>
      <c r="FE248" s="49"/>
      <c r="FF248" s="186"/>
      <c r="FG248" s="152">
        <v>42740</v>
      </c>
      <c r="FH248" s="186"/>
      <c r="FI248" s="186"/>
      <c r="FJ248" s="187"/>
      <c r="FK248" s="152">
        <v>42740</v>
      </c>
      <c r="FL248" s="186"/>
      <c r="FM248" s="49"/>
      <c r="FN248" s="186"/>
      <c r="FO248" s="152">
        <v>42740</v>
      </c>
      <c r="FP248" s="186">
        <v>3.4369999999999998</v>
      </c>
      <c r="FQ248" s="186"/>
      <c r="FR248" s="187"/>
      <c r="FS248" s="152">
        <v>42740</v>
      </c>
      <c r="FT248" s="186">
        <v>4.1970000000000001</v>
      </c>
      <c r="FU248" s="186"/>
      <c r="FV248" s="187"/>
      <c r="FW248" s="152">
        <v>42740</v>
      </c>
      <c r="FX248" s="186">
        <v>4.3449999999999998</v>
      </c>
      <c r="FY248" s="186"/>
      <c r="FZ248" s="187"/>
      <c r="GA248" s="152">
        <v>42740</v>
      </c>
      <c r="GB248" s="186">
        <v>4.9180000000000001</v>
      </c>
      <c r="GC248" s="186"/>
      <c r="GD248" s="187"/>
      <c r="GE248" s="152">
        <v>42740</v>
      </c>
      <c r="GF248" s="186"/>
      <c r="GG248" s="49"/>
      <c r="GH248" s="186"/>
      <c r="GI248" s="152">
        <v>42740</v>
      </c>
      <c r="GJ248" s="186"/>
      <c r="GK248" s="186"/>
      <c r="GL248" s="187"/>
      <c r="GM248" s="152">
        <v>42740</v>
      </c>
      <c r="GN248" s="186"/>
      <c r="GO248" s="49"/>
      <c r="GP248" s="186"/>
      <c r="GQ248" s="152">
        <v>42740</v>
      </c>
      <c r="GR248" s="186">
        <v>2.9379999999999997</v>
      </c>
      <c r="GS248" s="49"/>
      <c r="GT248" s="186"/>
      <c r="GU248" s="152">
        <v>42740</v>
      </c>
      <c r="GV248" s="186">
        <v>3.9130000000000003</v>
      </c>
      <c r="GW248" s="49"/>
      <c r="GX248" s="186"/>
      <c r="GY248" s="152">
        <v>42740</v>
      </c>
      <c r="GZ248" s="186">
        <v>4.1639999999999997</v>
      </c>
      <c r="HA248" s="186"/>
      <c r="HB248" s="187"/>
      <c r="HC248" s="152">
        <v>42740</v>
      </c>
      <c r="HD248" s="186">
        <v>4.468</v>
      </c>
      <c r="HE248" s="49"/>
      <c r="HF248" s="186"/>
      <c r="HG248" s="152">
        <v>42740</v>
      </c>
      <c r="HH248" s="186">
        <v>4.5670000000000002</v>
      </c>
      <c r="HI248" s="49"/>
      <c r="HJ248" s="187"/>
      <c r="HK248" s="152">
        <v>42740</v>
      </c>
      <c r="HL248" s="186">
        <v>5.1630000000000003</v>
      </c>
      <c r="HM248" s="49"/>
      <c r="HN248" s="186"/>
      <c r="HO248" s="152">
        <v>42740</v>
      </c>
      <c r="HP248" s="186"/>
      <c r="HQ248" s="186"/>
      <c r="HR248" s="187"/>
      <c r="HS248" s="152">
        <v>42740</v>
      </c>
      <c r="HT248" s="186">
        <v>2.7349999999999999</v>
      </c>
      <c r="HU248" s="49"/>
      <c r="HV248" s="187"/>
      <c r="HW248" s="152">
        <v>42740</v>
      </c>
      <c r="HX248" s="186">
        <v>4.5209999999999999</v>
      </c>
      <c r="HY248" s="49"/>
      <c r="HZ248" s="186"/>
      <c r="IA248" s="152">
        <v>42740</v>
      </c>
      <c r="IB248" s="186">
        <v>3.7330000000000001</v>
      </c>
      <c r="IC248" s="186"/>
      <c r="ID248" s="187"/>
      <c r="IE248" s="152">
        <v>42740</v>
      </c>
      <c r="IF248" s="186">
        <v>4.343</v>
      </c>
      <c r="IG248" s="49"/>
      <c r="IH248" s="187"/>
      <c r="II248" s="152">
        <v>42740</v>
      </c>
      <c r="IJ248" s="186">
        <v>4.3380000000000001</v>
      </c>
      <c r="IK248" s="49"/>
    </row>
    <row r="249" spans="2:245" x14ac:dyDescent="0.35">
      <c r="B249" s="187"/>
      <c r="C249" s="152">
        <v>42741</v>
      </c>
      <c r="D249" s="186"/>
      <c r="E249" s="186"/>
      <c r="F249" s="187"/>
      <c r="G249" s="152">
        <v>42741</v>
      </c>
      <c r="H249" s="186"/>
      <c r="I249" s="49"/>
      <c r="J249" s="186"/>
      <c r="K249" s="152">
        <v>42741</v>
      </c>
      <c r="L249" s="186"/>
      <c r="M249" s="49"/>
      <c r="N249" s="187"/>
      <c r="O249" s="152">
        <v>42741</v>
      </c>
      <c r="P249" s="186">
        <v>2.6930000000000001</v>
      </c>
      <c r="Q249" s="49"/>
      <c r="R249" s="186"/>
      <c r="S249" s="152">
        <v>42741</v>
      </c>
      <c r="T249" s="186">
        <v>3.4319999999999999</v>
      </c>
      <c r="U249" s="186"/>
      <c r="V249" s="187"/>
      <c r="W249" s="152">
        <v>42741</v>
      </c>
      <c r="X249" s="186">
        <v>3.9039999999999999</v>
      </c>
      <c r="Y249" s="49"/>
      <c r="Z249" s="186"/>
      <c r="AA249" s="152">
        <v>42741</v>
      </c>
      <c r="AB249" s="186">
        <v>4.24</v>
      </c>
      <c r="AC249" s="49"/>
      <c r="AD249" s="186"/>
      <c r="AE249" s="152">
        <v>42741</v>
      </c>
      <c r="AF249" s="186"/>
      <c r="AG249" s="186"/>
      <c r="AH249" s="187"/>
      <c r="AI249" s="152">
        <v>42741</v>
      </c>
      <c r="AJ249" s="186"/>
      <c r="AK249" s="49"/>
      <c r="AL249" s="186"/>
      <c r="AM249" s="152">
        <v>42741</v>
      </c>
      <c r="AN249" s="186"/>
      <c r="AO249" s="49"/>
      <c r="AP249" s="186"/>
      <c r="AQ249" s="152">
        <v>42741</v>
      </c>
      <c r="AR249" s="186">
        <v>3.7930000000000001</v>
      </c>
      <c r="AS249" s="49"/>
      <c r="AT249" s="186"/>
      <c r="AU249" s="152">
        <v>42741</v>
      </c>
      <c r="AV249" s="186">
        <v>3.9750000000000001</v>
      </c>
      <c r="AW249" s="186"/>
      <c r="AX249" s="187"/>
      <c r="AY249" s="152">
        <v>42741</v>
      </c>
      <c r="AZ249" s="186">
        <v>4.391</v>
      </c>
      <c r="BA249" s="49"/>
      <c r="BB249" s="187"/>
      <c r="BC249" s="152">
        <v>42741</v>
      </c>
      <c r="BD249" s="186">
        <v>4.7149999999999999</v>
      </c>
      <c r="BE249" s="49"/>
      <c r="BF249" s="187"/>
      <c r="BG249" s="152">
        <v>42741</v>
      </c>
      <c r="BH249" s="186"/>
      <c r="BI249" s="49"/>
      <c r="BJ249" s="186"/>
      <c r="BK249" s="152">
        <v>42741</v>
      </c>
      <c r="BL249" s="186">
        <v>3.55</v>
      </c>
      <c r="BM249" s="186"/>
      <c r="BN249" s="187"/>
      <c r="BO249" s="152">
        <v>42741</v>
      </c>
      <c r="BP249" s="186">
        <v>3.8940000000000001</v>
      </c>
      <c r="BQ249" s="49"/>
      <c r="BR249" s="186"/>
      <c r="BS249" s="152">
        <v>42741</v>
      </c>
      <c r="BT249" s="186">
        <v>4.694</v>
      </c>
      <c r="BU249" s="49"/>
      <c r="BV249" s="186"/>
      <c r="BW249" s="152">
        <v>42741</v>
      </c>
      <c r="BX249" s="186"/>
      <c r="BY249" s="186"/>
      <c r="BZ249" s="187"/>
      <c r="CA249" s="152">
        <v>42741</v>
      </c>
      <c r="CB249" s="186">
        <v>4.032</v>
      </c>
      <c r="CC249" s="49"/>
      <c r="CD249" s="187"/>
      <c r="CE249" s="152">
        <v>42741</v>
      </c>
      <c r="CF249" s="186">
        <v>4.6399999999999997</v>
      </c>
      <c r="CG249" s="49"/>
      <c r="CH249" s="186"/>
      <c r="CI249" s="152">
        <v>42741</v>
      </c>
      <c r="CJ249" s="186">
        <v>4.2489999999999997</v>
      </c>
      <c r="CK249" s="186"/>
      <c r="CL249" s="187"/>
      <c r="CM249" s="152">
        <v>42741</v>
      </c>
      <c r="CN249" s="186"/>
      <c r="CO249" s="49"/>
      <c r="CP249" s="186"/>
      <c r="CQ249" s="152">
        <v>42741</v>
      </c>
      <c r="CR249" s="186">
        <v>2.7359999999999998</v>
      </c>
      <c r="CS249" s="186"/>
      <c r="CT249" s="187"/>
      <c r="CU249" s="152">
        <v>42741</v>
      </c>
      <c r="CV249" s="186">
        <v>3.4359999999999999</v>
      </c>
      <c r="CW249" s="49"/>
      <c r="CX249" s="187"/>
      <c r="CY249" s="152">
        <v>42741</v>
      </c>
      <c r="CZ249" s="186">
        <v>3.702</v>
      </c>
      <c r="DA249" s="49"/>
      <c r="DB249" s="186"/>
      <c r="DC249" s="152">
        <v>42741</v>
      </c>
      <c r="DD249" s="186">
        <v>4.13</v>
      </c>
      <c r="DE249" s="186"/>
      <c r="DF249" s="190"/>
      <c r="DG249" s="194">
        <v>42741</v>
      </c>
      <c r="DH249" s="247">
        <v>4.3940000000000001</v>
      </c>
      <c r="DI249" s="191"/>
      <c r="DJ249" s="187"/>
      <c r="DK249" s="152">
        <v>42741</v>
      </c>
      <c r="DL249" s="186"/>
      <c r="DM249" s="49"/>
      <c r="DN249" s="186"/>
      <c r="DO249" s="152">
        <v>42741</v>
      </c>
      <c r="DP249" s="186"/>
      <c r="DQ249" s="186"/>
      <c r="DR249" s="187"/>
      <c r="DS249" s="152">
        <v>42741</v>
      </c>
      <c r="DT249" s="186">
        <v>2.363</v>
      </c>
      <c r="DU249" s="49"/>
      <c r="DV249" s="187"/>
      <c r="DW249" s="152">
        <v>42741</v>
      </c>
      <c r="DX249" s="186">
        <v>3.0449999999999999</v>
      </c>
      <c r="DY249" s="49"/>
      <c r="DZ249" s="187"/>
      <c r="EA249" s="152">
        <v>42741</v>
      </c>
      <c r="EB249" s="186">
        <v>3.2810000000000001</v>
      </c>
      <c r="EC249" s="49"/>
      <c r="ED249" s="186"/>
      <c r="EE249" s="152">
        <v>42741</v>
      </c>
      <c r="EF249" s="186">
        <v>3.395</v>
      </c>
      <c r="EG249" s="186"/>
      <c r="EH249" s="187"/>
      <c r="EI249" s="152">
        <v>42741</v>
      </c>
      <c r="EJ249" s="186">
        <v>3.5300000000000002</v>
      </c>
      <c r="EK249" s="49"/>
      <c r="EL249" s="187"/>
      <c r="EM249" s="152">
        <v>42741</v>
      </c>
      <c r="EN249" s="186">
        <v>4.0350000000000001</v>
      </c>
      <c r="EO249" s="49"/>
      <c r="EP249" s="187"/>
      <c r="EQ249" s="152">
        <v>42741</v>
      </c>
      <c r="ER249" s="186">
        <v>4.2009999999999996</v>
      </c>
      <c r="ES249" s="49"/>
      <c r="ET249" s="187"/>
      <c r="EU249" s="152">
        <v>42741</v>
      </c>
      <c r="EV249" s="186">
        <v>4.8540000000000001</v>
      </c>
      <c r="EW249" s="49"/>
      <c r="EX249" s="186"/>
      <c r="EY249" s="152">
        <v>42741</v>
      </c>
      <c r="EZ249" s="63"/>
      <c r="FA249" s="186"/>
      <c r="FB249" s="187"/>
      <c r="FC249" s="152">
        <v>42741</v>
      </c>
      <c r="FD249" s="186"/>
      <c r="FE249" s="49"/>
      <c r="FF249" s="186"/>
      <c r="FG249" s="152">
        <v>42741</v>
      </c>
      <c r="FH249" s="186"/>
      <c r="FI249" s="186"/>
      <c r="FJ249" s="187"/>
      <c r="FK249" s="152">
        <v>42741</v>
      </c>
      <c r="FL249" s="186"/>
      <c r="FM249" s="49"/>
      <c r="FN249" s="186"/>
      <c r="FO249" s="152">
        <v>42741</v>
      </c>
      <c r="FP249" s="186">
        <v>3.452</v>
      </c>
      <c r="FQ249" s="186"/>
      <c r="FR249" s="187"/>
      <c r="FS249" s="152">
        <v>42741</v>
      </c>
      <c r="FT249" s="186">
        <v>4.194</v>
      </c>
      <c r="FU249" s="186"/>
      <c r="FV249" s="187"/>
      <c r="FW249" s="152">
        <v>42741</v>
      </c>
      <c r="FX249" s="186">
        <v>4.3689999999999998</v>
      </c>
      <c r="FY249" s="186"/>
      <c r="FZ249" s="187"/>
      <c r="GA249" s="152">
        <v>42741</v>
      </c>
      <c r="GB249" s="186">
        <v>4.9370000000000003</v>
      </c>
      <c r="GC249" s="186"/>
      <c r="GD249" s="187"/>
      <c r="GE249" s="152">
        <v>42741</v>
      </c>
      <c r="GF249" s="186"/>
      <c r="GG249" s="49"/>
      <c r="GH249" s="186"/>
      <c r="GI249" s="152">
        <v>42741</v>
      </c>
      <c r="GJ249" s="186"/>
      <c r="GK249" s="186"/>
      <c r="GL249" s="187"/>
      <c r="GM249" s="152">
        <v>42741</v>
      </c>
      <c r="GN249" s="186"/>
      <c r="GO249" s="49"/>
      <c r="GP249" s="186"/>
      <c r="GQ249" s="152">
        <v>42741</v>
      </c>
      <c r="GR249" s="186">
        <v>2.9379999999999997</v>
      </c>
      <c r="GS249" s="49"/>
      <c r="GT249" s="186"/>
      <c r="GU249" s="152">
        <v>42741</v>
      </c>
      <c r="GV249" s="186">
        <v>3.9279999999999999</v>
      </c>
      <c r="GW249" s="49"/>
      <c r="GX249" s="186"/>
      <c r="GY249" s="152">
        <v>42741</v>
      </c>
      <c r="GZ249" s="186">
        <v>4.1840000000000002</v>
      </c>
      <c r="HA249" s="186"/>
      <c r="HB249" s="187"/>
      <c r="HC249" s="152">
        <v>42741</v>
      </c>
      <c r="HD249" s="186">
        <v>4.4909999999999997</v>
      </c>
      <c r="HE249" s="49"/>
      <c r="HF249" s="186"/>
      <c r="HG249" s="152">
        <v>42741</v>
      </c>
      <c r="HH249" s="186">
        <v>4.5880000000000001</v>
      </c>
      <c r="HI249" s="49"/>
      <c r="HJ249" s="187"/>
      <c r="HK249" s="152">
        <v>42741</v>
      </c>
      <c r="HL249" s="186">
        <v>5.181</v>
      </c>
      <c r="HM249" s="49"/>
      <c r="HN249" s="186"/>
      <c r="HO249" s="152">
        <v>42741</v>
      </c>
      <c r="HP249" s="186"/>
      <c r="HQ249" s="186"/>
      <c r="HR249" s="187"/>
      <c r="HS249" s="152">
        <v>42741</v>
      </c>
      <c r="HT249" s="186">
        <v>2.6840000000000002</v>
      </c>
      <c r="HU249" s="49"/>
      <c r="HV249" s="187"/>
      <c r="HW249" s="152">
        <v>42741</v>
      </c>
      <c r="HX249" s="186">
        <v>4.5430000000000001</v>
      </c>
      <c r="HY249" s="49"/>
      <c r="HZ249" s="186"/>
      <c r="IA249" s="152">
        <v>42741</v>
      </c>
      <c r="IB249" s="186">
        <v>3.7480000000000002</v>
      </c>
      <c r="IC249" s="186"/>
      <c r="ID249" s="187"/>
      <c r="IE249" s="152">
        <v>42741</v>
      </c>
      <c r="IF249" s="186">
        <v>4.3620000000000001</v>
      </c>
      <c r="IG249" s="49"/>
      <c r="IH249" s="187"/>
      <c r="II249" s="152">
        <v>42741</v>
      </c>
      <c r="IJ249" s="186">
        <v>4.3570000000000002</v>
      </c>
      <c r="IK249" s="49"/>
    </row>
    <row r="250" spans="2:245" x14ac:dyDescent="0.35">
      <c r="B250" s="187"/>
      <c r="C250" s="152">
        <v>42744</v>
      </c>
      <c r="D250" s="186"/>
      <c r="E250" s="186"/>
      <c r="F250" s="187"/>
      <c r="G250" s="152">
        <v>42744</v>
      </c>
      <c r="H250" s="186"/>
      <c r="I250" s="49"/>
      <c r="J250" s="186"/>
      <c r="K250" s="152">
        <v>42744</v>
      </c>
      <c r="L250" s="186"/>
      <c r="M250" s="49"/>
      <c r="N250" s="187"/>
      <c r="O250" s="152">
        <v>42744</v>
      </c>
      <c r="P250" s="186">
        <v>2.698</v>
      </c>
      <c r="Q250" s="49"/>
      <c r="R250" s="186"/>
      <c r="S250" s="152">
        <v>42744</v>
      </c>
      <c r="T250" s="186">
        <v>3.4380000000000002</v>
      </c>
      <c r="U250" s="186"/>
      <c r="V250" s="187"/>
      <c r="W250" s="152">
        <v>42744</v>
      </c>
      <c r="X250" s="186">
        <v>3.9390000000000001</v>
      </c>
      <c r="Y250" s="49"/>
      <c r="Z250" s="186"/>
      <c r="AA250" s="152">
        <v>42744</v>
      </c>
      <c r="AB250" s="186">
        <v>4.2549999999999999</v>
      </c>
      <c r="AC250" s="49"/>
      <c r="AD250" s="186"/>
      <c r="AE250" s="152">
        <v>42744</v>
      </c>
      <c r="AF250" s="186"/>
      <c r="AG250" s="186"/>
      <c r="AH250" s="187"/>
      <c r="AI250" s="152">
        <v>42744</v>
      </c>
      <c r="AJ250" s="186"/>
      <c r="AK250" s="49"/>
      <c r="AL250" s="186"/>
      <c r="AM250" s="152">
        <v>42744</v>
      </c>
      <c r="AN250" s="186"/>
      <c r="AO250" s="49"/>
      <c r="AP250" s="186"/>
      <c r="AQ250" s="152">
        <v>42744</v>
      </c>
      <c r="AR250" s="186">
        <v>3.8010000000000002</v>
      </c>
      <c r="AS250" s="49"/>
      <c r="AT250" s="186"/>
      <c r="AU250" s="152">
        <v>42744</v>
      </c>
      <c r="AV250" s="186">
        <v>3.9830000000000001</v>
      </c>
      <c r="AW250" s="186"/>
      <c r="AX250" s="187"/>
      <c r="AY250" s="152">
        <v>42744</v>
      </c>
      <c r="AZ250" s="186">
        <v>4.4030000000000005</v>
      </c>
      <c r="BA250" s="49"/>
      <c r="BB250" s="187"/>
      <c r="BC250" s="152">
        <v>42744</v>
      </c>
      <c r="BD250" s="186">
        <v>4.7359999999999998</v>
      </c>
      <c r="BE250" s="49"/>
      <c r="BF250" s="187"/>
      <c r="BG250" s="152">
        <v>42744</v>
      </c>
      <c r="BH250" s="186"/>
      <c r="BI250" s="49"/>
      <c r="BJ250" s="186"/>
      <c r="BK250" s="152">
        <v>42744</v>
      </c>
      <c r="BL250" s="186">
        <v>3.552</v>
      </c>
      <c r="BM250" s="186"/>
      <c r="BN250" s="187"/>
      <c r="BO250" s="152">
        <v>42744</v>
      </c>
      <c r="BP250" s="186">
        <v>3.9039999999999999</v>
      </c>
      <c r="BQ250" s="49"/>
      <c r="BR250" s="186"/>
      <c r="BS250" s="152">
        <v>42744</v>
      </c>
      <c r="BT250" s="186">
        <v>4.7169999999999996</v>
      </c>
      <c r="BU250" s="49"/>
      <c r="BV250" s="186"/>
      <c r="BW250" s="152">
        <v>42744</v>
      </c>
      <c r="BX250" s="186"/>
      <c r="BY250" s="186"/>
      <c r="BZ250" s="187"/>
      <c r="CA250" s="152">
        <v>42744</v>
      </c>
      <c r="CB250" s="186">
        <v>4.0380000000000003</v>
      </c>
      <c r="CC250" s="49"/>
      <c r="CD250" s="187"/>
      <c r="CE250" s="152">
        <v>42744</v>
      </c>
      <c r="CF250" s="186">
        <v>4.6669999999999998</v>
      </c>
      <c r="CG250" s="49"/>
      <c r="CH250" s="186"/>
      <c r="CI250" s="152">
        <v>42744</v>
      </c>
      <c r="CJ250" s="186">
        <v>4.2889999999999997</v>
      </c>
      <c r="CK250" s="186"/>
      <c r="CL250" s="187"/>
      <c r="CM250" s="152">
        <v>42744</v>
      </c>
      <c r="CN250" s="186"/>
      <c r="CO250" s="49"/>
      <c r="CP250" s="186"/>
      <c r="CQ250" s="152">
        <v>42744</v>
      </c>
      <c r="CR250" s="186">
        <v>2.7770000000000001</v>
      </c>
      <c r="CS250" s="186"/>
      <c r="CT250" s="187"/>
      <c r="CU250" s="152">
        <v>42744</v>
      </c>
      <c r="CV250" s="186">
        <v>3.4689999999999999</v>
      </c>
      <c r="CW250" s="49"/>
      <c r="CX250" s="187"/>
      <c r="CY250" s="152">
        <v>42744</v>
      </c>
      <c r="CZ250" s="186">
        <v>3.7199999999999998</v>
      </c>
      <c r="DA250" s="49"/>
      <c r="DB250" s="186"/>
      <c r="DC250" s="152">
        <v>42744</v>
      </c>
      <c r="DD250" s="186">
        <v>4.1360000000000001</v>
      </c>
      <c r="DE250" s="186"/>
      <c r="DF250" s="190"/>
      <c r="DG250" s="194">
        <v>42744</v>
      </c>
      <c r="DH250" s="247">
        <v>4.431</v>
      </c>
      <c r="DI250" s="191"/>
      <c r="DJ250" s="187"/>
      <c r="DK250" s="152">
        <v>42744</v>
      </c>
      <c r="DL250" s="186"/>
      <c r="DM250" s="49"/>
      <c r="DN250" s="186"/>
      <c r="DO250" s="152">
        <v>42744</v>
      </c>
      <c r="DP250" s="186"/>
      <c r="DQ250" s="186"/>
      <c r="DR250" s="187"/>
      <c r="DS250" s="152">
        <v>42744</v>
      </c>
      <c r="DT250" s="186">
        <v>2.4359999999999999</v>
      </c>
      <c r="DU250" s="49"/>
      <c r="DV250" s="187"/>
      <c r="DW250" s="152">
        <v>42744</v>
      </c>
      <c r="DX250" s="186">
        <v>3.0459999999999998</v>
      </c>
      <c r="DY250" s="49"/>
      <c r="DZ250" s="187"/>
      <c r="EA250" s="152">
        <v>42744</v>
      </c>
      <c r="EB250" s="186">
        <v>3.2810000000000001</v>
      </c>
      <c r="EC250" s="49"/>
      <c r="ED250" s="186"/>
      <c r="EE250" s="152">
        <v>42744</v>
      </c>
      <c r="EF250" s="186">
        <v>3.4050000000000002</v>
      </c>
      <c r="EG250" s="186"/>
      <c r="EH250" s="187"/>
      <c r="EI250" s="152">
        <v>42744</v>
      </c>
      <c r="EJ250" s="186">
        <v>3.5409999999999999</v>
      </c>
      <c r="EK250" s="49"/>
      <c r="EL250" s="187"/>
      <c r="EM250" s="152">
        <v>42744</v>
      </c>
      <c r="EN250" s="186">
        <v>4.0529999999999999</v>
      </c>
      <c r="EO250" s="49"/>
      <c r="EP250" s="187"/>
      <c r="EQ250" s="152">
        <v>42744</v>
      </c>
      <c r="ER250" s="186">
        <v>4.22</v>
      </c>
      <c r="ES250" s="49"/>
      <c r="ET250" s="187"/>
      <c r="EU250" s="152">
        <v>42744</v>
      </c>
      <c r="EV250" s="186">
        <v>4.891</v>
      </c>
      <c r="EW250" s="49"/>
      <c r="EX250" s="186"/>
      <c r="EY250" s="152">
        <v>42744</v>
      </c>
      <c r="EZ250" s="63"/>
      <c r="FA250" s="186"/>
      <c r="FB250" s="187"/>
      <c r="FC250" s="152">
        <v>42744</v>
      </c>
      <c r="FD250" s="186"/>
      <c r="FE250" s="49"/>
      <c r="FF250" s="186"/>
      <c r="FG250" s="152">
        <v>42744</v>
      </c>
      <c r="FH250" s="186"/>
      <c r="FI250" s="186"/>
      <c r="FJ250" s="187"/>
      <c r="FK250" s="152">
        <v>42744</v>
      </c>
      <c r="FL250" s="186"/>
      <c r="FM250" s="49"/>
      <c r="FN250" s="186"/>
      <c r="FO250" s="152">
        <v>42744</v>
      </c>
      <c r="FP250" s="186">
        <v>3.46</v>
      </c>
      <c r="FQ250" s="186"/>
      <c r="FR250" s="187"/>
      <c r="FS250" s="152">
        <v>42744</v>
      </c>
      <c r="FT250" s="186">
        <v>4.234</v>
      </c>
      <c r="FU250" s="186"/>
      <c r="FV250" s="187"/>
      <c r="FW250" s="152">
        <v>42744</v>
      </c>
      <c r="FX250" s="186">
        <v>4.3819999999999997</v>
      </c>
      <c r="FY250" s="186"/>
      <c r="FZ250" s="187"/>
      <c r="GA250" s="152">
        <v>42744</v>
      </c>
      <c r="GB250" s="186">
        <v>4.9589999999999996</v>
      </c>
      <c r="GC250" s="186"/>
      <c r="GD250" s="187"/>
      <c r="GE250" s="152">
        <v>42744</v>
      </c>
      <c r="GF250" s="186"/>
      <c r="GG250" s="49"/>
      <c r="GH250" s="186"/>
      <c r="GI250" s="152">
        <v>42744</v>
      </c>
      <c r="GJ250" s="186"/>
      <c r="GK250" s="186"/>
      <c r="GL250" s="187"/>
      <c r="GM250" s="152">
        <v>42744</v>
      </c>
      <c r="GN250" s="186"/>
      <c r="GO250" s="49"/>
      <c r="GP250" s="186"/>
      <c r="GQ250" s="152">
        <v>42744</v>
      </c>
      <c r="GR250" s="186">
        <v>2.9319999999999999</v>
      </c>
      <c r="GS250" s="49"/>
      <c r="GT250" s="186"/>
      <c r="GU250" s="152">
        <v>42744</v>
      </c>
      <c r="GV250" s="186">
        <v>3.9370000000000003</v>
      </c>
      <c r="GW250" s="49"/>
      <c r="GX250" s="186"/>
      <c r="GY250" s="152">
        <v>42744</v>
      </c>
      <c r="GZ250" s="186">
        <v>4.1929999999999996</v>
      </c>
      <c r="HA250" s="186"/>
      <c r="HB250" s="187"/>
      <c r="HC250" s="152">
        <v>42744</v>
      </c>
      <c r="HD250" s="186">
        <v>4.5</v>
      </c>
      <c r="HE250" s="49"/>
      <c r="HF250" s="186"/>
      <c r="HG250" s="152">
        <v>42744</v>
      </c>
      <c r="HH250" s="186">
        <v>4.62</v>
      </c>
      <c r="HI250" s="49"/>
      <c r="HJ250" s="187"/>
      <c r="HK250" s="152">
        <v>42744</v>
      </c>
      <c r="HL250" s="186">
        <v>5.2119999999999997</v>
      </c>
      <c r="HM250" s="49"/>
      <c r="HN250" s="186"/>
      <c r="HO250" s="152">
        <v>42744</v>
      </c>
      <c r="HP250" s="186"/>
      <c r="HQ250" s="186"/>
      <c r="HR250" s="187"/>
      <c r="HS250" s="152">
        <v>42744</v>
      </c>
      <c r="HT250" s="186">
        <v>2.718</v>
      </c>
      <c r="HU250" s="49"/>
      <c r="HV250" s="187"/>
      <c r="HW250" s="152">
        <v>42744</v>
      </c>
      <c r="HX250" s="186">
        <v>4.5629999999999997</v>
      </c>
      <c r="HY250" s="49"/>
      <c r="HZ250" s="186"/>
      <c r="IA250" s="152">
        <v>42744</v>
      </c>
      <c r="IB250" s="186">
        <v>3.754</v>
      </c>
      <c r="IC250" s="186"/>
      <c r="ID250" s="187"/>
      <c r="IE250" s="152">
        <v>42744</v>
      </c>
      <c r="IF250" s="186">
        <v>4.3730000000000002</v>
      </c>
      <c r="IG250" s="49"/>
      <c r="IH250" s="187"/>
      <c r="II250" s="152">
        <v>42744</v>
      </c>
      <c r="IJ250" s="186">
        <v>4.3710000000000004</v>
      </c>
      <c r="IK250" s="49"/>
    </row>
    <row r="251" spans="2:245" x14ac:dyDescent="0.35">
      <c r="B251" s="187"/>
      <c r="C251" s="152">
        <v>42745</v>
      </c>
      <c r="D251" s="186"/>
      <c r="E251" s="186"/>
      <c r="F251" s="187"/>
      <c r="G251" s="152">
        <v>42745</v>
      </c>
      <c r="H251" s="186"/>
      <c r="I251" s="49"/>
      <c r="J251" s="186"/>
      <c r="K251" s="152">
        <v>42745</v>
      </c>
      <c r="L251" s="186"/>
      <c r="M251" s="49"/>
      <c r="N251" s="187"/>
      <c r="O251" s="152">
        <v>42745</v>
      </c>
      <c r="P251" s="186">
        <v>2.6879999999999997</v>
      </c>
      <c r="Q251" s="49"/>
      <c r="R251" s="186"/>
      <c r="S251" s="152">
        <v>42745</v>
      </c>
      <c r="T251" s="186">
        <v>3.419</v>
      </c>
      <c r="U251" s="186"/>
      <c r="V251" s="187"/>
      <c r="W251" s="152">
        <v>42745</v>
      </c>
      <c r="X251" s="186">
        <v>3.89</v>
      </c>
      <c r="Y251" s="49"/>
      <c r="Z251" s="186"/>
      <c r="AA251" s="152">
        <v>42745</v>
      </c>
      <c r="AB251" s="186">
        <v>4.1959999999999997</v>
      </c>
      <c r="AC251" s="49"/>
      <c r="AD251" s="186"/>
      <c r="AE251" s="152">
        <v>42745</v>
      </c>
      <c r="AF251" s="186"/>
      <c r="AG251" s="186"/>
      <c r="AH251" s="187"/>
      <c r="AI251" s="152">
        <v>42745</v>
      </c>
      <c r="AJ251" s="186"/>
      <c r="AK251" s="49"/>
      <c r="AL251" s="186"/>
      <c r="AM251" s="152">
        <v>42745</v>
      </c>
      <c r="AN251" s="186"/>
      <c r="AO251" s="49"/>
      <c r="AP251" s="186"/>
      <c r="AQ251" s="152">
        <v>42745</v>
      </c>
      <c r="AR251" s="186">
        <v>3.7810000000000001</v>
      </c>
      <c r="AS251" s="49"/>
      <c r="AT251" s="186"/>
      <c r="AU251" s="152">
        <v>42745</v>
      </c>
      <c r="AV251" s="186">
        <v>3.9649999999999999</v>
      </c>
      <c r="AW251" s="186"/>
      <c r="AX251" s="187"/>
      <c r="AY251" s="152">
        <v>42745</v>
      </c>
      <c r="AZ251" s="186">
        <v>4.375</v>
      </c>
      <c r="BA251" s="49"/>
      <c r="BB251" s="187"/>
      <c r="BC251" s="152">
        <v>42745</v>
      </c>
      <c r="BD251" s="186">
        <v>4.7030000000000003</v>
      </c>
      <c r="BE251" s="49"/>
      <c r="BF251" s="187"/>
      <c r="BG251" s="152">
        <v>42745</v>
      </c>
      <c r="BH251" s="186"/>
      <c r="BI251" s="49"/>
      <c r="BJ251" s="186"/>
      <c r="BK251" s="152">
        <v>42745</v>
      </c>
      <c r="BL251" s="186">
        <v>3.5310000000000001</v>
      </c>
      <c r="BM251" s="186"/>
      <c r="BN251" s="187"/>
      <c r="BO251" s="152">
        <v>42745</v>
      </c>
      <c r="BP251" s="186">
        <v>3.8839999999999999</v>
      </c>
      <c r="BQ251" s="49"/>
      <c r="BR251" s="186"/>
      <c r="BS251" s="152">
        <v>42745</v>
      </c>
      <c r="BT251" s="186">
        <v>4.6820000000000004</v>
      </c>
      <c r="BU251" s="49"/>
      <c r="BV251" s="186"/>
      <c r="BW251" s="152">
        <v>42745</v>
      </c>
      <c r="BX251" s="186"/>
      <c r="BY251" s="186"/>
      <c r="BZ251" s="187"/>
      <c r="CA251" s="152">
        <v>42745</v>
      </c>
      <c r="CB251" s="186">
        <v>4.016</v>
      </c>
      <c r="CC251" s="49"/>
      <c r="CD251" s="187"/>
      <c r="CE251" s="152">
        <v>42745</v>
      </c>
      <c r="CF251" s="186">
        <v>4.649</v>
      </c>
      <c r="CG251" s="49"/>
      <c r="CH251" s="186"/>
      <c r="CI251" s="152">
        <v>42745</v>
      </c>
      <c r="CJ251" s="186">
        <v>4.2389999999999999</v>
      </c>
      <c r="CK251" s="186"/>
      <c r="CL251" s="187"/>
      <c r="CM251" s="152">
        <v>42745</v>
      </c>
      <c r="CN251" s="186"/>
      <c r="CO251" s="49"/>
      <c r="CP251" s="186"/>
      <c r="CQ251" s="152">
        <v>42745</v>
      </c>
      <c r="CR251" s="186">
        <v>2.7690000000000001</v>
      </c>
      <c r="CS251" s="186"/>
      <c r="CT251" s="187"/>
      <c r="CU251" s="152">
        <v>42745</v>
      </c>
      <c r="CV251" s="186">
        <v>3.419</v>
      </c>
      <c r="CW251" s="49"/>
      <c r="CX251" s="187"/>
      <c r="CY251" s="152">
        <v>42745</v>
      </c>
      <c r="CZ251" s="186">
        <v>3.7</v>
      </c>
      <c r="DA251" s="49"/>
      <c r="DB251" s="186"/>
      <c r="DC251" s="152">
        <v>42745</v>
      </c>
      <c r="DD251" s="186">
        <v>4.1189999999999998</v>
      </c>
      <c r="DE251" s="186"/>
      <c r="DF251" s="190"/>
      <c r="DG251" s="194">
        <v>42745</v>
      </c>
      <c r="DH251" s="247">
        <v>4.4059999999999997</v>
      </c>
      <c r="DI251" s="191"/>
      <c r="DJ251" s="187"/>
      <c r="DK251" s="152">
        <v>42745</v>
      </c>
      <c r="DL251" s="186"/>
      <c r="DM251" s="49"/>
      <c r="DN251" s="186"/>
      <c r="DO251" s="152">
        <v>42745</v>
      </c>
      <c r="DP251" s="186"/>
      <c r="DQ251" s="186"/>
      <c r="DR251" s="187"/>
      <c r="DS251" s="152">
        <v>42745</v>
      </c>
      <c r="DT251" s="186">
        <v>2.4300000000000002</v>
      </c>
      <c r="DU251" s="49"/>
      <c r="DV251" s="187"/>
      <c r="DW251" s="152">
        <v>42745</v>
      </c>
      <c r="DX251" s="186">
        <v>3.0259999999999998</v>
      </c>
      <c r="DY251" s="49"/>
      <c r="DZ251" s="187"/>
      <c r="EA251" s="152">
        <v>42745</v>
      </c>
      <c r="EB251" s="186">
        <v>3.2629999999999999</v>
      </c>
      <c r="EC251" s="49"/>
      <c r="ED251" s="186"/>
      <c r="EE251" s="152">
        <v>42745</v>
      </c>
      <c r="EF251" s="186">
        <v>3.3860000000000001</v>
      </c>
      <c r="EG251" s="186"/>
      <c r="EH251" s="187"/>
      <c r="EI251" s="152">
        <v>42745</v>
      </c>
      <c r="EJ251" s="186">
        <v>3.5230000000000001</v>
      </c>
      <c r="EK251" s="49"/>
      <c r="EL251" s="187"/>
      <c r="EM251" s="152">
        <v>42745</v>
      </c>
      <c r="EN251" s="186">
        <v>4.0229999999999997</v>
      </c>
      <c r="EO251" s="49"/>
      <c r="EP251" s="187"/>
      <c r="EQ251" s="152">
        <v>42745</v>
      </c>
      <c r="ER251" s="186">
        <v>4.1870000000000003</v>
      </c>
      <c r="ES251" s="49"/>
      <c r="ET251" s="187"/>
      <c r="EU251" s="152">
        <v>42745</v>
      </c>
      <c r="EV251" s="186">
        <v>4.8449999999999998</v>
      </c>
      <c r="EW251" s="49"/>
      <c r="EX251" s="186"/>
      <c r="EY251" s="152">
        <v>42745</v>
      </c>
      <c r="EZ251" s="63"/>
      <c r="FA251" s="186"/>
      <c r="FB251" s="187"/>
      <c r="FC251" s="152">
        <v>42745</v>
      </c>
      <c r="FD251" s="186"/>
      <c r="FE251" s="49"/>
      <c r="FF251" s="186"/>
      <c r="FG251" s="152">
        <v>42745</v>
      </c>
      <c r="FH251" s="186"/>
      <c r="FI251" s="186"/>
      <c r="FJ251" s="187"/>
      <c r="FK251" s="152">
        <v>42745</v>
      </c>
      <c r="FL251" s="186"/>
      <c r="FM251" s="49"/>
      <c r="FN251" s="186"/>
      <c r="FO251" s="152">
        <v>42745</v>
      </c>
      <c r="FP251" s="186">
        <v>3.4409999999999998</v>
      </c>
      <c r="FQ251" s="186"/>
      <c r="FR251" s="187"/>
      <c r="FS251" s="152">
        <v>42745</v>
      </c>
      <c r="FT251" s="186">
        <v>4.2089999999999996</v>
      </c>
      <c r="FU251" s="186"/>
      <c r="FV251" s="187"/>
      <c r="FW251" s="152">
        <v>42745</v>
      </c>
      <c r="FX251" s="186">
        <v>4.3490000000000002</v>
      </c>
      <c r="FY251" s="186"/>
      <c r="FZ251" s="187"/>
      <c r="GA251" s="152">
        <v>42745</v>
      </c>
      <c r="GB251" s="186">
        <v>4.9249999999999998</v>
      </c>
      <c r="GC251" s="186"/>
      <c r="GD251" s="187"/>
      <c r="GE251" s="152">
        <v>42745</v>
      </c>
      <c r="GF251" s="186"/>
      <c r="GG251" s="49"/>
      <c r="GH251" s="186"/>
      <c r="GI251" s="152">
        <v>42745</v>
      </c>
      <c r="GJ251" s="186"/>
      <c r="GK251" s="186"/>
      <c r="GL251" s="187"/>
      <c r="GM251" s="152">
        <v>42745</v>
      </c>
      <c r="GN251" s="186"/>
      <c r="GO251" s="49"/>
      <c r="GP251" s="186"/>
      <c r="GQ251" s="152">
        <v>42745</v>
      </c>
      <c r="GR251" s="186">
        <v>2.9249999999999998</v>
      </c>
      <c r="GS251" s="49"/>
      <c r="GT251" s="186"/>
      <c r="GU251" s="152">
        <v>42745</v>
      </c>
      <c r="GV251" s="186">
        <v>3.919</v>
      </c>
      <c r="GW251" s="49"/>
      <c r="GX251" s="186"/>
      <c r="GY251" s="152">
        <v>42745</v>
      </c>
      <c r="GZ251" s="186">
        <v>4.16</v>
      </c>
      <c r="HA251" s="186"/>
      <c r="HB251" s="187"/>
      <c r="HC251" s="152">
        <v>42745</v>
      </c>
      <c r="HD251" s="186">
        <v>4.4790000000000001</v>
      </c>
      <c r="HE251" s="49"/>
      <c r="HF251" s="186"/>
      <c r="HG251" s="152">
        <v>42745</v>
      </c>
      <c r="HH251" s="186">
        <v>4.585</v>
      </c>
      <c r="HI251" s="49"/>
      <c r="HJ251" s="187"/>
      <c r="HK251" s="152">
        <v>42745</v>
      </c>
      <c r="HL251" s="186">
        <v>5.1710000000000003</v>
      </c>
      <c r="HM251" s="49"/>
      <c r="HN251" s="186"/>
      <c r="HO251" s="152">
        <v>42745</v>
      </c>
      <c r="HP251" s="186"/>
      <c r="HQ251" s="186"/>
      <c r="HR251" s="187"/>
      <c r="HS251" s="152">
        <v>42745</v>
      </c>
      <c r="HT251" s="186">
        <v>2.7090000000000001</v>
      </c>
      <c r="HU251" s="49"/>
      <c r="HV251" s="187"/>
      <c r="HW251" s="152">
        <v>42745</v>
      </c>
      <c r="HX251" s="186">
        <v>4.5309999999999997</v>
      </c>
      <c r="HY251" s="49"/>
      <c r="HZ251" s="186"/>
      <c r="IA251" s="152">
        <v>42745</v>
      </c>
      <c r="IB251" s="186">
        <v>3.758</v>
      </c>
      <c r="IC251" s="186"/>
      <c r="ID251" s="187"/>
      <c r="IE251" s="152">
        <v>42745</v>
      </c>
      <c r="IF251" s="186">
        <v>4.3849999999999998</v>
      </c>
      <c r="IG251" s="49"/>
      <c r="IH251" s="187"/>
      <c r="II251" s="152">
        <v>42745</v>
      </c>
      <c r="IJ251" s="186">
        <v>4.3469999999999995</v>
      </c>
      <c r="IK251" s="49"/>
    </row>
    <row r="252" spans="2:245" x14ac:dyDescent="0.35">
      <c r="B252" s="187"/>
      <c r="C252" s="152">
        <v>42746</v>
      </c>
      <c r="D252" s="186"/>
      <c r="E252" s="186"/>
      <c r="F252" s="187"/>
      <c r="G252" s="152">
        <v>42746</v>
      </c>
      <c r="H252" s="186"/>
      <c r="I252" s="49"/>
      <c r="J252" s="186"/>
      <c r="K252" s="152">
        <v>42746</v>
      </c>
      <c r="L252" s="186"/>
      <c r="M252" s="49"/>
      <c r="N252" s="187"/>
      <c r="O252" s="152">
        <v>42746</v>
      </c>
      <c r="P252" s="186">
        <v>2.7090000000000001</v>
      </c>
      <c r="Q252" s="49"/>
      <c r="R252" s="186"/>
      <c r="S252" s="152">
        <v>42746</v>
      </c>
      <c r="T252" s="186">
        <v>3.4249999999999998</v>
      </c>
      <c r="U252" s="186"/>
      <c r="V252" s="187"/>
      <c r="W252" s="152">
        <v>42746</v>
      </c>
      <c r="X252" s="186">
        <v>3.8780000000000001</v>
      </c>
      <c r="Y252" s="49"/>
      <c r="Z252" s="186"/>
      <c r="AA252" s="152">
        <v>42746</v>
      </c>
      <c r="AB252" s="186">
        <v>4.202</v>
      </c>
      <c r="AC252" s="49"/>
      <c r="AD252" s="186"/>
      <c r="AE252" s="152">
        <v>42746</v>
      </c>
      <c r="AF252" s="186"/>
      <c r="AG252" s="186"/>
      <c r="AH252" s="187"/>
      <c r="AI252" s="152">
        <v>42746</v>
      </c>
      <c r="AJ252" s="186"/>
      <c r="AK252" s="49"/>
      <c r="AL252" s="186"/>
      <c r="AM252" s="152">
        <v>42746</v>
      </c>
      <c r="AN252" s="186"/>
      <c r="AO252" s="49"/>
      <c r="AP252" s="186"/>
      <c r="AQ252" s="152">
        <v>42746</v>
      </c>
      <c r="AR252" s="186">
        <v>3.7869999999999999</v>
      </c>
      <c r="AS252" s="49"/>
      <c r="AT252" s="186"/>
      <c r="AU252" s="152">
        <v>42746</v>
      </c>
      <c r="AV252" s="186">
        <v>3.9750000000000001</v>
      </c>
      <c r="AW252" s="186"/>
      <c r="AX252" s="187"/>
      <c r="AY252" s="152">
        <v>42746</v>
      </c>
      <c r="AZ252" s="186">
        <v>4.3819999999999997</v>
      </c>
      <c r="BA252" s="49"/>
      <c r="BB252" s="187"/>
      <c r="BC252" s="152">
        <v>42746</v>
      </c>
      <c r="BD252" s="186">
        <v>4.7130000000000001</v>
      </c>
      <c r="BE252" s="49"/>
      <c r="BF252" s="187"/>
      <c r="BG252" s="152">
        <v>42746</v>
      </c>
      <c r="BH252" s="186"/>
      <c r="BI252" s="49"/>
      <c r="BJ252" s="186"/>
      <c r="BK252" s="152">
        <v>42746</v>
      </c>
      <c r="BL252" s="186">
        <v>3.5380000000000003</v>
      </c>
      <c r="BM252" s="186"/>
      <c r="BN252" s="187"/>
      <c r="BO252" s="152">
        <v>42746</v>
      </c>
      <c r="BP252" s="186">
        <v>3.8940000000000001</v>
      </c>
      <c r="BQ252" s="49"/>
      <c r="BR252" s="186"/>
      <c r="BS252" s="152">
        <v>42746</v>
      </c>
      <c r="BT252" s="186">
        <v>4.6920000000000002</v>
      </c>
      <c r="BU252" s="49"/>
      <c r="BV252" s="186"/>
      <c r="BW252" s="152">
        <v>42746</v>
      </c>
      <c r="BX252" s="186"/>
      <c r="BY252" s="186"/>
      <c r="BZ252" s="187"/>
      <c r="CA252" s="152">
        <v>42746</v>
      </c>
      <c r="CB252" s="186">
        <v>4.0209999999999999</v>
      </c>
      <c r="CC252" s="49"/>
      <c r="CD252" s="187"/>
      <c r="CE252" s="152">
        <v>42746</v>
      </c>
      <c r="CF252" s="186">
        <v>4.6630000000000003</v>
      </c>
      <c r="CG252" s="49"/>
      <c r="CH252" s="186"/>
      <c r="CI252" s="152">
        <v>42746</v>
      </c>
      <c r="CJ252" s="186">
        <v>4.2590000000000003</v>
      </c>
      <c r="CK252" s="186"/>
      <c r="CL252" s="187"/>
      <c r="CM252" s="152">
        <v>42746</v>
      </c>
      <c r="CN252" s="186"/>
      <c r="CO252" s="49"/>
      <c r="CP252" s="186"/>
      <c r="CQ252" s="152">
        <v>42746</v>
      </c>
      <c r="CR252" s="186">
        <v>2.8890000000000002</v>
      </c>
      <c r="CS252" s="186"/>
      <c r="CT252" s="187"/>
      <c r="CU252" s="152">
        <v>42746</v>
      </c>
      <c r="CV252" s="186">
        <v>3.4660000000000002</v>
      </c>
      <c r="CW252" s="49"/>
      <c r="CX252" s="187"/>
      <c r="CY252" s="152">
        <v>42746</v>
      </c>
      <c r="CZ252" s="186">
        <v>3.7080000000000002</v>
      </c>
      <c r="DA252" s="49"/>
      <c r="DB252" s="186"/>
      <c r="DC252" s="152">
        <v>42746</v>
      </c>
      <c r="DD252" s="186">
        <v>4.1260000000000003</v>
      </c>
      <c r="DE252" s="186"/>
      <c r="DF252" s="190"/>
      <c r="DG252" s="194">
        <v>42746</v>
      </c>
      <c r="DH252" s="247">
        <v>4.4089999999999998</v>
      </c>
      <c r="DI252" s="191"/>
      <c r="DJ252" s="187"/>
      <c r="DK252" s="152">
        <v>42746</v>
      </c>
      <c r="DL252" s="186"/>
      <c r="DM252" s="49"/>
      <c r="DN252" s="186"/>
      <c r="DO252" s="152">
        <v>42746</v>
      </c>
      <c r="DP252" s="186"/>
      <c r="DQ252" s="186"/>
      <c r="DR252" s="187"/>
      <c r="DS252" s="152">
        <v>42746</v>
      </c>
      <c r="DT252" s="186">
        <v>2.6779999999999999</v>
      </c>
      <c r="DU252" s="49"/>
      <c r="DV252" s="187"/>
      <c r="DW252" s="152">
        <v>42746</v>
      </c>
      <c r="DX252" s="186">
        <v>3.0350000000000001</v>
      </c>
      <c r="DY252" s="49"/>
      <c r="DZ252" s="187"/>
      <c r="EA252" s="152">
        <v>42746</v>
      </c>
      <c r="EB252" s="186">
        <v>3.2679999999999998</v>
      </c>
      <c r="EC252" s="49"/>
      <c r="ED252" s="186"/>
      <c r="EE252" s="152">
        <v>42746</v>
      </c>
      <c r="EF252" s="186">
        <v>3.3929999999999998</v>
      </c>
      <c r="EG252" s="186"/>
      <c r="EH252" s="187"/>
      <c r="EI252" s="152">
        <v>42746</v>
      </c>
      <c r="EJ252" s="186">
        <v>3.5300000000000002</v>
      </c>
      <c r="EK252" s="49"/>
      <c r="EL252" s="187"/>
      <c r="EM252" s="152">
        <v>42746</v>
      </c>
      <c r="EN252" s="186">
        <v>4.0309999999999997</v>
      </c>
      <c r="EO252" s="49"/>
      <c r="EP252" s="187"/>
      <c r="EQ252" s="152">
        <v>42746</v>
      </c>
      <c r="ER252" s="186">
        <v>4.1970000000000001</v>
      </c>
      <c r="ES252" s="49"/>
      <c r="ET252" s="187"/>
      <c r="EU252" s="152">
        <v>42746</v>
      </c>
      <c r="EV252" s="186">
        <v>4.8540000000000001</v>
      </c>
      <c r="EW252" s="49"/>
      <c r="EX252" s="186"/>
      <c r="EY252" s="152">
        <v>42746</v>
      </c>
      <c r="EZ252" s="63"/>
      <c r="FA252" s="186"/>
      <c r="FB252" s="187"/>
      <c r="FC252" s="152">
        <v>42746</v>
      </c>
      <c r="FD252" s="186"/>
      <c r="FE252" s="49"/>
      <c r="FF252" s="186"/>
      <c r="FG252" s="152">
        <v>42746</v>
      </c>
      <c r="FH252" s="186"/>
      <c r="FI252" s="186"/>
      <c r="FJ252" s="187"/>
      <c r="FK252" s="152">
        <v>42746</v>
      </c>
      <c r="FL252" s="186"/>
      <c r="FM252" s="49"/>
      <c r="FN252" s="186"/>
      <c r="FO252" s="152">
        <v>42746</v>
      </c>
      <c r="FP252" s="186">
        <v>3.4470000000000001</v>
      </c>
      <c r="FQ252" s="186"/>
      <c r="FR252" s="187"/>
      <c r="FS252" s="152">
        <v>42746</v>
      </c>
      <c r="FT252" s="186">
        <v>4.1890000000000001</v>
      </c>
      <c r="FU252" s="186"/>
      <c r="FV252" s="187"/>
      <c r="FW252" s="152">
        <v>42746</v>
      </c>
      <c r="FX252" s="186">
        <v>4.3609999999999998</v>
      </c>
      <c r="FY252" s="186"/>
      <c r="FZ252" s="187"/>
      <c r="GA252" s="152">
        <v>42746</v>
      </c>
      <c r="GB252" s="186">
        <v>4.9379999999999997</v>
      </c>
      <c r="GC252" s="186"/>
      <c r="GD252" s="187"/>
      <c r="GE252" s="152">
        <v>42746</v>
      </c>
      <c r="GF252" s="186"/>
      <c r="GG252" s="49"/>
      <c r="GH252" s="186"/>
      <c r="GI252" s="152">
        <v>42746</v>
      </c>
      <c r="GJ252" s="186"/>
      <c r="GK252" s="186"/>
      <c r="GL252" s="187"/>
      <c r="GM252" s="152">
        <v>42746</v>
      </c>
      <c r="GN252" s="186"/>
      <c r="GO252" s="49"/>
      <c r="GP252" s="186"/>
      <c r="GQ252" s="152">
        <v>42746</v>
      </c>
      <c r="GR252" s="186">
        <v>2.9449999999999998</v>
      </c>
      <c r="GS252" s="49"/>
      <c r="GT252" s="186"/>
      <c r="GU252" s="152">
        <v>42746</v>
      </c>
      <c r="GV252" s="186">
        <v>3.9239999999999999</v>
      </c>
      <c r="GW252" s="49"/>
      <c r="GX252" s="186"/>
      <c r="GY252" s="152">
        <v>42746</v>
      </c>
      <c r="GZ252" s="186">
        <v>4.1669999999999998</v>
      </c>
      <c r="HA252" s="186"/>
      <c r="HB252" s="187"/>
      <c r="HC252" s="152">
        <v>42746</v>
      </c>
      <c r="HD252" s="186">
        <v>4.4870000000000001</v>
      </c>
      <c r="HE252" s="49"/>
      <c r="HF252" s="186"/>
      <c r="HG252" s="152">
        <v>42746</v>
      </c>
      <c r="HH252" s="186">
        <v>4.5949999999999998</v>
      </c>
      <c r="HI252" s="49"/>
      <c r="HJ252" s="187"/>
      <c r="HK252" s="152">
        <v>42746</v>
      </c>
      <c r="HL252" s="186">
        <v>5.18</v>
      </c>
      <c r="HM252" s="49"/>
      <c r="HN252" s="186"/>
      <c r="HO252" s="152">
        <v>42746</v>
      </c>
      <c r="HP252" s="186"/>
      <c r="HQ252" s="186"/>
      <c r="HR252" s="187"/>
      <c r="HS252" s="152">
        <v>42746</v>
      </c>
      <c r="HT252" s="186">
        <v>2.8120000000000003</v>
      </c>
      <c r="HU252" s="49"/>
      <c r="HV252" s="187"/>
      <c r="HW252" s="152">
        <v>42746</v>
      </c>
      <c r="HX252" s="186">
        <v>4.5389999999999997</v>
      </c>
      <c r="HY252" s="49"/>
      <c r="HZ252" s="186"/>
      <c r="IA252" s="152">
        <v>42746</v>
      </c>
      <c r="IB252" s="186">
        <v>3.7410000000000001</v>
      </c>
      <c r="IC252" s="186"/>
      <c r="ID252" s="187"/>
      <c r="IE252" s="152">
        <v>42746</v>
      </c>
      <c r="IF252" s="186">
        <v>4.359</v>
      </c>
      <c r="IG252" s="49"/>
      <c r="IH252" s="187"/>
      <c r="II252" s="152">
        <v>42746</v>
      </c>
      <c r="IJ252" s="186">
        <v>4.3380000000000001</v>
      </c>
      <c r="IK252" s="49"/>
    </row>
    <row r="253" spans="2:245" x14ac:dyDescent="0.35">
      <c r="B253" s="187"/>
      <c r="C253" s="152">
        <v>42747</v>
      </c>
      <c r="D253" s="186"/>
      <c r="E253" s="186"/>
      <c r="F253" s="187"/>
      <c r="G253" s="152">
        <v>42747</v>
      </c>
      <c r="H253" s="186"/>
      <c r="I253" s="49"/>
      <c r="J253" s="186"/>
      <c r="K253" s="152">
        <v>42747</v>
      </c>
      <c r="L253" s="186"/>
      <c r="M253" s="49"/>
      <c r="N253" s="187"/>
      <c r="O253" s="152">
        <v>42747</v>
      </c>
      <c r="P253" s="186">
        <v>2.6920000000000002</v>
      </c>
      <c r="Q253" s="49"/>
      <c r="R253" s="186"/>
      <c r="S253" s="152">
        <v>42747</v>
      </c>
      <c r="T253" s="186">
        <v>3.3879999999999999</v>
      </c>
      <c r="U253" s="186"/>
      <c r="V253" s="187"/>
      <c r="W253" s="152">
        <v>42747</v>
      </c>
      <c r="X253" s="186">
        <v>3.83</v>
      </c>
      <c r="Y253" s="49"/>
      <c r="Z253" s="186"/>
      <c r="AA253" s="152">
        <v>42747</v>
      </c>
      <c r="AB253" s="186">
        <v>4.1680000000000001</v>
      </c>
      <c r="AC253" s="49"/>
      <c r="AD253" s="186"/>
      <c r="AE253" s="152">
        <v>42747</v>
      </c>
      <c r="AF253" s="186"/>
      <c r="AG253" s="186"/>
      <c r="AH253" s="187"/>
      <c r="AI253" s="152">
        <v>42747</v>
      </c>
      <c r="AJ253" s="186"/>
      <c r="AK253" s="49"/>
      <c r="AL253" s="186"/>
      <c r="AM253" s="152">
        <v>42747</v>
      </c>
      <c r="AN253" s="186"/>
      <c r="AO253" s="49"/>
      <c r="AP253" s="186"/>
      <c r="AQ253" s="152">
        <v>42747</v>
      </c>
      <c r="AR253" s="186">
        <v>3.7509999999999999</v>
      </c>
      <c r="AS253" s="49"/>
      <c r="AT253" s="186"/>
      <c r="AU253" s="152">
        <v>42747</v>
      </c>
      <c r="AV253" s="186">
        <v>3.931</v>
      </c>
      <c r="AW253" s="186"/>
      <c r="AX253" s="187"/>
      <c r="AY253" s="152">
        <v>42747</v>
      </c>
      <c r="AZ253" s="186">
        <v>4.3330000000000002</v>
      </c>
      <c r="BA253" s="49"/>
      <c r="BB253" s="187"/>
      <c r="BC253" s="152">
        <v>42747</v>
      </c>
      <c r="BD253" s="186">
        <v>4.6589999999999998</v>
      </c>
      <c r="BE253" s="49"/>
      <c r="BF253" s="187"/>
      <c r="BG253" s="152">
        <v>42747</v>
      </c>
      <c r="BH253" s="186"/>
      <c r="BI253" s="49"/>
      <c r="BJ253" s="186"/>
      <c r="BK253" s="152">
        <v>42747</v>
      </c>
      <c r="BL253" s="186">
        <v>3.5070000000000001</v>
      </c>
      <c r="BM253" s="186"/>
      <c r="BN253" s="187"/>
      <c r="BO253" s="152">
        <v>42747</v>
      </c>
      <c r="BP253" s="186">
        <v>3.8529999999999998</v>
      </c>
      <c r="BQ253" s="49"/>
      <c r="BR253" s="186"/>
      <c r="BS253" s="152">
        <v>42747</v>
      </c>
      <c r="BT253" s="186">
        <v>4.641</v>
      </c>
      <c r="BU253" s="49"/>
      <c r="BV253" s="186"/>
      <c r="BW253" s="152">
        <v>42747</v>
      </c>
      <c r="BX253" s="186"/>
      <c r="BY253" s="186"/>
      <c r="BZ253" s="187"/>
      <c r="CA253" s="152">
        <v>42747</v>
      </c>
      <c r="CB253" s="186">
        <v>3.9820000000000002</v>
      </c>
      <c r="CC253" s="49"/>
      <c r="CD253" s="187"/>
      <c r="CE253" s="152">
        <v>42747</v>
      </c>
      <c r="CF253" s="186">
        <v>4.6180000000000003</v>
      </c>
      <c r="CG253" s="49"/>
      <c r="CH253" s="186"/>
      <c r="CI253" s="152">
        <v>42747</v>
      </c>
      <c r="CJ253" s="186">
        <v>4.2110000000000003</v>
      </c>
      <c r="CK253" s="186"/>
      <c r="CL253" s="187"/>
      <c r="CM253" s="152">
        <v>42747</v>
      </c>
      <c r="CN253" s="186"/>
      <c r="CO253" s="49"/>
      <c r="CP253" s="186"/>
      <c r="CQ253" s="152">
        <v>42747</v>
      </c>
      <c r="CR253" s="186">
        <v>2.7610000000000001</v>
      </c>
      <c r="CS253" s="186"/>
      <c r="CT253" s="187"/>
      <c r="CU253" s="152">
        <v>42747</v>
      </c>
      <c r="CV253" s="186">
        <v>3.41</v>
      </c>
      <c r="CW253" s="49"/>
      <c r="CX253" s="187"/>
      <c r="CY253" s="152">
        <v>42747</v>
      </c>
      <c r="CZ253" s="186">
        <v>3.67</v>
      </c>
      <c r="DA253" s="49"/>
      <c r="DB253" s="186"/>
      <c r="DC253" s="152">
        <v>42747</v>
      </c>
      <c r="DD253" s="186">
        <v>4.0839999999999996</v>
      </c>
      <c r="DE253" s="186"/>
      <c r="DF253" s="190"/>
      <c r="DG253" s="194">
        <v>42747</v>
      </c>
      <c r="DH253" s="247">
        <v>4.3620000000000001</v>
      </c>
      <c r="DI253" s="191"/>
      <c r="DJ253" s="187"/>
      <c r="DK253" s="152">
        <v>42747</v>
      </c>
      <c r="DL253" s="186"/>
      <c r="DM253" s="49"/>
      <c r="DN253" s="186"/>
      <c r="DO253" s="152">
        <v>42747</v>
      </c>
      <c r="DP253" s="186"/>
      <c r="DQ253" s="186"/>
      <c r="DR253" s="187"/>
      <c r="DS253" s="152">
        <v>42747</v>
      </c>
      <c r="DT253" s="186">
        <v>2.4340000000000002</v>
      </c>
      <c r="DU253" s="49"/>
      <c r="DV253" s="187"/>
      <c r="DW253" s="152">
        <v>42747</v>
      </c>
      <c r="DX253" s="186">
        <v>3.004</v>
      </c>
      <c r="DY253" s="49"/>
      <c r="DZ253" s="187"/>
      <c r="EA253" s="152">
        <v>42747</v>
      </c>
      <c r="EB253" s="186">
        <v>3.24</v>
      </c>
      <c r="EC253" s="49"/>
      <c r="ED253" s="186"/>
      <c r="EE253" s="152">
        <v>42747</v>
      </c>
      <c r="EF253" s="186">
        <v>3.355</v>
      </c>
      <c r="EG253" s="186"/>
      <c r="EH253" s="187"/>
      <c r="EI253" s="152">
        <v>42747</v>
      </c>
      <c r="EJ253" s="186">
        <v>3.4889999999999999</v>
      </c>
      <c r="EK253" s="49"/>
      <c r="EL253" s="187"/>
      <c r="EM253" s="152">
        <v>42747</v>
      </c>
      <c r="EN253" s="186">
        <v>3.9809999999999999</v>
      </c>
      <c r="EO253" s="49"/>
      <c r="EP253" s="187"/>
      <c r="EQ253" s="152">
        <v>42747</v>
      </c>
      <c r="ER253" s="186">
        <v>4.1449999999999996</v>
      </c>
      <c r="ES253" s="49"/>
      <c r="ET253" s="187"/>
      <c r="EU253" s="152">
        <v>42747</v>
      </c>
      <c r="EV253" s="186">
        <v>4.7990000000000004</v>
      </c>
      <c r="EW253" s="49"/>
      <c r="EX253" s="186"/>
      <c r="EY253" s="152">
        <v>42747</v>
      </c>
      <c r="EZ253" s="63"/>
      <c r="FA253" s="186"/>
      <c r="FB253" s="187"/>
      <c r="FC253" s="152">
        <v>42747</v>
      </c>
      <c r="FD253" s="186"/>
      <c r="FE253" s="49"/>
      <c r="FF253" s="186"/>
      <c r="FG253" s="152">
        <v>42747</v>
      </c>
      <c r="FH253" s="186"/>
      <c r="FI253" s="186"/>
      <c r="FJ253" s="187"/>
      <c r="FK253" s="152">
        <v>42747</v>
      </c>
      <c r="FL253" s="186"/>
      <c r="FM253" s="49"/>
      <c r="FN253" s="186"/>
      <c r="FO253" s="152">
        <v>42747</v>
      </c>
      <c r="FP253" s="186">
        <v>3.411</v>
      </c>
      <c r="FQ253" s="186"/>
      <c r="FR253" s="187"/>
      <c r="FS253" s="152">
        <v>42747</v>
      </c>
      <c r="FT253" s="186">
        <v>4.1630000000000003</v>
      </c>
      <c r="FU253" s="186"/>
      <c r="FV253" s="187"/>
      <c r="FW253" s="152">
        <v>42747</v>
      </c>
      <c r="FX253" s="186">
        <v>4.3070000000000004</v>
      </c>
      <c r="FY253" s="186"/>
      <c r="FZ253" s="187"/>
      <c r="GA253" s="152">
        <v>42747</v>
      </c>
      <c r="GB253" s="186">
        <v>4.8780000000000001</v>
      </c>
      <c r="GC253" s="186"/>
      <c r="GD253" s="187"/>
      <c r="GE253" s="152">
        <v>42747</v>
      </c>
      <c r="GF253" s="186"/>
      <c r="GG253" s="49"/>
      <c r="GH253" s="186"/>
      <c r="GI253" s="152">
        <v>42747</v>
      </c>
      <c r="GJ253" s="186"/>
      <c r="GK253" s="186"/>
      <c r="GL253" s="187"/>
      <c r="GM253" s="152">
        <v>42747</v>
      </c>
      <c r="GN253" s="186"/>
      <c r="GO253" s="49"/>
      <c r="GP253" s="186"/>
      <c r="GQ253" s="152">
        <v>42747</v>
      </c>
      <c r="GR253" s="186">
        <v>2.9279999999999999</v>
      </c>
      <c r="GS253" s="49"/>
      <c r="GT253" s="186"/>
      <c r="GU253" s="152">
        <v>42747</v>
      </c>
      <c r="GV253" s="186">
        <v>3.8860000000000001</v>
      </c>
      <c r="GW253" s="49"/>
      <c r="GX253" s="186"/>
      <c r="GY253" s="152">
        <v>42747</v>
      </c>
      <c r="GZ253" s="186">
        <v>4.1079999999999997</v>
      </c>
      <c r="HA253" s="186"/>
      <c r="HB253" s="187"/>
      <c r="HC253" s="152">
        <v>42747</v>
      </c>
      <c r="HD253" s="186">
        <v>4.4359999999999999</v>
      </c>
      <c r="HE253" s="49"/>
      <c r="HF253" s="186"/>
      <c r="HG253" s="152">
        <v>42747</v>
      </c>
      <c r="HH253" s="186">
        <v>4.5389999999999997</v>
      </c>
      <c r="HI253" s="49"/>
      <c r="HJ253" s="187"/>
      <c r="HK253" s="152">
        <v>42747</v>
      </c>
      <c r="HL253" s="186">
        <v>5.12</v>
      </c>
      <c r="HM253" s="49"/>
      <c r="HN253" s="186"/>
      <c r="HO253" s="152">
        <v>42747</v>
      </c>
      <c r="HP253" s="186"/>
      <c r="HQ253" s="186"/>
      <c r="HR253" s="187"/>
      <c r="HS253" s="152">
        <v>42747</v>
      </c>
      <c r="HT253" s="186">
        <v>2.7029999999999998</v>
      </c>
      <c r="HU253" s="49"/>
      <c r="HV253" s="187"/>
      <c r="HW253" s="152">
        <v>42747</v>
      </c>
      <c r="HX253" s="186">
        <v>4.5110000000000001</v>
      </c>
      <c r="HY253" s="49"/>
      <c r="HZ253" s="186"/>
      <c r="IA253" s="152">
        <v>42747</v>
      </c>
      <c r="IB253" s="186">
        <v>3.7039999999999997</v>
      </c>
      <c r="IC253" s="186"/>
      <c r="ID253" s="187"/>
      <c r="IE253" s="152">
        <v>42747</v>
      </c>
      <c r="IF253" s="186">
        <v>4.3090000000000002</v>
      </c>
      <c r="IG253" s="49"/>
      <c r="IH253" s="187"/>
      <c r="II253" s="152">
        <v>42747</v>
      </c>
      <c r="IJ253" s="186">
        <v>4.26</v>
      </c>
      <c r="IK253" s="49"/>
    </row>
    <row r="254" spans="2:245" x14ac:dyDescent="0.35">
      <c r="B254" s="187"/>
      <c r="C254" s="152">
        <v>42748</v>
      </c>
      <c r="D254" s="186"/>
      <c r="E254" s="186"/>
      <c r="F254" s="187"/>
      <c r="G254" s="152">
        <v>42748</v>
      </c>
      <c r="H254" s="186"/>
      <c r="I254" s="49"/>
      <c r="J254" s="186"/>
      <c r="K254" s="152">
        <v>42748</v>
      </c>
      <c r="L254" s="186"/>
      <c r="M254" s="49"/>
      <c r="N254" s="187"/>
      <c r="O254" s="152">
        <v>42748</v>
      </c>
      <c r="P254" s="186">
        <v>2.6790000000000003</v>
      </c>
      <c r="Q254" s="49"/>
      <c r="R254" s="186"/>
      <c r="S254" s="152">
        <v>42748</v>
      </c>
      <c r="T254" s="186">
        <v>3.423</v>
      </c>
      <c r="U254" s="186"/>
      <c r="V254" s="187"/>
      <c r="W254" s="152">
        <v>42748</v>
      </c>
      <c r="X254" s="186">
        <v>3.8689999999999998</v>
      </c>
      <c r="Y254" s="49"/>
      <c r="Z254" s="186"/>
      <c r="AA254" s="152">
        <v>42748</v>
      </c>
      <c r="AB254" s="186">
        <v>4.2060000000000004</v>
      </c>
      <c r="AC254" s="49"/>
      <c r="AD254" s="186"/>
      <c r="AE254" s="152">
        <v>42748</v>
      </c>
      <c r="AF254" s="186"/>
      <c r="AG254" s="186"/>
      <c r="AH254" s="187"/>
      <c r="AI254" s="152">
        <v>42748</v>
      </c>
      <c r="AJ254" s="186"/>
      <c r="AK254" s="49"/>
      <c r="AL254" s="186"/>
      <c r="AM254" s="152">
        <v>42748</v>
      </c>
      <c r="AN254" s="186"/>
      <c r="AO254" s="49"/>
      <c r="AP254" s="186"/>
      <c r="AQ254" s="152">
        <v>42748</v>
      </c>
      <c r="AR254" s="186">
        <v>3.7850000000000001</v>
      </c>
      <c r="AS254" s="49"/>
      <c r="AT254" s="186"/>
      <c r="AU254" s="152">
        <v>42748</v>
      </c>
      <c r="AV254" s="186">
        <v>3.9649999999999999</v>
      </c>
      <c r="AW254" s="186"/>
      <c r="AX254" s="187"/>
      <c r="AY254" s="152">
        <v>42748</v>
      </c>
      <c r="AZ254" s="186">
        <v>4.3719999999999999</v>
      </c>
      <c r="BA254" s="49"/>
      <c r="BB254" s="187"/>
      <c r="BC254" s="152">
        <v>42748</v>
      </c>
      <c r="BD254" s="186">
        <v>4.6989999999999998</v>
      </c>
      <c r="BE254" s="49"/>
      <c r="BF254" s="187"/>
      <c r="BG254" s="152">
        <v>42748</v>
      </c>
      <c r="BH254" s="186"/>
      <c r="BI254" s="49"/>
      <c r="BJ254" s="186"/>
      <c r="BK254" s="152">
        <v>42748</v>
      </c>
      <c r="BL254" s="186">
        <v>3.5380000000000003</v>
      </c>
      <c r="BM254" s="186"/>
      <c r="BN254" s="187"/>
      <c r="BO254" s="152">
        <v>42748</v>
      </c>
      <c r="BP254" s="186">
        <v>3.8860000000000001</v>
      </c>
      <c r="BQ254" s="49"/>
      <c r="BR254" s="186"/>
      <c r="BS254" s="152">
        <v>42748</v>
      </c>
      <c r="BT254" s="186">
        <v>4.6769999999999996</v>
      </c>
      <c r="BU254" s="49"/>
      <c r="BV254" s="186"/>
      <c r="BW254" s="152">
        <v>42748</v>
      </c>
      <c r="BX254" s="186"/>
      <c r="BY254" s="186"/>
      <c r="BZ254" s="187"/>
      <c r="CA254" s="152">
        <v>42748</v>
      </c>
      <c r="CB254" s="186">
        <v>4.0170000000000003</v>
      </c>
      <c r="CC254" s="49"/>
      <c r="CD254" s="187"/>
      <c r="CE254" s="152">
        <v>42748</v>
      </c>
      <c r="CF254" s="186">
        <v>4.6719999999999997</v>
      </c>
      <c r="CG254" s="49"/>
      <c r="CH254" s="186"/>
      <c r="CI254" s="152">
        <v>42748</v>
      </c>
      <c r="CJ254" s="186">
        <v>4.2489999999999997</v>
      </c>
      <c r="CK254" s="186"/>
      <c r="CL254" s="187"/>
      <c r="CM254" s="152">
        <v>42748</v>
      </c>
      <c r="CN254" s="186"/>
      <c r="CO254" s="49"/>
      <c r="CP254" s="186"/>
      <c r="CQ254" s="152">
        <v>42748</v>
      </c>
      <c r="CR254" s="186">
        <v>2.7160000000000002</v>
      </c>
      <c r="CS254" s="186"/>
      <c r="CT254" s="187"/>
      <c r="CU254" s="152">
        <v>42748</v>
      </c>
      <c r="CV254" s="186">
        <v>3.4129999999999998</v>
      </c>
      <c r="CW254" s="49"/>
      <c r="CX254" s="187"/>
      <c r="CY254" s="152">
        <v>42748</v>
      </c>
      <c r="CZ254" s="186">
        <v>3.6970000000000001</v>
      </c>
      <c r="DA254" s="49"/>
      <c r="DB254" s="186"/>
      <c r="DC254" s="152">
        <v>42748</v>
      </c>
      <c r="DD254" s="186">
        <v>4.1210000000000004</v>
      </c>
      <c r="DE254" s="186"/>
      <c r="DF254" s="190"/>
      <c r="DG254" s="194">
        <v>42748</v>
      </c>
      <c r="DH254" s="247">
        <v>4.3680000000000003</v>
      </c>
      <c r="DI254" s="191"/>
      <c r="DJ254" s="187"/>
      <c r="DK254" s="152">
        <v>42748</v>
      </c>
      <c r="DL254" s="186"/>
      <c r="DM254" s="49"/>
      <c r="DN254" s="186"/>
      <c r="DO254" s="152">
        <v>42748</v>
      </c>
      <c r="DP254" s="186"/>
      <c r="DQ254" s="186"/>
      <c r="DR254" s="187"/>
      <c r="DS254" s="152">
        <v>42748</v>
      </c>
      <c r="DT254" s="186">
        <v>2.3279999999999998</v>
      </c>
      <c r="DU254" s="49"/>
      <c r="DV254" s="187"/>
      <c r="DW254" s="152">
        <v>42748</v>
      </c>
      <c r="DX254" s="186">
        <v>3.0249999999999999</v>
      </c>
      <c r="DY254" s="49"/>
      <c r="DZ254" s="187"/>
      <c r="EA254" s="152">
        <v>42748</v>
      </c>
      <c r="EB254" s="186">
        <v>3.2770000000000001</v>
      </c>
      <c r="EC254" s="49"/>
      <c r="ED254" s="186"/>
      <c r="EE254" s="152">
        <v>42748</v>
      </c>
      <c r="EF254" s="186">
        <v>3.3890000000000002</v>
      </c>
      <c r="EG254" s="186"/>
      <c r="EH254" s="187"/>
      <c r="EI254" s="152">
        <v>42748</v>
      </c>
      <c r="EJ254" s="186">
        <v>3.528</v>
      </c>
      <c r="EK254" s="49"/>
      <c r="EL254" s="187"/>
      <c r="EM254" s="152">
        <v>42748</v>
      </c>
      <c r="EN254" s="186">
        <v>4.0220000000000002</v>
      </c>
      <c r="EO254" s="49"/>
      <c r="EP254" s="187"/>
      <c r="EQ254" s="152">
        <v>42748</v>
      </c>
      <c r="ER254" s="186">
        <v>4.1859999999999999</v>
      </c>
      <c r="ES254" s="49"/>
      <c r="ET254" s="187"/>
      <c r="EU254" s="152">
        <v>42748</v>
      </c>
      <c r="EV254" s="186">
        <v>4.8449999999999998</v>
      </c>
      <c r="EW254" s="49"/>
      <c r="EX254" s="186"/>
      <c r="EY254" s="152">
        <v>42748</v>
      </c>
      <c r="EZ254" s="63"/>
      <c r="FA254" s="186"/>
      <c r="FB254" s="187"/>
      <c r="FC254" s="152">
        <v>42748</v>
      </c>
      <c r="FD254" s="186"/>
      <c r="FE254" s="49"/>
      <c r="FF254" s="186"/>
      <c r="FG254" s="152">
        <v>42748</v>
      </c>
      <c r="FH254" s="186"/>
      <c r="FI254" s="186"/>
      <c r="FJ254" s="187"/>
      <c r="FK254" s="152">
        <v>42748</v>
      </c>
      <c r="FL254" s="186"/>
      <c r="FM254" s="49"/>
      <c r="FN254" s="186"/>
      <c r="FO254" s="152">
        <v>42748</v>
      </c>
      <c r="FP254" s="186">
        <v>3.4430000000000001</v>
      </c>
      <c r="FQ254" s="186"/>
      <c r="FR254" s="187"/>
      <c r="FS254" s="152">
        <v>42748</v>
      </c>
      <c r="FT254" s="186">
        <v>4.2030000000000003</v>
      </c>
      <c r="FU254" s="186"/>
      <c r="FV254" s="187"/>
      <c r="FW254" s="152">
        <v>42748</v>
      </c>
      <c r="FX254" s="186">
        <v>4.3469999999999995</v>
      </c>
      <c r="FY254" s="186"/>
      <c r="FZ254" s="187"/>
      <c r="GA254" s="152">
        <v>42748</v>
      </c>
      <c r="GB254" s="186">
        <v>4.923</v>
      </c>
      <c r="GC254" s="186"/>
      <c r="GD254" s="187"/>
      <c r="GE254" s="152">
        <v>42748</v>
      </c>
      <c r="GF254" s="186"/>
      <c r="GG254" s="49"/>
      <c r="GH254" s="186"/>
      <c r="GI254" s="152">
        <v>42748</v>
      </c>
      <c r="GJ254" s="186"/>
      <c r="GK254" s="186"/>
      <c r="GL254" s="187"/>
      <c r="GM254" s="152">
        <v>42748</v>
      </c>
      <c r="GN254" s="186"/>
      <c r="GO254" s="49"/>
      <c r="GP254" s="186"/>
      <c r="GQ254" s="152">
        <v>42748</v>
      </c>
      <c r="GR254" s="186">
        <v>2.923</v>
      </c>
      <c r="GS254" s="49"/>
      <c r="GT254" s="186"/>
      <c r="GU254" s="152">
        <v>42748</v>
      </c>
      <c r="GV254" s="186">
        <v>3.9260000000000002</v>
      </c>
      <c r="GW254" s="49"/>
      <c r="GX254" s="186"/>
      <c r="GY254" s="152">
        <v>42748</v>
      </c>
      <c r="GZ254" s="186">
        <v>4.1479999999999997</v>
      </c>
      <c r="HA254" s="186"/>
      <c r="HB254" s="187"/>
      <c r="HC254" s="152">
        <v>42748</v>
      </c>
      <c r="HD254" s="186">
        <v>4.4779999999999998</v>
      </c>
      <c r="HE254" s="49"/>
      <c r="HF254" s="186"/>
      <c r="HG254" s="152">
        <v>42748</v>
      </c>
      <c r="HH254" s="186">
        <v>4.5819999999999999</v>
      </c>
      <c r="HI254" s="49"/>
      <c r="HJ254" s="187"/>
      <c r="HK254" s="152">
        <v>42748</v>
      </c>
      <c r="HL254" s="186">
        <v>5.1680000000000001</v>
      </c>
      <c r="HM254" s="49"/>
      <c r="HN254" s="186"/>
      <c r="HO254" s="152">
        <v>42748</v>
      </c>
      <c r="HP254" s="186"/>
      <c r="HQ254" s="186"/>
      <c r="HR254" s="187"/>
      <c r="HS254" s="152">
        <v>42748</v>
      </c>
      <c r="HT254" s="186">
        <v>2.65</v>
      </c>
      <c r="HU254" s="49"/>
      <c r="HV254" s="187"/>
      <c r="HW254" s="152">
        <v>42748</v>
      </c>
      <c r="HX254" s="186">
        <v>4.5490000000000004</v>
      </c>
      <c r="HY254" s="49"/>
      <c r="HZ254" s="186"/>
      <c r="IA254" s="152">
        <v>42748</v>
      </c>
      <c r="IB254" s="186">
        <v>3.7389999999999999</v>
      </c>
      <c r="IC254" s="186"/>
      <c r="ID254" s="187"/>
      <c r="IE254" s="152">
        <v>42748</v>
      </c>
      <c r="IF254" s="186">
        <v>4.3479999999999999</v>
      </c>
      <c r="IG254" s="49"/>
      <c r="IH254" s="187"/>
      <c r="II254" s="152">
        <v>42748</v>
      </c>
      <c r="IJ254" s="186">
        <v>4.3070000000000004</v>
      </c>
      <c r="IK254" s="49"/>
    </row>
    <row r="255" spans="2:245" x14ac:dyDescent="0.35">
      <c r="B255" s="187"/>
      <c r="C255" s="152">
        <v>42751</v>
      </c>
      <c r="D255" s="186"/>
      <c r="E255" s="186"/>
      <c r="F255" s="187"/>
      <c r="G255" s="152">
        <v>42751</v>
      </c>
      <c r="H255" s="186"/>
      <c r="I255" s="49"/>
      <c r="J255" s="186"/>
      <c r="K255" s="152">
        <v>42751</v>
      </c>
      <c r="L255" s="186"/>
      <c r="M255" s="49"/>
      <c r="N255" s="187"/>
      <c r="O255" s="152">
        <v>42751</v>
      </c>
      <c r="P255" s="186">
        <v>2.6819999999999999</v>
      </c>
      <c r="Q255" s="49"/>
      <c r="R255" s="186"/>
      <c r="S255" s="152">
        <v>42751</v>
      </c>
      <c r="T255" s="186">
        <v>3.4129999999999998</v>
      </c>
      <c r="U255" s="186"/>
      <c r="V255" s="187"/>
      <c r="W255" s="152">
        <v>42751</v>
      </c>
      <c r="X255" s="186">
        <v>3.8609999999999998</v>
      </c>
      <c r="Y255" s="49"/>
      <c r="Z255" s="186"/>
      <c r="AA255" s="152">
        <v>42751</v>
      </c>
      <c r="AB255" s="186">
        <v>4.1989999999999998</v>
      </c>
      <c r="AC255" s="49"/>
      <c r="AD255" s="186"/>
      <c r="AE255" s="152">
        <v>42751</v>
      </c>
      <c r="AF255" s="186"/>
      <c r="AG255" s="186"/>
      <c r="AH255" s="187"/>
      <c r="AI255" s="152">
        <v>42751</v>
      </c>
      <c r="AJ255" s="186"/>
      <c r="AK255" s="49"/>
      <c r="AL255" s="186"/>
      <c r="AM255" s="152">
        <v>42751</v>
      </c>
      <c r="AN255" s="186"/>
      <c r="AO255" s="49"/>
      <c r="AP255" s="186"/>
      <c r="AQ255" s="152">
        <v>42751</v>
      </c>
      <c r="AR255" s="186">
        <v>3.7749999999999999</v>
      </c>
      <c r="AS255" s="49"/>
      <c r="AT255" s="186"/>
      <c r="AU255" s="152">
        <v>42751</v>
      </c>
      <c r="AV255" s="186">
        <v>3.9580000000000002</v>
      </c>
      <c r="AW255" s="186"/>
      <c r="AX255" s="187"/>
      <c r="AY255" s="152">
        <v>42751</v>
      </c>
      <c r="AZ255" s="186">
        <v>4.3639999999999999</v>
      </c>
      <c r="BA255" s="49"/>
      <c r="BB255" s="187"/>
      <c r="BC255" s="152">
        <v>42751</v>
      </c>
      <c r="BD255" s="186">
        <v>4.6909999999999998</v>
      </c>
      <c r="BE255" s="49"/>
      <c r="BF255" s="187"/>
      <c r="BG255" s="152">
        <v>42751</v>
      </c>
      <c r="BH255" s="186"/>
      <c r="BI255" s="49"/>
      <c r="BJ255" s="186"/>
      <c r="BK255" s="152">
        <v>42751</v>
      </c>
      <c r="BL255" s="186">
        <v>3.528</v>
      </c>
      <c r="BM255" s="186"/>
      <c r="BN255" s="187"/>
      <c r="BO255" s="152">
        <v>42751</v>
      </c>
      <c r="BP255" s="186">
        <v>3.879</v>
      </c>
      <c r="BQ255" s="49"/>
      <c r="BR255" s="186"/>
      <c r="BS255" s="152">
        <v>42751</v>
      </c>
      <c r="BT255" s="186">
        <v>4.67</v>
      </c>
      <c r="BU255" s="49"/>
      <c r="BV255" s="186"/>
      <c r="BW255" s="152">
        <v>42751</v>
      </c>
      <c r="BX255" s="186"/>
      <c r="BY255" s="186"/>
      <c r="BZ255" s="187"/>
      <c r="CA255" s="152">
        <v>42751</v>
      </c>
      <c r="CB255" s="186">
        <v>4.0069999999999997</v>
      </c>
      <c r="CC255" s="49"/>
      <c r="CD255" s="187"/>
      <c r="CE255" s="152">
        <v>42751</v>
      </c>
      <c r="CF255" s="186">
        <v>4.6399999999999997</v>
      </c>
      <c r="CG255" s="49"/>
      <c r="CH255" s="186"/>
      <c r="CI255" s="152">
        <v>42751</v>
      </c>
      <c r="CJ255" s="186">
        <v>4.2409999999999997</v>
      </c>
      <c r="CK255" s="186"/>
      <c r="CL255" s="187"/>
      <c r="CM255" s="152">
        <v>42751</v>
      </c>
      <c r="CN255" s="186"/>
      <c r="CO255" s="49"/>
      <c r="CP255" s="186"/>
      <c r="CQ255" s="152">
        <v>42751</v>
      </c>
      <c r="CR255" s="186">
        <v>2.7890000000000001</v>
      </c>
      <c r="CS255" s="186"/>
      <c r="CT255" s="187"/>
      <c r="CU255" s="152">
        <v>42751</v>
      </c>
      <c r="CV255" s="186">
        <v>3.44</v>
      </c>
      <c r="CW255" s="49"/>
      <c r="CX255" s="187"/>
      <c r="CY255" s="152">
        <v>42751</v>
      </c>
      <c r="CZ255" s="186">
        <v>3.6710000000000003</v>
      </c>
      <c r="DA255" s="49"/>
      <c r="DB255" s="186"/>
      <c r="DC255" s="152">
        <v>42751</v>
      </c>
      <c r="DD255" s="186">
        <v>4.1130000000000004</v>
      </c>
      <c r="DE255" s="186"/>
      <c r="DF255" s="190"/>
      <c r="DG255" s="194">
        <v>42751</v>
      </c>
      <c r="DH255" s="247">
        <v>4.3929999999999998</v>
      </c>
      <c r="DI255" s="191"/>
      <c r="DJ255" s="187"/>
      <c r="DK255" s="152">
        <v>42751</v>
      </c>
      <c r="DL255" s="186"/>
      <c r="DM255" s="49"/>
      <c r="DN255" s="186"/>
      <c r="DO255" s="152">
        <v>42751</v>
      </c>
      <c r="DP255" s="186"/>
      <c r="DQ255" s="186"/>
      <c r="DR255" s="187"/>
      <c r="DS255" s="152">
        <v>42751</v>
      </c>
      <c r="DT255" s="186">
        <v>2.431</v>
      </c>
      <c r="DU255" s="49"/>
      <c r="DV255" s="187"/>
      <c r="DW255" s="152">
        <v>42751</v>
      </c>
      <c r="DX255" s="186">
        <v>3.0179999999999998</v>
      </c>
      <c r="DY255" s="49"/>
      <c r="DZ255" s="187"/>
      <c r="EA255" s="152">
        <v>42751</v>
      </c>
      <c r="EB255" s="186">
        <v>3.2679999999999998</v>
      </c>
      <c r="EC255" s="49"/>
      <c r="ED255" s="186"/>
      <c r="EE255" s="152">
        <v>42751</v>
      </c>
      <c r="EF255" s="186">
        <v>3.379</v>
      </c>
      <c r="EG255" s="186"/>
      <c r="EH255" s="187"/>
      <c r="EI255" s="152">
        <v>42751</v>
      </c>
      <c r="EJ255" s="186">
        <v>3.5169999999999999</v>
      </c>
      <c r="EK255" s="49"/>
      <c r="EL255" s="187"/>
      <c r="EM255" s="152">
        <v>42751</v>
      </c>
      <c r="EN255" s="186">
        <v>4.0119999999999996</v>
      </c>
      <c r="EO255" s="49"/>
      <c r="EP255" s="187"/>
      <c r="EQ255" s="152">
        <v>42751</v>
      </c>
      <c r="ER255" s="186">
        <v>4.1760000000000002</v>
      </c>
      <c r="ES255" s="49"/>
      <c r="ET255" s="187"/>
      <c r="EU255" s="152">
        <v>42751</v>
      </c>
      <c r="EV255" s="186">
        <v>4.83</v>
      </c>
      <c r="EW255" s="49"/>
      <c r="EX255" s="186"/>
      <c r="EY255" s="152">
        <v>42751</v>
      </c>
      <c r="EZ255" s="63"/>
      <c r="FA255" s="186"/>
      <c r="FB255" s="187"/>
      <c r="FC255" s="152">
        <v>42751</v>
      </c>
      <c r="FD255" s="186"/>
      <c r="FE255" s="49"/>
      <c r="FF255" s="186"/>
      <c r="FG255" s="152">
        <v>42751</v>
      </c>
      <c r="FH255" s="186"/>
      <c r="FI255" s="186"/>
      <c r="FJ255" s="187"/>
      <c r="FK255" s="152">
        <v>42751</v>
      </c>
      <c r="FL255" s="186"/>
      <c r="FM255" s="49"/>
      <c r="FN255" s="186"/>
      <c r="FO255" s="152">
        <v>42751</v>
      </c>
      <c r="FP255" s="186">
        <v>3.4359999999999999</v>
      </c>
      <c r="FQ255" s="186"/>
      <c r="FR255" s="187"/>
      <c r="FS255" s="152">
        <v>42751</v>
      </c>
      <c r="FT255" s="186">
        <v>4.1959999999999997</v>
      </c>
      <c r="FU255" s="186"/>
      <c r="FV255" s="187"/>
      <c r="FW255" s="152">
        <v>42751</v>
      </c>
      <c r="FX255" s="186">
        <v>4.3499999999999996</v>
      </c>
      <c r="FY255" s="186"/>
      <c r="FZ255" s="187"/>
      <c r="GA255" s="152">
        <v>42751</v>
      </c>
      <c r="GB255" s="186">
        <v>4.9130000000000003</v>
      </c>
      <c r="GC255" s="186"/>
      <c r="GD255" s="187"/>
      <c r="GE255" s="152">
        <v>42751</v>
      </c>
      <c r="GF255" s="186"/>
      <c r="GG255" s="49"/>
      <c r="GH255" s="186"/>
      <c r="GI255" s="152">
        <v>42751</v>
      </c>
      <c r="GJ255" s="186"/>
      <c r="GK255" s="186"/>
      <c r="GL255" s="187"/>
      <c r="GM255" s="152">
        <v>42751</v>
      </c>
      <c r="GN255" s="186"/>
      <c r="GO255" s="49"/>
      <c r="GP255" s="186"/>
      <c r="GQ255" s="152">
        <v>42751</v>
      </c>
      <c r="GR255" s="186">
        <v>2.919</v>
      </c>
      <c r="GS255" s="49"/>
      <c r="GT255" s="186"/>
      <c r="GU255" s="152">
        <v>42751</v>
      </c>
      <c r="GV255" s="186">
        <v>3.9130000000000003</v>
      </c>
      <c r="GW255" s="49"/>
      <c r="GX255" s="186"/>
      <c r="GY255" s="152">
        <v>42751</v>
      </c>
      <c r="GZ255" s="186">
        <v>4.1639999999999997</v>
      </c>
      <c r="HA255" s="186"/>
      <c r="HB255" s="187"/>
      <c r="HC255" s="152">
        <v>42751</v>
      </c>
      <c r="HD255" s="186">
        <v>4.468</v>
      </c>
      <c r="HE255" s="49"/>
      <c r="HF255" s="186"/>
      <c r="HG255" s="152">
        <v>42751</v>
      </c>
      <c r="HH255" s="186">
        <v>4.5709999999999997</v>
      </c>
      <c r="HI255" s="49"/>
      <c r="HJ255" s="187"/>
      <c r="HK255" s="152">
        <v>42751</v>
      </c>
      <c r="HL255" s="186">
        <v>5.1580000000000004</v>
      </c>
      <c r="HM255" s="49"/>
      <c r="HN255" s="186"/>
      <c r="HO255" s="152">
        <v>42751</v>
      </c>
      <c r="HP255" s="186"/>
      <c r="HQ255" s="186"/>
      <c r="HR255" s="187"/>
      <c r="HS255" s="152">
        <v>42751</v>
      </c>
      <c r="HT255" s="186">
        <v>2.706</v>
      </c>
      <c r="HU255" s="49"/>
      <c r="HV255" s="187"/>
      <c r="HW255" s="152">
        <v>42751</v>
      </c>
      <c r="HX255" s="186">
        <v>4.5449999999999999</v>
      </c>
      <c r="HY255" s="49"/>
      <c r="HZ255" s="186"/>
      <c r="IA255" s="152">
        <v>42751</v>
      </c>
      <c r="IB255" s="186">
        <v>3.7290000000000001</v>
      </c>
      <c r="IC255" s="186"/>
      <c r="ID255" s="187"/>
      <c r="IE255" s="152">
        <v>42751</v>
      </c>
      <c r="IF255" s="186">
        <v>4.3410000000000002</v>
      </c>
      <c r="IG255" s="49"/>
      <c r="IH255" s="187"/>
      <c r="II255" s="152">
        <v>42751</v>
      </c>
      <c r="IJ255" s="186">
        <v>4.3220000000000001</v>
      </c>
      <c r="IK255" s="49"/>
    </row>
    <row r="256" spans="2:245" x14ac:dyDescent="0.35">
      <c r="B256" s="187"/>
      <c r="C256" s="152">
        <v>42752</v>
      </c>
      <c r="D256" s="186"/>
      <c r="E256" s="186"/>
      <c r="F256" s="187"/>
      <c r="G256" s="152">
        <v>42752</v>
      </c>
      <c r="H256" s="186"/>
      <c r="I256" s="49"/>
      <c r="J256" s="186"/>
      <c r="K256" s="152">
        <v>42752</v>
      </c>
      <c r="L256" s="186"/>
      <c r="M256" s="49"/>
      <c r="N256" s="187"/>
      <c r="O256" s="152">
        <v>42752</v>
      </c>
      <c r="P256" s="186">
        <v>2.69</v>
      </c>
      <c r="Q256" s="49"/>
      <c r="R256" s="186"/>
      <c r="S256" s="152">
        <v>42752</v>
      </c>
      <c r="T256" s="186">
        <v>3.4079999999999999</v>
      </c>
      <c r="U256" s="186"/>
      <c r="V256" s="187"/>
      <c r="W256" s="152">
        <v>42752</v>
      </c>
      <c r="X256" s="186">
        <v>3.8559999999999999</v>
      </c>
      <c r="Y256" s="49"/>
      <c r="Z256" s="186"/>
      <c r="AA256" s="152">
        <v>42752</v>
      </c>
      <c r="AB256" s="186">
        <v>4.1920000000000002</v>
      </c>
      <c r="AC256" s="49"/>
      <c r="AD256" s="186"/>
      <c r="AE256" s="152">
        <v>42752</v>
      </c>
      <c r="AF256" s="186"/>
      <c r="AG256" s="186"/>
      <c r="AH256" s="187"/>
      <c r="AI256" s="152">
        <v>42752</v>
      </c>
      <c r="AJ256" s="186"/>
      <c r="AK256" s="49"/>
      <c r="AL256" s="186"/>
      <c r="AM256" s="152">
        <v>42752</v>
      </c>
      <c r="AN256" s="186"/>
      <c r="AO256" s="49"/>
      <c r="AP256" s="186"/>
      <c r="AQ256" s="152">
        <v>42752</v>
      </c>
      <c r="AR256" s="186">
        <v>3.7690000000000001</v>
      </c>
      <c r="AS256" s="49"/>
      <c r="AT256" s="186"/>
      <c r="AU256" s="152">
        <v>42752</v>
      </c>
      <c r="AV256" s="186">
        <v>3.9529999999999998</v>
      </c>
      <c r="AW256" s="186"/>
      <c r="AX256" s="187"/>
      <c r="AY256" s="152">
        <v>42752</v>
      </c>
      <c r="AZ256" s="186">
        <v>4.3570000000000002</v>
      </c>
      <c r="BA256" s="49"/>
      <c r="BB256" s="187"/>
      <c r="BC256" s="152">
        <v>42752</v>
      </c>
      <c r="BD256" s="186">
        <v>4.6840000000000002</v>
      </c>
      <c r="BE256" s="49"/>
      <c r="BF256" s="187"/>
      <c r="BG256" s="152">
        <v>42752</v>
      </c>
      <c r="BH256" s="186"/>
      <c r="BI256" s="49"/>
      <c r="BJ256" s="186"/>
      <c r="BK256" s="152">
        <v>42752</v>
      </c>
      <c r="BL256" s="186">
        <v>3.5220000000000002</v>
      </c>
      <c r="BM256" s="186"/>
      <c r="BN256" s="187"/>
      <c r="BO256" s="152">
        <v>42752</v>
      </c>
      <c r="BP256" s="186">
        <v>3.8740000000000001</v>
      </c>
      <c r="BQ256" s="49"/>
      <c r="BR256" s="186"/>
      <c r="BS256" s="152">
        <v>42752</v>
      </c>
      <c r="BT256" s="186">
        <v>4.6630000000000003</v>
      </c>
      <c r="BU256" s="49"/>
      <c r="BV256" s="186"/>
      <c r="BW256" s="152">
        <v>42752</v>
      </c>
      <c r="BX256" s="186"/>
      <c r="BY256" s="186"/>
      <c r="BZ256" s="187"/>
      <c r="CA256" s="152">
        <v>42752</v>
      </c>
      <c r="CB256" s="186">
        <v>4.0019999999999998</v>
      </c>
      <c r="CC256" s="49"/>
      <c r="CD256" s="187"/>
      <c r="CE256" s="152">
        <v>42752</v>
      </c>
      <c r="CF256" s="186">
        <v>4.633</v>
      </c>
      <c r="CG256" s="49"/>
      <c r="CH256" s="186"/>
      <c r="CI256" s="152">
        <v>42752</v>
      </c>
      <c r="CJ256" s="186">
        <v>4.2370000000000001</v>
      </c>
      <c r="CK256" s="186"/>
      <c r="CL256" s="187"/>
      <c r="CM256" s="152">
        <v>42752</v>
      </c>
      <c r="CN256" s="186"/>
      <c r="CO256" s="49"/>
      <c r="CP256" s="186"/>
      <c r="CQ256" s="152">
        <v>42752</v>
      </c>
      <c r="CR256" s="186">
        <v>2.7709999999999999</v>
      </c>
      <c r="CS256" s="186"/>
      <c r="CT256" s="187"/>
      <c r="CU256" s="152">
        <v>42752</v>
      </c>
      <c r="CV256" s="186">
        <v>3.4119999999999999</v>
      </c>
      <c r="CW256" s="49"/>
      <c r="CX256" s="187"/>
      <c r="CY256" s="152">
        <v>42752</v>
      </c>
      <c r="CZ256" s="186">
        <v>3.665</v>
      </c>
      <c r="DA256" s="49"/>
      <c r="DB256" s="186"/>
      <c r="DC256" s="152">
        <v>42752</v>
      </c>
      <c r="DD256" s="186">
        <v>4.1079999999999997</v>
      </c>
      <c r="DE256" s="186"/>
      <c r="DF256" s="190"/>
      <c r="DG256" s="194">
        <v>42752</v>
      </c>
      <c r="DH256" s="247">
        <v>4.3739999999999997</v>
      </c>
      <c r="DI256" s="191"/>
      <c r="DJ256" s="187"/>
      <c r="DK256" s="152">
        <v>42752</v>
      </c>
      <c r="DL256" s="186"/>
      <c r="DM256" s="49"/>
      <c r="DN256" s="186"/>
      <c r="DO256" s="152">
        <v>42752</v>
      </c>
      <c r="DP256" s="186"/>
      <c r="DQ256" s="186"/>
      <c r="DR256" s="187"/>
      <c r="DS256" s="152">
        <v>42752</v>
      </c>
      <c r="DT256" s="186">
        <v>2.4430000000000001</v>
      </c>
      <c r="DU256" s="49"/>
      <c r="DV256" s="187"/>
      <c r="DW256" s="152">
        <v>42752</v>
      </c>
      <c r="DX256" s="186">
        <v>3.016</v>
      </c>
      <c r="DY256" s="49"/>
      <c r="DZ256" s="187"/>
      <c r="EA256" s="152">
        <v>42752</v>
      </c>
      <c r="EB256" s="186">
        <v>3.262</v>
      </c>
      <c r="EC256" s="49"/>
      <c r="ED256" s="186"/>
      <c r="EE256" s="152">
        <v>42752</v>
      </c>
      <c r="EF256" s="186">
        <v>3.3740000000000001</v>
      </c>
      <c r="EG256" s="186"/>
      <c r="EH256" s="187"/>
      <c r="EI256" s="152">
        <v>42752</v>
      </c>
      <c r="EJ256" s="186">
        <v>3.512</v>
      </c>
      <c r="EK256" s="49"/>
      <c r="EL256" s="187"/>
      <c r="EM256" s="152">
        <v>42752</v>
      </c>
      <c r="EN256" s="186">
        <v>4.0049999999999999</v>
      </c>
      <c r="EO256" s="49"/>
      <c r="EP256" s="187"/>
      <c r="EQ256" s="152">
        <v>42752</v>
      </c>
      <c r="ER256" s="186">
        <v>4.1689999999999996</v>
      </c>
      <c r="ES256" s="49"/>
      <c r="ET256" s="187"/>
      <c r="EU256" s="152">
        <v>42752</v>
      </c>
      <c r="EV256" s="186">
        <v>4.8220000000000001</v>
      </c>
      <c r="EW256" s="49"/>
      <c r="EX256" s="186"/>
      <c r="EY256" s="152">
        <v>42752</v>
      </c>
      <c r="EZ256" s="63"/>
      <c r="FA256" s="186"/>
      <c r="FB256" s="187"/>
      <c r="FC256" s="152">
        <v>42752</v>
      </c>
      <c r="FD256" s="186"/>
      <c r="FE256" s="49"/>
      <c r="FF256" s="186"/>
      <c r="FG256" s="152">
        <v>42752</v>
      </c>
      <c r="FH256" s="186"/>
      <c r="FI256" s="186"/>
      <c r="FJ256" s="187"/>
      <c r="FK256" s="152">
        <v>42752</v>
      </c>
      <c r="FL256" s="186"/>
      <c r="FM256" s="49"/>
      <c r="FN256" s="186"/>
      <c r="FO256" s="152">
        <v>42752</v>
      </c>
      <c r="FP256" s="186">
        <v>3.4289999999999998</v>
      </c>
      <c r="FQ256" s="186"/>
      <c r="FR256" s="187"/>
      <c r="FS256" s="152">
        <v>42752</v>
      </c>
      <c r="FT256" s="186">
        <v>4.1879999999999997</v>
      </c>
      <c r="FU256" s="186"/>
      <c r="FV256" s="187"/>
      <c r="FW256" s="152">
        <v>42752</v>
      </c>
      <c r="FX256" s="186">
        <v>4.343</v>
      </c>
      <c r="FY256" s="186"/>
      <c r="FZ256" s="187"/>
      <c r="GA256" s="152">
        <v>42752</v>
      </c>
      <c r="GB256" s="186">
        <v>4.9039999999999999</v>
      </c>
      <c r="GC256" s="186"/>
      <c r="GD256" s="187"/>
      <c r="GE256" s="152">
        <v>42752</v>
      </c>
      <c r="GF256" s="186"/>
      <c r="GG256" s="49"/>
      <c r="GH256" s="186"/>
      <c r="GI256" s="152">
        <v>42752</v>
      </c>
      <c r="GJ256" s="186"/>
      <c r="GK256" s="186"/>
      <c r="GL256" s="187"/>
      <c r="GM256" s="152">
        <v>42752</v>
      </c>
      <c r="GN256" s="186"/>
      <c r="GO256" s="49"/>
      <c r="GP256" s="186"/>
      <c r="GQ256" s="152">
        <v>42752</v>
      </c>
      <c r="GR256" s="186">
        <v>2.927</v>
      </c>
      <c r="GS256" s="49"/>
      <c r="GT256" s="186"/>
      <c r="GU256" s="152">
        <v>42752</v>
      </c>
      <c r="GV256" s="186">
        <v>3.9079999999999999</v>
      </c>
      <c r="GW256" s="49"/>
      <c r="GX256" s="186"/>
      <c r="GY256" s="152">
        <v>42752</v>
      </c>
      <c r="GZ256" s="186">
        <v>4.1550000000000002</v>
      </c>
      <c r="HA256" s="186"/>
      <c r="HB256" s="187"/>
      <c r="HC256" s="152">
        <v>42752</v>
      </c>
      <c r="HD256" s="186">
        <v>4.46</v>
      </c>
      <c r="HE256" s="49"/>
      <c r="HF256" s="186"/>
      <c r="HG256" s="152">
        <v>42752</v>
      </c>
      <c r="HH256" s="186">
        <v>4.5640000000000001</v>
      </c>
      <c r="HI256" s="49"/>
      <c r="HJ256" s="187"/>
      <c r="HK256" s="152">
        <v>42752</v>
      </c>
      <c r="HL256" s="186">
        <v>5.149</v>
      </c>
      <c r="HM256" s="49"/>
      <c r="HN256" s="186"/>
      <c r="HO256" s="152">
        <v>42752</v>
      </c>
      <c r="HP256" s="186"/>
      <c r="HQ256" s="186"/>
      <c r="HR256" s="187"/>
      <c r="HS256" s="152">
        <v>42752</v>
      </c>
      <c r="HT256" s="186">
        <v>2.7170000000000001</v>
      </c>
      <c r="HU256" s="49"/>
      <c r="HV256" s="187"/>
      <c r="HW256" s="152">
        <v>42752</v>
      </c>
      <c r="HX256" s="186">
        <v>4.5380000000000003</v>
      </c>
      <c r="HY256" s="49"/>
      <c r="HZ256" s="186"/>
      <c r="IA256" s="152">
        <v>42752</v>
      </c>
      <c r="IB256" s="186">
        <v>3.718</v>
      </c>
      <c r="IC256" s="186"/>
      <c r="ID256" s="187"/>
      <c r="IE256" s="152">
        <v>42752</v>
      </c>
      <c r="IF256" s="186">
        <v>4.335</v>
      </c>
      <c r="IG256" s="49"/>
      <c r="IH256" s="187"/>
      <c r="II256" s="152">
        <v>42752</v>
      </c>
      <c r="IJ256" s="186">
        <v>4.3179999999999996</v>
      </c>
      <c r="IK256" s="49"/>
    </row>
    <row r="257" spans="2:245" x14ac:dyDescent="0.35">
      <c r="B257" s="187"/>
      <c r="C257" s="152">
        <v>42753</v>
      </c>
      <c r="D257" s="186"/>
      <c r="E257" s="186"/>
      <c r="F257" s="187"/>
      <c r="G257" s="152">
        <v>42753</v>
      </c>
      <c r="H257" s="186"/>
      <c r="I257" s="49"/>
      <c r="J257" s="186"/>
      <c r="K257" s="152">
        <v>42753</v>
      </c>
      <c r="L257" s="186"/>
      <c r="M257" s="49"/>
      <c r="N257" s="187"/>
      <c r="O257" s="152">
        <v>42753</v>
      </c>
      <c r="P257" s="186">
        <v>2.718</v>
      </c>
      <c r="Q257" s="49"/>
      <c r="R257" s="186"/>
      <c r="S257" s="152">
        <v>42753</v>
      </c>
      <c r="T257" s="186">
        <v>3.452</v>
      </c>
      <c r="U257" s="186"/>
      <c r="V257" s="187"/>
      <c r="W257" s="152">
        <v>42753</v>
      </c>
      <c r="X257" s="186">
        <v>3.907</v>
      </c>
      <c r="Y257" s="49"/>
      <c r="Z257" s="186"/>
      <c r="AA257" s="152">
        <v>42753</v>
      </c>
      <c r="AB257" s="186">
        <v>4.2519999999999998</v>
      </c>
      <c r="AC257" s="49"/>
      <c r="AD257" s="186"/>
      <c r="AE257" s="152">
        <v>42753</v>
      </c>
      <c r="AF257" s="186"/>
      <c r="AG257" s="186"/>
      <c r="AH257" s="187"/>
      <c r="AI257" s="152">
        <v>42753</v>
      </c>
      <c r="AJ257" s="186"/>
      <c r="AK257" s="49"/>
      <c r="AL257" s="186"/>
      <c r="AM257" s="152">
        <v>42753</v>
      </c>
      <c r="AN257" s="186"/>
      <c r="AO257" s="49"/>
      <c r="AP257" s="186"/>
      <c r="AQ257" s="152">
        <v>42753</v>
      </c>
      <c r="AR257" s="186">
        <v>3.8140000000000001</v>
      </c>
      <c r="AS257" s="49"/>
      <c r="AT257" s="186"/>
      <c r="AU257" s="152">
        <v>42753</v>
      </c>
      <c r="AV257" s="186">
        <v>4.0010000000000003</v>
      </c>
      <c r="AW257" s="186"/>
      <c r="AX257" s="187"/>
      <c r="AY257" s="152">
        <v>42753</v>
      </c>
      <c r="AZ257" s="186">
        <v>4.4139999999999997</v>
      </c>
      <c r="BA257" s="49"/>
      <c r="BB257" s="187"/>
      <c r="BC257" s="152">
        <v>42753</v>
      </c>
      <c r="BD257" s="186">
        <v>4.7439999999999998</v>
      </c>
      <c r="BE257" s="49"/>
      <c r="BF257" s="187"/>
      <c r="BG257" s="152">
        <v>42753</v>
      </c>
      <c r="BH257" s="186"/>
      <c r="BI257" s="49"/>
      <c r="BJ257" s="186"/>
      <c r="BK257" s="152">
        <v>42753</v>
      </c>
      <c r="BL257" s="186">
        <v>3.5640000000000001</v>
      </c>
      <c r="BM257" s="186"/>
      <c r="BN257" s="187"/>
      <c r="BO257" s="152">
        <v>42753</v>
      </c>
      <c r="BP257" s="186">
        <v>3.919</v>
      </c>
      <c r="BQ257" s="49"/>
      <c r="BR257" s="186"/>
      <c r="BS257" s="152">
        <v>42753</v>
      </c>
      <c r="BT257" s="186">
        <v>4.7249999999999996</v>
      </c>
      <c r="BU257" s="49"/>
      <c r="BV257" s="186"/>
      <c r="BW257" s="152">
        <v>42753</v>
      </c>
      <c r="BX257" s="186"/>
      <c r="BY257" s="186"/>
      <c r="BZ257" s="187"/>
      <c r="CA257" s="152">
        <v>42753</v>
      </c>
      <c r="CB257" s="186">
        <v>4.048</v>
      </c>
      <c r="CC257" s="49"/>
      <c r="CD257" s="187"/>
      <c r="CE257" s="152">
        <v>42753</v>
      </c>
      <c r="CF257" s="186">
        <v>4.6929999999999996</v>
      </c>
      <c r="CG257" s="49"/>
      <c r="CH257" s="186"/>
      <c r="CI257" s="152">
        <v>42753</v>
      </c>
      <c r="CJ257" s="186">
        <v>4.2859999999999996</v>
      </c>
      <c r="CK257" s="186"/>
      <c r="CL257" s="187"/>
      <c r="CM257" s="152">
        <v>42753</v>
      </c>
      <c r="CN257" s="186"/>
      <c r="CO257" s="49"/>
      <c r="CP257" s="186"/>
      <c r="CQ257" s="152">
        <v>42753</v>
      </c>
      <c r="CR257" s="186">
        <v>2.722</v>
      </c>
      <c r="CS257" s="186"/>
      <c r="CT257" s="187"/>
      <c r="CU257" s="152">
        <v>42753</v>
      </c>
      <c r="CV257" s="186">
        <v>3.4390000000000001</v>
      </c>
      <c r="CW257" s="49"/>
      <c r="CX257" s="187"/>
      <c r="CY257" s="152">
        <v>42753</v>
      </c>
      <c r="CZ257" s="186">
        <v>3.71</v>
      </c>
      <c r="DA257" s="49"/>
      <c r="DB257" s="186"/>
      <c r="DC257" s="152">
        <v>42753</v>
      </c>
      <c r="DD257" s="186">
        <v>4.1529999999999996</v>
      </c>
      <c r="DE257" s="186"/>
      <c r="DF257" s="190"/>
      <c r="DG257" s="194">
        <v>42753</v>
      </c>
      <c r="DH257" s="247">
        <v>4.43</v>
      </c>
      <c r="DI257" s="191"/>
      <c r="DJ257" s="187"/>
      <c r="DK257" s="152">
        <v>42753</v>
      </c>
      <c r="DL257" s="186"/>
      <c r="DM257" s="49"/>
      <c r="DN257" s="186"/>
      <c r="DO257" s="152">
        <v>42753</v>
      </c>
      <c r="DP257" s="186"/>
      <c r="DQ257" s="186"/>
      <c r="DR257" s="187"/>
      <c r="DS257" s="152">
        <v>42753</v>
      </c>
      <c r="DT257" s="186">
        <v>2.7650000000000001</v>
      </c>
      <c r="DU257" s="49"/>
      <c r="DV257" s="187"/>
      <c r="DW257" s="152">
        <v>42753</v>
      </c>
      <c r="DX257" s="186">
        <v>3.0590000000000002</v>
      </c>
      <c r="DY257" s="49"/>
      <c r="DZ257" s="187"/>
      <c r="EA257" s="152">
        <v>42753</v>
      </c>
      <c r="EB257" s="186">
        <v>3.3069999999999999</v>
      </c>
      <c r="EC257" s="49"/>
      <c r="ED257" s="186"/>
      <c r="EE257" s="152">
        <v>42753</v>
      </c>
      <c r="EF257" s="186">
        <v>3.4180000000000001</v>
      </c>
      <c r="EG257" s="186"/>
      <c r="EH257" s="187"/>
      <c r="EI257" s="152">
        <v>42753</v>
      </c>
      <c r="EJ257" s="186">
        <v>3.56</v>
      </c>
      <c r="EK257" s="49"/>
      <c r="EL257" s="187"/>
      <c r="EM257" s="152">
        <v>42753</v>
      </c>
      <c r="EN257" s="186">
        <v>4.0629999999999997</v>
      </c>
      <c r="EO257" s="49"/>
      <c r="EP257" s="187"/>
      <c r="EQ257" s="152">
        <v>42753</v>
      </c>
      <c r="ER257" s="186">
        <v>4.2300000000000004</v>
      </c>
      <c r="ES257" s="49"/>
      <c r="ET257" s="187"/>
      <c r="EU257" s="152">
        <v>42753</v>
      </c>
      <c r="EV257" s="186">
        <v>4.9009999999999998</v>
      </c>
      <c r="EW257" s="49"/>
      <c r="EX257" s="186"/>
      <c r="EY257" s="152">
        <v>42753</v>
      </c>
      <c r="EZ257" s="63"/>
      <c r="FA257" s="186"/>
      <c r="FB257" s="187"/>
      <c r="FC257" s="152">
        <v>42753</v>
      </c>
      <c r="FD257" s="186"/>
      <c r="FE257" s="49"/>
      <c r="FF257" s="186"/>
      <c r="FG257" s="152">
        <v>42753</v>
      </c>
      <c r="FH257" s="186"/>
      <c r="FI257" s="186"/>
      <c r="FJ257" s="187"/>
      <c r="FK257" s="152">
        <v>42753</v>
      </c>
      <c r="FL257" s="186"/>
      <c r="FM257" s="49"/>
      <c r="FN257" s="186"/>
      <c r="FO257" s="152">
        <v>42753</v>
      </c>
      <c r="FP257" s="186">
        <v>3.4750000000000001</v>
      </c>
      <c r="FQ257" s="186"/>
      <c r="FR257" s="187"/>
      <c r="FS257" s="152">
        <v>42753</v>
      </c>
      <c r="FT257" s="186">
        <v>4.2190000000000003</v>
      </c>
      <c r="FU257" s="186"/>
      <c r="FV257" s="187"/>
      <c r="FW257" s="152">
        <v>42753</v>
      </c>
      <c r="FX257" s="186">
        <v>4.4030000000000005</v>
      </c>
      <c r="FY257" s="186"/>
      <c r="FZ257" s="187"/>
      <c r="GA257" s="152">
        <v>42753</v>
      </c>
      <c r="GB257" s="186">
        <v>4.9870000000000001</v>
      </c>
      <c r="GC257" s="186"/>
      <c r="GD257" s="187"/>
      <c r="GE257" s="152">
        <v>42753</v>
      </c>
      <c r="GF257" s="186"/>
      <c r="GG257" s="49"/>
      <c r="GH257" s="186"/>
      <c r="GI257" s="152">
        <v>42753</v>
      </c>
      <c r="GJ257" s="186"/>
      <c r="GK257" s="186"/>
      <c r="GL257" s="187"/>
      <c r="GM257" s="152">
        <v>42753</v>
      </c>
      <c r="GN257" s="186"/>
      <c r="GO257" s="49"/>
      <c r="GP257" s="186"/>
      <c r="GQ257" s="152">
        <v>42753</v>
      </c>
      <c r="GR257" s="186">
        <v>2.95</v>
      </c>
      <c r="GS257" s="49"/>
      <c r="GT257" s="186"/>
      <c r="GU257" s="152">
        <v>42753</v>
      </c>
      <c r="GV257" s="186">
        <v>3.9529999999999998</v>
      </c>
      <c r="GW257" s="49"/>
      <c r="GX257" s="186"/>
      <c r="GY257" s="152">
        <v>42753</v>
      </c>
      <c r="GZ257" s="186">
        <v>4.2169999999999996</v>
      </c>
      <c r="HA257" s="186"/>
      <c r="HB257" s="187"/>
      <c r="HC257" s="152">
        <v>42753</v>
      </c>
      <c r="HD257" s="186">
        <v>4.5179999999999998</v>
      </c>
      <c r="HE257" s="49"/>
      <c r="HF257" s="186"/>
      <c r="HG257" s="152">
        <v>42753</v>
      </c>
      <c r="HH257" s="186">
        <v>4.6260000000000003</v>
      </c>
      <c r="HI257" s="49"/>
      <c r="HJ257" s="187"/>
      <c r="HK257" s="152">
        <v>42753</v>
      </c>
      <c r="HL257" s="186">
        <v>5.2160000000000002</v>
      </c>
      <c r="HM257" s="49"/>
      <c r="HN257" s="186"/>
      <c r="HO257" s="152">
        <v>42753</v>
      </c>
      <c r="HP257" s="186"/>
      <c r="HQ257" s="186"/>
      <c r="HR257" s="187"/>
      <c r="HS257" s="152">
        <v>42753</v>
      </c>
      <c r="HT257" s="186">
        <v>2.7330000000000001</v>
      </c>
      <c r="HU257" s="49"/>
      <c r="HV257" s="187"/>
      <c r="HW257" s="152">
        <v>42753</v>
      </c>
      <c r="HX257" s="186">
        <v>4.5960000000000001</v>
      </c>
      <c r="HY257" s="49"/>
      <c r="HZ257" s="186"/>
      <c r="IA257" s="152">
        <v>42753</v>
      </c>
      <c r="IB257" s="186">
        <v>3.7629999999999999</v>
      </c>
      <c r="IC257" s="186"/>
      <c r="ID257" s="187"/>
      <c r="IE257" s="152">
        <v>42753</v>
      </c>
      <c r="IF257" s="186">
        <v>4.3879999999999999</v>
      </c>
      <c r="IG257" s="49"/>
      <c r="IH257" s="187"/>
      <c r="II257" s="152">
        <v>42753</v>
      </c>
      <c r="IJ257" s="186">
        <v>4.367</v>
      </c>
      <c r="IK257" s="49"/>
    </row>
    <row r="258" spans="2:245" x14ac:dyDescent="0.35">
      <c r="B258" s="187"/>
      <c r="C258" s="152">
        <v>42754</v>
      </c>
      <c r="D258" s="186"/>
      <c r="E258" s="186"/>
      <c r="F258" s="187"/>
      <c r="G258" s="152">
        <v>42754</v>
      </c>
      <c r="H258" s="186"/>
      <c r="I258" s="49"/>
      <c r="J258" s="186"/>
      <c r="K258" s="152">
        <v>42754</v>
      </c>
      <c r="L258" s="186"/>
      <c r="M258" s="49"/>
      <c r="N258" s="187"/>
      <c r="O258" s="152">
        <v>42754</v>
      </c>
      <c r="P258" s="186">
        <v>2.6989999999999998</v>
      </c>
      <c r="Q258" s="49"/>
      <c r="R258" s="186"/>
      <c r="S258" s="152">
        <v>42754</v>
      </c>
      <c r="T258" s="186">
        <v>3.4660000000000002</v>
      </c>
      <c r="U258" s="186"/>
      <c r="V258" s="187"/>
      <c r="W258" s="152">
        <v>42754</v>
      </c>
      <c r="X258" s="186">
        <v>3.9260000000000002</v>
      </c>
      <c r="Y258" s="49"/>
      <c r="Z258" s="186"/>
      <c r="AA258" s="152">
        <v>42754</v>
      </c>
      <c r="AB258" s="186">
        <v>4.2729999999999997</v>
      </c>
      <c r="AC258" s="49"/>
      <c r="AD258" s="186"/>
      <c r="AE258" s="152">
        <v>42754</v>
      </c>
      <c r="AF258" s="186"/>
      <c r="AG258" s="186"/>
      <c r="AH258" s="187"/>
      <c r="AI258" s="152">
        <v>42754</v>
      </c>
      <c r="AJ258" s="186"/>
      <c r="AK258" s="49"/>
      <c r="AL258" s="186"/>
      <c r="AM258" s="152">
        <v>42754</v>
      </c>
      <c r="AN258" s="186"/>
      <c r="AO258" s="49"/>
      <c r="AP258" s="186"/>
      <c r="AQ258" s="152">
        <v>42754</v>
      </c>
      <c r="AR258" s="186">
        <v>3.8260000000000001</v>
      </c>
      <c r="AS258" s="49"/>
      <c r="AT258" s="186"/>
      <c r="AU258" s="152">
        <v>42754</v>
      </c>
      <c r="AV258" s="186">
        <v>4.0149999999999997</v>
      </c>
      <c r="AW258" s="186"/>
      <c r="AX258" s="187"/>
      <c r="AY258" s="152">
        <v>42754</v>
      </c>
      <c r="AZ258" s="186">
        <v>4.4379999999999997</v>
      </c>
      <c r="BA258" s="49"/>
      <c r="BB258" s="187"/>
      <c r="BC258" s="152">
        <v>42754</v>
      </c>
      <c r="BD258" s="186">
        <v>4.7690000000000001</v>
      </c>
      <c r="BE258" s="49"/>
      <c r="BF258" s="187"/>
      <c r="BG258" s="152">
        <v>42754</v>
      </c>
      <c r="BH258" s="186"/>
      <c r="BI258" s="49"/>
      <c r="BJ258" s="186"/>
      <c r="BK258" s="152">
        <v>42754</v>
      </c>
      <c r="BL258" s="186">
        <v>3.5739999999999998</v>
      </c>
      <c r="BM258" s="186"/>
      <c r="BN258" s="187"/>
      <c r="BO258" s="152">
        <v>42754</v>
      </c>
      <c r="BP258" s="186">
        <v>3.9319999999999999</v>
      </c>
      <c r="BQ258" s="49"/>
      <c r="BR258" s="186"/>
      <c r="BS258" s="152">
        <v>42754</v>
      </c>
      <c r="BT258" s="186">
        <v>4.7469999999999999</v>
      </c>
      <c r="BU258" s="49"/>
      <c r="BV258" s="186"/>
      <c r="BW258" s="152">
        <v>42754</v>
      </c>
      <c r="BX258" s="186"/>
      <c r="BY258" s="186"/>
      <c r="BZ258" s="187"/>
      <c r="CA258" s="152">
        <v>42754</v>
      </c>
      <c r="CB258" s="186">
        <v>4.0629999999999997</v>
      </c>
      <c r="CC258" s="49"/>
      <c r="CD258" s="187"/>
      <c r="CE258" s="152">
        <v>42754</v>
      </c>
      <c r="CF258" s="186">
        <v>4.718</v>
      </c>
      <c r="CG258" s="49"/>
      <c r="CH258" s="186"/>
      <c r="CI258" s="152">
        <v>42754</v>
      </c>
      <c r="CJ258" s="186">
        <v>4.3079999999999998</v>
      </c>
      <c r="CK258" s="186"/>
      <c r="CL258" s="187"/>
      <c r="CM258" s="152">
        <v>42754</v>
      </c>
      <c r="CN258" s="186"/>
      <c r="CO258" s="49"/>
      <c r="CP258" s="186"/>
      <c r="CQ258" s="152">
        <v>42754</v>
      </c>
      <c r="CR258" s="186">
        <v>2.5680000000000001</v>
      </c>
      <c r="CS258" s="186"/>
      <c r="CT258" s="187"/>
      <c r="CU258" s="152">
        <v>42754</v>
      </c>
      <c r="CV258" s="186">
        <v>3.4350000000000001</v>
      </c>
      <c r="CW258" s="49"/>
      <c r="CX258" s="187"/>
      <c r="CY258" s="152">
        <v>42754</v>
      </c>
      <c r="CZ258" s="186">
        <v>3.7199999999999998</v>
      </c>
      <c r="DA258" s="49"/>
      <c r="DB258" s="186"/>
      <c r="DC258" s="152">
        <v>42754</v>
      </c>
      <c r="DD258" s="186">
        <v>4.1689999999999996</v>
      </c>
      <c r="DE258" s="186"/>
      <c r="DF258" s="190"/>
      <c r="DG258" s="194">
        <v>42754</v>
      </c>
      <c r="DH258" s="247">
        <v>4.4459999999999997</v>
      </c>
      <c r="DI258" s="191"/>
      <c r="DJ258" s="187"/>
      <c r="DK258" s="152">
        <v>42754</v>
      </c>
      <c r="DL258" s="186"/>
      <c r="DM258" s="49"/>
      <c r="DN258" s="186"/>
      <c r="DO258" s="152">
        <v>42754</v>
      </c>
      <c r="DP258" s="186"/>
      <c r="DQ258" s="186"/>
      <c r="DR258" s="187"/>
      <c r="DS258" s="152">
        <v>42754</v>
      </c>
      <c r="DT258" s="186">
        <v>2.448</v>
      </c>
      <c r="DU258" s="49"/>
      <c r="DV258" s="187"/>
      <c r="DW258" s="152">
        <v>42754</v>
      </c>
      <c r="DX258" s="186">
        <v>3.0609999999999999</v>
      </c>
      <c r="DY258" s="49"/>
      <c r="DZ258" s="187"/>
      <c r="EA258" s="152">
        <v>42754</v>
      </c>
      <c r="EB258" s="186">
        <v>3.319</v>
      </c>
      <c r="EC258" s="49"/>
      <c r="ED258" s="186"/>
      <c r="EE258" s="152">
        <v>42754</v>
      </c>
      <c r="EF258" s="186">
        <v>3.4319999999999999</v>
      </c>
      <c r="EG258" s="186"/>
      <c r="EH258" s="187"/>
      <c r="EI258" s="152">
        <v>42754</v>
      </c>
      <c r="EJ258" s="186">
        <v>3.5750000000000002</v>
      </c>
      <c r="EK258" s="49"/>
      <c r="EL258" s="187"/>
      <c r="EM258" s="152">
        <v>42754</v>
      </c>
      <c r="EN258" s="186">
        <v>4.0860000000000003</v>
      </c>
      <c r="EO258" s="49"/>
      <c r="EP258" s="187"/>
      <c r="EQ258" s="152">
        <v>42754</v>
      </c>
      <c r="ER258" s="186">
        <v>4.2530000000000001</v>
      </c>
      <c r="ES258" s="49"/>
      <c r="ET258" s="187"/>
      <c r="EU258" s="152">
        <v>42754</v>
      </c>
      <c r="EV258" s="186">
        <v>4.9190000000000005</v>
      </c>
      <c r="EW258" s="49"/>
      <c r="EX258" s="186"/>
      <c r="EY258" s="152">
        <v>42754</v>
      </c>
      <c r="EZ258" s="63"/>
      <c r="FA258" s="186"/>
      <c r="FB258" s="187"/>
      <c r="FC258" s="152">
        <v>42754</v>
      </c>
      <c r="FD258" s="186"/>
      <c r="FE258" s="49"/>
      <c r="FF258" s="186"/>
      <c r="FG258" s="152">
        <v>42754</v>
      </c>
      <c r="FH258" s="186"/>
      <c r="FI258" s="186"/>
      <c r="FJ258" s="187"/>
      <c r="FK258" s="152">
        <v>42754</v>
      </c>
      <c r="FL258" s="186"/>
      <c r="FM258" s="49"/>
      <c r="FN258" s="186"/>
      <c r="FO258" s="152">
        <v>42754</v>
      </c>
      <c r="FP258" s="186">
        <v>3.4870000000000001</v>
      </c>
      <c r="FQ258" s="186"/>
      <c r="FR258" s="187"/>
      <c r="FS258" s="152">
        <v>42754</v>
      </c>
      <c r="FT258" s="186">
        <v>4.2450000000000001</v>
      </c>
      <c r="FU258" s="186"/>
      <c r="FV258" s="187"/>
      <c r="FW258" s="152">
        <v>42754</v>
      </c>
      <c r="FX258" s="186">
        <v>4.4269999999999996</v>
      </c>
      <c r="FY258" s="186"/>
      <c r="FZ258" s="187"/>
      <c r="GA258" s="152">
        <v>42754</v>
      </c>
      <c r="GB258" s="186">
        <v>5.0030000000000001</v>
      </c>
      <c r="GC258" s="186"/>
      <c r="GD258" s="187"/>
      <c r="GE258" s="152">
        <v>42754</v>
      </c>
      <c r="GF258" s="186"/>
      <c r="GG258" s="49"/>
      <c r="GH258" s="186"/>
      <c r="GI258" s="152">
        <v>42754</v>
      </c>
      <c r="GJ258" s="186"/>
      <c r="GK258" s="186"/>
      <c r="GL258" s="187"/>
      <c r="GM258" s="152">
        <v>42754</v>
      </c>
      <c r="GN258" s="186"/>
      <c r="GO258" s="49"/>
      <c r="GP258" s="186"/>
      <c r="GQ258" s="152">
        <v>42754</v>
      </c>
      <c r="GR258" s="186">
        <v>2.9379999999999997</v>
      </c>
      <c r="GS258" s="49"/>
      <c r="GT258" s="186"/>
      <c r="GU258" s="152">
        <v>42754</v>
      </c>
      <c r="GV258" s="186">
        <v>3.968</v>
      </c>
      <c r="GW258" s="49"/>
      <c r="GX258" s="186"/>
      <c r="GY258" s="152">
        <v>42754</v>
      </c>
      <c r="GZ258" s="186">
        <v>4.242</v>
      </c>
      <c r="HA258" s="186"/>
      <c r="HB258" s="187"/>
      <c r="HC258" s="152">
        <v>42754</v>
      </c>
      <c r="HD258" s="186">
        <v>4.5430000000000001</v>
      </c>
      <c r="HE258" s="49"/>
      <c r="HF258" s="186"/>
      <c r="HG258" s="152">
        <v>42754</v>
      </c>
      <c r="HH258" s="186">
        <v>4.6470000000000002</v>
      </c>
      <c r="HI258" s="49"/>
      <c r="HJ258" s="187"/>
      <c r="HK258" s="152">
        <v>42754</v>
      </c>
      <c r="HL258" s="186">
        <v>5.24</v>
      </c>
      <c r="HM258" s="49"/>
      <c r="HN258" s="186"/>
      <c r="HO258" s="152">
        <v>42754</v>
      </c>
      <c r="HP258" s="186"/>
      <c r="HQ258" s="186"/>
      <c r="HR258" s="187"/>
      <c r="HS258" s="152">
        <v>42754</v>
      </c>
      <c r="HT258" s="186">
        <v>2.6120000000000001</v>
      </c>
      <c r="HU258" s="49"/>
      <c r="HV258" s="187"/>
      <c r="HW258" s="152">
        <v>42754</v>
      </c>
      <c r="HX258" s="186">
        <v>4.6219999999999999</v>
      </c>
      <c r="HY258" s="49"/>
      <c r="HZ258" s="186"/>
      <c r="IA258" s="152">
        <v>42754</v>
      </c>
      <c r="IB258" s="186">
        <v>3.7759999999999998</v>
      </c>
      <c r="IC258" s="186"/>
      <c r="ID258" s="187"/>
      <c r="IE258" s="152">
        <v>42754</v>
      </c>
      <c r="IF258" s="186">
        <v>4.4119999999999999</v>
      </c>
      <c r="IG258" s="49"/>
      <c r="IH258" s="187"/>
      <c r="II258" s="152">
        <v>42754</v>
      </c>
      <c r="IJ258" s="186">
        <v>4.3870000000000005</v>
      </c>
      <c r="IK258" s="49"/>
    </row>
    <row r="259" spans="2:245" x14ac:dyDescent="0.35">
      <c r="B259" s="187"/>
      <c r="C259" s="152">
        <v>42755</v>
      </c>
      <c r="D259" s="186"/>
      <c r="E259" s="186"/>
      <c r="F259" s="187"/>
      <c r="G259" s="152">
        <v>42755</v>
      </c>
      <c r="H259" s="186"/>
      <c r="I259" s="49"/>
      <c r="J259" s="186"/>
      <c r="K259" s="152">
        <v>42755</v>
      </c>
      <c r="L259" s="186"/>
      <c r="M259" s="49"/>
      <c r="N259" s="187"/>
      <c r="O259" s="152">
        <v>42755</v>
      </c>
      <c r="P259" s="186">
        <v>2.6760000000000002</v>
      </c>
      <c r="Q259" s="49"/>
      <c r="R259" s="186"/>
      <c r="S259" s="152">
        <v>42755</v>
      </c>
      <c r="T259" s="186">
        <v>3.4569999999999999</v>
      </c>
      <c r="U259" s="186"/>
      <c r="V259" s="187"/>
      <c r="W259" s="152">
        <v>42755</v>
      </c>
      <c r="X259" s="186">
        <v>3.9220000000000002</v>
      </c>
      <c r="Y259" s="49"/>
      <c r="Z259" s="186"/>
      <c r="AA259" s="152">
        <v>42755</v>
      </c>
      <c r="AB259" s="186">
        <v>4.2759999999999998</v>
      </c>
      <c r="AC259" s="49"/>
      <c r="AD259" s="186"/>
      <c r="AE259" s="152">
        <v>42755</v>
      </c>
      <c r="AF259" s="186"/>
      <c r="AG259" s="186"/>
      <c r="AH259" s="187"/>
      <c r="AI259" s="152">
        <v>42755</v>
      </c>
      <c r="AJ259" s="186"/>
      <c r="AK259" s="49"/>
      <c r="AL259" s="186"/>
      <c r="AM259" s="152">
        <v>42755</v>
      </c>
      <c r="AN259" s="186"/>
      <c r="AO259" s="49"/>
      <c r="AP259" s="186"/>
      <c r="AQ259" s="152">
        <v>42755</v>
      </c>
      <c r="AR259" s="186">
        <v>3.8180000000000001</v>
      </c>
      <c r="AS259" s="49"/>
      <c r="AT259" s="186"/>
      <c r="AU259" s="152">
        <v>42755</v>
      </c>
      <c r="AV259" s="186">
        <v>4.0069999999999997</v>
      </c>
      <c r="AW259" s="186"/>
      <c r="AX259" s="187"/>
      <c r="AY259" s="152">
        <v>42755</v>
      </c>
      <c r="AZ259" s="186">
        <v>4.4370000000000003</v>
      </c>
      <c r="BA259" s="49"/>
      <c r="BB259" s="187"/>
      <c r="BC259" s="152">
        <v>42755</v>
      </c>
      <c r="BD259" s="186">
        <v>4.7709999999999999</v>
      </c>
      <c r="BE259" s="49"/>
      <c r="BF259" s="187"/>
      <c r="BG259" s="152">
        <v>42755</v>
      </c>
      <c r="BH259" s="186"/>
      <c r="BI259" s="49"/>
      <c r="BJ259" s="186"/>
      <c r="BK259" s="152">
        <v>42755</v>
      </c>
      <c r="BL259" s="186">
        <v>3.5629999999999997</v>
      </c>
      <c r="BM259" s="186"/>
      <c r="BN259" s="187"/>
      <c r="BO259" s="152">
        <v>42755</v>
      </c>
      <c r="BP259" s="186">
        <v>3.9239999999999999</v>
      </c>
      <c r="BQ259" s="49"/>
      <c r="BR259" s="186"/>
      <c r="BS259" s="152">
        <v>42755</v>
      </c>
      <c r="BT259" s="186">
        <v>4.75</v>
      </c>
      <c r="BU259" s="49"/>
      <c r="BV259" s="186"/>
      <c r="BW259" s="152">
        <v>42755</v>
      </c>
      <c r="BX259" s="186"/>
      <c r="BY259" s="186"/>
      <c r="BZ259" s="187"/>
      <c r="CA259" s="152">
        <v>42755</v>
      </c>
      <c r="CB259" s="186">
        <v>4.056</v>
      </c>
      <c r="CC259" s="49"/>
      <c r="CD259" s="187"/>
      <c r="CE259" s="152">
        <v>42755</v>
      </c>
      <c r="CF259" s="186">
        <v>4.7219999999999995</v>
      </c>
      <c r="CG259" s="49"/>
      <c r="CH259" s="186"/>
      <c r="CI259" s="152">
        <v>42755</v>
      </c>
      <c r="CJ259" s="186">
        <v>4.3029999999999999</v>
      </c>
      <c r="CK259" s="186"/>
      <c r="CL259" s="187"/>
      <c r="CM259" s="152">
        <v>42755</v>
      </c>
      <c r="CN259" s="186"/>
      <c r="CO259" s="49"/>
      <c r="CP259" s="186"/>
      <c r="CQ259" s="152">
        <v>42755</v>
      </c>
      <c r="CR259" s="186">
        <v>2.7610000000000001</v>
      </c>
      <c r="CS259" s="186"/>
      <c r="CT259" s="187"/>
      <c r="CU259" s="152">
        <v>42755</v>
      </c>
      <c r="CV259" s="186">
        <v>3.4220000000000002</v>
      </c>
      <c r="CW259" s="49"/>
      <c r="CX259" s="187"/>
      <c r="CY259" s="152">
        <v>42755</v>
      </c>
      <c r="CZ259" s="186">
        <v>3.71</v>
      </c>
      <c r="DA259" s="49"/>
      <c r="DB259" s="186"/>
      <c r="DC259" s="152">
        <v>42755</v>
      </c>
      <c r="DD259" s="186">
        <v>4.1619999999999999</v>
      </c>
      <c r="DE259" s="186"/>
      <c r="DF259" s="190"/>
      <c r="DG259" s="194">
        <v>42755</v>
      </c>
      <c r="DH259" s="247">
        <v>4.4459999999999997</v>
      </c>
      <c r="DI259" s="191"/>
      <c r="DJ259" s="187"/>
      <c r="DK259" s="152">
        <v>42755</v>
      </c>
      <c r="DL259" s="186"/>
      <c r="DM259" s="49"/>
      <c r="DN259" s="186"/>
      <c r="DO259" s="152">
        <v>42755</v>
      </c>
      <c r="DP259" s="186"/>
      <c r="DQ259" s="186"/>
      <c r="DR259" s="187"/>
      <c r="DS259" s="152">
        <v>42755</v>
      </c>
      <c r="DT259" s="186">
        <v>2.2909999999999999</v>
      </c>
      <c r="DU259" s="49"/>
      <c r="DV259" s="187"/>
      <c r="DW259" s="152">
        <v>42755</v>
      </c>
      <c r="DX259" s="186">
        <v>3.044</v>
      </c>
      <c r="DY259" s="49"/>
      <c r="DZ259" s="187"/>
      <c r="EA259" s="152">
        <v>42755</v>
      </c>
      <c r="EB259" s="186">
        <v>3.3079999999999998</v>
      </c>
      <c r="EC259" s="49"/>
      <c r="ED259" s="186"/>
      <c r="EE259" s="152">
        <v>42755</v>
      </c>
      <c r="EF259" s="186">
        <v>3.4220000000000002</v>
      </c>
      <c r="EG259" s="186"/>
      <c r="EH259" s="187"/>
      <c r="EI259" s="152">
        <v>42755</v>
      </c>
      <c r="EJ259" s="186">
        <v>3.5670000000000002</v>
      </c>
      <c r="EK259" s="49"/>
      <c r="EL259" s="187"/>
      <c r="EM259" s="152">
        <v>42755</v>
      </c>
      <c r="EN259" s="186">
        <v>4.0869999999999997</v>
      </c>
      <c r="EO259" s="49"/>
      <c r="EP259" s="187"/>
      <c r="EQ259" s="152">
        <v>42755</v>
      </c>
      <c r="ER259" s="186">
        <v>4.2560000000000002</v>
      </c>
      <c r="ES259" s="49"/>
      <c r="ET259" s="187"/>
      <c r="EU259" s="152">
        <v>42755</v>
      </c>
      <c r="EV259" s="186">
        <v>4.9260000000000002</v>
      </c>
      <c r="EW259" s="49"/>
      <c r="EX259" s="186"/>
      <c r="EY259" s="152">
        <v>42755</v>
      </c>
      <c r="EZ259" s="63"/>
      <c r="FA259" s="186"/>
      <c r="FB259" s="187"/>
      <c r="FC259" s="152">
        <v>42755</v>
      </c>
      <c r="FD259" s="186"/>
      <c r="FE259" s="49"/>
      <c r="FF259" s="186"/>
      <c r="FG259" s="152">
        <v>42755</v>
      </c>
      <c r="FH259" s="186"/>
      <c r="FI259" s="186"/>
      <c r="FJ259" s="187"/>
      <c r="FK259" s="152">
        <v>42755</v>
      </c>
      <c r="FL259" s="186"/>
      <c r="FM259" s="49"/>
      <c r="FN259" s="186"/>
      <c r="FO259" s="152">
        <v>42755</v>
      </c>
      <c r="FP259" s="186">
        <v>3.4769999999999999</v>
      </c>
      <c r="FQ259" s="186"/>
      <c r="FR259" s="187"/>
      <c r="FS259" s="152">
        <v>42755</v>
      </c>
      <c r="FT259" s="186">
        <v>4.2690000000000001</v>
      </c>
      <c r="FU259" s="186"/>
      <c r="FV259" s="187"/>
      <c r="FW259" s="152">
        <v>42755</v>
      </c>
      <c r="FX259" s="186">
        <v>4.43</v>
      </c>
      <c r="FY259" s="186"/>
      <c r="FZ259" s="187"/>
      <c r="GA259" s="152">
        <v>42755</v>
      </c>
      <c r="GB259" s="186">
        <v>5.008</v>
      </c>
      <c r="GC259" s="186"/>
      <c r="GD259" s="187"/>
      <c r="GE259" s="152">
        <v>42755</v>
      </c>
      <c r="GF259" s="186"/>
      <c r="GG259" s="49"/>
      <c r="GH259" s="186"/>
      <c r="GI259" s="152">
        <v>42755</v>
      </c>
      <c r="GJ259" s="186"/>
      <c r="GK259" s="186"/>
      <c r="GL259" s="187"/>
      <c r="GM259" s="152">
        <v>42755</v>
      </c>
      <c r="GN259" s="186"/>
      <c r="GO259" s="49"/>
      <c r="GP259" s="186"/>
      <c r="GQ259" s="152">
        <v>42755</v>
      </c>
      <c r="GR259" s="186">
        <v>2.927</v>
      </c>
      <c r="GS259" s="49"/>
      <c r="GT259" s="186"/>
      <c r="GU259" s="152">
        <v>42755</v>
      </c>
      <c r="GV259" s="186">
        <v>3.96</v>
      </c>
      <c r="GW259" s="49"/>
      <c r="GX259" s="186"/>
      <c r="GY259" s="152">
        <v>42755</v>
      </c>
      <c r="GZ259" s="186">
        <v>4.2439999999999998</v>
      </c>
      <c r="HA259" s="186"/>
      <c r="HB259" s="187"/>
      <c r="HC259" s="152">
        <v>42755</v>
      </c>
      <c r="HD259" s="186">
        <v>4.54</v>
      </c>
      <c r="HE259" s="49"/>
      <c r="HF259" s="186"/>
      <c r="HG259" s="152">
        <v>42755</v>
      </c>
      <c r="HH259" s="186">
        <v>4.6500000000000004</v>
      </c>
      <c r="HI259" s="49"/>
      <c r="HJ259" s="187"/>
      <c r="HK259" s="152">
        <v>42755</v>
      </c>
      <c r="HL259" s="186">
        <v>5.2469999999999999</v>
      </c>
      <c r="HM259" s="49"/>
      <c r="HN259" s="186"/>
      <c r="HO259" s="152">
        <v>42755</v>
      </c>
      <c r="HP259" s="186"/>
      <c r="HQ259" s="186"/>
      <c r="HR259" s="187"/>
      <c r="HS259" s="152">
        <v>42755</v>
      </c>
      <c r="HT259" s="186">
        <v>2.512</v>
      </c>
      <c r="HU259" s="49"/>
      <c r="HV259" s="187"/>
      <c r="HW259" s="152">
        <v>42755</v>
      </c>
      <c r="HX259" s="186">
        <v>4.6219999999999999</v>
      </c>
      <c r="HY259" s="49"/>
      <c r="HZ259" s="186"/>
      <c r="IA259" s="152">
        <v>42755</v>
      </c>
      <c r="IB259" s="186">
        <v>3.7679999999999998</v>
      </c>
      <c r="IC259" s="186"/>
      <c r="ID259" s="187"/>
      <c r="IE259" s="152">
        <v>42755</v>
      </c>
      <c r="IF259" s="186">
        <v>4.4080000000000004</v>
      </c>
      <c r="IG259" s="49"/>
      <c r="IH259" s="187"/>
      <c r="II259" s="152">
        <v>42755</v>
      </c>
      <c r="IJ259" s="186">
        <v>4.3849999999999998</v>
      </c>
      <c r="IK259" s="49"/>
    </row>
    <row r="260" spans="2:245" x14ac:dyDescent="0.35">
      <c r="B260" s="187"/>
      <c r="C260" s="152">
        <v>42758</v>
      </c>
      <c r="D260" s="186"/>
      <c r="E260" s="186"/>
      <c r="F260" s="187"/>
      <c r="G260" s="152">
        <v>42758</v>
      </c>
      <c r="H260" s="186"/>
      <c r="I260" s="49"/>
      <c r="J260" s="186"/>
      <c r="K260" s="152">
        <v>42758</v>
      </c>
      <c r="L260" s="186"/>
      <c r="M260" s="49"/>
      <c r="N260" s="187"/>
      <c r="O260" s="152">
        <v>42758</v>
      </c>
      <c r="P260" s="186"/>
      <c r="Q260" s="49"/>
      <c r="R260" s="186"/>
      <c r="S260" s="152">
        <v>42758</v>
      </c>
      <c r="T260" s="186"/>
      <c r="U260" s="186"/>
      <c r="V260" s="187"/>
      <c r="W260" s="152">
        <v>42758</v>
      </c>
      <c r="X260" s="186"/>
      <c r="Y260" s="49"/>
      <c r="Z260" s="186"/>
      <c r="AA260" s="152">
        <v>42758</v>
      </c>
      <c r="AB260" s="186"/>
      <c r="AC260" s="49"/>
      <c r="AD260" s="186"/>
      <c r="AE260" s="152">
        <v>42758</v>
      </c>
      <c r="AF260" s="186"/>
      <c r="AG260" s="186"/>
      <c r="AH260" s="187"/>
      <c r="AI260" s="152">
        <v>42758</v>
      </c>
      <c r="AJ260" s="186"/>
      <c r="AK260" s="49"/>
      <c r="AL260" s="186"/>
      <c r="AM260" s="152">
        <v>42758</v>
      </c>
      <c r="AN260" s="186"/>
      <c r="AO260" s="49"/>
      <c r="AP260" s="186"/>
      <c r="AQ260" s="152">
        <v>42758</v>
      </c>
      <c r="AR260" s="186"/>
      <c r="AS260" s="49"/>
      <c r="AT260" s="186"/>
      <c r="AU260" s="152">
        <v>42758</v>
      </c>
      <c r="AV260" s="186"/>
      <c r="AW260" s="186"/>
      <c r="AX260" s="187"/>
      <c r="AY260" s="152">
        <v>42758</v>
      </c>
      <c r="AZ260" s="186"/>
      <c r="BA260" s="49"/>
      <c r="BB260" s="187"/>
      <c r="BC260" s="152">
        <v>42758</v>
      </c>
      <c r="BD260" s="186"/>
      <c r="BE260" s="49"/>
      <c r="BF260" s="187"/>
      <c r="BG260" s="152">
        <v>42758</v>
      </c>
      <c r="BH260" s="186"/>
      <c r="BI260" s="49"/>
      <c r="BJ260" s="186"/>
      <c r="BK260" s="152">
        <v>42758</v>
      </c>
      <c r="BL260" s="186"/>
      <c r="BM260" s="186"/>
      <c r="BN260" s="187"/>
      <c r="BO260" s="152">
        <v>42758</v>
      </c>
      <c r="BP260" s="186"/>
      <c r="BQ260" s="49"/>
      <c r="BR260" s="186"/>
      <c r="BS260" s="152">
        <v>42758</v>
      </c>
      <c r="BT260" s="186"/>
      <c r="BU260" s="49"/>
      <c r="BV260" s="186"/>
      <c r="BW260" s="152">
        <v>42758</v>
      </c>
      <c r="BX260" s="186"/>
      <c r="BY260" s="186"/>
      <c r="BZ260" s="187"/>
      <c r="CA260" s="152">
        <v>42758</v>
      </c>
      <c r="CB260" s="186"/>
      <c r="CC260" s="49"/>
      <c r="CD260" s="187"/>
      <c r="CE260" s="152">
        <v>42758</v>
      </c>
      <c r="CF260" s="186"/>
      <c r="CG260" s="49"/>
      <c r="CH260" s="186"/>
      <c r="CI260" s="152">
        <v>42758</v>
      </c>
      <c r="CJ260" s="186"/>
      <c r="CK260" s="186"/>
      <c r="CL260" s="187"/>
      <c r="CM260" s="152">
        <v>42758</v>
      </c>
      <c r="CN260" s="186"/>
      <c r="CO260" s="49"/>
      <c r="CP260" s="186"/>
      <c r="CQ260" s="152">
        <v>42758</v>
      </c>
      <c r="CR260" s="186"/>
      <c r="CS260" s="186"/>
      <c r="CT260" s="187"/>
      <c r="CU260" s="152">
        <v>42758</v>
      </c>
      <c r="CV260" s="186"/>
      <c r="CW260" s="49"/>
      <c r="CX260" s="187"/>
      <c r="CY260" s="152">
        <v>42758</v>
      </c>
      <c r="CZ260" s="186"/>
      <c r="DA260" s="49"/>
      <c r="DB260" s="186"/>
      <c r="DC260" s="152">
        <v>42758</v>
      </c>
      <c r="DD260" s="186"/>
      <c r="DE260" s="186"/>
      <c r="DF260" s="190"/>
      <c r="DG260" s="194">
        <v>42758</v>
      </c>
      <c r="DH260" s="247"/>
      <c r="DI260" s="191"/>
      <c r="DJ260" s="187"/>
      <c r="DK260" s="152">
        <v>42758</v>
      </c>
      <c r="DL260" s="186"/>
      <c r="DM260" s="49"/>
      <c r="DN260" s="186"/>
      <c r="DO260" s="152">
        <v>42758</v>
      </c>
      <c r="DP260" s="186"/>
      <c r="DQ260" s="186"/>
      <c r="DR260" s="187"/>
      <c r="DS260" s="152">
        <v>42758</v>
      </c>
      <c r="DT260" s="186"/>
      <c r="DU260" s="49"/>
      <c r="DV260" s="187"/>
      <c r="DW260" s="152">
        <v>42758</v>
      </c>
      <c r="DX260" s="186"/>
      <c r="DY260" s="49"/>
      <c r="DZ260" s="187"/>
      <c r="EA260" s="152">
        <v>42758</v>
      </c>
      <c r="EB260" s="186"/>
      <c r="EC260" s="49"/>
      <c r="ED260" s="186"/>
      <c r="EE260" s="152">
        <v>42758</v>
      </c>
      <c r="EF260" s="186"/>
      <c r="EG260" s="186"/>
      <c r="EH260" s="187"/>
      <c r="EI260" s="152">
        <v>42758</v>
      </c>
      <c r="EJ260" s="186"/>
      <c r="EK260" s="49"/>
      <c r="EL260" s="187"/>
      <c r="EM260" s="152">
        <v>42758</v>
      </c>
      <c r="EN260" s="186"/>
      <c r="EO260" s="49"/>
      <c r="EP260" s="187"/>
      <c r="EQ260" s="152">
        <v>42758</v>
      </c>
      <c r="ER260" s="186"/>
      <c r="ES260" s="49"/>
      <c r="ET260" s="187"/>
      <c r="EU260" s="152">
        <v>42758</v>
      </c>
      <c r="EV260" s="186"/>
      <c r="EW260" s="49"/>
      <c r="EX260" s="186"/>
      <c r="EY260" s="152">
        <v>42758</v>
      </c>
      <c r="EZ260" s="63"/>
      <c r="FA260" s="186"/>
      <c r="FB260" s="187"/>
      <c r="FC260" s="152">
        <v>42758</v>
      </c>
      <c r="FD260" s="186"/>
      <c r="FE260" s="49"/>
      <c r="FF260" s="186"/>
      <c r="FG260" s="152">
        <v>42758</v>
      </c>
      <c r="FH260" s="186"/>
      <c r="FI260" s="186"/>
      <c r="FJ260" s="187"/>
      <c r="FK260" s="152">
        <v>42758</v>
      </c>
      <c r="FL260" s="186"/>
      <c r="FM260" s="49"/>
      <c r="FN260" s="186"/>
      <c r="FO260" s="152">
        <v>42758</v>
      </c>
      <c r="FP260" s="186"/>
      <c r="FQ260" s="186"/>
      <c r="FR260" s="187"/>
      <c r="FS260" s="152">
        <v>42758</v>
      </c>
      <c r="FT260" s="186"/>
      <c r="FU260" s="186"/>
      <c r="FV260" s="187"/>
      <c r="FW260" s="152">
        <v>42758</v>
      </c>
      <c r="FX260" s="186"/>
      <c r="FY260" s="186"/>
      <c r="FZ260" s="187"/>
      <c r="GA260" s="152">
        <v>42758</v>
      </c>
      <c r="GB260" s="186"/>
      <c r="GC260" s="186"/>
      <c r="GD260" s="187"/>
      <c r="GE260" s="152">
        <v>42758</v>
      </c>
      <c r="GF260" s="186"/>
      <c r="GG260" s="49"/>
      <c r="GH260" s="186"/>
      <c r="GI260" s="152">
        <v>42758</v>
      </c>
      <c r="GJ260" s="186"/>
      <c r="GK260" s="186"/>
      <c r="GL260" s="187"/>
      <c r="GM260" s="152">
        <v>42758</v>
      </c>
      <c r="GN260" s="186"/>
      <c r="GO260" s="49"/>
      <c r="GP260" s="186"/>
      <c r="GQ260" s="152">
        <v>42758</v>
      </c>
      <c r="GR260" s="186"/>
      <c r="GS260" s="49"/>
      <c r="GT260" s="186"/>
      <c r="GU260" s="152">
        <v>42758</v>
      </c>
      <c r="GV260" s="186"/>
      <c r="GW260" s="49"/>
      <c r="GX260" s="186"/>
      <c r="GY260" s="152">
        <v>42758</v>
      </c>
      <c r="GZ260" s="186"/>
      <c r="HA260" s="186"/>
      <c r="HB260" s="187"/>
      <c r="HC260" s="152">
        <v>42758</v>
      </c>
      <c r="HD260" s="186"/>
      <c r="HE260" s="49"/>
      <c r="HF260" s="186"/>
      <c r="HG260" s="152">
        <v>42758</v>
      </c>
      <c r="HH260" s="186"/>
      <c r="HI260" s="49"/>
      <c r="HJ260" s="187"/>
      <c r="HK260" s="152">
        <v>42758</v>
      </c>
      <c r="HL260" s="186"/>
      <c r="HM260" s="49"/>
      <c r="HN260" s="186"/>
      <c r="HO260" s="152">
        <v>42758</v>
      </c>
      <c r="HP260" s="186"/>
      <c r="HQ260" s="186"/>
      <c r="HR260" s="187"/>
      <c r="HS260" s="152">
        <v>42758</v>
      </c>
      <c r="HT260" s="186"/>
      <c r="HU260" s="49"/>
      <c r="HV260" s="187"/>
      <c r="HW260" s="152">
        <v>42758</v>
      </c>
      <c r="HX260" s="186"/>
      <c r="HY260" s="49"/>
      <c r="HZ260" s="186"/>
      <c r="IA260" s="152">
        <v>42758</v>
      </c>
      <c r="IB260" s="186"/>
      <c r="IC260" s="186"/>
      <c r="ID260" s="187"/>
      <c r="IE260" s="152">
        <v>42758</v>
      </c>
      <c r="IF260" s="186"/>
      <c r="IG260" s="49"/>
      <c r="IH260" s="187"/>
      <c r="II260" s="152">
        <v>42758</v>
      </c>
      <c r="IJ260" s="186"/>
      <c r="IK260" s="49"/>
    </row>
    <row r="261" spans="2:245" x14ac:dyDescent="0.35">
      <c r="B261" s="187"/>
      <c r="C261" s="152">
        <v>42759</v>
      </c>
      <c r="D261" s="186"/>
      <c r="E261" s="186"/>
      <c r="F261" s="187"/>
      <c r="G261" s="152">
        <v>42759</v>
      </c>
      <c r="H261" s="186"/>
      <c r="I261" s="49"/>
      <c r="J261" s="186"/>
      <c r="K261" s="152">
        <v>42759</v>
      </c>
      <c r="L261" s="186"/>
      <c r="M261" s="49"/>
      <c r="N261" s="187"/>
      <c r="O261" s="152">
        <v>42759</v>
      </c>
      <c r="P261" s="186">
        <v>2.6920000000000002</v>
      </c>
      <c r="Q261" s="49"/>
      <c r="R261" s="186"/>
      <c r="S261" s="152">
        <v>42759</v>
      </c>
      <c r="T261" s="186">
        <v>3.484</v>
      </c>
      <c r="U261" s="186"/>
      <c r="V261" s="187"/>
      <c r="W261" s="152">
        <v>42759</v>
      </c>
      <c r="X261" s="186">
        <v>3.9220000000000002</v>
      </c>
      <c r="Y261" s="49"/>
      <c r="Z261" s="186"/>
      <c r="AA261" s="152">
        <v>42759</v>
      </c>
      <c r="AB261" s="186">
        <v>4.3029999999999999</v>
      </c>
      <c r="AC261" s="49"/>
      <c r="AD261" s="186"/>
      <c r="AE261" s="152">
        <v>42759</v>
      </c>
      <c r="AF261" s="186"/>
      <c r="AG261" s="186"/>
      <c r="AH261" s="187"/>
      <c r="AI261" s="152">
        <v>42759</v>
      </c>
      <c r="AJ261" s="186"/>
      <c r="AK261" s="49"/>
      <c r="AL261" s="186"/>
      <c r="AM261" s="152">
        <v>42759</v>
      </c>
      <c r="AN261" s="186"/>
      <c r="AO261" s="49"/>
      <c r="AP261" s="186"/>
      <c r="AQ261" s="152">
        <v>42759</v>
      </c>
      <c r="AR261" s="186">
        <v>3.843</v>
      </c>
      <c r="AS261" s="49"/>
      <c r="AT261" s="186"/>
      <c r="AU261" s="152">
        <v>42759</v>
      </c>
      <c r="AV261" s="186">
        <v>4.04</v>
      </c>
      <c r="AW261" s="186"/>
      <c r="AX261" s="187"/>
      <c r="AY261" s="152">
        <v>42759</v>
      </c>
      <c r="AZ261" s="186">
        <v>4.4459999999999997</v>
      </c>
      <c r="BA261" s="49"/>
      <c r="BB261" s="187"/>
      <c r="BC261" s="152">
        <v>42759</v>
      </c>
      <c r="BD261" s="186">
        <v>4.8140000000000001</v>
      </c>
      <c r="BE261" s="49"/>
      <c r="BF261" s="187"/>
      <c r="BG261" s="152">
        <v>42759</v>
      </c>
      <c r="BH261" s="186"/>
      <c r="BI261" s="49"/>
      <c r="BJ261" s="186"/>
      <c r="BK261" s="152">
        <v>42759</v>
      </c>
      <c r="BL261" s="186">
        <v>3.58</v>
      </c>
      <c r="BM261" s="186"/>
      <c r="BN261" s="187"/>
      <c r="BO261" s="152">
        <v>42759</v>
      </c>
      <c r="BP261" s="186">
        <v>3.9529999999999998</v>
      </c>
      <c r="BQ261" s="49"/>
      <c r="BR261" s="186"/>
      <c r="BS261" s="152">
        <v>42759</v>
      </c>
      <c r="BT261" s="186">
        <v>4.7919999999999998</v>
      </c>
      <c r="BU261" s="49"/>
      <c r="BV261" s="186"/>
      <c r="BW261" s="152">
        <v>42759</v>
      </c>
      <c r="BX261" s="186"/>
      <c r="BY261" s="186"/>
      <c r="BZ261" s="187"/>
      <c r="CA261" s="152">
        <v>42759</v>
      </c>
      <c r="CB261" s="186">
        <v>4.0810000000000004</v>
      </c>
      <c r="CC261" s="49"/>
      <c r="CD261" s="187"/>
      <c r="CE261" s="152">
        <v>42759</v>
      </c>
      <c r="CF261" s="186">
        <v>4.7539999999999996</v>
      </c>
      <c r="CG261" s="49"/>
      <c r="CH261" s="186"/>
      <c r="CI261" s="152">
        <v>42759</v>
      </c>
      <c r="CJ261" s="186">
        <v>4.3410000000000002</v>
      </c>
      <c r="CK261" s="186"/>
      <c r="CL261" s="187"/>
      <c r="CM261" s="152">
        <v>42759</v>
      </c>
      <c r="CN261" s="186"/>
      <c r="CO261" s="49"/>
      <c r="CP261" s="186"/>
      <c r="CQ261" s="152">
        <v>42759</v>
      </c>
      <c r="CR261" s="186">
        <v>2.6680000000000001</v>
      </c>
      <c r="CS261" s="186"/>
      <c r="CT261" s="187"/>
      <c r="CU261" s="152">
        <v>42759</v>
      </c>
      <c r="CV261" s="186">
        <v>3.4710000000000001</v>
      </c>
      <c r="CW261" s="49"/>
      <c r="CX261" s="187"/>
      <c r="CY261" s="152">
        <v>42759</v>
      </c>
      <c r="CZ261" s="186">
        <v>3.7290000000000001</v>
      </c>
      <c r="DA261" s="49"/>
      <c r="DB261" s="186"/>
      <c r="DC261" s="152">
        <v>42759</v>
      </c>
      <c r="DD261" s="186">
        <v>4.1929999999999996</v>
      </c>
      <c r="DE261" s="186"/>
      <c r="DF261" s="190"/>
      <c r="DG261" s="194">
        <v>42759</v>
      </c>
      <c r="DH261" s="247">
        <v>4.4279999999999999</v>
      </c>
      <c r="DI261" s="191"/>
      <c r="DJ261" s="187"/>
      <c r="DK261" s="152">
        <v>42759</v>
      </c>
      <c r="DL261" s="186"/>
      <c r="DM261" s="49"/>
      <c r="DN261" s="186"/>
      <c r="DO261" s="152">
        <v>42759</v>
      </c>
      <c r="DP261" s="186"/>
      <c r="DQ261" s="186"/>
      <c r="DR261" s="187"/>
      <c r="DS261" s="152">
        <v>42759</v>
      </c>
      <c r="DT261" s="186">
        <v>2.4830000000000001</v>
      </c>
      <c r="DU261" s="49"/>
      <c r="DV261" s="187"/>
      <c r="DW261" s="152">
        <v>42759</v>
      </c>
      <c r="DX261" s="186">
        <v>3.06</v>
      </c>
      <c r="DY261" s="49"/>
      <c r="DZ261" s="187"/>
      <c r="EA261" s="152">
        <v>42759</v>
      </c>
      <c r="EB261" s="186">
        <v>3.3330000000000002</v>
      </c>
      <c r="EC261" s="49"/>
      <c r="ED261" s="186"/>
      <c r="EE261" s="152">
        <v>42759</v>
      </c>
      <c r="EF261" s="186">
        <v>3.4470000000000001</v>
      </c>
      <c r="EG261" s="186"/>
      <c r="EH261" s="187"/>
      <c r="EI261" s="152">
        <v>42759</v>
      </c>
      <c r="EJ261" s="186">
        <v>3.597</v>
      </c>
      <c r="EK261" s="49"/>
      <c r="EL261" s="187"/>
      <c r="EM261" s="152">
        <v>42759</v>
      </c>
      <c r="EN261" s="186">
        <v>4.0890000000000004</v>
      </c>
      <c r="EO261" s="49"/>
      <c r="EP261" s="187"/>
      <c r="EQ261" s="152">
        <v>42759</v>
      </c>
      <c r="ER261" s="186">
        <v>4.2949999999999999</v>
      </c>
      <c r="ES261" s="49"/>
      <c r="ET261" s="187"/>
      <c r="EU261" s="152">
        <v>42759</v>
      </c>
      <c r="EV261" s="186">
        <v>4.9550000000000001</v>
      </c>
      <c r="EW261" s="49"/>
      <c r="EX261" s="186"/>
      <c r="EY261" s="152">
        <v>42759</v>
      </c>
      <c r="EZ261" s="63"/>
      <c r="FA261" s="186"/>
      <c r="FB261" s="187"/>
      <c r="FC261" s="152">
        <v>42759</v>
      </c>
      <c r="FD261" s="186"/>
      <c r="FE261" s="49"/>
      <c r="FF261" s="186"/>
      <c r="FG261" s="152">
        <v>42759</v>
      </c>
      <c r="FH261" s="186"/>
      <c r="FI261" s="186"/>
      <c r="FJ261" s="187"/>
      <c r="FK261" s="152">
        <v>42759</v>
      </c>
      <c r="FL261" s="186"/>
      <c r="FM261" s="49"/>
      <c r="FN261" s="186"/>
      <c r="FO261" s="152">
        <v>42759</v>
      </c>
      <c r="FP261" s="186">
        <v>3.504</v>
      </c>
      <c r="FQ261" s="186"/>
      <c r="FR261" s="187"/>
      <c r="FS261" s="152">
        <v>42759</v>
      </c>
      <c r="FT261" s="186">
        <v>4.2960000000000003</v>
      </c>
      <c r="FU261" s="186"/>
      <c r="FV261" s="187"/>
      <c r="FW261" s="152">
        <v>42759</v>
      </c>
      <c r="FX261" s="186">
        <v>4.4539999999999997</v>
      </c>
      <c r="FY261" s="186"/>
      <c r="FZ261" s="187"/>
      <c r="GA261" s="152">
        <v>42759</v>
      </c>
      <c r="GB261" s="186">
        <v>5.0369999999999999</v>
      </c>
      <c r="GC261" s="186"/>
      <c r="GD261" s="187"/>
      <c r="GE261" s="152">
        <v>42759</v>
      </c>
      <c r="GF261" s="186"/>
      <c r="GG261" s="49"/>
      <c r="GH261" s="186"/>
      <c r="GI261" s="152">
        <v>42759</v>
      </c>
      <c r="GJ261" s="186"/>
      <c r="GK261" s="186"/>
      <c r="GL261" s="187"/>
      <c r="GM261" s="152">
        <v>42759</v>
      </c>
      <c r="GN261" s="186"/>
      <c r="GO261" s="49"/>
      <c r="GP261" s="186"/>
      <c r="GQ261" s="152">
        <v>42759</v>
      </c>
      <c r="GR261" s="186">
        <v>2.9350000000000001</v>
      </c>
      <c r="GS261" s="49"/>
      <c r="GT261" s="186"/>
      <c r="GU261" s="152">
        <v>42759</v>
      </c>
      <c r="GV261" s="186">
        <v>3.9889999999999999</v>
      </c>
      <c r="GW261" s="49"/>
      <c r="GX261" s="186"/>
      <c r="GY261" s="152">
        <v>42759</v>
      </c>
      <c r="GZ261" s="186">
        <v>4.2869999999999999</v>
      </c>
      <c r="HA261" s="186"/>
      <c r="HB261" s="187"/>
      <c r="HC261" s="152">
        <v>42759</v>
      </c>
      <c r="HD261" s="186">
        <v>4.5759999999999996</v>
      </c>
      <c r="HE261" s="49"/>
      <c r="HF261" s="186"/>
      <c r="HG261" s="152">
        <v>42759</v>
      </c>
      <c r="HH261" s="186">
        <v>4.6920000000000002</v>
      </c>
      <c r="HI261" s="49"/>
      <c r="HJ261" s="187"/>
      <c r="HK261" s="152">
        <v>42759</v>
      </c>
      <c r="HL261" s="186">
        <v>5.2720000000000002</v>
      </c>
      <c r="HM261" s="49"/>
      <c r="HN261" s="186"/>
      <c r="HO261" s="152">
        <v>42759</v>
      </c>
      <c r="HP261" s="186"/>
      <c r="HQ261" s="186"/>
      <c r="HR261" s="187"/>
      <c r="HS261" s="152">
        <v>42759</v>
      </c>
      <c r="HT261" s="186">
        <v>2.6349999999999998</v>
      </c>
      <c r="HU261" s="49"/>
      <c r="HV261" s="187"/>
      <c r="HW261" s="152">
        <v>42759</v>
      </c>
      <c r="HX261" s="186">
        <v>4.6520000000000001</v>
      </c>
      <c r="HY261" s="49"/>
      <c r="HZ261" s="186"/>
      <c r="IA261" s="152">
        <v>42759</v>
      </c>
      <c r="IB261" s="186">
        <v>3.794</v>
      </c>
      <c r="IC261" s="186"/>
      <c r="ID261" s="187"/>
      <c r="IE261" s="152">
        <v>42759</v>
      </c>
      <c r="IF261" s="186">
        <v>4.4489999999999998</v>
      </c>
      <c r="IG261" s="49"/>
      <c r="IH261" s="187"/>
      <c r="II261" s="152">
        <v>42759</v>
      </c>
      <c r="IJ261" s="186">
        <v>4.4089999999999998</v>
      </c>
      <c r="IK261" s="49"/>
    </row>
    <row r="262" spans="2:245" x14ac:dyDescent="0.35">
      <c r="B262" s="187"/>
      <c r="C262" s="152">
        <v>42760</v>
      </c>
      <c r="D262" s="186"/>
      <c r="E262" s="186"/>
      <c r="F262" s="187"/>
      <c r="G262" s="152">
        <v>42760</v>
      </c>
      <c r="H262" s="186"/>
      <c r="I262" s="49"/>
      <c r="J262" s="186"/>
      <c r="K262" s="152">
        <v>42760</v>
      </c>
      <c r="L262" s="186"/>
      <c r="M262" s="49"/>
      <c r="N262" s="187"/>
      <c r="O262" s="152">
        <v>42760</v>
      </c>
      <c r="P262" s="186">
        <v>2.6909999999999998</v>
      </c>
      <c r="Q262" s="49"/>
      <c r="R262" s="186"/>
      <c r="S262" s="152">
        <v>42760</v>
      </c>
      <c r="T262" s="186">
        <v>3.4660000000000002</v>
      </c>
      <c r="U262" s="186"/>
      <c r="V262" s="187"/>
      <c r="W262" s="152">
        <v>42760</v>
      </c>
      <c r="X262" s="186">
        <v>3.8860000000000001</v>
      </c>
      <c r="Y262" s="49"/>
      <c r="Z262" s="186"/>
      <c r="AA262" s="152">
        <v>42760</v>
      </c>
      <c r="AB262" s="186">
        <v>4.2910000000000004</v>
      </c>
      <c r="AC262" s="49"/>
      <c r="AD262" s="186"/>
      <c r="AE262" s="152">
        <v>42760</v>
      </c>
      <c r="AF262" s="186"/>
      <c r="AG262" s="186"/>
      <c r="AH262" s="187"/>
      <c r="AI262" s="152">
        <v>42760</v>
      </c>
      <c r="AJ262" s="186"/>
      <c r="AK262" s="49"/>
      <c r="AL262" s="186"/>
      <c r="AM262" s="152">
        <v>42760</v>
      </c>
      <c r="AN262" s="186"/>
      <c r="AO262" s="49"/>
      <c r="AP262" s="186"/>
      <c r="AQ262" s="152">
        <v>42760</v>
      </c>
      <c r="AR262" s="186">
        <v>3.8209999999999997</v>
      </c>
      <c r="AS262" s="49"/>
      <c r="AT262" s="186"/>
      <c r="AU262" s="152">
        <v>42760</v>
      </c>
      <c r="AV262" s="186">
        <v>4.0170000000000003</v>
      </c>
      <c r="AW262" s="186"/>
      <c r="AX262" s="187"/>
      <c r="AY262" s="152">
        <v>42760</v>
      </c>
      <c r="AZ262" s="186">
        <v>4.4470000000000001</v>
      </c>
      <c r="BA262" s="49"/>
      <c r="BB262" s="187"/>
      <c r="BC262" s="152">
        <v>42760</v>
      </c>
      <c r="BD262" s="186">
        <v>4.7869999999999999</v>
      </c>
      <c r="BE262" s="49"/>
      <c r="BF262" s="187"/>
      <c r="BG262" s="152">
        <v>42760</v>
      </c>
      <c r="BH262" s="186"/>
      <c r="BI262" s="49"/>
      <c r="BJ262" s="186"/>
      <c r="BK262" s="152">
        <v>42760</v>
      </c>
      <c r="BL262" s="186">
        <v>3.5680000000000001</v>
      </c>
      <c r="BM262" s="186"/>
      <c r="BN262" s="187"/>
      <c r="BO262" s="152">
        <v>42760</v>
      </c>
      <c r="BP262" s="186">
        <v>3.9340000000000002</v>
      </c>
      <c r="BQ262" s="49"/>
      <c r="BR262" s="186"/>
      <c r="BS262" s="152">
        <v>42760</v>
      </c>
      <c r="BT262" s="186">
        <v>4.766</v>
      </c>
      <c r="BU262" s="49"/>
      <c r="BV262" s="186"/>
      <c r="BW262" s="152">
        <v>42760</v>
      </c>
      <c r="BX262" s="186"/>
      <c r="BY262" s="186"/>
      <c r="BZ262" s="187"/>
      <c r="CA262" s="152">
        <v>42760</v>
      </c>
      <c r="CB262" s="186">
        <v>4.1459999999999999</v>
      </c>
      <c r="CC262" s="49"/>
      <c r="CD262" s="187"/>
      <c r="CE262" s="152">
        <v>42760</v>
      </c>
      <c r="CF262" s="186">
        <v>4.7379999999999995</v>
      </c>
      <c r="CG262" s="49"/>
      <c r="CH262" s="186"/>
      <c r="CI262" s="152">
        <v>42760</v>
      </c>
      <c r="CJ262" s="186">
        <v>4.3159999999999998</v>
      </c>
      <c r="CK262" s="186"/>
      <c r="CL262" s="187"/>
      <c r="CM262" s="152">
        <v>42760</v>
      </c>
      <c r="CN262" s="186"/>
      <c r="CO262" s="49"/>
      <c r="CP262" s="186"/>
      <c r="CQ262" s="152">
        <v>42760</v>
      </c>
      <c r="CR262" s="186">
        <v>2.8439999999999999</v>
      </c>
      <c r="CS262" s="186"/>
      <c r="CT262" s="187"/>
      <c r="CU262" s="152">
        <v>42760</v>
      </c>
      <c r="CV262" s="186">
        <v>3.4699999999999998</v>
      </c>
      <c r="CW262" s="49"/>
      <c r="CX262" s="187"/>
      <c r="CY262" s="152">
        <v>42760</v>
      </c>
      <c r="CZ262" s="186">
        <v>3.7130000000000001</v>
      </c>
      <c r="DA262" s="49"/>
      <c r="DB262" s="186"/>
      <c r="DC262" s="152">
        <v>42760</v>
      </c>
      <c r="DD262" s="186">
        <v>4.173</v>
      </c>
      <c r="DE262" s="186"/>
      <c r="DF262" s="190"/>
      <c r="DG262" s="194">
        <v>42760</v>
      </c>
      <c r="DH262" s="247">
        <v>4.41</v>
      </c>
      <c r="DI262" s="191"/>
      <c r="DJ262" s="187"/>
      <c r="DK262" s="152">
        <v>42760</v>
      </c>
      <c r="DL262" s="186"/>
      <c r="DM262" s="49"/>
      <c r="DN262" s="186"/>
      <c r="DO262" s="152">
        <v>42760</v>
      </c>
      <c r="DP262" s="186"/>
      <c r="DQ262" s="186"/>
      <c r="DR262" s="187"/>
      <c r="DS262" s="152">
        <v>42760</v>
      </c>
      <c r="DT262" s="186">
        <v>2.2930000000000001</v>
      </c>
      <c r="DU262" s="49"/>
      <c r="DV262" s="187"/>
      <c r="DW262" s="152">
        <v>42760</v>
      </c>
      <c r="DX262" s="186">
        <v>3.0710000000000002</v>
      </c>
      <c r="DY262" s="49"/>
      <c r="DZ262" s="187"/>
      <c r="EA262" s="152">
        <v>42760</v>
      </c>
      <c r="EB262" s="186">
        <v>3.3210000000000002</v>
      </c>
      <c r="EC262" s="49"/>
      <c r="ED262" s="186"/>
      <c r="EE262" s="152">
        <v>42760</v>
      </c>
      <c r="EF262" s="186">
        <v>3.4319999999999999</v>
      </c>
      <c r="EG262" s="186"/>
      <c r="EH262" s="187"/>
      <c r="EI262" s="152">
        <v>42760</v>
      </c>
      <c r="EJ262" s="186">
        <v>3.58</v>
      </c>
      <c r="EK262" s="49"/>
      <c r="EL262" s="187"/>
      <c r="EM262" s="152">
        <v>42760</v>
      </c>
      <c r="EN262" s="186">
        <v>4.1040000000000001</v>
      </c>
      <c r="EO262" s="49"/>
      <c r="EP262" s="187"/>
      <c r="EQ262" s="152">
        <v>42760</v>
      </c>
      <c r="ER262" s="186">
        <v>4.274</v>
      </c>
      <c r="ES262" s="49"/>
      <c r="ET262" s="187"/>
      <c r="EU262" s="152">
        <v>42760</v>
      </c>
      <c r="EV262" s="186">
        <v>4.9569999999999999</v>
      </c>
      <c r="EW262" s="49"/>
      <c r="EX262" s="186"/>
      <c r="EY262" s="152">
        <v>42760</v>
      </c>
      <c r="EZ262" s="63"/>
      <c r="FA262" s="186"/>
      <c r="FB262" s="187"/>
      <c r="FC262" s="152">
        <v>42760</v>
      </c>
      <c r="FD262" s="186"/>
      <c r="FE262" s="49"/>
      <c r="FF262" s="186"/>
      <c r="FG262" s="152">
        <v>42760</v>
      </c>
      <c r="FH262" s="186"/>
      <c r="FI262" s="186"/>
      <c r="FJ262" s="187"/>
      <c r="FK262" s="152">
        <v>42760</v>
      </c>
      <c r="FL262" s="186"/>
      <c r="FM262" s="49"/>
      <c r="FN262" s="186"/>
      <c r="FO262" s="152">
        <v>42760</v>
      </c>
      <c r="FP262" s="186">
        <v>3.4870000000000001</v>
      </c>
      <c r="FQ262" s="186"/>
      <c r="FR262" s="187"/>
      <c r="FS262" s="152">
        <v>42760</v>
      </c>
      <c r="FT262" s="186">
        <v>4.2889999999999997</v>
      </c>
      <c r="FU262" s="186"/>
      <c r="FV262" s="187"/>
      <c r="FW262" s="152">
        <v>42760</v>
      </c>
      <c r="FX262" s="186">
        <v>4.4349999999999996</v>
      </c>
      <c r="FY262" s="186"/>
      <c r="FZ262" s="187"/>
      <c r="GA262" s="152">
        <v>42760</v>
      </c>
      <c r="GB262" s="186">
        <v>5.0289999999999999</v>
      </c>
      <c r="GC262" s="186"/>
      <c r="GD262" s="187"/>
      <c r="GE262" s="152">
        <v>42760</v>
      </c>
      <c r="GF262" s="186"/>
      <c r="GG262" s="49"/>
      <c r="GH262" s="186"/>
      <c r="GI262" s="152">
        <v>42760</v>
      </c>
      <c r="GJ262" s="186"/>
      <c r="GK262" s="186"/>
      <c r="GL262" s="187"/>
      <c r="GM262" s="152">
        <v>42760</v>
      </c>
      <c r="GN262" s="186"/>
      <c r="GO262" s="49"/>
      <c r="GP262" s="186"/>
      <c r="GQ262" s="152">
        <v>42760</v>
      </c>
      <c r="GR262" s="186">
        <v>2.93</v>
      </c>
      <c r="GS262" s="49"/>
      <c r="GT262" s="186"/>
      <c r="GU262" s="152">
        <v>42760</v>
      </c>
      <c r="GV262" s="186">
        <v>3.968</v>
      </c>
      <c r="GW262" s="49"/>
      <c r="GX262" s="186"/>
      <c r="GY262" s="152">
        <v>42760</v>
      </c>
      <c r="GZ262" s="186">
        <v>4.2560000000000002</v>
      </c>
      <c r="HA262" s="186"/>
      <c r="HB262" s="187"/>
      <c r="HC262" s="152">
        <v>42760</v>
      </c>
      <c r="HD262" s="186">
        <v>4.5540000000000003</v>
      </c>
      <c r="HE262" s="49"/>
      <c r="HF262" s="186"/>
      <c r="HG262" s="152">
        <v>42760</v>
      </c>
      <c r="HH262" s="186">
        <v>4.6660000000000004</v>
      </c>
      <c r="HI262" s="49"/>
      <c r="HJ262" s="187"/>
      <c r="HK262" s="152">
        <v>42760</v>
      </c>
      <c r="HL262" s="186">
        <v>5.274</v>
      </c>
      <c r="HM262" s="49"/>
      <c r="HN262" s="186"/>
      <c r="HO262" s="152">
        <v>42760</v>
      </c>
      <c r="HP262" s="186"/>
      <c r="HQ262" s="186"/>
      <c r="HR262" s="187"/>
      <c r="HS262" s="152">
        <v>42760</v>
      </c>
      <c r="HT262" s="186">
        <v>2.8069999999999999</v>
      </c>
      <c r="HU262" s="49"/>
      <c r="HV262" s="187"/>
      <c r="HW262" s="152">
        <v>42760</v>
      </c>
      <c r="HX262" s="186">
        <v>4.5990000000000002</v>
      </c>
      <c r="HY262" s="49"/>
      <c r="HZ262" s="186"/>
      <c r="IA262" s="152">
        <v>42760</v>
      </c>
      <c r="IB262" s="186">
        <v>3.7759999999999998</v>
      </c>
      <c r="IC262" s="186"/>
      <c r="ID262" s="187"/>
      <c r="IE262" s="152">
        <v>42760</v>
      </c>
      <c r="IF262" s="186">
        <v>4.4189999999999996</v>
      </c>
      <c r="IG262" s="49"/>
      <c r="IH262" s="187"/>
      <c r="II262" s="152">
        <v>42760</v>
      </c>
      <c r="IJ262" s="186">
        <v>4.3810000000000002</v>
      </c>
      <c r="IK262" s="49"/>
    </row>
    <row r="263" spans="2:245" x14ac:dyDescent="0.35">
      <c r="B263" s="187"/>
      <c r="C263" s="152">
        <v>42761</v>
      </c>
      <c r="D263" s="186"/>
      <c r="E263" s="186"/>
      <c r="F263" s="187"/>
      <c r="G263" s="152">
        <v>42761</v>
      </c>
      <c r="H263" s="186"/>
      <c r="I263" s="49"/>
      <c r="J263" s="186"/>
      <c r="K263" s="152">
        <v>42761</v>
      </c>
      <c r="L263" s="186"/>
      <c r="M263" s="49"/>
      <c r="N263" s="187"/>
      <c r="O263" s="152">
        <v>42761</v>
      </c>
      <c r="P263" s="186">
        <v>2.6819999999999999</v>
      </c>
      <c r="Q263" s="49"/>
      <c r="R263" s="186"/>
      <c r="S263" s="152">
        <v>42761</v>
      </c>
      <c r="T263" s="186">
        <v>3.5</v>
      </c>
      <c r="U263" s="186"/>
      <c r="V263" s="187"/>
      <c r="W263" s="152">
        <v>42761</v>
      </c>
      <c r="X263" s="186">
        <v>3.9370000000000003</v>
      </c>
      <c r="Y263" s="49"/>
      <c r="Z263" s="186"/>
      <c r="AA263" s="152">
        <v>42761</v>
      </c>
      <c r="AB263" s="186">
        <v>4.3460000000000001</v>
      </c>
      <c r="AC263" s="49"/>
      <c r="AD263" s="186"/>
      <c r="AE263" s="152">
        <v>42761</v>
      </c>
      <c r="AF263" s="186"/>
      <c r="AG263" s="186"/>
      <c r="AH263" s="187"/>
      <c r="AI263" s="152">
        <v>42761</v>
      </c>
      <c r="AJ263" s="186"/>
      <c r="AK263" s="49"/>
      <c r="AL263" s="186"/>
      <c r="AM263" s="152">
        <v>42761</v>
      </c>
      <c r="AN263" s="186"/>
      <c r="AO263" s="49"/>
      <c r="AP263" s="186"/>
      <c r="AQ263" s="152">
        <v>42761</v>
      </c>
      <c r="AR263" s="186">
        <v>3.8460000000000001</v>
      </c>
      <c r="AS263" s="49"/>
      <c r="AT263" s="186"/>
      <c r="AU263" s="152">
        <v>42761</v>
      </c>
      <c r="AV263" s="186">
        <v>4.0670000000000002</v>
      </c>
      <c r="AW263" s="186"/>
      <c r="AX263" s="187"/>
      <c r="AY263" s="152">
        <v>42761</v>
      </c>
      <c r="AZ263" s="186">
        <v>4.4219999999999997</v>
      </c>
      <c r="BA263" s="49"/>
      <c r="BB263" s="187"/>
      <c r="BC263" s="152">
        <v>42761</v>
      </c>
      <c r="BD263" s="186">
        <v>4.8380000000000001</v>
      </c>
      <c r="BE263" s="49"/>
      <c r="BF263" s="187"/>
      <c r="BG263" s="152">
        <v>42761</v>
      </c>
      <c r="BH263" s="186"/>
      <c r="BI263" s="49"/>
      <c r="BJ263" s="186"/>
      <c r="BK263" s="152">
        <v>42761</v>
      </c>
      <c r="BL263" s="186">
        <v>3.5910000000000002</v>
      </c>
      <c r="BM263" s="186"/>
      <c r="BN263" s="187"/>
      <c r="BO263" s="152">
        <v>42761</v>
      </c>
      <c r="BP263" s="186">
        <v>3.9830000000000001</v>
      </c>
      <c r="BQ263" s="49"/>
      <c r="BR263" s="186"/>
      <c r="BS263" s="152">
        <v>42761</v>
      </c>
      <c r="BT263" s="186">
        <v>4.798</v>
      </c>
      <c r="BU263" s="49"/>
      <c r="BV263" s="186"/>
      <c r="BW263" s="152">
        <v>42761</v>
      </c>
      <c r="BX263" s="186"/>
      <c r="BY263" s="186"/>
      <c r="BZ263" s="187"/>
      <c r="CA263" s="152">
        <v>42761</v>
      </c>
      <c r="CB263" s="186">
        <v>4.0860000000000003</v>
      </c>
      <c r="CC263" s="49"/>
      <c r="CD263" s="187"/>
      <c r="CE263" s="152">
        <v>42761</v>
      </c>
      <c r="CF263" s="186">
        <v>4.7590000000000003</v>
      </c>
      <c r="CG263" s="49"/>
      <c r="CH263" s="186"/>
      <c r="CI263" s="152">
        <v>42761</v>
      </c>
      <c r="CJ263" s="186">
        <v>4.3449999999999998</v>
      </c>
      <c r="CK263" s="186"/>
      <c r="CL263" s="187"/>
      <c r="CM263" s="152">
        <v>42761</v>
      </c>
      <c r="CN263" s="186"/>
      <c r="CO263" s="49"/>
      <c r="CP263" s="186"/>
      <c r="CQ263" s="152">
        <v>42761</v>
      </c>
      <c r="CR263" s="186">
        <v>2.7749999999999999</v>
      </c>
      <c r="CS263" s="186"/>
      <c r="CT263" s="187"/>
      <c r="CU263" s="152">
        <v>42761</v>
      </c>
      <c r="CV263" s="186">
        <v>3.4289999999999998</v>
      </c>
      <c r="CW263" s="49"/>
      <c r="CX263" s="187"/>
      <c r="CY263" s="152">
        <v>42761</v>
      </c>
      <c r="CZ263" s="186">
        <v>3.7389999999999999</v>
      </c>
      <c r="DA263" s="49"/>
      <c r="DB263" s="186"/>
      <c r="DC263" s="152">
        <v>42761</v>
      </c>
      <c r="DD263" s="186">
        <v>4.2169999999999996</v>
      </c>
      <c r="DE263" s="186"/>
      <c r="DF263" s="190"/>
      <c r="DG263" s="194">
        <v>42761</v>
      </c>
      <c r="DH263" s="247">
        <v>4.4269999999999996</v>
      </c>
      <c r="DI263" s="191"/>
      <c r="DJ263" s="187"/>
      <c r="DK263" s="152">
        <v>42761</v>
      </c>
      <c r="DL263" s="186"/>
      <c r="DM263" s="49"/>
      <c r="DN263" s="186"/>
      <c r="DO263" s="152">
        <v>42761</v>
      </c>
      <c r="DP263" s="186"/>
      <c r="DQ263" s="186"/>
      <c r="DR263" s="187"/>
      <c r="DS263" s="152">
        <v>42761</v>
      </c>
      <c r="DT263" s="186">
        <v>2.504</v>
      </c>
      <c r="DU263" s="49"/>
      <c r="DV263" s="187"/>
      <c r="DW263" s="152">
        <v>42761</v>
      </c>
      <c r="DX263" s="186">
        <v>3.0510000000000002</v>
      </c>
      <c r="DY263" s="49"/>
      <c r="DZ263" s="187"/>
      <c r="EA263" s="152">
        <v>42761</v>
      </c>
      <c r="EB263" s="186">
        <v>3.3410000000000002</v>
      </c>
      <c r="EC263" s="49"/>
      <c r="ED263" s="186"/>
      <c r="EE263" s="152">
        <v>42761</v>
      </c>
      <c r="EF263" s="186">
        <v>3.4510000000000001</v>
      </c>
      <c r="EG263" s="186"/>
      <c r="EH263" s="187"/>
      <c r="EI263" s="152">
        <v>42761</v>
      </c>
      <c r="EJ263" s="186">
        <v>3.6019999999999999</v>
      </c>
      <c r="EK263" s="49"/>
      <c r="EL263" s="187"/>
      <c r="EM263" s="152">
        <v>42761</v>
      </c>
      <c r="EN263" s="186">
        <v>4.1420000000000003</v>
      </c>
      <c r="EO263" s="49"/>
      <c r="EP263" s="187"/>
      <c r="EQ263" s="152">
        <v>42761</v>
      </c>
      <c r="ER263" s="186">
        <v>4.319</v>
      </c>
      <c r="ES263" s="49"/>
      <c r="ET263" s="187"/>
      <c r="EU263" s="152">
        <v>42761</v>
      </c>
      <c r="EV263" s="186">
        <v>5.0119999999999996</v>
      </c>
      <c r="EW263" s="49"/>
      <c r="EX263" s="186"/>
      <c r="EY263" s="152">
        <v>42761</v>
      </c>
      <c r="EZ263" s="63"/>
      <c r="FA263" s="186"/>
      <c r="FB263" s="187"/>
      <c r="FC263" s="152">
        <v>42761</v>
      </c>
      <c r="FD263" s="186"/>
      <c r="FE263" s="49"/>
      <c r="FF263" s="186"/>
      <c r="FG263" s="152">
        <v>42761</v>
      </c>
      <c r="FH263" s="186"/>
      <c r="FI263" s="186"/>
      <c r="FJ263" s="187"/>
      <c r="FK263" s="152">
        <v>42761</v>
      </c>
      <c r="FL263" s="186"/>
      <c r="FM263" s="49"/>
      <c r="FN263" s="186"/>
      <c r="FO263" s="152">
        <v>42761</v>
      </c>
      <c r="FP263" s="186">
        <v>3.5300000000000002</v>
      </c>
      <c r="FQ263" s="186"/>
      <c r="FR263" s="187"/>
      <c r="FS263" s="152">
        <v>42761</v>
      </c>
      <c r="FT263" s="186">
        <v>4.3010000000000002</v>
      </c>
      <c r="FU263" s="186"/>
      <c r="FV263" s="187"/>
      <c r="FW263" s="152">
        <v>42761</v>
      </c>
      <c r="FX263" s="186">
        <v>4.4560000000000004</v>
      </c>
      <c r="FY263" s="186"/>
      <c r="FZ263" s="187"/>
      <c r="GA263" s="152">
        <v>42761</v>
      </c>
      <c r="GB263" s="186">
        <v>5.0949999999999998</v>
      </c>
      <c r="GC263" s="186"/>
      <c r="GD263" s="187"/>
      <c r="GE263" s="152">
        <v>42761</v>
      </c>
      <c r="GF263" s="186"/>
      <c r="GG263" s="49"/>
      <c r="GH263" s="186"/>
      <c r="GI263" s="152">
        <v>42761</v>
      </c>
      <c r="GJ263" s="186"/>
      <c r="GK263" s="186"/>
      <c r="GL263" s="187"/>
      <c r="GM263" s="152">
        <v>42761</v>
      </c>
      <c r="GN263" s="186"/>
      <c r="GO263" s="49"/>
      <c r="GP263" s="186"/>
      <c r="GQ263" s="152">
        <v>42761</v>
      </c>
      <c r="GR263" s="186">
        <v>2.9180000000000001</v>
      </c>
      <c r="GS263" s="49"/>
      <c r="GT263" s="186"/>
      <c r="GU263" s="152">
        <v>42761</v>
      </c>
      <c r="GV263" s="186">
        <v>4.0039999999999996</v>
      </c>
      <c r="GW263" s="49"/>
      <c r="GX263" s="186"/>
      <c r="GY263" s="152">
        <v>42761</v>
      </c>
      <c r="GZ263" s="186">
        <v>4.3109999999999999</v>
      </c>
      <c r="HA263" s="186"/>
      <c r="HB263" s="187"/>
      <c r="HC263" s="152">
        <v>42761</v>
      </c>
      <c r="HD263" s="186">
        <v>4.5979999999999999</v>
      </c>
      <c r="HE263" s="49"/>
      <c r="HF263" s="186"/>
      <c r="HG263" s="152">
        <v>42761</v>
      </c>
      <c r="HH263" s="186">
        <v>4.7069999999999999</v>
      </c>
      <c r="HI263" s="49"/>
      <c r="HJ263" s="187"/>
      <c r="HK263" s="152">
        <v>42761</v>
      </c>
      <c r="HL263" s="186">
        <v>5.3280000000000003</v>
      </c>
      <c r="HM263" s="49"/>
      <c r="HN263" s="186"/>
      <c r="HO263" s="152">
        <v>42761</v>
      </c>
      <c r="HP263" s="186"/>
      <c r="HQ263" s="186"/>
      <c r="HR263" s="187"/>
      <c r="HS263" s="152">
        <v>42761</v>
      </c>
      <c r="HT263" s="186">
        <v>2.6379999999999999</v>
      </c>
      <c r="HU263" s="49"/>
      <c r="HV263" s="187"/>
      <c r="HW263" s="152">
        <v>42761</v>
      </c>
      <c r="HX263" s="186">
        <v>4.6310000000000002</v>
      </c>
      <c r="HY263" s="49"/>
      <c r="HZ263" s="186"/>
      <c r="IA263" s="152">
        <v>42761</v>
      </c>
      <c r="IB263" s="186">
        <v>3.8090000000000002</v>
      </c>
      <c r="IC263" s="186"/>
      <c r="ID263" s="187"/>
      <c r="IE263" s="152">
        <v>42761</v>
      </c>
      <c r="IF263" s="186">
        <v>4.4560000000000004</v>
      </c>
      <c r="IG263" s="49"/>
      <c r="IH263" s="187"/>
      <c r="II263" s="152">
        <v>42761</v>
      </c>
      <c r="IJ263" s="186">
        <v>4.4370000000000003</v>
      </c>
      <c r="IK263" s="49"/>
    </row>
    <row r="264" spans="2:245" x14ac:dyDescent="0.35">
      <c r="B264" s="187"/>
      <c r="C264" s="152">
        <v>42762</v>
      </c>
      <c r="D264" s="186"/>
      <c r="E264" s="186"/>
      <c r="F264" s="187"/>
      <c r="G264" s="152">
        <v>42762</v>
      </c>
      <c r="H264" s="186"/>
      <c r="I264" s="49"/>
      <c r="J264" s="186"/>
      <c r="K264" s="152">
        <v>42762</v>
      </c>
      <c r="L264" s="186"/>
      <c r="M264" s="49"/>
      <c r="N264" s="187"/>
      <c r="O264" s="152">
        <v>42762</v>
      </c>
      <c r="P264" s="186">
        <v>2.68</v>
      </c>
      <c r="Q264" s="49"/>
      <c r="R264" s="186"/>
      <c r="S264" s="152">
        <v>42762</v>
      </c>
      <c r="T264" s="186">
        <v>3.5030000000000001</v>
      </c>
      <c r="U264" s="186"/>
      <c r="V264" s="187"/>
      <c r="W264" s="152">
        <v>42762</v>
      </c>
      <c r="X264" s="186">
        <v>3.944</v>
      </c>
      <c r="Y264" s="49"/>
      <c r="Z264" s="186"/>
      <c r="AA264" s="152">
        <v>42762</v>
      </c>
      <c r="AB264" s="186">
        <v>4.3460000000000001</v>
      </c>
      <c r="AC264" s="49"/>
      <c r="AD264" s="186"/>
      <c r="AE264" s="152">
        <v>42762</v>
      </c>
      <c r="AF264" s="186"/>
      <c r="AG264" s="186"/>
      <c r="AH264" s="187"/>
      <c r="AI264" s="152">
        <v>42762</v>
      </c>
      <c r="AJ264" s="186"/>
      <c r="AK264" s="49"/>
      <c r="AL264" s="186"/>
      <c r="AM264" s="152">
        <v>42762</v>
      </c>
      <c r="AN264" s="186"/>
      <c r="AO264" s="49"/>
      <c r="AP264" s="186"/>
      <c r="AQ264" s="152">
        <v>42762</v>
      </c>
      <c r="AR264" s="186">
        <v>3.8580000000000001</v>
      </c>
      <c r="AS264" s="49"/>
      <c r="AT264" s="186"/>
      <c r="AU264" s="152">
        <v>42762</v>
      </c>
      <c r="AV264" s="186">
        <v>4.0570000000000004</v>
      </c>
      <c r="AW264" s="186"/>
      <c r="AX264" s="187"/>
      <c r="AY264" s="152">
        <v>42762</v>
      </c>
      <c r="AZ264" s="186">
        <v>4.4989999999999997</v>
      </c>
      <c r="BA264" s="49"/>
      <c r="BB264" s="187"/>
      <c r="BC264" s="152">
        <v>42762</v>
      </c>
      <c r="BD264" s="186">
        <v>4.8410000000000002</v>
      </c>
      <c r="BE264" s="49"/>
      <c r="BF264" s="187"/>
      <c r="BG264" s="152">
        <v>42762</v>
      </c>
      <c r="BH264" s="186"/>
      <c r="BI264" s="49"/>
      <c r="BJ264" s="186"/>
      <c r="BK264" s="152">
        <v>42762</v>
      </c>
      <c r="BL264" s="186">
        <v>3.5910000000000002</v>
      </c>
      <c r="BM264" s="186"/>
      <c r="BN264" s="187"/>
      <c r="BO264" s="152">
        <v>42762</v>
      </c>
      <c r="BP264" s="186">
        <v>3.968</v>
      </c>
      <c r="BQ264" s="49"/>
      <c r="BR264" s="186"/>
      <c r="BS264" s="152">
        <v>42762</v>
      </c>
      <c r="BT264" s="186">
        <v>4.7690000000000001</v>
      </c>
      <c r="BU264" s="49"/>
      <c r="BV264" s="186"/>
      <c r="BW264" s="152">
        <v>42762</v>
      </c>
      <c r="BX264" s="186"/>
      <c r="BY264" s="186"/>
      <c r="BZ264" s="187"/>
      <c r="CA264" s="152">
        <v>42762</v>
      </c>
      <c r="CB264" s="186">
        <v>4.0970000000000004</v>
      </c>
      <c r="CC264" s="49"/>
      <c r="CD264" s="187"/>
      <c r="CE264" s="152">
        <v>42762</v>
      </c>
      <c r="CF264" s="186">
        <v>4.7720000000000002</v>
      </c>
      <c r="CG264" s="49"/>
      <c r="CH264" s="186"/>
      <c r="CI264" s="152">
        <v>42762</v>
      </c>
      <c r="CJ264" s="186">
        <v>4.3639999999999999</v>
      </c>
      <c r="CK264" s="186"/>
      <c r="CL264" s="187"/>
      <c r="CM264" s="152">
        <v>42762</v>
      </c>
      <c r="CN264" s="186"/>
      <c r="CO264" s="49"/>
      <c r="CP264" s="186"/>
      <c r="CQ264" s="152">
        <v>42762</v>
      </c>
      <c r="CR264" s="186">
        <v>2.7389999999999999</v>
      </c>
      <c r="CS264" s="186"/>
      <c r="CT264" s="187"/>
      <c r="CU264" s="152">
        <v>42762</v>
      </c>
      <c r="CV264" s="186">
        <v>3.4569999999999999</v>
      </c>
      <c r="CW264" s="49"/>
      <c r="CX264" s="187"/>
      <c r="CY264" s="152">
        <v>42762</v>
      </c>
      <c r="CZ264" s="186">
        <v>3.738</v>
      </c>
      <c r="DA264" s="49"/>
      <c r="DB264" s="186"/>
      <c r="DC264" s="152">
        <v>42762</v>
      </c>
      <c r="DD264" s="186">
        <v>4.2089999999999996</v>
      </c>
      <c r="DE264" s="186"/>
      <c r="DF264" s="190"/>
      <c r="DG264" s="194">
        <v>42762</v>
      </c>
      <c r="DH264" s="247">
        <v>4.4610000000000003</v>
      </c>
      <c r="DI264" s="191"/>
      <c r="DJ264" s="187"/>
      <c r="DK264" s="152">
        <v>42762</v>
      </c>
      <c r="DL264" s="186"/>
      <c r="DM264" s="49"/>
      <c r="DN264" s="186"/>
      <c r="DO264" s="152">
        <v>42762</v>
      </c>
      <c r="DP264" s="186"/>
      <c r="DQ264" s="186"/>
      <c r="DR264" s="187"/>
      <c r="DS264" s="152">
        <v>42762</v>
      </c>
      <c r="DT264" s="186">
        <v>2.2730000000000001</v>
      </c>
      <c r="DU264" s="49"/>
      <c r="DV264" s="187"/>
      <c r="DW264" s="152">
        <v>42762</v>
      </c>
      <c r="DX264" s="186">
        <v>3.0830000000000002</v>
      </c>
      <c r="DY264" s="49"/>
      <c r="DZ264" s="187"/>
      <c r="EA264" s="152">
        <v>42762</v>
      </c>
      <c r="EB264" s="186">
        <v>3.3519999999999999</v>
      </c>
      <c r="EC264" s="49"/>
      <c r="ED264" s="186"/>
      <c r="EE264" s="152">
        <v>42762</v>
      </c>
      <c r="EF264" s="186">
        <v>3.4689999999999999</v>
      </c>
      <c r="EG264" s="186"/>
      <c r="EH264" s="187"/>
      <c r="EI264" s="152">
        <v>42762</v>
      </c>
      <c r="EJ264" s="186">
        <v>3.617</v>
      </c>
      <c r="EK264" s="49"/>
      <c r="EL264" s="187"/>
      <c r="EM264" s="152">
        <v>42762</v>
      </c>
      <c r="EN264" s="186">
        <v>4.157</v>
      </c>
      <c r="EO264" s="49"/>
      <c r="EP264" s="187"/>
      <c r="EQ264" s="152">
        <v>42762</v>
      </c>
      <c r="ER264" s="186">
        <v>4.3280000000000003</v>
      </c>
      <c r="ES264" s="49"/>
      <c r="ET264" s="187"/>
      <c r="EU264" s="152">
        <v>42762</v>
      </c>
      <c r="EV264" s="186">
        <v>5.0449999999999999</v>
      </c>
      <c r="EW264" s="49"/>
      <c r="EX264" s="186"/>
      <c r="EY264" s="152">
        <v>42762</v>
      </c>
      <c r="EZ264" s="63"/>
      <c r="FA264" s="186"/>
      <c r="FB264" s="187"/>
      <c r="FC264" s="152">
        <v>42762</v>
      </c>
      <c r="FD264" s="186"/>
      <c r="FE264" s="49"/>
      <c r="FF264" s="186"/>
      <c r="FG264" s="152">
        <v>42762</v>
      </c>
      <c r="FH264" s="186"/>
      <c r="FI264" s="186"/>
      <c r="FJ264" s="187"/>
      <c r="FK264" s="152">
        <v>42762</v>
      </c>
      <c r="FL264" s="186"/>
      <c r="FM264" s="49"/>
      <c r="FN264" s="186"/>
      <c r="FO264" s="152">
        <v>42762</v>
      </c>
      <c r="FP264" s="186">
        <v>3.52</v>
      </c>
      <c r="FQ264" s="186"/>
      <c r="FR264" s="187"/>
      <c r="FS264" s="152">
        <v>42762</v>
      </c>
      <c r="FT264" s="186">
        <v>4.3390000000000004</v>
      </c>
      <c r="FU264" s="186"/>
      <c r="FV264" s="187"/>
      <c r="FW264" s="152">
        <v>42762</v>
      </c>
      <c r="FX264" s="186">
        <v>4.47</v>
      </c>
      <c r="FY264" s="186"/>
      <c r="FZ264" s="187"/>
      <c r="GA264" s="152">
        <v>42762</v>
      </c>
      <c r="GB264" s="186">
        <v>5.1109999999999998</v>
      </c>
      <c r="GC264" s="186"/>
      <c r="GD264" s="187"/>
      <c r="GE264" s="152">
        <v>42762</v>
      </c>
      <c r="GF264" s="186"/>
      <c r="GG264" s="49"/>
      <c r="GH264" s="186"/>
      <c r="GI264" s="152">
        <v>42762</v>
      </c>
      <c r="GJ264" s="186"/>
      <c r="GK264" s="186"/>
      <c r="GL264" s="187"/>
      <c r="GM264" s="152">
        <v>42762</v>
      </c>
      <c r="GN264" s="186"/>
      <c r="GO264" s="49"/>
      <c r="GP264" s="186"/>
      <c r="GQ264" s="152">
        <v>42762</v>
      </c>
      <c r="GR264" s="186">
        <v>2.9089999999999998</v>
      </c>
      <c r="GS264" s="49"/>
      <c r="GT264" s="186"/>
      <c r="GU264" s="152">
        <v>42762</v>
      </c>
      <c r="GV264" s="186">
        <v>4.0010000000000003</v>
      </c>
      <c r="GW264" s="49"/>
      <c r="GX264" s="186"/>
      <c r="GY264" s="152">
        <v>42762</v>
      </c>
      <c r="GZ264" s="186">
        <v>4.3010000000000002</v>
      </c>
      <c r="HA264" s="186"/>
      <c r="HB264" s="187"/>
      <c r="HC264" s="152">
        <v>42762</v>
      </c>
      <c r="HD264" s="186">
        <v>4.5979999999999999</v>
      </c>
      <c r="HE264" s="49"/>
      <c r="HF264" s="186"/>
      <c r="HG264" s="152">
        <v>42762</v>
      </c>
      <c r="HH264" s="186">
        <v>4.7149999999999999</v>
      </c>
      <c r="HI264" s="49"/>
      <c r="HJ264" s="187"/>
      <c r="HK264" s="152">
        <v>42762</v>
      </c>
      <c r="HL264" s="186">
        <v>5.3339999999999996</v>
      </c>
      <c r="HM264" s="49"/>
      <c r="HN264" s="186"/>
      <c r="HO264" s="152">
        <v>42762</v>
      </c>
      <c r="HP264" s="186"/>
      <c r="HQ264" s="186"/>
      <c r="HR264" s="187"/>
      <c r="HS264" s="152">
        <v>42762</v>
      </c>
      <c r="HT264" s="186">
        <v>2.6459999999999999</v>
      </c>
      <c r="HU264" s="49"/>
      <c r="HV264" s="187"/>
      <c r="HW264" s="152">
        <v>42762</v>
      </c>
      <c r="HX264" s="186">
        <v>4.6680000000000001</v>
      </c>
      <c r="HY264" s="49"/>
      <c r="HZ264" s="186"/>
      <c r="IA264" s="152">
        <v>42762</v>
      </c>
      <c r="IB264" s="186">
        <v>3.8129999999999997</v>
      </c>
      <c r="IC264" s="186"/>
      <c r="ID264" s="187"/>
      <c r="IE264" s="152">
        <v>42762</v>
      </c>
      <c r="IF264" s="186">
        <v>4.508</v>
      </c>
      <c r="IG264" s="49"/>
      <c r="IH264" s="187"/>
      <c r="II264" s="152">
        <v>42762</v>
      </c>
      <c r="IJ264" s="186">
        <v>4.4290000000000003</v>
      </c>
      <c r="IK264" s="49"/>
    </row>
    <row r="265" spans="2:245" x14ac:dyDescent="0.35">
      <c r="B265" s="187"/>
      <c r="C265" s="152">
        <v>42765</v>
      </c>
      <c r="D265" s="186"/>
      <c r="E265" s="186"/>
      <c r="F265" s="187"/>
      <c r="G265" s="152">
        <v>42765</v>
      </c>
      <c r="H265" s="186"/>
      <c r="I265" s="49"/>
      <c r="J265" s="186"/>
      <c r="K265" s="152">
        <v>42765</v>
      </c>
      <c r="L265" s="186"/>
      <c r="M265" s="49"/>
      <c r="N265" s="187"/>
      <c r="O265" s="152">
        <v>42765</v>
      </c>
      <c r="P265" s="186"/>
      <c r="Q265" s="49"/>
      <c r="R265" s="186"/>
      <c r="S265" s="152">
        <v>42765</v>
      </c>
      <c r="T265" s="186"/>
      <c r="U265" s="186"/>
      <c r="V265" s="187"/>
      <c r="W265" s="152">
        <v>42765</v>
      </c>
      <c r="X265" s="186"/>
      <c r="Y265" s="49"/>
      <c r="Z265" s="186"/>
      <c r="AA265" s="152">
        <v>42765</v>
      </c>
      <c r="AB265" s="186"/>
      <c r="AC265" s="49"/>
      <c r="AD265" s="186"/>
      <c r="AE265" s="152">
        <v>42765</v>
      </c>
      <c r="AF265" s="186"/>
      <c r="AG265" s="186"/>
      <c r="AH265" s="187"/>
      <c r="AI265" s="152">
        <v>42765</v>
      </c>
      <c r="AJ265" s="186"/>
      <c r="AK265" s="49"/>
      <c r="AL265" s="186"/>
      <c r="AM265" s="152">
        <v>42765</v>
      </c>
      <c r="AN265" s="186"/>
      <c r="AO265" s="49"/>
      <c r="AP265" s="186"/>
      <c r="AQ265" s="152">
        <v>42765</v>
      </c>
      <c r="AR265" s="186"/>
      <c r="AS265" s="49"/>
      <c r="AT265" s="186"/>
      <c r="AU265" s="152">
        <v>42765</v>
      </c>
      <c r="AV265" s="186"/>
      <c r="AW265" s="186"/>
      <c r="AX265" s="187"/>
      <c r="AY265" s="152">
        <v>42765</v>
      </c>
      <c r="AZ265" s="186"/>
      <c r="BA265" s="49"/>
      <c r="BB265" s="187"/>
      <c r="BC265" s="152">
        <v>42765</v>
      </c>
      <c r="BD265" s="186"/>
      <c r="BE265" s="49"/>
      <c r="BF265" s="187"/>
      <c r="BG265" s="152">
        <v>42765</v>
      </c>
      <c r="BH265" s="186"/>
      <c r="BI265" s="49"/>
      <c r="BJ265" s="186"/>
      <c r="BK265" s="152">
        <v>42765</v>
      </c>
      <c r="BL265" s="186"/>
      <c r="BM265" s="186"/>
      <c r="BN265" s="187"/>
      <c r="BO265" s="152">
        <v>42765</v>
      </c>
      <c r="BP265" s="186"/>
      <c r="BQ265" s="49"/>
      <c r="BR265" s="186"/>
      <c r="BS265" s="152">
        <v>42765</v>
      </c>
      <c r="BT265" s="186"/>
      <c r="BU265" s="49"/>
      <c r="BV265" s="186"/>
      <c r="BW265" s="152">
        <v>42765</v>
      </c>
      <c r="BX265" s="186"/>
      <c r="BY265" s="186"/>
      <c r="BZ265" s="187"/>
      <c r="CA265" s="152">
        <v>42765</v>
      </c>
      <c r="CB265" s="186"/>
      <c r="CC265" s="49"/>
      <c r="CD265" s="187"/>
      <c r="CE265" s="152">
        <v>42765</v>
      </c>
      <c r="CF265" s="186"/>
      <c r="CG265" s="49"/>
      <c r="CH265" s="186"/>
      <c r="CI265" s="152">
        <v>42765</v>
      </c>
      <c r="CJ265" s="186"/>
      <c r="CK265" s="186"/>
      <c r="CL265" s="187"/>
      <c r="CM265" s="152">
        <v>42765</v>
      </c>
      <c r="CN265" s="186"/>
      <c r="CO265" s="49"/>
      <c r="CP265" s="186"/>
      <c r="CQ265" s="152">
        <v>42765</v>
      </c>
      <c r="CR265" s="186"/>
      <c r="CS265" s="186"/>
      <c r="CT265" s="187"/>
      <c r="CU265" s="152">
        <v>42765</v>
      </c>
      <c r="CV265" s="186"/>
      <c r="CW265" s="49"/>
      <c r="CX265" s="187"/>
      <c r="CY265" s="152">
        <v>42765</v>
      </c>
      <c r="CZ265" s="186"/>
      <c r="DA265" s="49"/>
      <c r="DB265" s="186"/>
      <c r="DC265" s="152">
        <v>42765</v>
      </c>
      <c r="DD265" s="186"/>
      <c r="DE265" s="186"/>
      <c r="DF265" s="190"/>
      <c r="DG265" s="194">
        <v>42765</v>
      </c>
      <c r="DH265" s="247"/>
      <c r="DI265" s="191"/>
      <c r="DJ265" s="187"/>
      <c r="DK265" s="152">
        <v>42765</v>
      </c>
      <c r="DL265" s="186"/>
      <c r="DM265" s="49"/>
      <c r="DN265" s="186"/>
      <c r="DO265" s="152">
        <v>42765</v>
      </c>
      <c r="DP265" s="186"/>
      <c r="DQ265" s="186"/>
      <c r="DR265" s="187"/>
      <c r="DS265" s="152">
        <v>42765</v>
      </c>
      <c r="DT265" s="186"/>
      <c r="DU265" s="49"/>
      <c r="DV265" s="187"/>
      <c r="DW265" s="152">
        <v>42765</v>
      </c>
      <c r="DX265" s="186"/>
      <c r="DY265" s="49"/>
      <c r="DZ265" s="187"/>
      <c r="EA265" s="152">
        <v>42765</v>
      </c>
      <c r="EB265" s="186"/>
      <c r="EC265" s="49"/>
      <c r="ED265" s="186"/>
      <c r="EE265" s="152">
        <v>42765</v>
      </c>
      <c r="EF265" s="186"/>
      <c r="EG265" s="186"/>
      <c r="EH265" s="187"/>
      <c r="EI265" s="152">
        <v>42765</v>
      </c>
      <c r="EJ265" s="186"/>
      <c r="EK265" s="49"/>
      <c r="EL265" s="187"/>
      <c r="EM265" s="152">
        <v>42765</v>
      </c>
      <c r="EN265" s="186"/>
      <c r="EO265" s="49"/>
      <c r="EP265" s="187"/>
      <c r="EQ265" s="152">
        <v>42765</v>
      </c>
      <c r="ER265" s="186"/>
      <c r="ES265" s="49"/>
      <c r="ET265" s="187"/>
      <c r="EU265" s="152">
        <v>42765</v>
      </c>
      <c r="EV265" s="186"/>
      <c r="EW265" s="49"/>
      <c r="EX265" s="186"/>
      <c r="EY265" s="152">
        <v>42765</v>
      </c>
      <c r="EZ265" s="63"/>
      <c r="FA265" s="186"/>
      <c r="FB265" s="187"/>
      <c r="FC265" s="152">
        <v>42765</v>
      </c>
      <c r="FD265" s="186"/>
      <c r="FE265" s="49"/>
      <c r="FF265" s="186"/>
      <c r="FG265" s="152">
        <v>42765</v>
      </c>
      <c r="FH265" s="186"/>
      <c r="FI265" s="186"/>
      <c r="FJ265" s="187"/>
      <c r="FK265" s="152">
        <v>42765</v>
      </c>
      <c r="FL265" s="186"/>
      <c r="FM265" s="49"/>
      <c r="FN265" s="186"/>
      <c r="FO265" s="152">
        <v>42765</v>
      </c>
      <c r="FP265" s="186"/>
      <c r="FQ265" s="186"/>
      <c r="FR265" s="187"/>
      <c r="FS265" s="152">
        <v>42765</v>
      </c>
      <c r="FT265" s="186"/>
      <c r="FU265" s="186"/>
      <c r="FV265" s="187"/>
      <c r="FW265" s="152">
        <v>42765</v>
      </c>
      <c r="FX265" s="186"/>
      <c r="FY265" s="186"/>
      <c r="FZ265" s="187"/>
      <c r="GA265" s="152">
        <v>42765</v>
      </c>
      <c r="GB265" s="186"/>
      <c r="GC265" s="186"/>
      <c r="GD265" s="187"/>
      <c r="GE265" s="152">
        <v>42765</v>
      </c>
      <c r="GF265" s="186"/>
      <c r="GG265" s="49"/>
      <c r="GH265" s="186"/>
      <c r="GI265" s="152">
        <v>42765</v>
      </c>
      <c r="GJ265" s="186"/>
      <c r="GK265" s="186"/>
      <c r="GL265" s="187"/>
      <c r="GM265" s="152">
        <v>42765</v>
      </c>
      <c r="GN265" s="186"/>
      <c r="GO265" s="49"/>
      <c r="GP265" s="186"/>
      <c r="GQ265" s="152">
        <v>42765</v>
      </c>
      <c r="GR265" s="186"/>
      <c r="GS265" s="49"/>
      <c r="GT265" s="186"/>
      <c r="GU265" s="152">
        <v>42765</v>
      </c>
      <c r="GV265" s="186"/>
      <c r="GW265" s="49"/>
      <c r="GX265" s="186"/>
      <c r="GY265" s="152">
        <v>42765</v>
      </c>
      <c r="GZ265" s="186"/>
      <c r="HA265" s="186"/>
      <c r="HB265" s="187"/>
      <c r="HC265" s="152">
        <v>42765</v>
      </c>
      <c r="HD265" s="186"/>
      <c r="HE265" s="49"/>
      <c r="HF265" s="186"/>
      <c r="HG265" s="152">
        <v>42765</v>
      </c>
      <c r="HH265" s="186"/>
      <c r="HI265" s="49"/>
      <c r="HJ265" s="187"/>
      <c r="HK265" s="152">
        <v>42765</v>
      </c>
      <c r="HL265" s="186"/>
      <c r="HM265" s="49"/>
      <c r="HN265" s="186"/>
      <c r="HO265" s="152">
        <v>42765</v>
      </c>
      <c r="HP265" s="186"/>
      <c r="HQ265" s="186"/>
      <c r="HR265" s="187"/>
      <c r="HS265" s="152">
        <v>42765</v>
      </c>
      <c r="HT265" s="186"/>
      <c r="HU265" s="49"/>
      <c r="HV265" s="187"/>
      <c r="HW265" s="152">
        <v>42765</v>
      </c>
      <c r="HX265" s="186"/>
      <c r="HY265" s="49"/>
      <c r="HZ265" s="186"/>
      <c r="IA265" s="152">
        <v>42765</v>
      </c>
      <c r="IB265" s="186"/>
      <c r="IC265" s="186"/>
      <c r="ID265" s="187"/>
      <c r="IE265" s="152">
        <v>42765</v>
      </c>
      <c r="IF265" s="186"/>
      <c r="IG265" s="49"/>
      <c r="IH265" s="187"/>
      <c r="II265" s="152">
        <v>42765</v>
      </c>
      <c r="IJ265" s="186"/>
      <c r="IK265" s="49"/>
    </row>
    <row r="266" spans="2:245" x14ac:dyDescent="0.35">
      <c r="B266" s="187"/>
      <c r="C266" s="152">
        <v>42766</v>
      </c>
      <c r="D266" s="186"/>
      <c r="E266" s="186"/>
      <c r="F266" s="187"/>
      <c r="G266" s="152">
        <v>42766</v>
      </c>
      <c r="H266" s="186"/>
      <c r="I266" s="49"/>
      <c r="J266" s="186"/>
      <c r="K266" s="152">
        <v>42766</v>
      </c>
      <c r="L266" s="186"/>
      <c r="M266" s="49"/>
      <c r="N266" s="187"/>
      <c r="O266" s="152">
        <v>42766</v>
      </c>
      <c r="P266" s="186">
        <v>2.6790000000000003</v>
      </c>
      <c r="Q266" s="49"/>
      <c r="R266" s="186"/>
      <c r="S266" s="152">
        <v>42766</v>
      </c>
      <c r="T266" s="186">
        <v>3.468</v>
      </c>
      <c r="U266" s="186"/>
      <c r="V266" s="187"/>
      <c r="W266" s="152">
        <v>42766</v>
      </c>
      <c r="X266" s="186">
        <v>3.9159999999999999</v>
      </c>
      <c r="Y266" s="49"/>
      <c r="Z266" s="186"/>
      <c r="AA266" s="152">
        <v>42766</v>
      </c>
      <c r="AB266" s="186">
        <v>4.3310000000000004</v>
      </c>
      <c r="AC266" s="49"/>
      <c r="AD266" s="186"/>
      <c r="AE266" s="152">
        <v>42766</v>
      </c>
      <c r="AF266" s="186"/>
      <c r="AG266" s="186"/>
      <c r="AH266" s="187"/>
      <c r="AI266" s="152">
        <v>42766</v>
      </c>
      <c r="AJ266" s="186"/>
      <c r="AK266" s="49"/>
      <c r="AL266" s="186"/>
      <c r="AM266" s="152">
        <v>42766</v>
      </c>
      <c r="AN266" s="186"/>
      <c r="AO266" s="49"/>
      <c r="AP266" s="186"/>
      <c r="AQ266" s="152">
        <v>42766</v>
      </c>
      <c r="AR266" s="186">
        <v>3.8410000000000002</v>
      </c>
      <c r="AS266" s="49"/>
      <c r="AT266" s="186"/>
      <c r="AU266" s="152">
        <v>42766</v>
      </c>
      <c r="AV266" s="186">
        <v>4.0510000000000002</v>
      </c>
      <c r="AW266" s="186"/>
      <c r="AX266" s="187"/>
      <c r="AY266" s="152">
        <v>42766</v>
      </c>
      <c r="AZ266" s="186">
        <v>4.4879999999999995</v>
      </c>
      <c r="BA266" s="49"/>
      <c r="BB266" s="187"/>
      <c r="BC266" s="152">
        <v>42766</v>
      </c>
      <c r="BD266" s="186">
        <v>4.83</v>
      </c>
      <c r="BE266" s="49"/>
      <c r="BF266" s="187"/>
      <c r="BG266" s="152">
        <v>42766</v>
      </c>
      <c r="BH266" s="186"/>
      <c r="BI266" s="49"/>
      <c r="BJ266" s="186"/>
      <c r="BK266" s="152">
        <v>42766</v>
      </c>
      <c r="BL266" s="186">
        <v>3.5709999999999997</v>
      </c>
      <c r="BM266" s="186"/>
      <c r="BN266" s="187"/>
      <c r="BO266" s="152">
        <v>42766</v>
      </c>
      <c r="BP266" s="186">
        <v>3.9590000000000001</v>
      </c>
      <c r="BQ266" s="49"/>
      <c r="BR266" s="186"/>
      <c r="BS266" s="152">
        <v>42766</v>
      </c>
      <c r="BT266" s="186">
        <v>4.7629999999999999</v>
      </c>
      <c r="BU266" s="49"/>
      <c r="BV266" s="186"/>
      <c r="BW266" s="152">
        <v>42766</v>
      </c>
      <c r="BX266" s="186"/>
      <c r="BY266" s="186"/>
      <c r="BZ266" s="187"/>
      <c r="CA266" s="152">
        <v>42766</v>
      </c>
      <c r="CB266" s="186">
        <v>4.0869999999999997</v>
      </c>
      <c r="CC266" s="49"/>
      <c r="CD266" s="187"/>
      <c r="CE266" s="152">
        <v>42766</v>
      </c>
      <c r="CF266" s="186">
        <v>4.7649999999999997</v>
      </c>
      <c r="CG266" s="49"/>
      <c r="CH266" s="186"/>
      <c r="CI266" s="152">
        <v>42766</v>
      </c>
      <c r="CJ266" s="186">
        <v>4.3419999999999996</v>
      </c>
      <c r="CK266" s="186"/>
      <c r="CL266" s="187"/>
      <c r="CM266" s="152">
        <v>42766</v>
      </c>
      <c r="CN266" s="186"/>
      <c r="CO266" s="49"/>
      <c r="CP266" s="186"/>
      <c r="CQ266" s="152">
        <v>42766</v>
      </c>
      <c r="CR266" s="186">
        <v>2.65</v>
      </c>
      <c r="CS266" s="186"/>
      <c r="CT266" s="187"/>
      <c r="CU266" s="152">
        <v>42766</v>
      </c>
      <c r="CV266" s="186">
        <v>3.4620000000000002</v>
      </c>
      <c r="CW266" s="49"/>
      <c r="CX266" s="187"/>
      <c r="CY266" s="152">
        <v>42766</v>
      </c>
      <c r="CZ266" s="186">
        <v>3.7050000000000001</v>
      </c>
      <c r="DA266" s="49"/>
      <c r="DB266" s="186"/>
      <c r="DC266" s="152">
        <v>42766</v>
      </c>
      <c r="DD266" s="186">
        <v>4.194</v>
      </c>
      <c r="DE266" s="186"/>
      <c r="DF266" s="190"/>
      <c r="DG266" s="194">
        <v>42766</v>
      </c>
      <c r="DH266" s="247">
        <v>4.4569999999999999</v>
      </c>
      <c r="DI266" s="191"/>
      <c r="DJ266" s="187"/>
      <c r="DK266" s="152">
        <v>42766</v>
      </c>
      <c r="DL266" s="186"/>
      <c r="DM266" s="49"/>
      <c r="DN266" s="186"/>
      <c r="DO266" s="152">
        <v>42766</v>
      </c>
      <c r="DP266" s="186"/>
      <c r="DQ266" s="186"/>
      <c r="DR266" s="187"/>
      <c r="DS266" s="152">
        <v>42766</v>
      </c>
      <c r="DT266" s="186">
        <v>2.5680000000000001</v>
      </c>
      <c r="DU266" s="49"/>
      <c r="DV266" s="187"/>
      <c r="DW266" s="152">
        <v>42766</v>
      </c>
      <c r="DX266" s="186">
        <v>3.073</v>
      </c>
      <c r="DY266" s="49"/>
      <c r="DZ266" s="187"/>
      <c r="EA266" s="152">
        <v>42766</v>
      </c>
      <c r="EB266" s="186">
        <v>3.3380000000000001</v>
      </c>
      <c r="EC266" s="49"/>
      <c r="ED266" s="186"/>
      <c r="EE266" s="152">
        <v>42766</v>
      </c>
      <c r="EF266" s="186">
        <v>3.4569999999999999</v>
      </c>
      <c r="EG266" s="186"/>
      <c r="EH266" s="187"/>
      <c r="EI266" s="152">
        <v>42766</v>
      </c>
      <c r="EJ266" s="186">
        <v>3.6120000000000001</v>
      </c>
      <c r="EK266" s="49"/>
      <c r="EL266" s="187"/>
      <c r="EM266" s="152">
        <v>42766</v>
      </c>
      <c r="EN266" s="186">
        <v>4.1529999999999996</v>
      </c>
      <c r="EO266" s="49"/>
      <c r="EP266" s="187"/>
      <c r="EQ266" s="152">
        <v>42766</v>
      </c>
      <c r="ER266" s="186">
        <v>4.3209999999999997</v>
      </c>
      <c r="ES266" s="49"/>
      <c r="ET266" s="187"/>
      <c r="EU266" s="152">
        <v>42766</v>
      </c>
      <c r="EV266" s="186">
        <v>5.0170000000000003</v>
      </c>
      <c r="EW266" s="49"/>
      <c r="EX266" s="186"/>
      <c r="EY266" s="152">
        <v>42766</v>
      </c>
      <c r="EZ266" s="63"/>
      <c r="FA266" s="186"/>
      <c r="FB266" s="187"/>
      <c r="FC266" s="152">
        <v>42766</v>
      </c>
      <c r="FD266" s="186"/>
      <c r="FE266" s="49"/>
      <c r="FF266" s="186"/>
      <c r="FG266" s="152">
        <v>42766</v>
      </c>
      <c r="FH266" s="186"/>
      <c r="FI266" s="186"/>
      <c r="FJ266" s="187"/>
      <c r="FK266" s="152">
        <v>42766</v>
      </c>
      <c r="FL266" s="186"/>
      <c r="FM266" s="49"/>
      <c r="FN266" s="186"/>
      <c r="FO266" s="152">
        <v>42766</v>
      </c>
      <c r="FP266" s="186">
        <v>3.5089999999999999</v>
      </c>
      <c r="FQ266" s="186"/>
      <c r="FR266" s="187"/>
      <c r="FS266" s="152">
        <v>42766</v>
      </c>
      <c r="FT266" s="186">
        <v>4.3369999999999997</v>
      </c>
      <c r="FU266" s="186"/>
      <c r="FV266" s="187"/>
      <c r="FW266" s="152">
        <v>42766</v>
      </c>
      <c r="FX266" s="186">
        <v>4.4530000000000003</v>
      </c>
      <c r="FY266" s="186"/>
      <c r="FZ266" s="187"/>
      <c r="GA266" s="152">
        <v>42766</v>
      </c>
      <c r="GB266" s="186">
        <v>5.0919999999999996</v>
      </c>
      <c r="GC266" s="186"/>
      <c r="GD266" s="187"/>
      <c r="GE266" s="152">
        <v>42766</v>
      </c>
      <c r="GF266" s="186"/>
      <c r="GG266" s="49"/>
      <c r="GH266" s="186"/>
      <c r="GI266" s="152">
        <v>42766</v>
      </c>
      <c r="GJ266" s="186"/>
      <c r="GK266" s="186"/>
      <c r="GL266" s="187"/>
      <c r="GM266" s="152">
        <v>42766</v>
      </c>
      <c r="GN266" s="186"/>
      <c r="GO266" s="49"/>
      <c r="GP266" s="186"/>
      <c r="GQ266" s="152">
        <v>42766</v>
      </c>
      <c r="GR266" s="186">
        <v>2.915</v>
      </c>
      <c r="GS266" s="49"/>
      <c r="GT266" s="186"/>
      <c r="GU266" s="152">
        <v>42766</v>
      </c>
      <c r="GV266" s="186">
        <v>3.9820000000000002</v>
      </c>
      <c r="GW266" s="49"/>
      <c r="GX266" s="186"/>
      <c r="GY266" s="152">
        <v>42766</v>
      </c>
      <c r="GZ266" s="186">
        <v>4.282</v>
      </c>
      <c r="HA266" s="186"/>
      <c r="HB266" s="187"/>
      <c r="HC266" s="152">
        <v>42766</v>
      </c>
      <c r="HD266" s="186">
        <v>4.5910000000000002</v>
      </c>
      <c r="HE266" s="49"/>
      <c r="HF266" s="186"/>
      <c r="HG266" s="152">
        <v>42766</v>
      </c>
      <c r="HH266" s="186">
        <v>4.6950000000000003</v>
      </c>
      <c r="HI266" s="49"/>
      <c r="HJ266" s="187"/>
      <c r="HK266" s="152">
        <v>42766</v>
      </c>
      <c r="HL266" s="186">
        <v>5.31</v>
      </c>
      <c r="HM266" s="49"/>
      <c r="HN266" s="186"/>
      <c r="HO266" s="152">
        <v>42766</v>
      </c>
      <c r="HP266" s="186"/>
      <c r="HQ266" s="186"/>
      <c r="HR266" s="187"/>
      <c r="HS266" s="152">
        <v>42766</v>
      </c>
      <c r="HT266" s="186">
        <v>2.6179999999999999</v>
      </c>
      <c r="HU266" s="49"/>
      <c r="HV266" s="187"/>
      <c r="HW266" s="152">
        <v>42766</v>
      </c>
      <c r="HX266" s="186">
        <v>4.6239999999999997</v>
      </c>
      <c r="HY266" s="49"/>
      <c r="HZ266" s="186"/>
      <c r="IA266" s="152">
        <v>42766</v>
      </c>
      <c r="IB266" s="186">
        <v>3.8010000000000002</v>
      </c>
      <c r="IC266" s="186"/>
      <c r="ID266" s="187"/>
      <c r="IE266" s="152">
        <v>42766</v>
      </c>
      <c r="IF266" s="186">
        <v>4.4649999999999999</v>
      </c>
      <c r="IG266" s="49"/>
      <c r="IH266" s="187"/>
      <c r="II266" s="152">
        <v>42766</v>
      </c>
      <c r="IJ266" s="186">
        <v>4.4180000000000001</v>
      </c>
      <c r="IK266" s="49"/>
    </row>
    <row r="267" spans="2:245" x14ac:dyDescent="0.35">
      <c r="B267" s="187"/>
      <c r="C267" s="152">
        <v>42767</v>
      </c>
      <c r="D267" s="186"/>
      <c r="E267" s="186"/>
      <c r="F267" s="187"/>
      <c r="G267" s="152">
        <v>42767</v>
      </c>
      <c r="H267" s="186"/>
      <c r="I267" s="49"/>
      <c r="J267" s="186"/>
      <c r="K267" s="152">
        <v>42767</v>
      </c>
      <c r="L267" s="186"/>
      <c r="M267" s="49"/>
      <c r="N267" s="187"/>
      <c r="O267" s="152">
        <v>42767</v>
      </c>
      <c r="P267" s="186">
        <v>2.6829999999999998</v>
      </c>
      <c r="Q267" s="49"/>
      <c r="R267" s="186"/>
      <c r="S267" s="152">
        <v>42767</v>
      </c>
      <c r="T267" s="186">
        <v>3.4510000000000001</v>
      </c>
      <c r="U267" s="186"/>
      <c r="V267" s="187"/>
      <c r="W267" s="152">
        <v>42767</v>
      </c>
      <c r="X267" s="186">
        <v>3.8980000000000001</v>
      </c>
      <c r="Y267" s="49"/>
      <c r="Z267" s="186"/>
      <c r="AA267" s="152">
        <v>42767</v>
      </c>
      <c r="AB267" s="186">
        <v>4.3129999999999997</v>
      </c>
      <c r="AC267" s="49"/>
      <c r="AD267" s="186"/>
      <c r="AE267" s="152">
        <v>42767</v>
      </c>
      <c r="AF267" s="186"/>
      <c r="AG267" s="186"/>
      <c r="AH267" s="187"/>
      <c r="AI267" s="152">
        <v>42767</v>
      </c>
      <c r="AJ267" s="186"/>
      <c r="AK267" s="49"/>
      <c r="AL267" s="186"/>
      <c r="AM267" s="152">
        <v>42767</v>
      </c>
      <c r="AN267" s="186"/>
      <c r="AO267" s="49"/>
      <c r="AP267" s="186"/>
      <c r="AQ267" s="152">
        <v>42767</v>
      </c>
      <c r="AR267" s="186">
        <v>3.8250000000000002</v>
      </c>
      <c r="AS267" s="49"/>
      <c r="AT267" s="186"/>
      <c r="AU267" s="152">
        <v>42767</v>
      </c>
      <c r="AV267" s="186">
        <v>4.0359999999999996</v>
      </c>
      <c r="AW267" s="186"/>
      <c r="AX267" s="187"/>
      <c r="AY267" s="152">
        <v>42767</v>
      </c>
      <c r="AZ267" s="186">
        <v>4.4690000000000003</v>
      </c>
      <c r="BA267" s="49"/>
      <c r="BB267" s="187"/>
      <c r="BC267" s="152">
        <v>42767</v>
      </c>
      <c r="BD267" s="186">
        <v>4.8120000000000003</v>
      </c>
      <c r="BE267" s="49"/>
      <c r="BF267" s="187"/>
      <c r="BG267" s="152">
        <v>42767</v>
      </c>
      <c r="BH267" s="186"/>
      <c r="BI267" s="49"/>
      <c r="BJ267" s="186"/>
      <c r="BK267" s="152">
        <v>42767</v>
      </c>
      <c r="BL267" s="186">
        <v>3.5540000000000003</v>
      </c>
      <c r="BM267" s="186"/>
      <c r="BN267" s="187"/>
      <c r="BO267" s="152">
        <v>42767</v>
      </c>
      <c r="BP267" s="186">
        <v>3.9459999999999997</v>
      </c>
      <c r="BQ267" s="49"/>
      <c r="BR267" s="186"/>
      <c r="BS267" s="152">
        <v>42767</v>
      </c>
      <c r="BT267" s="186">
        <v>4.7460000000000004</v>
      </c>
      <c r="BU267" s="49"/>
      <c r="BV267" s="186"/>
      <c r="BW267" s="152">
        <v>42767</v>
      </c>
      <c r="BX267" s="186"/>
      <c r="BY267" s="186"/>
      <c r="BZ267" s="187"/>
      <c r="CA267" s="152">
        <v>42767</v>
      </c>
      <c r="CB267" s="186">
        <v>4.069</v>
      </c>
      <c r="CC267" s="49"/>
      <c r="CD267" s="187"/>
      <c r="CE267" s="152">
        <v>42767</v>
      </c>
      <c r="CF267" s="186">
        <v>4.7460000000000004</v>
      </c>
      <c r="CG267" s="49"/>
      <c r="CH267" s="186"/>
      <c r="CI267" s="152">
        <v>42767</v>
      </c>
      <c r="CJ267" s="186">
        <v>4.3239999999999998</v>
      </c>
      <c r="CK267" s="186"/>
      <c r="CL267" s="187"/>
      <c r="CM267" s="152">
        <v>42767</v>
      </c>
      <c r="CN267" s="186"/>
      <c r="CO267" s="49"/>
      <c r="CP267" s="186"/>
      <c r="CQ267" s="152">
        <v>42767</v>
      </c>
      <c r="CR267" s="186">
        <v>2.762</v>
      </c>
      <c r="CS267" s="186"/>
      <c r="CT267" s="187"/>
      <c r="CU267" s="152">
        <v>42767</v>
      </c>
      <c r="CV267" s="186">
        <v>3.4510000000000001</v>
      </c>
      <c r="CW267" s="49"/>
      <c r="CX267" s="187"/>
      <c r="CY267" s="152">
        <v>42767</v>
      </c>
      <c r="CZ267" s="186">
        <v>3.6850000000000001</v>
      </c>
      <c r="DA267" s="49"/>
      <c r="DB267" s="186"/>
      <c r="DC267" s="152">
        <v>42767</v>
      </c>
      <c r="DD267" s="186">
        <v>4.1749999999999998</v>
      </c>
      <c r="DE267" s="186"/>
      <c r="DF267" s="190"/>
      <c r="DG267" s="194">
        <v>42767</v>
      </c>
      <c r="DH267" s="247">
        <v>4.4379999999999997</v>
      </c>
      <c r="DI267" s="191"/>
      <c r="DJ267" s="187"/>
      <c r="DK267" s="152">
        <v>42767</v>
      </c>
      <c r="DL267" s="186"/>
      <c r="DM267" s="49"/>
      <c r="DN267" s="186"/>
      <c r="DO267" s="152">
        <v>42767</v>
      </c>
      <c r="DP267" s="186"/>
      <c r="DQ267" s="186"/>
      <c r="DR267" s="187"/>
      <c r="DS267" s="152">
        <v>42767</v>
      </c>
      <c r="DT267" s="186">
        <v>3.57</v>
      </c>
      <c r="DU267" s="49"/>
      <c r="DV267" s="187"/>
      <c r="DW267" s="152">
        <v>42767</v>
      </c>
      <c r="DX267" s="186">
        <v>3.0619999999999998</v>
      </c>
      <c r="DY267" s="49"/>
      <c r="DZ267" s="187"/>
      <c r="EA267" s="152">
        <v>42767</v>
      </c>
      <c r="EB267" s="186">
        <v>3.319</v>
      </c>
      <c r="EC267" s="49"/>
      <c r="ED267" s="186"/>
      <c r="EE267" s="152">
        <v>42767</v>
      </c>
      <c r="EF267" s="186">
        <v>3.4420000000000002</v>
      </c>
      <c r="EG267" s="186"/>
      <c r="EH267" s="187"/>
      <c r="EI267" s="152">
        <v>42767</v>
      </c>
      <c r="EJ267" s="186">
        <v>3.5939999999999999</v>
      </c>
      <c r="EK267" s="49"/>
      <c r="EL267" s="187"/>
      <c r="EM267" s="152">
        <v>42767</v>
      </c>
      <c r="EN267" s="186">
        <v>4.1340000000000003</v>
      </c>
      <c r="EO267" s="49"/>
      <c r="EP267" s="187"/>
      <c r="EQ267" s="152">
        <v>42767</v>
      </c>
      <c r="ER267" s="186">
        <v>4.3019999999999996</v>
      </c>
      <c r="ES267" s="49"/>
      <c r="ET267" s="187"/>
      <c r="EU267" s="152">
        <v>42767</v>
      </c>
      <c r="EV267" s="186">
        <v>5.0030000000000001</v>
      </c>
      <c r="EW267" s="49"/>
      <c r="EX267" s="186"/>
      <c r="EY267" s="152">
        <v>42767</v>
      </c>
      <c r="EZ267" s="63"/>
      <c r="FA267" s="186"/>
      <c r="FB267" s="187"/>
      <c r="FC267" s="152">
        <v>42767</v>
      </c>
      <c r="FD267" s="186"/>
      <c r="FE267" s="49"/>
      <c r="FF267" s="186"/>
      <c r="FG267" s="152">
        <v>42767</v>
      </c>
      <c r="FH267" s="186"/>
      <c r="FI267" s="186"/>
      <c r="FJ267" s="187"/>
      <c r="FK267" s="152">
        <v>42767</v>
      </c>
      <c r="FL267" s="186"/>
      <c r="FM267" s="49"/>
      <c r="FN267" s="186"/>
      <c r="FO267" s="152">
        <v>42767</v>
      </c>
      <c r="FP267" s="186">
        <v>3.4929999999999999</v>
      </c>
      <c r="FQ267" s="186"/>
      <c r="FR267" s="187"/>
      <c r="FS267" s="152">
        <v>42767</v>
      </c>
      <c r="FT267" s="186">
        <v>4.319</v>
      </c>
      <c r="FU267" s="186"/>
      <c r="FV267" s="187"/>
      <c r="FW267" s="152">
        <v>42767</v>
      </c>
      <c r="FX267" s="186">
        <v>4.4340000000000002</v>
      </c>
      <c r="FY267" s="186"/>
      <c r="FZ267" s="187"/>
      <c r="GA267" s="152">
        <v>42767</v>
      </c>
      <c r="GB267" s="186">
        <v>5.07</v>
      </c>
      <c r="GC267" s="186"/>
      <c r="GD267" s="187"/>
      <c r="GE267" s="152">
        <v>42767</v>
      </c>
      <c r="GF267" s="186"/>
      <c r="GG267" s="49"/>
      <c r="GH267" s="186"/>
      <c r="GI267" s="152">
        <v>42767</v>
      </c>
      <c r="GJ267" s="186"/>
      <c r="GK267" s="186"/>
      <c r="GL267" s="187"/>
      <c r="GM267" s="152">
        <v>42767</v>
      </c>
      <c r="GN267" s="186"/>
      <c r="GO267" s="49"/>
      <c r="GP267" s="186"/>
      <c r="GQ267" s="152">
        <v>42767</v>
      </c>
      <c r="GR267" s="186">
        <v>2.9039999999999999</v>
      </c>
      <c r="GS267" s="49"/>
      <c r="GT267" s="186"/>
      <c r="GU267" s="152">
        <v>42767</v>
      </c>
      <c r="GV267" s="186">
        <v>3.9169999999999998</v>
      </c>
      <c r="GW267" s="49"/>
      <c r="GX267" s="186"/>
      <c r="GY267" s="152">
        <v>42767</v>
      </c>
      <c r="GZ267" s="186">
        <v>4.2709999999999999</v>
      </c>
      <c r="HA267" s="186"/>
      <c r="HB267" s="187"/>
      <c r="HC267" s="152">
        <v>42767</v>
      </c>
      <c r="HD267" s="186">
        <v>4.5590000000000002</v>
      </c>
      <c r="HE267" s="49"/>
      <c r="HF267" s="186"/>
      <c r="HG267" s="152">
        <v>42767</v>
      </c>
      <c r="HH267" s="186">
        <v>4.6769999999999996</v>
      </c>
      <c r="HI267" s="49"/>
      <c r="HJ267" s="187"/>
      <c r="HK267" s="152">
        <v>42767</v>
      </c>
      <c r="HL267" s="186">
        <v>5.2789999999999999</v>
      </c>
      <c r="HM267" s="49"/>
      <c r="HN267" s="186"/>
      <c r="HO267" s="152">
        <v>42767</v>
      </c>
      <c r="HP267" s="186"/>
      <c r="HQ267" s="186"/>
      <c r="HR267" s="187"/>
      <c r="HS267" s="152">
        <v>42767</v>
      </c>
      <c r="HT267" s="186">
        <v>2.9689999999999999</v>
      </c>
      <c r="HU267" s="49"/>
      <c r="HV267" s="187"/>
      <c r="HW267" s="152">
        <v>42767</v>
      </c>
      <c r="HX267" s="186">
        <v>4.6370000000000005</v>
      </c>
      <c r="HY267" s="49"/>
      <c r="HZ267" s="186"/>
      <c r="IA267" s="152">
        <v>42767</v>
      </c>
      <c r="IB267" s="186">
        <v>3.7839999999999998</v>
      </c>
      <c r="IC267" s="186"/>
      <c r="ID267" s="187"/>
      <c r="IE267" s="152">
        <v>42767</v>
      </c>
      <c r="IF267" s="186">
        <v>4.49</v>
      </c>
      <c r="IG267" s="49"/>
      <c r="IH267" s="187"/>
      <c r="II267" s="152">
        <v>42767</v>
      </c>
      <c r="IJ267" s="186">
        <v>4.399</v>
      </c>
      <c r="IK267" s="49"/>
    </row>
    <row r="268" spans="2:245" x14ac:dyDescent="0.35">
      <c r="B268" s="187"/>
      <c r="C268" s="152">
        <v>42768</v>
      </c>
      <c r="D268" s="186"/>
      <c r="E268" s="186"/>
      <c r="F268" s="187"/>
      <c r="G268" s="152">
        <v>42768</v>
      </c>
      <c r="H268" s="186"/>
      <c r="I268" s="49"/>
      <c r="J268" s="186"/>
      <c r="K268" s="152">
        <v>42768</v>
      </c>
      <c r="L268" s="186"/>
      <c r="M268" s="49"/>
      <c r="N268" s="187"/>
      <c r="O268" s="152">
        <v>42768</v>
      </c>
      <c r="P268" s="186">
        <v>2.6760000000000002</v>
      </c>
      <c r="Q268" s="49"/>
      <c r="R268" s="186"/>
      <c r="S268" s="152">
        <v>42768</v>
      </c>
      <c r="T268" s="186">
        <v>3.4220000000000002</v>
      </c>
      <c r="U268" s="186"/>
      <c r="V268" s="187"/>
      <c r="W268" s="152">
        <v>42768</v>
      </c>
      <c r="X268" s="186">
        <v>3.891</v>
      </c>
      <c r="Y268" s="49"/>
      <c r="Z268" s="186"/>
      <c r="AA268" s="152">
        <v>42768</v>
      </c>
      <c r="AB268" s="186">
        <v>4.3109999999999999</v>
      </c>
      <c r="AC268" s="49"/>
      <c r="AD268" s="186"/>
      <c r="AE268" s="152">
        <v>42768</v>
      </c>
      <c r="AF268" s="186"/>
      <c r="AG268" s="186"/>
      <c r="AH268" s="187"/>
      <c r="AI268" s="152">
        <v>42768</v>
      </c>
      <c r="AJ268" s="186"/>
      <c r="AK268" s="49"/>
      <c r="AL268" s="186"/>
      <c r="AM268" s="152">
        <v>42768</v>
      </c>
      <c r="AN268" s="186"/>
      <c r="AO268" s="49"/>
      <c r="AP268" s="186"/>
      <c r="AQ268" s="152">
        <v>42768</v>
      </c>
      <c r="AR268" s="186">
        <v>3.7930000000000001</v>
      </c>
      <c r="AS268" s="49"/>
      <c r="AT268" s="186"/>
      <c r="AU268" s="152">
        <v>42768</v>
      </c>
      <c r="AV268" s="186">
        <v>4.0199999999999996</v>
      </c>
      <c r="AW268" s="186"/>
      <c r="AX268" s="187"/>
      <c r="AY268" s="152">
        <v>42768</v>
      </c>
      <c r="AZ268" s="186">
        <v>4.4329999999999998</v>
      </c>
      <c r="BA268" s="49"/>
      <c r="BB268" s="187"/>
      <c r="BC268" s="152">
        <v>42768</v>
      </c>
      <c r="BD268" s="186">
        <v>4.8140000000000001</v>
      </c>
      <c r="BE268" s="49"/>
      <c r="BF268" s="187"/>
      <c r="BG268" s="152">
        <v>42768</v>
      </c>
      <c r="BH268" s="186"/>
      <c r="BI268" s="49"/>
      <c r="BJ268" s="186"/>
      <c r="BK268" s="152">
        <v>42768</v>
      </c>
      <c r="BL268" s="186">
        <v>3.5230000000000001</v>
      </c>
      <c r="BM268" s="186"/>
      <c r="BN268" s="187"/>
      <c r="BO268" s="152">
        <v>42768</v>
      </c>
      <c r="BP268" s="186">
        <v>3.9140000000000001</v>
      </c>
      <c r="BQ268" s="49"/>
      <c r="BR268" s="186"/>
      <c r="BS268" s="152">
        <v>42768</v>
      </c>
      <c r="BT268" s="186">
        <v>4.7460000000000004</v>
      </c>
      <c r="BU268" s="49"/>
      <c r="BV268" s="186"/>
      <c r="BW268" s="152">
        <v>42768</v>
      </c>
      <c r="BX268" s="186"/>
      <c r="BY268" s="186"/>
      <c r="BZ268" s="187"/>
      <c r="CA268" s="152">
        <v>42768</v>
      </c>
      <c r="CB268" s="186">
        <v>4.0579999999999998</v>
      </c>
      <c r="CC268" s="49"/>
      <c r="CD268" s="187"/>
      <c r="CE268" s="152">
        <v>42768</v>
      </c>
      <c r="CF268" s="186">
        <v>4.758</v>
      </c>
      <c r="CG268" s="49"/>
      <c r="CH268" s="186"/>
      <c r="CI268" s="152">
        <v>42768</v>
      </c>
      <c r="CJ268" s="186">
        <v>4.3390000000000004</v>
      </c>
      <c r="CK268" s="186"/>
      <c r="CL268" s="187"/>
      <c r="CM268" s="152">
        <v>42768</v>
      </c>
      <c r="CN268" s="186"/>
      <c r="CO268" s="49"/>
      <c r="CP268" s="186"/>
      <c r="CQ268" s="152">
        <v>42768</v>
      </c>
      <c r="CR268" s="186">
        <v>2.65</v>
      </c>
      <c r="CS268" s="186"/>
      <c r="CT268" s="187"/>
      <c r="CU268" s="152">
        <v>42768</v>
      </c>
      <c r="CV268" s="186">
        <v>3.4350000000000001</v>
      </c>
      <c r="CW268" s="49"/>
      <c r="CX268" s="187"/>
      <c r="CY268" s="152">
        <v>42768</v>
      </c>
      <c r="CZ268" s="186">
        <v>3.6440000000000001</v>
      </c>
      <c r="DA268" s="49"/>
      <c r="DB268" s="186"/>
      <c r="DC268" s="152">
        <v>42768</v>
      </c>
      <c r="DD268" s="186">
        <v>4.18</v>
      </c>
      <c r="DE268" s="186"/>
      <c r="DF268" s="190"/>
      <c r="DG268" s="194">
        <v>42768</v>
      </c>
      <c r="DH268" s="247">
        <v>4.4349999999999996</v>
      </c>
      <c r="DI268" s="191"/>
      <c r="DJ268" s="187"/>
      <c r="DK268" s="152">
        <v>42768</v>
      </c>
      <c r="DL268" s="186"/>
      <c r="DM268" s="49"/>
      <c r="DN268" s="186"/>
      <c r="DO268" s="152">
        <v>42768</v>
      </c>
      <c r="DP268" s="186"/>
      <c r="DQ268" s="186"/>
      <c r="DR268" s="187"/>
      <c r="DS268" s="152">
        <v>42768</v>
      </c>
      <c r="DT268" s="186">
        <v>2.7770000000000001</v>
      </c>
      <c r="DU268" s="49"/>
      <c r="DV268" s="187"/>
      <c r="DW268" s="152">
        <v>42768</v>
      </c>
      <c r="DX268" s="186">
        <v>3.0369999999999999</v>
      </c>
      <c r="DY268" s="49"/>
      <c r="DZ268" s="187"/>
      <c r="EA268" s="152">
        <v>42768</v>
      </c>
      <c r="EB268" s="186">
        <v>3.2930000000000001</v>
      </c>
      <c r="EC268" s="49"/>
      <c r="ED268" s="186"/>
      <c r="EE268" s="152">
        <v>42768</v>
      </c>
      <c r="EF268" s="186">
        <v>3.431</v>
      </c>
      <c r="EG268" s="186"/>
      <c r="EH268" s="187"/>
      <c r="EI268" s="152">
        <v>42768</v>
      </c>
      <c r="EJ268" s="186">
        <v>3.597</v>
      </c>
      <c r="EK268" s="49"/>
      <c r="EL268" s="187"/>
      <c r="EM268" s="152">
        <v>42768</v>
      </c>
      <c r="EN268" s="186">
        <v>4.1340000000000003</v>
      </c>
      <c r="EO268" s="49"/>
      <c r="EP268" s="187"/>
      <c r="EQ268" s="152">
        <v>42768</v>
      </c>
      <c r="ER268" s="186">
        <v>4.3070000000000004</v>
      </c>
      <c r="ES268" s="49"/>
      <c r="ET268" s="187"/>
      <c r="EU268" s="152">
        <v>42768</v>
      </c>
      <c r="EV268" s="186">
        <v>5.01</v>
      </c>
      <c r="EW268" s="49"/>
      <c r="EX268" s="186"/>
      <c r="EY268" s="152">
        <v>42768</v>
      </c>
      <c r="EZ268" s="63"/>
      <c r="FA268" s="186"/>
      <c r="FB268" s="187"/>
      <c r="FC268" s="152">
        <v>42768</v>
      </c>
      <c r="FD268" s="186"/>
      <c r="FE268" s="49"/>
      <c r="FF268" s="186"/>
      <c r="FG268" s="152">
        <v>42768</v>
      </c>
      <c r="FH268" s="186"/>
      <c r="FI268" s="186"/>
      <c r="FJ268" s="187"/>
      <c r="FK268" s="152">
        <v>42768</v>
      </c>
      <c r="FL268" s="186"/>
      <c r="FM268" s="49"/>
      <c r="FN268" s="186"/>
      <c r="FO268" s="152">
        <v>42768</v>
      </c>
      <c r="FP268" s="186">
        <v>3.4649999999999999</v>
      </c>
      <c r="FQ268" s="186"/>
      <c r="FR268" s="187"/>
      <c r="FS268" s="152">
        <v>42768</v>
      </c>
      <c r="FT268" s="186">
        <v>4.3239999999999998</v>
      </c>
      <c r="FU268" s="186"/>
      <c r="FV268" s="187"/>
      <c r="FW268" s="152">
        <v>42768</v>
      </c>
      <c r="FX268" s="186">
        <v>4.4349999999999996</v>
      </c>
      <c r="FY268" s="186"/>
      <c r="FZ268" s="187"/>
      <c r="GA268" s="152">
        <v>42768</v>
      </c>
      <c r="GB268" s="186">
        <v>5.0709999999999997</v>
      </c>
      <c r="GC268" s="186"/>
      <c r="GD268" s="187"/>
      <c r="GE268" s="152">
        <v>42768</v>
      </c>
      <c r="GF268" s="186"/>
      <c r="GG268" s="49"/>
      <c r="GH268" s="186"/>
      <c r="GI268" s="152">
        <v>42768</v>
      </c>
      <c r="GJ268" s="186"/>
      <c r="GK268" s="186"/>
      <c r="GL268" s="187"/>
      <c r="GM268" s="152">
        <v>42768</v>
      </c>
      <c r="GN268" s="186"/>
      <c r="GO268" s="49"/>
      <c r="GP268" s="186"/>
      <c r="GQ268" s="152">
        <v>42768</v>
      </c>
      <c r="GR268" s="186">
        <v>2.891</v>
      </c>
      <c r="GS268" s="49"/>
      <c r="GT268" s="186"/>
      <c r="GU268" s="152">
        <v>42768</v>
      </c>
      <c r="GV268" s="186">
        <v>3.895</v>
      </c>
      <c r="GW268" s="49"/>
      <c r="GX268" s="186"/>
      <c r="GY268" s="152">
        <v>42768</v>
      </c>
      <c r="GZ268" s="186">
        <v>4.2679999999999998</v>
      </c>
      <c r="HA268" s="186"/>
      <c r="HB268" s="187"/>
      <c r="HC268" s="152">
        <v>42768</v>
      </c>
      <c r="HD268" s="186">
        <v>4.5590000000000002</v>
      </c>
      <c r="HE268" s="49"/>
      <c r="HF268" s="186"/>
      <c r="HG268" s="152">
        <v>42768</v>
      </c>
      <c r="HH268" s="186">
        <v>4.6769999999999996</v>
      </c>
      <c r="HI268" s="49"/>
      <c r="HJ268" s="187"/>
      <c r="HK268" s="152">
        <v>42768</v>
      </c>
      <c r="HL268" s="186">
        <v>5.2850000000000001</v>
      </c>
      <c r="HM268" s="49"/>
      <c r="HN268" s="186"/>
      <c r="HO268" s="152">
        <v>42768</v>
      </c>
      <c r="HP268" s="186"/>
      <c r="HQ268" s="186"/>
      <c r="HR268" s="187"/>
      <c r="HS268" s="152">
        <v>42768</v>
      </c>
      <c r="HT268" s="186">
        <v>2.6189999999999998</v>
      </c>
      <c r="HU268" s="49"/>
      <c r="HV268" s="187"/>
      <c r="HW268" s="152">
        <v>42768</v>
      </c>
      <c r="HX268" s="186">
        <v>4.6399999999999997</v>
      </c>
      <c r="HY268" s="49"/>
      <c r="HZ268" s="186"/>
      <c r="IA268" s="152">
        <v>42768</v>
      </c>
      <c r="IB268" s="186">
        <v>3.7549999999999999</v>
      </c>
      <c r="IC268" s="186"/>
      <c r="ID268" s="187"/>
      <c r="IE268" s="152">
        <v>42768</v>
      </c>
      <c r="IF268" s="186">
        <v>4.4889999999999999</v>
      </c>
      <c r="IG268" s="49"/>
      <c r="IH268" s="187"/>
      <c r="II268" s="152">
        <v>42768</v>
      </c>
      <c r="IJ268" s="186">
        <v>4.3819999999999997</v>
      </c>
      <c r="IK268" s="49"/>
    </row>
    <row r="269" spans="2:245" x14ac:dyDescent="0.35">
      <c r="B269" s="187"/>
      <c r="C269" s="152">
        <v>42769</v>
      </c>
      <c r="D269" s="186"/>
      <c r="E269" s="186"/>
      <c r="F269" s="187"/>
      <c r="G269" s="152">
        <v>42769</v>
      </c>
      <c r="H269" s="186"/>
      <c r="I269" s="49"/>
      <c r="J269" s="186"/>
      <c r="K269" s="152">
        <v>42769</v>
      </c>
      <c r="L269" s="186"/>
      <c r="M269" s="49"/>
      <c r="N269" s="187"/>
      <c r="O269" s="152">
        <v>42769</v>
      </c>
      <c r="P269" s="186">
        <v>2.637</v>
      </c>
      <c r="Q269" s="49"/>
      <c r="R269" s="186"/>
      <c r="S269" s="152">
        <v>42769</v>
      </c>
      <c r="T269" s="186">
        <v>3.4089999999999998</v>
      </c>
      <c r="U269" s="186"/>
      <c r="V269" s="187"/>
      <c r="W269" s="152">
        <v>42769</v>
      </c>
      <c r="X269" s="186">
        <v>3.8759999999999999</v>
      </c>
      <c r="Y269" s="49"/>
      <c r="Z269" s="186"/>
      <c r="AA269" s="152">
        <v>42769</v>
      </c>
      <c r="AB269" s="186">
        <v>4.3010000000000002</v>
      </c>
      <c r="AC269" s="49"/>
      <c r="AD269" s="186"/>
      <c r="AE269" s="152">
        <v>42769</v>
      </c>
      <c r="AF269" s="186"/>
      <c r="AG269" s="186"/>
      <c r="AH269" s="187"/>
      <c r="AI269" s="152">
        <v>42769</v>
      </c>
      <c r="AJ269" s="186"/>
      <c r="AK269" s="49"/>
      <c r="AL269" s="186"/>
      <c r="AM269" s="152">
        <v>42769</v>
      </c>
      <c r="AN269" s="186"/>
      <c r="AO269" s="49"/>
      <c r="AP269" s="186"/>
      <c r="AQ269" s="152">
        <v>42769</v>
      </c>
      <c r="AR269" s="186">
        <v>3.774</v>
      </c>
      <c r="AS269" s="49"/>
      <c r="AT269" s="186"/>
      <c r="AU269" s="152">
        <v>42769</v>
      </c>
      <c r="AV269" s="186">
        <v>4.0259999999999998</v>
      </c>
      <c r="AW269" s="186"/>
      <c r="AX269" s="187"/>
      <c r="AY269" s="152">
        <v>42769</v>
      </c>
      <c r="AZ269" s="186">
        <v>4.4130000000000003</v>
      </c>
      <c r="BA269" s="49"/>
      <c r="BB269" s="187"/>
      <c r="BC269" s="152">
        <v>42769</v>
      </c>
      <c r="BD269" s="186">
        <v>4.8090000000000002</v>
      </c>
      <c r="BE269" s="49"/>
      <c r="BF269" s="187"/>
      <c r="BG269" s="152">
        <v>42769</v>
      </c>
      <c r="BH269" s="186"/>
      <c r="BI269" s="49"/>
      <c r="BJ269" s="186"/>
      <c r="BK269" s="152">
        <v>42769</v>
      </c>
      <c r="BL269" s="186">
        <v>3.5209999999999999</v>
      </c>
      <c r="BM269" s="186"/>
      <c r="BN269" s="187"/>
      <c r="BO269" s="152">
        <v>42769</v>
      </c>
      <c r="BP269" s="186">
        <v>3.92</v>
      </c>
      <c r="BQ269" s="49"/>
      <c r="BR269" s="186"/>
      <c r="BS269" s="152">
        <v>42769</v>
      </c>
      <c r="BT269" s="186">
        <v>4.7709999999999999</v>
      </c>
      <c r="BU269" s="49"/>
      <c r="BV269" s="186"/>
      <c r="BW269" s="152">
        <v>42769</v>
      </c>
      <c r="BX269" s="186"/>
      <c r="BY269" s="186"/>
      <c r="BZ269" s="187"/>
      <c r="CA269" s="152">
        <v>42769</v>
      </c>
      <c r="CB269" s="186">
        <v>4.0119999999999996</v>
      </c>
      <c r="CC269" s="49"/>
      <c r="CD269" s="187"/>
      <c r="CE269" s="152">
        <v>42769</v>
      </c>
      <c r="CF269" s="186">
        <v>4.7460000000000004</v>
      </c>
      <c r="CG269" s="49"/>
      <c r="CH269" s="186"/>
      <c r="CI269" s="152">
        <v>42769</v>
      </c>
      <c r="CJ269" s="186">
        <v>4.2850000000000001</v>
      </c>
      <c r="CK269" s="186"/>
      <c r="CL269" s="187"/>
      <c r="CM269" s="152">
        <v>42769</v>
      </c>
      <c r="CN269" s="186"/>
      <c r="CO269" s="49"/>
      <c r="CP269" s="186"/>
      <c r="CQ269" s="152">
        <v>42769</v>
      </c>
      <c r="CR269" s="186">
        <v>2.7050000000000001</v>
      </c>
      <c r="CS269" s="186"/>
      <c r="CT269" s="187"/>
      <c r="CU269" s="152">
        <v>42769</v>
      </c>
      <c r="CV269" s="186">
        <v>3.452</v>
      </c>
      <c r="CW269" s="49"/>
      <c r="CX269" s="187"/>
      <c r="CY269" s="152">
        <v>42769</v>
      </c>
      <c r="CZ269" s="186">
        <v>3.6440000000000001</v>
      </c>
      <c r="DA269" s="49"/>
      <c r="DB269" s="186"/>
      <c r="DC269" s="152">
        <v>42769</v>
      </c>
      <c r="DD269" s="186">
        <v>4.1840000000000002</v>
      </c>
      <c r="DE269" s="186"/>
      <c r="DF269" s="190"/>
      <c r="DG269" s="194">
        <v>42769</v>
      </c>
      <c r="DH269" s="247">
        <v>4.3979999999999997</v>
      </c>
      <c r="DI269" s="191"/>
      <c r="DJ269" s="187"/>
      <c r="DK269" s="152">
        <v>42769</v>
      </c>
      <c r="DL269" s="186"/>
      <c r="DM269" s="49"/>
      <c r="DN269" s="186"/>
      <c r="DO269" s="152">
        <v>42769</v>
      </c>
      <c r="DP269" s="186"/>
      <c r="DQ269" s="186"/>
      <c r="DR269" s="187"/>
      <c r="DS269" s="152">
        <v>42769</v>
      </c>
      <c r="DT269" s="186">
        <v>2.2250000000000001</v>
      </c>
      <c r="DU269" s="49"/>
      <c r="DV269" s="187"/>
      <c r="DW269" s="152">
        <v>42769</v>
      </c>
      <c r="DX269" s="186">
        <v>2.99</v>
      </c>
      <c r="DY269" s="49"/>
      <c r="DZ269" s="187"/>
      <c r="EA269" s="152">
        <v>42769</v>
      </c>
      <c r="EB269" s="186">
        <v>3.2919999999999998</v>
      </c>
      <c r="EC269" s="49"/>
      <c r="ED269" s="186"/>
      <c r="EE269" s="152">
        <v>42769</v>
      </c>
      <c r="EF269" s="186">
        <v>3.3929999999999998</v>
      </c>
      <c r="EG269" s="186"/>
      <c r="EH269" s="187"/>
      <c r="EI269" s="152">
        <v>42769</v>
      </c>
      <c r="EJ269" s="186">
        <v>3.5750000000000002</v>
      </c>
      <c r="EK269" s="49"/>
      <c r="EL269" s="187"/>
      <c r="EM269" s="152">
        <v>42769</v>
      </c>
      <c r="EN269" s="186">
        <v>4.1289999999999996</v>
      </c>
      <c r="EO269" s="49"/>
      <c r="EP269" s="187"/>
      <c r="EQ269" s="152">
        <v>42769</v>
      </c>
      <c r="ER269" s="186">
        <v>4.3049999999999997</v>
      </c>
      <c r="ES269" s="49"/>
      <c r="ET269" s="187"/>
      <c r="EU269" s="152">
        <v>42769</v>
      </c>
      <c r="EV269" s="186">
        <v>5.0129999999999999</v>
      </c>
      <c r="EW269" s="49"/>
      <c r="EX269" s="186"/>
      <c r="EY269" s="152">
        <v>42769</v>
      </c>
      <c r="EZ269" s="63"/>
      <c r="FA269" s="186"/>
      <c r="FB269" s="187"/>
      <c r="FC269" s="152">
        <v>42769</v>
      </c>
      <c r="FD269" s="186"/>
      <c r="FE269" s="49"/>
      <c r="FF269" s="186"/>
      <c r="FG269" s="152">
        <v>42769</v>
      </c>
      <c r="FH269" s="186"/>
      <c r="FI269" s="186"/>
      <c r="FJ269" s="187"/>
      <c r="FK269" s="152">
        <v>42769</v>
      </c>
      <c r="FL269" s="186"/>
      <c r="FM269" s="49"/>
      <c r="FN269" s="186"/>
      <c r="FO269" s="152">
        <v>42769</v>
      </c>
      <c r="FP269" s="186">
        <v>3.468</v>
      </c>
      <c r="FQ269" s="186"/>
      <c r="FR269" s="187"/>
      <c r="FS269" s="152">
        <v>42769</v>
      </c>
      <c r="FT269" s="186">
        <v>4.2729999999999997</v>
      </c>
      <c r="FU269" s="186"/>
      <c r="FV269" s="187"/>
      <c r="FW269" s="152">
        <v>42769</v>
      </c>
      <c r="FX269" s="186">
        <v>4.4279999999999999</v>
      </c>
      <c r="FY269" s="186"/>
      <c r="FZ269" s="187"/>
      <c r="GA269" s="152">
        <v>42769</v>
      </c>
      <c r="GB269" s="186">
        <v>5.0739999999999998</v>
      </c>
      <c r="GC269" s="186"/>
      <c r="GD269" s="187"/>
      <c r="GE269" s="152">
        <v>42769</v>
      </c>
      <c r="GF269" s="186"/>
      <c r="GG269" s="49"/>
      <c r="GH269" s="186"/>
      <c r="GI269" s="152">
        <v>42769</v>
      </c>
      <c r="GJ269" s="186"/>
      <c r="GK269" s="186"/>
      <c r="GL269" s="187"/>
      <c r="GM269" s="152">
        <v>42769</v>
      </c>
      <c r="GN269" s="186"/>
      <c r="GO269" s="49"/>
      <c r="GP269" s="186"/>
      <c r="GQ269" s="152">
        <v>42769</v>
      </c>
      <c r="GR269" s="186">
        <v>2.88</v>
      </c>
      <c r="GS269" s="49"/>
      <c r="GT269" s="186"/>
      <c r="GU269" s="152">
        <v>42769</v>
      </c>
      <c r="GV269" s="186">
        <v>3.8940000000000001</v>
      </c>
      <c r="GW269" s="49"/>
      <c r="GX269" s="186"/>
      <c r="GY269" s="152">
        <v>42769</v>
      </c>
      <c r="GZ269" s="186">
        <v>4.2649999999999997</v>
      </c>
      <c r="HA269" s="186"/>
      <c r="HB269" s="187"/>
      <c r="HC269" s="152">
        <v>42769</v>
      </c>
      <c r="HD269" s="186">
        <v>4.5529999999999999</v>
      </c>
      <c r="HE269" s="49"/>
      <c r="HF269" s="186"/>
      <c r="HG269" s="152">
        <v>42769</v>
      </c>
      <c r="HH269" s="186">
        <v>4.6749999999999998</v>
      </c>
      <c r="HI269" s="49"/>
      <c r="HJ269" s="187"/>
      <c r="HK269" s="152">
        <v>42769</v>
      </c>
      <c r="HL269" s="186">
        <v>5.2869999999999999</v>
      </c>
      <c r="HM269" s="49"/>
      <c r="HN269" s="186"/>
      <c r="HO269" s="152">
        <v>42769</v>
      </c>
      <c r="HP269" s="186"/>
      <c r="HQ269" s="186"/>
      <c r="HR269" s="187"/>
      <c r="HS269" s="152">
        <v>42769</v>
      </c>
      <c r="HT269" s="186">
        <v>2.6029999999999998</v>
      </c>
      <c r="HU269" s="49"/>
      <c r="HV269" s="187"/>
      <c r="HW269" s="152">
        <v>42769</v>
      </c>
      <c r="HX269" s="186">
        <v>4.601</v>
      </c>
      <c r="HY269" s="49"/>
      <c r="HZ269" s="186"/>
      <c r="IA269" s="152">
        <v>42769</v>
      </c>
      <c r="IB269" s="186">
        <v>3.7480000000000002</v>
      </c>
      <c r="IC269" s="186"/>
      <c r="ID269" s="187"/>
      <c r="IE269" s="152">
        <v>42769</v>
      </c>
      <c r="IF269" s="186">
        <v>4.4879999999999995</v>
      </c>
      <c r="IG269" s="49"/>
      <c r="IH269" s="187"/>
      <c r="II269" s="152">
        <v>42769</v>
      </c>
      <c r="IJ269" s="186">
        <v>4.3789999999999996</v>
      </c>
      <c r="IK269" s="49"/>
    </row>
    <row r="270" spans="2:245" x14ac:dyDescent="0.35">
      <c r="B270" s="187"/>
      <c r="C270" s="152">
        <v>42772</v>
      </c>
      <c r="D270" s="186"/>
      <c r="E270" s="186"/>
      <c r="F270" s="187"/>
      <c r="G270" s="152">
        <v>42772</v>
      </c>
      <c r="H270" s="186"/>
      <c r="I270" s="49"/>
      <c r="J270" s="186"/>
      <c r="K270" s="152">
        <v>42772</v>
      </c>
      <c r="L270" s="186"/>
      <c r="M270" s="49"/>
      <c r="N270" s="187"/>
      <c r="O270" s="152">
        <v>42772</v>
      </c>
      <c r="P270" s="186"/>
      <c r="Q270" s="49"/>
      <c r="R270" s="186"/>
      <c r="S270" s="152">
        <v>42772</v>
      </c>
      <c r="T270" s="186"/>
      <c r="U270" s="186"/>
      <c r="V270" s="187"/>
      <c r="W270" s="152">
        <v>42772</v>
      </c>
      <c r="X270" s="186"/>
      <c r="Y270" s="49"/>
      <c r="Z270" s="186"/>
      <c r="AA270" s="152">
        <v>42772</v>
      </c>
      <c r="AB270" s="186"/>
      <c r="AC270" s="49"/>
      <c r="AD270" s="186"/>
      <c r="AE270" s="152">
        <v>42772</v>
      </c>
      <c r="AF270" s="186"/>
      <c r="AG270" s="186"/>
      <c r="AH270" s="187"/>
      <c r="AI270" s="152">
        <v>42772</v>
      </c>
      <c r="AJ270" s="186"/>
      <c r="AK270" s="49"/>
      <c r="AL270" s="186"/>
      <c r="AM270" s="152">
        <v>42772</v>
      </c>
      <c r="AN270" s="186"/>
      <c r="AO270" s="49"/>
      <c r="AP270" s="186"/>
      <c r="AQ270" s="152">
        <v>42772</v>
      </c>
      <c r="AR270" s="186"/>
      <c r="AS270" s="49"/>
      <c r="AT270" s="186"/>
      <c r="AU270" s="152">
        <v>42772</v>
      </c>
      <c r="AV270" s="186"/>
      <c r="AW270" s="186"/>
      <c r="AX270" s="187"/>
      <c r="AY270" s="152">
        <v>42772</v>
      </c>
      <c r="AZ270" s="186"/>
      <c r="BA270" s="49"/>
      <c r="BB270" s="187"/>
      <c r="BC270" s="152">
        <v>42772</v>
      </c>
      <c r="BD270" s="186"/>
      <c r="BE270" s="49"/>
      <c r="BF270" s="187"/>
      <c r="BG270" s="152">
        <v>42772</v>
      </c>
      <c r="BH270" s="186"/>
      <c r="BI270" s="49"/>
      <c r="BJ270" s="186"/>
      <c r="BK270" s="152">
        <v>42772</v>
      </c>
      <c r="BL270" s="186"/>
      <c r="BM270" s="186"/>
      <c r="BN270" s="187"/>
      <c r="BO270" s="152">
        <v>42772</v>
      </c>
      <c r="BP270" s="186"/>
      <c r="BQ270" s="49"/>
      <c r="BR270" s="186"/>
      <c r="BS270" s="152">
        <v>42772</v>
      </c>
      <c r="BT270" s="186"/>
      <c r="BU270" s="49"/>
      <c r="BV270" s="186"/>
      <c r="BW270" s="152">
        <v>42772</v>
      </c>
      <c r="BX270" s="186"/>
      <c r="BY270" s="186"/>
      <c r="BZ270" s="187"/>
      <c r="CA270" s="152">
        <v>42772</v>
      </c>
      <c r="CB270" s="186"/>
      <c r="CC270" s="49"/>
      <c r="CD270" s="187"/>
      <c r="CE270" s="152">
        <v>42772</v>
      </c>
      <c r="CF270" s="186"/>
      <c r="CG270" s="49"/>
      <c r="CH270" s="186"/>
      <c r="CI270" s="152">
        <v>42772</v>
      </c>
      <c r="CJ270" s="186"/>
      <c r="CK270" s="186"/>
      <c r="CL270" s="187"/>
      <c r="CM270" s="152">
        <v>42772</v>
      </c>
      <c r="CN270" s="186"/>
      <c r="CO270" s="49"/>
      <c r="CP270" s="186"/>
      <c r="CQ270" s="152">
        <v>42772</v>
      </c>
      <c r="CR270" s="186"/>
      <c r="CS270" s="186"/>
      <c r="CT270" s="187"/>
      <c r="CU270" s="152">
        <v>42772</v>
      </c>
      <c r="CV270" s="186"/>
      <c r="CW270" s="49"/>
      <c r="CX270" s="187"/>
      <c r="CY270" s="152">
        <v>42772</v>
      </c>
      <c r="CZ270" s="186"/>
      <c r="DA270" s="49"/>
      <c r="DB270" s="186"/>
      <c r="DC270" s="152">
        <v>42772</v>
      </c>
      <c r="DD270" s="186"/>
      <c r="DE270" s="186"/>
      <c r="DF270" s="190"/>
      <c r="DG270" s="194">
        <v>42772</v>
      </c>
      <c r="DH270" s="247"/>
      <c r="DI270" s="191"/>
      <c r="DJ270" s="187"/>
      <c r="DK270" s="152">
        <v>42772</v>
      </c>
      <c r="DL270" s="186"/>
      <c r="DM270" s="49"/>
      <c r="DN270" s="186"/>
      <c r="DO270" s="152">
        <v>42772</v>
      </c>
      <c r="DP270" s="186"/>
      <c r="DQ270" s="186"/>
      <c r="DR270" s="187"/>
      <c r="DS270" s="152">
        <v>42772</v>
      </c>
      <c r="DT270" s="186"/>
      <c r="DU270" s="49"/>
      <c r="DV270" s="187"/>
      <c r="DW270" s="152">
        <v>42772</v>
      </c>
      <c r="DX270" s="186"/>
      <c r="DY270" s="49"/>
      <c r="DZ270" s="187"/>
      <c r="EA270" s="152">
        <v>42772</v>
      </c>
      <c r="EB270" s="186"/>
      <c r="EC270" s="49"/>
      <c r="ED270" s="186"/>
      <c r="EE270" s="152">
        <v>42772</v>
      </c>
      <c r="EF270" s="186"/>
      <c r="EG270" s="186"/>
      <c r="EH270" s="187"/>
      <c r="EI270" s="152">
        <v>42772</v>
      </c>
      <c r="EJ270" s="186"/>
      <c r="EK270" s="49"/>
      <c r="EL270" s="187"/>
      <c r="EM270" s="152">
        <v>42772</v>
      </c>
      <c r="EN270" s="186"/>
      <c r="EO270" s="49"/>
      <c r="EP270" s="187"/>
      <c r="EQ270" s="152">
        <v>42772</v>
      </c>
      <c r="ER270" s="186"/>
      <c r="ES270" s="49"/>
      <c r="ET270" s="187"/>
      <c r="EU270" s="152">
        <v>42772</v>
      </c>
      <c r="EV270" s="186"/>
      <c r="EW270" s="49"/>
      <c r="EX270" s="186"/>
      <c r="EY270" s="152">
        <v>42772</v>
      </c>
      <c r="EZ270" s="63"/>
      <c r="FA270" s="186"/>
      <c r="FB270" s="187"/>
      <c r="FC270" s="152">
        <v>42772</v>
      </c>
      <c r="FD270" s="186"/>
      <c r="FE270" s="49"/>
      <c r="FF270" s="186"/>
      <c r="FG270" s="152">
        <v>42772</v>
      </c>
      <c r="FH270" s="186"/>
      <c r="FI270" s="186"/>
      <c r="FJ270" s="187"/>
      <c r="FK270" s="152">
        <v>42772</v>
      </c>
      <c r="FL270" s="186"/>
      <c r="FM270" s="49"/>
      <c r="FN270" s="186"/>
      <c r="FO270" s="152">
        <v>42772</v>
      </c>
      <c r="FP270" s="186"/>
      <c r="FQ270" s="186"/>
      <c r="FR270" s="187"/>
      <c r="FS270" s="152">
        <v>42772</v>
      </c>
      <c r="FT270" s="186"/>
      <c r="FU270" s="186"/>
      <c r="FV270" s="187"/>
      <c r="FW270" s="152">
        <v>42772</v>
      </c>
      <c r="FX270" s="186"/>
      <c r="FY270" s="186"/>
      <c r="FZ270" s="187"/>
      <c r="GA270" s="152">
        <v>42772</v>
      </c>
      <c r="GB270" s="186"/>
      <c r="GC270" s="186"/>
      <c r="GD270" s="187"/>
      <c r="GE270" s="152">
        <v>42772</v>
      </c>
      <c r="GF270" s="186"/>
      <c r="GG270" s="49"/>
      <c r="GH270" s="186"/>
      <c r="GI270" s="152">
        <v>42772</v>
      </c>
      <c r="GJ270" s="186"/>
      <c r="GK270" s="186"/>
      <c r="GL270" s="187"/>
      <c r="GM270" s="152">
        <v>42772</v>
      </c>
      <c r="GN270" s="186"/>
      <c r="GO270" s="49"/>
      <c r="GP270" s="186"/>
      <c r="GQ270" s="152">
        <v>42772</v>
      </c>
      <c r="GR270" s="186"/>
      <c r="GS270" s="49"/>
      <c r="GT270" s="186"/>
      <c r="GU270" s="152">
        <v>42772</v>
      </c>
      <c r="GV270" s="186"/>
      <c r="GW270" s="49"/>
      <c r="GX270" s="186"/>
      <c r="GY270" s="152">
        <v>42772</v>
      </c>
      <c r="GZ270" s="186"/>
      <c r="HA270" s="186"/>
      <c r="HB270" s="187"/>
      <c r="HC270" s="152">
        <v>42772</v>
      </c>
      <c r="HD270" s="186"/>
      <c r="HE270" s="49"/>
      <c r="HF270" s="186"/>
      <c r="HG270" s="152">
        <v>42772</v>
      </c>
      <c r="HH270" s="186"/>
      <c r="HI270" s="49"/>
      <c r="HJ270" s="187"/>
      <c r="HK270" s="152">
        <v>42772</v>
      </c>
      <c r="HL270" s="186"/>
      <c r="HM270" s="49"/>
      <c r="HN270" s="186"/>
      <c r="HO270" s="152">
        <v>42772</v>
      </c>
      <c r="HP270" s="186"/>
      <c r="HQ270" s="186"/>
      <c r="HR270" s="187"/>
      <c r="HS270" s="152">
        <v>42772</v>
      </c>
      <c r="HT270" s="186"/>
      <c r="HU270" s="49"/>
      <c r="HV270" s="187"/>
      <c r="HW270" s="152">
        <v>42772</v>
      </c>
      <c r="HX270" s="186"/>
      <c r="HY270" s="49"/>
      <c r="HZ270" s="186"/>
      <c r="IA270" s="152">
        <v>42772</v>
      </c>
      <c r="IB270" s="186"/>
      <c r="IC270" s="186"/>
      <c r="ID270" s="187"/>
      <c r="IE270" s="152">
        <v>42772</v>
      </c>
      <c r="IF270" s="186"/>
      <c r="IG270" s="49"/>
      <c r="IH270" s="187"/>
      <c r="II270" s="152">
        <v>42772</v>
      </c>
      <c r="IJ270" s="186"/>
      <c r="IK270" s="49"/>
    </row>
    <row r="271" spans="2:245" x14ac:dyDescent="0.35">
      <c r="B271" s="187"/>
      <c r="C271" s="152">
        <v>42773</v>
      </c>
      <c r="D271" s="186"/>
      <c r="E271" s="186"/>
      <c r="F271" s="187"/>
      <c r="G271" s="152">
        <v>42773</v>
      </c>
      <c r="H271" s="186"/>
      <c r="I271" s="49"/>
      <c r="J271" s="186"/>
      <c r="K271" s="152">
        <v>42773</v>
      </c>
      <c r="L271" s="186"/>
      <c r="M271" s="49"/>
      <c r="N271" s="187"/>
      <c r="O271" s="152">
        <v>42773</v>
      </c>
      <c r="P271" s="186">
        <v>2.6560000000000001</v>
      </c>
      <c r="Q271" s="49"/>
      <c r="R271" s="186"/>
      <c r="S271" s="152">
        <v>42773</v>
      </c>
      <c r="T271" s="186">
        <v>3.4060000000000001</v>
      </c>
      <c r="U271" s="186"/>
      <c r="V271" s="187"/>
      <c r="W271" s="152">
        <v>42773</v>
      </c>
      <c r="X271" s="186">
        <v>3.8479999999999999</v>
      </c>
      <c r="Y271" s="49"/>
      <c r="Z271" s="186"/>
      <c r="AA271" s="152">
        <v>42773</v>
      </c>
      <c r="AB271" s="186">
        <v>4.2569999999999997</v>
      </c>
      <c r="AC271" s="49"/>
      <c r="AD271" s="186"/>
      <c r="AE271" s="152">
        <v>42773</v>
      </c>
      <c r="AF271" s="186"/>
      <c r="AG271" s="186"/>
      <c r="AH271" s="187"/>
      <c r="AI271" s="152">
        <v>42773</v>
      </c>
      <c r="AJ271" s="186"/>
      <c r="AK271" s="49"/>
      <c r="AL271" s="186"/>
      <c r="AM271" s="152">
        <v>42773</v>
      </c>
      <c r="AN271" s="186"/>
      <c r="AO271" s="49"/>
      <c r="AP271" s="186"/>
      <c r="AQ271" s="152">
        <v>42773</v>
      </c>
      <c r="AR271" s="186">
        <v>3.7880000000000003</v>
      </c>
      <c r="AS271" s="49"/>
      <c r="AT271" s="186"/>
      <c r="AU271" s="152">
        <v>42773</v>
      </c>
      <c r="AV271" s="186">
        <v>4.0019999999999998</v>
      </c>
      <c r="AW271" s="186"/>
      <c r="AX271" s="187"/>
      <c r="AY271" s="152">
        <v>42773</v>
      </c>
      <c r="AZ271" s="186">
        <v>4.41</v>
      </c>
      <c r="BA271" s="49"/>
      <c r="BB271" s="187"/>
      <c r="BC271" s="152">
        <v>42773</v>
      </c>
      <c r="BD271" s="186">
        <v>4.76</v>
      </c>
      <c r="BE271" s="49"/>
      <c r="BF271" s="187"/>
      <c r="BG271" s="152">
        <v>42773</v>
      </c>
      <c r="BH271" s="186"/>
      <c r="BI271" s="49"/>
      <c r="BJ271" s="186"/>
      <c r="BK271" s="152">
        <v>42773</v>
      </c>
      <c r="BL271" s="186">
        <v>3.5169999999999999</v>
      </c>
      <c r="BM271" s="186"/>
      <c r="BN271" s="187"/>
      <c r="BO271" s="152">
        <v>42773</v>
      </c>
      <c r="BP271" s="186">
        <v>3.903</v>
      </c>
      <c r="BQ271" s="49"/>
      <c r="BR271" s="186"/>
      <c r="BS271" s="152">
        <v>42773</v>
      </c>
      <c r="BT271" s="186">
        <v>4.694</v>
      </c>
      <c r="BU271" s="49"/>
      <c r="BV271" s="186"/>
      <c r="BW271" s="152">
        <v>42773</v>
      </c>
      <c r="BX271" s="186"/>
      <c r="BY271" s="186"/>
      <c r="BZ271" s="187"/>
      <c r="CA271" s="152">
        <v>42773</v>
      </c>
      <c r="CB271" s="186">
        <v>4.04</v>
      </c>
      <c r="CC271" s="49"/>
      <c r="CD271" s="187"/>
      <c r="CE271" s="152">
        <v>42773</v>
      </c>
      <c r="CF271" s="186">
        <v>4.7059999999999995</v>
      </c>
      <c r="CG271" s="49"/>
      <c r="CH271" s="186"/>
      <c r="CI271" s="152">
        <v>42773</v>
      </c>
      <c r="CJ271" s="186">
        <v>4.2780000000000005</v>
      </c>
      <c r="CK271" s="186"/>
      <c r="CL271" s="187"/>
      <c r="CM271" s="152">
        <v>42773</v>
      </c>
      <c r="CN271" s="186"/>
      <c r="CO271" s="49"/>
      <c r="CP271" s="186"/>
      <c r="CQ271" s="152">
        <v>42773</v>
      </c>
      <c r="CR271" s="186">
        <v>2.6589999999999998</v>
      </c>
      <c r="CS271" s="186"/>
      <c r="CT271" s="187"/>
      <c r="CU271" s="152">
        <v>42773</v>
      </c>
      <c r="CV271" s="186">
        <v>3.3970000000000002</v>
      </c>
      <c r="CW271" s="49"/>
      <c r="CX271" s="187"/>
      <c r="CY271" s="152">
        <v>42773</v>
      </c>
      <c r="CZ271" s="186">
        <v>3.6440000000000001</v>
      </c>
      <c r="DA271" s="49"/>
      <c r="DB271" s="186"/>
      <c r="DC271" s="152">
        <v>42773</v>
      </c>
      <c r="DD271" s="186">
        <v>4.1630000000000003</v>
      </c>
      <c r="DE271" s="186"/>
      <c r="DF271" s="190"/>
      <c r="DG271" s="194">
        <v>42773</v>
      </c>
      <c r="DH271" s="247">
        <v>4.3849999999999998</v>
      </c>
      <c r="DI271" s="191"/>
      <c r="DJ271" s="187"/>
      <c r="DK271" s="152">
        <v>42773</v>
      </c>
      <c r="DL271" s="186"/>
      <c r="DM271" s="49"/>
      <c r="DN271" s="186"/>
      <c r="DO271" s="152">
        <v>42773</v>
      </c>
      <c r="DP271" s="186"/>
      <c r="DQ271" s="186"/>
      <c r="DR271" s="187"/>
      <c r="DS271" s="152">
        <v>42773</v>
      </c>
      <c r="DT271" s="186">
        <v>2.9470000000000001</v>
      </c>
      <c r="DU271" s="49"/>
      <c r="DV271" s="187"/>
      <c r="DW271" s="152">
        <v>42773</v>
      </c>
      <c r="DX271" s="186">
        <v>3.0350000000000001</v>
      </c>
      <c r="DY271" s="49"/>
      <c r="DZ271" s="187"/>
      <c r="EA271" s="152">
        <v>42773</v>
      </c>
      <c r="EB271" s="186">
        <v>3.286</v>
      </c>
      <c r="EC271" s="49"/>
      <c r="ED271" s="186"/>
      <c r="EE271" s="152">
        <v>42773</v>
      </c>
      <c r="EF271" s="186">
        <v>3.399</v>
      </c>
      <c r="EG271" s="186"/>
      <c r="EH271" s="187"/>
      <c r="EI271" s="152">
        <v>42773</v>
      </c>
      <c r="EJ271" s="186">
        <v>3.55</v>
      </c>
      <c r="EK271" s="49"/>
      <c r="EL271" s="187"/>
      <c r="EM271" s="152">
        <v>42773</v>
      </c>
      <c r="EN271" s="186">
        <v>4.0780000000000003</v>
      </c>
      <c r="EO271" s="49"/>
      <c r="EP271" s="187"/>
      <c r="EQ271" s="152">
        <v>42773</v>
      </c>
      <c r="ER271" s="186">
        <v>4.2590000000000003</v>
      </c>
      <c r="ES271" s="49"/>
      <c r="ET271" s="187"/>
      <c r="EU271" s="152">
        <v>42773</v>
      </c>
      <c r="EV271" s="186">
        <v>4.9480000000000004</v>
      </c>
      <c r="EW271" s="49"/>
      <c r="EX271" s="186"/>
      <c r="EY271" s="152">
        <v>42773</v>
      </c>
      <c r="EZ271" s="63"/>
      <c r="FA271" s="186"/>
      <c r="FB271" s="187"/>
      <c r="FC271" s="152">
        <v>42773</v>
      </c>
      <c r="FD271" s="186"/>
      <c r="FE271" s="49"/>
      <c r="FF271" s="186"/>
      <c r="FG271" s="152">
        <v>42773</v>
      </c>
      <c r="FH271" s="186"/>
      <c r="FI271" s="186"/>
      <c r="FJ271" s="187"/>
      <c r="FK271" s="152">
        <v>42773</v>
      </c>
      <c r="FL271" s="186"/>
      <c r="FM271" s="49"/>
      <c r="FN271" s="186"/>
      <c r="FO271" s="152">
        <v>42773</v>
      </c>
      <c r="FP271" s="186">
        <v>3.4609999999999999</v>
      </c>
      <c r="FQ271" s="186"/>
      <c r="FR271" s="187"/>
      <c r="FS271" s="152">
        <v>42773</v>
      </c>
      <c r="FT271" s="186">
        <v>4.2770000000000001</v>
      </c>
      <c r="FU271" s="186"/>
      <c r="FV271" s="187"/>
      <c r="FW271" s="152">
        <v>42773</v>
      </c>
      <c r="FX271" s="186">
        <v>4.3840000000000003</v>
      </c>
      <c r="FY271" s="186"/>
      <c r="FZ271" s="187"/>
      <c r="GA271" s="152">
        <v>42773</v>
      </c>
      <c r="GB271" s="186">
        <v>5.0090000000000003</v>
      </c>
      <c r="GC271" s="186"/>
      <c r="GD271" s="187"/>
      <c r="GE271" s="152">
        <v>42773</v>
      </c>
      <c r="GF271" s="186"/>
      <c r="GG271" s="49"/>
      <c r="GH271" s="186"/>
      <c r="GI271" s="152">
        <v>42773</v>
      </c>
      <c r="GJ271" s="186"/>
      <c r="GK271" s="186"/>
      <c r="GL271" s="187"/>
      <c r="GM271" s="152">
        <v>42773</v>
      </c>
      <c r="GN271" s="186"/>
      <c r="GO271" s="49"/>
      <c r="GP271" s="186"/>
      <c r="GQ271" s="152">
        <v>42773</v>
      </c>
      <c r="GR271" s="186">
        <v>2.8849999999999998</v>
      </c>
      <c r="GS271" s="49"/>
      <c r="GT271" s="186"/>
      <c r="GU271" s="152">
        <v>42773</v>
      </c>
      <c r="GV271" s="186">
        <v>3.8820000000000001</v>
      </c>
      <c r="GW271" s="49"/>
      <c r="GX271" s="186"/>
      <c r="GY271" s="152">
        <v>42773</v>
      </c>
      <c r="GZ271" s="186">
        <v>4.181</v>
      </c>
      <c r="HA271" s="186"/>
      <c r="HB271" s="187"/>
      <c r="HC271" s="152">
        <v>42773</v>
      </c>
      <c r="HD271" s="186">
        <v>4.508</v>
      </c>
      <c r="HE271" s="49"/>
      <c r="HF271" s="186"/>
      <c r="HG271" s="152">
        <v>42773</v>
      </c>
      <c r="HH271" s="186">
        <v>4.6159999999999997</v>
      </c>
      <c r="HI271" s="49"/>
      <c r="HJ271" s="187"/>
      <c r="HK271" s="152">
        <v>42773</v>
      </c>
      <c r="HL271" s="186">
        <v>5.2210000000000001</v>
      </c>
      <c r="HM271" s="49"/>
      <c r="HN271" s="186"/>
      <c r="HO271" s="152">
        <v>42773</v>
      </c>
      <c r="HP271" s="186"/>
      <c r="HQ271" s="186"/>
      <c r="HR271" s="187"/>
      <c r="HS271" s="152">
        <v>42773</v>
      </c>
      <c r="HT271" s="186">
        <v>2.62</v>
      </c>
      <c r="HU271" s="49"/>
      <c r="HV271" s="187"/>
      <c r="HW271" s="152">
        <v>42773</v>
      </c>
      <c r="HX271" s="186">
        <v>4.5890000000000004</v>
      </c>
      <c r="HY271" s="49"/>
      <c r="HZ271" s="186"/>
      <c r="IA271" s="152">
        <v>42773</v>
      </c>
      <c r="IB271" s="186">
        <v>3.7480000000000002</v>
      </c>
      <c r="IC271" s="186"/>
      <c r="ID271" s="187"/>
      <c r="IE271" s="152">
        <v>42773</v>
      </c>
      <c r="IF271" s="186">
        <v>4.4480000000000004</v>
      </c>
      <c r="IG271" s="49"/>
      <c r="IH271" s="187"/>
      <c r="II271" s="152">
        <v>42773</v>
      </c>
      <c r="IJ271" s="186">
        <v>4.3469999999999995</v>
      </c>
      <c r="IK271" s="49"/>
    </row>
    <row r="272" spans="2:245" x14ac:dyDescent="0.35">
      <c r="B272" s="187"/>
      <c r="C272" s="152">
        <v>42774</v>
      </c>
      <c r="D272" s="186"/>
      <c r="E272" s="186"/>
      <c r="F272" s="187"/>
      <c r="G272" s="152">
        <v>42774</v>
      </c>
      <c r="H272" s="186"/>
      <c r="I272" s="49"/>
      <c r="J272" s="186"/>
      <c r="K272" s="152">
        <v>42774</v>
      </c>
      <c r="L272" s="186"/>
      <c r="M272" s="49"/>
      <c r="N272" s="187"/>
      <c r="O272" s="152">
        <v>42774</v>
      </c>
      <c r="P272" s="186">
        <v>2.6890000000000001</v>
      </c>
      <c r="Q272" s="49"/>
      <c r="R272" s="186"/>
      <c r="S272" s="152">
        <v>42774</v>
      </c>
      <c r="T272" s="186">
        <v>3.3490000000000002</v>
      </c>
      <c r="U272" s="186"/>
      <c r="V272" s="187"/>
      <c r="W272" s="152">
        <v>42774</v>
      </c>
      <c r="X272" s="186">
        <v>3.7989999999999999</v>
      </c>
      <c r="Y272" s="49"/>
      <c r="Z272" s="186"/>
      <c r="AA272" s="152">
        <v>42774</v>
      </c>
      <c r="AB272" s="186">
        <v>4.2110000000000003</v>
      </c>
      <c r="AC272" s="49"/>
      <c r="AD272" s="186"/>
      <c r="AE272" s="152">
        <v>42774</v>
      </c>
      <c r="AF272" s="186"/>
      <c r="AG272" s="186"/>
      <c r="AH272" s="187"/>
      <c r="AI272" s="152">
        <v>42774</v>
      </c>
      <c r="AJ272" s="186"/>
      <c r="AK272" s="49"/>
      <c r="AL272" s="186"/>
      <c r="AM272" s="152">
        <v>42774</v>
      </c>
      <c r="AN272" s="186"/>
      <c r="AO272" s="49"/>
      <c r="AP272" s="186"/>
      <c r="AQ272" s="152">
        <v>42774</v>
      </c>
      <c r="AR272" s="186">
        <v>3.7290000000000001</v>
      </c>
      <c r="AS272" s="49"/>
      <c r="AT272" s="186"/>
      <c r="AU272" s="152">
        <v>42774</v>
      </c>
      <c r="AV272" s="186">
        <v>3.9529999999999998</v>
      </c>
      <c r="AW272" s="186"/>
      <c r="AX272" s="187"/>
      <c r="AY272" s="152">
        <v>42774</v>
      </c>
      <c r="AZ272" s="186">
        <v>4.3659999999999997</v>
      </c>
      <c r="BA272" s="49"/>
      <c r="BB272" s="187"/>
      <c r="BC272" s="152">
        <v>42774</v>
      </c>
      <c r="BD272" s="186">
        <v>4.7140000000000004</v>
      </c>
      <c r="BE272" s="49"/>
      <c r="BF272" s="187"/>
      <c r="BG272" s="152">
        <v>42774</v>
      </c>
      <c r="BH272" s="186"/>
      <c r="BI272" s="49"/>
      <c r="BJ272" s="186"/>
      <c r="BK272" s="152">
        <v>42774</v>
      </c>
      <c r="BL272" s="186">
        <v>3.452</v>
      </c>
      <c r="BM272" s="186"/>
      <c r="BN272" s="187"/>
      <c r="BO272" s="152">
        <v>42774</v>
      </c>
      <c r="BP272" s="186">
        <v>3.8559999999999999</v>
      </c>
      <c r="BQ272" s="49"/>
      <c r="BR272" s="186"/>
      <c r="BS272" s="152">
        <v>42774</v>
      </c>
      <c r="BT272" s="186">
        <v>4.6509999999999998</v>
      </c>
      <c r="BU272" s="49"/>
      <c r="BV272" s="186"/>
      <c r="BW272" s="152">
        <v>42774</v>
      </c>
      <c r="BX272" s="186"/>
      <c r="BY272" s="186"/>
      <c r="BZ272" s="187"/>
      <c r="CA272" s="152">
        <v>42774</v>
      </c>
      <c r="CB272" s="186">
        <v>4.0759999999999996</v>
      </c>
      <c r="CC272" s="49"/>
      <c r="CD272" s="187"/>
      <c r="CE272" s="152">
        <v>42774</v>
      </c>
      <c r="CF272" s="186">
        <v>4.6530000000000005</v>
      </c>
      <c r="CG272" s="49"/>
      <c r="CH272" s="186"/>
      <c r="CI272" s="152">
        <v>42774</v>
      </c>
      <c r="CJ272" s="186">
        <v>4.2839999999999998</v>
      </c>
      <c r="CK272" s="186"/>
      <c r="CL272" s="187"/>
      <c r="CM272" s="152">
        <v>42774</v>
      </c>
      <c r="CN272" s="186"/>
      <c r="CO272" s="49"/>
      <c r="CP272" s="186"/>
      <c r="CQ272" s="152">
        <v>42774</v>
      </c>
      <c r="CR272" s="186">
        <v>2.8929999999999998</v>
      </c>
      <c r="CS272" s="186"/>
      <c r="CT272" s="187"/>
      <c r="CU272" s="152">
        <v>42774</v>
      </c>
      <c r="CV272" s="186">
        <v>3.351</v>
      </c>
      <c r="CW272" s="49"/>
      <c r="CX272" s="187"/>
      <c r="CY272" s="152">
        <v>42774</v>
      </c>
      <c r="CZ272" s="186">
        <v>3.58</v>
      </c>
      <c r="DA272" s="49"/>
      <c r="DB272" s="186"/>
      <c r="DC272" s="152">
        <v>42774</v>
      </c>
      <c r="DD272" s="186">
        <v>4.1109999999999998</v>
      </c>
      <c r="DE272" s="186"/>
      <c r="DF272" s="190"/>
      <c r="DG272" s="194">
        <v>42774</v>
      </c>
      <c r="DH272" s="247">
        <v>4.343</v>
      </c>
      <c r="DI272" s="191"/>
      <c r="DJ272" s="187"/>
      <c r="DK272" s="152">
        <v>42774</v>
      </c>
      <c r="DL272" s="186"/>
      <c r="DM272" s="49"/>
      <c r="DN272" s="186"/>
      <c r="DO272" s="152">
        <v>42774</v>
      </c>
      <c r="DP272" s="186"/>
      <c r="DQ272" s="186"/>
      <c r="DR272" s="187"/>
      <c r="DS272" s="152">
        <v>42774</v>
      </c>
      <c r="DT272" s="186">
        <v>4.8280000000000003</v>
      </c>
      <c r="DU272" s="49"/>
      <c r="DV272" s="187"/>
      <c r="DW272" s="152">
        <v>42774</v>
      </c>
      <c r="DX272" s="186">
        <v>2.9729999999999999</v>
      </c>
      <c r="DY272" s="49"/>
      <c r="DZ272" s="187"/>
      <c r="EA272" s="152">
        <v>42774</v>
      </c>
      <c r="EB272" s="186">
        <v>3.226</v>
      </c>
      <c r="EC272" s="49"/>
      <c r="ED272" s="186"/>
      <c r="EE272" s="152">
        <v>42774</v>
      </c>
      <c r="EF272" s="186">
        <v>3.3420000000000001</v>
      </c>
      <c r="EG272" s="186"/>
      <c r="EH272" s="187"/>
      <c r="EI272" s="152">
        <v>42774</v>
      </c>
      <c r="EJ272" s="186">
        <v>3.4990000000000001</v>
      </c>
      <c r="EK272" s="49"/>
      <c r="EL272" s="187"/>
      <c r="EM272" s="152">
        <v>42774</v>
      </c>
      <c r="EN272" s="186">
        <v>4.0149999999999997</v>
      </c>
      <c r="EO272" s="49"/>
      <c r="EP272" s="187"/>
      <c r="EQ272" s="152">
        <v>42774</v>
      </c>
      <c r="ER272" s="186">
        <v>4.2089999999999996</v>
      </c>
      <c r="ES272" s="49"/>
      <c r="ET272" s="187"/>
      <c r="EU272" s="152">
        <v>42774</v>
      </c>
      <c r="EV272" s="186">
        <v>4.8929999999999998</v>
      </c>
      <c r="EW272" s="49"/>
      <c r="EX272" s="186"/>
      <c r="EY272" s="152">
        <v>42774</v>
      </c>
      <c r="EZ272" s="63"/>
      <c r="FA272" s="186"/>
      <c r="FB272" s="187"/>
      <c r="FC272" s="152">
        <v>42774</v>
      </c>
      <c r="FD272" s="186"/>
      <c r="FE272" s="49"/>
      <c r="FF272" s="186"/>
      <c r="FG272" s="152">
        <v>42774</v>
      </c>
      <c r="FH272" s="186"/>
      <c r="FI272" s="186"/>
      <c r="FJ272" s="187"/>
      <c r="FK272" s="152">
        <v>42774</v>
      </c>
      <c r="FL272" s="186"/>
      <c r="FM272" s="49"/>
      <c r="FN272" s="186"/>
      <c r="FO272" s="152">
        <v>42774</v>
      </c>
      <c r="FP272" s="186">
        <v>3.4020000000000001</v>
      </c>
      <c r="FQ272" s="186"/>
      <c r="FR272" s="187"/>
      <c r="FS272" s="152">
        <v>42774</v>
      </c>
      <c r="FT272" s="186">
        <v>4.2320000000000002</v>
      </c>
      <c r="FU272" s="186"/>
      <c r="FV272" s="187"/>
      <c r="FW272" s="152">
        <v>42774</v>
      </c>
      <c r="FX272" s="186">
        <v>4.3369999999999997</v>
      </c>
      <c r="FY272" s="186"/>
      <c r="FZ272" s="187"/>
      <c r="GA272" s="152">
        <v>42774</v>
      </c>
      <c r="GB272" s="186">
        <v>4.9530000000000003</v>
      </c>
      <c r="GC272" s="186"/>
      <c r="GD272" s="187"/>
      <c r="GE272" s="152">
        <v>42774</v>
      </c>
      <c r="GF272" s="186"/>
      <c r="GG272" s="49"/>
      <c r="GH272" s="186"/>
      <c r="GI272" s="152">
        <v>42774</v>
      </c>
      <c r="GJ272" s="186"/>
      <c r="GK272" s="186"/>
      <c r="GL272" s="187"/>
      <c r="GM272" s="152">
        <v>42774</v>
      </c>
      <c r="GN272" s="186"/>
      <c r="GO272" s="49"/>
      <c r="GP272" s="186"/>
      <c r="GQ272" s="152">
        <v>42774</v>
      </c>
      <c r="GR272" s="186">
        <v>2.8679999999999999</v>
      </c>
      <c r="GS272" s="49"/>
      <c r="GT272" s="186"/>
      <c r="GU272" s="152">
        <v>42774</v>
      </c>
      <c r="GV272" s="186">
        <v>3.8420000000000001</v>
      </c>
      <c r="GW272" s="49"/>
      <c r="GX272" s="186"/>
      <c r="GY272" s="152">
        <v>42774</v>
      </c>
      <c r="GZ272" s="186">
        <v>4.1310000000000002</v>
      </c>
      <c r="HA272" s="186"/>
      <c r="HB272" s="187"/>
      <c r="HC272" s="152">
        <v>42774</v>
      </c>
      <c r="HD272" s="186">
        <v>4.4630000000000001</v>
      </c>
      <c r="HE272" s="49"/>
      <c r="HF272" s="186"/>
      <c r="HG272" s="152">
        <v>42774</v>
      </c>
      <c r="HH272" s="186">
        <v>4.5679999999999996</v>
      </c>
      <c r="HI272" s="49"/>
      <c r="HJ272" s="187"/>
      <c r="HK272" s="152">
        <v>42774</v>
      </c>
      <c r="HL272" s="186">
        <v>5.17</v>
      </c>
      <c r="HM272" s="49"/>
      <c r="HN272" s="186"/>
      <c r="HO272" s="152">
        <v>42774</v>
      </c>
      <c r="HP272" s="186"/>
      <c r="HQ272" s="186"/>
      <c r="HR272" s="187"/>
      <c r="HS272" s="152">
        <v>42774</v>
      </c>
      <c r="HT272" s="186">
        <v>2.9279999999999999</v>
      </c>
      <c r="HU272" s="49"/>
      <c r="HV272" s="187"/>
      <c r="HW272" s="152">
        <v>42774</v>
      </c>
      <c r="HX272" s="186">
        <v>4.5380000000000003</v>
      </c>
      <c r="HY272" s="49"/>
      <c r="HZ272" s="186"/>
      <c r="IA272" s="152">
        <v>42774</v>
      </c>
      <c r="IB272" s="186">
        <v>3.7250000000000001</v>
      </c>
      <c r="IC272" s="186"/>
      <c r="ID272" s="187"/>
      <c r="IE272" s="152">
        <v>42774</v>
      </c>
      <c r="IF272" s="186">
        <v>4.4020000000000001</v>
      </c>
      <c r="IG272" s="49"/>
      <c r="IH272" s="187"/>
      <c r="II272" s="152">
        <v>42774</v>
      </c>
      <c r="IJ272" s="186">
        <v>4.2729999999999997</v>
      </c>
      <c r="IK272" s="49"/>
    </row>
    <row r="273" spans="2:245" x14ac:dyDescent="0.35">
      <c r="B273" s="187"/>
      <c r="C273" s="152">
        <v>42775</v>
      </c>
      <c r="D273" s="186"/>
      <c r="E273" s="186"/>
      <c r="F273" s="187"/>
      <c r="G273" s="152">
        <v>42775</v>
      </c>
      <c r="H273" s="186"/>
      <c r="I273" s="49"/>
      <c r="J273" s="186"/>
      <c r="K273" s="152">
        <v>42775</v>
      </c>
      <c r="L273" s="186"/>
      <c r="M273" s="49"/>
      <c r="N273" s="187"/>
      <c r="O273" s="152">
        <v>42775</v>
      </c>
      <c r="P273" s="186">
        <v>2.6640000000000001</v>
      </c>
      <c r="Q273" s="49"/>
      <c r="R273" s="186"/>
      <c r="S273" s="152">
        <v>42775</v>
      </c>
      <c r="T273" s="186">
        <v>3.3580000000000001</v>
      </c>
      <c r="U273" s="186"/>
      <c r="V273" s="187"/>
      <c r="W273" s="152">
        <v>42775</v>
      </c>
      <c r="X273" s="186">
        <v>3.8050000000000002</v>
      </c>
      <c r="Y273" s="49"/>
      <c r="Z273" s="186"/>
      <c r="AA273" s="152">
        <v>42775</v>
      </c>
      <c r="AB273" s="186">
        <v>4.1980000000000004</v>
      </c>
      <c r="AC273" s="49"/>
      <c r="AD273" s="186"/>
      <c r="AE273" s="152">
        <v>42775</v>
      </c>
      <c r="AF273" s="186"/>
      <c r="AG273" s="186"/>
      <c r="AH273" s="187"/>
      <c r="AI273" s="152">
        <v>42775</v>
      </c>
      <c r="AJ273" s="186"/>
      <c r="AK273" s="49"/>
      <c r="AL273" s="186"/>
      <c r="AM273" s="152">
        <v>42775</v>
      </c>
      <c r="AN273" s="186"/>
      <c r="AO273" s="49"/>
      <c r="AP273" s="186"/>
      <c r="AQ273" s="152">
        <v>42775</v>
      </c>
      <c r="AR273" s="186">
        <v>3.7229999999999999</v>
      </c>
      <c r="AS273" s="49"/>
      <c r="AT273" s="186"/>
      <c r="AU273" s="152">
        <v>42775</v>
      </c>
      <c r="AV273" s="186">
        <v>3.9329999999999998</v>
      </c>
      <c r="AW273" s="186"/>
      <c r="AX273" s="187"/>
      <c r="AY273" s="152">
        <v>42775</v>
      </c>
      <c r="AZ273" s="186">
        <v>4.3469999999999995</v>
      </c>
      <c r="BA273" s="49"/>
      <c r="BB273" s="187"/>
      <c r="BC273" s="152">
        <v>42775</v>
      </c>
      <c r="BD273" s="186">
        <v>4.72</v>
      </c>
      <c r="BE273" s="49"/>
      <c r="BF273" s="187"/>
      <c r="BG273" s="152">
        <v>42775</v>
      </c>
      <c r="BH273" s="186"/>
      <c r="BI273" s="49"/>
      <c r="BJ273" s="186"/>
      <c r="BK273" s="152">
        <v>42775</v>
      </c>
      <c r="BL273" s="186">
        <v>3.4580000000000002</v>
      </c>
      <c r="BM273" s="186"/>
      <c r="BN273" s="187"/>
      <c r="BO273" s="152">
        <v>42775</v>
      </c>
      <c r="BP273" s="186">
        <v>3.8359999999999999</v>
      </c>
      <c r="BQ273" s="49"/>
      <c r="BR273" s="186"/>
      <c r="BS273" s="152">
        <v>42775</v>
      </c>
      <c r="BT273" s="186">
        <v>4.6399999999999997</v>
      </c>
      <c r="BU273" s="49"/>
      <c r="BV273" s="186"/>
      <c r="BW273" s="152">
        <v>42775</v>
      </c>
      <c r="BX273" s="186"/>
      <c r="BY273" s="186"/>
      <c r="BZ273" s="187"/>
      <c r="CA273" s="152">
        <v>42775</v>
      </c>
      <c r="CB273" s="186">
        <v>4.1020000000000003</v>
      </c>
      <c r="CC273" s="49"/>
      <c r="CD273" s="187"/>
      <c r="CE273" s="152">
        <v>42775</v>
      </c>
      <c r="CF273" s="186">
        <v>4.6459999999999999</v>
      </c>
      <c r="CG273" s="49"/>
      <c r="CH273" s="186"/>
      <c r="CI273" s="152">
        <v>42775</v>
      </c>
      <c r="CJ273" s="186">
        <v>4.266</v>
      </c>
      <c r="CK273" s="186"/>
      <c r="CL273" s="187"/>
      <c r="CM273" s="152">
        <v>42775</v>
      </c>
      <c r="CN273" s="186"/>
      <c r="CO273" s="49"/>
      <c r="CP273" s="186"/>
      <c r="CQ273" s="152">
        <v>42775</v>
      </c>
      <c r="CR273" s="186">
        <v>2.7050000000000001</v>
      </c>
      <c r="CS273" s="186"/>
      <c r="CT273" s="187"/>
      <c r="CU273" s="152">
        <v>42775</v>
      </c>
      <c r="CV273" s="186">
        <v>3.347</v>
      </c>
      <c r="CW273" s="49"/>
      <c r="CX273" s="187"/>
      <c r="CY273" s="152">
        <v>42775</v>
      </c>
      <c r="CZ273" s="186">
        <v>3.59</v>
      </c>
      <c r="DA273" s="49"/>
      <c r="DB273" s="186"/>
      <c r="DC273" s="152">
        <v>42775</v>
      </c>
      <c r="DD273" s="186">
        <v>4.0949999999999998</v>
      </c>
      <c r="DE273" s="186"/>
      <c r="DF273" s="190"/>
      <c r="DG273" s="194">
        <v>42775</v>
      </c>
      <c r="DH273" s="247">
        <v>4.3209999999999997</v>
      </c>
      <c r="DI273" s="191"/>
      <c r="DJ273" s="187"/>
      <c r="DK273" s="152">
        <v>42775</v>
      </c>
      <c r="DL273" s="186"/>
      <c r="DM273" s="49"/>
      <c r="DN273" s="186"/>
      <c r="DO273" s="152">
        <v>42775</v>
      </c>
      <c r="DP273" s="186"/>
      <c r="DQ273" s="186"/>
      <c r="DR273" s="187"/>
      <c r="DS273" s="152">
        <v>42775</v>
      </c>
      <c r="DT273" s="186">
        <v>4.3810000000000002</v>
      </c>
      <c r="DU273" s="49"/>
      <c r="DV273" s="187"/>
      <c r="DW273" s="152">
        <v>42775</v>
      </c>
      <c r="DX273" s="186">
        <v>2.9779999999999998</v>
      </c>
      <c r="DY273" s="49"/>
      <c r="DZ273" s="187"/>
      <c r="EA273" s="152">
        <v>42775</v>
      </c>
      <c r="EB273" s="186">
        <v>3.2210000000000001</v>
      </c>
      <c r="EC273" s="49"/>
      <c r="ED273" s="186"/>
      <c r="EE273" s="152">
        <v>42775</v>
      </c>
      <c r="EF273" s="186">
        <v>3.3330000000000002</v>
      </c>
      <c r="EG273" s="186"/>
      <c r="EH273" s="187"/>
      <c r="EI273" s="152">
        <v>42775</v>
      </c>
      <c r="EJ273" s="186">
        <v>3.4809999999999999</v>
      </c>
      <c r="EK273" s="49"/>
      <c r="EL273" s="187"/>
      <c r="EM273" s="152">
        <v>42775</v>
      </c>
      <c r="EN273" s="186">
        <v>4.0229999999999997</v>
      </c>
      <c r="EO273" s="49"/>
      <c r="EP273" s="187"/>
      <c r="EQ273" s="152">
        <v>42775</v>
      </c>
      <c r="ER273" s="186">
        <v>4.1970000000000001</v>
      </c>
      <c r="ES273" s="49"/>
      <c r="ET273" s="187"/>
      <c r="EU273" s="152">
        <v>42775</v>
      </c>
      <c r="EV273" s="186">
        <v>4.9009999999999998</v>
      </c>
      <c r="EW273" s="49"/>
      <c r="EX273" s="186"/>
      <c r="EY273" s="152">
        <v>42775</v>
      </c>
      <c r="EZ273" s="63"/>
      <c r="FA273" s="186"/>
      <c r="FB273" s="187"/>
      <c r="FC273" s="152">
        <v>42775</v>
      </c>
      <c r="FD273" s="186"/>
      <c r="FE273" s="49"/>
      <c r="FF273" s="186"/>
      <c r="FG273" s="152">
        <v>42775</v>
      </c>
      <c r="FH273" s="186"/>
      <c r="FI273" s="186"/>
      <c r="FJ273" s="187"/>
      <c r="FK273" s="152">
        <v>42775</v>
      </c>
      <c r="FL273" s="186"/>
      <c r="FM273" s="49"/>
      <c r="FN273" s="186"/>
      <c r="FO273" s="152">
        <v>42775</v>
      </c>
      <c r="FP273" s="186">
        <v>3.3929999999999998</v>
      </c>
      <c r="FQ273" s="186"/>
      <c r="FR273" s="187"/>
      <c r="FS273" s="152">
        <v>42775</v>
      </c>
      <c r="FT273" s="186">
        <v>4.2149999999999999</v>
      </c>
      <c r="FU273" s="186"/>
      <c r="FV273" s="187"/>
      <c r="FW273" s="152">
        <v>42775</v>
      </c>
      <c r="FX273" s="186">
        <v>4.3310000000000004</v>
      </c>
      <c r="FY273" s="186"/>
      <c r="FZ273" s="187"/>
      <c r="GA273" s="152">
        <v>42775</v>
      </c>
      <c r="GB273" s="186">
        <v>4.9640000000000004</v>
      </c>
      <c r="GC273" s="186"/>
      <c r="GD273" s="187"/>
      <c r="GE273" s="152">
        <v>42775</v>
      </c>
      <c r="GF273" s="186"/>
      <c r="GG273" s="49"/>
      <c r="GH273" s="186"/>
      <c r="GI273" s="152">
        <v>42775</v>
      </c>
      <c r="GJ273" s="186"/>
      <c r="GK273" s="186"/>
      <c r="GL273" s="187"/>
      <c r="GM273" s="152">
        <v>42775</v>
      </c>
      <c r="GN273" s="186"/>
      <c r="GO273" s="49"/>
      <c r="GP273" s="186"/>
      <c r="GQ273" s="152">
        <v>42775</v>
      </c>
      <c r="GR273" s="186">
        <v>2.867</v>
      </c>
      <c r="GS273" s="49"/>
      <c r="GT273" s="186"/>
      <c r="GU273" s="152">
        <v>42775</v>
      </c>
      <c r="GV273" s="186">
        <v>3.8140000000000001</v>
      </c>
      <c r="GW273" s="49"/>
      <c r="GX273" s="186"/>
      <c r="GY273" s="152">
        <v>42775</v>
      </c>
      <c r="GZ273" s="186">
        <v>4.1449999999999996</v>
      </c>
      <c r="HA273" s="186"/>
      <c r="HB273" s="187"/>
      <c r="HC273" s="152">
        <v>42775</v>
      </c>
      <c r="HD273" s="186">
        <v>4.444</v>
      </c>
      <c r="HE273" s="49"/>
      <c r="HF273" s="186"/>
      <c r="HG273" s="152">
        <v>42775</v>
      </c>
      <c r="HH273" s="186">
        <v>4.5540000000000003</v>
      </c>
      <c r="HI273" s="49"/>
      <c r="HJ273" s="187"/>
      <c r="HK273" s="152">
        <v>42775</v>
      </c>
      <c r="HL273" s="186">
        <v>5.18</v>
      </c>
      <c r="HM273" s="49"/>
      <c r="HN273" s="186"/>
      <c r="HO273" s="152">
        <v>42775</v>
      </c>
      <c r="HP273" s="186"/>
      <c r="HQ273" s="186"/>
      <c r="HR273" s="187"/>
      <c r="HS273" s="152">
        <v>42775</v>
      </c>
      <c r="HT273" s="186">
        <v>2.637</v>
      </c>
      <c r="HU273" s="49"/>
      <c r="HV273" s="187"/>
      <c r="HW273" s="152">
        <v>42775</v>
      </c>
      <c r="HX273" s="186">
        <v>4.532</v>
      </c>
      <c r="HY273" s="49"/>
      <c r="HZ273" s="186"/>
      <c r="IA273" s="152">
        <v>42775</v>
      </c>
      <c r="IB273" s="186">
        <v>3.7160000000000002</v>
      </c>
      <c r="IC273" s="186"/>
      <c r="ID273" s="187"/>
      <c r="IE273" s="152">
        <v>42775</v>
      </c>
      <c r="IF273" s="186">
        <v>4.3840000000000003</v>
      </c>
      <c r="IG273" s="49"/>
      <c r="IH273" s="187"/>
      <c r="II273" s="152">
        <v>42775</v>
      </c>
      <c r="IJ273" s="186">
        <v>4.26</v>
      </c>
      <c r="IK273" s="49"/>
    </row>
    <row r="274" spans="2:245" x14ac:dyDescent="0.35">
      <c r="B274" s="187"/>
      <c r="C274" s="152">
        <v>42776</v>
      </c>
      <c r="D274" s="186"/>
      <c r="E274" s="186"/>
      <c r="F274" s="187"/>
      <c r="G274" s="152">
        <v>42776</v>
      </c>
      <c r="H274" s="186"/>
      <c r="I274" s="49"/>
      <c r="J274" s="186"/>
      <c r="K274" s="152">
        <v>42776</v>
      </c>
      <c r="L274" s="186"/>
      <c r="M274" s="49"/>
      <c r="N274" s="187"/>
      <c r="O274" s="152">
        <v>42776</v>
      </c>
      <c r="P274" s="186">
        <v>2.637</v>
      </c>
      <c r="Q274" s="49"/>
      <c r="R274" s="186"/>
      <c r="S274" s="152">
        <v>42776</v>
      </c>
      <c r="T274" s="186">
        <v>3.3490000000000002</v>
      </c>
      <c r="U274" s="186"/>
      <c r="V274" s="187"/>
      <c r="W274" s="152">
        <v>42776</v>
      </c>
      <c r="X274" s="186">
        <v>3.7989999999999999</v>
      </c>
      <c r="Y274" s="49"/>
      <c r="Z274" s="186"/>
      <c r="AA274" s="152">
        <v>42776</v>
      </c>
      <c r="AB274" s="186">
        <v>4.1890000000000001</v>
      </c>
      <c r="AC274" s="49"/>
      <c r="AD274" s="186"/>
      <c r="AE274" s="152">
        <v>42776</v>
      </c>
      <c r="AF274" s="186"/>
      <c r="AG274" s="186"/>
      <c r="AH274" s="187"/>
      <c r="AI274" s="152">
        <v>42776</v>
      </c>
      <c r="AJ274" s="186"/>
      <c r="AK274" s="49"/>
      <c r="AL274" s="186"/>
      <c r="AM274" s="152">
        <v>42776</v>
      </c>
      <c r="AN274" s="186"/>
      <c r="AO274" s="49"/>
      <c r="AP274" s="186"/>
      <c r="AQ274" s="152">
        <v>42776</v>
      </c>
      <c r="AR274" s="186">
        <v>3.7119999999999997</v>
      </c>
      <c r="AS274" s="49"/>
      <c r="AT274" s="186"/>
      <c r="AU274" s="152">
        <v>42776</v>
      </c>
      <c r="AV274" s="186">
        <v>3.9249999999999998</v>
      </c>
      <c r="AW274" s="186"/>
      <c r="AX274" s="187"/>
      <c r="AY274" s="152">
        <v>42776</v>
      </c>
      <c r="AZ274" s="186">
        <v>4.3419999999999996</v>
      </c>
      <c r="BA274" s="49"/>
      <c r="BB274" s="187"/>
      <c r="BC274" s="152">
        <v>42776</v>
      </c>
      <c r="BD274" s="186">
        <v>4.694</v>
      </c>
      <c r="BE274" s="49"/>
      <c r="BF274" s="187"/>
      <c r="BG274" s="152">
        <v>42776</v>
      </c>
      <c r="BH274" s="186"/>
      <c r="BI274" s="49"/>
      <c r="BJ274" s="186"/>
      <c r="BK274" s="152">
        <v>42776</v>
      </c>
      <c r="BL274" s="186">
        <v>3.4470000000000001</v>
      </c>
      <c r="BM274" s="186"/>
      <c r="BN274" s="187"/>
      <c r="BO274" s="152">
        <v>42776</v>
      </c>
      <c r="BP274" s="186">
        <v>3.827</v>
      </c>
      <c r="BQ274" s="49"/>
      <c r="BR274" s="186"/>
      <c r="BS274" s="152">
        <v>42776</v>
      </c>
      <c r="BT274" s="186">
        <v>4.6280000000000001</v>
      </c>
      <c r="BU274" s="49"/>
      <c r="BV274" s="186"/>
      <c r="BW274" s="152">
        <v>42776</v>
      </c>
      <c r="BX274" s="186"/>
      <c r="BY274" s="186"/>
      <c r="BZ274" s="187"/>
      <c r="CA274" s="152">
        <v>42776</v>
      </c>
      <c r="CB274" s="186">
        <v>4.0960000000000001</v>
      </c>
      <c r="CC274" s="49"/>
      <c r="CD274" s="187"/>
      <c r="CE274" s="152">
        <v>42776</v>
      </c>
      <c r="CF274" s="186">
        <v>4.6349999999999998</v>
      </c>
      <c r="CG274" s="49"/>
      <c r="CH274" s="186"/>
      <c r="CI274" s="152">
        <v>42776</v>
      </c>
      <c r="CJ274" s="186">
        <v>4.26</v>
      </c>
      <c r="CK274" s="186"/>
      <c r="CL274" s="187"/>
      <c r="CM274" s="152">
        <v>42776</v>
      </c>
      <c r="CN274" s="186"/>
      <c r="CO274" s="49"/>
      <c r="CP274" s="186"/>
      <c r="CQ274" s="152">
        <v>42776</v>
      </c>
      <c r="CR274" s="186">
        <v>2.65</v>
      </c>
      <c r="CS274" s="186"/>
      <c r="CT274" s="187"/>
      <c r="CU274" s="152">
        <v>42776</v>
      </c>
      <c r="CV274" s="186">
        <v>3.343</v>
      </c>
      <c r="CW274" s="49"/>
      <c r="CX274" s="187"/>
      <c r="CY274" s="152">
        <v>42776</v>
      </c>
      <c r="CZ274" s="186">
        <v>3.5760000000000001</v>
      </c>
      <c r="DA274" s="49"/>
      <c r="DB274" s="186"/>
      <c r="DC274" s="152">
        <v>42776</v>
      </c>
      <c r="DD274" s="186">
        <v>4.0880000000000001</v>
      </c>
      <c r="DE274" s="186"/>
      <c r="DF274" s="190"/>
      <c r="DG274" s="194">
        <v>42776</v>
      </c>
      <c r="DH274" s="247">
        <v>4.3170000000000002</v>
      </c>
      <c r="DI274" s="191"/>
      <c r="DJ274" s="187"/>
      <c r="DK274" s="152">
        <v>42776</v>
      </c>
      <c r="DL274" s="186"/>
      <c r="DM274" s="49"/>
      <c r="DN274" s="186"/>
      <c r="DO274" s="152">
        <v>42776</v>
      </c>
      <c r="DP274" s="186"/>
      <c r="DQ274" s="186"/>
      <c r="DR274" s="187"/>
      <c r="DS274" s="152">
        <v>42776</v>
      </c>
      <c r="DT274" s="186">
        <v>6.5419999999999998</v>
      </c>
      <c r="DU274" s="49"/>
      <c r="DV274" s="187"/>
      <c r="DW274" s="152">
        <v>42776</v>
      </c>
      <c r="DX274" s="186">
        <v>2.9649999999999999</v>
      </c>
      <c r="DY274" s="49"/>
      <c r="DZ274" s="187"/>
      <c r="EA274" s="152">
        <v>42776</v>
      </c>
      <c r="EB274" s="186">
        <v>3.21</v>
      </c>
      <c r="EC274" s="49"/>
      <c r="ED274" s="186"/>
      <c r="EE274" s="152">
        <v>42776</v>
      </c>
      <c r="EF274" s="186">
        <v>3.3220000000000001</v>
      </c>
      <c r="EG274" s="186"/>
      <c r="EH274" s="187"/>
      <c r="EI274" s="152">
        <v>42776</v>
      </c>
      <c r="EJ274" s="186">
        <v>3.4740000000000002</v>
      </c>
      <c r="EK274" s="49"/>
      <c r="EL274" s="187"/>
      <c r="EM274" s="152">
        <v>42776</v>
      </c>
      <c r="EN274" s="186">
        <v>4.01</v>
      </c>
      <c r="EO274" s="49"/>
      <c r="EP274" s="187"/>
      <c r="EQ274" s="152">
        <v>42776</v>
      </c>
      <c r="ER274" s="186">
        <v>4.1929999999999996</v>
      </c>
      <c r="ES274" s="49"/>
      <c r="ET274" s="187"/>
      <c r="EU274" s="152">
        <v>42776</v>
      </c>
      <c r="EV274" s="186">
        <v>4.8979999999999997</v>
      </c>
      <c r="EW274" s="49"/>
      <c r="EX274" s="186"/>
      <c r="EY274" s="152">
        <v>42776</v>
      </c>
      <c r="EZ274" s="63"/>
      <c r="FA274" s="186"/>
      <c r="FB274" s="187"/>
      <c r="FC274" s="152">
        <v>42776</v>
      </c>
      <c r="FD274" s="186"/>
      <c r="FE274" s="49"/>
      <c r="FF274" s="186"/>
      <c r="FG274" s="152">
        <v>42776</v>
      </c>
      <c r="FH274" s="186"/>
      <c r="FI274" s="186"/>
      <c r="FJ274" s="187"/>
      <c r="FK274" s="152">
        <v>42776</v>
      </c>
      <c r="FL274" s="186"/>
      <c r="FM274" s="49"/>
      <c r="FN274" s="186"/>
      <c r="FO274" s="152">
        <v>42776</v>
      </c>
      <c r="FP274" s="186">
        <v>3.3820000000000001</v>
      </c>
      <c r="FQ274" s="186"/>
      <c r="FR274" s="187"/>
      <c r="FS274" s="152">
        <v>42776</v>
      </c>
      <c r="FT274" s="186">
        <v>4.2089999999999996</v>
      </c>
      <c r="FU274" s="186"/>
      <c r="FV274" s="187"/>
      <c r="FW274" s="152">
        <v>42776</v>
      </c>
      <c r="FX274" s="186">
        <v>4.3209999999999997</v>
      </c>
      <c r="FY274" s="186"/>
      <c r="FZ274" s="187"/>
      <c r="GA274" s="152">
        <v>42776</v>
      </c>
      <c r="GB274" s="186">
        <v>4.9610000000000003</v>
      </c>
      <c r="GC274" s="186"/>
      <c r="GD274" s="187"/>
      <c r="GE274" s="152">
        <v>42776</v>
      </c>
      <c r="GF274" s="186"/>
      <c r="GG274" s="49"/>
      <c r="GH274" s="186"/>
      <c r="GI274" s="152">
        <v>42776</v>
      </c>
      <c r="GJ274" s="186"/>
      <c r="GK274" s="186"/>
      <c r="GL274" s="187"/>
      <c r="GM274" s="152">
        <v>42776</v>
      </c>
      <c r="GN274" s="186"/>
      <c r="GO274" s="49"/>
      <c r="GP274" s="186"/>
      <c r="GQ274" s="152">
        <v>42776</v>
      </c>
      <c r="GR274" s="186">
        <v>2.863</v>
      </c>
      <c r="GS274" s="49"/>
      <c r="GT274" s="186"/>
      <c r="GU274" s="152">
        <v>42776</v>
      </c>
      <c r="GV274" s="186">
        <v>3.7970000000000002</v>
      </c>
      <c r="GW274" s="49"/>
      <c r="GX274" s="186"/>
      <c r="GY274" s="152">
        <v>42776</v>
      </c>
      <c r="GZ274" s="186">
        <v>4.1379999999999999</v>
      </c>
      <c r="HA274" s="186"/>
      <c r="HB274" s="187"/>
      <c r="HC274" s="152">
        <v>42776</v>
      </c>
      <c r="HD274" s="186">
        <v>4.4420000000000002</v>
      </c>
      <c r="HE274" s="49"/>
      <c r="HF274" s="186"/>
      <c r="HG274" s="152">
        <v>42776</v>
      </c>
      <c r="HH274" s="186">
        <v>4.5350000000000001</v>
      </c>
      <c r="HI274" s="49"/>
      <c r="HJ274" s="187"/>
      <c r="HK274" s="152">
        <v>42776</v>
      </c>
      <c r="HL274" s="186">
        <v>5.1689999999999996</v>
      </c>
      <c r="HM274" s="49"/>
      <c r="HN274" s="186"/>
      <c r="HO274" s="152">
        <v>42776</v>
      </c>
      <c r="HP274" s="186"/>
      <c r="HQ274" s="186"/>
      <c r="HR274" s="187"/>
      <c r="HS274" s="152">
        <v>42776</v>
      </c>
      <c r="HT274" s="186">
        <v>2.5289999999999999</v>
      </c>
      <c r="HU274" s="49"/>
      <c r="HV274" s="187"/>
      <c r="HW274" s="152">
        <v>42776</v>
      </c>
      <c r="HX274" s="186">
        <v>4.5229999999999997</v>
      </c>
      <c r="HY274" s="49"/>
      <c r="HZ274" s="186"/>
      <c r="IA274" s="152">
        <v>42776</v>
      </c>
      <c r="IB274" s="186">
        <v>3.706</v>
      </c>
      <c r="IC274" s="186"/>
      <c r="ID274" s="187"/>
      <c r="IE274" s="152">
        <v>42776</v>
      </c>
      <c r="IF274" s="186">
        <v>4.3780000000000001</v>
      </c>
      <c r="IG274" s="49"/>
      <c r="IH274" s="187"/>
      <c r="II274" s="152">
        <v>42776</v>
      </c>
      <c r="IJ274" s="186">
        <v>4.2549999999999999</v>
      </c>
      <c r="IK274" s="49"/>
    </row>
    <row r="275" spans="2:245" x14ac:dyDescent="0.35">
      <c r="B275" s="187"/>
      <c r="C275" s="152">
        <v>42779</v>
      </c>
      <c r="D275" s="186"/>
      <c r="E275" s="186"/>
      <c r="F275" s="187"/>
      <c r="G275" s="152">
        <v>42779</v>
      </c>
      <c r="H275" s="186"/>
      <c r="I275" s="49"/>
      <c r="J275" s="186"/>
      <c r="K275" s="152">
        <v>42779</v>
      </c>
      <c r="L275" s="186"/>
      <c r="M275" s="49"/>
      <c r="N275" s="187"/>
      <c r="O275" s="152">
        <v>42779</v>
      </c>
      <c r="P275" s="186">
        <v>2.665</v>
      </c>
      <c r="Q275" s="49"/>
      <c r="R275" s="186"/>
      <c r="S275" s="152">
        <v>42779</v>
      </c>
      <c r="T275" s="186">
        <v>3.3519999999999999</v>
      </c>
      <c r="U275" s="186"/>
      <c r="V275" s="187"/>
      <c r="W275" s="152">
        <v>42779</v>
      </c>
      <c r="X275" s="186">
        <v>3.782</v>
      </c>
      <c r="Y275" s="49"/>
      <c r="Z275" s="186"/>
      <c r="AA275" s="152">
        <v>42779</v>
      </c>
      <c r="AB275" s="186">
        <v>4.194</v>
      </c>
      <c r="AC275" s="49"/>
      <c r="AD275" s="186"/>
      <c r="AE275" s="152">
        <v>42779</v>
      </c>
      <c r="AF275" s="186"/>
      <c r="AG275" s="186"/>
      <c r="AH275" s="187"/>
      <c r="AI275" s="152">
        <v>42779</v>
      </c>
      <c r="AJ275" s="186"/>
      <c r="AK275" s="49"/>
      <c r="AL275" s="186"/>
      <c r="AM275" s="152">
        <v>42779</v>
      </c>
      <c r="AN275" s="186"/>
      <c r="AO275" s="49"/>
      <c r="AP275" s="186"/>
      <c r="AQ275" s="152">
        <v>42779</v>
      </c>
      <c r="AR275" s="186">
        <v>3.7160000000000002</v>
      </c>
      <c r="AS275" s="49"/>
      <c r="AT275" s="186"/>
      <c r="AU275" s="152">
        <v>42779</v>
      </c>
      <c r="AV275" s="186">
        <v>3.93</v>
      </c>
      <c r="AW275" s="186"/>
      <c r="AX275" s="187"/>
      <c r="AY275" s="152">
        <v>42779</v>
      </c>
      <c r="AZ275" s="186">
        <v>4.3460000000000001</v>
      </c>
      <c r="BA275" s="49"/>
      <c r="BB275" s="187"/>
      <c r="BC275" s="152">
        <v>42779</v>
      </c>
      <c r="BD275" s="186">
        <v>4.6980000000000004</v>
      </c>
      <c r="BE275" s="49"/>
      <c r="BF275" s="187"/>
      <c r="BG275" s="152">
        <v>42779</v>
      </c>
      <c r="BH275" s="186"/>
      <c r="BI275" s="49"/>
      <c r="BJ275" s="186"/>
      <c r="BK275" s="152">
        <v>42779</v>
      </c>
      <c r="BL275" s="186">
        <v>3.448</v>
      </c>
      <c r="BM275" s="186"/>
      <c r="BN275" s="187"/>
      <c r="BO275" s="152">
        <v>42779</v>
      </c>
      <c r="BP275" s="186">
        <v>3.8319999999999999</v>
      </c>
      <c r="BQ275" s="49"/>
      <c r="BR275" s="186"/>
      <c r="BS275" s="152">
        <v>42779</v>
      </c>
      <c r="BT275" s="186">
        <v>4.6319999999999997</v>
      </c>
      <c r="BU275" s="49"/>
      <c r="BV275" s="186"/>
      <c r="BW275" s="152">
        <v>42779</v>
      </c>
      <c r="BX275" s="186"/>
      <c r="BY275" s="186"/>
      <c r="BZ275" s="187"/>
      <c r="CA275" s="152">
        <v>42779</v>
      </c>
      <c r="CB275" s="186">
        <v>4.0369999999999999</v>
      </c>
      <c r="CC275" s="49"/>
      <c r="CD275" s="187"/>
      <c r="CE275" s="152">
        <v>42779</v>
      </c>
      <c r="CF275" s="186">
        <v>4.6379999999999999</v>
      </c>
      <c r="CG275" s="49"/>
      <c r="CH275" s="186"/>
      <c r="CI275" s="152">
        <v>42779</v>
      </c>
      <c r="CJ275" s="186">
        <v>4.2649999999999997</v>
      </c>
      <c r="CK275" s="186"/>
      <c r="CL275" s="187"/>
      <c r="CM275" s="152">
        <v>42779</v>
      </c>
      <c r="CN275" s="186"/>
      <c r="CO275" s="49"/>
      <c r="CP275" s="186"/>
      <c r="CQ275" s="152">
        <v>42779</v>
      </c>
      <c r="CR275" s="186">
        <v>2.5129999999999999</v>
      </c>
      <c r="CS275" s="186"/>
      <c r="CT275" s="187"/>
      <c r="CU275" s="152">
        <v>42779</v>
      </c>
      <c r="CV275" s="186">
        <v>3.3439999999999999</v>
      </c>
      <c r="CW275" s="49"/>
      <c r="CX275" s="187"/>
      <c r="CY275" s="152">
        <v>42779</v>
      </c>
      <c r="CZ275" s="186">
        <v>3.58</v>
      </c>
      <c r="DA275" s="49"/>
      <c r="DB275" s="186"/>
      <c r="DC275" s="152">
        <v>42779</v>
      </c>
      <c r="DD275" s="186">
        <v>4.0919999999999996</v>
      </c>
      <c r="DE275" s="186"/>
      <c r="DF275" s="190"/>
      <c r="DG275" s="194">
        <v>42779</v>
      </c>
      <c r="DH275" s="247">
        <v>4.3170000000000002</v>
      </c>
      <c r="DI275" s="191"/>
      <c r="DJ275" s="187"/>
      <c r="DK275" s="152">
        <v>42779</v>
      </c>
      <c r="DL275" s="186"/>
      <c r="DM275" s="49"/>
      <c r="DN275" s="186"/>
      <c r="DO275" s="152">
        <v>42779</v>
      </c>
      <c r="DP275" s="186"/>
      <c r="DQ275" s="186"/>
      <c r="DR275" s="187"/>
      <c r="DS275" s="152">
        <v>42779</v>
      </c>
      <c r="DT275" s="186">
        <v>6.5419999999999998</v>
      </c>
      <c r="DU275" s="49"/>
      <c r="DV275" s="187"/>
      <c r="DW275" s="152">
        <v>42779</v>
      </c>
      <c r="DX275" s="186">
        <v>2.9689999999999999</v>
      </c>
      <c r="DY275" s="49"/>
      <c r="DZ275" s="187"/>
      <c r="EA275" s="152">
        <v>42779</v>
      </c>
      <c r="EB275" s="186">
        <v>3.214</v>
      </c>
      <c r="EC275" s="49"/>
      <c r="ED275" s="186"/>
      <c r="EE275" s="152">
        <v>42779</v>
      </c>
      <c r="EF275" s="186">
        <v>3.3279999999999998</v>
      </c>
      <c r="EG275" s="186"/>
      <c r="EH275" s="187"/>
      <c r="EI275" s="152">
        <v>42779</v>
      </c>
      <c r="EJ275" s="186">
        <v>3.4790000000000001</v>
      </c>
      <c r="EK275" s="49"/>
      <c r="EL275" s="187"/>
      <c r="EM275" s="152">
        <v>42779</v>
      </c>
      <c r="EN275" s="186">
        <v>4.0140000000000002</v>
      </c>
      <c r="EO275" s="49"/>
      <c r="EP275" s="187"/>
      <c r="EQ275" s="152">
        <v>42779</v>
      </c>
      <c r="ER275" s="186">
        <v>4.1970000000000001</v>
      </c>
      <c r="ES275" s="49"/>
      <c r="ET275" s="187"/>
      <c r="EU275" s="152">
        <v>42779</v>
      </c>
      <c r="EV275" s="186">
        <v>4.8979999999999997</v>
      </c>
      <c r="EW275" s="49"/>
      <c r="EX275" s="186"/>
      <c r="EY275" s="152">
        <v>42779</v>
      </c>
      <c r="EZ275" s="63"/>
      <c r="FA275" s="186"/>
      <c r="FB275" s="187"/>
      <c r="FC275" s="152">
        <v>42779</v>
      </c>
      <c r="FD275" s="186"/>
      <c r="FE275" s="49"/>
      <c r="FF275" s="186"/>
      <c r="FG275" s="152">
        <v>42779</v>
      </c>
      <c r="FH275" s="186"/>
      <c r="FI275" s="186"/>
      <c r="FJ275" s="187"/>
      <c r="FK275" s="152">
        <v>42779</v>
      </c>
      <c r="FL275" s="186"/>
      <c r="FM275" s="49"/>
      <c r="FN275" s="186"/>
      <c r="FO275" s="152">
        <v>42779</v>
      </c>
      <c r="FP275" s="186">
        <v>3.387</v>
      </c>
      <c r="FQ275" s="186"/>
      <c r="FR275" s="187"/>
      <c r="FS275" s="152">
        <v>42779</v>
      </c>
      <c r="FT275" s="186">
        <v>4.2130000000000001</v>
      </c>
      <c r="FU275" s="186"/>
      <c r="FV275" s="187"/>
      <c r="FW275" s="152">
        <v>42779</v>
      </c>
      <c r="FX275" s="186">
        <v>4.3179999999999996</v>
      </c>
      <c r="FY275" s="186"/>
      <c r="FZ275" s="187"/>
      <c r="GA275" s="152">
        <v>42779</v>
      </c>
      <c r="GB275" s="186">
        <v>4.9379999999999997</v>
      </c>
      <c r="GC275" s="186"/>
      <c r="GD275" s="187"/>
      <c r="GE275" s="152">
        <v>42779</v>
      </c>
      <c r="GF275" s="186"/>
      <c r="GG275" s="49"/>
      <c r="GH275" s="186"/>
      <c r="GI275" s="152">
        <v>42779</v>
      </c>
      <c r="GJ275" s="186"/>
      <c r="GK275" s="186"/>
      <c r="GL275" s="187"/>
      <c r="GM275" s="152">
        <v>42779</v>
      </c>
      <c r="GN275" s="186"/>
      <c r="GO275" s="49"/>
      <c r="GP275" s="186"/>
      <c r="GQ275" s="152">
        <v>42779</v>
      </c>
      <c r="GR275" s="186">
        <v>2.8650000000000002</v>
      </c>
      <c r="GS275" s="49"/>
      <c r="GT275" s="186"/>
      <c r="GU275" s="152">
        <v>42779</v>
      </c>
      <c r="GV275" s="186">
        <v>3.7960000000000003</v>
      </c>
      <c r="GW275" s="49"/>
      <c r="GX275" s="186"/>
      <c r="GY275" s="152">
        <v>42779</v>
      </c>
      <c r="GZ275" s="186">
        <v>4.1370000000000005</v>
      </c>
      <c r="HA275" s="186"/>
      <c r="HB275" s="187"/>
      <c r="HC275" s="152">
        <v>42779</v>
      </c>
      <c r="HD275" s="186">
        <v>4.4459999999999997</v>
      </c>
      <c r="HE275" s="49"/>
      <c r="HF275" s="186"/>
      <c r="HG275" s="152">
        <v>42779</v>
      </c>
      <c r="HH275" s="186">
        <v>4.532</v>
      </c>
      <c r="HI275" s="49"/>
      <c r="HJ275" s="187"/>
      <c r="HK275" s="152">
        <v>42779</v>
      </c>
      <c r="HL275" s="186">
        <v>5.1710000000000003</v>
      </c>
      <c r="HM275" s="49"/>
      <c r="HN275" s="186"/>
      <c r="HO275" s="152">
        <v>42779</v>
      </c>
      <c r="HP275" s="186"/>
      <c r="HQ275" s="186"/>
      <c r="HR275" s="187"/>
      <c r="HS275" s="152">
        <v>42779</v>
      </c>
      <c r="HT275" s="186">
        <v>2.6509999999999998</v>
      </c>
      <c r="HU275" s="49"/>
      <c r="HV275" s="187"/>
      <c r="HW275" s="152">
        <v>42779</v>
      </c>
      <c r="HX275" s="186">
        <v>4.5270000000000001</v>
      </c>
      <c r="HY275" s="49"/>
      <c r="HZ275" s="186"/>
      <c r="IA275" s="152">
        <v>42779</v>
      </c>
      <c r="IB275" s="186">
        <v>3.7069999999999999</v>
      </c>
      <c r="IC275" s="186"/>
      <c r="ID275" s="187"/>
      <c r="IE275" s="152">
        <v>42779</v>
      </c>
      <c r="IF275" s="186">
        <v>4.38</v>
      </c>
      <c r="IG275" s="49"/>
      <c r="IH275" s="187"/>
      <c r="II275" s="152">
        <v>42779</v>
      </c>
      <c r="IJ275" s="186">
        <v>4.2519999999999998</v>
      </c>
      <c r="IK275" s="49"/>
    </row>
    <row r="276" spans="2:245" x14ac:dyDescent="0.35">
      <c r="B276" s="187"/>
      <c r="C276" s="152">
        <v>42780</v>
      </c>
      <c r="D276" s="186"/>
      <c r="E276" s="186"/>
      <c r="F276" s="187"/>
      <c r="G276" s="152">
        <v>42780</v>
      </c>
      <c r="H276" s="186"/>
      <c r="I276" s="49"/>
      <c r="J276" s="186"/>
      <c r="K276" s="152">
        <v>42780</v>
      </c>
      <c r="L276" s="186"/>
      <c r="M276" s="49"/>
      <c r="N276" s="187"/>
      <c r="O276" s="152">
        <v>42780</v>
      </c>
      <c r="P276" s="186">
        <v>2.6739999999999999</v>
      </c>
      <c r="Q276" s="49"/>
      <c r="R276" s="186"/>
      <c r="S276" s="152">
        <v>42780</v>
      </c>
      <c r="T276" s="186">
        <v>3.3769999999999998</v>
      </c>
      <c r="U276" s="186"/>
      <c r="V276" s="187"/>
      <c r="W276" s="152">
        <v>42780</v>
      </c>
      <c r="X276" s="186">
        <v>3.8149999999999999</v>
      </c>
      <c r="Y276" s="49"/>
      <c r="Z276" s="186"/>
      <c r="AA276" s="152">
        <v>42780</v>
      </c>
      <c r="AB276" s="186">
        <v>4.2300000000000004</v>
      </c>
      <c r="AC276" s="49"/>
      <c r="AD276" s="186"/>
      <c r="AE276" s="152">
        <v>42780</v>
      </c>
      <c r="AF276" s="186"/>
      <c r="AG276" s="186"/>
      <c r="AH276" s="187"/>
      <c r="AI276" s="152">
        <v>42780</v>
      </c>
      <c r="AJ276" s="186"/>
      <c r="AK276" s="49"/>
      <c r="AL276" s="186"/>
      <c r="AM276" s="152">
        <v>42780</v>
      </c>
      <c r="AN276" s="186"/>
      <c r="AO276" s="49"/>
      <c r="AP276" s="186"/>
      <c r="AQ276" s="152">
        <v>42780</v>
      </c>
      <c r="AR276" s="186">
        <v>3.7389999999999999</v>
      </c>
      <c r="AS276" s="49"/>
      <c r="AT276" s="186"/>
      <c r="AU276" s="152">
        <v>42780</v>
      </c>
      <c r="AV276" s="186">
        <v>3.9580000000000002</v>
      </c>
      <c r="AW276" s="186"/>
      <c r="AX276" s="187"/>
      <c r="AY276" s="152">
        <v>42780</v>
      </c>
      <c r="AZ276" s="186">
        <v>4.383</v>
      </c>
      <c r="BA276" s="49"/>
      <c r="BB276" s="187"/>
      <c r="BC276" s="152">
        <v>42780</v>
      </c>
      <c r="BD276" s="186">
        <v>4.7379999999999995</v>
      </c>
      <c r="BE276" s="49"/>
      <c r="BF276" s="187"/>
      <c r="BG276" s="152">
        <v>42780</v>
      </c>
      <c r="BH276" s="186"/>
      <c r="BI276" s="49"/>
      <c r="BJ276" s="186"/>
      <c r="BK276" s="152">
        <v>42780</v>
      </c>
      <c r="BL276" s="186">
        <v>3.4649999999999999</v>
      </c>
      <c r="BM276" s="186"/>
      <c r="BN276" s="187"/>
      <c r="BO276" s="152">
        <v>42780</v>
      </c>
      <c r="BP276" s="186">
        <v>3.8570000000000002</v>
      </c>
      <c r="BQ276" s="49"/>
      <c r="BR276" s="186"/>
      <c r="BS276" s="152">
        <v>42780</v>
      </c>
      <c r="BT276" s="186">
        <v>4.673</v>
      </c>
      <c r="BU276" s="49"/>
      <c r="BV276" s="186"/>
      <c r="BW276" s="152">
        <v>42780</v>
      </c>
      <c r="BX276" s="186"/>
      <c r="BY276" s="186"/>
      <c r="BZ276" s="187"/>
      <c r="CA276" s="152">
        <v>42780</v>
      </c>
      <c r="CB276" s="186">
        <v>4.056</v>
      </c>
      <c r="CC276" s="49"/>
      <c r="CD276" s="187"/>
      <c r="CE276" s="152">
        <v>42780</v>
      </c>
      <c r="CF276" s="186">
        <v>4.6820000000000004</v>
      </c>
      <c r="CG276" s="49"/>
      <c r="CH276" s="186"/>
      <c r="CI276" s="152">
        <v>42780</v>
      </c>
      <c r="CJ276" s="186">
        <v>4.3</v>
      </c>
      <c r="CK276" s="186"/>
      <c r="CL276" s="187"/>
      <c r="CM276" s="152">
        <v>42780</v>
      </c>
      <c r="CN276" s="186"/>
      <c r="CO276" s="49"/>
      <c r="CP276" s="186"/>
      <c r="CQ276" s="152">
        <v>42780</v>
      </c>
      <c r="CR276" s="186">
        <v>2.5150000000000001</v>
      </c>
      <c r="CS276" s="186"/>
      <c r="CT276" s="187"/>
      <c r="CU276" s="152">
        <v>42780</v>
      </c>
      <c r="CV276" s="186">
        <v>3.3559999999999999</v>
      </c>
      <c r="CW276" s="49"/>
      <c r="CX276" s="187"/>
      <c r="CY276" s="152">
        <v>42780</v>
      </c>
      <c r="CZ276" s="186">
        <v>3.59</v>
      </c>
      <c r="DA276" s="49"/>
      <c r="DB276" s="186"/>
      <c r="DC276" s="152">
        <v>42780</v>
      </c>
      <c r="DD276" s="186">
        <v>4.1189999999999998</v>
      </c>
      <c r="DE276" s="186"/>
      <c r="DF276" s="190"/>
      <c r="DG276" s="194">
        <v>42780</v>
      </c>
      <c r="DH276" s="247">
        <v>4.3499999999999996</v>
      </c>
      <c r="DI276" s="191"/>
      <c r="DJ276" s="187"/>
      <c r="DK276" s="152">
        <v>42780</v>
      </c>
      <c r="DL276" s="186"/>
      <c r="DM276" s="49"/>
      <c r="DN276" s="186"/>
      <c r="DO276" s="152">
        <v>42780</v>
      </c>
      <c r="DP276" s="186"/>
      <c r="DQ276" s="186"/>
      <c r="DR276" s="187"/>
      <c r="DS276" s="152">
        <v>42780</v>
      </c>
      <c r="DT276" s="186">
        <v>6.5419999999999998</v>
      </c>
      <c r="DU276" s="49"/>
      <c r="DV276" s="187"/>
      <c r="DW276" s="152">
        <v>42780</v>
      </c>
      <c r="DX276" s="186">
        <v>2.9849999999999999</v>
      </c>
      <c r="DY276" s="49"/>
      <c r="DZ276" s="187"/>
      <c r="EA276" s="152">
        <v>42780</v>
      </c>
      <c r="EB276" s="186">
        <v>3.2349999999999999</v>
      </c>
      <c r="EC276" s="49"/>
      <c r="ED276" s="186"/>
      <c r="EE276" s="152">
        <v>42780</v>
      </c>
      <c r="EF276" s="186">
        <v>3.351</v>
      </c>
      <c r="EG276" s="186"/>
      <c r="EH276" s="187"/>
      <c r="EI276" s="152">
        <v>42780</v>
      </c>
      <c r="EJ276" s="186">
        <v>3.5070000000000001</v>
      </c>
      <c r="EK276" s="49"/>
      <c r="EL276" s="187"/>
      <c r="EM276" s="152">
        <v>42780</v>
      </c>
      <c r="EN276" s="186">
        <v>4.0490000000000004</v>
      </c>
      <c r="EO276" s="49"/>
      <c r="EP276" s="187"/>
      <c r="EQ276" s="152">
        <v>42780</v>
      </c>
      <c r="ER276" s="186">
        <v>4.2370000000000001</v>
      </c>
      <c r="ES276" s="49"/>
      <c r="ET276" s="187"/>
      <c r="EU276" s="152">
        <v>42780</v>
      </c>
      <c r="EV276" s="186">
        <v>4.9470000000000001</v>
      </c>
      <c r="EW276" s="49"/>
      <c r="EX276" s="186"/>
      <c r="EY276" s="152">
        <v>42780</v>
      </c>
      <c r="EZ276" s="63"/>
      <c r="FA276" s="186"/>
      <c r="FB276" s="187"/>
      <c r="FC276" s="152">
        <v>42780</v>
      </c>
      <c r="FD276" s="186"/>
      <c r="FE276" s="49"/>
      <c r="FF276" s="186"/>
      <c r="FG276" s="152">
        <v>42780</v>
      </c>
      <c r="FH276" s="186"/>
      <c r="FI276" s="186"/>
      <c r="FJ276" s="187"/>
      <c r="FK276" s="152">
        <v>42780</v>
      </c>
      <c r="FL276" s="186"/>
      <c r="FM276" s="49"/>
      <c r="FN276" s="186"/>
      <c r="FO276" s="152">
        <v>42780</v>
      </c>
      <c r="FP276" s="186">
        <v>3.4089999999999998</v>
      </c>
      <c r="FQ276" s="186"/>
      <c r="FR276" s="187"/>
      <c r="FS276" s="152">
        <v>42780</v>
      </c>
      <c r="FT276" s="186">
        <v>4.25</v>
      </c>
      <c r="FU276" s="186"/>
      <c r="FV276" s="187"/>
      <c r="FW276" s="152">
        <v>42780</v>
      </c>
      <c r="FX276" s="186">
        <v>4.351</v>
      </c>
      <c r="FY276" s="186"/>
      <c r="FZ276" s="187"/>
      <c r="GA276" s="152">
        <v>42780</v>
      </c>
      <c r="GB276" s="186">
        <v>4.9870000000000001</v>
      </c>
      <c r="GC276" s="186"/>
      <c r="GD276" s="187"/>
      <c r="GE276" s="152">
        <v>42780</v>
      </c>
      <c r="GF276" s="186"/>
      <c r="GG276" s="49"/>
      <c r="GH276" s="186"/>
      <c r="GI276" s="152">
        <v>42780</v>
      </c>
      <c r="GJ276" s="186"/>
      <c r="GK276" s="186"/>
      <c r="GL276" s="187"/>
      <c r="GM276" s="152">
        <v>42780</v>
      </c>
      <c r="GN276" s="186"/>
      <c r="GO276" s="49"/>
      <c r="GP276" s="186"/>
      <c r="GQ276" s="152">
        <v>42780</v>
      </c>
      <c r="GR276" s="186">
        <v>2.875</v>
      </c>
      <c r="GS276" s="49"/>
      <c r="GT276" s="186"/>
      <c r="GU276" s="152">
        <v>42780</v>
      </c>
      <c r="GV276" s="186">
        <v>3.8170000000000002</v>
      </c>
      <c r="GW276" s="49"/>
      <c r="GX276" s="186"/>
      <c r="GY276" s="152">
        <v>42780</v>
      </c>
      <c r="GZ276" s="186">
        <v>4.1710000000000003</v>
      </c>
      <c r="HA276" s="186"/>
      <c r="HB276" s="187"/>
      <c r="HC276" s="152">
        <v>42780</v>
      </c>
      <c r="HD276" s="186">
        <v>4.4829999999999997</v>
      </c>
      <c r="HE276" s="49"/>
      <c r="HF276" s="186"/>
      <c r="HG276" s="152">
        <v>42780</v>
      </c>
      <c r="HH276" s="186">
        <v>4.5720000000000001</v>
      </c>
      <c r="HI276" s="49"/>
      <c r="HJ276" s="187"/>
      <c r="HK276" s="152">
        <v>42780</v>
      </c>
      <c r="HL276" s="186">
        <v>5.2130000000000001</v>
      </c>
      <c r="HM276" s="49"/>
      <c r="HN276" s="186"/>
      <c r="HO276" s="152">
        <v>42780</v>
      </c>
      <c r="HP276" s="186"/>
      <c r="HQ276" s="186"/>
      <c r="HR276" s="187"/>
      <c r="HS276" s="152">
        <v>42780</v>
      </c>
      <c r="HT276" s="186">
        <v>2.6349999999999998</v>
      </c>
      <c r="HU276" s="49"/>
      <c r="HV276" s="187"/>
      <c r="HW276" s="152">
        <v>42780</v>
      </c>
      <c r="HX276" s="186">
        <v>4.5649999999999995</v>
      </c>
      <c r="HY276" s="49"/>
      <c r="HZ276" s="186"/>
      <c r="IA276" s="152">
        <v>42780</v>
      </c>
      <c r="IB276" s="186">
        <v>3.7309999999999999</v>
      </c>
      <c r="IC276" s="186"/>
      <c r="ID276" s="187"/>
      <c r="IE276" s="152">
        <v>42780</v>
      </c>
      <c r="IF276" s="186">
        <v>4.415</v>
      </c>
      <c r="IG276" s="49"/>
      <c r="IH276" s="187"/>
      <c r="II276" s="152">
        <v>42780</v>
      </c>
      <c r="IJ276" s="186">
        <v>4.2850000000000001</v>
      </c>
      <c r="IK276" s="49"/>
    </row>
    <row r="277" spans="2:245" x14ac:dyDescent="0.35">
      <c r="B277" s="187"/>
      <c r="C277" s="152">
        <v>42781</v>
      </c>
      <c r="D277" s="186"/>
      <c r="E277" s="186"/>
      <c r="F277" s="187"/>
      <c r="G277" s="152">
        <v>42781</v>
      </c>
      <c r="H277" s="186"/>
      <c r="I277" s="49"/>
      <c r="J277" s="186"/>
      <c r="K277" s="152">
        <v>42781</v>
      </c>
      <c r="L277" s="186"/>
      <c r="M277" s="49"/>
      <c r="N277" s="187"/>
      <c r="O277" s="152">
        <v>42781</v>
      </c>
      <c r="P277" s="186">
        <v>2.6850000000000001</v>
      </c>
      <c r="Q277" s="49"/>
      <c r="R277" s="186"/>
      <c r="S277" s="152">
        <v>42781</v>
      </c>
      <c r="T277" s="186">
        <v>3.3759999999999999</v>
      </c>
      <c r="U277" s="186"/>
      <c r="V277" s="187"/>
      <c r="W277" s="152">
        <v>42781</v>
      </c>
      <c r="X277" s="186">
        <v>3.867</v>
      </c>
      <c r="Y277" s="49"/>
      <c r="Z277" s="186"/>
      <c r="AA277" s="152">
        <v>42781</v>
      </c>
      <c r="AB277" s="186">
        <v>4.2690000000000001</v>
      </c>
      <c r="AC277" s="49"/>
      <c r="AD277" s="186"/>
      <c r="AE277" s="152">
        <v>42781</v>
      </c>
      <c r="AF277" s="186"/>
      <c r="AG277" s="186"/>
      <c r="AH277" s="187"/>
      <c r="AI277" s="152">
        <v>42781</v>
      </c>
      <c r="AJ277" s="186"/>
      <c r="AK277" s="49"/>
      <c r="AL277" s="186"/>
      <c r="AM277" s="152">
        <v>42781</v>
      </c>
      <c r="AN277" s="186"/>
      <c r="AO277" s="49"/>
      <c r="AP277" s="186"/>
      <c r="AQ277" s="152">
        <v>42781</v>
      </c>
      <c r="AR277" s="186">
        <v>3.7610000000000001</v>
      </c>
      <c r="AS277" s="49"/>
      <c r="AT277" s="186"/>
      <c r="AU277" s="152">
        <v>42781</v>
      </c>
      <c r="AV277" s="186">
        <v>3.9889999999999999</v>
      </c>
      <c r="AW277" s="186"/>
      <c r="AX277" s="187"/>
      <c r="AY277" s="152">
        <v>42781</v>
      </c>
      <c r="AZ277" s="186">
        <v>4.43</v>
      </c>
      <c r="BA277" s="49"/>
      <c r="BB277" s="187"/>
      <c r="BC277" s="152">
        <v>42781</v>
      </c>
      <c r="BD277" s="186">
        <v>4.7839999999999998</v>
      </c>
      <c r="BE277" s="49"/>
      <c r="BF277" s="187"/>
      <c r="BG277" s="152">
        <v>42781</v>
      </c>
      <c r="BH277" s="186"/>
      <c r="BI277" s="49"/>
      <c r="BJ277" s="186"/>
      <c r="BK277" s="152">
        <v>42781</v>
      </c>
      <c r="BL277" s="186">
        <v>3.4809999999999999</v>
      </c>
      <c r="BM277" s="186"/>
      <c r="BN277" s="187"/>
      <c r="BO277" s="152">
        <v>42781</v>
      </c>
      <c r="BP277" s="186">
        <v>3.8849999999999998</v>
      </c>
      <c r="BQ277" s="49"/>
      <c r="BR277" s="186"/>
      <c r="BS277" s="152">
        <v>42781</v>
      </c>
      <c r="BT277" s="186">
        <v>4.72</v>
      </c>
      <c r="BU277" s="49"/>
      <c r="BV277" s="186"/>
      <c r="BW277" s="152">
        <v>42781</v>
      </c>
      <c r="BX277" s="186"/>
      <c r="BY277" s="186"/>
      <c r="BZ277" s="187"/>
      <c r="CA277" s="152">
        <v>42781</v>
      </c>
      <c r="CB277" s="186">
        <v>4.0709999999999997</v>
      </c>
      <c r="CC277" s="49"/>
      <c r="CD277" s="187"/>
      <c r="CE277" s="152">
        <v>42781</v>
      </c>
      <c r="CF277" s="186">
        <v>4.7229999999999999</v>
      </c>
      <c r="CG277" s="49"/>
      <c r="CH277" s="186"/>
      <c r="CI277" s="152">
        <v>42781</v>
      </c>
      <c r="CJ277" s="186">
        <v>4.2880000000000003</v>
      </c>
      <c r="CK277" s="186"/>
      <c r="CL277" s="187"/>
      <c r="CM277" s="152">
        <v>42781</v>
      </c>
      <c r="CN277" s="186"/>
      <c r="CO277" s="49"/>
      <c r="CP277" s="186"/>
      <c r="CQ277" s="152">
        <v>42781</v>
      </c>
      <c r="CR277" s="186">
        <v>2.6829999999999998</v>
      </c>
      <c r="CS277" s="186"/>
      <c r="CT277" s="187"/>
      <c r="CU277" s="152">
        <v>42781</v>
      </c>
      <c r="CV277" s="186">
        <v>3.351</v>
      </c>
      <c r="CW277" s="49"/>
      <c r="CX277" s="187"/>
      <c r="CY277" s="152">
        <v>42781</v>
      </c>
      <c r="CZ277" s="186">
        <v>3.6059999999999999</v>
      </c>
      <c r="DA277" s="49"/>
      <c r="DB277" s="186"/>
      <c r="DC277" s="152">
        <v>42781</v>
      </c>
      <c r="DD277" s="186">
        <v>4.141</v>
      </c>
      <c r="DE277" s="186"/>
      <c r="DF277" s="190"/>
      <c r="DG277" s="194">
        <v>42781</v>
      </c>
      <c r="DH277" s="247">
        <v>4.383</v>
      </c>
      <c r="DI277" s="191"/>
      <c r="DJ277" s="187"/>
      <c r="DK277" s="152">
        <v>42781</v>
      </c>
      <c r="DL277" s="186"/>
      <c r="DM277" s="49"/>
      <c r="DN277" s="186"/>
      <c r="DO277" s="152">
        <v>42781</v>
      </c>
      <c r="DP277" s="186"/>
      <c r="DQ277" s="186"/>
      <c r="DR277" s="187"/>
      <c r="DS277" s="152">
        <v>42781</v>
      </c>
      <c r="DT277" s="186"/>
      <c r="DU277" s="49"/>
      <c r="DV277" s="187"/>
      <c r="DW277" s="152">
        <v>42781</v>
      </c>
      <c r="DX277" s="186">
        <v>2.9990000000000001</v>
      </c>
      <c r="DY277" s="49"/>
      <c r="DZ277" s="187"/>
      <c r="EA277" s="152">
        <v>42781</v>
      </c>
      <c r="EB277" s="186">
        <v>3.2509999999999999</v>
      </c>
      <c r="EC277" s="49"/>
      <c r="ED277" s="186"/>
      <c r="EE277" s="152">
        <v>42781</v>
      </c>
      <c r="EF277" s="186">
        <v>3.3759999999999999</v>
      </c>
      <c r="EG277" s="186"/>
      <c r="EH277" s="187"/>
      <c r="EI277" s="152">
        <v>42781</v>
      </c>
      <c r="EJ277" s="186">
        <v>3.5289999999999999</v>
      </c>
      <c r="EK277" s="49"/>
      <c r="EL277" s="187"/>
      <c r="EM277" s="152">
        <v>42781</v>
      </c>
      <c r="EN277" s="186">
        <v>4.0789999999999997</v>
      </c>
      <c r="EO277" s="49"/>
      <c r="EP277" s="187"/>
      <c r="EQ277" s="152">
        <v>42781</v>
      </c>
      <c r="ER277" s="186">
        <v>4.2789999999999999</v>
      </c>
      <c r="ES277" s="49"/>
      <c r="ET277" s="187"/>
      <c r="EU277" s="152">
        <v>42781</v>
      </c>
      <c r="EV277" s="186">
        <v>4.9829999999999997</v>
      </c>
      <c r="EW277" s="49"/>
      <c r="EX277" s="186"/>
      <c r="EY277" s="152">
        <v>42781</v>
      </c>
      <c r="EZ277" s="63"/>
      <c r="FA277" s="186"/>
      <c r="FB277" s="187"/>
      <c r="FC277" s="152">
        <v>42781</v>
      </c>
      <c r="FD277" s="186"/>
      <c r="FE277" s="49"/>
      <c r="FF277" s="186"/>
      <c r="FG277" s="152">
        <v>42781</v>
      </c>
      <c r="FH277" s="186"/>
      <c r="FI277" s="186"/>
      <c r="FJ277" s="187"/>
      <c r="FK277" s="152">
        <v>42781</v>
      </c>
      <c r="FL277" s="186"/>
      <c r="FM277" s="49"/>
      <c r="FN277" s="186"/>
      <c r="FO277" s="152">
        <v>42781</v>
      </c>
      <c r="FP277" s="186">
        <v>3.4540000000000002</v>
      </c>
      <c r="FQ277" s="186"/>
      <c r="FR277" s="187"/>
      <c r="FS277" s="152">
        <v>42781</v>
      </c>
      <c r="FT277" s="186">
        <v>4.298</v>
      </c>
      <c r="FU277" s="186"/>
      <c r="FV277" s="187"/>
      <c r="FW277" s="152">
        <v>42781</v>
      </c>
      <c r="FX277" s="186">
        <v>4.3929999999999998</v>
      </c>
      <c r="FY277" s="186"/>
      <c r="FZ277" s="187"/>
      <c r="GA277" s="152">
        <v>42781</v>
      </c>
      <c r="GB277" s="186">
        <v>5.0179999999999998</v>
      </c>
      <c r="GC277" s="186"/>
      <c r="GD277" s="187"/>
      <c r="GE277" s="152">
        <v>42781</v>
      </c>
      <c r="GF277" s="186"/>
      <c r="GG277" s="49"/>
      <c r="GH277" s="186"/>
      <c r="GI277" s="152">
        <v>42781</v>
      </c>
      <c r="GJ277" s="186"/>
      <c r="GK277" s="186"/>
      <c r="GL277" s="187"/>
      <c r="GM277" s="152">
        <v>42781</v>
      </c>
      <c r="GN277" s="186"/>
      <c r="GO277" s="49"/>
      <c r="GP277" s="186"/>
      <c r="GQ277" s="152">
        <v>42781</v>
      </c>
      <c r="GR277" s="186">
        <v>2.8740000000000001</v>
      </c>
      <c r="GS277" s="49"/>
      <c r="GT277" s="186"/>
      <c r="GU277" s="152">
        <v>42781</v>
      </c>
      <c r="GV277" s="186">
        <v>3.831</v>
      </c>
      <c r="GW277" s="49"/>
      <c r="GX277" s="186"/>
      <c r="GY277" s="152">
        <v>42781</v>
      </c>
      <c r="GZ277" s="186">
        <v>4.2089999999999996</v>
      </c>
      <c r="HA277" s="186"/>
      <c r="HB277" s="187"/>
      <c r="HC277" s="152">
        <v>42781</v>
      </c>
      <c r="HD277" s="186">
        <v>4.4989999999999997</v>
      </c>
      <c r="HE277" s="49"/>
      <c r="HF277" s="186"/>
      <c r="HG277" s="152">
        <v>42781</v>
      </c>
      <c r="HH277" s="186">
        <v>4.6070000000000002</v>
      </c>
      <c r="HI277" s="49"/>
      <c r="HJ277" s="187"/>
      <c r="HK277" s="152">
        <v>42781</v>
      </c>
      <c r="HL277" s="186">
        <v>5.25</v>
      </c>
      <c r="HM277" s="49"/>
      <c r="HN277" s="186"/>
      <c r="HO277" s="152">
        <v>42781</v>
      </c>
      <c r="HP277" s="186"/>
      <c r="HQ277" s="186"/>
      <c r="HR277" s="187"/>
      <c r="HS277" s="152">
        <v>42781</v>
      </c>
      <c r="HT277" s="186">
        <v>3.0209999999999999</v>
      </c>
      <c r="HU277" s="49"/>
      <c r="HV277" s="187"/>
      <c r="HW277" s="152">
        <v>42781</v>
      </c>
      <c r="HX277" s="186">
        <v>4.6100000000000003</v>
      </c>
      <c r="HY277" s="49"/>
      <c r="HZ277" s="186"/>
      <c r="IA277" s="152">
        <v>42781</v>
      </c>
      <c r="IB277" s="186">
        <v>3.7549999999999999</v>
      </c>
      <c r="IC277" s="186"/>
      <c r="ID277" s="187"/>
      <c r="IE277" s="152">
        <v>42781</v>
      </c>
      <c r="IF277" s="186">
        <v>4.4610000000000003</v>
      </c>
      <c r="IG277" s="49"/>
      <c r="IH277" s="187"/>
      <c r="II277" s="152">
        <v>42781</v>
      </c>
      <c r="IJ277" s="186">
        <v>4.3179999999999996</v>
      </c>
      <c r="IK277" s="49"/>
    </row>
    <row r="278" spans="2:245" x14ac:dyDescent="0.35">
      <c r="B278" s="187"/>
      <c r="C278" s="152">
        <v>42782</v>
      </c>
      <c r="D278" s="186"/>
      <c r="E278" s="186"/>
      <c r="F278" s="187"/>
      <c r="G278" s="152">
        <v>42782</v>
      </c>
      <c r="H278" s="186"/>
      <c r="I278" s="49"/>
      <c r="J278" s="186"/>
      <c r="K278" s="152">
        <v>42782</v>
      </c>
      <c r="L278" s="186"/>
      <c r="M278" s="49"/>
      <c r="N278" s="187"/>
      <c r="O278" s="152">
        <v>42782</v>
      </c>
      <c r="P278" s="186">
        <v>2.6419999999999999</v>
      </c>
      <c r="Q278" s="49"/>
      <c r="R278" s="186"/>
      <c r="S278" s="152">
        <v>42782</v>
      </c>
      <c r="T278" s="186">
        <v>3.36</v>
      </c>
      <c r="U278" s="186"/>
      <c r="V278" s="187"/>
      <c r="W278" s="152">
        <v>42782</v>
      </c>
      <c r="X278" s="186">
        <v>3.8559999999999999</v>
      </c>
      <c r="Y278" s="49"/>
      <c r="Z278" s="186"/>
      <c r="AA278" s="152">
        <v>42782</v>
      </c>
      <c r="AB278" s="186">
        <v>4.2569999999999997</v>
      </c>
      <c r="AC278" s="49"/>
      <c r="AD278" s="186"/>
      <c r="AE278" s="152">
        <v>42782</v>
      </c>
      <c r="AF278" s="186"/>
      <c r="AG278" s="186"/>
      <c r="AH278" s="187"/>
      <c r="AI278" s="152">
        <v>42782</v>
      </c>
      <c r="AJ278" s="186"/>
      <c r="AK278" s="49"/>
      <c r="AL278" s="186"/>
      <c r="AM278" s="152">
        <v>42782</v>
      </c>
      <c r="AN278" s="186"/>
      <c r="AO278" s="49"/>
      <c r="AP278" s="186"/>
      <c r="AQ278" s="152">
        <v>42782</v>
      </c>
      <c r="AR278" s="186">
        <v>3.746</v>
      </c>
      <c r="AS278" s="49"/>
      <c r="AT278" s="186"/>
      <c r="AU278" s="152">
        <v>42782</v>
      </c>
      <c r="AV278" s="186">
        <v>3.9729999999999999</v>
      </c>
      <c r="AW278" s="186"/>
      <c r="AX278" s="187"/>
      <c r="AY278" s="152">
        <v>42782</v>
      </c>
      <c r="AZ278" s="186">
        <v>4.4130000000000003</v>
      </c>
      <c r="BA278" s="49"/>
      <c r="BB278" s="187"/>
      <c r="BC278" s="152">
        <v>42782</v>
      </c>
      <c r="BD278" s="186">
        <v>4.7709999999999999</v>
      </c>
      <c r="BE278" s="49"/>
      <c r="BF278" s="187"/>
      <c r="BG278" s="152">
        <v>42782</v>
      </c>
      <c r="BH278" s="186"/>
      <c r="BI278" s="49"/>
      <c r="BJ278" s="186"/>
      <c r="BK278" s="152">
        <v>42782</v>
      </c>
      <c r="BL278" s="186">
        <v>3.4660000000000002</v>
      </c>
      <c r="BM278" s="186"/>
      <c r="BN278" s="187"/>
      <c r="BO278" s="152">
        <v>42782</v>
      </c>
      <c r="BP278" s="186">
        <v>3.867</v>
      </c>
      <c r="BQ278" s="49"/>
      <c r="BR278" s="186"/>
      <c r="BS278" s="152">
        <v>42782</v>
      </c>
      <c r="BT278" s="186">
        <v>4.7050000000000001</v>
      </c>
      <c r="BU278" s="49"/>
      <c r="BV278" s="186"/>
      <c r="BW278" s="152">
        <v>42782</v>
      </c>
      <c r="BX278" s="186"/>
      <c r="BY278" s="186"/>
      <c r="BZ278" s="187"/>
      <c r="CA278" s="152">
        <v>42782</v>
      </c>
      <c r="CB278" s="186">
        <v>4.0439999999999996</v>
      </c>
      <c r="CC278" s="49"/>
      <c r="CD278" s="187"/>
      <c r="CE278" s="152">
        <v>42782</v>
      </c>
      <c r="CF278" s="186">
        <v>4.7069999999999999</v>
      </c>
      <c r="CG278" s="49"/>
      <c r="CH278" s="186"/>
      <c r="CI278" s="152">
        <v>42782</v>
      </c>
      <c r="CJ278" s="186">
        <v>4.2699999999999996</v>
      </c>
      <c r="CK278" s="186"/>
      <c r="CL278" s="187"/>
      <c r="CM278" s="152">
        <v>42782</v>
      </c>
      <c r="CN278" s="186"/>
      <c r="CO278" s="49"/>
      <c r="CP278" s="186"/>
      <c r="CQ278" s="152">
        <v>42782</v>
      </c>
      <c r="CR278" s="186">
        <v>2.508</v>
      </c>
      <c r="CS278" s="186"/>
      <c r="CT278" s="187"/>
      <c r="CU278" s="152">
        <v>42782</v>
      </c>
      <c r="CV278" s="186">
        <v>3.3370000000000002</v>
      </c>
      <c r="CW278" s="49"/>
      <c r="CX278" s="187"/>
      <c r="CY278" s="152">
        <v>42782</v>
      </c>
      <c r="CZ278" s="186">
        <v>3.601</v>
      </c>
      <c r="DA278" s="49"/>
      <c r="DB278" s="186"/>
      <c r="DC278" s="152">
        <v>42782</v>
      </c>
      <c r="DD278" s="186">
        <v>4.1260000000000003</v>
      </c>
      <c r="DE278" s="186"/>
      <c r="DF278" s="190"/>
      <c r="DG278" s="194">
        <v>42782</v>
      </c>
      <c r="DH278" s="247">
        <v>4.3659999999999997</v>
      </c>
      <c r="DI278" s="191"/>
      <c r="DJ278" s="187"/>
      <c r="DK278" s="152">
        <v>42782</v>
      </c>
      <c r="DL278" s="186"/>
      <c r="DM278" s="49"/>
      <c r="DN278" s="186"/>
      <c r="DO278" s="152">
        <v>42782</v>
      </c>
      <c r="DP278" s="186"/>
      <c r="DQ278" s="186"/>
      <c r="DR278" s="187"/>
      <c r="DS278" s="152">
        <v>42782</v>
      </c>
      <c r="DT278" s="186"/>
      <c r="DU278" s="49"/>
      <c r="DV278" s="187"/>
      <c r="DW278" s="152">
        <v>42782</v>
      </c>
      <c r="DX278" s="186">
        <v>2.9820000000000002</v>
      </c>
      <c r="DY278" s="49"/>
      <c r="DZ278" s="187"/>
      <c r="EA278" s="152">
        <v>42782</v>
      </c>
      <c r="EB278" s="186">
        <v>3.2370000000000001</v>
      </c>
      <c r="EC278" s="49"/>
      <c r="ED278" s="186"/>
      <c r="EE278" s="152">
        <v>42782</v>
      </c>
      <c r="EF278" s="186">
        <v>3.359</v>
      </c>
      <c r="EG278" s="186"/>
      <c r="EH278" s="187"/>
      <c r="EI278" s="152">
        <v>42782</v>
      </c>
      <c r="EJ278" s="186">
        <v>3.516</v>
      </c>
      <c r="EK278" s="49"/>
      <c r="EL278" s="187"/>
      <c r="EM278" s="152">
        <v>42782</v>
      </c>
      <c r="EN278" s="186">
        <v>4.0570000000000004</v>
      </c>
      <c r="EO278" s="49"/>
      <c r="EP278" s="187"/>
      <c r="EQ278" s="152">
        <v>42782</v>
      </c>
      <c r="ER278" s="186">
        <v>4.2699999999999996</v>
      </c>
      <c r="ES278" s="49"/>
      <c r="ET278" s="187"/>
      <c r="EU278" s="152">
        <v>42782</v>
      </c>
      <c r="EV278" s="186">
        <v>4.9729999999999999</v>
      </c>
      <c r="EW278" s="49"/>
      <c r="EX278" s="186"/>
      <c r="EY278" s="152">
        <v>42782</v>
      </c>
      <c r="EZ278" s="63"/>
      <c r="FA278" s="186"/>
      <c r="FB278" s="187"/>
      <c r="FC278" s="152">
        <v>42782</v>
      </c>
      <c r="FD278" s="186"/>
      <c r="FE278" s="49"/>
      <c r="FF278" s="186"/>
      <c r="FG278" s="152">
        <v>42782</v>
      </c>
      <c r="FH278" s="186"/>
      <c r="FI278" s="186"/>
      <c r="FJ278" s="187"/>
      <c r="FK278" s="152">
        <v>42782</v>
      </c>
      <c r="FL278" s="186"/>
      <c r="FM278" s="49"/>
      <c r="FN278" s="186"/>
      <c r="FO278" s="152">
        <v>42782</v>
      </c>
      <c r="FP278" s="186">
        <v>3.4169999999999998</v>
      </c>
      <c r="FQ278" s="186"/>
      <c r="FR278" s="187"/>
      <c r="FS278" s="152">
        <v>42782</v>
      </c>
      <c r="FT278" s="186">
        <v>4.28</v>
      </c>
      <c r="FU278" s="186"/>
      <c r="FV278" s="187"/>
      <c r="FW278" s="152">
        <v>42782</v>
      </c>
      <c r="FX278" s="186">
        <v>4.38</v>
      </c>
      <c r="FY278" s="186"/>
      <c r="FZ278" s="187"/>
      <c r="GA278" s="152">
        <v>42782</v>
      </c>
      <c r="GB278" s="186">
        <v>5.008</v>
      </c>
      <c r="GC278" s="186"/>
      <c r="GD278" s="187"/>
      <c r="GE278" s="152">
        <v>42782</v>
      </c>
      <c r="GF278" s="186"/>
      <c r="GG278" s="49"/>
      <c r="GH278" s="186"/>
      <c r="GI278" s="152">
        <v>42782</v>
      </c>
      <c r="GJ278" s="186"/>
      <c r="GK278" s="186"/>
      <c r="GL278" s="187"/>
      <c r="GM278" s="152">
        <v>42782</v>
      </c>
      <c r="GN278" s="186"/>
      <c r="GO278" s="49"/>
      <c r="GP278" s="186"/>
      <c r="GQ278" s="152">
        <v>42782</v>
      </c>
      <c r="GR278" s="186">
        <v>2.8660000000000001</v>
      </c>
      <c r="GS278" s="49"/>
      <c r="GT278" s="186"/>
      <c r="GU278" s="152">
        <v>42782</v>
      </c>
      <c r="GV278" s="186">
        <v>3.8180000000000001</v>
      </c>
      <c r="GW278" s="49"/>
      <c r="GX278" s="186"/>
      <c r="GY278" s="152">
        <v>42782</v>
      </c>
      <c r="GZ278" s="186">
        <v>4.1920000000000002</v>
      </c>
      <c r="HA278" s="186"/>
      <c r="HB278" s="187"/>
      <c r="HC278" s="152">
        <v>42782</v>
      </c>
      <c r="HD278" s="186">
        <v>4.4829999999999997</v>
      </c>
      <c r="HE278" s="49"/>
      <c r="HF278" s="186"/>
      <c r="HG278" s="152">
        <v>42782</v>
      </c>
      <c r="HH278" s="186">
        <v>4.5969999999999995</v>
      </c>
      <c r="HI278" s="49"/>
      <c r="HJ278" s="187"/>
      <c r="HK278" s="152">
        <v>42782</v>
      </c>
      <c r="HL278" s="186">
        <v>5.2149999999999999</v>
      </c>
      <c r="HM278" s="49"/>
      <c r="HN278" s="186"/>
      <c r="HO278" s="152">
        <v>42782</v>
      </c>
      <c r="HP278" s="186"/>
      <c r="HQ278" s="186"/>
      <c r="HR278" s="187"/>
      <c r="HS278" s="152">
        <v>42782</v>
      </c>
      <c r="HT278" s="186">
        <v>2.633</v>
      </c>
      <c r="HU278" s="49"/>
      <c r="HV278" s="187"/>
      <c r="HW278" s="152">
        <v>42782</v>
      </c>
      <c r="HX278" s="186">
        <v>4.5979999999999999</v>
      </c>
      <c r="HY278" s="49"/>
      <c r="HZ278" s="186"/>
      <c r="IA278" s="152">
        <v>42782</v>
      </c>
      <c r="IB278" s="186">
        <v>3.738</v>
      </c>
      <c r="IC278" s="186"/>
      <c r="ID278" s="187"/>
      <c r="IE278" s="152">
        <v>42782</v>
      </c>
      <c r="IF278" s="186">
        <v>4.4420000000000002</v>
      </c>
      <c r="IG278" s="49"/>
      <c r="IH278" s="187"/>
      <c r="II278" s="152">
        <v>42782</v>
      </c>
      <c r="IJ278" s="186">
        <v>4.3</v>
      </c>
      <c r="IK278" s="49"/>
    </row>
    <row r="279" spans="2:245" x14ac:dyDescent="0.35">
      <c r="B279" s="187"/>
      <c r="C279" s="152">
        <v>42783</v>
      </c>
      <c r="D279" s="186"/>
      <c r="E279" s="186"/>
      <c r="F279" s="187"/>
      <c r="G279" s="152">
        <v>42783</v>
      </c>
      <c r="H279" s="186"/>
      <c r="I279" s="49"/>
      <c r="J279" s="186"/>
      <c r="K279" s="152">
        <v>42783</v>
      </c>
      <c r="L279" s="186"/>
      <c r="M279" s="49"/>
      <c r="N279" s="187"/>
      <c r="O279" s="152">
        <v>42783</v>
      </c>
      <c r="P279" s="186">
        <v>2.637</v>
      </c>
      <c r="Q279" s="49"/>
      <c r="R279" s="186"/>
      <c r="S279" s="152">
        <v>42783</v>
      </c>
      <c r="T279" s="186">
        <v>3.36</v>
      </c>
      <c r="U279" s="186"/>
      <c r="V279" s="187"/>
      <c r="W279" s="152">
        <v>42783</v>
      </c>
      <c r="X279" s="186">
        <v>3.86</v>
      </c>
      <c r="Y279" s="49"/>
      <c r="Z279" s="186"/>
      <c r="AA279" s="152">
        <v>42783</v>
      </c>
      <c r="AB279" s="186">
        <v>4.2690000000000001</v>
      </c>
      <c r="AC279" s="49"/>
      <c r="AD279" s="186"/>
      <c r="AE279" s="152">
        <v>42783</v>
      </c>
      <c r="AF279" s="186"/>
      <c r="AG279" s="186"/>
      <c r="AH279" s="187"/>
      <c r="AI279" s="152">
        <v>42783</v>
      </c>
      <c r="AJ279" s="186"/>
      <c r="AK279" s="49"/>
      <c r="AL279" s="186"/>
      <c r="AM279" s="152">
        <v>42783</v>
      </c>
      <c r="AN279" s="186"/>
      <c r="AO279" s="49"/>
      <c r="AP279" s="186"/>
      <c r="AQ279" s="152">
        <v>42783</v>
      </c>
      <c r="AR279" s="186">
        <v>3.746</v>
      </c>
      <c r="AS279" s="49"/>
      <c r="AT279" s="186"/>
      <c r="AU279" s="152">
        <v>42783</v>
      </c>
      <c r="AV279" s="186">
        <v>3.976</v>
      </c>
      <c r="AW279" s="186"/>
      <c r="AX279" s="187"/>
      <c r="AY279" s="152">
        <v>42783</v>
      </c>
      <c r="AZ279" s="186">
        <v>4.4219999999999997</v>
      </c>
      <c r="BA279" s="49"/>
      <c r="BB279" s="187"/>
      <c r="BC279" s="152">
        <v>42783</v>
      </c>
      <c r="BD279" s="186">
        <v>4.7809999999999997</v>
      </c>
      <c r="BE279" s="49"/>
      <c r="BF279" s="187"/>
      <c r="BG279" s="152">
        <v>42783</v>
      </c>
      <c r="BH279" s="186"/>
      <c r="BI279" s="49"/>
      <c r="BJ279" s="186"/>
      <c r="BK279" s="152">
        <v>42783</v>
      </c>
      <c r="BL279" s="186">
        <v>3.4569999999999999</v>
      </c>
      <c r="BM279" s="186"/>
      <c r="BN279" s="187"/>
      <c r="BO279" s="152">
        <v>42783</v>
      </c>
      <c r="BP279" s="186">
        <v>3.8689999999999998</v>
      </c>
      <c r="BQ279" s="49"/>
      <c r="BR279" s="186"/>
      <c r="BS279" s="152">
        <v>42783</v>
      </c>
      <c r="BT279" s="186">
        <v>4.7149999999999999</v>
      </c>
      <c r="BU279" s="49"/>
      <c r="BV279" s="186"/>
      <c r="BW279" s="152">
        <v>42783</v>
      </c>
      <c r="BX279" s="186"/>
      <c r="BY279" s="186"/>
      <c r="BZ279" s="187"/>
      <c r="CA279" s="152">
        <v>42783</v>
      </c>
      <c r="CB279" s="186">
        <v>4.0469999999999997</v>
      </c>
      <c r="CC279" s="49"/>
      <c r="CD279" s="187"/>
      <c r="CE279" s="152">
        <v>42783</v>
      </c>
      <c r="CF279" s="186">
        <v>4.71</v>
      </c>
      <c r="CG279" s="49"/>
      <c r="CH279" s="186"/>
      <c r="CI279" s="152">
        <v>42783</v>
      </c>
      <c r="CJ279" s="186">
        <v>4.2919999999999998</v>
      </c>
      <c r="CK279" s="186"/>
      <c r="CL279" s="187"/>
      <c r="CM279" s="152">
        <v>42783</v>
      </c>
      <c r="CN279" s="186"/>
      <c r="CO279" s="49"/>
      <c r="CP279" s="186"/>
      <c r="CQ279" s="152">
        <v>42783</v>
      </c>
      <c r="CR279" s="186">
        <v>2.3980000000000001</v>
      </c>
      <c r="CS279" s="186"/>
      <c r="CT279" s="187"/>
      <c r="CU279" s="152">
        <v>42783</v>
      </c>
      <c r="CV279" s="186">
        <v>3.33</v>
      </c>
      <c r="CW279" s="49"/>
      <c r="CX279" s="187"/>
      <c r="CY279" s="152">
        <v>42783</v>
      </c>
      <c r="CZ279" s="186">
        <v>3.5960000000000001</v>
      </c>
      <c r="DA279" s="49"/>
      <c r="DB279" s="186"/>
      <c r="DC279" s="152">
        <v>42783</v>
      </c>
      <c r="DD279" s="186">
        <v>4.1289999999999996</v>
      </c>
      <c r="DE279" s="186"/>
      <c r="DF279" s="190"/>
      <c r="DG279" s="194">
        <v>42783</v>
      </c>
      <c r="DH279" s="247">
        <v>4.3739999999999997</v>
      </c>
      <c r="DI279" s="191"/>
      <c r="DJ279" s="187"/>
      <c r="DK279" s="152">
        <v>42783</v>
      </c>
      <c r="DL279" s="186"/>
      <c r="DM279" s="49"/>
      <c r="DN279" s="186"/>
      <c r="DO279" s="152">
        <v>42783</v>
      </c>
      <c r="DP279" s="186"/>
      <c r="DQ279" s="186"/>
      <c r="DR279" s="187"/>
      <c r="DS279" s="152">
        <v>42783</v>
      </c>
      <c r="DT279" s="186"/>
      <c r="DU279" s="49"/>
      <c r="DV279" s="187"/>
      <c r="DW279" s="152">
        <v>42783</v>
      </c>
      <c r="DX279" s="186">
        <v>2.9750000000000001</v>
      </c>
      <c r="DY279" s="49"/>
      <c r="DZ279" s="187"/>
      <c r="EA279" s="152">
        <v>42783</v>
      </c>
      <c r="EB279" s="186">
        <v>3.2320000000000002</v>
      </c>
      <c r="EC279" s="49"/>
      <c r="ED279" s="186"/>
      <c r="EE279" s="152">
        <v>42783</v>
      </c>
      <c r="EF279" s="186">
        <v>3.3570000000000002</v>
      </c>
      <c r="EG279" s="186"/>
      <c r="EH279" s="187"/>
      <c r="EI279" s="152">
        <v>42783</v>
      </c>
      <c r="EJ279" s="186">
        <v>3.516</v>
      </c>
      <c r="EK279" s="49"/>
      <c r="EL279" s="187"/>
      <c r="EM279" s="152">
        <v>42783</v>
      </c>
      <c r="EN279" s="186">
        <v>4.09</v>
      </c>
      <c r="EO279" s="49"/>
      <c r="EP279" s="187"/>
      <c r="EQ279" s="152">
        <v>42783</v>
      </c>
      <c r="ER279" s="186">
        <v>4.2780000000000005</v>
      </c>
      <c r="ES279" s="49"/>
      <c r="ET279" s="187"/>
      <c r="EU279" s="152">
        <v>42783</v>
      </c>
      <c r="EV279" s="186">
        <v>4.984</v>
      </c>
      <c r="EW279" s="49"/>
      <c r="EX279" s="186"/>
      <c r="EY279" s="152">
        <v>42783</v>
      </c>
      <c r="EZ279" s="63"/>
      <c r="FA279" s="186"/>
      <c r="FB279" s="187"/>
      <c r="FC279" s="152">
        <v>42783</v>
      </c>
      <c r="FD279" s="186"/>
      <c r="FE279" s="49"/>
      <c r="FF279" s="186"/>
      <c r="FG279" s="152">
        <v>42783</v>
      </c>
      <c r="FH279" s="186"/>
      <c r="FI279" s="186"/>
      <c r="FJ279" s="187"/>
      <c r="FK279" s="152">
        <v>42783</v>
      </c>
      <c r="FL279" s="186"/>
      <c r="FM279" s="49"/>
      <c r="FN279" s="186"/>
      <c r="FO279" s="152">
        <v>42783</v>
      </c>
      <c r="FP279" s="186">
        <v>3.415</v>
      </c>
      <c r="FQ279" s="186"/>
      <c r="FR279" s="187"/>
      <c r="FS279" s="152">
        <v>42783</v>
      </c>
      <c r="FT279" s="186">
        <v>4.2889999999999997</v>
      </c>
      <c r="FU279" s="186"/>
      <c r="FV279" s="187"/>
      <c r="FW279" s="152">
        <v>42783</v>
      </c>
      <c r="FX279" s="186">
        <v>4.42</v>
      </c>
      <c r="FY279" s="186"/>
      <c r="FZ279" s="187"/>
      <c r="GA279" s="152">
        <v>42783</v>
      </c>
      <c r="GB279" s="186">
        <v>5.0229999999999997</v>
      </c>
      <c r="GC279" s="186"/>
      <c r="GD279" s="187"/>
      <c r="GE279" s="152">
        <v>42783</v>
      </c>
      <c r="GF279" s="186"/>
      <c r="GG279" s="49"/>
      <c r="GH279" s="186"/>
      <c r="GI279" s="152">
        <v>42783</v>
      </c>
      <c r="GJ279" s="186"/>
      <c r="GK279" s="186"/>
      <c r="GL279" s="187"/>
      <c r="GM279" s="152">
        <v>42783</v>
      </c>
      <c r="GN279" s="186"/>
      <c r="GO279" s="49"/>
      <c r="GP279" s="186"/>
      <c r="GQ279" s="152">
        <v>42783</v>
      </c>
      <c r="GR279" s="186">
        <v>2.8609999999999998</v>
      </c>
      <c r="GS279" s="49"/>
      <c r="GT279" s="186"/>
      <c r="GU279" s="152">
        <v>42783</v>
      </c>
      <c r="GV279" s="186">
        <v>3.8159999999999998</v>
      </c>
      <c r="GW279" s="49"/>
      <c r="GX279" s="186"/>
      <c r="GY279" s="152">
        <v>42783</v>
      </c>
      <c r="GZ279" s="186">
        <v>4.1950000000000003</v>
      </c>
      <c r="HA279" s="186"/>
      <c r="HB279" s="187"/>
      <c r="HC279" s="152">
        <v>42783</v>
      </c>
      <c r="HD279" s="186">
        <v>4.4889999999999999</v>
      </c>
      <c r="HE279" s="49"/>
      <c r="HF279" s="186"/>
      <c r="HG279" s="152">
        <v>42783</v>
      </c>
      <c r="HH279" s="186">
        <v>4.6050000000000004</v>
      </c>
      <c r="HI279" s="49"/>
      <c r="HJ279" s="187"/>
      <c r="HK279" s="152">
        <v>42783</v>
      </c>
      <c r="HL279" s="186">
        <v>5.2270000000000003</v>
      </c>
      <c r="HM279" s="49"/>
      <c r="HN279" s="186"/>
      <c r="HO279" s="152">
        <v>42783</v>
      </c>
      <c r="HP279" s="186"/>
      <c r="HQ279" s="186"/>
      <c r="HR279" s="187"/>
      <c r="HS279" s="152">
        <v>42783</v>
      </c>
      <c r="HT279" s="186">
        <v>2.4630000000000001</v>
      </c>
      <c r="HU279" s="49"/>
      <c r="HV279" s="187"/>
      <c r="HW279" s="152">
        <v>42783</v>
      </c>
      <c r="HX279" s="186">
        <v>4.6100000000000003</v>
      </c>
      <c r="HY279" s="49"/>
      <c r="HZ279" s="186"/>
      <c r="IA279" s="152">
        <v>42783</v>
      </c>
      <c r="IB279" s="186">
        <v>3.7389999999999999</v>
      </c>
      <c r="IC279" s="186"/>
      <c r="ID279" s="187"/>
      <c r="IE279" s="152">
        <v>42783</v>
      </c>
      <c r="IF279" s="186">
        <v>4.4489999999999998</v>
      </c>
      <c r="IG279" s="49"/>
      <c r="IH279" s="187"/>
      <c r="II279" s="152">
        <v>42783</v>
      </c>
      <c r="IJ279" s="186">
        <v>4.306</v>
      </c>
      <c r="IK279" s="49"/>
    </row>
    <row r="280" spans="2:245" x14ac:dyDescent="0.35">
      <c r="B280" s="187"/>
      <c r="C280" s="152">
        <v>42786</v>
      </c>
      <c r="D280" s="186"/>
      <c r="E280" s="186"/>
      <c r="F280" s="187"/>
      <c r="G280" s="152">
        <v>42786</v>
      </c>
      <c r="H280" s="186"/>
      <c r="I280" s="49"/>
      <c r="J280" s="186"/>
      <c r="K280" s="152">
        <v>42786</v>
      </c>
      <c r="L280" s="186"/>
      <c r="M280" s="49"/>
      <c r="N280" s="187"/>
      <c r="O280" s="152">
        <v>42786</v>
      </c>
      <c r="P280" s="186">
        <v>2.633</v>
      </c>
      <c r="Q280" s="49"/>
      <c r="R280" s="186"/>
      <c r="S280" s="152">
        <v>42786</v>
      </c>
      <c r="T280" s="186">
        <v>3.3149999999999999</v>
      </c>
      <c r="U280" s="186"/>
      <c r="V280" s="187"/>
      <c r="W280" s="152">
        <v>42786</v>
      </c>
      <c r="X280" s="186">
        <v>3.8250000000000002</v>
      </c>
      <c r="Y280" s="49"/>
      <c r="Z280" s="186"/>
      <c r="AA280" s="152">
        <v>42786</v>
      </c>
      <c r="AB280" s="186">
        <v>4.2359999999999998</v>
      </c>
      <c r="AC280" s="49"/>
      <c r="AD280" s="186"/>
      <c r="AE280" s="152">
        <v>42786</v>
      </c>
      <c r="AF280" s="186"/>
      <c r="AG280" s="186"/>
      <c r="AH280" s="187"/>
      <c r="AI280" s="152">
        <v>42786</v>
      </c>
      <c r="AJ280" s="186"/>
      <c r="AK280" s="49"/>
      <c r="AL280" s="186"/>
      <c r="AM280" s="152">
        <v>42786</v>
      </c>
      <c r="AN280" s="186"/>
      <c r="AO280" s="49"/>
      <c r="AP280" s="186"/>
      <c r="AQ280" s="152">
        <v>42786</v>
      </c>
      <c r="AR280" s="186">
        <v>3.7010000000000001</v>
      </c>
      <c r="AS280" s="49"/>
      <c r="AT280" s="186"/>
      <c r="AU280" s="152">
        <v>42786</v>
      </c>
      <c r="AV280" s="186">
        <v>3.9340000000000002</v>
      </c>
      <c r="AW280" s="186"/>
      <c r="AX280" s="187"/>
      <c r="AY280" s="152">
        <v>42786</v>
      </c>
      <c r="AZ280" s="186">
        <v>4.3730000000000002</v>
      </c>
      <c r="BA280" s="49"/>
      <c r="BB280" s="187"/>
      <c r="BC280" s="152">
        <v>42786</v>
      </c>
      <c r="BD280" s="186">
        <v>4.7489999999999997</v>
      </c>
      <c r="BE280" s="49"/>
      <c r="BF280" s="187"/>
      <c r="BG280" s="152">
        <v>42786</v>
      </c>
      <c r="BH280" s="186"/>
      <c r="BI280" s="49"/>
      <c r="BJ280" s="186"/>
      <c r="BK280" s="152">
        <v>42786</v>
      </c>
      <c r="BL280" s="186">
        <v>3.415</v>
      </c>
      <c r="BM280" s="186"/>
      <c r="BN280" s="187"/>
      <c r="BO280" s="152">
        <v>42786</v>
      </c>
      <c r="BP280" s="186">
        <v>3.8239999999999998</v>
      </c>
      <c r="BQ280" s="49"/>
      <c r="BR280" s="186"/>
      <c r="BS280" s="152">
        <v>42786</v>
      </c>
      <c r="BT280" s="186">
        <v>4.6840000000000002</v>
      </c>
      <c r="BU280" s="49"/>
      <c r="BV280" s="186"/>
      <c r="BW280" s="152">
        <v>42786</v>
      </c>
      <c r="BX280" s="186"/>
      <c r="BY280" s="186"/>
      <c r="BZ280" s="187"/>
      <c r="CA280" s="152">
        <v>42786</v>
      </c>
      <c r="CB280" s="186">
        <v>4.01</v>
      </c>
      <c r="CC280" s="49"/>
      <c r="CD280" s="187"/>
      <c r="CE280" s="152">
        <v>42786</v>
      </c>
      <c r="CF280" s="186">
        <v>4.6879999999999997</v>
      </c>
      <c r="CG280" s="49"/>
      <c r="CH280" s="186"/>
      <c r="CI280" s="152">
        <v>42786</v>
      </c>
      <c r="CJ280" s="186">
        <v>4.2569999999999997</v>
      </c>
      <c r="CK280" s="186"/>
      <c r="CL280" s="187"/>
      <c r="CM280" s="152">
        <v>42786</v>
      </c>
      <c r="CN280" s="186"/>
      <c r="CO280" s="49"/>
      <c r="CP280" s="186"/>
      <c r="CQ280" s="152">
        <v>42786</v>
      </c>
      <c r="CR280" s="186">
        <v>2.4929999999999999</v>
      </c>
      <c r="CS280" s="186"/>
      <c r="CT280" s="187"/>
      <c r="CU280" s="152">
        <v>42786</v>
      </c>
      <c r="CV280" s="186">
        <v>3.3220000000000001</v>
      </c>
      <c r="CW280" s="49"/>
      <c r="CX280" s="187"/>
      <c r="CY280" s="152">
        <v>42786</v>
      </c>
      <c r="CZ280" s="186">
        <v>3.5529999999999999</v>
      </c>
      <c r="DA280" s="49"/>
      <c r="DB280" s="186"/>
      <c r="DC280" s="152">
        <v>42786</v>
      </c>
      <c r="DD280" s="186">
        <v>4.0860000000000003</v>
      </c>
      <c r="DE280" s="186"/>
      <c r="DF280" s="190"/>
      <c r="DG280" s="194">
        <v>42786</v>
      </c>
      <c r="DH280" s="247">
        <v>4.3870000000000005</v>
      </c>
      <c r="DI280" s="191"/>
      <c r="DJ280" s="187"/>
      <c r="DK280" s="152">
        <v>42786</v>
      </c>
      <c r="DL280" s="186"/>
      <c r="DM280" s="49"/>
      <c r="DN280" s="186"/>
      <c r="DO280" s="152">
        <v>42786</v>
      </c>
      <c r="DP280" s="186"/>
      <c r="DQ280" s="186"/>
      <c r="DR280" s="187"/>
      <c r="DS280" s="152">
        <v>42786</v>
      </c>
      <c r="DT280" s="186"/>
      <c r="DU280" s="49"/>
      <c r="DV280" s="187"/>
      <c r="DW280" s="152">
        <v>42786</v>
      </c>
      <c r="DX280" s="186">
        <v>2.9430000000000001</v>
      </c>
      <c r="DY280" s="49"/>
      <c r="DZ280" s="187"/>
      <c r="EA280" s="152">
        <v>42786</v>
      </c>
      <c r="EB280" s="186">
        <v>3.1880000000000002</v>
      </c>
      <c r="EC280" s="49"/>
      <c r="ED280" s="186"/>
      <c r="EE280" s="152">
        <v>42786</v>
      </c>
      <c r="EF280" s="186">
        <v>3.3119999999999998</v>
      </c>
      <c r="EG280" s="186"/>
      <c r="EH280" s="187"/>
      <c r="EI280" s="152">
        <v>42786</v>
      </c>
      <c r="EJ280" s="186">
        <v>3.4750000000000001</v>
      </c>
      <c r="EK280" s="49"/>
      <c r="EL280" s="187"/>
      <c r="EM280" s="152">
        <v>42786</v>
      </c>
      <c r="EN280" s="186">
        <v>4.0599999999999996</v>
      </c>
      <c r="EO280" s="49"/>
      <c r="EP280" s="187"/>
      <c r="EQ280" s="152">
        <v>42786</v>
      </c>
      <c r="ER280" s="186">
        <v>4.2469999999999999</v>
      </c>
      <c r="ES280" s="49"/>
      <c r="ET280" s="187"/>
      <c r="EU280" s="152">
        <v>42786</v>
      </c>
      <c r="EV280" s="186">
        <v>4.9530000000000003</v>
      </c>
      <c r="EW280" s="49"/>
      <c r="EX280" s="186"/>
      <c r="EY280" s="152">
        <v>42786</v>
      </c>
      <c r="EZ280" s="63"/>
      <c r="FA280" s="186"/>
      <c r="FB280" s="187"/>
      <c r="FC280" s="152">
        <v>42786</v>
      </c>
      <c r="FD280" s="186"/>
      <c r="FE280" s="49"/>
      <c r="FF280" s="186"/>
      <c r="FG280" s="152">
        <v>42786</v>
      </c>
      <c r="FH280" s="186"/>
      <c r="FI280" s="186"/>
      <c r="FJ280" s="187"/>
      <c r="FK280" s="152">
        <v>42786</v>
      </c>
      <c r="FL280" s="186"/>
      <c r="FM280" s="49"/>
      <c r="FN280" s="186"/>
      <c r="FO280" s="152">
        <v>42786</v>
      </c>
      <c r="FP280" s="186">
        <v>3.37</v>
      </c>
      <c r="FQ280" s="186"/>
      <c r="FR280" s="187"/>
      <c r="FS280" s="152">
        <v>42786</v>
      </c>
      <c r="FT280" s="186">
        <v>4.2569999999999997</v>
      </c>
      <c r="FU280" s="186"/>
      <c r="FV280" s="187"/>
      <c r="FW280" s="152">
        <v>42786</v>
      </c>
      <c r="FX280" s="186">
        <v>4.3879999999999999</v>
      </c>
      <c r="FY280" s="186"/>
      <c r="FZ280" s="187"/>
      <c r="GA280" s="152">
        <v>42786</v>
      </c>
      <c r="GB280" s="186">
        <v>4.9909999999999997</v>
      </c>
      <c r="GC280" s="186"/>
      <c r="GD280" s="187"/>
      <c r="GE280" s="152">
        <v>42786</v>
      </c>
      <c r="GF280" s="186"/>
      <c r="GG280" s="49"/>
      <c r="GH280" s="186"/>
      <c r="GI280" s="152">
        <v>42786</v>
      </c>
      <c r="GJ280" s="186"/>
      <c r="GK280" s="186"/>
      <c r="GL280" s="187"/>
      <c r="GM280" s="152">
        <v>42786</v>
      </c>
      <c r="GN280" s="186"/>
      <c r="GO280" s="49"/>
      <c r="GP280" s="186"/>
      <c r="GQ280" s="152">
        <v>42786</v>
      </c>
      <c r="GR280" s="186">
        <v>2.86</v>
      </c>
      <c r="GS280" s="49"/>
      <c r="GT280" s="186"/>
      <c r="GU280" s="152">
        <v>42786</v>
      </c>
      <c r="GV280" s="186">
        <v>3.774</v>
      </c>
      <c r="GW280" s="49"/>
      <c r="GX280" s="186"/>
      <c r="GY280" s="152">
        <v>42786</v>
      </c>
      <c r="GZ280" s="186">
        <v>4.1660000000000004</v>
      </c>
      <c r="HA280" s="186"/>
      <c r="HB280" s="187"/>
      <c r="HC280" s="152">
        <v>42786</v>
      </c>
      <c r="HD280" s="186">
        <v>4.4589999999999996</v>
      </c>
      <c r="HE280" s="49"/>
      <c r="HF280" s="186"/>
      <c r="HG280" s="152">
        <v>42786</v>
      </c>
      <c r="HH280" s="186">
        <v>4.5759999999999996</v>
      </c>
      <c r="HI280" s="49"/>
      <c r="HJ280" s="187"/>
      <c r="HK280" s="152">
        <v>42786</v>
      </c>
      <c r="HL280" s="186">
        <v>5.1959999999999997</v>
      </c>
      <c r="HM280" s="49"/>
      <c r="HN280" s="186"/>
      <c r="HO280" s="152">
        <v>42786</v>
      </c>
      <c r="HP280" s="186"/>
      <c r="HQ280" s="186"/>
      <c r="HR280" s="187"/>
      <c r="HS280" s="152">
        <v>42786</v>
      </c>
      <c r="HT280" s="186">
        <v>2.6269999999999998</v>
      </c>
      <c r="HU280" s="49"/>
      <c r="HV280" s="187"/>
      <c r="HW280" s="152">
        <v>42786</v>
      </c>
      <c r="HX280" s="186">
        <v>4.5759999999999996</v>
      </c>
      <c r="HY280" s="49"/>
      <c r="HZ280" s="186"/>
      <c r="IA280" s="152">
        <v>42786</v>
      </c>
      <c r="IB280" s="186">
        <v>3.6930000000000001</v>
      </c>
      <c r="IC280" s="186"/>
      <c r="ID280" s="187"/>
      <c r="IE280" s="152">
        <v>42786</v>
      </c>
      <c r="IF280" s="186">
        <v>4.415</v>
      </c>
      <c r="IG280" s="49"/>
      <c r="IH280" s="187"/>
      <c r="II280" s="152">
        <v>42786</v>
      </c>
      <c r="IJ280" s="186">
        <v>4.2670000000000003</v>
      </c>
      <c r="IK280" s="49"/>
    </row>
    <row r="281" spans="2:245" x14ac:dyDescent="0.35">
      <c r="B281" s="187"/>
      <c r="C281" s="152">
        <v>42787</v>
      </c>
      <c r="D281" s="186"/>
      <c r="E281" s="186"/>
      <c r="F281" s="187"/>
      <c r="G281" s="152">
        <v>42787</v>
      </c>
      <c r="H281" s="186"/>
      <c r="I281" s="49"/>
      <c r="J281" s="186"/>
      <c r="K281" s="152">
        <v>42787</v>
      </c>
      <c r="L281" s="186"/>
      <c r="M281" s="49"/>
      <c r="N281" s="187"/>
      <c r="O281" s="152">
        <v>42787</v>
      </c>
      <c r="P281" s="186">
        <v>2.6310000000000002</v>
      </c>
      <c r="Q281" s="49"/>
      <c r="R281" s="186"/>
      <c r="S281" s="152">
        <v>42787</v>
      </c>
      <c r="T281" s="186">
        <v>3.3180000000000001</v>
      </c>
      <c r="U281" s="186"/>
      <c r="V281" s="187"/>
      <c r="W281" s="152">
        <v>42787</v>
      </c>
      <c r="X281" s="186">
        <v>3.79</v>
      </c>
      <c r="Y281" s="49"/>
      <c r="Z281" s="186"/>
      <c r="AA281" s="152">
        <v>42787</v>
      </c>
      <c r="AB281" s="186">
        <v>4.2240000000000002</v>
      </c>
      <c r="AC281" s="49"/>
      <c r="AD281" s="186"/>
      <c r="AE281" s="152">
        <v>42787</v>
      </c>
      <c r="AF281" s="186"/>
      <c r="AG281" s="186"/>
      <c r="AH281" s="187"/>
      <c r="AI281" s="152">
        <v>42787</v>
      </c>
      <c r="AJ281" s="186"/>
      <c r="AK281" s="49"/>
      <c r="AL281" s="186"/>
      <c r="AM281" s="152">
        <v>42787</v>
      </c>
      <c r="AN281" s="186"/>
      <c r="AO281" s="49"/>
      <c r="AP281" s="186"/>
      <c r="AQ281" s="152">
        <v>42787</v>
      </c>
      <c r="AR281" s="186">
        <v>3.7029999999999998</v>
      </c>
      <c r="AS281" s="49"/>
      <c r="AT281" s="186"/>
      <c r="AU281" s="152">
        <v>42787</v>
      </c>
      <c r="AV281" s="186">
        <v>3.93</v>
      </c>
      <c r="AW281" s="186"/>
      <c r="AX281" s="187"/>
      <c r="AY281" s="152">
        <v>42787</v>
      </c>
      <c r="AZ281" s="186">
        <v>4.3579999999999997</v>
      </c>
      <c r="BA281" s="49"/>
      <c r="BB281" s="187"/>
      <c r="BC281" s="152">
        <v>42787</v>
      </c>
      <c r="BD281" s="186">
        <v>4.7379999999999995</v>
      </c>
      <c r="BE281" s="49"/>
      <c r="BF281" s="187"/>
      <c r="BG281" s="152">
        <v>42787</v>
      </c>
      <c r="BH281" s="186"/>
      <c r="BI281" s="49"/>
      <c r="BJ281" s="186"/>
      <c r="BK281" s="152">
        <v>42787</v>
      </c>
      <c r="BL281" s="186">
        <v>3.4249999999999998</v>
      </c>
      <c r="BM281" s="186"/>
      <c r="BN281" s="187"/>
      <c r="BO281" s="152">
        <v>42787</v>
      </c>
      <c r="BP281" s="186">
        <v>3.8239999999999998</v>
      </c>
      <c r="BQ281" s="49"/>
      <c r="BR281" s="186"/>
      <c r="BS281" s="152">
        <v>42787</v>
      </c>
      <c r="BT281" s="186">
        <v>4.6710000000000003</v>
      </c>
      <c r="BU281" s="49"/>
      <c r="BV281" s="186"/>
      <c r="BW281" s="152">
        <v>42787</v>
      </c>
      <c r="BX281" s="186"/>
      <c r="BY281" s="186"/>
      <c r="BZ281" s="187"/>
      <c r="CA281" s="152">
        <v>42787</v>
      </c>
      <c r="CB281" s="186">
        <v>4.0259999999999998</v>
      </c>
      <c r="CC281" s="49"/>
      <c r="CD281" s="187"/>
      <c r="CE281" s="152">
        <v>42787</v>
      </c>
      <c r="CF281" s="186">
        <v>4.6769999999999996</v>
      </c>
      <c r="CG281" s="49"/>
      <c r="CH281" s="186"/>
      <c r="CI281" s="152">
        <v>42787</v>
      </c>
      <c r="CJ281" s="186">
        <v>4.2240000000000002</v>
      </c>
      <c r="CK281" s="186"/>
      <c r="CL281" s="187"/>
      <c r="CM281" s="152">
        <v>42787</v>
      </c>
      <c r="CN281" s="186"/>
      <c r="CO281" s="49"/>
      <c r="CP281" s="186"/>
      <c r="CQ281" s="152">
        <v>42787</v>
      </c>
      <c r="CR281" s="186">
        <v>2.4939999999999998</v>
      </c>
      <c r="CS281" s="186"/>
      <c r="CT281" s="187"/>
      <c r="CU281" s="152">
        <v>42787</v>
      </c>
      <c r="CV281" s="186">
        <v>3.3210000000000002</v>
      </c>
      <c r="CW281" s="49"/>
      <c r="CX281" s="187"/>
      <c r="CY281" s="152">
        <v>42787</v>
      </c>
      <c r="CZ281" s="186">
        <v>3.56</v>
      </c>
      <c r="DA281" s="49"/>
      <c r="DB281" s="186"/>
      <c r="DC281" s="152">
        <v>42787</v>
      </c>
      <c r="DD281" s="186">
        <v>4.0819999999999999</v>
      </c>
      <c r="DE281" s="186"/>
      <c r="DF281" s="190"/>
      <c r="DG281" s="194">
        <v>42787</v>
      </c>
      <c r="DH281" s="247">
        <v>4.3760000000000003</v>
      </c>
      <c r="DI281" s="191"/>
      <c r="DJ281" s="187"/>
      <c r="DK281" s="152">
        <v>42787</v>
      </c>
      <c r="DL281" s="186"/>
      <c r="DM281" s="49"/>
      <c r="DN281" s="186"/>
      <c r="DO281" s="152">
        <v>42787</v>
      </c>
      <c r="DP281" s="186"/>
      <c r="DQ281" s="186"/>
      <c r="DR281" s="187"/>
      <c r="DS281" s="152">
        <v>42787</v>
      </c>
      <c r="DT281" s="186"/>
      <c r="DU281" s="49"/>
      <c r="DV281" s="187"/>
      <c r="DW281" s="152">
        <v>42787</v>
      </c>
      <c r="DX281" s="186">
        <v>2.9510000000000001</v>
      </c>
      <c r="DY281" s="49"/>
      <c r="DZ281" s="187"/>
      <c r="EA281" s="152">
        <v>42787</v>
      </c>
      <c r="EB281" s="186">
        <v>3.194</v>
      </c>
      <c r="EC281" s="49"/>
      <c r="ED281" s="186"/>
      <c r="EE281" s="152">
        <v>42787</v>
      </c>
      <c r="EF281" s="186">
        <v>3.3149999999999999</v>
      </c>
      <c r="EG281" s="186"/>
      <c r="EH281" s="187"/>
      <c r="EI281" s="152">
        <v>42787</v>
      </c>
      <c r="EJ281" s="186">
        <v>3.4729999999999999</v>
      </c>
      <c r="EK281" s="49"/>
      <c r="EL281" s="187"/>
      <c r="EM281" s="152">
        <v>42787</v>
      </c>
      <c r="EN281" s="186">
        <v>4.0380000000000003</v>
      </c>
      <c r="EO281" s="49"/>
      <c r="EP281" s="187"/>
      <c r="EQ281" s="152">
        <v>42787</v>
      </c>
      <c r="ER281" s="186">
        <v>4.2370000000000001</v>
      </c>
      <c r="ES281" s="49"/>
      <c r="ET281" s="187"/>
      <c r="EU281" s="152">
        <v>42787</v>
      </c>
      <c r="EV281" s="186">
        <v>4.9550000000000001</v>
      </c>
      <c r="EW281" s="49"/>
      <c r="EX281" s="186"/>
      <c r="EY281" s="152">
        <v>42787</v>
      </c>
      <c r="EZ281" s="63"/>
      <c r="FA281" s="186"/>
      <c r="FB281" s="187"/>
      <c r="FC281" s="152">
        <v>42787</v>
      </c>
      <c r="FD281" s="186"/>
      <c r="FE281" s="49"/>
      <c r="FF281" s="186"/>
      <c r="FG281" s="152">
        <v>42787</v>
      </c>
      <c r="FH281" s="186"/>
      <c r="FI281" s="186"/>
      <c r="FJ281" s="187"/>
      <c r="FK281" s="152">
        <v>42787</v>
      </c>
      <c r="FL281" s="186"/>
      <c r="FM281" s="49"/>
      <c r="FN281" s="186"/>
      <c r="FO281" s="152">
        <v>42787</v>
      </c>
      <c r="FP281" s="186">
        <v>3.3740000000000001</v>
      </c>
      <c r="FQ281" s="186"/>
      <c r="FR281" s="187"/>
      <c r="FS281" s="152">
        <v>42787</v>
      </c>
      <c r="FT281" s="186">
        <v>4.2439999999999998</v>
      </c>
      <c r="FU281" s="186"/>
      <c r="FV281" s="187"/>
      <c r="FW281" s="152">
        <v>42787</v>
      </c>
      <c r="FX281" s="186">
        <v>4.3760000000000003</v>
      </c>
      <c r="FY281" s="186"/>
      <c r="FZ281" s="187"/>
      <c r="GA281" s="152">
        <v>42787</v>
      </c>
      <c r="GB281" s="186">
        <v>4.9950000000000001</v>
      </c>
      <c r="GC281" s="186"/>
      <c r="GD281" s="187"/>
      <c r="GE281" s="152">
        <v>42787</v>
      </c>
      <c r="GF281" s="186"/>
      <c r="GG281" s="49"/>
      <c r="GH281" s="186"/>
      <c r="GI281" s="152">
        <v>42787</v>
      </c>
      <c r="GJ281" s="186"/>
      <c r="GK281" s="186"/>
      <c r="GL281" s="187"/>
      <c r="GM281" s="152">
        <v>42787</v>
      </c>
      <c r="GN281" s="186"/>
      <c r="GO281" s="49"/>
      <c r="GP281" s="186"/>
      <c r="GQ281" s="152">
        <v>42787</v>
      </c>
      <c r="GR281" s="186">
        <v>2.8580000000000001</v>
      </c>
      <c r="GS281" s="49"/>
      <c r="GT281" s="186"/>
      <c r="GU281" s="152">
        <v>42787</v>
      </c>
      <c r="GV281" s="186">
        <v>3.7709999999999999</v>
      </c>
      <c r="GW281" s="49"/>
      <c r="GX281" s="186"/>
      <c r="GY281" s="152">
        <v>42787</v>
      </c>
      <c r="GZ281" s="186">
        <v>4.157</v>
      </c>
      <c r="HA281" s="186"/>
      <c r="HB281" s="187"/>
      <c r="HC281" s="152">
        <v>42787</v>
      </c>
      <c r="HD281" s="186">
        <v>4.4480000000000004</v>
      </c>
      <c r="HE281" s="49"/>
      <c r="HF281" s="186"/>
      <c r="HG281" s="152">
        <v>42787</v>
      </c>
      <c r="HH281" s="186">
        <v>4.5640000000000001</v>
      </c>
      <c r="HI281" s="49"/>
      <c r="HJ281" s="187"/>
      <c r="HK281" s="152">
        <v>42787</v>
      </c>
      <c r="HL281" s="186">
        <v>5.1779999999999999</v>
      </c>
      <c r="HM281" s="49"/>
      <c r="HN281" s="186"/>
      <c r="HO281" s="152">
        <v>42787</v>
      </c>
      <c r="HP281" s="186"/>
      <c r="HQ281" s="186"/>
      <c r="HR281" s="187"/>
      <c r="HS281" s="152">
        <v>42787</v>
      </c>
      <c r="HT281" s="186">
        <v>2.641</v>
      </c>
      <c r="HU281" s="49"/>
      <c r="HV281" s="187"/>
      <c r="HW281" s="152">
        <v>42787</v>
      </c>
      <c r="HX281" s="186">
        <v>4.5649999999999995</v>
      </c>
      <c r="HY281" s="49"/>
      <c r="HZ281" s="186"/>
      <c r="IA281" s="152">
        <v>42787</v>
      </c>
      <c r="IB281" s="186">
        <v>3.6949999999999998</v>
      </c>
      <c r="IC281" s="186"/>
      <c r="ID281" s="187"/>
      <c r="IE281" s="152">
        <v>42787</v>
      </c>
      <c r="IF281" s="186">
        <v>4.4030000000000005</v>
      </c>
      <c r="IG281" s="49"/>
      <c r="IH281" s="187"/>
      <c r="II281" s="152">
        <v>42787</v>
      </c>
      <c r="IJ281" s="186">
        <v>4.2519999999999998</v>
      </c>
      <c r="IK281" s="49"/>
    </row>
    <row r="282" spans="2:245" x14ac:dyDescent="0.35">
      <c r="B282" s="187"/>
      <c r="C282" s="152">
        <v>42788</v>
      </c>
      <c r="D282" s="186"/>
      <c r="E282" s="186"/>
      <c r="F282" s="187"/>
      <c r="G282" s="152">
        <v>42788</v>
      </c>
      <c r="H282" s="186"/>
      <c r="I282" s="49"/>
      <c r="J282" s="186"/>
      <c r="K282" s="152">
        <v>42788</v>
      </c>
      <c r="L282" s="186"/>
      <c r="M282" s="49"/>
      <c r="N282" s="187"/>
      <c r="O282" s="152">
        <v>42788</v>
      </c>
      <c r="P282" s="186">
        <v>2.6720000000000002</v>
      </c>
      <c r="Q282" s="49"/>
      <c r="R282" s="186"/>
      <c r="S282" s="152">
        <v>42788</v>
      </c>
      <c r="T282" s="186">
        <v>3.3279999999999998</v>
      </c>
      <c r="U282" s="186"/>
      <c r="V282" s="187"/>
      <c r="W282" s="152">
        <v>42788</v>
      </c>
      <c r="X282" s="186">
        <v>3.8250000000000002</v>
      </c>
      <c r="Y282" s="49"/>
      <c r="Z282" s="186"/>
      <c r="AA282" s="152">
        <v>42788</v>
      </c>
      <c r="AB282" s="186">
        <v>4.2290000000000001</v>
      </c>
      <c r="AC282" s="49"/>
      <c r="AD282" s="186"/>
      <c r="AE282" s="152">
        <v>42788</v>
      </c>
      <c r="AF282" s="186"/>
      <c r="AG282" s="186"/>
      <c r="AH282" s="187"/>
      <c r="AI282" s="152">
        <v>42788</v>
      </c>
      <c r="AJ282" s="186"/>
      <c r="AK282" s="49"/>
      <c r="AL282" s="186"/>
      <c r="AM282" s="152">
        <v>42788</v>
      </c>
      <c r="AN282" s="186"/>
      <c r="AO282" s="49"/>
      <c r="AP282" s="186"/>
      <c r="AQ282" s="152">
        <v>42788</v>
      </c>
      <c r="AR282" s="186">
        <v>3.7149999999999999</v>
      </c>
      <c r="AS282" s="49"/>
      <c r="AT282" s="186"/>
      <c r="AU282" s="152">
        <v>42788</v>
      </c>
      <c r="AV282" s="186">
        <v>3.9430000000000001</v>
      </c>
      <c r="AW282" s="186"/>
      <c r="AX282" s="187"/>
      <c r="AY282" s="152">
        <v>42788</v>
      </c>
      <c r="AZ282" s="186">
        <v>4.3629999999999995</v>
      </c>
      <c r="BA282" s="49"/>
      <c r="BB282" s="187"/>
      <c r="BC282" s="152">
        <v>42788</v>
      </c>
      <c r="BD282" s="186">
        <v>4.742</v>
      </c>
      <c r="BE282" s="49"/>
      <c r="BF282" s="187"/>
      <c r="BG282" s="152">
        <v>42788</v>
      </c>
      <c r="BH282" s="186"/>
      <c r="BI282" s="49"/>
      <c r="BJ282" s="186"/>
      <c r="BK282" s="152">
        <v>42788</v>
      </c>
      <c r="BL282" s="186">
        <v>3.4380000000000002</v>
      </c>
      <c r="BM282" s="186"/>
      <c r="BN282" s="187"/>
      <c r="BO282" s="152">
        <v>42788</v>
      </c>
      <c r="BP282" s="186">
        <v>3.8369999999999997</v>
      </c>
      <c r="BQ282" s="49"/>
      <c r="BR282" s="186"/>
      <c r="BS282" s="152">
        <v>42788</v>
      </c>
      <c r="BT282" s="186">
        <v>4.6769999999999996</v>
      </c>
      <c r="BU282" s="49"/>
      <c r="BV282" s="186"/>
      <c r="BW282" s="152">
        <v>42788</v>
      </c>
      <c r="BX282" s="186"/>
      <c r="BY282" s="186"/>
      <c r="BZ282" s="187"/>
      <c r="CA282" s="152">
        <v>42788</v>
      </c>
      <c r="CB282" s="186">
        <v>4.0359999999999996</v>
      </c>
      <c r="CC282" s="49"/>
      <c r="CD282" s="187"/>
      <c r="CE282" s="152">
        <v>42788</v>
      </c>
      <c r="CF282" s="186">
        <v>4.681</v>
      </c>
      <c r="CG282" s="49"/>
      <c r="CH282" s="186"/>
      <c r="CI282" s="152">
        <v>42788</v>
      </c>
      <c r="CJ282" s="186">
        <v>4.2569999999999997</v>
      </c>
      <c r="CK282" s="186"/>
      <c r="CL282" s="187"/>
      <c r="CM282" s="152">
        <v>42788</v>
      </c>
      <c r="CN282" s="186"/>
      <c r="CO282" s="49"/>
      <c r="CP282" s="186"/>
      <c r="CQ282" s="152">
        <v>42788</v>
      </c>
      <c r="CR282" s="186">
        <v>2.6949999999999998</v>
      </c>
      <c r="CS282" s="186"/>
      <c r="CT282" s="187"/>
      <c r="CU282" s="152">
        <v>42788</v>
      </c>
      <c r="CV282" s="186">
        <v>3.327</v>
      </c>
      <c r="CW282" s="49"/>
      <c r="CX282" s="187"/>
      <c r="CY282" s="152">
        <v>42788</v>
      </c>
      <c r="CZ282" s="186">
        <v>3.573</v>
      </c>
      <c r="DA282" s="49"/>
      <c r="DB282" s="186"/>
      <c r="DC282" s="152">
        <v>42788</v>
      </c>
      <c r="DD282" s="186">
        <v>4.093</v>
      </c>
      <c r="DE282" s="186"/>
      <c r="DF282" s="190"/>
      <c r="DG282" s="194">
        <v>42788</v>
      </c>
      <c r="DH282" s="247">
        <v>4.3840000000000003</v>
      </c>
      <c r="DI282" s="191"/>
      <c r="DJ282" s="187"/>
      <c r="DK282" s="152">
        <v>42788</v>
      </c>
      <c r="DL282" s="186"/>
      <c r="DM282" s="49"/>
      <c r="DN282" s="186"/>
      <c r="DO282" s="152">
        <v>42788</v>
      </c>
      <c r="DP282" s="186"/>
      <c r="DQ282" s="186"/>
      <c r="DR282" s="187"/>
      <c r="DS282" s="152">
        <v>42788</v>
      </c>
      <c r="DT282" s="186"/>
      <c r="DU282" s="49"/>
      <c r="DV282" s="187"/>
      <c r="DW282" s="152">
        <v>42788</v>
      </c>
      <c r="DX282" s="186">
        <v>2.9379999999999997</v>
      </c>
      <c r="DY282" s="49"/>
      <c r="DZ282" s="187"/>
      <c r="EA282" s="152">
        <v>42788</v>
      </c>
      <c r="EB282" s="186">
        <v>3.2050000000000001</v>
      </c>
      <c r="EC282" s="49"/>
      <c r="ED282" s="186"/>
      <c r="EE282" s="152">
        <v>42788</v>
      </c>
      <c r="EF282" s="186">
        <v>3.33</v>
      </c>
      <c r="EG282" s="186"/>
      <c r="EH282" s="187"/>
      <c r="EI282" s="152">
        <v>42788</v>
      </c>
      <c r="EJ282" s="186">
        <v>3.4849999999999999</v>
      </c>
      <c r="EK282" s="49"/>
      <c r="EL282" s="187"/>
      <c r="EM282" s="152">
        <v>42788</v>
      </c>
      <c r="EN282" s="186">
        <v>4.0410000000000004</v>
      </c>
      <c r="EO282" s="49"/>
      <c r="EP282" s="187"/>
      <c r="EQ282" s="152">
        <v>42788</v>
      </c>
      <c r="ER282" s="186">
        <v>4.242</v>
      </c>
      <c r="ES282" s="49"/>
      <c r="ET282" s="187"/>
      <c r="EU282" s="152">
        <v>42788</v>
      </c>
      <c r="EV282" s="186">
        <v>4.9509999999999996</v>
      </c>
      <c r="EW282" s="49"/>
      <c r="EX282" s="186"/>
      <c r="EY282" s="152">
        <v>42788</v>
      </c>
      <c r="EZ282" s="63"/>
      <c r="FA282" s="186"/>
      <c r="FB282" s="187"/>
      <c r="FC282" s="152">
        <v>42788</v>
      </c>
      <c r="FD282" s="186"/>
      <c r="FE282" s="49"/>
      <c r="FF282" s="186"/>
      <c r="FG282" s="152">
        <v>42788</v>
      </c>
      <c r="FH282" s="186"/>
      <c r="FI282" s="186"/>
      <c r="FJ282" s="187"/>
      <c r="FK282" s="152">
        <v>42788</v>
      </c>
      <c r="FL282" s="186"/>
      <c r="FM282" s="49"/>
      <c r="FN282" s="186"/>
      <c r="FO282" s="152">
        <v>42788</v>
      </c>
      <c r="FP282" s="186">
        <v>3.3849999999999998</v>
      </c>
      <c r="FQ282" s="186"/>
      <c r="FR282" s="187"/>
      <c r="FS282" s="152">
        <v>42788</v>
      </c>
      <c r="FT282" s="186">
        <v>4.2510000000000003</v>
      </c>
      <c r="FU282" s="186"/>
      <c r="FV282" s="187"/>
      <c r="FW282" s="152">
        <v>42788</v>
      </c>
      <c r="FX282" s="186">
        <v>4.3819999999999997</v>
      </c>
      <c r="FY282" s="186"/>
      <c r="FZ282" s="187"/>
      <c r="GA282" s="152">
        <v>42788</v>
      </c>
      <c r="GB282" s="186">
        <v>4.9859999999999998</v>
      </c>
      <c r="GC282" s="186"/>
      <c r="GD282" s="187"/>
      <c r="GE282" s="152">
        <v>42788</v>
      </c>
      <c r="GF282" s="186"/>
      <c r="GG282" s="49"/>
      <c r="GH282" s="186"/>
      <c r="GI282" s="152">
        <v>42788</v>
      </c>
      <c r="GJ282" s="186"/>
      <c r="GK282" s="186"/>
      <c r="GL282" s="187"/>
      <c r="GM282" s="152">
        <v>42788</v>
      </c>
      <c r="GN282" s="186"/>
      <c r="GO282" s="49"/>
      <c r="GP282" s="186"/>
      <c r="GQ282" s="152">
        <v>42788</v>
      </c>
      <c r="GR282" s="186">
        <v>2.871</v>
      </c>
      <c r="GS282" s="49"/>
      <c r="GT282" s="186"/>
      <c r="GU282" s="152">
        <v>42788</v>
      </c>
      <c r="GV282" s="186">
        <v>3.7810000000000001</v>
      </c>
      <c r="GW282" s="49"/>
      <c r="GX282" s="186"/>
      <c r="GY282" s="152">
        <v>42788</v>
      </c>
      <c r="GZ282" s="186">
        <v>4.165</v>
      </c>
      <c r="HA282" s="186"/>
      <c r="HB282" s="187"/>
      <c r="HC282" s="152">
        <v>42788</v>
      </c>
      <c r="HD282" s="186">
        <v>4.4550000000000001</v>
      </c>
      <c r="HE282" s="49"/>
      <c r="HF282" s="186"/>
      <c r="HG282" s="152">
        <v>42788</v>
      </c>
      <c r="HH282" s="186">
        <v>4.569</v>
      </c>
      <c r="HI282" s="49"/>
      <c r="HJ282" s="187"/>
      <c r="HK282" s="152">
        <v>42788</v>
      </c>
      <c r="HL282" s="186">
        <v>5.19</v>
      </c>
      <c r="HM282" s="49"/>
      <c r="HN282" s="186"/>
      <c r="HO282" s="152">
        <v>42788</v>
      </c>
      <c r="HP282" s="186"/>
      <c r="HQ282" s="186"/>
      <c r="HR282" s="187"/>
      <c r="HS282" s="152">
        <v>42788</v>
      </c>
      <c r="HT282" s="186">
        <v>3.1429999999999998</v>
      </c>
      <c r="HU282" s="49"/>
      <c r="HV282" s="187"/>
      <c r="HW282" s="152">
        <v>42788</v>
      </c>
      <c r="HX282" s="186">
        <v>4.569</v>
      </c>
      <c r="HY282" s="49"/>
      <c r="HZ282" s="186"/>
      <c r="IA282" s="152">
        <v>42788</v>
      </c>
      <c r="IB282" s="186">
        <v>3.7069999999999999</v>
      </c>
      <c r="IC282" s="186"/>
      <c r="ID282" s="187"/>
      <c r="IE282" s="152">
        <v>42788</v>
      </c>
      <c r="IF282" s="186">
        <v>4.4139999999999997</v>
      </c>
      <c r="IG282" s="49"/>
      <c r="IH282" s="187"/>
      <c r="II282" s="152">
        <v>42788</v>
      </c>
      <c r="IJ282" s="186">
        <v>4.26</v>
      </c>
      <c r="IK282" s="49"/>
    </row>
    <row r="283" spans="2:245" x14ac:dyDescent="0.35">
      <c r="B283" s="187"/>
      <c r="C283" s="152">
        <v>42789</v>
      </c>
      <c r="D283" s="186"/>
      <c r="E283" s="186"/>
      <c r="F283" s="187"/>
      <c r="G283" s="152">
        <v>42789</v>
      </c>
      <c r="H283" s="186"/>
      <c r="I283" s="49"/>
      <c r="J283" s="186"/>
      <c r="K283" s="152">
        <v>42789</v>
      </c>
      <c r="L283" s="186"/>
      <c r="M283" s="49"/>
      <c r="N283" s="187"/>
      <c r="O283" s="152">
        <v>42789</v>
      </c>
      <c r="P283" s="186">
        <v>2.6179999999999999</v>
      </c>
      <c r="Q283" s="49"/>
      <c r="R283" s="186"/>
      <c r="S283" s="152">
        <v>42789</v>
      </c>
      <c r="T283" s="186">
        <v>3.2959999999999998</v>
      </c>
      <c r="U283" s="186"/>
      <c r="V283" s="187"/>
      <c r="W283" s="152">
        <v>42789</v>
      </c>
      <c r="X283" s="186">
        <v>3.7829999999999999</v>
      </c>
      <c r="Y283" s="49"/>
      <c r="Z283" s="186"/>
      <c r="AA283" s="152">
        <v>42789</v>
      </c>
      <c r="AB283" s="186">
        <v>4.1870000000000003</v>
      </c>
      <c r="AC283" s="49"/>
      <c r="AD283" s="186"/>
      <c r="AE283" s="152">
        <v>42789</v>
      </c>
      <c r="AF283" s="186"/>
      <c r="AG283" s="186"/>
      <c r="AH283" s="187"/>
      <c r="AI283" s="152">
        <v>42789</v>
      </c>
      <c r="AJ283" s="186"/>
      <c r="AK283" s="49"/>
      <c r="AL283" s="186"/>
      <c r="AM283" s="152">
        <v>42789</v>
      </c>
      <c r="AN283" s="186"/>
      <c r="AO283" s="49"/>
      <c r="AP283" s="186"/>
      <c r="AQ283" s="152">
        <v>42789</v>
      </c>
      <c r="AR283" s="186">
        <v>3.677</v>
      </c>
      <c r="AS283" s="49"/>
      <c r="AT283" s="186"/>
      <c r="AU283" s="152">
        <v>42789</v>
      </c>
      <c r="AV283" s="186">
        <v>3.9009999999999998</v>
      </c>
      <c r="AW283" s="186"/>
      <c r="AX283" s="187"/>
      <c r="AY283" s="152">
        <v>42789</v>
      </c>
      <c r="AZ283" s="186">
        <v>4.32</v>
      </c>
      <c r="BA283" s="49"/>
      <c r="BB283" s="187"/>
      <c r="BC283" s="152">
        <v>42789</v>
      </c>
      <c r="BD283" s="186">
        <v>4.6989999999999998</v>
      </c>
      <c r="BE283" s="49"/>
      <c r="BF283" s="187"/>
      <c r="BG283" s="152">
        <v>42789</v>
      </c>
      <c r="BH283" s="186"/>
      <c r="BI283" s="49"/>
      <c r="BJ283" s="186"/>
      <c r="BK283" s="152">
        <v>42789</v>
      </c>
      <c r="BL283" s="186">
        <v>3.407</v>
      </c>
      <c r="BM283" s="186"/>
      <c r="BN283" s="187"/>
      <c r="BO283" s="152">
        <v>42789</v>
      </c>
      <c r="BP283" s="186">
        <v>3.7949999999999999</v>
      </c>
      <c r="BQ283" s="49"/>
      <c r="BR283" s="186"/>
      <c r="BS283" s="152">
        <v>42789</v>
      </c>
      <c r="BT283" s="186">
        <v>4.6340000000000003</v>
      </c>
      <c r="BU283" s="49"/>
      <c r="BV283" s="186"/>
      <c r="BW283" s="152">
        <v>42789</v>
      </c>
      <c r="BX283" s="186"/>
      <c r="BY283" s="186"/>
      <c r="BZ283" s="187"/>
      <c r="CA283" s="152">
        <v>42789</v>
      </c>
      <c r="CB283" s="186">
        <v>4.0110000000000001</v>
      </c>
      <c r="CC283" s="49"/>
      <c r="CD283" s="187"/>
      <c r="CE283" s="152">
        <v>42789</v>
      </c>
      <c r="CF283" s="186">
        <v>4.6289999999999996</v>
      </c>
      <c r="CG283" s="49"/>
      <c r="CH283" s="186"/>
      <c r="CI283" s="152">
        <v>42789</v>
      </c>
      <c r="CJ283" s="186">
        <v>4.1909999999999998</v>
      </c>
      <c r="CK283" s="186"/>
      <c r="CL283" s="187"/>
      <c r="CM283" s="152">
        <v>42789</v>
      </c>
      <c r="CN283" s="186"/>
      <c r="CO283" s="49"/>
      <c r="CP283" s="186"/>
      <c r="CQ283" s="152">
        <v>42789</v>
      </c>
      <c r="CR283" s="186">
        <v>2.6339999999999999</v>
      </c>
      <c r="CS283" s="186"/>
      <c r="CT283" s="187"/>
      <c r="CU283" s="152">
        <v>42789</v>
      </c>
      <c r="CV283" s="186">
        <v>3.3119999999999998</v>
      </c>
      <c r="CW283" s="49"/>
      <c r="CX283" s="187"/>
      <c r="CY283" s="152">
        <v>42789</v>
      </c>
      <c r="CZ283" s="186">
        <v>3.536</v>
      </c>
      <c r="DA283" s="49"/>
      <c r="DB283" s="186"/>
      <c r="DC283" s="152">
        <v>42789</v>
      </c>
      <c r="DD283" s="186">
        <v>4.0549999999999997</v>
      </c>
      <c r="DE283" s="186"/>
      <c r="DF283" s="190"/>
      <c r="DG283" s="194">
        <v>42789</v>
      </c>
      <c r="DH283" s="247">
        <v>4.3419999999999996</v>
      </c>
      <c r="DI283" s="191"/>
      <c r="DJ283" s="187"/>
      <c r="DK283" s="152">
        <v>42789</v>
      </c>
      <c r="DL283" s="186"/>
      <c r="DM283" s="49"/>
      <c r="DN283" s="186"/>
      <c r="DO283" s="152">
        <v>42789</v>
      </c>
      <c r="DP283" s="186"/>
      <c r="DQ283" s="186"/>
      <c r="DR283" s="187"/>
      <c r="DS283" s="152">
        <v>42789</v>
      </c>
      <c r="DT283" s="186"/>
      <c r="DU283" s="49"/>
      <c r="DV283" s="187"/>
      <c r="DW283" s="152">
        <v>42789</v>
      </c>
      <c r="DX283" s="186">
        <v>2.9290000000000003</v>
      </c>
      <c r="DY283" s="49"/>
      <c r="DZ283" s="187"/>
      <c r="EA283" s="152">
        <v>42789</v>
      </c>
      <c r="EB283" s="186">
        <v>3.157</v>
      </c>
      <c r="EC283" s="49"/>
      <c r="ED283" s="186"/>
      <c r="EE283" s="152">
        <v>42789</v>
      </c>
      <c r="EF283" s="186">
        <v>3.2890000000000001</v>
      </c>
      <c r="EG283" s="186"/>
      <c r="EH283" s="187"/>
      <c r="EI283" s="152">
        <v>42789</v>
      </c>
      <c r="EJ283" s="186">
        <v>3.431</v>
      </c>
      <c r="EK283" s="49"/>
      <c r="EL283" s="187"/>
      <c r="EM283" s="152">
        <v>42789</v>
      </c>
      <c r="EN283" s="186">
        <v>4.008</v>
      </c>
      <c r="EO283" s="49"/>
      <c r="EP283" s="187"/>
      <c r="EQ283" s="152">
        <v>42789</v>
      </c>
      <c r="ER283" s="186">
        <v>4.1980000000000004</v>
      </c>
      <c r="ES283" s="49"/>
      <c r="ET283" s="187"/>
      <c r="EU283" s="152">
        <v>42789</v>
      </c>
      <c r="EV283" s="186">
        <v>4.9080000000000004</v>
      </c>
      <c r="EW283" s="49"/>
      <c r="EX283" s="186"/>
      <c r="EY283" s="152">
        <v>42789</v>
      </c>
      <c r="EZ283" s="63"/>
      <c r="FA283" s="186"/>
      <c r="FB283" s="187"/>
      <c r="FC283" s="152">
        <v>42789</v>
      </c>
      <c r="FD283" s="186"/>
      <c r="FE283" s="49"/>
      <c r="FF283" s="186"/>
      <c r="FG283" s="152">
        <v>42789</v>
      </c>
      <c r="FH283" s="186"/>
      <c r="FI283" s="186"/>
      <c r="FJ283" s="187"/>
      <c r="FK283" s="152">
        <v>42789</v>
      </c>
      <c r="FL283" s="186"/>
      <c r="FM283" s="49"/>
      <c r="FN283" s="186"/>
      <c r="FO283" s="152">
        <v>42789</v>
      </c>
      <c r="FP283" s="186">
        <v>3.3479999999999999</v>
      </c>
      <c r="FQ283" s="186"/>
      <c r="FR283" s="187"/>
      <c r="FS283" s="152">
        <v>42789</v>
      </c>
      <c r="FT283" s="186">
        <v>4.2089999999999996</v>
      </c>
      <c r="FU283" s="186"/>
      <c r="FV283" s="187"/>
      <c r="FW283" s="152">
        <v>42789</v>
      </c>
      <c r="FX283" s="186">
        <v>4.3380000000000001</v>
      </c>
      <c r="FY283" s="186"/>
      <c r="FZ283" s="187"/>
      <c r="GA283" s="152">
        <v>42789</v>
      </c>
      <c r="GB283" s="186">
        <v>4.9290000000000003</v>
      </c>
      <c r="GC283" s="186"/>
      <c r="GD283" s="187"/>
      <c r="GE283" s="152">
        <v>42789</v>
      </c>
      <c r="GF283" s="186"/>
      <c r="GG283" s="49"/>
      <c r="GH283" s="186"/>
      <c r="GI283" s="152">
        <v>42789</v>
      </c>
      <c r="GJ283" s="186"/>
      <c r="GK283" s="186"/>
      <c r="GL283" s="187"/>
      <c r="GM283" s="152">
        <v>42789</v>
      </c>
      <c r="GN283" s="186"/>
      <c r="GO283" s="49"/>
      <c r="GP283" s="186"/>
      <c r="GQ283" s="152">
        <v>42789</v>
      </c>
      <c r="GR283" s="186">
        <v>2.8449999999999998</v>
      </c>
      <c r="GS283" s="49"/>
      <c r="GT283" s="186"/>
      <c r="GU283" s="152">
        <v>42789</v>
      </c>
      <c r="GV283" s="186">
        <v>3.74</v>
      </c>
      <c r="GW283" s="49"/>
      <c r="GX283" s="186"/>
      <c r="GY283" s="152">
        <v>42789</v>
      </c>
      <c r="GZ283" s="186">
        <v>4.12</v>
      </c>
      <c r="HA283" s="186"/>
      <c r="HB283" s="187"/>
      <c r="HC283" s="152">
        <v>42789</v>
      </c>
      <c r="HD283" s="186">
        <v>4.4089999999999998</v>
      </c>
      <c r="HE283" s="49"/>
      <c r="HF283" s="186"/>
      <c r="HG283" s="152">
        <v>42789</v>
      </c>
      <c r="HH283" s="186">
        <v>4.5190000000000001</v>
      </c>
      <c r="HI283" s="49"/>
      <c r="HJ283" s="187"/>
      <c r="HK283" s="152">
        <v>42789</v>
      </c>
      <c r="HL283" s="186">
        <v>5.141</v>
      </c>
      <c r="HM283" s="49"/>
      <c r="HN283" s="186"/>
      <c r="HO283" s="152">
        <v>42789</v>
      </c>
      <c r="HP283" s="186"/>
      <c r="HQ283" s="186"/>
      <c r="HR283" s="187"/>
      <c r="HS283" s="152">
        <v>42789</v>
      </c>
      <c r="HT283" s="186">
        <v>2.694</v>
      </c>
      <c r="HU283" s="49"/>
      <c r="HV283" s="187"/>
      <c r="HW283" s="152">
        <v>42789</v>
      </c>
      <c r="HX283" s="186">
        <v>4.5</v>
      </c>
      <c r="HY283" s="49"/>
      <c r="HZ283" s="186"/>
      <c r="IA283" s="152">
        <v>42789</v>
      </c>
      <c r="IB283" s="186">
        <v>3.669</v>
      </c>
      <c r="IC283" s="186"/>
      <c r="ID283" s="187"/>
      <c r="IE283" s="152">
        <v>42789</v>
      </c>
      <c r="IF283" s="186">
        <v>4.37</v>
      </c>
      <c r="IG283" s="49"/>
      <c r="IH283" s="187"/>
      <c r="II283" s="152">
        <v>42789</v>
      </c>
      <c r="IJ283" s="186">
        <v>4.2229999999999999</v>
      </c>
      <c r="IK283" s="49"/>
    </row>
    <row r="284" spans="2:245" x14ac:dyDescent="0.35">
      <c r="B284" s="187"/>
      <c r="C284" s="152">
        <v>42790</v>
      </c>
      <c r="D284" s="186"/>
      <c r="E284" s="186"/>
      <c r="F284" s="187"/>
      <c r="G284" s="152">
        <v>42790</v>
      </c>
      <c r="H284" s="186"/>
      <c r="I284" s="49"/>
      <c r="J284" s="186"/>
      <c r="K284" s="152">
        <v>42790</v>
      </c>
      <c r="L284" s="186"/>
      <c r="M284" s="49"/>
      <c r="N284" s="187"/>
      <c r="O284" s="152">
        <v>42790</v>
      </c>
      <c r="P284" s="186">
        <v>2.6070000000000002</v>
      </c>
      <c r="Q284" s="49"/>
      <c r="R284" s="186"/>
      <c r="S284" s="152">
        <v>42790</v>
      </c>
      <c r="T284" s="186">
        <v>3.2869999999999999</v>
      </c>
      <c r="U284" s="186"/>
      <c r="V284" s="187"/>
      <c r="W284" s="152">
        <v>42790</v>
      </c>
      <c r="X284" s="186">
        <v>3.766</v>
      </c>
      <c r="Y284" s="49"/>
      <c r="Z284" s="186"/>
      <c r="AA284" s="152">
        <v>42790</v>
      </c>
      <c r="AB284" s="186">
        <v>4.1669999999999998</v>
      </c>
      <c r="AC284" s="49"/>
      <c r="AD284" s="186"/>
      <c r="AE284" s="152">
        <v>42790</v>
      </c>
      <c r="AF284" s="186"/>
      <c r="AG284" s="186"/>
      <c r="AH284" s="187"/>
      <c r="AI284" s="152">
        <v>42790</v>
      </c>
      <c r="AJ284" s="186"/>
      <c r="AK284" s="49"/>
      <c r="AL284" s="186"/>
      <c r="AM284" s="152">
        <v>42790</v>
      </c>
      <c r="AN284" s="186"/>
      <c r="AO284" s="49"/>
      <c r="AP284" s="186"/>
      <c r="AQ284" s="152">
        <v>42790</v>
      </c>
      <c r="AR284" s="186">
        <v>3.6710000000000003</v>
      </c>
      <c r="AS284" s="49"/>
      <c r="AT284" s="186"/>
      <c r="AU284" s="152">
        <v>42790</v>
      </c>
      <c r="AV284" s="186">
        <v>3.887</v>
      </c>
      <c r="AW284" s="186"/>
      <c r="AX284" s="187"/>
      <c r="AY284" s="152">
        <v>42790</v>
      </c>
      <c r="AZ284" s="186">
        <v>4.306</v>
      </c>
      <c r="BA284" s="49"/>
      <c r="BB284" s="187"/>
      <c r="BC284" s="152">
        <v>42790</v>
      </c>
      <c r="BD284" s="186">
        <v>4.6790000000000003</v>
      </c>
      <c r="BE284" s="49"/>
      <c r="BF284" s="187"/>
      <c r="BG284" s="152">
        <v>42790</v>
      </c>
      <c r="BH284" s="186"/>
      <c r="BI284" s="49"/>
      <c r="BJ284" s="186"/>
      <c r="BK284" s="152">
        <v>42790</v>
      </c>
      <c r="BL284" s="186">
        <v>3.4060000000000001</v>
      </c>
      <c r="BM284" s="186"/>
      <c r="BN284" s="187"/>
      <c r="BO284" s="152">
        <v>42790</v>
      </c>
      <c r="BP284" s="186">
        <v>3.7839999999999998</v>
      </c>
      <c r="BQ284" s="49"/>
      <c r="BR284" s="186"/>
      <c r="BS284" s="152">
        <v>42790</v>
      </c>
      <c r="BT284" s="186">
        <v>4.6129999999999995</v>
      </c>
      <c r="BU284" s="49"/>
      <c r="BV284" s="186"/>
      <c r="BW284" s="152">
        <v>42790</v>
      </c>
      <c r="BX284" s="186"/>
      <c r="BY284" s="186"/>
      <c r="BZ284" s="187"/>
      <c r="CA284" s="152">
        <v>42790</v>
      </c>
      <c r="CB284" s="186">
        <v>4.0010000000000003</v>
      </c>
      <c r="CC284" s="49"/>
      <c r="CD284" s="187"/>
      <c r="CE284" s="152">
        <v>42790</v>
      </c>
      <c r="CF284" s="186">
        <v>4.6079999999999997</v>
      </c>
      <c r="CG284" s="49"/>
      <c r="CH284" s="186"/>
      <c r="CI284" s="152">
        <v>42790</v>
      </c>
      <c r="CJ284" s="186">
        <v>4.1980000000000004</v>
      </c>
      <c r="CK284" s="186"/>
      <c r="CL284" s="187"/>
      <c r="CM284" s="152">
        <v>42790</v>
      </c>
      <c r="CN284" s="186"/>
      <c r="CO284" s="49"/>
      <c r="CP284" s="186"/>
      <c r="CQ284" s="152">
        <v>42790</v>
      </c>
      <c r="CR284" s="186">
        <v>2.6739999999999999</v>
      </c>
      <c r="CS284" s="186"/>
      <c r="CT284" s="187"/>
      <c r="CU284" s="152">
        <v>42790</v>
      </c>
      <c r="CV284" s="186">
        <v>3.3029999999999999</v>
      </c>
      <c r="CW284" s="49"/>
      <c r="CX284" s="187"/>
      <c r="CY284" s="152">
        <v>42790</v>
      </c>
      <c r="CZ284" s="186">
        <v>3.5350000000000001</v>
      </c>
      <c r="DA284" s="49"/>
      <c r="DB284" s="186"/>
      <c r="DC284" s="152">
        <v>42790</v>
      </c>
      <c r="DD284" s="186">
        <v>3.9950000000000001</v>
      </c>
      <c r="DE284" s="186"/>
      <c r="DF284" s="190"/>
      <c r="DG284" s="194">
        <v>42790</v>
      </c>
      <c r="DH284" s="247">
        <v>4.3259999999999996</v>
      </c>
      <c r="DI284" s="191"/>
      <c r="DJ284" s="187"/>
      <c r="DK284" s="152">
        <v>42790</v>
      </c>
      <c r="DL284" s="186"/>
      <c r="DM284" s="49"/>
      <c r="DN284" s="186"/>
      <c r="DO284" s="152">
        <v>42790</v>
      </c>
      <c r="DP284" s="186"/>
      <c r="DQ284" s="186"/>
      <c r="DR284" s="187"/>
      <c r="DS284" s="152">
        <v>42790</v>
      </c>
      <c r="DT284" s="186"/>
      <c r="DU284" s="49"/>
      <c r="DV284" s="187"/>
      <c r="DW284" s="152">
        <v>42790</v>
      </c>
      <c r="DX284" s="186">
        <v>2.9009999999999998</v>
      </c>
      <c r="DY284" s="49"/>
      <c r="DZ284" s="187"/>
      <c r="EA284" s="152">
        <v>42790</v>
      </c>
      <c r="EB284" s="186">
        <v>3.153</v>
      </c>
      <c r="EC284" s="49"/>
      <c r="ED284" s="186"/>
      <c r="EE284" s="152">
        <v>42790</v>
      </c>
      <c r="EF284" s="186">
        <v>3.2800000000000002</v>
      </c>
      <c r="EG284" s="186"/>
      <c r="EH284" s="187"/>
      <c r="EI284" s="152">
        <v>42790</v>
      </c>
      <c r="EJ284" s="186">
        <v>3.42</v>
      </c>
      <c r="EK284" s="49"/>
      <c r="EL284" s="187"/>
      <c r="EM284" s="152">
        <v>42790</v>
      </c>
      <c r="EN284" s="186">
        <v>3.9929999999999999</v>
      </c>
      <c r="EO284" s="49"/>
      <c r="EP284" s="187"/>
      <c r="EQ284" s="152">
        <v>42790</v>
      </c>
      <c r="ER284" s="186">
        <v>4.1779999999999999</v>
      </c>
      <c r="ES284" s="49"/>
      <c r="ET284" s="187"/>
      <c r="EU284" s="152">
        <v>42790</v>
      </c>
      <c r="EV284" s="186">
        <v>4.8899999999999997</v>
      </c>
      <c r="EW284" s="49"/>
      <c r="EX284" s="186"/>
      <c r="EY284" s="152">
        <v>42790</v>
      </c>
      <c r="EZ284" s="63"/>
      <c r="FA284" s="186"/>
      <c r="FB284" s="187"/>
      <c r="FC284" s="152">
        <v>42790</v>
      </c>
      <c r="FD284" s="186"/>
      <c r="FE284" s="49"/>
      <c r="FF284" s="186"/>
      <c r="FG284" s="152">
        <v>42790</v>
      </c>
      <c r="FH284" s="186"/>
      <c r="FI284" s="186"/>
      <c r="FJ284" s="187"/>
      <c r="FK284" s="152">
        <v>42790</v>
      </c>
      <c r="FL284" s="186"/>
      <c r="FM284" s="49"/>
      <c r="FN284" s="186"/>
      <c r="FO284" s="152">
        <v>42790</v>
      </c>
      <c r="FP284" s="186">
        <v>3.3410000000000002</v>
      </c>
      <c r="FQ284" s="186"/>
      <c r="FR284" s="187"/>
      <c r="FS284" s="152">
        <v>42790</v>
      </c>
      <c r="FT284" s="186">
        <v>4.1900000000000004</v>
      </c>
      <c r="FU284" s="186"/>
      <c r="FV284" s="187"/>
      <c r="FW284" s="152">
        <v>42790</v>
      </c>
      <c r="FX284" s="186">
        <v>4.3179999999999996</v>
      </c>
      <c r="FY284" s="186"/>
      <c r="FZ284" s="187"/>
      <c r="GA284" s="152">
        <v>42790</v>
      </c>
      <c r="GB284" s="186">
        <v>4.9089999999999998</v>
      </c>
      <c r="GC284" s="186"/>
      <c r="GD284" s="187"/>
      <c r="GE284" s="152">
        <v>42790</v>
      </c>
      <c r="GF284" s="186"/>
      <c r="GG284" s="49"/>
      <c r="GH284" s="186"/>
      <c r="GI284" s="152">
        <v>42790</v>
      </c>
      <c r="GJ284" s="186"/>
      <c r="GK284" s="186"/>
      <c r="GL284" s="187"/>
      <c r="GM284" s="152">
        <v>42790</v>
      </c>
      <c r="GN284" s="186"/>
      <c r="GO284" s="49"/>
      <c r="GP284" s="186"/>
      <c r="GQ284" s="152">
        <v>42790</v>
      </c>
      <c r="GR284" s="186">
        <v>2.8359999999999999</v>
      </c>
      <c r="GS284" s="49"/>
      <c r="GT284" s="186"/>
      <c r="GU284" s="152">
        <v>42790</v>
      </c>
      <c r="GV284" s="186">
        <v>3.746</v>
      </c>
      <c r="GW284" s="49"/>
      <c r="GX284" s="186"/>
      <c r="GY284" s="152">
        <v>42790</v>
      </c>
      <c r="GZ284" s="186">
        <v>4.1029999999999998</v>
      </c>
      <c r="HA284" s="186"/>
      <c r="HB284" s="187"/>
      <c r="HC284" s="152">
        <v>42790</v>
      </c>
      <c r="HD284" s="186">
        <v>4.3840000000000003</v>
      </c>
      <c r="HE284" s="49"/>
      <c r="HF284" s="186"/>
      <c r="HG284" s="152">
        <v>42790</v>
      </c>
      <c r="HH284" s="186">
        <v>4.4889999999999999</v>
      </c>
      <c r="HI284" s="49"/>
      <c r="HJ284" s="187"/>
      <c r="HK284" s="152">
        <v>42790</v>
      </c>
      <c r="HL284" s="186">
        <v>5.1210000000000004</v>
      </c>
      <c r="HM284" s="49"/>
      <c r="HN284" s="186"/>
      <c r="HO284" s="152">
        <v>42790</v>
      </c>
      <c r="HP284" s="186"/>
      <c r="HQ284" s="186"/>
      <c r="HR284" s="187"/>
      <c r="HS284" s="152">
        <v>42790</v>
      </c>
      <c r="HT284" s="186">
        <v>2.4020000000000001</v>
      </c>
      <c r="HU284" s="49"/>
      <c r="HV284" s="187"/>
      <c r="HW284" s="152">
        <v>42790</v>
      </c>
      <c r="HX284" s="186">
        <v>4.4850000000000003</v>
      </c>
      <c r="HY284" s="49"/>
      <c r="HZ284" s="186"/>
      <c r="IA284" s="152">
        <v>42790</v>
      </c>
      <c r="IB284" s="186">
        <v>3.6589999999999998</v>
      </c>
      <c r="IC284" s="186"/>
      <c r="ID284" s="187"/>
      <c r="IE284" s="152">
        <v>42790</v>
      </c>
      <c r="IF284" s="186">
        <v>4.3529999999999998</v>
      </c>
      <c r="IG284" s="49"/>
      <c r="IH284" s="187"/>
      <c r="II284" s="152">
        <v>42790</v>
      </c>
      <c r="IJ284" s="186">
        <v>4.2130000000000001</v>
      </c>
      <c r="IK284" s="49"/>
    </row>
    <row r="285" spans="2:245" x14ac:dyDescent="0.35">
      <c r="B285" s="187"/>
      <c r="C285" s="152">
        <v>42793</v>
      </c>
      <c r="D285" s="186"/>
      <c r="E285" s="186"/>
      <c r="F285" s="187"/>
      <c r="G285" s="152">
        <v>42793</v>
      </c>
      <c r="H285" s="186"/>
      <c r="I285" s="49"/>
      <c r="J285" s="186"/>
      <c r="K285" s="152">
        <v>42793</v>
      </c>
      <c r="L285" s="186"/>
      <c r="M285" s="49"/>
      <c r="N285" s="187"/>
      <c r="O285" s="152">
        <v>42793</v>
      </c>
      <c r="P285" s="186">
        <v>2.6219999999999999</v>
      </c>
      <c r="Q285" s="49"/>
      <c r="R285" s="186"/>
      <c r="S285" s="152">
        <v>42793</v>
      </c>
      <c r="T285" s="186">
        <v>3.2959999999999998</v>
      </c>
      <c r="U285" s="186"/>
      <c r="V285" s="187"/>
      <c r="W285" s="152">
        <v>42793</v>
      </c>
      <c r="X285" s="186">
        <v>3.77</v>
      </c>
      <c r="Y285" s="49"/>
      <c r="Z285" s="186"/>
      <c r="AA285" s="152">
        <v>42793</v>
      </c>
      <c r="AB285" s="186">
        <v>4.1669999999999998</v>
      </c>
      <c r="AC285" s="49"/>
      <c r="AD285" s="186"/>
      <c r="AE285" s="152">
        <v>42793</v>
      </c>
      <c r="AF285" s="186"/>
      <c r="AG285" s="186"/>
      <c r="AH285" s="187"/>
      <c r="AI285" s="152">
        <v>42793</v>
      </c>
      <c r="AJ285" s="186"/>
      <c r="AK285" s="49"/>
      <c r="AL285" s="186"/>
      <c r="AM285" s="152">
        <v>42793</v>
      </c>
      <c r="AN285" s="186"/>
      <c r="AO285" s="49"/>
      <c r="AP285" s="186"/>
      <c r="AQ285" s="152">
        <v>42793</v>
      </c>
      <c r="AR285" s="186">
        <v>3.681</v>
      </c>
      <c r="AS285" s="49"/>
      <c r="AT285" s="186"/>
      <c r="AU285" s="152">
        <v>42793</v>
      </c>
      <c r="AV285" s="186">
        <v>3.8959999999999999</v>
      </c>
      <c r="AW285" s="186"/>
      <c r="AX285" s="187"/>
      <c r="AY285" s="152">
        <v>42793</v>
      </c>
      <c r="AZ285" s="186">
        <v>4.3079999999999998</v>
      </c>
      <c r="BA285" s="49"/>
      <c r="BB285" s="187"/>
      <c r="BC285" s="152">
        <v>42793</v>
      </c>
      <c r="BD285" s="186">
        <v>4.6769999999999996</v>
      </c>
      <c r="BE285" s="49"/>
      <c r="BF285" s="187"/>
      <c r="BG285" s="152">
        <v>42793</v>
      </c>
      <c r="BH285" s="186"/>
      <c r="BI285" s="49"/>
      <c r="BJ285" s="186"/>
      <c r="BK285" s="152">
        <v>42793</v>
      </c>
      <c r="BL285" s="186">
        <v>3.4180000000000001</v>
      </c>
      <c r="BM285" s="186"/>
      <c r="BN285" s="187"/>
      <c r="BO285" s="152">
        <v>42793</v>
      </c>
      <c r="BP285" s="186">
        <v>3.7949999999999999</v>
      </c>
      <c r="BQ285" s="49"/>
      <c r="BR285" s="186"/>
      <c r="BS285" s="152">
        <v>42793</v>
      </c>
      <c r="BT285" s="186">
        <v>4.6129999999999995</v>
      </c>
      <c r="BU285" s="49"/>
      <c r="BV285" s="186"/>
      <c r="BW285" s="152">
        <v>42793</v>
      </c>
      <c r="BX285" s="186"/>
      <c r="BY285" s="186"/>
      <c r="BZ285" s="187"/>
      <c r="CA285" s="152">
        <v>42793</v>
      </c>
      <c r="CB285" s="186">
        <v>4.0060000000000002</v>
      </c>
      <c r="CC285" s="49"/>
      <c r="CD285" s="187"/>
      <c r="CE285" s="152">
        <v>42793</v>
      </c>
      <c r="CF285" s="186">
        <v>4.6150000000000002</v>
      </c>
      <c r="CG285" s="49"/>
      <c r="CH285" s="186"/>
      <c r="CI285" s="152">
        <v>42793</v>
      </c>
      <c r="CJ285" s="186">
        <v>4.2030000000000003</v>
      </c>
      <c r="CK285" s="186"/>
      <c r="CL285" s="187"/>
      <c r="CM285" s="152">
        <v>42793</v>
      </c>
      <c r="CN285" s="186"/>
      <c r="CO285" s="49"/>
      <c r="CP285" s="186"/>
      <c r="CQ285" s="152">
        <v>42793</v>
      </c>
      <c r="CR285" s="186">
        <v>2.4740000000000002</v>
      </c>
      <c r="CS285" s="186"/>
      <c r="CT285" s="187"/>
      <c r="CU285" s="152">
        <v>42793</v>
      </c>
      <c r="CV285" s="186">
        <v>3.3220000000000001</v>
      </c>
      <c r="CW285" s="49"/>
      <c r="CX285" s="187"/>
      <c r="CY285" s="152">
        <v>42793</v>
      </c>
      <c r="CZ285" s="186">
        <v>3.5489999999999999</v>
      </c>
      <c r="DA285" s="49"/>
      <c r="DB285" s="186"/>
      <c r="DC285" s="152">
        <v>42793</v>
      </c>
      <c r="DD285" s="186">
        <v>3.9939999999999998</v>
      </c>
      <c r="DE285" s="186"/>
      <c r="DF285" s="190"/>
      <c r="DG285" s="194">
        <v>42793</v>
      </c>
      <c r="DH285" s="247">
        <v>4.3209999999999997</v>
      </c>
      <c r="DI285" s="191"/>
      <c r="DJ285" s="187"/>
      <c r="DK285" s="152">
        <v>42793</v>
      </c>
      <c r="DL285" s="186"/>
      <c r="DM285" s="49"/>
      <c r="DN285" s="186"/>
      <c r="DO285" s="152">
        <v>42793</v>
      </c>
      <c r="DP285" s="186"/>
      <c r="DQ285" s="186"/>
      <c r="DR285" s="187"/>
      <c r="DS285" s="152">
        <v>42793</v>
      </c>
      <c r="DT285" s="186"/>
      <c r="DU285" s="49"/>
      <c r="DV285" s="187"/>
      <c r="DW285" s="152">
        <v>42793</v>
      </c>
      <c r="DX285" s="186">
        <v>2.915</v>
      </c>
      <c r="DY285" s="49"/>
      <c r="DZ285" s="187"/>
      <c r="EA285" s="152">
        <v>42793</v>
      </c>
      <c r="EB285" s="186">
        <v>3.1619999999999999</v>
      </c>
      <c r="EC285" s="49"/>
      <c r="ED285" s="186"/>
      <c r="EE285" s="152">
        <v>42793</v>
      </c>
      <c r="EF285" s="186">
        <v>3.2919999999999998</v>
      </c>
      <c r="EG285" s="186"/>
      <c r="EH285" s="187"/>
      <c r="EI285" s="152">
        <v>42793</v>
      </c>
      <c r="EJ285" s="186">
        <v>3.4260000000000002</v>
      </c>
      <c r="EK285" s="49"/>
      <c r="EL285" s="187"/>
      <c r="EM285" s="152">
        <v>42793</v>
      </c>
      <c r="EN285" s="186">
        <v>3.9990000000000001</v>
      </c>
      <c r="EO285" s="49"/>
      <c r="EP285" s="187"/>
      <c r="EQ285" s="152">
        <v>42793</v>
      </c>
      <c r="ER285" s="186">
        <v>4.1980000000000004</v>
      </c>
      <c r="ES285" s="49"/>
      <c r="ET285" s="187"/>
      <c r="EU285" s="152">
        <v>42793</v>
      </c>
      <c r="EV285" s="186">
        <v>4.8810000000000002</v>
      </c>
      <c r="EW285" s="49"/>
      <c r="EX285" s="186"/>
      <c r="EY285" s="152">
        <v>42793</v>
      </c>
      <c r="EZ285" s="63"/>
      <c r="FA285" s="186"/>
      <c r="FB285" s="187"/>
      <c r="FC285" s="152">
        <v>42793</v>
      </c>
      <c r="FD285" s="186"/>
      <c r="FE285" s="49"/>
      <c r="FF285" s="186"/>
      <c r="FG285" s="152">
        <v>42793</v>
      </c>
      <c r="FH285" s="186"/>
      <c r="FI285" s="186"/>
      <c r="FJ285" s="187"/>
      <c r="FK285" s="152">
        <v>42793</v>
      </c>
      <c r="FL285" s="186"/>
      <c r="FM285" s="49"/>
      <c r="FN285" s="186"/>
      <c r="FO285" s="152">
        <v>42793</v>
      </c>
      <c r="FP285" s="186">
        <v>3.351</v>
      </c>
      <c r="FQ285" s="186"/>
      <c r="FR285" s="187"/>
      <c r="FS285" s="152">
        <v>42793</v>
      </c>
      <c r="FT285" s="186">
        <v>4.194</v>
      </c>
      <c r="FU285" s="186"/>
      <c r="FV285" s="187"/>
      <c r="FW285" s="152">
        <v>42793</v>
      </c>
      <c r="FX285" s="186">
        <v>4.3179999999999996</v>
      </c>
      <c r="FY285" s="186"/>
      <c r="FZ285" s="187"/>
      <c r="GA285" s="152">
        <v>42793</v>
      </c>
      <c r="GB285" s="186">
        <v>4.8929999999999998</v>
      </c>
      <c r="GC285" s="186"/>
      <c r="GD285" s="187"/>
      <c r="GE285" s="152">
        <v>42793</v>
      </c>
      <c r="GF285" s="186"/>
      <c r="GG285" s="49"/>
      <c r="GH285" s="186"/>
      <c r="GI285" s="152">
        <v>42793</v>
      </c>
      <c r="GJ285" s="186"/>
      <c r="GK285" s="186"/>
      <c r="GL285" s="187"/>
      <c r="GM285" s="152">
        <v>42793</v>
      </c>
      <c r="GN285" s="186"/>
      <c r="GO285" s="49"/>
      <c r="GP285" s="186"/>
      <c r="GQ285" s="152">
        <v>42793</v>
      </c>
      <c r="GR285" s="186">
        <v>2.8490000000000002</v>
      </c>
      <c r="GS285" s="49"/>
      <c r="GT285" s="186"/>
      <c r="GU285" s="152">
        <v>42793</v>
      </c>
      <c r="GV285" s="186">
        <v>3.7359999999999998</v>
      </c>
      <c r="GW285" s="49"/>
      <c r="GX285" s="186"/>
      <c r="GY285" s="152">
        <v>42793</v>
      </c>
      <c r="GZ285" s="186">
        <v>4.1070000000000002</v>
      </c>
      <c r="HA285" s="186"/>
      <c r="HB285" s="187"/>
      <c r="HC285" s="152">
        <v>42793</v>
      </c>
      <c r="HD285" s="186">
        <v>4.3849999999999998</v>
      </c>
      <c r="HE285" s="49"/>
      <c r="HF285" s="186"/>
      <c r="HG285" s="152">
        <v>42793</v>
      </c>
      <c r="HH285" s="186">
        <v>4.4889999999999999</v>
      </c>
      <c r="HI285" s="49"/>
      <c r="HJ285" s="187"/>
      <c r="HK285" s="152">
        <v>42793</v>
      </c>
      <c r="HL285" s="186">
        <v>5.0949999999999998</v>
      </c>
      <c r="HM285" s="49"/>
      <c r="HN285" s="186"/>
      <c r="HO285" s="152">
        <v>42793</v>
      </c>
      <c r="HP285" s="186"/>
      <c r="HQ285" s="186"/>
      <c r="HR285" s="187"/>
      <c r="HS285" s="152">
        <v>42793</v>
      </c>
      <c r="HT285" s="186">
        <v>2.718</v>
      </c>
      <c r="HU285" s="49"/>
      <c r="HV285" s="187"/>
      <c r="HW285" s="152">
        <v>42793</v>
      </c>
      <c r="HX285" s="186">
        <v>4.4879999999999995</v>
      </c>
      <c r="HY285" s="49"/>
      <c r="HZ285" s="186"/>
      <c r="IA285" s="152">
        <v>42793</v>
      </c>
      <c r="IB285" s="186">
        <v>3.6720000000000002</v>
      </c>
      <c r="IC285" s="186"/>
      <c r="ID285" s="187"/>
      <c r="IE285" s="152">
        <v>42793</v>
      </c>
      <c r="IF285" s="186">
        <v>4.3570000000000002</v>
      </c>
      <c r="IG285" s="49"/>
      <c r="IH285" s="187"/>
      <c r="II285" s="152">
        <v>42793</v>
      </c>
      <c r="IJ285" s="186">
        <v>4.218</v>
      </c>
      <c r="IK285" s="49"/>
    </row>
    <row r="286" spans="2:245" x14ac:dyDescent="0.35">
      <c r="B286" s="187"/>
      <c r="C286" s="152">
        <v>42794</v>
      </c>
      <c r="D286" s="186"/>
      <c r="E286" s="186"/>
      <c r="F286" s="187"/>
      <c r="G286" s="152">
        <v>42794</v>
      </c>
      <c r="H286" s="186"/>
      <c r="I286" s="49"/>
      <c r="J286" s="186"/>
      <c r="K286" s="152">
        <v>42794</v>
      </c>
      <c r="L286" s="186"/>
      <c r="M286" s="49"/>
      <c r="N286" s="187"/>
      <c r="O286" s="152">
        <v>42794</v>
      </c>
      <c r="P286" s="186">
        <v>2.621</v>
      </c>
      <c r="Q286" s="49"/>
      <c r="R286" s="186"/>
      <c r="S286" s="152">
        <v>42794</v>
      </c>
      <c r="T286" s="186">
        <v>3.2970000000000002</v>
      </c>
      <c r="U286" s="186"/>
      <c r="V286" s="187"/>
      <c r="W286" s="152">
        <v>42794</v>
      </c>
      <c r="X286" s="186">
        <v>3.7490000000000001</v>
      </c>
      <c r="Y286" s="49"/>
      <c r="Z286" s="186"/>
      <c r="AA286" s="152">
        <v>42794</v>
      </c>
      <c r="AB286" s="186">
        <v>4.1710000000000003</v>
      </c>
      <c r="AC286" s="49"/>
      <c r="AD286" s="186"/>
      <c r="AE286" s="152">
        <v>42794</v>
      </c>
      <c r="AF286" s="186"/>
      <c r="AG286" s="186"/>
      <c r="AH286" s="187"/>
      <c r="AI286" s="152">
        <v>42794</v>
      </c>
      <c r="AJ286" s="186"/>
      <c r="AK286" s="49"/>
      <c r="AL286" s="186"/>
      <c r="AM286" s="152">
        <v>42794</v>
      </c>
      <c r="AN286" s="186"/>
      <c r="AO286" s="49"/>
      <c r="AP286" s="186"/>
      <c r="AQ286" s="152">
        <v>42794</v>
      </c>
      <c r="AR286" s="186">
        <v>3.6890000000000001</v>
      </c>
      <c r="AS286" s="49"/>
      <c r="AT286" s="186"/>
      <c r="AU286" s="152">
        <v>42794</v>
      </c>
      <c r="AV286" s="186">
        <v>3.9039999999999999</v>
      </c>
      <c r="AW286" s="186"/>
      <c r="AX286" s="187"/>
      <c r="AY286" s="152">
        <v>42794</v>
      </c>
      <c r="AZ286" s="186">
        <v>4.32</v>
      </c>
      <c r="BA286" s="49"/>
      <c r="BB286" s="187"/>
      <c r="BC286" s="152">
        <v>42794</v>
      </c>
      <c r="BD286" s="186">
        <v>4.6909999999999998</v>
      </c>
      <c r="BE286" s="49"/>
      <c r="BF286" s="187"/>
      <c r="BG286" s="152">
        <v>42794</v>
      </c>
      <c r="BH286" s="186"/>
      <c r="BI286" s="49"/>
      <c r="BJ286" s="186"/>
      <c r="BK286" s="152">
        <v>42794</v>
      </c>
      <c r="BL286" s="186">
        <v>3.4249999999999998</v>
      </c>
      <c r="BM286" s="186"/>
      <c r="BN286" s="187"/>
      <c r="BO286" s="152">
        <v>42794</v>
      </c>
      <c r="BP286" s="186">
        <v>3.8029999999999999</v>
      </c>
      <c r="BQ286" s="49"/>
      <c r="BR286" s="186"/>
      <c r="BS286" s="152">
        <v>42794</v>
      </c>
      <c r="BT286" s="186">
        <v>4.6150000000000002</v>
      </c>
      <c r="BU286" s="49"/>
      <c r="BV286" s="186"/>
      <c r="BW286" s="152">
        <v>42794</v>
      </c>
      <c r="BX286" s="186"/>
      <c r="BY286" s="186"/>
      <c r="BZ286" s="187"/>
      <c r="CA286" s="152">
        <v>42794</v>
      </c>
      <c r="CB286" s="186">
        <v>4.0030000000000001</v>
      </c>
      <c r="CC286" s="49"/>
      <c r="CD286" s="187"/>
      <c r="CE286" s="152">
        <v>42794</v>
      </c>
      <c r="CF286" s="186">
        <v>4.63</v>
      </c>
      <c r="CG286" s="49"/>
      <c r="CH286" s="186"/>
      <c r="CI286" s="152">
        <v>42794</v>
      </c>
      <c r="CJ286" s="186">
        <v>4.2119999999999997</v>
      </c>
      <c r="CK286" s="186"/>
      <c r="CL286" s="187"/>
      <c r="CM286" s="152">
        <v>42794</v>
      </c>
      <c r="CN286" s="186"/>
      <c r="CO286" s="49"/>
      <c r="CP286" s="186"/>
      <c r="CQ286" s="152">
        <v>42794</v>
      </c>
      <c r="CR286" s="186">
        <v>2.4710000000000001</v>
      </c>
      <c r="CS286" s="186"/>
      <c r="CT286" s="187"/>
      <c r="CU286" s="152">
        <v>42794</v>
      </c>
      <c r="CV286" s="186">
        <v>3.3170000000000002</v>
      </c>
      <c r="CW286" s="49"/>
      <c r="CX286" s="187"/>
      <c r="CY286" s="152">
        <v>42794</v>
      </c>
      <c r="CZ286" s="186">
        <v>3.5540000000000003</v>
      </c>
      <c r="DA286" s="49"/>
      <c r="DB286" s="186"/>
      <c r="DC286" s="152">
        <v>42794</v>
      </c>
      <c r="DD286" s="186">
        <v>4.0019999999999998</v>
      </c>
      <c r="DE286" s="186"/>
      <c r="DF286" s="190"/>
      <c r="DG286" s="194">
        <v>42794</v>
      </c>
      <c r="DH286" s="247">
        <v>4.3289999999999997</v>
      </c>
      <c r="DI286" s="191"/>
      <c r="DJ286" s="187"/>
      <c r="DK286" s="152">
        <v>42794</v>
      </c>
      <c r="DL286" s="186"/>
      <c r="DM286" s="49"/>
      <c r="DN286" s="186"/>
      <c r="DO286" s="152">
        <v>42794</v>
      </c>
      <c r="DP286" s="186"/>
      <c r="DQ286" s="186"/>
      <c r="DR286" s="187"/>
      <c r="DS286" s="152">
        <v>42794</v>
      </c>
      <c r="DT286" s="186"/>
      <c r="DU286" s="49"/>
      <c r="DV286" s="187"/>
      <c r="DW286" s="152">
        <v>42794</v>
      </c>
      <c r="DX286" s="186">
        <v>2.9159999999999999</v>
      </c>
      <c r="DY286" s="49"/>
      <c r="DZ286" s="187"/>
      <c r="EA286" s="152">
        <v>42794</v>
      </c>
      <c r="EB286" s="186">
        <v>3.1659999999999999</v>
      </c>
      <c r="EC286" s="49"/>
      <c r="ED286" s="186"/>
      <c r="EE286" s="152">
        <v>42794</v>
      </c>
      <c r="EF286" s="186">
        <v>3.2970000000000002</v>
      </c>
      <c r="EG286" s="186"/>
      <c r="EH286" s="187"/>
      <c r="EI286" s="152">
        <v>42794</v>
      </c>
      <c r="EJ286" s="186">
        <v>3.4279999999999999</v>
      </c>
      <c r="EK286" s="49"/>
      <c r="EL286" s="187"/>
      <c r="EM286" s="152">
        <v>42794</v>
      </c>
      <c r="EN286" s="186">
        <v>4</v>
      </c>
      <c r="EO286" s="49"/>
      <c r="EP286" s="187"/>
      <c r="EQ286" s="152">
        <v>42794</v>
      </c>
      <c r="ER286" s="186">
        <v>4.181</v>
      </c>
      <c r="ES286" s="49"/>
      <c r="ET286" s="187"/>
      <c r="EU286" s="152">
        <v>42794</v>
      </c>
      <c r="EV286" s="186">
        <v>4.8810000000000002</v>
      </c>
      <c r="EW286" s="49"/>
      <c r="EX286" s="186"/>
      <c r="EY286" s="152">
        <v>42794</v>
      </c>
      <c r="EZ286" s="63"/>
      <c r="FA286" s="186"/>
      <c r="FB286" s="187"/>
      <c r="FC286" s="152">
        <v>42794</v>
      </c>
      <c r="FD286" s="186"/>
      <c r="FE286" s="49"/>
      <c r="FF286" s="186"/>
      <c r="FG286" s="152">
        <v>42794</v>
      </c>
      <c r="FH286" s="186"/>
      <c r="FI286" s="186"/>
      <c r="FJ286" s="187"/>
      <c r="FK286" s="152">
        <v>42794</v>
      </c>
      <c r="FL286" s="186"/>
      <c r="FM286" s="49"/>
      <c r="FN286" s="186"/>
      <c r="FO286" s="152">
        <v>42794</v>
      </c>
      <c r="FP286" s="186">
        <v>3.3529999999999998</v>
      </c>
      <c r="FQ286" s="186"/>
      <c r="FR286" s="187"/>
      <c r="FS286" s="152">
        <v>42794</v>
      </c>
      <c r="FT286" s="186">
        <v>4.1909999999999998</v>
      </c>
      <c r="FU286" s="186"/>
      <c r="FV286" s="187"/>
      <c r="FW286" s="152">
        <v>42794</v>
      </c>
      <c r="FX286" s="186">
        <v>4.2869999999999999</v>
      </c>
      <c r="FY286" s="186"/>
      <c r="FZ286" s="187"/>
      <c r="GA286" s="152">
        <v>42794</v>
      </c>
      <c r="GB286" s="186">
        <v>4.9119999999999999</v>
      </c>
      <c r="GC286" s="186"/>
      <c r="GD286" s="187"/>
      <c r="GE286" s="152">
        <v>42794</v>
      </c>
      <c r="GF286" s="186"/>
      <c r="GG286" s="49"/>
      <c r="GH286" s="186"/>
      <c r="GI286" s="152">
        <v>42794</v>
      </c>
      <c r="GJ286" s="186"/>
      <c r="GK286" s="186"/>
      <c r="GL286" s="187"/>
      <c r="GM286" s="152">
        <v>42794</v>
      </c>
      <c r="GN286" s="186"/>
      <c r="GO286" s="49"/>
      <c r="GP286" s="186"/>
      <c r="GQ286" s="152">
        <v>42794</v>
      </c>
      <c r="GR286" s="186">
        <v>2.8449999999999998</v>
      </c>
      <c r="GS286" s="49"/>
      <c r="GT286" s="186"/>
      <c r="GU286" s="152">
        <v>42794</v>
      </c>
      <c r="GV286" s="186">
        <v>3.7370000000000001</v>
      </c>
      <c r="GW286" s="49"/>
      <c r="GX286" s="186"/>
      <c r="GY286" s="152">
        <v>42794</v>
      </c>
      <c r="GZ286" s="186">
        <v>4.1079999999999997</v>
      </c>
      <c r="HA286" s="186"/>
      <c r="HB286" s="187"/>
      <c r="HC286" s="152">
        <v>42794</v>
      </c>
      <c r="HD286" s="186">
        <v>4.3920000000000003</v>
      </c>
      <c r="HE286" s="49"/>
      <c r="HF286" s="186"/>
      <c r="HG286" s="152">
        <v>42794</v>
      </c>
      <c r="HH286" s="186">
        <v>4.4879999999999995</v>
      </c>
      <c r="HI286" s="49"/>
      <c r="HJ286" s="187"/>
      <c r="HK286" s="152">
        <v>42794</v>
      </c>
      <c r="HL286" s="186">
        <v>5.1050000000000004</v>
      </c>
      <c r="HM286" s="49"/>
      <c r="HN286" s="186"/>
      <c r="HO286" s="152">
        <v>42794</v>
      </c>
      <c r="HP286" s="186"/>
      <c r="HQ286" s="186"/>
      <c r="HR286" s="187"/>
      <c r="HS286" s="152">
        <v>42794</v>
      </c>
      <c r="HT286" s="186">
        <v>2.7130000000000001</v>
      </c>
      <c r="HU286" s="49"/>
      <c r="HV286" s="187"/>
      <c r="HW286" s="152">
        <v>42794</v>
      </c>
      <c r="HX286" s="186">
        <v>4.4859999999999998</v>
      </c>
      <c r="HY286" s="49"/>
      <c r="HZ286" s="186"/>
      <c r="IA286" s="152">
        <v>42794</v>
      </c>
      <c r="IB286" s="186">
        <v>3.6779999999999999</v>
      </c>
      <c r="IC286" s="186"/>
      <c r="ID286" s="187"/>
      <c r="IE286" s="152">
        <v>42794</v>
      </c>
      <c r="IF286" s="186">
        <v>4.3680000000000003</v>
      </c>
      <c r="IG286" s="49"/>
      <c r="IH286" s="187"/>
      <c r="II286" s="152">
        <v>42794</v>
      </c>
      <c r="IJ286" s="186">
        <v>4.2169999999999996</v>
      </c>
      <c r="IK286" s="49"/>
    </row>
    <row r="287" spans="2:245" x14ac:dyDescent="0.35">
      <c r="B287" s="187"/>
      <c r="C287" s="152"/>
      <c r="D287" s="186"/>
      <c r="E287" s="186"/>
      <c r="F287" s="187"/>
      <c r="G287" s="152"/>
      <c r="H287" s="186"/>
      <c r="I287" s="49"/>
      <c r="J287" s="186"/>
      <c r="K287" s="152"/>
      <c r="L287" s="186"/>
      <c r="M287" s="49"/>
      <c r="N287" s="187"/>
      <c r="O287" s="152"/>
      <c r="P287" s="186"/>
      <c r="Q287" s="49"/>
      <c r="R287" s="186"/>
      <c r="S287" s="152"/>
      <c r="T287" s="186"/>
      <c r="U287" s="186"/>
      <c r="V287" s="187"/>
      <c r="W287" s="152"/>
      <c r="X287" s="186"/>
      <c r="Y287" s="49"/>
      <c r="Z287" s="186"/>
      <c r="AA287" s="152"/>
      <c r="AB287" s="186"/>
      <c r="AC287" s="49"/>
      <c r="AD287" s="186"/>
      <c r="AE287" s="152"/>
      <c r="AF287" s="186"/>
      <c r="AG287" s="186"/>
      <c r="AH287" s="187"/>
      <c r="AI287" s="152"/>
      <c r="AJ287" s="186"/>
      <c r="AK287" s="49"/>
      <c r="AL287" s="186"/>
      <c r="AM287" s="152"/>
      <c r="AN287" s="186"/>
      <c r="AO287" s="49"/>
      <c r="AP287" s="186"/>
      <c r="AQ287" s="152"/>
      <c r="AR287" s="186"/>
      <c r="AS287" s="49"/>
      <c r="AT287" s="186"/>
      <c r="AU287" s="152"/>
      <c r="AV287" s="186"/>
      <c r="AW287" s="186"/>
      <c r="AX287" s="187"/>
      <c r="AY287" s="152"/>
      <c r="AZ287" s="186"/>
      <c r="BA287" s="49"/>
      <c r="BB287" s="187"/>
      <c r="BC287" s="152"/>
      <c r="BD287" s="186"/>
      <c r="BE287" s="49"/>
      <c r="BF287" s="187"/>
      <c r="BG287" s="152"/>
      <c r="BH287" s="186"/>
      <c r="BI287" s="49"/>
      <c r="BJ287" s="186"/>
      <c r="BK287" s="152"/>
      <c r="BL287" s="186"/>
      <c r="BM287" s="186"/>
      <c r="BN287" s="187"/>
      <c r="BO287" s="152"/>
      <c r="BP287" s="186"/>
      <c r="BQ287" s="49"/>
      <c r="BR287" s="186"/>
      <c r="BS287" s="152"/>
      <c r="BT287" s="186"/>
      <c r="BU287" s="49"/>
      <c r="BV287" s="186"/>
      <c r="BW287" s="152"/>
      <c r="BX287" s="186"/>
      <c r="BY287" s="186"/>
      <c r="BZ287" s="187"/>
      <c r="CA287" s="152"/>
      <c r="CB287" s="186"/>
      <c r="CC287" s="49"/>
      <c r="CD287" s="187"/>
      <c r="CE287" s="152"/>
      <c r="CF287" s="186"/>
      <c r="CG287" s="49"/>
      <c r="CH287" s="186"/>
      <c r="CI287" s="152"/>
      <c r="CJ287" s="186"/>
      <c r="CK287" s="186"/>
      <c r="CL287" s="187"/>
      <c r="CM287" s="152"/>
      <c r="CN287" s="186"/>
      <c r="CO287" s="49"/>
      <c r="CP287" s="186"/>
      <c r="CQ287" s="152"/>
      <c r="CR287" s="186"/>
      <c r="CS287" s="186"/>
      <c r="CT287" s="187"/>
      <c r="CU287" s="152"/>
      <c r="CV287" s="186"/>
      <c r="CW287" s="49"/>
      <c r="CX287" s="187"/>
      <c r="CY287" s="152"/>
      <c r="CZ287" s="186"/>
      <c r="DA287" s="49"/>
      <c r="DB287" s="186"/>
      <c r="DC287" s="152"/>
      <c r="DD287" s="186"/>
      <c r="DE287" s="186"/>
      <c r="DF287" s="190"/>
      <c r="DG287" s="194"/>
      <c r="DH287" s="247"/>
      <c r="DI287" s="191"/>
      <c r="DJ287" s="187"/>
      <c r="DK287" s="152"/>
      <c r="DL287" s="186"/>
      <c r="DM287" s="49"/>
      <c r="DN287" s="186"/>
      <c r="DO287" s="152"/>
      <c r="DP287" s="186"/>
      <c r="DQ287" s="186"/>
      <c r="DR287" s="187"/>
      <c r="DS287" s="152"/>
      <c r="DT287" s="186"/>
      <c r="DU287" s="49"/>
      <c r="DV287" s="187"/>
      <c r="DW287" s="152"/>
      <c r="DX287" s="186"/>
      <c r="DY287" s="49"/>
      <c r="DZ287" s="187"/>
      <c r="EA287" s="152"/>
      <c r="EB287" s="186"/>
      <c r="EC287" s="49"/>
      <c r="ED287" s="186"/>
      <c r="EE287" s="152"/>
      <c r="EF287" s="186"/>
      <c r="EG287" s="186"/>
      <c r="EH287" s="187"/>
      <c r="EI287" s="152"/>
      <c r="EJ287" s="186"/>
      <c r="EK287" s="49"/>
      <c r="EL287" s="187"/>
      <c r="EM287" s="152"/>
      <c r="EN287" s="186"/>
      <c r="EO287" s="49"/>
      <c r="EP287" s="187"/>
      <c r="EQ287" s="152"/>
      <c r="ER287" s="186"/>
      <c r="ES287" s="49"/>
      <c r="ET287" s="187"/>
      <c r="EU287" s="152"/>
      <c r="EV287" s="186"/>
      <c r="EW287" s="49"/>
      <c r="EX287" s="186"/>
      <c r="EY287" s="152"/>
      <c r="EZ287" s="63"/>
      <c r="FA287" s="186"/>
      <c r="FB287" s="187"/>
      <c r="FC287" s="152"/>
      <c r="FD287" s="186"/>
      <c r="FE287" s="49"/>
      <c r="FF287" s="186"/>
      <c r="FG287" s="152"/>
      <c r="FH287" s="186"/>
      <c r="FI287" s="186"/>
      <c r="FJ287" s="187"/>
      <c r="FK287" s="152"/>
      <c r="FL287" s="186"/>
      <c r="FM287" s="49"/>
      <c r="FN287" s="186"/>
      <c r="FO287" s="152"/>
      <c r="FP287" s="186"/>
      <c r="FQ287" s="186"/>
      <c r="FR287" s="187"/>
      <c r="FS287" s="152"/>
      <c r="FT287" s="186"/>
      <c r="FU287" s="186"/>
      <c r="FV287" s="187"/>
      <c r="FW287" s="152"/>
      <c r="FX287" s="186"/>
      <c r="FY287" s="186"/>
      <c r="FZ287" s="187"/>
      <c r="GA287" s="152"/>
      <c r="GB287" s="186"/>
      <c r="GC287" s="186"/>
      <c r="GD287" s="187"/>
      <c r="GE287" s="152"/>
      <c r="GF287" s="186"/>
      <c r="GG287" s="49"/>
      <c r="GH287" s="186"/>
      <c r="GI287" s="152"/>
      <c r="GJ287" s="186"/>
      <c r="GK287" s="186"/>
      <c r="GL287" s="187"/>
      <c r="GM287" s="152"/>
      <c r="GN287" s="186"/>
      <c r="GO287" s="49"/>
      <c r="GP287" s="186"/>
      <c r="GQ287" s="152"/>
      <c r="GR287" s="186"/>
      <c r="GS287" s="49"/>
      <c r="GT287" s="186"/>
      <c r="GU287" s="152"/>
      <c r="GV287" s="186"/>
      <c r="GW287" s="49"/>
      <c r="GX287" s="186"/>
      <c r="GY287" s="152"/>
      <c r="GZ287" s="186"/>
      <c r="HA287" s="186"/>
      <c r="HB287" s="187"/>
      <c r="HC287" s="152"/>
      <c r="HD287" s="186"/>
      <c r="HE287" s="49"/>
      <c r="HF287" s="186"/>
      <c r="HG287" s="152"/>
      <c r="HH287" s="186"/>
      <c r="HI287" s="49"/>
      <c r="HJ287" s="187"/>
      <c r="HK287" s="152"/>
      <c r="HL287" s="186"/>
      <c r="HM287" s="49"/>
      <c r="HN287" s="186"/>
      <c r="HO287" s="152"/>
      <c r="HP287" s="186"/>
      <c r="HQ287" s="186"/>
      <c r="HR287" s="187"/>
      <c r="HS287" s="152"/>
      <c r="HT287" s="186"/>
      <c r="HU287" s="49"/>
      <c r="HV287" s="187"/>
      <c r="HW287" s="152"/>
      <c r="HX287" s="186"/>
      <c r="HY287" s="49"/>
      <c r="HZ287" s="186"/>
      <c r="IA287" s="152"/>
      <c r="IB287" s="186"/>
      <c r="IC287" s="186"/>
      <c r="ID287" s="187"/>
      <c r="IE287" s="152"/>
      <c r="IF287" s="186"/>
      <c r="IG287" s="49"/>
      <c r="IH287" s="187"/>
      <c r="II287" s="152"/>
      <c r="IJ287" s="186"/>
      <c r="IK287" s="49"/>
    </row>
    <row r="288" spans="2:245" x14ac:dyDescent="0.35">
      <c r="B288" s="187"/>
      <c r="C288" s="152"/>
      <c r="D288" s="186"/>
      <c r="E288" s="186"/>
      <c r="F288" s="187"/>
      <c r="G288" s="152"/>
      <c r="H288" s="186"/>
      <c r="I288" s="49"/>
      <c r="J288" s="186"/>
      <c r="K288" s="152"/>
      <c r="L288" s="186"/>
      <c r="M288" s="49"/>
      <c r="N288" s="187"/>
      <c r="O288" s="152"/>
      <c r="P288" s="186"/>
      <c r="Q288" s="49"/>
      <c r="R288" s="186"/>
      <c r="S288" s="152"/>
      <c r="T288" s="186"/>
      <c r="U288" s="186"/>
      <c r="V288" s="187"/>
      <c r="W288" s="152"/>
      <c r="X288" s="186"/>
      <c r="Y288" s="49"/>
      <c r="Z288" s="186"/>
      <c r="AA288" s="152"/>
      <c r="AB288" s="186"/>
      <c r="AC288" s="49"/>
      <c r="AD288" s="186"/>
      <c r="AE288" s="152"/>
      <c r="AF288" s="186"/>
      <c r="AG288" s="186"/>
      <c r="AH288" s="187"/>
      <c r="AI288" s="152"/>
      <c r="AJ288" s="186"/>
      <c r="AK288" s="49"/>
      <c r="AL288" s="186"/>
      <c r="AM288" s="152"/>
      <c r="AN288" s="186"/>
      <c r="AO288" s="49"/>
      <c r="AP288" s="186"/>
      <c r="AQ288" s="152"/>
      <c r="AR288" s="186"/>
      <c r="AS288" s="49"/>
      <c r="AT288" s="186"/>
      <c r="AU288" s="152"/>
      <c r="AV288" s="186"/>
      <c r="AW288" s="186"/>
      <c r="AX288" s="187"/>
      <c r="AY288" s="152"/>
      <c r="AZ288" s="186"/>
      <c r="BA288" s="49"/>
      <c r="BB288" s="187"/>
      <c r="BC288" s="152"/>
      <c r="BD288" s="186"/>
      <c r="BE288" s="49"/>
      <c r="BF288" s="187"/>
      <c r="BG288" s="152"/>
      <c r="BH288" s="186"/>
      <c r="BI288" s="49"/>
      <c r="BJ288" s="186"/>
      <c r="BK288" s="152"/>
      <c r="BL288" s="186"/>
      <c r="BM288" s="186"/>
      <c r="BN288" s="187"/>
      <c r="BO288" s="152"/>
      <c r="BP288" s="186"/>
      <c r="BQ288" s="49"/>
      <c r="BR288" s="186"/>
      <c r="BS288" s="152"/>
      <c r="BT288" s="186"/>
      <c r="BU288" s="49"/>
      <c r="BV288" s="186"/>
      <c r="BW288" s="152"/>
      <c r="BX288" s="186"/>
      <c r="BY288" s="186"/>
      <c r="BZ288" s="187"/>
      <c r="CA288" s="152"/>
      <c r="CB288" s="186"/>
      <c r="CC288" s="49"/>
      <c r="CD288" s="187"/>
      <c r="CE288" s="152"/>
      <c r="CF288" s="186"/>
      <c r="CG288" s="49"/>
      <c r="CH288" s="186"/>
      <c r="CI288" s="152"/>
      <c r="CJ288" s="186"/>
      <c r="CK288" s="186"/>
      <c r="CL288" s="187"/>
      <c r="CM288" s="152"/>
      <c r="CN288" s="186"/>
      <c r="CO288" s="49"/>
      <c r="CP288" s="186"/>
      <c r="CQ288" s="152"/>
      <c r="CR288" s="186"/>
      <c r="CS288" s="186"/>
      <c r="CT288" s="187"/>
      <c r="CU288" s="152"/>
      <c r="CV288" s="186"/>
      <c r="CW288" s="49"/>
      <c r="CX288" s="187"/>
      <c r="CY288" s="152"/>
      <c r="CZ288" s="186"/>
      <c r="DA288" s="49"/>
      <c r="DB288" s="186"/>
      <c r="DC288" s="152"/>
      <c r="DD288" s="186"/>
      <c r="DE288" s="186"/>
      <c r="DF288" s="190"/>
      <c r="DG288" s="194"/>
      <c r="DH288" s="247"/>
      <c r="DI288" s="191"/>
      <c r="DJ288" s="187"/>
      <c r="DK288" s="152"/>
      <c r="DL288" s="186"/>
      <c r="DM288" s="49"/>
      <c r="DN288" s="186"/>
      <c r="DO288" s="152"/>
      <c r="DP288" s="186"/>
      <c r="DQ288" s="186"/>
      <c r="DR288" s="187"/>
      <c r="DS288" s="152"/>
      <c r="DT288" s="186"/>
      <c r="DU288" s="49"/>
      <c r="DV288" s="187"/>
      <c r="DW288" s="152"/>
      <c r="DX288" s="186"/>
      <c r="DY288" s="49"/>
      <c r="DZ288" s="187"/>
      <c r="EA288" s="152"/>
      <c r="EB288" s="186"/>
      <c r="EC288" s="49"/>
      <c r="ED288" s="186"/>
      <c r="EE288" s="152"/>
      <c r="EF288" s="186"/>
      <c r="EG288" s="186"/>
      <c r="EH288" s="187"/>
      <c r="EI288" s="152"/>
      <c r="EJ288" s="186"/>
      <c r="EK288" s="49"/>
      <c r="EL288" s="187"/>
      <c r="EM288" s="152"/>
      <c r="EN288" s="186"/>
      <c r="EO288" s="49"/>
      <c r="EP288" s="187"/>
      <c r="EQ288" s="152"/>
      <c r="ER288" s="186"/>
      <c r="ES288" s="49"/>
      <c r="ET288" s="187"/>
      <c r="EU288" s="152"/>
      <c r="EV288" s="186"/>
      <c r="EW288" s="49"/>
      <c r="EX288" s="186"/>
      <c r="EY288" s="152"/>
      <c r="EZ288" s="63"/>
      <c r="FA288" s="186"/>
      <c r="FB288" s="187"/>
      <c r="FC288" s="152"/>
      <c r="FD288" s="186"/>
      <c r="FE288" s="49"/>
      <c r="FF288" s="186"/>
      <c r="FG288" s="152"/>
      <c r="FH288" s="186"/>
      <c r="FI288" s="186"/>
      <c r="FJ288" s="187"/>
      <c r="FK288" s="152"/>
      <c r="FL288" s="186"/>
      <c r="FM288" s="49"/>
      <c r="FN288" s="186"/>
      <c r="FO288" s="152"/>
      <c r="FP288" s="186"/>
      <c r="FQ288" s="186"/>
      <c r="FR288" s="187"/>
      <c r="FS288" s="152"/>
      <c r="FT288" s="186"/>
      <c r="FU288" s="186"/>
      <c r="FV288" s="187"/>
      <c r="FW288" s="152"/>
      <c r="FX288" s="186"/>
      <c r="FY288" s="186"/>
      <c r="FZ288" s="187"/>
      <c r="GA288" s="186"/>
      <c r="GB288" s="186"/>
      <c r="GC288" s="186"/>
      <c r="GD288" s="187"/>
      <c r="GE288" s="152"/>
      <c r="GF288" s="186"/>
      <c r="GG288" s="49"/>
      <c r="GH288" s="186"/>
      <c r="GI288" s="152"/>
      <c r="GJ288" s="186"/>
      <c r="GK288" s="186"/>
      <c r="GL288" s="187"/>
      <c r="GM288" s="152"/>
      <c r="GN288" s="186"/>
      <c r="GO288" s="49"/>
      <c r="GP288" s="186"/>
      <c r="GQ288" s="152"/>
      <c r="GR288" s="186"/>
      <c r="GS288" s="49"/>
      <c r="GT288" s="186"/>
      <c r="GU288" s="152"/>
      <c r="GV288" s="186"/>
      <c r="GW288" s="49"/>
      <c r="GX288" s="186"/>
      <c r="GY288" s="152"/>
      <c r="GZ288" s="186"/>
      <c r="HA288" s="186"/>
      <c r="HB288" s="187"/>
      <c r="HC288" s="152"/>
      <c r="HD288" s="186"/>
      <c r="HE288" s="49"/>
      <c r="HF288" s="186"/>
      <c r="HG288" s="152"/>
      <c r="HH288" s="186"/>
      <c r="HI288" s="49"/>
      <c r="HJ288" s="187"/>
      <c r="HK288" s="152"/>
      <c r="HL288" s="186"/>
      <c r="HM288" s="49"/>
      <c r="HN288" s="186"/>
      <c r="HO288" s="152"/>
      <c r="HP288" s="186"/>
      <c r="HQ288" s="186"/>
      <c r="HR288" s="187"/>
      <c r="HS288" s="152"/>
      <c r="HT288" s="186"/>
      <c r="HU288" s="49"/>
      <c r="HV288" s="187"/>
      <c r="HW288" s="152"/>
      <c r="HX288" s="186"/>
      <c r="HY288" s="49"/>
      <c r="HZ288" s="186"/>
      <c r="IA288" s="152"/>
      <c r="IB288" s="186"/>
      <c r="IC288" s="186"/>
      <c r="ID288" s="187"/>
      <c r="IE288" s="152"/>
      <c r="IF288" s="186"/>
      <c r="IG288" s="49"/>
      <c r="IH288" s="187"/>
      <c r="II288" s="152"/>
      <c r="IJ288" s="186"/>
      <c r="IK288" s="49"/>
    </row>
    <row r="289" spans="2:245" x14ac:dyDescent="0.35">
      <c r="B289" s="187"/>
      <c r="C289" s="152"/>
      <c r="D289" s="186"/>
      <c r="E289" s="186"/>
      <c r="F289" s="187"/>
      <c r="G289" s="152"/>
      <c r="H289" s="186"/>
      <c r="I289" s="49"/>
      <c r="J289" s="186"/>
      <c r="K289" s="152"/>
      <c r="L289" s="186"/>
      <c r="M289" s="49"/>
      <c r="N289" s="187"/>
      <c r="O289" s="152"/>
      <c r="P289" s="186"/>
      <c r="Q289" s="49"/>
      <c r="R289" s="186"/>
      <c r="S289" s="152"/>
      <c r="T289" s="186"/>
      <c r="U289" s="186"/>
      <c r="V289" s="187"/>
      <c r="W289" s="152"/>
      <c r="X289" s="186"/>
      <c r="Y289" s="49"/>
      <c r="Z289" s="186"/>
      <c r="AA289" s="152"/>
      <c r="AB289" s="186"/>
      <c r="AC289" s="49"/>
      <c r="AD289" s="186"/>
      <c r="AE289" s="152"/>
      <c r="AF289" s="186"/>
      <c r="AG289" s="186"/>
      <c r="AH289" s="187"/>
      <c r="AI289" s="152"/>
      <c r="AJ289" s="186"/>
      <c r="AK289" s="49"/>
      <c r="AL289" s="186"/>
      <c r="AM289" s="152"/>
      <c r="AN289" s="186"/>
      <c r="AO289" s="49"/>
      <c r="AP289" s="186"/>
      <c r="AQ289" s="152"/>
      <c r="AR289" s="186"/>
      <c r="AS289" s="49"/>
      <c r="AT289" s="186"/>
      <c r="AU289" s="152"/>
      <c r="AV289" s="186"/>
      <c r="AW289" s="186"/>
      <c r="AX289" s="187"/>
      <c r="AY289" s="152"/>
      <c r="AZ289" s="186"/>
      <c r="BA289" s="49"/>
      <c r="BB289" s="187"/>
      <c r="BC289" s="152"/>
      <c r="BD289" s="186"/>
      <c r="BE289" s="49"/>
      <c r="BF289" s="187"/>
      <c r="BG289" s="152"/>
      <c r="BH289" s="186"/>
      <c r="BI289" s="49"/>
      <c r="BJ289" s="186"/>
      <c r="BK289" s="152"/>
      <c r="BL289" s="186"/>
      <c r="BM289" s="186"/>
      <c r="BN289" s="187"/>
      <c r="BO289" s="152"/>
      <c r="BP289" s="186"/>
      <c r="BQ289" s="49"/>
      <c r="BR289" s="186"/>
      <c r="BS289" s="152"/>
      <c r="BT289" s="186"/>
      <c r="BU289" s="49"/>
      <c r="BV289" s="186"/>
      <c r="BW289" s="152"/>
      <c r="BX289" s="186"/>
      <c r="BY289" s="186"/>
      <c r="BZ289" s="187"/>
      <c r="CA289" s="152"/>
      <c r="CB289" s="186"/>
      <c r="CC289" s="49"/>
      <c r="CD289" s="187"/>
      <c r="CE289" s="152"/>
      <c r="CF289" s="186"/>
      <c r="CG289" s="49"/>
      <c r="CH289" s="186"/>
      <c r="CI289" s="152"/>
      <c r="CJ289" s="186"/>
      <c r="CK289" s="186"/>
      <c r="CL289" s="187"/>
      <c r="CM289" s="152"/>
      <c r="CN289" s="186"/>
      <c r="CO289" s="49"/>
      <c r="CP289" s="186"/>
      <c r="CQ289" s="152"/>
      <c r="CR289" s="186"/>
      <c r="CS289" s="186"/>
      <c r="CT289" s="187"/>
      <c r="CU289" s="152"/>
      <c r="CV289" s="186"/>
      <c r="CW289" s="49"/>
      <c r="CX289" s="187"/>
      <c r="CY289" s="152"/>
      <c r="CZ289" s="186"/>
      <c r="DA289" s="49"/>
      <c r="DB289" s="186"/>
      <c r="DC289" s="152"/>
      <c r="DD289" s="186"/>
      <c r="DE289" s="186"/>
      <c r="DF289" s="190"/>
      <c r="DG289" s="194"/>
      <c r="DH289" s="247"/>
      <c r="DI289" s="191"/>
      <c r="DJ289" s="187"/>
      <c r="DK289" s="152"/>
      <c r="DL289" s="186"/>
      <c r="DM289" s="49"/>
      <c r="DN289" s="186"/>
      <c r="DO289" s="152"/>
      <c r="DP289" s="186"/>
      <c r="DQ289" s="186"/>
      <c r="DR289" s="187"/>
      <c r="DS289" s="152"/>
      <c r="DT289" s="186"/>
      <c r="DU289" s="49"/>
      <c r="DV289" s="187"/>
      <c r="DW289" s="152"/>
      <c r="DX289" s="186"/>
      <c r="DY289" s="49"/>
      <c r="DZ289" s="187"/>
      <c r="EA289" s="152"/>
      <c r="EB289" s="186"/>
      <c r="EC289" s="49"/>
      <c r="ED289" s="186"/>
      <c r="EE289" s="152"/>
      <c r="EF289" s="186"/>
      <c r="EG289" s="186"/>
      <c r="EH289" s="187"/>
      <c r="EI289" s="152"/>
      <c r="EJ289" s="186"/>
      <c r="EK289" s="49"/>
      <c r="EL289" s="187"/>
      <c r="EM289" s="152"/>
      <c r="EN289" s="186"/>
      <c r="EO289" s="49"/>
      <c r="EP289" s="187"/>
      <c r="EQ289" s="152"/>
      <c r="ER289" s="186"/>
      <c r="ES289" s="49"/>
      <c r="ET289" s="187"/>
      <c r="EU289" s="152"/>
      <c r="EV289" s="186"/>
      <c r="EW289" s="49"/>
      <c r="EX289" s="186"/>
      <c r="EY289" s="152"/>
      <c r="EZ289" s="63"/>
      <c r="FA289" s="186"/>
      <c r="FB289" s="187"/>
      <c r="FC289" s="152"/>
      <c r="FD289" s="186"/>
      <c r="FE289" s="49"/>
      <c r="FF289" s="186"/>
      <c r="FG289" s="152"/>
      <c r="FH289" s="186"/>
      <c r="FI289" s="186"/>
      <c r="FJ289" s="187"/>
      <c r="FK289" s="152"/>
      <c r="FL289" s="186"/>
      <c r="FM289" s="49"/>
      <c r="FN289" s="186"/>
      <c r="FO289" s="152"/>
      <c r="FP289" s="186"/>
      <c r="FQ289" s="186"/>
      <c r="FR289" s="187"/>
      <c r="FS289" s="152"/>
      <c r="FT289" s="186"/>
      <c r="FU289" s="186"/>
      <c r="FV289" s="187"/>
      <c r="FW289" s="152"/>
      <c r="FX289" s="186"/>
      <c r="FY289" s="186"/>
      <c r="FZ289" s="187"/>
      <c r="GA289" s="186"/>
      <c r="GB289" s="186"/>
      <c r="GC289" s="186"/>
      <c r="GD289" s="187"/>
      <c r="GE289" s="152"/>
      <c r="GF289" s="186"/>
      <c r="GG289" s="49"/>
      <c r="GH289" s="186"/>
      <c r="GI289" s="152"/>
      <c r="GJ289" s="186"/>
      <c r="GK289" s="186"/>
      <c r="GL289" s="187"/>
      <c r="GM289" s="152"/>
      <c r="GN289" s="186"/>
      <c r="GO289" s="49"/>
      <c r="GP289" s="186"/>
      <c r="GQ289" s="152"/>
      <c r="GR289" s="186"/>
      <c r="GS289" s="49"/>
      <c r="GT289" s="186"/>
      <c r="GU289" s="152"/>
      <c r="GV289" s="186"/>
      <c r="GW289" s="49"/>
      <c r="GX289" s="186"/>
      <c r="GY289" s="152"/>
      <c r="GZ289" s="186"/>
      <c r="HA289" s="186"/>
      <c r="HB289" s="187"/>
      <c r="HC289" s="152"/>
      <c r="HD289" s="186"/>
      <c r="HE289" s="49"/>
      <c r="HF289" s="186"/>
      <c r="HG289" s="152"/>
      <c r="HH289" s="186"/>
      <c r="HI289" s="49"/>
      <c r="HJ289" s="187"/>
      <c r="HK289" s="152"/>
      <c r="HL289" s="186"/>
      <c r="HM289" s="49"/>
      <c r="HN289" s="186"/>
      <c r="HO289" s="152"/>
      <c r="HP289" s="186"/>
      <c r="HQ289" s="186"/>
      <c r="HR289" s="187"/>
      <c r="HS289" s="152"/>
      <c r="HT289" s="186"/>
      <c r="HU289" s="49"/>
      <c r="HV289" s="187"/>
      <c r="HW289" s="152"/>
      <c r="HX289" s="186"/>
      <c r="HY289" s="49"/>
      <c r="HZ289" s="186"/>
      <c r="IA289" s="152"/>
      <c r="IB289" s="186"/>
      <c r="IC289" s="186"/>
      <c r="ID289" s="187"/>
      <c r="IE289" s="152"/>
      <c r="IF289" s="186"/>
      <c r="IG289" s="49"/>
      <c r="IH289" s="187"/>
      <c r="II289" s="152"/>
      <c r="IJ289" s="186"/>
      <c r="IK289" s="49"/>
    </row>
    <row r="290" spans="2:245" x14ac:dyDescent="0.35">
      <c r="B290" s="187"/>
      <c r="C290" s="152"/>
      <c r="D290" s="186"/>
      <c r="E290" s="186"/>
      <c r="F290" s="187"/>
      <c r="G290" s="152"/>
      <c r="H290" s="186"/>
      <c r="I290" s="49"/>
      <c r="J290" s="186"/>
      <c r="K290" s="152"/>
      <c r="L290" s="186"/>
      <c r="M290" s="49"/>
      <c r="N290" s="187"/>
      <c r="O290" s="152"/>
      <c r="P290" s="186"/>
      <c r="Q290" s="49"/>
      <c r="R290" s="186"/>
      <c r="S290" s="152"/>
      <c r="T290" s="186"/>
      <c r="U290" s="186"/>
      <c r="V290" s="187"/>
      <c r="W290" s="152"/>
      <c r="X290" s="186"/>
      <c r="Y290" s="49"/>
      <c r="Z290" s="186"/>
      <c r="AA290" s="152"/>
      <c r="AB290" s="186"/>
      <c r="AC290" s="49"/>
      <c r="AD290" s="186"/>
      <c r="AE290" s="152"/>
      <c r="AF290" s="186"/>
      <c r="AG290" s="186"/>
      <c r="AH290" s="187"/>
      <c r="AI290" s="152"/>
      <c r="AJ290" s="186"/>
      <c r="AK290" s="49"/>
      <c r="AL290" s="186"/>
      <c r="AM290" s="152"/>
      <c r="AN290" s="186"/>
      <c r="AO290" s="49"/>
      <c r="AP290" s="186"/>
      <c r="AQ290" s="152"/>
      <c r="AR290" s="186"/>
      <c r="AS290" s="49"/>
      <c r="AT290" s="186"/>
      <c r="AU290" s="152"/>
      <c r="AV290" s="186"/>
      <c r="AW290" s="186"/>
      <c r="AX290" s="187"/>
      <c r="AY290" s="152"/>
      <c r="AZ290" s="186"/>
      <c r="BA290" s="49"/>
      <c r="BB290" s="187"/>
      <c r="BC290" s="152"/>
      <c r="BD290" s="186"/>
      <c r="BE290" s="49"/>
      <c r="BF290" s="187"/>
      <c r="BG290" s="152"/>
      <c r="BH290" s="186"/>
      <c r="BI290" s="49"/>
      <c r="BJ290" s="186"/>
      <c r="BK290" s="152"/>
      <c r="BL290" s="186"/>
      <c r="BM290" s="186"/>
      <c r="BN290" s="187"/>
      <c r="BO290" s="152"/>
      <c r="BP290" s="186"/>
      <c r="BQ290" s="49"/>
      <c r="BR290" s="186"/>
      <c r="BS290" s="152"/>
      <c r="BT290" s="186"/>
      <c r="BU290" s="49"/>
      <c r="BV290" s="186"/>
      <c r="BW290" s="152"/>
      <c r="BX290" s="186"/>
      <c r="BY290" s="186"/>
      <c r="BZ290" s="187"/>
      <c r="CA290" s="152"/>
      <c r="CB290" s="186"/>
      <c r="CC290" s="49"/>
      <c r="CD290" s="187"/>
      <c r="CE290" s="152"/>
      <c r="CF290" s="186"/>
      <c r="CG290" s="49"/>
      <c r="CH290" s="186"/>
      <c r="CI290" s="152"/>
      <c r="CJ290" s="186"/>
      <c r="CK290" s="186"/>
      <c r="CL290" s="187"/>
      <c r="CM290" s="152"/>
      <c r="CN290" s="186"/>
      <c r="CO290" s="49"/>
      <c r="CP290" s="186"/>
      <c r="CQ290" s="152"/>
      <c r="CR290" s="186"/>
      <c r="CS290" s="186"/>
      <c r="CT290" s="187"/>
      <c r="CU290" s="152"/>
      <c r="CV290" s="186"/>
      <c r="CW290" s="49"/>
      <c r="CX290" s="187"/>
      <c r="CY290" s="152"/>
      <c r="CZ290" s="186"/>
      <c r="DA290" s="49"/>
      <c r="DB290" s="186"/>
      <c r="DC290" s="152"/>
      <c r="DD290" s="186"/>
      <c r="DE290" s="186"/>
      <c r="DF290" s="190"/>
      <c r="DG290" s="194"/>
      <c r="DH290" s="247"/>
      <c r="DI290" s="191"/>
      <c r="DJ290" s="187"/>
      <c r="DK290" s="152"/>
      <c r="DL290" s="186"/>
      <c r="DM290" s="49"/>
      <c r="DN290" s="186"/>
      <c r="DO290" s="152"/>
      <c r="DP290" s="186"/>
      <c r="DQ290" s="186"/>
      <c r="DR290" s="187"/>
      <c r="DS290" s="152"/>
      <c r="DT290" s="186"/>
      <c r="DU290" s="49"/>
      <c r="DV290" s="187"/>
      <c r="DW290" s="152"/>
      <c r="DX290" s="186"/>
      <c r="DY290" s="49"/>
      <c r="DZ290" s="187"/>
      <c r="EA290" s="152"/>
      <c r="EB290" s="186"/>
      <c r="EC290" s="49"/>
      <c r="ED290" s="186"/>
      <c r="EE290" s="152"/>
      <c r="EF290" s="186"/>
      <c r="EG290" s="186"/>
      <c r="EH290" s="187"/>
      <c r="EI290" s="152"/>
      <c r="EJ290" s="186"/>
      <c r="EK290" s="49"/>
      <c r="EL290" s="187"/>
      <c r="EM290" s="152"/>
      <c r="EN290" s="186"/>
      <c r="EO290" s="49"/>
      <c r="EP290" s="187"/>
      <c r="EQ290" s="152"/>
      <c r="ER290" s="186"/>
      <c r="ES290" s="49"/>
      <c r="ET290" s="187"/>
      <c r="EU290" s="152"/>
      <c r="EV290" s="186"/>
      <c r="EW290" s="49"/>
      <c r="EX290" s="186"/>
      <c r="EY290" s="152"/>
      <c r="EZ290" s="63"/>
      <c r="FA290" s="186"/>
      <c r="FB290" s="187"/>
      <c r="FC290" s="152"/>
      <c r="FD290" s="186"/>
      <c r="FE290" s="49"/>
      <c r="FF290" s="186"/>
      <c r="FG290" s="152"/>
      <c r="FH290" s="186"/>
      <c r="FI290" s="186"/>
      <c r="FJ290" s="187"/>
      <c r="FK290" s="152"/>
      <c r="FL290" s="186"/>
      <c r="FM290" s="49"/>
      <c r="FN290" s="186"/>
      <c r="FO290" s="152"/>
      <c r="FP290" s="186"/>
      <c r="FQ290" s="186"/>
      <c r="FR290" s="187"/>
      <c r="FS290" s="152"/>
      <c r="FT290" s="186"/>
      <c r="FU290" s="186"/>
      <c r="FV290" s="187"/>
      <c r="FW290" s="152"/>
      <c r="FX290" s="186"/>
      <c r="FY290" s="186"/>
      <c r="FZ290" s="187"/>
      <c r="GA290" s="186"/>
      <c r="GB290" s="186"/>
      <c r="GC290" s="186"/>
      <c r="GD290" s="187"/>
      <c r="GE290" s="152"/>
      <c r="GF290" s="186"/>
      <c r="GG290" s="49"/>
      <c r="GH290" s="186"/>
      <c r="GI290" s="152"/>
      <c r="GJ290" s="186"/>
      <c r="GK290" s="186"/>
      <c r="GL290" s="187"/>
      <c r="GM290" s="152"/>
      <c r="GN290" s="186"/>
      <c r="GO290" s="49"/>
      <c r="GP290" s="186"/>
      <c r="GQ290" s="152"/>
      <c r="GR290" s="186"/>
      <c r="GS290" s="49"/>
      <c r="GT290" s="186"/>
      <c r="GU290" s="152"/>
      <c r="GV290" s="186"/>
      <c r="GW290" s="49"/>
      <c r="GX290" s="186"/>
      <c r="GY290" s="152"/>
      <c r="GZ290" s="186"/>
      <c r="HA290" s="186"/>
      <c r="HB290" s="187"/>
      <c r="HC290" s="152"/>
      <c r="HD290" s="186"/>
      <c r="HE290" s="49"/>
      <c r="HF290" s="186"/>
      <c r="HG290" s="152"/>
      <c r="HH290" s="186"/>
      <c r="HI290" s="49"/>
      <c r="HJ290" s="187"/>
      <c r="HK290" s="152"/>
      <c r="HL290" s="186"/>
      <c r="HM290" s="49"/>
      <c r="HN290" s="186"/>
      <c r="HO290" s="152"/>
      <c r="HP290" s="186"/>
      <c r="HQ290" s="186"/>
      <c r="HR290" s="187"/>
      <c r="HS290" s="152"/>
      <c r="HT290" s="186"/>
      <c r="HU290" s="49"/>
      <c r="HV290" s="187"/>
      <c r="HW290" s="152"/>
      <c r="HX290" s="186"/>
      <c r="HY290" s="49"/>
      <c r="HZ290" s="186"/>
      <c r="IA290" s="152"/>
      <c r="IB290" s="186"/>
      <c r="IC290" s="186"/>
      <c r="ID290" s="187"/>
      <c r="IE290" s="152"/>
      <c r="IF290" s="186"/>
      <c r="IG290" s="49"/>
      <c r="IH290" s="187"/>
      <c r="II290" s="152"/>
      <c r="IJ290" s="186"/>
      <c r="IK290" s="49"/>
    </row>
    <row r="291" spans="2:245" x14ac:dyDescent="0.35">
      <c r="B291" s="187"/>
      <c r="C291" s="152"/>
      <c r="D291" s="186"/>
      <c r="E291" s="186"/>
      <c r="F291" s="187"/>
      <c r="G291" s="152"/>
      <c r="H291" s="186"/>
      <c r="I291" s="49"/>
      <c r="J291" s="186"/>
      <c r="K291" s="152"/>
      <c r="L291" s="186"/>
      <c r="M291" s="49"/>
      <c r="N291" s="187"/>
      <c r="O291" s="152"/>
      <c r="P291" s="186"/>
      <c r="Q291" s="49"/>
      <c r="R291" s="186"/>
      <c r="S291" s="152"/>
      <c r="T291" s="186"/>
      <c r="U291" s="186"/>
      <c r="V291" s="187"/>
      <c r="W291" s="152"/>
      <c r="X291" s="186"/>
      <c r="Y291" s="49"/>
      <c r="Z291" s="186"/>
      <c r="AA291" s="152"/>
      <c r="AB291" s="186"/>
      <c r="AC291" s="49"/>
      <c r="AD291" s="186"/>
      <c r="AE291" s="152"/>
      <c r="AF291" s="186"/>
      <c r="AG291" s="186"/>
      <c r="AH291" s="187"/>
      <c r="AI291" s="152"/>
      <c r="AJ291" s="186"/>
      <c r="AK291" s="49"/>
      <c r="AL291" s="186"/>
      <c r="AM291" s="152"/>
      <c r="AN291" s="186"/>
      <c r="AO291" s="49"/>
      <c r="AP291" s="186"/>
      <c r="AQ291" s="152"/>
      <c r="AR291" s="186"/>
      <c r="AS291" s="49"/>
      <c r="AT291" s="186"/>
      <c r="AU291" s="152"/>
      <c r="AV291" s="186"/>
      <c r="AW291" s="186"/>
      <c r="AX291" s="187"/>
      <c r="AY291" s="152"/>
      <c r="AZ291" s="186"/>
      <c r="BA291" s="49"/>
      <c r="BB291" s="187"/>
      <c r="BC291" s="152"/>
      <c r="BD291" s="186"/>
      <c r="BE291" s="49"/>
      <c r="BF291" s="187"/>
      <c r="BG291" s="152"/>
      <c r="BH291" s="186"/>
      <c r="BI291" s="49"/>
      <c r="BJ291" s="186"/>
      <c r="BK291" s="152"/>
      <c r="BL291" s="186"/>
      <c r="BM291" s="186"/>
      <c r="BN291" s="187"/>
      <c r="BO291" s="152"/>
      <c r="BP291" s="186"/>
      <c r="BQ291" s="49"/>
      <c r="BR291" s="186"/>
      <c r="BS291" s="152"/>
      <c r="BT291" s="186"/>
      <c r="BU291" s="49"/>
      <c r="BV291" s="186"/>
      <c r="BW291" s="152"/>
      <c r="BX291" s="186"/>
      <c r="BY291" s="186"/>
      <c r="BZ291" s="187"/>
      <c r="CA291" s="152"/>
      <c r="CB291" s="186"/>
      <c r="CC291" s="49"/>
      <c r="CD291" s="187"/>
      <c r="CE291" s="152"/>
      <c r="CF291" s="186"/>
      <c r="CG291" s="49"/>
      <c r="CH291" s="186"/>
      <c r="CI291" s="152"/>
      <c r="CJ291" s="186"/>
      <c r="CK291" s="186"/>
      <c r="CL291" s="187"/>
      <c r="CM291" s="152"/>
      <c r="CN291" s="186"/>
      <c r="CO291" s="49"/>
      <c r="CP291" s="186"/>
      <c r="CQ291" s="152"/>
      <c r="CR291" s="186"/>
      <c r="CS291" s="186"/>
      <c r="CT291" s="187"/>
      <c r="CU291" s="152"/>
      <c r="CV291" s="186"/>
      <c r="CW291" s="49"/>
      <c r="CX291" s="187"/>
      <c r="CY291" s="152"/>
      <c r="CZ291" s="186"/>
      <c r="DA291" s="49"/>
      <c r="DB291" s="186"/>
      <c r="DC291" s="152"/>
      <c r="DD291" s="186"/>
      <c r="DE291" s="186"/>
      <c r="DF291" s="190"/>
      <c r="DG291" s="194"/>
      <c r="DH291" s="247"/>
      <c r="DI291" s="191"/>
      <c r="DJ291" s="187"/>
      <c r="DK291" s="152"/>
      <c r="DL291" s="186"/>
      <c r="DM291" s="49"/>
      <c r="DN291" s="186"/>
      <c r="DO291" s="152"/>
      <c r="DP291" s="186"/>
      <c r="DQ291" s="186"/>
      <c r="DR291" s="187"/>
      <c r="DS291" s="152"/>
      <c r="DT291" s="186"/>
      <c r="DU291" s="49"/>
      <c r="DV291" s="187"/>
      <c r="DW291" s="152"/>
      <c r="DX291" s="186"/>
      <c r="DY291" s="49"/>
      <c r="DZ291" s="187"/>
      <c r="EA291" s="152"/>
      <c r="EB291" s="186"/>
      <c r="EC291" s="49"/>
      <c r="ED291" s="186"/>
      <c r="EE291" s="152"/>
      <c r="EF291" s="186"/>
      <c r="EG291" s="186"/>
      <c r="EH291" s="187"/>
      <c r="EI291" s="152"/>
      <c r="EJ291" s="186"/>
      <c r="EK291" s="49"/>
      <c r="EL291" s="187"/>
      <c r="EM291" s="152"/>
      <c r="EN291" s="186"/>
      <c r="EO291" s="49"/>
      <c r="EP291" s="187"/>
      <c r="EQ291" s="152"/>
      <c r="ER291" s="186"/>
      <c r="ES291" s="49"/>
      <c r="ET291" s="187"/>
      <c r="EU291" s="152"/>
      <c r="EV291" s="186"/>
      <c r="EW291" s="49"/>
      <c r="EX291" s="186"/>
      <c r="EY291" s="152"/>
      <c r="EZ291" s="63"/>
      <c r="FA291" s="186"/>
      <c r="FB291" s="187"/>
      <c r="FC291" s="152"/>
      <c r="FD291" s="186"/>
      <c r="FE291" s="49"/>
      <c r="FF291" s="186"/>
      <c r="FG291" s="152"/>
      <c r="FH291" s="186"/>
      <c r="FI291" s="186"/>
      <c r="FJ291" s="187"/>
      <c r="FK291" s="152"/>
      <c r="FL291" s="186"/>
      <c r="FM291" s="49"/>
      <c r="FN291" s="186"/>
      <c r="FO291" s="152"/>
      <c r="FP291" s="186"/>
      <c r="FQ291" s="186"/>
      <c r="FR291" s="187"/>
      <c r="FS291" s="152"/>
      <c r="FT291" s="186"/>
      <c r="FU291" s="186"/>
      <c r="FV291" s="187"/>
      <c r="FW291" s="152"/>
      <c r="FX291" s="186"/>
      <c r="FY291" s="186"/>
      <c r="FZ291" s="187"/>
      <c r="GA291" s="186"/>
      <c r="GB291" s="186"/>
      <c r="GC291" s="186"/>
      <c r="GD291" s="187"/>
      <c r="GE291" s="152"/>
      <c r="GF291" s="186"/>
      <c r="GG291" s="49"/>
      <c r="GH291" s="186"/>
      <c r="GI291" s="152"/>
      <c r="GJ291" s="186"/>
      <c r="GK291" s="186"/>
      <c r="GL291" s="187"/>
      <c r="GM291" s="152"/>
      <c r="GN291" s="186"/>
      <c r="GO291" s="49"/>
      <c r="GP291" s="186"/>
      <c r="GQ291" s="152"/>
      <c r="GR291" s="186"/>
      <c r="GS291" s="49"/>
      <c r="GT291" s="186"/>
      <c r="GU291" s="152"/>
      <c r="GV291" s="186"/>
      <c r="GW291" s="49"/>
      <c r="GX291" s="186"/>
      <c r="GY291" s="152"/>
      <c r="GZ291" s="186"/>
      <c r="HA291" s="186"/>
      <c r="HB291" s="187"/>
      <c r="HC291" s="152"/>
      <c r="HD291" s="186"/>
      <c r="HE291" s="49"/>
      <c r="HF291" s="186"/>
      <c r="HG291" s="152"/>
      <c r="HH291" s="186"/>
      <c r="HI291" s="49"/>
      <c r="HJ291" s="187"/>
      <c r="HK291" s="152"/>
      <c r="HL291" s="186"/>
      <c r="HM291" s="49"/>
      <c r="HN291" s="186"/>
      <c r="HO291" s="152"/>
      <c r="HP291" s="186"/>
      <c r="HQ291" s="186"/>
      <c r="HR291" s="187"/>
      <c r="HS291" s="152"/>
      <c r="HT291" s="186"/>
      <c r="HU291" s="49"/>
      <c r="HV291" s="187"/>
      <c r="HW291" s="152"/>
      <c r="HX291" s="186"/>
      <c r="HY291" s="49"/>
      <c r="HZ291" s="186"/>
      <c r="IA291" s="152"/>
      <c r="IB291" s="186"/>
      <c r="IC291" s="186"/>
      <c r="ID291" s="187"/>
      <c r="IE291" s="152"/>
      <c r="IF291" s="186"/>
      <c r="IG291" s="49"/>
      <c r="IH291" s="187"/>
      <c r="II291" s="152"/>
      <c r="IJ291" s="186"/>
      <c r="IK291" s="49"/>
    </row>
    <row r="292" spans="2:245" x14ac:dyDescent="0.35">
      <c r="B292" s="187"/>
      <c r="C292" s="152"/>
      <c r="D292" s="186"/>
      <c r="E292" s="186"/>
      <c r="F292" s="187"/>
      <c r="G292" s="152"/>
      <c r="H292" s="186"/>
      <c r="I292" s="49"/>
      <c r="J292" s="186"/>
      <c r="K292" s="152"/>
      <c r="L292" s="186"/>
      <c r="M292" s="49"/>
      <c r="N292" s="187"/>
      <c r="O292" s="152"/>
      <c r="P292" s="186"/>
      <c r="Q292" s="49"/>
      <c r="R292" s="186"/>
      <c r="S292" s="152"/>
      <c r="T292" s="186"/>
      <c r="U292" s="186"/>
      <c r="V292" s="187"/>
      <c r="W292" s="152"/>
      <c r="X292" s="186"/>
      <c r="Y292" s="49"/>
      <c r="Z292" s="186"/>
      <c r="AA292" s="152"/>
      <c r="AB292" s="186"/>
      <c r="AC292" s="49"/>
      <c r="AD292" s="186"/>
      <c r="AE292" s="152"/>
      <c r="AF292" s="186"/>
      <c r="AG292" s="186"/>
      <c r="AH292" s="187"/>
      <c r="AI292" s="152"/>
      <c r="AJ292" s="186"/>
      <c r="AK292" s="49"/>
      <c r="AL292" s="186"/>
      <c r="AM292" s="152"/>
      <c r="AN292" s="186"/>
      <c r="AO292" s="49"/>
      <c r="AP292" s="186"/>
      <c r="AQ292" s="152"/>
      <c r="AR292" s="186"/>
      <c r="AS292" s="49"/>
      <c r="AT292" s="186"/>
      <c r="AU292" s="152"/>
      <c r="AV292" s="186"/>
      <c r="AW292" s="186"/>
      <c r="AX292" s="187"/>
      <c r="AY292" s="152"/>
      <c r="AZ292" s="186"/>
      <c r="BA292" s="49"/>
      <c r="BB292" s="187"/>
      <c r="BC292" s="152"/>
      <c r="BD292" s="186"/>
      <c r="BE292" s="49"/>
      <c r="BF292" s="187"/>
      <c r="BG292" s="152"/>
      <c r="BH292" s="186"/>
      <c r="BI292" s="49"/>
      <c r="BJ292" s="186"/>
      <c r="BK292" s="152"/>
      <c r="BL292" s="186"/>
      <c r="BM292" s="186"/>
      <c r="BN292" s="187"/>
      <c r="BO292" s="152"/>
      <c r="BP292" s="186"/>
      <c r="BQ292" s="49"/>
      <c r="BR292" s="186"/>
      <c r="BS292" s="152"/>
      <c r="BT292" s="186"/>
      <c r="BU292" s="49"/>
      <c r="BV292" s="186"/>
      <c r="BW292" s="152"/>
      <c r="BX292" s="186"/>
      <c r="BY292" s="186"/>
      <c r="BZ292" s="187"/>
      <c r="CA292" s="152"/>
      <c r="CB292" s="186"/>
      <c r="CC292" s="49"/>
      <c r="CD292" s="187"/>
      <c r="CE292" s="152"/>
      <c r="CF292" s="186"/>
      <c r="CG292" s="49"/>
      <c r="CH292" s="186"/>
      <c r="CI292" s="152"/>
      <c r="CJ292" s="186"/>
      <c r="CK292" s="186"/>
      <c r="CL292" s="187"/>
      <c r="CM292" s="152"/>
      <c r="CN292" s="186"/>
      <c r="CO292" s="49"/>
      <c r="CP292" s="186"/>
      <c r="CQ292" s="152"/>
      <c r="CR292" s="186"/>
      <c r="CS292" s="186"/>
      <c r="CT292" s="187"/>
      <c r="CU292" s="152"/>
      <c r="CV292" s="186"/>
      <c r="CW292" s="49"/>
      <c r="CX292" s="187"/>
      <c r="CY292" s="152"/>
      <c r="CZ292" s="186"/>
      <c r="DA292" s="49"/>
      <c r="DB292" s="186"/>
      <c r="DC292" s="152"/>
      <c r="DD292" s="186"/>
      <c r="DE292" s="186"/>
      <c r="DF292" s="190"/>
      <c r="DG292" s="194"/>
      <c r="DH292" s="247"/>
      <c r="DI292" s="191"/>
      <c r="DJ292" s="187"/>
      <c r="DK292" s="152"/>
      <c r="DL292" s="186"/>
      <c r="DM292" s="49"/>
      <c r="DN292" s="186"/>
      <c r="DO292" s="152"/>
      <c r="DP292" s="186"/>
      <c r="DQ292" s="186"/>
      <c r="DR292" s="187"/>
      <c r="DS292" s="152"/>
      <c r="DT292" s="186"/>
      <c r="DU292" s="49"/>
      <c r="DV292" s="187"/>
      <c r="DW292" s="152"/>
      <c r="DX292" s="186"/>
      <c r="DY292" s="49"/>
      <c r="DZ292" s="187"/>
      <c r="EA292" s="152"/>
      <c r="EB292" s="186"/>
      <c r="EC292" s="49"/>
      <c r="ED292" s="186"/>
      <c r="EE292" s="152"/>
      <c r="EF292" s="186"/>
      <c r="EG292" s="186"/>
      <c r="EH292" s="187"/>
      <c r="EI292" s="152"/>
      <c r="EJ292" s="186"/>
      <c r="EK292" s="49"/>
      <c r="EL292" s="187"/>
      <c r="EM292" s="152"/>
      <c r="EN292" s="186"/>
      <c r="EO292" s="49"/>
      <c r="EP292" s="187"/>
      <c r="EQ292" s="152"/>
      <c r="ER292" s="186"/>
      <c r="ES292" s="49"/>
      <c r="ET292" s="187"/>
      <c r="EU292" s="152"/>
      <c r="EV292" s="186"/>
      <c r="EW292" s="49"/>
      <c r="EX292" s="186"/>
      <c r="EY292" s="152"/>
      <c r="EZ292" s="63"/>
      <c r="FA292" s="186"/>
      <c r="FB292" s="187"/>
      <c r="FC292" s="152"/>
      <c r="FD292" s="186"/>
      <c r="FE292" s="49"/>
      <c r="FF292" s="186"/>
      <c r="FG292" s="152"/>
      <c r="FH292" s="186"/>
      <c r="FI292" s="186"/>
      <c r="FJ292" s="187"/>
      <c r="FK292" s="152"/>
      <c r="FL292" s="186"/>
      <c r="FM292" s="49"/>
      <c r="FN292" s="186"/>
      <c r="FO292" s="152"/>
      <c r="FP292" s="186"/>
      <c r="FQ292" s="186"/>
      <c r="FR292" s="187"/>
      <c r="FS292" s="152"/>
      <c r="FT292" s="186"/>
      <c r="FU292" s="186"/>
      <c r="FV292" s="187"/>
      <c r="FW292" s="152"/>
      <c r="FX292" s="186"/>
      <c r="FY292" s="186"/>
      <c r="FZ292" s="187"/>
      <c r="GA292" s="186"/>
      <c r="GB292" s="186"/>
      <c r="GC292" s="186"/>
      <c r="GD292" s="187"/>
      <c r="GE292" s="152"/>
      <c r="GF292" s="186"/>
      <c r="GG292" s="49"/>
      <c r="GH292" s="186"/>
      <c r="GI292" s="152"/>
      <c r="GJ292" s="186"/>
      <c r="GK292" s="186"/>
      <c r="GL292" s="187"/>
      <c r="GM292" s="152"/>
      <c r="GN292" s="186"/>
      <c r="GO292" s="49"/>
      <c r="GP292" s="186"/>
      <c r="GQ292" s="152"/>
      <c r="GR292" s="186"/>
      <c r="GS292" s="49"/>
      <c r="GT292" s="186"/>
      <c r="GU292" s="152"/>
      <c r="GV292" s="186"/>
      <c r="GW292" s="49"/>
      <c r="GX292" s="186"/>
      <c r="GY292" s="152"/>
      <c r="GZ292" s="186"/>
      <c r="HA292" s="186"/>
      <c r="HB292" s="187"/>
      <c r="HC292" s="152"/>
      <c r="HD292" s="186"/>
      <c r="HE292" s="49"/>
      <c r="HF292" s="186"/>
      <c r="HG292" s="152"/>
      <c r="HH292" s="186"/>
      <c r="HI292" s="49"/>
      <c r="HJ292" s="187"/>
      <c r="HK292" s="152"/>
      <c r="HL292" s="186"/>
      <c r="HM292" s="49"/>
      <c r="HN292" s="186"/>
      <c r="HO292" s="152"/>
      <c r="HP292" s="186"/>
      <c r="HQ292" s="186"/>
      <c r="HR292" s="187"/>
      <c r="HS292" s="152"/>
      <c r="HT292" s="186"/>
      <c r="HU292" s="49"/>
      <c r="HV292" s="187"/>
      <c r="HW292" s="152"/>
      <c r="HX292" s="186"/>
      <c r="HY292" s="49"/>
      <c r="HZ292" s="186"/>
      <c r="IA292" s="152"/>
      <c r="IB292" s="186"/>
      <c r="IC292" s="186"/>
      <c r="ID292" s="187"/>
      <c r="IE292" s="152"/>
      <c r="IF292" s="186"/>
      <c r="IG292" s="49"/>
      <c r="IH292" s="187"/>
      <c r="II292" s="152"/>
      <c r="IJ292" s="186"/>
      <c r="IK292" s="49"/>
    </row>
    <row r="293" spans="2:245" x14ac:dyDescent="0.35">
      <c r="B293" s="187"/>
      <c r="C293" s="152"/>
      <c r="D293" s="186"/>
      <c r="E293" s="186"/>
      <c r="F293" s="187"/>
      <c r="G293" s="152"/>
      <c r="H293" s="186"/>
      <c r="I293" s="49"/>
      <c r="J293" s="186"/>
      <c r="K293" s="152"/>
      <c r="L293" s="186"/>
      <c r="M293" s="49"/>
      <c r="N293" s="187"/>
      <c r="O293" s="152"/>
      <c r="P293" s="186"/>
      <c r="Q293" s="49"/>
      <c r="R293" s="186"/>
      <c r="S293" s="152"/>
      <c r="T293" s="186"/>
      <c r="U293" s="186"/>
      <c r="V293" s="187"/>
      <c r="W293" s="152"/>
      <c r="X293" s="186"/>
      <c r="Y293" s="49"/>
      <c r="Z293" s="186"/>
      <c r="AA293" s="152"/>
      <c r="AB293" s="186"/>
      <c r="AC293" s="49"/>
      <c r="AD293" s="186"/>
      <c r="AE293" s="152"/>
      <c r="AF293" s="186"/>
      <c r="AG293" s="186"/>
      <c r="AH293" s="187"/>
      <c r="AI293" s="152"/>
      <c r="AJ293" s="186"/>
      <c r="AK293" s="49"/>
      <c r="AL293" s="186"/>
      <c r="AM293" s="152"/>
      <c r="AN293" s="186"/>
      <c r="AO293" s="49"/>
      <c r="AP293" s="186"/>
      <c r="AQ293" s="152"/>
      <c r="AR293" s="186"/>
      <c r="AS293" s="49"/>
      <c r="AT293" s="186"/>
      <c r="AU293" s="152"/>
      <c r="AV293" s="186"/>
      <c r="AW293" s="186"/>
      <c r="AX293" s="187"/>
      <c r="AY293" s="152"/>
      <c r="AZ293" s="186"/>
      <c r="BA293" s="49"/>
      <c r="BB293" s="187"/>
      <c r="BC293" s="152"/>
      <c r="BD293" s="186"/>
      <c r="BE293" s="49"/>
      <c r="BF293" s="187"/>
      <c r="BG293" s="152"/>
      <c r="BH293" s="186"/>
      <c r="BI293" s="49"/>
      <c r="BJ293" s="186"/>
      <c r="BK293" s="152"/>
      <c r="BL293" s="186"/>
      <c r="BM293" s="186"/>
      <c r="BN293" s="187"/>
      <c r="BO293" s="152"/>
      <c r="BP293" s="186"/>
      <c r="BQ293" s="49"/>
      <c r="BR293" s="186"/>
      <c r="BS293" s="152"/>
      <c r="BT293" s="186"/>
      <c r="BU293" s="49"/>
      <c r="BV293" s="186"/>
      <c r="BW293" s="152"/>
      <c r="BX293" s="186"/>
      <c r="BY293" s="186"/>
      <c r="BZ293" s="187"/>
      <c r="CA293" s="152"/>
      <c r="CB293" s="186"/>
      <c r="CC293" s="49"/>
      <c r="CD293" s="187"/>
      <c r="CE293" s="152"/>
      <c r="CF293" s="186"/>
      <c r="CG293" s="49"/>
      <c r="CH293" s="186"/>
      <c r="CI293" s="152"/>
      <c r="CJ293" s="186"/>
      <c r="CK293" s="186"/>
      <c r="CL293" s="187"/>
      <c r="CM293" s="152"/>
      <c r="CN293" s="186"/>
      <c r="CO293" s="49"/>
      <c r="CP293" s="186"/>
      <c r="CQ293" s="152"/>
      <c r="CR293" s="186"/>
      <c r="CS293" s="186"/>
      <c r="CT293" s="187"/>
      <c r="CU293" s="152"/>
      <c r="CV293" s="186"/>
      <c r="CW293" s="49"/>
      <c r="CX293" s="187"/>
      <c r="CY293" s="152"/>
      <c r="CZ293" s="186"/>
      <c r="DA293" s="49"/>
      <c r="DB293" s="186"/>
      <c r="DC293" s="152"/>
      <c r="DD293" s="186"/>
      <c r="DE293" s="186"/>
      <c r="DF293" s="190"/>
      <c r="DG293" s="194"/>
      <c r="DH293" s="247"/>
      <c r="DI293" s="191"/>
      <c r="DJ293" s="187"/>
      <c r="DK293" s="152"/>
      <c r="DL293" s="186"/>
      <c r="DM293" s="49"/>
      <c r="DN293" s="186"/>
      <c r="DO293" s="152"/>
      <c r="DP293" s="186"/>
      <c r="DQ293" s="186"/>
      <c r="DR293" s="187"/>
      <c r="DS293" s="152"/>
      <c r="DT293" s="186"/>
      <c r="DU293" s="49"/>
      <c r="DV293" s="187"/>
      <c r="DW293" s="152"/>
      <c r="DX293" s="186"/>
      <c r="DY293" s="49"/>
      <c r="DZ293" s="187"/>
      <c r="EA293" s="152"/>
      <c r="EB293" s="186"/>
      <c r="EC293" s="49"/>
      <c r="ED293" s="186"/>
      <c r="EE293" s="152"/>
      <c r="EF293" s="186"/>
      <c r="EG293" s="186"/>
      <c r="EH293" s="187"/>
      <c r="EI293" s="152"/>
      <c r="EJ293" s="186"/>
      <c r="EK293" s="49"/>
      <c r="EL293" s="187"/>
      <c r="EM293" s="152"/>
      <c r="EN293" s="186"/>
      <c r="EO293" s="49"/>
      <c r="EP293" s="187"/>
      <c r="EQ293" s="152"/>
      <c r="ER293" s="186"/>
      <c r="ES293" s="49"/>
      <c r="ET293" s="187"/>
      <c r="EU293" s="152"/>
      <c r="EV293" s="186"/>
      <c r="EW293" s="49"/>
      <c r="EX293" s="186"/>
      <c r="EY293" s="152"/>
      <c r="EZ293" s="63"/>
      <c r="FA293" s="186"/>
      <c r="FB293" s="187"/>
      <c r="FC293" s="152"/>
      <c r="FD293" s="186"/>
      <c r="FE293" s="49"/>
      <c r="FF293" s="186"/>
      <c r="FG293" s="152"/>
      <c r="FH293" s="186"/>
      <c r="FI293" s="186"/>
      <c r="FJ293" s="187"/>
      <c r="FK293" s="152"/>
      <c r="FL293" s="186"/>
      <c r="FM293" s="49"/>
      <c r="FN293" s="186"/>
      <c r="FO293" s="152"/>
      <c r="FP293" s="186"/>
      <c r="FQ293" s="186"/>
      <c r="FR293" s="187"/>
      <c r="FS293" s="152"/>
      <c r="FT293" s="186"/>
      <c r="FU293" s="186"/>
      <c r="FV293" s="187"/>
      <c r="FW293" s="152"/>
      <c r="FX293" s="186"/>
      <c r="FY293" s="186"/>
      <c r="FZ293" s="187"/>
      <c r="GA293" s="186"/>
      <c r="GB293" s="186"/>
      <c r="GC293" s="186"/>
      <c r="GD293" s="187"/>
      <c r="GE293" s="152"/>
      <c r="GF293" s="186"/>
      <c r="GG293" s="49"/>
      <c r="GH293" s="186"/>
      <c r="GI293" s="152"/>
      <c r="GJ293" s="186"/>
      <c r="GK293" s="186"/>
      <c r="GL293" s="187"/>
      <c r="GM293" s="152"/>
      <c r="GN293" s="186"/>
      <c r="GO293" s="49"/>
      <c r="GP293" s="186"/>
      <c r="GQ293" s="152"/>
      <c r="GR293" s="186"/>
      <c r="GS293" s="49"/>
      <c r="GT293" s="186"/>
      <c r="GU293" s="152"/>
      <c r="GV293" s="186"/>
      <c r="GW293" s="49"/>
      <c r="GX293" s="186"/>
      <c r="GY293" s="152"/>
      <c r="GZ293" s="186"/>
      <c r="HA293" s="186"/>
      <c r="HB293" s="187"/>
      <c r="HC293" s="152"/>
      <c r="HD293" s="186"/>
      <c r="HE293" s="49"/>
      <c r="HF293" s="186"/>
      <c r="HG293" s="152"/>
      <c r="HH293" s="186"/>
      <c r="HI293" s="49"/>
      <c r="HJ293" s="187"/>
      <c r="HK293" s="152"/>
      <c r="HL293" s="186"/>
      <c r="HM293" s="49"/>
      <c r="HN293" s="186"/>
      <c r="HO293" s="152"/>
      <c r="HP293" s="186"/>
      <c r="HQ293" s="186"/>
      <c r="HR293" s="187"/>
      <c r="HS293" s="152"/>
      <c r="HT293" s="186"/>
      <c r="HU293" s="49"/>
      <c r="HV293" s="187"/>
      <c r="HW293" s="152"/>
      <c r="HX293" s="186"/>
      <c r="HY293" s="49"/>
      <c r="HZ293" s="186"/>
      <c r="IA293" s="152"/>
      <c r="IB293" s="186"/>
      <c r="IC293" s="186"/>
      <c r="ID293" s="187"/>
      <c r="IE293" s="152"/>
      <c r="IF293" s="186"/>
      <c r="IG293" s="49"/>
      <c r="IH293" s="187"/>
      <c r="II293" s="152"/>
      <c r="IJ293" s="186"/>
      <c r="IK293" s="49"/>
    </row>
    <row r="294" spans="2:245" x14ac:dyDescent="0.35">
      <c r="B294" s="187"/>
      <c r="C294" s="152"/>
      <c r="D294" s="186"/>
      <c r="E294" s="186"/>
      <c r="F294" s="187"/>
      <c r="G294" s="152"/>
      <c r="H294" s="186"/>
      <c r="I294" s="49"/>
      <c r="J294" s="186"/>
      <c r="K294" s="152"/>
      <c r="L294" s="186"/>
      <c r="M294" s="49"/>
      <c r="N294" s="187"/>
      <c r="O294" s="152"/>
      <c r="P294" s="186"/>
      <c r="Q294" s="49"/>
      <c r="R294" s="186"/>
      <c r="S294" s="152"/>
      <c r="T294" s="186"/>
      <c r="U294" s="186"/>
      <c r="V294" s="187"/>
      <c r="W294" s="152"/>
      <c r="X294" s="186"/>
      <c r="Y294" s="49"/>
      <c r="Z294" s="186"/>
      <c r="AA294" s="152"/>
      <c r="AB294" s="186"/>
      <c r="AC294" s="49"/>
      <c r="AD294" s="186"/>
      <c r="AE294" s="152"/>
      <c r="AF294" s="186"/>
      <c r="AG294" s="186"/>
      <c r="AH294" s="187"/>
      <c r="AI294" s="152"/>
      <c r="AJ294" s="186"/>
      <c r="AK294" s="49"/>
      <c r="AL294" s="186"/>
      <c r="AM294" s="152"/>
      <c r="AN294" s="186"/>
      <c r="AO294" s="49"/>
      <c r="AP294" s="186"/>
      <c r="AQ294" s="152"/>
      <c r="AR294" s="186"/>
      <c r="AS294" s="49"/>
      <c r="AT294" s="186"/>
      <c r="AU294" s="152"/>
      <c r="AV294" s="186"/>
      <c r="AW294" s="186"/>
      <c r="AX294" s="187"/>
      <c r="AY294" s="152"/>
      <c r="AZ294" s="186"/>
      <c r="BA294" s="49"/>
      <c r="BB294" s="187"/>
      <c r="BC294" s="152"/>
      <c r="BD294" s="186"/>
      <c r="BE294" s="49"/>
      <c r="BF294" s="187"/>
      <c r="BG294" s="152"/>
      <c r="BH294" s="186"/>
      <c r="BI294" s="49"/>
      <c r="BJ294" s="186"/>
      <c r="BK294" s="152"/>
      <c r="BL294" s="186"/>
      <c r="BM294" s="186"/>
      <c r="BN294" s="187"/>
      <c r="BO294" s="152"/>
      <c r="BP294" s="186"/>
      <c r="BQ294" s="49"/>
      <c r="BR294" s="186"/>
      <c r="BS294" s="152"/>
      <c r="BT294" s="186"/>
      <c r="BU294" s="49"/>
      <c r="BV294" s="186"/>
      <c r="BW294" s="152"/>
      <c r="BX294" s="186"/>
      <c r="BY294" s="186"/>
      <c r="BZ294" s="187"/>
      <c r="CA294" s="152"/>
      <c r="CB294" s="186"/>
      <c r="CC294" s="49"/>
      <c r="CD294" s="187"/>
      <c r="CE294" s="152"/>
      <c r="CF294" s="186"/>
      <c r="CG294" s="49"/>
      <c r="CH294" s="186"/>
      <c r="CI294" s="152"/>
      <c r="CJ294" s="186"/>
      <c r="CK294" s="186"/>
      <c r="CL294" s="187"/>
      <c r="CM294" s="152"/>
      <c r="CN294" s="186"/>
      <c r="CO294" s="49"/>
      <c r="CP294" s="186"/>
      <c r="CQ294" s="152"/>
      <c r="CR294" s="186"/>
      <c r="CS294" s="186"/>
      <c r="CT294" s="187"/>
      <c r="CU294" s="152"/>
      <c r="CV294" s="186"/>
      <c r="CW294" s="49"/>
      <c r="CX294" s="187"/>
      <c r="CY294" s="152"/>
      <c r="CZ294" s="186"/>
      <c r="DA294" s="49"/>
      <c r="DB294" s="186"/>
      <c r="DC294" s="152"/>
      <c r="DD294" s="186"/>
      <c r="DE294" s="186"/>
      <c r="DF294" s="190"/>
      <c r="DG294" s="194"/>
      <c r="DH294" s="247"/>
      <c r="DI294" s="191"/>
      <c r="DJ294" s="187"/>
      <c r="DK294" s="152"/>
      <c r="DL294" s="186"/>
      <c r="DM294" s="49"/>
      <c r="DN294" s="186"/>
      <c r="DO294" s="152"/>
      <c r="DP294" s="186"/>
      <c r="DQ294" s="186"/>
      <c r="DR294" s="187"/>
      <c r="DS294" s="152"/>
      <c r="DT294" s="186"/>
      <c r="DU294" s="49"/>
      <c r="DV294" s="187"/>
      <c r="DW294" s="152"/>
      <c r="DX294" s="186"/>
      <c r="DY294" s="49"/>
      <c r="DZ294" s="187"/>
      <c r="EA294" s="152"/>
      <c r="EB294" s="186"/>
      <c r="EC294" s="49"/>
      <c r="ED294" s="186"/>
      <c r="EE294" s="152"/>
      <c r="EF294" s="186"/>
      <c r="EG294" s="186"/>
      <c r="EH294" s="187"/>
      <c r="EI294" s="152"/>
      <c r="EJ294" s="186"/>
      <c r="EK294" s="49"/>
      <c r="EL294" s="187"/>
      <c r="EM294" s="152"/>
      <c r="EN294" s="186"/>
      <c r="EO294" s="49"/>
      <c r="EP294" s="187"/>
      <c r="EQ294" s="152"/>
      <c r="ER294" s="186"/>
      <c r="ES294" s="49"/>
      <c r="ET294" s="187"/>
      <c r="EU294" s="152"/>
      <c r="EV294" s="186"/>
      <c r="EW294" s="49"/>
      <c r="EX294" s="186"/>
      <c r="EY294" s="152"/>
      <c r="EZ294" s="63"/>
      <c r="FA294" s="186"/>
      <c r="FB294" s="187"/>
      <c r="FC294" s="152"/>
      <c r="FD294" s="186"/>
      <c r="FE294" s="49"/>
      <c r="FF294" s="186"/>
      <c r="FG294" s="152"/>
      <c r="FH294" s="186"/>
      <c r="FI294" s="186"/>
      <c r="FJ294" s="187"/>
      <c r="FK294" s="152"/>
      <c r="FL294" s="186"/>
      <c r="FM294" s="49"/>
      <c r="FN294" s="186"/>
      <c r="FO294" s="152"/>
      <c r="FP294" s="186"/>
      <c r="FQ294" s="186"/>
      <c r="FR294" s="187"/>
      <c r="FS294" s="152"/>
      <c r="FT294" s="186"/>
      <c r="FU294" s="186"/>
      <c r="FV294" s="187"/>
      <c r="FW294" s="152"/>
      <c r="FX294" s="186"/>
      <c r="FY294" s="186"/>
      <c r="FZ294" s="187"/>
      <c r="GA294" s="186"/>
      <c r="GB294" s="186"/>
      <c r="GC294" s="186"/>
      <c r="GD294" s="187"/>
      <c r="GE294" s="152"/>
      <c r="GF294" s="186"/>
      <c r="GG294" s="49"/>
      <c r="GH294" s="186"/>
      <c r="GI294" s="152"/>
      <c r="GJ294" s="186"/>
      <c r="GK294" s="186"/>
      <c r="GL294" s="187"/>
      <c r="GM294" s="152"/>
      <c r="GN294" s="186"/>
      <c r="GO294" s="49"/>
      <c r="GP294" s="186"/>
      <c r="GQ294" s="152"/>
      <c r="GR294" s="186"/>
      <c r="GS294" s="49"/>
      <c r="GT294" s="186"/>
      <c r="GU294" s="152"/>
      <c r="GV294" s="186"/>
      <c r="GW294" s="49"/>
      <c r="GX294" s="186"/>
      <c r="GY294" s="152"/>
      <c r="GZ294" s="186"/>
      <c r="HA294" s="186"/>
      <c r="HB294" s="187"/>
      <c r="HC294" s="152"/>
      <c r="HD294" s="186"/>
      <c r="HE294" s="49"/>
      <c r="HF294" s="186"/>
      <c r="HG294" s="152"/>
      <c r="HH294" s="186"/>
      <c r="HI294" s="49"/>
      <c r="HJ294" s="187"/>
      <c r="HK294" s="152"/>
      <c r="HL294" s="186"/>
      <c r="HM294" s="49"/>
      <c r="HN294" s="186"/>
      <c r="HO294" s="152"/>
      <c r="HP294" s="186"/>
      <c r="HQ294" s="186"/>
      <c r="HR294" s="187"/>
      <c r="HS294" s="152"/>
      <c r="HT294" s="186"/>
      <c r="HU294" s="49"/>
      <c r="HV294" s="187"/>
      <c r="HW294" s="152"/>
      <c r="HX294" s="186"/>
      <c r="HY294" s="49"/>
      <c r="HZ294" s="186"/>
      <c r="IA294" s="152"/>
      <c r="IB294" s="186"/>
      <c r="IC294" s="186"/>
      <c r="ID294" s="187"/>
      <c r="IE294" s="152"/>
      <c r="IF294" s="186"/>
      <c r="IG294" s="49"/>
      <c r="IH294" s="187"/>
      <c r="II294" s="152"/>
      <c r="IJ294" s="186"/>
      <c r="IK294" s="49"/>
    </row>
    <row r="295" spans="2:245" x14ac:dyDescent="0.35">
      <c r="B295" s="187"/>
      <c r="C295" s="152"/>
      <c r="D295" s="186"/>
      <c r="E295" s="186"/>
      <c r="F295" s="187"/>
      <c r="G295" s="152"/>
      <c r="H295" s="186"/>
      <c r="I295" s="49"/>
      <c r="J295" s="186"/>
      <c r="K295" s="152"/>
      <c r="L295" s="186"/>
      <c r="M295" s="49"/>
      <c r="N295" s="187"/>
      <c r="O295" s="152"/>
      <c r="P295" s="186"/>
      <c r="Q295" s="49"/>
      <c r="R295" s="186"/>
      <c r="S295" s="152"/>
      <c r="T295" s="186"/>
      <c r="U295" s="186"/>
      <c r="V295" s="187"/>
      <c r="W295" s="152"/>
      <c r="X295" s="186"/>
      <c r="Y295" s="49"/>
      <c r="Z295" s="186"/>
      <c r="AA295" s="152"/>
      <c r="AB295" s="186"/>
      <c r="AC295" s="49"/>
      <c r="AD295" s="186"/>
      <c r="AE295" s="152"/>
      <c r="AF295" s="186"/>
      <c r="AG295" s="186"/>
      <c r="AH295" s="187"/>
      <c r="AI295" s="152"/>
      <c r="AJ295" s="186"/>
      <c r="AK295" s="49"/>
      <c r="AL295" s="186"/>
      <c r="AM295" s="152"/>
      <c r="AN295" s="186"/>
      <c r="AO295" s="49"/>
      <c r="AP295" s="186"/>
      <c r="AQ295" s="152"/>
      <c r="AR295" s="186"/>
      <c r="AS295" s="49"/>
      <c r="AT295" s="186"/>
      <c r="AU295" s="152"/>
      <c r="AV295" s="186"/>
      <c r="AW295" s="186"/>
      <c r="AX295" s="187"/>
      <c r="AY295" s="152"/>
      <c r="AZ295" s="186"/>
      <c r="BA295" s="49"/>
      <c r="BB295" s="187"/>
      <c r="BC295" s="152"/>
      <c r="BD295" s="186"/>
      <c r="BE295" s="49"/>
      <c r="BF295" s="187"/>
      <c r="BG295" s="152"/>
      <c r="BH295" s="186"/>
      <c r="BI295" s="49"/>
      <c r="BJ295" s="186"/>
      <c r="BK295" s="152"/>
      <c r="BL295" s="186"/>
      <c r="BM295" s="186"/>
      <c r="BN295" s="187"/>
      <c r="BO295" s="152"/>
      <c r="BP295" s="186"/>
      <c r="BQ295" s="49"/>
      <c r="BR295" s="186"/>
      <c r="BS295" s="152"/>
      <c r="BT295" s="186"/>
      <c r="BU295" s="49"/>
      <c r="BV295" s="186"/>
      <c r="BW295" s="152"/>
      <c r="BX295" s="186"/>
      <c r="BY295" s="186"/>
      <c r="BZ295" s="187"/>
      <c r="CA295" s="152"/>
      <c r="CB295" s="186"/>
      <c r="CC295" s="49"/>
      <c r="CD295" s="187"/>
      <c r="CE295" s="152"/>
      <c r="CF295" s="186"/>
      <c r="CG295" s="49"/>
      <c r="CH295" s="186"/>
      <c r="CI295" s="152"/>
      <c r="CJ295" s="186"/>
      <c r="CK295" s="186"/>
      <c r="CL295" s="187"/>
      <c r="CM295" s="152"/>
      <c r="CN295" s="186"/>
      <c r="CO295" s="49"/>
      <c r="CP295" s="186"/>
      <c r="CQ295" s="152"/>
      <c r="CR295" s="186"/>
      <c r="CS295" s="186"/>
      <c r="CT295" s="187"/>
      <c r="CU295" s="152"/>
      <c r="CV295" s="186"/>
      <c r="CW295" s="49"/>
      <c r="CX295" s="187"/>
      <c r="CY295" s="152"/>
      <c r="CZ295" s="186"/>
      <c r="DA295" s="49"/>
      <c r="DB295" s="186"/>
      <c r="DC295" s="152"/>
      <c r="DD295" s="186"/>
      <c r="DE295" s="186"/>
      <c r="DF295" s="190"/>
      <c r="DG295" s="194"/>
      <c r="DH295" s="247"/>
      <c r="DI295" s="191"/>
      <c r="DJ295" s="187"/>
      <c r="DK295" s="152"/>
      <c r="DL295" s="186"/>
      <c r="DM295" s="49"/>
      <c r="DN295" s="186"/>
      <c r="DO295" s="152"/>
      <c r="DP295" s="186"/>
      <c r="DQ295" s="186"/>
      <c r="DR295" s="187"/>
      <c r="DS295" s="152"/>
      <c r="DT295" s="186"/>
      <c r="DU295" s="49"/>
      <c r="DV295" s="187"/>
      <c r="DW295" s="152"/>
      <c r="DX295" s="186"/>
      <c r="DY295" s="49"/>
      <c r="DZ295" s="187"/>
      <c r="EA295" s="152"/>
      <c r="EB295" s="186"/>
      <c r="EC295" s="49"/>
      <c r="ED295" s="186"/>
      <c r="EE295" s="152"/>
      <c r="EF295" s="186"/>
      <c r="EG295" s="186"/>
      <c r="EH295" s="187"/>
      <c r="EI295" s="152"/>
      <c r="EJ295" s="186"/>
      <c r="EK295" s="49"/>
      <c r="EL295" s="187"/>
      <c r="EM295" s="152"/>
      <c r="EN295" s="186"/>
      <c r="EO295" s="49"/>
      <c r="EP295" s="187"/>
      <c r="EQ295" s="152"/>
      <c r="ER295" s="186"/>
      <c r="ES295" s="49"/>
      <c r="ET295" s="187"/>
      <c r="EU295" s="152"/>
      <c r="EV295" s="186"/>
      <c r="EW295" s="49"/>
      <c r="EX295" s="186"/>
      <c r="EY295" s="152"/>
      <c r="EZ295" s="63"/>
      <c r="FA295" s="186"/>
      <c r="FB295" s="187"/>
      <c r="FC295" s="152"/>
      <c r="FD295" s="186"/>
      <c r="FE295" s="49"/>
      <c r="FF295" s="186"/>
      <c r="FG295" s="152"/>
      <c r="FH295" s="186"/>
      <c r="FI295" s="186"/>
      <c r="FJ295" s="187"/>
      <c r="FK295" s="152"/>
      <c r="FL295" s="186"/>
      <c r="FM295" s="49"/>
      <c r="FN295" s="186"/>
      <c r="FO295" s="152"/>
      <c r="FP295" s="186"/>
      <c r="FQ295" s="186"/>
      <c r="FR295" s="187"/>
      <c r="FS295" s="152"/>
      <c r="FT295" s="186"/>
      <c r="FU295" s="186"/>
      <c r="FV295" s="187"/>
      <c r="FW295" s="152"/>
      <c r="FX295" s="186"/>
      <c r="FY295" s="186"/>
      <c r="FZ295" s="187"/>
      <c r="GA295" s="186"/>
      <c r="GB295" s="186"/>
      <c r="GC295" s="186"/>
      <c r="GD295" s="187"/>
      <c r="GE295" s="152"/>
      <c r="GF295" s="186"/>
      <c r="GG295" s="49"/>
      <c r="GH295" s="186"/>
      <c r="GI295" s="152"/>
      <c r="GJ295" s="186"/>
      <c r="GK295" s="186"/>
      <c r="GL295" s="187"/>
      <c r="GM295" s="152"/>
      <c r="GN295" s="186"/>
      <c r="GO295" s="49"/>
      <c r="GP295" s="186"/>
      <c r="GQ295" s="152"/>
      <c r="GR295" s="186"/>
      <c r="GS295" s="49"/>
      <c r="GT295" s="186"/>
      <c r="GU295" s="152"/>
      <c r="GV295" s="186"/>
      <c r="GW295" s="49"/>
      <c r="GX295" s="186"/>
      <c r="GY295" s="152"/>
      <c r="GZ295" s="186"/>
      <c r="HA295" s="186"/>
      <c r="HB295" s="187"/>
      <c r="HC295" s="152"/>
      <c r="HD295" s="186"/>
      <c r="HE295" s="49"/>
      <c r="HF295" s="186"/>
      <c r="HG295" s="152"/>
      <c r="HH295" s="186"/>
      <c r="HI295" s="49"/>
      <c r="HJ295" s="187"/>
      <c r="HK295" s="152"/>
      <c r="HL295" s="186"/>
      <c r="HM295" s="49"/>
      <c r="HN295" s="186"/>
      <c r="HO295" s="152"/>
      <c r="HP295" s="186"/>
      <c r="HQ295" s="186"/>
      <c r="HR295" s="187"/>
      <c r="HS295" s="152"/>
      <c r="HT295" s="186"/>
      <c r="HU295" s="49"/>
      <c r="HV295" s="187"/>
      <c r="HW295" s="152"/>
      <c r="HX295" s="186"/>
      <c r="HY295" s="49"/>
      <c r="HZ295" s="186"/>
      <c r="IA295" s="152"/>
      <c r="IB295" s="186"/>
      <c r="IC295" s="186"/>
      <c r="ID295" s="187"/>
      <c r="IE295" s="152"/>
      <c r="IF295" s="186"/>
      <c r="IG295" s="49"/>
      <c r="IH295" s="187"/>
      <c r="II295" s="152"/>
      <c r="IJ295" s="186"/>
      <c r="IK295" s="49"/>
    </row>
    <row r="296" spans="2:245" x14ac:dyDescent="0.35">
      <c r="B296" s="187"/>
      <c r="C296" s="152"/>
      <c r="D296" s="186"/>
      <c r="E296" s="186"/>
      <c r="F296" s="187"/>
      <c r="G296" s="152"/>
      <c r="H296" s="186"/>
      <c r="I296" s="49"/>
      <c r="J296" s="186"/>
      <c r="K296" s="152"/>
      <c r="L296" s="186"/>
      <c r="M296" s="49"/>
      <c r="N296" s="187"/>
      <c r="O296" s="152"/>
      <c r="P296" s="186"/>
      <c r="Q296" s="49"/>
      <c r="R296" s="186"/>
      <c r="S296" s="152"/>
      <c r="T296" s="186"/>
      <c r="U296" s="186"/>
      <c r="V296" s="187"/>
      <c r="W296" s="152"/>
      <c r="X296" s="186"/>
      <c r="Y296" s="49"/>
      <c r="Z296" s="186"/>
      <c r="AA296" s="152"/>
      <c r="AB296" s="186"/>
      <c r="AC296" s="49"/>
      <c r="AD296" s="186"/>
      <c r="AE296" s="152"/>
      <c r="AF296" s="186"/>
      <c r="AG296" s="186"/>
      <c r="AH296" s="187"/>
      <c r="AI296" s="152"/>
      <c r="AJ296" s="186"/>
      <c r="AK296" s="49"/>
      <c r="AL296" s="186"/>
      <c r="AM296" s="152"/>
      <c r="AN296" s="186"/>
      <c r="AO296" s="49"/>
      <c r="AP296" s="186"/>
      <c r="AQ296" s="152"/>
      <c r="AR296" s="186"/>
      <c r="AS296" s="49"/>
      <c r="AT296" s="186"/>
      <c r="AU296" s="152"/>
      <c r="AV296" s="186"/>
      <c r="AW296" s="186"/>
      <c r="AX296" s="187"/>
      <c r="AY296" s="152"/>
      <c r="AZ296" s="186"/>
      <c r="BA296" s="49"/>
      <c r="BB296" s="187"/>
      <c r="BC296" s="152"/>
      <c r="BD296" s="186"/>
      <c r="BE296" s="49"/>
      <c r="BF296" s="187"/>
      <c r="BG296" s="152"/>
      <c r="BH296" s="186"/>
      <c r="BI296" s="49"/>
      <c r="BJ296" s="186"/>
      <c r="BK296" s="152"/>
      <c r="BL296" s="186"/>
      <c r="BM296" s="186"/>
      <c r="BN296" s="187"/>
      <c r="BO296" s="152"/>
      <c r="BP296" s="186"/>
      <c r="BQ296" s="49"/>
      <c r="BR296" s="186"/>
      <c r="BS296" s="152"/>
      <c r="BT296" s="186"/>
      <c r="BU296" s="49"/>
      <c r="BV296" s="186"/>
      <c r="BW296" s="152"/>
      <c r="BX296" s="186"/>
      <c r="BY296" s="186"/>
      <c r="BZ296" s="187"/>
      <c r="CA296" s="152"/>
      <c r="CB296" s="186"/>
      <c r="CC296" s="49"/>
      <c r="CD296" s="187"/>
      <c r="CE296" s="152"/>
      <c r="CF296" s="186"/>
      <c r="CG296" s="49"/>
      <c r="CH296" s="186"/>
      <c r="CI296" s="152"/>
      <c r="CJ296" s="186"/>
      <c r="CK296" s="186"/>
      <c r="CL296" s="187"/>
      <c r="CM296" s="152"/>
      <c r="CN296" s="186"/>
      <c r="CO296" s="49"/>
      <c r="CP296" s="186"/>
      <c r="CQ296" s="152"/>
      <c r="CR296" s="186"/>
      <c r="CS296" s="186"/>
      <c r="CT296" s="187"/>
      <c r="CU296" s="152"/>
      <c r="CV296" s="186"/>
      <c r="CW296" s="49"/>
      <c r="CX296" s="187"/>
      <c r="CY296" s="152"/>
      <c r="CZ296" s="186"/>
      <c r="DA296" s="49"/>
      <c r="DB296" s="186"/>
      <c r="DC296" s="152"/>
      <c r="DD296" s="186"/>
      <c r="DE296" s="186"/>
      <c r="DF296" s="190"/>
      <c r="DG296" s="194"/>
      <c r="DH296" s="247"/>
      <c r="DI296" s="191"/>
      <c r="DJ296" s="187"/>
      <c r="DK296" s="152"/>
      <c r="DL296" s="186"/>
      <c r="DM296" s="49"/>
      <c r="DN296" s="186"/>
      <c r="DO296" s="152"/>
      <c r="DP296" s="186"/>
      <c r="DQ296" s="186"/>
      <c r="DR296" s="187"/>
      <c r="DS296" s="152"/>
      <c r="DT296" s="186"/>
      <c r="DU296" s="49"/>
      <c r="DV296" s="187"/>
      <c r="DW296" s="152"/>
      <c r="DX296" s="186"/>
      <c r="DY296" s="49"/>
      <c r="DZ296" s="187"/>
      <c r="EA296" s="152"/>
      <c r="EB296" s="186"/>
      <c r="EC296" s="49"/>
      <c r="ED296" s="186"/>
      <c r="EE296" s="152"/>
      <c r="EF296" s="186"/>
      <c r="EG296" s="186"/>
      <c r="EH296" s="187"/>
      <c r="EI296" s="152"/>
      <c r="EJ296" s="186"/>
      <c r="EK296" s="49"/>
      <c r="EL296" s="187"/>
      <c r="EM296" s="152"/>
      <c r="EN296" s="186"/>
      <c r="EO296" s="49"/>
      <c r="EP296" s="187"/>
      <c r="EQ296" s="152"/>
      <c r="ER296" s="186"/>
      <c r="ES296" s="49"/>
      <c r="ET296" s="187"/>
      <c r="EU296" s="152"/>
      <c r="EV296" s="186"/>
      <c r="EW296" s="49"/>
      <c r="EX296" s="186"/>
      <c r="EY296" s="152"/>
      <c r="EZ296" s="63"/>
      <c r="FA296" s="186"/>
      <c r="FB296" s="187"/>
      <c r="FC296" s="152"/>
      <c r="FD296" s="186"/>
      <c r="FE296" s="49"/>
      <c r="FF296" s="186"/>
      <c r="FG296" s="152"/>
      <c r="FH296" s="186"/>
      <c r="FI296" s="186"/>
      <c r="FJ296" s="187"/>
      <c r="FK296" s="152"/>
      <c r="FL296" s="186"/>
      <c r="FM296" s="49"/>
      <c r="FN296" s="186"/>
      <c r="FO296" s="152"/>
      <c r="FP296" s="186"/>
      <c r="FQ296" s="186"/>
      <c r="FR296" s="187"/>
      <c r="FS296" s="152"/>
      <c r="FT296" s="186"/>
      <c r="FU296" s="186"/>
      <c r="FV296" s="187"/>
      <c r="FW296" s="152"/>
      <c r="FX296" s="186"/>
      <c r="FY296" s="186"/>
      <c r="FZ296" s="187"/>
      <c r="GA296" s="186"/>
      <c r="GB296" s="186"/>
      <c r="GC296" s="186"/>
      <c r="GD296" s="187"/>
      <c r="GE296" s="152"/>
      <c r="GF296" s="186"/>
      <c r="GG296" s="49"/>
      <c r="GH296" s="186"/>
      <c r="GI296" s="152"/>
      <c r="GJ296" s="186"/>
      <c r="GK296" s="186"/>
      <c r="GL296" s="187"/>
      <c r="GM296" s="152"/>
      <c r="GN296" s="186"/>
      <c r="GO296" s="49"/>
      <c r="GP296" s="186"/>
      <c r="GQ296" s="152"/>
      <c r="GR296" s="186"/>
      <c r="GS296" s="49"/>
      <c r="GT296" s="186"/>
      <c r="GU296" s="152"/>
      <c r="GV296" s="186"/>
      <c r="GW296" s="49"/>
      <c r="GX296" s="186"/>
      <c r="GY296" s="152"/>
      <c r="GZ296" s="186"/>
      <c r="HA296" s="186"/>
      <c r="HB296" s="187"/>
      <c r="HC296" s="152"/>
      <c r="HD296" s="186"/>
      <c r="HE296" s="49"/>
      <c r="HF296" s="186"/>
      <c r="HG296" s="152"/>
      <c r="HH296" s="186"/>
      <c r="HI296" s="49"/>
      <c r="HJ296" s="187"/>
      <c r="HK296" s="152"/>
      <c r="HL296" s="186"/>
      <c r="HM296" s="49"/>
      <c r="HN296" s="186"/>
      <c r="HO296" s="152"/>
      <c r="HP296" s="186"/>
      <c r="HQ296" s="186"/>
      <c r="HR296" s="187"/>
      <c r="HS296" s="152"/>
      <c r="HT296" s="186"/>
      <c r="HU296" s="49"/>
      <c r="HV296" s="187"/>
      <c r="HW296" s="152"/>
      <c r="HX296" s="186"/>
      <c r="HY296" s="49"/>
      <c r="HZ296" s="186"/>
      <c r="IA296" s="152"/>
      <c r="IB296" s="186"/>
      <c r="IC296" s="186"/>
      <c r="ID296" s="187"/>
      <c r="IE296" s="152"/>
      <c r="IF296" s="186"/>
      <c r="IG296" s="49"/>
      <c r="IH296" s="187"/>
      <c r="II296" s="152"/>
      <c r="IJ296" s="186"/>
      <c r="IK296" s="49"/>
    </row>
    <row r="297" spans="2:245" x14ac:dyDescent="0.35">
      <c r="B297" s="187"/>
      <c r="C297" s="152"/>
      <c r="D297" s="186"/>
      <c r="E297" s="186"/>
      <c r="F297" s="187"/>
      <c r="G297" s="152"/>
      <c r="H297" s="186"/>
      <c r="I297" s="49"/>
      <c r="J297" s="186"/>
      <c r="K297" s="152"/>
      <c r="L297" s="186"/>
      <c r="M297" s="49"/>
      <c r="N297" s="187"/>
      <c r="O297" s="152"/>
      <c r="P297" s="186"/>
      <c r="Q297" s="49"/>
      <c r="R297" s="186"/>
      <c r="S297" s="152"/>
      <c r="T297" s="186"/>
      <c r="U297" s="186"/>
      <c r="V297" s="187"/>
      <c r="W297" s="152"/>
      <c r="X297" s="186"/>
      <c r="Y297" s="49"/>
      <c r="Z297" s="186"/>
      <c r="AA297" s="152"/>
      <c r="AB297" s="186"/>
      <c r="AC297" s="49"/>
      <c r="AD297" s="186"/>
      <c r="AE297" s="152"/>
      <c r="AF297" s="186"/>
      <c r="AG297" s="186"/>
      <c r="AH297" s="187"/>
      <c r="AI297" s="152"/>
      <c r="AJ297" s="186"/>
      <c r="AK297" s="49"/>
      <c r="AL297" s="186"/>
      <c r="AM297" s="152"/>
      <c r="AN297" s="186"/>
      <c r="AO297" s="49"/>
      <c r="AP297" s="186"/>
      <c r="AQ297" s="152"/>
      <c r="AR297" s="186"/>
      <c r="AS297" s="49"/>
      <c r="AT297" s="186"/>
      <c r="AU297" s="152"/>
      <c r="AV297" s="186"/>
      <c r="AW297" s="186"/>
      <c r="AX297" s="187"/>
      <c r="AY297" s="152"/>
      <c r="AZ297" s="186"/>
      <c r="BA297" s="49"/>
      <c r="BB297" s="187"/>
      <c r="BC297" s="152"/>
      <c r="BD297" s="186"/>
      <c r="BE297" s="49"/>
      <c r="BF297" s="187"/>
      <c r="BG297" s="152"/>
      <c r="BH297" s="186"/>
      <c r="BI297" s="49"/>
      <c r="BJ297" s="186"/>
      <c r="BK297" s="152"/>
      <c r="BL297" s="186"/>
      <c r="BM297" s="186"/>
      <c r="BN297" s="187"/>
      <c r="BO297" s="152"/>
      <c r="BP297" s="186"/>
      <c r="BQ297" s="49"/>
      <c r="BR297" s="186"/>
      <c r="BS297" s="152"/>
      <c r="BT297" s="186"/>
      <c r="BU297" s="49"/>
      <c r="BV297" s="186"/>
      <c r="BW297" s="152"/>
      <c r="BX297" s="186"/>
      <c r="BY297" s="186"/>
      <c r="BZ297" s="187"/>
      <c r="CA297" s="152"/>
      <c r="CB297" s="186"/>
      <c r="CC297" s="49"/>
      <c r="CD297" s="187"/>
      <c r="CE297" s="152"/>
      <c r="CF297" s="186"/>
      <c r="CG297" s="49"/>
      <c r="CH297" s="186"/>
      <c r="CI297" s="152"/>
      <c r="CJ297" s="186"/>
      <c r="CK297" s="186"/>
      <c r="CL297" s="187"/>
      <c r="CM297" s="152"/>
      <c r="CN297" s="186"/>
      <c r="CO297" s="49"/>
      <c r="CP297" s="186"/>
      <c r="CQ297" s="152"/>
      <c r="CR297" s="186"/>
      <c r="CS297" s="186"/>
      <c r="CT297" s="187"/>
      <c r="CU297" s="152"/>
      <c r="CV297" s="186"/>
      <c r="CW297" s="49"/>
      <c r="CX297" s="187"/>
      <c r="CY297" s="152"/>
      <c r="CZ297" s="186"/>
      <c r="DA297" s="49"/>
      <c r="DB297" s="186"/>
      <c r="DC297" s="152"/>
      <c r="DD297" s="186"/>
      <c r="DE297" s="186"/>
      <c r="DF297" s="190"/>
      <c r="DG297" s="194"/>
      <c r="DH297" s="247"/>
      <c r="DI297" s="191"/>
      <c r="DJ297" s="187"/>
      <c r="DK297" s="152"/>
      <c r="DL297" s="186"/>
      <c r="DM297" s="49"/>
      <c r="DN297" s="186"/>
      <c r="DO297" s="152"/>
      <c r="DP297" s="186"/>
      <c r="DQ297" s="186"/>
      <c r="DR297" s="187"/>
      <c r="DS297" s="152"/>
      <c r="DT297" s="186"/>
      <c r="DU297" s="49"/>
      <c r="DV297" s="187"/>
      <c r="DW297" s="152"/>
      <c r="DX297" s="186"/>
      <c r="DY297" s="49"/>
      <c r="DZ297" s="187"/>
      <c r="EA297" s="152"/>
      <c r="EB297" s="186"/>
      <c r="EC297" s="49"/>
      <c r="ED297" s="186"/>
      <c r="EE297" s="152"/>
      <c r="EF297" s="186"/>
      <c r="EG297" s="186"/>
      <c r="EH297" s="187"/>
      <c r="EI297" s="152"/>
      <c r="EJ297" s="186"/>
      <c r="EK297" s="49"/>
      <c r="EL297" s="187"/>
      <c r="EM297" s="152"/>
      <c r="EN297" s="186"/>
      <c r="EO297" s="49"/>
      <c r="EP297" s="187"/>
      <c r="EQ297" s="152"/>
      <c r="ER297" s="186"/>
      <c r="ES297" s="49"/>
      <c r="ET297" s="187"/>
      <c r="EU297" s="152"/>
      <c r="EV297" s="186"/>
      <c r="EW297" s="49"/>
      <c r="EX297" s="186"/>
      <c r="EY297" s="152"/>
      <c r="EZ297" s="63"/>
      <c r="FA297" s="186"/>
      <c r="FB297" s="187"/>
      <c r="FC297" s="152"/>
      <c r="FD297" s="186"/>
      <c r="FE297" s="49"/>
      <c r="FF297" s="186"/>
      <c r="FG297" s="152"/>
      <c r="FH297" s="186"/>
      <c r="FI297" s="186"/>
      <c r="FJ297" s="187"/>
      <c r="FK297" s="152"/>
      <c r="FL297" s="186"/>
      <c r="FM297" s="49"/>
      <c r="FN297" s="186"/>
      <c r="FO297" s="152"/>
      <c r="FP297" s="186"/>
      <c r="FQ297" s="186"/>
      <c r="FR297" s="187"/>
      <c r="FS297" s="152"/>
      <c r="FT297" s="186"/>
      <c r="FU297" s="186"/>
      <c r="FV297" s="187"/>
      <c r="FW297" s="152"/>
      <c r="FX297" s="186"/>
      <c r="FY297" s="186"/>
      <c r="FZ297" s="187"/>
      <c r="GA297" s="186"/>
      <c r="GB297" s="186"/>
      <c r="GC297" s="186"/>
      <c r="GD297" s="187"/>
      <c r="GE297" s="152"/>
      <c r="GF297" s="186"/>
      <c r="GG297" s="49"/>
      <c r="GH297" s="186"/>
      <c r="GI297" s="152"/>
      <c r="GJ297" s="186"/>
      <c r="GK297" s="186"/>
      <c r="GL297" s="187"/>
      <c r="GM297" s="152"/>
      <c r="GN297" s="186"/>
      <c r="GO297" s="49"/>
      <c r="GP297" s="186"/>
      <c r="GQ297" s="152"/>
      <c r="GR297" s="186"/>
      <c r="GS297" s="49"/>
      <c r="GT297" s="186"/>
      <c r="GU297" s="152"/>
      <c r="GV297" s="186"/>
      <c r="GW297" s="49"/>
      <c r="GX297" s="186"/>
      <c r="GY297" s="152"/>
      <c r="GZ297" s="186"/>
      <c r="HA297" s="186"/>
      <c r="HB297" s="187"/>
      <c r="HC297" s="152"/>
      <c r="HD297" s="186"/>
      <c r="HE297" s="49"/>
      <c r="HF297" s="186"/>
      <c r="HG297" s="152"/>
      <c r="HH297" s="186"/>
      <c r="HI297" s="49"/>
      <c r="HJ297" s="187"/>
      <c r="HK297" s="152"/>
      <c r="HL297" s="186"/>
      <c r="HM297" s="49"/>
      <c r="HN297" s="186"/>
      <c r="HO297" s="152"/>
      <c r="HP297" s="186"/>
      <c r="HQ297" s="186"/>
      <c r="HR297" s="187"/>
      <c r="HS297" s="152"/>
      <c r="HT297" s="186"/>
      <c r="HU297" s="49"/>
      <c r="HV297" s="187"/>
      <c r="HW297" s="152"/>
      <c r="HX297" s="186"/>
      <c r="HY297" s="49"/>
      <c r="HZ297" s="186"/>
      <c r="IA297" s="152"/>
      <c r="IB297" s="186"/>
      <c r="IC297" s="186"/>
      <c r="ID297" s="187"/>
      <c r="IE297" s="152"/>
      <c r="IF297" s="186"/>
      <c r="IG297" s="49"/>
      <c r="IH297" s="187"/>
      <c r="II297" s="152"/>
      <c r="IJ297" s="186"/>
      <c r="IK297" s="49"/>
    </row>
    <row r="298" spans="2:245" x14ac:dyDescent="0.35">
      <c r="B298" s="187"/>
      <c r="C298" s="152"/>
      <c r="D298" s="186"/>
      <c r="E298" s="186"/>
      <c r="F298" s="187"/>
      <c r="G298" s="152"/>
      <c r="H298" s="186"/>
      <c r="I298" s="49"/>
      <c r="J298" s="186"/>
      <c r="K298" s="152"/>
      <c r="L298" s="186"/>
      <c r="M298" s="49"/>
      <c r="N298" s="187"/>
      <c r="O298" s="152"/>
      <c r="P298" s="186"/>
      <c r="Q298" s="49"/>
      <c r="R298" s="186"/>
      <c r="S298" s="152"/>
      <c r="T298" s="186"/>
      <c r="U298" s="186"/>
      <c r="V298" s="187"/>
      <c r="W298" s="152"/>
      <c r="X298" s="186"/>
      <c r="Y298" s="49"/>
      <c r="Z298" s="186"/>
      <c r="AA298" s="152"/>
      <c r="AB298" s="186"/>
      <c r="AC298" s="49"/>
      <c r="AD298" s="186"/>
      <c r="AE298" s="152"/>
      <c r="AF298" s="186"/>
      <c r="AG298" s="186"/>
      <c r="AH298" s="187"/>
      <c r="AI298" s="152"/>
      <c r="AJ298" s="186"/>
      <c r="AK298" s="49"/>
      <c r="AL298" s="186"/>
      <c r="AM298" s="152"/>
      <c r="AN298" s="186"/>
      <c r="AO298" s="49"/>
      <c r="AP298" s="186"/>
      <c r="AQ298" s="152"/>
      <c r="AR298" s="186"/>
      <c r="AS298" s="49"/>
      <c r="AT298" s="186"/>
      <c r="AU298" s="152"/>
      <c r="AV298" s="186"/>
      <c r="AW298" s="186"/>
      <c r="AX298" s="187"/>
      <c r="AY298" s="152"/>
      <c r="AZ298" s="186"/>
      <c r="BA298" s="49"/>
      <c r="BB298" s="187"/>
      <c r="BC298" s="152"/>
      <c r="BD298" s="186"/>
      <c r="BE298" s="49"/>
      <c r="BF298" s="187"/>
      <c r="BG298" s="152"/>
      <c r="BH298" s="186"/>
      <c r="BI298" s="49"/>
      <c r="BJ298" s="186"/>
      <c r="BK298" s="152"/>
      <c r="BL298" s="186"/>
      <c r="BM298" s="186"/>
      <c r="BN298" s="187"/>
      <c r="BO298" s="152"/>
      <c r="BP298" s="186"/>
      <c r="BQ298" s="49"/>
      <c r="BR298" s="186"/>
      <c r="BS298" s="152"/>
      <c r="BT298" s="186"/>
      <c r="BU298" s="49"/>
      <c r="BV298" s="186"/>
      <c r="BW298" s="152"/>
      <c r="BX298" s="186"/>
      <c r="BY298" s="186"/>
      <c r="BZ298" s="187"/>
      <c r="CA298" s="152"/>
      <c r="CB298" s="186"/>
      <c r="CC298" s="49"/>
      <c r="CD298" s="187"/>
      <c r="CE298" s="152"/>
      <c r="CF298" s="186"/>
      <c r="CG298" s="49"/>
      <c r="CH298" s="186"/>
      <c r="CI298" s="152"/>
      <c r="CJ298" s="186"/>
      <c r="CK298" s="186"/>
      <c r="CL298" s="187"/>
      <c r="CM298" s="152"/>
      <c r="CN298" s="186"/>
      <c r="CO298" s="49"/>
      <c r="CP298" s="186"/>
      <c r="CQ298" s="152"/>
      <c r="CR298" s="186"/>
      <c r="CS298" s="186"/>
      <c r="CT298" s="187"/>
      <c r="CU298" s="152"/>
      <c r="CV298" s="186"/>
      <c r="CW298" s="49"/>
      <c r="CX298" s="187"/>
      <c r="CY298" s="152"/>
      <c r="CZ298" s="186"/>
      <c r="DA298" s="49"/>
      <c r="DB298" s="186"/>
      <c r="DC298" s="152"/>
      <c r="DD298" s="186"/>
      <c r="DE298" s="186"/>
      <c r="DF298" s="190"/>
      <c r="DG298" s="194"/>
      <c r="DH298" s="247"/>
      <c r="DI298" s="191"/>
      <c r="DJ298" s="187"/>
      <c r="DK298" s="152"/>
      <c r="DL298" s="186"/>
      <c r="DM298" s="49"/>
      <c r="DN298" s="186"/>
      <c r="DO298" s="152"/>
      <c r="DP298" s="186"/>
      <c r="DQ298" s="186"/>
      <c r="DR298" s="187"/>
      <c r="DS298" s="152"/>
      <c r="DT298" s="186"/>
      <c r="DU298" s="49"/>
      <c r="DV298" s="187"/>
      <c r="DW298" s="152"/>
      <c r="DX298" s="186"/>
      <c r="DY298" s="49"/>
      <c r="DZ298" s="187"/>
      <c r="EA298" s="152"/>
      <c r="EB298" s="186"/>
      <c r="EC298" s="49"/>
      <c r="ED298" s="186"/>
      <c r="EE298" s="152"/>
      <c r="EF298" s="186"/>
      <c r="EG298" s="186"/>
      <c r="EH298" s="187"/>
      <c r="EI298" s="152"/>
      <c r="EJ298" s="186"/>
      <c r="EK298" s="49"/>
      <c r="EL298" s="187"/>
      <c r="EM298" s="152"/>
      <c r="EN298" s="186"/>
      <c r="EO298" s="49"/>
      <c r="EP298" s="187"/>
      <c r="EQ298" s="152"/>
      <c r="ER298" s="186"/>
      <c r="ES298" s="49"/>
      <c r="ET298" s="187"/>
      <c r="EU298" s="152"/>
      <c r="EV298" s="186"/>
      <c r="EW298" s="49"/>
      <c r="EX298" s="186"/>
      <c r="EY298" s="152"/>
      <c r="EZ298" s="63"/>
      <c r="FA298" s="186"/>
      <c r="FB298" s="187"/>
      <c r="FC298" s="152"/>
      <c r="FD298" s="186"/>
      <c r="FE298" s="49"/>
      <c r="FF298" s="186"/>
      <c r="FG298" s="152"/>
      <c r="FH298" s="186"/>
      <c r="FI298" s="186"/>
      <c r="FJ298" s="187"/>
      <c r="FK298" s="152"/>
      <c r="FL298" s="186"/>
      <c r="FM298" s="49"/>
      <c r="FN298" s="186"/>
      <c r="FO298" s="152"/>
      <c r="FP298" s="186"/>
      <c r="FQ298" s="186"/>
      <c r="FR298" s="187"/>
      <c r="FS298" s="152"/>
      <c r="FT298" s="186"/>
      <c r="FU298" s="186"/>
      <c r="FV298" s="187"/>
      <c r="FW298" s="152"/>
      <c r="FX298" s="186"/>
      <c r="FY298" s="186"/>
      <c r="FZ298" s="187"/>
      <c r="GA298" s="186"/>
      <c r="GB298" s="186"/>
      <c r="GC298" s="186"/>
      <c r="GD298" s="187"/>
      <c r="GE298" s="152"/>
      <c r="GF298" s="186"/>
      <c r="GG298" s="49"/>
      <c r="GH298" s="186"/>
      <c r="GI298" s="152"/>
      <c r="GJ298" s="186"/>
      <c r="GK298" s="186"/>
      <c r="GL298" s="187"/>
      <c r="GM298" s="152"/>
      <c r="GN298" s="186"/>
      <c r="GO298" s="49"/>
      <c r="GP298" s="186"/>
      <c r="GQ298" s="152"/>
      <c r="GR298" s="186"/>
      <c r="GS298" s="49"/>
      <c r="GT298" s="186"/>
      <c r="GU298" s="152"/>
      <c r="GV298" s="186"/>
      <c r="GW298" s="49"/>
      <c r="GX298" s="186"/>
      <c r="GY298" s="152"/>
      <c r="GZ298" s="186"/>
      <c r="HA298" s="186"/>
      <c r="HB298" s="187"/>
      <c r="HC298" s="152"/>
      <c r="HD298" s="186"/>
      <c r="HE298" s="49"/>
      <c r="HF298" s="186"/>
      <c r="HG298" s="152"/>
      <c r="HH298" s="186"/>
      <c r="HI298" s="49"/>
      <c r="HJ298" s="187"/>
      <c r="HK298" s="152"/>
      <c r="HL298" s="186"/>
      <c r="HM298" s="49"/>
      <c r="HN298" s="186"/>
      <c r="HO298" s="152"/>
      <c r="HP298" s="186"/>
      <c r="HQ298" s="186"/>
      <c r="HR298" s="187"/>
      <c r="HS298" s="152"/>
      <c r="HT298" s="186"/>
      <c r="HU298" s="49"/>
      <c r="HV298" s="187"/>
      <c r="HW298" s="152"/>
      <c r="HX298" s="186"/>
      <c r="HY298" s="49"/>
      <c r="HZ298" s="186"/>
      <c r="IA298" s="152"/>
      <c r="IB298" s="186"/>
      <c r="IC298" s="186"/>
      <c r="ID298" s="187"/>
      <c r="IE298" s="152"/>
      <c r="IF298" s="186"/>
      <c r="IG298" s="49"/>
      <c r="IH298" s="187"/>
      <c r="II298" s="152"/>
      <c r="IJ298" s="186"/>
      <c r="IK298" s="49"/>
    </row>
    <row r="299" spans="2:245" x14ac:dyDescent="0.35">
      <c r="B299" s="187"/>
      <c r="C299" s="152"/>
      <c r="D299" s="186"/>
      <c r="E299" s="186"/>
      <c r="F299" s="187"/>
      <c r="G299" s="152"/>
      <c r="H299" s="186"/>
      <c r="I299" s="49"/>
      <c r="J299" s="186"/>
      <c r="K299" s="152"/>
      <c r="L299" s="186"/>
      <c r="M299" s="49"/>
      <c r="N299" s="187"/>
      <c r="O299" s="152"/>
      <c r="P299" s="186"/>
      <c r="Q299" s="49"/>
      <c r="R299" s="186"/>
      <c r="S299" s="152"/>
      <c r="T299" s="186"/>
      <c r="U299" s="186"/>
      <c r="V299" s="187"/>
      <c r="W299" s="152"/>
      <c r="X299" s="186"/>
      <c r="Y299" s="49"/>
      <c r="Z299" s="186"/>
      <c r="AA299" s="152"/>
      <c r="AB299" s="186"/>
      <c r="AC299" s="49"/>
      <c r="AD299" s="186"/>
      <c r="AE299" s="152"/>
      <c r="AF299" s="186"/>
      <c r="AG299" s="186"/>
      <c r="AH299" s="187"/>
      <c r="AI299" s="152"/>
      <c r="AJ299" s="186"/>
      <c r="AK299" s="49"/>
      <c r="AL299" s="186"/>
      <c r="AM299" s="152"/>
      <c r="AN299" s="186"/>
      <c r="AO299" s="49"/>
      <c r="AP299" s="186"/>
      <c r="AQ299" s="152"/>
      <c r="AR299" s="186"/>
      <c r="AS299" s="49"/>
      <c r="AT299" s="186"/>
      <c r="AU299" s="152"/>
      <c r="AV299" s="186"/>
      <c r="AW299" s="186"/>
      <c r="AX299" s="187"/>
      <c r="AY299" s="152"/>
      <c r="AZ299" s="186"/>
      <c r="BA299" s="49"/>
      <c r="BB299" s="187"/>
      <c r="BC299" s="152"/>
      <c r="BD299" s="186"/>
      <c r="BE299" s="49"/>
      <c r="BF299" s="187"/>
      <c r="BG299" s="152"/>
      <c r="BH299" s="186"/>
      <c r="BI299" s="49"/>
      <c r="BJ299" s="186"/>
      <c r="BK299" s="152"/>
      <c r="BL299" s="186"/>
      <c r="BM299" s="186"/>
      <c r="BN299" s="187"/>
      <c r="BO299" s="152"/>
      <c r="BP299" s="186"/>
      <c r="BQ299" s="49"/>
      <c r="BR299" s="186"/>
      <c r="BS299" s="152"/>
      <c r="BT299" s="186"/>
      <c r="BU299" s="49"/>
      <c r="BV299" s="186"/>
      <c r="BW299" s="152"/>
      <c r="BX299" s="186"/>
      <c r="BY299" s="186"/>
      <c r="BZ299" s="187"/>
      <c r="CA299" s="152"/>
      <c r="CB299" s="186"/>
      <c r="CC299" s="49"/>
      <c r="CD299" s="187"/>
      <c r="CE299" s="152"/>
      <c r="CF299" s="186"/>
      <c r="CG299" s="49"/>
      <c r="CH299" s="186"/>
      <c r="CI299" s="152"/>
      <c r="CJ299" s="186"/>
      <c r="CK299" s="186"/>
      <c r="CL299" s="187"/>
      <c r="CM299" s="152"/>
      <c r="CN299" s="186"/>
      <c r="CO299" s="49"/>
      <c r="CP299" s="186"/>
      <c r="CQ299" s="152"/>
      <c r="CR299" s="186"/>
      <c r="CS299" s="186"/>
      <c r="CT299" s="187"/>
      <c r="CU299" s="152"/>
      <c r="CV299" s="186"/>
      <c r="CW299" s="49"/>
      <c r="CX299" s="187"/>
      <c r="CY299" s="152"/>
      <c r="CZ299" s="186"/>
      <c r="DA299" s="49"/>
      <c r="DB299" s="186"/>
      <c r="DC299" s="152"/>
      <c r="DD299" s="186"/>
      <c r="DE299" s="186"/>
      <c r="DF299" s="190"/>
      <c r="DG299" s="194"/>
      <c r="DH299" s="247"/>
      <c r="DI299" s="191"/>
      <c r="DJ299" s="187"/>
      <c r="DK299" s="152"/>
      <c r="DL299" s="186"/>
      <c r="DM299" s="49"/>
      <c r="DN299" s="186"/>
      <c r="DO299" s="152"/>
      <c r="DP299" s="186"/>
      <c r="DQ299" s="186"/>
      <c r="DR299" s="187"/>
      <c r="DS299" s="152"/>
      <c r="DT299" s="186"/>
      <c r="DU299" s="49"/>
      <c r="DV299" s="187"/>
      <c r="DW299" s="152"/>
      <c r="DX299" s="186"/>
      <c r="DY299" s="49"/>
      <c r="DZ299" s="187"/>
      <c r="EA299" s="152"/>
      <c r="EB299" s="186"/>
      <c r="EC299" s="49"/>
      <c r="ED299" s="186"/>
      <c r="EE299" s="152"/>
      <c r="EF299" s="186"/>
      <c r="EG299" s="186"/>
      <c r="EH299" s="187"/>
      <c r="EI299" s="152"/>
      <c r="EJ299" s="186"/>
      <c r="EK299" s="49"/>
      <c r="EL299" s="187"/>
      <c r="EM299" s="152"/>
      <c r="EN299" s="186"/>
      <c r="EO299" s="49"/>
      <c r="EP299" s="187"/>
      <c r="EQ299" s="152"/>
      <c r="ER299" s="186"/>
      <c r="ES299" s="49"/>
      <c r="ET299" s="187"/>
      <c r="EU299" s="152"/>
      <c r="EV299" s="186"/>
      <c r="EW299" s="49"/>
      <c r="EX299" s="186"/>
      <c r="EY299" s="152"/>
      <c r="EZ299" s="63"/>
      <c r="FA299" s="186"/>
      <c r="FB299" s="187"/>
      <c r="FC299" s="152"/>
      <c r="FD299" s="186"/>
      <c r="FE299" s="49"/>
      <c r="FF299" s="186"/>
      <c r="FG299" s="152"/>
      <c r="FH299" s="186"/>
      <c r="FI299" s="186"/>
      <c r="FJ299" s="187"/>
      <c r="FK299" s="152"/>
      <c r="FL299" s="186"/>
      <c r="FM299" s="49"/>
      <c r="FN299" s="186"/>
      <c r="FO299" s="152"/>
      <c r="FP299" s="186"/>
      <c r="FQ299" s="186"/>
      <c r="FR299" s="187"/>
      <c r="FS299" s="152"/>
      <c r="FT299" s="186"/>
      <c r="FU299" s="186"/>
      <c r="FV299" s="187"/>
      <c r="FW299" s="152"/>
      <c r="FX299" s="186"/>
      <c r="FY299" s="186"/>
      <c r="FZ299" s="187"/>
      <c r="GA299" s="186"/>
      <c r="GB299" s="186"/>
      <c r="GC299" s="186"/>
      <c r="GD299" s="187"/>
      <c r="GE299" s="152"/>
      <c r="GF299" s="186"/>
      <c r="GG299" s="49"/>
      <c r="GH299" s="186"/>
      <c r="GI299" s="152"/>
      <c r="GJ299" s="186"/>
      <c r="GK299" s="186"/>
      <c r="GL299" s="187"/>
      <c r="GM299" s="152"/>
      <c r="GN299" s="186"/>
      <c r="GO299" s="49"/>
      <c r="GP299" s="186"/>
      <c r="GQ299" s="152"/>
      <c r="GR299" s="186"/>
      <c r="GS299" s="49"/>
      <c r="GT299" s="186"/>
      <c r="GU299" s="152"/>
      <c r="GV299" s="186"/>
      <c r="GW299" s="49"/>
      <c r="GX299" s="186"/>
      <c r="GY299" s="152"/>
      <c r="GZ299" s="186"/>
      <c r="HA299" s="186"/>
      <c r="HB299" s="187"/>
      <c r="HC299" s="152"/>
      <c r="HD299" s="186"/>
      <c r="HE299" s="49"/>
      <c r="HF299" s="186"/>
      <c r="HG299" s="152"/>
      <c r="HH299" s="186"/>
      <c r="HI299" s="49"/>
      <c r="HJ299" s="187"/>
      <c r="HK299" s="152"/>
      <c r="HL299" s="186"/>
      <c r="HM299" s="49"/>
      <c r="HN299" s="186"/>
      <c r="HO299" s="152"/>
      <c r="HP299" s="186"/>
      <c r="HQ299" s="186"/>
      <c r="HR299" s="187"/>
      <c r="HS299" s="152"/>
      <c r="HT299" s="186"/>
      <c r="HU299" s="49"/>
      <c r="HV299" s="187"/>
      <c r="HW299" s="152"/>
      <c r="HX299" s="186"/>
      <c r="HY299" s="49"/>
      <c r="HZ299" s="186"/>
      <c r="IA299" s="152"/>
      <c r="IB299" s="186"/>
      <c r="IC299" s="186"/>
      <c r="ID299" s="187"/>
      <c r="IE299" s="152"/>
      <c r="IF299" s="186"/>
      <c r="IG299" s="49"/>
      <c r="IH299" s="187"/>
      <c r="II299" s="152"/>
      <c r="IJ299" s="186"/>
      <c r="IK299" s="49"/>
    </row>
    <row r="300" spans="2:245" x14ac:dyDescent="0.35">
      <c r="B300" s="187"/>
      <c r="C300" s="152"/>
      <c r="D300" s="186"/>
      <c r="E300" s="186"/>
      <c r="F300" s="187"/>
      <c r="G300" s="152"/>
      <c r="H300" s="186"/>
      <c r="I300" s="49"/>
      <c r="J300" s="186"/>
      <c r="K300" s="152"/>
      <c r="L300" s="186"/>
      <c r="M300" s="49"/>
      <c r="N300" s="187"/>
      <c r="O300" s="152"/>
      <c r="P300" s="186"/>
      <c r="Q300" s="49"/>
      <c r="R300" s="186"/>
      <c r="S300" s="152"/>
      <c r="T300" s="186"/>
      <c r="U300" s="186"/>
      <c r="V300" s="187"/>
      <c r="W300" s="152"/>
      <c r="X300" s="186"/>
      <c r="Y300" s="49"/>
      <c r="Z300" s="186"/>
      <c r="AA300" s="152"/>
      <c r="AB300" s="186"/>
      <c r="AC300" s="49"/>
      <c r="AD300" s="186"/>
      <c r="AE300" s="152"/>
      <c r="AF300" s="186"/>
      <c r="AG300" s="186"/>
      <c r="AH300" s="187"/>
      <c r="AI300" s="152"/>
      <c r="AJ300" s="186"/>
      <c r="AK300" s="49"/>
      <c r="AL300" s="186"/>
      <c r="AM300" s="152"/>
      <c r="AN300" s="186"/>
      <c r="AO300" s="49"/>
      <c r="AP300" s="186"/>
      <c r="AQ300" s="152"/>
      <c r="AR300" s="186"/>
      <c r="AS300" s="49"/>
      <c r="AT300" s="186"/>
      <c r="AU300" s="152"/>
      <c r="AV300" s="186"/>
      <c r="AW300" s="186"/>
      <c r="AX300" s="187"/>
      <c r="AY300" s="152"/>
      <c r="AZ300" s="186"/>
      <c r="BA300" s="49"/>
      <c r="BB300" s="187"/>
      <c r="BC300" s="152"/>
      <c r="BD300" s="186"/>
      <c r="BE300" s="49"/>
      <c r="BF300" s="187"/>
      <c r="BG300" s="152"/>
      <c r="BH300" s="186"/>
      <c r="BI300" s="49"/>
      <c r="BJ300" s="186"/>
      <c r="BK300" s="152"/>
      <c r="BL300" s="186"/>
      <c r="BM300" s="186"/>
      <c r="BN300" s="187"/>
      <c r="BO300" s="152"/>
      <c r="BP300" s="186"/>
      <c r="BQ300" s="49"/>
      <c r="BR300" s="186"/>
      <c r="BS300" s="152"/>
      <c r="BT300" s="186"/>
      <c r="BU300" s="49"/>
      <c r="BV300" s="186"/>
      <c r="BW300" s="152"/>
      <c r="BX300" s="186"/>
      <c r="BY300" s="186"/>
      <c r="BZ300" s="187"/>
      <c r="CA300" s="152"/>
      <c r="CB300" s="186"/>
      <c r="CC300" s="49"/>
      <c r="CD300" s="187"/>
      <c r="CE300" s="152"/>
      <c r="CF300" s="186"/>
      <c r="CG300" s="49"/>
      <c r="CH300" s="186"/>
      <c r="CI300" s="152"/>
      <c r="CJ300" s="186"/>
      <c r="CK300" s="186"/>
      <c r="CL300" s="187"/>
      <c r="CM300" s="152"/>
      <c r="CN300" s="186"/>
      <c r="CO300" s="49"/>
      <c r="CP300" s="186"/>
      <c r="CQ300" s="152"/>
      <c r="CR300" s="186"/>
      <c r="CS300" s="186"/>
      <c r="CT300" s="187"/>
      <c r="CU300" s="152"/>
      <c r="CV300" s="186"/>
      <c r="CW300" s="49"/>
      <c r="CX300" s="187"/>
      <c r="CY300" s="152"/>
      <c r="CZ300" s="186"/>
      <c r="DA300" s="49"/>
      <c r="DB300" s="186"/>
      <c r="DC300" s="152"/>
      <c r="DD300" s="186"/>
      <c r="DE300" s="186"/>
      <c r="DF300" s="190"/>
      <c r="DG300" s="194"/>
      <c r="DH300" s="247"/>
      <c r="DI300" s="191"/>
      <c r="DJ300" s="187"/>
      <c r="DK300" s="152"/>
      <c r="DL300" s="186"/>
      <c r="DM300" s="49"/>
      <c r="DN300" s="186"/>
      <c r="DO300" s="152"/>
      <c r="DP300" s="186"/>
      <c r="DQ300" s="186"/>
      <c r="DR300" s="187"/>
      <c r="DS300" s="152"/>
      <c r="DT300" s="186"/>
      <c r="DU300" s="49"/>
      <c r="DV300" s="187"/>
      <c r="DW300" s="152"/>
      <c r="DX300" s="186"/>
      <c r="DY300" s="49"/>
      <c r="DZ300" s="187"/>
      <c r="EA300" s="152"/>
      <c r="EB300" s="186"/>
      <c r="EC300" s="49"/>
      <c r="ED300" s="186"/>
      <c r="EE300" s="152"/>
      <c r="EF300" s="186"/>
      <c r="EG300" s="186"/>
      <c r="EH300" s="187"/>
      <c r="EI300" s="152"/>
      <c r="EJ300" s="186"/>
      <c r="EK300" s="49"/>
      <c r="EL300" s="187"/>
      <c r="EM300" s="152"/>
      <c r="EN300" s="186"/>
      <c r="EO300" s="49"/>
      <c r="EP300" s="187"/>
      <c r="EQ300" s="152"/>
      <c r="ER300" s="186"/>
      <c r="ES300" s="49"/>
      <c r="ET300" s="187"/>
      <c r="EU300" s="152"/>
      <c r="EV300" s="186"/>
      <c r="EW300" s="49"/>
      <c r="EX300" s="186"/>
      <c r="EY300" s="152"/>
      <c r="EZ300" s="63"/>
      <c r="FA300" s="186"/>
      <c r="FB300" s="187"/>
      <c r="FC300" s="152"/>
      <c r="FD300" s="186"/>
      <c r="FE300" s="49"/>
      <c r="FF300" s="186"/>
      <c r="FG300" s="152"/>
      <c r="FH300" s="186"/>
      <c r="FI300" s="186"/>
      <c r="FJ300" s="187"/>
      <c r="FK300" s="152"/>
      <c r="FL300" s="186"/>
      <c r="FM300" s="49"/>
      <c r="FN300" s="186"/>
      <c r="FO300" s="152"/>
      <c r="FP300" s="186"/>
      <c r="FQ300" s="186"/>
      <c r="FR300" s="187"/>
      <c r="FS300" s="152"/>
      <c r="FT300" s="186"/>
      <c r="FU300" s="186"/>
      <c r="FV300" s="187"/>
      <c r="FW300" s="152"/>
      <c r="FX300" s="186"/>
      <c r="FY300" s="186"/>
      <c r="FZ300" s="187"/>
      <c r="GA300" s="186"/>
      <c r="GB300" s="186"/>
      <c r="GC300" s="186"/>
      <c r="GD300" s="187"/>
      <c r="GE300" s="152"/>
      <c r="GF300" s="186"/>
      <c r="GG300" s="49"/>
      <c r="GH300" s="186"/>
      <c r="GI300" s="152"/>
      <c r="GJ300" s="186"/>
      <c r="GK300" s="186"/>
      <c r="GL300" s="187"/>
      <c r="GM300" s="152"/>
      <c r="GN300" s="186"/>
      <c r="GO300" s="49"/>
      <c r="GP300" s="186"/>
      <c r="GQ300" s="152"/>
      <c r="GR300" s="186"/>
      <c r="GS300" s="49"/>
      <c r="GT300" s="186"/>
      <c r="GU300" s="152"/>
      <c r="GV300" s="186"/>
      <c r="GW300" s="49"/>
      <c r="GX300" s="186"/>
      <c r="GY300" s="152"/>
      <c r="GZ300" s="186"/>
      <c r="HA300" s="186"/>
      <c r="HB300" s="187"/>
      <c r="HC300" s="152"/>
      <c r="HD300" s="186"/>
      <c r="HE300" s="49"/>
      <c r="HF300" s="186"/>
      <c r="HG300" s="152"/>
      <c r="HH300" s="186"/>
      <c r="HI300" s="49"/>
      <c r="HJ300" s="187"/>
      <c r="HK300" s="152"/>
      <c r="HL300" s="186"/>
      <c r="HM300" s="49"/>
      <c r="HN300" s="186"/>
      <c r="HO300" s="152"/>
      <c r="HP300" s="186"/>
      <c r="HQ300" s="186"/>
      <c r="HR300" s="187"/>
      <c r="HS300" s="152"/>
      <c r="HT300" s="186"/>
      <c r="HU300" s="49"/>
      <c r="HV300" s="187"/>
      <c r="HW300" s="152"/>
      <c r="HX300" s="186"/>
      <c r="HY300" s="49"/>
      <c r="HZ300" s="186"/>
      <c r="IA300" s="152"/>
      <c r="IB300" s="186"/>
      <c r="IC300" s="186"/>
      <c r="ID300" s="187"/>
      <c r="IE300" s="152"/>
      <c r="IF300" s="186"/>
      <c r="IG300" s="49"/>
      <c r="IH300" s="187"/>
      <c r="II300" s="152"/>
      <c r="IJ300" s="186"/>
      <c r="IK300" s="49"/>
    </row>
    <row r="301" spans="2:245" x14ac:dyDescent="0.35">
      <c r="B301" s="187"/>
      <c r="C301" s="152"/>
      <c r="D301" s="186"/>
      <c r="E301" s="186"/>
      <c r="F301" s="187"/>
      <c r="G301" s="152"/>
      <c r="H301" s="186"/>
      <c r="I301" s="49"/>
      <c r="J301" s="186"/>
      <c r="K301" s="152"/>
      <c r="L301" s="186"/>
      <c r="M301" s="49"/>
      <c r="N301" s="187"/>
      <c r="O301" s="152"/>
      <c r="P301" s="186"/>
      <c r="Q301" s="49"/>
      <c r="R301" s="186"/>
      <c r="S301" s="152"/>
      <c r="T301" s="186"/>
      <c r="U301" s="186"/>
      <c r="V301" s="187"/>
      <c r="W301" s="152"/>
      <c r="X301" s="186"/>
      <c r="Y301" s="49"/>
      <c r="Z301" s="186"/>
      <c r="AA301" s="152"/>
      <c r="AB301" s="186"/>
      <c r="AC301" s="49"/>
      <c r="AD301" s="186"/>
      <c r="AE301" s="152"/>
      <c r="AF301" s="186"/>
      <c r="AG301" s="186"/>
      <c r="AH301" s="187"/>
      <c r="AI301" s="152"/>
      <c r="AJ301" s="186"/>
      <c r="AK301" s="49"/>
      <c r="AL301" s="186"/>
      <c r="AM301" s="152"/>
      <c r="AN301" s="186"/>
      <c r="AO301" s="49"/>
      <c r="AP301" s="186"/>
      <c r="AQ301" s="152"/>
      <c r="AR301" s="186"/>
      <c r="AS301" s="49"/>
      <c r="AT301" s="186"/>
      <c r="AU301" s="152"/>
      <c r="AV301" s="186"/>
      <c r="AW301" s="186"/>
      <c r="AX301" s="187"/>
      <c r="AY301" s="152"/>
      <c r="AZ301" s="186"/>
      <c r="BA301" s="49"/>
      <c r="BB301" s="187"/>
      <c r="BC301" s="152"/>
      <c r="BD301" s="186"/>
      <c r="BE301" s="49"/>
      <c r="BF301" s="187"/>
      <c r="BG301" s="152"/>
      <c r="BH301" s="186"/>
      <c r="BI301" s="49"/>
      <c r="BJ301" s="186"/>
      <c r="BK301" s="152"/>
      <c r="BL301" s="186"/>
      <c r="BM301" s="186"/>
      <c r="BN301" s="187"/>
      <c r="BO301" s="152"/>
      <c r="BP301" s="186"/>
      <c r="BQ301" s="49"/>
      <c r="BR301" s="186"/>
      <c r="BS301" s="152"/>
      <c r="BT301" s="186"/>
      <c r="BU301" s="49"/>
      <c r="BV301" s="186"/>
      <c r="BW301" s="152"/>
      <c r="BX301" s="186"/>
      <c r="BY301" s="186"/>
      <c r="BZ301" s="187"/>
      <c r="CA301" s="152"/>
      <c r="CB301" s="186"/>
      <c r="CC301" s="49"/>
      <c r="CD301" s="187"/>
      <c r="CE301" s="152"/>
      <c r="CF301" s="186"/>
      <c r="CG301" s="49"/>
      <c r="CH301" s="186"/>
      <c r="CI301" s="152"/>
      <c r="CJ301" s="186"/>
      <c r="CK301" s="186"/>
      <c r="CL301" s="187"/>
      <c r="CM301" s="152"/>
      <c r="CN301" s="186"/>
      <c r="CO301" s="49"/>
      <c r="CP301" s="186"/>
      <c r="CQ301" s="152"/>
      <c r="CR301" s="186"/>
      <c r="CS301" s="186"/>
      <c r="CT301" s="187"/>
      <c r="CU301" s="152"/>
      <c r="CV301" s="186"/>
      <c r="CW301" s="49"/>
      <c r="CX301" s="187"/>
      <c r="CY301" s="152"/>
      <c r="CZ301" s="186"/>
      <c r="DA301" s="49"/>
      <c r="DB301" s="186"/>
      <c r="DC301" s="152"/>
      <c r="DD301" s="186"/>
      <c r="DE301" s="186"/>
      <c r="DF301" s="190"/>
      <c r="DG301" s="194"/>
      <c r="DH301" s="247"/>
      <c r="DI301" s="191"/>
      <c r="DJ301" s="187"/>
      <c r="DK301" s="152"/>
      <c r="DL301" s="186"/>
      <c r="DM301" s="49"/>
      <c r="DN301" s="186"/>
      <c r="DO301" s="152"/>
      <c r="DP301" s="186"/>
      <c r="DQ301" s="186"/>
      <c r="DR301" s="187"/>
      <c r="DS301" s="152"/>
      <c r="DT301" s="186"/>
      <c r="DU301" s="49"/>
      <c r="DV301" s="187"/>
      <c r="DW301" s="152"/>
      <c r="DX301" s="186"/>
      <c r="DY301" s="49"/>
      <c r="DZ301" s="187"/>
      <c r="EA301" s="152"/>
      <c r="EB301" s="186"/>
      <c r="EC301" s="49"/>
      <c r="ED301" s="186"/>
      <c r="EE301" s="152"/>
      <c r="EF301" s="186"/>
      <c r="EG301" s="186"/>
      <c r="EH301" s="187"/>
      <c r="EI301" s="152"/>
      <c r="EJ301" s="186"/>
      <c r="EK301" s="49"/>
      <c r="EL301" s="187"/>
      <c r="EM301" s="152"/>
      <c r="EN301" s="186"/>
      <c r="EO301" s="49"/>
      <c r="EP301" s="187"/>
      <c r="EQ301" s="152"/>
      <c r="ER301" s="186"/>
      <c r="ES301" s="49"/>
      <c r="ET301" s="187"/>
      <c r="EU301" s="152"/>
      <c r="EV301" s="186"/>
      <c r="EW301" s="49"/>
      <c r="EX301" s="186"/>
      <c r="EY301" s="152"/>
      <c r="EZ301" s="63"/>
      <c r="FA301" s="186"/>
      <c r="FB301" s="187"/>
      <c r="FC301" s="152"/>
      <c r="FD301" s="186"/>
      <c r="FE301" s="49"/>
      <c r="FF301" s="186"/>
      <c r="FG301" s="152"/>
      <c r="FH301" s="186"/>
      <c r="FI301" s="186"/>
      <c r="FJ301" s="187"/>
      <c r="FK301" s="152"/>
      <c r="FL301" s="186"/>
      <c r="FM301" s="49"/>
      <c r="FN301" s="186"/>
      <c r="FO301" s="152"/>
      <c r="FP301" s="186"/>
      <c r="FQ301" s="186"/>
      <c r="FR301" s="187"/>
      <c r="FS301" s="152"/>
      <c r="FT301" s="186"/>
      <c r="FU301" s="186"/>
      <c r="FV301" s="187"/>
      <c r="FW301" s="152"/>
      <c r="FX301" s="186"/>
      <c r="FY301" s="186"/>
      <c r="FZ301" s="187"/>
      <c r="GA301" s="186"/>
      <c r="GB301" s="186"/>
      <c r="GC301" s="186"/>
      <c r="GD301" s="187"/>
      <c r="GE301" s="152"/>
      <c r="GF301" s="186"/>
      <c r="GG301" s="49"/>
      <c r="GH301" s="186"/>
      <c r="GI301" s="152"/>
      <c r="GJ301" s="186"/>
      <c r="GK301" s="186"/>
      <c r="GL301" s="187"/>
      <c r="GM301" s="152"/>
      <c r="GN301" s="186"/>
      <c r="GO301" s="49"/>
      <c r="GP301" s="186"/>
      <c r="GQ301" s="152"/>
      <c r="GR301" s="186"/>
      <c r="GS301" s="49"/>
      <c r="GT301" s="186"/>
      <c r="GU301" s="152"/>
      <c r="GV301" s="186"/>
      <c r="GW301" s="49"/>
      <c r="GX301" s="186"/>
      <c r="GY301" s="152"/>
      <c r="GZ301" s="186"/>
      <c r="HA301" s="186"/>
      <c r="HB301" s="187"/>
      <c r="HC301" s="152"/>
      <c r="HD301" s="186"/>
      <c r="HE301" s="49"/>
      <c r="HF301" s="186"/>
      <c r="HG301" s="152"/>
      <c r="HH301" s="186"/>
      <c r="HI301" s="49"/>
      <c r="HJ301" s="187"/>
      <c r="HK301" s="152"/>
      <c r="HL301" s="186"/>
      <c r="HM301" s="49"/>
      <c r="HN301" s="186"/>
      <c r="HO301" s="152"/>
      <c r="HP301" s="186"/>
      <c r="HQ301" s="186"/>
      <c r="HR301" s="187"/>
      <c r="HS301" s="152"/>
      <c r="HT301" s="186"/>
      <c r="HU301" s="49"/>
      <c r="HV301" s="187"/>
      <c r="HW301" s="152"/>
      <c r="HX301" s="186"/>
      <c r="HY301" s="49"/>
      <c r="HZ301" s="186"/>
      <c r="IA301" s="152"/>
      <c r="IB301" s="186"/>
      <c r="IC301" s="186"/>
      <c r="ID301" s="187"/>
      <c r="IE301" s="152"/>
      <c r="IF301" s="186"/>
      <c r="IG301" s="49"/>
      <c r="IH301" s="187"/>
      <c r="II301" s="152"/>
      <c r="IJ301" s="186"/>
      <c r="IK301" s="49"/>
    </row>
    <row r="302" spans="2:245" x14ac:dyDescent="0.35">
      <c r="B302" s="187"/>
      <c r="C302" s="152"/>
      <c r="D302" s="186"/>
      <c r="E302" s="186"/>
      <c r="F302" s="187"/>
      <c r="G302" s="152"/>
      <c r="H302" s="186"/>
      <c r="I302" s="49"/>
      <c r="J302" s="186"/>
      <c r="K302" s="152"/>
      <c r="L302" s="186"/>
      <c r="M302" s="49"/>
      <c r="N302" s="187"/>
      <c r="O302" s="152"/>
      <c r="P302" s="186"/>
      <c r="Q302" s="49"/>
      <c r="R302" s="186"/>
      <c r="S302" s="152"/>
      <c r="T302" s="186"/>
      <c r="U302" s="186"/>
      <c r="V302" s="187"/>
      <c r="W302" s="152"/>
      <c r="X302" s="186"/>
      <c r="Y302" s="49"/>
      <c r="Z302" s="186"/>
      <c r="AA302" s="152"/>
      <c r="AB302" s="186"/>
      <c r="AC302" s="49"/>
      <c r="AD302" s="186"/>
      <c r="AE302" s="152"/>
      <c r="AF302" s="186"/>
      <c r="AG302" s="186"/>
      <c r="AH302" s="187"/>
      <c r="AI302" s="152"/>
      <c r="AJ302" s="186"/>
      <c r="AK302" s="49"/>
      <c r="AL302" s="186"/>
      <c r="AM302" s="152"/>
      <c r="AN302" s="186"/>
      <c r="AO302" s="49"/>
      <c r="AP302" s="186"/>
      <c r="AQ302" s="152"/>
      <c r="AR302" s="186"/>
      <c r="AS302" s="49"/>
      <c r="AT302" s="186"/>
      <c r="AU302" s="152"/>
      <c r="AV302" s="186"/>
      <c r="AW302" s="186"/>
      <c r="AX302" s="187"/>
      <c r="AY302" s="152"/>
      <c r="AZ302" s="186"/>
      <c r="BA302" s="49"/>
      <c r="BB302" s="187"/>
      <c r="BC302" s="152"/>
      <c r="BD302" s="186"/>
      <c r="BE302" s="49"/>
      <c r="BF302" s="187"/>
      <c r="BG302" s="152"/>
      <c r="BH302" s="186"/>
      <c r="BI302" s="49"/>
      <c r="BJ302" s="186"/>
      <c r="BK302" s="152"/>
      <c r="BL302" s="186"/>
      <c r="BM302" s="186"/>
      <c r="BN302" s="187"/>
      <c r="BO302" s="152"/>
      <c r="BP302" s="186"/>
      <c r="BQ302" s="49"/>
      <c r="BR302" s="186"/>
      <c r="BS302" s="152"/>
      <c r="BT302" s="186"/>
      <c r="BU302" s="49"/>
      <c r="BV302" s="186"/>
      <c r="BW302" s="152"/>
      <c r="BX302" s="186"/>
      <c r="BY302" s="186"/>
      <c r="BZ302" s="187"/>
      <c r="CA302" s="152"/>
      <c r="CB302" s="186"/>
      <c r="CC302" s="49"/>
      <c r="CD302" s="187"/>
      <c r="CE302" s="152"/>
      <c r="CF302" s="186"/>
      <c r="CG302" s="49"/>
      <c r="CH302" s="186"/>
      <c r="CI302" s="152"/>
      <c r="CJ302" s="186"/>
      <c r="CK302" s="186"/>
      <c r="CL302" s="187"/>
      <c r="CM302" s="152"/>
      <c r="CN302" s="186"/>
      <c r="CO302" s="49"/>
      <c r="CP302" s="186"/>
      <c r="CQ302" s="152"/>
      <c r="CR302" s="186"/>
      <c r="CS302" s="186"/>
      <c r="CT302" s="187"/>
      <c r="CU302" s="152"/>
      <c r="CV302" s="186"/>
      <c r="CW302" s="49"/>
      <c r="CX302" s="187"/>
      <c r="CY302" s="152"/>
      <c r="CZ302" s="186"/>
      <c r="DA302" s="49"/>
      <c r="DB302" s="186"/>
      <c r="DC302" s="152"/>
      <c r="DD302" s="186"/>
      <c r="DE302" s="186"/>
      <c r="DF302" s="190"/>
      <c r="DG302" s="194"/>
      <c r="DH302" s="247"/>
      <c r="DI302" s="191"/>
      <c r="DJ302" s="187"/>
      <c r="DK302" s="152"/>
      <c r="DL302" s="186"/>
      <c r="DM302" s="49"/>
      <c r="DN302" s="186"/>
      <c r="DO302" s="152"/>
      <c r="DP302" s="186"/>
      <c r="DQ302" s="186"/>
      <c r="DR302" s="187"/>
      <c r="DS302" s="152"/>
      <c r="DT302" s="186"/>
      <c r="DU302" s="49"/>
      <c r="DV302" s="187"/>
      <c r="DW302" s="152"/>
      <c r="DX302" s="186"/>
      <c r="DY302" s="49"/>
      <c r="DZ302" s="187"/>
      <c r="EA302" s="152"/>
      <c r="EB302" s="186"/>
      <c r="EC302" s="49"/>
      <c r="ED302" s="186"/>
      <c r="EE302" s="152"/>
      <c r="EF302" s="186"/>
      <c r="EG302" s="186"/>
      <c r="EH302" s="187"/>
      <c r="EI302" s="152"/>
      <c r="EJ302" s="186"/>
      <c r="EK302" s="49"/>
      <c r="EL302" s="187"/>
      <c r="EM302" s="152"/>
      <c r="EN302" s="186"/>
      <c r="EO302" s="49"/>
      <c r="EP302" s="187"/>
      <c r="EQ302" s="152"/>
      <c r="ER302" s="186"/>
      <c r="ES302" s="49"/>
      <c r="ET302" s="187"/>
      <c r="EU302" s="152"/>
      <c r="EV302" s="186"/>
      <c r="EW302" s="49"/>
      <c r="EX302" s="186"/>
      <c r="EY302" s="152"/>
      <c r="EZ302" s="63"/>
      <c r="FA302" s="186"/>
      <c r="FB302" s="187"/>
      <c r="FC302" s="152"/>
      <c r="FD302" s="186"/>
      <c r="FE302" s="49"/>
      <c r="FF302" s="186"/>
      <c r="FG302" s="152"/>
      <c r="FH302" s="186"/>
      <c r="FI302" s="186"/>
      <c r="FJ302" s="187"/>
      <c r="FK302" s="152"/>
      <c r="FL302" s="186"/>
      <c r="FM302" s="49"/>
      <c r="FN302" s="186"/>
      <c r="FO302" s="152"/>
      <c r="FP302" s="186"/>
      <c r="FQ302" s="186"/>
      <c r="FR302" s="187"/>
      <c r="FS302" s="152"/>
      <c r="FT302" s="186"/>
      <c r="FU302" s="186"/>
      <c r="FV302" s="187"/>
      <c r="FW302" s="152"/>
      <c r="FX302" s="186"/>
      <c r="FY302" s="186"/>
      <c r="FZ302" s="187"/>
      <c r="GA302" s="186"/>
      <c r="GB302" s="186"/>
      <c r="GC302" s="186"/>
      <c r="GD302" s="187"/>
      <c r="GE302" s="152"/>
      <c r="GF302" s="186"/>
      <c r="GG302" s="49"/>
      <c r="GH302" s="186"/>
      <c r="GI302" s="152"/>
      <c r="GJ302" s="186"/>
      <c r="GK302" s="186"/>
      <c r="GL302" s="187"/>
      <c r="GM302" s="152"/>
      <c r="GN302" s="186"/>
      <c r="GO302" s="49"/>
      <c r="GP302" s="186"/>
      <c r="GQ302" s="152"/>
      <c r="GR302" s="186"/>
      <c r="GS302" s="49"/>
      <c r="GT302" s="186"/>
      <c r="GU302" s="152"/>
      <c r="GV302" s="186"/>
      <c r="GW302" s="49"/>
      <c r="GX302" s="186"/>
      <c r="GY302" s="152"/>
      <c r="GZ302" s="186"/>
      <c r="HA302" s="186"/>
      <c r="HB302" s="187"/>
      <c r="HC302" s="152"/>
      <c r="HD302" s="186"/>
      <c r="HE302" s="49"/>
      <c r="HF302" s="186"/>
      <c r="HG302" s="152"/>
      <c r="HH302" s="186"/>
      <c r="HI302" s="49"/>
      <c r="HJ302" s="187"/>
      <c r="HK302" s="152"/>
      <c r="HL302" s="186"/>
      <c r="HM302" s="49"/>
      <c r="HN302" s="186"/>
      <c r="HO302" s="152"/>
      <c r="HP302" s="186"/>
      <c r="HQ302" s="186"/>
      <c r="HR302" s="187"/>
      <c r="HS302" s="152"/>
      <c r="HT302" s="186"/>
      <c r="HU302" s="49"/>
      <c r="HV302" s="187"/>
      <c r="HW302" s="152"/>
      <c r="HX302" s="186"/>
      <c r="HY302" s="49"/>
      <c r="HZ302" s="186"/>
      <c r="IA302" s="152"/>
      <c r="IB302" s="186"/>
      <c r="IC302" s="186"/>
      <c r="ID302" s="187"/>
      <c r="IE302" s="152"/>
      <c r="IF302" s="186"/>
      <c r="IG302" s="49"/>
      <c r="IH302" s="187"/>
      <c r="II302" s="152"/>
      <c r="IJ302" s="186"/>
      <c r="IK302" s="49"/>
    </row>
    <row r="303" spans="2:245" x14ac:dyDescent="0.35">
      <c r="B303" s="187"/>
      <c r="C303" s="152"/>
      <c r="D303" s="186"/>
      <c r="E303" s="186"/>
      <c r="F303" s="187"/>
      <c r="G303" s="152"/>
      <c r="H303" s="186"/>
      <c r="I303" s="49"/>
      <c r="J303" s="186"/>
      <c r="K303" s="152"/>
      <c r="L303" s="186"/>
      <c r="M303" s="49"/>
      <c r="N303" s="187"/>
      <c r="O303" s="152"/>
      <c r="P303" s="186"/>
      <c r="Q303" s="49"/>
      <c r="R303" s="186"/>
      <c r="S303" s="152"/>
      <c r="T303" s="186"/>
      <c r="U303" s="186"/>
      <c r="V303" s="187"/>
      <c r="W303" s="152"/>
      <c r="X303" s="186"/>
      <c r="Y303" s="49"/>
      <c r="Z303" s="186"/>
      <c r="AA303" s="152"/>
      <c r="AB303" s="186"/>
      <c r="AC303" s="49"/>
      <c r="AD303" s="186"/>
      <c r="AE303" s="152"/>
      <c r="AF303" s="186"/>
      <c r="AG303" s="186"/>
      <c r="AH303" s="187"/>
      <c r="AI303" s="152"/>
      <c r="AJ303" s="186"/>
      <c r="AK303" s="49"/>
      <c r="AL303" s="186"/>
      <c r="AM303" s="152"/>
      <c r="AN303" s="186"/>
      <c r="AO303" s="49"/>
      <c r="AP303" s="186"/>
      <c r="AQ303" s="152"/>
      <c r="AR303" s="186"/>
      <c r="AS303" s="49"/>
      <c r="AT303" s="186"/>
      <c r="AU303" s="152"/>
      <c r="AV303" s="186"/>
      <c r="AW303" s="186"/>
      <c r="AX303" s="187"/>
      <c r="AY303" s="152"/>
      <c r="AZ303" s="186"/>
      <c r="BA303" s="49"/>
      <c r="BB303" s="187"/>
      <c r="BC303" s="152"/>
      <c r="BD303" s="186"/>
      <c r="BE303" s="49"/>
      <c r="BF303" s="187"/>
      <c r="BG303" s="152"/>
      <c r="BH303" s="186"/>
      <c r="BI303" s="49"/>
      <c r="BJ303" s="186"/>
      <c r="BK303" s="152"/>
      <c r="BL303" s="186"/>
      <c r="BM303" s="186"/>
      <c r="BN303" s="187"/>
      <c r="BO303" s="152"/>
      <c r="BP303" s="186"/>
      <c r="BQ303" s="49"/>
      <c r="BR303" s="186"/>
      <c r="BS303" s="152"/>
      <c r="BT303" s="186"/>
      <c r="BU303" s="49"/>
      <c r="BV303" s="186"/>
      <c r="BW303" s="152"/>
      <c r="BX303" s="186"/>
      <c r="BY303" s="186"/>
      <c r="BZ303" s="187"/>
      <c r="CA303" s="152"/>
      <c r="CB303" s="186"/>
      <c r="CC303" s="49"/>
      <c r="CD303" s="187"/>
      <c r="CE303" s="152"/>
      <c r="CF303" s="186"/>
      <c r="CG303" s="49"/>
      <c r="CH303" s="186"/>
      <c r="CI303" s="152"/>
      <c r="CJ303" s="186"/>
      <c r="CK303" s="186"/>
      <c r="CL303" s="187"/>
      <c r="CM303" s="152"/>
      <c r="CN303" s="186"/>
      <c r="CO303" s="49"/>
      <c r="CP303" s="186"/>
      <c r="CQ303" s="152"/>
      <c r="CR303" s="186"/>
      <c r="CS303" s="186"/>
      <c r="CT303" s="187"/>
      <c r="CU303" s="152"/>
      <c r="CV303" s="186"/>
      <c r="CW303" s="49"/>
      <c r="CX303" s="187"/>
      <c r="CY303" s="152"/>
      <c r="CZ303" s="186"/>
      <c r="DA303" s="49"/>
      <c r="DB303" s="186"/>
      <c r="DC303" s="152"/>
      <c r="DD303" s="186"/>
      <c r="DE303" s="186"/>
      <c r="DF303" s="190"/>
      <c r="DG303" s="194"/>
      <c r="DH303" s="247"/>
      <c r="DI303" s="191"/>
      <c r="DJ303" s="187"/>
      <c r="DK303" s="152"/>
      <c r="DL303" s="186"/>
      <c r="DM303" s="49"/>
      <c r="DN303" s="186"/>
      <c r="DO303" s="152"/>
      <c r="DP303" s="186"/>
      <c r="DQ303" s="186"/>
      <c r="DR303" s="187"/>
      <c r="DS303" s="152"/>
      <c r="DT303" s="186"/>
      <c r="DU303" s="49"/>
      <c r="DV303" s="187"/>
      <c r="DW303" s="152"/>
      <c r="DX303" s="186"/>
      <c r="DY303" s="49"/>
      <c r="DZ303" s="187"/>
      <c r="EA303" s="152"/>
      <c r="EB303" s="186"/>
      <c r="EC303" s="49"/>
      <c r="ED303" s="186"/>
      <c r="EE303" s="152"/>
      <c r="EF303" s="186"/>
      <c r="EG303" s="186"/>
      <c r="EH303" s="187"/>
      <c r="EI303" s="152"/>
      <c r="EJ303" s="186"/>
      <c r="EK303" s="49"/>
      <c r="EL303" s="187"/>
      <c r="EM303" s="152"/>
      <c r="EN303" s="186"/>
      <c r="EO303" s="49"/>
      <c r="EP303" s="187"/>
      <c r="EQ303" s="152"/>
      <c r="ER303" s="186"/>
      <c r="ES303" s="49"/>
      <c r="ET303" s="187"/>
      <c r="EU303" s="152"/>
      <c r="EV303" s="186"/>
      <c r="EW303" s="49"/>
      <c r="EX303" s="186"/>
      <c r="EY303" s="152"/>
      <c r="EZ303" s="63"/>
      <c r="FA303" s="186"/>
      <c r="FB303" s="187"/>
      <c r="FC303" s="152"/>
      <c r="FD303" s="186"/>
      <c r="FE303" s="49"/>
      <c r="FF303" s="186"/>
      <c r="FG303" s="152"/>
      <c r="FH303" s="186"/>
      <c r="FI303" s="186"/>
      <c r="FJ303" s="187"/>
      <c r="FK303" s="152"/>
      <c r="FL303" s="186"/>
      <c r="FM303" s="49"/>
      <c r="FN303" s="186"/>
      <c r="FO303" s="152"/>
      <c r="FP303" s="186"/>
      <c r="FQ303" s="186"/>
      <c r="FR303" s="187"/>
      <c r="FS303" s="152"/>
      <c r="FT303" s="186"/>
      <c r="FU303" s="186"/>
      <c r="FV303" s="187"/>
      <c r="FW303" s="152"/>
      <c r="FX303" s="186"/>
      <c r="FY303" s="186"/>
      <c r="FZ303" s="187"/>
      <c r="GA303" s="186"/>
      <c r="GB303" s="186"/>
      <c r="GC303" s="186"/>
      <c r="GD303" s="187"/>
      <c r="GE303" s="152"/>
      <c r="GF303" s="186"/>
      <c r="GG303" s="49"/>
      <c r="GH303" s="186"/>
      <c r="GI303" s="152"/>
      <c r="GJ303" s="186"/>
      <c r="GK303" s="186"/>
      <c r="GL303" s="187"/>
      <c r="GM303" s="152"/>
      <c r="GN303" s="186"/>
      <c r="GO303" s="49"/>
      <c r="GP303" s="186"/>
      <c r="GQ303" s="152"/>
      <c r="GR303" s="186"/>
      <c r="GS303" s="49"/>
      <c r="GT303" s="186"/>
      <c r="GU303" s="152"/>
      <c r="GV303" s="186"/>
      <c r="GW303" s="49"/>
      <c r="GX303" s="186"/>
      <c r="GY303" s="152"/>
      <c r="GZ303" s="186"/>
      <c r="HA303" s="186"/>
      <c r="HB303" s="187"/>
      <c r="HC303" s="152"/>
      <c r="HD303" s="186"/>
      <c r="HE303" s="49"/>
      <c r="HF303" s="186"/>
      <c r="HG303" s="152"/>
      <c r="HH303" s="186"/>
      <c r="HI303" s="49"/>
      <c r="HJ303" s="187"/>
      <c r="HK303" s="152"/>
      <c r="HL303" s="186"/>
      <c r="HM303" s="49"/>
      <c r="HN303" s="186"/>
      <c r="HO303" s="152"/>
      <c r="HP303" s="186"/>
      <c r="HQ303" s="186"/>
      <c r="HR303" s="187"/>
      <c r="HS303" s="152"/>
      <c r="HT303" s="186"/>
      <c r="HU303" s="49"/>
      <c r="HV303" s="187"/>
      <c r="HW303" s="152"/>
      <c r="HX303" s="186"/>
      <c r="HY303" s="49"/>
      <c r="HZ303" s="186"/>
      <c r="IA303" s="152"/>
      <c r="IB303" s="186"/>
      <c r="IC303" s="186"/>
      <c r="ID303" s="187"/>
      <c r="IE303" s="152"/>
      <c r="IF303" s="186"/>
      <c r="IG303" s="49"/>
      <c r="IH303" s="187"/>
      <c r="II303" s="152"/>
      <c r="IJ303" s="186"/>
      <c r="IK303" s="49"/>
    </row>
    <row r="304" spans="2:245" x14ac:dyDescent="0.35">
      <c r="B304" s="187"/>
      <c r="C304" s="152"/>
      <c r="D304" s="186"/>
      <c r="E304" s="186"/>
      <c r="F304" s="187"/>
      <c r="G304" s="152"/>
      <c r="H304" s="186"/>
      <c r="I304" s="49"/>
      <c r="J304" s="186"/>
      <c r="K304" s="152"/>
      <c r="L304" s="186"/>
      <c r="M304" s="49"/>
      <c r="N304" s="187"/>
      <c r="O304" s="152"/>
      <c r="P304" s="186"/>
      <c r="Q304" s="49"/>
      <c r="R304" s="186"/>
      <c r="S304" s="152"/>
      <c r="T304" s="186"/>
      <c r="U304" s="186"/>
      <c r="V304" s="187"/>
      <c r="W304" s="152"/>
      <c r="X304" s="186"/>
      <c r="Y304" s="49"/>
      <c r="Z304" s="186"/>
      <c r="AA304" s="152"/>
      <c r="AB304" s="186"/>
      <c r="AC304" s="49"/>
      <c r="AD304" s="186"/>
      <c r="AE304" s="152"/>
      <c r="AF304" s="186"/>
      <c r="AG304" s="186"/>
      <c r="AH304" s="187"/>
      <c r="AI304" s="152"/>
      <c r="AJ304" s="186"/>
      <c r="AK304" s="49"/>
      <c r="AL304" s="186"/>
      <c r="AM304" s="152"/>
      <c r="AN304" s="186"/>
      <c r="AO304" s="49"/>
      <c r="AP304" s="186"/>
      <c r="AQ304" s="152"/>
      <c r="AR304" s="186"/>
      <c r="AS304" s="49"/>
      <c r="AT304" s="186"/>
      <c r="AU304" s="152"/>
      <c r="AV304" s="186"/>
      <c r="AW304" s="186"/>
      <c r="AX304" s="187"/>
      <c r="AY304" s="152"/>
      <c r="AZ304" s="186"/>
      <c r="BA304" s="49"/>
      <c r="BB304" s="187"/>
      <c r="BC304" s="152"/>
      <c r="BD304" s="186"/>
      <c r="BE304" s="49"/>
      <c r="BF304" s="187"/>
      <c r="BG304" s="152"/>
      <c r="BH304" s="186"/>
      <c r="BI304" s="49"/>
      <c r="BJ304" s="186"/>
      <c r="BK304" s="152"/>
      <c r="BL304" s="186"/>
      <c r="BM304" s="186"/>
      <c r="BN304" s="187"/>
      <c r="BO304" s="152"/>
      <c r="BP304" s="186"/>
      <c r="BQ304" s="49"/>
      <c r="BR304" s="186"/>
      <c r="BS304" s="152"/>
      <c r="BT304" s="186"/>
      <c r="BU304" s="49"/>
      <c r="BV304" s="186"/>
      <c r="BW304" s="152"/>
      <c r="BX304" s="186"/>
      <c r="BY304" s="186"/>
      <c r="BZ304" s="187"/>
      <c r="CA304" s="152"/>
      <c r="CB304" s="186"/>
      <c r="CC304" s="49"/>
      <c r="CD304" s="187"/>
      <c r="CE304" s="152"/>
      <c r="CF304" s="186"/>
      <c r="CG304" s="49"/>
      <c r="CH304" s="186"/>
      <c r="CI304" s="152"/>
      <c r="CJ304" s="186"/>
      <c r="CK304" s="186"/>
      <c r="CL304" s="187"/>
      <c r="CM304" s="152"/>
      <c r="CN304" s="186"/>
      <c r="CO304" s="49"/>
      <c r="CP304" s="186"/>
      <c r="CQ304" s="152"/>
      <c r="CR304" s="186"/>
      <c r="CS304" s="186"/>
      <c r="CT304" s="187"/>
      <c r="CU304" s="152"/>
      <c r="CV304" s="186"/>
      <c r="CW304" s="49"/>
      <c r="CX304" s="187"/>
      <c r="CY304" s="152"/>
      <c r="CZ304" s="186"/>
      <c r="DA304" s="49"/>
      <c r="DB304" s="186"/>
      <c r="DC304" s="152"/>
      <c r="DD304" s="186"/>
      <c r="DE304" s="186"/>
      <c r="DF304" s="190"/>
      <c r="DG304" s="194"/>
      <c r="DH304" s="247"/>
      <c r="DI304" s="191"/>
      <c r="DJ304" s="187"/>
      <c r="DK304" s="152"/>
      <c r="DL304" s="186"/>
      <c r="DM304" s="49"/>
      <c r="DN304" s="186"/>
      <c r="DO304" s="152"/>
      <c r="DP304" s="186"/>
      <c r="DQ304" s="186"/>
      <c r="DR304" s="187"/>
      <c r="DS304" s="152"/>
      <c r="DT304" s="186"/>
      <c r="DU304" s="49"/>
      <c r="DV304" s="187"/>
      <c r="DW304" s="152"/>
      <c r="DX304" s="186"/>
      <c r="DY304" s="49"/>
      <c r="DZ304" s="187"/>
      <c r="EA304" s="152"/>
      <c r="EB304" s="186"/>
      <c r="EC304" s="49"/>
      <c r="ED304" s="186"/>
      <c r="EE304" s="152"/>
      <c r="EF304" s="186"/>
      <c r="EG304" s="186"/>
      <c r="EH304" s="187"/>
      <c r="EI304" s="152"/>
      <c r="EJ304" s="186"/>
      <c r="EK304" s="49"/>
      <c r="EL304" s="187"/>
      <c r="EM304" s="152"/>
      <c r="EN304" s="186"/>
      <c r="EO304" s="49"/>
      <c r="EP304" s="187"/>
      <c r="EQ304" s="152"/>
      <c r="ER304" s="186"/>
      <c r="ES304" s="49"/>
      <c r="ET304" s="187"/>
      <c r="EU304" s="152"/>
      <c r="EV304" s="186"/>
      <c r="EW304" s="49"/>
      <c r="EX304" s="186"/>
      <c r="EY304" s="152"/>
      <c r="EZ304" s="63"/>
      <c r="FA304" s="186"/>
      <c r="FB304" s="187"/>
      <c r="FC304" s="152"/>
      <c r="FD304" s="186"/>
      <c r="FE304" s="49"/>
      <c r="FF304" s="186"/>
      <c r="FG304" s="152"/>
      <c r="FH304" s="186"/>
      <c r="FI304" s="186"/>
      <c r="FJ304" s="187"/>
      <c r="FK304" s="152"/>
      <c r="FL304" s="186"/>
      <c r="FM304" s="49"/>
      <c r="FN304" s="186"/>
      <c r="FO304" s="152"/>
      <c r="FP304" s="186"/>
      <c r="FQ304" s="186"/>
      <c r="FR304" s="187"/>
      <c r="FS304" s="152"/>
      <c r="FT304" s="186"/>
      <c r="FU304" s="186"/>
      <c r="FV304" s="187"/>
      <c r="FW304" s="152"/>
      <c r="FX304" s="186"/>
      <c r="FY304" s="186"/>
      <c r="FZ304" s="187"/>
      <c r="GA304" s="186"/>
      <c r="GB304" s="186"/>
      <c r="GC304" s="186"/>
      <c r="GD304" s="187"/>
      <c r="GE304" s="152"/>
      <c r="GF304" s="186"/>
      <c r="GG304" s="49"/>
      <c r="GH304" s="186"/>
      <c r="GI304" s="152"/>
      <c r="GJ304" s="186"/>
      <c r="GK304" s="186"/>
      <c r="GL304" s="187"/>
      <c r="GM304" s="152"/>
      <c r="GN304" s="186"/>
      <c r="GO304" s="49"/>
      <c r="GP304" s="186"/>
      <c r="GQ304" s="152"/>
      <c r="GR304" s="186"/>
      <c r="GS304" s="49"/>
      <c r="GT304" s="186"/>
      <c r="GU304" s="152"/>
      <c r="GV304" s="186"/>
      <c r="GW304" s="49"/>
      <c r="GX304" s="186"/>
      <c r="GY304" s="152"/>
      <c r="GZ304" s="186"/>
      <c r="HA304" s="186"/>
      <c r="HB304" s="187"/>
      <c r="HC304" s="152"/>
      <c r="HD304" s="186"/>
      <c r="HE304" s="49"/>
      <c r="HF304" s="186"/>
      <c r="HG304" s="152"/>
      <c r="HH304" s="186"/>
      <c r="HI304" s="49"/>
      <c r="HJ304" s="187"/>
      <c r="HK304" s="152"/>
      <c r="HL304" s="186"/>
      <c r="HM304" s="49"/>
      <c r="HN304" s="186"/>
      <c r="HO304" s="152"/>
      <c r="HP304" s="186"/>
      <c r="HQ304" s="186"/>
      <c r="HR304" s="187"/>
      <c r="HS304" s="152"/>
      <c r="HT304" s="186"/>
      <c r="HU304" s="49"/>
      <c r="HV304" s="187"/>
      <c r="HW304" s="152"/>
      <c r="HX304" s="186"/>
      <c r="HY304" s="49"/>
      <c r="HZ304" s="186"/>
      <c r="IA304" s="152"/>
      <c r="IB304" s="186"/>
      <c r="IC304" s="186"/>
      <c r="ID304" s="187"/>
      <c r="IE304" s="152"/>
      <c r="IF304" s="186"/>
      <c r="IG304" s="49"/>
      <c r="IH304" s="187"/>
      <c r="II304" s="152"/>
      <c r="IJ304" s="186"/>
      <c r="IK304" s="49"/>
    </row>
    <row r="305" spans="2:287" x14ac:dyDescent="0.35">
      <c r="B305" s="188"/>
      <c r="C305" s="248"/>
      <c r="D305" s="55"/>
      <c r="E305" s="55"/>
      <c r="F305" s="188"/>
      <c r="G305" s="248"/>
      <c r="H305" s="55"/>
      <c r="I305" s="64"/>
      <c r="J305" s="55"/>
      <c r="K305" s="248"/>
      <c r="L305" s="55"/>
      <c r="M305" s="64"/>
      <c r="N305" s="188"/>
      <c r="O305" s="248"/>
      <c r="P305" s="55"/>
      <c r="Q305" s="64"/>
      <c r="R305" s="55"/>
      <c r="S305" s="248"/>
      <c r="T305" s="55"/>
      <c r="U305" s="55"/>
      <c r="V305" s="188"/>
      <c r="W305" s="248"/>
      <c r="X305" s="55"/>
      <c r="Y305" s="64"/>
      <c r="Z305" s="55"/>
      <c r="AA305" s="55"/>
      <c r="AB305" s="55"/>
      <c r="AC305" s="64"/>
      <c r="AD305" s="55"/>
      <c r="AE305" s="248"/>
      <c r="AF305" s="55"/>
      <c r="AG305" s="55"/>
      <c r="AH305" s="188"/>
      <c r="AI305" s="248"/>
      <c r="AJ305" s="55"/>
      <c r="AK305" s="64"/>
      <c r="AL305" s="55"/>
      <c r="AM305" s="248"/>
      <c r="AN305" s="55"/>
      <c r="AO305" s="64"/>
      <c r="AP305" s="55"/>
      <c r="AQ305" s="248"/>
      <c r="AR305" s="55"/>
      <c r="AS305" s="64"/>
      <c r="AT305" s="55"/>
      <c r="AU305" s="248"/>
      <c r="AV305" s="55"/>
      <c r="AW305" s="55"/>
      <c r="AX305" s="188"/>
      <c r="AY305" s="248"/>
      <c r="AZ305" s="55"/>
      <c r="BA305" s="64"/>
      <c r="BB305" s="188"/>
      <c r="BC305" s="248"/>
      <c r="BD305" s="55"/>
      <c r="BE305" s="64"/>
      <c r="BF305" s="188"/>
      <c r="BG305" s="248"/>
      <c r="BH305" s="55"/>
      <c r="BI305" s="64"/>
      <c r="BJ305" s="55"/>
      <c r="BK305" s="248"/>
      <c r="BL305" s="55"/>
      <c r="BM305" s="55"/>
      <c r="BN305" s="188"/>
      <c r="BO305" s="248"/>
      <c r="BP305" s="55"/>
      <c r="BQ305" s="64"/>
      <c r="BR305" s="55"/>
      <c r="BS305" s="248"/>
      <c r="BT305" s="55"/>
      <c r="BU305" s="64"/>
      <c r="BV305" s="55"/>
      <c r="BW305" s="248"/>
      <c r="BX305" s="55"/>
      <c r="BY305" s="55"/>
      <c r="BZ305" s="188"/>
      <c r="CA305" s="248"/>
      <c r="CB305" s="55"/>
      <c r="CC305" s="64"/>
      <c r="CD305" s="188"/>
      <c r="CE305" s="55"/>
      <c r="CF305" s="55"/>
      <c r="CG305" s="64"/>
      <c r="CH305" s="55"/>
      <c r="CI305" s="55"/>
      <c r="CJ305" s="55"/>
      <c r="CK305" s="55"/>
      <c r="CL305" s="188"/>
      <c r="CM305" s="248"/>
      <c r="CN305" s="55"/>
      <c r="CO305" s="64"/>
      <c r="CP305" s="55"/>
      <c r="CQ305" s="248"/>
      <c r="CR305" s="55"/>
      <c r="CS305" s="55"/>
      <c r="CT305" s="188"/>
      <c r="CU305" s="248"/>
      <c r="CV305" s="55"/>
      <c r="CW305" s="64"/>
      <c r="CX305" s="188"/>
      <c r="CY305" s="248"/>
      <c r="CZ305" s="55"/>
      <c r="DA305" s="64"/>
      <c r="DB305" s="55"/>
      <c r="DC305" s="248"/>
      <c r="DD305" s="55"/>
      <c r="DE305" s="55"/>
      <c r="DF305" s="216"/>
      <c r="DG305" s="249"/>
      <c r="DH305" s="249"/>
      <c r="DI305" s="217"/>
      <c r="DJ305" s="188"/>
      <c r="DK305" s="248"/>
      <c r="DL305" s="55"/>
      <c r="DM305" s="64"/>
      <c r="DN305" s="55"/>
      <c r="DO305" s="248"/>
      <c r="DP305" s="55"/>
      <c r="DQ305" s="55"/>
      <c r="DR305" s="188"/>
      <c r="DS305" s="248"/>
      <c r="DT305" s="55"/>
      <c r="DU305" s="64"/>
      <c r="DV305" s="188"/>
      <c r="DW305" s="248"/>
      <c r="DX305" s="55"/>
      <c r="DY305" s="64"/>
      <c r="DZ305" s="188"/>
      <c r="EA305" s="248"/>
      <c r="EB305" s="55"/>
      <c r="EC305" s="64"/>
      <c r="ED305" s="55"/>
      <c r="EE305" s="248"/>
      <c r="EF305" s="55"/>
      <c r="EG305" s="55"/>
      <c r="EH305" s="188"/>
      <c r="EI305" s="248"/>
      <c r="EJ305" s="55"/>
      <c r="EK305" s="64"/>
      <c r="EL305" s="188"/>
      <c r="EM305" s="248"/>
      <c r="EN305" s="55"/>
      <c r="EO305" s="64"/>
      <c r="EP305" s="188"/>
      <c r="EQ305" s="248"/>
      <c r="ER305" s="55"/>
      <c r="ES305" s="64"/>
      <c r="ET305" s="188"/>
      <c r="EU305" s="248"/>
      <c r="EV305" s="55"/>
      <c r="EW305" s="64"/>
      <c r="EX305" s="55"/>
      <c r="EY305" s="248"/>
      <c r="EZ305" s="29"/>
      <c r="FA305" s="55"/>
      <c r="FB305" s="188"/>
      <c r="FC305" s="248"/>
      <c r="FD305" s="55"/>
      <c r="FE305" s="64"/>
      <c r="FF305" s="55"/>
      <c r="FG305" s="248"/>
      <c r="FH305" s="55"/>
      <c r="FI305" s="55"/>
      <c r="FJ305" s="188"/>
      <c r="FK305" s="248"/>
      <c r="FL305" s="55"/>
      <c r="FM305" s="64"/>
      <c r="FN305" s="55"/>
      <c r="FO305" s="248"/>
      <c r="FP305" s="55"/>
      <c r="FQ305" s="55"/>
      <c r="FR305" s="188"/>
      <c r="FS305" s="55"/>
      <c r="FT305" s="55"/>
      <c r="FU305" s="55"/>
      <c r="FV305" s="188"/>
      <c r="FW305" s="55"/>
      <c r="FX305" s="55"/>
      <c r="FY305" s="55"/>
      <c r="FZ305" s="188"/>
      <c r="GA305" s="55"/>
      <c r="GB305" s="55"/>
      <c r="GC305" s="55"/>
      <c r="GD305" s="188"/>
      <c r="GE305" s="248"/>
      <c r="GF305" s="55"/>
      <c r="GG305" s="64"/>
      <c r="GH305" s="55"/>
      <c r="GI305" s="248"/>
      <c r="GJ305" s="55"/>
      <c r="GK305" s="55"/>
      <c r="GL305" s="188"/>
      <c r="GM305" s="248"/>
      <c r="GN305" s="55"/>
      <c r="GO305" s="64"/>
      <c r="GP305" s="55"/>
      <c r="GQ305" s="55"/>
      <c r="GR305" s="55"/>
      <c r="GS305" s="64"/>
      <c r="GT305" s="55"/>
      <c r="GU305" s="248"/>
      <c r="GV305" s="55"/>
      <c r="GW305" s="64"/>
      <c r="GX305" s="55"/>
      <c r="GY305" s="55"/>
      <c r="GZ305" s="55"/>
      <c r="HA305" s="55"/>
      <c r="HB305" s="188"/>
      <c r="HC305" s="248"/>
      <c r="HD305" s="55"/>
      <c r="HE305" s="64"/>
      <c r="HF305" s="55"/>
      <c r="HG305" s="248"/>
      <c r="HH305" s="55"/>
      <c r="HI305" s="64"/>
      <c r="HJ305" s="188"/>
      <c r="HK305" s="248"/>
      <c r="HL305" s="55"/>
      <c r="HM305" s="64"/>
      <c r="HN305" s="55"/>
      <c r="HO305" s="248"/>
      <c r="HP305" s="55"/>
      <c r="HQ305" s="55"/>
      <c r="HR305" s="188"/>
      <c r="HS305" s="248"/>
      <c r="HT305" s="55"/>
      <c r="HU305" s="64"/>
      <c r="HV305" s="188"/>
      <c r="HW305" s="248"/>
      <c r="HX305" s="55"/>
      <c r="HY305" s="64"/>
      <c r="HZ305" s="55"/>
      <c r="IA305" s="248"/>
      <c r="IB305" s="55"/>
      <c r="IC305" s="55"/>
      <c r="ID305" s="188"/>
      <c r="IE305" s="248"/>
      <c r="IF305" s="55"/>
      <c r="IG305" s="64"/>
      <c r="IH305" s="188"/>
      <c r="II305" s="248"/>
      <c r="IJ305" s="55"/>
      <c r="IK305" s="64"/>
    </row>
    <row r="306" spans="2:287" x14ac:dyDescent="0.35">
      <c r="C306" s="18"/>
      <c r="F306" s="18"/>
      <c r="G306" s="183"/>
      <c r="W306" s="250"/>
      <c r="AA306" s="250"/>
      <c r="AI306" s="183"/>
      <c r="AM306" s="18"/>
      <c r="AY306" s="18"/>
      <c r="BC306" s="18"/>
      <c r="BO306" s="18"/>
      <c r="BR306" s="18"/>
      <c r="CQ306" s="18"/>
      <c r="DB306" s="202"/>
      <c r="DF306" s="247"/>
      <c r="DG306" s="247"/>
      <c r="DH306" s="247"/>
      <c r="DI306" s="247"/>
      <c r="DN306" s="202"/>
      <c r="DW306" s="18"/>
      <c r="EM306" s="18"/>
      <c r="FK306" s="183"/>
      <c r="FP306" s="18"/>
      <c r="GM306" s="250"/>
      <c r="HH306" s="183"/>
      <c r="HK306" s="18"/>
      <c r="HP306" s="183"/>
      <c r="HR306" s="18"/>
      <c r="ID306" s="18"/>
      <c r="IH306" s="18"/>
    </row>
    <row r="307" spans="2:287" x14ac:dyDescent="0.35">
      <c r="G307" s="183"/>
      <c r="W307" s="183"/>
      <c r="AI307" s="183"/>
      <c r="DF307" s="247"/>
      <c r="DG307" s="247"/>
      <c r="DH307" s="247"/>
      <c r="DI307" s="247"/>
      <c r="FK307" s="183"/>
      <c r="GM307" s="183"/>
      <c r="HH307" s="183"/>
      <c r="HP307" s="183"/>
    </row>
    <row r="308" spans="2:287" x14ac:dyDescent="0.35">
      <c r="B308" s="189" t="s">
        <v>287</v>
      </c>
      <c r="G308" s="183"/>
      <c r="W308" s="183"/>
      <c r="AI308" s="183"/>
      <c r="FK308" s="183"/>
      <c r="GM308" s="183"/>
      <c r="HH308" s="183"/>
      <c r="HP308" s="183"/>
    </row>
    <row r="309" spans="2:287" ht="9" customHeight="1" x14ac:dyDescent="0.35">
      <c r="G309" s="248"/>
      <c r="W309" s="183"/>
      <c r="AI309" s="248"/>
      <c r="FK309" s="248"/>
      <c r="GM309" s="248"/>
      <c r="HH309" s="183"/>
      <c r="HP309" s="183"/>
    </row>
    <row r="310" spans="2:287" s="186" customFormat="1" x14ac:dyDescent="0.35">
      <c r="B310" s="213" t="s">
        <v>107</v>
      </c>
      <c r="C310" s="24" t="s">
        <v>623</v>
      </c>
      <c r="D310" s="24"/>
      <c r="E310" s="24"/>
      <c r="F310" s="213" t="s">
        <v>107</v>
      </c>
      <c r="G310" s="251" t="s">
        <v>624</v>
      </c>
      <c r="H310" s="24"/>
      <c r="I310" s="214"/>
      <c r="J310" s="24" t="s">
        <v>107</v>
      </c>
      <c r="K310" s="24" t="s">
        <v>625</v>
      </c>
      <c r="L310" s="24"/>
      <c r="M310" s="214"/>
      <c r="N310" s="213" t="s">
        <v>107</v>
      </c>
      <c r="O310" s="24" t="s">
        <v>626</v>
      </c>
      <c r="P310" s="24"/>
      <c r="Q310" s="214"/>
      <c r="R310" s="24" t="s">
        <v>107</v>
      </c>
      <c r="S310" s="24" t="s">
        <v>627</v>
      </c>
      <c r="T310" s="24"/>
      <c r="U310" s="24"/>
      <c r="V310" s="213" t="s">
        <v>107</v>
      </c>
      <c r="W310" s="24" t="s">
        <v>628</v>
      </c>
      <c r="X310" s="24"/>
      <c r="Y310" s="214"/>
      <c r="Z310" s="213" t="s">
        <v>107</v>
      </c>
      <c r="AA310" s="24" t="s">
        <v>629</v>
      </c>
      <c r="AB310" s="24"/>
      <c r="AC310" s="214"/>
      <c r="AD310" s="24" t="s">
        <v>107</v>
      </c>
      <c r="AE310" s="24" t="s">
        <v>630</v>
      </c>
      <c r="AF310" s="24"/>
      <c r="AG310" s="24"/>
      <c r="AH310" s="213" t="s">
        <v>107</v>
      </c>
      <c r="AI310" s="251" t="s">
        <v>631</v>
      </c>
      <c r="AJ310" s="24"/>
      <c r="AK310" s="214"/>
      <c r="AL310" s="24" t="s">
        <v>107</v>
      </c>
      <c r="AM310" s="24" t="s">
        <v>632</v>
      </c>
      <c r="AN310" s="24"/>
      <c r="AO310" s="24"/>
      <c r="AP310" s="213" t="s">
        <v>107</v>
      </c>
      <c r="AQ310" s="24" t="s">
        <v>633</v>
      </c>
      <c r="AR310" s="24"/>
      <c r="AS310" s="214"/>
      <c r="AT310" s="24" t="s">
        <v>107</v>
      </c>
      <c r="AU310" s="24" t="s">
        <v>634</v>
      </c>
      <c r="AV310" s="24"/>
      <c r="AW310" s="24"/>
      <c r="AX310" s="213" t="s">
        <v>107</v>
      </c>
      <c r="AY310" s="24" t="s">
        <v>635</v>
      </c>
      <c r="AZ310" s="24"/>
      <c r="BA310" s="214"/>
      <c r="BB310" s="213" t="s">
        <v>107</v>
      </c>
      <c r="BC310" s="24" t="s">
        <v>636</v>
      </c>
      <c r="BD310" s="24"/>
      <c r="BE310" s="214"/>
      <c r="BF310" s="213" t="s">
        <v>107</v>
      </c>
      <c r="BG310" s="24" t="s">
        <v>637</v>
      </c>
      <c r="BH310" s="24"/>
      <c r="BI310" s="214"/>
      <c r="BJ310" s="24" t="s">
        <v>107</v>
      </c>
      <c r="BK310" s="24" t="s">
        <v>638</v>
      </c>
      <c r="BL310" s="24"/>
      <c r="BM310" s="214"/>
      <c r="BN310" s="24" t="s">
        <v>107</v>
      </c>
      <c r="BO310" s="24" t="s">
        <v>639</v>
      </c>
      <c r="BP310" s="24"/>
      <c r="BQ310" s="214"/>
      <c r="BR310" s="24" t="s">
        <v>107</v>
      </c>
      <c r="BS310" s="24" t="s">
        <v>640</v>
      </c>
      <c r="BT310" s="24"/>
      <c r="BU310" s="214"/>
      <c r="BV310" s="24" t="s">
        <v>107</v>
      </c>
      <c r="BW310" s="24" t="s">
        <v>641</v>
      </c>
      <c r="BX310" s="24"/>
      <c r="BY310" s="214"/>
      <c r="BZ310" s="24" t="s">
        <v>107</v>
      </c>
      <c r="CA310" s="24" t="s">
        <v>642</v>
      </c>
      <c r="CB310" s="24"/>
      <c r="CC310" s="24"/>
      <c r="CD310" s="213" t="s">
        <v>107</v>
      </c>
      <c r="CE310" s="24" t="s">
        <v>643</v>
      </c>
      <c r="CF310" s="24"/>
      <c r="CG310" s="214"/>
      <c r="CH310" s="213" t="s">
        <v>107</v>
      </c>
      <c r="CI310" s="24" t="s">
        <v>644</v>
      </c>
      <c r="CJ310" s="24"/>
      <c r="CK310" s="214"/>
      <c r="CL310" s="24" t="s">
        <v>107</v>
      </c>
      <c r="CM310" s="24" t="s">
        <v>645</v>
      </c>
      <c r="CN310" s="24"/>
      <c r="CO310" s="24"/>
      <c r="CP310" s="213" t="s">
        <v>107</v>
      </c>
      <c r="CQ310" s="24" t="s">
        <v>646</v>
      </c>
      <c r="CR310" s="24"/>
      <c r="CS310" s="214"/>
      <c r="CT310" s="24" t="s">
        <v>107</v>
      </c>
      <c r="CU310" s="24" t="s">
        <v>647</v>
      </c>
      <c r="CV310" s="24"/>
      <c r="CW310" s="24"/>
      <c r="CX310" s="213" t="s">
        <v>107</v>
      </c>
      <c r="CY310" s="24" t="s">
        <v>648</v>
      </c>
      <c r="CZ310" s="24"/>
      <c r="DA310" s="214"/>
      <c r="DB310" s="24" t="s">
        <v>107</v>
      </c>
      <c r="DC310" s="24" t="s">
        <v>649</v>
      </c>
      <c r="DD310" s="24"/>
      <c r="DE310" s="24"/>
      <c r="DF310" s="252" t="s">
        <v>107</v>
      </c>
      <c r="DG310" s="24" t="s">
        <v>650</v>
      </c>
      <c r="DH310" s="24"/>
      <c r="DI310" s="214"/>
      <c r="DJ310" s="24" t="s">
        <v>107</v>
      </c>
      <c r="DK310" s="24" t="s">
        <v>651</v>
      </c>
      <c r="DL310" s="24"/>
      <c r="DM310" s="214"/>
      <c r="DN310" s="24" t="s">
        <v>107</v>
      </c>
      <c r="DO310" s="24" t="s">
        <v>652</v>
      </c>
      <c r="DP310" s="24"/>
      <c r="DQ310" s="24"/>
      <c r="DR310" s="213" t="s">
        <v>107</v>
      </c>
      <c r="DS310" s="24" t="s">
        <v>653</v>
      </c>
      <c r="DT310" s="24"/>
      <c r="DU310" s="214"/>
      <c r="DV310" s="24" t="s">
        <v>107</v>
      </c>
      <c r="DW310" s="24" t="s">
        <v>654</v>
      </c>
      <c r="DX310" s="24"/>
      <c r="DY310" s="24"/>
      <c r="DZ310" s="213" t="s">
        <v>107</v>
      </c>
      <c r="EA310" s="24" t="s">
        <v>655</v>
      </c>
      <c r="EB310" s="24"/>
      <c r="EC310" s="214"/>
      <c r="ED310" s="24" t="s">
        <v>107</v>
      </c>
      <c r="EE310" s="24" t="s">
        <v>656</v>
      </c>
      <c r="EF310" s="24"/>
      <c r="EG310" s="24"/>
      <c r="EH310" s="213" t="s">
        <v>107</v>
      </c>
      <c r="EI310" s="24" t="s">
        <v>657</v>
      </c>
      <c r="EJ310" s="24"/>
      <c r="EK310" s="214"/>
      <c r="EL310" s="24" t="s">
        <v>107</v>
      </c>
      <c r="EM310" s="24" t="s">
        <v>658</v>
      </c>
      <c r="EN310" s="24"/>
      <c r="EO310" s="214"/>
      <c r="EP310" s="24" t="s">
        <v>107</v>
      </c>
      <c r="EQ310" s="24" t="s">
        <v>659</v>
      </c>
      <c r="ER310" s="24"/>
      <c r="ES310" s="214"/>
      <c r="ET310" s="24" t="s">
        <v>107</v>
      </c>
      <c r="EU310" s="24" t="s">
        <v>660</v>
      </c>
      <c r="EV310" s="24"/>
      <c r="EW310" s="214"/>
      <c r="EX310" s="213" t="s">
        <v>107</v>
      </c>
      <c r="EY310" s="24" t="s">
        <v>661</v>
      </c>
      <c r="EZ310" s="24"/>
      <c r="FA310" s="214"/>
      <c r="FB310" s="24" t="s">
        <v>107</v>
      </c>
      <c r="FC310" s="24" t="s">
        <v>662</v>
      </c>
      <c r="FD310" s="24"/>
      <c r="FE310" s="24"/>
      <c r="FF310" s="213" t="s">
        <v>107</v>
      </c>
      <c r="FG310" s="24" t="s">
        <v>663</v>
      </c>
      <c r="FH310" s="24"/>
      <c r="FI310" s="214"/>
      <c r="FJ310" s="24" t="s">
        <v>107</v>
      </c>
      <c r="FK310" s="251" t="s">
        <v>664</v>
      </c>
      <c r="FL310" s="24"/>
      <c r="FM310" s="24"/>
      <c r="FN310" s="213" t="s">
        <v>107</v>
      </c>
      <c r="FO310" s="24" t="s">
        <v>665</v>
      </c>
      <c r="FP310" s="24"/>
      <c r="FQ310" s="214"/>
      <c r="FR310" s="213" t="s">
        <v>107</v>
      </c>
      <c r="FS310" s="24" t="s">
        <v>666</v>
      </c>
      <c r="FT310" s="24"/>
      <c r="FU310" s="24"/>
      <c r="FV310" s="213" t="s">
        <v>107</v>
      </c>
      <c r="FW310" s="24" t="s">
        <v>667</v>
      </c>
      <c r="FX310" s="24"/>
      <c r="FY310" s="24"/>
      <c r="FZ310" s="213" t="s">
        <v>107</v>
      </c>
      <c r="GA310" s="24" t="s">
        <v>668</v>
      </c>
      <c r="GB310" s="24"/>
      <c r="GC310" s="214"/>
      <c r="GD310" s="24" t="s">
        <v>107</v>
      </c>
      <c r="GE310" s="24" t="s">
        <v>669</v>
      </c>
      <c r="GF310" s="24"/>
      <c r="GG310" s="24"/>
      <c r="GH310" s="213" t="s">
        <v>107</v>
      </c>
      <c r="GI310" s="24" t="s">
        <v>670</v>
      </c>
      <c r="GJ310" s="24"/>
      <c r="GK310" s="214"/>
      <c r="GL310" s="24" t="s">
        <v>107</v>
      </c>
      <c r="GM310" s="251" t="s">
        <v>671</v>
      </c>
      <c r="GN310" s="24"/>
      <c r="GO310" s="24"/>
      <c r="GP310" s="213" t="s">
        <v>107</v>
      </c>
      <c r="GQ310" s="24" t="s">
        <v>672</v>
      </c>
      <c r="GR310" s="24"/>
      <c r="GS310" s="214"/>
      <c r="GT310" s="24" t="s">
        <v>107</v>
      </c>
      <c r="GU310" s="24" t="s">
        <v>673</v>
      </c>
      <c r="GV310" s="24"/>
      <c r="GW310" s="24"/>
      <c r="GX310" s="213" t="s">
        <v>107</v>
      </c>
      <c r="GY310" s="24" t="s">
        <v>674</v>
      </c>
      <c r="GZ310" s="24"/>
      <c r="HA310" s="24"/>
      <c r="HB310" s="213" t="s">
        <v>107</v>
      </c>
      <c r="HC310" s="24" t="s">
        <v>675</v>
      </c>
      <c r="HD310" s="24"/>
      <c r="HE310" s="214"/>
      <c r="HF310" s="24" t="s">
        <v>107</v>
      </c>
      <c r="HG310" s="24" t="s">
        <v>676</v>
      </c>
      <c r="HH310" s="24"/>
      <c r="HI310" s="214"/>
      <c r="HJ310" s="213" t="s">
        <v>107</v>
      </c>
      <c r="HK310" s="24" t="s">
        <v>677</v>
      </c>
      <c r="HL310" s="24"/>
      <c r="HM310" s="214"/>
      <c r="HN310" s="24" t="s">
        <v>107</v>
      </c>
      <c r="HO310" s="24" t="s">
        <v>678</v>
      </c>
      <c r="HP310" s="24"/>
      <c r="HQ310" s="24"/>
      <c r="HR310" s="213" t="s">
        <v>107</v>
      </c>
      <c r="HS310" s="24" t="s">
        <v>679</v>
      </c>
      <c r="HT310" s="24"/>
      <c r="HU310" s="214"/>
      <c r="HV310" s="213" t="s">
        <v>107</v>
      </c>
      <c r="HW310" s="24" t="s">
        <v>680</v>
      </c>
      <c r="HX310" s="24"/>
      <c r="HY310" s="214"/>
      <c r="HZ310" s="24" t="s">
        <v>107</v>
      </c>
      <c r="IA310" s="24" t="s">
        <v>681</v>
      </c>
      <c r="IB310" s="24"/>
      <c r="IC310" s="24"/>
      <c r="ID310" s="213" t="s">
        <v>107</v>
      </c>
      <c r="IE310" s="24" t="s">
        <v>682</v>
      </c>
      <c r="IF310" s="24"/>
      <c r="IG310" s="214"/>
      <c r="IH310" s="213" t="s">
        <v>107</v>
      </c>
      <c r="II310" s="24" t="s">
        <v>683</v>
      </c>
      <c r="IJ310" s="24"/>
      <c r="IK310" s="214"/>
      <c r="IP310" s="253"/>
      <c r="IQ310" s="254"/>
      <c r="IT310" s="253"/>
      <c r="IU310" s="254"/>
      <c r="IX310" s="253"/>
      <c r="IY310" s="254"/>
      <c r="JB310" s="253"/>
      <c r="JC310" s="254"/>
      <c r="JF310" s="253"/>
      <c r="JG310" s="254"/>
      <c r="JJ310" s="253"/>
      <c r="JK310" s="254"/>
      <c r="JN310" s="253"/>
      <c r="JO310" s="254"/>
      <c r="JR310" s="253"/>
      <c r="JS310" s="254"/>
      <c r="JV310" s="253"/>
      <c r="JW310" s="254"/>
      <c r="JZ310" s="253"/>
      <c r="KA310" s="254"/>
    </row>
    <row r="311" spans="2:287" s="186" customFormat="1" x14ac:dyDescent="0.35">
      <c r="B311" s="190"/>
      <c r="C311" s="247"/>
      <c r="D311" s="247"/>
      <c r="E311" s="247"/>
      <c r="F311" s="190"/>
      <c r="G311" s="194"/>
      <c r="H311" s="247"/>
      <c r="I311" s="191"/>
      <c r="J311" s="247"/>
      <c r="K311" s="247"/>
      <c r="L311" s="247"/>
      <c r="M311" s="191"/>
      <c r="N311" s="190"/>
      <c r="O311" s="247"/>
      <c r="P311" s="247"/>
      <c r="Q311" s="191"/>
      <c r="R311" s="247"/>
      <c r="S311" s="247"/>
      <c r="T311" s="247"/>
      <c r="U311" s="247"/>
      <c r="V311" s="190"/>
      <c r="W311" s="247"/>
      <c r="X311" s="247"/>
      <c r="Y311" s="191"/>
      <c r="Z311" s="190"/>
      <c r="AA311" s="247"/>
      <c r="AB311" s="247"/>
      <c r="AC311" s="191"/>
      <c r="AD311" s="247"/>
      <c r="AE311" s="247"/>
      <c r="AF311" s="247"/>
      <c r="AG311" s="247"/>
      <c r="AH311" s="190"/>
      <c r="AI311" s="194"/>
      <c r="AJ311" s="247"/>
      <c r="AK311" s="191"/>
      <c r="AL311" s="247"/>
      <c r="AM311" s="247"/>
      <c r="AN311" s="247"/>
      <c r="AO311" s="247"/>
      <c r="AP311" s="190"/>
      <c r="AQ311" s="247"/>
      <c r="AR311" s="247"/>
      <c r="AS311" s="191"/>
      <c r="AT311" s="247"/>
      <c r="AU311" s="247"/>
      <c r="AV311" s="247"/>
      <c r="AW311" s="247"/>
      <c r="AX311" s="190"/>
      <c r="AY311" s="247"/>
      <c r="AZ311" s="247"/>
      <c r="BA311" s="191"/>
      <c r="BB311" s="190"/>
      <c r="BC311" s="247"/>
      <c r="BD311" s="247"/>
      <c r="BE311" s="191"/>
      <c r="BF311" s="190"/>
      <c r="BG311" s="247"/>
      <c r="BH311" s="247"/>
      <c r="BI311" s="191"/>
      <c r="BJ311" s="247"/>
      <c r="BK311" s="247"/>
      <c r="BL311" s="247"/>
      <c r="BM311" s="191"/>
      <c r="BN311" s="247"/>
      <c r="BO311" s="247"/>
      <c r="BP311" s="247"/>
      <c r="BQ311" s="191"/>
      <c r="BR311" s="247"/>
      <c r="BS311" s="247"/>
      <c r="BT311" s="247"/>
      <c r="BU311" s="191"/>
      <c r="BV311" s="247"/>
      <c r="BW311" s="247"/>
      <c r="BX311" s="247"/>
      <c r="BY311" s="191"/>
      <c r="BZ311" s="247"/>
      <c r="CA311" s="247"/>
      <c r="CB311" s="247"/>
      <c r="CC311" s="247"/>
      <c r="CD311" s="190"/>
      <c r="CE311" s="247"/>
      <c r="CF311" s="247"/>
      <c r="CG311" s="191"/>
      <c r="CH311" s="190"/>
      <c r="CI311" s="247"/>
      <c r="CJ311" s="247"/>
      <c r="CK311" s="191"/>
      <c r="CL311" s="247"/>
      <c r="CM311" s="247"/>
      <c r="CN311" s="247"/>
      <c r="CO311" s="247"/>
      <c r="CP311" s="190"/>
      <c r="CQ311" s="247"/>
      <c r="CR311" s="247"/>
      <c r="CS311" s="191"/>
      <c r="CT311" s="247"/>
      <c r="CU311" s="247"/>
      <c r="CV311" s="247"/>
      <c r="CW311" s="247"/>
      <c r="CX311" s="190"/>
      <c r="CY311" s="247"/>
      <c r="CZ311" s="247"/>
      <c r="DA311" s="191"/>
      <c r="DB311" s="247"/>
      <c r="DC311" s="247"/>
      <c r="DD311" s="247"/>
      <c r="DE311" s="247"/>
      <c r="DF311" s="255"/>
      <c r="DG311" s="247"/>
      <c r="DH311" s="247"/>
      <c r="DI311" s="191"/>
      <c r="DJ311" s="247"/>
      <c r="DK311" s="247"/>
      <c r="DL311" s="247"/>
      <c r="DM311" s="191"/>
      <c r="DN311" s="247"/>
      <c r="DO311" s="247"/>
      <c r="DP311" s="247"/>
      <c r="DQ311" s="247"/>
      <c r="DR311" s="190"/>
      <c r="DS311" s="247"/>
      <c r="DT311" s="247"/>
      <c r="DU311" s="191"/>
      <c r="DV311" s="247"/>
      <c r="DW311" s="247"/>
      <c r="DX311" s="247"/>
      <c r="DY311" s="247"/>
      <c r="DZ311" s="190"/>
      <c r="EA311" s="247"/>
      <c r="EB311" s="247"/>
      <c r="EC311" s="191"/>
      <c r="ED311" s="247"/>
      <c r="EE311" s="247"/>
      <c r="EF311" s="247"/>
      <c r="EG311" s="247"/>
      <c r="EH311" s="190"/>
      <c r="EI311" s="247"/>
      <c r="EJ311" s="247"/>
      <c r="EK311" s="191"/>
      <c r="EL311" s="247"/>
      <c r="EM311" s="247"/>
      <c r="EN311" s="247"/>
      <c r="EO311" s="191"/>
      <c r="EP311" s="247"/>
      <c r="EQ311" s="247"/>
      <c r="ER311" s="247"/>
      <c r="ES311" s="191"/>
      <c r="ET311" s="247"/>
      <c r="EU311" s="247"/>
      <c r="EV311" s="247"/>
      <c r="EW311" s="191"/>
      <c r="EX311" s="190"/>
      <c r="EY311" s="247"/>
      <c r="EZ311" s="247"/>
      <c r="FA311" s="191"/>
      <c r="FB311" s="247"/>
      <c r="FC311" s="247"/>
      <c r="FD311" s="247"/>
      <c r="FE311" s="247"/>
      <c r="FF311" s="190"/>
      <c r="FG311" s="247"/>
      <c r="FH311" s="247"/>
      <c r="FI311" s="191"/>
      <c r="FJ311" s="247"/>
      <c r="FK311" s="194"/>
      <c r="FL311" s="247"/>
      <c r="FM311" s="247"/>
      <c r="FN311" s="190"/>
      <c r="FO311" s="247"/>
      <c r="FP311" s="247"/>
      <c r="FQ311" s="191"/>
      <c r="FR311" s="247"/>
      <c r="FS311" s="247"/>
      <c r="FT311" s="247"/>
      <c r="FU311" s="247"/>
      <c r="FV311" s="190"/>
      <c r="FW311" s="247"/>
      <c r="FX311" s="247"/>
      <c r="FY311" s="247"/>
      <c r="FZ311" s="190"/>
      <c r="GA311" s="247"/>
      <c r="GB311" s="247"/>
      <c r="GC311" s="191"/>
      <c r="GD311" s="247"/>
      <c r="GE311" s="247"/>
      <c r="GF311" s="247"/>
      <c r="GG311" s="247"/>
      <c r="GH311" s="190"/>
      <c r="GI311" s="247"/>
      <c r="GJ311" s="247"/>
      <c r="GK311" s="191"/>
      <c r="GL311" s="247"/>
      <c r="GM311" s="194"/>
      <c r="GN311" s="247"/>
      <c r="GO311" s="247"/>
      <c r="GP311" s="190"/>
      <c r="GQ311" s="247"/>
      <c r="GR311" s="247"/>
      <c r="GS311" s="191"/>
      <c r="GT311" s="247"/>
      <c r="GU311" s="247"/>
      <c r="GV311" s="247"/>
      <c r="GW311" s="247"/>
      <c r="GX311" s="190"/>
      <c r="GY311" s="247"/>
      <c r="GZ311" s="247"/>
      <c r="HA311" s="247"/>
      <c r="HB311" s="190"/>
      <c r="HC311" s="247"/>
      <c r="HD311" s="247"/>
      <c r="HE311" s="191"/>
      <c r="HF311" s="247"/>
      <c r="HG311" s="247"/>
      <c r="HH311" s="247"/>
      <c r="HI311" s="191"/>
      <c r="HJ311" s="190"/>
      <c r="HK311" s="247"/>
      <c r="HL311" s="247"/>
      <c r="HM311" s="191"/>
      <c r="HN311" s="247"/>
      <c r="HO311" s="247"/>
      <c r="HP311" s="247"/>
      <c r="HQ311" s="247"/>
      <c r="HR311" s="190"/>
      <c r="HS311" s="247"/>
      <c r="HT311" s="247"/>
      <c r="HU311" s="191"/>
      <c r="HV311" s="190"/>
      <c r="HW311" s="247"/>
      <c r="HX311" s="247"/>
      <c r="HY311" s="191"/>
      <c r="HZ311" s="247"/>
      <c r="IA311" s="247"/>
      <c r="IB311" s="247"/>
      <c r="IC311" s="247"/>
      <c r="ID311" s="190"/>
      <c r="IE311" s="247"/>
      <c r="IF311" s="247"/>
      <c r="IG311" s="191"/>
      <c r="IH311" s="190"/>
      <c r="II311" s="247"/>
      <c r="IJ311" s="247"/>
      <c r="IK311" s="191"/>
      <c r="IP311" s="253"/>
      <c r="IQ311" s="254"/>
      <c r="IT311" s="253"/>
      <c r="IU311" s="254"/>
      <c r="IX311" s="253"/>
      <c r="IY311" s="254"/>
      <c r="JB311" s="253"/>
      <c r="JC311" s="254"/>
      <c r="JF311" s="253"/>
      <c r="JG311" s="254"/>
      <c r="JJ311" s="253"/>
      <c r="JK311" s="254"/>
      <c r="JN311" s="253"/>
      <c r="JO311" s="254"/>
      <c r="JR311" s="253"/>
      <c r="JS311" s="254"/>
      <c r="JV311" s="253"/>
      <c r="JW311" s="254"/>
      <c r="JZ311" s="253"/>
      <c r="KA311" s="254"/>
    </row>
    <row r="312" spans="2:287" s="186" customFormat="1" x14ac:dyDescent="0.35">
      <c r="B312" s="255" t="s">
        <v>101</v>
      </c>
      <c r="C312" s="251" t="s">
        <v>113</v>
      </c>
      <c r="D312" s="247"/>
      <c r="E312" s="247"/>
      <c r="F312" s="255" t="s">
        <v>101</v>
      </c>
      <c r="G312" s="251" t="s">
        <v>113</v>
      </c>
      <c r="H312" s="247"/>
      <c r="I312" s="191"/>
      <c r="J312" s="251" t="s">
        <v>101</v>
      </c>
      <c r="K312" s="251" t="s">
        <v>113</v>
      </c>
      <c r="L312" s="247"/>
      <c r="M312" s="191"/>
      <c r="N312" s="255" t="s">
        <v>101</v>
      </c>
      <c r="O312" s="251" t="s">
        <v>113</v>
      </c>
      <c r="P312" s="247"/>
      <c r="Q312" s="191"/>
      <c r="R312" s="251" t="s">
        <v>101</v>
      </c>
      <c r="S312" s="251" t="s">
        <v>113</v>
      </c>
      <c r="T312" s="247"/>
      <c r="U312" s="247"/>
      <c r="V312" s="255" t="s">
        <v>101</v>
      </c>
      <c r="W312" s="251" t="s">
        <v>113</v>
      </c>
      <c r="X312" s="247"/>
      <c r="Y312" s="191"/>
      <c r="Z312" s="255" t="s">
        <v>101</v>
      </c>
      <c r="AA312" s="251" t="s">
        <v>113</v>
      </c>
      <c r="AB312" s="247"/>
      <c r="AC312" s="191"/>
      <c r="AD312" s="251" t="s">
        <v>101</v>
      </c>
      <c r="AE312" s="251" t="s">
        <v>114</v>
      </c>
      <c r="AF312" s="247"/>
      <c r="AG312" s="247"/>
      <c r="AH312" s="255" t="s">
        <v>101</v>
      </c>
      <c r="AI312" s="251" t="s">
        <v>115</v>
      </c>
      <c r="AJ312" s="247"/>
      <c r="AK312" s="191"/>
      <c r="AL312" s="251" t="s">
        <v>101</v>
      </c>
      <c r="AM312" s="251" t="s">
        <v>115</v>
      </c>
      <c r="AN312" s="247"/>
      <c r="AO312" s="247"/>
      <c r="AP312" s="255" t="s">
        <v>101</v>
      </c>
      <c r="AQ312" s="251" t="s">
        <v>115</v>
      </c>
      <c r="AR312" s="247"/>
      <c r="AS312" s="191"/>
      <c r="AT312" s="251" t="s">
        <v>101</v>
      </c>
      <c r="AU312" s="251" t="s">
        <v>115</v>
      </c>
      <c r="AV312" s="247"/>
      <c r="AW312" s="247"/>
      <c r="AX312" s="255" t="s">
        <v>101</v>
      </c>
      <c r="AY312" s="251" t="s">
        <v>115</v>
      </c>
      <c r="AZ312" s="247"/>
      <c r="BA312" s="191"/>
      <c r="BB312" s="255" t="s">
        <v>101</v>
      </c>
      <c r="BC312" s="251" t="s">
        <v>115</v>
      </c>
      <c r="BD312" s="247"/>
      <c r="BE312" s="191"/>
      <c r="BF312" s="255" t="s">
        <v>101</v>
      </c>
      <c r="BG312" s="251" t="s">
        <v>566</v>
      </c>
      <c r="BH312" s="247"/>
      <c r="BI312" s="191"/>
      <c r="BJ312" s="251" t="s">
        <v>101</v>
      </c>
      <c r="BK312" s="251" t="s">
        <v>566</v>
      </c>
      <c r="BL312" s="247"/>
      <c r="BM312" s="191"/>
      <c r="BN312" s="251" t="s">
        <v>101</v>
      </c>
      <c r="BO312" s="251" t="s">
        <v>566</v>
      </c>
      <c r="BP312" s="247"/>
      <c r="BQ312" s="191"/>
      <c r="BR312" s="251" t="s">
        <v>101</v>
      </c>
      <c r="BS312" s="251" t="s">
        <v>566</v>
      </c>
      <c r="BT312" s="247"/>
      <c r="BU312" s="191"/>
      <c r="BV312" s="251" t="s">
        <v>101</v>
      </c>
      <c r="BW312" s="251" t="s">
        <v>118</v>
      </c>
      <c r="BX312" s="247"/>
      <c r="BY312" s="191"/>
      <c r="BZ312" s="251" t="s">
        <v>101</v>
      </c>
      <c r="CA312" s="251" t="s">
        <v>118</v>
      </c>
      <c r="CB312" s="247"/>
      <c r="CC312" s="247"/>
      <c r="CD312" s="255" t="s">
        <v>101</v>
      </c>
      <c r="CE312" s="251" t="s">
        <v>118</v>
      </c>
      <c r="CF312" s="247"/>
      <c r="CG312" s="191"/>
      <c r="CH312" s="255" t="s">
        <v>101</v>
      </c>
      <c r="CI312" s="251" t="s">
        <v>118</v>
      </c>
      <c r="CJ312" s="247"/>
      <c r="CK312" s="191"/>
      <c r="CL312" s="251" t="s">
        <v>101</v>
      </c>
      <c r="CM312" s="251" t="s">
        <v>119</v>
      </c>
      <c r="CN312" s="247"/>
      <c r="CO312" s="247"/>
      <c r="CP312" s="255" t="s">
        <v>101</v>
      </c>
      <c r="CQ312" s="251" t="s">
        <v>119</v>
      </c>
      <c r="CR312" s="247"/>
      <c r="CS312" s="191"/>
      <c r="CT312" s="251" t="s">
        <v>101</v>
      </c>
      <c r="CU312" s="251" t="s">
        <v>119</v>
      </c>
      <c r="CV312" s="247"/>
      <c r="CW312" s="247"/>
      <c r="CX312" s="255" t="s">
        <v>101</v>
      </c>
      <c r="CY312" s="251" t="s">
        <v>119</v>
      </c>
      <c r="CZ312" s="247"/>
      <c r="DA312" s="191"/>
      <c r="DB312" s="251" t="s">
        <v>101</v>
      </c>
      <c r="DC312" s="251" t="s">
        <v>119</v>
      </c>
      <c r="DD312" s="247"/>
      <c r="DE312" s="247"/>
      <c r="DF312" s="255" t="s">
        <v>101</v>
      </c>
      <c r="DG312" s="247" t="s">
        <v>119</v>
      </c>
      <c r="DH312" s="247"/>
      <c r="DI312" s="191"/>
      <c r="DJ312" s="251" t="s">
        <v>101</v>
      </c>
      <c r="DK312" s="251" t="s">
        <v>120</v>
      </c>
      <c r="DL312" s="247"/>
      <c r="DM312" s="191"/>
      <c r="DN312" s="251" t="s">
        <v>101</v>
      </c>
      <c r="DO312" s="251" t="s">
        <v>120</v>
      </c>
      <c r="DP312" s="247"/>
      <c r="DQ312" s="247"/>
      <c r="DR312" s="255" t="s">
        <v>101</v>
      </c>
      <c r="DS312" s="251" t="s">
        <v>121</v>
      </c>
      <c r="DT312" s="247"/>
      <c r="DU312" s="191"/>
      <c r="DV312" s="251" t="s">
        <v>101</v>
      </c>
      <c r="DW312" s="251" t="s">
        <v>122</v>
      </c>
      <c r="DX312" s="247"/>
      <c r="DY312" s="247"/>
      <c r="DZ312" s="255" t="s">
        <v>101</v>
      </c>
      <c r="EA312" s="251" t="s">
        <v>122</v>
      </c>
      <c r="EB312" s="247"/>
      <c r="EC312" s="191"/>
      <c r="ED312" s="251" t="s">
        <v>101</v>
      </c>
      <c r="EE312" s="251" t="s">
        <v>121</v>
      </c>
      <c r="EF312" s="247"/>
      <c r="EG312" s="247"/>
      <c r="EH312" s="255" t="s">
        <v>101</v>
      </c>
      <c r="EI312" s="251" t="s">
        <v>121</v>
      </c>
      <c r="EJ312" s="247"/>
      <c r="EK312" s="191"/>
      <c r="EL312" s="251" t="s">
        <v>101</v>
      </c>
      <c r="EM312" s="251" t="s">
        <v>121</v>
      </c>
      <c r="EN312" s="247"/>
      <c r="EO312" s="191"/>
      <c r="EP312" s="251" t="s">
        <v>101</v>
      </c>
      <c r="EQ312" s="251" t="s">
        <v>122</v>
      </c>
      <c r="ER312" s="247"/>
      <c r="ES312" s="191"/>
      <c r="ET312" s="251" t="s">
        <v>101</v>
      </c>
      <c r="EU312" s="251" t="s">
        <v>122</v>
      </c>
      <c r="EV312" s="247"/>
      <c r="EW312" s="191"/>
      <c r="EX312" s="255" t="s">
        <v>101</v>
      </c>
      <c r="EY312" s="251" t="s">
        <v>123</v>
      </c>
      <c r="EZ312" s="247"/>
      <c r="FA312" s="191"/>
      <c r="FB312" s="251" t="s">
        <v>101</v>
      </c>
      <c r="FC312" s="251" t="s">
        <v>124</v>
      </c>
      <c r="FD312" s="247"/>
      <c r="FE312" s="247"/>
      <c r="FF312" s="255" t="s">
        <v>101</v>
      </c>
      <c r="FG312" s="251" t="s">
        <v>124</v>
      </c>
      <c r="FH312" s="247"/>
      <c r="FI312" s="191"/>
      <c r="FJ312" s="251" t="s">
        <v>101</v>
      </c>
      <c r="FK312" s="251" t="s">
        <v>124</v>
      </c>
      <c r="FL312" s="247"/>
      <c r="FM312" s="247"/>
      <c r="FN312" s="255" t="s">
        <v>101</v>
      </c>
      <c r="FO312" s="251" t="s">
        <v>124</v>
      </c>
      <c r="FP312" s="247"/>
      <c r="FQ312" s="191"/>
      <c r="FR312" s="255" t="s">
        <v>101</v>
      </c>
      <c r="FS312" s="251" t="s">
        <v>124</v>
      </c>
      <c r="FT312" s="247"/>
      <c r="FU312" s="247"/>
      <c r="FV312" s="255" t="s">
        <v>101</v>
      </c>
      <c r="FW312" s="251" t="s">
        <v>124</v>
      </c>
      <c r="FX312" s="247"/>
      <c r="FY312" s="247"/>
      <c r="FZ312" s="255" t="s">
        <v>101</v>
      </c>
      <c r="GA312" s="251" t="s">
        <v>124</v>
      </c>
      <c r="GB312" s="247"/>
      <c r="GC312" s="191"/>
      <c r="GD312" s="251" t="s">
        <v>101</v>
      </c>
      <c r="GE312" s="251" t="s">
        <v>126</v>
      </c>
      <c r="GF312" s="247"/>
      <c r="GG312" s="247"/>
      <c r="GH312" s="255" t="s">
        <v>101</v>
      </c>
      <c r="GI312" s="251" t="s">
        <v>127</v>
      </c>
      <c r="GJ312" s="247"/>
      <c r="GK312" s="191"/>
      <c r="GL312" s="251" t="s">
        <v>101</v>
      </c>
      <c r="GM312" s="251" t="s">
        <v>127</v>
      </c>
      <c r="GN312" s="247"/>
      <c r="GO312" s="247"/>
      <c r="GP312" s="255" t="s">
        <v>101</v>
      </c>
      <c r="GQ312" s="251" t="s">
        <v>397</v>
      </c>
      <c r="GR312" s="247"/>
      <c r="GS312" s="191"/>
      <c r="GT312" s="251" t="s">
        <v>101</v>
      </c>
      <c r="GU312" s="251" t="s">
        <v>397</v>
      </c>
      <c r="GV312" s="247"/>
      <c r="GW312" s="247"/>
      <c r="GX312" s="255" t="s">
        <v>101</v>
      </c>
      <c r="GY312" s="251" t="s">
        <v>397</v>
      </c>
      <c r="GZ312" s="247"/>
      <c r="HA312" s="247"/>
      <c r="HB312" s="255" t="s">
        <v>101</v>
      </c>
      <c r="HC312" s="251" t="s">
        <v>397</v>
      </c>
      <c r="HD312" s="247"/>
      <c r="HE312" s="191"/>
      <c r="HF312" s="251" t="s">
        <v>101</v>
      </c>
      <c r="HG312" s="251" t="s">
        <v>397</v>
      </c>
      <c r="HH312" s="247"/>
      <c r="HI312" s="191"/>
      <c r="HJ312" s="255" t="s">
        <v>101</v>
      </c>
      <c r="HK312" s="251" t="s">
        <v>397</v>
      </c>
      <c r="HL312" s="247"/>
      <c r="HM312" s="191"/>
      <c r="HN312" s="251" t="s">
        <v>101</v>
      </c>
      <c r="HO312" s="251" t="s">
        <v>128</v>
      </c>
      <c r="HP312" s="247"/>
      <c r="HQ312" s="247"/>
      <c r="HR312" s="255" t="s">
        <v>101</v>
      </c>
      <c r="HS312" s="251" t="s">
        <v>128</v>
      </c>
      <c r="HT312" s="247"/>
      <c r="HU312" s="191"/>
      <c r="HV312" s="255" t="s">
        <v>101</v>
      </c>
      <c r="HW312" s="251" t="s">
        <v>128</v>
      </c>
      <c r="HX312" s="247"/>
      <c r="HY312" s="191"/>
      <c r="HZ312" s="251" t="s">
        <v>101</v>
      </c>
      <c r="IA312" s="251" t="s">
        <v>129</v>
      </c>
      <c r="IB312" s="247"/>
      <c r="IC312" s="247"/>
      <c r="ID312" s="255" t="s">
        <v>101</v>
      </c>
      <c r="IE312" s="251" t="s">
        <v>129</v>
      </c>
      <c r="IF312" s="247"/>
      <c r="IG312" s="191"/>
      <c r="IH312" s="255" t="s">
        <v>101</v>
      </c>
      <c r="II312" s="251" t="s">
        <v>424</v>
      </c>
      <c r="IJ312" s="247"/>
      <c r="IK312" s="191"/>
      <c r="IP312" s="256"/>
      <c r="IQ312" s="251"/>
      <c r="IT312" s="256"/>
      <c r="IU312" s="251"/>
      <c r="IX312" s="256"/>
      <c r="IY312" s="251"/>
      <c r="JB312" s="256"/>
      <c r="JC312" s="251"/>
      <c r="JF312" s="256"/>
      <c r="JG312" s="251"/>
      <c r="JJ312" s="256"/>
      <c r="JK312" s="251"/>
      <c r="JN312" s="256"/>
      <c r="JO312" s="251"/>
      <c r="JR312" s="256"/>
      <c r="JS312" s="251"/>
      <c r="JV312" s="256"/>
      <c r="JW312" s="251"/>
      <c r="JZ312" s="256"/>
      <c r="KA312" s="251"/>
    </row>
    <row r="313" spans="2:287" s="186" customFormat="1" x14ac:dyDescent="0.35">
      <c r="B313" s="255" t="s">
        <v>102</v>
      </c>
      <c r="C313" s="251" t="s">
        <v>130</v>
      </c>
      <c r="D313" s="247"/>
      <c r="E313" s="247"/>
      <c r="F313" s="255" t="s">
        <v>102</v>
      </c>
      <c r="G313" s="251" t="s">
        <v>131</v>
      </c>
      <c r="H313" s="247"/>
      <c r="I313" s="191"/>
      <c r="J313" s="251" t="s">
        <v>102</v>
      </c>
      <c r="K313" s="251" t="s">
        <v>132</v>
      </c>
      <c r="L313" s="247"/>
      <c r="M313" s="191"/>
      <c r="N313" s="255" t="s">
        <v>102</v>
      </c>
      <c r="O313" s="251" t="s">
        <v>133</v>
      </c>
      <c r="P313" s="247"/>
      <c r="Q313" s="191"/>
      <c r="R313" s="251" t="s">
        <v>102</v>
      </c>
      <c r="S313" s="251" t="s">
        <v>134</v>
      </c>
      <c r="T313" s="247"/>
      <c r="U313" s="247"/>
      <c r="V313" s="255" t="s">
        <v>102</v>
      </c>
      <c r="W313" s="251" t="s">
        <v>135</v>
      </c>
      <c r="X313" s="247"/>
      <c r="Y313" s="191"/>
      <c r="Z313" s="255" t="s">
        <v>102</v>
      </c>
      <c r="AA313" s="251" t="s">
        <v>380</v>
      </c>
      <c r="AB313" s="247"/>
      <c r="AC313" s="191"/>
      <c r="AD313" s="251" t="s">
        <v>102</v>
      </c>
      <c r="AE313" s="251" t="s">
        <v>136</v>
      </c>
      <c r="AF313" s="247"/>
      <c r="AG313" s="247"/>
      <c r="AH313" s="255" t="s">
        <v>102</v>
      </c>
      <c r="AI313" s="251" t="s">
        <v>137</v>
      </c>
      <c r="AJ313" s="247"/>
      <c r="AK313" s="191"/>
      <c r="AL313" s="251" t="s">
        <v>102</v>
      </c>
      <c r="AM313" s="251" t="s">
        <v>138</v>
      </c>
      <c r="AN313" s="247"/>
      <c r="AO313" s="247"/>
      <c r="AP313" s="255" t="s">
        <v>102</v>
      </c>
      <c r="AQ313" s="251" t="s">
        <v>139</v>
      </c>
      <c r="AR313" s="247"/>
      <c r="AS313" s="191"/>
      <c r="AT313" s="251" t="s">
        <v>102</v>
      </c>
      <c r="AU313" s="251" t="s">
        <v>140</v>
      </c>
      <c r="AV313" s="247"/>
      <c r="AW313" s="247"/>
      <c r="AX313" s="255" t="s">
        <v>102</v>
      </c>
      <c r="AY313" s="251" t="s">
        <v>409</v>
      </c>
      <c r="AZ313" s="247"/>
      <c r="BA313" s="191"/>
      <c r="BB313" s="255" t="s">
        <v>102</v>
      </c>
      <c r="BC313" s="251" t="s">
        <v>141</v>
      </c>
      <c r="BD313" s="247"/>
      <c r="BE313" s="191"/>
      <c r="BF313" s="255" t="s">
        <v>102</v>
      </c>
      <c r="BG313" s="251" t="s">
        <v>568</v>
      </c>
      <c r="BH313" s="247"/>
      <c r="BI313" s="191"/>
      <c r="BJ313" s="251" t="s">
        <v>102</v>
      </c>
      <c r="BK313" s="251" t="s">
        <v>569</v>
      </c>
      <c r="BL313" s="247"/>
      <c r="BM313" s="191"/>
      <c r="BN313" s="251" t="s">
        <v>102</v>
      </c>
      <c r="BO313" s="251" t="s">
        <v>570</v>
      </c>
      <c r="BP313" s="247"/>
      <c r="BQ313" s="191"/>
      <c r="BR313" s="251" t="s">
        <v>102</v>
      </c>
      <c r="BS313" s="251" t="s">
        <v>571</v>
      </c>
      <c r="BT313" s="247"/>
      <c r="BU313" s="191"/>
      <c r="BV313" s="251" t="s">
        <v>102</v>
      </c>
      <c r="BW313" s="251" t="s">
        <v>143</v>
      </c>
      <c r="BX313" s="247"/>
      <c r="BY313" s="191"/>
      <c r="BZ313" s="251" t="s">
        <v>102</v>
      </c>
      <c r="CA313" s="251" t="s">
        <v>144</v>
      </c>
      <c r="CB313" s="247"/>
      <c r="CC313" s="247"/>
      <c r="CD313" s="255" t="s">
        <v>102</v>
      </c>
      <c r="CE313" s="251" t="s">
        <v>413</v>
      </c>
      <c r="CF313" s="247"/>
      <c r="CG313" s="191"/>
      <c r="CH313" s="255" t="s">
        <v>102</v>
      </c>
      <c r="CI313" s="251" t="s">
        <v>145</v>
      </c>
      <c r="CJ313" s="247"/>
      <c r="CK313" s="191"/>
      <c r="CL313" s="251" t="s">
        <v>102</v>
      </c>
      <c r="CM313" s="251" t="s">
        <v>146</v>
      </c>
      <c r="CN313" s="247"/>
      <c r="CO313" s="247"/>
      <c r="CP313" s="255" t="s">
        <v>102</v>
      </c>
      <c r="CQ313" s="251" t="s">
        <v>147</v>
      </c>
      <c r="CR313" s="247"/>
      <c r="CS313" s="191"/>
      <c r="CT313" s="251" t="s">
        <v>102</v>
      </c>
      <c r="CU313" s="251" t="s">
        <v>148</v>
      </c>
      <c r="CV313" s="247"/>
      <c r="CW313" s="247"/>
      <c r="CX313" s="255" t="s">
        <v>102</v>
      </c>
      <c r="CY313" s="251" t="s">
        <v>149</v>
      </c>
      <c r="CZ313" s="247"/>
      <c r="DA313" s="191"/>
      <c r="DB313" s="251" t="s">
        <v>102</v>
      </c>
      <c r="DC313" s="251" t="s">
        <v>150</v>
      </c>
      <c r="DD313" s="247"/>
      <c r="DE313" s="247"/>
      <c r="DF313" s="255" t="s">
        <v>102</v>
      </c>
      <c r="DG313" s="247" t="s">
        <v>377</v>
      </c>
      <c r="DH313" s="247"/>
      <c r="DI313" s="191"/>
      <c r="DJ313" s="251" t="s">
        <v>102</v>
      </c>
      <c r="DK313" s="251" t="s">
        <v>151</v>
      </c>
      <c r="DL313" s="247"/>
      <c r="DM313" s="191"/>
      <c r="DN313" s="251" t="s">
        <v>102</v>
      </c>
      <c r="DO313" s="251" t="s">
        <v>152</v>
      </c>
      <c r="DP313" s="247"/>
      <c r="DQ313" s="247"/>
      <c r="DR313" s="255" t="s">
        <v>102</v>
      </c>
      <c r="DS313" s="251" t="s">
        <v>155</v>
      </c>
      <c r="DT313" s="247"/>
      <c r="DU313" s="191"/>
      <c r="DV313" s="251" t="s">
        <v>102</v>
      </c>
      <c r="DW313" s="251" t="s">
        <v>156</v>
      </c>
      <c r="DX313" s="247"/>
      <c r="DY313" s="247"/>
      <c r="DZ313" s="255" t="s">
        <v>102</v>
      </c>
      <c r="EA313" s="251" t="s">
        <v>157</v>
      </c>
      <c r="EB313" s="247"/>
      <c r="EC313" s="191"/>
      <c r="ED313" s="251" t="s">
        <v>102</v>
      </c>
      <c r="EE313" s="251" t="s">
        <v>158</v>
      </c>
      <c r="EF313" s="247"/>
      <c r="EG313" s="247"/>
      <c r="EH313" s="255" t="s">
        <v>102</v>
      </c>
      <c r="EI313" s="251" t="s">
        <v>159</v>
      </c>
      <c r="EJ313" s="247"/>
      <c r="EK313" s="191"/>
      <c r="EL313" s="251" t="s">
        <v>102</v>
      </c>
      <c r="EM313" s="251" t="s">
        <v>372</v>
      </c>
      <c r="EN313" s="247"/>
      <c r="EO313" s="191"/>
      <c r="EP313" s="251" t="s">
        <v>102</v>
      </c>
      <c r="EQ313" s="251" t="s">
        <v>160</v>
      </c>
      <c r="ER313" s="247"/>
      <c r="ES313" s="191"/>
      <c r="ET313" s="251" t="s">
        <v>102</v>
      </c>
      <c r="EU313" s="251" t="s">
        <v>346</v>
      </c>
      <c r="EV313" s="247"/>
      <c r="EW313" s="191"/>
      <c r="EX313" s="255" t="s">
        <v>102</v>
      </c>
      <c r="EY313" s="251" t="s">
        <v>161</v>
      </c>
      <c r="EZ313" s="247"/>
      <c r="FA313" s="191"/>
      <c r="FB313" s="251" t="s">
        <v>102</v>
      </c>
      <c r="FC313" s="251" t="s">
        <v>162</v>
      </c>
      <c r="FD313" s="247"/>
      <c r="FE313" s="247"/>
      <c r="FF313" s="255" t="s">
        <v>102</v>
      </c>
      <c r="FG313" s="251" t="s">
        <v>163</v>
      </c>
      <c r="FH313" s="247"/>
      <c r="FI313" s="191"/>
      <c r="FJ313" s="251" t="s">
        <v>102</v>
      </c>
      <c r="FK313" s="251" t="s">
        <v>164</v>
      </c>
      <c r="FL313" s="247"/>
      <c r="FM313" s="247"/>
      <c r="FN313" s="255" t="s">
        <v>102</v>
      </c>
      <c r="FO313" s="251" t="s">
        <v>165</v>
      </c>
      <c r="FP313" s="247"/>
      <c r="FQ313" s="191"/>
      <c r="FR313" s="255" t="s">
        <v>102</v>
      </c>
      <c r="FS313" s="251" t="s">
        <v>362</v>
      </c>
      <c r="FT313" s="247"/>
      <c r="FU313" s="247"/>
      <c r="FV313" s="255" t="s">
        <v>102</v>
      </c>
      <c r="FW313" s="251" t="s">
        <v>388</v>
      </c>
      <c r="FX313" s="247"/>
      <c r="FY313" s="247"/>
      <c r="FZ313" s="255" t="s">
        <v>102</v>
      </c>
      <c r="GA313" s="251" t="s">
        <v>417</v>
      </c>
      <c r="GB313" s="247"/>
      <c r="GC313" s="191"/>
      <c r="GD313" s="251" t="s">
        <v>102</v>
      </c>
      <c r="GE313" s="251" t="s">
        <v>168</v>
      </c>
      <c r="GF313" s="247"/>
      <c r="GG313" s="247"/>
      <c r="GH313" s="255" t="s">
        <v>102</v>
      </c>
      <c r="GI313" s="251" t="s">
        <v>169</v>
      </c>
      <c r="GJ313" s="247"/>
      <c r="GK313" s="191"/>
      <c r="GL313" s="251" t="s">
        <v>102</v>
      </c>
      <c r="GM313" s="251" t="s">
        <v>170</v>
      </c>
      <c r="GN313" s="247"/>
      <c r="GO313" s="247"/>
      <c r="GP313" s="255" t="s">
        <v>102</v>
      </c>
      <c r="GQ313" s="251" t="s">
        <v>171</v>
      </c>
      <c r="GR313" s="247"/>
      <c r="GS313" s="191"/>
      <c r="GT313" s="251" t="s">
        <v>102</v>
      </c>
      <c r="GU313" s="251" t="s">
        <v>172</v>
      </c>
      <c r="GV313" s="247"/>
      <c r="GW313" s="247"/>
      <c r="GX313" s="255" t="s">
        <v>102</v>
      </c>
      <c r="GY313" s="251" t="s">
        <v>366</v>
      </c>
      <c r="GZ313" s="247"/>
      <c r="HA313" s="247"/>
      <c r="HB313" s="255" t="s">
        <v>102</v>
      </c>
      <c r="HC313" s="251" t="s">
        <v>173</v>
      </c>
      <c r="HD313" s="247"/>
      <c r="HE313" s="191"/>
      <c r="HF313" s="251" t="s">
        <v>102</v>
      </c>
      <c r="HG313" s="251" t="s">
        <v>398</v>
      </c>
      <c r="HH313" s="247"/>
      <c r="HI313" s="191"/>
      <c r="HJ313" s="255" t="s">
        <v>102</v>
      </c>
      <c r="HK313" s="251" t="s">
        <v>369</v>
      </c>
      <c r="HL313" s="247"/>
      <c r="HM313" s="191"/>
      <c r="HN313" s="251" t="s">
        <v>102</v>
      </c>
      <c r="HO313" s="251" t="s">
        <v>174</v>
      </c>
      <c r="HP313" s="247"/>
      <c r="HQ313" s="247"/>
      <c r="HR313" s="255" t="s">
        <v>102</v>
      </c>
      <c r="HS313" s="251" t="s">
        <v>175</v>
      </c>
      <c r="HT313" s="247"/>
      <c r="HU313" s="191"/>
      <c r="HV313" s="255" t="s">
        <v>102</v>
      </c>
      <c r="HW313" s="251" t="s">
        <v>404</v>
      </c>
      <c r="HX313" s="247"/>
      <c r="HY313" s="191"/>
      <c r="HZ313" s="251" t="s">
        <v>102</v>
      </c>
      <c r="IA313" s="251" t="s">
        <v>176</v>
      </c>
      <c r="IB313" s="247"/>
      <c r="IC313" s="247"/>
      <c r="ID313" s="255" t="s">
        <v>102</v>
      </c>
      <c r="IE313" s="251" t="s">
        <v>177</v>
      </c>
      <c r="IF313" s="247"/>
      <c r="IG313" s="191"/>
      <c r="IH313" s="255" t="s">
        <v>102</v>
      </c>
      <c r="II313" s="251" t="s">
        <v>425</v>
      </c>
      <c r="IJ313" s="247"/>
      <c r="IK313" s="191"/>
      <c r="IP313" s="256"/>
      <c r="IQ313" s="251"/>
      <c r="IT313" s="256"/>
      <c r="IU313" s="251"/>
      <c r="IX313" s="256"/>
      <c r="IY313" s="251"/>
      <c r="JB313" s="256"/>
      <c r="JC313" s="251"/>
      <c r="JF313" s="256"/>
      <c r="JG313" s="251"/>
      <c r="JJ313" s="256"/>
      <c r="JK313" s="251"/>
      <c r="JN313" s="256"/>
      <c r="JO313" s="251"/>
      <c r="JR313" s="256"/>
      <c r="JS313" s="251"/>
      <c r="JV313" s="256"/>
      <c r="JW313" s="251"/>
      <c r="JZ313" s="256"/>
      <c r="KA313" s="251"/>
    </row>
    <row r="314" spans="2:287" s="186" customFormat="1" x14ac:dyDescent="0.35">
      <c r="B314" s="255" t="s">
        <v>109</v>
      </c>
      <c r="C314" s="251" t="s">
        <v>178</v>
      </c>
      <c r="D314" s="247"/>
      <c r="E314" s="247"/>
      <c r="F314" s="255" t="s">
        <v>109</v>
      </c>
      <c r="G314" s="251" t="s">
        <v>178</v>
      </c>
      <c r="H314" s="247"/>
      <c r="I314" s="191"/>
      <c r="J314" s="251" t="s">
        <v>109</v>
      </c>
      <c r="K314" s="251" t="s">
        <v>178</v>
      </c>
      <c r="L314" s="247"/>
      <c r="M314" s="191"/>
      <c r="N314" s="255" t="s">
        <v>109</v>
      </c>
      <c r="O314" s="251" t="s">
        <v>178</v>
      </c>
      <c r="P314" s="247"/>
      <c r="Q314" s="191"/>
      <c r="R314" s="251" t="s">
        <v>109</v>
      </c>
      <c r="S314" s="251" t="s">
        <v>178</v>
      </c>
      <c r="T314" s="247"/>
      <c r="U314" s="247"/>
      <c r="V314" s="255" t="s">
        <v>109</v>
      </c>
      <c r="W314" s="251" t="s">
        <v>178</v>
      </c>
      <c r="X314" s="247"/>
      <c r="Y314" s="191"/>
      <c r="Z314" s="255" t="s">
        <v>109</v>
      </c>
      <c r="AA314" s="251" t="s">
        <v>178</v>
      </c>
      <c r="AB314" s="247"/>
      <c r="AC314" s="191"/>
      <c r="AD314" s="251" t="s">
        <v>109</v>
      </c>
      <c r="AE314" s="251" t="s">
        <v>178</v>
      </c>
      <c r="AF314" s="247"/>
      <c r="AG314" s="247"/>
      <c r="AH314" s="255" t="s">
        <v>109</v>
      </c>
      <c r="AI314" s="251" t="s">
        <v>178</v>
      </c>
      <c r="AJ314" s="247"/>
      <c r="AK314" s="191"/>
      <c r="AL314" s="251" t="s">
        <v>109</v>
      </c>
      <c r="AM314" s="251" t="s">
        <v>178</v>
      </c>
      <c r="AN314" s="247"/>
      <c r="AO314" s="247"/>
      <c r="AP314" s="255" t="s">
        <v>109</v>
      </c>
      <c r="AQ314" s="251" t="s">
        <v>178</v>
      </c>
      <c r="AR314" s="247"/>
      <c r="AS314" s="191"/>
      <c r="AT314" s="251" t="s">
        <v>109</v>
      </c>
      <c r="AU314" s="251" t="s">
        <v>178</v>
      </c>
      <c r="AV314" s="247"/>
      <c r="AW314" s="247"/>
      <c r="AX314" s="255" t="s">
        <v>109</v>
      </c>
      <c r="AY314" s="251" t="s">
        <v>178</v>
      </c>
      <c r="AZ314" s="247"/>
      <c r="BA314" s="191"/>
      <c r="BB314" s="255" t="s">
        <v>109</v>
      </c>
      <c r="BC314" s="251" t="s">
        <v>178</v>
      </c>
      <c r="BD314" s="247"/>
      <c r="BE314" s="191"/>
      <c r="BF314" s="255" t="s">
        <v>109</v>
      </c>
      <c r="BG314" s="251" t="s">
        <v>178</v>
      </c>
      <c r="BH314" s="247"/>
      <c r="BI314" s="191"/>
      <c r="BJ314" s="251" t="s">
        <v>109</v>
      </c>
      <c r="BK314" s="251" t="s">
        <v>178</v>
      </c>
      <c r="BL314" s="247"/>
      <c r="BM314" s="191"/>
      <c r="BN314" s="251" t="s">
        <v>109</v>
      </c>
      <c r="BO314" s="251" t="s">
        <v>178</v>
      </c>
      <c r="BP314" s="247"/>
      <c r="BQ314" s="191"/>
      <c r="BR314" s="251" t="s">
        <v>109</v>
      </c>
      <c r="BS314" s="251" t="s">
        <v>178</v>
      </c>
      <c r="BT314" s="247"/>
      <c r="BU314" s="191"/>
      <c r="BV314" s="251" t="s">
        <v>109</v>
      </c>
      <c r="BW314" s="251" t="s">
        <v>178</v>
      </c>
      <c r="BX314" s="247"/>
      <c r="BY314" s="191"/>
      <c r="BZ314" s="251" t="s">
        <v>109</v>
      </c>
      <c r="CA314" s="251" t="s">
        <v>178</v>
      </c>
      <c r="CB314" s="247"/>
      <c r="CC314" s="247"/>
      <c r="CD314" s="255" t="s">
        <v>109</v>
      </c>
      <c r="CE314" s="251" t="s">
        <v>178</v>
      </c>
      <c r="CF314" s="247"/>
      <c r="CG314" s="191"/>
      <c r="CH314" s="255" t="s">
        <v>109</v>
      </c>
      <c r="CI314" s="251" t="s">
        <v>178</v>
      </c>
      <c r="CJ314" s="247"/>
      <c r="CK314" s="191"/>
      <c r="CL314" s="251" t="s">
        <v>109</v>
      </c>
      <c r="CM314" s="251" t="s">
        <v>178</v>
      </c>
      <c r="CN314" s="247"/>
      <c r="CO314" s="247"/>
      <c r="CP314" s="255" t="s">
        <v>109</v>
      </c>
      <c r="CQ314" s="251" t="s">
        <v>178</v>
      </c>
      <c r="CR314" s="247"/>
      <c r="CS314" s="191"/>
      <c r="CT314" s="251" t="s">
        <v>109</v>
      </c>
      <c r="CU314" s="251" t="s">
        <v>178</v>
      </c>
      <c r="CV314" s="247"/>
      <c r="CW314" s="247"/>
      <c r="CX314" s="255" t="s">
        <v>109</v>
      </c>
      <c r="CY314" s="251" t="s">
        <v>178</v>
      </c>
      <c r="CZ314" s="247"/>
      <c r="DA314" s="191"/>
      <c r="DB314" s="251" t="s">
        <v>109</v>
      </c>
      <c r="DC314" s="251" t="s">
        <v>178</v>
      </c>
      <c r="DD314" s="247"/>
      <c r="DE314" s="247"/>
      <c r="DF314" s="255" t="s">
        <v>109</v>
      </c>
      <c r="DG314" s="247" t="s">
        <v>178</v>
      </c>
      <c r="DH314" s="247"/>
      <c r="DI314" s="191"/>
      <c r="DJ314" s="251" t="s">
        <v>109</v>
      </c>
      <c r="DK314" s="251" t="s">
        <v>178</v>
      </c>
      <c r="DL314" s="247"/>
      <c r="DM314" s="191"/>
      <c r="DN314" s="251" t="s">
        <v>109</v>
      </c>
      <c r="DO314" s="251" t="s">
        <v>178</v>
      </c>
      <c r="DP314" s="247"/>
      <c r="DQ314" s="247"/>
      <c r="DR314" s="255" t="s">
        <v>109</v>
      </c>
      <c r="DS314" s="251" t="s">
        <v>178</v>
      </c>
      <c r="DT314" s="247"/>
      <c r="DU314" s="191"/>
      <c r="DV314" s="251" t="s">
        <v>109</v>
      </c>
      <c r="DW314" s="251" t="s">
        <v>178</v>
      </c>
      <c r="DX314" s="247"/>
      <c r="DY314" s="247"/>
      <c r="DZ314" s="255" t="s">
        <v>109</v>
      </c>
      <c r="EA314" s="251" t="s">
        <v>178</v>
      </c>
      <c r="EB314" s="247"/>
      <c r="EC314" s="191"/>
      <c r="ED314" s="251" t="s">
        <v>109</v>
      </c>
      <c r="EE314" s="251" t="s">
        <v>178</v>
      </c>
      <c r="EF314" s="247"/>
      <c r="EG314" s="247"/>
      <c r="EH314" s="255" t="s">
        <v>109</v>
      </c>
      <c r="EI314" s="251" t="s">
        <v>178</v>
      </c>
      <c r="EJ314" s="247"/>
      <c r="EK314" s="191"/>
      <c r="EL314" s="251" t="s">
        <v>109</v>
      </c>
      <c r="EM314" s="251" t="s">
        <v>178</v>
      </c>
      <c r="EN314" s="247"/>
      <c r="EO314" s="191"/>
      <c r="EP314" s="251" t="s">
        <v>109</v>
      </c>
      <c r="EQ314" s="251" t="s">
        <v>178</v>
      </c>
      <c r="ER314" s="247"/>
      <c r="ES314" s="191"/>
      <c r="ET314" s="251" t="s">
        <v>109</v>
      </c>
      <c r="EU314" s="251" t="s">
        <v>178</v>
      </c>
      <c r="EV314" s="247"/>
      <c r="EW314" s="191"/>
      <c r="EX314" s="255" t="s">
        <v>109</v>
      </c>
      <c r="EY314" s="251" t="s">
        <v>178</v>
      </c>
      <c r="EZ314" s="247"/>
      <c r="FA314" s="191"/>
      <c r="FB314" s="251" t="s">
        <v>109</v>
      </c>
      <c r="FC314" s="251" t="s">
        <v>178</v>
      </c>
      <c r="FD314" s="247"/>
      <c r="FE314" s="247"/>
      <c r="FF314" s="255" t="s">
        <v>109</v>
      </c>
      <c r="FG314" s="251" t="s">
        <v>178</v>
      </c>
      <c r="FH314" s="247"/>
      <c r="FI314" s="191"/>
      <c r="FJ314" s="251" t="s">
        <v>109</v>
      </c>
      <c r="FK314" s="251" t="s">
        <v>178</v>
      </c>
      <c r="FL314" s="247"/>
      <c r="FM314" s="247"/>
      <c r="FN314" s="255" t="s">
        <v>109</v>
      </c>
      <c r="FO314" s="251" t="s">
        <v>178</v>
      </c>
      <c r="FP314" s="247"/>
      <c r="FQ314" s="191"/>
      <c r="FR314" s="255" t="s">
        <v>109</v>
      </c>
      <c r="FS314" s="251" t="s">
        <v>178</v>
      </c>
      <c r="FT314" s="247"/>
      <c r="FU314" s="247"/>
      <c r="FV314" s="255" t="s">
        <v>109</v>
      </c>
      <c r="FW314" s="251" t="s">
        <v>178</v>
      </c>
      <c r="FX314" s="247"/>
      <c r="FY314" s="247"/>
      <c r="FZ314" s="255" t="s">
        <v>109</v>
      </c>
      <c r="GA314" s="251" t="s">
        <v>178</v>
      </c>
      <c r="GB314" s="247"/>
      <c r="GC314" s="191"/>
      <c r="GD314" s="251" t="s">
        <v>109</v>
      </c>
      <c r="GE314" s="251" t="s">
        <v>178</v>
      </c>
      <c r="GF314" s="247"/>
      <c r="GG314" s="247"/>
      <c r="GH314" s="255" t="s">
        <v>109</v>
      </c>
      <c r="GI314" s="251" t="s">
        <v>178</v>
      </c>
      <c r="GJ314" s="247"/>
      <c r="GK314" s="191"/>
      <c r="GL314" s="251" t="s">
        <v>109</v>
      </c>
      <c r="GM314" s="251" t="s">
        <v>178</v>
      </c>
      <c r="GN314" s="247"/>
      <c r="GO314" s="247"/>
      <c r="GP314" s="255" t="s">
        <v>109</v>
      </c>
      <c r="GQ314" s="251" t="s">
        <v>178</v>
      </c>
      <c r="GR314" s="247"/>
      <c r="GS314" s="191"/>
      <c r="GT314" s="251" t="s">
        <v>109</v>
      </c>
      <c r="GU314" s="251" t="s">
        <v>178</v>
      </c>
      <c r="GV314" s="247"/>
      <c r="GW314" s="247"/>
      <c r="GX314" s="255" t="s">
        <v>109</v>
      </c>
      <c r="GY314" s="251" t="s">
        <v>178</v>
      </c>
      <c r="GZ314" s="247"/>
      <c r="HA314" s="247"/>
      <c r="HB314" s="255" t="s">
        <v>109</v>
      </c>
      <c r="HC314" s="251" t="s">
        <v>178</v>
      </c>
      <c r="HD314" s="247"/>
      <c r="HE314" s="191"/>
      <c r="HF314" s="251" t="s">
        <v>109</v>
      </c>
      <c r="HG314" s="251" t="s">
        <v>178</v>
      </c>
      <c r="HH314" s="247"/>
      <c r="HI314" s="191"/>
      <c r="HJ314" s="255" t="s">
        <v>109</v>
      </c>
      <c r="HK314" s="251" t="s">
        <v>178</v>
      </c>
      <c r="HL314" s="247"/>
      <c r="HM314" s="191"/>
      <c r="HN314" s="251" t="s">
        <v>109</v>
      </c>
      <c r="HO314" s="251" t="s">
        <v>178</v>
      </c>
      <c r="HP314" s="247"/>
      <c r="HQ314" s="247"/>
      <c r="HR314" s="255" t="s">
        <v>109</v>
      </c>
      <c r="HS314" s="251" t="s">
        <v>178</v>
      </c>
      <c r="HT314" s="247"/>
      <c r="HU314" s="191"/>
      <c r="HV314" s="255" t="s">
        <v>109</v>
      </c>
      <c r="HW314" s="251" t="s">
        <v>178</v>
      </c>
      <c r="HX314" s="247"/>
      <c r="HY314" s="191"/>
      <c r="HZ314" s="251" t="s">
        <v>109</v>
      </c>
      <c r="IA314" s="251" t="s">
        <v>178</v>
      </c>
      <c r="IB314" s="247"/>
      <c r="IC314" s="247"/>
      <c r="ID314" s="255" t="s">
        <v>109</v>
      </c>
      <c r="IE314" s="251" t="s">
        <v>178</v>
      </c>
      <c r="IF314" s="247"/>
      <c r="IG314" s="191"/>
      <c r="IH314" s="255" t="s">
        <v>109</v>
      </c>
      <c r="II314" s="251" t="s">
        <v>178</v>
      </c>
      <c r="IJ314" s="247"/>
      <c r="IK314" s="191"/>
      <c r="IP314" s="256"/>
      <c r="IQ314" s="251"/>
      <c r="IT314" s="256"/>
      <c r="IU314" s="251"/>
      <c r="IX314" s="256"/>
      <c r="IY314" s="251"/>
      <c r="JB314" s="256"/>
      <c r="JC314" s="251"/>
      <c r="JF314" s="256"/>
      <c r="JG314" s="251"/>
      <c r="JJ314" s="256"/>
      <c r="JK314" s="251"/>
      <c r="JN314" s="256"/>
      <c r="JO314" s="251"/>
      <c r="JR314" s="256"/>
      <c r="JS314" s="251"/>
      <c r="JV314" s="256"/>
      <c r="JW314" s="251"/>
      <c r="JZ314" s="256"/>
      <c r="KA314" s="251"/>
    </row>
    <row r="315" spans="2:287" s="186" customFormat="1" x14ac:dyDescent="0.35">
      <c r="B315" s="255" t="s">
        <v>110</v>
      </c>
      <c r="C315" s="251" t="s">
        <v>179</v>
      </c>
      <c r="D315" s="247"/>
      <c r="E315" s="247"/>
      <c r="F315" s="255" t="s">
        <v>110</v>
      </c>
      <c r="G315" s="251" t="s">
        <v>179</v>
      </c>
      <c r="H315" s="247"/>
      <c r="I315" s="191"/>
      <c r="J315" s="251" t="s">
        <v>110</v>
      </c>
      <c r="K315" s="251" t="s">
        <v>179</v>
      </c>
      <c r="L315" s="247"/>
      <c r="M315" s="191"/>
      <c r="N315" s="255" t="s">
        <v>110</v>
      </c>
      <c r="O315" s="251" t="s">
        <v>179</v>
      </c>
      <c r="P315" s="247"/>
      <c r="Q315" s="191"/>
      <c r="R315" s="251" t="s">
        <v>110</v>
      </c>
      <c r="S315" s="251" t="s">
        <v>179</v>
      </c>
      <c r="T315" s="247"/>
      <c r="U315" s="247"/>
      <c r="V315" s="255" t="s">
        <v>110</v>
      </c>
      <c r="W315" s="251" t="s">
        <v>179</v>
      </c>
      <c r="X315" s="247"/>
      <c r="Y315" s="191"/>
      <c r="Z315" s="255" t="s">
        <v>110</v>
      </c>
      <c r="AA315" s="251" t="s">
        <v>179</v>
      </c>
      <c r="AB315" s="247"/>
      <c r="AC315" s="191"/>
      <c r="AD315" s="251" t="s">
        <v>110</v>
      </c>
      <c r="AE315" s="251" t="s">
        <v>179</v>
      </c>
      <c r="AF315" s="247"/>
      <c r="AG315" s="247"/>
      <c r="AH315" s="255" t="s">
        <v>110</v>
      </c>
      <c r="AI315" s="251" t="s">
        <v>179</v>
      </c>
      <c r="AJ315" s="247"/>
      <c r="AK315" s="191"/>
      <c r="AL315" s="251" t="s">
        <v>110</v>
      </c>
      <c r="AM315" s="251" t="s">
        <v>180</v>
      </c>
      <c r="AN315" s="247"/>
      <c r="AO315" s="247"/>
      <c r="AP315" s="255" t="s">
        <v>110</v>
      </c>
      <c r="AQ315" s="251" t="s">
        <v>179</v>
      </c>
      <c r="AR315" s="247"/>
      <c r="AS315" s="191"/>
      <c r="AT315" s="251" t="s">
        <v>110</v>
      </c>
      <c r="AU315" s="251" t="s">
        <v>179</v>
      </c>
      <c r="AV315" s="247"/>
      <c r="AW315" s="247"/>
      <c r="AX315" s="255" t="s">
        <v>110</v>
      </c>
      <c r="AY315" s="251" t="s">
        <v>179</v>
      </c>
      <c r="AZ315" s="247"/>
      <c r="BA315" s="191"/>
      <c r="BB315" s="255" t="s">
        <v>110</v>
      </c>
      <c r="BC315" s="251" t="s">
        <v>179</v>
      </c>
      <c r="BD315" s="247"/>
      <c r="BE315" s="191"/>
      <c r="BF315" s="255" t="s">
        <v>110</v>
      </c>
      <c r="BG315" s="251" t="s">
        <v>179</v>
      </c>
      <c r="BH315" s="247"/>
      <c r="BI315" s="191"/>
      <c r="BJ315" s="251" t="s">
        <v>110</v>
      </c>
      <c r="BK315" s="251" t="s">
        <v>179</v>
      </c>
      <c r="BL315" s="247"/>
      <c r="BM315" s="191"/>
      <c r="BN315" s="251" t="s">
        <v>110</v>
      </c>
      <c r="BO315" s="251" t="s">
        <v>179</v>
      </c>
      <c r="BP315" s="247"/>
      <c r="BQ315" s="191"/>
      <c r="BR315" s="251" t="s">
        <v>110</v>
      </c>
      <c r="BS315" s="251" t="s">
        <v>179</v>
      </c>
      <c r="BT315" s="247"/>
      <c r="BU315" s="191"/>
      <c r="BV315" s="251" t="s">
        <v>110</v>
      </c>
      <c r="BW315" s="251" t="s">
        <v>179</v>
      </c>
      <c r="BX315" s="247"/>
      <c r="BY315" s="191"/>
      <c r="BZ315" s="251" t="s">
        <v>110</v>
      </c>
      <c r="CA315" s="251" t="s">
        <v>179</v>
      </c>
      <c r="CB315" s="247"/>
      <c r="CC315" s="247"/>
      <c r="CD315" s="255" t="s">
        <v>110</v>
      </c>
      <c r="CE315" s="251" t="s">
        <v>179</v>
      </c>
      <c r="CF315" s="247"/>
      <c r="CG315" s="191"/>
      <c r="CH315" s="255" t="s">
        <v>110</v>
      </c>
      <c r="CI315" s="251" t="s">
        <v>179</v>
      </c>
      <c r="CJ315" s="247"/>
      <c r="CK315" s="191"/>
      <c r="CL315" s="251" t="s">
        <v>110</v>
      </c>
      <c r="CM315" s="251" t="s">
        <v>179</v>
      </c>
      <c r="CN315" s="247"/>
      <c r="CO315" s="247"/>
      <c r="CP315" s="255" t="s">
        <v>110</v>
      </c>
      <c r="CQ315" s="251" t="s">
        <v>179</v>
      </c>
      <c r="CR315" s="247"/>
      <c r="CS315" s="191"/>
      <c r="CT315" s="251" t="s">
        <v>110</v>
      </c>
      <c r="CU315" s="251" t="s">
        <v>179</v>
      </c>
      <c r="CV315" s="247"/>
      <c r="CW315" s="247"/>
      <c r="CX315" s="255" t="s">
        <v>110</v>
      </c>
      <c r="CY315" s="251" t="s">
        <v>179</v>
      </c>
      <c r="CZ315" s="247"/>
      <c r="DA315" s="191"/>
      <c r="DB315" s="251" t="s">
        <v>110</v>
      </c>
      <c r="DC315" s="251" t="s">
        <v>179</v>
      </c>
      <c r="DD315" s="247"/>
      <c r="DE315" s="247"/>
      <c r="DF315" s="255" t="s">
        <v>110</v>
      </c>
      <c r="DG315" s="247" t="s">
        <v>179</v>
      </c>
      <c r="DH315" s="247"/>
      <c r="DI315" s="191"/>
      <c r="DJ315" s="251" t="s">
        <v>110</v>
      </c>
      <c r="DK315" s="251" t="s">
        <v>180</v>
      </c>
      <c r="DL315" s="247"/>
      <c r="DM315" s="191"/>
      <c r="DN315" s="251" t="s">
        <v>110</v>
      </c>
      <c r="DO315" s="251" t="s">
        <v>179</v>
      </c>
      <c r="DP315" s="247"/>
      <c r="DQ315" s="247"/>
      <c r="DR315" s="255" t="s">
        <v>110</v>
      </c>
      <c r="DS315" s="251" t="s">
        <v>179</v>
      </c>
      <c r="DT315" s="247"/>
      <c r="DU315" s="191"/>
      <c r="DV315" s="251" t="s">
        <v>110</v>
      </c>
      <c r="DW315" s="251" t="s">
        <v>179</v>
      </c>
      <c r="DX315" s="247"/>
      <c r="DY315" s="247"/>
      <c r="DZ315" s="255" t="s">
        <v>110</v>
      </c>
      <c r="EA315" s="251" t="s">
        <v>179</v>
      </c>
      <c r="EB315" s="247"/>
      <c r="EC315" s="191"/>
      <c r="ED315" s="251" t="s">
        <v>110</v>
      </c>
      <c r="EE315" s="251" t="s">
        <v>179</v>
      </c>
      <c r="EF315" s="247"/>
      <c r="EG315" s="247"/>
      <c r="EH315" s="255" t="s">
        <v>110</v>
      </c>
      <c r="EI315" s="251" t="s">
        <v>179</v>
      </c>
      <c r="EJ315" s="247"/>
      <c r="EK315" s="191"/>
      <c r="EL315" s="251" t="s">
        <v>110</v>
      </c>
      <c r="EM315" s="251" t="s">
        <v>179</v>
      </c>
      <c r="EN315" s="247"/>
      <c r="EO315" s="191"/>
      <c r="EP315" s="251" t="s">
        <v>110</v>
      </c>
      <c r="EQ315" s="251" t="s">
        <v>179</v>
      </c>
      <c r="ER315" s="247"/>
      <c r="ES315" s="191"/>
      <c r="ET315" s="251" t="s">
        <v>110</v>
      </c>
      <c r="EU315" s="251" t="s">
        <v>179</v>
      </c>
      <c r="EV315" s="247"/>
      <c r="EW315" s="191"/>
      <c r="EX315" s="255" t="s">
        <v>110</v>
      </c>
      <c r="EY315" s="251" t="s">
        <v>179</v>
      </c>
      <c r="EZ315" s="247"/>
      <c r="FA315" s="191"/>
      <c r="FB315" s="251" t="s">
        <v>110</v>
      </c>
      <c r="FC315" s="251" t="s">
        <v>179</v>
      </c>
      <c r="FD315" s="247"/>
      <c r="FE315" s="247"/>
      <c r="FF315" s="255" t="s">
        <v>110</v>
      </c>
      <c r="FG315" s="251" t="s">
        <v>179</v>
      </c>
      <c r="FH315" s="247"/>
      <c r="FI315" s="191"/>
      <c r="FJ315" s="251" t="s">
        <v>110</v>
      </c>
      <c r="FK315" s="251" t="s">
        <v>179</v>
      </c>
      <c r="FL315" s="247"/>
      <c r="FM315" s="247"/>
      <c r="FN315" s="255" t="s">
        <v>110</v>
      </c>
      <c r="FO315" s="251" t="s">
        <v>179</v>
      </c>
      <c r="FP315" s="247"/>
      <c r="FQ315" s="191"/>
      <c r="FR315" s="255" t="s">
        <v>110</v>
      </c>
      <c r="FS315" s="251" t="s">
        <v>179</v>
      </c>
      <c r="FT315" s="247"/>
      <c r="FU315" s="247"/>
      <c r="FV315" s="255" t="s">
        <v>110</v>
      </c>
      <c r="FW315" s="251" t="s">
        <v>179</v>
      </c>
      <c r="FX315" s="247"/>
      <c r="FY315" s="247"/>
      <c r="FZ315" s="255" t="s">
        <v>110</v>
      </c>
      <c r="GA315" s="251" t="s">
        <v>179</v>
      </c>
      <c r="GB315" s="247"/>
      <c r="GC315" s="191"/>
      <c r="GD315" s="251" t="s">
        <v>110</v>
      </c>
      <c r="GE315" s="251" t="s">
        <v>179</v>
      </c>
      <c r="GF315" s="247"/>
      <c r="GG315" s="247"/>
      <c r="GH315" s="255" t="s">
        <v>110</v>
      </c>
      <c r="GI315" s="251" t="s">
        <v>179</v>
      </c>
      <c r="GJ315" s="247"/>
      <c r="GK315" s="191"/>
      <c r="GL315" s="251" t="s">
        <v>110</v>
      </c>
      <c r="GM315" s="251" t="s">
        <v>179</v>
      </c>
      <c r="GN315" s="247"/>
      <c r="GO315" s="247"/>
      <c r="GP315" s="255" t="s">
        <v>110</v>
      </c>
      <c r="GQ315" s="251" t="s">
        <v>179</v>
      </c>
      <c r="GR315" s="247"/>
      <c r="GS315" s="191"/>
      <c r="GT315" s="251" t="s">
        <v>110</v>
      </c>
      <c r="GU315" s="251" t="s">
        <v>179</v>
      </c>
      <c r="GV315" s="247"/>
      <c r="GW315" s="247"/>
      <c r="GX315" s="255" t="s">
        <v>110</v>
      </c>
      <c r="GY315" s="251" t="s">
        <v>179</v>
      </c>
      <c r="GZ315" s="247"/>
      <c r="HA315" s="247"/>
      <c r="HB315" s="255" t="s">
        <v>110</v>
      </c>
      <c r="HC315" s="251" t="s">
        <v>179</v>
      </c>
      <c r="HD315" s="247"/>
      <c r="HE315" s="191"/>
      <c r="HF315" s="251" t="s">
        <v>110</v>
      </c>
      <c r="HG315" s="251" t="s">
        <v>179</v>
      </c>
      <c r="HH315" s="247"/>
      <c r="HI315" s="191"/>
      <c r="HJ315" s="255" t="s">
        <v>110</v>
      </c>
      <c r="HK315" s="251" t="s">
        <v>179</v>
      </c>
      <c r="HL315" s="247"/>
      <c r="HM315" s="191"/>
      <c r="HN315" s="251" t="s">
        <v>110</v>
      </c>
      <c r="HO315" s="251" t="s">
        <v>179</v>
      </c>
      <c r="HP315" s="247"/>
      <c r="HQ315" s="247"/>
      <c r="HR315" s="255" t="s">
        <v>110</v>
      </c>
      <c r="HS315" s="251" t="s">
        <v>179</v>
      </c>
      <c r="HT315" s="247"/>
      <c r="HU315" s="191"/>
      <c r="HV315" s="255" t="s">
        <v>110</v>
      </c>
      <c r="HW315" s="251" t="s">
        <v>179</v>
      </c>
      <c r="HX315" s="247"/>
      <c r="HY315" s="191"/>
      <c r="HZ315" s="251" t="s">
        <v>110</v>
      </c>
      <c r="IA315" s="251" t="s">
        <v>179</v>
      </c>
      <c r="IB315" s="247"/>
      <c r="IC315" s="247"/>
      <c r="ID315" s="255" t="s">
        <v>110</v>
      </c>
      <c r="IE315" s="251" t="s">
        <v>179</v>
      </c>
      <c r="IF315" s="247"/>
      <c r="IG315" s="191"/>
      <c r="IH315" s="255" t="s">
        <v>110</v>
      </c>
      <c r="II315" s="251" t="s">
        <v>179</v>
      </c>
      <c r="IJ315" s="247"/>
      <c r="IK315" s="191"/>
      <c r="IP315" s="256"/>
      <c r="IQ315" s="251"/>
      <c r="IT315" s="256"/>
      <c r="IU315" s="251"/>
      <c r="IX315" s="256"/>
      <c r="IY315" s="251"/>
      <c r="JB315" s="256"/>
      <c r="JC315" s="251"/>
      <c r="JF315" s="256"/>
      <c r="JG315" s="251"/>
      <c r="JJ315" s="256"/>
      <c r="JK315" s="251"/>
      <c r="JN315" s="256"/>
      <c r="JO315" s="251"/>
      <c r="JR315" s="256"/>
      <c r="JS315" s="251"/>
      <c r="JV315" s="256"/>
      <c r="JW315" s="251"/>
      <c r="JZ315" s="256"/>
      <c r="KA315" s="251"/>
    </row>
    <row r="316" spans="2:287" s="186" customFormat="1" x14ac:dyDescent="0.35">
      <c r="B316" s="255" t="s">
        <v>111</v>
      </c>
      <c r="C316" s="251" t="s">
        <v>182</v>
      </c>
      <c r="D316" s="247"/>
      <c r="E316" s="247"/>
      <c r="F316" s="255" t="s">
        <v>111</v>
      </c>
      <c r="G316" s="251" t="s">
        <v>182</v>
      </c>
      <c r="H316" s="247"/>
      <c r="I316" s="191"/>
      <c r="J316" s="251" t="s">
        <v>111</v>
      </c>
      <c r="K316" s="251" t="s">
        <v>182</v>
      </c>
      <c r="L316" s="247"/>
      <c r="M316" s="191"/>
      <c r="N316" s="255" t="s">
        <v>111</v>
      </c>
      <c r="O316" s="251" t="s">
        <v>182</v>
      </c>
      <c r="P316" s="247"/>
      <c r="Q316" s="191"/>
      <c r="R316" s="251" t="s">
        <v>111</v>
      </c>
      <c r="S316" s="251" t="s">
        <v>182</v>
      </c>
      <c r="T316" s="247"/>
      <c r="U316" s="247"/>
      <c r="V316" s="255" t="s">
        <v>111</v>
      </c>
      <c r="W316" s="251" t="s">
        <v>182</v>
      </c>
      <c r="X316" s="247"/>
      <c r="Y316" s="191"/>
      <c r="Z316" s="255" t="s">
        <v>111</v>
      </c>
      <c r="AA316" s="251" t="s">
        <v>182</v>
      </c>
      <c r="AB316" s="247"/>
      <c r="AC316" s="191"/>
      <c r="AD316" s="251" t="s">
        <v>111</v>
      </c>
      <c r="AE316" s="251" t="s">
        <v>1</v>
      </c>
      <c r="AF316" s="247"/>
      <c r="AG316" s="247"/>
      <c r="AH316" s="255" t="s">
        <v>111</v>
      </c>
      <c r="AI316" s="251" t="s">
        <v>1</v>
      </c>
      <c r="AJ316" s="247"/>
      <c r="AK316" s="191"/>
      <c r="AL316" s="251" t="s">
        <v>111</v>
      </c>
      <c r="AM316" s="251" t="s">
        <v>1</v>
      </c>
      <c r="AN316" s="247"/>
      <c r="AO316" s="247"/>
      <c r="AP316" s="255" t="s">
        <v>111</v>
      </c>
      <c r="AQ316" s="251" t="s">
        <v>1</v>
      </c>
      <c r="AR316" s="247"/>
      <c r="AS316" s="191"/>
      <c r="AT316" s="251" t="s">
        <v>111</v>
      </c>
      <c r="AU316" s="251" t="s">
        <v>1</v>
      </c>
      <c r="AV316" s="247"/>
      <c r="AW316" s="247"/>
      <c r="AX316" s="255" t="s">
        <v>111</v>
      </c>
      <c r="AY316" s="251" t="s">
        <v>1</v>
      </c>
      <c r="AZ316" s="247"/>
      <c r="BA316" s="191"/>
      <c r="BB316" s="255" t="s">
        <v>111</v>
      </c>
      <c r="BC316" s="251" t="s">
        <v>1</v>
      </c>
      <c r="BD316" s="247"/>
      <c r="BE316" s="191"/>
      <c r="BF316" s="255" t="s">
        <v>111</v>
      </c>
      <c r="BG316" s="251" t="s">
        <v>1</v>
      </c>
      <c r="BH316" s="247"/>
      <c r="BI316" s="191"/>
      <c r="BJ316" s="251" t="s">
        <v>111</v>
      </c>
      <c r="BK316" s="251" t="s">
        <v>1</v>
      </c>
      <c r="BL316" s="247"/>
      <c r="BM316" s="191"/>
      <c r="BN316" s="251" t="s">
        <v>111</v>
      </c>
      <c r="BO316" s="251" t="s">
        <v>1</v>
      </c>
      <c r="BP316" s="247"/>
      <c r="BQ316" s="191"/>
      <c r="BR316" s="251" t="s">
        <v>111</v>
      </c>
      <c r="BS316" s="251" t="s">
        <v>1</v>
      </c>
      <c r="BT316" s="247"/>
      <c r="BU316" s="191"/>
      <c r="BV316" s="251" t="s">
        <v>111</v>
      </c>
      <c r="BW316" s="251" t="s">
        <v>1</v>
      </c>
      <c r="BX316" s="247"/>
      <c r="BY316" s="191"/>
      <c r="BZ316" s="251" t="s">
        <v>111</v>
      </c>
      <c r="CA316" s="251" t="s">
        <v>1</v>
      </c>
      <c r="CB316" s="247"/>
      <c r="CC316" s="247"/>
      <c r="CD316" s="255" t="s">
        <v>111</v>
      </c>
      <c r="CE316" s="251" t="s">
        <v>1</v>
      </c>
      <c r="CF316" s="247"/>
      <c r="CG316" s="191"/>
      <c r="CH316" s="255" t="s">
        <v>111</v>
      </c>
      <c r="CI316" s="251" t="s">
        <v>1</v>
      </c>
      <c r="CJ316" s="247"/>
      <c r="CK316" s="191"/>
      <c r="CL316" s="251" t="s">
        <v>111</v>
      </c>
      <c r="CM316" s="251" t="s">
        <v>183</v>
      </c>
      <c r="CN316" s="247"/>
      <c r="CO316" s="247"/>
      <c r="CP316" s="255" t="s">
        <v>111</v>
      </c>
      <c r="CQ316" s="251" t="s">
        <v>183</v>
      </c>
      <c r="CR316" s="247"/>
      <c r="CS316" s="191"/>
      <c r="CT316" s="251" t="s">
        <v>111</v>
      </c>
      <c r="CU316" s="251" t="s">
        <v>183</v>
      </c>
      <c r="CV316" s="247"/>
      <c r="CW316" s="247"/>
      <c r="CX316" s="255" t="s">
        <v>111</v>
      </c>
      <c r="CY316" s="251" t="s">
        <v>183</v>
      </c>
      <c r="CZ316" s="247"/>
      <c r="DA316" s="191"/>
      <c r="DB316" s="251" t="s">
        <v>111</v>
      </c>
      <c r="DC316" s="251" t="s">
        <v>183</v>
      </c>
      <c r="DD316" s="247"/>
      <c r="DE316" s="247"/>
      <c r="DF316" s="255" t="s">
        <v>111</v>
      </c>
      <c r="DG316" s="247" t="s">
        <v>183</v>
      </c>
      <c r="DH316" s="247"/>
      <c r="DI316" s="191"/>
      <c r="DJ316" s="251" t="s">
        <v>111</v>
      </c>
      <c r="DK316" s="251" t="s">
        <v>183</v>
      </c>
      <c r="DL316" s="247"/>
      <c r="DM316" s="191"/>
      <c r="DN316" s="251" t="s">
        <v>111</v>
      </c>
      <c r="DO316" s="251" t="s">
        <v>183</v>
      </c>
      <c r="DP316" s="247"/>
      <c r="DQ316" s="247"/>
      <c r="DR316" s="255" t="s">
        <v>111</v>
      </c>
      <c r="DS316" s="251" t="s">
        <v>184</v>
      </c>
      <c r="DT316" s="247"/>
      <c r="DU316" s="191"/>
      <c r="DV316" s="251" t="s">
        <v>111</v>
      </c>
      <c r="DW316" s="251" t="s">
        <v>184</v>
      </c>
      <c r="DX316" s="247"/>
      <c r="DY316" s="247"/>
      <c r="DZ316" s="255" t="s">
        <v>111</v>
      </c>
      <c r="EA316" s="251" t="s">
        <v>184</v>
      </c>
      <c r="EB316" s="247"/>
      <c r="EC316" s="191"/>
      <c r="ED316" s="251" t="s">
        <v>111</v>
      </c>
      <c r="EE316" s="251" t="s">
        <v>184</v>
      </c>
      <c r="EF316" s="247"/>
      <c r="EG316" s="247"/>
      <c r="EH316" s="255" t="s">
        <v>111</v>
      </c>
      <c r="EI316" s="251" t="s">
        <v>184</v>
      </c>
      <c r="EJ316" s="247"/>
      <c r="EK316" s="191"/>
      <c r="EL316" s="251" t="s">
        <v>111</v>
      </c>
      <c r="EM316" s="251" t="s">
        <v>184</v>
      </c>
      <c r="EN316" s="247"/>
      <c r="EO316" s="191"/>
      <c r="EP316" s="251" t="s">
        <v>111</v>
      </c>
      <c r="EQ316" s="251" t="s">
        <v>184</v>
      </c>
      <c r="ER316" s="247"/>
      <c r="ES316" s="191"/>
      <c r="ET316" s="251" t="s">
        <v>111</v>
      </c>
      <c r="EU316" s="251" t="s">
        <v>184</v>
      </c>
      <c r="EV316" s="247"/>
      <c r="EW316" s="191"/>
      <c r="EX316" s="255" t="s">
        <v>111</v>
      </c>
      <c r="EY316" s="251" t="s">
        <v>185</v>
      </c>
      <c r="EZ316" s="247"/>
      <c r="FA316" s="191"/>
      <c r="FB316" s="251" t="s">
        <v>111</v>
      </c>
      <c r="FC316" s="251" t="s">
        <v>185</v>
      </c>
      <c r="FD316" s="247"/>
      <c r="FE316" s="247"/>
      <c r="FF316" s="255" t="s">
        <v>111</v>
      </c>
      <c r="FG316" s="251" t="s">
        <v>185</v>
      </c>
      <c r="FH316" s="247"/>
      <c r="FI316" s="191"/>
      <c r="FJ316" s="251" t="s">
        <v>111</v>
      </c>
      <c r="FK316" s="251" t="s">
        <v>185</v>
      </c>
      <c r="FL316" s="247"/>
      <c r="FM316" s="247"/>
      <c r="FN316" s="255" t="s">
        <v>111</v>
      </c>
      <c r="FO316" s="251" t="s">
        <v>185</v>
      </c>
      <c r="FP316" s="247"/>
      <c r="FQ316" s="191"/>
      <c r="FR316" s="255" t="s">
        <v>111</v>
      </c>
      <c r="FS316" s="251" t="s">
        <v>185</v>
      </c>
      <c r="FT316" s="247"/>
      <c r="FU316" s="247"/>
      <c r="FV316" s="255" t="s">
        <v>111</v>
      </c>
      <c r="FW316" s="251" t="s">
        <v>185</v>
      </c>
      <c r="FX316" s="247"/>
      <c r="FY316" s="247"/>
      <c r="FZ316" s="255" t="s">
        <v>111</v>
      </c>
      <c r="GA316" s="251" t="s">
        <v>185</v>
      </c>
      <c r="GB316" s="247"/>
      <c r="GC316" s="191"/>
      <c r="GD316" s="251" t="s">
        <v>111</v>
      </c>
      <c r="GE316" s="251" t="s">
        <v>182</v>
      </c>
      <c r="GF316" s="247"/>
      <c r="GG316" s="247"/>
      <c r="GH316" s="255" t="s">
        <v>111</v>
      </c>
      <c r="GI316" s="251" t="s">
        <v>182</v>
      </c>
      <c r="GJ316" s="247"/>
      <c r="GK316" s="191"/>
      <c r="GL316" s="251" t="s">
        <v>111</v>
      </c>
      <c r="GM316" s="251" t="s">
        <v>182</v>
      </c>
      <c r="GN316" s="247"/>
      <c r="GO316" s="247"/>
      <c r="GP316" s="255" t="s">
        <v>111</v>
      </c>
      <c r="GQ316" s="251" t="s">
        <v>182</v>
      </c>
      <c r="GR316" s="247"/>
      <c r="GS316" s="191"/>
      <c r="GT316" s="251" t="s">
        <v>111</v>
      </c>
      <c r="GU316" s="251" t="s">
        <v>182</v>
      </c>
      <c r="GV316" s="247"/>
      <c r="GW316" s="247"/>
      <c r="GX316" s="255" t="s">
        <v>111</v>
      </c>
      <c r="GY316" s="251" t="s">
        <v>182</v>
      </c>
      <c r="GZ316" s="247"/>
      <c r="HA316" s="247"/>
      <c r="HB316" s="255" t="s">
        <v>111</v>
      </c>
      <c r="HC316" s="251" t="s">
        <v>182</v>
      </c>
      <c r="HD316" s="247"/>
      <c r="HE316" s="191"/>
      <c r="HF316" s="251" t="s">
        <v>111</v>
      </c>
      <c r="HG316" s="251" t="s">
        <v>182</v>
      </c>
      <c r="HH316" s="247"/>
      <c r="HI316" s="191"/>
      <c r="HJ316" s="255" t="s">
        <v>111</v>
      </c>
      <c r="HK316" s="251" t="s">
        <v>182</v>
      </c>
      <c r="HL316" s="247"/>
      <c r="HM316" s="191"/>
      <c r="HN316" s="251" t="s">
        <v>111</v>
      </c>
      <c r="HO316" s="251" t="s">
        <v>1</v>
      </c>
      <c r="HP316" s="247"/>
      <c r="HQ316" s="247"/>
      <c r="HR316" s="255" t="s">
        <v>111</v>
      </c>
      <c r="HS316" s="251" t="s">
        <v>1</v>
      </c>
      <c r="HT316" s="247"/>
      <c r="HU316" s="191"/>
      <c r="HV316" s="255" t="s">
        <v>111</v>
      </c>
      <c r="HW316" s="251" t="s">
        <v>1</v>
      </c>
      <c r="HX316" s="247"/>
      <c r="HY316" s="191"/>
      <c r="HZ316" s="251" t="s">
        <v>111</v>
      </c>
      <c r="IA316" s="251" t="s">
        <v>1</v>
      </c>
      <c r="IB316" s="247"/>
      <c r="IC316" s="247"/>
      <c r="ID316" s="255" t="s">
        <v>111</v>
      </c>
      <c r="IE316" s="251" t="s">
        <v>1</v>
      </c>
      <c r="IF316" s="247"/>
      <c r="IG316" s="191"/>
      <c r="IH316" s="255" t="s">
        <v>111</v>
      </c>
      <c r="II316" s="251" t="s">
        <v>183</v>
      </c>
      <c r="IJ316" s="247"/>
      <c r="IK316" s="191"/>
      <c r="IP316" s="256"/>
      <c r="IQ316" s="251"/>
      <c r="IT316" s="256"/>
      <c r="IU316" s="251"/>
      <c r="IX316" s="256"/>
      <c r="IY316" s="251"/>
      <c r="JB316" s="256"/>
      <c r="JC316" s="251"/>
      <c r="JF316" s="256"/>
      <c r="JG316" s="251"/>
      <c r="JJ316" s="256"/>
      <c r="JK316" s="251"/>
      <c r="JN316" s="256"/>
      <c r="JO316" s="251"/>
      <c r="JR316" s="256"/>
      <c r="JS316" s="251"/>
      <c r="JV316" s="256"/>
      <c r="JW316" s="251"/>
      <c r="JZ316" s="256"/>
      <c r="KA316" s="251"/>
    </row>
    <row r="317" spans="2:287" s="186" customFormat="1" x14ac:dyDescent="0.35">
      <c r="B317" s="255" t="s">
        <v>112</v>
      </c>
      <c r="C317" s="257" t="s">
        <v>187</v>
      </c>
      <c r="D317" s="247"/>
      <c r="E317" s="247"/>
      <c r="F317" s="255" t="s">
        <v>112</v>
      </c>
      <c r="G317" s="257" t="s">
        <v>187</v>
      </c>
      <c r="H317" s="247"/>
      <c r="I317" s="191"/>
      <c r="J317" s="251" t="s">
        <v>112</v>
      </c>
      <c r="K317" s="257" t="s">
        <v>187</v>
      </c>
      <c r="L317" s="247"/>
      <c r="M317" s="191"/>
      <c r="N317" s="255" t="s">
        <v>112</v>
      </c>
      <c r="O317" s="257" t="s">
        <v>182</v>
      </c>
      <c r="P317" s="247"/>
      <c r="Q317" s="191"/>
      <c r="R317" s="251" t="s">
        <v>112</v>
      </c>
      <c r="S317" s="257" t="s">
        <v>182</v>
      </c>
      <c r="T317" s="247"/>
      <c r="U317" s="247"/>
      <c r="V317" s="255" t="s">
        <v>112</v>
      </c>
      <c r="W317" s="257" t="s">
        <v>182</v>
      </c>
      <c r="X317" s="247"/>
      <c r="Y317" s="191"/>
      <c r="Z317" s="255" t="s">
        <v>112</v>
      </c>
      <c r="AA317" s="257" t="s">
        <v>182</v>
      </c>
      <c r="AB317" s="247"/>
      <c r="AC317" s="191"/>
      <c r="AD317" s="251" t="s">
        <v>112</v>
      </c>
      <c r="AE317" s="257" t="s">
        <v>187</v>
      </c>
      <c r="AF317" s="247"/>
      <c r="AG317" s="247"/>
      <c r="AH317" s="255" t="s">
        <v>112</v>
      </c>
      <c r="AI317" s="257" t="s">
        <v>187</v>
      </c>
      <c r="AJ317" s="247"/>
      <c r="AK317" s="191"/>
      <c r="AL317" s="251" t="s">
        <v>112</v>
      </c>
      <c r="AM317" s="257" t="s">
        <v>187</v>
      </c>
      <c r="AN317" s="247"/>
      <c r="AO317" s="247"/>
      <c r="AP317" s="255" t="s">
        <v>112</v>
      </c>
      <c r="AQ317" s="257" t="s">
        <v>185</v>
      </c>
      <c r="AR317" s="247"/>
      <c r="AS317" s="191"/>
      <c r="AT317" s="251" t="s">
        <v>112</v>
      </c>
      <c r="AU317" s="257" t="s">
        <v>1</v>
      </c>
      <c r="AV317" s="247"/>
      <c r="AW317" s="247"/>
      <c r="AX317" s="255" t="s">
        <v>112</v>
      </c>
      <c r="AY317" s="257" t="s">
        <v>1</v>
      </c>
      <c r="AZ317" s="247"/>
      <c r="BA317" s="191"/>
      <c r="BB317" s="255" t="s">
        <v>112</v>
      </c>
      <c r="BC317" s="257" t="s">
        <v>1</v>
      </c>
      <c r="BD317" s="247"/>
      <c r="BE317" s="191"/>
      <c r="BF317" s="255" t="s">
        <v>112</v>
      </c>
      <c r="BG317" s="257" t="s">
        <v>187</v>
      </c>
      <c r="BH317" s="247"/>
      <c r="BI317" s="191"/>
      <c r="BJ317" s="251" t="s">
        <v>112</v>
      </c>
      <c r="BK317" s="257" t="s">
        <v>1</v>
      </c>
      <c r="BL317" s="247"/>
      <c r="BM317" s="191"/>
      <c r="BN317" s="251" t="s">
        <v>112</v>
      </c>
      <c r="BO317" s="257" t="s">
        <v>1</v>
      </c>
      <c r="BP317" s="247"/>
      <c r="BQ317" s="191"/>
      <c r="BR317" s="251" t="s">
        <v>112</v>
      </c>
      <c r="BS317" s="257" t="s">
        <v>1</v>
      </c>
      <c r="BT317" s="247"/>
      <c r="BU317" s="191"/>
      <c r="BV317" s="251" t="s">
        <v>112</v>
      </c>
      <c r="BW317" s="257" t="s">
        <v>187</v>
      </c>
      <c r="BX317" s="247"/>
      <c r="BY317" s="191"/>
      <c r="BZ317" s="251" t="s">
        <v>112</v>
      </c>
      <c r="CA317" s="257" t="s">
        <v>1</v>
      </c>
      <c r="CB317" s="247"/>
      <c r="CC317" s="247"/>
      <c r="CD317" s="255" t="s">
        <v>112</v>
      </c>
      <c r="CE317" s="257" t="s">
        <v>185</v>
      </c>
      <c r="CF317" s="247"/>
      <c r="CG317" s="191"/>
      <c r="CH317" s="255" t="s">
        <v>112</v>
      </c>
      <c r="CI317" s="257" t="s">
        <v>185</v>
      </c>
      <c r="CJ317" s="247"/>
      <c r="CK317" s="191"/>
      <c r="CL317" s="251" t="s">
        <v>112</v>
      </c>
      <c r="CM317" s="257" t="s">
        <v>187</v>
      </c>
      <c r="CN317" s="247"/>
      <c r="CO317" s="247"/>
      <c r="CP317" s="255" t="s">
        <v>112</v>
      </c>
      <c r="CQ317" s="257" t="s">
        <v>183</v>
      </c>
      <c r="CR317" s="247"/>
      <c r="CS317" s="191"/>
      <c r="CT317" s="251" t="s">
        <v>112</v>
      </c>
      <c r="CU317" s="257" t="s">
        <v>183</v>
      </c>
      <c r="CV317" s="247"/>
      <c r="CW317" s="247"/>
      <c r="CX317" s="255" t="s">
        <v>112</v>
      </c>
      <c r="CY317" s="257" t="s">
        <v>183</v>
      </c>
      <c r="CZ317" s="247"/>
      <c r="DA317" s="191"/>
      <c r="DB317" s="251" t="s">
        <v>112</v>
      </c>
      <c r="DC317" s="257" t="s">
        <v>183</v>
      </c>
      <c r="DD317" s="247"/>
      <c r="DE317" s="247"/>
      <c r="DF317" s="255" t="s">
        <v>112</v>
      </c>
      <c r="DG317" s="247" t="s">
        <v>183</v>
      </c>
      <c r="DH317" s="247"/>
      <c r="DI317" s="191"/>
      <c r="DJ317" s="251" t="s">
        <v>112</v>
      </c>
      <c r="DK317" s="257" t="s">
        <v>187</v>
      </c>
      <c r="DL317" s="247"/>
      <c r="DM317" s="191"/>
      <c r="DN317" s="251" t="s">
        <v>112</v>
      </c>
      <c r="DO317" s="257" t="s">
        <v>187</v>
      </c>
      <c r="DP317" s="247"/>
      <c r="DQ317" s="247"/>
      <c r="DR317" s="255" t="s">
        <v>112</v>
      </c>
      <c r="DS317" s="257" t="s">
        <v>187</v>
      </c>
      <c r="DT317" s="247"/>
      <c r="DU317" s="191"/>
      <c r="DV317" s="251" t="s">
        <v>112</v>
      </c>
      <c r="DW317" s="257" t="s">
        <v>184</v>
      </c>
      <c r="DX317" s="247"/>
      <c r="DY317" s="247"/>
      <c r="DZ317" s="255" t="s">
        <v>112</v>
      </c>
      <c r="EA317" s="257" t="s">
        <v>184</v>
      </c>
      <c r="EB317" s="247"/>
      <c r="EC317" s="191"/>
      <c r="ED317" s="251" t="s">
        <v>112</v>
      </c>
      <c r="EE317" s="257" t="s">
        <v>184</v>
      </c>
      <c r="EF317" s="247"/>
      <c r="EG317" s="247"/>
      <c r="EH317" s="255" t="s">
        <v>112</v>
      </c>
      <c r="EI317" s="257" t="s">
        <v>184</v>
      </c>
      <c r="EJ317" s="247"/>
      <c r="EK317" s="191"/>
      <c r="EL317" s="251" t="s">
        <v>112</v>
      </c>
      <c r="EM317" s="257" t="s">
        <v>184</v>
      </c>
      <c r="EN317" s="247"/>
      <c r="EO317" s="191"/>
      <c r="EP317" s="251" t="s">
        <v>112</v>
      </c>
      <c r="EQ317" s="257" t="s">
        <v>184</v>
      </c>
      <c r="ER317" s="247"/>
      <c r="ES317" s="191"/>
      <c r="ET317" s="251" t="s">
        <v>112</v>
      </c>
      <c r="EU317" s="257" t="s">
        <v>184</v>
      </c>
      <c r="EV317" s="247"/>
      <c r="EW317" s="191"/>
      <c r="EX317" s="255" t="s">
        <v>112</v>
      </c>
      <c r="EY317" s="257" t="s">
        <v>187</v>
      </c>
      <c r="EZ317" s="247"/>
      <c r="FA317" s="191"/>
      <c r="FB317" s="251" t="s">
        <v>112</v>
      </c>
      <c r="FC317" s="257" t="s">
        <v>185</v>
      </c>
      <c r="FD317" s="247"/>
      <c r="FE317" s="247"/>
      <c r="FF317" s="255" t="s">
        <v>112</v>
      </c>
      <c r="FG317" s="257" t="s">
        <v>185</v>
      </c>
      <c r="FH317" s="247"/>
      <c r="FI317" s="191"/>
      <c r="FJ317" s="251" t="s">
        <v>112</v>
      </c>
      <c r="FK317" s="257" t="s">
        <v>187</v>
      </c>
      <c r="FL317" s="247"/>
      <c r="FM317" s="247"/>
      <c r="FN317" s="255" t="s">
        <v>112</v>
      </c>
      <c r="FO317" s="257" t="s">
        <v>182</v>
      </c>
      <c r="FP317" s="247"/>
      <c r="FQ317" s="191"/>
      <c r="FR317" s="255" t="s">
        <v>112</v>
      </c>
      <c r="FS317" s="257" t="s">
        <v>182</v>
      </c>
      <c r="FT317" s="247"/>
      <c r="FU317" s="247"/>
      <c r="FV317" s="255" t="s">
        <v>112</v>
      </c>
      <c r="FW317" s="257" t="s">
        <v>182</v>
      </c>
      <c r="FX317" s="247"/>
      <c r="FY317" s="247"/>
      <c r="FZ317" s="255" t="s">
        <v>112</v>
      </c>
      <c r="GA317" s="257" t="s">
        <v>182</v>
      </c>
      <c r="GB317" s="247"/>
      <c r="GC317" s="191"/>
      <c r="GD317" s="251" t="s">
        <v>112</v>
      </c>
      <c r="GE317" s="257" t="s">
        <v>187</v>
      </c>
      <c r="GF317" s="247"/>
      <c r="GG317" s="247"/>
      <c r="GH317" s="255" t="s">
        <v>112</v>
      </c>
      <c r="GI317" s="257" t="s">
        <v>187</v>
      </c>
      <c r="GJ317" s="247"/>
      <c r="GK317" s="191"/>
      <c r="GL317" s="251" t="s">
        <v>112</v>
      </c>
      <c r="GM317" s="257" t="s">
        <v>187</v>
      </c>
      <c r="GN317" s="247"/>
      <c r="GO317" s="247"/>
      <c r="GP317" s="255" t="s">
        <v>112</v>
      </c>
      <c r="GQ317" s="257" t="s">
        <v>182</v>
      </c>
      <c r="GR317" s="247"/>
      <c r="GS317" s="191"/>
      <c r="GT317" s="251" t="s">
        <v>112</v>
      </c>
      <c r="GU317" s="257" t="s">
        <v>182</v>
      </c>
      <c r="GV317" s="247"/>
      <c r="GW317" s="247"/>
      <c r="GX317" s="255" t="s">
        <v>112</v>
      </c>
      <c r="GY317" s="257" t="s">
        <v>182</v>
      </c>
      <c r="GZ317" s="247"/>
      <c r="HA317" s="247"/>
      <c r="HB317" s="255" t="s">
        <v>112</v>
      </c>
      <c r="HC317" s="257" t="s">
        <v>182</v>
      </c>
      <c r="HD317" s="247"/>
      <c r="HE317" s="191"/>
      <c r="HF317" s="251" t="s">
        <v>112</v>
      </c>
      <c r="HG317" s="257" t="s">
        <v>182</v>
      </c>
      <c r="HH317" s="247"/>
      <c r="HI317" s="191"/>
      <c r="HJ317" s="255" t="s">
        <v>112</v>
      </c>
      <c r="HK317" s="257" t="s">
        <v>182</v>
      </c>
      <c r="HL317" s="247"/>
      <c r="HM317" s="191"/>
      <c r="HN317" s="251" t="s">
        <v>112</v>
      </c>
      <c r="HO317" s="257" t="s">
        <v>187</v>
      </c>
      <c r="HP317" s="247"/>
      <c r="HQ317" s="247"/>
      <c r="HR317" s="255" t="s">
        <v>112</v>
      </c>
      <c r="HS317" s="257" t="s">
        <v>1</v>
      </c>
      <c r="HT317" s="247"/>
      <c r="HU317" s="191"/>
      <c r="HV317" s="255" t="s">
        <v>112</v>
      </c>
      <c r="HW317" s="257" t="s">
        <v>1</v>
      </c>
      <c r="HX317" s="247"/>
      <c r="HY317" s="191"/>
      <c r="HZ317" s="251" t="s">
        <v>112</v>
      </c>
      <c r="IA317" s="257" t="s">
        <v>1</v>
      </c>
      <c r="IB317" s="247"/>
      <c r="IC317" s="247"/>
      <c r="ID317" s="255" t="s">
        <v>112</v>
      </c>
      <c r="IE317" s="257" t="s">
        <v>1</v>
      </c>
      <c r="IF317" s="247"/>
      <c r="IG317" s="191"/>
      <c r="IH317" s="255" t="s">
        <v>112</v>
      </c>
      <c r="II317" s="257" t="s">
        <v>183</v>
      </c>
      <c r="IJ317" s="247"/>
      <c r="IK317" s="191"/>
      <c r="IP317" s="256"/>
      <c r="IQ317" s="257"/>
      <c r="IT317" s="256"/>
      <c r="IU317" s="257"/>
      <c r="IX317" s="256"/>
      <c r="IY317" s="257"/>
      <c r="JB317" s="256"/>
      <c r="JC317" s="257"/>
      <c r="JF317" s="256"/>
      <c r="JG317" s="257"/>
      <c r="JJ317" s="256"/>
      <c r="JK317" s="257"/>
      <c r="JN317" s="256"/>
      <c r="JO317" s="257"/>
      <c r="JR317" s="256"/>
      <c r="JS317" s="257"/>
      <c r="JV317" s="256"/>
      <c r="JW317" s="257"/>
      <c r="JZ317" s="256"/>
      <c r="KA317" s="257"/>
    </row>
    <row r="318" spans="2:287" s="186" customFormat="1" x14ac:dyDescent="0.35">
      <c r="B318" s="255" t="s">
        <v>348</v>
      </c>
      <c r="C318" s="257" t="s">
        <v>349</v>
      </c>
      <c r="D318" s="247"/>
      <c r="E318" s="247"/>
      <c r="F318" s="255" t="s">
        <v>348</v>
      </c>
      <c r="G318" s="257" t="s">
        <v>349</v>
      </c>
      <c r="H318" s="247"/>
      <c r="I318" s="191"/>
      <c r="J318" s="255" t="s">
        <v>348</v>
      </c>
      <c r="K318" s="257" t="s">
        <v>349</v>
      </c>
      <c r="L318" s="247"/>
      <c r="M318" s="191"/>
      <c r="N318" s="255" t="s">
        <v>348</v>
      </c>
      <c r="O318" s="257" t="s">
        <v>349</v>
      </c>
      <c r="P318" s="247"/>
      <c r="Q318" s="191"/>
      <c r="R318" s="255" t="s">
        <v>348</v>
      </c>
      <c r="S318" s="257" t="s">
        <v>349</v>
      </c>
      <c r="T318" s="247"/>
      <c r="U318" s="247"/>
      <c r="V318" s="255" t="s">
        <v>348</v>
      </c>
      <c r="W318" s="257" t="s">
        <v>349</v>
      </c>
      <c r="X318" s="247"/>
      <c r="Y318" s="191"/>
      <c r="Z318" s="255" t="s">
        <v>348</v>
      </c>
      <c r="AA318" s="257" t="s">
        <v>349</v>
      </c>
      <c r="AB318" s="247"/>
      <c r="AC318" s="191"/>
      <c r="AD318" s="251" t="s">
        <v>348</v>
      </c>
      <c r="AE318" s="257" t="s">
        <v>349</v>
      </c>
      <c r="AF318" s="247"/>
      <c r="AG318" s="247"/>
      <c r="AH318" s="255" t="s">
        <v>348</v>
      </c>
      <c r="AI318" s="257" t="s">
        <v>349</v>
      </c>
      <c r="AJ318" s="247"/>
      <c r="AK318" s="191"/>
      <c r="AL318" s="255" t="s">
        <v>348</v>
      </c>
      <c r="AM318" s="257" t="s">
        <v>349</v>
      </c>
      <c r="AN318" s="247"/>
      <c r="AO318" s="247"/>
      <c r="AP318" s="255" t="s">
        <v>348</v>
      </c>
      <c r="AQ318" s="257" t="s">
        <v>349</v>
      </c>
      <c r="AR318" s="247"/>
      <c r="AS318" s="191"/>
      <c r="AT318" s="255" t="s">
        <v>348</v>
      </c>
      <c r="AU318" s="257" t="s">
        <v>349</v>
      </c>
      <c r="AV318" s="247"/>
      <c r="AW318" s="247"/>
      <c r="AX318" s="255" t="s">
        <v>348</v>
      </c>
      <c r="AY318" s="257" t="s">
        <v>349</v>
      </c>
      <c r="AZ318" s="247"/>
      <c r="BA318" s="191"/>
      <c r="BB318" s="255" t="s">
        <v>348</v>
      </c>
      <c r="BC318" s="257" t="s">
        <v>349</v>
      </c>
      <c r="BD318" s="247"/>
      <c r="BE318" s="191"/>
      <c r="BF318" s="255" t="s">
        <v>348</v>
      </c>
      <c r="BG318" s="257" t="s">
        <v>349</v>
      </c>
      <c r="BH318" s="247"/>
      <c r="BI318" s="191"/>
      <c r="BJ318" s="255" t="s">
        <v>348</v>
      </c>
      <c r="BK318" s="257" t="s">
        <v>349</v>
      </c>
      <c r="BL318" s="247"/>
      <c r="BM318" s="191"/>
      <c r="BN318" s="255" t="s">
        <v>348</v>
      </c>
      <c r="BO318" s="257" t="s">
        <v>349</v>
      </c>
      <c r="BP318" s="247"/>
      <c r="BQ318" s="191"/>
      <c r="BR318" s="255" t="s">
        <v>348</v>
      </c>
      <c r="BS318" s="257" t="s">
        <v>349</v>
      </c>
      <c r="BT318" s="247"/>
      <c r="BU318" s="191"/>
      <c r="BV318" s="255" t="s">
        <v>348</v>
      </c>
      <c r="BW318" s="257" t="s">
        <v>349</v>
      </c>
      <c r="BX318" s="247"/>
      <c r="BY318" s="191"/>
      <c r="BZ318" s="255" t="s">
        <v>348</v>
      </c>
      <c r="CA318" s="257" t="s">
        <v>349</v>
      </c>
      <c r="CB318" s="247"/>
      <c r="CC318" s="247"/>
      <c r="CD318" s="255" t="s">
        <v>348</v>
      </c>
      <c r="CE318" s="257" t="s">
        <v>349</v>
      </c>
      <c r="CF318" s="247"/>
      <c r="CG318" s="191"/>
      <c r="CH318" s="255" t="s">
        <v>348</v>
      </c>
      <c r="CI318" s="257" t="s">
        <v>349</v>
      </c>
      <c r="CJ318" s="247"/>
      <c r="CK318" s="191"/>
      <c r="CL318" s="255" t="s">
        <v>348</v>
      </c>
      <c r="CM318" s="257" t="s">
        <v>349</v>
      </c>
      <c r="CN318" s="247"/>
      <c r="CO318" s="247"/>
      <c r="CP318" s="255" t="s">
        <v>348</v>
      </c>
      <c r="CQ318" s="257" t="s">
        <v>349</v>
      </c>
      <c r="CR318" s="247"/>
      <c r="CS318" s="191"/>
      <c r="CT318" s="255" t="s">
        <v>348</v>
      </c>
      <c r="CU318" s="257" t="s">
        <v>349</v>
      </c>
      <c r="CV318" s="247"/>
      <c r="CW318" s="247"/>
      <c r="CX318" s="255" t="s">
        <v>348</v>
      </c>
      <c r="CY318" s="257" t="s">
        <v>349</v>
      </c>
      <c r="CZ318" s="247"/>
      <c r="DA318" s="191"/>
      <c r="DB318" s="255" t="s">
        <v>348</v>
      </c>
      <c r="DC318" s="257" t="s">
        <v>349</v>
      </c>
      <c r="DD318" s="247"/>
      <c r="DE318" s="247"/>
      <c r="DF318" s="255" t="s">
        <v>348</v>
      </c>
      <c r="DG318" s="247" t="s">
        <v>349</v>
      </c>
      <c r="DH318" s="247"/>
      <c r="DI318" s="191"/>
      <c r="DJ318" s="251" t="s">
        <v>348</v>
      </c>
      <c r="DK318" s="257" t="s">
        <v>349</v>
      </c>
      <c r="DL318" s="247"/>
      <c r="DM318" s="191"/>
      <c r="DN318" s="255" t="s">
        <v>348</v>
      </c>
      <c r="DO318" s="257" t="s">
        <v>349</v>
      </c>
      <c r="DP318" s="247"/>
      <c r="DQ318" s="247"/>
      <c r="DR318" s="255" t="s">
        <v>348</v>
      </c>
      <c r="DS318" s="257" t="s">
        <v>349</v>
      </c>
      <c r="DT318" s="247"/>
      <c r="DU318" s="191"/>
      <c r="DV318" s="255" t="s">
        <v>348</v>
      </c>
      <c r="DW318" s="257" t="s">
        <v>349</v>
      </c>
      <c r="DX318" s="247"/>
      <c r="DY318" s="247"/>
      <c r="DZ318" s="255" t="s">
        <v>348</v>
      </c>
      <c r="EA318" s="257" t="s">
        <v>349</v>
      </c>
      <c r="EB318" s="247"/>
      <c r="EC318" s="191"/>
      <c r="ED318" s="255" t="s">
        <v>348</v>
      </c>
      <c r="EE318" s="257" t="s">
        <v>349</v>
      </c>
      <c r="EF318" s="247"/>
      <c r="EG318" s="247"/>
      <c r="EH318" s="255" t="s">
        <v>348</v>
      </c>
      <c r="EI318" s="257" t="s">
        <v>349</v>
      </c>
      <c r="EJ318" s="247"/>
      <c r="EK318" s="191"/>
      <c r="EL318" s="251" t="s">
        <v>348</v>
      </c>
      <c r="EM318" s="257" t="s">
        <v>349</v>
      </c>
      <c r="EN318" s="247"/>
      <c r="EO318" s="191"/>
      <c r="EP318" s="251" t="s">
        <v>348</v>
      </c>
      <c r="EQ318" s="257" t="s">
        <v>349</v>
      </c>
      <c r="ER318" s="247"/>
      <c r="ES318" s="191"/>
      <c r="ET318" s="255" t="s">
        <v>348</v>
      </c>
      <c r="EU318" s="257" t="s">
        <v>349</v>
      </c>
      <c r="EV318" s="247"/>
      <c r="EW318" s="191"/>
      <c r="EX318" s="255" t="s">
        <v>348</v>
      </c>
      <c r="EY318" s="257" t="s">
        <v>349</v>
      </c>
      <c r="EZ318" s="247"/>
      <c r="FA318" s="191"/>
      <c r="FB318" s="255" t="s">
        <v>348</v>
      </c>
      <c r="FC318" s="257" t="s">
        <v>349</v>
      </c>
      <c r="FD318" s="247"/>
      <c r="FE318" s="247"/>
      <c r="FF318" s="255" t="s">
        <v>348</v>
      </c>
      <c r="FG318" s="257" t="s">
        <v>349</v>
      </c>
      <c r="FH318" s="247"/>
      <c r="FI318" s="191"/>
      <c r="FJ318" s="255" t="s">
        <v>348</v>
      </c>
      <c r="FK318" s="257" t="s">
        <v>349</v>
      </c>
      <c r="FL318" s="247"/>
      <c r="FM318" s="247"/>
      <c r="FN318" s="255" t="s">
        <v>348</v>
      </c>
      <c r="FO318" s="257" t="s">
        <v>349</v>
      </c>
      <c r="FP318" s="247"/>
      <c r="FQ318" s="191"/>
      <c r="FR318" s="255" t="s">
        <v>348</v>
      </c>
      <c r="FS318" s="257" t="s">
        <v>349</v>
      </c>
      <c r="FT318" s="247"/>
      <c r="FU318" s="247"/>
      <c r="FV318" s="255" t="s">
        <v>348</v>
      </c>
      <c r="FW318" s="257" t="s">
        <v>349</v>
      </c>
      <c r="FX318" s="247"/>
      <c r="FY318" s="247"/>
      <c r="FZ318" s="255" t="s">
        <v>348</v>
      </c>
      <c r="GA318" s="257" t="s">
        <v>349</v>
      </c>
      <c r="GB318" s="247"/>
      <c r="GC318" s="191"/>
      <c r="GD318" s="251" t="s">
        <v>348</v>
      </c>
      <c r="GE318" s="257" t="s">
        <v>349</v>
      </c>
      <c r="GF318" s="247"/>
      <c r="GG318" s="247"/>
      <c r="GH318" s="255" t="s">
        <v>348</v>
      </c>
      <c r="GI318" s="257" t="s">
        <v>349</v>
      </c>
      <c r="GJ318" s="247"/>
      <c r="GK318" s="191"/>
      <c r="GL318" s="255" t="s">
        <v>348</v>
      </c>
      <c r="GM318" s="257" t="s">
        <v>349</v>
      </c>
      <c r="GN318" s="247"/>
      <c r="GO318" s="247"/>
      <c r="GP318" s="255" t="s">
        <v>348</v>
      </c>
      <c r="GQ318" s="257" t="s">
        <v>349</v>
      </c>
      <c r="GR318" s="247"/>
      <c r="GS318" s="191"/>
      <c r="GT318" s="255" t="s">
        <v>348</v>
      </c>
      <c r="GU318" s="257" t="s">
        <v>349</v>
      </c>
      <c r="GV318" s="247"/>
      <c r="GW318" s="247"/>
      <c r="GX318" s="255" t="s">
        <v>348</v>
      </c>
      <c r="GY318" s="257" t="s">
        <v>349</v>
      </c>
      <c r="GZ318" s="247"/>
      <c r="HA318" s="247"/>
      <c r="HB318" s="255" t="s">
        <v>348</v>
      </c>
      <c r="HC318" s="257" t="s">
        <v>349</v>
      </c>
      <c r="HD318" s="247"/>
      <c r="HE318" s="191"/>
      <c r="HF318" s="255" t="s">
        <v>348</v>
      </c>
      <c r="HG318" s="257" t="s">
        <v>349</v>
      </c>
      <c r="HH318" s="247"/>
      <c r="HI318" s="191"/>
      <c r="HJ318" s="255" t="s">
        <v>348</v>
      </c>
      <c r="HK318" s="257" t="s">
        <v>349</v>
      </c>
      <c r="HL318" s="247"/>
      <c r="HM318" s="191"/>
      <c r="HN318" s="251" t="s">
        <v>348</v>
      </c>
      <c r="HO318" s="257" t="s">
        <v>349</v>
      </c>
      <c r="HP318" s="247"/>
      <c r="HQ318" s="247"/>
      <c r="HR318" s="255" t="s">
        <v>348</v>
      </c>
      <c r="HS318" s="257" t="s">
        <v>349</v>
      </c>
      <c r="HT318" s="247"/>
      <c r="HU318" s="191"/>
      <c r="HV318" s="255" t="s">
        <v>348</v>
      </c>
      <c r="HW318" s="257" t="s">
        <v>349</v>
      </c>
      <c r="HX318" s="247"/>
      <c r="HY318" s="191"/>
      <c r="HZ318" s="255" t="s">
        <v>348</v>
      </c>
      <c r="IA318" s="257" t="s">
        <v>349</v>
      </c>
      <c r="IB318" s="247"/>
      <c r="IC318" s="247"/>
      <c r="ID318" s="255" t="s">
        <v>348</v>
      </c>
      <c r="IE318" s="257" t="s">
        <v>349</v>
      </c>
      <c r="IF318" s="247"/>
      <c r="IG318" s="191"/>
      <c r="IH318" s="255" t="s">
        <v>348</v>
      </c>
      <c r="II318" s="257" t="s">
        <v>349</v>
      </c>
      <c r="IJ318" s="247"/>
      <c r="IK318" s="191"/>
      <c r="IP318" s="256"/>
      <c r="IQ318" s="257"/>
      <c r="IT318" s="256"/>
      <c r="IU318" s="257"/>
      <c r="IX318" s="256"/>
      <c r="IY318" s="257"/>
      <c r="JB318" s="256"/>
      <c r="JC318" s="257"/>
      <c r="JF318" s="256"/>
      <c r="JG318" s="257"/>
      <c r="JJ318" s="256"/>
      <c r="JK318" s="257"/>
      <c r="JN318" s="256"/>
      <c r="JO318" s="257"/>
      <c r="JR318" s="256"/>
      <c r="JS318" s="257"/>
      <c r="JV318" s="256"/>
      <c r="JW318" s="257"/>
      <c r="JZ318" s="256"/>
      <c r="KA318" s="257"/>
    </row>
    <row r="319" spans="2:287" s="186" customFormat="1" x14ac:dyDescent="0.35">
      <c r="B319" s="255" t="s">
        <v>103</v>
      </c>
      <c r="C319" s="257">
        <v>7.25</v>
      </c>
      <c r="D319" s="247"/>
      <c r="E319" s="247"/>
      <c r="F319" s="255" t="s">
        <v>103</v>
      </c>
      <c r="G319" s="257">
        <v>8</v>
      </c>
      <c r="H319" s="247"/>
      <c r="I319" s="191"/>
      <c r="J319" s="251" t="s">
        <v>103</v>
      </c>
      <c r="K319" s="257">
        <v>8</v>
      </c>
      <c r="L319" s="247"/>
      <c r="M319" s="191"/>
      <c r="N319" s="255" t="s">
        <v>103</v>
      </c>
      <c r="O319" s="257">
        <v>5.47</v>
      </c>
      <c r="P319" s="247"/>
      <c r="Q319" s="191"/>
      <c r="R319" s="251" t="s">
        <v>103</v>
      </c>
      <c r="S319" s="257">
        <v>4.7300000000000004</v>
      </c>
      <c r="T319" s="247"/>
      <c r="U319" s="247"/>
      <c r="V319" s="255" t="s">
        <v>103</v>
      </c>
      <c r="W319" s="257">
        <v>5.52</v>
      </c>
      <c r="X319" s="247"/>
      <c r="Y319" s="191"/>
      <c r="Z319" s="255" t="s">
        <v>103</v>
      </c>
      <c r="AA319" s="257">
        <v>4.28</v>
      </c>
      <c r="AB319" s="247"/>
      <c r="AC319" s="191"/>
      <c r="AD319" s="251" t="s">
        <v>103</v>
      </c>
      <c r="AE319" s="257">
        <v>7.25</v>
      </c>
      <c r="AF319" s="247"/>
      <c r="AG319" s="247"/>
      <c r="AH319" s="255" t="s">
        <v>103</v>
      </c>
      <c r="AI319" s="257">
        <v>7.65</v>
      </c>
      <c r="AJ319" s="247"/>
      <c r="AK319" s="191"/>
      <c r="AL319" s="251" t="s">
        <v>103</v>
      </c>
      <c r="AM319" s="257">
        <v>7.1849999999999996</v>
      </c>
      <c r="AN319" s="247"/>
      <c r="AO319" s="247"/>
      <c r="AP319" s="255" t="s">
        <v>103</v>
      </c>
      <c r="AQ319" s="257">
        <v>5.2050000000000001</v>
      </c>
      <c r="AR319" s="247"/>
      <c r="AS319" s="191"/>
      <c r="AT319" s="251" t="s">
        <v>103</v>
      </c>
      <c r="AU319" s="257">
        <v>8.3000000000000007</v>
      </c>
      <c r="AV319" s="247"/>
      <c r="AW319" s="247"/>
      <c r="AX319" s="255" t="s">
        <v>103</v>
      </c>
      <c r="AY319" s="257">
        <v>4.1399999999999997</v>
      </c>
      <c r="AZ319" s="247"/>
      <c r="BA319" s="191"/>
      <c r="BB319" s="255" t="s">
        <v>103</v>
      </c>
      <c r="BC319" s="257">
        <v>5.81</v>
      </c>
      <c r="BD319" s="247"/>
      <c r="BE319" s="191"/>
      <c r="BF319" s="255" t="s">
        <v>103</v>
      </c>
      <c r="BG319" s="257">
        <v>7.55</v>
      </c>
      <c r="BH319" s="247"/>
      <c r="BI319" s="191"/>
      <c r="BJ319" s="251" t="s">
        <v>103</v>
      </c>
      <c r="BK319" s="257">
        <v>5.0289999999999999</v>
      </c>
      <c r="BL319" s="247"/>
      <c r="BM319" s="191"/>
      <c r="BN319" s="251" t="s">
        <v>103</v>
      </c>
      <c r="BO319" s="257">
        <v>8.2100000000000009</v>
      </c>
      <c r="BP319" s="247"/>
      <c r="BQ319" s="191"/>
      <c r="BR319" s="251" t="s">
        <v>103</v>
      </c>
      <c r="BS319" s="257">
        <v>5.7930000000000001</v>
      </c>
      <c r="BT319" s="247"/>
      <c r="BU319" s="191"/>
      <c r="BV319" s="251" t="s">
        <v>103</v>
      </c>
      <c r="BW319" s="257">
        <v>7.5</v>
      </c>
      <c r="BX319" s="247"/>
      <c r="BY319" s="191"/>
      <c r="BZ319" s="251" t="s">
        <v>103</v>
      </c>
      <c r="CA319" s="257">
        <v>5.27</v>
      </c>
      <c r="CB319" s="247"/>
      <c r="CC319" s="247"/>
      <c r="CD319" s="255" t="s">
        <v>103</v>
      </c>
      <c r="CE319" s="257">
        <v>4.25</v>
      </c>
      <c r="CF319" s="247"/>
      <c r="CG319" s="191"/>
      <c r="CH319" s="255" t="s">
        <v>103</v>
      </c>
      <c r="CI319" s="257">
        <v>6.25</v>
      </c>
      <c r="CJ319" s="247"/>
      <c r="CK319" s="191"/>
      <c r="CL319" s="251" t="s">
        <v>103</v>
      </c>
      <c r="CM319" s="257">
        <v>8</v>
      </c>
      <c r="CN319" s="247"/>
      <c r="CO319" s="247"/>
      <c r="CP319" s="255" t="s">
        <v>103</v>
      </c>
      <c r="CQ319" s="257">
        <v>7.8550000000000004</v>
      </c>
      <c r="CR319" s="247"/>
      <c r="CS319" s="191"/>
      <c r="CT319" s="251" t="s">
        <v>103</v>
      </c>
      <c r="CU319" s="257">
        <v>4.8</v>
      </c>
      <c r="CV319" s="247"/>
      <c r="CW319" s="247"/>
      <c r="CX319" s="255" t="s">
        <v>103</v>
      </c>
      <c r="CY319" s="257">
        <v>5.8</v>
      </c>
      <c r="CZ319" s="247"/>
      <c r="DA319" s="191"/>
      <c r="DB319" s="251" t="s">
        <v>103</v>
      </c>
      <c r="DC319" s="257">
        <v>5.2770000000000001</v>
      </c>
      <c r="DD319" s="247"/>
      <c r="DE319" s="247"/>
      <c r="DF319" s="255" t="s">
        <v>103</v>
      </c>
      <c r="DG319" s="247">
        <v>4.4000000000000004</v>
      </c>
      <c r="DH319" s="247"/>
      <c r="DI319" s="191"/>
      <c r="DJ319" s="251" t="s">
        <v>103</v>
      </c>
      <c r="DK319" s="257">
        <v>6.39</v>
      </c>
      <c r="DL319" s="247"/>
      <c r="DM319" s="191"/>
      <c r="DN319" s="251" t="s">
        <v>103</v>
      </c>
      <c r="DO319" s="257">
        <v>6.53</v>
      </c>
      <c r="DP319" s="247"/>
      <c r="DQ319" s="247"/>
      <c r="DR319" s="255" t="s">
        <v>103</v>
      </c>
      <c r="DS319" s="257">
        <v>6.5949999999999998</v>
      </c>
      <c r="DT319" s="247"/>
      <c r="DU319" s="191"/>
      <c r="DV319" s="251" t="s">
        <v>103</v>
      </c>
      <c r="DW319" s="257">
        <v>5.14</v>
      </c>
      <c r="DX319" s="247"/>
      <c r="DY319" s="247"/>
      <c r="DZ319" s="255" t="s">
        <v>103</v>
      </c>
      <c r="EA319" s="257">
        <v>4.6500000000000004</v>
      </c>
      <c r="EB319" s="247"/>
      <c r="EC319" s="191"/>
      <c r="ED319" s="251" t="s">
        <v>103</v>
      </c>
      <c r="EE319" s="257">
        <v>7.19</v>
      </c>
      <c r="EF319" s="247"/>
      <c r="EG319" s="247"/>
      <c r="EH319" s="255" t="s">
        <v>103</v>
      </c>
      <c r="EI319" s="257">
        <v>6.95</v>
      </c>
      <c r="EJ319" s="247"/>
      <c r="EK319" s="191"/>
      <c r="EL319" s="251" t="s">
        <v>103</v>
      </c>
      <c r="EM319" s="257">
        <v>4.3</v>
      </c>
      <c r="EN319" s="247"/>
      <c r="EO319" s="191"/>
      <c r="EP319" s="251" t="s">
        <v>103</v>
      </c>
      <c r="EQ319" s="257">
        <v>5.4480000000000004</v>
      </c>
      <c r="ER319" s="247"/>
      <c r="ES319" s="191"/>
      <c r="ET319" s="251" t="s">
        <v>103</v>
      </c>
      <c r="EU319" s="257">
        <v>5.8929999999999998</v>
      </c>
      <c r="EV319" s="247"/>
      <c r="EW319" s="191"/>
      <c r="EX319" s="255" t="s">
        <v>103</v>
      </c>
      <c r="EY319" s="257">
        <v>6.92</v>
      </c>
      <c r="EZ319" s="247"/>
      <c r="FA319" s="191"/>
      <c r="FB319" s="251" t="s">
        <v>103</v>
      </c>
      <c r="FC319" s="257">
        <v>8.65</v>
      </c>
      <c r="FD319" s="247"/>
      <c r="FE319" s="247"/>
      <c r="FF319" s="255" t="s">
        <v>103</v>
      </c>
      <c r="FG319" s="257">
        <v>8.35</v>
      </c>
      <c r="FH319" s="247"/>
      <c r="FI319" s="191"/>
      <c r="FJ319" s="251" t="s">
        <v>103</v>
      </c>
      <c r="FK319" s="257">
        <v>7.04</v>
      </c>
      <c r="FL319" s="247"/>
      <c r="FM319" s="247"/>
      <c r="FN319" s="255" t="s">
        <v>103</v>
      </c>
      <c r="FO319" s="257">
        <v>5.25</v>
      </c>
      <c r="FP319" s="247"/>
      <c r="FQ319" s="191"/>
      <c r="FR319" s="255" t="s">
        <v>103</v>
      </c>
      <c r="FS319" s="257">
        <v>4.5</v>
      </c>
      <c r="FT319" s="247"/>
      <c r="FU319" s="247"/>
      <c r="FV319" s="255" t="s">
        <v>103</v>
      </c>
      <c r="FW319" s="257">
        <v>4.51</v>
      </c>
      <c r="FX319" s="247"/>
      <c r="FY319" s="247"/>
      <c r="FZ319" s="255" t="s">
        <v>103</v>
      </c>
      <c r="GA319" s="257">
        <v>3.94</v>
      </c>
      <c r="GB319" s="247"/>
      <c r="GC319" s="191"/>
      <c r="GD319" s="251" t="s">
        <v>103</v>
      </c>
      <c r="GE319" s="257">
        <v>6.86</v>
      </c>
      <c r="GF319" s="247"/>
      <c r="GG319" s="247"/>
      <c r="GH319" s="255" t="s">
        <v>103</v>
      </c>
      <c r="GI319" s="257">
        <v>7.75</v>
      </c>
      <c r="GJ319" s="247"/>
      <c r="GK319" s="191"/>
      <c r="GL319" s="251" t="s">
        <v>103</v>
      </c>
      <c r="GM319" s="257">
        <v>6.83</v>
      </c>
      <c r="GN319" s="247"/>
      <c r="GO319" s="247"/>
      <c r="GP319" s="255" t="s">
        <v>103</v>
      </c>
      <c r="GQ319" s="257">
        <v>4.5999999999999996</v>
      </c>
      <c r="GR319" s="247"/>
      <c r="GS319" s="191"/>
      <c r="GT319" s="251" t="s">
        <v>103</v>
      </c>
      <c r="GU319" s="257">
        <v>5.52</v>
      </c>
      <c r="GV319" s="247"/>
      <c r="GW319" s="247"/>
      <c r="GX319" s="255" t="s">
        <v>103</v>
      </c>
      <c r="GY319" s="257">
        <v>4.33</v>
      </c>
      <c r="GZ319" s="247"/>
      <c r="HA319" s="247"/>
      <c r="HB319" s="255" t="s">
        <v>103</v>
      </c>
      <c r="HC319" s="257">
        <v>5.9</v>
      </c>
      <c r="HD319" s="247"/>
      <c r="HE319" s="191"/>
      <c r="HF319" s="251" t="s">
        <v>103</v>
      </c>
      <c r="HG319" s="257">
        <v>4.42</v>
      </c>
      <c r="HH319" s="247"/>
      <c r="HI319" s="191"/>
      <c r="HJ319" s="255" t="s">
        <v>103</v>
      </c>
      <c r="HK319" s="257">
        <v>5.08</v>
      </c>
      <c r="HL319" s="247"/>
      <c r="HM319" s="191"/>
      <c r="HN319" s="251" t="s">
        <v>103</v>
      </c>
      <c r="HO319" s="257">
        <v>7.15</v>
      </c>
      <c r="HP319" s="247"/>
      <c r="HQ319" s="247"/>
      <c r="HR319" s="255" t="s">
        <v>103</v>
      </c>
      <c r="HS319" s="257">
        <v>7.55</v>
      </c>
      <c r="HT319" s="247"/>
      <c r="HU319" s="191"/>
      <c r="HV319" s="255" t="s">
        <v>103</v>
      </c>
      <c r="HW319" s="257">
        <v>4.53</v>
      </c>
      <c r="HX319" s="247"/>
      <c r="HY319" s="191"/>
      <c r="HZ319" s="251" t="s">
        <v>103</v>
      </c>
      <c r="IA319" s="257">
        <v>5.15</v>
      </c>
      <c r="IB319" s="247"/>
      <c r="IC319" s="247"/>
      <c r="ID319" s="255" t="s">
        <v>103</v>
      </c>
      <c r="IE319" s="257">
        <v>6.25</v>
      </c>
      <c r="IF319" s="247"/>
      <c r="IG319" s="191"/>
      <c r="IH319" s="255" t="s">
        <v>103</v>
      </c>
      <c r="II319" s="257">
        <v>4.12</v>
      </c>
      <c r="IJ319" s="247"/>
      <c r="IK319" s="191"/>
      <c r="IP319" s="256"/>
      <c r="IQ319" s="257"/>
      <c r="IT319" s="256"/>
      <c r="IU319" s="257"/>
      <c r="IX319" s="256"/>
      <c r="IY319" s="257"/>
      <c r="JB319" s="256"/>
      <c r="JC319" s="257"/>
      <c r="JF319" s="256"/>
      <c r="JG319" s="257"/>
      <c r="JJ319" s="256"/>
      <c r="JK319" s="257"/>
      <c r="JN319" s="256"/>
      <c r="JO319" s="257"/>
      <c r="JR319" s="256"/>
      <c r="JS319" s="257"/>
      <c r="JV319" s="256"/>
      <c r="JW319" s="257"/>
      <c r="JZ319" s="256"/>
      <c r="KA319" s="257"/>
    </row>
    <row r="320" spans="2:287" s="186" customFormat="1" x14ac:dyDescent="0.35">
      <c r="B320" s="255" t="s">
        <v>108</v>
      </c>
      <c r="C320" s="257" t="s">
        <v>188</v>
      </c>
      <c r="D320" s="247"/>
      <c r="E320" s="247"/>
      <c r="F320" s="255" t="s">
        <v>108</v>
      </c>
      <c r="G320" s="257" t="s">
        <v>188</v>
      </c>
      <c r="H320" s="247"/>
      <c r="I320" s="191"/>
      <c r="J320" s="251" t="s">
        <v>108</v>
      </c>
      <c r="K320" s="257" t="s">
        <v>188</v>
      </c>
      <c r="L320" s="247"/>
      <c r="M320" s="191"/>
      <c r="N320" s="255" t="s">
        <v>108</v>
      </c>
      <c r="O320" s="257" t="s">
        <v>188</v>
      </c>
      <c r="P320" s="247"/>
      <c r="Q320" s="191"/>
      <c r="R320" s="251" t="s">
        <v>108</v>
      </c>
      <c r="S320" s="257" t="s">
        <v>188</v>
      </c>
      <c r="T320" s="247"/>
      <c r="U320" s="247"/>
      <c r="V320" s="255" t="s">
        <v>108</v>
      </c>
      <c r="W320" s="257" t="s">
        <v>188</v>
      </c>
      <c r="X320" s="247"/>
      <c r="Y320" s="191"/>
      <c r="Z320" s="255" t="s">
        <v>108</v>
      </c>
      <c r="AA320" s="257" t="s">
        <v>188</v>
      </c>
      <c r="AB320" s="247"/>
      <c r="AC320" s="191"/>
      <c r="AD320" s="251" t="s">
        <v>108</v>
      </c>
      <c r="AE320" s="257" t="s">
        <v>188</v>
      </c>
      <c r="AF320" s="247"/>
      <c r="AG320" s="247"/>
      <c r="AH320" s="255" t="s">
        <v>108</v>
      </c>
      <c r="AI320" s="257" t="s">
        <v>188</v>
      </c>
      <c r="AJ320" s="247"/>
      <c r="AK320" s="191"/>
      <c r="AL320" s="251" t="s">
        <v>108</v>
      </c>
      <c r="AM320" s="257" t="s">
        <v>188</v>
      </c>
      <c r="AN320" s="247"/>
      <c r="AO320" s="247"/>
      <c r="AP320" s="255" t="s">
        <v>108</v>
      </c>
      <c r="AQ320" s="257" t="s">
        <v>188</v>
      </c>
      <c r="AR320" s="247"/>
      <c r="AS320" s="191"/>
      <c r="AT320" s="251" t="s">
        <v>108</v>
      </c>
      <c r="AU320" s="257" t="s">
        <v>188</v>
      </c>
      <c r="AV320" s="247"/>
      <c r="AW320" s="247"/>
      <c r="AX320" s="255" t="s">
        <v>108</v>
      </c>
      <c r="AY320" s="257" t="s">
        <v>188</v>
      </c>
      <c r="AZ320" s="247"/>
      <c r="BA320" s="191"/>
      <c r="BB320" s="255" t="s">
        <v>108</v>
      </c>
      <c r="BC320" s="257" t="s">
        <v>188</v>
      </c>
      <c r="BD320" s="247"/>
      <c r="BE320" s="191"/>
      <c r="BF320" s="255" t="s">
        <v>108</v>
      </c>
      <c r="BG320" s="257" t="s">
        <v>188</v>
      </c>
      <c r="BH320" s="247"/>
      <c r="BI320" s="191"/>
      <c r="BJ320" s="251" t="s">
        <v>108</v>
      </c>
      <c r="BK320" s="257" t="s">
        <v>188</v>
      </c>
      <c r="BL320" s="247"/>
      <c r="BM320" s="191"/>
      <c r="BN320" s="251" t="s">
        <v>108</v>
      </c>
      <c r="BO320" s="257" t="s">
        <v>188</v>
      </c>
      <c r="BP320" s="247"/>
      <c r="BQ320" s="191"/>
      <c r="BR320" s="251" t="s">
        <v>108</v>
      </c>
      <c r="BS320" s="257" t="s">
        <v>188</v>
      </c>
      <c r="BT320" s="247"/>
      <c r="BU320" s="191"/>
      <c r="BV320" s="251" t="s">
        <v>108</v>
      </c>
      <c r="BW320" s="257" t="s">
        <v>188</v>
      </c>
      <c r="BX320" s="247"/>
      <c r="BY320" s="191"/>
      <c r="BZ320" s="251" t="s">
        <v>108</v>
      </c>
      <c r="CA320" s="257" t="s">
        <v>188</v>
      </c>
      <c r="CB320" s="247"/>
      <c r="CC320" s="247"/>
      <c r="CD320" s="255" t="s">
        <v>108</v>
      </c>
      <c r="CE320" s="257" t="s">
        <v>188</v>
      </c>
      <c r="CF320" s="247"/>
      <c r="CG320" s="191"/>
      <c r="CH320" s="255" t="s">
        <v>108</v>
      </c>
      <c r="CI320" s="257" t="s">
        <v>188</v>
      </c>
      <c r="CJ320" s="247"/>
      <c r="CK320" s="191"/>
      <c r="CL320" s="251" t="s">
        <v>108</v>
      </c>
      <c r="CM320" s="257" t="s">
        <v>189</v>
      </c>
      <c r="CN320" s="247"/>
      <c r="CO320" s="247"/>
      <c r="CP320" s="255" t="s">
        <v>108</v>
      </c>
      <c r="CQ320" s="257" t="s">
        <v>188</v>
      </c>
      <c r="CR320" s="247"/>
      <c r="CS320" s="191"/>
      <c r="CT320" s="251" t="s">
        <v>108</v>
      </c>
      <c r="CU320" s="257" t="s">
        <v>188</v>
      </c>
      <c r="CV320" s="247"/>
      <c r="CW320" s="247"/>
      <c r="CX320" s="255" t="s">
        <v>108</v>
      </c>
      <c r="CY320" s="257" t="s">
        <v>189</v>
      </c>
      <c r="CZ320" s="247"/>
      <c r="DA320" s="191"/>
      <c r="DB320" s="251" t="s">
        <v>108</v>
      </c>
      <c r="DC320" s="257" t="s">
        <v>188</v>
      </c>
      <c r="DD320" s="247"/>
      <c r="DE320" s="247"/>
      <c r="DF320" s="255" t="s">
        <v>108</v>
      </c>
      <c r="DG320" s="247" t="s">
        <v>189</v>
      </c>
      <c r="DH320" s="247"/>
      <c r="DI320" s="191"/>
      <c r="DJ320" s="251" t="s">
        <v>108</v>
      </c>
      <c r="DK320" s="257" t="s">
        <v>189</v>
      </c>
      <c r="DL320" s="247"/>
      <c r="DM320" s="191"/>
      <c r="DN320" s="251" t="s">
        <v>108</v>
      </c>
      <c r="DO320" s="257" t="s">
        <v>189</v>
      </c>
      <c r="DP320" s="247"/>
      <c r="DQ320" s="247"/>
      <c r="DR320" s="255" t="s">
        <v>108</v>
      </c>
      <c r="DS320" s="257" t="s">
        <v>188</v>
      </c>
      <c r="DT320" s="247"/>
      <c r="DU320" s="191"/>
      <c r="DV320" s="251" t="s">
        <v>108</v>
      </c>
      <c r="DW320" s="257" t="s">
        <v>188</v>
      </c>
      <c r="DX320" s="247"/>
      <c r="DY320" s="247"/>
      <c r="DZ320" s="255" t="s">
        <v>108</v>
      </c>
      <c r="EA320" s="257" t="s">
        <v>188</v>
      </c>
      <c r="EB320" s="247"/>
      <c r="EC320" s="191"/>
      <c r="ED320" s="251" t="s">
        <v>108</v>
      </c>
      <c r="EE320" s="257" t="s">
        <v>188</v>
      </c>
      <c r="EF320" s="247"/>
      <c r="EG320" s="247"/>
      <c r="EH320" s="255" t="s">
        <v>108</v>
      </c>
      <c r="EI320" s="257" t="s">
        <v>188</v>
      </c>
      <c r="EJ320" s="247"/>
      <c r="EK320" s="191"/>
      <c r="EL320" s="251" t="s">
        <v>108</v>
      </c>
      <c r="EM320" s="257" t="s">
        <v>188</v>
      </c>
      <c r="EN320" s="247"/>
      <c r="EO320" s="191"/>
      <c r="EP320" s="251" t="s">
        <v>108</v>
      </c>
      <c r="EQ320" s="257" t="s">
        <v>188</v>
      </c>
      <c r="ER320" s="247"/>
      <c r="ES320" s="191"/>
      <c r="ET320" s="251" t="s">
        <v>108</v>
      </c>
      <c r="EU320" s="257" t="s">
        <v>188</v>
      </c>
      <c r="EV320" s="247"/>
      <c r="EW320" s="191"/>
      <c r="EX320" s="255" t="s">
        <v>108</v>
      </c>
      <c r="EY320" s="257" t="s">
        <v>188</v>
      </c>
      <c r="EZ320" s="247"/>
      <c r="FA320" s="191"/>
      <c r="FB320" s="251" t="s">
        <v>108</v>
      </c>
      <c r="FC320" s="257" t="s">
        <v>188</v>
      </c>
      <c r="FD320" s="247"/>
      <c r="FE320" s="247"/>
      <c r="FF320" s="255" t="s">
        <v>108</v>
      </c>
      <c r="FG320" s="257" t="s">
        <v>188</v>
      </c>
      <c r="FH320" s="247"/>
      <c r="FI320" s="191"/>
      <c r="FJ320" s="251" t="s">
        <v>108</v>
      </c>
      <c r="FK320" s="257" t="s">
        <v>188</v>
      </c>
      <c r="FL320" s="247"/>
      <c r="FM320" s="247"/>
      <c r="FN320" s="255" t="s">
        <v>108</v>
      </c>
      <c r="FO320" s="257" t="s">
        <v>188</v>
      </c>
      <c r="FP320" s="247"/>
      <c r="FQ320" s="191"/>
      <c r="FR320" s="255" t="s">
        <v>108</v>
      </c>
      <c r="FS320" s="257" t="s">
        <v>188</v>
      </c>
      <c r="FT320" s="247"/>
      <c r="FU320" s="247"/>
      <c r="FV320" s="255" t="s">
        <v>108</v>
      </c>
      <c r="FW320" s="257" t="s">
        <v>189</v>
      </c>
      <c r="FX320" s="247"/>
      <c r="FY320" s="247"/>
      <c r="FZ320" s="255" t="s">
        <v>108</v>
      </c>
      <c r="GA320" s="257" t="s">
        <v>189</v>
      </c>
      <c r="GB320" s="247"/>
      <c r="GC320" s="191"/>
      <c r="GD320" s="251" t="s">
        <v>108</v>
      </c>
      <c r="GE320" s="257" t="s">
        <v>188</v>
      </c>
      <c r="GF320" s="247"/>
      <c r="GG320" s="247"/>
      <c r="GH320" s="255" t="s">
        <v>108</v>
      </c>
      <c r="GI320" s="257" t="s">
        <v>189</v>
      </c>
      <c r="GJ320" s="247"/>
      <c r="GK320" s="191"/>
      <c r="GL320" s="251" t="s">
        <v>108</v>
      </c>
      <c r="GM320" s="257" t="s">
        <v>188</v>
      </c>
      <c r="GN320" s="247"/>
      <c r="GO320" s="247"/>
      <c r="GP320" s="255" t="s">
        <v>108</v>
      </c>
      <c r="GQ320" s="257" t="s">
        <v>188</v>
      </c>
      <c r="GR320" s="247"/>
      <c r="GS320" s="191"/>
      <c r="GT320" s="251" t="s">
        <v>108</v>
      </c>
      <c r="GU320" s="257" t="s">
        <v>188</v>
      </c>
      <c r="GV320" s="247"/>
      <c r="GW320" s="247"/>
      <c r="GX320" s="255" t="s">
        <v>108</v>
      </c>
      <c r="GY320" s="257" t="s">
        <v>188</v>
      </c>
      <c r="GZ320" s="247"/>
      <c r="HA320" s="247"/>
      <c r="HB320" s="255" t="s">
        <v>108</v>
      </c>
      <c r="HC320" s="257" t="s">
        <v>188</v>
      </c>
      <c r="HD320" s="247"/>
      <c r="HE320" s="191"/>
      <c r="HF320" s="251" t="s">
        <v>108</v>
      </c>
      <c r="HG320" s="257" t="s">
        <v>188</v>
      </c>
      <c r="HH320" s="247"/>
      <c r="HI320" s="191"/>
      <c r="HJ320" s="255" t="s">
        <v>108</v>
      </c>
      <c r="HK320" s="257" t="s">
        <v>188</v>
      </c>
      <c r="HL320" s="247"/>
      <c r="HM320" s="191"/>
      <c r="HN320" s="251" t="s">
        <v>108</v>
      </c>
      <c r="HO320" s="257" t="s">
        <v>188</v>
      </c>
      <c r="HP320" s="247"/>
      <c r="HQ320" s="247"/>
      <c r="HR320" s="255" t="s">
        <v>108</v>
      </c>
      <c r="HS320" s="257" t="s">
        <v>188</v>
      </c>
      <c r="HT320" s="247"/>
      <c r="HU320" s="191"/>
      <c r="HV320" s="255" t="s">
        <v>108</v>
      </c>
      <c r="HW320" s="257" t="s">
        <v>188</v>
      </c>
      <c r="HX320" s="247"/>
      <c r="HY320" s="191"/>
      <c r="HZ320" s="251" t="s">
        <v>108</v>
      </c>
      <c r="IA320" s="257" t="s">
        <v>188</v>
      </c>
      <c r="IB320" s="247"/>
      <c r="IC320" s="247"/>
      <c r="ID320" s="255" t="s">
        <v>108</v>
      </c>
      <c r="IE320" s="257" t="s">
        <v>188</v>
      </c>
      <c r="IF320" s="247"/>
      <c r="IG320" s="191"/>
      <c r="IH320" s="255" t="s">
        <v>108</v>
      </c>
      <c r="II320" s="257" t="s">
        <v>189</v>
      </c>
      <c r="IJ320" s="247"/>
      <c r="IK320" s="191"/>
      <c r="IP320" s="256"/>
      <c r="IQ320" s="257"/>
      <c r="IT320" s="256"/>
      <c r="IU320" s="257"/>
      <c r="IX320" s="256"/>
      <c r="IY320" s="257"/>
      <c r="JB320" s="256"/>
      <c r="JC320" s="257"/>
      <c r="JF320" s="256"/>
      <c r="JG320" s="257"/>
      <c r="JJ320" s="256"/>
      <c r="JK320" s="257"/>
      <c r="JN320" s="256"/>
      <c r="JO320" s="257"/>
      <c r="JR320" s="256"/>
      <c r="JS320" s="257"/>
      <c r="JV320" s="256"/>
      <c r="JW320" s="257"/>
      <c r="JZ320" s="256"/>
      <c r="KA320" s="257"/>
    </row>
    <row r="321" spans="1:304" s="186" customFormat="1" x14ac:dyDescent="0.35">
      <c r="B321" s="255" t="s">
        <v>106</v>
      </c>
      <c r="C321" s="251">
        <v>100000000</v>
      </c>
      <c r="D321" s="247"/>
      <c r="E321" s="247"/>
      <c r="F321" s="255" t="s">
        <v>106</v>
      </c>
      <c r="G321" s="251">
        <v>25000000</v>
      </c>
      <c r="H321" s="247"/>
      <c r="I321" s="191"/>
      <c r="J321" s="251" t="s">
        <v>106</v>
      </c>
      <c r="K321" s="251">
        <v>130000000</v>
      </c>
      <c r="L321" s="247"/>
      <c r="M321" s="191"/>
      <c r="N321" s="255" t="s">
        <v>106</v>
      </c>
      <c r="O321" s="251">
        <v>100000000</v>
      </c>
      <c r="P321" s="247"/>
      <c r="Q321" s="191"/>
      <c r="R321" s="251" t="s">
        <v>106</v>
      </c>
      <c r="S321" s="251">
        <v>100000000</v>
      </c>
      <c r="T321" s="247"/>
      <c r="U321" s="247"/>
      <c r="V321" s="255" t="s">
        <v>106</v>
      </c>
      <c r="W321" s="251">
        <v>150000000</v>
      </c>
      <c r="X321" s="247"/>
      <c r="Y321" s="191"/>
      <c r="Z321" s="255" t="s">
        <v>106</v>
      </c>
      <c r="AA321" s="251">
        <v>100000000</v>
      </c>
      <c r="AB321" s="247"/>
      <c r="AC321" s="191"/>
      <c r="AD321" s="251" t="s">
        <v>106</v>
      </c>
      <c r="AE321" s="251">
        <v>120000000</v>
      </c>
      <c r="AF321" s="247"/>
      <c r="AG321" s="247"/>
      <c r="AH321" s="255" t="s">
        <v>106</v>
      </c>
      <c r="AI321" s="251">
        <v>105000000</v>
      </c>
      <c r="AJ321" s="247"/>
      <c r="AK321" s="191"/>
      <c r="AL321" s="251" t="s">
        <v>106</v>
      </c>
      <c r="AM321" s="251">
        <v>75000000</v>
      </c>
      <c r="AN321" s="247"/>
      <c r="AO321" s="247"/>
      <c r="AP321" s="255" t="s">
        <v>106</v>
      </c>
      <c r="AQ321" s="251">
        <v>50000000</v>
      </c>
      <c r="AR321" s="247"/>
      <c r="AS321" s="191"/>
      <c r="AT321" s="251" t="s">
        <v>106</v>
      </c>
      <c r="AU321" s="251">
        <v>70000000</v>
      </c>
      <c r="AV321" s="247"/>
      <c r="AW321" s="247"/>
      <c r="AX321" s="255" t="s">
        <v>106</v>
      </c>
      <c r="AY321" s="251">
        <v>100000000</v>
      </c>
      <c r="AZ321" s="247"/>
      <c r="BA321" s="191"/>
      <c r="BB321" s="255" t="s">
        <v>106</v>
      </c>
      <c r="BC321" s="251">
        <v>70000000</v>
      </c>
      <c r="BD321" s="247"/>
      <c r="BE321" s="191"/>
      <c r="BF321" s="255" t="s">
        <v>106</v>
      </c>
      <c r="BG321" s="251">
        <v>70000000</v>
      </c>
      <c r="BH321" s="247"/>
      <c r="BI321" s="191"/>
      <c r="BJ321" s="251" t="s">
        <v>106</v>
      </c>
      <c r="BK321" s="251">
        <v>75000000</v>
      </c>
      <c r="BL321" s="247"/>
      <c r="BM321" s="191"/>
      <c r="BN321" s="251" t="s">
        <v>106</v>
      </c>
      <c r="BO321" s="251">
        <v>30000000</v>
      </c>
      <c r="BP321" s="247"/>
      <c r="BQ321" s="191"/>
      <c r="BR321" s="251" t="s">
        <v>106</v>
      </c>
      <c r="BS321" s="251">
        <v>25000000</v>
      </c>
      <c r="BT321" s="247"/>
      <c r="BU321" s="191"/>
      <c r="BV321" s="251" t="s">
        <v>106</v>
      </c>
      <c r="BW321" s="251">
        <v>100000000</v>
      </c>
      <c r="BX321" s="247"/>
      <c r="BY321" s="191"/>
      <c r="BZ321" s="251" t="s">
        <v>106</v>
      </c>
      <c r="CA321" s="251">
        <v>25000000</v>
      </c>
      <c r="CB321" s="247"/>
      <c r="CC321" s="247"/>
      <c r="CD321" s="255" t="s">
        <v>106</v>
      </c>
      <c r="CE321" s="251">
        <v>75000000</v>
      </c>
      <c r="CF321" s="247"/>
      <c r="CG321" s="191"/>
      <c r="CH321" s="255" t="s">
        <v>106</v>
      </c>
      <c r="CI321" s="251">
        <v>75000000</v>
      </c>
      <c r="CJ321" s="247"/>
      <c r="CK321" s="191"/>
      <c r="CL321" s="251" t="s">
        <v>106</v>
      </c>
      <c r="CM321" s="251">
        <v>550000000</v>
      </c>
      <c r="CN321" s="247"/>
      <c r="CO321" s="247"/>
      <c r="CP321" s="255" t="s">
        <v>106</v>
      </c>
      <c r="CQ321" s="251">
        <v>100000000</v>
      </c>
      <c r="CR321" s="247"/>
      <c r="CS321" s="191"/>
      <c r="CT321" s="251" t="s">
        <v>106</v>
      </c>
      <c r="CU321" s="251">
        <v>50000000</v>
      </c>
      <c r="CV321" s="247"/>
      <c r="CW321" s="247"/>
      <c r="CX321" s="255" t="s">
        <v>106</v>
      </c>
      <c r="CY321" s="251">
        <v>222000000</v>
      </c>
      <c r="CZ321" s="247"/>
      <c r="DA321" s="191"/>
      <c r="DB321" s="251" t="s">
        <v>106</v>
      </c>
      <c r="DC321" s="251">
        <v>50000000</v>
      </c>
      <c r="DD321" s="247"/>
      <c r="DE321" s="247"/>
      <c r="DF321" s="255" t="s">
        <v>106</v>
      </c>
      <c r="DG321" s="247">
        <v>150000000</v>
      </c>
      <c r="DH321" s="247"/>
      <c r="DI321" s="191"/>
      <c r="DJ321" s="251" t="s">
        <v>106</v>
      </c>
      <c r="DK321" s="251">
        <v>100000000</v>
      </c>
      <c r="DL321" s="247"/>
      <c r="DM321" s="191"/>
      <c r="DN321" s="251" t="s">
        <v>106</v>
      </c>
      <c r="DO321" s="251">
        <v>50000000</v>
      </c>
      <c r="DP321" s="247"/>
      <c r="DQ321" s="247"/>
      <c r="DR321" s="255" t="s">
        <v>106</v>
      </c>
      <c r="DS321" s="251">
        <v>50000000</v>
      </c>
      <c r="DT321" s="247"/>
      <c r="DU321" s="191"/>
      <c r="DV321" s="251" t="s">
        <v>106</v>
      </c>
      <c r="DW321" s="251">
        <v>325000000</v>
      </c>
      <c r="DX321" s="247"/>
      <c r="DY321" s="247"/>
      <c r="DZ321" s="255" t="s">
        <v>106</v>
      </c>
      <c r="EA321" s="251">
        <v>200000000</v>
      </c>
      <c r="EB321" s="247"/>
      <c r="EC321" s="191"/>
      <c r="ED321" s="251" t="s">
        <v>106</v>
      </c>
      <c r="EE321" s="251">
        <v>50000000</v>
      </c>
      <c r="EF321" s="247"/>
      <c r="EG321" s="247"/>
      <c r="EH321" s="255" t="s">
        <v>106</v>
      </c>
      <c r="EI321" s="251">
        <v>150000000</v>
      </c>
      <c r="EJ321" s="247"/>
      <c r="EK321" s="191"/>
      <c r="EL321" s="251" t="s">
        <v>106</v>
      </c>
      <c r="EM321" s="251">
        <v>150000000</v>
      </c>
      <c r="EN321" s="247"/>
      <c r="EO321" s="191"/>
      <c r="EP321" s="251" t="s">
        <v>106</v>
      </c>
      <c r="EQ321" s="251">
        <v>50000000</v>
      </c>
      <c r="ER321" s="247"/>
      <c r="ES321" s="191"/>
      <c r="ET321" s="251" t="s">
        <v>106</v>
      </c>
      <c r="EU321" s="251">
        <v>100000000</v>
      </c>
      <c r="EV321" s="247"/>
      <c r="EW321" s="191"/>
      <c r="EX321" s="255" t="s">
        <v>106</v>
      </c>
      <c r="EY321" s="251">
        <v>250000000</v>
      </c>
      <c r="EZ321" s="247"/>
      <c r="FA321" s="191"/>
      <c r="FB321" s="251" t="s">
        <v>106</v>
      </c>
      <c r="FC321" s="251">
        <v>54710000</v>
      </c>
      <c r="FD321" s="247"/>
      <c r="FE321" s="247"/>
      <c r="FF321" s="255" t="s">
        <v>106</v>
      </c>
      <c r="FG321" s="251">
        <v>18272500</v>
      </c>
      <c r="FH321" s="247"/>
      <c r="FI321" s="191"/>
      <c r="FJ321" s="251" t="s">
        <v>106</v>
      </c>
      <c r="FK321" s="251">
        <v>150000000</v>
      </c>
      <c r="FL321" s="247"/>
      <c r="FM321" s="247"/>
      <c r="FN321" s="255" t="s">
        <v>106</v>
      </c>
      <c r="FO321" s="251">
        <v>250000000</v>
      </c>
      <c r="FP321" s="247"/>
      <c r="FQ321" s="191"/>
      <c r="FR321" s="255" t="s">
        <v>106</v>
      </c>
      <c r="FS321" s="251">
        <v>100000000</v>
      </c>
      <c r="FT321" s="247"/>
      <c r="FU321" s="247"/>
      <c r="FV321" s="255" t="s">
        <v>106</v>
      </c>
      <c r="FW321" s="251">
        <v>100000000</v>
      </c>
      <c r="FX321" s="247"/>
      <c r="FY321" s="247"/>
      <c r="FZ321" s="255" t="s">
        <v>106</v>
      </c>
      <c r="GA321" s="251">
        <v>125000000</v>
      </c>
      <c r="GB321" s="247"/>
      <c r="GC321" s="191"/>
      <c r="GD321" s="251" t="s">
        <v>106</v>
      </c>
      <c r="GE321" s="251">
        <v>325000000</v>
      </c>
      <c r="GF321" s="247"/>
      <c r="GG321" s="247"/>
      <c r="GH321" s="255" t="s">
        <v>106</v>
      </c>
      <c r="GI321" s="251">
        <v>800000000</v>
      </c>
      <c r="GJ321" s="247"/>
      <c r="GK321" s="191"/>
      <c r="GL321" s="251" t="s">
        <v>106</v>
      </c>
      <c r="GM321" s="251">
        <v>150000000</v>
      </c>
      <c r="GN321" s="247"/>
      <c r="GO321" s="247"/>
      <c r="GP321" s="255" t="s">
        <v>106</v>
      </c>
      <c r="GQ321" s="251">
        <v>125000000</v>
      </c>
      <c r="GR321" s="247"/>
      <c r="GS321" s="191"/>
      <c r="GT321" s="251" t="s">
        <v>106</v>
      </c>
      <c r="GU321" s="251">
        <v>150000000</v>
      </c>
      <c r="GV321" s="247"/>
      <c r="GW321" s="247"/>
      <c r="GX321" s="255" t="s">
        <v>106</v>
      </c>
      <c r="GY321" s="251">
        <v>350000000</v>
      </c>
      <c r="GZ321" s="247"/>
      <c r="HA321" s="247"/>
      <c r="HB321" s="255" t="s">
        <v>106</v>
      </c>
      <c r="HC321" s="251">
        <v>100000000</v>
      </c>
      <c r="HD321" s="247"/>
      <c r="HE321" s="191"/>
      <c r="HF321" s="251" t="s">
        <v>106</v>
      </c>
      <c r="HG321" s="251">
        <v>150000000</v>
      </c>
      <c r="HH321" s="247"/>
      <c r="HI321" s="191"/>
      <c r="HJ321" s="255" t="s">
        <v>106</v>
      </c>
      <c r="HK321" s="251">
        <v>100000000</v>
      </c>
      <c r="HL321" s="247"/>
      <c r="HM321" s="191"/>
      <c r="HN321" s="251" t="s">
        <v>106</v>
      </c>
      <c r="HO321" s="251">
        <v>125000000</v>
      </c>
      <c r="HP321" s="247"/>
      <c r="HQ321" s="247"/>
      <c r="HR321" s="255" t="s">
        <v>106</v>
      </c>
      <c r="HS321" s="251">
        <v>75000000</v>
      </c>
      <c r="HT321" s="247"/>
      <c r="HU321" s="191"/>
      <c r="HV321" s="255" t="s">
        <v>106</v>
      </c>
      <c r="HW321" s="251">
        <v>150000000</v>
      </c>
      <c r="HX321" s="247"/>
      <c r="HY321" s="191"/>
      <c r="HZ321" s="251" t="s">
        <v>106</v>
      </c>
      <c r="IA321" s="251">
        <v>75000000</v>
      </c>
      <c r="IB321" s="247"/>
      <c r="IC321" s="247"/>
      <c r="ID321" s="255" t="s">
        <v>106</v>
      </c>
      <c r="IE321" s="251">
        <v>50000000</v>
      </c>
      <c r="IF321" s="247"/>
      <c r="IG321" s="191"/>
      <c r="IH321" s="255" t="s">
        <v>106</v>
      </c>
      <c r="II321" s="251">
        <v>400000000</v>
      </c>
      <c r="IJ321" s="247"/>
      <c r="IK321" s="191"/>
      <c r="IP321" s="256"/>
      <c r="IQ321" s="251"/>
      <c r="IT321" s="256"/>
      <c r="IU321" s="251"/>
      <c r="IX321" s="256"/>
      <c r="IY321" s="251"/>
      <c r="JB321" s="256"/>
      <c r="JC321" s="251"/>
      <c r="JF321" s="256"/>
      <c r="JG321" s="251"/>
      <c r="JJ321" s="256"/>
      <c r="JK321" s="251"/>
      <c r="JN321" s="256"/>
      <c r="JO321" s="251"/>
      <c r="JR321" s="256"/>
      <c r="JS321" s="251"/>
      <c r="JV321" s="256"/>
      <c r="JW321" s="251"/>
      <c r="JZ321" s="256"/>
      <c r="KA321" s="251"/>
    </row>
    <row r="322" spans="1:304" s="186" customFormat="1" x14ac:dyDescent="0.35">
      <c r="B322" s="255" t="s">
        <v>104</v>
      </c>
      <c r="C322" s="257" t="s">
        <v>190</v>
      </c>
      <c r="D322" s="247"/>
      <c r="E322" s="247"/>
      <c r="F322" s="255" t="s">
        <v>104</v>
      </c>
      <c r="G322" s="257" t="s">
        <v>191</v>
      </c>
      <c r="H322" s="247"/>
      <c r="I322" s="191"/>
      <c r="J322" s="251" t="s">
        <v>104</v>
      </c>
      <c r="K322" s="257" t="s">
        <v>192</v>
      </c>
      <c r="L322" s="247"/>
      <c r="M322" s="191"/>
      <c r="N322" s="255" t="s">
        <v>104</v>
      </c>
      <c r="O322" s="257" t="s">
        <v>193</v>
      </c>
      <c r="P322" s="247"/>
      <c r="Q322" s="191"/>
      <c r="R322" s="251" t="s">
        <v>104</v>
      </c>
      <c r="S322" s="257" t="s">
        <v>194</v>
      </c>
      <c r="T322" s="247"/>
      <c r="U322" s="247"/>
      <c r="V322" s="255" t="s">
        <v>104</v>
      </c>
      <c r="W322" s="257" t="s">
        <v>195</v>
      </c>
      <c r="X322" s="247"/>
      <c r="Y322" s="191"/>
      <c r="Z322" s="255" t="s">
        <v>104</v>
      </c>
      <c r="AA322" s="257" t="s">
        <v>381</v>
      </c>
      <c r="AB322" s="247"/>
      <c r="AC322" s="191"/>
      <c r="AD322" s="251" t="s">
        <v>104</v>
      </c>
      <c r="AE322" s="257" t="s">
        <v>196</v>
      </c>
      <c r="AF322" s="247"/>
      <c r="AG322" s="247"/>
      <c r="AH322" s="255" t="s">
        <v>104</v>
      </c>
      <c r="AI322" s="257" t="s">
        <v>196</v>
      </c>
      <c r="AJ322" s="247"/>
      <c r="AK322" s="191"/>
      <c r="AL322" s="251" t="s">
        <v>104</v>
      </c>
      <c r="AM322" s="257" t="s">
        <v>197</v>
      </c>
      <c r="AN322" s="247"/>
      <c r="AO322" s="247"/>
      <c r="AP322" s="255" t="s">
        <v>104</v>
      </c>
      <c r="AQ322" s="257" t="s">
        <v>198</v>
      </c>
      <c r="AR322" s="247"/>
      <c r="AS322" s="191"/>
      <c r="AT322" s="251" t="s">
        <v>104</v>
      </c>
      <c r="AU322" s="257" t="s">
        <v>199</v>
      </c>
      <c r="AV322" s="247"/>
      <c r="AW322" s="247"/>
      <c r="AX322" s="255" t="s">
        <v>104</v>
      </c>
      <c r="AY322" s="257" t="s">
        <v>410</v>
      </c>
      <c r="AZ322" s="247"/>
      <c r="BA322" s="191"/>
      <c r="BB322" s="255" t="s">
        <v>104</v>
      </c>
      <c r="BC322" s="257" t="s">
        <v>200</v>
      </c>
      <c r="BD322" s="247"/>
      <c r="BE322" s="191"/>
      <c r="BF322" s="255" t="s">
        <v>104</v>
      </c>
      <c r="BG322" s="257" t="s">
        <v>202</v>
      </c>
      <c r="BH322" s="247"/>
      <c r="BI322" s="191"/>
      <c r="BJ322" s="251" t="s">
        <v>104</v>
      </c>
      <c r="BK322" s="257" t="s">
        <v>203</v>
      </c>
      <c r="BL322" s="247"/>
      <c r="BM322" s="191"/>
      <c r="BN322" s="251" t="s">
        <v>104</v>
      </c>
      <c r="BO322" s="257" t="s">
        <v>204</v>
      </c>
      <c r="BP322" s="247"/>
      <c r="BQ322" s="191"/>
      <c r="BR322" s="251" t="s">
        <v>104</v>
      </c>
      <c r="BS322" s="257" t="s">
        <v>203</v>
      </c>
      <c r="BT322" s="247"/>
      <c r="BU322" s="191"/>
      <c r="BV322" s="251" t="s">
        <v>104</v>
      </c>
      <c r="BW322" s="257" t="s">
        <v>206</v>
      </c>
      <c r="BX322" s="247"/>
      <c r="BY322" s="191"/>
      <c r="BZ322" s="251" t="s">
        <v>104</v>
      </c>
      <c r="CA322" s="257" t="s">
        <v>207</v>
      </c>
      <c r="CB322" s="247"/>
      <c r="CC322" s="247"/>
      <c r="CD322" s="255" t="s">
        <v>104</v>
      </c>
      <c r="CE322" s="257" t="s">
        <v>414</v>
      </c>
      <c r="CF322" s="247"/>
      <c r="CG322" s="191"/>
      <c r="CH322" s="255" t="s">
        <v>104</v>
      </c>
      <c r="CI322" s="257" t="s">
        <v>208</v>
      </c>
      <c r="CJ322" s="247"/>
      <c r="CK322" s="191"/>
      <c r="CL322" s="251" t="s">
        <v>104</v>
      </c>
      <c r="CM322" s="257" t="s">
        <v>209</v>
      </c>
      <c r="CN322" s="247"/>
      <c r="CO322" s="247"/>
      <c r="CP322" s="255" t="s">
        <v>104</v>
      </c>
      <c r="CQ322" s="257" t="s">
        <v>210</v>
      </c>
      <c r="CR322" s="247"/>
      <c r="CS322" s="191"/>
      <c r="CT322" s="251" t="s">
        <v>104</v>
      </c>
      <c r="CU322" s="257" t="s">
        <v>211</v>
      </c>
      <c r="CV322" s="247"/>
      <c r="CW322" s="247"/>
      <c r="CX322" s="255" t="s">
        <v>104</v>
      </c>
      <c r="CY322" s="257" t="s">
        <v>212</v>
      </c>
      <c r="CZ322" s="247"/>
      <c r="DA322" s="191"/>
      <c r="DB322" s="251" t="s">
        <v>104</v>
      </c>
      <c r="DC322" s="257" t="s">
        <v>211</v>
      </c>
      <c r="DD322" s="247"/>
      <c r="DE322" s="247"/>
      <c r="DF322" s="255" t="s">
        <v>104</v>
      </c>
      <c r="DG322" s="247" t="s">
        <v>392</v>
      </c>
      <c r="DH322" s="247"/>
      <c r="DI322" s="191"/>
      <c r="DJ322" s="251" t="s">
        <v>104</v>
      </c>
      <c r="DK322" s="257" t="s">
        <v>213</v>
      </c>
      <c r="DL322" s="247"/>
      <c r="DM322" s="191"/>
      <c r="DN322" s="251" t="s">
        <v>104</v>
      </c>
      <c r="DO322" s="257" t="s">
        <v>213</v>
      </c>
      <c r="DP322" s="247"/>
      <c r="DQ322" s="247"/>
      <c r="DR322" s="255" t="s">
        <v>104</v>
      </c>
      <c r="DS322" s="257" t="s">
        <v>216</v>
      </c>
      <c r="DT322" s="247"/>
      <c r="DU322" s="191"/>
      <c r="DV322" s="251" t="s">
        <v>104</v>
      </c>
      <c r="DW322" s="257" t="s">
        <v>217</v>
      </c>
      <c r="DX322" s="247"/>
      <c r="DY322" s="247"/>
      <c r="DZ322" s="255" t="s">
        <v>104</v>
      </c>
      <c r="EA322" s="257" t="s">
        <v>218</v>
      </c>
      <c r="EB322" s="247"/>
      <c r="EC322" s="191"/>
      <c r="ED322" s="251" t="s">
        <v>104</v>
      </c>
      <c r="EE322" s="257" t="s">
        <v>219</v>
      </c>
      <c r="EF322" s="247"/>
      <c r="EG322" s="247"/>
      <c r="EH322" s="255" t="s">
        <v>104</v>
      </c>
      <c r="EI322" s="257" t="s">
        <v>220</v>
      </c>
      <c r="EJ322" s="247"/>
      <c r="EK322" s="191"/>
      <c r="EL322" s="251" t="s">
        <v>104</v>
      </c>
      <c r="EM322" s="257" t="s">
        <v>373</v>
      </c>
      <c r="EN322" s="247"/>
      <c r="EO322" s="191"/>
      <c r="EP322" s="251" t="s">
        <v>104</v>
      </c>
      <c r="EQ322" s="257" t="s">
        <v>221</v>
      </c>
      <c r="ER322" s="247"/>
      <c r="ES322" s="191"/>
      <c r="ET322" s="251" t="s">
        <v>104</v>
      </c>
      <c r="EU322" s="257" t="s">
        <v>221</v>
      </c>
      <c r="EV322" s="247"/>
      <c r="EW322" s="191"/>
      <c r="EX322" s="255" t="s">
        <v>104</v>
      </c>
      <c r="EY322" s="257" t="s">
        <v>222</v>
      </c>
      <c r="EZ322" s="247"/>
      <c r="FA322" s="191"/>
      <c r="FB322" s="251" t="s">
        <v>104</v>
      </c>
      <c r="FC322" s="257" t="s">
        <v>223</v>
      </c>
      <c r="FD322" s="247"/>
      <c r="FE322" s="247"/>
      <c r="FF322" s="255" t="s">
        <v>104</v>
      </c>
      <c r="FG322" s="257" t="s">
        <v>223</v>
      </c>
      <c r="FH322" s="247"/>
      <c r="FI322" s="191"/>
      <c r="FJ322" s="251" t="s">
        <v>104</v>
      </c>
      <c r="FK322" s="257" t="s">
        <v>222</v>
      </c>
      <c r="FL322" s="247"/>
      <c r="FM322" s="247"/>
      <c r="FN322" s="255" t="s">
        <v>104</v>
      </c>
      <c r="FO322" s="257" t="s">
        <v>224</v>
      </c>
      <c r="FP322" s="247"/>
      <c r="FQ322" s="191"/>
      <c r="FR322" s="255" t="s">
        <v>104</v>
      </c>
      <c r="FS322" s="257" t="s">
        <v>363</v>
      </c>
      <c r="FT322" s="247"/>
      <c r="FU322" s="247"/>
      <c r="FV322" s="255" t="s">
        <v>104</v>
      </c>
      <c r="FW322" s="257" t="s">
        <v>389</v>
      </c>
      <c r="FX322" s="247"/>
      <c r="FY322" s="247"/>
      <c r="FZ322" s="255" t="s">
        <v>104</v>
      </c>
      <c r="GA322" s="257" t="s">
        <v>418</v>
      </c>
      <c r="GB322" s="247"/>
      <c r="GC322" s="191"/>
      <c r="GD322" s="251" t="s">
        <v>104</v>
      </c>
      <c r="GE322" s="257" t="s">
        <v>227</v>
      </c>
      <c r="GF322" s="247"/>
      <c r="GG322" s="247"/>
      <c r="GH322" s="255" t="s">
        <v>104</v>
      </c>
      <c r="GI322" s="257" t="s">
        <v>228</v>
      </c>
      <c r="GJ322" s="247"/>
      <c r="GK322" s="191"/>
      <c r="GL322" s="251" t="s">
        <v>104</v>
      </c>
      <c r="GM322" s="257" t="s">
        <v>216</v>
      </c>
      <c r="GN322" s="247"/>
      <c r="GO322" s="247"/>
      <c r="GP322" s="255" t="s">
        <v>104</v>
      </c>
      <c r="GQ322" s="257" t="s">
        <v>229</v>
      </c>
      <c r="GR322" s="247"/>
      <c r="GS322" s="191"/>
      <c r="GT322" s="251" t="s">
        <v>104</v>
      </c>
      <c r="GU322" s="257" t="s">
        <v>230</v>
      </c>
      <c r="GV322" s="247"/>
      <c r="GW322" s="247"/>
      <c r="GX322" s="255" t="s">
        <v>104</v>
      </c>
      <c r="GY322" s="257" t="s">
        <v>309</v>
      </c>
      <c r="GZ322" s="247"/>
      <c r="HA322" s="247"/>
      <c r="HB322" s="255" t="s">
        <v>104</v>
      </c>
      <c r="HC322" s="257" t="s">
        <v>230</v>
      </c>
      <c r="HD322" s="247"/>
      <c r="HE322" s="191"/>
      <c r="HF322" s="251" t="s">
        <v>104</v>
      </c>
      <c r="HG322" s="257" t="s">
        <v>399</v>
      </c>
      <c r="HH322" s="247"/>
      <c r="HI322" s="191"/>
      <c r="HJ322" s="255" t="s">
        <v>104</v>
      </c>
      <c r="HK322" s="257" t="s">
        <v>271</v>
      </c>
      <c r="HL322" s="247"/>
      <c r="HM322" s="191"/>
      <c r="HN322" s="251" t="s">
        <v>104</v>
      </c>
      <c r="HO322" s="257" t="s">
        <v>231</v>
      </c>
      <c r="HP322" s="247"/>
      <c r="HQ322" s="247"/>
      <c r="HR322" s="255" t="s">
        <v>104</v>
      </c>
      <c r="HS322" s="257" t="s">
        <v>231</v>
      </c>
      <c r="HT322" s="247"/>
      <c r="HU322" s="191"/>
      <c r="HV322" s="255" t="s">
        <v>104</v>
      </c>
      <c r="HW322" s="257" t="s">
        <v>402</v>
      </c>
      <c r="HX322" s="247"/>
      <c r="HY322" s="191"/>
      <c r="HZ322" s="251" t="s">
        <v>104</v>
      </c>
      <c r="IA322" s="257" t="s">
        <v>232</v>
      </c>
      <c r="IB322" s="247"/>
      <c r="IC322" s="247"/>
      <c r="ID322" s="255" t="s">
        <v>104</v>
      </c>
      <c r="IE322" s="257" t="s">
        <v>233</v>
      </c>
      <c r="IF322" s="247"/>
      <c r="IG322" s="191"/>
      <c r="IH322" s="255" t="s">
        <v>104</v>
      </c>
      <c r="II322" s="257" t="s">
        <v>426</v>
      </c>
      <c r="IJ322" s="247"/>
      <c r="IK322" s="191"/>
      <c r="IP322" s="256"/>
      <c r="IQ322" s="257"/>
      <c r="IT322" s="256"/>
      <c r="IU322" s="257"/>
      <c r="IX322" s="256"/>
      <c r="IY322" s="257"/>
      <c r="JB322" s="256"/>
      <c r="JC322" s="257"/>
      <c r="JF322" s="256"/>
      <c r="JG322" s="257"/>
      <c r="JJ322" s="256"/>
      <c r="JK322" s="257"/>
      <c r="JN322" s="256"/>
      <c r="JO322" s="257"/>
      <c r="JR322" s="256"/>
      <c r="JS322" s="257"/>
      <c r="JV322" s="256"/>
      <c r="JW322" s="257"/>
      <c r="JZ322" s="256"/>
      <c r="KA322" s="257"/>
    </row>
    <row r="323" spans="1:304" s="186" customFormat="1" x14ac:dyDescent="0.35">
      <c r="B323" s="255" t="s">
        <v>105</v>
      </c>
      <c r="C323" s="257" t="s">
        <v>234</v>
      </c>
      <c r="D323" s="247"/>
      <c r="E323" s="247"/>
      <c r="F323" s="255" t="s">
        <v>105</v>
      </c>
      <c r="G323" s="257" t="s">
        <v>235</v>
      </c>
      <c r="H323" s="247"/>
      <c r="I323" s="191"/>
      <c r="J323" s="251" t="s">
        <v>105</v>
      </c>
      <c r="K323" s="257" t="s">
        <v>236</v>
      </c>
      <c r="L323" s="247"/>
      <c r="M323" s="191"/>
      <c r="N323" s="255" t="s">
        <v>105</v>
      </c>
      <c r="O323" s="257" t="s">
        <v>237</v>
      </c>
      <c r="P323" s="247"/>
      <c r="Q323" s="191"/>
      <c r="R323" s="251" t="s">
        <v>105</v>
      </c>
      <c r="S323" s="257" t="s">
        <v>238</v>
      </c>
      <c r="T323" s="247"/>
      <c r="U323" s="247"/>
      <c r="V323" s="255" t="s">
        <v>105</v>
      </c>
      <c r="W323" s="257" t="s">
        <v>239</v>
      </c>
      <c r="X323" s="247"/>
      <c r="Y323" s="191"/>
      <c r="Z323" s="255" t="s">
        <v>105</v>
      </c>
      <c r="AA323" s="257" t="s">
        <v>382</v>
      </c>
      <c r="AB323" s="247"/>
      <c r="AC323" s="191"/>
      <c r="AD323" s="251" t="s">
        <v>105</v>
      </c>
      <c r="AE323" s="257" t="s">
        <v>240</v>
      </c>
      <c r="AF323" s="247"/>
      <c r="AG323" s="247"/>
      <c r="AH323" s="255" t="s">
        <v>105</v>
      </c>
      <c r="AI323" s="257" t="s">
        <v>241</v>
      </c>
      <c r="AJ323" s="247"/>
      <c r="AK323" s="191"/>
      <c r="AL323" s="251" t="s">
        <v>105</v>
      </c>
      <c r="AM323" s="257" t="s">
        <v>242</v>
      </c>
      <c r="AN323" s="247"/>
      <c r="AO323" s="247"/>
      <c r="AP323" s="255" t="s">
        <v>105</v>
      </c>
      <c r="AQ323" s="257" t="s">
        <v>243</v>
      </c>
      <c r="AR323" s="247"/>
      <c r="AS323" s="191"/>
      <c r="AT323" s="251" t="s">
        <v>105</v>
      </c>
      <c r="AU323" s="257" t="s">
        <v>244</v>
      </c>
      <c r="AV323" s="247"/>
      <c r="AW323" s="247"/>
      <c r="AX323" s="255" t="s">
        <v>105</v>
      </c>
      <c r="AY323" s="257" t="s">
        <v>411</v>
      </c>
      <c r="AZ323" s="247"/>
      <c r="BA323" s="191"/>
      <c r="BB323" s="255" t="s">
        <v>105</v>
      </c>
      <c r="BC323" s="257" t="s">
        <v>245</v>
      </c>
      <c r="BD323" s="247"/>
      <c r="BE323" s="191"/>
      <c r="BF323" s="255" t="s">
        <v>105</v>
      </c>
      <c r="BG323" s="257" t="s">
        <v>247</v>
      </c>
      <c r="BH323" s="247"/>
      <c r="BI323" s="191"/>
      <c r="BJ323" s="251" t="s">
        <v>105</v>
      </c>
      <c r="BK323" s="257" t="s">
        <v>248</v>
      </c>
      <c r="BL323" s="247"/>
      <c r="BM323" s="191"/>
      <c r="BN323" s="251" t="s">
        <v>105</v>
      </c>
      <c r="BO323" s="257" t="s">
        <v>249</v>
      </c>
      <c r="BP323" s="247"/>
      <c r="BQ323" s="191"/>
      <c r="BR323" s="251" t="s">
        <v>105</v>
      </c>
      <c r="BS323" s="257" t="s">
        <v>250</v>
      </c>
      <c r="BT323" s="247"/>
      <c r="BU323" s="191"/>
      <c r="BV323" s="251" t="s">
        <v>105</v>
      </c>
      <c r="BW323" s="257" t="s">
        <v>252</v>
      </c>
      <c r="BX323" s="247"/>
      <c r="BY323" s="191"/>
      <c r="BZ323" s="251" t="s">
        <v>105</v>
      </c>
      <c r="CA323" s="257" t="s">
        <v>253</v>
      </c>
      <c r="CB323" s="247"/>
      <c r="CC323" s="247"/>
      <c r="CD323" s="255" t="s">
        <v>105</v>
      </c>
      <c r="CE323" s="257" t="s">
        <v>415</v>
      </c>
      <c r="CF323" s="247"/>
      <c r="CG323" s="191"/>
      <c r="CH323" s="255" t="s">
        <v>105</v>
      </c>
      <c r="CI323" s="257" t="s">
        <v>254</v>
      </c>
      <c r="CJ323" s="247"/>
      <c r="CK323" s="191"/>
      <c r="CL323" s="251" t="s">
        <v>105</v>
      </c>
      <c r="CM323" s="257" t="s">
        <v>255</v>
      </c>
      <c r="CN323" s="247"/>
      <c r="CO323" s="247"/>
      <c r="CP323" s="255" t="s">
        <v>105</v>
      </c>
      <c r="CQ323" s="257" t="s">
        <v>256</v>
      </c>
      <c r="CR323" s="247"/>
      <c r="CS323" s="191"/>
      <c r="CT323" s="251" t="s">
        <v>105</v>
      </c>
      <c r="CU323" s="257" t="s">
        <v>257</v>
      </c>
      <c r="CV323" s="247"/>
      <c r="CW323" s="247"/>
      <c r="CX323" s="255" t="s">
        <v>105</v>
      </c>
      <c r="CY323" s="257" t="s">
        <v>258</v>
      </c>
      <c r="CZ323" s="247"/>
      <c r="DA323" s="191"/>
      <c r="DB323" s="251" t="s">
        <v>105</v>
      </c>
      <c r="DC323" s="257" t="s">
        <v>259</v>
      </c>
      <c r="DD323" s="247"/>
      <c r="DE323" s="247"/>
      <c r="DF323" s="255" t="s">
        <v>105</v>
      </c>
      <c r="DG323" s="247" t="s">
        <v>393</v>
      </c>
      <c r="DH323" s="247"/>
      <c r="DI323" s="191"/>
      <c r="DJ323" s="251" t="s">
        <v>105</v>
      </c>
      <c r="DK323" s="257" t="s">
        <v>260</v>
      </c>
      <c r="DL323" s="247"/>
      <c r="DM323" s="191"/>
      <c r="DN323" s="251" t="s">
        <v>105</v>
      </c>
      <c r="DO323" s="257" t="s">
        <v>261</v>
      </c>
      <c r="DP323" s="247"/>
      <c r="DQ323" s="247"/>
      <c r="DR323" s="255" t="s">
        <v>105</v>
      </c>
      <c r="DS323" s="257" t="s">
        <v>264</v>
      </c>
      <c r="DT323" s="247"/>
      <c r="DU323" s="191"/>
      <c r="DV323" s="255" t="s">
        <v>105</v>
      </c>
      <c r="DW323" s="257" t="s">
        <v>265</v>
      </c>
      <c r="DX323" s="247"/>
      <c r="DY323" s="247"/>
      <c r="DZ323" s="255" t="s">
        <v>105</v>
      </c>
      <c r="EA323" s="257" t="s">
        <v>266</v>
      </c>
      <c r="EB323" s="247"/>
      <c r="EC323" s="191"/>
      <c r="ED323" s="251" t="s">
        <v>105</v>
      </c>
      <c r="EE323" s="257" t="s">
        <v>267</v>
      </c>
      <c r="EF323" s="247"/>
      <c r="EG323" s="247"/>
      <c r="EH323" s="255" t="s">
        <v>105</v>
      </c>
      <c r="EI323" s="257" t="s">
        <v>268</v>
      </c>
      <c r="EJ323" s="247"/>
      <c r="EK323" s="191"/>
      <c r="EL323" s="251" t="s">
        <v>105</v>
      </c>
      <c r="EM323" s="257" t="s">
        <v>374</v>
      </c>
      <c r="EN323" s="247"/>
      <c r="EO323" s="191"/>
      <c r="EP323" s="251" t="s">
        <v>105</v>
      </c>
      <c r="EQ323" s="257" t="s">
        <v>269</v>
      </c>
      <c r="ER323" s="247"/>
      <c r="ES323" s="191"/>
      <c r="ET323" s="251" t="s">
        <v>105</v>
      </c>
      <c r="EU323" s="257" t="s">
        <v>347</v>
      </c>
      <c r="EV323" s="247"/>
      <c r="EW323" s="191"/>
      <c r="EX323" s="255" t="s">
        <v>105</v>
      </c>
      <c r="EY323" s="257" t="s">
        <v>270</v>
      </c>
      <c r="EZ323" s="247"/>
      <c r="FA323" s="191"/>
      <c r="FB323" s="251" t="s">
        <v>105</v>
      </c>
      <c r="FC323" s="257" t="s">
        <v>271</v>
      </c>
      <c r="FD323" s="247"/>
      <c r="FE323" s="247"/>
      <c r="FF323" s="255" t="s">
        <v>105</v>
      </c>
      <c r="FG323" s="257" t="s">
        <v>271</v>
      </c>
      <c r="FH323" s="247"/>
      <c r="FI323" s="191"/>
      <c r="FJ323" s="251" t="s">
        <v>105</v>
      </c>
      <c r="FK323" s="257" t="s">
        <v>272</v>
      </c>
      <c r="FL323" s="247"/>
      <c r="FM323" s="247"/>
      <c r="FN323" s="255" t="s">
        <v>105</v>
      </c>
      <c r="FO323" s="257" t="s">
        <v>273</v>
      </c>
      <c r="FP323" s="247"/>
      <c r="FQ323" s="191"/>
      <c r="FR323" s="255" t="s">
        <v>105</v>
      </c>
      <c r="FS323" s="257" t="s">
        <v>364</v>
      </c>
      <c r="FT323" s="247"/>
      <c r="FU323" s="247"/>
      <c r="FV323" s="255" t="s">
        <v>105</v>
      </c>
      <c r="FW323" s="257" t="s">
        <v>390</v>
      </c>
      <c r="FX323" s="247"/>
      <c r="FY323" s="247"/>
      <c r="FZ323" s="255" t="s">
        <v>105</v>
      </c>
      <c r="GA323" s="257" t="s">
        <v>419</v>
      </c>
      <c r="GB323" s="247"/>
      <c r="GC323" s="191"/>
      <c r="GD323" s="251" t="s">
        <v>105</v>
      </c>
      <c r="GE323" s="257" t="s">
        <v>276</v>
      </c>
      <c r="GF323" s="247"/>
      <c r="GG323" s="247"/>
      <c r="GH323" s="255" t="s">
        <v>105</v>
      </c>
      <c r="GI323" s="257" t="s">
        <v>277</v>
      </c>
      <c r="GJ323" s="247"/>
      <c r="GK323" s="191"/>
      <c r="GL323" s="251" t="s">
        <v>105</v>
      </c>
      <c r="GM323" s="257" t="s">
        <v>278</v>
      </c>
      <c r="GN323" s="247"/>
      <c r="GO323" s="247"/>
      <c r="GP323" s="255" t="s">
        <v>105</v>
      </c>
      <c r="GQ323" s="257" t="s">
        <v>279</v>
      </c>
      <c r="GR323" s="247"/>
      <c r="GS323" s="191"/>
      <c r="GT323" s="251" t="s">
        <v>105</v>
      </c>
      <c r="GU323" s="257" t="s">
        <v>280</v>
      </c>
      <c r="GV323" s="247"/>
      <c r="GW323" s="247"/>
      <c r="GX323" s="255" t="s">
        <v>105</v>
      </c>
      <c r="GY323" s="257" t="s">
        <v>367</v>
      </c>
      <c r="GZ323" s="247"/>
      <c r="HA323" s="247"/>
      <c r="HB323" s="255" t="s">
        <v>105</v>
      </c>
      <c r="HC323" s="257" t="s">
        <v>281</v>
      </c>
      <c r="HD323" s="247"/>
      <c r="HE323" s="191"/>
      <c r="HF323" s="251" t="s">
        <v>105</v>
      </c>
      <c r="HG323" s="257" t="s">
        <v>400</v>
      </c>
      <c r="HH323" s="247"/>
      <c r="HI323" s="191"/>
      <c r="HJ323" s="255" t="s">
        <v>105</v>
      </c>
      <c r="HK323" s="257" t="s">
        <v>370</v>
      </c>
      <c r="HL323" s="247"/>
      <c r="HM323" s="191"/>
      <c r="HN323" s="251" t="s">
        <v>105</v>
      </c>
      <c r="HO323" s="257" t="s">
        <v>282</v>
      </c>
      <c r="HP323" s="247"/>
      <c r="HQ323" s="247"/>
      <c r="HR323" s="255" t="s">
        <v>105</v>
      </c>
      <c r="HS323" s="257" t="s">
        <v>283</v>
      </c>
      <c r="HT323" s="247"/>
      <c r="HU323" s="191"/>
      <c r="HV323" s="255" t="s">
        <v>105</v>
      </c>
      <c r="HW323" s="257" t="s">
        <v>403</v>
      </c>
      <c r="HX323" s="247"/>
      <c r="HY323" s="191"/>
      <c r="HZ323" s="251" t="s">
        <v>105</v>
      </c>
      <c r="IA323" s="257" t="s">
        <v>284</v>
      </c>
      <c r="IB323" s="247"/>
      <c r="IC323" s="247"/>
      <c r="ID323" s="255" t="s">
        <v>105</v>
      </c>
      <c r="IE323" s="257" t="s">
        <v>285</v>
      </c>
      <c r="IF323" s="247"/>
      <c r="IG323" s="191"/>
      <c r="IH323" s="255" t="s">
        <v>105</v>
      </c>
      <c r="II323" s="257" t="s">
        <v>427</v>
      </c>
      <c r="IJ323" s="247"/>
      <c r="IK323" s="191"/>
      <c r="IP323" s="256"/>
      <c r="IQ323" s="257"/>
      <c r="IT323" s="256"/>
      <c r="IU323" s="257"/>
      <c r="IX323" s="256"/>
      <c r="IY323" s="257"/>
      <c r="JB323" s="256"/>
      <c r="JC323" s="257"/>
      <c r="JF323" s="256"/>
      <c r="JG323" s="257"/>
      <c r="JJ323" s="256"/>
      <c r="JK323" s="257"/>
      <c r="JN323" s="256"/>
      <c r="JO323" s="257"/>
      <c r="JR323" s="256"/>
      <c r="JS323" s="257"/>
      <c r="JV323" s="256"/>
      <c r="JW323" s="257"/>
      <c r="JZ323" s="256"/>
      <c r="KA323" s="257"/>
    </row>
    <row r="324" spans="1:304" x14ac:dyDescent="0.35">
      <c r="A324" s="49"/>
      <c r="B324" s="216" t="s">
        <v>565</v>
      </c>
      <c r="C324" s="258" t="s">
        <v>572</v>
      </c>
      <c r="D324" s="248"/>
      <c r="E324" s="64"/>
      <c r="F324" s="216" t="s">
        <v>565</v>
      </c>
      <c r="G324" s="258" t="s">
        <v>572</v>
      </c>
      <c r="H324" s="248"/>
      <c r="I324" s="64"/>
      <c r="J324" s="216" t="s">
        <v>565</v>
      </c>
      <c r="K324" s="258" t="s">
        <v>572</v>
      </c>
      <c r="L324" s="248"/>
      <c r="M324" s="64"/>
      <c r="N324" s="216" t="s">
        <v>565</v>
      </c>
      <c r="O324" s="258" t="s">
        <v>572</v>
      </c>
      <c r="P324" s="55"/>
      <c r="Q324" s="64"/>
      <c r="R324" s="216" t="s">
        <v>565</v>
      </c>
      <c r="S324" s="258" t="s">
        <v>572</v>
      </c>
      <c r="T324" s="55"/>
      <c r="U324" s="64"/>
      <c r="V324" s="216" t="s">
        <v>565</v>
      </c>
      <c r="W324" s="258" t="s">
        <v>572</v>
      </c>
      <c r="X324" s="55"/>
      <c r="Y324" s="64"/>
      <c r="Z324" s="216" t="s">
        <v>565</v>
      </c>
      <c r="AA324" s="258" t="s">
        <v>572</v>
      </c>
      <c r="AB324" s="55"/>
      <c r="AC324" s="64"/>
      <c r="AD324" s="216" t="s">
        <v>565</v>
      </c>
      <c r="AE324" s="258" t="s">
        <v>572</v>
      </c>
      <c r="AF324" s="55"/>
      <c r="AG324" s="64"/>
      <c r="AH324" s="216" t="s">
        <v>565</v>
      </c>
      <c r="AI324" s="258" t="s">
        <v>572</v>
      </c>
      <c r="AJ324" s="55"/>
      <c r="AK324" s="64"/>
      <c r="AL324" s="216" t="s">
        <v>565</v>
      </c>
      <c r="AM324" s="258" t="s">
        <v>572</v>
      </c>
      <c r="AN324" s="55"/>
      <c r="AO324" s="64"/>
      <c r="AP324" s="216" t="s">
        <v>565</v>
      </c>
      <c r="AQ324" s="258" t="s">
        <v>572</v>
      </c>
      <c r="AR324" s="55"/>
      <c r="AS324" s="64"/>
      <c r="AT324" s="216" t="s">
        <v>565</v>
      </c>
      <c r="AU324" s="258" t="s">
        <v>572</v>
      </c>
      <c r="AV324" s="55"/>
      <c r="AW324" s="55"/>
      <c r="AX324" s="216" t="s">
        <v>565</v>
      </c>
      <c r="AY324" s="258" t="s">
        <v>572</v>
      </c>
      <c r="AZ324" s="55"/>
      <c r="BA324" s="55"/>
      <c r="BB324" s="216" t="s">
        <v>565</v>
      </c>
      <c r="BC324" s="258" t="s">
        <v>572</v>
      </c>
      <c r="BD324" s="55"/>
      <c r="BE324" s="55"/>
      <c r="BF324" s="216" t="s">
        <v>565</v>
      </c>
      <c r="BG324" s="258" t="s">
        <v>572</v>
      </c>
      <c r="BH324" s="55"/>
      <c r="BI324" s="55"/>
      <c r="BJ324" s="216" t="s">
        <v>565</v>
      </c>
      <c r="BK324" s="258" t="s">
        <v>572</v>
      </c>
      <c r="BL324" s="55"/>
      <c r="BM324" s="55"/>
      <c r="BN324" s="216" t="s">
        <v>565</v>
      </c>
      <c r="BO324" s="258" t="s">
        <v>572</v>
      </c>
      <c r="BP324" s="55"/>
      <c r="BQ324" s="55"/>
      <c r="BR324" s="216" t="s">
        <v>565</v>
      </c>
      <c r="BS324" s="258" t="s">
        <v>572</v>
      </c>
      <c r="BT324" s="55"/>
      <c r="BU324" s="248"/>
      <c r="BV324" s="216" t="s">
        <v>565</v>
      </c>
      <c r="BW324" s="258" t="s">
        <v>572</v>
      </c>
      <c r="BX324" s="55"/>
      <c r="BY324" s="55"/>
      <c r="BZ324" s="216" t="s">
        <v>565</v>
      </c>
      <c r="CA324" s="258" t="s">
        <v>572</v>
      </c>
      <c r="CB324" s="55"/>
      <c r="CC324" s="55"/>
      <c r="CD324" s="216" t="s">
        <v>565</v>
      </c>
      <c r="CE324" s="258" t="s">
        <v>572</v>
      </c>
      <c r="CF324" s="55"/>
      <c r="CG324" s="55"/>
      <c r="CH324" s="216" t="s">
        <v>565</v>
      </c>
      <c r="CI324" s="258" t="s">
        <v>572</v>
      </c>
      <c r="CJ324" s="55"/>
      <c r="CK324" s="55"/>
      <c r="CL324" s="216" t="s">
        <v>565</v>
      </c>
      <c r="CM324" s="258" t="s">
        <v>572</v>
      </c>
      <c r="CN324" s="55"/>
      <c r="CO324" s="55"/>
      <c r="CP324" s="216" t="s">
        <v>565</v>
      </c>
      <c r="CQ324" s="258" t="s">
        <v>572</v>
      </c>
      <c r="CR324" s="55"/>
      <c r="CS324" s="55"/>
      <c r="CT324" s="216" t="s">
        <v>565</v>
      </c>
      <c r="CU324" s="258" t="s">
        <v>572</v>
      </c>
      <c r="CV324" s="55"/>
      <c r="CW324" s="55"/>
      <c r="CX324" s="216" t="s">
        <v>565</v>
      </c>
      <c r="CY324" s="258" t="s">
        <v>572</v>
      </c>
      <c r="CZ324" s="55"/>
      <c r="DA324" s="55"/>
      <c r="DB324" s="216" t="s">
        <v>565</v>
      </c>
      <c r="DC324" s="258" t="s">
        <v>572</v>
      </c>
      <c r="DD324" s="55"/>
      <c r="DE324" s="55"/>
      <c r="DF324" s="216" t="s">
        <v>565</v>
      </c>
      <c r="DG324" s="258" t="s">
        <v>572</v>
      </c>
      <c r="DH324" s="55"/>
      <c r="DI324" s="55"/>
      <c r="DJ324" s="216" t="s">
        <v>565</v>
      </c>
      <c r="DK324" s="258" t="s">
        <v>572</v>
      </c>
      <c r="DL324" s="55"/>
      <c r="DM324" s="55"/>
      <c r="DN324" s="216" t="s">
        <v>565</v>
      </c>
      <c r="DO324" s="258" t="s">
        <v>572</v>
      </c>
      <c r="DP324" s="55"/>
      <c r="DQ324" s="55"/>
      <c r="DR324" s="216" t="s">
        <v>565</v>
      </c>
      <c r="DS324" s="258" t="s">
        <v>572</v>
      </c>
      <c r="DT324" s="55"/>
      <c r="DU324" s="55"/>
      <c r="DV324" s="216" t="s">
        <v>565</v>
      </c>
      <c r="DW324" s="258" t="s">
        <v>572</v>
      </c>
      <c r="DX324" s="55"/>
      <c r="DY324" s="55"/>
      <c r="DZ324" s="216" t="s">
        <v>565</v>
      </c>
      <c r="EA324" s="258" t="s">
        <v>572</v>
      </c>
      <c r="EB324" s="55"/>
      <c r="EC324" s="55"/>
      <c r="ED324" s="216" t="s">
        <v>565</v>
      </c>
      <c r="EE324" s="258" t="s">
        <v>572</v>
      </c>
      <c r="EF324" s="55"/>
      <c r="EG324" s="64"/>
      <c r="EH324" s="216" t="s">
        <v>565</v>
      </c>
      <c r="EI324" s="258" t="s">
        <v>572</v>
      </c>
      <c r="EJ324" s="55"/>
      <c r="EK324" s="64"/>
      <c r="EL324" s="216" t="s">
        <v>565</v>
      </c>
      <c r="EM324" s="258" t="s">
        <v>572</v>
      </c>
      <c r="EN324" s="55"/>
      <c r="EO324" s="64"/>
      <c r="EP324" s="216" t="s">
        <v>565</v>
      </c>
      <c r="EQ324" s="258" t="s">
        <v>572</v>
      </c>
      <c r="ER324" s="55"/>
      <c r="ES324" s="64"/>
      <c r="ET324" s="216" t="s">
        <v>565</v>
      </c>
      <c r="EU324" s="258" t="s">
        <v>572</v>
      </c>
      <c r="EV324" s="55"/>
      <c r="EW324" s="64"/>
      <c r="EX324" s="216" t="s">
        <v>565</v>
      </c>
      <c r="EY324" s="258" t="s">
        <v>572</v>
      </c>
      <c r="EZ324" s="55"/>
      <c r="FA324" s="64"/>
      <c r="FB324" s="216" t="s">
        <v>565</v>
      </c>
      <c r="FC324" s="258" t="s">
        <v>572</v>
      </c>
      <c r="FD324" s="55"/>
      <c r="FE324" s="64"/>
      <c r="FF324" s="216" t="s">
        <v>565</v>
      </c>
      <c r="FG324" s="258" t="s">
        <v>572</v>
      </c>
      <c r="FH324" s="55"/>
      <c r="FI324" s="64"/>
      <c r="FJ324" s="216" t="s">
        <v>565</v>
      </c>
      <c r="FK324" s="258" t="s">
        <v>572</v>
      </c>
      <c r="FL324" s="55"/>
      <c r="FM324" s="64"/>
      <c r="FN324" s="216" t="s">
        <v>565</v>
      </c>
      <c r="FO324" s="258" t="s">
        <v>572</v>
      </c>
      <c r="FP324" s="55"/>
      <c r="FQ324" s="64"/>
      <c r="FR324" s="216" t="s">
        <v>565</v>
      </c>
      <c r="FS324" s="258" t="s">
        <v>572</v>
      </c>
      <c r="FT324" s="55"/>
      <c r="FU324" s="64"/>
      <c r="FV324" s="216" t="s">
        <v>565</v>
      </c>
      <c r="FW324" s="258" t="s">
        <v>572</v>
      </c>
      <c r="FX324" s="55"/>
      <c r="FY324" s="64"/>
      <c r="FZ324" s="216" t="s">
        <v>565</v>
      </c>
      <c r="GA324" s="258" t="s">
        <v>572</v>
      </c>
      <c r="GB324" s="55"/>
      <c r="GC324" s="64"/>
      <c r="GD324" s="216" t="s">
        <v>565</v>
      </c>
      <c r="GE324" s="258" t="s">
        <v>572</v>
      </c>
      <c r="GF324" s="55"/>
      <c r="GG324" s="64"/>
      <c r="GH324" s="216" t="s">
        <v>565</v>
      </c>
      <c r="GI324" s="258" t="s">
        <v>572</v>
      </c>
      <c r="GJ324" s="55"/>
      <c r="GK324" s="64"/>
      <c r="GL324" s="216" t="s">
        <v>565</v>
      </c>
      <c r="GM324" s="258" t="s">
        <v>572</v>
      </c>
      <c r="GN324" s="55"/>
      <c r="GO324" s="64"/>
      <c r="GP324" s="216" t="s">
        <v>565</v>
      </c>
      <c r="GQ324" s="258" t="s">
        <v>572</v>
      </c>
      <c r="GR324" s="55"/>
      <c r="GS324" s="64"/>
      <c r="GT324" s="216" t="s">
        <v>565</v>
      </c>
      <c r="GU324" s="258" t="s">
        <v>572</v>
      </c>
      <c r="GV324" s="55"/>
      <c r="GW324" s="64"/>
      <c r="GX324" s="216" t="s">
        <v>565</v>
      </c>
      <c r="GY324" s="258" t="s">
        <v>572</v>
      </c>
      <c r="GZ324" s="55"/>
      <c r="HA324" s="64"/>
      <c r="HB324" s="216" t="s">
        <v>565</v>
      </c>
      <c r="HC324" s="258" t="s">
        <v>572</v>
      </c>
      <c r="HD324" s="55"/>
      <c r="HE324" s="64"/>
      <c r="HF324" s="216" t="s">
        <v>565</v>
      </c>
      <c r="HG324" s="258" t="s">
        <v>572</v>
      </c>
      <c r="HH324" s="248"/>
      <c r="HI324" s="64"/>
      <c r="HJ324" s="216" t="s">
        <v>565</v>
      </c>
      <c r="HK324" s="258" t="s">
        <v>572</v>
      </c>
      <c r="HL324" s="55"/>
      <c r="HM324" s="64"/>
      <c r="HN324" s="216" t="s">
        <v>565</v>
      </c>
      <c r="HO324" s="258" t="s">
        <v>572</v>
      </c>
      <c r="HP324" s="248"/>
      <c r="HQ324" s="64"/>
      <c r="HR324" s="216" t="s">
        <v>565</v>
      </c>
      <c r="HS324" s="258" t="s">
        <v>572</v>
      </c>
      <c r="HT324" s="55"/>
      <c r="HU324" s="64"/>
      <c r="HV324" s="216" t="s">
        <v>565</v>
      </c>
      <c r="HW324" s="258" t="s">
        <v>572</v>
      </c>
      <c r="HX324" s="55"/>
      <c r="HY324" s="64"/>
      <c r="HZ324" s="216" t="s">
        <v>565</v>
      </c>
      <c r="IA324" s="258" t="s">
        <v>572</v>
      </c>
      <c r="IB324" s="55"/>
      <c r="IC324" s="64"/>
      <c r="ID324" s="216" t="s">
        <v>565</v>
      </c>
      <c r="IE324" s="258" t="s">
        <v>572</v>
      </c>
      <c r="IF324" s="55"/>
      <c r="IG324" s="64"/>
      <c r="IH324" s="216" t="s">
        <v>565</v>
      </c>
      <c r="II324" s="258" t="s">
        <v>572</v>
      </c>
      <c r="IJ324" s="55"/>
      <c r="IK324" s="64"/>
      <c r="IP324" s="186"/>
      <c r="IQ324" s="186"/>
      <c r="IR324" s="186"/>
      <c r="IS324" s="186"/>
      <c r="IT324" s="186"/>
      <c r="IU324" s="186"/>
      <c r="IV324" s="186"/>
      <c r="IW324" s="186"/>
      <c r="IX324" s="186"/>
      <c r="IY324" s="186"/>
      <c r="IZ324" s="186"/>
      <c r="JA324" s="186"/>
      <c r="JB324" s="186"/>
      <c r="JC324" s="186"/>
      <c r="JD324" s="186"/>
      <c r="JE324" s="186"/>
      <c r="JF324" s="186"/>
      <c r="JG324" s="186"/>
      <c r="JH324" s="186"/>
      <c r="JI324" s="186"/>
      <c r="JJ324" s="186"/>
      <c r="JK324" s="186"/>
      <c r="JL324" s="186"/>
      <c r="JM324" s="186"/>
      <c r="JN324" s="186"/>
      <c r="JO324" s="186"/>
      <c r="JP324" s="186"/>
      <c r="JQ324" s="186"/>
      <c r="JR324" s="186"/>
      <c r="JS324" s="186"/>
      <c r="JT324" s="186"/>
      <c r="JU324" s="186"/>
      <c r="JV324" s="186"/>
      <c r="JW324" s="186"/>
      <c r="JX324" s="186"/>
      <c r="JY324" s="186"/>
      <c r="JZ324" s="186"/>
      <c r="KA324" s="186"/>
      <c r="KB324" s="186"/>
      <c r="KC324" s="186"/>
      <c r="KD324" s="186"/>
      <c r="KE324" s="186"/>
      <c r="KF324" s="186"/>
      <c r="KG324" s="186"/>
      <c r="KH324" s="186"/>
      <c r="KI324" s="186"/>
      <c r="KJ324" s="186"/>
      <c r="KK324" s="186"/>
      <c r="KL324" s="186"/>
      <c r="KM324" s="186"/>
      <c r="KN324" s="186"/>
      <c r="KO324" s="186"/>
      <c r="KP324" s="186"/>
      <c r="KQ324" s="186"/>
      <c r="KR324" s="186"/>
    </row>
    <row r="325" spans="1:304" x14ac:dyDescent="0.35">
      <c r="G325" s="183"/>
      <c r="W325" s="183"/>
      <c r="AC325" s="186"/>
      <c r="AD325" s="186"/>
      <c r="AE325" s="186"/>
      <c r="AF325" s="186"/>
      <c r="AG325" s="186"/>
      <c r="AH325" s="186"/>
      <c r="AI325" s="152"/>
      <c r="AJ325" s="186"/>
      <c r="AK325" s="186"/>
      <c r="AL325" s="186"/>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c r="BL325" s="186"/>
      <c r="BM325" s="186"/>
      <c r="BN325" s="186"/>
      <c r="BO325" s="186"/>
      <c r="BP325" s="186"/>
      <c r="BQ325" s="186"/>
      <c r="BR325" s="186"/>
      <c r="BS325" s="186"/>
      <c r="BT325" s="186"/>
      <c r="BU325" s="186"/>
      <c r="BV325" s="186"/>
      <c r="BW325" s="186"/>
      <c r="BX325" s="186"/>
      <c r="BY325" s="186"/>
      <c r="BZ325" s="186"/>
      <c r="CA325" s="186"/>
      <c r="CB325" s="186"/>
      <c r="CC325" s="186"/>
      <c r="CD325" s="186"/>
      <c r="CE325" s="186"/>
      <c r="CF325" s="186"/>
      <c r="CG325" s="186"/>
      <c r="CH325" s="186"/>
      <c r="CI325" s="186"/>
      <c r="CJ325" s="186"/>
      <c r="CK325" s="186"/>
      <c r="CL325" s="186"/>
      <c r="CM325" s="186"/>
      <c r="CN325" s="186"/>
      <c r="CO325" s="186"/>
      <c r="CP325" s="186"/>
      <c r="CQ325" s="186"/>
      <c r="CR325" s="186"/>
      <c r="CS325" s="186"/>
      <c r="CT325" s="186"/>
      <c r="CU325" s="186"/>
      <c r="CV325" s="186"/>
      <c r="CW325" s="186"/>
      <c r="CX325" s="186"/>
      <c r="CY325" s="186"/>
      <c r="CZ325" s="186"/>
      <c r="DA325" s="186"/>
      <c r="DB325" s="186"/>
      <c r="DC325" s="186"/>
      <c r="DD325" s="186"/>
      <c r="DE325" s="186"/>
      <c r="DF325" s="186"/>
      <c r="DG325" s="186"/>
      <c r="DH325" s="186"/>
      <c r="DI325" s="186"/>
      <c r="DJ325" s="186"/>
      <c r="DK325" s="186"/>
      <c r="DL325" s="186"/>
      <c r="DM325" s="186"/>
      <c r="DN325" s="186"/>
      <c r="DO325" s="186"/>
      <c r="DP325" s="186"/>
      <c r="DQ325" s="186"/>
      <c r="DR325" s="186"/>
      <c r="DS325" s="186"/>
      <c r="DT325" s="186"/>
      <c r="DU325" s="186"/>
      <c r="DV325" s="186"/>
      <c r="DW325" s="186"/>
      <c r="DX325" s="186"/>
      <c r="DY325" s="186"/>
      <c r="DZ325" s="186"/>
      <c r="EA325" s="186"/>
      <c r="EB325" s="186"/>
      <c r="EC325" s="186"/>
      <c r="ED325" s="186"/>
      <c r="EE325" s="186"/>
      <c r="EF325" s="186"/>
      <c r="EG325" s="186"/>
      <c r="EH325" s="186"/>
      <c r="EI325" s="186"/>
      <c r="EJ325" s="186"/>
      <c r="EK325" s="186"/>
      <c r="EL325" s="186"/>
      <c r="EM325" s="186"/>
      <c r="EN325" s="186"/>
      <c r="EO325" s="186"/>
      <c r="EP325" s="186"/>
      <c r="EQ325" s="186"/>
      <c r="ER325" s="186"/>
      <c r="ES325" s="186"/>
      <c r="ET325" s="186"/>
      <c r="EU325" s="186"/>
      <c r="EV325" s="186"/>
      <c r="EW325" s="186"/>
      <c r="EX325" s="186"/>
      <c r="EY325" s="186"/>
      <c r="EZ325" s="186"/>
      <c r="FA325" s="186"/>
      <c r="FB325" s="186"/>
      <c r="FC325" s="186"/>
      <c r="FD325" s="186"/>
      <c r="FE325" s="186"/>
      <c r="FF325" s="186"/>
      <c r="FG325" s="186"/>
      <c r="FH325" s="186"/>
      <c r="FI325" s="186"/>
      <c r="FJ325" s="186"/>
      <c r="FK325" s="152"/>
      <c r="FL325" s="186"/>
      <c r="FM325" s="186"/>
      <c r="FN325" s="186"/>
      <c r="FO325" s="186"/>
      <c r="FP325" s="186"/>
      <c r="FQ325" s="186"/>
      <c r="FR325" s="186"/>
      <c r="FS325" s="186"/>
      <c r="FT325" s="186"/>
      <c r="FU325" s="186"/>
      <c r="FV325" s="186"/>
      <c r="FW325" s="186"/>
      <c r="FX325" s="186"/>
      <c r="FY325" s="186"/>
      <c r="FZ325" s="186"/>
      <c r="GA325" s="186"/>
      <c r="GB325" s="186"/>
      <c r="GC325" s="186"/>
      <c r="GD325" s="186"/>
      <c r="GE325" s="186"/>
      <c r="GF325" s="186"/>
      <c r="GG325" s="186"/>
      <c r="GH325" s="186"/>
      <c r="GI325" s="186"/>
      <c r="GJ325" s="186"/>
      <c r="GK325" s="186"/>
      <c r="GL325" s="186"/>
      <c r="GM325" s="186"/>
      <c r="GN325" s="186"/>
      <c r="GO325" s="186"/>
      <c r="GP325" s="186"/>
      <c r="GQ325" s="186"/>
      <c r="GR325" s="186"/>
      <c r="GS325" s="186"/>
      <c r="GT325" s="186"/>
      <c r="GU325" s="186"/>
      <c r="GV325" s="186"/>
      <c r="GW325" s="186"/>
      <c r="GX325" s="186"/>
      <c r="GY325" s="186"/>
      <c r="GZ325" s="186"/>
      <c r="HA325" s="186"/>
      <c r="HB325" s="186"/>
      <c r="HC325" s="186"/>
      <c r="HD325" s="186"/>
      <c r="HE325" s="186"/>
      <c r="HF325" s="186"/>
      <c r="HG325" s="186"/>
      <c r="HH325" s="152"/>
      <c r="HI325" s="186"/>
      <c r="HJ325" s="186"/>
      <c r="HK325" s="186"/>
      <c r="HL325" s="186"/>
      <c r="HM325" s="186"/>
      <c r="HN325" s="186"/>
      <c r="HO325" s="186"/>
      <c r="HP325" s="152"/>
      <c r="HQ325" s="186"/>
      <c r="HR325" s="186"/>
      <c r="HS325" s="186"/>
      <c r="HT325" s="186"/>
      <c r="HU325" s="186"/>
      <c r="HV325" s="186"/>
      <c r="HW325" s="186"/>
      <c r="HX325" s="186"/>
      <c r="HY325" s="186"/>
      <c r="HZ325" s="186"/>
      <c r="IA325" s="186"/>
      <c r="IB325" s="186"/>
      <c r="IC325" s="186"/>
      <c r="ID325" s="186"/>
      <c r="IE325" s="186"/>
      <c r="IF325" s="186"/>
      <c r="IG325" s="186"/>
      <c r="IH325" s="186"/>
      <c r="II325" s="186"/>
      <c r="IJ325" s="186"/>
      <c r="IK325" s="186"/>
      <c r="IP325" s="186"/>
      <c r="IQ325" s="186"/>
      <c r="IR325" s="186"/>
      <c r="IS325" s="186"/>
      <c r="IT325" s="186"/>
      <c r="IU325" s="186"/>
      <c r="IV325" s="186"/>
      <c r="IW325" s="186"/>
      <c r="IX325" s="186"/>
      <c r="IY325" s="186"/>
      <c r="IZ325" s="186"/>
      <c r="JA325" s="186"/>
      <c r="JB325" s="186"/>
      <c r="JC325" s="186"/>
      <c r="JD325" s="186"/>
      <c r="JE325" s="186"/>
      <c r="JF325" s="186"/>
      <c r="JG325" s="186"/>
      <c r="JH325" s="186"/>
      <c r="JI325" s="186"/>
      <c r="JJ325" s="186"/>
      <c r="JK325" s="186"/>
      <c r="JL325" s="186"/>
      <c r="JM325" s="186"/>
      <c r="JN325" s="186"/>
      <c r="JO325" s="186"/>
      <c r="JP325" s="186"/>
      <c r="JQ325" s="186"/>
      <c r="JR325" s="186"/>
      <c r="JS325" s="186"/>
      <c r="JT325" s="186"/>
      <c r="JU325" s="186"/>
      <c r="JV325" s="186"/>
      <c r="JW325" s="186"/>
      <c r="JX325" s="186"/>
      <c r="JY325" s="186"/>
      <c r="JZ325" s="186"/>
      <c r="KA325" s="186"/>
      <c r="KB325" s="186"/>
      <c r="KC325" s="186"/>
      <c r="KD325" s="186"/>
      <c r="KE325" s="186"/>
      <c r="KF325" s="186"/>
      <c r="KG325" s="186"/>
      <c r="KH325" s="186"/>
      <c r="KI325" s="186"/>
      <c r="KJ325" s="186"/>
      <c r="KK325" s="186"/>
      <c r="KL325" s="186"/>
      <c r="KM325" s="186"/>
      <c r="KN325" s="186"/>
      <c r="KO325" s="186"/>
      <c r="KP325" s="186"/>
      <c r="KQ325" s="186"/>
      <c r="KR325" s="186"/>
    </row>
    <row r="326" spans="1:304" x14ac:dyDescent="0.35">
      <c r="G326" s="183"/>
      <c r="W326" s="183"/>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186"/>
      <c r="BZ326" s="186"/>
      <c r="CA326" s="186"/>
      <c r="CB326" s="186"/>
      <c r="CC326" s="186"/>
      <c r="CD326" s="186"/>
      <c r="CE326" s="186"/>
      <c r="CF326" s="186"/>
      <c r="CG326" s="186"/>
      <c r="CH326" s="186"/>
      <c r="CI326" s="186"/>
      <c r="CJ326" s="186"/>
      <c r="CK326" s="186"/>
      <c r="CL326" s="186"/>
      <c r="CM326" s="186"/>
      <c r="CN326" s="186"/>
      <c r="CO326" s="186"/>
      <c r="CP326" s="186"/>
      <c r="CQ326" s="186"/>
      <c r="CR326" s="186"/>
      <c r="CS326" s="186"/>
      <c r="CT326" s="186"/>
      <c r="CU326" s="186"/>
      <c r="CV326" s="186"/>
      <c r="CW326" s="186"/>
      <c r="CX326" s="186"/>
      <c r="CY326" s="186"/>
      <c r="CZ326" s="186"/>
      <c r="DA326" s="186"/>
      <c r="DB326" s="186"/>
      <c r="DC326" s="186"/>
      <c r="DD326" s="186"/>
      <c r="DE326" s="186"/>
      <c r="DF326" s="186"/>
      <c r="DG326" s="186"/>
      <c r="DH326" s="186"/>
      <c r="DI326" s="186"/>
      <c r="DJ326" s="186"/>
      <c r="DK326" s="186"/>
      <c r="DL326" s="186"/>
      <c r="DM326" s="186"/>
      <c r="DN326" s="186"/>
      <c r="DO326" s="186"/>
      <c r="DP326" s="186"/>
      <c r="DQ326" s="186"/>
      <c r="DR326" s="186"/>
      <c r="DS326" s="186"/>
      <c r="DT326" s="186"/>
      <c r="DU326" s="186"/>
      <c r="DV326" s="186"/>
      <c r="DW326" s="186"/>
      <c r="DX326" s="186"/>
      <c r="DY326" s="186"/>
      <c r="DZ326" s="186"/>
      <c r="EA326" s="186"/>
      <c r="EB326" s="186"/>
      <c r="EC326" s="186"/>
      <c r="ED326" s="186"/>
      <c r="EE326" s="186"/>
      <c r="EF326" s="186"/>
      <c r="EG326" s="186"/>
      <c r="EH326" s="186"/>
      <c r="EI326" s="186"/>
      <c r="EJ326" s="186"/>
      <c r="EK326" s="186"/>
      <c r="EL326" s="186"/>
      <c r="EM326" s="186"/>
      <c r="EN326" s="186"/>
      <c r="EO326" s="186"/>
      <c r="EP326" s="186"/>
      <c r="EQ326" s="186"/>
      <c r="ER326" s="186"/>
      <c r="ES326" s="186"/>
      <c r="ET326" s="186"/>
      <c r="EU326" s="186"/>
      <c r="EV326" s="186"/>
      <c r="EW326" s="186"/>
      <c r="EX326" s="186"/>
      <c r="EY326" s="186"/>
      <c r="EZ326" s="186"/>
      <c r="FA326" s="186"/>
      <c r="FB326" s="186"/>
      <c r="FC326" s="186"/>
      <c r="FD326" s="186"/>
      <c r="FE326" s="186"/>
      <c r="FF326" s="186"/>
      <c r="FG326" s="186"/>
      <c r="FH326" s="186"/>
      <c r="FI326" s="186"/>
      <c r="FJ326" s="186"/>
      <c r="FK326" s="152"/>
      <c r="FL326" s="186"/>
      <c r="FM326" s="186"/>
      <c r="FN326" s="186"/>
      <c r="FO326" s="186"/>
      <c r="FP326" s="186"/>
      <c r="FQ326" s="186"/>
      <c r="FR326" s="186"/>
      <c r="FS326" s="186"/>
      <c r="FT326" s="186"/>
      <c r="FU326" s="186"/>
      <c r="FV326" s="186"/>
      <c r="FW326" s="186"/>
      <c r="FX326" s="186"/>
      <c r="FY326" s="186"/>
      <c r="FZ326" s="186"/>
      <c r="GA326" s="186"/>
      <c r="GB326" s="186"/>
      <c r="GC326" s="186"/>
      <c r="GD326" s="186"/>
      <c r="GE326" s="186"/>
      <c r="GF326" s="186"/>
      <c r="GG326" s="186"/>
      <c r="GH326" s="186"/>
      <c r="GI326" s="186"/>
      <c r="GJ326" s="186"/>
      <c r="GK326" s="186"/>
      <c r="GL326" s="186"/>
      <c r="GM326" s="186"/>
      <c r="GN326" s="186"/>
      <c r="GO326" s="186"/>
      <c r="GP326" s="186"/>
      <c r="GQ326" s="186"/>
      <c r="GR326" s="186"/>
      <c r="GS326" s="186"/>
      <c r="GT326" s="186"/>
      <c r="GU326" s="186"/>
      <c r="GV326" s="186"/>
      <c r="GW326" s="186"/>
      <c r="GX326" s="186"/>
      <c r="GY326" s="186"/>
      <c r="GZ326" s="186"/>
      <c r="HA326" s="186"/>
      <c r="HB326" s="186"/>
      <c r="HC326" s="186"/>
      <c r="HD326" s="186"/>
      <c r="HE326" s="186"/>
      <c r="HF326" s="186"/>
      <c r="HG326" s="186"/>
      <c r="HH326" s="152"/>
      <c r="HI326" s="186"/>
      <c r="HJ326" s="186"/>
      <c r="HK326" s="186"/>
      <c r="HL326" s="186"/>
      <c r="HM326" s="186"/>
      <c r="HN326" s="186"/>
      <c r="HO326" s="186"/>
      <c r="HP326" s="152"/>
      <c r="HQ326" s="186"/>
      <c r="HR326" s="186"/>
      <c r="HS326" s="186"/>
      <c r="HT326" s="186"/>
      <c r="HU326" s="186"/>
      <c r="HV326" s="186"/>
      <c r="HW326" s="186"/>
      <c r="HX326" s="186"/>
      <c r="HY326" s="186"/>
      <c r="HZ326" s="186"/>
      <c r="IA326" s="186"/>
      <c r="IB326" s="186"/>
      <c r="IC326" s="186"/>
      <c r="ID326" s="186"/>
      <c r="IE326" s="186"/>
      <c r="IF326" s="186"/>
      <c r="IG326" s="186"/>
      <c r="IH326" s="186"/>
      <c r="II326" s="186"/>
      <c r="IJ326" s="186"/>
      <c r="IK326" s="186"/>
      <c r="IP326" s="186"/>
      <c r="IQ326" s="186"/>
      <c r="IR326" s="186"/>
      <c r="IS326" s="186"/>
      <c r="IT326" s="186"/>
      <c r="IU326" s="186"/>
      <c r="IV326" s="186"/>
      <c r="IW326" s="186"/>
      <c r="IX326" s="186"/>
      <c r="IY326" s="186"/>
      <c r="IZ326" s="186"/>
      <c r="JA326" s="186"/>
      <c r="JB326" s="186"/>
      <c r="JC326" s="186"/>
      <c r="JD326" s="186"/>
      <c r="JE326" s="186"/>
      <c r="JF326" s="186"/>
      <c r="JG326" s="186"/>
      <c r="JH326" s="186"/>
      <c r="JI326" s="186"/>
      <c r="JJ326" s="186"/>
      <c r="JK326" s="186"/>
      <c r="JL326" s="186"/>
      <c r="JM326" s="186"/>
      <c r="JN326" s="186"/>
      <c r="JO326" s="186"/>
      <c r="JP326" s="186"/>
      <c r="JQ326" s="186"/>
      <c r="JR326" s="186"/>
      <c r="JS326" s="186"/>
      <c r="JT326" s="186"/>
      <c r="JU326" s="186"/>
      <c r="JV326" s="186"/>
      <c r="JW326" s="186"/>
      <c r="JX326" s="186"/>
      <c r="JY326" s="186"/>
      <c r="JZ326" s="186"/>
      <c r="KA326" s="186"/>
      <c r="KB326" s="186"/>
      <c r="KC326" s="186"/>
      <c r="KD326" s="186"/>
      <c r="KE326" s="186"/>
      <c r="KF326" s="186"/>
      <c r="KG326" s="186"/>
      <c r="KH326" s="186"/>
      <c r="KI326" s="186"/>
      <c r="KJ326" s="186"/>
      <c r="KK326" s="186"/>
      <c r="KL326" s="186"/>
      <c r="KM326" s="186"/>
      <c r="KN326" s="186"/>
      <c r="KO326" s="186"/>
      <c r="KP326" s="186"/>
      <c r="KQ326" s="186"/>
      <c r="KR326" s="186"/>
    </row>
    <row r="327" spans="1:304" x14ac:dyDescent="0.35">
      <c r="D327" s="183"/>
      <c r="G327" s="183"/>
      <c r="H327" s="183"/>
      <c r="L327" s="183"/>
      <c r="W327" s="183"/>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c r="BL327" s="186"/>
      <c r="BM327" s="186"/>
      <c r="BN327" s="186"/>
      <c r="BO327" s="186"/>
      <c r="BP327" s="186"/>
      <c r="BQ327" s="186"/>
      <c r="BR327" s="186"/>
      <c r="BS327" s="186"/>
      <c r="BT327" s="186"/>
      <c r="BU327" s="152"/>
      <c r="BV327" s="186"/>
      <c r="BW327" s="186"/>
      <c r="BX327" s="186"/>
      <c r="BY327" s="186"/>
      <c r="BZ327" s="186"/>
      <c r="CA327" s="186"/>
      <c r="CB327" s="186"/>
      <c r="CC327" s="186"/>
      <c r="CD327" s="186"/>
      <c r="CE327" s="186"/>
      <c r="CF327" s="186"/>
      <c r="CG327" s="186"/>
      <c r="CH327" s="186"/>
      <c r="CI327" s="186"/>
      <c r="CJ327" s="186"/>
      <c r="CK327" s="186"/>
      <c r="CL327" s="186"/>
      <c r="CM327" s="186"/>
      <c r="CN327" s="186"/>
      <c r="CO327" s="186"/>
      <c r="CP327" s="186"/>
      <c r="CQ327" s="186"/>
      <c r="CR327" s="186"/>
      <c r="CS327" s="186"/>
      <c r="CT327" s="186"/>
      <c r="CU327" s="186"/>
      <c r="CV327" s="186"/>
      <c r="CW327" s="186"/>
      <c r="CX327" s="186"/>
      <c r="CY327" s="186"/>
      <c r="CZ327" s="186"/>
      <c r="DA327" s="186"/>
      <c r="DB327" s="186"/>
      <c r="DC327" s="186"/>
      <c r="DD327" s="186"/>
      <c r="DE327" s="186"/>
      <c r="DF327" s="186"/>
      <c r="DG327" s="186"/>
      <c r="DH327" s="186"/>
      <c r="DI327" s="186"/>
      <c r="DJ327" s="186"/>
      <c r="DK327" s="186"/>
      <c r="DL327" s="186"/>
      <c r="DM327" s="186"/>
      <c r="DN327" s="186"/>
      <c r="DO327" s="186"/>
      <c r="DP327" s="186"/>
      <c r="DQ327" s="186"/>
      <c r="DR327" s="186"/>
      <c r="DS327" s="186"/>
      <c r="DT327" s="186"/>
      <c r="DU327" s="186"/>
      <c r="DV327" s="186"/>
      <c r="DW327" s="186"/>
      <c r="DX327" s="186"/>
      <c r="DY327" s="186"/>
      <c r="DZ327" s="186"/>
      <c r="EA327" s="186"/>
      <c r="EB327" s="186"/>
      <c r="EC327" s="186"/>
      <c r="ED327" s="186"/>
      <c r="EE327" s="186"/>
      <c r="EF327" s="186"/>
      <c r="EG327" s="186"/>
      <c r="EH327" s="186"/>
      <c r="EI327" s="186"/>
      <c r="EJ327" s="186"/>
      <c r="EK327" s="186"/>
      <c r="EL327" s="186"/>
      <c r="EM327" s="186"/>
      <c r="EN327" s="186"/>
      <c r="EO327" s="186"/>
      <c r="EP327" s="186"/>
      <c r="EQ327" s="186"/>
      <c r="ER327" s="186"/>
      <c r="ES327" s="186"/>
      <c r="ET327" s="186"/>
      <c r="EU327" s="186"/>
      <c r="EV327" s="186"/>
      <c r="EW327" s="186"/>
      <c r="EX327" s="186"/>
      <c r="EY327" s="186"/>
      <c r="EZ327" s="186"/>
      <c r="FA327" s="186"/>
      <c r="FB327" s="186"/>
      <c r="FC327" s="186"/>
      <c r="FD327" s="186"/>
      <c r="FE327" s="186"/>
      <c r="FF327" s="186"/>
      <c r="FG327" s="186"/>
      <c r="FH327" s="186"/>
      <c r="FI327" s="186"/>
      <c r="FJ327" s="186"/>
      <c r="FK327" s="152"/>
      <c r="FL327" s="186"/>
      <c r="FM327" s="186"/>
      <c r="FN327" s="186"/>
      <c r="FO327" s="186"/>
      <c r="FP327" s="186"/>
      <c r="FQ327" s="186"/>
      <c r="FR327" s="186"/>
      <c r="FS327" s="186"/>
      <c r="FT327" s="186"/>
      <c r="FU327" s="186"/>
      <c r="FV327" s="186"/>
      <c r="FW327" s="186"/>
      <c r="FX327" s="186"/>
      <c r="FY327" s="186"/>
      <c r="FZ327" s="186"/>
      <c r="GA327" s="186"/>
      <c r="GB327" s="186"/>
      <c r="GC327" s="186"/>
      <c r="GD327" s="186"/>
      <c r="GE327" s="186"/>
      <c r="GF327" s="186"/>
      <c r="GG327" s="186"/>
      <c r="GH327" s="186"/>
      <c r="GI327" s="186"/>
      <c r="GJ327" s="186"/>
      <c r="GK327" s="186"/>
      <c r="GL327" s="186"/>
      <c r="GM327" s="186"/>
      <c r="GN327" s="186"/>
      <c r="GO327" s="186"/>
      <c r="GP327" s="186"/>
      <c r="GQ327" s="186"/>
      <c r="GR327" s="186"/>
      <c r="GS327" s="186"/>
      <c r="GT327" s="186"/>
      <c r="GU327" s="186"/>
      <c r="GV327" s="186"/>
      <c r="GW327" s="186"/>
      <c r="GX327" s="186"/>
      <c r="GY327" s="186"/>
      <c r="GZ327" s="186"/>
      <c r="HA327" s="186"/>
      <c r="HB327" s="186"/>
      <c r="HC327" s="186"/>
      <c r="HD327" s="186"/>
      <c r="HE327" s="186"/>
      <c r="HF327" s="186"/>
      <c r="HG327" s="186"/>
      <c r="HH327" s="152"/>
      <c r="HI327" s="186"/>
      <c r="HJ327" s="186"/>
      <c r="HK327" s="186"/>
      <c r="HL327" s="186"/>
      <c r="HM327" s="186"/>
      <c r="HN327" s="186"/>
      <c r="HO327" s="186"/>
      <c r="HP327" s="152"/>
      <c r="HQ327" s="186"/>
      <c r="HR327" s="186"/>
      <c r="HS327" s="186"/>
      <c r="HT327" s="186"/>
      <c r="HU327" s="186"/>
      <c r="HV327" s="186"/>
      <c r="HW327" s="186"/>
      <c r="HX327" s="186"/>
      <c r="HY327" s="186"/>
      <c r="HZ327" s="186"/>
      <c r="IA327" s="186"/>
      <c r="IB327" s="186"/>
      <c r="IC327" s="186"/>
      <c r="ID327" s="186"/>
      <c r="IE327" s="186"/>
      <c r="IF327" s="186"/>
      <c r="IG327" s="186"/>
      <c r="IH327" s="186"/>
      <c r="II327" s="186"/>
      <c r="IJ327" s="186"/>
      <c r="IK327" s="186"/>
      <c r="IP327" s="186"/>
      <c r="IQ327" s="186"/>
      <c r="IR327" s="186"/>
      <c r="IS327" s="186"/>
      <c r="IT327" s="186"/>
      <c r="IU327" s="186"/>
      <c r="IV327" s="186"/>
      <c r="IW327" s="186"/>
      <c r="IX327" s="186"/>
      <c r="IY327" s="186"/>
      <c r="IZ327" s="186"/>
      <c r="JA327" s="186"/>
      <c r="JB327" s="186"/>
      <c r="JC327" s="186"/>
      <c r="JD327" s="186"/>
      <c r="JE327" s="186"/>
      <c r="JF327" s="186"/>
      <c r="JG327" s="186"/>
      <c r="JH327" s="186"/>
      <c r="JI327" s="186"/>
      <c r="JJ327" s="186"/>
      <c r="JK327" s="186"/>
      <c r="JL327" s="186"/>
      <c r="JM327" s="186"/>
      <c r="JN327" s="186"/>
      <c r="JO327" s="186"/>
      <c r="JP327" s="186"/>
      <c r="JQ327" s="186"/>
      <c r="JR327" s="186"/>
      <c r="JS327" s="186"/>
      <c r="JT327" s="186"/>
      <c r="JU327" s="186"/>
      <c r="JV327" s="186"/>
      <c r="JW327" s="186"/>
      <c r="JX327" s="186"/>
      <c r="JY327" s="186"/>
      <c r="JZ327" s="186"/>
      <c r="KA327" s="186"/>
      <c r="KB327" s="186"/>
      <c r="KC327" s="186"/>
      <c r="KD327" s="186"/>
      <c r="KE327" s="186"/>
      <c r="KF327" s="186"/>
      <c r="KG327" s="186"/>
      <c r="KH327" s="186"/>
      <c r="KI327" s="186"/>
      <c r="KJ327" s="186"/>
      <c r="KK327" s="186"/>
      <c r="KL327" s="186"/>
      <c r="KM327" s="186"/>
      <c r="KN327" s="186"/>
      <c r="KO327" s="186"/>
      <c r="KP327" s="186"/>
      <c r="KQ327" s="186"/>
      <c r="KR327" s="186"/>
    </row>
    <row r="328" spans="1:304" x14ac:dyDescent="0.35">
      <c r="G328" s="183"/>
      <c r="W328" s="183"/>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c r="BL328" s="186"/>
      <c r="BM328" s="186"/>
      <c r="BN328" s="186"/>
      <c r="BO328" s="186"/>
      <c r="BP328" s="186"/>
      <c r="BQ328" s="186"/>
      <c r="BR328" s="186"/>
      <c r="BS328" s="186"/>
      <c r="BT328" s="186"/>
      <c r="BU328" s="186"/>
      <c r="BV328" s="186"/>
      <c r="BW328" s="186"/>
      <c r="BX328" s="186"/>
      <c r="BY328" s="186"/>
      <c r="BZ328" s="186"/>
      <c r="CA328" s="186"/>
      <c r="CB328" s="186"/>
      <c r="CC328" s="186"/>
      <c r="CD328" s="186"/>
      <c r="CE328" s="186"/>
      <c r="CF328" s="186"/>
      <c r="CG328" s="186"/>
      <c r="CH328" s="186"/>
      <c r="CI328" s="186"/>
      <c r="CJ328" s="186"/>
      <c r="CK328" s="186"/>
      <c r="CL328" s="186"/>
      <c r="CM328" s="186"/>
      <c r="CN328" s="186"/>
      <c r="CO328" s="186"/>
      <c r="CP328" s="186"/>
      <c r="CQ328" s="186"/>
      <c r="CR328" s="186"/>
      <c r="CS328" s="186"/>
      <c r="CT328" s="186"/>
      <c r="CU328" s="186"/>
      <c r="CV328" s="186"/>
      <c r="CW328" s="186"/>
      <c r="CX328" s="186"/>
      <c r="CY328" s="186"/>
      <c r="CZ328" s="186"/>
      <c r="DA328" s="186"/>
      <c r="DB328" s="186"/>
      <c r="DC328" s="186"/>
      <c r="DD328" s="186"/>
      <c r="DE328" s="186"/>
      <c r="DF328" s="186"/>
      <c r="DG328" s="186"/>
      <c r="DH328" s="186"/>
      <c r="DI328" s="186"/>
      <c r="DJ328" s="186"/>
      <c r="DK328" s="186"/>
      <c r="DL328" s="186"/>
      <c r="DM328" s="186"/>
      <c r="DN328" s="186"/>
      <c r="DO328" s="186"/>
      <c r="DP328" s="186"/>
      <c r="DQ328" s="186"/>
      <c r="DR328" s="186"/>
      <c r="DS328" s="186"/>
      <c r="DT328" s="186"/>
      <c r="DU328" s="186"/>
      <c r="DV328" s="186"/>
      <c r="DW328" s="186"/>
      <c r="DX328" s="186"/>
      <c r="DY328" s="186"/>
      <c r="DZ328" s="186"/>
      <c r="EA328" s="186"/>
      <c r="EB328" s="186"/>
      <c r="EC328" s="186"/>
      <c r="ED328" s="186"/>
      <c r="EE328" s="186"/>
      <c r="EF328" s="186"/>
      <c r="EG328" s="186"/>
      <c r="EH328" s="186"/>
      <c r="EI328" s="186"/>
      <c r="EJ328" s="186"/>
      <c r="EK328" s="186"/>
      <c r="EL328" s="186"/>
      <c r="EM328" s="186"/>
      <c r="EN328" s="186"/>
      <c r="EO328" s="186"/>
      <c r="EP328" s="186"/>
      <c r="EQ328" s="186"/>
      <c r="ER328" s="186"/>
      <c r="ES328" s="186"/>
      <c r="ET328" s="186"/>
      <c r="EU328" s="186"/>
      <c r="EV328" s="186"/>
      <c r="EW328" s="186"/>
      <c r="EX328" s="186"/>
      <c r="EY328" s="186"/>
      <c r="EZ328" s="186"/>
      <c r="FA328" s="186"/>
      <c r="FB328" s="186"/>
      <c r="FC328" s="186"/>
      <c r="FD328" s="186"/>
      <c r="FE328" s="186"/>
      <c r="FF328" s="186"/>
      <c r="FG328" s="186"/>
      <c r="FH328" s="186"/>
      <c r="FI328" s="186"/>
      <c r="FJ328" s="186"/>
      <c r="FK328" s="152"/>
      <c r="FL328" s="186"/>
      <c r="FM328" s="186"/>
      <c r="FN328" s="186"/>
      <c r="FO328" s="186"/>
      <c r="FP328" s="186"/>
      <c r="FQ328" s="186"/>
      <c r="FR328" s="186"/>
      <c r="FS328" s="186"/>
      <c r="FT328" s="186"/>
      <c r="FU328" s="186"/>
      <c r="FV328" s="186"/>
      <c r="FW328" s="186"/>
      <c r="FX328" s="186"/>
      <c r="FY328" s="186"/>
      <c r="FZ328" s="186"/>
      <c r="GA328" s="186"/>
      <c r="GB328" s="186"/>
      <c r="GC328" s="186"/>
      <c r="GD328" s="186"/>
      <c r="GE328" s="186"/>
      <c r="GF328" s="186"/>
      <c r="GG328" s="186"/>
      <c r="GH328" s="186"/>
      <c r="GI328" s="186"/>
      <c r="GJ328" s="186"/>
      <c r="GK328" s="186"/>
      <c r="GL328" s="186"/>
      <c r="GM328" s="186"/>
      <c r="GN328" s="186"/>
      <c r="GO328" s="186"/>
      <c r="GP328" s="186"/>
      <c r="GQ328" s="186"/>
      <c r="GR328" s="186"/>
      <c r="GS328" s="186"/>
      <c r="GT328" s="186"/>
      <c r="GU328" s="186"/>
      <c r="GV328" s="186"/>
      <c r="GW328" s="186"/>
      <c r="GX328" s="186"/>
      <c r="GY328" s="186"/>
      <c r="GZ328" s="186"/>
      <c r="HA328" s="186"/>
      <c r="HB328" s="186"/>
      <c r="HC328" s="186"/>
      <c r="HD328" s="186"/>
      <c r="HE328" s="186"/>
      <c r="HF328" s="186"/>
      <c r="HG328" s="186"/>
      <c r="HH328" s="152"/>
      <c r="HI328" s="186"/>
      <c r="HJ328" s="186"/>
      <c r="HK328" s="186"/>
      <c r="HL328" s="186"/>
      <c r="HM328" s="186"/>
      <c r="HN328" s="186"/>
      <c r="HO328" s="186"/>
      <c r="HP328" s="152"/>
      <c r="HQ328" s="186"/>
      <c r="HR328" s="186"/>
      <c r="HS328" s="186"/>
      <c r="HT328" s="186"/>
      <c r="HU328" s="186"/>
      <c r="HV328" s="186"/>
      <c r="HW328" s="186"/>
      <c r="HX328" s="186"/>
      <c r="HY328" s="186"/>
      <c r="HZ328" s="186"/>
      <c r="IA328" s="186"/>
      <c r="IB328" s="186"/>
      <c r="IC328" s="186"/>
      <c r="ID328" s="186"/>
      <c r="IE328" s="186"/>
      <c r="IF328" s="186"/>
      <c r="IG328" s="186"/>
      <c r="IH328" s="186"/>
      <c r="II328" s="186"/>
      <c r="IJ328" s="186"/>
      <c r="IK328" s="186"/>
      <c r="IP328" s="186"/>
      <c r="IQ328" s="186"/>
      <c r="IR328" s="186"/>
      <c r="IS328" s="186"/>
      <c r="IT328" s="186"/>
      <c r="IU328" s="186"/>
      <c r="IV328" s="186"/>
      <c r="IW328" s="186"/>
      <c r="IX328" s="186"/>
      <c r="IY328" s="186"/>
      <c r="IZ328" s="186"/>
      <c r="JA328" s="186"/>
      <c r="JB328" s="186"/>
      <c r="JC328" s="186"/>
      <c r="JD328" s="186"/>
      <c r="JE328" s="186"/>
      <c r="JF328" s="186"/>
      <c r="JG328" s="186"/>
      <c r="JH328" s="186"/>
      <c r="JI328" s="186"/>
      <c r="JJ328" s="186"/>
      <c r="JK328" s="186"/>
      <c r="JL328" s="186"/>
      <c r="JM328" s="186"/>
      <c r="JN328" s="186"/>
      <c r="JO328" s="186"/>
      <c r="JP328" s="186"/>
      <c r="JQ328" s="186"/>
      <c r="JR328" s="186"/>
      <c r="JS328" s="186"/>
      <c r="JT328" s="186"/>
      <c r="JU328" s="186"/>
      <c r="JV328" s="186"/>
      <c r="JW328" s="186"/>
      <c r="JX328" s="186"/>
      <c r="JY328" s="186"/>
      <c r="JZ328" s="186"/>
      <c r="KA328" s="186"/>
      <c r="KB328" s="186"/>
      <c r="KC328" s="186"/>
      <c r="KD328" s="186"/>
      <c r="KE328" s="186"/>
      <c r="KF328" s="186"/>
      <c r="KG328" s="186"/>
      <c r="KH328" s="186"/>
      <c r="KI328" s="186"/>
      <c r="KJ328" s="186"/>
      <c r="KK328" s="186"/>
      <c r="KL328" s="186"/>
      <c r="KM328" s="186"/>
      <c r="KN328" s="186"/>
      <c r="KO328" s="186"/>
      <c r="KP328" s="186"/>
      <c r="KQ328" s="186"/>
      <c r="KR328" s="186"/>
    </row>
    <row r="329" spans="1:304" x14ac:dyDescent="0.35">
      <c r="G329" s="183"/>
      <c r="W329" s="183"/>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c r="BL329" s="186"/>
      <c r="BM329" s="186"/>
      <c r="BN329" s="186"/>
      <c r="BO329" s="186"/>
      <c r="BP329" s="186"/>
      <c r="BQ329" s="186"/>
      <c r="BR329" s="186"/>
      <c r="BS329" s="186"/>
      <c r="BT329" s="186"/>
      <c r="BU329" s="186"/>
      <c r="BV329" s="186"/>
      <c r="BW329" s="186"/>
      <c r="BX329" s="186"/>
      <c r="BY329" s="186"/>
      <c r="BZ329" s="186"/>
      <c r="CA329" s="186"/>
      <c r="CB329" s="186"/>
      <c r="CC329" s="186"/>
      <c r="CD329" s="186"/>
      <c r="CE329" s="186"/>
      <c r="CF329" s="186"/>
      <c r="CG329" s="186"/>
      <c r="CH329" s="186"/>
      <c r="CI329" s="186"/>
      <c r="CJ329" s="186"/>
      <c r="CK329" s="186"/>
      <c r="CL329" s="186"/>
      <c r="CM329" s="186"/>
      <c r="CN329" s="186"/>
      <c r="CO329" s="186"/>
      <c r="CP329" s="186"/>
      <c r="CQ329" s="186"/>
      <c r="CR329" s="186"/>
      <c r="CS329" s="186"/>
      <c r="CT329" s="186"/>
      <c r="CU329" s="186"/>
      <c r="CV329" s="186"/>
      <c r="CW329" s="186"/>
      <c r="CX329" s="186"/>
      <c r="CY329" s="186"/>
      <c r="CZ329" s="186"/>
      <c r="DA329" s="186"/>
      <c r="DB329" s="186"/>
      <c r="DC329" s="186"/>
      <c r="DD329" s="186"/>
      <c r="DE329" s="186"/>
      <c r="DF329" s="186"/>
      <c r="DG329" s="186"/>
      <c r="DH329" s="186"/>
      <c r="DI329" s="186"/>
      <c r="DJ329" s="186"/>
      <c r="DK329" s="186"/>
      <c r="DL329" s="186"/>
      <c r="DM329" s="186"/>
      <c r="DN329" s="186"/>
      <c r="DO329" s="186"/>
      <c r="DP329" s="186"/>
      <c r="DQ329" s="186"/>
      <c r="DR329" s="186"/>
      <c r="DS329" s="186"/>
      <c r="DT329" s="186"/>
      <c r="DU329" s="186"/>
      <c r="DV329" s="186"/>
      <c r="DW329" s="186"/>
      <c r="DX329" s="186"/>
      <c r="DY329" s="186"/>
      <c r="DZ329" s="186"/>
      <c r="EA329" s="186"/>
      <c r="EB329" s="186"/>
      <c r="EC329" s="186"/>
      <c r="ED329" s="186"/>
      <c r="EE329" s="186"/>
      <c r="EF329" s="186"/>
      <c r="EG329" s="186"/>
      <c r="EH329" s="186"/>
      <c r="EI329" s="186"/>
      <c r="EJ329" s="186"/>
      <c r="EK329" s="186"/>
      <c r="EL329" s="186"/>
      <c r="EM329" s="186"/>
      <c r="EN329" s="186"/>
      <c r="EO329" s="186"/>
      <c r="EP329" s="186"/>
      <c r="EQ329" s="186"/>
      <c r="ER329" s="186"/>
      <c r="ES329" s="186"/>
      <c r="ET329" s="186"/>
      <c r="EU329" s="186"/>
      <c r="EV329" s="186"/>
      <c r="EW329" s="186"/>
      <c r="EX329" s="186"/>
      <c r="EY329" s="186"/>
      <c r="EZ329" s="186"/>
      <c r="FA329" s="186"/>
      <c r="FB329" s="186"/>
      <c r="FC329" s="186"/>
      <c r="FD329" s="186"/>
      <c r="FE329" s="186"/>
      <c r="FF329" s="186"/>
      <c r="FG329" s="186"/>
      <c r="FH329" s="186"/>
      <c r="FI329" s="186"/>
      <c r="FJ329" s="186"/>
      <c r="FK329" s="186"/>
      <c r="FL329" s="186"/>
      <c r="FM329" s="186"/>
      <c r="FN329" s="186"/>
      <c r="FO329" s="186"/>
      <c r="FP329" s="186"/>
      <c r="FQ329" s="186"/>
      <c r="FR329" s="186"/>
      <c r="FS329" s="186"/>
      <c r="FT329" s="186"/>
      <c r="FU329" s="186"/>
      <c r="FV329" s="186"/>
      <c r="FW329" s="186"/>
      <c r="FX329" s="186"/>
      <c r="FY329" s="186"/>
      <c r="FZ329" s="186"/>
      <c r="GA329" s="186"/>
      <c r="GB329" s="186"/>
      <c r="GC329" s="186"/>
      <c r="GD329" s="186"/>
      <c r="GE329" s="186"/>
      <c r="GF329" s="186"/>
      <c r="GG329" s="186"/>
      <c r="GH329" s="186"/>
      <c r="GI329" s="186"/>
      <c r="GJ329" s="186"/>
      <c r="GK329" s="186"/>
      <c r="GL329" s="186"/>
      <c r="GM329" s="186"/>
      <c r="GN329" s="186"/>
      <c r="GO329" s="186"/>
      <c r="GP329" s="186"/>
      <c r="GQ329" s="186"/>
      <c r="GR329" s="186"/>
      <c r="GS329" s="186"/>
      <c r="GT329" s="186"/>
      <c r="GU329" s="186"/>
      <c r="GV329" s="186"/>
      <c r="GW329" s="186"/>
      <c r="GX329" s="186"/>
      <c r="GY329" s="186"/>
      <c r="GZ329" s="186"/>
      <c r="HA329" s="186"/>
      <c r="HB329" s="186"/>
      <c r="HC329" s="186"/>
      <c r="HD329" s="186"/>
      <c r="HE329" s="186"/>
      <c r="HF329" s="186"/>
      <c r="HG329" s="186"/>
      <c r="HH329" s="152"/>
      <c r="HI329" s="186"/>
      <c r="HJ329" s="186"/>
      <c r="HK329" s="186"/>
      <c r="HL329" s="186"/>
      <c r="HM329" s="186"/>
      <c r="HN329" s="186"/>
      <c r="HO329" s="186"/>
      <c r="HP329" s="152"/>
      <c r="HQ329" s="186"/>
      <c r="HR329" s="186"/>
      <c r="HS329" s="186"/>
      <c r="HT329" s="186"/>
      <c r="HU329" s="186"/>
      <c r="HV329" s="186"/>
      <c r="HW329" s="186"/>
      <c r="HX329" s="186"/>
      <c r="HY329" s="186"/>
      <c r="HZ329" s="186"/>
      <c r="IA329" s="186"/>
      <c r="IB329" s="186"/>
      <c r="IC329" s="186"/>
      <c r="ID329" s="186"/>
      <c r="IE329" s="186"/>
      <c r="IF329" s="186"/>
      <c r="IG329" s="186"/>
      <c r="IH329" s="186"/>
      <c r="II329" s="186"/>
      <c r="IJ329" s="186"/>
      <c r="IK329" s="186"/>
      <c r="IP329" s="186"/>
      <c r="IQ329" s="186"/>
      <c r="IR329" s="186"/>
      <c r="IS329" s="186"/>
      <c r="IT329" s="186"/>
      <c r="IU329" s="186"/>
      <c r="IV329" s="186"/>
      <c r="IW329" s="186"/>
      <c r="IX329" s="186"/>
      <c r="IY329" s="186"/>
      <c r="IZ329" s="186"/>
      <c r="JA329" s="186"/>
      <c r="JB329" s="186"/>
      <c r="JC329" s="186"/>
      <c r="JD329" s="186"/>
      <c r="JE329" s="186"/>
      <c r="JF329" s="186"/>
      <c r="JG329" s="186"/>
      <c r="JH329" s="186"/>
      <c r="JI329" s="186"/>
      <c r="JJ329" s="186"/>
      <c r="JK329" s="186"/>
      <c r="JL329" s="186"/>
      <c r="JM329" s="186"/>
      <c r="JN329" s="186"/>
      <c r="JO329" s="186"/>
      <c r="JP329" s="186"/>
      <c r="JQ329" s="186"/>
      <c r="JR329" s="186"/>
      <c r="JS329" s="186"/>
      <c r="JT329" s="186"/>
      <c r="JU329" s="186"/>
      <c r="JV329" s="186"/>
      <c r="JW329" s="186"/>
      <c r="JX329" s="186"/>
      <c r="JY329" s="186"/>
      <c r="JZ329" s="186"/>
      <c r="KA329" s="186"/>
      <c r="KB329" s="186"/>
      <c r="KC329" s="186"/>
      <c r="KD329" s="186"/>
      <c r="KE329" s="186"/>
      <c r="KF329" s="186"/>
      <c r="KG329" s="186"/>
      <c r="KH329" s="186"/>
      <c r="KI329" s="186"/>
      <c r="KJ329" s="186"/>
      <c r="KK329" s="186"/>
      <c r="KL329" s="186"/>
      <c r="KM329" s="186"/>
      <c r="KN329" s="186"/>
      <c r="KO329" s="186"/>
      <c r="KP329" s="186"/>
      <c r="KQ329" s="186"/>
      <c r="KR329" s="186"/>
    </row>
    <row r="330" spans="1:304" x14ac:dyDescent="0.35">
      <c r="G330" s="183"/>
      <c r="W330" s="183"/>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c r="BL330" s="186"/>
      <c r="BM330" s="186"/>
      <c r="BN330" s="186"/>
      <c r="BO330" s="186"/>
      <c r="BP330" s="186"/>
      <c r="BQ330" s="186"/>
      <c r="BR330" s="186"/>
      <c r="BS330" s="186"/>
      <c r="BT330" s="186"/>
      <c r="BU330" s="186"/>
      <c r="BV330" s="186"/>
      <c r="BW330" s="186"/>
      <c r="BX330" s="186"/>
      <c r="BY330" s="186"/>
      <c r="BZ330" s="186"/>
      <c r="CA330" s="186"/>
      <c r="CB330" s="186"/>
      <c r="CC330" s="186"/>
      <c r="CD330" s="186"/>
      <c r="CE330" s="186"/>
      <c r="CF330" s="186"/>
      <c r="CG330" s="186"/>
      <c r="CH330" s="186"/>
      <c r="CI330" s="186"/>
      <c r="CJ330" s="186"/>
      <c r="CK330" s="186"/>
      <c r="CL330" s="186"/>
      <c r="CM330" s="186"/>
      <c r="CN330" s="186"/>
      <c r="CO330" s="186"/>
      <c r="CP330" s="186"/>
      <c r="CQ330" s="186"/>
      <c r="CR330" s="186"/>
      <c r="CS330" s="186"/>
      <c r="CT330" s="186"/>
      <c r="CU330" s="186"/>
      <c r="CV330" s="186"/>
      <c r="CW330" s="186"/>
      <c r="CX330" s="186"/>
      <c r="CY330" s="186"/>
      <c r="CZ330" s="186"/>
      <c r="DA330" s="186"/>
      <c r="DB330" s="186"/>
      <c r="DC330" s="186"/>
      <c r="DD330" s="186"/>
      <c r="DE330" s="186"/>
      <c r="DF330" s="186"/>
      <c r="DG330" s="186"/>
      <c r="DH330" s="186"/>
      <c r="DI330" s="186"/>
      <c r="DJ330" s="186"/>
      <c r="DK330" s="186"/>
      <c r="DL330" s="186"/>
      <c r="DM330" s="186"/>
      <c r="DN330" s="186"/>
      <c r="DO330" s="186"/>
      <c r="DP330" s="186"/>
      <c r="DQ330" s="186"/>
      <c r="DR330" s="186"/>
      <c r="DS330" s="186"/>
      <c r="DT330" s="186"/>
      <c r="DU330" s="186"/>
      <c r="DV330" s="186"/>
      <c r="DW330" s="186"/>
      <c r="DX330" s="186"/>
      <c r="DY330" s="186"/>
      <c r="DZ330" s="186"/>
      <c r="EA330" s="186"/>
      <c r="EB330" s="186"/>
      <c r="EC330" s="186"/>
      <c r="ED330" s="186"/>
      <c r="EE330" s="186"/>
      <c r="EF330" s="186"/>
      <c r="EG330" s="186"/>
      <c r="EH330" s="186"/>
      <c r="EI330" s="186"/>
      <c r="EJ330" s="186"/>
      <c r="EK330" s="186"/>
      <c r="EL330" s="186"/>
      <c r="EM330" s="186"/>
      <c r="EN330" s="186"/>
      <c r="EO330" s="186"/>
      <c r="EP330" s="186"/>
      <c r="EQ330" s="186"/>
      <c r="ER330" s="186"/>
      <c r="ES330" s="186"/>
      <c r="ET330" s="186"/>
      <c r="EU330" s="186"/>
      <c r="EV330" s="186"/>
      <c r="EW330" s="186"/>
      <c r="EX330" s="186"/>
      <c r="EY330" s="186"/>
      <c r="EZ330" s="186"/>
      <c r="FA330" s="186"/>
      <c r="FB330" s="186"/>
      <c r="FC330" s="186"/>
      <c r="FD330" s="186"/>
      <c r="FE330" s="186"/>
      <c r="FF330" s="186"/>
      <c r="FG330" s="186"/>
      <c r="FH330" s="186"/>
      <c r="FI330" s="186"/>
      <c r="FJ330" s="186"/>
      <c r="FK330" s="186"/>
      <c r="FL330" s="186"/>
      <c r="FM330" s="186"/>
      <c r="FN330" s="186"/>
      <c r="FO330" s="186"/>
      <c r="FP330" s="186"/>
      <c r="FQ330" s="186"/>
      <c r="FR330" s="186"/>
      <c r="FS330" s="186"/>
      <c r="FT330" s="186"/>
      <c r="FU330" s="186"/>
      <c r="FV330" s="186"/>
      <c r="FW330" s="186"/>
      <c r="FX330" s="186"/>
      <c r="FY330" s="186"/>
      <c r="FZ330" s="186"/>
      <c r="GA330" s="186"/>
      <c r="GB330" s="186"/>
      <c r="GC330" s="186"/>
      <c r="GD330" s="186"/>
      <c r="GE330" s="186"/>
      <c r="GF330" s="186"/>
      <c r="GG330" s="186"/>
      <c r="GH330" s="186"/>
      <c r="GI330" s="186"/>
      <c r="GJ330" s="186"/>
      <c r="GK330" s="186"/>
      <c r="GL330" s="186"/>
      <c r="GM330" s="186"/>
      <c r="GN330" s="186"/>
      <c r="GO330" s="186"/>
      <c r="GP330" s="186"/>
      <c r="GQ330" s="186"/>
      <c r="GR330" s="186"/>
      <c r="GS330" s="186"/>
      <c r="GT330" s="186"/>
      <c r="GU330" s="186"/>
      <c r="GV330" s="186"/>
      <c r="GW330" s="186"/>
      <c r="GX330" s="186"/>
      <c r="GY330" s="186"/>
      <c r="GZ330" s="186"/>
      <c r="HA330" s="186"/>
      <c r="HB330" s="186"/>
      <c r="HC330" s="186"/>
      <c r="HD330" s="186"/>
      <c r="HE330" s="186"/>
      <c r="HF330" s="186"/>
      <c r="HG330" s="186"/>
      <c r="HH330" s="152"/>
      <c r="HI330" s="186"/>
      <c r="HJ330" s="186"/>
      <c r="HK330" s="186"/>
      <c r="HL330" s="186"/>
      <c r="HM330" s="186"/>
      <c r="HN330" s="186"/>
      <c r="HO330" s="186"/>
      <c r="HP330" s="152"/>
      <c r="HQ330" s="186"/>
      <c r="HR330" s="186"/>
      <c r="HS330" s="186"/>
      <c r="HT330" s="186"/>
      <c r="HU330" s="186"/>
      <c r="HV330" s="186"/>
      <c r="HW330" s="186"/>
      <c r="HX330" s="186"/>
      <c r="HY330" s="186"/>
      <c r="HZ330" s="186"/>
      <c r="IA330" s="186"/>
      <c r="IB330" s="186"/>
      <c r="IC330" s="186"/>
      <c r="ID330" s="186"/>
      <c r="IE330" s="186"/>
      <c r="IF330" s="186"/>
      <c r="IG330" s="186"/>
      <c r="IH330" s="186"/>
      <c r="II330" s="186"/>
      <c r="IJ330" s="186"/>
      <c r="IK330" s="186"/>
      <c r="IP330" s="186"/>
      <c r="IQ330" s="186"/>
      <c r="IR330" s="186"/>
      <c r="IS330" s="186"/>
      <c r="IT330" s="186"/>
      <c r="IU330" s="186"/>
      <c r="IV330" s="186"/>
      <c r="IW330" s="186"/>
      <c r="IX330" s="186"/>
      <c r="IY330" s="186"/>
      <c r="IZ330" s="186"/>
      <c r="JA330" s="186"/>
      <c r="JB330" s="186"/>
      <c r="JC330" s="186"/>
      <c r="JD330" s="186"/>
      <c r="JE330" s="186"/>
      <c r="JF330" s="186"/>
      <c r="JG330" s="186"/>
      <c r="JH330" s="186"/>
      <c r="JI330" s="186"/>
      <c r="JJ330" s="186"/>
      <c r="JK330" s="186"/>
      <c r="JL330" s="186"/>
      <c r="JM330" s="186"/>
      <c r="JN330" s="186"/>
      <c r="JO330" s="186"/>
      <c r="JP330" s="186"/>
      <c r="JQ330" s="186"/>
      <c r="JR330" s="186"/>
      <c r="JS330" s="186"/>
      <c r="JT330" s="186"/>
      <c r="JU330" s="186"/>
      <c r="JV330" s="186"/>
      <c r="JW330" s="186"/>
      <c r="JX330" s="186"/>
      <c r="JY330" s="186"/>
      <c r="JZ330" s="186"/>
      <c r="KA330" s="186"/>
      <c r="KB330" s="186"/>
      <c r="KC330" s="186"/>
      <c r="KD330" s="186"/>
      <c r="KE330" s="186"/>
      <c r="KF330" s="186"/>
      <c r="KG330" s="186"/>
      <c r="KH330" s="186"/>
      <c r="KI330" s="186"/>
      <c r="KJ330" s="186"/>
      <c r="KK330" s="186"/>
      <c r="KL330" s="186"/>
      <c r="KM330" s="186"/>
      <c r="KN330" s="186"/>
      <c r="KO330" s="186"/>
      <c r="KP330" s="186"/>
      <c r="KQ330" s="186"/>
      <c r="KR330" s="186"/>
    </row>
    <row r="331" spans="1:304" x14ac:dyDescent="0.35">
      <c r="D331" s="183"/>
      <c r="G331" s="183"/>
      <c r="H331" s="183"/>
      <c r="L331" s="183"/>
      <c r="W331" s="183"/>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52"/>
      <c r="BV331" s="186"/>
      <c r="BW331" s="186"/>
      <c r="BX331" s="186"/>
      <c r="BY331" s="186"/>
      <c r="BZ331" s="186"/>
      <c r="CA331" s="186"/>
      <c r="CB331" s="186"/>
      <c r="CC331" s="186"/>
      <c r="CD331" s="186"/>
      <c r="CE331" s="186"/>
      <c r="CF331" s="186"/>
      <c r="CG331" s="186"/>
      <c r="CH331" s="186"/>
      <c r="CI331" s="186"/>
      <c r="CJ331" s="186"/>
      <c r="CK331" s="186"/>
      <c r="CL331" s="186"/>
      <c r="CM331" s="186"/>
      <c r="CN331" s="186"/>
      <c r="CO331" s="186"/>
      <c r="CP331" s="186"/>
      <c r="CQ331" s="186"/>
      <c r="CR331" s="186"/>
      <c r="CS331" s="186"/>
      <c r="CT331" s="186"/>
      <c r="CU331" s="186"/>
      <c r="CV331" s="186"/>
      <c r="CW331" s="186"/>
      <c r="CX331" s="186"/>
      <c r="CY331" s="186"/>
      <c r="CZ331" s="186"/>
      <c r="DA331" s="186"/>
      <c r="DB331" s="186"/>
      <c r="DC331" s="186"/>
      <c r="DD331" s="186"/>
      <c r="DE331" s="186"/>
      <c r="DF331" s="186"/>
      <c r="DG331" s="186"/>
      <c r="DH331" s="186"/>
      <c r="DI331" s="186"/>
      <c r="DJ331" s="186"/>
      <c r="DK331" s="186"/>
      <c r="DL331" s="186"/>
      <c r="DM331" s="186"/>
      <c r="DN331" s="186"/>
      <c r="DO331" s="186"/>
      <c r="DP331" s="186"/>
      <c r="DQ331" s="186"/>
      <c r="DR331" s="186"/>
      <c r="DS331" s="186"/>
      <c r="DT331" s="186"/>
      <c r="DU331" s="186"/>
      <c r="DV331" s="186"/>
      <c r="DW331" s="186"/>
      <c r="DX331" s="186"/>
      <c r="DY331" s="186"/>
      <c r="DZ331" s="186"/>
      <c r="EA331" s="186"/>
      <c r="EB331" s="186"/>
      <c r="EC331" s="186"/>
      <c r="ED331" s="186"/>
      <c r="EE331" s="186"/>
      <c r="EF331" s="186"/>
      <c r="EG331" s="186"/>
      <c r="EH331" s="186"/>
      <c r="EI331" s="186"/>
      <c r="EJ331" s="186"/>
      <c r="EK331" s="186"/>
      <c r="EL331" s="186"/>
      <c r="EM331" s="186"/>
      <c r="EN331" s="186"/>
      <c r="EO331" s="186"/>
      <c r="EP331" s="186"/>
      <c r="EQ331" s="186"/>
      <c r="ER331" s="186"/>
      <c r="ES331" s="186"/>
      <c r="ET331" s="186"/>
      <c r="EU331" s="186"/>
      <c r="EV331" s="186"/>
      <c r="EW331" s="186"/>
      <c r="EX331" s="186"/>
      <c r="EY331" s="186"/>
      <c r="EZ331" s="186"/>
      <c r="FA331" s="186"/>
      <c r="FB331" s="186"/>
      <c r="FC331" s="186"/>
      <c r="FD331" s="186"/>
      <c r="FE331" s="186"/>
      <c r="FF331" s="186"/>
      <c r="FG331" s="186"/>
      <c r="FH331" s="186"/>
      <c r="FI331" s="186"/>
      <c r="FJ331" s="186"/>
      <c r="FK331" s="186"/>
      <c r="FL331" s="186"/>
      <c r="FM331" s="186"/>
      <c r="FN331" s="186"/>
      <c r="FO331" s="186"/>
      <c r="FP331" s="186"/>
      <c r="FQ331" s="186"/>
      <c r="FR331" s="186"/>
      <c r="FS331" s="186"/>
      <c r="FT331" s="186"/>
      <c r="FU331" s="186"/>
      <c r="FV331" s="186"/>
      <c r="FW331" s="186"/>
      <c r="FX331" s="186"/>
      <c r="FY331" s="186"/>
      <c r="FZ331" s="186"/>
      <c r="GA331" s="186"/>
      <c r="GB331" s="186"/>
      <c r="GC331" s="186"/>
      <c r="GD331" s="186"/>
      <c r="GE331" s="186"/>
      <c r="GF331" s="186"/>
      <c r="GG331" s="186"/>
      <c r="GH331" s="186"/>
      <c r="GI331" s="186"/>
      <c r="GJ331" s="186"/>
      <c r="GK331" s="186"/>
      <c r="GL331" s="186"/>
      <c r="GM331" s="186"/>
      <c r="GN331" s="186"/>
      <c r="GO331" s="186"/>
      <c r="GP331" s="186"/>
      <c r="GQ331" s="186"/>
      <c r="GR331" s="186"/>
      <c r="GS331" s="186"/>
      <c r="GT331" s="186"/>
      <c r="GU331" s="186"/>
      <c r="GV331" s="186"/>
      <c r="GW331" s="186"/>
      <c r="GX331" s="186"/>
      <c r="GY331" s="186"/>
      <c r="GZ331" s="186"/>
      <c r="HA331" s="186"/>
      <c r="HB331" s="186"/>
      <c r="HC331" s="186"/>
      <c r="HD331" s="186"/>
      <c r="HE331" s="186"/>
      <c r="HF331" s="186"/>
      <c r="HG331" s="186"/>
      <c r="HH331" s="152"/>
      <c r="HI331" s="186"/>
      <c r="HJ331" s="186"/>
      <c r="HK331" s="186"/>
      <c r="HL331" s="186"/>
      <c r="HM331" s="186"/>
      <c r="HN331" s="186"/>
      <c r="HO331" s="186"/>
      <c r="HP331" s="152"/>
      <c r="HQ331" s="186"/>
      <c r="HR331" s="186"/>
      <c r="HS331" s="186"/>
      <c r="HT331" s="186"/>
      <c r="HU331" s="186"/>
      <c r="HV331" s="186"/>
      <c r="HW331" s="186"/>
      <c r="HX331" s="186"/>
      <c r="HY331" s="186"/>
      <c r="HZ331" s="186"/>
      <c r="IA331" s="186"/>
      <c r="IB331" s="186"/>
      <c r="IC331" s="186"/>
      <c r="ID331" s="186"/>
      <c r="IE331" s="186"/>
      <c r="IF331" s="186"/>
      <c r="IG331" s="186"/>
      <c r="IH331" s="186"/>
      <c r="II331" s="186"/>
      <c r="IJ331" s="186"/>
      <c r="IK331" s="186"/>
      <c r="IP331" s="186"/>
      <c r="IQ331" s="186"/>
      <c r="IR331" s="186"/>
      <c r="IS331" s="186"/>
      <c r="IT331" s="186"/>
      <c r="IU331" s="186"/>
      <c r="IV331" s="186"/>
      <c r="IW331" s="186"/>
      <c r="IX331" s="186"/>
      <c r="IY331" s="186"/>
      <c r="IZ331" s="186"/>
      <c r="JA331" s="186"/>
      <c r="JB331" s="186"/>
      <c r="JC331" s="186"/>
      <c r="JD331" s="186"/>
      <c r="JE331" s="186"/>
      <c r="JF331" s="186"/>
      <c r="JG331" s="186"/>
      <c r="JH331" s="186"/>
      <c r="JI331" s="186"/>
      <c r="JJ331" s="186"/>
      <c r="JK331" s="186"/>
      <c r="JL331" s="186"/>
      <c r="JM331" s="186"/>
      <c r="JN331" s="186"/>
      <c r="JO331" s="186"/>
      <c r="JP331" s="186"/>
      <c r="JQ331" s="186"/>
      <c r="JR331" s="186"/>
      <c r="JS331" s="186"/>
      <c r="JT331" s="186"/>
      <c r="JU331" s="186"/>
      <c r="JV331" s="186"/>
      <c r="JW331" s="186"/>
      <c r="JX331" s="186"/>
      <c r="JY331" s="186"/>
      <c r="JZ331" s="186"/>
      <c r="KA331" s="186"/>
      <c r="KB331" s="186"/>
      <c r="KC331" s="186"/>
      <c r="KD331" s="186"/>
      <c r="KE331" s="186"/>
      <c r="KF331" s="186"/>
      <c r="KG331" s="186"/>
      <c r="KH331" s="186"/>
      <c r="KI331" s="186"/>
      <c r="KJ331" s="186"/>
      <c r="KK331" s="186"/>
      <c r="KL331" s="186"/>
      <c r="KM331" s="186"/>
      <c r="KN331" s="186"/>
      <c r="KO331" s="186"/>
      <c r="KP331" s="186"/>
      <c r="KQ331" s="186"/>
      <c r="KR331" s="186"/>
    </row>
    <row r="332" spans="1:304" x14ac:dyDescent="0.35">
      <c r="G332" s="183"/>
      <c r="W332" s="183"/>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c r="BL332" s="186"/>
      <c r="BM332" s="186"/>
      <c r="BN332" s="186"/>
      <c r="BO332" s="186"/>
      <c r="BP332" s="186"/>
      <c r="BQ332" s="186"/>
      <c r="BR332" s="186"/>
      <c r="BS332" s="186"/>
      <c r="BT332" s="186"/>
      <c r="BU332" s="186"/>
      <c r="BV332" s="186"/>
      <c r="BW332" s="186"/>
      <c r="BX332" s="186"/>
      <c r="BY332" s="186"/>
      <c r="BZ332" s="186"/>
      <c r="CA332" s="186"/>
      <c r="CB332" s="186"/>
      <c r="CC332" s="186"/>
      <c r="CD332" s="186"/>
      <c r="CE332" s="186"/>
      <c r="CF332" s="186"/>
      <c r="CG332" s="186"/>
      <c r="CH332" s="186"/>
      <c r="CI332" s="186"/>
      <c r="CJ332" s="186"/>
      <c r="CK332" s="186"/>
      <c r="CL332" s="186"/>
      <c r="CM332" s="186"/>
      <c r="CN332" s="186"/>
      <c r="CO332" s="186"/>
      <c r="CP332" s="186"/>
      <c r="CQ332" s="186"/>
      <c r="CR332" s="186"/>
      <c r="CS332" s="186"/>
      <c r="CT332" s="186"/>
      <c r="CU332" s="186"/>
      <c r="CV332" s="186"/>
      <c r="CW332" s="186"/>
      <c r="CX332" s="186"/>
      <c r="CY332" s="186"/>
      <c r="CZ332" s="186"/>
      <c r="DA332" s="186"/>
      <c r="DB332" s="186"/>
      <c r="DC332" s="186"/>
      <c r="DD332" s="186"/>
      <c r="DE332" s="186"/>
      <c r="DF332" s="186"/>
      <c r="DG332" s="186"/>
      <c r="DH332" s="186"/>
      <c r="DI332" s="186"/>
      <c r="DJ332" s="186"/>
      <c r="DK332" s="186"/>
      <c r="DL332" s="186"/>
      <c r="DM332" s="186"/>
      <c r="DN332" s="186"/>
      <c r="DO332" s="186"/>
      <c r="DP332" s="186"/>
      <c r="DQ332" s="186"/>
      <c r="DR332" s="186"/>
      <c r="DS332" s="186"/>
      <c r="DT332" s="186"/>
      <c r="DU332" s="186"/>
      <c r="DV332" s="186"/>
      <c r="DW332" s="186"/>
      <c r="DX332" s="186"/>
      <c r="DY332" s="186"/>
      <c r="DZ332" s="186"/>
      <c r="EA332" s="186"/>
      <c r="EB332" s="186"/>
      <c r="EC332" s="186"/>
      <c r="ED332" s="186"/>
      <c r="EE332" s="186"/>
      <c r="EF332" s="186"/>
      <c r="EG332" s="186"/>
      <c r="EH332" s="186"/>
      <c r="EI332" s="186"/>
      <c r="EJ332" s="186"/>
      <c r="EK332" s="186"/>
      <c r="EL332" s="186"/>
      <c r="EM332" s="186"/>
      <c r="EN332" s="186"/>
      <c r="EO332" s="186"/>
      <c r="EP332" s="186"/>
      <c r="EQ332" s="186"/>
      <c r="ER332" s="186"/>
      <c r="ES332" s="186"/>
      <c r="ET332" s="186"/>
      <c r="EU332" s="186"/>
      <c r="EV332" s="186"/>
      <c r="EW332" s="186"/>
      <c r="EX332" s="186"/>
      <c r="EY332" s="186"/>
      <c r="EZ332" s="186"/>
      <c r="FA332" s="186"/>
      <c r="FB332" s="186"/>
      <c r="FC332" s="186"/>
      <c r="FD332" s="186"/>
      <c r="FE332" s="186"/>
      <c r="FF332" s="186"/>
      <c r="FG332" s="186"/>
      <c r="FH332" s="186"/>
      <c r="FI332" s="186"/>
      <c r="FJ332" s="186"/>
      <c r="FK332" s="186"/>
      <c r="FL332" s="186"/>
      <c r="FM332" s="186"/>
      <c r="FN332" s="186"/>
      <c r="FO332" s="186"/>
      <c r="FP332" s="186"/>
      <c r="FQ332" s="186"/>
      <c r="FR332" s="186"/>
      <c r="FS332" s="186"/>
      <c r="FT332" s="186"/>
      <c r="FU332" s="186"/>
      <c r="FV332" s="186"/>
      <c r="FW332" s="186"/>
      <c r="FX332" s="186"/>
      <c r="FY332" s="186"/>
      <c r="FZ332" s="186"/>
      <c r="GA332" s="186"/>
      <c r="GB332" s="186"/>
      <c r="GC332" s="186"/>
      <c r="GD332" s="186"/>
      <c r="GE332" s="186"/>
      <c r="GF332" s="186"/>
      <c r="GG332" s="186"/>
      <c r="GH332" s="186"/>
      <c r="GI332" s="186"/>
      <c r="GJ332" s="186"/>
      <c r="GK332" s="186"/>
      <c r="GL332" s="186"/>
      <c r="GM332" s="186"/>
      <c r="GN332" s="186"/>
      <c r="GO332" s="186"/>
      <c r="GP332" s="186"/>
      <c r="GQ332" s="186"/>
      <c r="GR332" s="186"/>
      <c r="GS332" s="186"/>
      <c r="GT332" s="186"/>
      <c r="GU332" s="186"/>
      <c r="GV332" s="186"/>
      <c r="GW332" s="186"/>
      <c r="GX332" s="186"/>
      <c r="GY332" s="186"/>
      <c r="GZ332" s="186"/>
      <c r="HA332" s="186"/>
      <c r="HB332" s="186"/>
      <c r="HC332" s="186"/>
      <c r="HD332" s="186"/>
      <c r="HE332" s="186"/>
      <c r="HF332" s="186"/>
      <c r="HG332" s="186"/>
      <c r="HH332" s="152"/>
      <c r="HI332" s="186"/>
      <c r="HJ332" s="186"/>
      <c r="HK332" s="186"/>
      <c r="HL332" s="186"/>
      <c r="HM332" s="186"/>
      <c r="HN332" s="186"/>
      <c r="HO332" s="186"/>
      <c r="HP332" s="152"/>
      <c r="HQ332" s="186"/>
      <c r="HR332" s="186"/>
      <c r="HS332" s="186"/>
      <c r="HT332" s="186"/>
      <c r="HU332" s="186"/>
      <c r="HV332" s="186"/>
      <c r="HW332" s="186"/>
      <c r="HX332" s="186"/>
      <c r="HY332" s="186"/>
      <c r="HZ332" s="186"/>
      <c r="IA332" s="186"/>
      <c r="IB332" s="186"/>
      <c r="IC332" s="186"/>
      <c r="ID332" s="186"/>
      <c r="IE332" s="186"/>
      <c r="IF332" s="186"/>
      <c r="IG332" s="186"/>
      <c r="IH332" s="186"/>
      <c r="II332" s="186"/>
      <c r="IJ332" s="186"/>
      <c r="IK332" s="186"/>
      <c r="IP332" s="186"/>
      <c r="IQ332" s="186"/>
      <c r="IR332" s="186"/>
      <c r="IS332" s="186"/>
      <c r="IT332" s="186"/>
      <c r="IU332" s="186"/>
      <c r="IV332" s="186"/>
      <c r="IW332" s="186"/>
      <c r="IX332" s="186"/>
      <c r="IY332" s="186"/>
      <c r="IZ332" s="186"/>
      <c r="JA332" s="186"/>
      <c r="JB332" s="186"/>
      <c r="JC332" s="186"/>
      <c r="JD332" s="186"/>
      <c r="JE332" s="186"/>
      <c r="JF332" s="186"/>
      <c r="JG332" s="186"/>
      <c r="JH332" s="186"/>
      <c r="JI332" s="186"/>
      <c r="JJ332" s="186"/>
      <c r="JK332" s="186"/>
      <c r="JL332" s="186"/>
      <c r="JM332" s="186"/>
      <c r="JN332" s="186"/>
      <c r="JO332" s="186"/>
      <c r="JP332" s="186"/>
      <c r="JQ332" s="186"/>
      <c r="JR332" s="186"/>
      <c r="JS332" s="186"/>
      <c r="JT332" s="186"/>
      <c r="JU332" s="186"/>
      <c r="JV332" s="186"/>
      <c r="JW332" s="186"/>
      <c r="JX332" s="186"/>
      <c r="JY332" s="186"/>
      <c r="JZ332" s="186"/>
      <c r="KA332" s="186"/>
      <c r="KB332" s="186"/>
      <c r="KC332" s="186"/>
      <c r="KD332" s="186"/>
      <c r="KE332" s="186"/>
      <c r="KF332" s="186"/>
      <c r="KG332" s="186"/>
      <c r="KH332" s="186"/>
      <c r="KI332" s="186"/>
      <c r="KJ332" s="186"/>
      <c r="KK332" s="186"/>
      <c r="KL332" s="186"/>
      <c r="KM332" s="186"/>
      <c r="KN332" s="186"/>
      <c r="KO332" s="186"/>
      <c r="KP332" s="186"/>
      <c r="KQ332" s="186"/>
      <c r="KR332" s="186"/>
    </row>
    <row r="333" spans="1:304" x14ac:dyDescent="0.35">
      <c r="G333" s="183"/>
      <c r="W333" s="183"/>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c r="BL333" s="186"/>
      <c r="BM333" s="186"/>
      <c r="BN333" s="186"/>
      <c r="BO333" s="186"/>
      <c r="BP333" s="186"/>
      <c r="BQ333" s="186"/>
      <c r="BR333" s="186"/>
      <c r="BS333" s="186"/>
      <c r="BT333" s="186"/>
      <c r="BU333" s="186"/>
      <c r="BV333" s="186"/>
      <c r="BW333" s="186"/>
      <c r="BX333" s="186"/>
      <c r="BY333" s="186"/>
      <c r="BZ333" s="186"/>
      <c r="CA333" s="186"/>
      <c r="CB333" s="186"/>
      <c r="CC333" s="186"/>
      <c r="CD333" s="186"/>
      <c r="CE333" s="186"/>
      <c r="CF333" s="186"/>
      <c r="CG333" s="186"/>
      <c r="CH333" s="186"/>
      <c r="CI333" s="186"/>
      <c r="CJ333" s="186"/>
      <c r="CK333" s="186"/>
      <c r="CL333" s="186"/>
      <c r="CM333" s="186"/>
      <c r="CN333" s="186"/>
      <c r="CO333" s="186"/>
      <c r="CP333" s="186"/>
      <c r="CQ333" s="186"/>
      <c r="CR333" s="186"/>
      <c r="CS333" s="186"/>
      <c r="CT333" s="186"/>
      <c r="CU333" s="186"/>
      <c r="CV333" s="186"/>
      <c r="CW333" s="186"/>
      <c r="CX333" s="186"/>
      <c r="CY333" s="186"/>
      <c r="CZ333" s="186"/>
      <c r="DA333" s="186"/>
      <c r="DB333" s="186"/>
      <c r="DC333" s="186"/>
      <c r="DD333" s="186"/>
      <c r="DE333" s="186"/>
      <c r="DF333" s="186"/>
      <c r="DG333" s="186"/>
      <c r="DH333" s="186"/>
      <c r="DI333" s="186"/>
      <c r="DJ333" s="186"/>
      <c r="DK333" s="186"/>
      <c r="DL333" s="186"/>
      <c r="DM333" s="186"/>
      <c r="DN333" s="186"/>
      <c r="DO333" s="186"/>
      <c r="DP333" s="186"/>
      <c r="DQ333" s="186"/>
      <c r="DR333" s="186"/>
      <c r="DS333" s="186"/>
      <c r="DT333" s="186"/>
      <c r="DU333" s="186"/>
      <c r="DV333" s="186"/>
      <c r="DW333" s="186"/>
      <c r="DX333" s="186"/>
      <c r="DY333" s="186"/>
      <c r="DZ333" s="186"/>
      <c r="EA333" s="186"/>
      <c r="EB333" s="186"/>
      <c r="EC333" s="186"/>
      <c r="ED333" s="186"/>
      <c r="EE333" s="186"/>
      <c r="EF333" s="186"/>
      <c r="EG333" s="186"/>
      <c r="EH333" s="186"/>
      <c r="EI333" s="186"/>
      <c r="EJ333" s="186"/>
      <c r="EK333" s="186"/>
      <c r="EL333" s="186"/>
      <c r="EM333" s="186"/>
      <c r="EN333" s="186"/>
      <c r="EO333" s="186"/>
      <c r="EP333" s="186"/>
      <c r="EQ333" s="186"/>
      <c r="ER333" s="186"/>
      <c r="ES333" s="186"/>
      <c r="ET333" s="186"/>
      <c r="EU333" s="186"/>
      <c r="EV333" s="186"/>
      <c r="EW333" s="186"/>
      <c r="EX333" s="186"/>
      <c r="EY333" s="186"/>
      <c r="EZ333" s="186"/>
      <c r="FA333" s="186"/>
      <c r="FB333" s="186"/>
      <c r="FC333" s="186"/>
      <c r="FD333" s="186"/>
      <c r="FE333" s="186"/>
      <c r="FF333" s="186"/>
      <c r="FG333" s="186"/>
      <c r="FH333" s="186"/>
      <c r="FI333" s="186"/>
      <c r="FJ333" s="186"/>
      <c r="FK333" s="186"/>
      <c r="FL333" s="186"/>
      <c r="FM333" s="186"/>
      <c r="FN333" s="186"/>
      <c r="FO333" s="186"/>
      <c r="FP333" s="186"/>
      <c r="FQ333" s="186"/>
      <c r="FR333" s="186"/>
      <c r="FS333" s="186"/>
      <c r="FT333" s="186"/>
      <c r="FU333" s="186"/>
      <c r="FV333" s="186"/>
      <c r="FW333" s="186"/>
      <c r="FX333" s="186"/>
      <c r="FY333" s="186"/>
      <c r="FZ333" s="186"/>
      <c r="GA333" s="186"/>
      <c r="GB333" s="186"/>
      <c r="GC333" s="186"/>
      <c r="GD333" s="186"/>
      <c r="GE333" s="186"/>
      <c r="GF333" s="186"/>
      <c r="GG333" s="186"/>
      <c r="GH333" s="186"/>
      <c r="GI333" s="186"/>
      <c r="GJ333" s="186"/>
      <c r="GK333" s="186"/>
      <c r="GL333" s="186"/>
      <c r="GM333" s="186"/>
      <c r="GN333" s="186"/>
      <c r="GO333" s="186"/>
      <c r="GP333" s="186"/>
      <c r="GQ333" s="186"/>
      <c r="GR333" s="186"/>
      <c r="GS333" s="186"/>
      <c r="GT333" s="186"/>
      <c r="GU333" s="186"/>
      <c r="GV333" s="186"/>
      <c r="GW333" s="186"/>
      <c r="GX333" s="186"/>
      <c r="GY333" s="186"/>
      <c r="GZ333" s="186"/>
      <c r="HA333" s="186"/>
      <c r="HB333" s="186"/>
      <c r="HC333" s="186"/>
      <c r="HD333" s="186"/>
      <c r="HE333" s="186"/>
      <c r="HF333" s="186"/>
      <c r="HG333" s="186"/>
      <c r="HH333" s="152"/>
      <c r="HI333" s="186"/>
      <c r="HJ333" s="186"/>
      <c r="HK333" s="186"/>
      <c r="HL333" s="186"/>
      <c r="HM333" s="186"/>
      <c r="HN333" s="186"/>
      <c r="HO333" s="186"/>
      <c r="HP333" s="152"/>
      <c r="HQ333" s="186"/>
      <c r="HR333" s="186"/>
      <c r="HS333" s="186"/>
      <c r="HT333" s="186"/>
      <c r="HU333" s="186"/>
      <c r="HV333" s="186"/>
      <c r="HW333" s="186"/>
      <c r="HX333" s="186"/>
      <c r="HY333" s="186"/>
      <c r="HZ333" s="186"/>
      <c r="IA333" s="186"/>
      <c r="IB333" s="186"/>
      <c r="IC333" s="186"/>
      <c r="ID333" s="186"/>
      <c r="IE333" s="186"/>
      <c r="IF333" s="186"/>
      <c r="IG333" s="186"/>
      <c r="IH333" s="186"/>
      <c r="II333" s="186"/>
      <c r="IJ333" s="186"/>
      <c r="IK333" s="186"/>
      <c r="IP333" s="186"/>
      <c r="IQ333" s="186"/>
      <c r="IR333" s="186"/>
      <c r="IS333" s="186"/>
      <c r="IT333" s="186"/>
      <c r="IU333" s="186"/>
      <c r="IV333" s="186"/>
      <c r="IW333" s="186"/>
      <c r="IX333" s="186"/>
      <c r="IY333" s="186"/>
      <c r="IZ333" s="186"/>
      <c r="JA333" s="186"/>
      <c r="JB333" s="186"/>
      <c r="JC333" s="186"/>
      <c r="JD333" s="186"/>
      <c r="JE333" s="186"/>
      <c r="JF333" s="186"/>
      <c r="JG333" s="186"/>
      <c r="JH333" s="186"/>
      <c r="JI333" s="186"/>
      <c r="JJ333" s="186"/>
      <c r="JK333" s="186"/>
      <c r="JL333" s="186"/>
      <c r="JM333" s="186"/>
      <c r="JN333" s="186"/>
      <c r="JO333" s="186"/>
      <c r="JP333" s="186"/>
      <c r="JQ333" s="186"/>
      <c r="JR333" s="186"/>
      <c r="JS333" s="186"/>
      <c r="JT333" s="186"/>
      <c r="JU333" s="186"/>
      <c r="JV333" s="186"/>
      <c r="JW333" s="186"/>
      <c r="JX333" s="186"/>
      <c r="JY333" s="186"/>
      <c r="JZ333" s="186"/>
      <c r="KA333" s="186"/>
      <c r="KB333" s="186"/>
      <c r="KC333" s="186"/>
      <c r="KD333" s="186"/>
      <c r="KE333" s="186"/>
      <c r="KF333" s="186"/>
      <c r="KG333" s="186"/>
      <c r="KH333" s="186"/>
      <c r="KI333" s="186"/>
      <c r="KJ333" s="186"/>
      <c r="KK333" s="186"/>
      <c r="KL333" s="186"/>
      <c r="KM333" s="186"/>
      <c r="KN333" s="186"/>
      <c r="KO333" s="186"/>
      <c r="KP333" s="186"/>
      <c r="KQ333" s="186"/>
      <c r="KR333" s="186"/>
    </row>
    <row r="334" spans="1:304" x14ac:dyDescent="0.35">
      <c r="G334" s="183"/>
      <c r="W334" s="183"/>
      <c r="HH334" s="183"/>
      <c r="HP334" s="183"/>
    </row>
    <row r="335" spans="1:304" x14ac:dyDescent="0.35">
      <c r="D335" s="183"/>
      <c r="H335" s="183"/>
      <c r="L335" s="183"/>
      <c r="W335" s="183"/>
      <c r="BU335" s="183"/>
      <c r="HH335" s="183"/>
      <c r="HP335" s="183"/>
    </row>
    <row r="336" spans="1:304" x14ac:dyDescent="0.35">
      <c r="HH336" s="183"/>
      <c r="HP336" s="183"/>
    </row>
    <row r="337" spans="4:224" x14ac:dyDescent="0.35">
      <c r="HH337" s="183"/>
      <c r="HP337" s="183"/>
    </row>
    <row r="338" spans="4:224" x14ac:dyDescent="0.35">
      <c r="HH338" s="183"/>
      <c r="HP338" s="183"/>
    </row>
    <row r="339" spans="4:224" x14ac:dyDescent="0.35">
      <c r="D339" s="183"/>
      <c r="H339" s="183"/>
      <c r="L339" s="183"/>
      <c r="BU339" s="183"/>
      <c r="HH339" s="183"/>
      <c r="HP339" s="183"/>
    </row>
    <row r="340" spans="4:224" x14ac:dyDescent="0.35">
      <c r="HH340" s="183"/>
      <c r="HP340" s="183"/>
    </row>
    <row r="341" spans="4:224" x14ac:dyDescent="0.35">
      <c r="HH341" s="183"/>
      <c r="HP341" s="183"/>
    </row>
    <row r="342" spans="4:224" x14ac:dyDescent="0.35">
      <c r="HH342" s="183"/>
      <c r="HP342" s="183"/>
    </row>
    <row r="343" spans="4:224" x14ac:dyDescent="0.35">
      <c r="D343" s="183"/>
      <c r="H343" s="183"/>
      <c r="L343" s="183"/>
      <c r="BU343" s="183"/>
      <c r="HH343" s="183"/>
      <c r="HP343" s="183"/>
    </row>
    <row r="344" spans="4:224" x14ac:dyDescent="0.35">
      <c r="HH344" s="183"/>
      <c r="HP344" s="183"/>
    </row>
    <row r="345" spans="4:224" x14ac:dyDescent="0.35">
      <c r="HH345" s="183"/>
      <c r="HP345" s="183"/>
    </row>
    <row r="346" spans="4:224" x14ac:dyDescent="0.35">
      <c r="HH346" s="183"/>
      <c r="HP346" s="183"/>
    </row>
    <row r="347" spans="4:224" x14ac:dyDescent="0.35">
      <c r="D347" s="183"/>
      <c r="H347" s="183"/>
      <c r="L347" s="183"/>
      <c r="BU347" s="183"/>
      <c r="HH347" s="183"/>
      <c r="HP347" s="183"/>
    </row>
    <row r="348" spans="4:224" x14ac:dyDescent="0.35">
      <c r="HH348" s="183"/>
      <c r="HP348" s="183"/>
    </row>
    <row r="349" spans="4:224" x14ac:dyDescent="0.35">
      <c r="HH349" s="183"/>
      <c r="HP349" s="183"/>
    </row>
    <row r="350" spans="4:224" x14ac:dyDescent="0.35">
      <c r="HH350" s="183"/>
      <c r="HP350" s="183"/>
    </row>
    <row r="351" spans="4:224" x14ac:dyDescent="0.35">
      <c r="D351" s="183"/>
      <c r="H351" s="183"/>
      <c r="L351" s="183"/>
      <c r="BU351" s="183"/>
      <c r="HH351" s="183"/>
      <c r="HP351" s="183"/>
    </row>
    <row r="352" spans="4:224" x14ac:dyDescent="0.35">
      <c r="HH352" s="183"/>
      <c r="HP352" s="183"/>
    </row>
    <row r="353" spans="4:224" x14ac:dyDescent="0.35">
      <c r="HH353" s="183"/>
      <c r="HP353" s="183"/>
    </row>
    <row r="354" spans="4:224" x14ac:dyDescent="0.35">
      <c r="HH354" s="183"/>
      <c r="HP354" s="183"/>
    </row>
    <row r="355" spans="4:224" x14ac:dyDescent="0.35">
      <c r="D355" s="183"/>
      <c r="H355" s="183"/>
      <c r="L355" s="183"/>
      <c r="BU355" s="183"/>
      <c r="HH355" s="183"/>
      <c r="HP355" s="183"/>
    </row>
    <row r="356" spans="4:224" x14ac:dyDescent="0.35">
      <c r="HH356" s="183"/>
      <c r="HP356" s="183"/>
    </row>
    <row r="357" spans="4:224" x14ac:dyDescent="0.35">
      <c r="HH357" s="183"/>
      <c r="HP357" s="183"/>
    </row>
    <row r="358" spans="4:224" x14ac:dyDescent="0.35">
      <c r="HH358" s="183"/>
      <c r="HP358" s="183"/>
    </row>
    <row r="359" spans="4:224" x14ac:dyDescent="0.35">
      <c r="D359" s="183"/>
      <c r="H359" s="183"/>
      <c r="L359" s="183"/>
      <c r="BU359" s="183"/>
      <c r="HH359" s="183"/>
      <c r="HP359" s="183"/>
    </row>
    <row r="360" spans="4:224" x14ac:dyDescent="0.35">
      <c r="HH360" s="183"/>
      <c r="HP360" s="183"/>
    </row>
    <row r="361" spans="4:224" x14ac:dyDescent="0.35">
      <c r="HH361" s="183"/>
      <c r="HP361" s="183"/>
    </row>
    <row r="362" spans="4:224" x14ac:dyDescent="0.35">
      <c r="HH362" s="183"/>
      <c r="HP362" s="183"/>
    </row>
    <row r="363" spans="4:224" x14ac:dyDescent="0.35">
      <c r="D363" s="183"/>
      <c r="H363" s="183"/>
      <c r="L363" s="183"/>
      <c r="BU363" s="183"/>
      <c r="HH363" s="183"/>
      <c r="HP363" s="183"/>
    </row>
    <row r="364" spans="4:224" x14ac:dyDescent="0.35">
      <c r="HH364" s="183"/>
      <c r="HP364" s="183"/>
    </row>
    <row r="365" spans="4:224" x14ac:dyDescent="0.35">
      <c r="HH365" s="183"/>
      <c r="HP365" s="183"/>
    </row>
    <row r="366" spans="4:224" x14ac:dyDescent="0.35">
      <c r="HH366" s="183"/>
      <c r="HP366" s="183"/>
    </row>
    <row r="367" spans="4:224" x14ac:dyDescent="0.35">
      <c r="D367" s="183"/>
      <c r="H367" s="183"/>
      <c r="L367" s="183"/>
      <c r="BU367" s="183"/>
      <c r="HH367" s="183"/>
      <c r="HP367" s="183"/>
    </row>
    <row r="368" spans="4:224" x14ac:dyDescent="0.35">
      <c r="HH368" s="183"/>
      <c r="HP368" s="183"/>
    </row>
    <row r="369" spans="4:264" x14ac:dyDescent="0.35">
      <c r="HH369" s="183"/>
      <c r="HP369" s="183"/>
    </row>
    <row r="370" spans="4:264" x14ac:dyDescent="0.35">
      <c r="HH370" s="183"/>
      <c r="HP370" s="183"/>
    </row>
    <row r="371" spans="4:264" x14ac:dyDescent="0.35">
      <c r="D371" s="183"/>
      <c r="E371" s="183"/>
      <c r="H371" s="183"/>
      <c r="I371" s="183"/>
      <c r="L371" s="183"/>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c r="AH371" s="183"/>
      <c r="AI371" s="183"/>
      <c r="AJ371" s="183"/>
      <c r="AK371" s="183"/>
      <c r="AL371" s="183"/>
      <c r="AM371" s="183"/>
      <c r="AN371" s="183"/>
      <c r="AO371" s="183"/>
      <c r="AP371" s="183"/>
      <c r="AQ371" s="183"/>
      <c r="AR371" s="183"/>
      <c r="AS371" s="183"/>
      <c r="AT371" s="183"/>
      <c r="AU371" s="183"/>
      <c r="AV371" s="183"/>
      <c r="AW371" s="183"/>
      <c r="AX371" s="183"/>
      <c r="AY371" s="183"/>
      <c r="AZ371" s="183"/>
      <c r="BA371" s="183"/>
      <c r="BB371" s="183"/>
      <c r="BC371" s="183"/>
      <c r="BD371" s="183"/>
      <c r="BE371" s="183"/>
      <c r="BF371" s="183"/>
      <c r="BG371" s="183"/>
      <c r="BH371" s="183"/>
      <c r="BI371" s="183"/>
      <c r="BJ371" s="183"/>
      <c r="BK371" s="183"/>
      <c r="BL371" s="183"/>
      <c r="BM371" s="183"/>
      <c r="BN371" s="183"/>
      <c r="BO371" s="183"/>
      <c r="BP371" s="183"/>
      <c r="BQ371" s="183"/>
      <c r="BR371" s="183"/>
      <c r="BU371" s="183"/>
      <c r="BV371" s="183"/>
      <c r="BW371" s="183"/>
      <c r="BX371" s="183"/>
      <c r="BY371" s="183"/>
      <c r="BZ371" s="183"/>
      <c r="CA371" s="183"/>
      <c r="CB371" s="183"/>
      <c r="CC371" s="183"/>
      <c r="CD371" s="183"/>
      <c r="CE371" s="183"/>
      <c r="CF371" s="183"/>
      <c r="CG371" s="183"/>
      <c r="CH371" s="183"/>
      <c r="CI371" s="183"/>
      <c r="CJ371" s="183"/>
      <c r="CK371" s="183"/>
      <c r="CL371" s="183"/>
      <c r="CM371" s="183"/>
      <c r="CN371" s="183"/>
      <c r="CO371" s="183"/>
      <c r="CP371" s="183"/>
      <c r="CQ371" s="183"/>
      <c r="CR371" s="183"/>
      <c r="CS371" s="183"/>
      <c r="CT371" s="183"/>
      <c r="CU371" s="183"/>
      <c r="CV371" s="183"/>
      <c r="CW371" s="183"/>
      <c r="CX371" s="183"/>
      <c r="CY371" s="183"/>
      <c r="CZ371" s="183"/>
      <c r="DA371" s="183"/>
      <c r="DB371" s="183"/>
      <c r="DC371" s="183"/>
      <c r="DD371" s="183"/>
      <c r="DE371" s="183"/>
      <c r="DJ371" s="183"/>
      <c r="DK371" s="183"/>
      <c r="DL371" s="183"/>
      <c r="DM371" s="183"/>
      <c r="DN371" s="183"/>
      <c r="DO371" s="183"/>
      <c r="DP371" s="183"/>
      <c r="DQ371" s="183"/>
      <c r="DR371" s="183"/>
      <c r="DS371" s="183"/>
      <c r="DT371" s="183"/>
      <c r="DU371" s="183"/>
      <c r="DV371" s="183"/>
      <c r="DW371" s="183"/>
      <c r="DX371" s="183"/>
      <c r="DY371" s="183"/>
      <c r="DZ371" s="183"/>
      <c r="EA371" s="183"/>
      <c r="EB371" s="183"/>
      <c r="EC371" s="183"/>
      <c r="ED371" s="183"/>
      <c r="EE371" s="183"/>
      <c r="EF371" s="183"/>
      <c r="EG371" s="183"/>
      <c r="EH371" s="183"/>
      <c r="EI371" s="183"/>
      <c r="EJ371" s="183"/>
      <c r="EK371" s="183"/>
      <c r="EL371" s="183"/>
      <c r="EM371" s="183"/>
      <c r="EN371" s="183"/>
      <c r="EO371" s="183"/>
      <c r="EP371" s="183"/>
      <c r="EQ371" s="183"/>
      <c r="ER371" s="183"/>
      <c r="ES371" s="183"/>
      <c r="ET371" s="183"/>
      <c r="EU371" s="183"/>
      <c r="EV371" s="183"/>
      <c r="EW371" s="183"/>
      <c r="EX371" s="183"/>
      <c r="EY371" s="183"/>
      <c r="EZ371" s="183"/>
      <c r="FA371" s="183"/>
      <c r="FB371" s="183"/>
      <c r="FC371" s="183"/>
      <c r="FD371" s="183"/>
      <c r="FE371" s="183"/>
      <c r="FF371" s="183"/>
      <c r="FG371" s="183"/>
      <c r="FH371" s="183"/>
      <c r="FI371" s="183"/>
      <c r="FJ371" s="183"/>
      <c r="FK371" s="183"/>
      <c r="FL371" s="183"/>
      <c r="FM371" s="183"/>
      <c r="FN371" s="183"/>
      <c r="FO371" s="183"/>
      <c r="FP371" s="183"/>
      <c r="FQ371" s="183"/>
      <c r="FR371" s="183"/>
      <c r="FS371" s="183"/>
      <c r="FT371" s="183"/>
      <c r="FU371" s="183"/>
      <c r="FV371" s="183"/>
      <c r="FW371" s="183"/>
      <c r="FX371" s="183"/>
      <c r="FY371" s="183"/>
      <c r="FZ371" s="183"/>
      <c r="GA371" s="183"/>
      <c r="GB371" s="183"/>
      <c r="GC371" s="183"/>
      <c r="GD371" s="183"/>
      <c r="GE371" s="183"/>
      <c r="GF371" s="183"/>
      <c r="GG371" s="183"/>
      <c r="GH371" s="183"/>
      <c r="GI371" s="183"/>
      <c r="GJ371" s="183"/>
      <c r="GK371" s="183"/>
      <c r="GL371" s="183"/>
      <c r="GM371" s="183"/>
      <c r="GN371" s="183"/>
      <c r="GO371" s="183"/>
      <c r="GP371" s="183"/>
      <c r="GQ371" s="183"/>
      <c r="GR371" s="183"/>
      <c r="GS371" s="183"/>
      <c r="GT371" s="183"/>
      <c r="GU371" s="183"/>
      <c r="GV371" s="183"/>
      <c r="GW371" s="183"/>
      <c r="GX371" s="183"/>
      <c r="GY371" s="183"/>
      <c r="GZ371" s="183"/>
      <c r="HA371" s="183"/>
      <c r="HB371" s="183"/>
      <c r="HC371" s="183"/>
      <c r="HD371" s="183"/>
      <c r="HE371" s="183"/>
      <c r="HF371" s="183"/>
      <c r="HG371" s="183"/>
      <c r="HH371" s="183"/>
      <c r="HI371" s="183"/>
      <c r="HJ371" s="183"/>
      <c r="HK371" s="183"/>
      <c r="HL371" s="183"/>
      <c r="HM371" s="183"/>
      <c r="HN371" s="183"/>
      <c r="HO371" s="183"/>
      <c r="HP371" s="183"/>
      <c r="HQ371" s="183"/>
      <c r="HR371" s="183"/>
      <c r="HS371" s="183"/>
      <c r="HT371" s="183"/>
      <c r="HU371" s="183"/>
      <c r="HV371" s="183"/>
      <c r="HW371" s="183"/>
      <c r="HX371" s="183"/>
      <c r="HY371" s="183"/>
      <c r="HZ371" s="183"/>
      <c r="IA371" s="183"/>
      <c r="IB371" s="183"/>
      <c r="IC371" s="183"/>
      <c r="ID371" s="183"/>
      <c r="IE371" s="183"/>
      <c r="IF371" s="183"/>
      <c r="IG371" s="183"/>
      <c r="IH371" s="183"/>
      <c r="II371" s="183"/>
      <c r="IJ371" s="183"/>
      <c r="IK371" s="183"/>
      <c r="IP371" s="183"/>
      <c r="IQ371" s="183"/>
      <c r="IR371" s="183"/>
      <c r="IS371" s="183"/>
      <c r="IT371" s="183"/>
      <c r="IU371" s="183"/>
      <c r="IV371" s="183"/>
      <c r="IW371" s="183"/>
      <c r="IX371" s="183"/>
      <c r="IY371" s="183"/>
      <c r="IZ371" s="183"/>
      <c r="JA371" s="183"/>
      <c r="JB371" s="183"/>
      <c r="JC371" s="183"/>
      <c r="JD371" s="183"/>
    </row>
    <row r="372" spans="4:264" x14ac:dyDescent="0.35">
      <c r="HH372" s="183"/>
      <c r="HP372" s="183"/>
    </row>
    <row r="373" spans="4:264" x14ac:dyDescent="0.35">
      <c r="HH373" s="183"/>
      <c r="HP373" s="183"/>
    </row>
    <row r="374" spans="4:264" x14ac:dyDescent="0.35">
      <c r="HH374" s="183"/>
      <c r="HP374" s="183"/>
    </row>
    <row r="375" spans="4:264" x14ac:dyDescent="0.35">
      <c r="D375" s="183"/>
      <c r="E375" s="183"/>
      <c r="H375" s="183"/>
      <c r="I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c r="AH375" s="183"/>
      <c r="AI375" s="183"/>
      <c r="AJ375" s="183"/>
      <c r="AK375" s="183"/>
      <c r="AL375" s="183"/>
      <c r="AM375" s="183"/>
      <c r="AN375" s="183"/>
      <c r="AO375" s="183"/>
      <c r="AP375" s="183"/>
      <c r="AQ375" s="183"/>
      <c r="AR375" s="183"/>
      <c r="AS375" s="183"/>
      <c r="AT375" s="183"/>
      <c r="AU375" s="183"/>
      <c r="AV375" s="183"/>
      <c r="AW375" s="183"/>
      <c r="AX375" s="183"/>
      <c r="AY375" s="183"/>
      <c r="AZ375" s="183"/>
      <c r="BA375" s="183"/>
      <c r="BB375" s="183"/>
      <c r="BC375" s="183"/>
      <c r="BD375" s="183"/>
      <c r="BE375" s="183"/>
      <c r="BF375" s="183"/>
      <c r="BG375" s="183"/>
      <c r="BH375" s="183"/>
      <c r="BI375" s="183"/>
      <c r="BJ375" s="183"/>
      <c r="BK375" s="183"/>
      <c r="BL375" s="183"/>
      <c r="BM375" s="183"/>
      <c r="BN375" s="183"/>
      <c r="BO375" s="183"/>
      <c r="BP375" s="183"/>
      <c r="BQ375" s="183"/>
      <c r="BR375" s="183"/>
      <c r="BU375" s="183"/>
      <c r="BV375" s="183"/>
      <c r="BW375" s="183"/>
      <c r="BX375" s="183"/>
      <c r="BY375" s="183"/>
      <c r="BZ375" s="183"/>
      <c r="CA375" s="183"/>
      <c r="CB375" s="183"/>
      <c r="CC375" s="183"/>
      <c r="CD375" s="183"/>
      <c r="CE375" s="183"/>
      <c r="CF375" s="183"/>
      <c r="CG375" s="183"/>
      <c r="CH375" s="183"/>
      <c r="CI375" s="183"/>
      <c r="CJ375" s="183"/>
      <c r="CK375" s="183"/>
      <c r="CL375" s="183"/>
      <c r="CM375" s="183"/>
      <c r="CN375" s="183"/>
      <c r="CO375" s="183"/>
      <c r="CP375" s="183"/>
      <c r="CQ375" s="183"/>
      <c r="CR375" s="183"/>
      <c r="CS375" s="183"/>
      <c r="CT375" s="183"/>
      <c r="CU375" s="183"/>
      <c r="CV375" s="183"/>
      <c r="CW375" s="183"/>
      <c r="CX375" s="183"/>
      <c r="CY375" s="183"/>
      <c r="CZ375" s="183"/>
      <c r="DA375" s="183"/>
      <c r="DB375" s="183"/>
      <c r="DC375" s="183"/>
      <c r="DD375" s="183"/>
      <c r="DE375" s="183"/>
      <c r="DJ375" s="183"/>
      <c r="DK375" s="183"/>
      <c r="DL375" s="183"/>
      <c r="DM375" s="183"/>
      <c r="DN375" s="183"/>
      <c r="DO375" s="183"/>
      <c r="DP375" s="183"/>
      <c r="DQ375" s="183"/>
      <c r="DR375" s="183"/>
      <c r="DS375" s="183"/>
      <c r="DT375" s="183"/>
      <c r="DU375" s="183"/>
      <c r="DV375" s="183"/>
      <c r="DW375" s="183"/>
      <c r="DX375" s="183"/>
      <c r="DY375" s="183"/>
      <c r="DZ375" s="183"/>
      <c r="EA375" s="183"/>
      <c r="EB375" s="183"/>
      <c r="EC375" s="183"/>
      <c r="ED375" s="183"/>
      <c r="EE375" s="183"/>
      <c r="EF375" s="183"/>
      <c r="EG375" s="183"/>
      <c r="EH375" s="183"/>
      <c r="EI375" s="183"/>
      <c r="EJ375" s="183"/>
      <c r="EK375" s="183"/>
      <c r="EL375" s="183"/>
      <c r="EM375" s="183"/>
      <c r="EN375" s="183"/>
      <c r="EO375" s="183"/>
      <c r="EP375" s="183"/>
      <c r="EQ375" s="183"/>
      <c r="ER375" s="183"/>
      <c r="ES375" s="183"/>
      <c r="ET375" s="183"/>
      <c r="EU375" s="183"/>
      <c r="EV375" s="183"/>
      <c r="EW375" s="183"/>
      <c r="EX375" s="183"/>
      <c r="EY375" s="183"/>
      <c r="EZ375" s="183"/>
      <c r="FA375" s="183"/>
      <c r="FB375" s="183"/>
      <c r="FC375" s="183"/>
      <c r="FD375" s="183"/>
      <c r="FE375" s="183"/>
      <c r="FF375" s="183"/>
      <c r="FG375" s="183"/>
      <c r="FH375" s="183"/>
      <c r="FI375" s="183"/>
      <c r="FJ375" s="183"/>
      <c r="FK375" s="183"/>
      <c r="FL375" s="183"/>
      <c r="FM375" s="183"/>
      <c r="FN375" s="183"/>
      <c r="FO375" s="183"/>
      <c r="FP375" s="183"/>
      <c r="FQ375" s="183"/>
      <c r="FR375" s="183"/>
      <c r="FS375" s="183"/>
      <c r="FT375" s="183"/>
      <c r="FU375" s="183"/>
      <c r="FV375" s="183"/>
      <c r="FW375" s="183"/>
      <c r="FX375" s="183"/>
      <c r="FY375" s="183"/>
      <c r="FZ375" s="183"/>
      <c r="GA375" s="183"/>
      <c r="GB375" s="183"/>
      <c r="GC375" s="183"/>
      <c r="GD375" s="183"/>
      <c r="GE375" s="183"/>
      <c r="GF375" s="183"/>
      <c r="GG375" s="183"/>
      <c r="GH375" s="183"/>
      <c r="GI375" s="183"/>
      <c r="GJ375" s="183"/>
      <c r="GK375" s="183"/>
      <c r="GL375" s="183"/>
      <c r="GM375" s="183"/>
      <c r="GN375" s="183"/>
      <c r="GO375" s="183"/>
      <c r="GP375" s="183"/>
      <c r="GQ375" s="183"/>
      <c r="GR375" s="183"/>
      <c r="GS375" s="183"/>
      <c r="GT375" s="183"/>
      <c r="GU375" s="183"/>
      <c r="GV375" s="183"/>
      <c r="GW375" s="183"/>
      <c r="GX375" s="183"/>
      <c r="GY375" s="183"/>
      <c r="GZ375" s="183"/>
      <c r="HA375" s="183"/>
      <c r="HB375" s="183"/>
      <c r="HC375" s="183"/>
      <c r="HD375" s="183"/>
      <c r="HE375" s="183"/>
      <c r="HF375" s="183"/>
      <c r="HG375" s="183"/>
      <c r="HH375" s="183"/>
      <c r="HI375" s="183"/>
      <c r="HJ375" s="183"/>
      <c r="HK375" s="183"/>
      <c r="HL375" s="183"/>
      <c r="HM375" s="183"/>
      <c r="HN375" s="183"/>
      <c r="HO375" s="183"/>
      <c r="HP375" s="183"/>
      <c r="HQ375" s="183"/>
      <c r="HR375" s="183"/>
      <c r="HS375" s="183"/>
      <c r="HT375" s="183"/>
      <c r="HU375" s="183"/>
      <c r="HV375" s="183"/>
      <c r="HW375" s="183"/>
      <c r="HX375" s="183"/>
      <c r="HY375" s="183"/>
      <c r="HZ375" s="183"/>
      <c r="IA375" s="183"/>
      <c r="IB375" s="183"/>
      <c r="IC375" s="183"/>
      <c r="ID375" s="183"/>
      <c r="IE375" s="183"/>
      <c r="IF375" s="183"/>
      <c r="IG375" s="183"/>
      <c r="IH375" s="183"/>
      <c r="II375" s="183"/>
      <c r="IJ375" s="183"/>
      <c r="IK375" s="183"/>
      <c r="IP375" s="183"/>
      <c r="IQ375" s="183"/>
      <c r="IR375" s="183"/>
      <c r="IS375" s="183"/>
      <c r="IT375" s="183"/>
      <c r="IU375" s="183"/>
      <c r="IV375" s="183"/>
      <c r="IW375" s="183"/>
      <c r="IX375" s="183"/>
      <c r="IY375" s="183"/>
      <c r="IZ375" s="183"/>
      <c r="JA375" s="183"/>
      <c r="JB375" s="183"/>
      <c r="JC375" s="183"/>
      <c r="JD375" s="183"/>
    </row>
    <row r="376" spans="4:264" x14ac:dyDescent="0.35">
      <c r="HH376" s="183"/>
      <c r="HP376" s="183"/>
    </row>
    <row r="377" spans="4:264" x14ac:dyDescent="0.35">
      <c r="HH377" s="183"/>
      <c r="HP377" s="183"/>
    </row>
    <row r="378" spans="4:264" x14ac:dyDescent="0.35">
      <c r="HH378" s="183"/>
      <c r="HP378" s="183"/>
    </row>
    <row r="379" spans="4:264" x14ac:dyDescent="0.35">
      <c r="HH379" s="183"/>
      <c r="HP379" s="183"/>
    </row>
    <row r="380" spans="4:264" x14ac:dyDescent="0.35">
      <c r="HH380" s="183"/>
      <c r="HP380" s="183"/>
    </row>
    <row r="381" spans="4:264" x14ac:dyDescent="0.35">
      <c r="HH381" s="183"/>
      <c r="HP381" s="183"/>
    </row>
    <row r="382" spans="4:264" x14ac:dyDescent="0.35">
      <c r="HH382" s="183"/>
      <c r="HP382" s="183"/>
    </row>
    <row r="383" spans="4:264" x14ac:dyDescent="0.35">
      <c r="HH383" s="183"/>
      <c r="HP383" s="183"/>
    </row>
    <row r="384" spans="4:264" x14ac:dyDescent="0.35">
      <c r="HH384" s="183"/>
      <c r="HP384" s="183"/>
    </row>
    <row r="385" spans="216:224" x14ac:dyDescent="0.35">
      <c r="HH385" s="183"/>
      <c r="HP385" s="183"/>
    </row>
    <row r="386" spans="216:224" x14ac:dyDescent="0.35">
      <c r="HH386" s="183"/>
      <c r="HP386" s="183"/>
    </row>
    <row r="387" spans="216:224" x14ac:dyDescent="0.35">
      <c r="HH387" s="183"/>
      <c r="HP387" s="183"/>
    </row>
    <row r="388" spans="216:224" x14ac:dyDescent="0.35">
      <c r="HH388" s="183"/>
      <c r="HP388" s="183"/>
    </row>
    <row r="389" spans="216:224" x14ac:dyDescent="0.35">
      <c r="HH389" s="183"/>
      <c r="HP389" s="183"/>
    </row>
    <row r="390" spans="216:224" x14ac:dyDescent="0.35">
      <c r="HH390" s="183"/>
      <c r="HP390" s="183"/>
    </row>
    <row r="391" spans="216:224" x14ac:dyDescent="0.35">
      <c r="HH391" s="183"/>
      <c r="HP391" s="183"/>
    </row>
    <row r="392" spans="216:224" x14ac:dyDescent="0.35">
      <c r="HH392" s="183"/>
      <c r="HP392" s="183"/>
    </row>
    <row r="393" spans="216:224" x14ac:dyDescent="0.35">
      <c r="HH393" s="183"/>
      <c r="HP393" s="183"/>
    </row>
    <row r="394" spans="216:224" x14ac:dyDescent="0.35">
      <c r="HH394" s="183"/>
      <c r="HP394" s="183"/>
    </row>
    <row r="395" spans="216:224" x14ac:dyDescent="0.35">
      <c r="HH395" s="183"/>
      <c r="HP395" s="183"/>
    </row>
    <row r="396" spans="216:224" x14ac:dyDescent="0.35">
      <c r="HH396" s="183"/>
      <c r="HP396" s="183"/>
    </row>
    <row r="397" spans="216:224" x14ac:dyDescent="0.35">
      <c r="HH397" s="183"/>
      <c r="HP397" s="183"/>
    </row>
    <row r="398" spans="216:224" x14ac:dyDescent="0.35">
      <c r="HH398" s="183"/>
      <c r="HP398" s="183"/>
    </row>
    <row r="399" spans="216:224" x14ac:dyDescent="0.35">
      <c r="HH399" s="183"/>
      <c r="HP399" s="183"/>
    </row>
    <row r="400" spans="216:224" x14ac:dyDescent="0.35">
      <c r="HH400" s="183"/>
      <c r="HP400" s="183"/>
    </row>
    <row r="401" spans="216:224" x14ac:dyDescent="0.35">
      <c r="HH401" s="183"/>
      <c r="HP401" s="183"/>
    </row>
    <row r="402" spans="216:224" x14ac:dyDescent="0.35">
      <c r="HH402" s="183"/>
      <c r="HP402" s="183"/>
    </row>
    <row r="403" spans="216:224" x14ac:dyDescent="0.35">
      <c r="HH403" s="183"/>
      <c r="HP403" s="183"/>
    </row>
    <row r="404" spans="216:224" x14ac:dyDescent="0.35">
      <c r="HH404" s="183"/>
      <c r="HP404" s="183"/>
    </row>
    <row r="405" spans="216:224" x14ac:dyDescent="0.35">
      <c r="HH405" s="183"/>
      <c r="HP405" s="183"/>
    </row>
    <row r="406" spans="216:224" x14ac:dyDescent="0.35">
      <c r="HH406" s="183"/>
      <c r="HP406" s="183"/>
    </row>
    <row r="407" spans="216:224" x14ac:dyDescent="0.35">
      <c r="HH407" s="183"/>
      <c r="HP407" s="183"/>
    </row>
    <row r="408" spans="216:224" x14ac:dyDescent="0.35">
      <c r="HH408" s="183"/>
      <c r="HP408" s="183"/>
    </row>
    <row r="409" spans="216:224" x14ac:dyDescent="0.35">
      <c r="HH409" s="183"/>
      <c r="HP409" s="183"/>
    </row>
    <row r="410" spans="216:224" x14ac:dyDescent="0.35">
      <c r="HH410" s="183"/>
      <c r="HP410" s="183"/>
    </row>
    <row r="411" spans="216:224" x14ac:dyDescent="0.35">
      <c r="HH411" s="183"/>
      <c r="HP411" s="183"/>
    </row>
    <row r="412" spans="216:224" x14ac:dyDescent="0.35">
      <c r="HH412" s="183"/>
      <c r="HP412" s="183"/>
    </row>
    <row r="413" spans="216:224" x14ac:dyDescent="0.35">
      <c r="HH413" s="183"/>
      <c r="HP413" s="183"/>
    </row>
    <row r="414" spans="216:224" x14ac:dyDescent="0.35">
      <c r="HH414" s="183"/>
      <c r="HP414" s="183"/>
    </row>
    <row r="415" spans="216:224" x14ac:dyDescent="0.35">
      <c r="HH415" s="183"/>
      <c r="HP415" s="183"/>
    </row>
    <row r="416" spans="216:224" x14ac:dyDescent="0.35">
      <c r="HH416" s="183"/>
      <c r="HP416" s="183"/>
    </row>
    <row r="417" spans="216:224" x14ac:dyDescent="0.35">
      <c r="HH417" s="183"/>
      <c r="HP417" s="183"/>
    </row>
    <row r="418" spans="216:224" x14ac:dyDescent="0.35">
      <c r="HH418" s="183"/>
      <c r="HP418" s="183"/>
    </row>
    <row r="419" spans="216:224" x14ac:dyDescent="0.35">
      <c r="HH419" s="183"/>
      <c r="HP419" s="183"/>
    </row>
    <row r="420" spans="216:224" x14ac:dyDescent="0.35">
      <c r="HH420" s="183"/>
      <c r="HP420" s="183"/>
    </row>
    <row r="421" spans="216:224" x14ac:dyDescent="0.35">
      <c r="HH421" s="183"/>
      <c r="HP421" s="183"/>
    </row>
    <row r="422" spans="216:224" x14ac:dyDescent="0.35">
      <c r="HH422" s="183"/>
      <c r="HP422" s="183"/>
    </row>
    <row r="423" spans="216:224" x14ac:dyDescent="0.35">
      <c r="HH423" s="183"/>
      <c r="HP423" s="183"/>
    </row>
    <row r="424" spans="216:224" x14ac:dyDescent="0.35">
      <c r="HH424" s="183"/>
      <c r="HP424" s="183"/>
    </row>
    <row r="425" spans="216:224" x14ac:dyDescent="0.35">
      <c r="HH425" s="183"/>
      <c r="HP425" s="183"/>
    </row>
    <row r="426" spans="216:224" x14ac:dyDescent="0.35">
      <c r="HH426" s="183"/>
      <c r="HP426" s="183"/>
    </row>
    <row r="427" spans="216:224" x14ac:dyDescent="0.35">
      <c r="HH427" s="183"/>
      <c r="HP427" s="183"/>
    </row>
    <row r="428" spans="216:224" x14ac:dyDescent="0.35">
      <c r="HH428" s="183"/>
      <c r="HP428" s="183"/>
    </row>
    <row r="429" spans="216:224" x14ac:dyDescent="0.35">
      <c r="HH429" s="183"/>
      <c r="HP429" s="183"/>
    </row>
    <row r="430" spans="216:224" x14ac:dyDescent="0.35">
      <c r="HH430" s="183"/>
      <c r="HP430" s="183"/>
    </row>
    <row r="431" spans="216:224" x14ac:dyDescent="0.35">
      <c r="HH431" s="183"/>
      <c r="HP431" s="183"/>
    </row>
    <row r="432" spans="216:224" x14ac:dyDescent="0.35">
      <c r="HH432" s="183"/>
      <c r="HP432" s="183"/>
    </row>
    <row r="433" spans="216:224" x14ac:dyDescent="0.35">
      <c r="HH433" s="183"/>
      <c r="HP433" s="183"/>
    </row>
    <row r="434" spans="216:224" x14ac:dyDescent="0.35">
      <c r="HH434" s="183"/>
      <c r="HP434" s="183"/>
    </row>
    <row r="435" spans="216:224" x14ac:dyDescent="0.35">
      <c r="HH435" s="183"/>
      <c r="HP435" s="183"/>
    </row>
    <row r="436" spans="216:224" x14ac:dyDescent="0.35">
      <c r="HH436" s="183"/>
      <c r="HP436" s="183"/>
    </row>
    <row r="437" spans="216:224" x14ac:dyDescent="0.35">
      <c r="HH437" s="183"/>
      <c r="HP437" s="183"/>
    </row>
    <row r="438" spans="216:224" x14ac:dyDescent="0.35">
      <c r="HH438" s="183"/>
      <c r="HP438" s="183"/>
    </row>
    <row r="439" spans="216:224" x14ac:dyDescent="0.35">
      <c r="HH439" s="183"/>
      <c r="HP439" s="183"/>
    </row>
    <row r="440" spans="216:224" x14ac:dyDescent="0.35">
      <c r="HH440" s="183"/>
      <c r="HP440" s="183"/>
    </row>
    <row r="441" spans="216:224" x14ac:dyDescent="0.35">
      <c r="HH441" s="183"/>
      <c r="HP441" s="183"/>
    </row>
    <row r="442" spans="216:224" x14ac:dyDescent="0.35">
      <c r="HH442" s="183"/>
      <c r="HP442" s="183"/>
    </row>
    <row r="443" spans="216:224" x14ac:dyDescent="0.35">
      <c r="HH443" s="183"/>
      <c r="HP443" s="183"/>
    </row>
    <row r="444" spans="216:224" x14ac:dyDescent="0.35">
      <c r="HH444" s="183"/>
      <c r="HP444" s="183"/>
    </row>
    <row r="445" spans="216:224" x14ac:dyDescent="0.35">
      <c r="HH445" s="183"/>
      <c r="HP445" s="183"/>
    </row>
    <row r="446" spans="216:224" x14ac:dyDescent="0.35">
      <c r="HH446" s="183"/>
      <c r="HP446" s="183"/>
    </row>
    <row r="447" spans="216:224" x14ac:dyDescent="0.35">
      <c r="HH447" s="183"/>
      <c r="HP447" s="183"/>
    </row>
    <row r="448" spans="216:224" x14ac:dyDescent="0.35">
      <c r="HH448" s="183"/>
      <c r="HP448" s="183"/>
    </row>
    <row r="449" spans="216:224" x14ac:dyDescent="0.35">
      <c r="HH449" s="183"/>
      <c r="HP449" s="183"/>
    </row>
    <row r="450" spans="216:224" x14ac:dyDescent="0.35">
      <c r="HH450" s="183"/>
      <c r="HP450" s="183"/>
    </row>
    <row r="451" spans="216:224" x14ac:dyDescent="0.35">
      <c r="HH451" s="183"/>
      <c r="HP451" s="183"/>
    </row>
    <row r="452" spans="216:224" x14ac:dyDescent="0.35">
      <c r="HH452" s="183"/>
      <c r="HP452" s="183"/>
    </row>
    <row r="453" spans="216:224" x14ac:dyDescent="0.35">
      <c r="HH453" s="183"/>
      <c r="HP453" s="183"/>
    </row>
    <row r="454" spans="216:224" x14ac:dyDescent="0.35">
      <c r="HH454" s="183"/>
      <c r="HP454" s="183"/>
    </row>
    <row r="455" spans="216:224" x14ac:dyDescent="0.35">
      <c r="HH455" s="183"/>
      <c r="HP455" s="183"/>
    </row>
    <row r="456" spans="216:224" x14ac:dyDescent="0.35">
      <c r="HH456" s="183"/>
      <c r="HP456" s="183"/>
    </row>
    <row r="457" spans="216:224" x14ac:dyDescent="0.35">
      <c r="HH457" s="183"/>
      <c r="HP457" s="183"/>
    </row>
    <row r="458" spans="216:224" x14ac:dyDescent="0.35">
      <c r="HH458" s="183"/>
      <c r="HP458" s="183"/>
    </row>
    <row r="459" spans="216:224" x14ac:dyDescent="0.35">
      <c r="HH459" s="183"/>
      <c r="HP459" s="183"/>
    </row>
  </sheetData>
  <phoneticPr fontId="15" type="noConversion"/>
  <conditionalFormatting sqref="IE13 IA13 HS13 HO13 HC13 GU13 GQ13 GM13 GI13 GE13 FO13 FK13 FG13 FC13 EY13 EQ13 EI13 EE13 EA13 DW13 DS13 DO13 DC13 CY13 CU13 CQ13 CM13 CI13 CA13 BW13 BS13 BO13 BK13 BG13 BC13 AU13 AQ13 AM13 AI13 AE13 W13 S13 O13 K13 G13 C13">
    <cfRule type="expression" dxfId="45" priority="53">
      <formula>C13&lt;&gt;"Sr Unsecured"</formula>
    </cfRule>
  </conditionalFormatting>
  <conditionalFormatting sqref="IE12 IA12 HS12 HO12 HC12 GU12 GQ12 GM12 GI12 GE12 FO12 FK12 FG12 FC12 EY12 EQ12 EI12 EE12 EA12 DW12 DS12 DO12 DK12 DC12 CY12 CU12 CQ12 CM12 CI12 CA12 BW12 BS12 BO12 BK12 BG12 BC12 AU12 AQ12 AM12 AI12 AE12 W12 S12 O12 K12 G12 C12">
    <cfRule type="expression" dxfId="44" priority="52">
      <formula>C12&lt;&gt;"NZD"</formula>
    </cfRule>
  </conditionalFormatting>
  <conditionalFormatting sqref="IE14:IE16 IA14:IA16 HS14:HS16 HO14:HO16 HC14:HC16 GU14:GU16 GQ14:GQ16 GM14:GM16 GI14:GI16 GE14:GE16 FK14:FK16 FG14:FG16 FC14:FC16 EY14:EY16 EQ14:EQ16 EI14:EI16 EE14:EE16 EA14:EA16 DW14:DW16 DS14:DS16 DO14:DO16 DK14:DK16 DC14:DC16 CY14:CY16 CU14:CU16 CQ14:CQ16 CM14:CM16 CI14:CI16 CA14:CA16 BW14:BW16 BS14:BS16 BO14:BO16 BK14:BK16 BG14:BG16 BC14:BC16 AU14:AU16 AQ14:AQ16 AM14:AM16 AI14:AI16 AE14:AE16 W14:W16 S14:S16 O14:O16 K14:K16 G14:G16 C14:C16 FO14:FO16">
    <cfRule type="expression" dxfId="43" priority="50">
      <formula>C14="#N/A N/A"</formula>
    </cfRule>
  </conditionalFormatting>
  <conditionalFormatting sqref="EU14:EU16">
    <cfRule type="expression" dxfId="42" priority="47">
      <formula>EU14="#N/A N/A"</formula>
    </cfRule>
  </conditionalFormatting>
  <conditionalFormatting sqref="EU13">
    <cfRule type="expression" dxfId="41" priority="49">
      <formula>EU13&lt;&gt;"Sr Unsecured"</formula>
    </cfRule>
  </conditionalFormatting>
  <conditionalFormatting sqref="EU12">
    <cfRule type="expression" dxfId="40" priority="48">
      <formula>EU12&lt;&gt;"NZD"</formula>
    </cfRule>
  </conditionalFormatting>
  <conditionalFormatting sqref="HK13">
    <cfRule type="expression" dxfId="39" priority="43">
      <formula>HK13&lt;&gt;"Sr Unsecured"</formula>
    </cfRule>
  </conditionalFormatting>
  <conditionalFormatting sqref="HK12">
    <cfRule type="expression" dxfId="38" priority="42">
      <formula>HK12&lt;&gt;"NZD"</formula>
    </cfRule>
  </conditionalFormatting>
  <conditionalFormatting sqref="HK14:HK16">
    <cfRule type="expression" dxfId="37" priority="41">
      <formula>HK14="#N/A N/A"</formula>
    </cfRule>
  </conditionalFormatting>
  <conditionalFormatting sqref="EM14:EM16">
    <cfRule type="expression" dxfId="36" priority="38">
      <formula>EM14="#N/A N/A"</formula>
    </cfRule>
  </conditionalFormatting>
  <conditionalFormatting sqref="EM13">
    <cfRule type="expression" dxfId="35" priority="40">
      <formula>EM13&lt;&gt;"Sr Unsecured"</formula>
    </cfRule>
  </conditionalFormatting>
  <conditionalFormatting sqref="EM12">
    <cfRule type="expression" dxfId="34" priority="39">
      <formula>EM12&lt;&gt;"NZD"</formula>
    </cfRule>
  </conditionalFormatting>
  <conditionalFormatting sqref="DG13">
    <cfRule type="expression" dxfId="33" priority="28">
      <formula>DG13&lt;&gt;"Sr Unsecured"</formula>
    </cfRule>
  </conditionalFormatting>
  <conditionalFormatting sqref="DG12">
    <cfRule type="expression" dxfId="32" priority="27">
      <formula>DG12&lt;&gt;"NZD"</formula>
    </cfRule>
  </conditionalFormatting>
  <conditionalFormatting sqref="DG14:DG16">
    <cfRule type="expression" dxfId="31" priority="26">
      <formula>DG14="#N/A N/A"</formula>
    </cfRule>
  </conditionalFormatting>
  <conditionalFormatting sqref="HG13">
    <cfRule type="expression" dxfId="30" priority="19">
      <formula>HG13&lt;&gt;"Sr Unsecured"</formula>
    </cfRule>
  </conditionalFormatting>
  <conditionalFormatting sqref="HG12">
    <cfRule type="expression" dxfId="29" priority="18">
      <formula>HG12&lt;&gt;"NZD"</formula>
    </cfRule>
  </conditionalFormatting>
  <conditionalFormatting sqref="HG14:HG16">
    <cfRule type="expression" dxfId="28" priority="17">
      <formula>HG14="#N/A N/A"</formula>
    </cfRule>
  </conditionalFormatting>
  <conditionalFormatting sqref="HW13">
    <cfRule type="expression" dxfId="27" priority="16">
      <formula>HW13&lt;&gt;"Sr Unsecured"</formula>
    </cfRule>
  </conditionalFormatting>
  <conditionalFormatting sqref="HW12">
    <cfRule type="expression" dxfId="26" priority="15">
      <formula>HW12&lt;&gt;"NZD"</formula>
    </cfRule>
  </conditionalFormatting>
  <conditionalFormatting sqref="HW14:HW16">
    <cfRule type="expression" dxfId="25" priority="14">
      <formula>HW14="#N/A N/A"</formula>
    </cfRule>
  </conditionalFormatting>
  <conditionalFormatting sqref="AY13">
    <cfRule type="expression" dxfId="24" priority="13">
      <formula>AY13&lt;&gt;"Sr Unsecured"</formula>
    </cfRule>
  </conditionalFormatting>
  <conditionalFormatting sqref="AY12">
    <cfRule type="expression" dxfId="23" priority="12">
      <formula>AY12&lt;&gt;"NZD"</formula>
    </cfRule>
  </conditionalFormatting>
  <conditionalFormatting sqref="AY14:AY16">
    <cfRule type="expression" dxfId="22" priority="11">
      <formula>AY14="#N/A N/A"</formula>
    </cfRule>
  </conditionalFormatting>
  <conditionalFormatting sqref="CE13">
    <cfRule type="expression" dxfId="21" priority="10">
      <formula>CE13&lt;&gt;"Sr Unsecured"</formula>
    </cfRule>
  </conditionalFormatting>
  <conditionalFormatting sqref="CE12">
    <cfRule type="expression" dxfId="20" priority="9">
      <formula>CE12&lt;&gt;"NZD"</formula>
    </cfRule>
  </conditionalFormatting>
  <conditionalFormatting sqref="CE14:CE16">
    <cfRule type="expression" dxfId="19" priority="8">
      <formula>CE14="#N/A N/A"</formula>
    </cfRule>
  </conditionalFormatting>
  <conditionalFormatting sqref="DK13">
    <cfRule type="expression" dxfId="18" priority="7">
      <formula>DK13&lt;&gt;"NZD"</formula>
    </cfRule>
  </conditionalFormatting>
  <conditionalFormatting sqref="II13">
    <cfRule type="expression" dxfId="17" priority="6">
      <formula>II13&lt;&gt;"Sr Unsecured"</formula>
    </cfRule>
  </conditionalFormatting>
  <conditionalFormatting sqref="II12">
    <cfRule type="expression" dxfId="16" priority="5">
      <formula>II12&lt;&gt;"NZD"</formula>
    </cfRule>
  </conditionalFormatting>
  <conditionalFormatting sqref="II14:II16">
    <cfRule type="expression" dxfId="15" priority="4">
      <formula>II14="#N/A N/A"</formula>
    </cfRule>
  </conditionalFormatting>
  <pageMargins left="0.70866141732283472" right="0.70866141732283472" top="0.74803149606299213" bottom="0.74803149606299213" header="0.31496062992125984" footer="0.31496062992125984"/>
  <pageSetup paperSize="9" fitToWidth="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sheetPr>
  <dimension ref="A1:BI85"/>
  <sheetViews>
    <sheetView showGridLines="0" topLeftCell="A21" zoomScale="55" zoomScaleNormal="55" workbookViewId="0">
      <selection activeCell="K150" sqref="K150"/>
    </sheetView>
  </sheetViews>
  <sheetFormatPr defaultColWidth="9.1796875" defaultRowHeight="14.5" x14ac:dyDescent="0.35"/>
  <cols>
    <col min="1" max="1" width="2.453125" style="171" customWidth="1"/>
    <col min="2" max="2" width="30.1796875" style="171" customWidth="1"/>
    <col min="3" max="4" width="21.453125" style="171" customWidth="1"/>
    <col min="5" max="5" width="22.54296875" style="171" customWidth="1"/>
    <col min="6" max="14" width="21.453125" style="171" customWidth="1"/>
    <col min="15" max="15" width="12.1796875" style="171" customWidth="1"/>
    <col min="16" max="16" width="15.453125" style="171" customWidth="1"/>
    <col min="17" max="16384" width="9.1796875" style="171"/>
  </cols>
  <sheetData>
    <row r="1" spans="1:61" ht="23.5" x14ac:dyDescent="0.55000000000000004">
      <c r="A1" s="84" t="s">
        <v>576</v>
      </c>
      <c r="D1" s="183"/>
      <c r="E1" s="183"/>
      <c r="I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row>
    <row r="3" spans="1:61" x14ac:dyDescent="0.35">
      <c r="B3" s="263" t="s">
        <v>516</v>
      </c>
      <c r="C3" s="264" t="s">
        <v>577</v>
      </c>
      <c r="D3" s="265" t="s">
        <v>517</v>
      </c>
      <c r="E3" s="266">
        <f>Inputs!$C$30</f>
        <v>42430</v>
      </c>
      <c r="F3" s="265" t="s">
        <v>518</v>
      </c>
      <c r="G3" s="267">
        <f>Inputs!$C$31</f>
        <v>42794</v>
      </c>
      <c r="H3" s="183"/>
    </row>
    <row r="4" spans="1:61" x14ac:dyDescent="0.35">
      <c r="E4" s="78"/>
    </row>
    <row r="5" spans="1:61" x14ac:dyDescent="0.35">
      <c r="B5" s="331" t="s">
        <v>519</v>
      </c>
      <c r="C5" s="332" t="s">
        <v>547</v>
      </c>
      <c r="D5" s="332" t="s">
        <v>548</v>
      </c>
      <c r="E5" s="332" t="s">
        <v>549</v>
      </c>
      <c r="F5" s="332" t="s">
        <v>550</v>
      </c>
      <c r="G5" s="332" t="s">
        <v>520</v>
      </c>
      <c r="H5" s="332" t="s">
        <v>521</v>
      </c>
      <c r="I5" s="302" t="s">
        <v>522</v>
      </c>
      <c r="J5" s="302" t="s">
        <v>104</v>
      </c>
      <c r="K5" s="302" t="s">
        <v>105</v>
      </c>
      <c r="L5" s="302" t="s">
        <v>523</v>
      </c>
      <c r="M5" s="157" t="s">
        <v>524</v>
      </c>
      <c r="N5" s="332" t="s">
        <v>551</v>
      </c>
      <c r="O5" s="332" t="s">
        <v>552</v>
      </c>
      <c r="P5" s="339" t="s">
        <v>552</v>
      </c>
    </row>
    <row r="6" spans="1:61" x14ac:dyDescent="0.35">
      <c r="B6" s="333">
        <v>1</v>
      </c>
      <c r="C6" s="334">
        <v>67</v>
      </c>
      <c r="D6" s="334" t="str">
        <f t="shared" ref="D6:D30" si="0">VLOOKUP(C6,$N$6:$O$18,2,TRUE)</f>
        <v/>
      </c>
      <c r="E6" s="334">
        <f>65+C6-VLOOKUP(D6,$O$6:$P$18,2,FALSE)</f>
        <v>67</v>
      </c>
      <c r="F6" s="334" t="str">
        <f>CHAR(E6)</f>
        <v>C</v>
      </c>
      <c r="G6" s="335" t="str">
        <f>D6&amp;F6</f>
        <v>C</v>
      </c>
      <c r="H6" s="335" t="str">
        <f>D6&amp;CHAR(E6+1)</f>
        <v>D</v>
      </c>
      <c r="I6" s="31" t="str">
        <f ca="1">INDIRECT("'"&amp;$C$3&amp;"!"&amp;$G6&amp;"8")</f>
        <v>EC1214328 @bcmp Govt</v>
      </c>
      <c r="J6" s="31" t="str">
        <f ca="1">INDIRECT("'"&amp;$C$3&amp;"!"&amp;$G6&amp;"20")</f>
        <v>1/04/1999</v>
      </c>
      <c r="K6" s="31" t="str">
        <f ca="1">INDIRECT("'"&amp;$C$3&amp;"!"&amp;$G6&amp;"21")</f>
        <v>15/11/2011</v>
      </c>
      <c r="L6" s="268" t="str">
        <f ca="1">IF($G$3-K6&gt;0,"n/a",1)</f>
        <v>n/a</v>
      </c>
      <c r="M6" s="269" t="str">
        <f ca="1">IFERROR(L6*K6,"")</f>
        <v/>
      </c>
      <c r="N6" s="335">
        <v>65</v>
      </c>
      <c r="O6" s="340" t="s">
        <v>437</v>
      </c>
      <c r="P6" s="341">
        <f>N6</f>
        <v>65</v>
      </c>
    </row>
    <row r="7" spans="1:61" x14ac:dyDescent="0.35">
      <c r="B7" s="333">
        <f>B6+1</f>
        <v>2</v>
      </c>
      <c r="C7" s="334">
        <f>C6+4</f>
        <v>71</v>
      </c>
      <c r="D7" s="334" t="str">
        <f t="shared" si="0"/>
        <v/>
      </c>
      <c r="E7" s="334">
        <f t="shared" ref="E7:E30" si="1">65+C7-VLOOKUP(D7,$O$6:$P$18,2,FALSE)</f>
        <v>71</v>
      </c>
      <c r="F7" s="334" t="str">
        <f t="shared" ref="F7:F30" si="2">CHAR(E7)</f>
        <v>G</v>
      </c>
      <c r="G7" s="335" t="str">
        <f t="shared" ref="G7:G30" si="3">D7&amp;F7</f>
        <v>G</v>
      </c>
      <c r="H7" s="335" t="str">
        <f t="shared" ref="H7:H30" si="4">D7&amp;CHAR(E7+1)</f>
        <v>H</v>
      </c>
      <c r="I7" s="31" t="str">
        <f t="shared" ref="I7:I30" ca="1" si="5">INDIRECT("'"&amp;$C$3&amp;"!"&amp;$G7&amp;"8")</f>
        <v>EC3958609 @bcmp Govt</v>
      </c>
      <c r="J7" s="31" t="str">
        <f t="shared" ref="J7:J30" ca="1" si="6">INDIRECT("'"&amp;$C$3&amp;"!"&amp;$G7&amp;"20")</f>
        <v>24/05/2001</v>
      </c>
      <c r="K7" s="31" t="str">
        <f t="shared" ref="K7:K30" ca="1" si="7">INDIRECT("'"&amp;$C$3&amp;"!"&amp;$G7&amp;"21")</f>
        <v>15/04/2013</v>
      </c>
      <c r="L7" s="268" t="str">
        <f t="shared" ref="L7:L30" ca="1" si="8">IF($G$3-K7&gt;0,"n/a",1)</f>
        <v>n/a</v>
      </c>
      <c r="M7" s="269" t="str">
        <f t="shared" ref="M7:M30" ca="1" si="9">IFERROR(L7*K7,"")</f>
        <v/>
      </c>
      <c r="N7" s="335">
        <f>N6+26</f>
        <v>91</v>
      </c>
      <c r="O7" s="335" t="s">
        <v>186</v>
      </c>
      <c r="P7" s="341">
        <f t="shared" ref="P7:P18" si="10">N7</f>
        <v>91</v>
      </c>
    </row>
    <row r="8" spans="1:61" x14ac:dyDescent="0.35">
      <c r="B8" s="333">
        <f t="shared" ref="B8:B30" si="11">B7+1</f>
        <v>3</v>
      </c>
      <c r="C8" s="334">
        <f t="shared" ref="C8:C30" si="12">C7+4</f>
        <v>75</v>
      </c>
      <c r="D8" s="334" t="str">
        <f t="shared" si="0"/>
        <v/>
      </c>
      <c r="E8" s="334">
        <f t="shared" si="1"/>
        <v>75</v>
      </c>
      <c r="F8" s="334" t="str">
        <f t="shared" si="2"/>
        <v>K</v>
      </c>
      <c r="G8" s="335" t="str">
        <f t="shared" si="3"/>
        <v>K</v>
      </c>
      <c r="H8" s="335" t="str">
        <f t="shared" si="4"/>
        <v>L</v>
      </c>
      <c r="I8" s="31" t="str">
        <f t="shared" ca="1" si="5"/>
        <v>EC9351387 @bcmp Govt</v>
      </c>
      <c r="J8" s="31" t="str">
        <f t="shared" ca="1" si="6"/>
        <v>3/04/2003</v>
      </c>
      <c r="K8" s="31" t="str">
        <f t="shared" ca="1" si="7"/>
        <v>15/04/2015</v>
      </c>
      <c r="L8" s="268" t="str">
        <f t="shared" ca="1" si="8"/>
        <v>n/a</v>
      </c>
      <c r="M8" s="269" t="str">
        <f t="shared" ca="1" si="9"/>
        <v/>
      </c>
      <c r="N8" s="335">
        <f t="shared" ref="N8:N18" si="13">N7+26</f>
        <v>117</v>
      </c>
      <c r="O8" s="335" t="s">
        <v>539</v>
      </c>
      <c r="P8" s="341">
        <f t="shared" si="10"/>
        <v>117</v>
      </c>
    </row>
    <row r="9" spans="1:61" x14ac:dyDescent="0.35">
      <c r="B9" s="333">
        <f t="shared" si="11"/>
        <v>4</v>
      </c>
      <c r="C9" s="334">
        <f t="shared" si="12"/>
        <v>79</v>
      </c>
      <c r="D9" s="334" t="str">
        <f t="shared" si="0"/>
        <v/>
      </c>
      <c r="E9" s="334">
        <f t="shared" si="1"/>
        <v>79</v>
      </c>
      <c r="F9" s="334" t="str">
        <f t="shared" si="2"/>
        <v>O</v>
      </c>
      <c r="G9" s="335" t="str">
        <f t="shared" si="3"/>
        <v>O</v>
      </c>
      <c r="H9" s="335" t="str">
        <f t="shared" si="4"/>
        <v>P</v>
      </c>
      <c r="I9" s="31" t="str">
        <f t="shared" ca="1" si="5"/>
        <v>ED9034833 @bcmp Govt</v>
      </c>
      <c r="J9" s="31" t="str">
        <f t="shared" ca="1" si="6"/>
        <v>14/04/2005</v>
      </c>
      <c r="K9" s="31" t="str">
        <f t="shared" ca="1" si="7"/>
        <v>15/12/2017</v>
      </c>
      <c r="L9" s="268">
        <f t="shared" ca="1" si="8"/>
        <v>1</v>
      </c>
      <c r="M9" s="269">
        <f t="shared" ca="1" si="9"/>
        <v>43084</v>
      </c>
      <c r="N9" s="335">
        <f t="shared" si="13"/>
        <v>143</v>
      </c>
      <c r="O9" s="335" t="s">
        <v>553</v>
      </c>
      <c r="P9" s="341">
        <f t="shared" si="10"/>
        <v>143</v>
      </c>
    </row>
    <row r="10" spans="1:61" x14ac:dyDescent="0.35">
      <c r="B10" s="333">
        <f t="shared" si="11"/>
        <v>5</v>
      </c>
      <c r="C10" s="334">
        <f t="shared" si="12"/>
        <v>83</v>
      </c>
      <c r="D10" s="334" t="str">
        <f t="shared" si="0"/>
        <v/>
      </c>
      <c r="E10" s="334">
        <f t="shared" si="1"/>
        <v>83</v>
      </c>
      <c r="F10" s="334" t="str">
        <f t="shared" si="2"/>
        <v>S</v>
      </c>
      <c r="G10" s="335" t="str">
        <f t="shared" si="3"/>
        <v>S</v>
      </c>
      <c r="H10" s="335" t="str">
        <f t="shared" si="4"/>
        <v>T</v>
      </c>
      <c r="I10" s="31" t="str">
        <f t="shared" ca="1" si="5"/>
        <v>EI4195646 @bcmp Govt</v>
      </c>
      <c r="J10" s="31" t="str">
        <f t="shared" ca="1" si="6"/>
        <v>28/09/2010</v>
      </c>
      <c r="K10" s="31" t="str">
        <f t="shared" ca="1" si="7"/>
        <v>15/03/2019</v>
      </c>
      <c r="L10" s="268">
        <f t="shared" ca="1" si="8"/>
        <v>1</v>
      </c>
      <c r="M10" s="269">
        <f t="shared" ca="1" si="9"/>
        <v>43539</v>
      </c>
      <c r="N10" s="335">
        <f t="shared" si="13"/>
        <v>169</v>
      </c>
      <c r="O10" s="335" t="s">
        <v>554</v>
      </c>
      <c r="P10" s="341">
        <f t="shared" si="10"/>
        <v>169</v>
      </c>
    </row>
    <row r="11" spans="1:61" x14ac:dyDescent="0.35">
      <c r="B11" s="333">
        <f t="shared" si="11"/>
        <v>6</v>
      </c>
      <c r="C11" s="334">
        <f t="shared" si="12"/>
        <v>87</v>
      </c>
      <c r="D11" s="334" t="str">
        <f t="shared" si="0"/>
        <v/>
      </c>
      <c r="E11" s="334">
        <f t="shared" si="1"/>
        <v>87</v>
      </c>
      <c r="F11" s="334" t="str">
        <f t="shared" si="2"/>
        <v>W</v>
      </c>
      <c r="G11" s="335" t="str">
        <f t="shared" si="3"/>
        <v>W</v>
      </c>
      <c r="H11" s="335" t="str">
        <f t="shared" si="4"/>
        <v>X</v>
      </c>
      <c r="I11" s="31" t="str">
        <f t="shared" ca="1" si="5"/>
        <v>EJ6281665 @bcmp Govt</v>
      </c>
      <c r="J11" s="31" t="str">
        <f t="shared" ca="1" si="6"/>
        <v>9/04/2013</v>
      </c>
      <c r="K11" s="31" t="str">
        <f t="shared" ca="1" si="7"/>
        <v>15/04/2020</v>
      </c>
      <c r="L11" s="268">
        <f t="shared" ca="1" si="8"/>
        <v>1</v>
      </c>
      <c r="M11" s="269">
        <f t="shared" ca="1" si="9"/>
        <v>43936</v>
      </c>
      <c r="N11" s="335">
        <f t="shared" si="13"/>
        <v>195</v>
      </c>
      <c r="O11" s="335" t="s">
        <v>555</v>
      </c>
      <c r="P11" s="341">
        <f t="shared" si="10"/>
        <v>195</v>
      </c>
    </row>
    <row r="12" spans="1:61" x14ac:dyDescent="0.35">
      <c r="B12" s="333">
        <f t="shared" si="11"/>
        <v>7</v>
      </c>
      <c r="C12" s="334">
        <f t="shared" si="12"/>
        <v>91</v>
      </c>
      <c r="D12" s="334" t="str">
        <f t="shared" si="0"/>
        <v>A</v>
      </c>
      <c r="E12" s="334">
        <f t="shared" si="1"/>
        <v>65</v>
      </c>
      <c r="F12" s="334" t="str">
        <f t="shared" si="2"/>
        <v>A</v>
      </c>
      <c r="G12" s="335" t="str">
        <f t="shared" si="3"/>
        <v>AA</v>
      </c>
      <c r="H12" s="335" t="str">
        <f t="shared" si="4"/>
        <v>AB</v>
      </c>
      <c r="I12" s="31" t="str">
        <f t="shared" ca="1" si="5"/>
        <v>EH8190017 @bcmp Govt</v>
      </c>
      <c r="J12" s="31" t="str">
        <f t="shared" ca="1" si="6"/>
        <v>6/05/2009</v>
      </c>
      <c r="K12" s="31" t="str">
        <f t="shared" ca="1" si="7"/>
        <v>15/05/2021</v>
      </c>
      <c r="L12" s="268">
        <f t="shared" ca="1" si="8"/>
        <v>1</v>
      </c>
      <c r="M12" s="269">
        <f t="shared" ca="1" si="9"/>
        <v>44331</v>
      </c>
      <c r="N12" s="335">
        <f t="shared" si="13"/>
        <v>221</v>
      </c>
      <c r="O12" s="335" t="s">
        <v>556</v>
      </c>
      <c r="P12" s="341">
        <f t="shared" si="10"/>
        <v>221</v>
      </c>
    </row>
    <row r="13" spans="1:61" x14ac:dyDescent="0.35">
      <c r="B13" s="333">
        <f t="shared" si="11"/>
        <v>8</v>
      </c>
      <c r="C13" s="334">
        <f t="shared" si="12"/>
        <v>95</v>
      </c>
      <c r="D13" s="334" t="str">
        <f t="shared" si="0"/>
        <v>A</v>
      </c>
      <c r="E13" s="334">
        <f t="shared" si="1"/>
        <v>69</v>
      </c>
      <c r="F13" s="334" t="str">
        <f t="shared" si="2"/>
        <v>E</v>
      </c>
      <c r="G13" s="335" t="str">
        <f t="shared" si="3"/>
        <v>AE</v>
      </c>
      <c r="H13" s="335" t="str">
        <f t="shared" si="4"/>
        <v>AF</v>
      </c>
      <c r="I13" s="31" t="str">
        <f t="shared" ca="1" si="5"/>
        <v>EI7035203 @bcmp Govt</v>
      </c>
      <c r="J13" s="31" t="str">
        <f t="shared" ca="1" si="6"/>
        <v>7/06/2011</v>
      </c>
      <c r="K13" s="31" t="str">
        <f t="shared" ca="1" si="7"/>
        <v>15/04/2023</v>
      </c>
      <c r="L13" s="268">
        <f t="shared" ca="1" si="8"/>
        <v>1</v>
      </c>
      <c r="M13" s="269">
        <f t="shared" ca="1" si="9"/>
        <v>45031</v>
      </c>
      <c r="N13" s="335">
        <f t="shared" si="13"/>
        <v>247</v>
      </c>
      <c r="O13" s="335" t="s">
        <v>557</v>
      </c>
      <c r="P13" s="341">
        <f t="shared" si="10"/>
        <v>247</v>
      </c>
    </row>
    <row r="14" spans="1:61" x14ac:dyDescent="0.35">
      <c r="B14" s="333">
        <f t="shared" si="11"/>
        <v>9</v>
      </c>
      <c r="C14" s="334">
        <f t="shared" si="12"/>
        <v>99</v>
      </c>
      <c r="D14" s="334" t="str">
        <f t="shared" si="0"/>
        <v>A</v>
      </c>
      <c r="E14" s="334">
        <f t="shared" si="1"/>
        <v>73</v>
      </c>
      <c r="F14" s="334" t="str">
        <f t="shared" si="2"/>
        <v>I</v>
      </c>
      <c r="G14" s="335" t="str">
        <f t="shared" si="3"/>
        <v>AI</v>
      </c>
      <c r="H14" s="335" t="str">
        <f t="shared" si="4"/>
        <v>AJ</v>
      </c>
      <c r="I14" s="31" t="str">
        <f t="shared" ca="1" si="5"/>
        <v>JK5970583 @bcmp Govt</v>
      </c>
      <c r="J14" s="31" t="str">
        <f t="shared" ca="1" si="6"/>
        <v>29/03/2016</v>
      </c>
      <c r="K14" s="31" t="str">
        <f t="shared" ca="1" si="7"/>
        <v>15/04/2025</v>
      </c>
      <c r="L14" s="268">
        <f t="shared" ca="1" si="8"/>
        <v>1</v>
      </c>
      <c r="M14" s="269">
        <f t="shared" ca="1" si="9"/>
        <v>45762</v>
      </c>
      <c r="N14" s="335">
        <f t="shared" si="13"/>
        <v>273</v>
      </c>
      <c r="O14" s="335" t="s">
        <v>558</v>
      </c>
      <c r="P14" s="341">
        <f t="shared" si="10"/>
        <v>273</v>
      </c>
    </row>
    <row r="15" spans="1:61" x14ac:dyDescent="0.35">
      <c r="B15" s="333">
        <f t="shared" si="11"/>
        <v>10</v>
      </c>
      <c r="C15" s="334">
        <f t="shared" si="12"/>
        <v>103</v>
      </c>
      <c r="D15" s="334" t="str">
        <f t="shared" si="0"/>
        <v>A</v>
      </c>
      <c r="E15" s="334">
        <f t="shared" si="1"/>
        <v>77</v>
      </c>
      <c r="F15" s="334" t="str">
        <f t="shared" si="2"/>
        <v>M</v>
      </c>
      <c r="G15" s="335" t="str">
        <f t="shared" si="3"/>
        <v>AM</v>
      </c>
      <c r="H15" s="335" t="str">
        <f t="shared" si="4"/>
        <v>AN</v>
      </c>
      <c r="I15" s="31" t="str">
        <f t="shared" ca="1" si="5"/>
        <v>EK3508679 @bcmp Govt</v>
      </c>
      <c r="J15" s="31" t="str">
        <f t="shared" ca="1" si="6"/>
        <v>2/07/2014</v>
      </c>
      <c r="K15" s="31" t="str">
        <f t="shared" ca="1" si="7"/>
        <v>15/04/2027</v>
      </c>
      <c r="L15" s="268">
        <f t="shared" ca="1" si="8"/>
        <v>1</v>
      </c>
      <c r="M15" s="269">
        <f t="shared" ca="1" si="9"/>
        <v>46492</v>
      </c>
      <c r="N15" s="335">
        <f t="shared" si="13"/>
        <v>299</v>
      </c>
      <c r="O15" s="335" t="s">
        <v>559</v>
      </c>
      <c r="P15" s="341">
        <f t="shared" si="10"/>
        <v>299</v>
      </c>
    </row>
    <row r="16" spans="1:61" x14ac:dyDescent="0.35">
      <c r="B16" s="333">
        <f t="shared" si="11"/>
        <v>11</v>
      </c>
      <c r="C16" s="334">
        <f t="shared" si="12"/>
        <v>107</v>
      </c>
      <c r="D16" s="334" t="str">
        <f t="shared" si="0"/>
        <v>A</v>
      </c>
      <c r="E16" s="334">
        <f t="shared" si="1"/>
        <v>81</v>
      </c>
      <c r="F16" s="334" t="str">
        <f t="shared" si="2"/>
        <v>Q</v>
      </c>
      <c r="G16" s="335" t="str">
        <f t="shared" si="3"/>
        <v>AQ</v>
      </c>
      <c r="H16" s="335" t="str">
        <f t="shared" si="4"/>
        <v>AR</v>
      </c>
      <c r="I16" s="31" t="str">
        <f t="shared" ca="1" si="5"/>
        <v>QJ109447 @bcmp Govt</v>
      </c>
      <c r="J16" s="31" t="str">
        <f t="shared" ca="1" si="6"/>
        <v>15/10/2015</v>
      </c>
      <c r="K16" s="31" t="str">
        <f t="shared" ca="1" si="7"/>
        <v>14/04/2033</v>
      </c>
      <c r="L16" s="268">
        <f t="shared" ca="1" si="8"/>
        <v>1</v>
      </c>
      <c r="M16" s="269">
        <f t="shared" ca="1" si="9"/>
        <v>48683</v>
      </c>
      <c r="N16" s="335">
        <f t="shared" si="13"/>
        <v>325</v>
      </c>
      <c r="O16" s="335" t="s">
        <v>560</v>
      </c>
      <c r="P16" s="341">
        <f t="shared" si="10"/>
        <v>325</v>
      </c>
    </row>
    <row r="17" spans="2:16" x14ac:dyDescent="0.35">
      <c r="B17" s="333">
        <f t="shared" si="11"/>
        <v>12</v>
      </c>
      <c r="C17" s="334">
        <f t="shared" si="12"/>
        <v>111</v>
      </c>
      <c r="D17" s="334" t="str">
        <f t="shared" si="0"/>
        <v>A</v>
      </c>
      <c r="E17" s="334">
        <f t="shared" si="1"/>
        <v>85</v>
      </c>
      <c r="F17" s="334" t="str">
        <f t="shared" si="2"/>
        <v>U</v>
      </c>
      <c r="G17" s="335" t="str">
        <f t="shared" si="3"/>
        <v>AU</v>
      </c>
      <c r="H17" s="335" t="str">
        <f t="shared" si="4"/>
        <v>AV</v>
      </c>
      <c r="I17" s="31" t="str">
        <f t="shared" ca="1" si="5"/>
        <v>QZ2927965 @bcmp Govt</v>
      </c>
      <c r="J17" s="31" t="str">
        <f t="shared" ca="1" si="6"/>
        <v>25/08/2016</v>
      </c>
      <c r="K17" s="31" t="str">
        <f t="shared" ca="1" si="7"/>
        <v>15/04/2037</v>
      </c>
      <c r="L17" s="268">
        <f t="shared" ca="1" si="8"/>
        <v>1</v>
      </c>
      <c r="M17" s="269">
        <f t="shared" ca="1" si="9"/>
        <v>50145</v>
      </c>
      <c r="N17" s="335">
        <f t="shared" si="13"/>
        <v>351</v>
      </c>
      <c r="O17" s="335" t="s">
        <v>561</v>
      </c>
      <c r="P17" s="341">
        <f t="shared" si="10"/>
        <v>351</v>
      </c>
    </row>
    <row r="18" spans="2:16" x14ac:dyDescent="0.35">
      <c r="B18" s="333">
        <f t="shared" si="11"/>
        <v>13</v>
      </c>
      <c r="C18" s="334">
        <f t="shared" si="12"/>
        <v>115</v>
      </c>
      <c r="D18" s="334" t="str">
        <f t="shared" si="0"/>
        <v>A</v>
      </c>
      <c r="E18" s="334">
        <f t="shared" si="1"/>
        <v>89</v>
      </c>
      <c r="F18" s="334" t="str">
        <f t="shared" si="2"/>
        <v>Y</v>
      </c>
      <c r="G18" s="335" t="str">
        <f t="shared" si="3"/>
        <v>AY</v>
      </c>
      <c r="H18" s="335" t="str">
        <f t="shared" si="4"/>
        <v>AZ</v>
      </c>
      <c r="I18" s="31">
        <f t="shared" ca="1" si="5"/>
        <v>0</v>
      </c>
      <c r="J18" s="31">
        <f t="shared" ca="1" si="6"/>
        <v>0</v>
      </c>
      <c r="K18" s="31">
        <f t="shared" ca="1" si="7"/>
        <v>0</v>
      </c>
      <c r="L18" s="268" t="str">
        <f t="shared" ca="1" si="8"/>
        <v>n/a</v>
      </c>
      <c r="M18" s="269" t="str">
        <f t="shared" ca="1" si="9"/>
        <v/>
      </c>
      <c r="N18" s="338">
        <f t="shared" si="13"/>
        <v>377</v>
      </c>
      <c r="O18" s="338" t="s">
        <v>562</v>
      </c>
      <c r="P18" s="342">
        <f t="shared" si="10"/>
        <v>377</v>
      </c>
    </row>
    <row r="19" spans="2:16" x14ac:dyDescent="0.35">
      <c r="B19" s="333">
        <f t="shared" si="11"/>
        <v>14</v>
      </c>
      <c r="C19" s="334">
        <f t="shared" si="12"/>
        <v>119</v>
      </c>
      <c r="D19" s="334" t="str">
        <f t="shared" si="0"/>
        <v>B</v>
      </c>
      <c r="E19" s="334">
        <f t="shared" si="1"/>
        <v>67</v>
      </c>
      <c r="F19" s="334" t="str">
        <f t="shared" si="2"/>
        <v>C</v>
      </c>
      <c r="G19" s="335" t="str">
        <f t="shared" si="3"/>
        <v>BC</v>
      </c>
      <c r="H19" s="335" t="str">
        <f t="shared" si="4"/>
        <v>BD</v>
      </c>
      <c r="I19" s="31">
        <f t="shared" ca="1" si="5"/>
        <v>0</v>
      </c>
      <c r="J19" s="31">
        <f t="shared" ca="1" si="6"/>
        <v>0</v>
      </c>
      <c r="K19" s="31">
        <f t="shared" ca="1" si="7"/>
        <v>0</v>
      </c>
      <c r="L19" s="268" t="str">
        <f t="shared" ca="1" si="8"/>
        <v>n/a</v>
      </c>
      <c r="M19" s="269" t="str">
        <f t="shared" ca="1" si="9"/>
        <v/>
      </c>
    </row>
    <row r="20" spans="2:16" x14ac:dyDescent="0.35">
      <c r="B20" s="333">
        <f t="shared" si="11"/>
        <v>15</v>
      </c>
      <c r="C20" s="334">
        <f t="shared" si="12"/>
        <v>123</v>
      </c>
      <c r="D20" s="334" t="str">
        <f t="shared" si="0"/>
        <v>B</v>
      </c>
      <c r="E20" s="334">
        <f t="shared" si="1"/>
        <v>71</v>
      </c>
      <c r="F20" s="334" t="str">
        <f t="shared" si="2"/>
        <v>G</v>
      </c>
      <c r="G20" s="335" t="str">
        <f t="shared" si="3"/>
        <v>BG</v>
      </c>
      <c r="H20" s="335" t="str">
        <f t="shared" si="4"/>
        <v>BH</v>
      </c>
      <c r="I20" s="31">
        <f t="shared" ca="1" si="5"/>
        <v>0</v>
      </c>
      <c r="J20" s="31">
        <f t="shared" ca="1" si="6"/>
        <v>0</v>
      </c>
      <c r="K20" s="31">
        <f t="shared" ca="1" si="7"/>
        <v>0</v>
      </c>
      <c r="L20" s="268" t="str">
        <f t="shared" ca="1" si="8"/>
        <v>n/a</v>
      </c>
      <c r="M20" s="269" t="str">
        <f t="shared" ca="1" si="9"/>
        <v/>
      </c>
    </row>
    <row r="21" spans="2:16" x14ac:dyDescent="0.35">
      <c r="B21" s="333">
        <f t="shared" si="11"/>
        <v>16</v>
      </c>
      <c r="C21" s="334">
        <f t="shared" si="12"/>
        <v>127</v>
      </c>
      <c r="D21" s="334" t="str">
        <f t="shared" si="0"/>
        <v>B</v>
      </c>
      <c r="E21" s="334">
        <f t="shared" si="1"/>
        <v>75</v>
      </c>
      <c r="F21" s="334" t="str">
        <f t="shared" si="2"/>
        <v>K</v>
      </c>
      <c r="G21" s="335" t="str">
        <f t="shared" si="3"/>
        <v>BK</v>
      </c>
      <c r="H21" s="335" t="str">
        <f t="shared" si="4"/>
        <v>BL</v>
      </c>
      <c r="I21" s="31">
        <f t="shared" ca="1" si="5"/>
        <v>0</v>
      </c>
      <c r="J21" s="31">
        <f t="shared" ca="1" si="6"/>
        <v>0</v>
      </c>
      <c r="K21" s="31">
        <f t="shared" ca="1" si="7"/>
        <v>0</v>
      </c>
      <c r="L21" s="268" t="str">
        <f t="shared" ca="1" si="8"/>
        <v>n/a</v>
      </c>
      <c r="M21" s="269" t="str">
        <f t="shared" ca="1" si="9"/>
        <v/>
      </c>
    </row>
    <row r="22" spans="2:16" x14ac:dyDescent="0.35">
      <c r="B22" s="333">
        <f t="shared" si="11"/>
        <v>17</v>
      </c>
      <c r="C22" s="334">
        <f t="shared" si="12"/>
        <v>131</v>
      </c>
      <c r="D22" s="334" t="str">
        <f t="shared" si="0"/>
        <v>B</v>
      </c>
      <c r="E22" s="334">
        <f t="shared" si="1"/>
        <v>79</v>
      </c>
      <c r="F22" s="334" t="str">
        <f t="shared" si="2"/>
        <v>O</v>
      </c>
      <c r="G22" s="335" t="str">
        <f t="shared" si="3"/>
        <v>BO</v>
      </c>
      <c r="H22" s="335" t="str">
        <f t="shared" si="4"/>
        <v>BP</v>
      </c>
      <c r="I22" s="31">
        <f t="shared" ca="1" si="5"/>
        <v>0</v>
      </c>
      <c r="J22" s="31">
        <f t="shared" ca="1" si="6"/>
        <v>0</v>
      </c>
      <c r="K22" s="31">
        <f t="shared" ca="1" si="7"/>
        <v>0</v>
      </c>
      <c r="L22" s="268" t="str">
        <f t="shared" ca="1" si="8"/>
        <v>n/a</v>
      </c>
      <c r="M22" s="269" t="str">
        <f t="shared" ca="1" si="9"/>
        <v/>
      </c>
    </row>
    <row r="23" spans="2:16" x14ac:dyDescent="0.35">
      <c r="B23" s="333">
        <f t="shared" si="11"/>
        <v>18</v>
      </c>
      <c r="C23" s="334">
        <f t="shared" si="12"/>
        <v>135</v>
      </c>
      <c r="D23" s="334" t="str">
        <f t="shared" si="0"/>
        <v>B</v>
      </c>
      <c r="E23" s="334">
        <f t="shared" si="1"/>
        <v>83</v>
      </c>
      <c r="F23" s="334" t="str">
        <f t="shared" si="2"/>
        <v>S</v>
      </c>
      <c r="G23" s="335" t="str">
        <f t="shared" si="3"/>
        <v>BS</v>
      </c>
      <c r="H23" s="335" t="str">
        <f t="shared" si="4"/>
        <v>BT</v>
      </c>
      <c r="I23" s="31">
        <f t="shared" ca="1" si="5"/>
        <v>0</v>
      </c>
      <c r="J23" s="31">
        <f t="shared" ca="1" si="6"/>
        <v>0</v>
      </c>
      <c r="K23" s="31">
        <f t="shared" ca="1" si="7"/>
        <v>0</v>
      </c>
      <c r="L23" s="268" t="str">
        <f t="shared" ca="1" si="8"/>
        <v>n/a</v>
      </c>
      <c r="M23" s="269" t="str">
        <f t="shared" ca="1" si="9"/>
        <v/>
      </c>
    </row>
    <row r="24" spans="2:16" x14ac:dyDescent="0.35">
      <c r="B24" s="333">
        <f t="shared" si="11"/>
        <v>19</v>
      </c>
      <c r="C24" s="334">
        <f t="shared" si="12"/>
        <v>139</v>
      </c>
      <c r="D24" s="334" t="str">
        <f t="shared" si="0"/>
        <v>B</v>
      </c>
      <c r="E24" s="334">
        <f t="shared" si="1"/>
        <v>87</v>
      </c>
      <c r="F24" s="334" t="str">
        <f t="shared" si="2"/>
        <v>W</v>
      </c>
      <c r="G24" s="335" t="str">
        <f t="shared" si="3"/>
        <v>BW</v>
      </c>
      <c r="H24" s="335" t="str">
        <f t="shared" si="4"/>
        <v>BX</v>
      </c>
      <c r="I24" s="31">
        <f t="shared" ca="1" si="5"/>
        <v>0</v>
      </c>
      <c r="J24" s="31">
        <f t="shared" ca="1" si="6"/>
        <v>0</v>
      </c>
      <c r="K24" s="31">
        <f t="shared" ca="1" si="7"/>
        <v>0</v>
      </c>
      <c r="L24" s="268" t="str">
        <f t="shared" ca="1" si="8"/>
        <v>n/a</v>
      </c>
      <c r="M24" s="269" t="str">
        <f t="shared" ca="1" si="9"/>
        <v/>
      </c>
    </row>
    <row r="25" spans="2:16" x14ac:dyDescent="0.35">
      <c r="B25" s="333">
        <f t="shared" si="11"/>
        <v>20</v>
      </c>
      <c r="C25" s="334">
        <f t="shared" si="12"/>
        <v>143</v>
      </c>
      <c r="D25" s="334" t="str">
        <f t="shared" si="0"/>
        <v>C</v>
      </c>
      <c r="E25" s="334">
        <f t="shared" si="1"/>
        <v>65</v>
      </c>
      <c r="F25" s="334" t="str">
        <f t="shared" si="2"/>
        <v>A</v>
      </c>
      <c r="G25" s="335" t="str">
        <f t="shared" si="3"/>
        <v>CA</v>
      </c>
      <c r="H25" s="335" t="str">
        <f t="shared" si="4"/>
        <v>CB</v>
      </c>
      <c r="I25" s="31">
        <f t="shared" ca="1" si="5"/>
        <v>0</v>
      </c>
      <c r="J25" s="31">
        <f t="shared" ca="1" si="6"/>
        <v>0</v>
      </c>
      <c r="K25" s="31">
        <f t="shared" ca="1" si="7"/>
        <v>0</v>
      </c>
      <c r="L25" s="268" t="str">
        <f t="shared" ca="1" si="8"/>
        <v>n/a</v>
      </c>
      <c r="M25" s="269" t="str">
        <f t="shared" ca="1" si="9"/>
        <v/>
      </c>
    </row>
    <row r="26" spans="2:16" x14ac:dyDescent="0.35">
      <c r="B26" s="333">
        <f t="shared" si="11"/>
        <v>21</v>
      </c>
      <c r="C26" s="334">
        <f t="shared" si="12"/>
        <v>147</v>
      </c>
      <c r="D26" s="334" t="str">
        <f t="shared" si="0"/>
        <v>C</v>
      </c>
      <c r="E26" s="334">
        <f t="shared" si="1"/>
        <v>69</v>
      </c>
      <c r="F26" s="334" t="str">
        <f t="shared" si="2"/>
        <v>E</v>
      </c>
      <c r="G26" s="335" t="str">
        <f t="shared" si="3"/>
        <v>CE</v>
      </c>
      <c r="H26" s="335" t="str">
        <f t="shared" si="4"/>
        <v>CF</v>
      </c>
      <c r="I26" s="31">
        <f t="shared" ca="1" si="5"/>
        <v>0</v>
      </c>
      <c r="J26" s="31">
        <f t="shared" ca="1" si="6"/>
        <v>0</v>
      </c>
      <c r="K26" s="31">
        <f t="shared" ca="1" si="7"/>
        <v>0</v>
      </c>
      <c r="L26" s="268" t="str">
        <f t="shared" ca="1" si="8"/>
        <v>n/a</v>
      </c>
      <c r="M26" s="269" t="str">
        <f t="shared" ca="1" si="9"/>
        <v/>
      </c>
    </row>
    <row r="27" spans="2:16" x14ac:dyDescent="0.35">
      <c r="B27" s="333">
        <f t="shared" si="11"/>
        <v>22</v>
      </c>
      <c r="C27" s="334">
        <f t="shared" si="12"/>
        <v>151</v>
      </c>
      <c r="D27" s="334" t="str">
        <f t="shared" si="0"/>
        <v>C</v>
      </c>
      <c r="E27" s="334">
        <f t="shared" si="1"/>
        <v>73</v>
      </c>
      <c r="F27" s="334" t="str">
        <f t="shared" si="2"/>
        <v>I</v>
      </c>
      <c r="G27" s="335" t="str">
        <f t="shared" si="3"/>
        <v>CI</v>
      </c>
      <c r="H27" s="335" t="str">
        <f t="shared" si="4"/>
        <v>CJ</v>
      </c>
      <c r="I27" s="31">
        <f t="shared" ca="1" si="5"/>
        <v>0</v>
      </c>
      <c r="J27" s="31">
        <f t="shared" ca="1" si="6"/>
        <v>0</v>
      </c>
      <c r="K27" s="31">
        <f t="shared" ca="1" si="7"/>
        <v>0</v>
      </c>
      <c r="L27" s="268" t="str">
        <f t="shared" ca="1" si="8"/>
        <v>n/a</v>
      </c>
      <c r="M27" s="269" t="str">
        <f t="shared" ca="1" si="9"/>
        <v/>
      </c>
    </row>
    <row r="28" spans="2:16" x14ac:dyDescent="0.35">
      <c r="B28" s="333">
        <f t="shared" si="11"/>
        <v>23</v>
      </c>
      <c r="C28" s="334">
        <f t="shared" si="12"/>
        <v>155</v>
      </c>
      <c r="D28" s="334" t="str">
        <f t="shared" si="0"/>
        <v>C</v>
      </c>
      <c r="E28" s="334">
        <f t="shared" si="1"/>
        <v>77</v>
      </c>
      <c r="F28" s="334" t="str">
        <f t="shared" si="2"/>
        <v>M</v>
      </c>
      <c r="G28" s="335" t="str">
        <f t="shared" si="3"/>
        <v>CM</v>
      </c>
      <c r="H28" s="335" t="str">
        <f t="shared" si="4"/>
        <v>CN</v>
      </c>
      <c r="I28" s="31">
        <f t="shared" ca="1" si="5"/>
        <v>0</v>
      </c>
      <c r="J28" s="31">
        <f t="shared" ca="1" si="6"/>
        <v>0</v>
      </c>
      <c r="K28" s="31">
        <f t="shared" ca="1" si="7"/>
        <v>0</v>
      </c>
      <c r="L28" s="268" t="str">
        <f t="shared" ca="1" si="8"/>
        <v>n/a</v>
      </c>
      <c r="M28" s="269" t="str">
        <f t="shared" ca="1" si="9"/>
        <v/>
      </c>
    </row>
    <row r="29" spans="2:16" x14ac:dyDescent="0.35">
      <c r="B29" s="333">
        <f t="shared" si="11"/>
        <v>24</v>
      </c>
      <c r="C29" s="334">
        <f t="shared" si="12"/>
        <v>159</v>
      </c>
      <c r="D29" s="334" t="str">
        <f t="shared" si="0"/>
        <v>C</v>
      </c>
      <c r="E29" s="334">
        <f t="shared" si="1"/>
        <v>81</v>
      </c>
      <c r="F29" s="334" t="str">
        <f t="shared" si="2"/>
        <v>Q</v>
      </c>
      <c r="G29" s="335" t="str">
        <f t="shared" si="3"/>
        <v>CQ</v>
      </c>
      <c r="H29" s="335" t="str">
        <f t="shared" si="4"/>
        <v>CR</v>
      </c>
      <c r="I29" s="31">
        <f t="shared" ca="1" si="5"/>
        <v>0</v>
      </c>
      <c r="J29" s="31">
        <f t="shared" ca="1" si="6"/>
        <v>0</v>
      </c>
      <c r="K29" s="31">
        <f t="shared" ca="1" si="7"/>
        <v>0</v>
      </c>
      <c r="L29" s="268" t="str">
        <f t="shared" ca="1" si="8"/>
        <v>n/a</v>
      </c>
      <c r="M29" s="269" t="str">
        <f t="shared" ca="1" si="9"/>
        <v/>
      </c>
    </row>
    <row r="30" spans="2:16" x14ac:dyDescent="0.35">
      <c r="B30" s="336">
        <f t="shared" si="11"/>
        <v>25</v>
      </c>
      <c r="C30" s="337">
        <f t="shared" si="12"/>
        <v>163</v>
      </c>
      <c r="D30" s="337" t="str">
        <f t="shared" si="0"/>
        <v>C</v>
      </c>
      <c r="E30" s="337">
        <f t="shared" si="1"/>
        <v>85</v>
      </c>
      <c r="F30" s="337" t="str">
        <f t="shared" si="2"/>
        <v>U</v>
      </c>
      <c r="G30" s="338" t="str">
        <f t="shared" si="3"/>
        <v>CU</v>
      </c>
      <c r="H30" s="338" t="str">
        <f t="shared" si="4"/>
        <v>CV</v>
      </c>
      <c r="I30" s="91">
        <f t="shared" ca="1" si="5"/>
        <v>0</v>
      </c>
      <c r="J30" s="91">
        <f t="shared" ca="1" si="6"/>
        <v>0</v>
      </c>
      <c r="K30" s="91">
        <f t="shared" ca="1" si="7"/>
        <v>0</v>
      </c>
      <c r="L30" s="271" t="str">
        <f t="shared" ca="1" si="8"/>
        <v>n/a</v>
      </c>
      <c r="M30" s="272" t="str">
        <f t="shared" ca="1" si="9"/>
        <v/>
      </c>
    </row>
    <row r="31" spans="2:16" x14ac:dyDescent="0.35">
      <c r="E31" s="55"/>
      <c r="F31" s="186"/>
    </row>
    <row r="32" spans="2:16" x14ac:dyDescent="0.35">
      <c r="B32" s="301" t="s">
        <v>525</v>
      </c>
      <c r="C32" s="302" t="s">
        <v>105</v>
      </c>
      <c r="D32" s="302" t="s">
        <v>526</v>
      </c>
      <c r="E32" s="302" t="s">
        <v>520</v>
      </c>
      <c r="F32" s="157" t="s">
        <v>521</v>
      </c>
    </row>
    <row r="33" spans="2:6" x14ac:dyDescent="0.35">
      <c r="B33" s="225">
        <v>1</v>
      </c>
      <c r="C33" s="274">
        <f ca="1">IFERROR(SMALL($M$6:$M$18,B33),"")</f>
        <v>43084</v>
      </c>
      <c r="D33" s="31">
        <f ca="1">IF(C33&lt;&gt;"",MATCH(C33,$M$6:$M$18,0),"")</f>
        <v>4</v>
      </c>
      <c r="E33" s="274" t="str">
        <f ca="1">IFERROR(VLOOKUP($D33,$B$6:$G$30,6,FALSE),"")</f>
        <v>O</v>
      </c>
      <c r="F33" s="269" t="str">
        <f ca="1">IFERROR(VLOOKUP($D33,$B$6:$H$30,7,FALSE),"")</f>
        <v>P</v>
      </c>
    </row>
    <row r="34" spans="2:6" x14ac:dyDescent="0.35">
      <c r="B34" s="225">
        <f>B33+1</f>
        <v>2</v>
      </c>
      <c r="C34" s="274">
        <f t="shared" ref="C34:C57" ca="1" si="14">IFERROR(SMALL($M$6:$M$18,B34),"")</f>
        <v>43539</v>
      </c>
      <c r="D34" s="31">
        <f t="shared" ref="D34:D57" ca="1" si="15">IF(C34&lt;&gt;"",MATCH(C34,$M$6:$M$18,0),"")</f>
        <v>5</v>
      </c>
      <c r="E34" s="274" t="str">
        <f t="shared" ref="E34:E57" ca="1" si="16">IFERROR(VLOOKUP($D34,$B$6:$G$30,6,FALSE),"")</f>
        <v>S</v>
      </c>
      <c r="F34" s="269" t="str">
        <f t="shared" ref="F34:F57" ca="1" si="17">IFERROR(VLOOKUP($D34,$B$6:$H$30,7,FALSE),"")</f>
        <v>T</v>
      </c>
    </row>
    <row r="35" spans="2:6" x14ac:dyDescent="0.35">
      <c r="B35" s="225">
        <f t="shared" ref="B35:B57" si="18">B34+1</f>
        <v>3</v>
      </c>
      <c r="C35" s="274">
        <f t="shared" ca="1" si="14"/>
        <v>43936</v>
      </c>
      <c r="D35" s="31">
        <f t="shared" ca="1" si="15"/>
        <v>6</v>
      </c>
      <c r="E35" s="274" t="str">
        <f t="shared" ca="1" si="16"/>
        <v>W</v>
      </c>
      <c r="F35" s="269" t="str">
        <f t="shared" ca="1" si="17"/>
        <v>X</v>
      </c>
    </row>
    <row r="36" spans="2:6" x14ac:dyDescent="0.35">
      <c r="B36" s="225">
        <f t="shared" si="18"/>
        <v>4</v>
      </c>
      <c r="C36" s="274">
        <f t="shared" ca="1" si="14"/>
        <v>44331</v>
      </c>
      <c r="D36" s="31">
        <f t="shared" ca="1" si="15"/>
        <v>7</v>
      </c>
      <c r="E36" s="274" t="str">
        <f t="shared" ca="1" si="16"/>
        <v>AA</v>
      </c>
      <c r="F36" s="269" t="str">
        <f t="shared" ca="1" si="17"/>
        <v>AB</v>
      </c>
    </row>
    <row r="37" spans="2:6" x14ac:dyDescent="0.35">
      <c r="B37" s="225">
        <f t="shared" si="18"/>
        <v>5</v>
      </c>
      <c r="C37" s="274">
        <f t="shared" ca="1" si="14"/>
        <v>45031</v>
      </c>
      <c r="D37" s="31">
        <f t="shared" ca="1" si="15"/>
        <v>8</v>
      </c>
      <c r="E37" s="274" t="str">
        <f t="shared" ca="1" si="16"/>
        <v>AE</v>
      </c>
      <c r="F37" s="269" t="str">
        <f t="shared" ca="1" si="17"/>
        <v>AF</v>
      </c>
    </row>
    <row r="38" spans="2:6" x14ac:dyDescent="0.35">
      <c r="B38" s="225">
        <f t="shared" si="18"/>
        <v>6</v>
      </c>
      <c r="C38" s="274">
        <f t="shared" ca="1" si="14"/>
        <v>45762</v>
      </c>
      <c r="D38" s="31">
        <f t="shared" ca="1" si="15"/>
        <v>9</v>
      </c>
      <c r="E38" s="274" t="str">
        <f t="shared" ca="1" si="16"/>
        <v>AI</v>
      </c>
      <c r="F38" s="269" t="str">
        <f t="shared" ca="1" si="17"/>
        <v>AJ</v>
      </c>
    </row>
    <row r="39" spans="2:6" x14ac:dyDescent="0.35">
      <c r="B39" s="225">
        <f t="shared" si="18"/>
        <v>7</v>
      </c>
      <c r="C39" s="274">
        <f t="shared" ca="1" si="14"/>
        <v>46492</v>
      </c>
      <c r="D39" s="31">
        <f t="shared" ca="1" si="15"/>
        <v>10</v>
      </c>
      <c r="E39" s="274" t="str">
        <f t="shared" ca="1" si="16"/>
        <v>AM</v>
      </c>
      <c r="F39" s="269" t="str">
        <f t="shared" ca="1" si="17"/>
        <v>AN</v>
      </c>
    </row>
    <row r="40" spans="2:6" x14ac:dyDescent="0.35">
      <c r="B40" s="225">
        <f t="shared" si="18"/>
        <v>8</v>
      </c>
      <c r="C40" s="274">
        <f t="shared" ca="1" si="14"/>
        <v>48683</v>
      </c>
      <c r="D40" s="31">
        <f t="shared" ca="1" si="15"/>
        <v>11</v>
      </c>
      <c r="E40" s="274" t="str">
        <f t="shared" ca="1" si="16"/>
        <v>AQ</v>
      </c>
      <c r="F40" s="269" t="str">
        <f t="shared" ca="1" si="17"/>
        <v>AR</v>
      </c>
    </row>
    <row r="41" spans="2:6" x14ac:dyDescent="0.35">
      <c r="B41" s="225">
        <f t="shared" si="18"/>
        <v>9</v>
      </c>
      <c r="C41" s="274">
        <f t="shared" ca="1" si="14"/>
        <v>50145</v>
      </c>
      <c r="D41" s="31">
        <f t="shared" ca="1" si="15"/>
        <v>12</v>
      </c>
      <c r="E41" s="274" t="str">
        <f t="shared" ca="1" si="16"/>
        <v>AU</v>
      </c>
      <c r="F41" s="269" t="str">
        <f t="shared" ca="1" si="17"/>
        <v>AV</v>
      </c>
    </row>
    <row r="42" spans="2:6" x14ac:dyDescent="0.35">
      <c r="B42" s="225">
        <f t="shared" si="18"/>
        <v>10</v>
      </c>
      <c r="C42" s="274" t="str">
        <f t="shared" ca="1" si="14"/>
        <v/>
      </c>
      <c r="D42" s="31" t="str">
        <f t="shared" ca="1" si="15"/>
        <v/>
      </c>
      <c r="E42" s="274" t="str">
        <f t="shared" ca="1" si="16"/>
        <v/>
      </c>
      <c r="F42" s="269" t="str">
        <f t="shared" ca="1" si="17"/>
        <v/>
      </c>
    </row>
    <row r="43" spans="2:6" x14ac:dyDescent="0.35">
      <c r="B43" s="225">
        <f t="shared" si="18"/>
        <v>11</v>
      </c>
      <c r="C43" s="274" t="str">
        <f t="shared" ca="1" si="14"/>
        <v/>
      </c>
      <c r="D43" s="31" t="str">
        <f t="shared" ca="1" si="15"/>
        <v/>
      </c>
      <c r="E43" s="274" t="str">
        <f t="shared" ca="1" si="16"/>
        <v/>
      </c>
      <c r="F43" s="269" t="str">
        <f t="shared" ca="1" si="17"/>
        <v/>
      </c>
    </row>
    <row r="44" spans="2:6" x14ac:dyDescent="0.35">
      <c r="B44" s="225">
        <f t="shared" si="18"/>
        <v>12</v>
      </c>
      <c r="C44" s="274" t="str">
        <f t="shared" ca="1" si="14"/>
        <v/>
      </c>
      <c r="D44" s="31" t="str">
        <f t="shared" ca="1" si="15"/>
        <v/>
      </c>
      <c r="E44" s="274" t="str">
        <f t="shared" ca="1" si="16"/>
        <v/>
      </c>
      <c r="F44" s="269" t="str">
        <f t="shared" ca="1" si="17"/>
        <v/>
      </c>
    </row>
    <row r="45" spans="2:6" x14ac:dyDescent="0.35">
      <c r="B45" s="225">
        <f t="shared" si="18"/>
        <v>13</v>
      </c>
      <c r="C45" s="274" t="str">
        <f t="shared" ca="1" si="14"/>
        <v/>
      </c>
      <c r="D45" s="31" t="str">
        <f t="shared" ca="1" si="15"/>
        <v/>
      </c>
      <c r="E45" s="274" t="str">
        <f t="shared" ca="1" si="16"/>
        <v/>
      </c>
      <c r="F45" s="269" t="str">
        <f t="shared" ca="1" si="17"/>
        <v/>
      </c>
    </row>
    <row r="46" spans="2:6" x14ac:dyDescent="0.35">
      <c r="B46" s="225">
        <f t="shared" si="18"/>
        <v>14</v>
      </c>
      <c r="C46" s="274" t="str">
        <f t="shared" ca="1" si="14"/>
        <v/>
      </c>
      <c r="D46" s="31" t="str">
        <f t="shared" ca="1" si="15"/>
        <v/>
      </c>
      <c r="E46" s="274" t="str">
        <f t="shared" ca="1" si="16"/>
        <v/>
      </c>
      <c r="F46" s="269" t="str">
        <f t="shared" ca="1" si="17"/>
        <v/>
      </c>
    </row>
    <row r="47" spans="2:6" x14ac:dyDescent="0.35">
      <c r="B47" s="225">
        <f t="shared" si="18"/>
        <v>15</v>
      </c>
      <c r="C47" s="274" t="str">
        <f t="shared" ca="1" si="14"/>
        <v/>
      </c>
      <c r="D47" s="31" t="str">
        <f t="shared" ca="1" si="15"/>
        <v/>
      </c>
      <c r="E47" s="274" t="str">
        <f t="shared" ca="1" si="16"/>
        <v/>
      </c>
      <c r="F47" s="269" t="str">
        <f t="shared" ca="1" si="17"/>
        <v/>
      </c>
    </row>
    <row r="48" spans="2:6" x14ac:dyDescent="0.35">
      <c r="B48" s="225">
        <f t="shared" si="18"/>
        <v>16</v>
      </c>
      <c r="C48" s="274" t="str">
        <f t="shared" ca="1" si="14"/>
        <v/>
      </c>
      <c r="D48" s="31" t="str">
        <f t="shared" ca="1" si="15"/>
        <v/>
      </c>
      <c r="E48" s="274" t="str">
        <f t="shared" ca="1" si="16"/>
        <v/>
      </c>
      <c r="F48" s="269" t="str">
        <f t="shared" ca="1" si="17"/>
        <v/>
      </c>
    </row>
    <row r="49" spans="1:7" x14ac:dyDescent="0.35">
      <c r="B49" s="225">
        <f t="shared" si="18"/>
        <v>17</v>
      </c>
      <c r="C49" s="274" t="str">
        <f t="shared" ca="1" si="14"/>
        <v/>
      </c>
      <c r="D49" s="31" t="str">
        <f t="shared" ca="1" si="15"/>
        <v/>
      </c>
      <c r="E49" s="274" t="str">
        <f t="shared" ca="1" si="16"/>
        <v/>
      </c>
      <c r="F49" s="269" t="str">
        <f t="shared" ca="1" si="17"/>
        <v/>
      </c>
    </row>
    <row r="50" spans="1:7" x14ac:dyDescent="0.35">
      <c r="B50" s="225">
        <f t="shared" si="18"/>
        <v>18</v>
      </c>
      <c r="C50" s="274" t="str">
        <f t="shared" ca="1" si="14"/>
        <v/>
      </c>
      <c r="D50" s="31" t="str">
        <f t="shared" ca="1" si="15"/>
        <v/>
      </c>
      <c r="E50" s="274" t="str">
        <f t="shared" ca="1" si="16"/>
        <v/>
      </c>
      <c r="F50" s="269" t="str">
        <f t="shared" ca="1" si="17"/>
        <v/>
      </c>
    </row>
    <row r="51" spans="1:7" x14ac:dyDescent="0.35">
      <c r="A51" s="49"/>
      <c r="B51" s="31">
        <f t="shared" si="18"/>
        <v>19</v>
      </c>
      <c r="C51" s="274" t="str">
        <f t="shared" ca="1" si="14"/>
        <v/>
      </c>
      <c r="D51" s="31" t="str">
        <f t="shared" ca="1" si="15"/>
        <v/>
      </c>
      <c r="E51" s="274" t="str">
        <f t="shared" ca="1" si="16"/>
        <v/>
      </c>
      <c r="F51" s="269" t="str">
        <f t="shared" ca="1" si="17"/>
        <v/>
      </c>
    </row>
    <row r="52" spans="1:7" x14ac:dyDescent="0.35">
      <c r="A52" s="49"/>
      <c r="B52" s="31">
        <f t="shared" si="18"/>
        <v>20</v>
      </c>
      <c r="C52" s="274" t="str">
        <f t="shared" ca="1" si="14"/>
        <v/>
      </c>
      <c r="D52" s="31" t="str">
        <f t="shared" ca="1" si="15"/>
        <v/>
      </c>
      <c r="E52" s="274" t="str">
        <f t="shared" ca="1" si="16"/>
        <v/>
      </c>
      <c r="F52" s="269" t="str">
        <f t="shared" ca="1" si="17"/>
        <v/>
      </c>
      <c r="G52" s="186"/>
    </row>
    <row r="53" spans="1:7" x14ac:dyDescent="0.35">
      <c r="A53" s="49"/>
      <c r="B53" s="31">
        <f t="shared" si="18"/>
        <v>21</v>
      </c>
      <c r="C53" s="274" t="str">
        <f t="shared" ca="1" si="14"/>
        <v/>
      </c>
      <c r="D53" s="31" t="str">
        <f t="shared" ca="1" si="15"/>
        <v/>
      </c>
      <c r="E53" s="274" t="str">
        <f t="shared" ca="1" si="16"/>
        <v/>
      </c>
      <c r="F53" s="269" t="str">
        <f t="shared" ca="1" si="17"/>
        <v/>
      </c>
      <c r="G53" s="186"/>
    </row>
    <row r="54" spans="1:7" x14ac:dyDescent="0.35">
      <c r="A54" s="49"/>
      <c r="B54" s="31">
        <f t="shared" si="18"/>
        <v>22</v>
      </c>
      <c r="C54" s="274" t="str">
        <f t="shared" ca="1" si="14"/>
        <v/>
      </c>
      <c r="D54" s="31" t="str">
        <f t="shared" ca="1" si="15"/>
        <v/>
      </c>
      <c r="E54" s="274" t="str">
        <f t="shared" ca="1" si="16"/>
        <v/>
      </c>
      <c r="F54" s="269" t="str">
        <f t="shared" ca="1" si="17"/>
        <v/>
      </c>
      <c r="G54" s="186"/>
    </row>
    <row r="55" spans="1:7" x14ac:dyDescent="0.35">
      <c r="A55" s="49"/>
      <c r="B55" s="31">
        <f t="shared" si="18"/>
        <v>23</v>
      </c>
      <c r="C55" s="274" t="str">
        <f t="shared" ca="1" si="14"/>
        <v/>
      </c>
      <c r="D55" s="31" t="str">
        <f t="shared" ca="1" si="15"/>
        <v/>
      </c>
      <c r="E55" s="274" t="str">
        <f t="shared" ca="1" si="16"/>
        <v/>
      </c>
      <c r="F55" s="269" t="str">
        <f t="shared" ca="1" si="17"/>
        <v/>
      </c>
      <c r="G55" s="186"/>
    </row>
    <row r="56" spans="1:7" x14ac:dyDescent="0.35">
      <c r="A56" s="49"/>
      <c r="B56" s="31">
        <f t="shared" si="18"/>
        <v>24</v>
      </c>
      <c r="C56" s="274" t="str">
        <f t="shared" ca="1" si="14"/>
        <v/>
      </c>
      <c r="D56" s="31" t="str">
        <f t="shared" ca="1" si="15"/>
        <v/>
      </c>
      <c r="E56" s="274" t="str">
        <f t="shared" ca="1" si="16"/>
        <v/>
      </c>
      <c r="F56" s="269" t="str">
        <f t="shared" ca="1" si="17"/>
        <v/>
      </c>
      <c r="G56" s="186"/>
    </row>
    <row r="57" spans="1:7" x14ac:dyDescent="0.35">
      <c r="A57" s="49"/>
      <c r="B57" s="270">
        <f t="shared" si="18"/>
        <v>25</v>
      </c>
      <c r="C57" s="275" t="str">
        <f t="shared" ca="1" si="14"/>
        <v/>
      </c>
      <c r="D57" s="91" t="str">
        <f t="shared" ca="1" si="15"/>
        <v/>
      </c>
      <c r="E57" s="275" t="str">
        <f t="shared" ca="1" si="16"/>
        <v/>
      </c>
      <c r="F57" s="272" t="str">
        <f t="shared" ca="1" si="17"/>
        <v/>
      </c>
      <c r="G57" s="186"/>
    </row>
    <row r="58" spans="1:7" x14ac:dyDescent="0.35">
      <c r="F58" s="55"/>
    </row>
    <row r="59" spans="1:7" x14ac:dyDescent="0.35">
      <c r="A59" s="186"/>
      <c r="B59" s="301" t="s">
        <v>102</v>
      </c>
      <c r="C59" s="302" t="s">
        <v>66</v>
      </c>
      <c r="D59" s="302" t="s">
        <v>527</v>
      </c>
      <c r="E59" s="302" t="s">
        <v>318</v>
      </c>
      <c r="F59" s="302" t="s">
        <v>520</v>
      </c>
      <c r="G59" s="157" t="s">
        <v>521</v>
      </c>
    </row>
    <row r="60" spans="1:7" x14ac:dyDescent="0.35">
      <c r="A60" s="186"/>
      <c r="B60" s="225" t="str">
        <f ca="1">IFERROR(INDIRECT("'"&amp;$C$3&amp;"!"&amp;$E33&amp;"11"),"")</f>
        <v>NZGB 6 12/15/17</v>
      </c>
      <c r="C60" s="31" t="str">
        <f ca="1">IFERROR(INDIRECT("'"&amp;$C$3&amp;"!"&amp;$E33&amp;"14"),"")</f>
        <v>AA+</v>
      </c>
      <c r="D60" s="31" t="str">
        <f ca="1">IFERROR(INDIRECT("'"&amp;$C$3&amp;"!"&amp;$E33&amp;"18"),"")</f>
        <v>S/A</v>
      </c>
      <c r="E60" s="31" t="str">
        <f ca="1">IFERROR(INDIRECT("'"&amp;$C$3&amp;"!"&amp;$E33&amp;"21"),"")</f>
        <v>15/12/2017</v>
      </c>
      <c r="F60" s="274" t="str">
        <f ca="1">E33</f>
        <v>O</v>
      </c>
      <c r="G60" s="269" t="str">
        <f ca="1">F33</f>
        <v>P</v>
      </c>
    </row>
    <row r="61" spans="1:7" x14ac:dyDescent="0.35">
      <c r="A61" s="186"/>
      <c r="B61" s="225" t="str">
        <f t="shared" ref="B61:B84" ca="1" si="19">IFERROR(INDIRECT("'"&amp;$C$3&amp;"!"&amp;$E34&amp;"11"),"")</f>
        <v>NZGB 5 03/15/19</v>
      </c>
      <c r="C61" s="31" t="str">
        <f t="shared" ref="C61:C84" ca="1" si="20">IFERROR(INDIRECT("'"&amp;$C$3&amp;"!"&amp;$E34&amp;"14"),"")</f>
        <v>AA+</v>
      </c>
      <c r="D61" s="31" t="str">
        <f t="shared" ref="D61:D84" ca="1" si="21">IFERROR(INDIRECT("'"&amp;$C$3&amp;"!"&amp;$E34&amp;"18"),"")</f>
        <v>S/A</v>
      </c>
      <c r="E61" s="31" t="str">
        <f t="shared" ref="E61:E84" ca="1" si="22">IFERROR(INDIRECT("'"&amp;$C$3&amp;"!"&amp;$E34&amp;"21"),"")</f>
        <v>15/03/2019</v>
      </c>
      <c r="F61" s="274" t="str">
        <f t="shared" ref="F61:G76" ca="1" si="23">E34</f>
        <v>S</v>
      </c>
      <c r="G61" s="269" t="str">
        <f t="shared" ca="1" si="23"/>
        <v>T</v>
      </c>
    </row>
    <row r="62" spans="1:7" x14ac:dyDescent="0.35">
      <c r="A62" s="186"/>
      <c r="B62" s="225" t="str">
        <f t="shared" ca="1" si="19"/>
        <v>NZGB 3 04/15/20</v>
      </c>
      <c r="C62" s="31" t="str">
        <f t="shared" ca="1" si="20"/>
        <v>AA+</v>
      </c>
      <c r="D62" s="31" t="str">
        <f t="shared" ca="1" si="21"/>
        <v>S/A</v>
      </c>
      <c r="E62" s="31" t="str">
        <f t="shared" ca="1" si="22"/>
        <v>15/04/2020</v>
      </c>
      <c r="F62" s="274" t="str">
        <f t="shared" ca="1" si="23"/>
        <v>W</v>
      </c>
      <c r="G62" s="269" t="str">
        <f t="shared" ca="1" si="23"/>
        <v>X</v>
      </c>
    </row>
    <row r="63" spans="1:7" x14ac:dyDescent="0.35">
      <c r="A63" s="186"/>
      <c r="B63" s="225" t="str">
        <f t="shared" ca="1" si="19"/>
        <v>NZGB 6 05/15/21</v>
      </c>
      <c r="C63" s="31" t="str">
        <f t="shared" ca="1" si="20"/>
        <v>AA+</v>
      </c>
      <c r="D63" s="31" t="str">
        <f t="shared" ca="1" si="21"/>
        <v>S/A</v>
      </c>
      <c r="E63" s="31" t="str">
        <f t="shared" ca="1" si="22"/>
        <v>15/05/2021</v>
      </c>
      <c r="F63" s="274" t="str">
        <f t="shared" ca="1" si="23"/>
        <v>AA</v>
      </c>
      <c r="G63" s="269" t="str">
        <f t="shared" ca="1" si="23"/>
        <v>AB</v>
      </c>
    </row>
    <row r="64" spans="1:7" x14ac:dyDescent="0.35">
      <c r="A64" s="186"/>
      <c r="B64" s="225" t="str">
        <f t="shared" ca="1" si="19"/>
        <v>NZGB 5 1/2 04/15/23</v>
      </c>
      <c r="C64" s="31" t="str">
        <f t="shared" ca="1" si="20"/>
        <v>AA+</v>
      </c>
      <c r="D64" s="31" t="str">
        <f t="shared" ca="1" si="21"/>
        <v>S/A</v>
      </c>
      <c r="E64" s="31" t="str">
        <f t="shared" ca="1" si="22"/>
        <v>15/04/2023</v>
      </c>
      <c r="F64" s="274" t="str">
        <f t="shared" ca="1" si="23"/>
        <v>AE</v>
      </c>
      <c r="G64" s="269" t="str">
        <f t="shared" ca="1" si="23"/>
        <v>AF</v>
      </c>
    </row>
    <row r="65" spans="1:7" x14ac:dyDescent="0.35">
      <c r="A65" s="186"/>
      <c r="B65" s="225" t="str">
        <f t="shared" ca="1" si="19"/>
        <v>NZGB 2 3/4 04/15/25</v>
      </c>
      <c r="C65" s="31" t="str">
        <f t="shared" ca="1" si="20"/>
        <v>AA+</v>
      </c>
      <c r="D65" s="31" t="str">
        <f t="shared" ca="1" si="21"/>
        <v>S/A</v>
      </c>
      <c r="E65" s="31" t="str">
        <f t="shared" ca="1" si="22"/>
        <v>15/04/2025</v>
      </c>
      <c r="F65" s="274" t="str">
        <f t="shared" ca="1" si="23"/>
        <v>AI</v>
      </c>
      <c r="G65" s="269" t="str">
        <f t="shared" ca="1" si="23"/>
        <v>AJ</v>
      </c>
    </row>
    <row r="66" spans="1:7" x14ac:dyDescent="0.35">
      <c r="A66" s="186"/>
      <c r="B66" s="225" t="str">
        <f t="shared" ca="1" si="19"/>
        <v>NZGB 4 1/2 04/15/27</v>
      </c>
      <c r="C66" s="31" t="str">
        <f t="shared" ca="1" si="20"/>
        <v>AA+</v>
      </c>
      <c r="D66" s="31" t="str">
        <f t="shared" ca="1" si="21"/>
        <v>S/A</v>
      </c>
      <c r="E66" s="31" t="str">
        <f t="shared" ca="1" si="22"/>
        <v>15/04/2027</v>
      </c>
      <c r="F66" s="274" t="str">
        <f t="shared" ca="1" si="23"/>
        <v>AM</v>
      </c>
      <c r="G66" s="269" t="str">
        <f t="shared" ca="1" si="23"/>
        <v>AN</v>
      </c>
    </row>
    <row r="67" spans="1:7" x14ac:dyDescent="0.35">
      <c r="A67" s="186"/>
      <c r="B67" s="225" t="str">
        <f t="shared" ca="1" si="19"/>
        <v>NZGB 3 1/2 04/14/33</v>
      </c>
      <c r="C67" s="31" t="str">
        <f t="shared" ca="1" si="20"/>
        <v>AA+</v>
      </c>
      <c r="D67" s="31" t="str">
        <f t="shared" ca="1" si="21"/>
        <v>S/A</v>
      </c>
      <c r="E67" s="31" t="str">
        <f t="shared" ca="1" si="22"/>
        <v>14/04/2033</v>
      </c>
      <c r="F67" s="274" t="str">
        <f t="shared" ca="1" si="23"/>
        <v>AQ</v>
      </c>
      <c r="G67" s="269" t="str">
        <f t="shared" ca="1" si="23"/>
        <v>AR</v>
      </c>
    </row>
    <row r="68" spans="1:7" x14ac:dyDescent="0.35">
      <c r="A68" s="186"/>
      <c r="B68" s="225" t="str">
        <f t="shared" ca="1" si="19"/>
        <v>NZGB 2 3/4 04/15/37</v>
      </c>
      <c r="C68" s="31" t="str">
        <f t="shared" ca="1" si="20"/>
        <v>AA+</v>
      </c>
      <c r="D68" s="31" t="str">
        <f t="shared" ca="1" si="21"/>
        <v>S/A</v>
      </c>
      <c r="E68" s="31" t="str">
        <f t="shared" ca="1" si="22"/>
        <v>15/04/2037</v>
      </c>
      <c r="F68" s="274" t="str">
        <f t="shared" ca="1" si="23"/>
        <v>AU</v>
      </c>
      <c r="G68" s="269" t="str">
        <f t="shared" ca="1" si="23"/>
        <v>AV</v>
      </c>
    </row>
    <row r="69" spans="1:7" x14ac:dyDescent="0.35">
      <c r="A69" s="186"/>
      <c r="B69" s="225" t="str">
        <f t="shared" ca="1" si="19"/>
        <v/>
      </c>
      <c r="C69" s="186" t="str">
        <f t="shared" ca="1" si="20"/>
        <v/>
      </c>
      <c r="D69" s="31" t="str">
        <f t="shared" ca="1" si="21"/>
        <v/>
      </c>
      <c r="E69" s="31" t="str">
        <f t="shared" ca="1" si="22"/>
        <v/>
      </c>
      <c r="F69" s="274" t="str">
        <f t="shared" ca="1" si="23"/>
        <v/>
      </c>
      <c r="G69" s="116" t="str">
        <f t="shared" ca="1" si="23"/>
        <v/>
      </c>
    </row>
    <row r="70" spans="1:7" x14ac:dyDescent="0.35">
      <c r="A70" s="186"/>
      <c r="B70" s="225" t="str">
        <f t="shared" ca="1" si="19"/>
        <v/>
      </c>
      <c r="C70" s="186" t="str">
        <f t="shared" ca="1" si="20"/>
        <v/>
      </c>
      <c r="D70" s="31" t="str">
        <f t="shared" ca="1" si="21"/>
        <v/>
      </c>
      <c r="E70" s="31" t="str">
        <f t="shared" ca="1" si="22"/>
        <v/>
      </c>
      <c r="F70" s="274" t="str">
        <f t="shared" ca="1" si="23"/>
        <v/>
      </c>
      <c r="G70" s="116" t="str">
        <f t="shared" ca="1" si="23"/>
        <v/>
      </c>
    </row>
    <row r="71" spans="1:7" x14ac:dyDescent="0.35">
      <c r="A71" s="186"/>
      <c r="B71" s="225" t="str">
        <f t="shared" ca="1" si="19"/>
        <v/>
      </c>
      <c r="C71" s="186" t="str">
        <f t="shared" ca="1" si="20"/>
        <v/>
      </c>
      <c r="D71" s="31" t="str">
        <f t="shared" ca="1" si="21"/>
        <v/>
      </c>
      <c r="E71" s="31" t="str">
        <f t="shared" ca="1" si="22"/>
        <v/>
      </c>
      <c r="F71" s="274" t="str">
        <f t="shared" ca="1" si="23"/>
        <v/>
      </c>
      <c r="G71" s="116" t="str">
        <f t="shared" ca="1" si="23"/>
        <v/>
      </c>
    </row>
    <row r="72" spans="1:7" x14ac:dyDescent="0.35">
      <c r="A72" s="186"/>
      <c r="B72" s="225" t="str">
        <f t="shared" ca="1" si="19"/>
        <v/>
      </c>
      <c r="C72" s="186" t="str">
        <f t="shared" ca="1" si="20"/>
        <v/>
      </c>
      <c r="D72" s="31" t="str">
        <f t="shared" ca="1" si="21"/>
        <v/>
      </c>
      <c r="E72" s="31" t="str">
        <f t="shared" ca="1" si="22"/>
        <v/>
      </c>
      <c r="F72" s="274" t="str">
        <f t="shared" ca="1" si="23"/>
        <v/>
      </c>
      <c r="G72" s="116" t="str">
        <f t="shared" ca="1" si="23"/>
        <v/>
      </c>
    </row>
    <row r="73" spans="1:7" x14ac:dyDescent="0.35">
      <c r="A73" s="186"/>
      <c r="B73" s="225" t="str">
        <f t="shared" ca="1" si="19"/>
        <v/>
      </c>
      <c r="C73" s="186" t="str">
        <f t="shared" ca="1" si="20"/>
        <v/>
      </c>
      <c r="D73" s="31" t="str">
        <f t="shared" ca="1" si="21"/>
        <v/>
      </c>
      <c r="E73" s="31" t="str">
        <f t="shared" ca="1" si="22"/>
        <v/>
      </c>
      <c r="F73" s="274" t="str">
        <f t="shared" ca="1" si="23"/>
        <v/>
      </c>
      <c r="G73" s="116" t="str">
        <f t="shared" ca="1" si="23"/>
        <v/>
      </c>
    </row>
    <row r="74" spans="1:7" x14ac:dyDescent="0.35">
      <c r="A74" s="186"/>
      <c r="B74" s="225" t="str">
        <f t="shared" ca="1" si="19"/>
        <v/>
      </c>
      <c r="C74" s="186" t="str">
        <f t="shared" ca="1" si="20"/>
        <v/>
      </c>
      <c r="D74" s="31" t="str">
        <f t="shared" ca="1" si="21"/>
        <v/>
      </c>
      <c r="E74" s="31" t="str">
        <f t="shared" ca="1" si="22"/>
        <v/>
      </c>
      <c r="F74" s="274" t="str">
        <f t="shared" ca="1" si="23"/>
        <v/>
      </c>
      <c r="G74" s="116" t="str">
        <f t="shared" ca="1" si="23"/>
        <v/>
      </c>
    </row>
    <row r="75" spans="1:7" x14ac:dyDescent="0.35">
      <c r="A75" s="186"/>
      <c r="B75" s="225" t="str">
        <f t="shared" ca="1" si="19"/>
        <v/>
      </c>
      <c r="C75" s="186" t="str">
        <f t="shared" ca="1" si="20"/>
        <v/>
      </c>
      <c r="D75" s="31" t="str">
        <f t="shared" ca="1" si="21"/>
        <v/>
      </c>
      <c r="E75" s="31" t="str">
        <f t="shared" ca="1" si="22"/>
        <v/>
      </c>
      <c r="F75" s="274" t="str">
        <f t="shared" ca="1" si="23"/>
        <v/>
      </c>
      <c r="G75" s="116" t="str">
        <f t="shared" ca="1" si="23"/>
        <v/>
      </c>
    </row>
    <row r="76" spans="1:7" x14ac:dyDescent="0.35">
      <c r="A76" s="186"/>
      <c r="B76" s="225" t="str">
        <f t="shared" ca="1" si="19"/>
        <v/>
      </c>
      <c r="C76" s="186" t="str">
        <f t="shared" ca="1" si="20"/>
        <v/>
      </c>
      <c r="D76" s="31" t="str">
        <f t="shared" ca="1" si="21"/>
        <v/>
      </c>
      <c r="E76" s="31" t="str">
        <f t="shared" ca="1" si="22"/>
        <v/>
      </c>
      <c r="F76" s="274" t="str">
        <f t="shared" ca="1" si="23"/>
        <v/>
      </c>
      <c r="G76" s="116" t="str">
        <f t="shared" ca="1" si="23"/>
        <v/>
      </c>
    </row>
    <row r="77" spans="1:7" x14ac:dyDescent="0.35">
      <c r="A77" s="186"/>
      <c r="B77" s="225" t="str">
        <f t="shared" ca="1" si="19"/>
        <v/>
      </c>
      <c r="C77" s="186" t="str">
        <f t="shared" ca="1" si="20"/>
        <v/>
      </c>
      <c r="D77" s="31" t="str">
        <f t="shared" ca="1" si="21"/>
        <v/>
      </c>
      <c r="E77" s="31" t="str">
        <f t="shared" ca="1" si="22"/>
        <v/>
      </c>
      <c r="F77" s="274" t="str">
        <f t="shared" ref="F77:G84" ca="1" si="24">E50</f>
        <v/>
      </c>
      <c r="G77" s="116" t="str">
        <f t="shared" ca="1" si="24"/>
        <v/>
      </c>
    </row>
    <row r="78" spans="1:7" x14ac:dyDescent="0.35">
      <c r="A78" s="186"/>
      <c r="B78" s="225" t="str">
        <f t="shared" ca="1" si="19"/>
        <v/>
      </c>
      <c r="C78" s="186" t="str">
        <f t="shared" ca="1" si="20"/>
        <v/>
      </c>
      <c r="D78" s="31" t="str">
        <f t="shared" ca="1" si="21"/>
        <v/>
      </c>
      <c r="E78" s="31" t="str">
        <f t="shared" ca="1" si="22"/>
        <v/>
      </c>
      <c r="F78" s="274" t="str">
        <f t="shared" ca="1" si="24"/>
        <v/>
      </c>
      <c r="G78" s="116" t="str">
        <f t="shared" ca="1" si="24"/>
        <v/>
      </c>
    </row>
    <row r="79" spans="1:7" x14ac:dyDescent="0.35">
      <c r="A79" s="186"/>
      <c r="B79" s="225" t="str">
        <f t="shared" ca="1" si="19"/>
        <v/>
      </c>
      <c r="C79" s="186" t="str">
        <f t="shared" ca="1" si="20"/>
        <v/>
      </c>
      <c r="D79" s="31" t="str">
        <f t="shared" ca="1" si="21"/>
        <v/>
      </c>
      <c r="E79" s="31" t="str">
        <f t="shared" ca="1" si="22"/>
        <v/>
      </c>
      <c r="F79" s="274" t="str">
        <f t="shared" ca="1" si="24"/>
        <v/>
      </c>
      <c r="G79" s="116" t="str">
        <f t="shared" ca="1" si="24"/>
        <v/>
      </c>
    </row>
    <row r="80" spans="1:7" x14ac:dyDescent="0.35">
      <c r="A80" s="186"/>
      <c r="B80" s="225" t="str">
        <f t="shared" ca="1" si="19"/>
        <v/>
      </c>
      <c r="C80" s="186" t="str">
        <f t="shared" ca="1" si="20"/>
        <v/>
      </c>
      <c r="D80" s="31" t="str">
        <f t="shared" ca="1" si="21"/>
        <v/>
      </c>
      <c r="E80" s="31" t="str">
        <f t="shared" ca="1" si="22"/>
        <v/>
      </c>
      <c r="F80" s="274" t="str">
        <f t="shared" ca="1" si="24"/>
        <v/>
      </c>
      <c r="G80" s="116" t="str">
        <f t="shared" ca="1" si="24"/>
        <v/>
      </c>
    </row>
    <row r="81" spans="1:7" x14ac:dyDescent="0.35">
      <c r="A81" s="186"/>
      <c r="B81" s="225" t="str">
        <f t="shared" ca="1" si="19"/>
        <v/>
      </c>
      <c r="C81" s="186" t="str">
        <f t="shared" ca="1" si="20"/>
        <v/>
      </c>
      <c r="D81" s="31" t="str">
        <f t="shared" ca="1" si="21"/>
        <v/>
      </c>
      <c r="E81" s="31" t="str">
        <f t="shared" ca="1" si="22"/>
        <v/>
      </c>
      <c r="F81" s="274" t="str">
        <f t="shared" ca="1" si="24"/>
        <v/>
      </c>
      <c r="G81" s="116" t="str">
        <f t="shared" ca="1" si="24"/>
        <v/>
      </c>
    </row>
    <row r="82" spans="1:7" x14ac:dyDescent="0.35">
      <c r="A82" s="186"/>
      <c r="B82" s="225" t="str">
        <f t="shared" ca="1" si="19"/>
        <v/>
      </c>
      <c r="C82" s="186" t="str">
        <f t="shared" ca="1" si="20"/>
        <v/>
      </c>
      <c r="D82" s="31" t="str">
        <f t="shared" ca="1" si="21"/>
        <v/>
      </c>
      <c r="E82" s="31" t="str">
        <f t="shared" ca="1" si="22"/>
        <v/>
      </c>
      <c r="F82" s="274" t="str">
        <f t="shared" ca="1" si="24"/>
        <v/>
      </c>
      <c r="G82" s="116" t="str">
        <f t="shared" ca="1" si="24"/>
        <v/>
      </c>
    </row>
    <row r="83" spans="1:7" x14ac:dyDescent="0.35">
      <c r="A83" s="186"/>
      <c r="B83" s="225" t="str">
        <f t="shared" ca="1" si="19"/>
        <v/>
      </c>
      <c r="C83" s="186" t="str">
        <f t="shared" ca="1" si="20"/>
        <v/>
      </c>
      <c r="D83" s="31" t="str">
        <f t="shared" ca="1" si="21"/>
        <v/>
      </c>
      <c r="E83" s="31" t="str">
        <f t="shared" ca="1" si="22"/>
        <v/>
      </c>
      <c r="F83" s="274" t="str">
        <f t="shared" ca="1" si="24"/>
        <v/>
      </c>
      <c r="G83" s="116" t="str">
        <f t="shared" ca="1" si="24"/>
        <v/>
      </c>
    </row>
    <row r="84" spans="1:7" x14ac:dyDescent="0.35">
      <c r="A84" s="186"/>
      <c r="B84" s="270" t="str">
        <f t="shared" ca="1" si="19"/>
        <v/>
      </c>
      <c r="C84" s="55" t="str">
        <f t="shared" ca="1" si="20"/>
        <v/>
      </c>
      <c r="D84" s="91" t="str">
        <f t="shared" ca="1" si="21"/>
        <v/>
      </c>
      <c r="E84" s="91" t="str">
        <f t="shared" ca="1" si="22"/>
        <v/>
      </c>
      <c r="F84" s="275" t="str">
        <f t="shared" ca="1" si="24"/>
        <v/>
      </c>
      <c r="G84" s="151" t="str">
        <f t="shared" ca="1" si="24"/>
        <v/>
      </c>
    </row>
    <row r="85" spans="1:7" x14ac:dyDescent="0.35">
      <c r="B85" s="186"/>
      <c r="C85" s="186"/>
      <c r="D85" s="186"/>
      <c r="E85" s="186"/>
      <c r="F85" s="18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25"/>
  <sheetViews>
    <sheetView showGridLines="0" tabSelected="1" zoomScaleNormal="100" zoomScaleSheetLayoutView="100" workbookViewId="0">
      <selection activeCell="E5" sqref="E5"/>
    </sheetView>
  </sheetViews>
  <sheetFormatPr defaultColWidth="9.1796875" defaultRowHeight="14.5" x14ac:dyDescent="0.35"/>
  <cols>
    <col min="1" max="1" width="26.54296875" style="533" customWidth="1"/>
    <col min="2" max="2" width="43.1796875" style="533" customWidth="1"/>
    <col min="3" max="3" width="32.7265625" style="533" customWidth="1"/>
    <col min="4" max="4" width="32.26953125" style="533" customWidth="1"/>
    <col min="5" max="16384" width="9.1796875" style="533"/>
  </cols>
  <sheetData>
    <row r="1" spans="1:8" ht="15" customHeight="1" x14ac:dyDescent="0.35">
      <c r="A1" s="597"/>
      <c r="B1" s="597"/>
      <c r="C1" s="597"/>
      <c r="D1" s="597"/>
      <c r="E1" s="535"/>
      <c r="F1" s="535"/>
      <c r="G1" s="535"/>
      <c r="H1" s="535"/>
    </row>
    <row r="2" spans="1:8" ht="90" customHeight="1" x14ac:dyDescent="0.35">
      <c r="A2" s="536"/>
      <c r="B2" s="536"/>
      <c r="C2" s="536"/>
      <c r="D2" s="536"/>
      <c r="E2" s="535"/>
      <c r="F2" s="535"/>
      <c r="G2" s="535"/>
      <c r="H2" s="535"/>
    </row>
    <row r="3" spans="1:8" ht="22.5" customHeight="1" x14ac:dyDescent="0.45">
      <c r="A3" s="598" t="s">
        <v>816</v>
      </c>
      <c r="B3" s="534"/>
      <c r="C3" s="534"/>
      <c r="D3" s="534"/>
      <c r="E3" s="535"/>
      <c r="F3" s="535"/>
      <c r="G3" s="535"/>
      <c r="H3" s="535"/>
    </row>
    <row r="4" spans="1:8" ht="22.5" customHeight="1" x14ac:dyDescent="0.45">
      <c r="A4" s="598" t="s">
        <v>756</v>
      </c>
      <c r="B4" s="534"/>
      <c r="C4" s="534"/>
      <c r="D4" s="534"/>
      <c r="E4" s="535"/>
      <c r="F4" s="535"/>
      <c r="G4" s="535"/>
      <c r="H4" s="535"/>
    </row>
    <row r="5" spans="1:8" ht="22.5" customHeight="1" x14ac:dyDescent="0.45">
      <c r="A5" s="598" t="s">
        <v>757</v>
      </c>
      <c r="B5" s="534"/>
      <c r="C5" s="534"/>
      <c r="D5" s="534"/>
      <c r="E5" s="535"/>
      <c r="F5" s="535"/>
      <c r="G5" s="535"/>
      <c r="H5" s="535"/>
    </row>
    <row r="6" spans="1:8" ht="22.5" customHeight="1" x14ac:dyDescent="0.45">
      <c r="A6" s="598"/>
      <c r="B6" s="534"/>
      <c r="C6" s="534"/>
      <c r="D6" s="534"/>
      <c r="E6" s="535"/>
      <c r="F6" s="535"/>
      <c r="G6" s="535"/>
      <c r="H6" s="535"/>
    </row>
    <row r="7" spans="1:8" ht="42" customHeight="1" x14ac:dyDescent="0.35">
      <c r="A7" s="536"/>
      <c r="B7" s="536"/>
      <c r="C7" s="536"/>
      <c r="D7" s="536"/>
      <c r="E7" s="535"/>
      <c r="F7" s="535"/>
      <c r="G7" s="535"/>
      <c r="H7" s="535"/>
    </row>
    <row r="8" spans="1:8" ht="15" customHeight="1" x14ac:dyDescent="0.35">
      <c r="A8" s="536"/>
      <c r="B8" s="535"/>
      <c r="C8" s="535"/>
      <c r="D8" s="599"/>
      <c r="E8" s="535"/>
      <c r="F8" s="535"/>
      <c r="G8" s="535"/>
      <c r="H8" s="535"/>
    </row>
    <row r="9" spans="1:8" ht="15" customHeight="1" x14ac:dyDescent="0.35">
      <c r="A9" s="536"/>
      <c r="B9" s="535"/>
      <c r="C9" s="535"/>
      <c r="D9" s="536"/>
      <c r="E9" s="535"/>
      <c r="F9" s="535"/>
      <c r="G9" s="535"/>
      <c r="H9" s="535"/>
    </row>
    <row r="10" spans="1:8" ht="15" customHeight="1" x14ac:dyDescent="0.35">
      <c r="A10" s="536"/>
      <c r="B10" s="535"/>
      <c r="C10" s="535"/>
      <c r="D10" s="536"/>
      <c r="E10" s="535"/>
      <c r="F10" s="535"/>
      <c r="G10" s="535"/>
      <c r="H10" s="535"/>
    </row>
    <row r="11" spans="1:8" ht="15" customHeight="1" x14ac:dyDescent="0.35">
      <c r="A11" s="536"/>
      <c r="B11" s="535"/>
      <c r="C11" s="535"/>
      <c r="D11" s="536"/>
      <c r="E11" s="535"/>
      <c r="F11" s="535"/>
      <c r="G11" s="535"/>
      <c r="H11" s="535"/>
    </row>
    <row r="12" spans="1:8" ht="15" customHeight="1" x14ac:dyDescent="0.35">
      <c r="A12" s="536"/>
      <c r="B12" s="535"/>
      <c r="C12" s="535"/>
      <c r="D12" s="599"/>
      <c r="E12" s="535"/>
      <c r="F12" s="535"/>
      <c r="G12" s="535"/>
      <c r="H12" s="535"/>
    </row>
    <row r="13" spans="1:8" ht="15" customHeight="1" x14ac:dyDescent="0.35">
      <c r="A13" s="536"/>
      <c r="B13" s="535"/>
      <c r="C13" s="535"/>
      <c r="D13" s="599"/>
      <c r="E13" s="535"/>
      <c r="F13" s="535"/>
      <c r="G13" s="535"/>
      <c r="H13" s="535"/>
    </row>
    <row r="14" spans="1:8" ht="15" customHeight="1" x14ac:dyDescent="0.35">
      <c r="A14" s="536"/>
      <c r="B14" s="535"/>
      <c r="C14" s="535"/>
      <c r="D14" s="536"/>
      <c r="E14" s="535"/>
      <c r="F14" s="535"/>
      <c r="G14" s="535"/>
      <c r="H14" s="535"/>
    </row>
    <row r="15" spans="1:8" ht="15" customHeight="1" x14ac:dyDescent="0.35">
      <c r="A15" s="536"/>
      <c r="B15" s="535"/>
      <c r="C15" s="535"/>
      <c r="D15" s="536"/>
      <c r="E15" s="535"/>
      <c r="F15" s="535"/>
      <c r="G15" s="535"/>
      <c r="H15" s="535"/>
    </row>
    <row r="16" spans="1:8" ht="15" customHeight="1" x14ac:dyDescent="0.35">
      <c r="A16" s="536"/>
      <c r="B16" s="535"/>
      <c r="C16" s="535"/>
      <c r="D16" s="536"/>
      <c r="E16" s="535"/>
      <c r="F16" s="535"/>
      <c r="G16" s="535"/>
      <c r="H16" s="535"/>
    </row>
    <row r="17" spans="1:8" ht="15" customHeight="1" x14ac:dyDescent="0.35">
      <c r="A17" s="600" t="s">
        <v>817</v>
      </c>
      <c r="B17" s="534"/>
      <c r="C17" s="534"/>
      <c r="D17" s="534"/>
      <c r="E17" s="535"/>
      <c r="F17" s="535"/>
      <c r="G17" s="535"/>
      <c r="H17" s="535"/>
    </row>
    <row r="18" spans="1:8" ht="15" customHeight="1" x14ac:dyDescent="0.35">
      <c r="A18" s="536"/>
      <c r="B18" s="536"/>
      <c r="C18" s="536"/>
      <c r="D18" s="536"/>
      <c r="E18" s="535"/>
      <c r="F18" s="535"/>
      <c r="G18" s="535"/>
      <c r="H18" s="535"/>
    </row>
    <row r="19" spans="1:8" x14ac:dyDescent="0.35">
      <c r="A19" s="535"/>
      <c r="B19" s="535"/>
      <c r="C19" s="535"/>
      <c r="D19" s="535"/>
      <c r="E19" s="535"/>
      <c r="F19" s="535"/>
      <c r="G19" s="535"/>
      <c r="H19" s="535"/>
    </row>
    <row r="20" spans="1:8" x14ac:dyDescent="0.35">
      <c r="A20" s="535"/>
      <c r="B20" s="535"/>
      <c r="C20" s="535"/>
      <c r="D20" s="535"/>
      <c r="E20" s="535"/>
      <c r="F20" s="535"/>
      <c r="G20" s="535"/>
      <c r="H20" s="535"/>
    </row>
    <row r="21" spans="1:8" x14ac:dyDescent="0.35">
      <c r="A21" s="535"/>
      <c r="B21" s="535"/>
      <c r="C21" s="535"/>
      <c r="D21" s="535"/>
      <c r="E21" s="535"/>
      <c r="F21" s="535"/>
      <c r="G21" s="535"/>
      <c r="H21" s="535"/>
    </row>
    <row r="22" spans="1:8" x14ac:dyDescent="0.35">
      <c r="A22" s="535"/>
      <c r="B22" s="535"/>
      <c r="C22" s="535"/>
      <c r="D22" s="535"/>
      <c r="E22" s="535"/>
      <c r="F22" s="535"/>
      <c r="G22" s="535"/>
      <c r="H22" s="535"/>
    </row>
    <row r="23" spans="1:8" x14ac:dyDescent="0.35">
      <c r="A23" s="535"/>
      <c r="B23" s="535"/>
      <c r="C23" s="535"/>
      <c r="D23" s="535"/>
      <c r="E23" s="535"/>
      <c r="F23" s="535"/>
      <c r="G23" s="535"/>
      <c r="H23" s="535"/>
    </row>
    <row r="24" spans="1:8" x14ac:dyDescent="0.35">
      <c r="A24" s="535"/>
      <c r="B24" s="535"/>
      <c r="C24" s="535"/>
      <c r="D24" s="535"/>
      <c r="E24" s="535"/>
      <c r="F24" s="535"/>
      <c r="G24" s="535"/>
      <c r="H24" s="535"/>
    </row>
    <row r="25" spans="1:8" x14ac:dyDescent="0.35">
      <c r="A25" s="535"/>
      <c r="B25" s="535"/>
      <c r="C25" s="535"/>
      <c r="D25" s="535"/>
      <c r="E25" s="535"/>
      <c r="F25" s="535"/>
      <c r="G25" s="535"/>
      <c r="H25" s="535"/>
    </row>
  </sheetData>
  <sheetProtection formatColumns="0" formatRows="0"/>
  <pageMargins left="0.70866141732283472" right="0.70866141732283472" top="0.74803149606299213" bottom="0.74803149606299213" header="0.31496062992125984" footer="0.31496062992125984"/>
  <pageSetup paperSize="9" scale="99" orientation="landscape" r:id="rId1"/>
  <headerFooter>
    <oddFooter>&amp;L&amp;F&amp;C&amp;A&amp;R&amp;P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sheetPr>
  <dimension ref="A1:BL250"/>
  <sheetViews>
    <sheetView topLeftCell="B108" zoomScale="70" zoomScaleNormal="70" workbookViewId="0">
      <selection activeCell="K150" sqref="K150"/>
    </sheetView>
  </sheetViews>
  <sheetFormatPr defaultColWidth="9.1796875" defaultRowHeight="12.5" x14ac:dyDescent="0.25"/>
  <cols>
    <col min="1" max="1" width="3.453125" style="290" customWidth="1"/>
    <col min="2" max="4" width="21.453125" style="290" customWidth="1"/>
    <col min="5" max="5" width="24.1796875" style="290" customWidth="1"/>
    <col min="6" max="6" width="21.453125" style="290" customWidth="1"/>
    <col min="7" max="7" width="32.453125" style="290" customWidth="1"/>
    <col min="8" max="10" width="21.453125" style="290" customWidth="1"/>
    <col min="11" max="11" width="35" style="290" customWidth="1"/>
    <col min="12" max="17" width="21.453125" style="290" customWidth="1"/>
    <col min="18" max="16384" width="9.1796875" style="290"/>
  </cols>
  <sheetData>
    <row r="1" spans="1:64" s="165" customFormat="1" ht="23.5" x14ac:dyDescent="0.55000000000000004">
      <c r="A1" s="286" t="s">
        <v>564</v>
      </c>
      <c r="G1" s="166"/>
      <c r="H1" s="166"/>
      <c r="L1" s="166"/>
      <c r="O1" s="166"/>
      <c r="P1" s="166"/>
      <c r="Q1" s="166"/>
      <c r="R1" s="166"/>
      <c r="S1" s="166"/>
      <c r="T1" s="166"/>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c r="AT1" s="166"/>
      <c r="AU1" s="166"/>
      <c r="AV1" s="166"/>
      <c r="AW1" s="166"/>
      <c r="AX1" s="166"/>
      <c r="AY1" s="166"/>
      <c r="AZ1" s="166"/>
      <c r="BA1" s="166"/>
      <c r="BB1" s="166"/>
      <c r="BC1" s="166"/>
      <c r="BD1" s="166"/>
      <c r="BE1" s="166"/>
      <c r="BF1" s="166"/>
      <c r="BG1" s="166"/>
      <c r="BH1" s="166"/>
      <c r="BI1" s="166"/>
      <c r="BJ1" s="166"/>
      <c r="BK1" s="166"/>
      <c r="BL1" s="166"/>
    </row>
    <row r="2" spans="1:64" s="165" customFormat="1" ht="14.5" x14ac:dyDescent="0.35">
      <c r="J2" s="287"/>
    </row>
    <row r="3" spans="1:64" s="165" customFormat="1" ht="14.5" x14ac:dyDescent="0.35">
      <c r="B3" s="328" t="s">
        <v>516</v>
      </c>
      <c r="C3" s="288" t="s">
        <v>563</v>
      </c>
      <c r="D3" s="288"/>
      <c r="E3" s="288"/>
      <c r="F3" s="288"/>
      <c r="G3" s="329" t="s">
        <v>517</v>
      </c>
      <c r="H3" s="330">
        <f>Inputs!$C$30</f>
        <v>42430</v>
      </c>
      <c r="I3" s="329" t="s">
        <v>518</v>
      </c>
      <c r="J3" s="289">
        <f>Inputs!$C$31</f>
        <v>42794</v>
      </c>
      <c r="K3" s="166"/>
    </row>
    <row r="4" spans="1:64" s="165" customFormat="1" ht="14.5" x14ac:dyDescent="0.35">
      <c r="H4" s="1"/>
    </row>
    <row r="5" spans="1:64" ht="13" x14ac:dyDescent="0.3">
      <c r="B5" s="325" t="s">
        <v>519</v>
      </c>
      <c r="C5" s="326" t="s">
        <v>547</v>
      </c>
      <c r="D5" s="326" t="s">
        <v>548</v>
      </c>
      <c r="E5" s="326" t="s">
        <v>549</v>
      </c>
      <c r="F5" s="326" t="s">
        <v>550</v>
      </c>
      <c r="G5" s="326" t="s">
        <v>520</v>
      </c>
      <c r="H5" s="326" t="s">
        <v>521</v>
      </c>
      <c r="I5" s="326" t="s">
        <v>522</v>
      </c>
      <c r="J5" s="326" t="s">
        <v>104</v>
      </c>
      <c r="K5" s="326" t="s">
        <v>105</v>
      </c>
      <c r="L5" s="326" t="s">
        <v>523</v>
      </c>
      <c r="M5" s="327" t="s">
        <v>524</v>
      </c>
      <c r="N5" s="326" t="s">
        <v>551</v>
      </c>
      <c r="O5" s="326" t="s">
        <v>552</v>
      </c>
      <c r="P5" s="327" t="s">
        <v>552</v>
      </c>
    </row>
    <row r="6" spans="1:64" x14ac:dyDescent="0.25">
      <c r="B6" s="308">
        <v>1</v>
      </c>
      <c r="C6" s="309">
        <v>67</v>
      </c>
      <c r="D6" s="309" t="str">
        <f t="shared" ref="D6:D70" si="0">VLOOKUP(C6,$N$6:$O$18,2,TRUE)</f>
        <v/>
      </c>
      <c r="E6" s="309">
        <f>65+C6-VLOOKUP(D6,$O$6:$P$18,2,FALSE)</f>
        <v>67</v>
      </c>
      <c r="F6" s="309" t="str">
        <f>CHAR(E6)</f>
        <v>C</v>
      </c>
      <c r="G6" s="4" t="str">
        <f>D6&amp;F6</f>
        <v>C</v>
      </c>
      <c r="H6" s="4" t="str">
        <f>D6&amp;CHAR(E6+1)</f>
        <v>D</v>
      </c>
      <c r="I6" s="4" t="str">
        <f ca="1">INDIRECT("'"&amp;$C$3&amp;"!"&amp;$G6&amp;"8")</f>
        <v>ef1623737 @bval corp</v>
      </c>
      <c r="J6" s="4" t="str">
        <f ca="1">INDIRECT("'"&amp;$C$3&amp;"!"&amp;$G6&amp;"20")</f>
        <v>3/11/2005</v>
      </c>
      <c r="K6" s="4" t="str">
        <f ca="1">INDIRECT("'"&amp;$C$3&amp;"!"&amp;$G6&amp;"21")</f>
        <v>7/11/2015</v>
      </c>
      <c r="L6" s="310" t="str">
        <f ca="1">IF($J$3-K6&gt;0,"n/a",1)</f>
        <v>n/a</v>
      </c>
      <c r="M6" s="311" t="str">
        <f ca="1">IFERROR(L6*K6,"")</f>
        <v/>
      </c>
      <c r="N6" s="4">
        <v>65</v>
      </c>
      <c r="O6" s="312" t="s">
        <v>437</v>
      </c>
      <c r="P6" s="313">
        <f>N6</f>
        <v>65</v>
      </c>
    </row>
    <row r="7" spans="1:64" x14ac:dyDescent="0.25">
      <c r="B7" s="308">
        <f>B6+1</f>
        <v>2</v>
      </c>
      <c r="C7" s="309">
        <f>C6+4</f>
        <v>71</v>
      </c>
      <c r="D7" s="309" t="str">
        <f t="shared" si="0"/>
        <v/>
      </c>
      <c r="E7" s="309">
        <f t="shared" ref="E7:E70" si="1">65+C7-VLOOKUP(D7,$O$6:$P$18,2,FALSE)</f>
        <v>71</v>
      </c>
      <c r="F7" s="309" t="str">
        <f t="shared" ref="F7:F70" si="2">CHAR(E7)</f>
        <v>G</v>
      </c>
      <c r="G7" s="4" t="str">
        <f t="shared" ref="G7:G70" si="3">D7&amp;F7</f>
        <v>G</v>
      </c>
      <c r="H7" s="4" t="str">
        <f t="shared" ref="H7:H70" si="4">D7&amp;CHAR(E7+1)</f>
        <v>H</v>
      </c>
      <c r="I7" s="4" t="str">
        <f t="shared" ref="I7:I70" ca="1" si="5">INDIRECT("'"&amp;$C$3&amp;"!"&amp;$G7&amp;"8")</f>
        <v>ei3171176 @bval corp</v>
      </c>
      <c r="J7" s="4" t="str">
        <f t="shared" ref="J7:J70" ca="1" si="6">INDIRECT("'"&amp;$C$3&amp;"!"&amp;$G7&amp;"20")</f>
        <v>10/08/2009</v>
      </c>
      <c r="K7" s="4" t="str">
        <f t="shared" ref="K7:K70" ca="1" si="7">INDIRECT("'"&amp;$C$3&amp;"!"&amp;$G7&amp;"21")</f>
        <v>10/08/2016</v>
      </c>
      <c r="L7" s="310" t="str">
        <f t="shared" ref="L7:L70" ca="1" si="8">IF($J$3-K7&gt;0,"n/a",1)</f>
        <v>n/a</v>
      </c>
      <c r="M7" s="311" t="str">
        <f t="shared" ref="M7:M70" ca="1" si="9">IFERROR(L7*K7,"")</f>
        <v/>
      </c>
      <c r="N7" s="4">
        <f>N6+26</f>
        <v>91</v>
      </c>
      <c r="O7" s="4" t="s">
        <v>186</v>
      </c>
      <c r="P7" s="313">
        <f t="shared" ref="P7:P18" si="10">N7</f>
        <v>91</v>
      </c>
    </row>
    <row r="8" spans="1:64" x14ac:dyDescent="0.25">
      <c r="B8" s="308">
        <f t="shared" ref="B8:B71" si="11">B7+1</f>
        <v>3</v>
      </c>
      <c r="C8" s="309">
        <f t="shared" ref="C8:C71" si="12">C7+4</f>
        <v>75</v>
      </c>
      <c r="D8" s="309" t="str">
        <f t="shared" si="0"/>
        <v/>
      </c>
      <c r="E8" s="309">
        <f t="shared" si="1"/>
        <v>75</v>
      </c>
      <c r="F8" s="309" t="str">
        <f t="shared" si="2"/>
        <v>K</v>
      </c>
      <c r="G8" s="4" t="str">
        <f t="shared" si="3"/>
        <v>K</v>
      </c>
      <c r="H8" s="4" t="str">
        <f t="shared" si="4"/>
        <v>L</v>
      </c>
      <c r="I8" s="4" t="str">
        <f t="shared" ca="1" si="5"/>
        <v>eh6125130 @bval corp</v>
      </c>
      <c r="J8" s="4" t="str">
        <f t="shared" ca="1" si="6"/>
        <v>3/11/2008</v>
      </c>
      <c r="K8" s="4" t="str">
        <f t="shared" ca="1" si="7"/>
        <v>15/11/2016</v>
      </c>
      <c r="L8" s="310" t="str">
        <f t="shared" ca="1" si="8"/>
        <v>n/a</v>
      </c>
      <c r="M8" s="311" t="str">
        <f t="shared" ca="1" si="9"/>
        <v/>
      </c>
      <c r="N8" s="4">
        <f t="shared" ref="N8:N18" si="13">N7+26</f>
        <v>117</v>
      </c>
      <c r="O8" s="4" t="s">
        <v>539</v>
      </c>
      <c r="P8" s="313">
        <f t="shared" si="10"/>
        <v>117</v>
      </c>
    </row>
    <row r="9" spans="1:64" x14ac:dyDescent="0.25">
      <c r="B9" s="308">
        <f t="shared" si="11"/>
        <v>4</v>
      </c>
      <c r="C9" s="309">
        <f t="shared" si="12"/>
        <v>79</v>
      </c>
      <c r="D9" s="309" t="str">
        <f t="shared" si="0"/>
        <v/>
      </c>
      <c r="E9" s="309">
        <f t="shared" si="1"/>
        <v>79</v>
      </c>
      <c r="F9" s="309" t="str">
        <f t="shared" si="2"/>
        <v>O</v>
      </c>
      <c r="G9" s="4" t="str">
        <f t="shared" si="3"/>
        <v>O</v>
      </c>
      <c r="H9" s="4" t="str">
        <f t="shared" si="4"/>
        <v>P</v>
      </c>
      <c r="I9" s="4" t="str">
        <f t="shared" ca="1" si="5"/>
        <v>ei8387900 @bval corp</v>
      </c>
      <c r="J9" s="4" t="str">
        <f t="shared" ca="1" si="6"/>
        <v>7/10/2011</v>
      </c>
      <c r="K9" s="4" t="str">
        <f t="shared" ca="1" si="7"/>
        <v>17/10/2017</v>
      </c>
      <c r="L9" s="310">
        <f t="shared" ca="1" si="8"/>
        <v>1</v>
      </c>
      <c r="M9" s="311">
        <f t="shared" ca="1" si="9"/>
        <v>43025</v>
      </c>
      <c r="N9" s="4">
        <f t="shared" si="13"/>
        <v>143</v>
      </c>
      <c r="O9" s="4" t="s">
        <v>553</v>
      </c>
      <c r="P9" s="313">
        <f t="shared" si="10"/>
        <v>143</v>
      </c>
    </row>
    <row r="10" spans="1:64" x14ac:dyDescent="0.25">
      <c r="B10" s="308">
        <f t="shared" si="11"/>
        <v>5</v>
      </c>
      <c r="C10" s="309">
        <f t="shared" si="12"/>
        <v>83</v>
      </c>
      <c r="D10" s="309" t="str">
        <f t="shared" si="0"/>
        <v/>
      </c>
      <c r="E10" s="309">
        <f t="shared" si="1"/>
        <v>83</v>
      </c>
      <c r="F10" s="309" t="str">
        <f t="shared" si="2"/>
        <v>S</v>
      </c>
      <c r="G10" s="4" t="str">
        <f t="shared" si="3"/>
        <v>S</v>
      </c>
      <c r="H10" s="4" t="str">
        <f t="shared" si="4"/>
        <v>T</v>
      </c>
      <c r="I10" s="4" t="str">
        <f t="shared" ca="1" si="5"/>
        <v>ej4614594 @bval corp</v>
      </c>
      <c r="J10" s="4" t="str">
        <f t="shared" ca="1" si="6"/>
        <v>28/11/2012</v>
      </c>
      <c r="K10" s="4" t="str">
        <f t="shared" ca="1" si="7"/>
        <v>13/12/2019</v>
      </c>
      <c r="L10" s="310">
        <f t="shared" ca="1" si="8"/>
        <v>1</v>
      </c>
      <c r="M10" s="311">
        <f t="shared" ca="1" si="9"/>
        <v>43812</v>
      </c>
      <c r="N10" s="4">
        <f t="shared" si="13"/>
        <v>169</v>
      </c>
      <c r="O10" s="4" t="s">
        <v>554</v>
      </c>
      <c r="P10" s="313">
        <f t="shared" si="10"/>
        <v>169</v>
      </c>
    </row>
    <row r="11" spans="1:64" x14ac:dyDescent="0.25">
      <c r="B11" s="308">
        <f t="shared" si="11"/>
        <v>6</v>
      </c>
      <c r="C11" s="309">
        <f t="shared" si="12"/>
        <v>87</v>
      </c>
      <c r="D11" s="309" t="str">
        <f t="shared" si="0"/>
        <v/>
      </c>
      <c r="E11" s="309">
        <f t="shared" si="1"/>
        <v>87</v>
      </c>
      <c r="F11" s="309" t="str">
        <f t="shared" si="2"/>
        <v>W</v>
      </c>
      <c r="G11" s="4" t="str">
        <f t="shared" si="3"/>
        <v>W</v>
      </c>
      <c r="H11" s="4" t="str">
        <f t="shared" si="4"/>
        <v>X</v>
      </c>
      <c r="I11" s="4" t="str">
        <f t="shared" ca="1" si="5"/>
        <v>ek2689892 @bval corp</v>
      </c>
      <c r="J11" s="4" t="str">
        <f t="shared" ca="1" si="6"/>
        <v>23/05/2014</v>
      </c>
      <c r="K11" s="4" t="str">
        <f t="shared" ca="1" si="7"/>
        <v>28/05/2021</v>
      </c>
      <c r="L11" s="310">
        <f t="shared" ca="1" si="8"/>
        <v>1</v>
      </c>
      <c r="M11" s="311">
        <f t="shared" ca="1" si="9"/>
        <v>44344</v>
      </c>
      <c r="N11" s="4">
        <f t="shared" si="13"/>
        <v>195</v>
      </c>
      <c r="O11" s="4" t="s">
        <v>555</v>
      </c>
      <c r="P11" s="313">
        <f t="shared" si="10"/>
        <v>195</v>
      </c>
    </row>
    <row r="12" spans="1:64" x14ac:dyDescent="0.25">
      <c r="B12" s="308">
        <f t="shared" si="11"/>
        <v>7</v>
      </c>
      <c r="C12" s="309">
        <f t="shared" si="12"/>
        <v>91</v>
      </c>
      <c r="D12" s="309" t="str">
        <f t="shared" si="0"/>
        <v>A</v>
      </c>
      <c r="E12" s="309">
        <f t="shared" si="1"/>
        <v>65</v>
      </c>
      <c r="F12" s="309" t="str">
        <f t="shared" si="2"/>
        <v>A</v>
      </c>
      <c r="G12" s="4" t="str">
        <f t="shared" si="3"/>
        <v>AA</v>
      </c>
      <c r="H12" s="4" t="str">
        <f t="shared" si="4"/>
        <v>AB</v>
      </c>
      <c r="I12" s="4" t="str">
        <f t="shared" ca="1" si="5"/>
        <v>qj5396610 @bval corp</v>
      </c>
      <c r="J12" s="4" t="str">
        <f t="shared" ca="1" si="6"/>
        <v>4/11/2015</v>
      </c>
      <c r="K12" s="4" t="str">
        <f t="shared" ca="1" si="7"/>
        <v>9/11/2022</v>
      </c>
      <c r="L12" s="310">
        <f t="shared" ca="1" si="8"/>
        <v>1</v>
      </c>
      <c r="M12" s="311">
        <f t="shared" ca="1" si="9"/>
        <v>44874</v>
      </c>
      <c r="N12" s="4">
        <f t="shared" si="13"/>
        <v>221</v>
      </c>
      <c r="O12" s="4" t="s">
        <v>556</v>
      </c>
      <c r="P12" s="313">
        <f t="shared" si="10"/>
        <v>221</v>
      </c>
    </row>
    <row r="13" spans="1:64" x14ac:dyDescent="0.25">
      <c r="B13" s="308">
        <f t="shared" si="11"/>
        <v>8</v>
      </c>
      <c r="C13" s="309">
        <f t="shared" si="12"/>
        <v>95</v>
      </c>
      <c r="D13" s="309" t="str">
        <f t="shared" si="0"/>
        <v>A</v>
      </c>
      <c r="E13" s="309">
        <f t="shared" si="1"/>
        <v>69</v>
      </c>
      <c r="F13" s="309" t="str">
        <f t="shared" si="2"/>
        <v>E</v>
      </c>
      <c r="G13" s="4" t="str">
        <f t="shared" si="3"/>
        <v>AE</v>
      </c>
      <c r="H13" s="4" t="str">
        <f t="shared" si="4"/>
        <v>AF</v>
      </c>
      <c r="I13" s="4" t="str">
        <f t="shared" ca="1" si="5"/>
        <v>EH6500639 @bval Corp</v>
      </c>
      <c r="J13" s="4" t="str">
        <f t="shared" ca="1" si="6"/>
        <v>8/12/2008</v>
      </c>
      <c r="K13" s="4" t="str">
        <f t="shared" ca="1" si="7"/>
        <v>15/03/2014</v>
      </c>
      <c r="L13" s="310" t="str">
        <f t="shared" ca="1" si="8"/>
        <v>n/a</v>
      </c>
      <c r="M13" s="311" t="str">
        <f t="shared" ca="1" si="9"/>
        <v/>
      </c>
      <c r="N13" s="4">
        <f t="shared" si="13"/>
        <v>247</v>
      </c>
      <c r="O13" s="4" t="s">
        <v>557</v>
      </c>
      <c r="P13" s="313">
        <f t="shared" si="10"/>
        <v>247</v>
      </c>
    </row>
    <row r="14" spans="1:64" x14ac:dyDescent="0.25">
      <c r="B14" s="308">
        <f t="shared" si="11"/>
        <v>9</v>
      </c>
      <c r="C14" s="309">
        <f t="shared" si="12"/>
        <v>99</v>
      </c>
      <c r="D14" s="309" t="str">
        <f t="shared" si="0"/>
        <v>A</v>
      </c>
      <c r="E14" s="309">
        <f t="shared" si="1"/>
        <v>73</v>
      </c>
      <c r="F14" s="309" t="str">
        <f t="shared" si="2"/>
        <v>I</v>
      </c>
      <c r="G14" s="4" t="str">
        <f t="shared" si="3"/>
        <v>AI</v>
      </c>
      <c r="H14" s="4" t="str">
        <f t="shared" si="4"/>
        <v>AJ</v>
      </c>
      <c r="I14" s="4" t="str">
        <f t="shared" ca="1" si="5"/>
        <v>EH6500670 @bval Corp</v>
      </c>
      <c r="J14" s="4" t="str">
        <f t="shared" ca="1" si="6"/>
        <v>8/12/2008</v>
      </c>
      <c r="K14" s="4" t="str">
        <f t="shared" ca="1" si="7"/>
        <v>15/03/2016</v>
      </c>
      <c r="L14" s="310" t="str">
        <f t="shared" ca="1" si="8"/>
        <v>n/a</v>
      </c>
      <c r="M14" s="311" t="str">
        <f t="shared" ca="1" si="9"/>
        <v/>
      </c>
      <c r="N14" s="4">
        <f t="shared" si="13"/>
        <v>273</v>
      </c>
      <c r="O14" s="4" t="s">
        <v>558</v>
      </c>
      <c r="P14" s="313">
        <f t="shared" si="10"/>
        <v>273</v>
      </c>
    </row>
    <row r="15" spans="1:64" x14ac:dyDescent="0.25">
      <c r="B15" s="308">
        <f t="shared" si="11"/>
        <v>10</v>
      </c>
      <c r="C15" s="309">
        <f t="shared" si="12"/>
        <v>103</v>
      </c>
      <c r="D15" s="309" t="str">
        <f t="shared" si="0"/>
        <v>A</v>
      </c>
      <c r="E15" s="309">
        <f t="shared" si="1"/>
        <v>77</v>
      </c>
      <c r="F15" s="309" t="str">
        <f t="shared" si="2"/>
        <v>M</v>
      </c>
      <c r="G15" s="4" t="str">
        <f t="shared" si="3"/>
        <v>AM</v>
      </c>
      <c r="H15" s="4" t="str">
        <f t="shared" si="4"/>
        <v>AN</v>
      </c>
      <c r="I15" s="4" t="str">
        <f t="shared" ca="1" si="5"/>
        <v>EI1820840 @bval Corp</v>
      </c>
      <c r="J15" s="4" t="str">
        <f t="shared" ca="1" si="6"/>
        <v>31/08/2006</v>
      </c>
      <c r="K15" s="4" t="str">
        <f t="shared" ca="1" si="7"/>
        <v>15/09/2016</v>
      </c>
      <c r="L15" s="310" t="str">
        <f t="shared" ca="1" si="8"/>
        <v>n/a</v>
      </c>
      <c r="M15" s="311" t="str">
        <f t="shared" ca="1" si="9"/>
        <v/>
      </c>
      <c r="N15" s="4">
        <f t="shared" si="13"/>
        <v>299</v>
      </c>
      <c r="O15" s="4" t="s">
        <v>559</v>
      </c>
      <c r="P15" s="313">
        <f t="shared" si="10"/>
        <v>299</v>
      </c>
    </row>
    <row r="16" spans="1:64" x14ac:dyDescent="0.25">
      <c r="B16" s="308">
        <f t="shared" si="11"/>
        <v>11</v>
      </c>
      <c r="C16" s="309">
        <f t="shared" si="12"/>
        <v>107</v>
      </c>
      <c r="D16" s="309" t="str">
        <f t="shared" si="0"/>
        <v>A</v>
      </c>
      <c r="E16" s="309">
        <f t="shared" si="1"/>
        <v>81</v>
      </c>
      <c r="F16" s="309" t="str">
        <f t="shared" si="2"/>
        <v>Q</v>
      </c>
      <c r="G16" s="4" t="str">
        <f t="shared" si="3"/>
        <v>AQ</v>
      </c>
      <c r="H16" s="4" t="str">
        <f t="shared" si="4"/>
        <v>AR</v>
      </c>
      <c r="I16" s="4" t="str">
        <f t="shared" ca="1" si="5"/>
        <v>EJ4279950 @bval Corp</v>
      </c>
      <c r="J16" s="4" t="str">
        <f t="shared" ca="1" si="6"/>
        <v>26/10/2012</v>
      </c>
      <c r="K16" s="4" t="str">
        <f t="shared" ca="1" si="7"/>
        <v>1/11/2019</v>
      </c>
      <c r="L16" s="310">
        <f t="shared" ca="1" si="8"/>
        <v>1</v>
      </c>
      <c r="M16" s="311">
        <f t="shared" ca="1" si="9"/>
        <v>43770</v>
      </c>
      <c r="N16" s="4">
        <f t="shared" si="13"/>
        <v>325</v>
      </c>
      <c r="O16" s="4" t="s">
        <v>560</v>
      </c>
      <c r="P16" s="313">
        <f t="shared" si="10"/>
        <v>325</v>
      </c>
    </row>
    <row r="17" spans="2:16" x14ac:dyDescent="0.25">
      <c r="B17" s="308">
        <f t="shared" si="11"/>
        <v>12</v>
      </c>
      <c r="C17" s="309">
        <f t="shared" si="12"/>
        <v>111</v>
      </c>
      <c r="D17" s="309" t="str">
        <f t="shared" si="0"/>
        <v>A</v>
      </c>
      <c r="E17" s="309">
        <f t="shared" si="1"/>
        <v>85</v>
      </c>
      <c r="F17" s="309" t="str">
        <f t="shared" si="2"/>
        <v>U</v>
      </c>
      <c r="G17" s="4" t="str">
        <f t="shared" si="3"/>
        <v>AU</v>
      </c>
      <c r="H17" s="4" t="str">
        <f t="shared" si="4"/>
        <v>AV</v>
      </c>
      <c r="I17" s="4" t="str">
        <f t="shared" ca="1" si="5"/>
        <v>EI3063357 @bval Corp</v>
      </c>
      <c r="J17" s="4" t="str">
        <f t="shared" ca="1" si="6"/>
        <v>23/06/2010</v>
      </c>
      <c r="K17" s="4" t="str">
        <f t="shared" ca="1" si="7"/>
        <v>23/06/2020</v>
      </c>
      <c r="L17" s="310">
        <f t="shared" ca="1" si="8"/>
        <v>1</v>
      </c>
      <c r="M17" s="311">
        <f t="shared" ca="1" si="9"/>
        <v>44005</v>
      </c>
      <c r="N17" s="4">
        <f t="shared" si="13"/>
        <v>351</v>
      </c>
      <c r="O17" s="4" t="s">
        <v>561</v>
      </c>
      <c r="P17" s="313">
        <f t="shared" si="10"/>
        <v>351</v>
      </c>
    </row>
    <row r="18" spans="2:16" x14ac:dyDescent="0.25">
      <c r="B18" s="308">
        <f t="shared" si="11"/>
        <v>13</v>
      </c>
      <c r="C18" s="309">
        <f t="shared" si="12"/>
        <v>115</v>
      </c>
      <c r="D18" s="309" t="str">
        <f t="shared" si="0"/>
        <v>A</v>
      </c>
      <c r="E18" s="309">
        <f t="shared" si="1"/>
        <v>89</v>
      </c>
      <c r="F18" s="309" t="str">
        <f t="shared" si="2"/>
        <v>Y</v>
      </c>
      <c r="G18" s="4" t="str">
        <f t="shared" si="3"/>
        <v>AY</v>
      </c>
      <c r="H18" s="4" t="str">
        <f t="shared" si="4"/>
        <v>AZ</v>
      </c>
      <c r="I18" s="4" t="str">
        <f t="shared" ca="1" si="5"/>
        <v>JK3183569 @bval Corp</v>
      </c>
      <c r="J18" s="4" t="str">
        <f t="shared" ca="1" si="6"/>
        <v>8/03/2016</v>
      </c>
      <c r="K18" s="4" t="str">
        <f t="shared" ca="1" si="7"/>
        <v>18/03/2022</v>
      </c>
      <c r="L18" s="310">
        <f t="shared" ca="1" si="8"/>
        <v>1</v>
      </c>
      <c r="M18" s="311">
        <f t="shared" ca="1" si="9"/>
        <v>44638</v>
      </c>
      <c r="N18" s="314">
        <f t="shared" si="13"/>
        <v>377</v>
      </c>
      <c r="O18" s="314" t="s">
        <v>562</v>
      </c>
      <c r="P18" s="315">
        <f t="shared" si="10"/>
        <v>377</v>
      </c>
    </row>
    <row r="19" spans="2:16" x14ac:dyDescent="0.25">
      <c r="B19" s="308">
        <f t="shared" si="11"/>
        <v>14</v>
      </c>
      <c r="C19" s="309">
        <f t="shared" si="12"/>
        <v>119</v>
      </c>
      <c r="D19" s="309" t="str">
        <f t="shared" si="0"/>
        <v>B</v>
      </c>
      <c r="E19" s="309">
        <f t="shared" si="1"/>
        <v>67</v>
      </c>
      <c r="F19" s="309" t="str">
        <f t="shared" si="2"/>
        <v>C</v>
      </c>
      <c r="G19" s="4" t="str">
        <f t="shared" si="3"/>
        <v>BC</v>
      </c>
      <c r="H19" s="4" t="str">
        <f t="shared" si="4"/>
        <v>BD</v>
      </c>
      <c r="I19" s="4" t="str">
        <f t="shared" ca="1" si="5"/>
        <v>EJ5861020 @bval Corp</v>
      </c>
      <c r="J19" s="4" t="str">
        <f t="shared" ca="1" si="6"/>
        <v>5/03/2013</v>
      </c>
      <c r="K19" s="4" t="str">
        <f t="shared" ca="1" si="7"/>
        <v>8/03/2023</v>
      </c>
      <c r="L19" s="310">
        <f t="shared" ca="1" si="8"/>
        <v>1</v>
      </c>
      <c r="M19" s="311">
        <f t="shared" ca="1" si="9"/>
        <v>44993</v>
      </c>
      <c r="N19" s="316"/>
      <c r="O19" s="316"/>
      <c r="P19" s="316"/>
    </row>
    <row r="20" spans="2:16" x14ac:dyDescent="0.25">
      <c r="B20" s="308">
        <f t="shared" si="11"/>
        <v>15</v>
      </c>
      <c r="C20" s="309">
        <f t="shared" si="12"/>
        <v>123</v>
      </c>
      <c r="D20" s="309" t="str">
        <f t="shared" si="0"/>
        <v>B</v>
      </c>
      <c r="E20" s="309">
        <f t="shared" si="1"/>
        <v>71</v>
      </c>
      <c r="F20" s="309" t="str">
        <f t="shared" si="2"/>
        <v>G</v>
      </c>
      <c r="G20" s="4" t="str">
        <f t="shared" si="3"/>
        <v>BG</v>
      </c>
      <c r="H20" s="4" t="str">
        <f t="shared" si="4"/>
        <v>BH</v>
      </c>
      <c r="I20" s="4" t="str">
        <f t="shared" ca="1" si="5"/>
        <v>EI1390976 @bval Corp</v>
      </c>
      <c r="J20" s="4" t="str">
        <f t="shared" ca="1" si="6"/>
        <v>9/09/2009</v>
      </c>
      <c r="K20" s="4" t="str">
        <f t="shared" ca="1" si="7"/>
        <v>12/10/2016</v>
      </c>
      <c r="L20" s="310" t="str">
        <f t="shared" ca="1" si="8"/>
        <v>n/a</v>
      </c>
      <c r="M20" s="311" t="str">
        <f t="shared" ca="1" si="9"/>
        <v/>
      </c>
      <c r="N20" s="316"/>
      <c r="O20" s="316"/>
      <c r="P20" s="316"/>
    </row>
    <row r="21" spans="2:16" x14ac:dyDescent="0.25">
      <c r="B21" s="308">
        <f t="shared" si="11"/>
        <v>16</v>
      </c>
      <c r="C21" s="309">
        <f t="shared" si="12"/>
        <v>127</v>
      </c>
      <c r="D21" s="309" t="str">
        <f t="shared" si="0"/>
        <v>B</v>
      </c>
      <c r="E21" s="309">
        <f t="shared" si="1"/>
        <v>75</v>
      </c>
      <c r="F21" s="309" t="str">
        <f t="shared" si="2"/>
        <v>K</v>
      </c>
      <c r="G21" s="4" t="str">
        <f t="shared" si="3"/>
        <v>BK</v>
      </c>
      <c r="H21" s="4" t="str">
        <f t="shared" si="4"/>
        <v>BL</v>
      </c>
      <c r="I21" s="4" t="str">
        <f t="shared" ca="1" si="5"/>
        <v>EJ5727601 @bval Corp</v>
      </c>
      <c r="J21" s="4" t="str">
        <f t="shared" ca="1" si="6"/>
        <v>27/02/2013</v>
      </c>
      <c r="K21" s="4" t="str">
        <f t="shared" ca="1" si="7"/>
        <v>6/03/2019</v>
      </c>
      <c r="L21" s="310">
        <f t="shared" ca="1" si="8"/>
        <v>1</v>
      </c>
      <c r="M21" s="311">
        <f t="shared" ca="1" si="9"/>
        <v>43530</v>
      </c>
      <c r="N21" s="316"/>
      <c r="O21" s="316"/>
      <c r="P21" s="316"/>
    </row>
    <row r="22" spans="2:16" x14ac:dyDescent="0.25">
      <c r="B22" s="308">
        <f t="shared" si="11"/>
        <v>17</v>
      </c>
      <c r="C22" s="309">
        <f t="shared" si="12"/>
        <v>131</v>
      </c>
      <c r="D22" s="309" t="str">
        <f t="shared" si="0"/>
        <v>B</v>
      </c>
      <c r="E22" s="309">
        <f t="shared" si="1"/>
        <v>79</v>
      </c>
      <c r="F22" s="309" t="str">
        <f t="shared" si="2"/>
        <v>O</v>
      </c>
      <c r="G22" s="4" t="str">
        <f t="shared" si="3"/>
        <v>BO</v>
      </c>
      <c r="H22" s="4" t="str">
        <f t="shared" si="4"/>
        <v>BP</v>
      </c>
      <c r="I22" s="4" t="str">
        <f t="shared" ca="1" si="5"/>
        <v>EI1390778 @bval corp</v>
      </c>
      <c r="J22" s="4" t="str">
        <f t="shared" ca="1" si="6"/>
        <v>4/02/2010</v>
      </c>
      <c r="K22" s="4" t="str">
        <f t="shared" ca="1" si="7"/>
        <v>11/02/2020</v>
      </c>
      <c r="L22" s="310">
        <f t="shared" ca="1" si="8"/>
        <v>1</v>
      </c>
      <c r="M22" s="311">
        <f t="shared" ca="1" si="9"/>
        <v>43872</v>
      </c>
      <c r="N22" s="316"/>
      <c r="O22" s="316"/>
      <c r="P22" s="316"/>
    </row>
    <row r="23" spans="2:16" x14ac:dyDescent="0.25">
      <c r="B23" s="308">
        <f t="shared" si="11"/>
        <v>18</v>
      </c>
      <c r="C23" s="309">
        <f t="shared" si="12"/>
        <v>135</v>
      </c>
      <c r="D23" s="309" t="str">
        <f t="shared" si="0"/>
        <v>B</v>
      </c>
      <c r="E23" s="309">
        <f t="shared" si="1"/>
        <v>83</v>
      </c>
      <c r="F23" s="309" t="str">
        <f t="shared" si="2"/>
        <v>S</v>
      </c>
      <c r="G23" s="4" t="str">
        <f t="shared" si="3"/>
        <v>BS</v>
      </c>
      <c r="H23" s="4" t="str">
        <f t="shared" si="4"/>
        <v>BT</v>
      </c>
      <c r="I23" s="4" t="str">
        <f t="shared" ca="1" si="5"/>
        <v>EJ5727809 @bval corp</v>
      </c>
      <c r="J23" s="4" t="str">
        <f t="shared" ca="1" si="6"/>
        <v>27/02/2013</v>
      </c>
      <c r="K23" s="4" t="str">
        <f t="shared" ca="1" si="7"/>
        <v>6/03/2023</v>
      </c>
      <c r="L23" s="310">
        <f t="shared" ca="1" si="8"/>
        <v>1</v>
      </c>
      <c r="M23" s="311">
        <f t="shared" ca="1" si="9"/>
        <v>44991</v>
      </c>
      <c r="N23" s="316"/>
      <c r="O23" s="316"/>
      <c r="P23" s="316"/>
    </row>
    <row r="24" spans="2:16" x14ac:dyDescent="0.25">
      <c r="B24" s="308">
        <f t="shared" si="11"/>
        <v>19</v>
      </c>
      <c r="C24" s="309">
        <f t="shared" si="12"/>
        <v>139</v>
      </c>
      <c r="D24" s="309" t="str">
        <f t="shared" si="0"/>
        <v>B</v>
      </c>
      <c r="E24" s="309">
        <f t="shared" si="1"/>
        <v>87</v>
      </c>
      <c r="F24" s="309" t="str">
        <f t="shared" si="2"/>
        <v>W</v>
      </c>
      <c r="G24" s="4" t="str">
        <f t="shared" si="3"/>
        <v>BW</v>
      </c>
      <c r="H24" s="4" t="str">
        <f t="shared" si="4"/>
        <v>BX</v>
      </c>
      <c r="I24" s="4" t="str">
        <f t="shared" ca="1" si="5"/>
        <v>EH6704561 @bval Corp</v>
      </c>
      <c r="J24" s="4" t="str">
        <f t="shared" ca="1" si="6"/>
        <v>2/12/2008</v>
      </c>
      <c r="K24" s="4" t="str">
        <f t="shared" ca="1" si="7"/>
        <v>15/11/2013</v>
      </c>
      <c r="L24" s="310" t="str">
        <f t="shared" ca="1" si="8"/>
        <v>n/a</v>
      </c>
      <c r="M24" s="311" t="str">
        <f t="shared" ca="1" si="9"/>
        <v/>
      </c>
      <c r="N24" s="316"/>
      <c r="O24" s="316"/>
      <c r="P24" s="316"/>
    </row>
    <row r="25" spans="2:16" x14ac:dyDescent="0.25">
      <c r="B25" s="308">
        <f t="shared" si="11"/>
        <v>20</v>
      </c>
      <c r="C25" s="309">
        <f t="shared" si="12"/>
        <v>143</v>
      </c>
      <c r="D25" s="309" t="str">
        <f t="shared" si="0"/>
        <v>C</v>
      </c>
      <c r="E25" s="309">
        <f t="shared" si="1"/>
        <v>65</v>
      </c>
      <c r="F25" s="309" t="str">
        <f t="shared" si="2"/>
        <v>A</v>
      </c>
      <c r="G25" s="4" t="str">
        <f t="shared" si="3"/>
        <v>CA</v>
      </c>
      <c r="H25" s="4" t="str">
        <f t="shared" si="4"/>
        <v>CB</v>
      </c>
      <c r="I25" s="4" t="str">
        <f t="shared" ca="1" si="5"/>
        <v>EJ7117835 @bval Corp</v>
      </c>
      <c r="J25" s="4" t="str">
        <f t="shared" ca="1" si="6"/>
        <v>7/06/2013</v>
      </c>
      <c r="K25" s="4" t="str">
        <f t="shared" ca="1" si="7"/>
        <v>11/06/2020</v>
      </c>
      <c r="L25" s="310">
        <f t="shared" ca="1" si="8"/>
        <v>1</v>
      </c>
      <c r="M25" s="311">
        <f t="shared" ca="1" si="9"/>
        <v>43993</v>
      </c>
      <c r="N25" s="316"/>
      <c r="O25" s="316"/>
      <c r="P25" s="316"/>
    </row>
    <row r="26" spans="2:16" x14ac:dyDescent="0.25">
      <c r="B26" s="308">
        <f t="shared" si="11"/>
        <v>21</v>
      </c>
      <c r="C26" s="309">
        <f t="shared" si="12"/>
        <v>147</v>
      </c>
      <c r="D26" s="309" t="str">
        <f t="shared" si="0"/>
        <v>C</v>
      </c>
      <c r="E26" s="309">
        <f t="shared" si="1"/>
        <v>69</v>
      </c>
      <c r="F26" s="309" t="str">
        <f t="shared" si="2"/>
        <v>E</v>
      </c>
      <c r="G26" s="4" t="str">
        <f t="shared" si="3"/>
        <v>CE</v>
      </c>
      <c r="H26" s="4" t="str">
        <f t="shared" si="4"/>
        <v>CF</v>
      </c>
      <c r="I26" s="4" t="str">
        <f t="shared" ca="1" si="5"/>
        <v>JK9790649 @bval Corp</v>
      </c>
      <c r="J26" s="4" t="str">
        <f t="shared" ca="1" si="6"/>
        <v>6/05/2016</v>
      </c>
      <c r="K26" s="4" t="str">
        <f t="shared" ca="1" si="7"/>
        <v>12/05/2023</v>
      </c>
      <c r="L26" s="310">
        <f t="shared" ca="1" si="8"/>
        <v>1</v>
      </c>
      <c r="M26" s="311">
        <f t="shared" ca="1" si="9"/>
        <v>45058</v>
      </c>
      <c r="N26" s="316"/>
      <c r="O26" s="316"/>
      <c r="P26" s="316"/>
    </row>
    <row r="27" spans="2:16" x14ac:dyDescent="0.25">
      <c r="B27" s="308">
        <f t="shared" si="11"/>
        <v>22</v>
      </c>
      <c r="C27" s="309">
        <f t="shared" si="12"/>
        <v>151</v>
      </c>
      <c r="D27" s="309" t="str">
        <f t="shared" si="0"/>
        <v>C</v>
      </c>
      <c r="E27" s="309">
        <f t="shared" si="1"/>
        <v>73</v>
      </c>
      <c r="F27" s="309" t="str">
        <f t="shared" si="2"/>
        <v>I</v>
      </c>
      <c r="G27" s="4" t="str">
        <f t="shared" si="3"/>
        <v>CI</v>
      </c>
      <c r="H27" s="4" t="str">
        <f t="shared" si="4"/>
        <v>CJ</v>
      </c>
      <c r="I27" s="4" t="str">
        <f t="shared" ca="1" si="5"/>
        <v>EJ8777645 @bval Corp</v>
      </c>
      <c r="J27" s="4" t="str">
        <f t="shared" ca="1" si="6"/>
        <v>24/10/2013</v>
      </c>
      <c r="K27" s="4" t="str">
        <f t="shared" ca="1" si="7"/>
        <v>15/05/2021</v>
      </c>
      <c r="L27" s="310">
        <f t="shared" ca="1" si="8"/>
        <v>1</v>
      </c>
      <c r="M27" s="311">
        <f t="shared" ca="1" si="9"/>
        <v>44331</v>
      </c>
      <c r="N27" s="316"/>
      <c r="O27" s="316"/>
      <c r="P27" s="316"/>
    </row>
    <row r="28" spans="2:16" x14ac:dyDescent="0.25">
      <c r="B28" s="308">
        <f t="shared" si="11"/>
        <v>23</v>
      </c>
      <c r="C28" s="309">
        <f t="shared" si="12"/>
        <v>155</v>
      </c>
      <c r="D28" s="309" t="str">
        <f t="shared" si="0"/>
        <v>C</v>
      </c>
      <c r="E28" s="309">
        <f t="shared" si="1"/>
        <v>77</v>
      </c>
      <c r="F28" s="309" t="str">
        <f t="shared" si="2"/>
        <v>M</v>
      </c>
      <c r="G28" s="4" t="str">
        <f t="shared" si="3"/>
        <v>CM</v>
      </c>
      <c r="H28" s="4" t="str">
        <f t="shared" si="4"/>
        <v>CN</v>
      </c>
      <c r="I28" s="4" t="str">
        <f t="shared" ca="1" si="5"/>
        <v>EH7510983 @bval Corp</v>
      </c>
      <c r="J28" s="4" t="str">
        <f t="shared" ca="1" si="6"/>
        <v>23/02/2009</v>
      </c>
      <c r="K28" s="4" t="str">
        <f t="shared" ca="1" si="7"/>
        <v>15/05/2014</v>
      </c>
      <c r="L28" s="310" t="str">
        <f t="shared" ca="1" si="8"/>
        <v>n/a</v>
      </c>
      <c r="M28" s="311" t="str">
        <f t="shared" ca="1" si="9"/>
        <v/>
      </c>
      <c r="N28" s="316"/>
      <c r="O28" s="316"/>
      <c r="P28" s="316"/>
    </row>
    <row r="29" spans="2:16" x14ac:dyDescent="0.25">
      <c r="B29" s="308">
        <f t="shared" si="11"/>
        <v>24</v>
      </c>
      <c r="C29" s="309">
        <f t="shared" si="12"/>
        <v>159</v>
      </c>
      <c r="D29" s="309" t="str">
        <f t="shared" si="0"/>
        <v>C</v>
      </c>
      <c r="E29" s="309">
        <f t="shared" si="1"/>
        <v>81</v>
      </c>
      <c r="F29" s="309" t="str">
        <f t="shared" si="2"/>
        <v>Q</v>
      </c>
      <c r="G29" s="4" t="str">
        <f t="shared" si="3"/>
        <v>CQ</v>
      </c>
      <c r="H29" s="4" t="str">
        <f t="shared" si="4"/>
        <v>CR</v>
      </c>
      <c r="I29" s="4" t="str">
        <f t="shared" ca="1" si="5"/>
        <v>ei2174312 @bval corp</v>
      </c>
      <c r="J29" s="4" t="str">
        <f t="shared" ca="1" si="6"/>
        <v>9/04/2010</v>
      </c>
      <c r="K29" s="4" t="str">
        <f t="shared" ca="1" si="7"/>
        <v>13/04/2017</v>
      </c>
      <c r="L29" s="310">
        <f t="shared" ca="1" si="8"/>
        <v>1</v>
      </c>
      <c r="M29" s="311">
        <f t="shared" ca="1" si="9"/>
        <v>42838</v>
      </c>
      <c r="N29" s="316"/>
      <c r="O29" s="316"/>
      <c r="P29" s="316"/>
    </row>
    <row r="30" spans="2:16" x14ac:dyDescent="0.25">
      <c r="B30" s="308">
        <f t="shared" si="11"/>
        <v>25</v>
      </c>
      <c r="C30" s="309">
        <f t="shared" si="12"/>
        <v>163</v>
      </c>
      <c r="D30" s="309" t="str">
        <f t="shared" si="0"/>
        <v>C</v>
      </c>
      <c r="E30" s="309">
        <f t="shared" si="1"/>
        <v>85</v>
      </c>
      <c r="F30" s="309" t="str">
        <f t="shared" si="2"/>
        <v>U</v>
      </c>
      <c r="G30" s="4" t="str">
        <f t="shared" si="3"/>
        <v>CU</v>
      </c>
      <c r="H30" s="4" t="str">
        <f t="shared" si="4"/>
        <v>CV</v>
      </c>
      <c r="I30" s="4" t="str">
        <f t="shared" ca="1" si="5"/>
        <v>EJ6898492 @bval corp</v>
      </c>
      <c r="J30" s="4" t="str">
        <f t="shared" ca="1" si="6"/>
        <v>22/05/2013</v>
      </c>
      <c r="K30" s="4" t="str">
        <f t="shared" ca="1" si="7"/>
        <v>24/05/2018</v>
      </c>
      <c r="L30" s="310">
        <f t="shared" ca="1" si="8"/>
        <v>1</v>
      </c>
      <c r="M30" s="311">
        <f t="shared" ca="1" si="9"/>
        <v>43244</v>
      </c>
      <c r="N30" s="316"/>
      <c r="O30" s="316"/>
      <c r="P30" s="316"/>
    </row>
    <row r="31" spans="2:16" x14ac:dyDescent="0.25">
      <c r="B31" s="308">
        <f t="shared" si="11"/>
        <v>26</v>
      </c>
      <c r="C31" s="309">
        <f t="shared" si="12"/>
        <v>167</v>
      </c>
      <c r="D31" s="309" t="str">
        <f t="shared" si="0"/>
        <v>C</v>
      </c>
      <c r="E31" s="309">
        <f t="shared" si="1"/>
        <v>89</v>
      </c>
      <c r="F31" s="309" t="str">
        <f t="shared" si="2"/>
        <v>Y</v>
      </c>
      <c r="G31" s="4" t="str">
        <f t="shared" si="3"/>
        <v>CY</v>
      </c>
      <c r="H31" s="4" t="str">
        <f t="shared" si="4"/>
        <v>CZ</v>
      </c>
      <c r="I31" s="4" t="str">
        <f t="shared" ca="1" si="5"/>
        <v>EJ9996244 @bval corp</v>
      </c>
      <c r="J31" s="4" t="str">
        <f t="shared" ca="1" si="6"/>
        <v>18/02/2014</v>
      </c>
      <c r="K31" s="4" t="str">
        <f t="shared" ca="1" si="7"/>
        <v>15/05/2019</v>
      </c>
      <c r="L31" s="310">
        <f t="shared" ca="1" si="8"/>
        <v>1</v>
      </c>
      <c r="M31" s="311">
        <f t="shared" ca="1" si="9"/>
        <v>43600</v>
      </c>
      <c r="N31" s="316"/>
      <c r="O31" s="316"/>
      <c r="P31" s="316"/>
    </row>
    <row r="32" spans="2:16" x14ac:dyDescent="0.25">
      <c r="B32" s="308">
        <f t="shared" si="11"/>
        <v>27</v>
      </c>
      <c r="C32" s="309">
        <f t="shared" si="12"/>
        <v>171</v>
      </c>
      <c r="D32" s="309" t="str">
        <f t="shared" si="0"/>
        <v>D</v>
      </c>
      <c r="E32" s="309">
        <f t="shared" si="1"/>
        <v>67</v>
      </c>
      <c r="F32" s="309" t="str">
        <f t="shared" si="2"/>
        <v>C</v>
      </c>
      <c r="G32" s="4" t="str">
        <f t="shared" si="3"/>
        <v>DC</v>
      </c>
      <c r="H32" s="4" t="str">
        <f t="shared" si="4"/>
        <v>DD</v>
      </c>
      <c r="I32" s="4" t="str">
        <f t="shared" ca="1" si="5"/>
        <v>EJ6898542 @bval corp</v>
      </c>
      <c r="J32" s="4" t="str">
        <f t="shared" ca="1" si="6"/>
        <v>22/05/2013</v>
      </c>
      <c r="K32" s="4" t="str">
        <f t="shared" ca="1" si="7"/>
        <v>27/05/2020</v>
      </c>
      <c r="L32" s="310">
        <f t="shared" ca="1" si="8"/>
        <v>1</v>
      </c>
      <c r="M32" s="311">
        <f t="shared" ca="1" si="9"/>
        <v>43978</v>
      </c>
      <c r="N32" s="316"/>
      <c r="O32" s="316"/>
      <c r="P32" s="316"/>
    </row>
    <row r="33" spans="2:16" x14ac:dyDescent="0.25">
      <c r="B33" s="308">
        <f t="shared" si="11"/>
        <v>28</v>
      </c>
      <c r="C33" s="309">
        <f t="shared" si="12"/>
        <v>175</v>
      </c>
      <c r="D33" s="309" t="str">
        <f t="shared" si="0"/>
        <v>D</v>
      </c>
      <c r="E33" s="309">
        <f t="shared" si="1"/>
        <v>71</v>
      </c>
      <c r="F33" s="309" t="str">
        <f t="shared" si="2"/>
        <v>G</v>
      </c>
      <c r="G33" s="4" t="str">
        <f t="shared" si="3"/>
        <v>DG</v>
      </c>
      <c r="H33" s="4" t="str">
        <f t="shared" si="4"/>
        <v>DH</v>
      </c>
      <c r="I33" s="4" t="str">
        <f t="shared" ca="1" si="5"/>
        <v>UV5358675 @bval corp</v>
      </c>
      <c r="J33" s="4" t="str">
        <f t="shared" ca="1" si="6"/>
        <v>24/08/2015</v>
      </c>
      <c r="K33" s="4" t="str">
        <f t="shared" ca="1" si="7"/>
        <v>15/11/2021</v>
      </c>
      <c r="L33" s="310">
        <f t="shared" ca="1" si="8"/>
        <v>1</v>
      </c>
      <c r="M33" s="311">
        <f t="shared" ca="1" si="9"/>
        <v>44515</v>
      </c>
      <c r="N33" s="316"/>
      <c r="O33" s="316"/>
      <c r="P33" s="316"/>
    </row>
    <row r="34" spans="2:16" x14ac:dyDescent="0.25">
      <c r="B34" s="308">
        <f t="shared" si="11"/>
        <v>29</v>
      </c>
      <c r="C34" s="309">
        <f t="shared" si="12"/>
        <v>179</v>
      </c>
      <c r="D34" s="309" t="str">
        <f t="shared" si="0"/>
        <v>D</v>
      </c>
      <c r="E34" s="309">
        <f t="shared" si="1"/>
        <v>75</v>
      </c>
      <c r="F34" s="309" t="str">
        <f t="shared" si="2"/>
        <v>K</v>
      </c>
      <c r="G34" s="4" t="str">
        <f t="shared" si="3"/>
        <v>DK</v>
      </c>
      <c r="H34" s="4" t="str">
        <f t="shared" si="4"/>
        <v>DL</v>
      </c>
      <c r="I34" s="4" t="str">
        <f t="shared" ca="1" si="5"/>
        <v>ed3478929 @bval corp</v>
      </c>
      <c r="J34" s="4" t="str">
        <f t="shared" ca="1" si="6"/>
        <v>23/02/2004</v>
      </c>
      <c r="K34" s="4" t="str">
        <f t="shared" ca="1" si="7"/>
        <v>29/03/2013</v>
      </c>
      <c r="L34" s="310" t="str">
        <f t="shared" ca="1" si="8"/>
        <v>n/a</v>
      </c>
      <c r="M34" s="311" t="str">
        <f t="shared" ca="1" si="9"/>
        <v/>
      </c>
      <c r="N34" s="316"/>
      <c r="O34" s="316"/>
      <c r="P34" s="316"/>
    </row>
    <row r="35" spans="2:16" x14ac:dyDescent="0.25">
      <c r="B35" s="308">
        <f t="shared" si="11"/>
        <v>30</v>
      </c>
      <c r="C35" s="309">
        <f t="shared" si="12"/>
        <v>183</v>
      </c>
      <c r="D35" s="309" t="str">
        <f t="shared" si="0"/>
        <v>D</v>
      </c>
      <c r="E35" s="309">
        <f t="shared" si="1"/>
        <v>79</v>
      </c>
      <c r="F35" s="309" t="str">
        <f t="shared" si="2"/>
        <v>O</v>
      </c>
      <c r="G35" s="4" t="str">
        <f t="shared" si="3"/>
        <v>DO</v>
      </c>
      <c r="H35" s="4" t="str">
        <f t="shared" si="4"/>
        <v>DP</v>
      </c>
      <c r="I35" s="4" t="str">
        <f t="shared" ca="1" si="5"/>
        <v>ED3479000 @bval Corp</v>
      </c>
      <c r="J35" s="4" t="str">
        <f t="shared" ca="1" si="6"/>
        <v>23/02/2004</v>
      </c>
      <c r="K35" s="4" t="str">
        <f t="shared" ca="1" si="7"/>
        <v>29/06/2015</v>
      </c>
      <c r="L35" s="310" t="str">
        <f t="shared" ca="1" si="8"/>
        <v>n/a</v>
      </c>
      <c r="M35" s="311" t="str">
        <f t="shared" ca="1" si="9"/>
        <v/>
      </c>
      <c r="N35" s="316"/>
      <c r="O35" s="316"/>
      <c r="P35" s="316"/>
    </row>
    <row r="36" spans="2:16" x14ac:dyDescent="0.25">
      <c r="B36" s="308">
        <f t="shared" si="11"/>
        <v>31</v>
      </c>
      <c r="C36" s="309">
        <f t="shared" si="12"/>
        <v>187</v>
      </c>
      <c r="D36" s="309" t="str">
        <f t="shared" si="0"/>
        <v>D</v>
      </c>
      <c r="E36" s="309">
        <f t="shared" si="1"/>
        <v>83</v>
      </c>
      <c r="F36" s="309" t="str">
        <f t="shared" si="2"/>
        <v>S</v>
      </c>
      <c r="G36" s="4" t="str">
        <f t="shared" si="3"/>
        <v>DS</v>
      </c>
      <c r="H36" s="4" t="str">
        <f t="shared" si="4"/>
        <v>DT</v>
      </c>
      <c r="I36" s="4" t="str">
        <f t="shared" ca="1" si="5"/>
        <v>EI2217194 @bval Corp</v>
      </c>
      <c r="J36" s="4" t="str">
        <f t="shared" ca="1" si="6"/>
        <v>11/02/2010</v>
      </c>
      <c r="K36" s="4" t="str">
        <f t="shared" ca="1" si="7"/>
        <v>15/02/2017</v>
      </c>
      <c r="L36" s="310" t="str">
        <f t="shared" ca="1" si="8"/>
        <v>n/a</v>
      </c>
      <c r="M36" s="311" t="str">
        <f t="shared" ca="1" si="9"/>
        <v/>
      </c>
      <c r="N36" s="316"/>
      <c r="O36" s="316"/>
      <c r="P36" s="316"/>
    </row>
    <row r="37" spans="2:16" x14ac:dyDescent="0.25">
      <c r="B37" s="308">
        <f t="shared" si="11"/>
        <v>32</v>
      </c>
      <c r="C37" s="309">
        <f t="shared" si="12"/>
        <v>191</v>
      </c>
      <c r="D37" s="309" t="str">
        <f t="shared" si="0"/>
        <v>D</v>
      </c>
      <c r="E37" s="309">
        <f t="shared" si="1"/>
        <v>87</v>
      </c>
      <c r="F37" s="309" t="str">
        <f t="shared" si="2"/>
        <v>W</v>
      </c>
      <c r="G37" s="4" t="str">
        <f t="shared" si="3"/>
        <v>DW</v>
      </c>
      <c r="H37" s="4" t="str">
        <f t="shared" si="4"/>
        <v>DX</v>
      </c>
      <c r="I37" s="4" t="str">
        <f t="shared" ca="1" si="5"/>
        <v>EI8907400 @bval Corp</v>
      </c>
      <c r="J37" s="4" t="str">
        <f t="shared" ca="1" si="6"/>
        <v>21/11/2011</v>
      </c>
      <c r="K37" s="4" t="str">
        <f t="shared" ca="1" si="7"/>
        <v>30/11/2018</v>
      </c>
      <c r="L37" s="310">
        <f t="shared" ca="1" si="8"/>
        <v>1</v>
      </c>
      <c r="M37" s="311">
        <f t="shared" ca="1" si="9"/>
        <v>43434</v>
      </c>
      <c r="N37" s="316"/>
      <c r="O37" s="316"/>
      <c r="P37" s="316"/>
    </row>
    <row r="38" spans="2:16" x14ac:dyDescent="0.25">
      <c r="B38" s="308">
        <f t="shared" si="11"/>
        <v>33</v>
      </c>
      <c r="C38" s="309">
        <f t="shared" si="12"/>
        <v>195</v>
      </c>
      <c r="D38" s="309" t="str">
        <f t="shared" si="0"/>
        <v>E</v>
      </c>
      <c r="E38" s="309">
        <f t="shared" si="1"/>
        <v>65</v>
      </c>
      <c r="F38" s="309" t="str">
        <f t="shared" si="2"/>
        <v>A</v>
      </c>
      <c r="G38" s="4" t="str">
        <f t="shared" si="3"/>
        <v>EA</v>
      </c>
      <c r="H38" s="4" t="str">
        <f t="shared" si="4"/>
        <v>EB</v>
      </c>
      <c r="I38" s="4" t="str">
        <f t="shared" ca="1" si="5"/>
        <v>EJ3319393 @bval Corp</v>
      </c>
      <c r="J38" s="4" t="str">
        <f t="shared" ca="1" si="6"/>
        <v>20/08/2012</v>
      </c>
      <c r="K38" s="4" t="str">
        <f t="shared" ca="1" si="7"/>
        <v>6/09/2019</v>
      </c>
      <c r="L38" s="310">
        <f t="shared" ca="1" si="8"/>
        <v>1</v>
      </c>
      <c r="M38" s="311">
        <f t="shared" ca="1" si="9"/>
        <v>43714</v>
      </c>
      <c r="N38" s="316"/>
      <c r="O38" s="316"/>
      <c r="P38" s="316"/>
    </row>
    <row r="39" spans="2:16" x14ac:dyDescent="0.25">
      <c r="B39" s="308">
        <f t="shared" si="11"/>
        <v>34</v>
      </c>
      <c r="C39" s="309">
        <f t="shared" si="12"/>
        <v>199</v>
      </c>
      <c r="D39" s="309" t="str">
        <f t="shared" si="0"/>
        <v>E</v>
      </c>
      <c r="E39" s="309">
        <f t="shared" si="1"/>
        <v>69</v>
      </c>
      <c r="F39" s="309" t="str">
        <f t="shared" si="2"/>
        <v>E</v>
      </c>
      <c r="G39" s="4" t="str">
        <f t="shared" si="3"/>
        <v>EE</v>
      </c>
      <c r="H39" s="4" t="str">
        <f t="shared" si="4"/>
        <v>EF</v>
      </c>
      <c r="I39" s="4" t="str">
        <f t="shared" ca="1" si="5"/>
        <v>EH6216616 @bval Corp</v>
      </c>
      <c r="J39" s="4" t="str">
        <f t="shared" ca="1" si="6"/>
        <v>10/11/2008</v>
      </c>
      <c r="K39" s="4" t="str">
        <f t="shared" ca="1" si="7"/>
        <v>12/11/2019</v>
      </c>
      <c r="L39" s="310">
        <f t="shared" ca="1" si="8"/>
        <v>1</v>
      </c>
      <c r="M39" s="311">
        <f t="shared" ca="1" si="9"/>
        <v>43781</v>
      </c>
      <c r="N39" s="316"/>
      <c r="O39" s="316"/>
      <c r="P39" s="316"/>
    </row>
    <row r="40" spans="2:16" x14ac:dyDescent="0.25">
      <c r="B40" s="308">
        <f t="shared" si="11"/>
        <v>35</v>
      </c>
      <c r="C40" s="309">
        <f t="shared" si="12"/>
        <v>203</v>
      </c>
      <c r="D40" s="309" t="str">
        <f t="shared" si="0"/>
        <v>E</v>
      </c>
      <c r="E40" s="309">
        <f t="shared" si="1"/>
        <v>73</v>
      </c>
      <c r="F40" s="309" t="str">
        <f t="shared" si="2"/>
        <v>I</v>
      </c>
      <c r="G40" s="4" t="str">
        <f t="shared" si="3"/>
        <v>EI</v>
      </c>
      <c r="H40" s="4" t="str">
        <f t="shared" si="4"/>
        <v>EJ</v>
      </c>
      <c r="I40" s="4" t="str">
        <f t="shared" ca="1" si="5"/>
        <v>ED9170645 @bval Corp</v>
      </c>
      <c r="J40" s="4" t="str">
        <f t="shared" ca="1" si="6"/>
        <v>22/04/2005</v>
      </c>
      <c r="K40" s="4" t="str">
        <f t="shared" ca="1" si="7"/>
        <v>10/06/2020</v>
      </c>
      <c r="L40" s="310">
        <f t="shared" ca="1" si="8"/>
        <v>1</v>
      </c>
      <c r="M40" s="311">
        <f t="shared" ca="1" si="9"/>
        <v>43992</v>
      </c>
      <c r="N40" s="316"/>
      <c r="O40" s="316"/>
      <c r="P40" s="316"/>
    </row>
    <row r="41" spans="2:16" x14ac:dyDescent="0.25">
      <c r="B41" s="308">
        <f t="shared" si="11"/>
        <v>36</v>
      </c>
      <c r="C41" s="309">
        <f t="shared" si="12"/>
        <v>207</v>
      </c>
      <c r="D41" s="309" t="str">
        <f t="shared" si="0"/>
        <v>E</v>
      </c>
      <c r="E41" s="309">
        <f t="shared" si="1"/>
        <v>77</v>
      </c>
      <c r="F41" s="309" t="str">
        <f t="shared" si="2"/>
        <v>M</v>
      </c>
      <c r="G41" s="4" t="str">
        <f t="shared" si="3"/>
        <v>EM</v>
      </c>
      <c r="H41" s="4" t="str">
        <f t="shared" si="4"/>
        <v>EN</v>
      </c>
      <c r="I41" s="4" t="str">
        <f t="shared" ca="1" si="5"/>
        <v>EK9947152 @bval Corp</v>
      </c>
      <c r="J41" s="4" t="str">
        <f t="shared" ca="1" si="6"/>
        <v>23/06/2015</v>
      </c>
      <c r="K41" s="4" t="str">
        <f t="shared" ca="1" si="7"/>
        <v>30/06/2022</v>
      </c>
      <c r="L41" s="310">
        <f t="shared" ca="1" si="8"/>
        <v>1</v>
      </c>
      <c r="M41" s="311">
        <f t="shared" ca="1" si="9"/>
        <v>44742</v>
      </c>
      <c r="N41" s="316"/>
      <c r="O41" s="316"/>
      <c r="P41" s="316"/>
    </row>
    <row r="42" spans="2:16" x14ac:dyDescent="0.25">
      <c r="B42" s="308">
        <f t="shared" si="11"/>
        <v>37</v>
      </c>
      <c r="C42" s="309">
        <f t="shared" si="12"/>
        <v>211</v>
      </c>
      <c r="D42" s="309" t="str">
        <f t="shared" si="0"/>
        <v>E</v>
      </c>
      <c r="E42" s="309">
        <f t="shared" si="1"/>
        <v>81</v>
      </c>
      <c r="F42" s="309" t="str">
        <f t="shared" si="2"/>
        <v>Q</v>
      </c>
      <c r="G42" s="4" t="str">
        <f t="shared" si="3"/>
        <v>EQ</v>
      </c>
      <c r="H42" s="4" t="str">
        <f t="shared" si="4"/>
        <v>ER</v>
      </c>
      <c r="I42" s="4" t="str">
        <f t="shared" ca="1" si="5"/>
        <v>EJ5781053 @bval Corp</v>
      </c>
      <c r="J42" s="4" t="str">
        <f t="shared" ca="1" si="6"/>
        <v>12/03/2013</v>
      </c>
      <c r="K42" s="4" t="str">
        <f t="shared" ca="1" si="7"/>
        <v>15/03/2023</v>
      </c>
      <c r="L42" s="310">
        <f t="shared" ca="1" si="8"/>
        <v>1</v>
      </c>
      <c r="M42" s="311">
        <f t="shared" ca="1" si="9"/>
        <v>45000</v>
      </c>
      <c r="N42" s="316"/>
      <c r="O42" s="316"/>
      <c r="P42" s="316"/>
    </row>
    <row r="43" spans="2:16" x14ac:dyDescent="0.25">
      <c r="B43" s="308">
        <f t="shared" si="11"/>
        <v>38</v>
      </c>
      <c r="C43" s="309">
        <f t="shared" si="12"/>
        <v>215</v>
      </c>
      <c r="D43" s="309" t="str">
        <f t="shared" si="0"/>
        <v>E</v>
      </c>
      <c r="E43" s="309">
        <f t="shared" si="1"/>
        <v>85</v>
      </c>
      <c r="F43" s="309" t="str">
        <f t="shared" si="2"/>
        <v>U</v>
      </c>
      <c r="G43" s="4" t="str">
        <f t="shared" si="3"/>
        <v>EU</v>
      </c>
      <c r="H43" s="4" t="str">
        <f t="shared" si="4"/>
        <v>EV</v>
      </c>
      <c r="I43" s="4" t="str">
        <f t="shared" ca="1" si="5"/>
        <v>EJ5781202 @bval Corp</v>
      </c>
      <c r="J43" s="4" t="str">
        <f t="shared" ca="1" si="6"/>
        <v>12/03/2013</v>
      </c>
      <c r="K43" s="4" t="str">
        <f t="shared" ca="1" si="7"/>
        <v>15/03/2028</v>
      </c>
      <c r="L43" s="310">
        <f t="shared" ca="1" si="8"/>
        <v>1</v>
      </c>
      <c r="M43" s="311">
        <f t="shared" ca="1" si="9"/>
        <v>46827</v>
      </c>
      <c r="N43" s="316"/>
      <c r="O43" s="316"/>
      <c r="P43" s="316"/>
    </row>
    <row r="44" spans="2:16" x14ac:dyDescent="0.25">
      <c r="B44" s="308">
        <f t="shared" si="11"/>
        <v>39</v>
      </c>
      <c r="C44" s="309">
        <f t="shared" si="12"/>
        <v>219</v>
      </c>
      <c r="D44" s="309" t="str">
        <f t="shared" si="0"/>
        <v>E</v>
      </c>
      <c r="E44" s="309">
        <f t="shared" si="1"/>
        <v>89</v>
      </c>
      <c r="F44" s="309" t="str">
        <f t="shared" si="2"/>
        <v>Y</v>
      </c>
      <c r="G44" s="4" t="str">
        <f t="shared" si="3"/>
        <v>EY</v>
      </c>
      <c r="H44" s="4" t="str">
        <f t="shared" si="4"/>
        <v>EZ</v>
      </c>
      <c r="I44" s="4" t="str">
        <f t="shared" ca="1" si="5"/>
        <v>EF3172634 @bval Corp</v>
      </c>
      <c r="J44" s="4" t="str">
        <f t="shared" ca="1" si="6"/>
        <v>8/03/2006</v>
      </c>
      <c r="K44" s="4" t="str">
        <f t="shared" ca="1" si="7"/>
        <v>22/03/2013</v>
      </c>
      <c r="L44" s="310" t="str">
        <f t="shared" ca="1" si="8"/>
        <v>n/a</v>
      </c>
      <c r="M44" s="311" t="str">
        <f t="shared" ca="1" si="9"/>
        <v/>
      </c>
      <c r="N44" s="316"/>
      <c r="O44" s="316"/>
      <c r="P44" s="316"/>
    </row>
    <row r="45" spans="2:16" x14ac:dyDescent="0.25">
      <c r="B45" s="308">
        <f t="shared" si="11"/>
        <v>40</v>
      </c>
      <c r="C45" s="309">
        <f t="shared" si="12"/>
        <v>223</v>
      </c>
      <c r="D45" s="309" t="str">
        <f t="shared" si="0"/>
        <v>F</v>
      </c>
      <c r="E45" s="309">
        <f t="shared" si="1"/>
        <v>67</v>
      </c>
      <c r="F45" s="309" t="str">
        <f t="shared" si="2"/>
        <v>C</v>
      </c>
      <c r="G45" s="4" t="str">
        <f t="shared" si="3"/>
        <v>FC</v>
      </c>
      <c r="H45" s="4" t="str">
        <f t="shared" si="4"/>
        <v>FD</v>
      </c>
      <c r="I45" s="4" t="str">
        <f t="shared" ca="1" si="5"/>
        <v>EH4409775 @bval corp</v>
      </c>
      <c r="J45" s="4" t="str">
        <f t="shared" ca="1" si="6"/>
        <v>25/06/2008</v>
      </c>
      <c r="K45" s="4" t="str">
        <f t="shared" ca="1" si="7"/>
        <v>15/06/2015</v>
      </c>
      <c r="L45" s="310" t="str">
        <f t="shared" ca="1" si="8"/>
        <v>n/a</v>
      </c>
      <c r="M45" s="311" t="str">
        <f t="shared" ca="1" si="9"/>
        <v/>
      </c>
      <c r="N45" s="316"/>
      <c r="O45" s="316"/>
      <c r="P45" s="316"/>
    </row>
    <row r="46" spans="2:16" x14ac:dyDescent="0.25">
      <c r="B46" s="308">
        <f t="shared" si="11"/>
        <v>41</v>
      </c>
      <c r="C46" s="309">
        <f t="shared" si="12"/>
        <v>227</v>
      </c>
      <c r="D46" s="309" t="str">
        <f t="shared" si="0"/>
        <v>F</v>
      </c>
      <c r="E46" s="309">
        <f t="shared" si="1"/>
        <v>71</v>
      </c>
      <c r="F46" s="309" t="str">
        <f t="shared" si="2"/>
        <v>G</v>
      </c>
      <c r="G46" s="4" t="str">
        <f t="shared" si="3"/>
        <v>FG</v>
      </c>
      <c r="H46" s="4" t="str">
        <f t="shared" si="4"/>
        <v>FH</v>
      </c>
      <c r="I46" s="4" t="str">
        <f t="shared" ca="1" si="5"/>
        <v>EH6715898 @bval corp</v>
      </c>
      <c r="J46" s="4" t="str">
        <f t="shared" ca="1" si="6"/>
        <v>25/06/2008</v>
      </c>
      <c r="K46" s="4" t="str">
        <f t="shared" ca="1" si="7"/>
        <v>15/06/2015</v>
      </c>
      <c r="L46" s="310" t="str">
        <f t="shared" ca="1" si="8"/>
        <v>n/a</v>
      </c>
      <c r="M46" s="311" t="str">
        <f t="shared" ca="1" si="9"/>
        <v/>
      </c>
      <c r="N46" s="316"/>
      <c r="O46" s="316"/>
      <c r="P46" s="316"/>
    </row>
    <row r="47" spans="2:16" x14ac:dyDescent="0.25">
      <c r="B47" s="308">
        <f t="shared" si="11"/>
        <v>42</v>
      </c>
      <c r="C47" s="309">
        <f t="shared" si="12"/>
        <v>231</v>
      </c>
      <c r="D47" s="309" t="str">
        <f t="shared" si="0"/>
        <v>F</v>
      </c>
      <c r="E47" s="309">
        <f t="shared" si="1"/>
        <v>75</v>
      </c>
      <c r="F47" s="309" t="str">
        <f t="shared" si="2"/>
        <v>K</v>
      </c>
      <c r="G47" s="4" t="str">
        <f t="shared" si="3"/>
        <v>FK</v>
      </c>
      <c r="H47" s="4" t="str">
        <f t="shared" si="4"/>
        <v>FL</v>
      </c>
      <c r="I47" s="4" t="str">
        <f t="shared" ca="1" si="5"/>
        <v>EF3172675 @bval Corp</v>
      </c>
      <c r="J47" s="4" t="str">
        <f t="shared" ca="1" si="6"/>
        <v>8/03/2006</v>
      </c>
      <c r="K47" s="4" t="str">
        <f t="shared" ca="1" si="7"/>
        <v>22/03/2016</v>
      </c>
      <c r="L47" s="310" t="str">
        <f t="shared" ca="1" si="8"/>
        <v>n/a</v>
      </c>
      <c r="M47" s="311" t="str">
        <f t="shared" ca="1" si="9"/>
        <v/>
      </c>
      <c r="N47" s="316"/>
      <c r="O47" s="316"/>
      <c r="P47" s="316"/>
    </row>
    <row r="48" spans="2:16" x14ac:dyDescent="0.25">
      <c r="B48" s="308">
        <f t="shared" si="11"/>
        <v>43</v>
      </c>
      <c r="C48" s="309">
        <f t="shared" si="12"/>
        <v>235</v>
      </c>
      <c r="D48" s="309" t="str">
        <f t="shared" si="0"/>
        <v>F</v>
      </c>
      <c r="E48" s="309">
        <f t="shared" si="1"/>
        <v>79</v>
      </c>
      <c r="F48" s="309" t="str">
        <f t="shared" si="2"/>
        <v>O</v>
      </c>
      <c r="G48" s="4" t="str">
        <f t="shared" si="3"/>
        <v>FO</v>
      </c>
      <c r="H48" s="4" t="str">
        <f t="shared" si="4"/>
        <v>FP</v>
      </c>
      <c r="I48" s="4" t="str">
        <f t="shared" ca="1" si="5"/>
        <v>EJ4120915 @bval Corp</v>
      </c>
      <c r="J48" s="4" t="str">
        <f t="shared" ca="1" si="6"/>
        <v>19/10/2012</v>
      </c>
      <c r="K48" s="4" t="str">
        <f t="shared" ca="1" si="7"/>
        <v>25/10/2019</v>
      </c>
      <c r="L48" s="310">
        <f t="shared" ca="1" si="8"/>
        <v>1</v>
      </c>
      <c r="M48" s="311">
        <f t="shared" ca="1" si="9"/>
        <v>43763</v>
      </c>
      <c r="N48" s="316"/>
      <c r="O48" s="316"/>
      <c r="P48" s="316"/>
    </row>
    <row r="49" spans="2:16" x14ac:dyDescent="0.25">
      <c r="B49" s="308">
        <f t="shared" si="11"/>
        <v>44</v>
      </c>
      <c r="C49" s="309">
        <f t="shared" si="12"/>
        <v>239</v>
      </c>
      <c r="D49" s="309" t="str">
        <f t="shared" si="0"/>
        <v>F</v>
      </c>
      <c r="E49" s="309">
        <f t="shared" si="1"/>
        <v>83</v>
      </c>
      <c r="F49" s="309" t="str">
        <f t="shared" si="2"/>
        <v>S</v>
      </c>
      <c r="G49" s="4" t="str">
        <f t="shared" si="3"/>
        <v>FS</v>
      </c>
      <c r="H49" s="4" t="str">
        <f t="shared" si="4"/>
        <v>FT</v>
      </c>
      <c r="I49" s="4" t="str">
        <f t="shared" ca="1" si="5"/>
        <v>EK823791 @bval Corp</v>
      </c>
      <c r="J49" s="4" t="str">
        <f t="shared" ca="1" si="6"/>
        <v>24/03/2015</v>
      </c>
      <c r="K49" s="4" t="str">
        <f t="shared" ca="1" si="7"/>
        <v>25/03/2022</v>
      </c>
      <c r="L49" s="310">
        <f t="shared" ca="1" si="8"/>
        <v>1</v>
      </c>
      <c r="M49" s="311">
        <f t="shared" ca="1" si="9"/>
        <v>44645</v>
      </c>
      <c r="N49" s="316"/>
      <c r="O49" s="316"/>
      <c r="P49" s="316"/>
    </row>
    <row r="50" spans="2:16" x14ac:dyDescent="0.25">
      <c r="B50" s="308">
        <f t="shared" si="11"/>
        <v>45</v>
      </c>
      <c r="C50" s="309">
        <f t="shared" si="12"/>
        <v>243</v>
      </c>
      <c r="D50" s="309" t="str">
        <f t="shared" si="0"/>
        <v>F</v>
      </c>
      <c r="E50" s="309">
        <f t="shared" si="1"/>
        <v>87</v>
      </c>
      <c r="F50" s="309" t="str">
        <f t="shared" si="2"/>
        <v>W</v>
      </c>
      <c r="G50" s="4" t="str">
        <f t="shared" si="3"/>
        <v>FW</v>
      </c>
      <c r="H50" s="4" t="str">
        <f t="shared" si="4"/>
        <v>FX</v>
      </c>
      <c r="I50" s="4" t="str">
        <f t="shared" ca="1" si="5"/>
        <v>QJ8156235 @bval Corp</v>
      </c>
      <c r="J50" s="4" t="str">
        <f t="shared" ca="1" si="6"/>
        <v>17/11/2015</v>
      </c>
      <c r="K50" s="4" t="str">
        <f t="shared" ca="1" si="7"/>
        <v>10/03/2023</v>
      </c>
      <c r="L50" s="310">
        <f t="shared" ca="1" si="8"/>
        <v>1</v>
      </c>
      <c r="M50" s="311">
        <f t="shared" ca="1" si="9"/>
        <v>44995</v>
      </c>
      <c r="N50" s="316"/>
      <c r="O50" s="316"/>
      <c r="P50" s="316"/>
    </row>
    <row r="51" spans="2:16" x14ac:dyDescent="0.25">
      <c r="B51" s="308">
        <f t="shared" si="11"/>
        <v>46</v>
      </c>
      <c r="C51" s="309">
        <f t="shared" si="12"/>
        <v>247</v>
      </c>
      <c r="D51" s="309" t="str">
        <f t="shared" si="0"/>
        <v>G</v>
      </c>
      <c r="E51" s="309">
        <f t="shared" si="1"/>
        <v>65</v>
      </c>
      <c r="F51" s="309" t="str">
        <f t="shared" si="2"/>
        <v>A</v>
      </c>
      <c r="G51" s="4" t="str">
        <f t="shared" si="3"/>
        <v>GA</v>
      </c>
      <c r="H51" s="4" t="str">
        <f t="shared" si="4"/>
        <v>GB</v>
      </c>
      <c r="I51" s="4" t="str">
        <f t="shared" ca="1" si="5"/>
        <v>QZ3568792 @bval Corp</v>
      </c>
      <c r="J51" s="4" t="str">
        <f t="shared" ca="1" si="6"/>
        <v>31/08/2016</v>
      </c>
      <c r="K51" s="4" t="str">
        <f t="shared" ca="1" si="7"/>
        <v>7/09/2026</v>
      </c>
      <c r="L51" s="310">
        <f t="shared" ca="1" si="8"/>
        <v>1</v>
      </c>
      <c r="M51" s="311">
        <f t="shared" ca="1" si="9"/>
        <v>46272</v>
      </c>
      <c r="N51" s="316"/>
      <c r="O51" s="316"/>
      <c r="P51" s="316"/>
    </row>
    <row r="52" spans="2:16" x14ac:dyDescent="0.25">
      <c r="B52" s="308">
        <f t="shared" si="11"/>
        <v>47</v>
      </c>
      <c r="C52" s="309">
        <f t="shared" si="12"/>
        <v>251</v>
      </c>
      <c r="D52" s="309" t="str">
        <f t="shared" si="0"/>
        <v>G</v>
      </c>
      <c r="E52" s="309">
        <f t="shared" si="1"/>
        <v>69</v>
      </c>
      <c r="F52" s="309" t="str">
        <f t="shared" si="2"/>
        <v>E</v>
      </c>
      <c r="G52" s="4" t="str">
        <f t="shared" si="3"/>
        <v>GE</v>
      </c>
      <c r="H52" s="4" t="str">
        <f t="shared" si="4"/>
        <v>GF</v>
      </c>
      <c r="I52" s="4" t="str">
        <f t="shared" ca="1" si="5"/>
        <v>ED4334592 @bval Corp</v>
      </c>
      <c r="J52" s="4" t="str">
        <f t="shared" ca="1" si="6"/>
        <v>20/04/2004</v>
      </c>
      <c r="K52" s="4" t="str">
        <f t="shared" ca="1" si="7"/>
        <v>21/04/2014</v>
      </c>
      <c r="L52" s="310" t="str">
        <f t="shared" ca="1" si="8"/>
        <v>n/a</v>
      </c>
      <c r="M52" s="311" t="str">
        <f t="shared" ca="1" si="9"/>
        <v/>
      </c>
      <c r="N52" s="316"/>
      <c r="O52" s="316"/>
      <c r="P52" s="316"/>
    </row>
    <row r="53" spans="2:16" x14ac:dyDescent="0.25">
      <c r="B53" s="308">
        <f t="shared" si="11"/>
        <v>48</v>
      </c>
      <c r="C53" s="309">
        <f t="shared" si="12"/>
        <v>255</v>
      </c>
      <c r="D53" s="309" t="str">
        <f t="shared" si="0"/>
        <v>G</v>
      </c>
      <c r="E53" s="309">
        <f t="shared" si="1"/>
        <v>73</v>
      </c>
      <c r="F53" s="309" t="str">
        <f t="shared" si="2"/>
        <v>I</v>
      </c>
      <c r="G53" s="4" t="str">
        <f t="shared" si="3"/>
        <v>GI</v>
      </c>
      <c r="H53" s="4" t="str">
        <f t="shared" si="4"/>
        <v>GJ</v>
      </c>
      <c r="I53" s="4" t="str">
        <f t="shared" ca="1" si="5"/>
        <v>EH7439449 @bval Corp</v>
      </c>
      <c r="J53" s="4" t="str">
        <f t="shared" ca="1" si="6"/>
        <v>9/02/2009</v>
      </c>
      <c r="K53" s="4" t="str">
        <f t="shared" ca="1" si="7"/>
        <v>10/03/2015</v>
      </c>
      <c r="L53" s="310" t="str">
        <f t="shared" ca="1" si="8"/>
        <v>n/a</v>
      </c>
      <c r="M53" s="311" t="str">
        <f t="shared" ca="1" si="9"/>
        <v/>
      </c>
      <c r="N53" s="316"/>
      <c r="O53" s="316"/>
      <c r="P53" s="316"/>
    </row>
    <row r="54" spans="2:16" x14ac:dyDescent="0.25">
      <c r="B54" s="308">
        <f t="shared" si="11"/>
        <v>49</v>
      </c>
      <c r="C54" s="309">
        <f t="shared" si="12"/>
        <v>259</v>
      </c>
      <c r="D54" s="309" t="str">
        <f t="shared" si="0"/>
        <v>G</v>
      </c>
      <c r="E54" s="309">
        <f t="shared" si="1"/>
        <v>77</v>
      </c>
      <c r="F54" s="309" t="str">
        <f t="shared" si="2"/>
        <v>M</v>
      </c>
      <c r="G54" s="4" t="str">
        <f t="shared" si="3"/>
        <v>GM</v>
      </c>
      <c r="H54" s="4" t="str">
        <f t="shared" si="4"/>
        <v>GN</v>
      </c>
      <c r="I54" s="4" t="str">
        <f t="shared" ca="1" si="5"/>
        <v>EI1475025 @bval Corp</v>
      </c>
      <c r="J54" s="4" t="str">
        <f t="shared" ca="1" si="6"/>
        <v>11/02/2010</v>
      </c>
      <c r="K54" s="4" t="str">
        <f t="shared" ca="1" si="7"/>
        <v>4/03/2016</v>
      </c>
      <c r="L54" s="310" t="str">
        <f t="shared" ca="1" si="8"/>
        <v>n/a</v>
      </c>
      <c r="M54" s="311" t="str">
        <f t="shared" ca="1" si="9"/>
        <v/>
      </c>
      <c r="N54" s="316"/>
      <c r="O54" s="316"/>
      <c r="P54" s="316"/>
    </row>
    <row r="55" spans="2:16" x14ac:dyDescent="0.25">
      <c r="B55" s="308">
        <f t="shared" si="11"/>
        <v>50</v>
      </c>
      <c r="C55" s="309">
        <f t="shared" si="12"/>
        <v>263</v>
      </c>
      <c r="D55" s="309" t="str">
        <f t="shared" si="0"/>
        <v>G</v>
      </c>
      <c r="E55" s="309">
        <f t="shared" si="1"/>
        <v>81</v>
      </c>
      <c r="F55" s="309" t="str">
        <f t="shared" si="2"/>
        <v>Q</v>
      </c>
      <c r="G55" s="4" t="str">
        <f t="shared" si="3"/>
        <v>GQ</v>
      </c>
      <c r="H55" s="4" t="str">
        <f t="shared" si="4"/>
        <v>GR</v>
      </c>
      <c r="I55" s="4" t="str">
        <f t="shared" ca="1" si="5"/>
        <v>EK5386579 @bval Corp</v>
      </c>
      <c r="J55" s="4" t="str">
        <f t="shared" ca="1" si="6"/>
        <v>9/10/2014</v>
      </c>
      <c r="K55" s="4" t="str">
        <f t="shared" ca="1" si="7"/>
        <v>24/10/2017</v>
      </c>
      <c r="L55" s="310">
        <f t="shared" ca="1" si="8"/>
        <v>1</v>
      </c>
      <c r="M55" s="311">
        <f t="shared" ca="1" si="9"/>
        <v>43032</v>
      </c>
      <c r="N55" s="316"/>
      <c r="O55" s="316"/>
      <c r="P55" s="316"/>
    </row>
    <row r="56" spans="2:16" x14ac:dyDescent="0.25">
      <c r="B56" s="308">
        <f t="shared" si="11"/>
        <v>51</v>
      </c>
      <c r="C56" s="309">
        <f t="shared" si="12"/>
        <v>267</v>
      </c>
      <c r="D56" s="309" t="str">
        <f t="shared" si="0"/>
        <v>G</v>
      </c>
      <c r="E56" s="309">
        <f t="shared" si="1"/>
        <v>85</v>
      </c>
      <c r="F56" s="309" t="str">
        <f t="shared" si="2"/>
        <v>U</v>
      </c>
      <c r="G56" s="4" t="str">
        <f t="shared" si="3"/>
        <v>GU</v>
      </c>
      <c r="H56" s="4" t="str">
        <f t="shared" si="4"/>
        <v>GV</v>
      </c>
      <c r="I56" s="4" t="str">
        <f t="shared" ca="1" si="5"/>
        <v>EK0841677 @bval Corp</v>
      </c>
      <c r="J56" s="4" t="str">
        <f t="shared" ca="1" si="6"/>
        <v>19/02/2014</v>
      </c>
      <c r="K56" s="4" t="str">
        <f t="shared" ca="1" si="7"/>
        <v>25/02/2020</v>
      </c>
      <c r="L56" s="310">
        <f t="shared" ca="1" si="8"/>
        <v>1</v>
      </c>
      <c r="M56" s="311">
        <f t="shared" ca="1" si="9"/>
        <v>43886</v>
      </c>
      <c r="N56" s="316"/>
      <c r="O56" s="316"/>
      <c r="P56" s="316"/>
    </row>
    <row r="57" spans="2:16" x14ac:dyDescent="0.25">
      <c r="B57" s="308">
        <f t="shared" si="11"/>
        <v>52</v>
      </c>
      <c r="C57" s="309">
        <f t="shared" si="12"/>
        <v>271</v>
      </c>
      <c r="D57" s="309" t="str">
        <f t="shared" si="0"/>
        <v>G</v>
      </c>
      <c r="E57" s="309">
        <f t="shared" si="1"/>
        <v>89</v>
      </c>
      <c r="F57" s="309" t="str">
        <f t="shared" si="2"/>
        <v>Y</v>
      </c>
      <c r="G57" s="4" t="str">
        <f t="shared" si="3"/>
        <v>GY</v>
      </c>
      <c r="H57" s="4" t="str">
        <f t="shared" si="4"/>
        <v>GZ</v>
      </c>
      <c r="I57" s="4" t="str">
        <f t="shared" ca="1" si="5"/>
        <v>EK845536 @bval Corp</v>
      </c>
      <c r="J57" s="4" t="str">
        <f t="shared" ca="1" si="6"/>
        <v>15/04/2015</v>
      </c>
      <c r="K57" s="4" t="str">
        <f t="shared" ca="1" si="7"/>
        <v>20/10/2021</v>
      </c>
      <c r="L57" s="310">
        <f t="shared" ca="1" si="8"/>
        <v>1</v>
      </c>
      <c r="M57" s="311">
        <f t="shared" ca="1" si="9"/>
        <v>44489</v>
      </c>
      <c r="N57" s="316"/>
      <c r="O57" s="316"/>
      <c r="P57" s="316"/>
    </row>
    <row r="58" spans="2:16" x14ac:dyDescent="0.25">
      <c r="B58" s="308">
        <f t="shared" si="11"/>
        <v>53</v>
      </c>
      <c r="C58" s="309">
        <f t="shared" si="12"/>
        <v>275</v>
      </c>
      <c r="D58" s="309" t="str">
        <f t="shared" si="0"/>
        <v>H</v>
      </c>
      <c r="E58" s="309">
        <f t="shared" si="1"/>
        <v>67</v>
      </c>
      <c r="F58" s="309" t="str">
        <f t="shared" si="2"/>
        <v>C</v>
      </c>
      <c r="G58" s="4" t="str">
        <f t="shared" si="3"/>
        <v>HC</v>
      </c>
      <c r="H58" s="4" t="str">
        <f t="shared" si="4"/>
        <v>HD</v>
      </c>
      <c r="I58" s="4" t="str">
        <f t="shared" ca="1" si="5"/>
        <v>EK0841735 @bval Corp</v>
      </c>
      <c r="J58" s="4" t="str">
        <f t="shared" ca="1" si="6"/>
        <v>19/02/2014</v>
      </c>
      <c r="K58" s="4" t="str">
        <f t="shared" ca="1" si="7"/>
        <v>25/02/2022</v>
      </c>
      <c r="L58" s="310">
        <f t="shared" ca="1" si="8"/>
        <v>1</v>
      </c>
      <c r="M58" s="311">
        <f t="shared" ca="1" si="9"/>
        <v>44617</v>
      </c>
      <c r="N58" s="316"/>
      <c r="O58" s="316"/>
      <c r="P58" s="316"/>
    </row>
    <row r="59" spans="2:16" x14ac:dyDescent="0.25">
      <c r="B59" s="308">
        <f t="shared" si="11"/>
        <v>54</v>
      </c>
      <c r="C59" s="309">
        <f t="shared" si="12"/>
        <v>279</v>
      </c>
      <c r="D59" s="309" t="str">
        <f t="shared" si="0"/>
        <v>H</v>
      </c>
      <c r="E59" s="309">
        <f t="shared" si="1"/>
        <v>71</v>
      </c>
      <c r="F59" s="309" t="str">
        <f t="shared" si="2"/>
        <v>G</v>
      </c>
      <c r="G59" s="4" t="str">
        <f t="shared" si="3"/>
        <v>HG</v>
      </c>
      <c r="H59" s="4" t="str">
        <f t="shared" si="4"/>
        <v>HH</v>
      </c>
      <c r="I59" s="4" t="str">
        <f t="shared" ca="1" si="5"/>
        <v>JK1487442 @bval Corp</v>
      </c>
      <c r="J59" s="4" t="str">
        <f t="shared" ca="1" si="6"/>
        <v>17/02/2016</v>
      </c>
      <c r="K59" s="4" t="str">
        <f t="shared" ca="1" si="7"/>
        <v>7/03/2023</v>
      </c>
      <c r="L59" s="310">
        <f t="shared" ca="1" si="8"/>
        <v>1</v>
      </c>
      <c r="M59" s="311">
        <f t="shared" ca="1" si="9"/>
        <v>44992</v>
      </c>
      <c r="N59" s="316"/>
      <c r="O59" s="316"/>
      <c r="P59" s="316"/>
    </row>
    <row r="60" spans="2:16" x14ac:dyDescent="0.25">
      <c r="B60" s="308">
        <f t="shared" si="11"/>
        <v>55</v>
      </c>
      <c r="C60" s="309">
        <f t="shared" si="12"/>
        <v>283</v>
      </c>
      <c r="D60" s="309" t="str">
        <f t="shared" si="0"/>
        <v>H</v>
      </c>
      <c r="E60" s="309">
        <f t="shared" si="1"/>
        <v>75</v>
      </c>
      <c r="F60" s="309" t="str">
        <f t="shared" si="2"/>
        <v>K</v>
      </c>
      <c r="G60" s="4" t="str">
        <f t="shared" si="3"/>
        <v>HK</v>
      </c>
      <c r="H60" s="4" t="str">
        <f t="shared" si="4"/>
        <v>HL</v>
      </c>
      <c r="I60" s="4" t="str">
        <f t="shared" ca="1" si="5"/>
        <v>EK9776171 @bval Corp</v>
      </c>
      <c r="J60" s="4" t="str">
        <f t="shared" ca="1" si="6"/>
        <v>15/06/2015</v>
      </c>
      <c r="K60" s="4" t="str">
        <f t="shared" ca="1" si="7"/>
        <v>19/06/2025</v>
      </c>
      <c r="L60" s="310">
        <f t="shared" ca="1" si="8"/>
        <v>1</v>
      </c>
      <c r="M60" s="311">
        <f t="shared" ca="1" si="9"/>
        <v>45827</v>
      </c>
      <c r="N60" s="316"/>
      <c r="O60" s="316"/>
      <c r="P60" s="316"/>
    </row>
    <row r="61" spans="2:16" x14ac:dyDescent="0.25">
      <c r="B61" s="308">
        <f t="shared" si="11"/>
        <v>56</v>
      </c>
      <c r="C61" s="309">
        <f t="shared" si="12"/>
        <v>287</v>
      </c>
      <c r="D61" s="309" t="str">
        <f t="shared" si="0"/>
        <v>H</v>
      </c>
      <c r="E61" s="309">
        <f t="shared" si="1"/>
        <v>79</v>
      </c>
      <c r="F61" s="309" t="str">
        <f t="shared" si="2"/>
        <v>O</v>
      </c>
      <c r="G61" s="4" t="str">
        <f t="shared" si="3"/>
        <v>HO</v>
      </c>
      <c r="H61" s="4" t="str">
        <f t="shared" si="4"/>
        <v>HP</v>
      </c>
      <c r="I61" s="4" t="str">
        <f t="shared" ca="1" si="5"/>
        <v>EI1361563 @bval Corp</v>
      </c>
      <c r="J61" s="4" t="str">
        <f t="shared" ca="1" si="6"/>
        <v>18/01/2010</v>
      </c>
      <c r="K61" s="4" t="str">
        <f t="shared" ca="1" si="7"/>
        <v>16/03/2015</v>
      </c>
      <c r="L61" s="310" t="str">
        <f t="shared" ca="1" si="8"/>
        <v>n/a</v>
      </c>
      <c r="M61" s="311" t="str">
        <f t="shared" ca="1" si="9"/>
        <v/>
      </c>
      <c r="N61" s="316"/>
      <c r="O61" s="316"/>
      <c r="P61" s="316"/>
    </row>
    <row r="62" spans="2:16" x14ac:dyDescent="0.25">
      <c r="B62" s="308">
        <f t="shared" si="11"/>
        <v>57</v>
      </c>
      <c r="C62" s="309">
        <f t="shared" si="12"/>
        <v>291</v>
      </c>
      <c r="D62" s="309" t="str">
        <f t="shared" si="0"/>
        <v>H</v>
      </c>
      <c r="E62" s="309">
        <f t="shared" si="1"/>
        <v>83</v>
      </c>
      <c r="F62" s="309" t="str">
        <f t="shared" si="2"/>
        <v>S</v>
      </c>
      <c r="G62" s="4" t="str">
        <f t="shared" si="3"/>
        <v>HS</v>
      </c>
      <c r="H62" s="4" t="str">
        <f t="shared" si="4"/>
        <v>HT</v>
      </c>
      <c r="I62" s="4" t="str">
        <f t="shared" ca="1" si="5"/>
        <v>EI1361522 @bval Corp</v>
      </c>
      <c r="J62" s="4" t="str">
        <f t="shared" ca="1" si="6"/>
        <v>18/01/2010</v>
      </c>
      <c r="K62" s="4" t="str">
        <f t="shared" ca="1" si="7"/>
        <v>16/03/2017</v>
      </c>
      <c r="L62" s="310">
        <f t="shared" ca="1" si="8"/>
        <v>1</v>
      </c>
      <c r="M62" s="311">
        <f t="shared" ca="1" si="9"/>
        <v>42810</v>
      </c>
      <c r="N62" s="316"/>
      <c r="O62" s="316"/>
      <c r="P62" s="316"/>
    </row>
    <row r="63" spans="2:16" x14ac:dyDescent="0.25">
      <c r="B63" s="308">
        <f t="shared" si="11"/>
        <v>58</v>
      </c>
      <c r="C63" s="309">
        <f t="shared" si="12"/>
        <v>295</v>
      </c>
      <c r="D63" s="309" t="str">
        <f t="shared" si="0"/>
        <v>H</v>
      </c>
      <c r="E63" s="309">
        <f t="shared" si="1"/>
        <v>87</v>
      </c>
      <c r="F63" s="309" t="str">
        <f t="shared" si="2"/>
        <v>W</v>
      </c>
      <c r="G63" s="4" t="str">
        <f t="shared" si="3"/>
        <v>HW</v>
      </c>
      <c r="H63" s="4" t="str">
        <f t="shared" si="4"/>
        <v>HX</v>
      </c>
      <c r="I63" s="4" t="str">
        <f t="shared" ca="1" si="5"/>
        <v>JK2345854 @bval Corp</v>
      </c>
      <c r="J63" s="4" t="str">
        <f t="shared" ca="1" si="6"/>
        <v>7/03/2016</v>
      </c>
      <c r="K63" s="4" t="str">
        <f t="shared" ca="1" si="7"/>
        <v>14/03/2023</v>
      </c>
      <c r="L63" s="310">
        <f t="shared" ca="1" si="8"/>
        <v>1</v>
      </c>
      <c r="M63" s="311">
        <f t="shared" ca="1" si="9"/>
        <v>44999</v>
      </c>
      <c r="N63" s="316"/>
      <c r="O63" s="316"/>
      <c r="P63" s="316"/>
    </row>
    <row r="64" spans="2:16" x14ac:dyDescent="0.25">
      <c r="B64" s="308">
        <f t="shared" si="11"/>
        <v>59</v>
      </c>
      <c r="C64" s="309">
        <f t="shared" si="12"/>
        <v>299</v>
      </c>
      <c r="D64" s="309" t="str">
        <f t="shared" si="0"/>
        <v>I</v>
      </c>
      <c r="E64" s="309">
        <f t="shared" si="1"/>
        <v>65</v>
      </c>
      <c r="F64" s="309" t="str">
        <f t="shared" si="2"/>
        <v>A</v>
      </c>
      <c r="G64" s="4" t="str">
        <f t="shared" si="3"/>
        <v>IA</v>
      </c>
      <c r="H64" s="4" t="str">
        <f t="shared" si="4"/>
        <v>IB</v>
      </c>
      <c r="I64" s="4" t="str">
        <f t="shared" ca="1" si="5"/>
        <v>EJ4614693 @bval Corp</v>
      </c>
      <c r="J64" s="4" t="str">
        <f t="shared" ca="1" si="6"/>
        <v>27/11/2012</v>
      </c>
      <c r="K64" s="4" t="str">
        <f t="shared" ca="1" si="7"/>
        <v>6/12/2019</v>
      </c>
      <c r="L64" s="310">
        <f t="shared" ca="1" si="8"/>
        <v>1</v>
      </c>
      <c r="M64" s="311">
        <f t="shared" ca="1" si="9"/>
        <v>43805</v>
      </c>
      <c r="N64" s="316"/>
      <c r="O64" s="316"/>
      <c r="P64" s="316"/>
    </row>
    <row r="65" spans="1:41" x14ac:dyDescent="0.25">
      <c r="B65" s="308">
        <f t="shared" si="11"/>
        <v>60</v>
      </c>
      <c r="C65" s="309">
        <f t="shared" si="12"/>
        <v>303</v>
      </c>
      <c r="D65" s="309" t="str">
        <f t="shared" si="0"/>
        <v>I</v>
      </c>
      <c r="E65" s="309">
        <f t="shared" si="1"/>
        <v>69</v>
      </c>
      <c r="F65" s="309" t="str">
        <f t="shared" si="2"/>
        <v>E</v>
      </c>
      <c r="G65" s="4" t="str">
        <f t="shared" si="3"/>
        <v>IE</v>
      </c>
      <c r="H65" s="4" t="str">
        <f t="shared" si="4"/>
        <v>IF</v>
      </c>
      <c r="I65" s="4" t="str">
        <f t="shared" ca="1" si="5"/>
        <v>EJ8492658 @bval Corp</v>
      </c>
      <c r="J65" s="4" t="str">
        <f t="shared" ca="1" si="6"/>
        <v>23/09/2013</v>
      </c>
      <c r="K65" s="4" t="str">
        <f t="shared" ca="1" si="7"/>
        <v>4/10/2021</v>
      </c>
      <c r="L65" s="310">
        <f t="shared" ca="1" si="8"/>
        <v>1</v>
      </c>
      <c r="M65" s="311">
        <f t="shared" ca="1" si="9"/>
        <v>44473</v>
      </c>
      <c r="N65" s="316"/>
      <c r="O65" s="316"/>
      <c r="P65" s="316"/>
    </row>
    <row r="66" spans="1:41" x14ac:dyDescent="0.25">
      <c r="B66" s="308">
        <f t="shared" si="11"/>
        <v>61</v>
      </c>
      <c r="C66" s="309">
        <f t="shared" si="12"/>
        <v>307</v>
      </c>
      <c r="D66" s="309" t="str">
        <f t="shared" si="0"/>
        <v>I</v>
      </c>
      <c r="E66" s="309">
        <f t="shared" si="1"/>
        <v>73</v>
      </c>
      <c r="F66" s="309" t="str">
        <f t="shared" si="2"/>
        <v>I</v>
      </c>
      <c r="G66" s="4" t="str">
        <f t="shared" si="3"/>
        <v>II</v>
      </c>
      <c r="H66" s="4" t="str">
        <f t="shared" si="4"/>
        <v>IJ</v>
      </c>
      <c r="I66" s="4" t="str">
        <f t="shared" ca="1" si="5"/>
        <v>JK6120527 @bval Corp</v>
      </c>
      <c r="J66" s="4" t="str">
        <f t="shared" ca="1" si="6"/>
        <v>13/04/2016</v>
      </c>
      <c r="K66" s="4" t="str">
        <f t="shared" ca="1" si="7"/>
        <v>6/05/2021</v>
      </c>
      <c r="L66" s="310">
        <f t="shared" ca="1" si="8"/>
        <v>1</v>
      </c>
      <c r="M66" s="311">
        <f t="shared" ca="1" si="9"/>
        <v>44322</v>
      </c>
      <c r="N66" s="316"/>
      <c r="O66" s="316"/>
      <c r="P66" s="316"/>
    </row>
    <row r="67" spans="1:41" x14ac:dyDescent="0.25">
      <c r="B67" s="308">
        <f t="shared" si="11"/>
        <v>62</v>
      </c>
      <c r="C67" s="309">
        <f t="shared" si="12"/>
        <v>311</v>
      </c>
      <c r="D67" s="309" t="str">
        <f t="shared" si="0"/>
        <v>I</v>
      </c>
      <c r="E67" s="309">
        <f t="shared" si="1"/>
        <v>77</v>
      </c>
      <c r="F67" s="309" t="str">
        <f t="shared" si="2"/>
        <v>M</v>
      </c>
      <c r="G67" s="4" t="str">
        <f t="shared" si="3"/>
        <v>IM</v>
      </c>
      <c r="H67" s="4" t="str">
        <f t="shared" si="4"/>
        <v>IN</v>
      </c>
      <c r="I67" s="4">
        <f t="shared" ca="1" si="5"/>
        <v>0</v>
      </c>
      <c r="J67" s="4">
        <f t="shared" ca="1" si="6"/>
        <v>0</v>
      </c>
      <c r="K67" s="4">
        <f t="shared" ca="1" si="7"/>
        <v>0</v>
      </c>
      <c r="L67" s="310" t="str">
        <f t="shared" ca="1" si="8"/>
        <v>n/a</v>
      </c>
      <c r="M67" s="311" t="str">
        <f t="shared" ca="1" si="9"/>
        <v/>
      </c>
      <c r="N67" s="316"/>
      <c r="O67" s="316"/>
      <c r="P67" s="316"/>
    </row>
    <row r="68" spans="1:41" x14ac:dyDescent="0.25">
      <c r="B68" s="308">
        <f t="shared" si="11"/>
        <v>63</v>
      </c>
      <c r="C68" s="309">
        <f t="shared" si="12"/>
        <v>315</v>
      </c>
      <c r="D68" s="309" t="str">
        <f t="shared" si="0"/>
        <v>I</v>
      </c>
      <c r="E68" s="309">
        <f t="shared" si="1"/>
        <v>81</v>
      </c>
      <c r="F68" s="309" t="str">
        <f t="shared" si="2"/>
        <v>Q</v>
      </c>
      <c r="G68" s="4" t="str">
        <f t="shared" si="3"/>
        <v>IQ</v>
      </c>
      <c r="H68" s="4" t="str">
        <f t="shared" si="4"/>
        <v>IR</v>
      </c>
      <c r="I68" s="4">
        <f t="shared" ca="1" si="5"/>
        <v>0</v>
      </c>
      <c r="J68" s="4">
        <f t="shared" ca="1" si="6"/>
        <v>0</v>
      </c>
      <c r="K68" s="4">
        <f t="shared" ca="1" si="7"/>
        <v>0</v>
      </c>
      <c r="L68" s="310" t="str">
        <f t="shared" ca="1" si="8"/>
        <v>n/a</v>
      </c>
      <c r="M68" s="311" t="str">
        <f t="shared" ca="1" si="9"/>
        <v/>
      </c>
      <c r="N68" s="316"/>
      <c r="O68" s="316"/>
      <c r="P68" s="316"/>
    </row>
    <row r="69" spans="1:41" x14ac:dyDescent="0.25">
      <c r="B69" s="308">
        <f t="shared" si="11"/>
        <v>64</v>
      </c>
      <c r="C69" s="309">
        <f t="shared" si="12"/>
        <v>319</v>
      </c>
      <c r="D69" s="309" t="str">
        <f t="shared" si="0"/>
        <v>I</v>
      </c>
      <c r="E69" s="309">
        <f t="shared" si="1"/>
        <v>85</v>
      </c>
      <c r="F69" s="309" t="str">
        <f t="shared" si="2"/>
        <v>U</v>
      </c>
      <c r="G69" s="4" t="str">
        <f t="shared" si="3"/>
        <v>IU</v>
      </c>
      <c r="H69" s="4" t="str">
        <f t="shared" si="4"/>
        <v>IV</v>
      </c>
      <c r="I69" s="4">
        <f t="shared" ca="1" si="5"/>
        <v>0</v>
      </c>
      <c r="J69" s="4">
        <f t="shared" ca="1" si="6"/>
        <v>0</v>
      </c>
      <c r="K69" s="4">
        <f t="shared" ca="1" si="7"/>
        <v>0</v>
      </c>
      <c r="L69" s="310" t="str">
        <f t="shared" ca="1" si="8"/>
        <v>n/a</v>
      </c>
      <c r="M69" s="311" t="str">
        <f t="shared" ca="1" si="9"/>
        <v/>
      </c>
      <c r="N69" s="316"/>
      <c r="O69" s="316"/>
      <c r="P69" s="316"/>
    </row>
    <row r="70" spans="1:41" x14ac:dyDescent="0.25">
      <c r="B70" s="308">
        <f t="shared" si="11"/>
        <v>65</v>
      </c>
      <c r="C70" s="309">
        <f t="shared" si="12"/>
        <v>323</v>
      </c>
      <c r="D70" s="309" t="str">
        <f t="shared" si="0"/>
        <v>I</v>
      </c>
      <c r="E70" s="309">
        <f t="shared" si="1"/>
        <v>89</v>
      </c>
      <c r="F70" s="309" t="str">
        <f t="shared" si="2"/>
        <v>Y</v>
      </c>
      <c r="G70" s="4" t="str">
        <f t="shared" si="3"/>
        <v>IY</v>
      </c>
      <c r="H70" s="4" t="str">
        <f t="shared" si="4"/>
        <v>IZ</v>
      </c>
      <c r="I70" s="4">
        <f t="shared" ca="1" si="5"/>
        <v>0</v>
      </c>
      <c r="J70" s="4">
        <f t="shared" ca="1" si="6"/>
        <v>0</v>
      </c>
      <c r="K70" s="4">
        <f t="shared" ca="1" si="7"/>
        <v>0</v>
      </c>
      <c r="L70" s="310" t="str">
        <f t="shared" ca="1" si="8"/>
        <v>n/a</v>
      </c>
      <c r="M70" s="311" t="str">
        <f t="shared" ca="1" si="9"/>
        <v/>
      </c>
      <c r="N70" s="316"/>
      <c r="O70" s="316"/>
      <c r="P70" s="316"/>
    </row>
    <row r="71" spans="1:41" x14ac:dyDescent="0.25">
      <c r="B71" s="308">
        <f t="shared" si="11"/>
        <v>66</v>
      </c>
      <c r="C71" s="309">
        <f t="shared" si="12"/>
        <v>327</v>
      </c>
      <c r="D71" s="309" t="str">
        <f t="shared" ref="D71:D80" si="14">VLOOKUP(C71,$N$6:$O$18,2,TRUE)</f>
        <v>J</v>
      </c>
      <c r="E71" s="309">
        <f t="shared" ref="E71:E80" si="15">65+C71-VLOOKUP(D71,$O$6:$P$18,2,FALSE)</f>
        <v>67</v>
      </c>
      <c r="F71" s="309" t="str">
        <f t="shared" ref="F71:F80" si="16">CHAR(E71)</f>
        <v>C</v>
      </c>
      <c r="G71" s="4" t="str">
        <f t="shared" ref="G71:G80" si="17">D71&amp;F71</f>
        <v>JC</v>
      </c>
      <c r="H71" s="4" t="str">
        <f t="shared" ref="H71:H80" si="18">D71&amp;CHAR(E71+1)</f>
        <v>JD</v>
      </c>
      <c r="I71" s="4">
        <f t="shared" ref="I71:I85" ca="1" si="19">INDIRECT("'"&amp;$C$3&amp;"!"&amp;$G71&amp;"8")</f>
        <v>0</v>
      </c>
      <c r="J71" s="4">
        <f t="shared" ref="J71:J85" ca="1" si="20">INDIRECT("'"&amp;$C$3&amp;"!"&amp;$G71&amp;"20")</f>
        <v>0</v>
      </c>
      <c r="K71" s="4">
        <f t="shared" ref="K71:K85" ca="1" si="21">INDIRECT("'"&amp;$C$3&amp;"!"&amp;$G71&amp;"21")</f>
        <v>0</v>
      </c>
      <c r="L71" s="310" t="str">
        <f t="shared" ref="L71:L80" ca="1" si="22">IF($J$3-K71&gt;0,"n/a",1)</f>
        <v>n/a</v>
      </c>
      <c r="M71" s="311" t="str">
        <f t="shared" ref="M71:M80" ca="1" si="23">IFERROR(L71*K71,"")</f>
        <v/>
      </c>
      <c r="N71" s="316"/>
      <c r="O71" s="316"/>
      <c r="P71" s="316"/>
    </row>
    <row r="72" spans="1:41" x14ac:dyDescent="0.25">
      <c r="B72" s="308">
        <f t="shared" ref="B72:B85" si="24">B71+1</f>
        <v>67</v>
      </c>
      <c r="C72" s="309">
        <f t="shared" ref="C72:C85" si="25">C71+4</f>
        <v>331</v>
      </c>
      <c r="D72" s="309" t="str">
        <f t="shared" si="14"/>
        <v>J</v>
      </c>
      <c r="E72" s="309">
        <f t="shared" si="15"/>
        <v>71</v>
      </c>
      <c r="F72" s="309" t="str">
        <f t="shared" si="16"/>
        <v>G</v>
      </c>
      <c r="G72" s="4" t="str">
        <f t="shared" si="17"/>
        <v>JG</v>
      </c>
      <c r="H72" s="4" t="str">
        <f t="shared" si="18"/>
        <v>JH</v>
      </c>
      <c r="I72" s="4">
        <f t="shared" ca="1" si="19"/>
        <v>0</v>
      </c>
      <c r="J72" s="4">
        <f t="shared" ca="1" si="20"/>
        <v>0</v>
      </c>
      <c r="K72" s="4">
        <f t="shared" ca="1" si="21"/>
        <v>0</v>
      </c>
      <c r="L72" s="310" t="str">
        <f t="shared" ca="1" si="22"/>
        <v>n/a</v>
      </c>
      <c r="M72" s="311" t="str">
        <f t="shared" ca="1" si="23"/>
        <v/>
      </c>
      <c r="N72" s="316"/>
      <c r="O72" s="316"/>
      <c r="P72" s="316"/>
    </row>
    <row r="73" spans="1:41" x14ac:dyDescent="0.25">
      <c r="B73" s="308">
        <f t="shared" si="24"/>
        <v>68</v>
      </c>
      <c r="C73" s="309">
        <f t="shared" si="25"/>
        <v>335</v>
      </c>
      <c r="D73" s="309" t="str">
        <f t="shared" si="14"/>
        <v>J</v>
      </c>
      <c r="E73" s="309">
        <f t="shared" si="15"/>
        <v>75</v>
      </c>
      <c r="F73" s="309" t="str">
        <f t="shared" si="16"/>
        <v>K</v>
      </c>
      <c r="G73" s="4" t="str">
        <f t="shared" si="17"/>
        <v>JK</v>
      </c>
      <c r="H73" s="4" t="str">
        <f t="shared" si="18"/>
        <v>JL</v>
      </c>
      <c r="I73" s="4">
        <f t="shared" ca="1" si="19"/>
        <v>0</v>
      </c>
      <c r="J73" s="4">
        <f t="shared" ca="1" si="20"/>
        <v>0</v>
      </c>
      <c r="K73" s="4">
        <f t="shared" ca="1" si="21"/>
        <v>0</v>
      </c>
      <c r="L73" s="310" t="str">
        <f t="shared" ca="1" si="22"/>
        <v>n/a</v>
      </c>
      <c r="M73" s="311" t="str">
        <f t="shared" ca="1" si="23"/>
        <v/>
      </c>
      <c r="N73" s="316"/>
      <c r="O73" s="316"/>
      <c r="P73" s="316"/>
    </row>
    <row r="74" spans="1:41" x14ac:dyDescent="0.25">
      <c r="B74" s="308">
        <f t="shared" si="24"/>
        <v>69</v>
      </c>
      <c r="C74" s="309">
        <f t="shared" si="25"/>
        <v>339</v>
      </c>
      <c r="D74" s="309" t="str">
        <f t="shared" si="14"/>
        <v>J</v>
      </c>
      <c r="E74" s="309">
        <f t="shared" si="15"/>
        <v>79</v>
      </c>
      <c r="F74" s="309" t="str">
        <f t="shared" si="16"/>
        <v>O</v>
      </c>
      <c r="G74" s="4" t="str">
        <f t="shared" si="17"/>
        <v>JO</v>
      </c>
      <c r="H74" s="4" t="str">
        <f t="shared" si="18"/>
        <v>JP</v>
      </c>
      <c r="I74" s="4">
        <f t="shared" ca="1" si="19"/>
        <v>0</v>
      </c>
      <c r="J74" s="4">
        <f t="shared" ca="1" si="20"/>
        <v>0</v>
      </c>
      <c r="K74" s="4">
        <f t="shared" ca="1" si="21"/>
        <v>0</v>
      </c>
      <c r="L74" s="310" t="str">
        <f t="shared" ca="1" si="22"/>
        <v>n/a</v>
      </c>
      <c r="M74" s="311" t="str">
        <f t="shared" ca="1" si="23"/>
        <v/>
      </c>
      <c r="N74" s="316"/>
      <c r="O74" s="316"/>
      <c r="P74" s="316"/>
    </row>
    <row r="75" spans="1:41" x14ac:dyDescent="0.25">
      <c r="B75" s="308">
        <f t="shared" si="24"/>
        <v>70</v>
      </c>
      <c r="C75" s="309">
        <f t="shared" si="25"/>
        <v>343</v>
      </c>
      <c r="D75" s="309" t="str">
        <f t="shared" si="14"/>
        <v>J</v>
      </c>
      <c r="E75" s="309">
        <f t="shared" si="15"/>
        <v>83</v>
      </c>
      <c r="F75" s="309" t="str">
        <f t="shared" si="16"/>
        <v>S</v>
      </c>
      <c r="G75" s="4" t="str">
        <f t="shared" si="17"/>
        <v>JS</v>
      </c>
      <c r="H75" s="4" t="str">
        <f t="shared" si="18"/>
        <v>JT</v>
      </c>
      <c r="I75" s="4">
        <f t="shared" ca="1" si="19"/>
        <v>0</v>
      </c>
      <c r="J75" s="4">
        <f t="shared" ca="1" si="20"/>
        <v>0</v>
      </c>
      <c r="K75" s="4">
        <f t="shared" ca="1" si="21"/>
        <v>0</v>
      </c>
      <c r="L75" s="310" t="str">
        <f t="shared" ca="1" si="22"/>
        <v>n/a</v>
      </c>
      <c r="M75" s="311" t="str">
        <f t="shared" ca="1" si="23"/>
        <v/>
      </c>
      <c r="N75" s="316"/>
      <c r="O75" s="316"/>
      <c r="P75" s="316"/>
    </row>
    <row r="76" spans="1:41" x14ac:dyDescent="0.25">
      <c r="B76" s="308">
        <f t="shared" si="24"/>
        <v>71</v>
      </c>
      <c r="C76" s="309">
        <f t="shared" si="25"/>
        <v>347</v>
      </c>
      <c r="D76" s="309" t="str">
        <f t="shared" si="14"/>
        <v>J</v>
      </c>
      <c r="E76" s="309">
        <f t="shared" si="15"/>
        <v>87</v>
      </c>
      <c r="F76" s="309" t="str">
        <f t="shared" si="16"/>
        <v>W</v>
      </c>
      <c r="G76" s="4" t="str">
        <f t="shared" si="17"/>
        <v>JW</v>
      </c>
      <c r="H76" s="4" t="str">
        <f t="shared" si="18"/>
        <v>JX</v>
      </c>
      <c r="I76" s="4">
        <f t="shared" ca="1" si="19"/>
        <v>0</v>
      </c>
      <c r="J76" s="4">
        <f t="shared" ca="1" si="20"/>
        <v>0</v>
      </c>
      <c r="K76" s="4">
        <f t="shared" ca="1" si="21"/>
        <v>0</v>
      </c>
      <c r="L76" s="310" t="str">
        <f t="shared" ca="1" si="22"/>
        <v>n/a</v>
      </c>
      <c r="M76" s="311" t="str">
        <f t="shared" ca="1" si="23"/>
        <v/>
      </c>
      <c r="N76" s="316"/>
      <c r="O76" s="316"/>
      <c r="P76" s="316"/>
    </row>
    <row r="77" spans="1:41" x14ac:dyDescent="0.25">
      <c r="B77" s="308">
        <f t="shared" si="24"/>
        <v>72</v>
      </c>
      <c r="C77" s="309">
        <f t="shared" si="25"/>
        <v>351</v>
      </c>
      <c r="D77" s="309" t="str">
        <f t="shared" si="14"/>
        <v>K</v>
      </c>
      <c r="E77" s="309">
        <f t="shared" si="15"/>
        <v>65</v>
      </c>
      <c r="F77" s="309" t="str">
        <f t="shared" si="16"/>
        <v>A</v>
      </c>
      <c r="G77" s="4" t="str">
        <f t="shared" si="17"/>
        <v>KA</v>
      </c>
      <c r="H77" s="4" t="str">
        <f t="shared" si="18"/>
        <v>KB</v>
      </c>
      <c r="I77" s="4">
        <f t="shared" ca="1" si="19"/>
        <v>0</v>
      </c>
      <c r="J77" s="4">
        <f t="shared" ca="1" si="20"/>
        <v>0</v>
      </c>
      <c r="K77" s="4">
        <f t="shared" ca="1" si="21"/>
        <v>0</v>
      </c>
      <c r="L77" s="310" t="str">
        <f t="shared" ca="1" si="22"/>
        <v>n/a</v>
      </c>
      <c r="M77" s="311" t="str">
        <f t="shared" ca="1" si="23"/>
        <v/>
      </c>
      <c r="N77" s="316"/>
      <c r="O77" s="316"/>
      <c r="P77" s="316"/>
    </row>
    <row r="78" spans="1:41" x14ac:dyDescent="0.25">
      <c r="B78" s="308">
        <f t="shared" si="24"/>
        <v>73</v>
      </c>
      <c r="C78" s="309">
        <f t="shared" si="25"/>
        <v>355</v>
      </c>
      <c r="D78" s="309" t="str">
        <f t="shared" si="14"/>
        <v>K</v>
      </c>
      <c r="E78" s="309">
        <f t="shared" si="15"/>
        <v>69</v>
      </c>
      <c r="F78" s="309" t="str">
        <f t="shared" si="16"/>
        <v>E</v>
      </c>
      <c r="G78" s="4" t="str">
        <f t="shared" si="17"/>
        <v>KE</v>
      </c>
      <c r="H78" s="4" t="str">
        <f t="shared" si="18"/>
        <v>KF</v>
      </c>
      <c r="I78" s="4">
        <f t="shared" ca="1" si="19"/>
        <v>0</v>
      </c>
      <c r="J78" s="4">
        <f t="shared" ca="1" si="20"/>
        <v>0</v>
      </c>
      <c r="K78" s="4">
        <f t="shared" ca="1" si="21"/>
        <v>0</v>
      </c>
      <c r="L78" s="310" t="str">
        <f t="shared" ca="1" si="22"/>
        <v>n/a</v>
      </c>
      <c r="M78" s="311" t="str">
        <f t="shared" ca="1" si="23"/>
        <v/>
      </c>
      <c r="N78" s="316"/>
      <c r="O78" s="316"/>
      <c r="P78" s="316"/>
    </row>
    <row r="79" spans="1:41" x14ac:dyDescent="0.25">
      <c r="A79" s="297"/>
      <c r="B79" s="4">
        <f t="shared" si="24"/>
        <v>74</v>
      </c>
      <c r="C79" s="309">
        <f t="shared" si="25"/>
        <v>359</v>
      </c>
      <c r="D79" s="309" t="str">
        <f t="shared" si="14"/>
        <v>K</v>
      </c>
      <c r="E79" s="309">
        <f t="shared" si="15"/>
        <v>73</v>
      </c>
      <c r="F79" s="309" t="str">
        <f t="shared" si="16"/>
        <v>I</v>
      </c>
      <c r="G79" s="4" t="str">
        <f t="shared" si="17"/>
        <v>KI</v>
      </c>
      <c r="H79" s="4" t="str">
        <f t="shared" si="18"/>
        <v>KJ</v>
      </c>
      <c r="I79" s="4">
        <f t="shared" ca="1" si="19"/>
        <v>0</v>
      </c>
      <c r="J79" s="4">
        <f t="shared" ca="1" si="20"/>
        <v>0</v>
      </c>
      <c r="K79" s="4">
        <f t="shared" ca="1" si="21"/>
        <v>0</v>
      </c>
      <c r="L79" s="310" t="str">
        <f t="shared" ca="1" si="22"/>
        <v>n/a</v>
      </c>
      <c r="M79" s="311" t="str">
        <f t="shared" ca="1" si="23"/>
        <v/>
      </c>
      <c r="N79" s="316"/>
      <c r="O79" s="316"/>
      <c r="P79" s="316"/>
    </row>
    <row r="80" spans="1:41" x14ac:dyDescent="0.25">
      <c r="A80" s="297"/>
      <c r="B80" s="4">
        <f t="shared" si="24"/>
        <v>75</v>
      </c>
      <c r="C80" s="309">
        <f t="shared" si="25"/>
        <v>363</v>
      </c>
      <c r="D80" s="309" t="str">
        <f t="shared" si="14"/>
        <v>K</v>
      </c>
      <c r="E80" s="309">
        <f t="shared" si="15"/>
        <v>77</v>
      </c>
      <c r="F80" s="309" t="str">
        <f t="shared" si="16"/>
        <v>M</v>
      </c>
      <c r="G80" s="4" t="str">
        <f t="shared" si="17"/>
        <v>KM</v>
      </c>
      <c r="H80" s="4" t="str">
        <f t="shared" si="18"/>
        <v>KN</v>
      </c>
      <c r="I80" s="4">
        <f t="shared" ca="1" si="19"/>
        <v>0</v>
      </c>
      <c r="J80" s="4">
        <f t="shared" ca="1" si="20"/>
        <v>0</v>
      </c>
      <c r="K80" s="4">
        <f t="shared" ca="1" si="21"/>
        <v>0</v>
      </c>
      <c r="L80" s="310" t="str">
        <f t="shared" ca="1" si="22"/>
        <v>n/a</v>
      </c>
      <c r="M80" s="311" t="str">
        <f t="shared" ca="1" si="23"/>
        <v/>
      </c>
      <c r="N80" s="4"/>
      <c r="O80" s="4"/>
      <c r="P80" s="4"/>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16" x14ac:dyDescent="0.25">
      <c r="A81" s="297"/>
      <c r="B81" s="4">
        <f t="shared" si="24"/>
        <v>76</v>
      </c>
      <c r="C81" s="309">
        <f t="shared" si="25"/>
        <v>367</v>
      </c>
      <c r="D81" s="309" t="str">
        <f t="shared" ref="D81:D85" si="26">VLOOKUP(C81,$N$6:$O$18,2,TRUE)</f>
        <v>K</v>
      </c>
      <c r="E81" s="309">
        <f t="shared" ref="E81:E85" si="27">65+C81-VLOOKUP(D81,$O$6:$P$18,2,FALSE)</f>
        <v>81</v>
      </c>
      <c r="F81" s="309" t="str">
        <f t="shared" ref="F81:F85" si="28">CHAR(E81)</f>
        <v>Q</v>
      </c>
      <c r="G81" s="4" t="str">
        <f t="shared" ref="G81:G85" si="29">D81&amp;F81</f>
        <v>KQ</v>
      </c>
      <c r="H81" s="4" t="str">
        <f t="shared" ref="H81:H85" si="30">D81&amp;CHAR(E81+1)</f>
        <v>KR</v>
      </c>
      <c r="I81" s="4">
        <f t="shared" ca="1" si="19"/>
        <v>0</v>
      </c>
      <c r="J81" s="4">
        <f t="shared" ca="1" si="20"/>
        <v>0</v>
      </c>
      <c r="K81" s="4">
        <f t="shared" ca="1" si="21"/>
        <v>0</v>
      </c>
      <c r="L81" s="310" t="str">
        <f t="shared" ref="L81:L85" ca="1" si="31">IF($J$3-K81&gt;0,"n/a",1)</f>
        <v>n/a</v>
      </c>
      <c r="M81" s="311" t="str">
        <f t="shared" ref="M81:M85" ca="1" si="32">IFERROR(L81*K81,"")</f>
        <v/>
      </c>
      <c r="N81" s="316"/>
      <c r="O81" s="316"/>
      <c r="P81" s="316"/>
    </row>
    <row r="82" spans="1:16" x14ac:dyDescent="0.25">
      <c r="A82" s="297"/>
      <c r="B82" s="4">
        <f t="shared" si="24"/>
        <v>77</v>
      </c>
      <c r="C82" s="309">
        <f t="shared" si="25"/>
        <v>371</v>
      </c>
      <c r="D82" s="309" t="str">
        <f t="shared" si="26"/>
        <v>K</v>
      </c>
      <c r="E82" s="309">
        <f t="shared" si="27"/>
        <v>85</v>
      </c>
      <c r="F82" s="309" t="str">
        <f t="shared" si="28"/>
        <v>U</v>
      </c>
      <c r="G82" s="4" t="str">
        <f t="shared" si="29"/>
        <v>KU</v>
      </c>
      <c r="H82" s="4" t="str">
        <f t="shared" si="30"/>
        <v>KV</v>
      </c>
      <c r="I82" s="4">
        <f t="shared" ca="1" si="19"/>
        <v>0</v>
      </c>
      <c r="J82" s="4">
        <f t="shared" ca="1" si="20"/>
        <v>0</v>
      </c>
      <c r="K82" s="4">
        <f t="shared" ca="1" si="21"/>
        <v>0</v>
      </c>
      <c r="L82" s="310" t="str">
        <f t="shared" ca="1" si="31"/>
        <v>n/a</v>
      </c>
      <c r="M82" s="311" t="str">
        <f t="shared" ca="1" si="32"/>
        <v/>
      </c>
      <c r="N82" s="316"/>
      <c r="O82" s="316"/>
      <c r="P82" s="316"/>
    </row>
    <row r="83" spans="1:16" x14ac:dyDescent="0.25">
      <c r="A83" s="297"/>
      <c r="B83" s="4">
        <f t="shared" si="24"/>
        <v>78</v>
      </c>
      <c r="C83" s="309">
        <f t="shared" si="25"/>
        <v>375</v>
      </c>
      <c r="D83" s="309" t="str">
        <f t="shared" si="26"/>
        <v>K</v>
      </c>
      <c r="E83" s="309">
        <f t="shared" si="27"/>
        <v>89</v>
      </c>
      <c r="F83" s="309" t="str">
        <f t="shared" si="28"/>
        <v>Y</v>
      </c>
      <c r="G83" s="4" t="str">
        <f t="shared" si="29"/>
        <v>KY</v>
      </c>
      <c r="H83" s="4" t="str">
        <f t="shared" si="30"/>
        <v>KZ</v>
      </c>
      <c r="I83" s="4">
        <f t="shared" ca="1" si="19"/>
        <v>0</v>
      </c>
      <c r="J83" s="4">
        <f t="shared" ca="1" si="20"/>
        <v>0</v>
      </c>
      <c r="K83" s="4">
        <f t="shared" ca="1" si="21"/>
        <v>0</v>
      </c>
      <c r="L83" s="310" t="str">
        <f t="shared" ca="1" si="31"/>
        <v>n/a</v>
      </c>
      <c r="M83" s="311" t="str">
        <f t="shared" ca="1" si="32"/>
        <v/>
      </c>
      <c r="N83" s="316"/>
      <c r="O83" s="316"/>
      <c r="P83" s="316"/>
    </row>
    <row r="84" spans="1:16" x14ac:dyDescent="0.25">
      <c r="A84" s="297"/>
      <c r="B84" s="4">
        <f t="shared" si="24"/>
        <v>79</v>
      </c>
      <c r="C84" s="309">
        <f t="shared" si="25"/>
        <v>379</v>
      </c>
      <c r="D84" s="309" t="str">
        <f t="shared" si="26"/>
        <v>L</v>
      </c>
      <c r="E84" s="309">
        <f t="shared" si="27"/>
        <v>67</v>
      </c>
      <c r="F84" s="309" t="str">
        <f t="shared" si="28"/>
        <v>C</v>
      </c>
      <c r="G84" s="4" t="str">
        <f t="shared" si="29"/>
        <v>LC</v>
      </c>
      <c r="H84" s="4" t="str">
        <f t="shared" si="30"/>
        <v>LD</v>
      </c>
      <c r="I84" s="4">
        <f t="shared" ca="1" si="19"/>
        <v>0</v>
      </c>
      <c r="J84" s="4">
        <f t="shared" ca="1" si="20"/>
        <v>0</v>
      </c>
      <c r="K84" s="4">
        <f t="shared" ca="1" si="21"/>
        <v>0</v>
      </c>
      <c r="L84" s="310" t="str">
        <f t="shared" ca="1" si="31"/>
        <v>n/a</v>
      </c>
      <c r="M84" s="311" t="str">
        <f t="shared" ca="1" si="32"/>
        <v/>
      </c>
      <c r="N84" s="316"/>
      <c r="O84" s="316"/>
      <c r="P84" s="316"/>
    </row>
    <row r="85" spans="1:16" x14ac:dyDescent="0.25">
      <c r="A85" s="297"/>
      <c r="B85" s="317">
        <f t="shared" si="24"/>
        <v>80</v>
      </c>
      <c r="C85" s="318">
        <f t="shared" si="25"/>
        <v>383</v>
      </c>
      <c r="D85" s="318" t="str">
        <f t="shared" si="26"/>
        <v>L</v>
      </c>
      <c r="E85" s="318">
        <f t="shared" si="27"/>
        <v>71</v>
      </c>
      <c r="F85" s="318" t="str">
        <f t="shared" si="28"/>
        <v>G</v>
      </c>
      <c r="G85" s="314" t="str">
        <f t="shared" si="29"/>
        <v>LG</v>
      </c>
      <c r="H85" s="314" t="str">
        <f t="shared" si="30"/>
        <v>LH</v>
      </c>
      <c r="I85" s="314">
        <f t="shared" ca="1" si="19"/>
        <v>0</v>
      </c>
      <c r="J85" s="314">
        <f t="shared" ca="1" si="20"/>
        <v>0</v>
      </c>
      <c r="K85" s="314">
        <f t="shared" ca="1" si="21"/>
        <v>0</v>
      </c>
      <c r="L85" s="319" t="str">
        <f t="shared" ca="1" si="31"/>
        <v>n/a</v>
      </c>
      <c r="M85" s="320" t="str">
        <f t="shared" ca="1" si="32"/>
        <v/>
      </c>
      <c r="N85" s="316"/>
      <c r="O85" s="316"/>
      <c r="P85" s="316"/>
    </row>
    <row r="86" spans="1:16" x14ac:dyDescent="0.25">
      <c r="B86" s="3"/>
      <c r="C86" s="5"/>
      <c r="D86" s="5"/>
      <c r="E86" s="5"/>
      <c r="F86" s="5"/>
      <c r="G86" s="2"/>
      <c r="H86" s="2"/>
      <c r="I86" s="2"/>
      <c r="J86" s="291"/>
      <c r="K86" s="291"/>
      <c r="L86" s="300"/>
      <c r="M86" s="294"/>
    </row>
    <row r="87" spans="1:16" x14ac:dyDescent="0.25">
      <c r="B87" s="293"/>
      <c r="G87" s="2"/>
      <c r="H87" s="2"/>
      <c r="I87" s="2"/>
    </row>
    <row r="88" spans="1:16" ht="13" x14ac:dyDescent="0.3">
      <c r="B88" s="325" t="s">
        <v>525</v>
      </c>
      <c r="C88" s="326" t="s">
        <v>105</v>
      </c>
      <c r="D88" s="326" t="s">
        <v>526</v>
      </c>
      <c r="E88" s="326" t="s">
        <v>520</v>
      </c>
      <c r="F88" s="327" t="s">
        <v>521</v>
      </c>
      <c r="G88" s="2"/>
      <c r="H88" s="2"/>
      <c r="I88" s="2"/>
    </row>
    <row r="89" spans="1:16" x14ac:dyDescent="0.25">
      <c r="B89" s="321">
        <v>1</v>
      </c>
      <c r="C89" s="322">
        <f t="shared" ref="C89:C120" ca="1" si="33">IFERROR(SMALL($M$6:$M$85,B89),"")</f>
        <v>42810</v>
      </c>
      <c r="D89" s="4">
        <f t="shared" ref="D89:D120" ca="1" si="34">IF(C89&lt;&gt;"",MATCH(C89,$M$6:$M$85,0),"")</f>
        <v>57</v>
      </c>
      <c r="E89" s="322" t="str">
        <f t="shared" ref="E89:E120" ca="1" si="35">IFERROR(VLOOKUP($D89,$B$6:$G$85,6,FALSE),"")</f>
        <v>HS</v>
      </c>
      <c r="F89" s="311" t="str">
        <f t="shared" ref="F89:F120" ca="1" si="36">IFERROR(VLOOKUP($D89,$B$6:$H$85,7,FALSE),"")</f>
        <v>HT</v>
      </c>
      <c r="G89" s="2"/>
      <c r="H89" s="2"/>
      <c r="I89" s="2"/>
    </row>
    <row r="90" spans="1:16" x14ac:dyDescent="0.25">
      <c r="B90" s="321">
        <f>B89+1</f>
        <v>2</v>
      </c>
      <c r="C90" s="322">
        <f t="shared" ca="1" si="33"/>
        <v>42838</v>
      </c>
      <c r="D90" s="4">
        <f t="shared" ca="1" si="34"/>
        <v>24</v>
      </c>
      <c r="E90" s="322" t="str">
        <f t="shared" ca="1" si="35"/>
        <v>CQ</v>
      </c>
      <c r="F90" s="311" t="str">
        <f t="shared" ca="1" si="36"/>
        <v>CR</v>
      </c>
      <c r="G90" s="2"/>
      <c r="H90" s="2"/>
      <c r="I90" s="2"/>
    </row>
    <row r="91" spans="1:16" x14ac:dyDescent="0.25">
      <c r="B91" s="321">
        <f t="shared" ref="B91:B154" si="37">B90+1</f>
        <v>3</v>
      </c>
      <c r="C91" s="322">
        <f t="shared" ca="1" si="33"/>
        <v>43025</v>
      </c>
      <c r="D91" s="4">
        <f t="shared" ca="1" si="34"/>
        <v>4</v>
      </c>
      <c r="E91" s="322" t="str">
        <f t="shared" ca="1" si="35"/>
        <v>O</v>
      </c>
      <c r="F91" s="311" t="str">
        <f t="shared" ca="1" si="36"/>
        <v>P</v>
      </c>
      <c r="G91" s="2"/>
      <c r="H91" s="2"/>
      <c r="I91" s="2"/>
    </row>
    <row r="92" spans="1:16" x14ac:dyDescent="0.25">
      <c r="B92" s="321">
        <f t="shared" si="37"/>
        <v>4</v>
      </c>
      <c r="C92" s="322">
        <f t="shared" ca="1" si="33"/>
        <v>43032</v>
      </c>
      <c r="D92" s="4">
        <f t="shared" ca="1" si="34"/>
        <v>50</v>
      </c>
      <c r="E92" s="322" t="str">
        <f t="shared" ca="1" si="35"/>
        <v>GQ</v>
      </c>
      <c r="F92" s="311" t="str">
        <f t="shared" ca="1" si="36"/>
        <v>GR</v>
      </c>
      <c r="G92" s="2"/>
      <c r="H92" s="2"/>
      <c r="I92" s="2"/>
    </row>
    <row r="93" spans="1:16" x14ac:dyDescent="0.25">
      <c r="B93" s="321">
        <f t="shared" si="37"/>
        <v>5</v>
      </c>
      <c r="C93" s="322">
        <f t="shared" ca="1" si="33"/>
        <v>43244</v>
      </c>
      <c r="D93" s="4">
        <f t="shared" ca="1" si="34"/>
        <v>25</v>
      </c>
      <c r="E93" s="322" t="str">
        <f t="shared" ca="1" si="35"/>
        <v>CU</v>
      </c>
      <c r="F93" s="311" t="str">
        <f t="shared" ca="1" si="36"/>
        <v>CV</v>
      </c>
      <c r="G93" s="2"/>
      <c r="H93" s="2"/>
      <c r="I93" s="2"/>
    </row>
    <row r="94" spans="1:16" x14ac:dyDescent="0.25">
      <c r="B94" s="321">
        <f t="shared" si="37"/>
        <v>6</v>
      </c>
      <c r="C94" s="322">
        <f t="shared" ca="1" si="33"/>
        <v>43434</v>
      </c>
      <c r="D94" s="4">
        <f t="shared" ca="1" si="34"/>
        <v>32</v>
      </c>
      <c r="E94" s="322" t="str">
        <f t="shared" ca="1" si="35"/>
        <v>DW</v>
      </c>
      <c r="F94" s="311" t="str">
        <f t="shared" ca="1" si="36"/>
        <v>DX</v>
      </c>
      <c r="G94" s="2"/>
      <c r="H94" s="2"/>
      <c r="I94" s="2"/>
    </row>
    <row r="95" spans="1:16" x14ac:dyDescent="0.25">
      <c r="B95" s="321">
        <f t="shared" si="37"/>
        <v>7</v>
      </c>
      <c r="C95" s="322">
        <f t="shared" ca="1" si="33"/>
        <v>43530</v>
      </c>
      <c r="D95" s="4">
        <f t="shared" ca="1" si="34"/>
        <v>16</v>
      </c>
      <c r="E95" s="322" t="str">
        <f t="shared" ca="1" si="35"/>
        <v>BK</v>
      </c>
      <c r="F95" s="311" t="str">
        <f t="shared" ca="1" si="36"/>
        <v>BL</v>
      </c>
      <c r="G95" s="2"/>
      <c r="H95" s="2"/>
      <c r="I95" s="2"/>
    </row>
    <row r="96" spans="1:16" x14ac:dyDescent="0.25">
      <c r="B96" s="321">
        <f t="shared" si="37"/>
        <v>8</v>
      </c>
      <c r="C96" s="322">
        <f t="shared" ca="1" si="33"/>
        <v>43600</v>
      </c>
      <c r="D96" s="4">
        <f t="shared" ca="1" si="34"/>
        <v>26</v>
      </c>
      <c r="E96" s="322" t="str">
        <f t="shared" ca="1" si="35"/>
        <v>CY</v>
      </c>
      <c r="F96" s="311" t="str">
        <f t="shared" ca="1" si="36"/>
        <v>CZ</v>
      </c>
      <c r="G96" s="2"/>
      <c r="H96" s="2"/>
      <c r="I96" s="2"/>
    </row>
    <row r="97" spans="2:9" x14ac:dyDescent="0.25">
      <c r="B97" s="321">
        <f t="shared" si="37"/>
        <v>9</v>
      </c>
      <c r="C97" s="322">
        <f t="shared" ca="1" si="33"/>
        <v>43714</v>
      </c>
      <c r="D97" s="4">
        <f t="shared" ca="1" si="34"/>
        <v>33</v>
      </c>
      <c r="E97" s="322" t="str">
        <f t="shared" ca="1" si="35"/>
        <v>EA</v>
      </c>
      <c r="F97" s="311" t="str">
        <f t="shared" ca="1" si="36"/>
        <v>EB</v>
      </c>
      <c r="G97" s="2"/>
      <c r="H97" s="2"/>
      <c r="I97" s="2"/>
    </row>
    <row r="98" spans="2:9" x14ac:dyDescent="0.25">
      <c r="B98" s="321">
        <f t="shared" si="37"/>
        <v>10</v>
      </c>
      <c r="C98" s="322">
        <f t="shared" ca="1" si="33"/>
        <v>43763</v>
      </c>
      <c r="D98" s="4">
        <f t="shared" ca="1" si="34"/>
        <v>43</v>
      </c>
      <c r="E98" s="322" t="str">
        <f t="shared" ca="1" si="35"/>
        <v>FO</v>
      </c>
      <c r="F98" s="311" t="str">
        <f t="shared" ca="1" si="36"/>
        <v>FP</v>
      </c>
      <c r="G98" s="2"/>
      <c r="H98" s="2"/>
      <c r="I98" s="2"/>
    </row>
    <row r="99" spans="2:9" x14ac:dyDescent="0.25">
      <c r="B99" s="321">
        <f t="shared" si="37"/>
        <v>11</v>
      </c>
      <c r="C99" s="322">
        <f t="shared" ca="1" si="33"/>
        <v>43770</v>
      </c>
      <c r="D99" s="4">
        <f t="shared" ca="1" si="34"/>
        <v>11</v>
      </c>
      <c r="E99" s="322" t="str">
        <f t="shared" ca="1" si="35"/>
        <v>AQ</v>
      </c>
      <c r="F99" s="311" t="str">
        <f t="shared" ca="1" si="36"/>
        <v>AR</v>
      </c>
      <c r="G99" s="2"/>
      <c r="H99" s="2"/>
      <c r="I99" s="2"/>
    </row>
    <row r="100" spans="2:9" x14ac:dyDescent="0.25">
      <c r="B100" s="321">
        <f t="shared" si="37"/>
        <v>12</v>
      </c>
      <c r="C100" s="322">
        <f t="shared" ca="1" si="33"/>
        <v>43781</v>
      </c>
      <c r="D100" s="4">
        <f t="shared" ca="1" si="34"/>
        <v>34</v>
      </c>
      <c r="E100" s="322" t="str">
        <f t="shared" ca="1" si="35"/>
        <v>EE</v>
      </c>
      <c r="F100" s="311" t="str">
        <f t="shared" ca="1" si="36"/>
        <v>EF</v>
      </c>
      <c r="G100" s="2"/>
      <c r="H100" s="294" t="str">
        <f t="shared" ref="H100:H101" si="38">IFERROR(VLOOKUP(G100,$B$6:$G$18,3,FALSE),"")</f>
        <v/>
      </c>
      <c r="I100" s="294" t="str">
        <f t="shared" ref="I100:I101" si="39">IFERROR(VLOOKUP($G100,$B$6:$H$18,4,FALSE),"")</f>
        <v/>
      </c>
    </row>
    <row r="101" spans="2:9" x14ac:dyDescent="0.25">
      <c r="B101" s="321">
        <f t="shared" si="37"/>
        <v>13</v>
      </c>
      <c r="C101" s="322">
        <f t="shared" ca="1" si="33"/>
        <v>43805</v>
      </c>
      <c r="D101" s="4">
        <f t="shared" ca="1" si="34"/>
        <v>59</v>
      </c>
      <c r="E101" s="322" t="str">
        <f t="shared" ca="1" si="35"/>
        <v>IA</v>
      </c>
      <c r="F101" s="311" t="str">
        <f t="shared" ca="1" si="36"/>
        <v>IB</v>
      </c>
      <c r="G101" s="2"/>
      <c r="H101" s="294" t="str">
        <f t="shared" si="38"/>
        <v/>
      </c>
      <c r="I101" s="294" t="str">
        <f t="shared" si="39"/>
        <v/>
      </c>
    </row>
    <row r="102" spans="2:9" x14ac:dyDescent="0.25">
      <c r="B102" s="321">
        <f t="shared" si="37"/>
        <v>14</v>
      </c>
      <c r="C102" s="322">
        <f t="shared" ca="1" si="33"/>
        <v>43812</v>
      </c>
      <c r="D102" s="4">
        <f t="shared" ca="1" si="34"/>
        <v>5</v>
      </c>
      <c r="E102" s="322" t="str">
        <f t="shared" ca="1" si="35"/>
        <v>S</v>
      </c>
      <c r="F102" s="311" t="str">
        <f t="shared" ca="1" si="36"/>
        <v>T</v>
      </c>
      <c r="G102" s="2"/>
      <c r="H102" s="294"/>
      <c r="I102" s="294"/>
    </row>
    <row r="103" spans="2:9" x14ac:dyDescent="0.25">
      <c r="B103" s="321">
        <f t="shared" si="37"/>
        <v>15</v>
      </c>
      <c r="C103" s="322">
        <f t="shared" ca="1" si="33"/>
        <v>43872</v>
      </c>
      <c r="D103" s="4">
        <f t="shared" ca="1" si="34"/>
        <v>17</v>
      </c>
      <c r="E103" s="322" t="str">
        <f t="shared" ca="1" si="35"/>
        <v>BO</v>
      </c>
      <c r="F103" s="311" t="str">
        <f t="shared" ca="1" si="36"/>
        <v>BP</v>
      </c>
      <c r="G103" s="2"/>
      <c r="H103" s="294"/>
      <c r="I103" s="294"/>
    </row>
    <row r="104" spans="2:9" x14ac:dyDescent="0.25">
      <c r="B104" s="321">
        <f t="shared" si="37"/>
        <v>16</v>
      </c>
      <c r="C104" s="322">
        <f t="shared" ca="1" si="33"/>
        <v>43886</v>
      </c>
      <c r="D104" s="4">
        <f t="shared" ca="1" si="34"/>
        <v>51</v>
      </c>
      <c r="E104" s="322" t="str">
        <f t="shared" ca="1" si="35"/>
        <v>GU</v>
      </c>
      <c r="F104" s="311" t="str">
        <f t="shared" ca="1" si="36"/>
        <v>GV</v>
      </c>
      <c r="G104" s="2"/>
      <c r="H104" s="294"/>
      <c r="I104" s="294"/>
    </row>
    <row r="105" spans="2:9" x14ac:dyDescent="0.25">
      <c r="B105" s="321">
        <f t="shared" si="37"/>
        <v>17</v>
      </c>
      <c r="C105" s="322">
        <f t="shared" ca="1" si="33"/>
        <v>43978</v>
      </c>
      <c r="D105" s="4">
        <f t="shared" ca="1" si="34"/>
        <v>27</v>
      </c>
      <c r="E105" s="322" t="str">
        <f t="shared" ca="1" si="35"/>
        <v>DC</v>
      </c>
      <c r="F105" s="311" t="str">
        <f t="shared" ca="1" si="36"/>
        <v>DD</v>
      </c>
      <c r="G105" s="2"/>
      <c r="H105" s="294"/>
      <c r="I105" s="294"/>
    </row>
    <row r="106" spans="2:9" x14ac:dyDescent="0.25">
      <c r="B106" s="321">
        <f t="shared" si="37"/>
        <v>18</v>
      </c>
      <c r="C106" s="322">
        <f t="shared" ca="1" si="33"/>
        <v>43992</v>
      </c>
      <c r="D106" s="4">
        <f t="shared" ca="1" si="34"/>
        <v>35</v>
      </c>
      <c r="E106" s="322" t="str">
        <f t="shared" ca="1" si="35"/>
        <v>EI</v>
      </c>
      <c r="F106" s="311" t="str">
        <f t="shared" ca="1" si="36"/>
        <v>EJ</v>
      </c>
      <c r="G106" s="2"/>
      <c r="H106" s="294"/>
      <c r="I106" s="294"/>
    </row>
    <row r="107" spans="2:9" x14ac:dyDescent="0.25">
      <c r="B107" s="321">
        <f t="shared" si="37"/>
        <v>19</v>
      </c>
      <c r="C107" s="322">
        <f t="shared" ca="1" si="33"/>
        <v>43993</v>
      </c>
      <c r="D107" s="4">
        <f t="shared" ca="1" si="34"/>
        <v>20</v>
      </c>
      <c r="E107" s="322" t="str">
        <f t="shared" ca="1" si="35"/>
        <v>CA</v>
      </c>
      <c r="F107" s="311" t="str">
        <f t="shared" ca="1" si="36"/>
        <v>CB</v>
      </c>
      <c r="G107" s="2"/>
      <c r="H107" s="294"/>
      <c r="I107" s="294"/>
    </row>
    <row r="108" spans="2:9" x14ac:dyDescent="0.25">
      <c r="B108" s="321">
        <f t="shared" si="37"/>
        <v>20</v>
      </c>
      <c r="C108" s="322">
        <f t="shared" ca="1" si="33"/>
        <v>44005</v>
      </c>
      <c r="D108" s="4">
        <f t="shared" ca="1" si="34"/>
        <v>12</v>
      </c>
      <c r="E108" s="322" t="str">
        <f t="shared" ca="1" si="35"/>
        <v>AU</v>
      </c>
      <c r="F108" s="311" t="str">
        <f t="shared" ca="1" si="36"/>
        <v>AV</v>
      </c>
      <c r="G108" s="2"/>
      <c r="H108" s="294"/>
      <c r="I108" s="294"/>
    </row>
    <row r="109" spans="2:9" x14ac:dyDescent="0.25">
      <c r="B109" s="321">
        <f t="shared" si="37"/>
        <v>21</v>
      </c>
      <c r="C109" s="322">
        <f t="shared" ca="1" si="33"/>
        <v>44322</v>
      </c>
      <c r="D109" s="4">
        <f t="shared" ca="1" si="34"/>
        <v>61</v>
      </c>
      <c r="E109" s="322" t="str">
        <f t="shared" ca="1" si="35"/>
        <v>II</v>
      </c>
      <c r="F109" s="311" t="str">
        <f t="shared" ca="1" si="36"/>
        <v>IJ</v>
      </c>
      <c r="G109" s="2"/>
      <c r="H109" s="294"/>
      <c r="I109" s="294"/>
    </row>
    <row r="110" spans="2:9" x14ac:dyDescent="0.25">
      <c r="B110" s="321">
        <f t="shared" si="37"/>
        <v>22</v>
      </c>
      <c r="C110" s="322">
        <f t="shared" ca="1" si="33"/>
        <v>44331</v>
      </c>
      <c r="D110" s="4">
        <f t="shared" ca="1" si="34"/>
        <v>22</v>
      </c>
      <c r="E110" s="322" t="str">
        <f t="shared" ca="1" si="35"/>
        <v>CI</v>
      </c>
      <c r="F110" s="311" t="str">
        <f t="shared" ca="1" si="36"/>
        <v>CJ</v>
      </c>
      <c r="G110" s="2"/>
      <c r="H110" s="294"/>
      <c r="I110" s="294"/>
    </row>
    <row r="111" spans="2:9" x14ac:dyDescent="0.25">
      <c r="B111" s="321">
        <f t="shared" si="37"/>
        <v>23</v>
      </c>
      <c r="C111" s="322">
        <f t="shared" ca="1" si="33"/>
        <v>44344</v>
      </c>
      <c r="D111" s="4">
        <f t="shared" ca="1" si="34"/>
        <v>6</v>
      </c>
      <c r="E111" s="322" t="str">
        <f t="shared" ca="1" si="35"/>
        <v>W</v>
      </c>
      <c r="F111" s="311" t="str">
        <f t="shared" ca="1" si="36"/>
        <v>X</v>
      </c>
      <c r="G111" s="2"/>
      <c r="H111" s="294"/>
      <c r="I111" s="294"/>
    </row>
    <row r="112" spans="2:9" x14ac:dyDescent="0.25">
      <c r="B112" s="321">
        <f t="shared" si="37"/>
        <v>24</v>
      </c>
      <c r="C112" s="322">
        <f t="shared" ca="1" si="33"/>
        <v>44473</v>
      </c>
      <c r="D112" s="4">
        <f t="shared" ca="1" si="34"/>
        <v>60</v>
      </c>
      <c r="E112" s="322" t="str">
        <f t="shared" ca="1" si="35"/>
        <v>IE</v>
      </c>
      <c r="F112" s="311" t="str">
        <f t="shared" ca="1" si="36"/>
        <v>IF</v>
      </c>
      <c r="G112" s="2"/>
      <c r="H112" s="294"/>
      <c r="I112" s="294"/>
    </row>
    <row r="113" spans="2:9" x14ac:dyDescent="0.25">
      <c r="B113" s="321">
        <f t="shared" si="37"/>
        <v>25</v>
      </c>
      <c r="C113" s="322">
        <f t="shared" ca="1" si="33"/>
        <v>44489</v>
      </c>
      <c r="D113" s="4">
        <f t="shared" ca="1" si="34"/>
        <v>52</v>
      </c>
      <c r="E113" s="322" t="str">
        <f t="shared" ca="1" si="35"/>
        <v>GY</v>
      </c>
      <c r="F113" s="311" t="str">
        <f t="shared" ca="1" si="36"/>
        <v>GZ</v>
      </c>
      <c r="G113" s="2"/>
      <c r="H113" s="294"/>
      <c r="I113" s="294"/>
    </row>
    <row r="114" spans="2:9" x14ac:dyDescent="0.25">
      <c r="B114" s="321">
        <f t="shared" si="37"/>
        <v>26</v>
      </c>
      <c r="C114" s="322">
        <f t="shared" ca="1" si="33"/>
        <v>44515</v>
      </c>
      <c r="D114" s="4">
        <f t="shared" ca="1" si="34"/>
        <v>28</v>
      </c>
      <c r="E114" s="322" t="str">
        <f t="shared" ca="1" si="35"/>
        <v>DG</v>
      </c>
      <c r="F114" s="311" t="str">
        <f t="shared" ca="1" si="36"/>
        <v>DH</v>
      </c>
      <c r="G114" s="2"/>
      <c r="H114" s="294"/>
      <c r="I114" s="294"/>
    </row>
    <row r="115" spans="2:9" x14ac:dyDescent="0.25">
      <c r="B115" s="321">
        <f t="shared" si="37"/>
        <v>27</v>
      </c>
      <c r="C115" s="322">
        <f t="shared" ca="1" si="33"/>
        <v>44617</v>
      </c>
      <c r="D115" s="4">
        <f t="shared" ca="1" si="34"/>
        <v>53</v>
      </c>
      <c r="E115" s="322" t="str">
        <f t="shared" ca="1" si="35"/>
        <v>HC</v>
      </c>
      <c r="F115" s="311" t="str">
        <f t="shared" ca="1" si="36"/>
        <v>HD</v>
      </c>
      <c r="G115" s="2"/>
      <c r="H115" s="294"/>
      <c r="I115" s="294"/>
    </row>
    <row r="116" spans="2:9" x14ac:dyDescent="0.25">
      <c r="B116" s="321">
        <f t="shared" si="37"/>
        <v>28</v>
      </c>
      <c r="C116" s="322">
        <f t="shared" ca="1" si="33"/>
        <v>44638</v>
      </c>
      <c r="D116" s="4">
        <f t="shared" ca="1" si="34"/>
        <v>13</v>
      </c>
      <c r="E116" s="322" t="str">
        <f t="shared" ca="1" si="35"/>
        <v>AY</v>
      </c>
      <c r="F116" s="311" t="str">
        <f t="shared" ca="1" si="36"/>
        <v>AZ</v>
      </c>
      <c r="G116" s="2"/>
      <c r="H116" s="294"/>
      <c r="I116" s="294"/>
    </row>
    <row r="117" spans="2:9" x14ac:dyDescent="0.25">
      <c r="B117" s="321">
        <f t="shared" si="37"/>
        <v>29</v>
      </c>
      <c r="C117" s="322">
        <f t="shared" ca="1" si="33"/>
        <v>44645</v>
      </c>
      <c r="D117" s="4">
        <f t="shared" ca="1" si="34"/>
        <v>44</v>
      </c>
      <c r="E117" s="322" t="str">
        <f t="shared" ca="1" si="35"/>
        <v>FS</v>
      </c>
      <c r="F117" s="311" t="str">
        <f t="shared" ca="1" si="36"/>
        <v>FT</v>
      </c>
      <c r="G117" s="2"/>
      <c r="H117" s="294"/>
      <c r="I117" s="294"/>
    </row>
    <row r="118" spans="2:9" x14ac:dyDescent="0.25">
      <c r="B118" s="321">
        <f t="shared" si="37"/>
        <v>30</v>
      </c>
      <c r="C118" s="322">
        <f t="shared" ca="1" si="33"/>
        <v>44742</v>
      </c>
      <c r="D118" s="4">
        <f t="shared" ca="1" si="34"/>
        <v>36</v>
      </c>
      <c r="E118" s="322" t="str">
        <f t="shared" ca="1" si="35"/>
        <v>EM</v>
      </c>
      <c r="F118" s="311" t="str">
        <f t="shared" ca="1" si="36"/>
        <v>EN</v>
      </c>
      <c r="G118" s="2"/>
      <c r="H118" s="294"/>
      <c r="I118" s="294"/>
    </row>
    <row r="119" spans="2:9" x14ac:dyDescent="0.25">
      <c r="B119" s="321">
        <f t="shared" si="37"/>
        <v>31</v>
      </c>
      <c r="C119" s="322">
        <f t="shared" ca="1" si="33"/>
        <v>44874</v>
      </c>
      <c r="D119" s="4">
        <f t="shared" ca="1" si="34"/>
        <v>7</v>
      </c>
      <c r="E119" s="322" t="str">
        <f t="shared" ca="1" si="35"/>
        <v>AA</v>
      </c>
      <c r="F119" s="311" t="str">
        <f t="shared" ca="1" si="36"/>
        <v>AB</v>
      </c>
      <c r="G119" s="2"/>
      <c r="H119" s="294"/>
      <c r="I119" s="294"/>
    </row>
    <row r="120" spans="2:9" x14ac:dyDescent="0.25">
      <c r="B120" s="321">
        <f t="shared" si="37"/>
        <v>32</v>
      </c>
      <c r="C120" s="322">
        <f t="shared" ca="1" si="33"/>
        <v>44991</v>
      </c>
      <c r="D120" s="4">
        <f t="shared" ca="1" si="34"/>
        <v>18</v>
      </c>
      <c r="E120" s="322" t="str">
        <f t="shared" ca="1" si="35"/>
        <v>BS</v>
      </c>
      <c r="F120" s="311" t="str">
        <f t="shared" ca="1" si="36"/>
        <v>BT</v>
      </c>
      <c r="G120" s="2"/>
      <c r="H120" s="294"/>
      <c r="I120" s="294"/>
    </row>
    <row r="121" spans="2:9" x14ac:dyDescent="0.25">
      <c r="B121" s="321">
        <f t="shared" si="37"/>
        <v>33</v>
      </c>
      <c r="C121" s="322">
        <f t="shared" ref="C121:C152" ca="1" si="40">IFERROR(SMALL($M$6:$M$85,B121),"")</f>
        <v>44992</v>
      </c>
      <c r="D121" s="4">
        <f t="shared" ref="D121:D152" ca="1" si="41">IF(C121&lt;&gt;"",MATCH(C121,$M$6:$M$85,0),"")</f>
        <v>54</v>
      </c>
      <c r="E121" s="322" t="str">
        <f t="shared" ref="E121:E152" ca="1" si="42">IFERROR(VLOOKUP($D121,$B$6:$G$85,6,FALSE),"")</f>
        <v>HG</v>
      </c>
      <c r="F121" s="311" t="str">
        <f t="shared" ref="F121:F152" ca="1" si="43">IFERROR(VLOOKUP($D121,$B$6:$H$85,7,FALSE),"")</f>
        <v>HH</v>
      </c>
      <c r="G121" s="2"/>
      <c r="H121" s="294"/>
      <c r="I121" s="294"/>
    </row>
    <row r="122" spans="2:9" x14ac:dyDescent="0.25">
      <c r="B122" s="321">
        <f t="shared" si="37"/>
        <v>34</v>
      </c>
      <c r="C122" s="322">
        <f t="shared" ca="1" si="40"/>
        <v>44993</v>
      </c>
      <c r="D122" s="4">
        <f t="shared" ca="1" si="41"/>
        <v>14</v>
      </c>
      <c r="E122" s="322" t="str">
        <f t="shared" ca="1" si="42"/>
        <v>BC</v>
      </c>
      <c r="F122" s="311" t="str">
        <f t="shared" ca="1" si="43"/>
        <v>BD</v>
      </c>
      <c r="G122" s="2"/>
      <c r="H122" s="294"/>
      <c r="I122" s="294"/>
    </row>
    <row r="123" spans="2:9" x14ac:dyDescent="0.25">
      <c r="B123" s="321">
        <f t="shared" si="37"/>
        <v>35</v>
      </c>
      <c r="C123" s="322">
        <f t="shared" ca="1" si="40"/>
        <v>44995</v>
      </c>
      <c r="D123" s="4">
        <f t="shared" ca="1" si="41"/>
        <v>45</v>
      </c>
      <c r="E123" s="322" t="str">
        <f t="shared" ca="1" si="42"/>
        <v>FW</v>
      </c>
      <c r="F123" s="311" t="str">
        <f t="shared" ca="1" si="43"/>
        <v>FX</v>
      </c>
      <c r="G123" s="2"/>
      <c r="H123" s="294"/>
      <c r="I123" s="294"/>
    </row>
    <row r="124" spans="2:9" x14ac:dyDescent="0.25">
      <c r="B124" s="321">
        <f t="shared" si="37"/>
        <v>36</v>
      </c>
      <c r="C124" s="322">
        <f t="shared" ca="1" si="40"/>
        <v>44999</v>
      </c>
      <c r="D124" s="4">
        <f t="shared" ca="1" si="41"/>
        <v>58</v>
      </c>
      <c r="E124" s="322" t="str">
        <f t="shared" ca="1" si="42"/>
        <v>HW</v>
      </c>
      <c r="F124" s="311" t="str">
        <f t="shared" ca="1" si="43"/>
        <v>HX</v>
      </c>
      <c r="G124" s="2"/>
      <c r="H124" s="294"/>
      <c r="I124" s="294"/>
    </row>
    <row r="125" spans="2:9" x14ac:dyDescent="0.25">
      <c r="B125" s="321">
        <f t="shared" si="37"/>
        <v>37</v>
      </c>
      <c r="C125" s="322">
        <f t="shared" ca="1" si="40"/>
        <v>45000</v>
      </c>
      <c r="D125" s="4">
        <f t="shared" ca="1" si="41"/>
        <v>37</v>
      </c>
      <c r="E125" s="322" t="str">
        <f t="shared" ca="1" si="42"/>
        <v>EQ</v>
      </c>
      <c r="F125" s="311" t="str">
        <f t="shared" ca="1" si="43"/>
        <v>ER</v>
      </c>
      <c r="G125" s="2"/>
      <c r="H125" s="294"/>
      <c r="I125" s="294"/>
    </row>
    <row r="126" spans="2:9" x14ac:dyDescent="0.25">
      <c r="B126" s="321">
        <f t="shared" si="37"/>
        <v>38</v>
      </c>
      <c r="C126" s="322">
        <f t="shared" ca="1" si="40"/>
        <v>45058</v>
      </c>
      <c r="D126" s="4">
        <f t="shared" ca="1" si="41"/>
        <v>21</v>
      </c>
      <c r="E126" s="322" t="str">
        <f t="shared" ca="1" si="42"/>
        <v>CE</v>
      </c>
      <c r="F126" s="311" t="str">
        <f t="shared" ca="1" si="43"/>
        <v>CF</v>
      </c>
      <c r="G126" s="2"/>
      <c r="H126" s="294"/>
      <c r="I126" s="294"/>
    </row>
    <row r="127" spans="2:9" x14ac:dyDescent="0.25">
      <c r="B127" s="321">
        <f t="shared" si="37"/>
        <v>39</v>
      </c>
      <c r="C127" s="322">
        <f t="shared" ca="1" si="40"/>
        <v>45827</v>
      </c>
      <c r="D127" s="4">
        <f t="shared" ca="1" si="41"/>
        <v>55</v>
      </c>
      <c r="E127" s="322" t="str">
        <f t="shared" ca="1" si="42"/>
        <v>HK</v>
      </c>
      <c r="F127" s="311" t="str">
        <f t="shared" ca="1" si="43"/>
        <v>HL</v>
      </c>
      <c r="G127" s="2"/>
      <c r="H127" s="294"/>
      <c r="I127" s="294"/>
    </row>
    <row r="128" spans="2:9" x14ac:dyDescent="0.25">
      <c r="B128" s="321">
        <f t="shared" si="37"/>
        <v>40</v>
      </c>
      <c r="C128" s="322">
        <f t="shared" ca="1" si="40"/>
        <v>46272</v>
      </c>
      <c r="D128" s="4">
        <f t="shared" ca="1" si="41"/>
        <v>46</v>
      </c>
      <c r="E128" s="322" t="str">
        <f t="shared" ca="1" si="42"/>
        <v>GA</v>
      </c>
      <c r="F128" s="311" t="str">
        <f t="shared" ca="1" si="43"/>
        <v>GB</v>
      </c>
      <c r="G128" s="2"/>
      <c r="H128" s="294"/>
      <c r="I128" s="294"/>
    </row>
    <row r="129" spans="2:9" x14ac:dyDescent="0.25">
      <c r="B129" s="321">
        <f t="shared" si="37"/>
        <v>41</v>
      </c>
      <c r="C129" s="322">
        <f t="shared" ca="1" si="40"/>
        <v>46827</v>
      </c>
      <c r="D129" s="4">
        <f t="shared" ca="1" si="41"/>
        <v>38</v>
      </c>
      <c r="E129" s="322" t="str">
        <f t="shared" ca="1" si="42"/>
        <v>EU</v>
      </c>
      <c r="F129" s="311" t="str">
        <f t="shared" ca="1" si="43"/>
        <v>EV</v>
      </c>
      <c r="G129" s="2"/>
      <c r="H129" s="294"/>
      <c r="I129" s="294"/>
    </row>
    <row r="130" spans="2:9" x14ac:dyDescent="0.25">
      <c r="B130" s="321">
        <f t="shared" si="37"/>
        <v>42</v>
      </c>
      <c r="C130" s="322" t="str">
        <f t="shared" ca="1" si="40"/>
        <v/>
      </c>
      <c r="D130" s="4" t="str">
        <f t="shared" ca="1" si="41"/>
        <v/>
      </c>
      <c r="E130" s="322" t="str">
        <f t="shared" ca="1" si="42"/>
        <v/>
      </c>
      <c r="F130" s="311" t="str">
        <f t="shared" ca="1" si="43"/>
        <v/>
      </c>
      <c r="G130" s="2"/>
      <c r="H130" s="294"/>
      <c r="I130" s="294"/>
    </row>
    <row r="131" spans="2:9" x14ac:dyDescent="0.25">
      <c r="B131" s="321">
        <f t="shared" si="37"/>
        <v>43</v>
      </c>
      <c r="C131" s="322" t="str">
        <f t="shared" ca="1" si="40"/>
        <v/>
      </c>
      <c r="D131" s="4" t="str">
        <f t="shared" ca="1" si="41"/>
        <v/>
      </c>
      <c r="E131" s="322" t="str">
        <f t="shared" ca="1" si="42"/>
        <v/>
      </c>
      <c r="F131" s="311" t="str">
        <f t="shared" ca="1" si="43"/>
        <v/>
      </c>
      <c r="G131" s="2"/>
      <c r="H131" s="294"/>
      <c r="I131" s="294"/>
    </row>
    <row r="132" spans="2:9" x14ac:dyDescent="0.25">
      <c r="B132" s="321">
        <f t="shared" si="37"/>
        <v>44</v>
      </c>
      <c r="C132" s="322" t="str">
        <f t="shared" ca="1" si="40"/>
        <v/>
      </c>
      <c r="D132" s="4" t="str">
        <f t="shared" ca="1" si="41"/>
        <v/>
      </c>
      <c r="E132" s="322" t="str">
        <f t="shared" ca="1" si="42"/>
        <v/>
      </c>
      <c r="F132" s="311" t="str">
        <f t="shared" ca="1" si="43"/>
        <v/>
      </c>
      <c r="G132" s="2"/>
      <c r="H132" s="294"/>
      <c r="I132" s="294"/>
    </row>
    <row r="133" spans="2:9" x14ac:dyDescent="0.25">
      <c r="B133" s="321">
        <f t="shared" si="37"/>
        <v>45</v>
      </c>
      <c r="C133" s="322" t="str">
        <f t="shared" ca="1" si="40"/>
        <v/>
      </c>
      <c r="D133" s="4" t="str">
        <f t="shared" ca="1" si="41"/>
        <v/>
      </c>
      <c r="E133" s="322" t="str">
        <f t="shared" ca="1" si="42"/>
        <v/>
      </c>
      <c r="F133" s="311" t="str">
        <f t="shared" ca="1" si="43"/>
        <v/>
      </c>
      <c r="G133" s="2"/>
      <c r="H133" s="294"/>
      <c r="I133" s="294"/>
    </row>
    <row r="134" spans="2:9" x14ac:dyDescent="0.25">
      <c r="B134" s="321">
        <f t="shared" si="37"/>
        <v>46</v>
      </c>
      <c r="C134" s="322" t="str">
        <f t="shared" ca="1" si="40"/>
        <v/>
      </c>
      <c r="D134" s="4" t="str">
        <f t="shared" ca="1" si="41"/>
        <v/>
      </c>
      <c r="E134" s="322" t="str">
        <f t="shared" ca="1" si="42"/>
        <v/>
      </c>
      <c r="F134" s="311" t="str">
        <f t="shared" ca="1" si="43"/>
        <v/>
      </c>
      <c r="G134" s="2"/>
      <c r="H134" s="294"/>
      <c r="I134" s="294"/>
    </row>
    <row r="135" spans="2:9" x14ac:dyDescent="0.25">
      <c r="B135" s="321">
        <f t="shared" si="37"/>
        <v>47</v>
      </c>
      <c r="C135" s="322" t="str">
        <f t="shared" ca="1" si="40"/>
        <v/>
      </c>
      <c r="D135" s="4" t="str">
        <f t="shared" ca="1" si="41"/>
        <v/>
      </c>
      <c r="E135" s="322" t="str">
        <f t="shared" ca="1" si="42"/>
        <v/>
      </c>
      <c r="F135" s="311" t="str">
        <f t="shared" ca="1" si="43"/>
        <v/>
      </c>
      <c r="G135" s="2"/>
      <c r="H135" s="294"/>
      <c r="I135" s="294"/>
    </row>
    <row r="136" spans="2:9" x14ac:dyDescent="0.25">
      <c r="B136" s="321">
        <f t="shared" si="37"/>
        <v>48</v>
      </c>
      <c r="C136" s="322" t="str">
        <f t="shared" ca="1" si="40"/>
        <v/>
      </c>
      <c r="D136" s="4" t="str">
        <f t="shared" ca="1" si="41"/>
        <v/>
      </c>
      <c r="E136" s="322" t="str">
        <f t="shared" ca="1" si="42"/>
        <v/>
      </c>
      <c r="F136" s="311" t="str">
        <f t="shared" ca="1" si="43"/>
        <v/>
      </c>
      <c r="G136" s="2"/>
      <c r="H136" s="294"/>
      <c r="I136" s="294"/>
    </row>
    <row r="137" spans="2:9" x14ac:dyDescent="0.25">
      <c r="B137" s="321">
        <f t="shared" si="37"/>
        <v>49</v>
      </c>
      <c r="C137" s="322" t="str">
        <f t="shared" ca="1" si="40"/>
        <v/>
      </c>
      <c r="D137" s="4" t="str">
        <f t="shared" ca="1" si="41"/>
        <v/>
      </c>
      <c r="E137" s="322" t="str">
        <f t="shared" ca="1" si="42"/>
        <v/>
      </c>
      <c r="F137" s="311" t="str">
        <f t="shared" ca="1" si="43"/>
        <v/>
      </c>
      <c r="G137" s="2"/>
      <c r="H137" s="294"/>
      <c r="I137" s="294"/>
    </row>
    <row r="138" spans="2:9" x14ac:dyDescent="0.25">
      <c r="B138" s="321">
        <f t="shared" si="37"/>
        <v>50</v>
      </c>
      <c r="C138" s="322" t="str">
        <f t="shared" ca="1" si="40"/>
        <v/>
      </c>
      <c r="D138" s="4" t="str">
        <f t="shared" ca="1" si="41"/>
        <v/>
      </c>
      <c r="E138" s="322" t="str">
        <f t="shared" ca="1" si="42"/>
        <v/>
      </c>
      <c r="F138" s="311" t="str">
        <f t="shared" ca="1" si="43"/>
        <v/>
      </c>
      <c r="G138" s="2"/>
      <c r="H138" s="294"/>
      <c r="I138" s="294"/>
    </row>
    <row r="139" spans="2:9" x14ac:dyDescent="0.25">
      <c r="B139" s="321">
        <f t="shared" si="37"/>
        <v>51</v>
      </c>
      <c r="C139" s="322" t="str">
        <f t="shared" ca="1" si="40"/>
        <v/>
      </c>
      <c r="D139" s="4" t="str">
        <f t="shared" ca="1" si="41"/>
        <v/>
      </c>
      <c r="E139" s="322" t="str">
        <f t="shared" ca="1" si="42"/>
        <v/>
      </c>
      <c r="F139" s="311" t="str">
        <f t="shared" ca="1" si="43"/>
        <v/>
      </c>
      <c r="G139" s="2"/>
      <c r="H139" s="294"/>
      <c r="I139" s="294"/>
    </row>
    <row r="140" spans="2:9" x14ac:dyDescent="0.25">
      <c r="B140" s="321">
        <f t="shared" si="37"/>
        <v>52</v>
      </c>
      <c r="C140" s="322" t="str">
        <f t="shared" ca="1" si="40"/>
        <v/>
      </c>
      <c r="D140" s="4" t="str">
        <f t="shared" ca="1" si="41"/>
        <v/>
      </c>
      <c r="E140" s="322" t="str">
        <f t="shared" ca="1" si="42"/>
        <v/>
      </c>
      <c r="F140" s="311" t="str">
        <f t="shared" ca="1" si="43"/>
        <v/>
      </c>
      <c r="G140" s="2"/>
      <c r="H140" s="294"/>
      <c r="I140" s="294"/>
    </row>
    <row r="141" spans="2:9" x14ac:dyDescent="0.25">
      <c r="B141" s="321">
        <f t="shared" si="37"/>
        <v>53</v>
      </c>
      <c r="C141" s="322" t="str">
        <f t="shared" ca="1" si="40"/>
        <v/>
      </c>
      <c r="D141" s="4" t="str">
        <f t="shared" ca="1" si="41"/>
        <v/>
      </c>
      <c r="E141" s="322" t="str">
        <f t="shared" ca="1" si="42"/>
        <v/>
      </c>
      <c r="F141" s="311" t="str">
        <f t="shared" ca="1" si="43"/>
        <v/>
      </c>
      <c r="G141" s="2"/>
      <c r="H141" s="294"/>
      <c r="I141" s="294"/>
    </row>
    <row r="142" spans="2:9" x14ac:dyDescent="0.25">
      <c r="B142" s="321">
        <f t="shared" si="37"/>
        <v>54</v>
      </c>
      <c r="C142" s="322" t="str">
        <f t="shared" ca="1" si="40"/>
        <v/>
      </c>
      <c r="D142" s="4" t="str">
        <f t="shared" ca="1" si="41"/>
        <v/>
      </c>
      <c r="E142" s="322" t="str">
        <f t="shared" ca="1" si="42"/>
        <v/>
      </c>
      <c r="F142" s="311" t="str">
        <f t="shared" ca="1" si="43"/>
        <v/>
      </c>
      <c r="G142" s="2"/>
      <c r="H142" s="294"/>
      <c r="I142" s="294"/>
    </row>
    <row r="143" spans="2:9" x14ac:dyDescent="0.25">
      <c r="B143" s="321">
        <f t="shared" si="37"/>
        <v>55</v>
      </c>
      <c r="C143" s="322" t="str">
        <f t="shared" ca="1" si="40"/>
        <v/>
      </c>
      <c r="D143" s="4" t="str">
        <f t="shared" ca="1" si="41"/>
        <v/>
      </c>
      <c r="E143" s="322" t="str">
        <f t="shared" ca="1" si="42"/>
        <v/>
      </c>
      <c r="F143" s="311" t="str">
        <f t="shared" ca="1" si="43"/>
        <v/>
      </c>
      <c r="G143" s="2"/>
      <c r="H143" s="294"/>
      <c r="I143" s="294"/>
    </row>
    <row r="144" spans="2:9" x14ac:dyDescent="0.25">
      <c r="B144" s="321">
        <f t="shared" si="37"/>
        <v>56</v>
      </c>
      <c r="C144" s="322" t="str">
        <f t="shared" ca="1" si="40"/>
        <v/>
      </c>
      <c r="D144" s="4" t="str">
        <f t="shared" ca="1" si="41"/>
        <v/>
      </c>
      <c r="E144" s="322" t="str">
        <f t="shared" ca="1" si="42"/>
        <v/>
      </c>
      <c r="F144" s="311" t="str">
        <f t="shared" ca="1" si="43"/>
        <v/>
      </c>
      <c r="G144" s="2"/>
      <c r="H144" s="294"/>
      <c r="I144" s="294"/>
    </row>
    <row r="145" spans="2:9" x14ac:dyDescent="0.25">
      <c r="B145" s="321">
        <f t="shared" si="37"/>
        <v>57</v>
      </c>
      <c r="C145" s="322" t="str">
        <f t="shared" ca="1" si="40"/>
        <v/>
      </c>
      <c r="D145" s="4" t="str">
        <f t="shared" ca="1" si="41"/>
        <v/>
      </c>
      <c r="E145" s="322" t="str">
        <f t="shared" ca="1" si="42"/>
        <v/>
      </c>
      <c r="F145" s="311" t="str">
        <f t="shared" ca="1" si="43"/>
        <v/>
      </c>
      <c r="G145" s="2"/>
      <c r="H145" s="294"/>
      <c r="I145" s="294"/>
    </row>
    <row r="146" spans="2:9" x14ac:dyDescent="0.25">
      <c r="B146" s="321">
        <f t="shared" si="37"/>
        <v>58</v>
      </c>
      <c r="C146" s="322" t="str">
        <f t="shared" ca="1" si="40"/>
        <v/>
      </c>
      <c r="D146" s="4" t="str">
        <f t="shared" ca="1" si="41"/>
        <v/>
      </c>
      <c r="E146" s="322" t="str">
        <f t="shared" ca="1" si="42"/>
        <v/>
      </c>
      <c r="F146" s="311" t="str">
        <f t="shared" ca="1" si="43"/>
        <v/>
      </c>
      <c r="G146" s="2"/>
      <c r="H146" s="294"/>
      <c r="I146" s="294"/>
    </row>
    <row r="147" spans="2:9" x14ac:dyDescent="0.25">
      <c r="B147" s="321">
        <f t="shared" si="37"/>
        <v>59</v>
      </c>
      <c r="C147" s="322" t="str">
        <f t="shared" ca="1" si="40"/>
        <v/>
      </c>
      <c r="D147" s="4" t="str">
        <f t="shared" ca="1" si="41"/>
        <v/>
      </c>
      <c r="E147" s="322" t="str">
        <f t="shared" ca="1" si="42"/>
        <v/>
      </c>
      <c r="F147" s="311" t="str">
        <f t="shared" ca="1" si="43"/>
        <v/>
      </c>
      <c r="G147" s="2"/>
      <c r="H147" s="294"/>
      <c r="I147" s="294"/>
    </row>
    <row r="148" spans="2:9" x14ac:dyDescent="0.25">
      <c r="B148" s="321">
        <f t="shared" si="37"/>
        <v>60</v>
      </c>
      <c r="C148" s="322" t="str">
        <f t="shared" ca="1" si="40"/>
        <v/>
      </c>
      <c r="D148" s="4" t="str">
        <f t="shared" ca="1" si="41"/>
        <v/>
      </c>
      <c r="E148" s="322" t="str">
        <f t="shared" ca="1" si="42"/>
        <v/>
      </c>
      <c r="F148" s="311" t="str">
        <f t="shared" ca="1" si="43"/>
        <v/>
      </c>
      <c r="G148" s="2"/>
      <c r="H148" s="294"/>
      <c r="I148" s="294"/>
    </row>
    <row r="149" spans="2:9" x14ac:dyDescent="0.25">
      <c r="B149" s="321">
        <f t="shared" si="37"/>
        <v>61</v>
      </c>
      <c r="C149" s="322" t="str">
        <f t="shared" ca="1" si="40"/>
        <v/>
      </c>
      <c r="D149" s="4" t="str">
        <f t="shared" ca="1" si="41"/>
        <v/>
      </c>
      <c r="E149" s="322" t="str">
        <f t="shared" ca="1" si="42"/>
        <v/>
      </c>
      <c r="F149" s="311" t="str">
        <f t="shared" ca="1" si="43"/>
        <v/>
      </c>
      <c r="G149" s="2"/>
      <c r="H149" s="294"/>
      <c r="I149" s="294"/>
    </row>
    <row r="150" spans="2:9" x14ac:dyDescent="0.25">
      <c r="B150" s="321">
        <f t="shared" si="37"/>
        <v>62</v>
      </c>
      <c r="C150" s="322" t="str">
        <f t="shared" ca="1" si="40"/>
        <v/>
      </c>
      <c r="D150" s="4" t="str">
        <f t="shared" ca="1" si="41"/>
        <v/>
      </c>
      <c r="E150" s="322" t="str">
        <f t="shared" ca="1" si="42"/>
        <v/>
      </c>
      <c r="F150" s="311" t="str">
        <f t="shared" ca="1" si="43"/>
        <v/>
      </c>
      <c r="G150" s="2"/>
      <c r="H150" s="294"/>
      <c r="I150" s="294"/>
    </row>
    <row r="151" spans="2:9" x14ac:dyDescent="0.25">
      <c r="B151" s="321">
        <f t="shared" si="37"/>
        <v>63</v>
      </c>
      <c r="C151" s="322" t="str">
        <f t="shared" ca="1" si="40"/>
        <v/>
      </c>
      <c r="D151" s="4" t="str">
        <f t="shared" ca="1" si="41"/>
        <v/>
      </c>
      <c r="E151" s="322" t="str">
        <f t="shared" ca="1" si="42"/>
        <v/>
      </c>
      <c r="F151" s="311" t="str">
        <f t="shared" ca="1" si="43"/>
        <v/>
      </c>
      <c r="G151" s="2"/>
      <c r="H151" s="294"/>
      <c r="I151" s="294"/>
    </row>
    <row r="152" spans="2:9" x14ac:dyDescent="0.25">
      <c r="B152" s="321">
        <f t="shared" si="37"/>
        <v>64</v>
      </c>
      <c r="C152" s="322" t="str">
        <f t="shared" ca="1" si="40"/>
        <v/>
      </c>
      <c r="D152" s="4" t="str">
        <f t="shared" ca="1" si="41"/>
        <v/>
      </c>
      <c r="E152" s="322" t="str">
        <f t="shared" ca="1" si="42"/>
        <v/>
      </c>
      <c r="F152" s="311" t="str">
        <f t="shared" ca="1" si="43"/>
        <v/>
      </c>
      <c r="G152" s="2"/>
      <c r="H152" s="294"/>
      <c r="I152" s="294"/>
    </row>
    <row r="153" spans="2:9" x14ac:dyDescent="0.25">
      <c r="B153" s="321">
        <f t="shared" si="37"/>
        <v>65</v>
      </c>
      <c r="C153" s="322" t="str">
        <f t="shared" ref="C153:C168" ca="1" si="44">IFERROR(SMALL($M$6:$M$85,B153),"")</f>
        <v/>
      </c>
      <c r="D153" s="4" t="str">
        <f t="shared" ref="D153:D168" ca="1" si="45">IF(C153&lt;&gt;"",MATCH(C153,$M$6:$M$85,0),"")</f>
        <v/>
      </c>
      <c r="E153" s="322" t="str">
        <f t="shared" ref="E153:E168" ca="1" si="46">IFERROR(VLOOKUP($D153,$B$6:$G$85,6,FALSE),"")</f>
        <v/>
      </c>
      <c r="F153" s="311" t="str">
        <f t="shared" ref="F153:F168" ca="1" si="47">IFERROR(VLOOKUP($D153,$B$6:$H$85,7,FALSE),"")</f>
        <v/>
      </c>
      <c r="G153" s="2"/>
      <c r="H153" s="294"/>
      <c r="I153" s="294"/>
    </row>
    <row r="154" spans="2:9" x14ac:dyDescent="0.25">
      <c r="B154" s="321">
        <f t="shared" si="37"/>
        <v>66</v>
      </c>
      <c r="C154" s="322" t="str">
        <f t="shared" ca="1" si="44"/>
        <v/>
      </c>
      <c r="D154" s="4" t="str">
        <f t="shared" ca="1" si="45"/>
        <v/>
      </c>
      <c r="E154" s="322" t="str">
        <f t="shared" ca="1" si="46"/>
        <v/>
      </c>
      <c r="F154" s="311" t="str">
        <f t="shared" ca="1" si="47"/>
        <v/>
      </c>
      <c r="G154" s="2"/>
      <c r="H154" s="294"/>
      <c r="I154" s="294"/>
    </row>
    <row r="155" spans="2:9" x14ac:dyDescent="0.25">
      <c r="B155" s="321">
        <f t="shared" ref="B155:B168" si="48">B154+1</f>
        <v>67</v>
      </c>
      <c r="C155" s="322" t="str">
        <f t="shared" ca="1" si="44"/>
        <v/>
      </c>
      <c r="D155" s="4" t="str">
        <f t="shared" ca="1" si="45"/>
        <v/>
      </c>
      <c r="E155" s="322" t="str">
        <f t="shared" ca="1" si="46"/>
        <v/>
      </c>
      <c r="F155" s="311" t="str">
        <f t="shared" ca="1" si="47"/>
        <v/>
      </c>
      <c r="G155" s="2"/>
      <c r="H155" s="294"/>
      <c r="I155" s="294"/>
    </row>
    <row r="156" spans="2:9" x14ac:dyDescent="0.25">
      <c r="B156" s="321">
        <f t="shared" si="48"/>
        <v>68</v>
      </c>
      <c r="C156" s="322" t="str">
        <f t="shared" ca="1" si="44"/>
        <v/>
      </c>
      <c r="D156" s="4" t="str">
        <f t="shared" ca="1" si="45"/>
        <v/>
      </c>
      <c r="E156" s="322" t="str">
        <f t="shared" ca="1" si="46"/>
        <v/>
      </c>
      <c r="F156" s="311" t="str">
        <f t="shared" ca="1" si="47"/>
        <v/>
      </c>
      <c r="G156" s="2"/>
      <c r="H156" s="294"/>
      <c r="I156" s="294"/>
    </row>
    <row r="157" spans="2:9" x14ac:dyDescent="0.25">
      <c r="B157" s="321">
        <f t="shared" si="48"/>
        <v>69</v>
      </c>
      <c r="C157" s="322" t="str">
        <f t="shared" ca="1" si="44"/>
        <v/>
      </c>
      <c r="D157" s="4" t="str">
        <f t="shared" ca="1" si="45"/>
        <v/>
      </c>
      <c r="E157" s="322" t="str">
        <f t="shared" ca="1" si="46"/>
        <v/>
      </c>
      <c r="F157" s="311" t="str">
        <f t="shared" ca="1" si="47"/>
        <v/>
      </c>
      <c r="G157" s="2"/>
      <c r="H157" s="294"/>
      <c r="I157" s="294"/>
    </row>
    <row r="158" spans="2:9" x14ac:dyDescent="0.25">
      <c r="B158" s="321">
        <f t="shared" si="48"/>
        <v>70</v>
      </c>
      <c r="C158" s="322" t="str">
        <f t="shared" ca="1" si="44"/>
        <v/>
      </c>
      <c r="D158" s="4" t="str">
        <f t="shared" ca="1" si="45"/>
        <v/>
      </c>
      <c r="E158" s="322" t="str">
        <f t="shared" ca="1" si="46"/>
        <v/>
      </c>
      <c r="F158" s="311" t="str">
        <f t="shared" ca="1" si="47"/>
        <v/>
      </c>
      <c r="G158" s="2"/>
      <c r="H158" s="294"/>
      <c r="I158" s="294"/>
    </row>
    <row r="159" spans="2:9" x14ac:dyDescent="0.25">
      <c r="B159" s="321">
        <f t="shared" si="48"/>
        <v>71</v>
      </c>
      <c r="C159" s="322" t="str">
        <f t="shared" ca="1" si="44"/>
        <v/>
      </c>
      <c r="D159" s="4" t="str">
        <f t="shared" ca="1" si="45"/>
        <v/>
      </c>
      <c r="E159" s="322" t="str">
        <f t="shared" ca="1" si="46"/>
        <v/>
      </c>
      <c r="F159" s="311" t="str">
        <f t="shared" ca="1" si="47"/>
        <v/>
      </c>
      <c r="G159" s="2"/>
      <c r="H159" s="294"/>
      <c r="I159" s="294"/>
    </row>
    <row r="160" spans="2:9" x14ac:dyDescent="0.25">
      <c r="B160" s="321">
        <f t="shared" si="48"/>
        <v>72</v>
      </c>
      <c r="C160" s="322" t="str">
        <f t="shared" ca="1" si="44"/>
        <v/>
      </c>
      <c r="D160" s="4" t="str">
        <f t="shared" ca="1" si="45"/>
        <v/>
      </c>
      <c r="E160" s="322" t="str">
        <f t="shared" ca="1" si="46"/>
        <v/>
      </c>
      <c r="F160" s="311" t="str">
        <f t="shared" ca="1" si="47"/>
        <v/>
      </c>
      <c r="G160" s="2"/>
      <c r="H160" s="294"/>
      <c r="I160" s="294"/>
    </row>
    <row r="161" spans="1:12" x14ac:dyDescent="0.25">
      <c r="B161" s="321">
        <f t="shared" si="48"/>
        <v>73</v>
      </c>
      <c r="C161" s="322" t="str">
        <f t="shared" ca="1" si="44"/>
        <v/>
      </c>
      <c r="D161" s="4" t="str">
        <f t="shared" ca="1" si="45"/>
        <v/>
      </c>
      <c r="E161" s="322" t="str">
        <f t="shared" ca="1" si="46"/>
        <v/>
      </c>
      <c r="F161" s="311" t="str">
        <f t="shared" ca="1" si="47"/>
        <v/>
      </c>
      <c r="G161" s="2"/>
      <c r="H161" s="294"/>
      <c r="I161" s="294"/>
    </row>
    <row r="162" spans="1:12" x14ac:dyDescent="0.25">
      <c r="B162" s="321">
        <f t="shared" si="48"/>
        <v>74</v>
      </c>
      <c r="C162" s="322" t="str">
        <f t="shared" ca="1" si="44"/>
        <v/>
      </c>
      <c r="D162" s="4" t="str">
        <f t="shared" ca="1" si="45"/>
        <v/>
      </c>
      <c r="E162" s="322" t="str">
        <f t="shared" ca="1" si="46"/>
        <v/>
      </c>
      <c r="F162" s="311" t="str">
        <f t="shared" ca="1" si="47"/>
        <v/>
      </c>
      <c r="G162" s="2"/>
      <c r="H162" s="294"/>
      <c r="I162" s="294"/>
    </row>
    <row r="163" spans="1:12" x14ac:dyDescent="0.25">
      <c r="B163" s="321">
        <f t="shared" si="48"/>
        <v>75</v>
      </c>
      <c r="C163" s="322" t="str">
        <f t="shared" ca="1" si="44"/>
        <v/>
      </c>
      <c r="D163" s="4" t="str">
        <f t="shared" ca="1" si="45"/>
        <v/>
      </c>
      <c r="E163" s="322" t="str">
        <f t="shared" ca="1" si="46"/>
        <v/>
      </c>
      <c r="F163" s="311" t="str">
        <f t="shared" ca="1" si="47"/>
        <v/>
      </c>
      <c r="G163" s="2"/>
      <c r="H163" s="294"/>
      <c r="I163" s="294"/>
    </row>
    <row r="164" spans="1:12" x14ac:dyDescent="0.25">
      <c r="A164" s="297"/>
      <c r="B164" s="309">
        <f t="shared" si="48"/>
        <v>76</v>
      </c>
      <c r="C164" s="322" t="str">
        <f t="shared" ca="1" si="44"/>
        <v/>
      </c>
      <c r="D164" s="4" t="str">
        <f t="shared" ca="1" si="45"/>
        <v/>
      </c>
      <c r="E164" s="322" t="str">
        <f t="shared" ca="1" si="46"/>
        <v/>
      </c>
      <c r="F164" s="311" t="str">
        <f t="shared" ca="1" si="47"/>
        <v/>
      </c>
      <c r="G164" s="2"/>
      <c r="H164" s="294"/>
      <c r="I164" s="294"/>
    </row>
    <row r="165" spans="1:12" x14ac:dyDescent="0.25">
      <c r="A165" s="297"/>
      <c r="B165" s="309">
        <f t="shared" si="48"/>
        <v>77</v>
      </c>
      <c r="C165" s="322" t="str">
        <f t="shared" ca="1" si="44"/>
        <v/>
      </c>
      <c r="D165" s="4" t="str">
        <f t="shared" ca="1" si="45"/>
        <v/>
      </c>
      <c r="E165" s="322" t="str">
        <f t="shared" ca="1" si="46"/>
        <v/>
      </c>
      <c r="F165" s="311" t="str">
        <f t="shared" ca="1" si="47"/>
        <v/>
      </c>
      <c r="G165" s="2"/>
      <c r="H165" s="294"/>
      <c r="I165" s="294"/>
    </row>
    <row r="166" spans="1:12" x14ac:dyDescent="0.25">
      <c r="A166" s="297"/>
      <c r="B166" s="309">
        <f t="shared" si="48"/>
        <v>78</v>
      </c>
      <c r="C166" s="322" t="str">
        <f t="shared" ca="1" si="44"/>
        <v/>
      </c>
      <c r="D166" s="4" t="str">
        <f t="shared" ca="1" si="45"/>
        <v/>
      </c>
      <c r="E166" s="322" t="str">
        <f t="shared" ca="1" si="46"/>
        <v/>
      </c>
      <c r="F166" s="311" t="str">
        <f t="shared" ca="1" si="47"/>
        <v/>
      </c>
      <c r="G166" s="2"/>
      <c r="H166" s="294"/>
      <c r="I166" s="294"/>
    </row>
    <row r="167" spans="1:12" x14ac:dyDescent="0.25">
      <c r="A167" s="297"/>
      <c r="B167" s="309">
        <f t="shared" si="48"/>
        <v>79</v>
      </c>
      <c r="C167" s="322" t="str">
        <f t="shared" ca="1" si="44"/>
        <v/>
      </c>
      <c r="D167" s="4" t="str">
        <f t="shared" ca="1" si="45"/>
        <v/>
      </c>
      <c r="E167" s="322" t="str">
        <f t="shared" ca="1" si="46"/>
        <v/>
      </c>
      <c r="F167" s="311" t="str">
        <f t="shared" ca="1" si="47"/>
        <v/>
      </c>
      <c r="G167" s="2"/>
      <c r="H167" s="294"/>
      <c r="I167" s="294"/>
    </row>
    <row r="168" spans="1:12" x14ac:dyDescent="0.25">
      <c r="A168" s="297"/>
      <c r="B168" s="323">
        <f t="shared" si="48"/>
        <v>80</v>
      </c>
      <c r="C168" s="324" t="str">
        <f t="shared" ca="1" si="44"/>
        <v/>
      </c>
      <c r="D168" s="314" t="str">
        <f t="shared" ca="1" si="45"/>
        <v/>
      </c>
      <c r="E168" s="324" t="str">
        <f t="shared" ca="1" si="46"/>
        <v/>
      </c>
      <c r="F168" s="320" t="str">
        <f t="shared" ca="1" si="47"/>
        <v/>
      </c>
      <c r="G168" s="2"/>
      <c r="H168" s="294"/>
      <c r="I168" s="294"/>
    </row>
    <row r="170" spans="1:12" ht="13" x14ac:dyDescent="0.3">
      <c r="B170" s="325" t="s">
        <v>102</v>
      </c>
      <c r="C170" s="326" t="s">
        <v>66</v>
      </c>
      <c r="D170" s="326" t="s">
        <v>527</v>
      </c>
      <c r="E170" s="326" t="s">
        <v>318</v>
      </c>
      <c r="F170" s="326" t="s">
        <v>521</v>
      </c>
      <c r="G170" s="326" t="s">
        <v>101</v>
      </c>
      <c r="H170" s="327" t="s">
        <v>103</v>
      </c>
      <c r="J170" s="360"/>
      <c r="K170" s="360"/>
      <c r="L170" s="360"/>
    </row>
    <row r="171" spans="1:12" x14ac:dyDescent="0.25">
      <c r="B171" s="296" t="str">
        <f t="shared" ref="B171:B202" ca="1" si="49">IFERROR(INDIRECT("'"&amp;$C$3&amp;"!"&amp;$E89&amp;"11"),"")</f>
        <v>MERINZ 7.55 03/16/17</v>
      </c>
      <c r="C171" s="2" t="str">
        <f t="shared" ref="C171:C202" ca="1" si="50">IFERROR(INDIRECT("'"&amp;$C$3&amp;"!"&amp;$E89&amp;"15"),"")</f>
        <v>BBB+</v>
      </c>
      <c r="D171" s="2" t="str">
        <f t="shared" ref="D171:D202" ca="1" si="51">IFERROR(INDIRECT("'"&amp;$C$3&amp;"!"&amp;$E89&amp;"18"),"")</f>
        <v>S/A</v>
      </c>
      <c r="E171" s="2" t="str">
        <f t="shared" ref="E171:E202" ca="1" si="52">IFERROR(INDIRECT("'"&amp;$C$3&amp;"!"&amp;$E89&amp;"21"),"")</f>
        <v>16/03/2017</v>
      </c>
      <c r="F171" s="294" t="str">
        <f t="shared" ref="F171:F202" ca="1" si="53">F89</f>
        <v>HT</v>
      </c>
      <c r="G171" s="2" t="str">
        <f ca="1">LEFT(IFERROR(INDIRECT("'"&amp;$C$3&amp;"!"&amp;$E89&amp;"10"),""),22)</f>
        <v>MERIDIAN ENERGY LIMITE</v>
      </c>
      <c r="H171" s="297">
        <f ca="1">IFERROR(INDIRECT("'"&amp;$C$3&amp;"!"&amp;$E89&amp;"17"),"")</f>
        <v>7.55</v>
      </c>
    </row>
    <row r="172" spans="1:12" x14ac:dyDescent="0.25">
      <c r="B172" s="296" t="str">
        <f t="shared" ca="1" si="49"/>
        <v>CENNZ 7.855 04/13/17</v>
      </c>
      <c r="C172" s="2" t="str">
        <f t="shared" ca="1" si="50"/>
        <v>BBB</v>
      </c>
      <c r="D172" s="2" t="str">
        <f t="shared" ca="1" si="51"/>
        <v>S/A</v>
      </c>
      <c r="E172" s="2" t="str">
        <f t="shared" ca="1" si="52"/>
        <v>13/04/2017</v>
      </c>
      <c r="F172" s="294" t="str">
        <f t="shared" ca="1" si="53"/>
        <v>CR</v>
      </c>
      <c r="G172" s="2" t="str">
        <f t="shared" ref="G172:G235" ca="1" si="54">LEFT(IFERROR(INDIRECT("'"&amp;$C$3&amp;"!"&amp;$E90&amp;"10"),""),22)</f>
        <v>CONTACT ENERGY LTD</v>
      </c>
      <c r="H172" s="297">
        <f t="shared" ref="H172:H202" ca="1" si="55">IFERROR(INDIRECT("'"&amp;$C$3&amp;"!"&amp;$E90&amp;"17"),"")</f>
        <v>7.8550000000000004</v>
      </c>
    </row>
    <row r="173" spans="1:12" x14ac:dyDescent="0.25">
      <c r="B173" s="296" t="str">
        <f t="shared" ca="1" si="49"/>
        <v>AIANZ 5.47 10/17/17</v>
      </c>
      <c r="C173" s="2" t="str">
        <f t="shared" ca="1" si="50"/>
        <v>A-</v>
      </c>
      <c r="D173" s="2" t="str">
        <f t="shared" ca="1" si="51"/>
        <v>S/A</v>
      </c>
      <c r="E173" s="2" t="str">
        <f t="shared" ca="1" si="52"/>
        <v>17/10/2017</v>
      </c>
      <c r="F173" s="294" t="str">
        <f t="shared" ca="1" si="53"/>
        <v>P</v>
      </c>
      <c r="G173" s="2" t="str">
        <f t="shared" ca="1" si="54"/>
        <v>AUCKLAND INTL AIRPORT</v>
      </c>
      <c r="H173" s="297">
        <f t="shared" ca="1" si="55"/>
        <v>5.47</v>
      </c>
    </row>
    <row r="174" spans="1:12" x14ac:dyDescent="0.25">
      <c r="B174" s="296" t="str">
        <f t="shared" ca="1" si="49"/>
        <v>FCGNZ 4.6 10/24/17</v>
      </c>
      <c r="C174" s="2" t="str">
        <f t="shared" ca="1" si="50"/>
        <v>A-</v>
      </c>
      <c r="D174" s="2" t="str">
        <f t="shared" ca="1" si="51"/>
        <v>S/A</v>
      </c>
      <c r="E174" s="2" t="str">
        <f t="shared" ca="1" si="52"/>
        <v>24/10/2017</v>
      </c>
      <c r="F174" s="294" t="str">
        <f t="shared" ca="1" si="53"/>
        <v>GR</v>
      </c>
      <c r="G174" s="2" t="str">
        <f t="shared" ca="1" si="54"/>
        <v>FONTERRA COOPERATIVE G</v>
      </c>
      <c r="H174" s="297">
        <f t="shared" ca="1" si="55"/>
        <v>4.5999999999999996</v>
      </c>
    </row>
    <row r="175" spans="1:12" x14ac:dyDescent="0.25">
      <c r="B175" s="296" t="str">
        <f t="shared" ca="1" si="49"/>
        <v>CENNZ 4.8 05/24/18</v>
      </c>
      <c r="C175" s="2" t="str">
        <f t="shared" ca="1" si="50"/>
        <v>BBB</v>
      </c>
      <c r="D175" s="2" t="str">
        <f t="shared" ca="1" si="51"/>
        <v>S/A</v>
      </c>
      <c r="E175" s="2" t="str">
        <f t="shared" ca="1" si="52"/>
        <v>24/05/2018</v>
      </c>
      <c r="F175" s="294" t="str">
        <f t="shared" ca="1" si="53"/>
        <v>CV</v>
      </c>
      <c r="G175" s="2" t="str">
        <f t="shared" ca="1" si="54"/>
        <v>CONTACT ENERGY LTD</v>
      </c>
      <c r="H175" s="297">
        <f t="shared" ca="1" si="55"/>
        <v>4.8</v>
      </c>
    </row>
    <row r="176" spans="1:12" x14ac:dyDescent="0.25">
      <c r="B176" s="296" t="str">
        <f t="shared" ca="1" si="49"/>
        <v>TPNZ 5.14 11/30/18</v>
      </c>
      <c r="C176" s="2" t="str">
        <f t="shared" ca="1" si="50"/>
        <v>AA-</v>
      </c>
      <c r="D176" s="2" t="str">
        <f t="shared" ca="1" si="51"/>
        <v>S/A</v>
      </c>
      <c r="E176" s="2" t="str">
        <f t="shared" ca="1" si="52"/>
        <v>30/11/2018</v>
      </c>
      <c r="F176" s="294" t="str">
        <f t="shared" ca="1" si="53"/>
        <v>DX</v>
      </c>
      <c r="G176" s="2" t="str">
        <f t="shared" ca="1" si="54"/>
        <v>TRANSPOWER NEW ZEALAND</v>
      </c>
      <c r="H176" s="297">
        <f t="shared" ca="1" si="55"/>
        <v>5.14</v>
      </c>
    </row>
    <row r="177" spans="2:9" x14ac:dyDescent="0.25">
      <c r="B177" s="296" t="str">
        <f t="shared" ca="1" si="49"/>
        <v>MCYNZ 5.029 03/06/19</v>
      </c>
      <c r="C177" s="2" t="str">
        <f t="shared" ca="1" si="50"/>
        <v>BBB+</v>
      </c>
      <c r="D177" s="2" t="str">
        <f t="shared" ca="1" si="51"/>
        <v>S/A</v>
      </c>
      <c r="E177" s="2" t="str">
        <f t="shared" ca="1" si="52"/>
        <v>6/03/2019</v>
      </c>
      <c r="F177" s="294" t="str">
        <f t="shared" ca="1" si="53"/>
        <v>BL</v>
      </c>
      <c r="G177" s="2" t="str">
        <f t="shared" ca="1" si="54"/>
        <v>MERCURY NZ LTD</v>
      </c>
      <c r="H177" s="297">
        <f t="shared" ca="1" si="55"/>
        <v>5.0289999999999999</v>
      </c>
    </row>
    <row r="178" spans="2:9" x14ac:dyDescent="0.25">
      <c r="B178" s="296" t="str">
        <f t="shared" ca="1" si="49"/>
        <v>CENNZ 5.8 05/15/19</v>
      </c>
      <c r="C178" s="2" t="str">
        <f t="shared" ca="1" si="50"/>
        <v>BBB</v>
      </c>
      <c r="D178" s="2" t="str">
        <f t="shared" ca="1" si="51"/>
        <v>Qtrly</v>
      </c>
      <c r="E178" s="2" t="str">
        <f t="shared" ca="1" si="52"/>
        <v>15/05/2019</v>
      </c>
      <c r="F178" s="294" t="str">
        <f t="shared" ca="1" si="53"/>
        <v>CZ</v>
      </c>
      <c r="G178" s="2" t="str">
        <f t="shared" ca="1" si="54"/>
        <v>CONTACT ENERGY LTD</v>
      </c>
      <c r="H178" s="297">
        <f t="shared" ca="1" si="55"/>
        <v>5.8</v>
      </c>
      <c r="I178" s="2"/>
    </row>
    <row r="179" spans="2:9" x14ac:dyDescent="0.25">
      <c r="B179" s="296" t="str">
        <f t="shared" ca="1" si="49"/>
        <v>TPNZ 4.65 09/06/19</v>
      </c>
      <c r="C179" s="2" t="str">
        <f t="shared" ca="1" si="50"/>
        <v>AA-</v>
      </c>
      <c r="D179" s="2" t="str">
        <f t="shared" ca="1" si="51"/>
        <v>S/A</v>
      </c>
      <c r="E179" s="2" t="str">
        <f t="shared" ca="1" si="52"/>
        <v>6/09/2019</v>
      </c>
      <c r="F179" s="294" t="str">
        <f t="shared" ca="1" si="53"/>
        <v>EB</v>
      </c>
      <c r="G179" s="2" t="str">
        <f t="shared" ca="1" si="54"/>
        <v>TRANSPOWER NEW ZEALAND</v>
      </c>
      <c r="H179" s="297">
        <f t="shared" ca="1" si="55"/>
        <v>4.6500000000000004</v>
      </c>
      <c r="I179" s="2"/>
    </row>
    <row r="180" spans="2:9" x14ac:dyDescent="0.25">
      <c r="B180" s="296" t="str">
        <f t="shared" ca="1" si="49"/>
        <v>SPKNZ 5 1/4 10/25/19</v>
      </c>
      <c r="C180" s="2" t="str">
        <f t="shared" ca="1" si="50"/>
        <v>A-</v>
      </c>
      <c r="D180" s="2" t="str">
        <f t="shared" ca="1" si="51"/>
        <v>S/A</v>
      </c>
      <c r="E180" s="2" t="str">
        <f t="shared" ca="1" si="52"/>
        <v>25/10/2019</v>
      </c>
      <c r="F180" s="294" t="str">
        <f t="shared" ca="1" si="53"/>
        <v>FP</v>
      </c>
      <c r="G180" s="2" t="str">
        <f t="shared" ca="1" si="54"/>
        <v>SPARK FINANCE LTD</v>
      </c>
      <c r="H180" s="297">
        <f t="shared" ca="1" si="55"/>
        <v>5.25</v>
      </c>
      <c r="I180" s="2"/>
    </row>
    <row r="181" spans="2:9" x14ac:dyDescent="0.25">
      <c r="B181" s="296" t="str">
        <f t="shared" ca="1" si="49"/>
        <v>GENEPO 5.205 11/01/19</v>
      </c>
      <c r="C181" s="2" t="str">
        <f t="shared" ca="1" si="50"/>
        <v>#N/A N/A</v>
      </c>
      <c r="D181" s="2" t="str">
        <f t="shared" ca="1" si="51"/>
        <v>S/A</v>
      </c>
      <c r="E181" s="2" t="str">
        <f t="shared" ca="1" si="52"/>
        <v>1/11/2019</v>
      </c>
      <c r="F181" s="294" t="str">
        <f t="shared" ca="1" si="53"/>
        <v>AR</v>
      </c>
      <c r="G181" s="2" t="str">
        <f t="shared" ca="1" si="54"/>
        <v>GENESIS ENERGY LTD</v>
      </c>
      <c r="H181" s="297">
        <f t="shared" ca="1" si="55"/>
        <v>5.2050000000000001</v>
      </c>
      <c r="I181" s="2"/>
    </row>
    <row r="182" spans="2:9" x14ac:dyDescent="0.25">
      <c r="B182" s="296" t="str">
        <f t="shared" ca="1" si="49"/>
        <v>TPNZ 7.19 11/12/19</v>
      </c>
      <c r="C182" s="2" t="str">
        <f t="shared" ca="1" si="50"/>
        <v>AA-</v>
      </c>
      <c r="D182" s="2" t="str">
        <f t="shared" ca="1" si="51"/>
        <v>S/A</v>
      </c>
      <c r="E182" s="2" t="str">
        <f t="shared" ca="1" si="52"/>
        <v>12/11/2019</v>
      </c>
      <c r="F182" s="294" t="str">
        <f t="shared" ca="1" si="53"/>
        <v>EF</v>
      </c>
      <c r="G182" s="2" t="str">
        <f t="shared" ca="1" si="54"/>
        <v>TRANSPOWER NEW ZEALAND</v>
      </c>
      <c r="H182" s="297">
        <f t="shared" ca="1" si="55"/>
        <v>7.19</v>
      </c>
      <c r="I182" s="294" t="str">
        <f>I100</f>
        <v/>
      </c>
    </row>
    <row r="183" spans="2:9" x14ac:dyDescent="0.25">
      <c r="B183" s="296" t="str">
        <f t="shared" ca="1" si="49"/>
        <v>CHRINT 5.15 12/06/19</v>
      </c>
      <c r="C183" s="2" t="str">
        <f t="shared" ca="1" si="50"/>
        <v>BBB+</v>
      </c>
      <c r="D183" s="2" t="str">
        <f t="shared" ca="1" si="51"/>
        <v>S/A</v>
      </c>
      <c r="E183" s="2" t="str">
        <f t="shared" ca="1" si="52"/>
        <v>6/12/2019</v>
      </c>
      <c r="F183" s="294" t="str">
        <f t="shared" ca="1" si="53"/>
        <v>IB</v>
      </c>
      <c r="G183" s="2" t="str">
        <f t="shared" ca="1" si="54"/>
        <v>CHRISTCHURCH INTL AIRP</v>
      </c>
      <c r="H183" s="297">
        <f t="shared" ca="1" si="55"/>
        <v>5.15</v>
      </c>
      <c r="I183" s="294" t="str">
        <f>I101</f>
        <v/>
      </c>
    </row>
    <row r="184" spans="2:9" x14ac:dyDescent="0.25">
      <c r="B184" s="296" t="str">
        <f t="shared" ca="1" si="49"/>
        <v>AIANZ 4.73 12/13/19</v>
      </c>
      <c r="C184" s="2" t="str">
        <f t="shared" ca="1" si="50"/>
        <v>A-</v>
      </c>
      <c r="D184" s="2" t="str">
        <f t="shared" ca="1" si="51"/>
        <v>S/A</v>
      </c>
      <c r="E184" s="2" t="str">
        <f t="shared" ca="1" si="52"/>
        <v>13/12/2019</v>
      </c>
      <c r="F184" s="294" t="str">
        <f t="shared" ca="1" si="53"/>
        <v>T</v>
      </c>
      <c r="G184" s="2" t="str">
        <f t="shared" ca="1" si="54"/>
        <v>AUCKLAND INTL AIRPORT</v>
      </c>
      <c r="H184" s="297">
        <f t="shared" ca="1" si="55"/>
        <v>4.7300000000000004</v>
      </c>
    </row>
    <row r="185" spans="2:9" x14ac:dyDescent="0.25">
      <c r="B185" s="296" t="str">
        <f t="shared" ca="1" si="49"/>
        <v>MCYNZ 8.21 02/11/20</v>
      </c>
      <c r="C185" s="2" t="str">
        <f t="shared" ca="1" si="50"/>
        <v>BBB+</v>
      </c>
      <c r="D185" s="2" t="str">
        <f t="shared" ca="1" si="51"/>
        <v>S/A</v>
      </c>
      <c r="E185" s="2" t="str">
        <f t="shared" ca="1" si="52"/>
        <v>11/02/2020</v>
      </c>
      <c r="F185" s="294" t="str">
        <f t="shared" ca="1" si="53"/>
        <v>BP</v>
      </c>
      <c r="G185" s="2" t="str">
        <f t="shared" ca="1" si="54"/>
        <v>MERCURY NZ LTD</v>
      </c>
      <c r="H185" s="297">
        <f t="shared" ca="1" si="55"/>
        <v>8.2100000000000009</v>
      </c>
    </row>
    <row r="186" spans="2:9" x14ac:dyDescent="0.25">
      <c r="B186" s="296" t="str">
        <f t="shared" ca="1" si="49"/>
        <v>FCGNZ 5.52 02/25/20</v>
      </c>
      <c r="C186" s="2" t="str">
        <f t="shared" ca="1" si="50"/>
        <v>A-</v>
      </c>
      <c r="D186" s="2" t="str">
        <f t="shared" ca="1" si="51"/>
        <v>S/A</v>
      </c>
      <c r="E186" s="2" t="str">
        <f t="shared" ca="1" si="52"/>
        <v>25/02/2020</v>
      </c>
      <c r="F186" s="294" t="str">
        <f t="shared" ca="1" si="53"/>
        <v>GV</v>
      </c>
      <c r="G186" s="2" t="str">
        <f t="shared" ca="1" si="54"/>
        <v>FONTERRA COOPERATIVE G</v>
      </c>
      <c r="H186" s="297">
        <f t="shared" ca="1" si="55"/>
        <v>5.52</v>
      </c>
    </row>
    <row r="187" spans="2:9" x14ac:dyDescent="0.25">
      <c r="B187" s="296" t="str">
        <f t="shared" ca="1" si="49"/>
        <v>CENNZ 5.277 05/27/20</v>
      </c>
      <c r="C187" s="2" t="str">
        <f t="shared" ca="1" si="50"/>
        <v>BBB</v>
      </c>
      <c r="D187" s="2" t="str">
        <f t="shared" ca="1" si="51"/>
        <v>S/A</v>
      </c>
      <c r="E187" s="2" t="str">
        <f t="shared" ca="1" si="52"/>
        <v>27/05/2020</v>
      </c>
      <c r="F187" s="294" t="str">
        <f t="shared" ca="1" si="53"/>
        <v>DD</v>
      </c>
      <c r="G187" s="2" t="str">
        <f t="shared" ca="1" si="54"/>
        <v>CONTACT ENERGY LTD</v>
      </c>
      <c r="H187" s="297">
        <f t="shared" ca="1" si="55"/>
        <v>5.2770000000000001</v>
      </c>
    </row>
    <row r="188" spans="2:9" x14ac:dyDescent="0.25">
      <c r="B188" s="296" t="str">
        <f t="shared" ca="1" si="49"/>
        <v>TPNZ 6.95 06/10/20</v>
      </c>
      <c r="C188" s="2" t="str">
        <f t="shared" ca="1" si="50"/>
        <v>AA-</v>
      </c>
      <c r="D188" s="2" t="str">
        <f t="shared" ca="1" si="51"/>
        <v>S/A</v>
      </c>
      <c r="E188" s="2" t="str">
        <f t="shared" ca="1" si="52"/>
        <v>10/06/2020</v>
      </c>
      <c r="F188" s="294" t="str">
        <f t="shared" ca="1" si="53"/>
        <v>EJ</v>
      </c>
      <c r="G188" s="2" t="str">
        <f t="shared" ca="1" si="54"/>
        <v>TRANSPOWER NEW ZEALAND</v>
      </c>
      <c r="H188" s="297">
        <f t="shared" ca="1" si="55"/>
        <v>6.95</v>
      </c>
    </row>
    <row r="189" spans="2:9" x14ac:dyDescent="0.25">
      <c r="B189" s="296" t="str">
        <f t="shared" ca="1" si="49"/>
        <v>WIANZ 5.27 06/11/20</v>
      </c>
      <c r="C189" s="2" t="str">
        <f t="shared" ca="1" si="50"/>
        <v>BBB+</v>
      </c>
      <c r="D189" s="2" t="str">
        <f t="shared" ca="1" si="51"/>
        <v>S/A</v>
      </c>
      <c r="E189" s="2" t="str">
        <f t="shared" ca="1" si="52"/>
        <v>11/06/2020</v>
      </c>
      <c r="F189" s="294" t="str">
        <f t="shared" ca="1" si="53"/>
        <v>CB</v>
      </c>
      <c r="G189" s="2" t="str">
        <f t="shared" ca="1" si="54"/>
        <v>WELLINGTON INTL AIRPOR</v>
      </c>
      <c r="H189" s="297">
        <f t="shared" ca="1" si="55"/>
        <v>5.27</v>
      </c>
    </row>
    <row r="190" spans="2:9" x14ac:dyDescent="0.25">
      <c r="B190" s="296" t="str">
        <f t="shared" ca="1" si="49"/>
        <v>GENEPO 8.3 06/23/20</v>
      </c>
      <c r="C190" s="2" t="str">
        <f t="shared" ca="1" si="50"/>
        <v>BBB+</v>
      </c>
      <c r="D190" s="2" t="str">
        <f t="shared" ca="1" si="51"/>
        <v>S/A</v>
      </c>
      <c r="E190" s="2" t="str">
        <f t="shared" ca="1" si="52"/>
        <v>23/06/2020</v>
      </c>
      <c r="F190" s="294" t="str">
        <f t="shared" ca="1" si="53"/>
        <v>AV</v>
      </c>
      <c r="G190" s="2" t="str">
        <f t="shared" ca="1" si="54"/>
        <v>GENESIS ENERGY LTD</v>
      </c>
      <c r="H190" s="297">
        <f t="shared" ca="1" si="55"/>
        <v>8.3000000000000007</v>
      </c>
    </row>
    <row r="191" spans="2:9" x14ac:dyDescent="0.25">
      <c r="B191" s="296" t="str">
        <f t="shared" ca="1" si="49"/>
        <v>CNUNZ 4.12 05/06/21</v>
      </c>
      <c r="C191" s="2" t="str">
        <f t="shared" ca="1" si="50"/>
        <v>BBB</v>
      </c>
      <c r="D191" s="2" t="str">
        <f t="shared" ca="1" si="51"/>
        <v>Qtrly</v>
      </c>
      <c r="E191" s="2" t="str">
        <f t="shared" ca="1" si="52"/>
        <v>6/05/2021</v>
      </c>
      <c r="F191" s="294" t="str">
        <f t="shared" ca="1" si="53"/>
        <v>IJ</v>
      </c>
      <c r="G191" s="2" t="str">
        <f t="shared" ca="1" si="54"/>
        <v>CHORUS LTD</v>
      </c>
      <c r="H191" s="297">
        <f t="shared" ca="1" si="55"/>
        <v>4.12</v>
      </c>
    </row>
    <row r="192" spans="2:9" x14ac:dyDescent="0.25">
      <c r="B192" s="296" t="str">
        <f t="shared" ca="1" si="49"/>
        <v>WIANZ 6 1/4 05/15/21</v>
      </c>
      <c r="C192" s="2" t="str">
        <f t="shared" ca="1" si="50"/>
        <v>#N/A N/A</v>
      </c>
      <c r="D192" s="2" t="str">
        <f t="shared" ca="1" si="51"/>
        <v>S/A</v>
      </c>
      <c r="E192" s="2" t="str">
        <f t="shared" ca="1" si="52"/>
        <v>15/05/2021</v>
      </c>
      <c r="F192" s="294" t="str">
        <f t="shared" ca="1" si="53"/>
        <v>CJ</v>
      </c>
      <c r="G192" s="2" t="str">
        <f t="shared" ca="1" si="54"/>
        <v>WELLINGTON INTL AIRPOR</v>
      </c>
      <c r="H192" s="297">
        <f t="shared" ca="1" si="55"/>
        <v>6.25</v>
      </c>
    </row>
    <row r="193" spans="2:8" x14ac:dyDescent="0.25">
      <c r="B193" s="296" t="str">
        <f t="shared" ca="1" si="49"/>
        <v>AIANZ 5.52 05/28/21</v>
      </c>
      <c r="C193" s="2" t="str">
        <f t="shared" ca="1" si="50"/>
        <v>A-</v>
      </c>
      <c r="D193" s="2" t="str">
        <f t="shared" ca="1" si="51"/>
        <v>S/A</v>
      </c>
      <c r="E193" s="2" t="str">
        <f t="shared" ca="1" si="52"/>
        <v>28/05/2021</v>
      </c>
      <c r="F193" s="294" t="str">
        <f t="shared" ca="1" si="53"/>
        <v>X</v>
      </c>
      <c r="G193" s="2" t="str">
        <f t="shared" ca="1" si="54"/>
        <v>AUCKLAND INTL AIRPORT</v>
      </c>
      <c r="H193" s="297">
        <f t="shared" ca="1" si="55"/>
        <v>5.52</v>
      </c>
    </row>
    <row r="194" spans="2:8" x14ac:dyDescent="0.25">
      <c r="B194" s="296" t="str">
        <f t="shared" ca="1" si="49"/>
        <v>CHRINT 6 1/4 10/04/21</v>
      </c>
      <c r="C194" s="2" t="str">
        <f t="shared" ca="1" si="50"/>
        <v>BBB+</v>
      </c>
      <c r="D194" s="2" t="str">
        <f t="shared" ca="1" si="51"/>
        <v>S/A</v>
      </c>
      <c r="E194" s="2" t="str">
        <f t="shared" ca="1" si="52"/>
        <v>4/10/2021</v>
      </c>
      <c r="F194" s="294" t="str">
        <f t="shared" ca="1" si="53"/>
        <v>IF</v>
      </c>
      <c r="G194" s="2" t="str">
        <f t="shared" ca="1" si="54"/>
        <v>CHRISTCHURCH INTL AIRP</v>
      </c>
      <c r="H194" s="297">
        <f t="shared" ca="1" si="55"/>
        <v>6.25</v>
      </c>
    </row>
    <row r="195" spans="2:8" x14ac:dyDescent="0.25">
      <c r="B195" s="296" t="str">
        <f t="shared" ca="1" si="49"/>
        <v>FCGNZ 4.33 10/20/21</v>
      </c>
      <c r="C195" s="2" t="str">
        <f t="shared" ca="1" si="50"/>
        <v>A-</v>
      </c>
      <c r="D195" s="2" t="str">
        <f t="shared" ca="1" si="51"/>
        <v>S/A</v>
      </c>
      <c r="E195" s="2" t="str">
        <f t="shared" ca="1" si="52"/>
        <v>20/10/2021</v>
      </c>
      <c r="F195" s="294" t="str">
        <f t="shared" ca="1" si="53"/>
        <v>GZ</v>
      </c>
      <c r="G195" s="2" t="str">
        <f t="shared" ca="1" si="54"/>
        <v>FONTERRA COOPERATIVE G</v>
      </c>
      <c r="H195" s="297">
        <f t="shared" ca="1" si="55"/>
        <v>4.33</v>
      </c>
    </row>
    <row r="196" spans="2:8" x14ac:dyDescent="0.25">
      <c r="B196" s="296" t="str">
        <f t="shared" ca="1" si="49"/>
        <v>CENNZ 4.4 11/15/21</v>
      </c>
      <c r="C196" s="2" t="str">
        <f t="shared" ca="1" si="50"/>
        <v>BBB</v>
      </c>
      <c r="D196" s="2" t="str">
        <f t="shared" ca="1" si="51"/>
        <v>Qtrly</v>
      </c>
      <c r="E196" s="2" t="str">
        <f t="shared" ca="1" si="52"/>
        <v>15/11/2021</v>
      </c>
      <c r="F196" s="294" t="str">
        <f t="shared" ca="1" si="53"/>
        <v>DH</v>
      </c>
      <c r="G196" s="2" t="str">
        <f t="shared" ca="1" si="54"/>
        <v>CONTACT ENERGY LTD</v>
      </c>
      <c r="H196" s="297">
        <f t="shared" ca="1" si="55"/>
        <v>4.4000000000000004</v>
      </c>
    </row>
    <row r="197" spans="2:8" x14ac:dyDescent="0.25">
      <c r="B197" s="296" t="str">
        <f t="shared" ca="1" si="49"/>
        <v>FCGNZ 5.9 02/25/22</v>
      </c>
      <c r="C197" s="2" t="str">
        <f t="shared" ca="1" si="50"/>
        <v>A-</v>
      </c>
      <c r="D197" s="2" t="str">
        <f t="shared" ca="1" si="51"/>
        <v>S/A</v>
      </c>
      <c r="E197" s="2" t="str">
        <f t="shared" ca="1" si="52"/>
        <v>25/02/2022</v>
      </c>
      <c r="F197" s="294" t="str">
        <f t="shared" ca="1" si="53"/>
        <v>HD</v>
      </c>
      <c r="G197" s="2" t="str">
        <f t="shared" ca="1" si="54"/>
        <v>FONTERRA COOPERATIVE G</v>
      </c>
      <c r="H197" s="297">
        <f t="shared" ca="1" si="55"/>
        <v>5.9</v>
      </c>
    </row>
    <row r="198" spans="2:8" x14ac:dyDescent="0.25">
      <c r="B198" s="296" t="str">
        <f t="shared" ca="1" si="49"/>
        <v>GENEPO 4.14 03/18/22</v>
      </c>
      <c r="C198" s="2" t="str">
        <f t="shared" ca="1" si="50"/>
        <v>BBB+</v>
      </c>
      <c r="D198" s="2" t="str">
        <f t="shared" ca="1" si="51"/>
        <v>S/A</v>
      </c>
      <c r="E198" s="2" t="str">
        <f t="shared" ca="1" si="52"/>
        <v>18/03/2022</v>
      </c>
      <c r="F198" s="294" t="str">
        <f t="shared" ca="1" si="53"/>
        <v>AZ</v>
      </c>
      <c r="G198" s="2" t="str">
        <f t="shared" ca="1" si="54"/>
        <v>GENESIS ENERGY LTD</v>
      </c>
      <c r="H198" s="297">
        <f t="shared" ca="1" si="55"/>
        <v>4.1399999999999997</v>
      </c>
    </row>
    <row r="199" spans="2:8" x14ac:dyDescent="0.25">
      <c r="B199" s="296" t="str">
        <f t="shared" ca="1" si="49"/>
        <v>SPKNZ 4 1/2 03/25/22</v>
      </c>
      <c r="C199" s="2" t="str">
        <f t="shared" ca="1" si="50"/>
        <v>A-</v>
      </c>
      <c r="D199" s="2" t="str">
        <f t="shared" ca="1" si="51"/>
        <v>S/A</v>
      </c>
      <c r="E199" s="2" t="str">
        <f t="shared" ca="1" si="52"/>
        <v>25/03/2022</v>
      </c>
      <c r="F199" s="294" t="str">
        <f t="shared" ca="1" si="53"/>
        <v>FT</v>
      </c>
      <c r="G199" s="2" t="str">
        <f t="shared" ca="1" si="54"/>
        <v>SPARK FINANCE LTD</v>
      </c>
      <c r="H199" s="297">
        <f t="shared" ca="1" si="55"/>
        <v>4.5</v>
      </c>
    </row>
    <row r="200" spans="2:8" x14ac:dyDescent="0.25">
      <c r="B200" s="296" t="str">
        <f t="shared" ca="1" si="49"/>
        <v>TPNZ 4.3 06/30/22</v>
      </c>
      <c r="C200" s="2" t="str">
        <f t="shared" ca="1" si="50"/>
        <v>AA-</v>
      </c>
      <c r="D200" s="2" t="str">
        <f t="shared" ca="1" si="51"/>
        <v>S/A</v>
      </c>
      <c r="E200" s="2" t="str">
        <f t="shared" ca="1" si="52"/>
        <v>30/06/2022</v>
      </c>
      <c r="F200" s="294" t="str">
        <f t="shared" ca="1" si="53"/>
        <v>EN</v>
      </c>
      <c r="G200" s="2" t="str">
        <f t="shared" ca="1" si="54"/>
        <v>TRANSPOWER NEW ZEALAND</v>
      </c>
      <c r="H200" s="297">
        <f t="shared" ca="1" si="55"/>
        <v>4.3</v>
      </c>
    </row>
    <row r="201" spans="2:8" x14ac:dyDescent="0.25">
      <c r="B201" s="296" t="str">
        <f t="shared" ca="1" si="49"/>
        <v>AIANZ 4.28 11/09/22</v>
      </c>
      <c r="C201" s="2" t="str">
        <f t="shared" ca="1" si="50"/>
        <v>A-</v>
      </c>
      <c r="D201" s="2" t="str">
        <f t="shared" ca="1" si="51"/>
        <v>S/A</v>
      </c>
      <c r="E201" s="2" t="str">
        <f t="shared" ca="1" si="52"/>
        <v>9/11/2022</v>
      </c>
      <c r="F201" s="294" t="str">
        <f t="shared" ca="1" si="53"/>
        <v>AB</v>
      </c>
      <c r="G201" s="2" t="str">
        <f t="shared" ca="1" si="54"/>
        <v>AUCKLAND INTL AIRPORT</v>
      </c>
      <c r="H201" s="297">
        <f t="shared" ca="1" si="55"/>
        <v>4.28</v>
      </c>
    </row>
    <row r="202" spans="2:8" x14ac:dyDescent="0.25">
      <c r="B202" s="296" t="str">
        <f t="shared" ca="1" si="49"/>
        <v>MCYNZ 5.793 03/06/23</v>
      </c>
      <c r="C202" s="2" t="str">
        <f t="shared" ca="1" si="50"/>
        <v>BBB+</v>
      </c>
      <c r="D202" s="2" t="str">
        <f t="shared" ca="1" si="51"/>
        <v>S/A</v>
      </c>
      <c r="E202" s="2" t="str">
        <f t="shared" ca="1" si="52"/>
        <v>6/03/2023</v>
      </c>
      <c r="F202" s="294" t="str">
        <f t="shared" ca="1" si="53"/>
        <v>BT</v>
      </c>
      <c r="G202" s="2" t="str">
        <f t="shared" ca="1" si="54"/>
        <v>MERCURY NZ LTD</v>
      </c>
      <c r="H202" s="297">
        <f t="shared" ca="1" si="55"/>
        <v>5.7930000000000001</v>
      </c>
    </row>
    <row r="203" spans="2:8" x14ac:dyDescent="0.25">
      <c r="B203" s="296" t="str">
        <f t="shared" ref="B203:B234" ca="1" si="56">IFERROR(INDIRECT("'"&amp;$C$3&amp;"!"&amp;$E121&amp;"11"),"")</f>
        <v>FCGNZ 4.42 03/07/23</v>
      </c>
      <c r="C203" s="2" t="str">
        <f t="shared" ref="C203:C234" ca="1" si="57">IFERROR(INDIRECT("'"&amp;$C$3&amp;"!"&amp;$E121&amp;"15"),"")</f>
        <v>A-</v>
      </c>
      <c r="D203" s="2" t="str">
        <f t="shared" ref="D203:D234" ca="1" si="58">IFERROR(INDIRECT("'"&amp;$C$3&amp;"!"&amp;$E121&amp;"18"),"")</f>
        <v>S/A</v>
      </c>
      <c r="E203" s="2" t="str">
        <f t="shared" ref="E203:E234" ca="1" si="59">IFERROR(INDIRECT("'"&amp;$C$3&amp;"!"&amp;$E121&amp;"21"),"")</f>
        <v>7/03/2023</v>
      </c>
      <c r="F203" s="294" t="str">
        <f t="shared" ref="F203:F234" ca="1" si="60">F121</f>
        <v>HH</v>
      </c>
      <c r="G203" s="2" t="str">
        <f t="shared" ca="1" si="54"/>
        <v>FONTERRA COOPERATIVE G</v>
      </c>
      <c r="H203" s="297">
        <f t="shared" ref="H203:H234" ca="1" si="61">IFERROR(INDIRECT("'"&amp;$C$3&amp;"!"&amp;$E121&amp;"17"),"")</f>
        <v>4.42</v>
      </c>
    </row>
    <row r="204" spans="2:8" x14ac:dyDescent="0.25">
      <c r="B204" s="296" t="str">
        <f t="shared" ca="1" si="56"/>
        <v>GENEPO 5.81 03/08/23</v>
      </c>
      <c r="C204" s="2" t="str">
        <f t="shared" ca="1" si="57"/>
        <v>BBB+</v>
      </c>
      <c r="D204" s="2" t="str">
        <f t="shared" ca="1" si="58"/>
        <v>S/A</v>
      </c>
      <c r="E204" s="2" t="str">
        <f t="shared" ca="1" si="59"/>
        <v>8/03/2023</v>
      </c>
      <c r="F204" s="294" t="str">
        <f t="shared" ca="1" si="60"/>
        <v>BD</v>
      </c>
      <c r="G204" s="2" t="str">
        <f t="shared" ca="1" si="54"/>
        <v>GENESIS ENERGY LTD</v>
      </c>
      <c r="H204" s="297">
        <f t="shared" ca="1" si="61"/>
        <v>5.81</v>
      </c>
    </row>
    <row r="205" spans="2:8" x14ac:dyDescent="0.25">
      <c r="B205" s="296" t="str">
        <f t="shared" ca="1" si="56"/>
        <v>SPKNZ 4.51 03/10/23</v>
      </c>
      <c r="C205" s="2" t="str">
        <f t="shared" ca="1" si="57"/>
        <v>A-</v>
      </c>
      <c r="D205" s="2" t="str">
        <f t="shared" ca="1" si="58"/>
        <v>Qtrly</v>
      </c>
      <c r="E205" s="2" t="str">
        <f t="shared" ca="1" si="59"/>
        <v>10/03/2023</v>
      </c>
      <c r="F205" s="294" t="str">
        <f t="shared" ca="1" si="60"/>
        <v>FX</v>
      </c>
      <c r="G205" s="2" t="str">
        <f t="shared" ca="1" si="54"/>
        <v>SPARK FINANCE LTD</v>
      </c>
      <c r="H205" s="297">
        <f t="shared" ca="1" si="61"/>
        <v>4.51</v>
      </c>
    </row>
    <row r="206" spans="2:8" x14ac:dyDescent="0.25">
      <c r="B206" s="296" t="str">
        <f t="shared" ca="1" si="56"/>
        <v>MERINZ 4.53 03/14/23</v>
      </c>
      <c r="C206" s="2" t="str">
        <f t="shared" ca="1" si="57"/>
        <v>BBB+</v>
      </c>
      <c r="D206" s="2" t="str">
        <f t="shared" ca="1" si="58"/>
        <v>S/A</v>
      </c>
      <c r="E206" s="2" t="str">
        <f t="shared" ca="1" si="59"/>
        <v>14/03/2023</v>
      </c>
      <c r="F206" s="294" t="str">
        <f t="shared" ca="1" si="60"/>
        <v>HX</v>
      </c>
      <c r="G206" s="2" t="str">
        <f t="shared" ca="1" si="54"/>
        <v>MERIDIAN ENERGY LIMITE</v>
      </c>
      <c r="H206" s="297">
        <f t="shared" ca="1" si="61"/>
        <v>4.53</v>
      </c>
    </row>
    <row r="207" spans="2:8" x14ac:dyDescent="0.25">
      <c r="B207" s="296" t="str">
        <f t="shared" ca="1" si="56"/>
        <v>TPNZ 5.448 03/15/23</v>
      </c>
      <c r="C207" s="2" t="str">
        <f t="shared" ca="1" si="57"/>
        <v>AA-</v>
      </c>
      <c r="D207" s="2" t="str">
        <f t="shared" ca="1" si="58"/>
        <v>S/A</v>
      </c>
      <c r="E207" s="2" t="str">
        <f t="shared" ca="1" si="59"/>
        <v>15/03/2023</v>
      </c>
      <c r="F207" s="294" t="str">
        <f t="shared" ca="1" si="60"/>
        <v>ER</v>
      </c>
      <c r="G207" s="2" t="str">
        <f t="shared" ca="1" si="54"/>
        <v>TRANSPOWER NEW ZEALAND</v>
      </c>
      <c r="H207" s="297">
        <f t="shared" ca="1" si="61"/>
        <v>5.4480000000000004</v>
      </c>
    </row>
    <row r="208" spans="2:8" x14ac:dyDescent="0.25">
      <c r="B208" s="296" t="str">
        <f t="shared" ca="1" si="56"/>
        <v>WIANZ 4 1/4 05/12/23</v>
      </c>
      <c r="C208" s="2" t="str">
        <f t="shared" ca="1" si="57"/>
        <v>#N/A N/A</v>
      </c>
      <c r="D208" s="2" t="str">
        <f t="shared" ca="1" si="58"/>
        <v>S/A</v>
      </c>
      <c r="E208" s="2" t="str">
        <f t="shared" ca="1" si="59"/>
        <v>12/05/2023</v>
      </c>
      <c r="F208" s="294" t="str">
        <f t="shared" ca="1" si="60"/>
        <v>CF</v>
      </c>
      <c r="G208" s="2" t="str">
        <f t="shared" ca="1" si="54"/>
        <v>WELLINGTON INTL AIRPOR</v>
      </c>
      <c r="H208" s="297">
        <f t="shared" ca="1" si="61"/>
        <v>4.25</v>
      </c>
    </row>
    <row r="209" spans="2:8" x14ac:dyDescent="0.25">
      <c r="B209" s="296" t="str">
        <f t="shared" ca="1" si="56"/>
        <v>FCGNZ 5.08 06/19/25</v>
      </c>
      <c r="C209" s="2" t="str">
        <f t="shared" ca="1" si="57"/>
        <v>A-</v>
      </c>
      <c r="D209" s="2" t="str">
        <f t="shared" ca="1" si="58"/>
        <v>S/A</v>
      </c>
      <c r="E209" s="2" t="str">
        <f t="shared" ca="1" si="59"/>
        <v>19/06/2025</v>
      </c>
      <c r="F209" s="294" t="str">
        <f t="shared" ca="1" si="60"/>
        <v>HL</v>
      </c>
      <c r="G209" s="2" t="str">
        <f t="shared" ca="1" si="54"/>
        <v>FONTERRA COOPERATIVE G</v>
      </c>
      <c r="H209" s="297">
        <f t="shared" ca="1" si="61"/>
        <v>5.08</v>
      </c>
    </row>
    <row r="210" spans="2:8" x14ac:dyDescent="0.25">
      <c r="B210" s="296" t="str">
        <f t="shared" ca="1" si="56"/>
        <v>SPKNZ 3.94 09/07/26</v>
      </c>
      <c r="C210" s="2" t="str">
        <f t="shared" ca="1" si="57"/>
        <v>A-</v>
      </c>
      <c r="D210" s="2" t="str">
        <f t="shared" ca="1" si="58"/>
        <v>Qtrly</v>
      </c>
      <c r="E210" s="2" t="str">
        <f t="shared" ca="1" si="59"/>
        <v>7/09/2026</v>
      </c>
      <c r="F210" s="294" t="str">
        <f t="shared" ca="1" si="60"/>
        <v>GB</v>
      </c>
      <c r="G210" s="2" t="str">
        <f t="shared" ca="1" si="54"/>
        <v>SPARK FINANCE LTD</v>
      </c>
      <c r="H210" s="297">
        <f t="shared" ca="1" si="61"/>
        <v>3.94</v>
      </c>
    </row>
    <row r="211" spans="2:8" x14ac:dyDescent="0.25">
      <c r="B211" s="296" t="str">
        <f t="shared" ca="1" si="56"/>
        <v>TPNZ 5.893 03/15/28</v>
      </c>
      <c r="C211" s="2" t="str">
        <f t="shared" ca="1" si="57"/>
        <v>AA-</v>
      </c>
      <c r="D211" s="2" t="str">
        <f t="shared" ca="1" si="58"/>
        <v>S/A</v>
      </c>
      <c r="E211" s="2" t="str">
        <f t="shared" ca="1" si="59"/>
        <v>15/03/2028</v>
      </c>
      <c r="F211" s="294" t="str">
        <f t="shared" ca="1" si="60"/>
        <v>EV</v>
      </c>
      <c r="G211" s="2" t="str">
        <f t="shared" ca="1" si="54"/>
        <v>TRANSPOWER NEW ZEALAND</v>
      </c>
      <c r="H211" s="297">
        <f t="shared" ca="1" si="61"/>
        <v>5.8929999999999998</v>
      </c>
    </row>
    <row r="212" spans="2:8" x14ac:dyDescent="0.25">
      <c r="B212" s="296" t="str">
        <f t="shared" ca="1" si="56"/>
        <v/>
      </c>
      <c r="C212" s="2" t="str">
        <f t="shared" ca="1" si="57"/>
        <v/>
      </c>
      <c r="D212" s="2" t="str">
        <f t="shared" ca="1" si="58"/>
        <v/>
      </c>
      <c r="E212" s="2" t="str">
        <f t="shared" ca="1" si="59"/>
        <v/>
      </c>
      <c r="F212" s="294" t="str">
        <f t="shared" ca="1" si="60"/>
        <v/>
      </c>
      <c r="G212" s="2" t="str">
        <f t="shared" ca="1" si="54"/>
        <v/>
      </c>
      <c r="H212" s="297" t="str">
        <f t="shared" ca="1" si="61"/>
        <v/>
      </c>
    </row>
    <row r="213" spans="2:8" x14ac:dyDescent="0.25">
      <c r="B213" s="296" t="str">
        <f t="shared" ca="1" si="56"/>
        <v/>
      </c>
      <c r="C213" s="2" t="str">
        <f t="shared" ca="1" si="57"/>
        <v/>
      </c>
      <c r="D213" s="2" t="str">
        <f t="shared" ca="1" si="58"/>
        <v/>
      </c>
      <c r="E213" s="2" t="str">
        <f t="shared" ca="1" si="59"/>
        <v/>
      </c>
      <c r="F213" s="294" t="str">
        <f t="shared" ca="1" si="60"/>
        <v/>
      </c>
      <c r="G213" s="2" t="str">
        <f t="shared" ca="1" si="54"/>
        <v/>
      </c>
      <c r="H213" s="297" t="str">
        <f t="shared" ca="1" si="61"/>
        <v/>
      </c>
    </row>
    <row r="214" spans="2:8" x14ac:dyDescent="0.25">
      <c r="B214" s="296" t="str">
        <f t="shared" ca="1" si="56"/>
        <v/>
      </c>
      <c r="C214" s="2" t="str">
        <f t="shared" ca="1" si="57"/>
        <v/>
      </c>
      <c r="D214" s="2" t="str">
        <f t="shared" ca="1" si="58"/>
        <v/>
      </c>
      <c r="E214" s="2" t="str">
        <f t="shared" ca="1" si="59"/>
        <v/>
      </c>
      <c r="F214" s="294" t="str">
        <f t="shared" ca="1" si="60"/>
        <v/>
      </c>
      <c r="G214" s="2" t="str">
        <f t="shared" ca="1" si="54"/>
        <v/>
      </c>
      <c r="H214" s="297" t="str">
        <f t="shared" ca="1" si="61"/>
        <v/>
      </c>
    </row>
    <row r="215" spans="2:8" x14ac:dyDescent="0.25">
      <c r="B215" s="296" t="str">
        <f t="shared" ca="1" si="56"/>
        <v/>
      </c>
      <c r="C215" s="2" t="str">
        <f t="shared" ca="1" si="57"/>
        <v/>
      </c>
      <c r="D215" s="2" t="str">
        <f t="shared" ca="1" si="58"/>
        <v/>
      </c>
      <c r="E215" s="2" t="str">
        <f t="shared" ca="1" si="59"/>
        <v/>
      </c>
      <c r="F215" s="294" t="str">
        <f t="shared" ca="1" si="60"/>
        <v/>
      </c>
      <c r="G215" s="2" t="str">
        <f t="shared" ca="1" si="54"/>
        <v/>
      </c>
      <c r="H215" s="297" t="str">
        <f t="shared" ca="1" si="61"/>
        <v/>
      </c>
    </row>
    <row r="216" spans="2:8" x14ac:dyDescent="0.25">
      <c r="B216" s="296" t="str">
        <f t="shared" ca="1" si="56"/>
        <v/>
      </c>
      <c r="C216" s="2" t="str">
        <f t="shared" ca="1" si="57"/>
        <v/>
      </c>
      <c r="D216" s="2" t="str">
        <f t="shared" ca="1" si="58"/>
        <v/>
      </c>
      <c r="E216" s="2" t="str">
        <f t="shared" ca="1" si="59"/>
        <v/>
      </c>
      <c r="F216" s="294" t="str">
        <f t="shared" ca="1" si="60"/>
        <v/>
      </c>
      <c r="G216" s="2" t="str">
        <f t="shared" ca="1" si="54"/>
        <v/>
      </c>
      <c r="H216" s="297" t="str">
        <f t="shared" ca="1" si="61"/>
        <v/>
      </c>
    </row>
    <row r="217" spans="2:8" x14ac:dyDescent="0.25">
      <c r="B217" s="296" t="str">
        <f t="shared" ca="1" si="56"/>
        <v/>
      </c>
      <c r="C217" s="2" t="str">
        <f t="shared" ca="1" si="57"/>
        <v/>
      </c>
      <c r="D217" s="2" t="str">
        <f t="shared" ca="1" si="58"/>
        <v/>
      </c>
      <c r="E217" s="2" t="str">
        <f t="shared" ca="1" si="59"/>
        <v/>
      </c>
      <c r="F217" s="294" t="str">
        <f t="shared" ca="1" si="60"/>
        <v/>
      </c>
      <c r="G217" s="2" t="str">
        <f t="shared" ca="1" si="54"/>
        <v/>
      </c>
      <c r="H217" s="297" t="str">
        <f t="shared" ca="1" si="61"/>
        <v/>
      </c>
    </row>
    <row r="218" spans="2:8" x14ac:dyDescent="0.25">
      <c r="B218" s="296" t="str">
        <f t="shared" ca="1" si="56"/>
        <v/>
      </c>
      <c r="C218" s="2" t="str">
        <f t="shared" ca="1" si="57"/>
        <v/>
      </c>
      <c r="D218" s="2" t="str">
        <f t="shared" ca="1" si="58"/>
        <v/>
      </c>
      <c r="E218" s="2" t="str">
        <f t="shared" ca="1" si="59"/>
        <v/>
      </c>
      <c r="F218" s="294" t="str">
        <f t="shared" ca="1" si="60"/>
        <v/>
      </c>
      <c r="G218" s="2" t="str">
        <f t="shared" ca="1" si="54"/>
        <v/>
      </c>
      <c r="H218" s="297" t="str">
        <f t="shared" ca="1" si="61"/>
        <v/>
      </c>
    </row>
    <row r="219" spans="2:8" x14ac:dyDescent="0.25">
      <c r="B219" s="296" t="str">
        <f t="shared" ca="1" si="56"/>
        <v/>
      </c>
      <c r="C219" s="2" t="str">
        <f t="shared" ca="1" si="57"/>
        <v/>
      </c>
      <c r="D219" s="2" t="str">
        <f t="shared" ca="1" si="58"/>
        <v/>
      </c>
      <c r="E219" s="2" t="str">
        <f t="shared" ca="1" si="59"/>
        <v/>
      </c>
      <c r="F219" s="294" t="str">
        <f t="shared" ca="1" si="60"/>
        <v/>
      </c>
      <c r="G219" s="2" t="str">
        <f t="shared" ca="1" si="54"/>
        <v/>
      </c>
      <c r="H219" s="297" t="str">
        <f t="shared" ca="1" si="61"/>
        <v/>
      </c>
    </row>
    <row r="220" spans="2:8" x14ac:dyDescent="0.25">
      <c r="B220" s="296" t="str">
        <f t="shared" ca="1" si="56"/>
        <v/>
      </c>
      <c r="C220" s="2" t="str">
        <f t="shared" ca="1" si="57"/>
        <v/>
      </c>
      <c r="D220" s="2" t="str">
        <f t="shared" ca="1" si="58"/>
        <v/>
      </c>
      <c r="E220" s="2" t="str">
        <f t="shared" ca="1" si="59"/>
        <v/>
      </c>
      <c r="F220" s="294" t="str">
        <f t="shared" ca="1" si="60"/>
        <v/>
      </c>
      <c r="G220" s="2" t="str">
        <f t="shared" ca="1" si="54"/>
        <v/>
      </c>
      <c r="H220" s="297" t="str">
        <f t="shared" ca="1" si="61"/>
        <v/>
      </c>
    </row>
    <row r="221" spans="2:8" x14ac:dyDescent="0.25">
      <c r="B221" s="296" t="str">
        <f t="shared" ca="1" si="56"/>
        <v/>
      </c>
      <c r="C221" s="2" t="str">
        <f t="shared" ca="1" si="57"/>
        <v/>
      </c>
      <c r="D221" s="2" t="str">
        <f t="shared" ca="1" si="58"/>
        <v/>
      </c>
      <c r="E221" s="2" t="str">
        <f t="shared" ca="1" si="59"/>
        <v/>
      </c>
      <c r="F221" s="294" t="str">
        <f t="shared" ca="1" si="60"/>
        <v/>
      </c>
      <c r="G221" s="2" t="str">
        <f t="shared" ca="1" si="54"/>
        <v/>
      </c>
      <c r="H221" s="297" t="str">
        <f t="shared" ca="1" si="61"/>
        <v/>
      </c>
    </row>
    <row r="222" spans="2:8" x14ac:dyDescent="0.25">
      <c r="B222" s="296" t="str">
        <f t="shared" ca="1" si="56"/>
        <v/>
      </c>
      <c r="C222" s="2" t="str">
        <f t="shared" ca="1" si="57"/>
        <v/>
      </c>
      <c r="D222" s="2" t="str">
        <f t="shared" ca="1" si="58"/>
        <v/>
      </c>
      <c r="E222" s="2" t="str">
        <f t="shared" ca="1" si="59"/>
        <v/>
      </c>
      <c r="F222" s="294" t="str">
        <f t="shared" ca="1" si="60"/>
        <v/>
      </c>
      <c r="G222" s="2" t="str">
        <f t="shared" ca="1" si="54"/>
        <v/>
      </c>
      <c r="H222" s="297" t="str">
        <f t="shared" ca="1" si="61"/>
        <v/>
      </c>
    </row>
    <row r="223" spans="2:8" x14ac:dyDescent="0.25">
      <c r="B223" s="296" t="str">
        <f t="shared" ca="1" si="56"/>
        <v/>
      </c>
      <c r="C223" s="2" t="str">
        <f t="shared" ca="1" si="57"/>
        <v/>
      </c>
      <c r="D223" s="2" t="str">
        <f t="shared" ca="1" si="58"/>
        <v/>
      </c>
      <c r="E223" s="2" t="str">
        <f t="shared" ca="1" si="59"/>
        <v/>
      </c>
      <c r="F223" s="294" t="str">
        <f t="shared" ca="1" si="60"/>
        <v/>
      </c>
      <c r="G223" s="2" t="str">
        <f t="shared" ca="1" si="54"/>
        <v/>
      </c>
      <c r="H223" s="297" t="str">
        <f t="shared" ca="1" si="61"/>
        <v/>
      </c>
    </row>
    <row r="224" spans="2:8" x14ac:dyDescent="0.25">
      <c r="B224" s="296" t="str">
        <f t="shared" ca="1" si="56"/>
        <v/>
      </c>
      <c r="C224" s="2" t="str">
        <f t="shared" ca="1" si="57"/>
        <v/>
      </c>
      <c r="D224" s="2" t="str">
        <f t="shared" ca="1" si="58"/>
        <v/>
      </c>
      <c r="E224" s="2" t="str">
        <f t="shared" ca="1" si="59"/>
        <v/>
      </c>
      <c r="F224" s="294" t="str">
        <f t="shared" ca="1" si="60"/>
        <v/>
      </c>
      <c r="G224" s="2" t="str">
        <f t="shared" ca="1" si="54"/>
        <v/>
      </c>
      <c r="H224" s="297" t="str">
        <f t="shared" ca="1" si="61"/>
        <v/>
      </c>
    </row>
    <row r="225" spans="2:8" x14ac:dyDescent="0.25">
      <c r="B225" s="296" t="str">
        <f t="shared" ca="1" si="56"/>
        <v/>
      </c>
      <c r="C225" s="2" t="str">
        <f t="shared" ca="1" si="57"/>
        <v/>
      </c>
      <c r="D225" s="2" t="str">
        <f t="shared" ca="1" si="58"/>
        <v/>
      </c>
      <c r="E225" s="2" t="str">
        <f t="shared" ca="1" si="59"/>
        <v/>
      </c>
      <c r="F225" s="294" t="str">
        <f t="shared" ca="1" si="60"/>
        <v/>
      </c>
      <c r="G225" s="2" t="str">
        <f t="shared" ca="1" si="54"/>
        <v/>
      </c>
      <c r="H225" s="297" t="str">
        <f t="shared" ca="1" si="61"/>
        <v/>
      </c>
    </row>
    <row r="226" spans="2:8" x14ac:dyDescent="0.25">
      <c r="B226" s="296" t="str">
        <f t="shared" ca="1" si="56"/>
        <v/>
      </c>
      <c r="C226" s="2" t="str">
        <f t="shared" ca="1" si="57"/>
        <v/>
      </c>
      <c r="D226" s="2" t="str">
        <f t="shared" ca="1" si="58"/>
        <v/>
      </c>
      <c r="E226" s="2" t="str">
        <f t="shared" ca="1" si="59"/>
        <v/>
      </c>
      <c r="F226" s="294" t="str">
        <f t="shared" ca="1" si="60"/>
        <v/>
      </c>
      <c r="G226" s="2" t="str">
        <f t="shared" ca="1" si="54"/>
        <v/>
      </c>
      <c r="H226" s="297" t="str">
        <f t="shared" ca="1" si="61"/>
        <v/>
      </c>
    </row>
    <row r="227" spans="2:8" x14ac:dyDescent="0.25">
      <c r="B227" s="296" t="str">
        <f t="shared" ca="1" si="56"/>
        <v/>
      </c>
      <c r="C227" s="2" t="str">
        <f t="shared" ca="1" si="57"/>
        <v/>
      </c>
      <c r="D227" s="2" t="str">
        <f t="shared" ca="1" si="58"/>
        <v/>
      </c>
      <c r="E227" s="2" t="str">
        <f t="shared" ca="1" si="59"/>
        <v/>
      </c>
      <c r="F227" s="294" t="str">
        <f t="shared" ca="1" si="60"/>
        <v/>
      </c>
      <c r="G227" s="2" t="str">
        <f t="shared" ca="1" si="54"/>
        <v/>
      </c>
      <c r="H227" s="297" t="str">
        <f t="shared" ca="1" si="61"/>
        <v/>
      </c>
    </row>
    <row r="228" spans="2:8" x14ac:dyDescent="0.25">
      <c r="B228" s="296" t="str">
        <f t="shared" ca="1" si="56"/>
        <v/>
      </c>
      <c r="C228" s="2" t="str">
        <f t="shared" ca="1" si="57"/>
        <v/>
      </c>
      <c r="D228" s="2" t="str">
        <f t="shared" ca="1" si="58"/>
        <v/>
      </c>
      <c r="E228" s="2" t="str">
        <f t="shared" ca="1" si="59"/>
        <v/>
      </c>
      <c r="F228" s="294" t="str">
        <f t="shared" ca="1" si="60"/>
        <v/>
      </c>
      <c r="G228" s="2" t="str">
        <f t="shared" ca="1" si="54"/>
        <v/>
      </c>
      <c r="H228" s="297" t="str">
        <f t="shared" ca="1" si="61"/>
        <v/>
      </c>
    </row>
    <row r="229" spans="2:8" x14ac:dyDescent="0.25">
      <c r="B229" s="296" t="str">
        <f t="shared" ca="1" si="56"/>
        <v/>
      </c>
      <c r="C229" s="2" t="str">
        <f t="shared" ca="1" si="57"/>
        <v/>
      </c>
      <c r="D229" s="2" t="str">
        <f t="shared" ca="1" si="58"/>
        <v/>
      </c>
      <c r="E229" s="2" t="str">
        <f t="shared" ca="1" si="59"/>
        <v/>
      </c>
      <c r="F229" s="294" t="str">
        <f t="shared" ca="1" si="60"/>
        <v/>
      </c>
      <c r="G229" s="2" t="str">
        <f t="shared" ca="1" si="54"/>
        <v/>
      </c>
      <c r="H229" s="297" t="str">
        <f t="shared" ca="1" si="61"/>
        <v/>
      </c>
    </row>
    <row r="230" spans="2:8" x14ac:dyDescent="0.25">
      <c r="B230" s="296" t="str">
        <f t="shared" ca="1" si="56"/>
        <v/>
      </c>
      <c r="C230" s="2" t="str">
        <f t="shared" ca="1" si="57"/>
        <v/>
      </c>
      <c r="D230" s="2" t="str">
        <f t="shared" ca="1" si="58"/>
        <v/>
      </c>
      <c r="E230" s="2" t="str">
        <f t="shared" ca="1" si="59"/>
        <v/>
      </c>
      <c r="F230" s="294" t="str">
        <f t="shared" ca="1" si="60"/>
        <v/>
      </c>
      <c r="G230" s="2" t="str">
        <f t="shared" ca="1" si="54"/>
        <v/>
      </c>
      <c r="H230" s="297" t="str">
        <f t="shared" ca="1" si="61"/>
        <v/>
      </c>
    </row>
    <row r="231" spans="2:8" x14ac:dyDescent="0.25">
      <c r="B231" s="296" t="str">
        <f t="shared" ca="1" si="56"/>
        <v/>
      </c>
      <c r="C231" s="2" t="str">
        <f t="shared" ca="1" si="57"/>
        <v/>
      </c>
      <c r="D231" s="2" t="str">
        <f t="shared" ca="1" si="58"/>
        <v/>
      </c>
      <c r="E231" s="2" t="str">
        <f t="shared" ca="1" si="59"/>
        <v/>
      </c>
      <c r="F231" s="294" t="str">
        <f t="shared" ca="1" si="60"/>
        <v/>
      </c>
      <c r="G231" s="2" t="str">
        <f t="shared" ca="1" si="54"/>
        <v/>
      </c>
      <c r="H231" s="297" t="str">
        <f t="shared" ca="1" si="61"/>
        <v/>
      </c>
    </row>
    <row r="232" spans="2:8" x14ac:dyDescent="0.25">
      <c r="B232" s="296" t="str">
        <f t="shared" ca="1" si="56"/>
        <v/>
      </c>
      <c r="C232" s="2" t="str">
        <f t="shared" ca="1" si="57"/>
        <v/>
      </c>
      <c r="D232" s="2" t="str">
        <f t="shared" ca="1" si="58"/>
        <v/>
      </c>
      <c r="E232" s="2" t="str">
        <f t="shared" ca="1" si="59"/>
        <v/>
      </c>
      <c r="F232" s="294" t="str">
        <f t="shared" ca="1" si="60"/>
        <v/>
      </c>
      <c r="G232" s="2" t="str">
        <f t="shared" ca="1" si="54"/>
        <v/>
      </c>
      <c r="H232" s="297" t="str">
        <f t="shared" ca="1" si="61"/>
        <v/>
      </c>
    </row>
    <row r="233" spans="2:8" x14ac:dyDescent="0.25">
      <c r="B233" s="296" t="str">
        <f t="shared" ca="1" si="56"/>
        <v/>
      </c>
      <c r="C233" s="2" t="str">
        <f t="shared" ca="1" si="57"/>
        <v/>
      </c>
      <c r="D233" s="2" t="str">
        <f t="shared" ca="1" si="58"/>
        <v/>
      </c>
      <c r="E233" s="2" t="str">
        <f t="shared" ca="1" si="59"/>
        <v/>
      </c>
      <c r="F233" s="294" t="str">
        <f t="shared" ca="1" si="60"/>
        <v/>
      </c>
      <c r="G233" s="2" t="str">
        <f t="shared" ca="1" si="54"/>
        <v/>
      </c>
      <c r="H233" s="297" t="str">
        <f t="shared" ca="1" si="61"/>
        <v/>
      </c>
    </row>
    <row r="234" spans="2:8" x14ac:dyDescent="0.25">
      <c r="B234" s="296" t="str">
        <f t="shared" ca="1" si="56"/>
        <v/>
      </c>
      <c r="C234" s="2" t="str">
        <f t="shared" ca="1" si="57"/>
        <v/>
      </c>
      <c r="D234" s="2" t="str">
        <f t="shared" ca="1" si="58"/>
        <v/>
      </c>
      <c r="E234" s="2" t="str">
        <f t="shared" ca="1" si="59"/>
        <v/>
      </c>
      <c r="F234" s="294" t="str">
        <f t="shared" ca="1" si="60"/>
        <v/>
      </c>
      <c r="G234" s="2" t="str">
        <f t="shared" ca="1" si="54"/>
        <v/>
      </c>
      <c r="H234" s="297" t="str">
        <f t="shared" ca="1" si="61"/>
        <v/>
      </c>
    </row>
    <row r="235" spans="2:8" x14ac:dyDescent="0.25">
      <c r="B235" s="296" t="str">
        <f t="shared" ref="B235:B250" ca="1" si="62">IFERROR(INDIRECT("'"&amp;$C$3&amp;"!"&amp;$E153&amp;"11"),"")</f>
        <v/>
      </c>
      <c r="C235" s="2" t="str">
        <f t="shared" ref="C235:C250" ca="1" si="63">IFERROR(INDIRECT("'"&amp;$C$3&amp;"!"&amp;$E153&amp;"15"),"")</f>
        <v/>
      </c>
      <c r="D235" s="2" t="str">
        <f t="shared" ref="D235:D250" ca="1" si="64">IFERROR(INDIRECT("'"&amp;$C$3&amp;"!"&amp;$E153&amp;"18"),"")</f>
        <v/>
      </c>
      <c r="E235" s="2" t="str">
        <f t="shared" ref="E235:E250" ca="1" si="65">IFERROR(INDIRECT("'"&amp;$C$3&amp;"!"&amp;$E153&amp;"21"),"")</f>
        <v/>
      </c>
      <c r="F235" s="294" t="str">
        <f t="shared" ref="F235:F250" ca="1" si="66">F153</f>
        <v/>
      </c>
      <c r="G235" s="2" t="str">
        <f t="shared" ca="1" si="54"/>
        <v/>
      </c>
      <c r="H235" s="297" t="str">
        <f t="shared" ref="H235:H250" ca="1" si="67">IFERROR(INDIRECT("'"&amp;$C$3&amp;"!"&amp;$E153&amp;"17"),"")</f>
        <v/>
      </c>
    </row>
    <row r="236" spans="2:8" x14ac:dyDescent="0.25">
      <c r="B236" s="296" t="str">
        <f t="shared" ca="1" si="62"/>
        <v/>
      </c>
      <c r="C236" s="2" t="str">
        <f t="shared" ca="1" si="63"/>
        <v/>
      </c>
      <c r="D236" s="2" t="str">
        <f t="shared" ca="1" si="64"/>
        <v/>
      </c>
      <c r="E236" s="2" t="str">
        <f t="shared" ca="1" si="65"/>
        <v/>
      </c>
      <c r="F236" s="294" t="str">
        <f t="shared" ca="1" si="66"/>
        <v/>
      </c>
      <c r="G236" s="2" t="str">
        <f t="shared" ref="G236:G250" ca="1" si="68">LEFT(IFERROR(INDIRECT("'"&amp;$C$3&amp;"!"&amp;$E154&amp;"10"),""),22)</f>
        <v/>
      </c>
      <c r="H236" s="297" t="str">
        <f t="shared" ca="1" si="67"/>
        <v/>
      </c>
    </row>
    <row r="237" spans="2:8" x14ac:dyDescent="0.25">
      <c r="B237" s="296" t="str">
        <f t="shared" ca="1" si="62"/>
        <v/>
      </c>
      <c r="C237" s="2" t="str">
        <f t="shared" ca="1" si="63"/>
        <v/>
      </c>
      <c r="D237" s="2" t="str">
        <f t="shared" ca="1" si="64"/>
        <v/>
      </c>
      <c r="E237" s="2" t="str">
        <f t="shared" ca="1" si="65"/>
        <v/>
      </c>
      <c r="F237" s="294" t="str">
        <f t="shared" ca="1" si="66"/>
        <v/>
      </c>
      <c r="G237" s="2" t="str">
        <f t="shared" ca="1" si="68"/>
        <v/>
      </c>
      <c r="H237" s="297" t="str">
        <f t="shared" ca="1" si="67"/>
        <v/>
      </c>
    </row>
    <row r="238" spans="2:8" x14ac:dyDescent="0.25">
      <c r="B238" s="296" t="str">
        <f t="shared" ca="1" si="62"/>
        <v/>
      </c>
      <c r="C238" s="2" t="str">
        <f t="shared" ca="1" si="63"/>
        <v/>
      </c>
      <c r="D238" s="2" t="str">
        <f t="shared" ca="1" si="64"/>
        <v/>
      </c>
      <c r="E238" s="2" t="str">
        <f t="shared" ca="1" si="65"/>
        <v/>
      </c>
      <c r="F238" s="294" t="str">
        <f t="shared" ca="1" si="66"/>
        <v/>
      </c>
      <c r="G238" s="2" t="str">
        <f t="shared" ca="1" si="68"/>
        <v/>
      </c>
      <c r="H238" s="297" t="str">
        <f t="shared" ca="1" si="67"/>
        <v/>
      </c>
    </row>
    <row r="239" spans="2:8" x14ac:dyDescent="0.25">
      <c r="B239" s="296" t="str">
        <f t="shared" ca="1" si="62"/>
        <v/>
      </c>
      <c r="C239" s="2" t="str">
        <f t="shared" ca="1" si="63"/>
        <v/>
      </c>
      <c r="D239" s="2" t="str">
        <f t="shared" ca="1" si="64"/>
        <v/>
      </c>
      <c r="E239" s="2" t="str">
        <f t="shared" ca="1" si="65"/>
        <v/>
      </c>
      <c r="F239" s="294" t="str">
        <f t="shared" ca="1" si="66"/>
        <v/>
      </c>
      <c r="G239" s="2" t="str">
        <f t="shared" ca="1" si="68"/>
        <v/>
      </c>
      <c r="H239" s="297" t="str">
        <f t="shared" ca="1" si="67"/>
        <v/>
      </c>
    </row>
    <row r="240" spans="2:8" x14ac:dyDescent="0.25">
      <c r="B240" s="296" t="str">
        <f t="shared" ca="1" si="62"/>
        <v/>
      </c>
      <c r="C240" s="2" t="str">
        <f t="shared" ca="1" si="63"/>
        <v/>
      </c>
      <c r="D240" s="2" t="str">
        <f t="shared" ca="1" si="64"/>
        <v/>
      </c>
      <c r="E240" s="2" t="str">
        <f t="shared" ca="1" si="65"/>
        <v/>
      </c>
      <c r="F240" s="294" t="str">
        <f t="shared" ca="1" si="66"/>
        <v/>
      </c>
      <c r="G240" s="2" t="str">
        <f t="shared" ca="1" si="68"/>
        <v/>
      </c>
      <c r="H240" s="297" t="str">
        <f t="shared" ca="1" si="67"/>
        <v/>
      </c>
    </row>
    <row r="241" spans="2:8" x14ac:dyDescent="0.25">
      <c r="B241" s="296" t="str">
        <f t="shared" ca="1" si="62"/>
        <v/>
      </c>
      <c r="C241" s="2" t="str">
        <f t="shared" ca="1" si="63"/>
        <v/>
      </c>
      <c r="D241" s="2" t="str">
        <f t="shared" ca="1" si="64"/>
        <v/>
      </c>
      <c r="E241" s="2" t="str">
        <f t="shared" ca="1" si="65"/>
        <v/>
      </c>
      <c r="F241" s="294" t="str">
        <f t="shared" ca="1" si="66"/>
        <v/>
      </c>
      <c r="G241" s="2" t="str">
        <f t="shared" ca="1" si="68"/>
        <v/>
      </c>
      <c r="H241" s="297" t="str">
        <f t="shared" ca="1" si="67"/>
        <v/>
      </c>
    </row>
    <row r="242" spans="2:8" x14ac:dyDescent="0.25">
      <c r="B242" s="296" t="str">
        <f t="shared" ca="1" si="62"/>
        <v/>
      </c>
      <c r="C242" s="2" t="str">
        <f t="shared" ca="1" si="63"/>
        <v/>
      </c>
      <c r="D242" s="2" t="str">
        <f t="shared" ca="1" si="64"/>
        <v/>
      </c>
      <c r="E242" s="2" t="str">
        <f t="shared" ca="1" si="65"/>
        <v/>
      </c>
      <c r="F242" s="294" t="str">
        <f t="shared" ca="1" si="66"/>
        <v/>
      </c>
      <c r="G242" s="2" t="str">
        <f t="shared" ca="1" si="68"/>
        <v/>
      </c>
      <c r="H242" s="297" t="str">
        <f t="shared" ca="1" si="67"/>
        <v/>
      </c>
    </row>
    <row r="243" spans="2:8" x14ac:dyDescent="0.25">
      <c r="B243" s="296" t="str">
        <f t="shared" ca="1" si="62"/>
        <v/>
      </c>
      <c r="C243" s="2" t="str">
        <f t="shared" ca="1" si="63"/>
        <v/>
      </c>
      <c r="D243" s="2" t="str">
        <f t="shared" ca="1" si="64"/>
        <v/>
      </c>
      <c r="E243" s="2" t="str">
        <f t="shared" ca="1" si="65"/>
        <v/>
      </c>
      <c r="F243" s="294" t="str">
        <f t="shared" ca="1" si="66"/>
        <v/>
      </c>
      <c r="G243" s="2" t="str">
        <f t="shared" ca="1" si="68"/>
        <v/>
      </c>
      <c r="H243" s="297" t="str">
        <f t="shared" ca="1" si="67"/>
        <v/>
      </c>
    </row>
    <row r="244" spans="2:8" x14ac:dyDescent="0.25">
      <c r="B244" s="296" t="str">
        <f t="shared" ca="1" si="62"/>
        <v/>
      </c>
      <c r="C244" s="2" t="str">
        <f t="shared" ca="1" si="63"/>
        <v/>
      </c>
      <c r="D244" s="2" t="str">
        <f t="shared" ca="1" si="64"/>
        <v/>
      </c>
      <c r="E244" s="2" t="str">
        <f t="shared" ca="1" si="65"/>
        <v/>
      </c>
      <c r="F244" s="294" t="str">
        <f t="shared" ca="1" si="66"/>
        <v/>
      </c>
      <c r="G244" s="2" t="str">
        <f t="shared" ca="1" si="68"/>
        <v/>
      </c>
      <c r="H244" s="297" t="str">
        <f t="shared" ca="1" si="67"/>
        <v/>
      </c>
    </row>
    <row r="245" spans="2:8" x14ac:dyDescent="0.25">
      <c r="B245" s="296" t="str">
        <f t="shared" ca="1" si="62"/>
        <v/>
      </c>
      <c r="C245" s="2" t="str">
        <f t="shared" ca="1" si="63"/>
        <v/>
      </c>
      <c r="D245" s="2" t="str">
        <f t="shared" ca="1" si="64"/>
        <v/>
      </c>
      <c r="E245" s="2" t="str">
        <f t="shared" ca="1" si="65"/>
        <v/>
      </c>
      <c r="F245" s="294" t="str">
        <f t="shared" ca="1" si="66"/>
        <v/>
      </c>
      <c r="G245" s="2" t="str">
        <f t="shared" ca="1" si="68"/>
        <v/>
      </c>
      <c r="H245" s="297" t="str">
        <f t="shared" ca="1" si="67"/>
        <v/>
      </c>
    </row>
    <row r="246" spans="2:8" x14ac:dyDescent="0.25">
      <c r="B246" s="296" t="str">
        <f t="shared" ca="1" si="62"/>
        <v/>
      </c>
      <c r="C246" s="2" t="str">
        <f t="shared" ca="1" si="63"/>
        <v/>
      </c>
      <c r="D246" s="2" t="str">
        <f t="shared" ca="1" si="64"/>
        <v/>
      </c>
      <c r="E246" s="2" t="str">
        <f t="shared" ca="1" si="65"/>
        <v/>
      </c>
      <c r="F246" s="294" t="str">
        <f t="shared" ca="1" si="66"/>
        <v/>
      </c>
      <c r="G246" s="2" t="str">
        <f t="shared" ca="1" si="68"/>
        <v/>
      </c>
      <c r="H246" s="297" t="str">
        <f t="shared" ca="1" si="67"/>
        <v/>
      </c>
    </row>
    <row r="247" spans="2:8" x14ac:dyDescent="0.25">
      <c r="B247" s="296" t="str">
        <f t="shared" ca="1" si="62"/>
        <v/>
      </c>
      <c r="C247" s="2" t="str">
        <f t="shared" ca="1" si="63"/>
        <v/>
      </c>
      <c r="D247" s="2" t="str">
        <f t="shared" ca="1" si="64"/>
        <v/>
      </c>
      <c r="E247" s="2" t="str">
        <f t="shared" ca="1" si="65"/>
        <v/>
      </c>
      <c r="F247" s="294" t="str">
        <f t="shared" ca="1" si="66"/>
        <v/>
      </c>
      <c r="G247" s="2" t="str">
        <f t="shared" ca="1" si="68"/>
        <v/>
      </c>
      <c r="H247" s="297" t="str">
        <f t="shared" ca="1" si="67"/>
        <v/>
      </c>
    </row>
    <row r="248" spans="2:8" x14ac:dyDescent="0.25">
      <c r="B248" s="296" t="str">
        <f t="shared" ca="1" si="62"/>
        <v/>
      </c>
      <c r="C248" s="2" t="str">
        <f t="shared" ca="1" si="63"/>
        <v/>
      </c>
      <c r="D248" s="2" t="str">
        <f t="shared" ca="1" si="64"/>
        <v/>
      </c>
      <c r="E248" s="2" t="str">
        <f t="shared" ca="1" si="65"/>
        <v/>
      </c>
      <c r="F248" s="294" t="str">
        <f t="shared" ca="1" si="66"/>
        <v/>
      </c>
      <c r="G248" s="2" t="str">
        <f t="shared" ca="1" si="68"/>
        <v/>
      </c>
      <c r="H248" s="297" t="str">
        <f t="shared" ca="1" si="67"/>
        <v/>
      </c>
    </row>
    <row r="249" spans="2:8" x14ac:dyDescent="0.25">
      <c r="B249" s="296" t="str">
        <f t="shared" ca="1" si="62"/>
        <v/>
      </c>
      <c r="C249" s="2" t="str">
        <f t="shared" ca="1" si="63"/>
        <v/>
      </c>
      <c r="D249" s="2" t="str">
        <f t="shared" ca="1" si="64"/>
        <v/>
      </c>
      <c r="E249" s="2" t="str">
        <f t="shared" ca="1" si="65"/>
        <v/>
      </c>
      <c r="F249" s="294" t="str">
        <f t="shared" ca="1" si="66"/>
        <v/>
      </c>
      <c r="G249" s="2" t="str">
        <f t="shared" ca="1" si="68"/>
        <v/>
      </c>
      <c r="H249" s="297" t="str">
        <f t="shared" ca="1" si="67"/>
        <v/>
      </c>
    </row>
    <row r="250" spans="2:8" x14ac:dyDescent="0.25">
      <c r="B250" s="298" t="str">
        <f t="shared" ca="1" si="62"/>
        <v/>
      </c>
      <c r="C250" s="292" t="str">
        <f t="shared" ca="1" si="63"/>
        <v/>
      </c>
      <c r="D250" s="292" t="str">
        <f t="shared" ca="1" si="64"/>
        <v/>
      </c>
      <c r="E250" s="292" t="str">
        <f t="shared" ca="1" si="65"/>
        <v/>
      </c>
      <c r="F250" s="295" t="str">
        <f t="shared" ca="1" si="66"/>
        <v/>
      </c>
      <c r="G250" s="292" t="str">
        <f t="shared" ca="1" si="68"/>
        <v/>
      </c>
      <c r="H250" s="299" t="str">
        <f t="shared" ca="1" si="67"/>
        <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theme="9"/>
  </sheetPr>
  <dimension ref="A1:AG375"/>
  <sheetViews>
    <sheetView showGridLines="0" topLeftCell="A37" zoomScale="10" zoomScaleNormal="10" workbookViewId="0">
      <selection activeCell="K150" sqref="K150"/>
    </sheetView>
  </sheetViews>
  <sheetFormatPr defaultRowHeight="14.5" x14ac:dyDescent="0.35"/>
  <cols>
    <col min="1" max="1" width="3" customWidth="1"/>
    <col min="2" max="2" width="20.81640625" style="171" bestFit="1" customWidth="1"/>
    <col min="3" max="3" width="25" style="171" bestFit="1" customWidth="1"/>
    <col min="4" max="4" width="9.54296875" style="171" bestFit="1" customWidth="1"/>
    <col min="5" max="5" width="10.81640625" style="171" customWidth="1"/>
    <col min="6" max="6" width="21.453125" style="171" customWidth="1"/>
    <col min="7" max="7" width="20.81640625" style="171" bestFit="1" customWidth="1"/>
    <col min="8" max="8" width="10.54296875" style="171" customWidth="1"/>
    <col min="9" max="9" width="11.1796875" style="171" customWidth="1"/>
    <col min="10" max="10" width="21.54296875" style="171" customWidth="1"/>
    <col min="11" max="11" width="21" style="171" bestFit="1" customWidth="1"/>
    <col min="12" max="12" width="10.1796875" style="171" customWidth="1"/>
    <col min="13" max="13" width="11.54296875" style="171" customWidth="1"/>
    <col min="14" max="14" width="20" style="171" bestFit="1" customWidth="1"/>
    <col min="15" max="15" width="21" style="171" bestFit="1" customWidth="1"/>
    <col min="16" max="17" width="11.54296875" style="171" customWidth="1"/>
    <col min="18" max="18" width="21.453125" style="171" customWidth="1"/>
    <col min="19" max="19" width="21.81640625" style="171" bestFit="1" customWidth="1"/>
    <col min="20" max="21" width="10.54296875" style="171" customWidth="1"/>
    <col min="22" max="22" width="20" style="171" customWidth="1"/>
    <col min="23" max="23" width="21" style="171" bestFit="1" customWidth="1"/>
    <col min="24" max="24" width="11" style="171" customWidth="1"/>
    <col min="25" max="25" width="13.1796875" style="171" customWidth="1"/>
    <col min="26" max="26" width="23.453125" style="171" customWidth="1"/>
    <col min="27" max="27" width="26.54296875" style="171" bestFit="1" customWidth="1"/>
    <col min="28" max="28" width="9.54296875" style="171" bestFit="1" customWidth="1"/>
    <col min="29" max="29" width="10.81640625" style="171" customWidth="1"/>
    <col min="30" max="30" width="21" style="171" customWidth="1"/>
    <col min="31" max="31" width="21.1796875" style="171" bestFit="1" customWidth="1"/>
    <col min="32" max="32" width="10.54296875" style="171" customWidth="1"/>
    <col min="33" max="33" width="11.54296875" style="171" customWidth="1"/>
  </cols>
  <sheetData>
    <row r="1" spans="1:33" ht="23.5" x14ac:dyDescent="0.55000000000000004">
      <c r="A1" s="138" t="s">
        <v>574</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c r="AC1" s="183"/>
      <c r="AD1" s="183"/>
      <c r="AE1" s="183"/>
      <c r="AF1" s="183"/>
      <c r="AG1" s="183"/>
    </row>
    <row r="3" spans="1:33" x14ac:dyDescent="0.35">
      <c r="B3" s="171" t="s">
        <v>575</v>
      </c>
    </row>
    <row r="4" spans="1:33" x14ac:dyDescent="0.35">
      <c r="AD4" s="171" t="s">
        <v>376</v>
      </c>
    </row>
    <row r="5" spans="1:33" x14ac:dyDescent="0.35">
      <c r="AB5" s="186"/>
    </row>
    <row r="6" spans="1:33" x14ac:dyDescent="0.35">
      <c r="B6" s="23" t="s">
        <v>5</v>
      </c>
      <c r="C6" s="25"/>
      <c r="D6" s="25"/>
      <c r="E6" s="260"/>
      <c r="F6" s="25" t="s">
        <v>8</v>
      </c>
      <c r="G6" s="25"/>
      <c r="H6" s="25"/>
      <c r="I6" s="25"/>
      <c r="J6" s="23" t="s">
        <v>8</v>
      </c>
      <c r="K6" s="25"/>
      <c r="L6" s="25"/>
      <c r="M6" s="260"/>
      <c r="N6" s="25" t="s">
        <v>8</v>
      </c>
      <c r="O6" s="25"/>
      <c r="P6" s="25"/>
      <c r="Q6" s="260"/>
      <c r="R6" s="23" t="s">
        <v>9</v>
      </c>
      <c r="S6" s="25"/>
      <c r="T6" s="25"/>
      <c r="U6" s="260"/>
      <c r="V6" s="25" t="s">
        <v>9</v>
      </c>
      <c r="W6" s="25"/>
      <c r="X6" s="25"/>
      <c r="Y6" s="260"/>
      <c r="Z6" s="25" t="s">
        <v>429</v>
      </c>
      <c r="AA6" s="25"/>
      <c r="AB6" s="25"/>
      <c r="AC6" s="260"/>
      <c r="AD6" s="25" t="s">
        <v>6</v>
      </c>
      <c r="AE6" s="25"/>
      <c r="AF6" s="25"/>
      <c r="AG6" s="260"/>
    </row>
    <row r="7" spans="1:33" x14ac:dyDescent="0.35">
      <c r="B7" s="187"/>
      <c r="C7" s="186"/>
      <c r="D7" s="186"/>
      <c r="E7" s="49"/>
      <c r="F7" s="186"/>
      <c r="G7" s="186"/>
      <c r="H7" s="186"/>
      <c r="I7" s="186"/>
      <c r="J7" s="187"/>
      <c r="K7" s="186"/>
      <c r="L7" s="186"/>
      <c r="M7" s="49"/>
      <c r="N7" s="186"/>
      <c r="O7" s="186"/>
      <c r="P7" s="186"/>
      <c r="Q7" s="49"/>
      <c r="R7" s="187"/>
      <c r="S7" s="186"/>
      <c r="T7" s="186"/>
      <c r="U7" s="49"/>
      <c r="V7" s="186"/>
      <c r="W7" s="186"/>
      <c r="X7" s="186"/>
      <c r="Y7" s="49"/>
      <c r="Z7" s="186"/>
      <c r="AA7" s="186"/>
      <c r="AB7" s="186"/>
      <c r="AC7" s="49"/>
      <c r="AD7" s="186"/>
      <c r="AE7" s="186"/>
      <c r="AF7" s="186"/>
      <c r="AG7" s="49"/>
    </row>
    <row r="8" spans="1:33" x14ac:dyDescent="0.35">
      <c r="B8" s="255" t="s">
        <v>107</v>
      </c>
      <c r="C8" s="251" t="s">
        <v>20</v>
      </c>
      <c r="D8" s="247"/>
      <c r="E8" s="191"/>
      <c r="F8" s="251" t="s">
        <v>107</v>
      </c>
      <c r="G8" s="251" t="s">
        <v>10</v>
      </c>
      <c r="H8" s="247"/>
      <c r="I8" s="247"/>
      <c r="J8" s="255" t="s">
        <v>107</v>
      </c>
      <c r="K8" s="251" t="s">
        <v>48</v>
      </c>
      <c r="L8" s="247"/>
      <c r="M8" s="191"/>
      <c r="N8" s="247" t="s">
        <v>107</v>
      </c>
      <c r="O8" s="247" t="s">
        <v>383</v>
      </c>
      <c r="P8" s="247"/>
      <c r="Q8" s="191"/>
      <c r="R8" s="255" t="s">
        <v>107</v>
      </c>
      <c r="S8" s="251" t="s">
        <v>39</v>
      </c>
      <c r="T8" s="247"/>
      <c r="U8" s="191"/>
      <c r="V8" s="251" t="s">
        <v>107</v>
      </c>
      <c r="W8" s="251" t="s">
        <v>31</v>
      </c>
      <c r="X8" s="247"/>
      <c r="Y8" s="191"/>
      <c r="Z8" s="251" t="s">
        <v>107</v>
      </c>
      <c r="AA8" s="251" t="s">
        <v>430</v>
      </c>
      <c r="AB8" s="247"/>
      <c r="AC8" s="191"/>
      <c r="AD8" s="251" t="s">
        <v>107</v>
      </c>
      <c r="AE8" s="251" t="s">
        <v>23</v>
      </c>
      <c r="AF8" s="262"/>
      <c r="AG8" s="191"/>
    </row>
    <row r="9" spans="1:33" x14ac:dyDescent="0.35">
      <c r="B9" s="255"/>
      <c r="C9" s="251"/>
      <c r="D9" s="247"/>
      <c r="E9" s="191"/>
      <c r="F9" s="251"/>
      <c r="G9" s="251"/>
      <c r="H9" s="247"/>
      <c r="I9" s="247"/>
      <c r="J9" s="255"/>
      <c r="K9" s="251"/>
      <c r="L9" s="247"/>
      <c r="M9" s="191"/>
      <c r="N9" s="247"/>
      <c r="O9" s="247"/>
      <c r="P9" s="247"/>
      <c r="Q9" s="191"/>
      <c r="R9" s="255"/>
      <c r="S9" s="251"/>
      <c r="T9" s="247"/>
      <c r="U9" s="191"/>
      <c r="V9" s="251"/>
      <c r="W9" s="251"/>
      <c r="X9" s="247"/>
      <c r="Y9" s="191"/>
      <c r="Z9" s="251"/>
      <c r="AA9" s="251"/>
      <c r="AB9" s="247"/>
      <c r="AC9" s="191"/>
      <c r="AD9" s="251"/>
      <c r="AE9" s="251"/>
      <c r="AF9" s="262"/>
      <c r="AG9" s="191"/>
    </row>
    <row r="10" spans="1:33" x14ac:dyDescent="0.35">
      <c r="B10" s="9" t="s">
        <v>101</v>
      </c>
      <c r="C10" s="10" t="s">
        <v>116</v>
      </c>
      <c r="D10" s="175"/>
      <c r="E10" s="176"/>
      <c r="F10" s="10" t="s">
        <v>101</v>
      </c>
      <c r="G10" s="10" t="s">
        <v>120</v>
      </c>
      <c r="H10" s="175"/>
      <c r="I10" s="175"/>
      <c r="J10" s="9" t="s">
        <v>101</v>
      </c>
      <c r="K10" s="10" t="s">
        <v>120</v>
      </c>
      <c r="L10" s="175"/>
      <c r="M10" s="176"/>
      <c r="N10" s="175" t="s">
        <v>101</v>
      </c>
      <c r="O10" s="175" t="s">
        <v>120</v>
      </c>
      <c r="P10" s="175"/>
      <c r="Q10" s="176"/>
      <c r="R10" s="9" t="s">
        <v>101</v>
      </c>
      <c r="S10" s="10" t="s">
        <v>125</v>
      </c>
      <c r="T10" s="175"/>
      <c r="U10" s="176"/>
      <c r="V10" s="10" t="s">
        <v>101</v>
      </c>
      <c r="W10" s="10" t="s">
        <v>125</v>
      </c>
      <c r="X10" s="175"/>
      <c r="Y10" s="176"/>
      <c r="Z10" s="10" t="s">
        <v>101</v>
      </c>
      <c r="AA10" s="10" t="s">
        <v>431</v>
      </c>
      <c r="AB10" s="175"/>
      <c r="AC10" s="176"/>
      <c r="AD10" s="10" t="s">
        <v>101</v>
      </c>
      <c r="AE10" s="10" t="s">
        <v>117</v>
      </c>
      <c r="AF10" s="12"/>
      <c r="AG10" s="176"/>
    </row>
    <row r="11" spans="1:33" x14ac:dyDescent="0.35">
      <c r="B11" s="9" t="s">
        <v>102</v>
      </c>
      <c r="C11" s="10" t="s">
        <v>567</v>
      </c>
      <c r="D11" s="175"/>
      <c r="E11" s="176"/>
      <c r="F11" s="10" t="s">
        <v>102</v>
      </c>
      <c r="G11" s="10" t="s">
        <v>153</v>
      </c>
      <c r="H11" s="175"/>
      <c r="I11" s="175"/>
      <c r="J11" s="9" t="s">
        <v>102</v>
      </c>
      <c r="K11" s="10" t="s">
        <v>154</v>
      </c>
      <c r="L11" s="175"/>
      <c r="M11" s="176"/>
      <c r="N11" s="175" t="s">
        <v>102</v>
      </c>
      <c r="O11" s="175" t="s">
        <v>384</v>
      </c>
      <c r="P11" s="175"/>
      <c r="Q11" s="176"/>
      <c r="R11" s="9" t="s">
        <v>102</v>
      </c>
      <c r="S11" s="10" t="s">
        <v>166</v>
      </c>
      <c r="T11" s="175"/>
      <c r="U11" s="176"/>
      <c r="V11" s="10" t="s">
        <v>102</v>
      </c>
      <c r="W11" s="10" t="s">
        <v>167</v>
      </c>
      <c r="X11" s="175"/>
      <c r="Y11" s="176"/>
      <c r="Z11" s="10" t="s">
        <v>102</v>
      </c>
      <c r="AA11" s="10" t="s">
        <v>432</v>
      </c>
      <c r="AB11" s="175"/>
      <c r="AC11" s="176"/>
      <c r="AD11" s="10" t="s">
        <v>102</v>
      </c>
      <c r="AE11" s="10" t="s">
        <v>142</v>
      </c>
      <c r="AF11" s="12"/>
      <c r="AG11" s="176"/>
    </row>
    <row r="12" spans="1:33" x14ac:dyDescent="0.35">
      <c r="B12" s="9" t="s">
        <v>109</v>
      </c>
      <c r="C12" s="10" t="s">
        <v>178</v>
      </c>
      <c r="D12" s="175"/>
      <c r="E12" s="176"/>
      <c r="F12" s="10" t="s">
        <v>109</v>
      </c>
      <c r="G12" s="10" t="s">
        <v>178</v>
      </c>
      <c r="H12" s="175"/>
      <c r="I12" s="175"/>
      <c r="J12" s="9" t="s">
        <v>109</v>
      </c>
      <c r="K12" s="10" t="s">
        <v>178</v>
      </c>
      <c r="L12" s="175"/>
      <c r="M12" s="176"/>
      <c r="N12" s="175" t="s">
        <v>109</v>
      </c>
      <c r="O12" s="175" t="s">
        <v>178</v>
      </c>
      <c r="P12" s="175"/>
      <c r="Q12" s="176"/>
      <c r="R12" s="9" t="s">
        <v>109</v>
      </c>
      <c r="S12" s="10" t="s">
        <v>178</v>
      </c>
      <c r="T12" s="175"/>
      <c r="U12" s="176"/>
      <c r="V12" s="10" t="s">
        <v>109</v>
      </c>
      <c r="W12" s="10" t="s">
        <v>178</v>
      </c>
      <c r="X12" s="175"/>
      <c r="Y12" s="176"/>
      <c r="Z12" s="10" t="s">
        <v>109</v>
      </c>
      <c r="AA12" s="10" t="s">
        <v>178</v>
      </c>
      <c r="AB12" s="175"/>
      <c r="AC12" s="176"/>
      <c r="AD12" s="10" t="s">
        <v>109</v>
      </c>
      <c r="AE12" s="10" t="s">
        <v>178</v>
      </c>
      <c r="AF12" s="12"/>
      <c r="AG12" s="176"/>
    </row>
    <row r="13" spans="1:33" x14ac:dyDescent="0.35">
      <c r="B13" s="9" t="s">
        <v>110</v>
      </c>
      <c r="C13" s="10" t="s">
        <v>180</v>
      </c>
      <c r="D13" s="175"/>
      <c r="E13" s="176"/>
      <c r="F13" s="10" t="s">
        <v>110</v>
      </c>
      <c r="G13" s="10" t="s">
        <v>181</v>
      </c>
      <c r="H13" s="175"/>
      <c r="I13" s="175"/>
      <c r="J13" s="9" t="s">
        <v>110</v>
      </c>
      <c r="K13" s="10" t="s">
        <v>181</v>
      </c>
      <c r="L13" s="175"/>
      <c r="M13" s="176"/>
      <c r="N13" s="175" t="s">
        <v>110</v>
      </c>
      <c r="O13" s="175" t="s">
        <v>181</v>
      </c>
      <c r="P13" s="175"/>
      <c r="Q13" s="176"/>
      <c r="R13" s="9" t="s">
        <v>110</v>
      </c>
      <c r="S13" s="10" t="s">
        <v>179</v>
      </c>
      <c r="T13" s="175"/>
      <c r="U13" s="176"/>
      <c r="V13" s="10" t="s">
        <v>110</v>
      </c>
      <c r="W13" s="10" t="s">
        <v>179</v>
      </c>
      <c r="X13" s="175"/>
      <c r="Y13" s="176"/>
      <c r="Z13" s="10" t="s">
        <v>110</v>
      </c>
      <c r="AA13" s="10" t="s">
        <v>179</v>
      </c>
      <c r="AB13" s="175"/>
      <c r="AC13" s="176"/>
      <c r="AD13" s="10" t="s">
        <v>110</v>
      </c>
      <c r="AE13" s="10" t="s">
        <v>179</v>
      </c>
      <c r="AF13" s="12"/>
      <c r="AG13" s="176"/>
    </row>
    <row r="14" spans="1:33" x14ac:dyDescent="0.35">
      <c r="B14" s="9" t="s">
        <v>111</v>
      </c>
      <c r="C14" s="10" t="s">
        <v>1</v>
      </c>
      <c r="D14" s="175"/>
      <c r="E14" s="176"/>
      <c r="F14" s="10" t="s">
        <v>111</v>
      </c>
      <c r="G14" s="10" t="s">
        <v>183</v>
      </c>
      <c r="H14" s="175"/>
      <c r="I14" s="175"/>
      <c r="J14" s="9" t="s">
        <v>111</v>
      </c>
      <c r="K14" s="10" t="s">
        <v>183</v>
      </c>
      <c r="L14" s="175"/>
      <c r="M14" s="176"/>
      <c r="N14" s="175" t="s">
        <v>111</v>
      </c>
      <c r="O14" s="175" t="s">
        <v>183</v>
      </c>
      <c r="P14" s="175"/>
      <c r="Q14" s="176"/>
      <c r="R14" s="9" t="s">
        <v>111</v>
      </c>
      <c r="S14" s="10" t="s">
        <v>186</v>
      </c>
      <c r="T14" s="175"/>
      <c r="U14" s="176"/>
      <c r="V14" s="10" t="s">
        <v>111</v>
      </c>
      <c r="W14" s="10" t="s">
        <v>186</v>
      </c>
      <c r="X14" s="175"/>
      <c r="Y14" s="176"/>
      <c r="Z14" s="10" t="s">
        <v>111</v>
      </c>
      <c r="AA14" s="10" t="s">
        <v>433</v>
      </c>
      <c r="AB14" s="175"/>
      <c r="AC14" s="176"/>
      <c r="AD14" s="10" t="s">
        <v>111</v>
      </c>
      <c r="AE14" s="10" t="s">
        <v>183</v>
      </c>
      <c r="AF14" s="12"/>
      <c r="AG14" s="176"/>
    </row>
    <row r="15" spans="1:33" x14ac:dyDescent="0.35">
      <c r="B15" s="9" t="s">
        <v>112</v>
      </c>
      <c r="C15" s="11" t="s">
        <v>187</v>
      </c>
      <c r="D15" s="175"/>
      <c r="E15" s="176"/>
      <c r="F15" s="10" t="s">
        <v>112</v>
      </c>
      <c r="G15" s="11" t="s">
        <v>183</v>
      </c>
      <c r="H15" s="175"/>
      <c r="I15" s="175"/>
      <c r="J15" s="9" t="s">
        <v>112</v>
      </c>
      <c r="K15" s="11" t="s">
        <v>183</v>
      </c>
      <c r="L15" s="175"/>
      <c r="M15" s="176"/>
      <c r="N15" s="175" t="s">
        <v>112</v>
      </c>
      <c r="O15" s="175" t="s">
        <v>183</v>
      </c>
      <c r="P15" s="175"/>
      <c r="Q15" s="176"/>
      <c r="R15" s="9" t="s">
        <v>112</v>
      </c>
      <c r="S15" s="11" t="s">
        <v>187</v>
      </c>
      <c r="T15" s="175"/>
      <c r="U15" s="176"/>
      <c r="V15" s="10" t="s">
        <v>112</v>
      </c>
      <c r="W15" s="11" t="s">
        <v>186</v>
      </c>
      <c r="X15" s="175"/>
      <c r="Y15" s="176"/>
      <c r="Z15" s="10" t="s">
        <v>112</v>
      </c>
      <c r="AA15" s="11" t="s">
        <v>433</v>
      </c>
      <c r="AB15" s="175"/>
      <c r="AC15" s="176"/>
      <c r="AD15" s="10" t="s">
        <v>112</v>
      </c>
      <c r="AE15" s="11" t="s">
        <v>187</v>
      </c>
      <c r="AF15" s="12"/>
      <c r="AG15" s="176"/>
    </row>
    <row r="16" spans="1:33" x14ac:dyDescent="0.35">
      <c r="B16" s="9" t="s">
        <v>348</v>
      </c>
      <c r="C16" s="11" t="s">
        <v>350</v>
      </c>
      <c r="D16" s="175"/>
      <c r="E16" s="176"/>
      <c r="F16" s="10" t="s">
        <v>348</v>
      </c>
      <c r="G16" s="11" t="s">
        <v>349</v>
      </c>
      <c r="H16" s="175"/>
      <c r="I16" s="175"/>
      <c r="J16" s="9" t="s">
        <v>348</v>
      </c>
      <c r="K16" s="11" t="s">
        <v>349</v>
      </c>
      <c r="L16" s="175"/>
      <c r="M16" s="176"/>
      <c r="N16" s="175" t="s">
        <v>348</v>
      </c>
      <c r="O16" s="175" t="s">
        <v>349</v>
      </c>
      <c r="P16" s="175"/>
      <c r="Q16" s="176"/>
      <c r="R16" s="9" t="s">
        <v>348</v>
      </c>
      <c r="S16" s="11" t="s">
        <v>349</v>
      </c>
      <c r="T16" s="175"/>
      <c r="U16" s="176"/>
      <c r="V16" s="10" t="s">
        <v>348</v>
      </c>
      <c r="W16" s="11" t="s">
        <v>349</v>
      </c>
      <c r="X16" s="175"/>
      <c r="Y16" s="176"/>
      <c r="Z16" s="10" t="s">
        <v>348</v>
      </c>
      <c r="AA16" s="11" t="s">
        <v>349</v>
      </c>
      <c r="AB16" s="175"/>
      <c r="AC16" s="176"/>
      <c r="AD16" s="10" t="s">
        <v>348</v>
      </c>
      <c r="AE16" s="11" t="s">
        <v>349</v>
      </c>
      <c r="AF16" s="12"/>
      <c r="AG16" s="176"/>
    </row>
    <row r="17" spans="2:33" x14ac:dyDescent="0.35">
      <c r="B17" s="9" t="s">
        <v>103</v>
      </c>
      <c r="C17" s="11">
        <v>8.36</v>
      </c>
      <c r="D17" s="175"/>
      <c r="E17" s="176"/>
      <c r="F17" s="10" t="s">
        <v>103</v>
      </c>
      <c r="G17" s="11">
        <v>6.74</v>
      </c>
      <c r="H17" s="175"/>
      <c r="I17" s="175"/>
      <c r="J17" s="9" t="s">
        <v>103</v>
      </c>
      <c r="K17" s="11">
        <v>6.31</v>
      </c>
      <c r="L17" s="175"/>
      <c r="M17" s="176"/>
      <c r="N17" s="175" t="s">
        <v>103</v>
      </c>
      <c r="O17" s="175">
        <v>4.76</v>
      </c>
      <c r="P17" s="175"/>
      <c r="Q17" s="176"/>
      <c r="R17" s="9" t="s">
        <v>103</v>
      </c>
      <c r="S17" s="11">
        <v>7.15</v>
      </c>
      <c r="T17" s="175"/>
      <c r="U17" s="176"/>
      <c r="V17" s="10" t="s">
        <v>103</v>
      </c>
      <c r="W17" s="11">
        <v>7.5149999999999997</v>
      </c>
      <c r="X17" s="175"/>
      <c r="Y17" s="176"/>
      <c r="Z17" s="10" t="s">
        <v>103</v>
      </c>
      <c r="AA17" s="11">
        <v>4.6500000000000004</v>
      </c>
      <c r="AB17" s="175"/>
      <c r="AC17" s="176"/>
      <c r="AD17" s="10" t="s">
        <v>103</v>
      </c>
      <c r="AE17" s="11">
        <v>7.8</v>
      </c>
      <c r="AF17" s="12"/>
      <c r="AG17" s="176"/>
    </row>
    <row r="18" spans="2:33" x14ac:dyDescent="0.35">
      <c r="B18" s="9" t="s">
        <v>108</v>
      </c>
      <c r="C18" s="11" t="s">
        <v>185</v>
      </c>
      <c r="D18" s="175"/>
      <c r="E18" s="176"/>
      <c r="F18" s="10" t="s">
        <v>108</v>
      </c>
      <c r="G18" s="11" t="s">
        <v>189</v>
      </c>
      <c r="H18" s="175"/>
      <c r="I18" s="175"/>
      <c r="J18" s="9" t="s">
        <v>108</v>
      </c>
      <c r="K18" s="11" t="s">
        <v>188</v>
      </c>
      <c r="L18" s="175"/>
      <c r="M18" s="176"/>
      <c r="N18" s="175" t="s">
        <v>108</v>
      </c>
      <c r="O18" s="175" t="s">
        <v>188</v>
      </c>
      <c r="P18" s="175"/>
      <c r="Q18" s="176"/>
      <c r="R18" s="9" t="s">
        <v>108</v>
      </c>
      <c r="S18" s="11" t="s">
        <v>185</v>
      </c>
      <c r="T18" s="175"/>
      <c r="U18" s="176"/>
      <c r="V18" s="10" t="s">
        <v>108</v>
      </c>
      <c r="W18" s="11" t="s">
        <v>188</v>
      </c>
      <c r="X18" s="175"/>
      <c r="Y18" s="176"/>
      <c r="Z18" s="10" t="s">
        <v>108</v>
      </c>
      <c r="AA18" s="11" t="s">
        <v>189</v>
      </c>
      <c r="AB18" s="175"/>
      <c r="AC18" s="176"/>
      <c r="AD18" s="10" t="s">
        <v>108</v>
      </c>
      <c r="AE18" s="11" t="s">
        <v>185</v>
      </c>
      <c r="AF18" s="12"/>
      <c r="AG18" s="176"/>
    </row>
    <row r="19" spans="2:33" x14ac:dyDescent="0.35">
      <c r="B19" s="9" t="s">
        <v>106</v>
      </c>
      <c r="C19" s="17">
        <v>200000000</v>
      </c>
      <c r="D19" s="175"/>
      <c r="E19" s="176"/>
      <c r="F19" s="10" t="s">
        <v>106</v>
      </c>
      <c r="G19" s="17">
        <v>50000000</v>
      </c>
      <c r="H19" s="175"/>
      <c r="I19" s="175"/>
      <c r="J19" s="9" t="s">
        <v>106</v>
      </c>
      <c r="K19" s="17">
        <v>65000000</v>
      </c>
      <c r="L19" s="175"/>
      <c r="M19" s="176"/>
      <c r="N19" s="175" t="s">
        <v>106</v>
      </c>
      <c r="O19" s="175">
        <v>150000000</v>
      </c>
      <c r="P19" s="175"/>
      <c r="Q19" s="176"/>
      <c r="R19" s="9" t="s">
        <v>106</v>
      </c>
      <c r="S19" s="17">
        <v>155000000</v>
      </c>
      <c r="T19" s="175"/>
      <c r="U19" s="176"/>
      <c r="V19" s="10" t="s">
        <v>106</v>
      </c>
      <c r="W19" s="17">
        <v>100000000</v>
      </c>
      <c r="X19" s="175"/>
      <c r="Y19" s="176"/>
      <c r="Z19" s="10" t="s">
        <v>106</v>
      </c>
      <c r="AA19" s="17">
        <v>125000000</v>
      </c>
      <c r="AB19" s="175"/>
      <c r="AC19" s="176"/>
      <c r="AD19" s="10" t="s">
        <v>106</v>
      </c>
      <c r="AE19" s="17">
        <v>150000000</v>
      </c>
      <c r="AF19" s="12"/>
      <c r="AG19" s="176"/>
    </row>
    <row r="20" spans="2:33" x14ac:dyDescent="0.35">
      <c r="B20" s="9" t="s">
        <v>104</v>
      </c>
      <c r="C20" s="11" t="s">
        <v>201</v>
      </c>
      <c r="D20" s="175"/>
      <c r="E20" s="176"/>
      <c r="F20" s="10" t="s">
        <v>104</v>
      </c>
      <c r="G20" s="11" t="s">
        <v>214</v>
      </c>
      <c r="H20" s="175"/>
      <c r="I20" s="175"/>
      <c r="J20" s="9" t="s">
        <v>104</v>
      </c>
      <c r="K20" s="11" t="s">
        <v>215</v>
      </c>
      <c r="L20" s="175"/>
      <c r="M20" s="176"/>
      <c r="N20" s="175" t="s">
        <v>104</v>
      </c>
      <c r="O20" s="175" t="s">
        <v>385</v>
      </c>
      <c r="P20" s="175"/>
      <c r="Q20" s="176"/>
      <c r="R20" s="9" t="s">
        <v>104</v>
      </c>
      <c r="S20" s="11" t="s">
        <v>225</v>
      </c>
      <c r="T20" s="175"/>
      <c r="U20" s="176"/>
      <c r="V20" s="10" t="s">
        <v>104</v>
      </c>
      <c r="W20" s="11" t="s">
        <v>226</v>
      </c>
      <c r="X20" s="175"/>
      <c r="Y20" s="176"/>
      <c r="Z20" s="10" t="s">
        <v>104</v>
      </c>
      <c r="AA20" s="11" t="s">
        <v>434</v>
      </c>
      <c r="AB20" s="175"/>
      <c r="AC20" s="176"/>
      <c r="AD20" s="10" t="s">
        <v>104</v>
      </c>
      <c r="AE20" s="11" t="s">
        <v>205</v>
      </c>
      <c r="AF20" s="12"/>
      <c r="AG20" s="176"/>
    </row>
    <row r="21" spans="2:33" x14ac:dyDescent="0.35">
      <c r="B21" s="9" t="s">
        <v>105</v>
      </c>
      <c r="C21" s="11" t="s">
        <v>246</v>
      </c>
      <c r="D21" s="175"/>
      <c r="E21" s="176"/>
      <c r="F21" s="10" t="s">
        <v>105</v>
      </c>
      <c r="G21" s="11" t="s">
        <v>262</v>
      </c>
      <c r="H21" s="175"/>
      <c r="I21" s="175"/>
      <c r="J21" s="9" t="s">
        <v>105</v>
      </c>
      <c r="K21" s="11" t="s">
        <v>263</v>
      </c>
      <c r="L21" s="175"/>
      <c r="M21" s="176"/>
      <c r="N21" s="175" t="s">
        <v>105</v>
      </c>
      <c r="O21" s="175" t="s">
        <v>386</v>
      </c>
      <c r="P21" s="175"/>
      <c r="Q21" s="176"/>
      <c r="R21" s="9" t="s">
        <v>105</v>
      </c>
      <c r="S21" s="11" t="s">
        <v>274</v>
      </c>
      <c r="T21" s="175"/>
      <c r="U21" s="176"/>
      <c r="V21" s="10" t="s">
        <v>105</v>
      </c>
      <c r="W21" s="11" t="s">
        <v>275</v>
      </c>
      <c r="X21" s="175"/>
      <c r="Y21" s="176"/>
      <c r="Z21" s="10" t="s">
        <v>105</v>
      </c>
      <c r="AA21" s="11" t="s">
        <v>386</v>
      </c>
      <c r="AB21" s="175"/>
      <c r="AC21" s="176"/>
      <c r="AD21" s="10" t="s">
        <v>105</v>
      </c>
      <c r="AE21" s="11" t="s">
        <v>251</v>
      </c>
      <c r="AF21" s="12"/>
      <c r="AG21" s="176"/>
    </row>
    <row r="22" spans="2:33" x14ac:dyDescent="0.35">
      <c r="B22" s="303" t="s">
        <v>565</v>
      </c>
      <c r="C22" s="304" t="s">
        <v>573</v>
      </c>
      <c r="D22" s="304"/>
      <c r="E22" s="305"/>
      <c r="F22" s="304" t="s">
        <v>565</v>
      </c>
      <c r="G22" s="304" t="s">
        <v>572</v>
      </c>
      <c r="H22" s="304"/>
      <c r="I22" s="304"/>
      <c r="J22" s="303" t="s">
        <v>565</v>
      </c>
      <c r="K22" s="304" t="s">
        <v>572</v>
      </c>
      <c r="L22" s="304"/>
      <c r="M22" s="305"/>
      <c r="N22" s="304" t="s">
        <v>565</v>
      </c>
      <c r="O22" s="304" t="s">
        <v>572</v>
      </c>
      <c r="P22" s="304"/>
      <c r="Q22" s="305"/>
      <c r="R22" s="303" t="s">
        <v>565</v>
      </c>
      <c r="S22" s="304" t="s">
        <v>572</v>
      </c>
      <c r="T22" s="304"/>
      <c r="U22" s="305"/>
      <c r="V22" s="304" t="s">
        <v>565</v>
      </c>
      <c r="W22" s="304" t="s">
        <v>572</v>
      </c>
      <c r="X22" s="304"/>
      <c r="Y22" s="305"/>
      <c r="Z22" s="304" t="s">
        <v>565</v>
      </c>
      <c r="AA22" s="304" t="s">
        <v>573</v>
      </c>
      <c r="AB22" s="304"/>
      <c r="AC22" s="305"/>
      <c r="AD22" s="304" t="s">
        <v>565</v>
      </c>
      <c r="AE22" s="304" t="s">
        <v>573</v>
      </c>
      <c r="AF22" s="304"/>
      <c r="AG22" s="305"/>
    </row>
    <row r="23" spans="2:33" x14ac:dyDescent="0.35">
      <c r="B23" s="187"/>
      <c r="C23" s="186"/>
      <c r="D23" s="186"/>
      <c r="E23" s="186"/>
      <c r="F23" s="187"/>
      <c r="G23" s="186"/>
      <c r="H23" s="186"/>
      <c r="I23" s="49"/>
      <c r="J23" s="186"/>
      <c r="K23" s="186"/>
      <c r="L23" s="186"/>
      <c r="M23" s="186"/>
      <c r="N23" s="56"/>
      <c r="O23" s="186"/>
      <c r="P23" s="186"/>
      <c r="Q23" s="186"/>
      <c r="R23" s="187"/>
      <c r="S23" s="186"/>
      <c r="T23" s="186"/>
      <c r="U23" s="49"/>
      <c r="V23" s="186"/>
      <c r="W23" s="186"/>
      <c r="X23" s="186"/>
      <c r="Y23" s="49"/>
      <c r="Z23" s="186"/>
      <c r="AA23" s="186"/>
      <c r="AB23" s="186"/>
      <c r="AC23" s="49"/>
      <c r="AD23" s="187"/>
      <c r="AE23" s="186"/>
      <c r="AF23" s="186"/>
      <c r="AG23" s="49"/>
    </row>
    <row r="24" spans="2:33" s="164" customFormat="1" x14ac:dyDescent="0.35">
      <c r="B24" s="187"/>
      <c r="C24" s="186"/>
      <c r="D24" s="186"/>
      <c r="E24" s="186"/>
      <c r="F24" s="187"/>
      <c r="G24" s="186"/>
      <c r="H24" s="186"/>
      <c r="I24" s="49"/>
      <c r="J24" s="186"/>
      <c r="K24" s="186"/>
      <c r="L24" s="186"/>
      <c r="M24" s="186"/>
      <c r="N24" s="187"/>
      <c r="O24" s="186"/>
      <c r="P24" s="186"/>
      <c r="Q24" s="186"/>
      <c r="R24" s="187"/>
      <c r="S24" s="186"/>
      <c r="T24" s="186"/>
      <c r="U24" s="49"/>
      <c r="V24" s="186"/>
      <c r="W24" s="186"/>
      <c r="X24" s="186"/>
      <c r="Y24" s="49"/>
      <c r="Z24" s="186"/>
      <c r="AA24" s="186"/>
      <c r="AB24" s="186"/>
      <c r="AC24" s="49"/>
      <c r="AD24" s="187"/>
      <c r="AE24" s="186"/>
      <c r="AF24" s="186"/>
      <c r="AG24" s="49"/>
    </row>
    <row r="25" spans="2:33" x14ac:dyDescent="0.35">
      <c r="B25" s="187"/>
      <c r="C25" s="152" t="s">
        <v>0</v>
      </c>
      <c r="D25" s="152">
        <f>Inputs!$C$30</f>
        <v>42430</v>
      </c>
      <c r="E25" s="116">
        <f>Inputs!$C$31</f>
        <v>42794</v>
      </c>
      <c r="F25" s="187"/>
      <c r="G25" s="152" t="s">
        <v>0</v>
      </c>
      <c r="H25" s="152">
        <f>Inputs!$C$30</f>
        <v>42430</v>
      </c>
      <c r="I25" s="116">
        <f>Inputs!$C$31</f>
        <v>42794</v>
      </c>
      <c r="J25" s="186"/>
      <c r="K25" s="152" t="s">
        <v>0</v>
      </c>
      <c r="L25" s="152">
        <f>Inputs!$C$30</f>
        <v>42430</v>
      </c>
      <c r="M25" s="116">
        <f>Inputs!$C$31</f>
        <v>42794</v>
      </c>
      <c r="N25" s="187"/>
      <c r="O25" s="152" t="s">
        <v>0</v>
      </c>
      <c r="P25" s="152">
        <f>Inputs!$C$30</f>
        <v>42430</v>
      </c>
      <c r="Q25" s="116">
        <f>Inputs!$C$31</f>
        <v>42794</v>
      </c>
      <c r="R25" s="187"/>
      <c r="S25" s="152" t="s">
        <v>0</v>
      </c>
      <c r="T25" s="152">
        <f>Inputs!$C$30</f>
        <v>42430</v>
      </c>
      <c r="U25" s="116">
        <f>Inputs!$C$31</f>
        <v>42794</v>
      </c>
      <c r="V25" s="186"/>
      <c r="W25" s="152" t="s">
        <v>0</v>
      </c>
      <c r="X25" s="152">
        <f>Inputs!$C$30</f>
        <v>42430</v>
      </c>
      <c r="Y25" s="116">
        <f>Inputs!$C$31</f>
        <v>42794</v>
      </c>
      <c r="Z25" s="186"/>
      <c r="AA25" s="152" t="s">
        <v>0</v>
      </c>
      <c r="AB25" s="152">
        <f>Inputs!$C$30</f>
        <v>42430</v>
      </c>
      <c r="AC25" s="116">
        <f>Inputs!$C$31</f>
        <v>42794</v>
      </c>
      <c r="AD25" s="187"/>
      <c r="AE25" s="152" t="s">
        <v>0</v>
      </c>
      <c r="AF25" s="152">
        <f>Inputs!$C$30</f>
        <v>42430</v>
      </c>
      <c r="AG25" s="116">
        <f>Inputs!$C$31</f>
        <v>42794</v>
      </c>
    </row>
    <row r="26" spans="2:33" x14ac:dyDescent="0.35">
      <c r="B26" s="187" t="str">
        <f>C8</f>
        <v>EC9557264 @bval Corp</v>
      </c>
      <c r="C26" s="152" t="e">
        <f ca="1">_xll.BDH(B26,C25,D25,E25,'DP opt args'!$B$4:$B$5,'DP opt args'!$C$4:$C$5,"cols=2;rows=261")</f>
        <v>#NAME?</v>
      </c>
      <c r="D26" s="186"/>
      <c r="E26" s="186"/>
      <c r="F26" s="187" t="str">
        <f>G8</f>
        <v>EF1103383 @bval Corp</v>
      </c>
      <c r="G26" s="152" t="e">
        <f ca="1">_xll.BDH(F26,G25,H25,I25,'DP opt args'!$B$4:$B$5,'DP opt args'!$C$4:$C$5,"cols=2;rows=261")</f>
        <v>#NAME?</v>
      </c>
      <c r="H26" s="63">
        <v>3.6240000000000001</v>
      </c>
      <c r="I26" s="49"/>
      <c r="J26" s="186" t="str">
        <f>K8</f>
        <v>EI9124740 @bval Corp</v>
      </c>
      <c r="K26" s="152" t="e">
        <f ca="1">_xll.BDH(J26,K25,L25,M25,'DP opt args'!$B$4:$B$5,'DP opt args'!$C$4:$C$5,"cols=2;rows=261")</f>
        <v>#NAME?</v>
      </c>
      <c r="L26" s="63">
        <v>3.923</v>
      </c>
      <c r="M26" s="186"/>
      <c r="N26" s="187" t="str">
        <f>O8</f>
        <v>UV8904780 @bval Corp</v>
      </c>
      <c r="O26" s="152" t="e">
        <f ca="1">_xll.BDH(N26,O25,P25,Q25,'DP opt args'!$B$4:$B$5,'DP opt args'!$C$4:$C$5,"cols=2;rows=261")</f>
        <v>#NAME?</v>
      </c>
      <c r="P26" s="63">
        <v>4.6580000000000004</v>
      </c>
      <c r="Q26" s="186"/>
      <c r="R26" s="187" t="str">
        <f>S8</f>
        <v>ED6978404 @bval Corp</v>
      </c>
      <c r="S26" s="152" t="e">
        <f ca="1">_xll.BDH(R26,S25,T25,U25,'DP opt args'!$B$4:$B$5,'DP opt args'!$C$4:$C$5,"cols=2;rows=261")</f>
        <v>#NAME?</v>
      </c>
      <c r="T26" s="63"/>
      <c r="U26" s="49"/>
      <c r="V26" s="186" t="str">
        <f>W8</f>
        <v>EI2419691 @bval Corp</v>
      </c>
      <c r="W26" s="152" t="e">
        <f ca="1">_xll.BDH(V26,W25,X25,Y25,'DP opt args'!$B$4:$B$5,'DP opt args'!$C$4:$C$5,"cols=2;rows=261")</f>
        <v>#NAME?</v>
      </c>
      <c r="X26" s="63">
        <v>3.0619999999999998</v>
      </c>
      <c r="Y26" s="186"/>
      <c r="Z26" s="187" t="str">
        <f>AA8</f>
        <v>UV5513402 @bval Corp</v>
      </c>
      <c r="AA26" s="152" t="e">
        <f ca="1">_xll.BDH(Z26,AA25,AB25,AC25,'DP opt args'!$B$4:$B$5,'DP opt args'!$C$4:$C$5,"cols=2;rows=261")</f>
        <v>#NAME?</v>
      </c>
      <c r="AB26" s="63">
        <v>4.4000000000000004</v>
      </c>
      <c r="AC26" s="49"/>
      <c r="AD26" s="187" t="str">
        <f>AE8</f>
        <v>EH8155796 @bval Corp</v>
      </c>
      <c r="AE26" s="152" t="e">
        <f ca="1">_xll.BDH(AD26,AE25,AF25,AG25,'DP opt args'!$B$4:$B$5,'DP opt args'!$C$4:$C$5,"cols=2;rows=261")</f>
        <v>#NAME?</v>
      </c>
      <c r="AF26" s="186"/>
      <c r="AG26" s="49"/>
    </row>
    <row r="27" spans="2:33" x14ac:dyDescent="0.35">
      <c r="B27" s="187"/>
      <c r="C27" s="152">
        <v>42431</v>
      </c>
      <c r="D27" s="186"/>
      <c r="E27" s="186"/>
      <c r="F27" s="187"/>
      <c r="G27" s="152">
        <v>42431</v>
      </c>
      <c r="H27" s="63">
        <v>3.6440000000000001</v>
      </c>
      <c r="I27" s="49"/>
      <c r="J27" s="186"/>
      <c r="K27" s="152">
        <v>42431</v>
      </c>
      <c r="L27" s="63">
        <v>3.94</v>
      </c>
      <c r="M27" s="186"/>
      <c r="N27" s="187"/>
      <c r="O27" s="152">
        <v>42431</v>
      </c>
      <c r="P27" s="63">
        <v>4.6920000000000002</v>
      </c>
      <c r="Q27" s="186"/>
      <c r="R27" s="187"/>
      <c r="S27" s="152">
        <v>42431</v>
      </c>
      <c r="T27" s="63"/>
      <c r="U27" s="49"/>
      <c r="V27" s="186"/>
      <c r="W27" s="152">
        <v>42431</v>
      </c>
      <c r="X27" s="63">
        <v>3.0859999999999999</v>
      </c>
      <c r="Y27" s="186"/>
      <c r="Z27" s="187"/>
      <c r="AA27" s="152">
        <v>42431</v>
      </c>
      <c r="AB27" s="63">
        <v>4.3870000000000005</v>
      </c>
      <c r="AC27" s="49"/>
      <c r="AD27" s="187"/>
      <c r="AE27" s="152">
        <v>42431</v>
      </c>
      <c r="AF27" s="186"/>
      <c r="AG27" s="49"/>
    </row>
    <row r="28" spans="2:33" x14ac:dyDescent="0.35">
      <c r="B28" s="187"/>
      <c r="C28" s="152">
        <v>42432</v>
      </c>
      <c r="D28" s="186"/>
      <c r="E28" s="186"/>
      <c r="F28" s="187"/>
      <c r="G28" s="152">
        <v>42432</v>
      </c>
      <c r="H28" s="63">
        <v>3.625</v>
      </c>
      <c r="I28" s="49"/>
      <c r="J28" s="186"/>
      <c r="K28" s="152">
        <v>42432</v>
      </c>
      <c r="L28" s="63">
        <v>3.919</v>
      </c>
      <c r="M28" s="186"/>
      <c r="N28" s="187"/>
      <c r="O28" s="152">
        <v>42432</v>
      </c>
      <c r="P28" s="63">
        <v>4.6829999999999998</v>
      </c>
      <c r="Q28" s="186"/>
      <c r="R28" s="187"/>
      <c r="S28" s="152">
        <v>42432</v>
      </c>
      <c r="T28" s="63"/>
      <c r="U28" s="49"/>
      <c r="V28" s="186"/>
      <c r="W28" s="152">
        <v>42432</v>
      </c>
      <c r="X28" s="63">
        <v>3.0760000000000001</v>
      </c>
      <c r="Y28" s="186"/>
      <c r="Z28" s="187"/>
      <c r="AA28" s="152">
        <v>42432</v>
      </c>
      <c r="AB28" s="63">
        <v>4.391</v>
      </c>
      <c r="AC28" s="49"/>
      <c r="AD28" s="187"/>
      <c r="AE28" s="152">
        <v>42432</v>
      </c>
      <c r="AF28" s="186"/>
      <c r="AG28" s="49"/>
    </row>
    <row r="29" spans="2:33" x14ac:dyDescent="0.35">
      <c r="B29" s="187"/>
      <c r="C29" s="152">
        <v>42433</v>
      </c>
      <c r="D29" s="186"/>
      <c r="E29" s="186"/>
      <c r="F29" s="187"/>
      <c r="G29" s="152">
        <v>42433</v>
      </c>
      <c r="H29" s="63">
        <v>3.633</v>
      </c>
      <c r="I29" s="49"/>
      <c r="J29" s="186"/>
      <c r="K29" s="152">
        <v>42433</v>
      </c>
      <c r="L29" s="63">
        <v>3.9340000000000002</v>
      </c>
      <c r="M29" s="186"/>
      <c r="N29" s="187"/>
      <c r="O29" s="152">
        <v>42433</v>
      </c>
      <c r="P29" s="63">
        <v>4.7089999999999996</v>
      </c>
      <c r="Q29" s="186"/>
      <c r="R29" s="187"/>
      <c r="S29" s="152">
        <v>42433</v>
      </c>
      <c r="T29" s="63"/>
      <c r="U29" s="49"/>
      <c r="V29" s="186"/>
      <c r="W29" s="152">
        <v>42433</v>
      </c>
      <c r="X29" s="63">
        <v>3.0779999999999998</v>
      </c>
      <c r="Y29" s="186"/>
      <c r="Z29" s="187"/>
      <c r="AA29" s="152">
        <v>42433</v>
      </c>
      <c r="AB29" s="63">
        <v>4.4210000000000003</v>
      </c>
      <c r="AC29" s="49"/>
      <c r="AD29" s="187"/>
      <c r="AE29" s="152">
        <v>42433</v>
      </c>
      <c r="AF29" s="186"/>
      <c r="AG29" s="49"/>
    </row>
    <row r="30" spans="2:33" x14ac:dyDescent="0.35">
      <c r="B30" s="187"/>
      <c r="C30" s="152">
        <v>42436</v>
      </c>
      <c r="D30" s="186"/>
      <c r="E30" s="152"/>
      <c r="F30" s="187"/>
      <c r="G30" s="152">
        <v>42436</v>
      </c>
      <c r="H30" s="63">
        <v>3.6360000000000001</v>
      </c>
      <c r="I30" s="116"/>
      <c r="J30" s="186"/>
      <c r="K30" s="152">
        <v>42436</v>
      </c>
      <c r="L30" s="63">
        <v>3.9180000000000001</v>
      </c>
      <c r="M30" s="152"/>
      <c r="N30" s="187"/>
      <c r="O30" s="152">
        <v>42436</v>
      </c>
      <c r="P30" s="63">
        <v>4.7729999999999997</v>
      </c>
      <c r="Q30" s="152"/>
      <c r="R30" s="246"/>
      <c r="S30" s="152">
        <v>42436</v>
      </c>
      <c r="T30" s="63"/>
      <c r="U30" s="116"/>
      <c r="V30" s="186"/>
      <c r="W30" s="152">
        <v>42436</v>
      </c>
      <c r="X30" s="63">
        <v>3.0539999999999998</v>
      </c>
      <c r="Y30" s="152"/>
      <c r="Z30" s="187"/>
      <c r="AA30" s="152">
        <v>42436</v>
      </c>
      <c r="AB30" s="63">
        <v>4.4139999999999997</v>
      </c>
      <c r="AC30" s="116"/>
      <c r="AD30" s="187"/>
      <c r="AE30" s="152">
        <v>42436</v>
      </c>
      <c r="AF30" s="186"/>
      <c r="AG30" s="116"/>
    </row>
    <row r="31" spans="2:33" x14ac:dyDescent="0.35">
      <c r="B31" s="187"/>
      <c r="C31" s="152">
        <v>42437</v>
      </c>
      <c r="D31" s="186"/>
      <c r="E31" s="186"/>
      <c r="F31" s="187"/>
      <c r="G31" s="152">
        <v>42437</v>
      </c>
      <c r="H31" s="63">
        <v>3.6179999999999999</v>
      </c>
      <c r="I31" s="49"/>
      <c r="J31" s="186"/>
      <c r="K31" s="152">
        <v>42437</v>
      </c>
      <c r="L31" s="63">
        <v>3.8810000000000002</v>
      </c>
      <c r="M31" s="186"/>
      <c r="N31" s="187"/>
      <c r="O31" s="152">
        <v>42437</v>
      </c>
      <c r="P31" s="63">
        <v>4.71</v>
      </c>
      <c r="Q31" s="186"/>
      <c r="R31" s="187"/>
      <c r="S31" s="152">
        <v>42437</v>
      </c>
      <c r="T31" s="63"/>
      <c r="U31" s="49"/>
      <c r="V31" s="186"/>
      <c r="W31" s="152">
        <v>42437</v>
      </c>
      <c r="X31" s="63">
        <v>3.0539999999999998</v>
      </c>
      <c r="Y31" s="186"/>
      <c r="Z31" s="187"/>
      <c r="AA31" s="152">
        <v>42437</v>
      </c>
      <c r="AB31" s="63">
        <v>4.4180000000000001</v>
      </c>
      <c r="AC31" s="49"/>
      <c r="AD31" s="187"/>
      <c r="AE31" s="152">
        <v>42437</v>
      </c>
      <c r="AF31" s="186"/>
      <c r="AG31" s="49"/>
    </row>
    <row r="32" spans="2:33" x14ac:dyDescent="0.35">
      <c r="B32" s="187"/>
      <c r="C32" s="152">
        <v>42438</v>
      </c>
      <c r="D32" s="186"/>
      <c r="E32" s="186"/>
      <c r="F32" s="187"/>
      <c r="G32" s="152">
        <v>42438</v>
      </c>
      <c r="H32" s="63">
        <v>3.4670000000000001</v>
      </c>
      <c r="I32" s="49"/>
      <c r="J32" s="186"/>
      <c r="K32" s="152">
        <v>42438</v>
      </c>
      <c r="L32" s="63">
        <v>3.7320000000000002</v>
      </c>
      <c r="M32" s="186"/>
      <c r="N32" s="187"/>
      <c r="O32" s="152">
        <v>42438</v>
      </c>
      <c r="P32" s="63">
        <v>4.577</v>
      </c>
      <c r="Q32" s="186"/>
      <c r="R32" s="187"/>
      <c r="S32" s="152">
        <v>42438</v>
      </c>
      <c r="T32" s="63"/>
      <c r="U32" s="49"/>
      <c r="V32" s="186"/>
      <c r="W32" s="152">
        <v>42438</v>
      </c>
      <c r="X32" s="63">
        <v>2.9079999999999999</v>
      </c>
      <c r="Y32" s="186"/>
      <c r="Z32" s="187"/>
      <c r="AA32" s="152">
        <v>42438</v>
      </c>
      <c r="AB32" s="63">
        <v>4.3449999999999998</v>
      </c>
      <c r="AC32" s="49"/>
      <c r="AD32" s="187"/>
      <c r="AE32" s="152">
        <v>42438</v>
      </c>
      <c r="AF32" s="186"/>
      <c r="AG32" s="49"/>
    </row>
    <row r="33" spans="2:33" x14ac:dyDescent="0.35">
      <c r="B33" s="187"/>
      <c r="C33" s="152">
        <v>42439</v>
      </c>
      <c r="D33" s="186"/>
      <c r="E33" s="186"/>
      <c r="F33" s="187"/>
      <c r="G33" s="152">
        <v>42439</v>
      </c>
      <c r="H33" s="63">
        <v>3.4590000000000001</v>
      </c>
      <c r="I33" s="49"/>
      <c r="J33" s="186"/>
      <c r="K33" s="152">
        <v>42439</v>
      </c>
      <c r="L33" s="63">
        <v>3.718</v>
      </c>
      <c r="M33" s="186"/>
      <c r="N33" s="187"/>
      <c r="O33" s="152">
        <v>42439</v>
      </c>
      <c r="P33" s="63">
        <v>4.57</v>
      </c>
      <c r="Q33" s="186"/>
      <c r="R33" s="187"/>
      <c r="S33" s="152">
        <v>42439</v>
      </c>
      <c r="T33" s="63"/>
      <c r="U33" s="49"/>
      <c r="V33" s="186"/>
      <c r="W33" s="152">
        <v>42439</v>
      </c>
      <c r="X33" s="63">
        <v>2.9079999999999999</v>
      </c>
      <c r="Y33" s="186"/>
      <c r="Z33" s="187"/>
      <c r="AA33" s="152">
        <v>42439</v>
      </c>
      <c r="AB33" s="63">
        <v>4.4000000000000004</v>
      </c>
      <c r="AC33" s="49"/>
      <c r="AD33" s="187"/>
      <c r="AE33" s="152">
        <v>42439</v>
      </c>
      <c r="AF33" s="186"/>
      <c r="AG33" s="49"/>
    </row>
    <row r="34" spans="2:33" x14ac:dyDescent="0.35">
      <c r="B34" s="187"/>
      <c r="C34" s="152">
        <v>42440</v>
      </c>
      <c r="D34" s="186"/>
      <c r="E34" s="152"/>
      <c r="F34" s="187"/>
      <c r="G34" s="152">
        <v>42440</v>
      </c>
      <c r="H34" s="63">
        <v>3.4750000000000001</v>
      </c>
      <c r="I34" s="116"/>
      <c r="J34" s="186"/>
      <c r="K34" s="152">
        <v>42440</v>
      </c>
      <c r="L34" s="63">
        <v>3.74</v>
      </c>
      <c r="M34" s="152"/>
      <c r="N34" s="187"/>
      <c r="O34" s="152">
        <v>42440</v>
      </c>
      <c r="P34" s="63">
        <v>4.609</v>
      </c>
      <c r="Q34" s="152"/>
      <c r="R34" s="246"/>
      <c r="S34" s="152">
        <v>42440</v>
      </c>
      <c r="T34" s="63"/>
      <c r="U34" s="116"/>
      <c r="V34" s="186"/>
      <c r="W34" s="152">
        <v>42440</v>
      </c>
      <c r="X34" s="63">
        <v>2.9210000000000003</v>
      </c>
      <c r="Y34" s="152"/>
      <c r="Z34" s="187"/>
      <c r="AA34" s="152">
        <v>42440</v>
      </c>
      <c r="AB34" s="63">
        <v>4.4080000000000004</v>
      </c>
      <c r="AC34" s="116"/>
      <c r="AD34" s="187"/>
      <c r="AE34" s="152">
        <v>42440</v>
      </c>
      <c r="AF34" s="186"/>
      <c r="AG34" s="116"/>
    </row>
    <row r="35" spans="2:33" x14ac:dyDescent="0.35">
      <c r="B35" s="187"/>
      <c r="C35" s="152">
        <v>42443</v>
      </c>
      <c r="D35" s="186"/>
      <c r="E35" s="186"/>
      <c r="F35" s="187"/>
      <c r="G35" s="152">
        <v>42443</v>
      </c>
      <c r="H35" s="63">
        <v>3.4729999999999999</v>
      </c>
      <c r="I35" s="49"/>
      <c r="J35" s="186"/>
      <c r="K35" s="152">
        <v>42443</v>
      </c>
      <c r="L35" s="63">
        <v>3.746</v>
      </c>
      <c r="M35" s="186"/>
      <c r="N35" s="187"/>
      <c r="O35" s="152">
        <v>42443</v>
      </c>
      <c r="P35" s="63">
        <v>4.6340000000000003</v>
      </c>
      <c r="Q35" s="186"/>
      <c r="R35" s="187"/>
      <c r="S35" s="152">
        <v>42443</v>
      </c>
      <c r="T35" s="63"/>
      <c r="U35" s="49"/>
      <c r="V35" s="186"/>
      <c r="W35" s="152">
        <v>42443</v>
      </c>
      <c r="X35" s="63">
        <v>2.8980000000000001</v>
      </c>
      <c r="Y35" s="186"/>
      <c r="Z35" s="187"/>
      <c r="AA35" s="152">
        <v>42443</v>
      </c>
      <c r="AB35" s="63">
        <v>4.4429999999999996</v>
      </c>
      <c r="AC35" s="49"/>
      <c r="AD35" s="187"/>
      <c r="AE35" s="152">
        <v>42443</v>
      </c>
      <c r="AF35" s="186"/>
      <c r="AG35" s="49"/>
    </row>
    <row r="36" spans="2:33" x14ac:dyDescent="0.35">
      <c r="B36" s="187"/>
      <c r="C36" s="152">
        <v>42444</v>
      </c>
      <c r="D36" s="186"/>
      <c r="E36" s="186"/>
      <c r="F36" s="187"/>
      <c r="G36" s="152">
        <v>42444</v>
      </c>
      <c r="H36" s="63">
        <v>3.4430000000000001</v>
      </c>
      <c r="I36" s="49"/>
      <c r="J36" s="186"/>
      <c r="K36" s="152">
        <v>42444</v>
      </c>
      <c r="L36" s="63">
        <v>3.742</v>
      </c>
      <c r="M36" s="186"/>
      <c r="N36" s="187"/>
      <c r="O36" s="152">
        <v>42444</v>
      </c>
      <c r="P36" s="63">
        <v>4.6470000000000002</v>
      </c>
      <c r="Q36" s="186"/>
      <c r="R36" s="187"/>
      <c r="S36" s="152">
        <v>42444</v>
      </c>
      <c r="T36" s="63"/>
      <c r="U36" s="49"/>
      <c r="V36" s="186"/>
      <c r="W36" s="152">
        <v>42444</v>
      </c>
      <c r="X36" s="63">
        <v>2.8860000000000001</v>
      </c>
      <c r="Y36" s="186"/>
      <c r="Z36" s="187"/>
      <c r="AA36" s="152">
        <v>42444</v>
      </c>
      <c r="AB36" s="63">
        <v>4.4480000000000004</v>
      </c>
      <c r="AC36" s="49"/>
      <c r="AD36" s="187"/>
      <c r="AE36" s="152">
        <v>42444</v>
      </c>
      <c r="AF36" s="186"/>
      <c r="AG36" s="49"/>
    </row>
    <row r="37" spans="2:33" x14ac:dyDescent="0.35">
      <c r="B37" s="187"/>
      <c r="C37" s="152">
        <v>42445</v>
      </c>
      <c r="D37" s="186"/>
      <c r="E37" s="186"/>
      <c r="F37" s="187"/>
      <c r="G37" s="152">
        <v>42445</v>
      </c>
      <c r="H37" s="63">
        <v>3.4359999999999999</v>
      </c>
      <c r="I37" s="49"/>
      <c r="J37" s="186"/>
      <c r="K37" s="152">
        <v>42445</v>
      </c>
      <c r="L37" s="63">
        <v>3.7250000000000001</v>
      </c>
      <c r="M37" s="186"/>
      <c r="N37" s="187"/>
      <c r="O37" s="152">
        <v>42445</v>
      </c>
      <c r="P37" s="63">
        <v>4.6260000000000003</v>
      </c>
      <c r="Q37" s="186"/>
      <c r="R37" s="187"/>
      <c r="S37" s="152">
        <v>42445</v>
      </c>
      <c r="T37" s="63"/>
      <c r="U37" s="49"/>
      <c r="V37" s="186"/>
      <c r="W37" s="152">
        <v>42445</v>
      </c>
      <c r="X37" s="63">
        <v>2.899</v>
      </c>
      <c r="Y37" s="186"/>
      <c r="Z37" s="187"/>
      <c r="AA37" s="152">
        <v>42445</v>
      </c>
      <c r="AB37" s="63">
        <v>4.4329999999999998</v>
      </c>
      <c r="AC37" s="49"/>
      <c r="AD37" s="187"/>
      <c r="AE37" s="152">
        <v>42445</v>
      </c>
      <c r="AF37" s="186"/>
      <c r="AG37" s="49"/>
    </row>
    <row r="38" spans="2:33" x14ac:dyDescent="0.35">
      <c r="B38" s="187"/>
      <c r="C38" s="152">
        <v>42446</v>
      </c>
      <c r="D38" s="186"/>
      <c r="E38" s="152"/>
      <c r="F38" s="187"/>
      <c r="G38" s="152">
        <v>42446</v>
      </c>
      <c r="H38" s="63">
        <v>3.4180000000000001</v>
      </c>
      <c r="I38" s="116"/>
      <c r="J38" s="186"/>
      <c r="K38" s="152">
        <v>42446</v>
      </c>
      <c r="L38" s="63">
        <v>3.722</v>
      </c>
      <c r="M38" s="152"/>
      <c r="N38" s="187"/>
      <c r="O38" s="152">
        <v>42446</v>
      </c>
      <c r="P38" s="63">
        <v>4.6079999999999997</v>
      </c>
      <c r="Q38" s="152"/>
      <c r="R38" s="246"/>
      <c r="S38" s="152">
        <v>42446</v>
      </c>
      <c r="T38" s="63"/>
      <c r="U38" s="116"/>
      <c r="V38" s="186"/>
      <c r="W38" s="152">
        <v>42446</v>
      </c>
      <c r="X38" s="63">
        <v>2.8559999999999999</v>
      </c>
      <c r="Y38" s="152"/>
      <c r="Z38" s="187"/>
      <c r="AA38" s="152">
        <v>42446</v>
      </c>
      <c r="AB38" s="63">
        <v>4.4189999999999996</v>
      </c>
      <c r="AC38" s="116"/>
      <c r="AD38" s="187"/>
      <c r="AE38" s="152">
        <v>42446</v>
      </c>
      <c r="AF38" s="186"/>
      <c r="AG38" s="116"/>
    </row>
    <row r="39" spans="2:33" x14ac:dyDescent="0.35">
      <c r="B39" s="187"/>
      <c r="C39" s="152">
        <v>42447</v>
      </c>
      <c r="D39" s="186"/>
      <c r="E39" s="186"/>
      <c r="F39" s="187"/>
      <c r="G39" s="152">
        <v>42447</v>
      </c>
      <c r="H39" s="63">
        <v>3.407</v>
      </c>
      <c r="I39" s="49"/>
      <c r="J39" s="186"/>
      <c r="K39" s="152">
        <v>42447</v>
      </c>
      <c r="L39" s="63">
        <v>3.7050000000000001</v>
      </c>
      <c r="M39" s="186"/>
      <c r="N39" s="187"/>
      <c r="O39" s="152">
        <v>42447</v>
      </c>
      <c r="P39" s="63">
        <v>4.5869999999999997</v>
      </c>
      <c r="Q39" s="186"/>
      <c r="R39" s="187"/>
      <c r="S39" s="152">
        <v>42447</v>
      </c>
      <c r="T39" s="63"/>
      <c r="U39" s="49"/>
      <c r="V39" s="186"/>
      <c r="W39" s="152">
        <v>42447</v>
      </c>
      <c r="X39" s="63">
        <v>2.8439999999999999</v>
      </c>
      <c r="Y39" s="186"/>
      <c r="Z39" s="187"/>
      <c r="AA39" s="152">
        <v>42447</v>
      </c>
      <c r="AB39" s="63">
        <v>4.3899999999999997</v>
      </c>
      <c r="AC39" s="49"/>
      <c r="AD39" s="187"/>
      <c r="AE39" s="152">
        <v>42447</v>
      </c>
      <c r="AF39" s="186"/>
      <c r="AG39" s="49"/>
    </row>
    <row r="40" spans="2:33" x14ac:dyDescent="0.35">
      <c r="B40" s="187"/>
      <c r="C40" s="152">
        <v>42450</v>
      </c>
      <c r="D40" s="186"/>
      <c r="E40" s="186"/>
      <c r="F40" s="187"/>
      <c r="G40" s="152">
        <v>42450</v>
      </c>
      <c r="H40" s="63">
        <v>3.3959999999999999</v>
      </c>
      <c r="I40" s="49"/>
      <c r="J40" s="186"/>
      <c r="K40" s="152">
        <v>42450</v>
      </c>
      <c r="L40" s="63">
        <v>3.7029999999999998</v>
      </c>
      <c r="M40" s="186"/>
      <c r="N40" s="187"/>
      <c r="O40" s="152">
        <v>42450</v>
      </c>
      <c r="P40" s="63">
        <v>4.5949999999999998</v>
      </c>
      <c r="Q40" s="186"/>
      <c r="R40" s="187"/>
      <c r="S40" s="152">
        <v>42450</v>
      </c>
      <c r="T40" s="63"/>
      <c r="U40" s="49"/>
      <c r="V40" s="186"/>
      <c r="W40" s="152">
        <v>42450</v>
      </c>
      <c r="X40" s="63">
        <v>2.839</v>
      </c>
      <c r="Y40" s="186"/>
      <c r="Z40" s="187"/>
      <c r="AA40" s="152">
        <v>42450</v>
      </c>
      <c r="AB40" s="63">
        <v>4.4240000000000004</v>
      </c>
      <c r="AC40" s="49"/>
      <c r="AD40" s="187"/>
      <c r="AE40" s="152">
        <v>42450</v>
      </c>
      <c r="AF40" s="186"/>
      <c r="AG40" s="49"/>
    </row>
    <row r="41" spans="2:33" x14ac:dyDescent="0.35">
      <c r="B41" s="187"/>
      <c r="C41" s="152">
        <v>42451</v>
      </c>
      <c r="D41" s="186"/>
      <c r="E41" s="186"/>
      <c r="F41" s="187"/>
      <c r="G41" s="152">
        <v>42451</v>
      </c>
      <c r="H41" s="63">
        <v>3.4249999999999998</v>
      </c>
      <c r="I41" s="49"/>
      <c r="J41" s="186"/>
      <c r="K41" s="152">
        <v>42451</v>
      </c>
      <c r="L41" s="63">
        <v>3.73</v>
      </c>
      <c r="M41" s="186"/>
      <c r="N41" s="187"/>
      <c r="O41" s="152">
        <v>42451</v>
      </c>
      <c r="P41" s="63">
        <v>4.5309999999999997</v>
      </c>
      <c r="Q41" s="186"/>
      <c r="R41" s="187"/>
      <c r="S41" s="152">
        <v>42451</v>
      </c>
      <c r="T41" s="63"/>
      <c r="U41" s="49"/>
      <c r="V41" s="186"/>
      <c r="W41" s="152">
        <v>42451</v>
      </c>
      <c r="X41" s="63">
        <v>2.8689999999999998</v>
      </c>
      <c r="Y41" s="186"/>
      <c r="Z41" s="187"/>
      <c r="AA41" s="152">
        <v>42451</v>
      </c>
      <c r="AB41" s="63">
        <v>4.4089999999999998</v>
      </c>
      <c r="AC41" s="49"/>
      <c r="AD41" s="187"/>
      <c r="AE41" s="152">
        <v>42451</v>
      </c>
      <c r="AF41" s="186"/>
      <c r="AG41" s="49"/>
    </row>
    <row r="42" spans="2:33" x14ac:dyDescent="0.35">
      <c r="B42" s="187"/>
      <c r="C42" s="152">
        <v>42452</v>
      </c>
      <c r="D42" s="186"/>
      <c r="E42" s="152"/>
      <c r="F42" s="187"/>
      <c r="G42" s="152">
        <v>42452</v>
      </c>
      <c r="H42" s="63">
        <v>3.4020000000000001</v>
      </c>
      <c r="I42" s="116"/>
      <c r="J42" s="186"/>
      <c r="K42" s="152">
        <v>42452</v>
      </c>
      <c r="L42" s="63">
        <v>3.702</v>
      </c>
      <c r="M42" s="152"/>
      <c r="N42" s="187"/>
      <c r="O42" s="152">
        <v>42452</v>
      </c>
      <c r="P42" s="63">
        <v>4.5220000000000002</v>
      </c>
      <c r="Q42" s="152"/>
      <c r="R42" s="246"/>
      <c r="S42" s="152">
        <v>42452</v>
      </c>
      <c r="T42" s="63"/>
      <c r="U42" s="116"/>
      <c r="V42" s="186"/>
      <c r="W42" s="152">
        <v>42452</v>
      </c>
      <c r="X42" s="63">
        <v>2.851</v>
      </c>
      <c r="Y42" s="152"/>
      <c r="Z42" s="187"/>
      <c r="AA42" s="152">
        <v>42452</v>
      </c>
      <c r="AB42" s="63">
        <v>4.4340000000000002</v>
      </c>
      <c r="AC42" s="116"/>
      <c r="AD42" s="187"/>
      <c r="AE42" s="152">
        <v>42452</v>
      </c>
      <c r="AF42" s="186"/>
      <c r="AG42" s="116"/>
    </row>
    <row r="43" spans="2:33" x14ac:dyDescent="0.35">
      <c r="B43" s="187"/>
      <c r="C43" s="152">
        <v>42453</v>
      </c>
      <c r="D43" s="186"/>
      <c r="E43" s="152"/>
      <c r="F43" s="187"/>
      <c r="G43" s="152">
        <v>42453</v>
      </c>
      <c r="H43" s="63">
        <v>3.4079999999999999</v>
      </c>
      <c r="I43" s="116"/>
      <c r="J43" s="186"/>
      <c r="K43" s="152">
        <v>42453</v>
      </c>
      <c r="L43" s="63">
        <v>3.7240000000000002</v>
      </c>
      <c r="M43" s="152"/>
      <c r="N43" s="187"/>
      <c r="O43" s="152">
        <v>42453</v>
      </c>
      <c r="P43" s="63">
        <v>4.5380000000000003</v>
      </c>
      <c r="Q43" s="152"/>
      <c r="R43" s="246"/>
      <c r="S43" s="152">
        <v>42453</v>
      </c>
      <c r="T43" s="63"/>
      <c r="U43" s="116"/>
      <c r="V43" s="186"/>
      <c r="W43" s="152">
        <v>42453</v>
      </c>
      <c r="X43" s="63">
        <v>2.8330000000000002</v>
      </c>
      <c r="Y43" s="152"/>
      <c r="Z43" s="187"/>
      <c r="AA43" s="152">
        <v>42453</v>
      </c>
      <c r="AB43" s="63">
        <v>4.4409999999999998</v>
      </c>
      <c r="AC43" s="116"/>
      <c r="AD43" s="187"/>
      <c r="AE43" s="152">
        <v>42453</v>
      </c>
      <c r="AF43" s="186"/>
      <c r="AG43" s="116"/>
    </row>
    <row r="44" spans="2:33" x14ac:dyDescent="0.35">
      <c r="B44" s="187"/>
      <c r="C44" s="152">
        <v>42454</v>
      </c>
      <c r="D44" s="186"/>
      <c r="E44" s="152"/>
      <c r="F44" s="187"/>
      <c r="G44" s="152">
        <v>42454</v>
      </c>
      <c r="H44" s="63"/>
      <c r="I44" s="116"/>
      <c r="J44" s="186"/>
      <c r="K44" s="152">
        <v>42454</v>
      </c>
      <c r="L44" s="63"/>
      <c r="M44" s="152"/>
      <c r="N44" s="187"/>
      <c r="O44" s="152">
        <v>42454</v>
      </c>
      <c r="P44" s="63"/>
      <c r="Q44" s="152"/>
      <c r="R44" s="246"/>
      <c r="S44" s="152">
        <v>42454</v>
      </c>
      <c r="T44" s="63"/>
      <c r="U44" s="116"/>
      <c r="V44" s="186"/>
      <c r="W44" s="152">
        <v>42454</v>
      </c>
      <c r="X44" s="63"/>
      <c r="Y44" s="152"/>
      <c r="Z44" s="187"/>
      <c r="AA44" s="152">
        <v>42454</v>
      </c>
      <c r="AB44" s="63"/>
      <c r="AC44" s="116"/>
      <c r="AD44" s="187"/>
      <c r="AE44" s="152">
        <v>42454</v>
      </c>
      <c r="AF44" s="186"/>
      <c r="AG44" s="116"/>
    </row>
    <row r="45" spans="2:33" x14ac:dyDescent="0.35">
      <c r="B45" s="187"/>
      <c r="C45" s="152">
        <v>42457</v>
      </c>
      <c r="D45" s="186"/>
      <c r="E45" s="186"/>
      <c r="F45" s="187"/>
      <c r="G45" s="152">
        <v>42457</v>
      </c>
      <c r="H45" s="63"/>
      <c r="I45" s="49"/>
      <c r="J45" s="186"/>
      <c r="K45" s="152">
        <v>42457</v>
      </c>
      <c r="L45" s="63"/>
      <c r="M45" s="186"/>
      <c r="N45" s="187"/>
      <c r="O45" s="152">
        <v>42457</v>
      </c>
      <c r="P45" s="63"/>
      <c r="Q45" s="186"/>
      <c r="R45" s="187"/>
      <c r="S45" s="152">
        <v>42457</v>
      </c>
      <c r="T45" s="63"/>
      <c r="U45" s="49"/>
      <c r="V45" s="186"/>
      <c r="W45" s="152">
        <v>42457</v>
      </c>
      <c r="X45" s="63"/>
      <c r="Y45" s="186"/>
      <c r="Z45" s="187"/>
      <c r="AA45" s="152">
        <v>42457</v>
      </c>
      <c r="AB45" s="63"/>
      <c r="AC45" s="49"/>
      <c r="AD45" s="187"/>
      <c r="AE45" s="152">
        <v>42457</v>
      </c>
      <c r="AF45" s="186"/>
      <c r="AG45" s="49"/>
    </row>
    <row r="46" spans="2:33" x14ac:dyDescent="0.35">
      <c r="B46" s="187"/>
      <c r="C46" s="152">
        <v>42458</v>
      </c>
      <c r="D46" s="186"/>
      <c r="E46" s="186"/>
      <c r="F46" s="187"/>
      <c r="G46" s="152">
        <v>42458</v>
      </c>
      <c r="H46" s="63">
        <v>3.3839999999999999</v>
      </c>
      <c r="I46" s="49"/>
      <c r="J46" s="186"/>
      <c r="K46" s="152">
        <v>42458</v>
      </c>
      <c r="L46" s="63">
        <v>3.7080000000000002</v>
      </c>
      <c r="M46" s="186"/>
      <c r="N46" s="187"/>
      <c r="O46" s="152">
        <v>42458</v>
      </c>
      <c r="P46" s="63">
        <v>4.4989999999999997</v>
      </c>
      <c r="Q46" s="186"/>
      <c r="R46" s="187"/>
      <c r="S46" s="152">
        <v>42458</v>
      </c>
      <c r="T46" s="63"/>
      <c r="U46" s="49"/>
      <c r="V46" s="186"/>
      <c r="W46" s="152">
        <v>42458</v>
      </c>
      <c r="X46" s="63">
        <v>2.8209999999999997</v>
      </c>
      <c r="Y46" s="186"/>
      <c r="Z46" s="187"/>
      <c r="AA46" s="152">
        <v>42458</v>
      </c>
      <c r="AB46" s="63">
        <v>4.4269999999999996</v>
      </c>
      <c r="AC46" s="49"/>
      <c r="AD46" s="187"/>
      <c r="AE46" s="152">
        <v>42458</v>
      </c>
      <c r="AF46" s="186"/>
      <c r="AG46" s="49"/>
    </row>
    <row r="47" spans="2:33" x14ac:dyDescent="0.35">
      <c r="B47" s="187"/>
      <c r="C47" s="152">
        <v>42459</v>
      </c>
      <c r="D47" s="186"/>
      <c r="E47" s="186"/>
      <c r="F47" s="187"/>
      <c r="G47" s="152">
        <v>42459</v>
      </c>
      <c r="H47" s="186">
        <v>3.375</v>
      </c>
      <c r="I47" s="49"/>
      <c r="J47" s="186"/>
      <c r="K47" s="152">
        <v>42459</v>
      </c>
      <c r="L47" s="186">
        <v>3.681</v>
      </c>
      <c r="M47" s="186"/>
      <c r="N47" s="187"/>
      <c r="O47" s="152">
        <v>42459</v>
      </c>
      <c r="P47" s="186">
        <v>4.4260000000000002</v>
      </c>
      <c r="Q47" s="186"/>
      <c r="R47" s="187"/>
      <c r="S47" s="152">
        <v>42459</v>
      </c>
      <c r="T47" s="186"/>
      <c r="U47" s="49"/>
      <c r="V47" s="186"/>
      <c r="W47" s="152">
        <v>42459</v>
      </c>
      <c r="X47" s="186">
        <v>2.82</v>
      </c>
      <c r="Y47" s="186"/>
      <c r="Z47" s="187"/>
      <c r="AA47" s="152">
        <v>42459</v>
      </c>
      <c r="AB47" s="186">
        <v>4.4420000000000002</v>
      </c>
      <c r="AC47" s="49"/>
      <c r="AD47" s="187"/>
      <c r="AE47" s="152">
        <v>42459</v>
      </c>
      <c r="AF47" s="186"/>
      <c r="AG47" s="49"/>
    </row>
    <row r="48" spans="2:33" x14ac:dyDescent="0.35">
      <c r="B48" s="187"/>
      <c r="C48" s="152">
        <v>42460</v>
      </c>
      <c r="D48" s="186"/>
      <c r="E48" s="186"/>
      <c r="F48" s="187"/>
      <c r="G48" s="152">
        <v>42460</v>
      </c>
      <c r="H48" s="186">
        <v>3.3849999999999998</v>
      </c>
      <c r="I48" s="49"/>
      <c r="J48" s="186"/>
      <c r="K48" s="152">
        <v>42460</v>
      </c>
      <c r="L48" s="186">
        <v>3.6520000000000001</v>
      </c>
      <c r="M48" s="186"/>
      <c r="N48" s="187"/>
      <c r="O48" s="152">
        <v>42460</v>
      </c>
      <c r="P48" s="186">
        <v>4.3870000000000005</v>
      </c>
      <c r="Q48" s="186"/>
      <c r="R48" s="187"/>
      <c r="S48" s="152">
        <v>42460</v>
      </c>
      <c r="T48" s="186"/>
      <c r="U48" s="49"/>
      <c r="V48" s="186"/>
      <c r="W48" s="152">
        <v>42460</v>
      </c>
      <c r="X48" s="186">
        <v>2.7749999999999999</v>
      </c>
      <c r="Y48" s="186"/>
      <c r="Z48" s="187"/>
      <c r="AA48" s="152">
        <v>42460</v>
      </c>
      <c r="AB48" s="186">
        <v>4.4429999999999996</v>
      </c>
      <c r="AC48" s="49"/>
      <c r="AD48" s="187"/>
      <c r="AE48" s="152">
        <v>42460</v>
      </c>
      <c r="AF48" s="186"/>
      <c r="AG48" s="49"/>
    </row>
    <row r="49" spans="2:33" x14ac:dyDescent="0.35">
      <c r="B49" s="187"/>
      <c r="C49" s="152">
        <v>42461</v>
      </c>
      <c r="D49" s="186"/>
      <c r="E49" s="186"/>
      <c r="F49" s="187"/>
      <c r="G49" s="152">
        <v>42461</v>
      </c>
      <c r="H49" s="186">
        <v>3.3980000000000001</v>
      </c>
      <c r="I49" s="49"/>
      <c r="J49" s="186"/>
      <c r="K49" s="152">
        <v>42461</v>
      </c>
      <c r="L49" s="186">
        <v>3.6710000000000003</v>
      </c>
      <c r="M49" s="186"/>
      <c r="N49" s="187"/>
      <c r="O49" s="152">
        <v>42461</v>
      </c>
      <c r="P49" s="186">
        <v>4.444</v>
      </c>
      <c r="Q49" s="186"/>
      <c r="R49" s="187"/>
      <c r="S49" s="152">
        <v>42461</v>
      </c>
      <c r="T49" s="186"/>
      <c r="U49" s="49"/>
      <c r="V49" s="186"/>
      <c r="W49" s="152">
        <v>42461</v>
      </c>
      <c r="X49" s="186">
        <v>2.7949999999999999</v>
      </c>
      <c r="Y49" s="186"/>
      <c r="Z49" s="187"/>
      <c r="AA49" s="152">
        <v>42461</v>
      </c>
      <c r="AB49" s="186">
        <v>4.45</v>
      </c>
      <c r="AC49" s="49"/>
      <c r="AD49" s="187"/>
      <c r="AE49" s="152">
        <v>42461</v>
      </c>
      <c r="AF49" s="186"/>
      <c r="AG49" s="49"/>
    </row>
    <row r="50" spans="2:33" x14ac:dyDescent="0.35">
      <c r="B50" s="187"/>
      <c r="C50" s="152">
        <v>42464</v>
      </c>
      <c r="D50" s="186"/>
      <c r="E50" s="186"/>
      <c r="F50" s="187"/>
      <c r="G50" s="152">
        <v>42464</v>
      </c>
      <c r="H50" s="186">
        <v>3.367</v>
      </c>
      <c r="I50" s="49"/>
      <c r="J50" s="186"/>
      <c r="K50" s="152">
        <v>42464</v>
      </c>
      <c r="L50" s="186">
        <v>3.63</v>
      </c>
      <c r="M50" s="186"/>
      <c r="N50" s="187"/>
      <c r="O50" s="152">
        <v>42464</v>
      </c>
      <c r="P50" s="186">
        <v>4.3780000000000001</v>
      </c>
      <c r="Q50" s="186"/>
      <c r="R50" s="187"/>
      <c r="S50" s="152">
        <v>42464</v>
      </c>
      <c r="T50" s="186"/>
      <c r="U50" s="49"/>
      <c r="V50" s="186"/>
      <c r="W50" s="152">
        <v>42464</v>
      </c>
      <c r="X50" s="186">
        <v>2.7709999999999999</v>
      </c>
      <c r="Y50" s="186"/>
      <c r="Z50" s="187"/>
      <c r="AA50" s="152">
        <v>42464</v>
      </c>
      <c r="AB50" s="186">
        <v>4.407</v>
      </c>
      <c r="AC50" s="49"/>
      <c r="AD50" s="187"/>
      <c r="AE50" s="152">
        <v>42464</v>
      </c>
      <c r="AF50" s="186"/>
      <c r="AG50" s="49"/>
    </row>
    <row r="51" spans="2:33" x14ac:dyDescent="0.35">
      <c r="B51" s="187"/>
      <c r="C51" s="152">
        <v>42465</v>
      </c>
      <c r="D51" s="186"/>
      <c r="E51" s="186"/>
      <c r="F51" s="187"/>
      <c r="G51" s="152">
        <v>42465</v>
      </c>
      <c r="H51" s="186">
        <v>3.36</v>
      </c>
      <c r="I51" s="49"/>
      <c r="J51" s="186"/>
      <c r="K51" s="152">
        <v>42465</v>
      </c>
      <c r="L51" s="186">
        <v>3.62</v>
      </c>
      <c r="M51" s="186"/>
      <c r="N51" s="187"/>
      <c r="O51" s="152">
        <v>42465</v>
      </c>
      <c r="P51" s="186">
        <v>4.3730000000000002</v>
      </c>
      <c r="Q51" s="186"/>
      <c r="R51" s="187"/>
      <c r="S51" s="152">
        <v>42465</v>
      </c>
      <c r="T51" s="186"/>
      <c r="U51" s="49"/>
      <c r="V51" s="186"/>
      <c r="W51" s="152">
        <v>42465</v>
      </c>
      <c r="X51" s="186">
        <v>2.766</v>
      </c>
      <c r="Y51" s="186"/>
      <c r="Z51" s="187"/>
      <c r="AA51" s="152">
        <v>42465</v>
      </c>
      <c r="AB51" s="186">
        <v>4.4080000000000004</v>
      </c>
      <c r="AC51" s="49"/>
      <c r="AD51" s="187"/>
      <c r="AE51" s="152">
        <v>42465</v>
      </c>
      <c r="AF51" s="186"/>
      <c r="AG51" s="49"/>
    </row>
    <row r="52" spans="2:33" x14ac:dyDescent="0.35">
      <c r="B52" s="187"/>
      <c r="C52" s="152">
        <v>42466</v>
      </c>
      <c r="D52" s="186"/>
      <c r="E52" s="186"/>
      <c r="F52" s="187"/>
      <c r="G52" s="152">
        <v>42466</v>
      </c>
      <c r="H52" s="186">
        <v>3.351</v>
      </c>
      <c r="I52" s="49"/>
      <c r="J52" s="186"/>
      <c r="K52" s="152">
        <v>42466</v>
      </c>
      <c r="L52" s="186">
        <v>3.5310000000000001</v>
      </c>
      <c r="M52" s="186"/>
      <c r="N52" s="187"/>
      <c r="O52" s="152">
        <v>42466</v>
      </c>
      <c r="P52" s="186">
        <v>4.3600000000000003</v>
      </c>
      <c r="Q52" s="186"/>
      <c r="R52" s="187"/>
      <c r="S52" s="152">
        <v>42466</v>
      </c>
      <c r="T52" s="186"/>
      <c r="U52" s="49"/>
      <c r="V52" s="186"/>
      <c r="W52" s="152">
        <v>42466</v>
      </c>
      <c r="X52" s="186">
        <v>2.7560000000000002</v>
      </c>
      <c r="Y52" s="186"/>
      <c r="Z52" s="187"/>
      <c r="AA52" s="152">
        <v>42466</v>
      </c>
      <c r="AB52" s="186">
        <v>4.4059999999999997</v>
      </c>
      <c r="AC52" s="49"/>
      <c r="AD52" s="187"/>
      <c r="AE52" s="152">
        <v>42466</v>
      </c>
      <c r="AF52" s="186"/>
      <c r="AG52" s="49"/>
    </row>
    <row r="53" spans="2:33" x14ac:dyDescent="0.35">
      <c r="B53" s="187"/>
      <c r="C53" s="152">
        <v>42467</v>
      </c>
      <c r="D53" s="186"/>
      <c r="E53" s="186"/>
      <c r="F53" s="187"/>
      <c r="G53" s="152">
        <v>42467</v>
      </c>
      <c r="H53" s="186">
        <v>3.3620000000000001</v>
      </c>
      <c r="I53" s="49"/>
      <c r="J53" s="186"/>
      <c r="K53" s="152">
        <v>42467</v>
      </c>
      <c r="L53" s="186">
        <v>3.5369999999999999</v>
      </c>
      <c r="M53" s="186"/>
      <c r="N53" s="187"/>
      <c r="O53" s="152">
        <v>42467</v>
      </c>
      <c r="P53" s="186">
        <v>4.3360000000000003</v>
      </c>
      <c r="Q53" s="186"/>
      <c r="R53" s="187"/>
      <c r="S53" s="152">
        <v>42467</v>
      </c>
      <c r="T53" s="186"/>
      <c r="U53" s="49"/>
      <c r="V53" s="186"/>
      <c r="W53" s="152">
        <v>42467</v>
      </c>
      <c r="X53" s="186">
        <v>2.76</v>
      </c>
      <c r="Y53" s="186"/>
      <c r="Z53" s="187"/>
      <c r="AA53" s="152">
        <v>42467</v>
      </c>
      <c r="AB53" s="186">
        <v>4.4160000000000004</v>
      </c>
      <c r="AC53" s="49"/>
      <c r="AD53" s="187"/>
      <c r="AE53" s="152">
        <v>42467</v>
      </c>
      <c r="AF53" s="186"/>
      <c r="AG53" s="49"/>
    </row>
    <row r="54" spans="2:33" x14ac:dyDescent="0.35">
      <c r="B54" s="187"/>
      <c r="C54" s="152">
        <v>42468</v>
      </c>
      <c r="D54" s="186"/>
      <c r="E54" s="186"/>
      <c r="F54" s="187"/>
      <c r="G54" s="152">
        <v>42468</v>
      </c>
      <c r="H54" s="186">
        <v>3.3609999999999998</v>
      </c>
      <c r="I54" s="49"/>
      <c r="J54" s="186"/>
      <c r="K54" s="152">
        <v>42468</v>
      </c>
      <c r="L54" s="186">
        <v>3.4910000000000001</v>
      </c>
      <c r="M54" s="186"/>
      <c r="N54" s="187"/>
      <c r="O54" s="152">
        <v>42468</v>
      </c>
      <c r="P54" s="186">
        <v>4.33</v>
      </c>
      <c r="Q54" s="186"/>
      <c r="R54" s="187"/>
      <c r="S54" s="152">
        <v>42468</v>
      </c>
      <c r="T54" s="186"/>
      <c r="U54" s="49"/>
      <c r="V54" s="186"/>
      <c r="W54" s="152">
        <v>42468</v>
      </c>
      <c r="X54" s="186">
        <v>2.754</v>
      </c>
      <c r="Y54" s="186"/>
      <c r="Z54" s="187"/>
      <c r="AA54" s="152">
        <v>42468</v>
      </c>
      <c r="AB54" s="186">
        <v>4.4160000000000004</v>
      </c>
      <c r="AC54" s="49"/>
      <c r="AD54" s="187"/>
      <c r="AE54" s="152">
        <v>42468</v>
      </c>
      <c r="AF54" s="186"/>
      <c r="AG54" s="49"/>
    </row>
    <row r="55" spans="2:33" x14ac:dyDescent="0.35">
      <c r="B55" s="187"/>
      <c r="C55" s="152">
        <v>42471</v>
      </c>
      <c r="D55" s="186"/>
      <c r="E55" s="186"/>
      <c r="F55" s="187"/>
      <c r="G55" s="152">
        <v>42471</v>
      </c>
      <c r="H55" s="186">
        <v>3.3570000000000002</v>
      </c>
      <c r="I55" s="49"/>
      <c r="J55" s="186"/>
      <c r="K55" s="152">
        <v>42471</v>
      </c>
      <c r="L55" s="186">
        <v>3.5289999999999999</v>
      </c>
      <c r="M55" s="186"/>
      <c r="N55" s="187"/>
      <c r="O55" s="152">
        <v>42471</v>
      </c>
      <c r="P55" s="186">
        <v>4.3010000000000002</v>
      </c>
      <c r="Q55" s="186"/>
      <c r="R55" s="187"/>
      <c r="S55" s="152">
        <v>42471</v>
      </c>
      <c r="T55" s="186"/>
      <c r="U55" s="49"/>
      <c r="V55" s="186"/>
      <c r="W55" s="152">
        <v>42471</v>
      </c>
      <c r="X55" s="186">
        <v>2.7560000000000002</v>
      </c>
      <c r="Y55" s="186"/>
      <c r="Z55" s="187"/>
      <c r="AA55" s="152">
        <v>42471</v>
      </c>
      <c r="AB55" s="186">
        <v>4.319</v>
      </c>
      <c r="AC55" s="49"/>
      <c r="AD55" s="187"/>
      <c r="AE55" s="152">
        <v>42471</v>
      </c>
      <c r="AF55" s="186"/>
      <c r="AG55" s="49"/>
    </row>
    <row r="56" spans="2:33" x14ac:dyDescent="0.35">
      <c r="B56" s="187"/>
      <c r="C56" s="152">
        <v>42472</v>
      </c>
      <c r="D56" s="186"/>
      <c r="E56" s="186"/>
      <c r="F56" s="187"/>
      <c r="G56" s="152">
        <v>42472</v>
      </c>
      <c r="H56" s="186">
        <v>3.4009999999999998</v>
      </c>
      <c r="I56" s="49"/>
      <c r="J56" s="186"/>
      <c r="K56" s="152">
        <v>42472</v>
      </c>
      <c r="L56" s="186">
        <v>3.5150000000000001</v>
      </c>
      <c r="M56" s="186"/>
      <c r="N56" s="187"/>
      <c r="O56" s="152">
        <v>42472</v>
      </c>
      <c r="P56" s="186">
        <v>4.319</v>
      </c>
      <c r="Q56" s="186"/>
      <c r="R56" s="187"/>
      <c r="S56" s="152">
        <v>42472</v>
      </c>
      <c r="T56" s="186"/>
      <c r="U56" s="49"/>
      <c r="V56" s="186"/>
      <c r="W56" s="152">
        <v>42472</v>
      </c>
      <c r="X56" s="186">
        <v>2.7909999999999999</v>
      </c>
      <c r="Y56" s="186"/>
      <c r="Z56" s="187"/>
      <c r="AA56" s="152">
        <v>42472</v>
      </c>
      <c r="AB56" s="186">
        <v>4.3090000000000002</v>
      </c>
      <c r="AC56" s="49"/>
      <c r="AD56" s="187"/>
      <c r="AE56" s="152">
        <v>42472</v>
      </c>
      <c r="AF56" s="186"/>
      <c r="AG56" s="49"/>
    </row>
    <row r="57" spans="2:33" x14ac:dyDescent="0.35">
      <c r="B57" s="187"/>
      <c r="C57" s="152">
        <v>42473</v>
      </c>
      <c r="D57" s="186"/>
      <c r="E57" s="186"/>
      <c r="F57" s="187"/>
      <c r="G57" s="152">
        <v>42473</v>
      </c>
      <c r="H57" s="186">
        <v>3.4220000000000002</v>
      </c>
      <c r="I57" s="49"/>
      <c r="J57" s="186"/>
      <c r="K57" s="152">
        <v>42473</v>
      </c>
      <c r="L57" s="186">
        <v>3.5590000000000002</v>
      </c>
      <c r="M57" s="186"/>
      <c r="N57" s="187"/>
      <c r="O57" s="152">
        <v>42473</v>
      </c>
      <c r="P57" s="186">
        <v>4.3650000000000002</v>
      </c>
      <c r="Q57" s="186"/>
      <c r="R57" s="187"/>
      <c r="S57" s="152">
        <v>42473</v>
      </c>
      <c r="T57" s="186"/>
      <c r="U57" s="49"/>
      <c r="V57" s="186"/>
      <c r="W57" s="152">
        <v>42473</v>
      </c>
      <c r="X57" s="186">
        <v>2.827</v>
      </c>
      <c r="Y57" s="186"/>
      <c r="Z57" s="187"/>
      <c r="AA57" s="152">
        <v>42473</v>
      </c>
      <c r="AB57" s="186">
        <v>4.3410000000000002</v>
      </c>
      <c r="AC57" s="49"/>
      <c r="AD57" s="187"/>
      <c r="AE57" s="152">
        <v>42473</v>
      </c>
      <c r="AF57" s="186"/>
      <c r="AG57" s="49"/>
    </row>
    <row r="58" spans="2:33" x14ac:dyDescent="0.35">
      <c r="B58" s="187"/>
      <c r="C58" s="152">
        <v>42474</v>
      </c>
      <c r="D58" s="186"/>
      <c r="E58" s="186"/>
      <c r="F58" s="187"/>
      <c r="G58" s="152">
        <v>42474</v>
      </c>
      <c r="H58" s="186">
        <v>3.4</v>
      </c>
      <c r="I58" s="49"/>
      <c r="J58" s="186"/>
      <c r="K58" s="152">
        <v>42474</v>
      </c>
      <c r="L58" s="186">
        <v>3.5259999999999998</v>
      </c>
      <c r="M58" s="186"/>
      <c r="N58" s="187"/>
      <c r="O58" s="152">
        <v>42474</v>
      </c>
      <c r="P58" s="186">
        <v>4.3280000000000003</v>
      </c>
      <c r="Q58" s="186"/>
      <c r="R58" s="187"/>
      <c r="S58" s="152">
        <v>42474</v>
      </c>
      <c r="T58" s="186"/>
      <c r="U58" s="49"/>
      <c r="V58" s="186"/>
      <c r="W58" s="152">
        <v>42474</v>
      </c>
      <c r="X58" s="186">
        <v>2.798</v>
      </c>
      <c r="Y58" s="186"/>
      <c r="Z58" s="187"/>
      <c r="AA58" s="152">
        <v>42474</v>
      </c>
      <c r="AB58" s="186">
        <v>4.3150000000000004</v>
      </c>
      <c r="AC58" s="49"/>
      <c r="AD58" s="187"/>
      <c r="AE58" s="152">
        <v>42474</v>
      </c>
      <c r="AF58" s="186"/>
      <c r="AG58" s="49"/>
    </row>
    <row r="59" spans="2:33" x14ac:dyDescent="0.35">
      <c r="B59" s="187"/>
      <c r="C59" s="152">
        <v>42475</v>
      </c>
      <c r="D59" s="186"/>
      <c r="E59" s="186"/>
      <c r="F59" s="187"/>
      <c r="G59" s="152">
        <v>42475</v>
      </c>
      <c r="H59" s="186">
        <v>3.4039999999999999</v>
      </c>
      <c r="I59" s="49"/>
      <c r="J59" s="186"/>
      <c r="K59" s="152">
        <v>42475</v>
      </c>
      <c r="L59" s="186">
        <v>3.5670000000000002</v>
      </c>
      <c r="M59" s="186"/>
      <c r="N59" s="187"/>
      <c r="O59" s="152">
        <v>42475</v>
      </c>
      <c r="P59" s="186">
        <v>4.3499999999999996</v>
      </c>
      <c r="Q59" s="186"/>
      <c r="R59" s="187"/>
      <c r="S59" s="152">
        <v>42475</v>
      </c>
      <c r="T59" s="186"/>
      <c r="U59" s="49"/>
      <c r="V59" s="186"/>
      <c r="W59" s="152">
        <v>42475</v>
      </c>
      <c r="X59" s="186">
        <v>2.8069999999999999</v>
      </c>
      <c r="Y59" s="186"/>
      <c r="Z59" s="187"/>
      <c r="AA59" s="152">
        <v>42475</v>
      </c>
      <c r="AB59" s="186">
        <v>4.3079999999999998</v>
      </c>
      <c r="AC59" s="49"/>
      <c r="AD59" s="187"/>
      <c r="AE59" s="152">
        <v>42475</v>
      </c>
      <c r="AF59" s="186"/>
      <c r="AG59" s="49"/>
    </row>
    <row r="60" spans="2:33" x14ac:dyDescent="0.35">
      <c r="B60" s="187"/>
      <c r="C60" s="152">
        <v>42478</v>
      </c>
      <c r="D60" s="186"/>
      <c r="E60" s="186"/>
      <c r="F60" s="187"/>
      <c r="G60" s="152">
        <v>42478</v>
      </c>
      <c r="H60" s="186">
        <v>3.3959999999999999</v>
      </c>
      <c r="I60" s="49"/>
      <c r="J60" s="186"/>
      <c r="K60" s="152">
        <v>42478</v>
      </c>
      <c r="L60" s="186">
        <v>3.5430000000000001</v>
      </c>
      <c r="M60" s="186"/>
      <c r="N60" s="187"/>
      <c r="O60" s="152">
        <v>42478</v>
      </c>
      <c r="P60" s="186">
        <v>4.3099999999999996</v>
      </c>
      <c r="Q60" s="186"/>
      <c r="R60" s="187"/>
      <c r="S60" s="152">
        <v>42478</v>
      </c>
      <c r="T60" s="186"/>
      <c r="U60" s="49"/>
      <c r="V60" s="186"/>
      <c r="W60" s="152">
        <v>42478</v>
      </c>
      <c r="X60" s="186">
        <v>2.8050000000000002</v>
      </c>
      <c r="Y60" s="186"/>
      <c r="Z60" s="187"/>
      <c r="AA60" s="152">
        <v>42478</v>
      </c>
      <c r="AB60" s="186">
        <v>4.2709999999999999</v>
      </c>
      <c r="AC60" s="49"/>
      <c r="AD60" s="187"/>
      <c r="AE60" s="152">
        <v>42478</v>
      </c>
      <c r="AF60" s="186"/>
      <c r="AG60" s="49"/>
    </row>
    <row r="61" spans="2:33" x14ac:dyDescent="0.35">
      <c r="B61" s="187"/>
      <c r="C61" s="152">
        <v>42479</v>
      </c>
      <c r="D61" s="186"/>
      <c r="E61" s="186"/>
      <c r="F61" s="187"/>
      <c r="G61" s="152">
        <v>42479</v>
      </c>
      <c r="H61" s="186">
        <v>3.4489999999999998</v>
      </c>
      <c r="I61" s="49"/>
      <c r="J61" s="186"/>
      <c r="K61" s="152">
        <v>42479</v>
      </c>
      <c r="L61" s="186">
        <v>3.569</v>
      </c>
      <c r="M61" s="186"/>
      <c r="N61" s="187"/>
      <c r="O61" s="152">
        <v>42479</v>
      </c>
      <c r="P61" s="186">
        <v>4.3499999999999996</v>
      </c>
      <c r="Q61" s="186"/>
      <c r="R61" s="187"/>
      <c r="S61" s="152">
        <v>42479</v>
      </c>
      <c r="T61" s="186"/>
      <c r="U61" s="49"/>
      <c r="V61" s="186"/>
      <c r="W61" s="152">
        <v>42479</v>
      </c>
      <c r="X61" s="186">
        <v>2.8449999999999998</v>
      </c>
      <c r="Y61" s="186"/>
      <c r="Z61" s="187"/>
      <c r="AA61" s="152">
        <v>42479</v>
      </c>
      <c r="AB61" s="186">
        <v>4.3</v>
      </c>
      <c r="AC61" s="49"/>
      <c r="AD61" s="187"/>
      <c r="AE61" s="152">
        <v>42479</v>
      </c>
      <c r="AF61" s="186"/>
      <c r="AG61" s="49"/>
    </row>
    <row r="62" spans="2:33" x14ac:dyDescent="0.35">
      <c r="B62" s="187"/>
      <c r="C62" s="152">
        <v>42480</v>
      </c>
      <c r="D62" s="186"/>
      <c r="E62" s="186"/>
      <c r="F62" s="187"/>
      <c r="G62" s="152">
        <v>42480</v>
      </c>
      <c r="H62" s="186">
        <v>3.4079999999999999</v>
      </c>
      <c r="I62" s="49"/>
      <c r="J62" s="186"/>
      <c r="K62" s="152">
        <v>42480</v>
      </c>
      <c r="L62" s="186">
        <v>3.5510000000000002</v>
      </c>
      <c r="M62" s="186"/>
      <c r="N62" s="187"/>
      <c r="O62" s="152">
        <v>42480</v>
      </c>
      <c r="P62" s="186">
        <v>4.3120000000000003</v>
      </c>
      <c r="Q62" s="186"/>
      <c r="R62" s="187"/>
      <c r="S62" s="152">
        <v>42480</v>
      </c>
      <c r="T62" s="186"/>
      <c r="U62" s="49"/>
      <c r="V62" s="186"/>
      <c r="W62" s="152">
        <v>42480</v>
      </c>
      <c r="X62" s="186">
        <v>2.8159999999999998</v>
      </c>
      <c r="Y62" s="186"/>
      <c r="Z62" s="187"/>
      <c r="AA62" s="152">
        <v>42480</v>
      </c>
      <c r="AB62" s="186">
        <v>4.2720000000000002</v>
      </c>
      <c r="AC62" s="49"/>
      <c r="AD62" s="187"/>
      <c r="AE62" s="152">
        <v>42480</v>
      </c>
      <c r="AF62" s="186"/>
      <c r="AG62" s="49"/>
    </row>
    <row r="63" spans="2:33" x14ac:dyDescent="0.35">
      <c r="B63" s="187"/>
      <c r="C63" s="152">
        <v>42481</v>
      </c>
      <c r="D63" s="186"/>
      <c r="E63" s="186"/>
      <c r="F63" s="187"/>
      <c r="G63" s="152">
        <v>42481</v>
      </c>
      <c r="H63" s="186">
        <v>3.3890000000000002</v>
      </c>
      <c r="I63" s="49"/>
      <c r="J63" s="186"/>
      <c r="K63" s="152">
        <v>42481</v>
      </c>
      <c r="L63" s="186">
        <v>3.5430000000000001</v>
      </c>
      <c r="M63" s="186"/>
      <c r="N63" s="187"/>
      <c r="O63" s="152">
        <v>42481</v>
      </c>
      <c r="P63" s="186">
        <v>4.3449999999999998</v>
      </c>
      <c r="Q63" s="186"/>
      <c r="R63" s="187"/>
      <c r="S63" s="152">
        <v>42481</v>
      </c>
      <c r="T63" s="186"/>
      <c r="U63" s="49"/>
      <c r="V63" s="186"/>
      <c r="W63" s="152">
        <v>42481</v>
      </c>
      <c r="X63" s="186">
        <v>2.794</v>
      </c>
      <c r="Y63" s="186"/>
      <c r="Z63" s="187"/>
      <c r="AA63" s="152">
        <v>42481</v>
      </c>
      <c r="AB63" s="186">
        <v>4.2910000000000004</v>
      </c>
      <c r="AC63" s="49"/>
      <c r="AD63" s="187"/>
      <c r="AE63" s="152">
        <v>42481</v>
      </c>
      <c r="AF63" s="186"/>
      <c r="AG63" s="49"/>
    </row>
    <row r="64" spans="2:33" x14ac:dyDescent="0.35">
      <c r="B64" s="187"/>
      <c r="C64" s="152">
        <v>42482</v>
      </c>
      <c r="D64" s="186"/>
      <c r="E64" s="186"/>
      <c r="F64" s="187"/>
      <c r="G64" s="152">
        <v>42482</v>
      </c>
      <c r="H64" s="186">
        <v>3.3689999999999998</v>
      </c>
      <c r="I64" s="49"/>
      <c r="J64" s="186"/>
      <c r="K64" s="152">
        <v>42482</v>
      </c>
      <c r="L64" s="186">
        <v>3.5209999999999999</v>
      </c>
      <c r="M64" s="186"/>
      <c r="N64" s="187"/>
      <c r="O64" s="152">
        <v>42482</v>
      </c>
      <c r="P64" s="186">
        <v>4.327</v>
      </c>
      <c r="Q64" s="186"/>
      <c r="R64" s="187"/>
      <c r="S64" s="152">
        <v>42482</v>
      </c>
      <c r="T64" s="186"/>
      <c r="U64" s="49"/>
      <c r="V64" s="186"/>
      <c r="W64" s="152">
        <v>42482</v>
      </c>
      <c r="X64" s="186">
        <v>2.774</v>
      </c>
      <c r="Y64" s="186"/>
      <c r="Z64" s="187"/>
      <c r="AA64" s="152">
        <v>42482</v>
      </c>
      <c r="AB64" s="186">
        <v>4.2789999999999999</v>
      </c>
      <c r="AC64" s="49"/>
      <c r="AD64" s="187"/>
      <c r="AE64" s="152">
        <v>42482</v>
      </c>
      <c r="AF64" s="186"/>
      <c r="AG64" s="49"/>
    </row>
    <row r="65" spans="2:33" x14ac:dyDescent="0.35">
      <c r="B65" s="187"/>
      <c r="C65" s="152">
        <v>42485</v>
      </c>
      <c r="D65" s="186"/>
      <c r="E65" s="186"/>
      <c r="F65" s="187"/>
      <c r="G65" s="152">
        <v>42485</v>
      </c>
      <c r="H65" s="186"/>
      <c r="I65" s="49"/>
      <c r="J65" s="186"/>
      <c r="K65" s="152">
        <v>42485</v>
      </c>
      <c r="L65" s="186"/>
      <c r="M65" s="186"/>
      <c r="N65" s="187"/>
      <c r="O65" s="152">
        <v>42485</v>
      </c>
      <c r="P65" s="186"/>
      <c r="Q65" s="186"/>
      <c r="R65" s="187"/>
      <c r="S65" s="152">
        <v>42485</v>
      </c>
      <c r="T65" s="186"/>
      <c r="U65" s="49"/>
      <c r="V65" s="186"/>
      <c r="W65" s="152">
        <v>42485</v>
      </c>
      <c r="X65" s="186"/>
      <c r="Y65" s="186"/>
      <c r="Z65" s="187"/>
      <c r="AA65" s="152">
        <v>42485</v>
      </c>
      <c r="AB65" s="186"/>
      <c r="AC65" s="49"/>
      <c r="AD65" s="187"/>
      <c r="AE65" s="152">
        <v>42485</v>
      </c>
      <c r="AF65" s="186"/>
      <c r="AG65" s="49"/>
    </row>
    <row r="66" spans="2:33" x14ac:dyDescent="0.35">
      <c r="B66" s="187"/>
      <c r="C66" s="152">
        <v>42486</v>
      </c>
      <c r="D66" s="186"/>
      <c r="E66" s="186"/>
      <c r="F66" s="187"/>
      <c r="G66" s="152">
        <v>42486</v>
      </c>
      <c r="H66" s="186">
        <v>3.4039999999999999</v>
      </c>
      <c r="I66" s="49"/>
      <c r="J66" s="186"/>
      <c r="K66" s="152">
        <v>42486</v>
      </c>
      <c r="L66" s="186">
        <v>3.5489999999999999</v>
      </c>
      <c r="M66" s="186"/>
      <c r="N66" s="187"/>
      <c r="O66" s="152">
        <v>42486</v>
      </c>
      <c r="P66" s="186">
        <v>4.3639999999999999</v>
      </c>
      <c r="Q66" s="186"/>
      <c r="R66" s="187"/>
      <c r="S66" s="152">
        <v>42486</v>
      </c>
      <c r="T66" s="186"/>
      <c r="U66" s="49"/>
      <c r="V66" s="186"/>
      <c r="W66" s="152">
        <v>42486</v>
      </c>
      <c r="X66" s="186">
        <v>2.81</v>
      </c>
      <c r="Y66" s="186"/>
      <c r="Z66" s="187"/>
      <c r="AA66" s="152">
        <v>42486</v>
      </c>
      <c r="AB66" s="186">
        <v>4.2789999999999999</v>
      </c>
      <c r="AC66" s="49"/>
      <c r="AD66" s="187"/>
      <c r="AE66" s="152">
        <v>42486</v>
      </c>
      <c r="AF66" s="186"/>
      <c r="AG66" s="49"/>
    </row>
    <row r="67" spans="2:33" x14ac:dyDescent="0.35">
      <c r="B67" s="187"/>
      <c r="C67" s="152">
        <v>42487</v>
      </c>
      <c r="D67" s="186"/>
      <c r="E67" s="186"/>
      <c r="F67" s="187"/>
      <c r="G67" s="152">
        <v>42487</v>
      </c>
      <c r="H67" s="186">
        <v>3.3689999999999998</v>
      </c>
      <c r="I67" s="49"/>
      <c r="J67" s="186"/>
      <c r="K67" s="152">
        <v>42487</v>
      </c>
      <c r="L67" s="186">
        <v>3.5169999999999999</v>
      </c>
      <c r="M67" s="186"/>
      <c r="N67" s="187"/>
      <c r="O67" s="152">
        <v>42487</v>
      </c>
      <c r="P67" s="186">
        <v>4.343</v>
      </c>
      <c r="Q67" s="186"/>
      <c r="R67" s="187"/>
      <c r="S67" s="152">
        <v>42487</v>
      </c>
      <c r="T67" s="186"/>
      <c r="U67" s="49"/>
      <c r="V67" s="186"/>
      <c r="W67" s="152">
        <v>42487</v>
      </c>
      <c r="X67" s="186">
        <v>2.7749999999999999</v>
      </c>
      <c r="Y67" s="186"/>
      <c r="Z67" s="187"/>
      <c r="AA67" s="152">
        <v>42487</v>
      </c>
      <c r="AB67" s="186">
        <v>4.2789999999999999</v>
      </c>
      <c r="AC67" s="49"/>
      <c r="AD67" s="187"/>
      <c r="AE67" s="152">
        <v>42487</v>
      </c>
      <c r="AF67" s="186"/>
      <c r="AG67" s="49"/>
    </row>
    <row r="68" spans="2:33" x14ac:dyDescent="0.35">
      <c r="B68" s="187"/>
      <c r="C68" s="152">
        <v>42488</v>
      </c>
      <c r="D68" s="186"/>
      <c r="E68" s="186"/>
      <c r="F68" s="187"/>
      <c r="G68" s="152">
        <v>42488</v>
      </c>
      <c r="H68" s="186">
        <v>3.42</v>
      </c>
      <c r="I68" s="49"/>
      <c r="J68" s="186"/>
      <c r="K68" s="152">
        <v>42488</v>
      </c>
      <c r="L68" s="186">
        <v>3.55</v>
      </c>
      <c r="M68" s="186"/>
      <c r="N68" s="187"/>
      <c r="O68" s="152">
        <v>42488</v>
      </c>
      <c r="P68" s="186">
        <v>4.3339999999999996</v>
      </c>
      <c r="Q68" s="186"/>
      <c r="R68" s="187"/>
      <c r="S68" s="152">
        <v>42488</v>
      </c>
      <c r="T68" s="186"/>
      <c r="U68" s="49"/>
      <c r="V68" s="186"/>
      <c r="W68" s="152">
        <v>42488</v>
      </c>
      <c r="X68" s="186">
        <v>2.831</v>
      </c>
      <c r="Y68" s="186"/>
      <c r="Z68" s="187"/>
      <c r="AA68" s="152">
        <v>42488</v>
      </c>
      <c r="AB68" s="186">
        <v>4.2780000000000005</v>
      </c>
      <c r="AC68" s="49"/>
      <c r="AD68" s="187"/>
      <c r="AE68" s="152">
        <v>42488</v>
      </c>
      <c r="AF68" s="186"/>
      <c r="AG68" s="49"/>
    </row>
    <row r="69" spans="2:33" x14ac:dyDescent="0.35">
      <c r="B69" s="187"/>
      <c r="C69" s="152">
        <v>42489</v>
      </c>
      <c r="D69" s="186"/>
      <c r="E69" s="186"/>
      <c r="F69" s="187"/>
      <c r="G69" s="152">
        <v>42489</v>
      </c>
      <c r="H69" s="186">
        <v>3.4249999999999998</v>
      </c>
      <c r="I69" s="49"/>
      <c r="J69" s="186"/>
      <c r="K69" s="152">
        <v>42489</v>
      </c>
      <c r="L69" s="186">
        <v>3.552</v>
      </c>
      <c r="M69" s="186"/>
      <c r="N69" s="187"/>
      <c r="O69" s="152">
        <v>42489</v>
      </c>
      <c r="P69" s="186">
        <v>4.3419999999999996</v>
      </c>
      <c r="Q69" s="186"/>
      <c r="R69" s="187"/>
      <c r="S69" s="152">
        <v>42489</v>
      </c>
      <c r="T69" s="186"/>
      <c r="U69" s="49"/>
      <c r="V69" s="186"/>
      <c r="W69" s="152">
        <v>42489</v>
      </c>
      <c r="X69" s="186">
        <v>2.8340000000000001</v>
      </c>
      <c r="Y69" s="186"/>
      <c r="Z69" s="187"/>
      <c r="AA69" s="152">
        <v>42489</v>
      </c>
      <c r="AB69" s="186">
        <v>4.2780000000000005</v>
      </c>
      <c r="AC69" s="49"/>
      <c r="AD69" s="187"/>
      <c r="AE69" s="152">
        <v>42489</v>
      </c>
      <c r="AF69" s="186"/>
      <c r="AG69" s="49"/>
    </row>
    <row r="70" spans="2:33" x14ac:dyDescent="0.35">
      <c r="B70" s="187"/>
      <c r="C70" s="152">
        <v>42492</v>
      </c>
      <c r="D70" s="186"/>
      <c r="E70" s="186"/>
      <c r="F70" s="187"/>
      <c r="G70" s="152">
        <v>42492</v>
      </c>
      <c r="H70" s="186">
        <v>3.4279999999999999</v>
      </c>
      <c r="I70" s="49"/>
      <c r="J70" s="186"/>
      <c r="K70" s="152">
        <v>42492</v>
      </c>
      <c r="L70" s="186">
        <v>3.54</v>
      </c>
      <c r="M70" s="186"/>
      <c r="N70" s="187"/>
      <c r="O70" s="152">
        <v>42492</v>
      </c>
      <c r="P70" s="186">
        <v>4.34</v>
      </c>
      <c r="Q70" s="186"/>
      <c r="R70" s="187"/>
      <c r="S70" s="152">
        <v>42492</v>
      </c>
      <c r="T70" s="186"/>
      <c r="U70" s="49"/>
      <c r="V70" s="186"/>
      <c r="W70" s="152">
        <v>42492</v>
      </c>
      <c r="X70" s="186">
        <v>2.8479999999999999</v>
      </c>
      <c r="Y70" s="186"/>
      <c r="Z70" s="187"/>
      <c r="AA70" s="152">
        <v>42492</v>
      </c>
      <c r="AB70" s="186">
        <v>4.2789999999999999</v>
      </c>
      <c r="AC70" s="49"/>
      <c r="AD70" s="187"/>
      <c r="AE70" s="152">
        <v>42492</v>
      </c>
      <c r="AF70" s="186"/>
      <c r="AG70" s="49"/>
    </row>
    <row r="71" spans="2:33" x14ac:dyDescent="0.35">
      <c r="B71" s="187"/>
      <c r="C71" s="152">
        <v>42493</v>
      </c>
      <c r="D71" s="186"/>
      <c r="E71" s="186"/>
      <c r="F71" s="187"/>
      <c r="G71" s="152">
        <v>42493</v>
      </c>
      <c r="H71" s="186">
        <v>3.4020000000000001</v>
      </c>
      <c r="I71" s="49"/>
      <c r="J71" s="186"/>
      <c r="K71" s="152">
        <v>42493</v>
      </c>
      <c r="L71" s="186">
        <v>3.5390000000000001</v>
      </c>
      <c r="M71" s="186"/>
      <c r="N71" s="187"/>
      <c r="O71" s="152">
        <v>42493</v>
      </c>
      <c r="P71" s="186">
        <v>4.3579999999999997</v>
      </c>
      <c r="Q71" s="186"/>
      <c r="R71" s="187"/>
      <c r="S71" s="152">
        <v>42493</v>
      </c>
      <c r="T71" s="186"/>
      <c r="U71" s="49"/>
      <c r="V71" s="186"/>
      <c r="W71" s="152">
        <v>42493</v>
      </c>
      <c r="X71" s="186">
        <v>2.82</v>
      </c>
      <c r="Y71" s="186"/>
      <c r="Z71" s="187"/>
      <c r="AA71" s="152">
        <v>42493</v>
      </c>
      <c r="AB71" s="186">
        <v>4.28</v>
      </c>
      <c r="AC71" s="49"/>
      <c r="AD71" s="187"/>
      <c r="AE71" s="152">
        <v>42493</v>
      </c>
      <c r="AF71" s="186"/>
      <c r="AG71" s="49"/>
    </row>
    <row r="72" spans="2:33" x14ac:dyDescent="0.35">
      <c r="B72" s="187"/>
      <c r="C72" s="152">
        <v>42494</v>
      </c>
      <c r="D72" s="186"/>
      <c r="E72" s="186"/>
      <c r="F72" s="187"/>
      <c r="G72" s="152">
        <v>42494</v>
      </c>
      <c r="H72" s="186">
        <v>3.44</v>
      </c>
      <c r="I72" s="49"/>
      <c r="J72" s="186"/>
      <c r="K72" s="152">
        <v>42494</v>
      </c>
      <c r="L72" s="186">
        <v>3.516</v>
      </c>
      <c r="M72" s="186"/>
      <c r="N72" s="187"/>
      <c r="O72" s="152">
        <v>42494</v>
      </c>
      <c r="P72" s="186">
        <v>4.327</v>
      </c>
      <c r="Q72" s="186"/>
      <c r="R72" s="187"/>
      <c r="S72" s="152">
        <v>42494</v>
      </c>
      <c r="T72" s="186"/>
      <c r="U72" s="49"/>
      <c r="V72" s="186"/>
      <c r="W72" s="152">
        <v>42494</v>
      </c>
      <c r="X72" s="186">
        <v>2.8380000000000001</v>
      </c>
      <c r="Y72" s="186"/>
      <c r="Z72" s="187"/>
      <c r="AA72" s="152">
        <v>42494</v>
      </c>
      <c r="AB72" s="186">
        <v>4.2809999999999997</v>
      </c>
      <c r="AC72" s="49"/>
      <c r="AD72" s="187"/>
      <c r="AE72" s="152">
        <v>42494</v>
      </c>
      <c r="AF72" s="186"/>
      <c r="AG72" s="49"/>
    </row>
    <row r="73" spans="2:33" x14ac:dyDescent="0.35">
      <c r="B73" s="187"/>
      <c r="C73" s="152">
        <v>42495</v>
      </c>
      <c r="D73" s="186"/>
      <c r="E73" s="186"/>
      <c r="F73" s="187"/>
      <c r="G73" s="152">
        <v>42495</v>
      </c>
      <c r="H73" s="186">
        <v>3.3879999999999999</v>
      </c>
      <c r="I73" s="49"/>
      <c r="J73" s="186"/>
      <c r="K73" s="152">
        <v>42495</v>
      </c>
      <c r="L73" s="186">
        <v>3.49</v>
      </c>
      <c r="M73" s="186"/>
      <c r="N73" s="187"/>
      <c r="O73" s="152">
        <v>42495</v>
      </c>
      <c r="P73" s="186">
        <v>4.2859999999999996</v>
      </c>
      <c r="Q73" s="186"/>
      <c r="R73" s="187"/>
      <c r="S73" s="152">
        <v>42495</v>
      </c>
      <c r="T73" s="186"/>
      <c r="U73" s="49"/>
      <c r="V73" s="186"/>
      <c r="W73" s="152">
        <v>42495</v>
      </c>
      <c r="X73" s="186">
        <v>2.8120000000000003</v>
      </c>
      <c r="Y73" s="186"/>
      <c r="Z73" s="187"/>
      <c r="AA73" s="152">
        <v>42495</v>
      </c>
      <c r="AB73" s="186">
        <v>4.28</v>
      </c>
      <c r="AC73" s="49"/>
      <c r="AD73" s="187"/>
      <c r="AE73" s="152">
        <v>42495</v>
      </c>
      <c r="AF73" s="186"/>
      <c r="AG73" s="49"/>
    </row>
    <row r="74" spans="2:33" x14ac:dyDescent="0.35">
      <c r="B74" s="187"/>
      <c r="C74" s="152">
        <v>42496</v>
      </c>
      <c r="D74" s="186"/>
      <c r="E74" s="186"/>
      <c r="F74" s="187"/>
      <c r="G74" s="152">
        <v>42496</v>
      </c>
      <c r="H74" s="186">
        <v>3.3290000000000002</v>
      </c>
      <c r="I74" s="49"/>
      <c r="J74" s="186"/>
      <c r="K74" s="152">
        <v>42496</v>
      </c>
      <c r="L74" s="186">
        <v>3.4169999999999998</v>
      </c>
      <c r="M74" s="186"/>
      <c r="N74" s="187"/>
      <c r="O74" s="152">
        <v>42496</v>
      </c>
      <c r="P74" s="186">
        <v>4.1890000000000001</v>
      </c>
      <c r="Q74" s="186"/>
      <c r="R74" s="187"/>
      <c r="S74" s="152">
        <v>42496</v>
      </c>
      <c r="T74" s="186"/>
      <c r="U74" s="49"/>
      <c r="V74" s="186"/>
      <c r="W74" s="152">
        <v>42496</v>
      </c>
      <c r="X74" s="186">
        <v>2.7560000000000002</v>
      </c>
      <c r="Y74" s="186"/>
      <c r="Z74" s="187"/>
      <c r="AA74" s="152">
        <v>42496</v>
      </c>
      <c r="AB74" s="186">
        <v>4.29</v>
      </c>
      <c r="AC74" s="49"/>
      <c r="AD74" s="187"/>
      <c r="AE74" s="152">
        <v>42496</v>
      </c>
      <c r="AF74" s="186"/>
      <c r="AG74" s="49"/>
    </row>
    <row r="75" spans="2:33" x14ac:dyDescent="0.35">
      <c r="B75" s="187"/>
      <c r="C75" s="152">
        <v>42499</v>
      </c>
      <c r="D75" s="186"/>
      <c r="E75" s="186"/>
      <c r="F75" s="187"/>
      <c r="G75" s="152">
        <v>42499</v>
      </c>
      <c r="H75" s="186">
        <v>3.33</v>
      </c>
      <c r="I75" s="49"/>
      <c r="J75" s="186"/>
      <c r="K75" s="152">
        <v>42499</v>
      </c>
      <c r="L75" s="186">
        <v>3.4279999999999999</v>
      </c>
      <c r="M75" s="186"/>
      <c r="N75" s="187"/>
      <c r="O75" s="152">
        <v>42499</v>
      </c>
      <c r="P75" s="186">
        <v>4.2119999999999997</v>
      </c>
      <c r="Q75" s="186"/>
      <c r="R75" s="187"/>
      <c r="S75" s="152">
        <v>42499</v>
      </c>
      <c r="T75" s="186"/>
      <c r="U75" s="49"/>
      <c r="V75" s="186"/>
      <c r="W75" s="152">
        <v>42499</v>
      </c>
      <c r="X75" s="186">
        <v>2.7450000000000001</v>
      </c>
      <c r="Y75" s="186"/>
      <c r="Z75" s="187"/>
      <c r="AA75" s="152">
        <v>42499</v>
      </c>
      <c r="AB75" s="186">
        <v>4.3070000000000004</v>
      </c>
      <c r="AC75" s="49"/>
      <c r="AD75" s="187"/>
      <c r="AE75" s="152">
        <v>42499</v>
      </c>
      <c r="AF75" s="186"/>
      <c r="AG75" s="49"/>
    </row>
    <row r="76" spans="2:33" x14ac:dyDescent="0.35">
      <c r="B76" s="187"/>
      <c r="C76" s="152">
        <v>42500</v>
      </c>
      <c r="D76" s="186"/>
      <c r="E76" s="186"/>
      <c r="F76" s="187"/>
      <c r="G76" s="152">
        <v>42500</v>
      </c>
      <c r="H76" s="186">
        <v>3.2650000000000001</v>
      </c>
      <c r="I76" s="49"/>
      <c r="J76" s="186"/>
      <c r="K76" s="152">
        <v>42500</v>
      </c>
      <c r="L76" s="186">
        <v>3.4039999999999999</v>
      </c>
      <c r="M76" s="186"/>
      <c r="N76" s="187"/>
      <c r="O76" s="152">
        <v>42500</v>
      </c>
      <c r="P76" s="186">
        <v>4.1710000000000003</v>
      </c>
      <c r="Q76" s="186"/>
      <c r="R76" s="187"/>
      <c r="S76" s="152">
        <v>42500</v>
      </c>
      <c r="T76" s="186"/>
      <c r="U76" s="49"/>
      <c r="V76" s="186"/>
      <c r="W76" s="152">
        <v>42500</v>
      </c>
      <c r="X76" s="186">
        <v>2.7389999999999999</v>
      </c>
      <c r="Y76" s="186"/>
      <c r="Z76" s="187"/>
      <c r="AA76" s="152">
        <v>42500</v>
      </c>
      <c r="AB76" s="186">
        <v>4.2869999999999999</v>
      </c>
      <c r="AC76" s="49"/>
      <c r="AD76" s="187"/>
      <c r="AE76" s="152">
        <v>42500</v>
      </c>
      <c r="AF76" s="186"/>
      <c r="AG76" s="49"/>
    </row>
    <row r="77" spans="2:33" x14ac:dyDescent="0.35">
      <c r="B77" s="187"/>
      <c r="C77" s="152">
        <v>42501</v>
      </c>
      <c r="D77" s="186"/>
      <c r="E77" s="186"/>
      <c r="F77" s="187"/>
      <c r="G77" s="152">
        <v>42501</v>
      </c>
      <c r="H77" s="186">
        <v>3.3330000000000002</v>
      </c>
      <c r="I77" s="49"/>
      <c r="J77" s="186"/>
      <c r="K77" s="152">
        <v>42501</v>
      </c>
      <c r="L77" s="186">
        <v>3.4329999999999998</v>
      </c>
      <c r="M77" s="186"/>
      <c r="N77" s="187"/>
      <c r="O77" s="152">
        <v>42501</v>
      </c>
      <c r="P77" s="186">
        <v>4.1859999999999999</v>
      </c>
      <c r="Q77" s="186"/>
      <c r="R77" s="187"/>
      <c r="S77" s="152">
        <v>42501</v>
      </c>
      <c r="T77" s="186"/>
      <c r="U77" s="49"/>
      <c r="V77" s="186"/>
      <c r="W77" s="152">
        <v>42501</v>
      </c>
      <c r="X77" s="186">
        <v>2.762</v>
      </c>
      <c r="Y77" s="186"/>
      <c r="Z77" s="187"/>
      <c r="AA77" s="152">
        <v>42501</v>
      </c>
      <c r="AB77" s="186">
        <v>4.3</v>
      </c>
      <c r="AC77" s="49"/>
      <c r="AD77" s="187"/>
      <c r="AE77" s="152">
        <v>42501</v>
      </c>
      <c r="AF77" s="186"/>
      <c r="AG77" s="49"/>
    </row>
    <row r="78" spans="2:33" x14ac:dyDescent="0.35">
      <c r="B78" s="187"/>
      <c r="C78" s="152">
        <v>42502</v>
      </c>
      <c r="D78" s="186"/>
      <c r="E78" s="186"/>
      <c r="F78" s="187"/>
      <c r="G78" s="152">
        <v>42502</v>
      </c>
      <c r="H78" s="186">
        <v>3.3660000000000001</v>
      </c>
      <c r="I78" s="49"/>
      <c r="J78" s="186"/>
      <c r="K78" s="152">
        <v>42502</v>
      </c>
      <c r="L78" s="186">
        <v>3.4750000000000001</v>
      </c>
      <c r="M78" s="186"/>
      <c r="N78" s="187"/>
      <c r="O78" s="152">
        <v>42502</v>
      </c>
      <c r="P78" s="186">
        <v>4.2229999999999999</v>
      </c>
      <c r="Q78" s="186"/>
      <c r="R78" s="187"/>
      <c r="S78" s="152">
        <v>42502</v>
      </c>
      <c r="T78" s="186"/>
      <c r="U78" s="49"/>
      <c r="V78" s="186"/>
      <c r="W78" s="152">
        <v>42502</v>
      </c>
      <c r="X78" s="186">
        <v>2.794</v>
      </c>
      <c r="Y78" s="186"/>
      <c r="Z78" s="187"/>
      <c r="AA78" s="152">
        <v>42502</v>
      </c>
      <c r="AB78" s="186">
        <v>4.3289999999999997</v>
      </c>
      <c r="AC78" s="49"/>
      <c r="AD78" s="187"/>
      <c r="AE78" s="152">
        <v>42502</v>
      </c>
      <c r="AF78" s="186"/>
      <c r="AG78" s="49"/>
    </row>
    <row r="79" spans="2:33" x14ac:dyDescent="0.35">
      <c r="B79" s="187"/>
      <c r="C79" s="152">
        <v>42503</v>
      </c>
      <c r="D79" s="186"/>
      <c r="E79" s="186"/>
      <c r="F79" s="187"/>
      <c r="G79" s="152">
        <v>42503</v>
      </c>
      <c r="H79" s="186">
        <v>3.3730000000000002</v>
      </c>
      <c r="I79" s="49"/>
      <c r="J79" s="186"/>
      <c r="K79" s="152">
        <v>42503</v>
      </c>
      <c r="L79" s="186">
        <v>3.4849999999999999</v>
      </c>
      <c r="M79" s="186"/>
      <c r="N79" s="187"/>
      <c r="O79" s="152">
        <v>42503</v>
      </c>
      <c r="P79" s="186">
        <v>4.2379999999999995</v>
      </c>
      <c r="Q79" s="186"/>
      <c r="R79" s="187"/>
      <c r="S79" s="152">
        <v>42503</v>
      </c>
      <c r="T79" s="186"/>
      <c r="U79" s="49"/>
      <c r="V79" s="186"/>
      <c r="W79" s="152">
        <v>42503</v>
      </c>
      <c r="X79" s="186">
        <v>2.79</v>
      </c>
      <c r="Y79" s="186"/>
      <c r="Z79" s="187"/>
      <c r="AA79" s="152">
        <v>42503</v>
      </c>
      <c r="AB79" s="186">
        <v>4.3419999999999996</v>
      </c>
      <c r="AC79" s="49"/>
      <c r="AD79" s="187"/>
      <c r="AE79" s="152">
        <v>42503</v>
      </c>
      <c r="AF79" s="186"/>
      <c r="AG79" s="49"/>
    </row>
    <row r="80" spans="2:33" x14ac:dyDescent="0.35">
      <c r="B80" s="187"/>
      <c r="C80" s="152">
        <v>42506</v>
      </c>
      <c r="D80" s="186"/>
      <c r="E80" s="186"/>
      <c r="F80" s="187"/>
      <c r="G80" s="152">
        <v>42506</v>
      </c>
      <c r="H80" s="186">
        <v>3.3689999999999998</v>
      </c>
      <c r="I80" s="49"/>
      <c r="J80" s="186"/>
      <c r="K80" s="152">
        <v>42506</v>
      </c>
      <c r="L80" s="186">
        <v>3.472</v>
      </c>
      <c r="M80" s="186"/>
      <c r="N80" s="187"/>
      <c r="O80" s="152">
        <v>42506</v>
      </c>
      <c r="P80" s="186">
        <v>4.2169999999999996</v>
      </c>
      <c r="Q80" s="186"/>
      <c r="R80" s="187"/>
      <c r="S80" s="152">
        <v>42506</v>
      </c>
      <c r="T80" s="186"/>
      <c r="U80" s="49"/>
      <c r="V80" s="186"/>
      <c r="W80" s="152">
        <v>42506</v>
      </c>
      <c r="X80" s="186">
        <v>2.7869999999999999</v>
      </c>
      <c r="Y80" s="186"/>
      <c r="Z80" s="187"/>
      <c r="AA80" s="152">
        <v>42506</v>
      </c>
      <c r="AB80" s="186">
        <v>4.3360000000000003</v>
      </c>
      <c r="AC80" s="49"/>
      <c r="AD80" s="187"/>
      <c r="AE80" s="152">
        <v>42506</v>
      </c>
      <c r="AF80" s="186"/>
      <c r="AG80" s="49"/>
    </row>
    <row r="81" spans="2:33" x14ac:dyDescent="0.35">
      <c r="B81" s="187"/>
      <c r="C81" s="152">
        <v>42507</v>
      </c>
      <c r="D81" s="186"/>
      <c r="E81" s="186"/>
      <c r="F81" s="187"/>
      <c r="G81" s="152">
        <v>42507</v>
      </c>
      <c r="H81" s="186">
        <v>3.367</v>
      </c>
      <c r="I81" s="49"/>
      <c r="J81" s="186"/>
      <c r="K81" s="152">
        <v>42507</v>
      </c>
      <c r="L81" s="186">
        <v>3.4859999999999998</v>
      </c>
      <c r="M81" s="186"/>
      <c r="N81" s="187"/>
      <c r="O81" s="152">
        <v>42507</v>
      </c>
      <c r="P81" s="186">
        <v>4.2519999999999998</v>
      </c>
      <c r="Q81" s="186"/>
      <c r="R81" s="187"/>
      <c r="S81" s="152">
        <v>42507</v>
      </c>
      <c r="T81" s="186"/>
      <c r="U81" s="49"/>
      <c r="V81" s="186"/>
      <c r="W81" s="152">
        <v>42507</v>
      </c>
      <c r="X81" s="186">
        <v>2.7960000000000003</v>
      </c>
      <c r="Y81" s="186"/>
      <c r="Z81" s="187"/>
      <c r="AA81" s="152">
        <v>42507</v>
      </c>
      <c r="AB81" s="186">
        <v>4.3579999999999997</v>
      </c>
      <c r="AC81" s="49"/>
      <c r="AD81" s="187"/>
      <c r="AE81" s="152">
        <v>42507</v>
      </c>
      <c r="AF81" s="186"/>
      <c r="AG81" s="49"/>
    </row>
    <row r="82" spans="2:33" x14ac:dyDescent="0.35">
      <c r="B82" s="187"/>
      <c r="C82" s="152">
        <v>42508</v>
      </c>
      <c r="D82" s="186"/>
      <c r="E82" s="186"/>
      <c r="F82" s="187"/>
      <c r="G82" s="152">
        <v>42508</v>
      </c>
      <c r="H82" s="186">
        <v>3.3890000000000002</v>
      </c>
      <c r="I82" s="49"/>
      <c r="J82" s="186"/>
      <c r="K82" s="152">
        <v>42508</v>
      </c>
      <c r="L82" s="186">
        <v>3.5049999999999999</v>
      </c>
      <c r="M82" s="186"/>
      <c r="N82" s="187"/>
      <c r="O82" s="152">
        <v>42508</v>
      </c>
      <c r="P82" s="186">
        <v>4.2629999999999999</v>
      </c>
      <c r="Q82" s="186"/>
      <c r="R82" s="187"/>
      <c r="S82" s="152">
        <v>42508</v>
      </c>
      <c r="T82" s="186"/>
      <c r="U82" s="49"/>
      <c r="V82" s="186"/>
      <c r="W82" s="152">
        <v>42508</v>
      </c>
      <c r="X82" s="186">
        <v>2.8170000000000002</v>
      </c>
      <c r="Y82" s="186"/>
      <c r="Z82" s="187"/>
      <c r="AA82" s="152">
        <v>42508</v>
      </c>
      <c r="AB82" s="186">
        <v>4.3739999999999997</v>
      </c>
      <c r="AC82" s="49"/>
      <c r="AD82" s="187"/>
      <c r="AE82" s="152">
        <v>42508</v>
      </c>
      <c r="AF82" s="186"/>
      <c r="AG82" s="49"/>
    </row>
    <row r="83" spans="2:33" x14ac:dyDescent="0.35">
      <c r="B83" s="187"/>
      <c r="C83" s="152">
        <v>42509</v>
      </c>
      <c r="D83" s="186"/>
      <c r="E83" s="186"/>
      <c r="F83" s="187"/>
      <c r="G83" s="152">
        <v>42509</v>
      </c>
      <c r="H83" s="186">
        <v>3.4329999999999998</v>
      </c>
      <c r="I83" s="49"/>
      <c r="J83" s="186"/>
      <c r="K83" s="152">
        <v>42509</v>
      </c>
      <c r="L83" s="186">
        <v>3.552</v>
      </c>
      <c r="M83" s="186"/>
      <c r="N83" s="187"/>
      <c r="O83" s="152">
        <v>42509</v>
      </c>
      <c r="P83" s="186">
        <v>4.3330000000000002</v>
      </c>
      <c r="Q83" s="186"/>
      <c r="R83" s="187"/>
      <c r="S83" s="152">
        <v>42509</v>
      </c>
      <c r="T83" s="186"/>
      <c r="U83" s="49"/>
      <c r="V83" s="186"/>
      <c r="W83" s="152">
        <v>42509</v>
      </c>
      <c r="X83" s="186">
        <v>2.859</v>
      </c>
      <c r="Y83" s="186"/>
      <c r="Z83" s="187"/>
      <c r="AA83" s="152">
        <v>42509</v>
      </c>
      <c r="AB83" s="186">
        <v>4.4160000000000004</v>
      </c>
      <c r="AC83" s="49"/>
      <c r="AD83" s="187"/>
      <c r="AE83" s="152">
        <v>42509</v>
      </c>
      <c r="AF83" s="186"/>
      <c r="AG83" s="49"/>
    </row>
    <row r="84" spans="2:33" x14ac:dyDescent="0.35">
      <c r="B84" s="187"/>
      <c r="C84" s="152">
        <v>42510</v>
      </c>
      <c r="D84" s="186"/>
      <c r="E84" s="186"/>
      <c r="F84" s="187"/>
      <c r="G84" s="152">
        <v>42510</v>
      </c>
      <c r="H84" s="186">
        <v>3.4380000000000002</v>
      </c>
      <c r="I84" s="49"/>
      <c r="J84" s="186"/>
      <c r="K84" s="152">
        <v>42510</v>
      </c>
      <c r="L84" s="186">
        <v>3.556</v>
      </c>
      <c r="M84" s="186"/>
      <c r="N84" s="187"/>
      <c r="O84" s="152">
        <v>42510</v>
      </c>
      <c r="P84" s="186">
        <v>4.3099999999999996</v>
      </c>
      <c r="Q84" s="186"/>
      <c r="R84" s="187"/>
      <c r="S84" s="152">
        <v>42510</v>
      </c>
      <c r="T84" s="186"/>
      <c r="U84" s="49"/>
      <c r="V84" s="186"/>
      <c r="W84" s="152">
        <v>42510</v>
      </c>
      <c r="X84" s="186">
        <v>2.88</v>
      </c>
      <c r="Y84" s="186"/>
      <c r="Z84" s="187"/>
      <c r="AA84" s="152">
        <v>42510</v>
      </c>
      <c r="AB84" s="186">
        <v>4.3979999999999997</v>
      </c>
      <c r="AC84" s="49"/>
      <c r="AD84" s="187"/>
      <c r="AE84" s="152">
        <v>42510</v>
      </c>
      <c r="AF84" s="186"/>
      <c r="AG84" s="49"/>
    </row>
    <row r="85" spans="2:33" x14ac:dyDescent="0.35">
      <c r="B85" s="187"/>
      <c r="C85" s="152">
        <v>42513</v>
      </c>
      <c r="D85" s="186"/>
      <c r="E85" s="186"/>
      <c r="F85" s="187"/>
      <c r="G85" s="152">
        <v>42513</v>
      </c>
      <c r="H85" s="186">
        <v>3.4710000000000001</v>
      </c>
      <c r="I85" s="49"/>
      <c r="J85" s="186"/>
      <c r="K85" s="152">
        <v>42513</v>
      </c>
      <c r="L85" s="186">
        <v>3.5960000000000001</v>
      </c>
      <c r="M85" s="186"/>
      <c r="N85" s="187"/>
      <c r="O85" s="152">
        <v>42513</v>
      </c>
      <c r="P85" s="186">
        <v>4.3380000000000001</v>
      </c>
      <c r="Q85" s="186"/>
      <c r="R85" s="187"/>
      <c r="S85" s="152">
        <v>42513</v>
      </c>
      <c r="T85" s="186"/>
      <c r="U85" s="49"/>
      <c r="V85" s="186"/>
      <c r="W85" s="152">
        <v>42513</v>
      </c>
      <c r="X85" s="186">
        <v>2.9119999999999999</v>
      </c>
      <c r="Y85" s="186"/>
      <c r="Z85" s="187"/>
      <c r="AA85" s="152">
        <v>42513</v>
      </c>
      <c r="AB85" s="186">
        <v>4.4219999999999997</v>
      </c>
      <c r="AC85" s="49"/>
      <c r="AD85" s="187"/>
      <c r="AE85" s="152">
        <v>42513</v>
      </c>
      <c r="AF85" s="186"/>
      <c r="AG85" s="49"/>
    </row>
    <row r="86" spans="2:33" x14ac:dyDescent="0.35">
      <c r="B86" s="187"/>
      <c r="C86" s="152">
        <v>42514</v>
      </c>
      <c r="D86" s="186"/>
      <c r="E86" s="186"/>
      <c r="F86" s="187"/>
      <c r="G86" s="152">
        <v>42514</v>
      </c>
      <c r="H86" s="186">
        <v>3.44</v>
      </c>
      <c r="I86" s="49"/>
      <c r="J86" s="186"/>
      <c r="K86" s="152">
        <v>42514</v>
      </c>
      <c r="L86" s="186">
        <v>3.552</v>
      </c>
      <c r="M86" s="186"/>
      <c r="N86" s="187"/>
      <c r="O86" s="152">
        <v>42514</v>
      </c>
      <c r="P86" s="186">
        <v>4.3120000000000003</v>
      </c>
      <c r="Q86" s="186"/>
      <c r="R86" s="187"/>
      <c r="S86" s="152">
        <v>42514</v>
      </c>
      <c r="T86" s="186"/>
      <c r="U86" s="49"/>
      <c r="V86" s="186"/>
      <c r="W86" s="152">
        <v>42514</v>
      </c>
      <c r="X86" s="186">
        <v>2.8849999999999998</v>
      </c>
      <c r="Y86" s="186"/>
      <c r="Z86" s="187"/>
      <c r="AA86" s="152">
        <v>42514</v>
      </c>
      <c r="AB86" s="186">
        <v>4.4050000000000002</v>
      </c>
      <c r="AC86" s="49"/>
      <c r="AD86" s="187"/>
      <c r="AE86" s="152">
        <v>42514</v>
      </c>
      <c r="AF86" s="186"/>
      <c r="AG86" s="49"/>
    </row>
    <row r="87" spans="2:33" x14ac:dyDescent="0.35">
      <c r="B87" s="187"/>
      <c r="C87" s="152">
        <v>42515</v>
      </c>
      <c r="D87" s="186"/>
      <c r="E87" s="186"/>
      <c r="F87" s="187"/>
      <c r="G87" s="152">
        <v>42515</v>
      </c>
      <c r="H87" s="186">
        <v>3.4420000000000002</v>
      </c>
      <c r="I87" s="49"/>
      <c r="J87" s="186"/>
      <c r="K87" s="152">
        <v>42515</v>
      </c>
      <c r="L87" s="186">
        <v>3.5590000000000002</v>
      </c>
      <c r="M87" s="186"/>
      <c r="N87" s="187"/>
      <c r="O87" s="152">
        <v>42515</v>
      </c>
      <c r="P87" s="186">
        <v>4.3250000000000002</v>
      </c>
      <c r="Q87" s="186"/>
      <c r="R87" s="187"/>
      <c r="S87" s="152">
        <v>42515</v>
      </c>
      <c r="T87" s="186"/>
      <c r="U87" s="49"/>
      <c r="V87" s="186"/>
      <c r="W87" s="152">
        <v>42515</v>
      </c>
      <c r="X87" s="186">
        <v>2.9009999999999998</v>
      </c>
      <c r="Y87" s="186"/>
      <c r="Z87" s="187"/>
      <c r="AA87" s="152">
        <v>42515</v>
      </c>
      <c r="AB87" s="186">
        <v>4.4119999999999999</v>
      </c>
      <c r="AC87" s="49"/>
      <c r="AD87" s="187"/>
      <c r="AE87" s="152">
        <v>42515</v>
      </c>
      <c r="AF87" s="186"/>
      <c r="AG87" s="49"/>
    </row>
    <row r="88" spans="2:33" x14ac:dyDescent="0.35">
      <c r="B88" s="187"/>
      <c r="C88" s="152">
        <v>42516</v>
      </c>
      <c r="D88" s="186"/>
      <c r="E88" s="186"/>
      <c r="F88" s="187"/>
      <c r="G88" s="152">
        <v>42516</v>
      </c>
      <c r="H88" s="186">
        <v>3.391</v>
      </c>
      <c r="I88" s="49"/>
      <c r="J88" s="186"/>
      <c r="K88" s="152">
        <v>42516</v>
      </c>
      <c r="L88" s="186">
        <v>3.5110000000000001</v>
      </c>
      <c r="M88" s="186"/>
      <c r="N88" s="187"/>
      <c r="O88" s="152">
        <v>42516</v>
      </c>
      <c r="P88" s="186">
        <v>4.2759999999999998</v>
      </c>
      <c r="Q88" s="186"/>
      <c r="R88" s="187"/>
      <c r="S88" s="152">
        <v>42516</v>
      </c>
      <c r="T88" s="186"/>
      <c r="U88" s="49"/>
      <c r="V88" s="186"/>
      <c r="W88" s="152">
        <v>42516</v>
      </c>
      <c r="X88" s="186">
        <v>2.855</v>
      </c>
      <c r="Y88" s="186"/>
      <c r="Z88" s="187"/>
      <c r="AA88" s="152">
        <v>42516</v>
      </c>
      <c r="AB88" s="186">
        <v>4.3849999999999998</v>
      </c>
      <c r="AC88" s="49"/>
      <c r="AD88" s="187"/>
      <c r="AE88" s="152">
        <v>42516</v>
      </c>
      <c r="AF88" s="186"/>
      <c r="AG88" s="49"/>
    </row>
    <row r="89" spans="2:33" x14ac:dyDescent="0.35">
      <c r="B89" s="187"/>
      <c r="C89" s="152">
        <v>42517</v>
      </c>
      <c r="D89" s="186"/>
      <c r="E89" s="186"/>
      <c r="F89" s="187"/>
      <c r="G89" s="152">
        <v>42517</v>
      </c>
      <c r="H89" s="186">
        <v>3.383</v>
      </c>
      <c r="I89" s="49"/>
      <c r="J89" s="186"/>
      <c r="K89" s="152">
        <v>42517</v>
      </c>
      <c r="L89" s="186">
        <v>3.4939999999999998</v>
      </c>
      <c r="M89" s="186"/>
      <c r="N89" s="187"/>
      <c r="O89" s="152">
        <v>42517</v>
      </c>
      <c r="P89" s="186">
        <v>4.258</v>
      </c>
      <c r="Q89" s="186"/>
      <c r="R89" s="187"/>
      <c r="S89" s="152">
        <v>42517</v>
      </c>
      <c r="T89" s="186"/>
      <c r="U89" s="49"/>
      <c r="V89" s="186"/>
      <c r="W89" s="152">
        <v>42517</v>
      </c>
      <c r="X89" s="186">
        <v>2.8490000000000002</v>
      </c>
      <c r="Y89" s="186"/>
      <c r="Z89" s="187"/>
      <c r="AA89" s="152">
        <v>42517</v>
      </c>
      <c r="AB89" s="186">
        <v>4.38</v>
      </c>
      <c r="AC89" s="49"/>
      <c r="AD89" s="187"/>
      <c r="AE89" s="152">
        <v>42517</v>
      </c>
      <c r="AF89" s="186"/>
      <c r="AG89" s="49"/>
    </row>
    <row r="90" spans="2:33" x14ac:dyDescent="0.35">
      <c r="B90" s="187"/>
      <c r="C90" s="152">
        <v>42520</v>
      </c>
      <c r="D90" s="186"/>
      <c r="E90" s="186"/>
      <c r="F90" s="187"/>
      <c r="G90" s="152">
        <v>42520</v>
      </c>
      <c r="H90" s="186">
        <v>3.4060000000000001</v>
      </c>
      <c r="I90" s="49"/>
      <c r="J90" s="186"/>
      <c r="K90" s="152">
        <v>42520</v>
      </c>
      <c r="L90" s="186">
        <v>3.5230000000000001</v>
      </c>
      <c r="M90" s="186"/>
      <c r="N90" s="187"/>
      <c r="O90" s="152">
        <v>42520</v>
      </c>
      <c r="P90" s="186">
        <v>4.2889999999999997</v>
      </c>
      <c r="Q90" s="186"/>
      <c r="R90" s="187"/>
      <c r="S90" s="152">
        <v>42520</v>
      </c>
      <c r="T90" s="186"/>
      <c r="U90" s="49"/>
      <c r="V90" s="186"/>
      <c r="W90" s="152">
        <v>42520</v>
      </c>
      <c r="X90" s="186">
        <v>2.8719999999999999</v>
      </c>
      <c r="Y90" s="186"/>
      <c r="Z90" s="187"/>
      <c r="AA90" s="152">
        <v>42520</v>
      </c>
      <c r="AB90" s="186">
        <v>4.4130000000000003</v>
      </c>
      <c r="AC90" s="49"/>
      <c r="AD90" s="187"/>
      <c r="AE90" s="152">
        <v>42520</v>
      </c>
      <c r="AF90" s="186"/>
      <c r="AG90" s="49"/>
    </row>
    <row r="91" spans="2:33" x14ac:dyDescent="0.35">
      <c r="B91" s="187"/>
      <c r="C91" s="152">
        <v>42521</v>
      </c>
      <c r="D91" s="186"/>
      <c r="E91" s="186"/>
      <c r="F91" s="187"/>
      <c r="G91" s="152">
        <v>42521</v>
      </c>
      <c r="H91" s="186">
        <v>3.4289999999999998</v>
      </c>
      <c r="I91" s="49"/>
      <c r="J91" s="186"/>
      <c r="K91" s="152">
        <v>42521</v>
      </c>
      <c r="L91" s="186">
        <v>3.5409999999999999</v>
      </c>
      <c r="M91" s="186"/>
      <c r="N91" s="187"/>
      <c r="O91" s="152">
        <v>42521</v>
      </c>
      <c r="P91" s="186">
        <v>4.3230000000000004</v>
      </c>
      <c r="Q91" s="186"/>
      <c r="R91" s="187"/>
      <c r="S91" s="152">
        <v>42521</v>
      </c>
      <c r="T91" s="186"/>
      <c r="U91" s="49"/>
      <c r="V91" s="186"/>
      <c r="W91" s="152">
        <v>42521</v>
      </c>
      <c r="X91" s="186">
        <v>2.8980000000000001</v>
      </c>
      <c r="Y91" s="186"/>
      <c r="Z91" s="187"/>
      <c r="AA91" s="152">
        <v>42521</v>
      </c>
      <c r="AB91" s="186">
        <v>4.4400000000000004</v>
      </c>
      <c r="AC91" s="49"/>
      <c r="AD91" s="187"/>
      <c r="AE91" s="152">
        <v>42521</v>
      </c>
      <c r="AF91" s="186"/>
      <c r="AG91" s="49"/>
    </row>
    <row r="92" spans="2:33" x14ac:dyDescent="0.35">
      <c r="B92" s="187"/>
      <c r="C92" s="152">
        <v>42522</v>
      </c>
      <c r="D92" s="186"/>
      <c r="E92" s="186"/>
      <c r="F92" s="187"/>
      <c r="G92" s="152">
        <v>42522</v>
      </c>
      <c r="H92" s="186">
        <v>3.4279999999999999</v>
      </c>
      <c r="I92" s="49"/>
      <c r="J92" s="186"/>
      <c r="K92" s="152">
        <v>42522</v>
      </c>
      <c r="L92" s="186">
        <v>3.5310000000000001</v>
      </c>
      <c r="M92" s="186"/>
      <c r="N92" s="187"/>
      <c r="O92" s="152">
        <v>42522</v>
      </c>
      <c r="P92" s="186">
        <v>4.3129999999999997</v>
      </c>
      <c r="Q92" s="186"/>
      <c r="R92" s="187"/>
      <c r="S92" s="152">
        <v>42522</v>
      </c>
      <c r="T92" s="186"/>
      <c r="U92" s="49"/>
      <c r="V92" s="186"/>
      <c r="W92" s="152">
        <v>42522</v>
      </c>
      <c r="X92" s="186">
        <v>2.9009999999999998</v>
      </c>
      <c r="Y92" s="186"/>
      <c r="Z92" s="187"/>
      <c r="AA92" s="152">
        <v>42522</v>
      </c>
      <c r="AB92" s="186">
        <v>4.4269999999999996</v>
      </c>
      <c r="AC92" s="49"/>
      <c r="AD92" s="187"/>
      <c r="AE92" s="152">
        <v>42522</v>
      </c>
      <c r="AF92" s="186"/>
      <c r="AG92" s="49"/>
    </row>
    <row r="93" spans="2:33" x14ac:dyDescent="0.35">
      <c r="B93" s="187"/>
      <c r="C93" s="152">
        <v>42523</v>
      </c>
      <c r="D93" s="186"/>
      <c r="E93" s="186"/>
      <c r="F93" s="187"/>
      <c r="G93" s="152">
        <v>42523</v>
      </c>
      <c r="H93" s="186">
        <v>3.4089999999999998</v>
      </c>
      <c r="I93" s="49"/>
      <c r="J93" s="186"/>
      <c r="K93" s="152">
        <v>42523</v>
      </c>
      <c r="L93" s="186">
        <v>3.52</v>
      </c>
      <c r="M93" s="186"/>
      <c r="N93" s="187"/>
      <c r="O93" s="152">
        <v>42523</v>
      </c>
      <c r="P93" s="186">
        <v>4.282</v>
      </c>
      <c r="Q93" s="186"/>
      <c r="R93" s="187"/>
      <c r="S93" s="152">
        <v>42523</v>
      </c>
      <c r="T93" s="186"/>
      <c r="U93" s="49"/>
      <c r="V93" s="186"/>
      <c r="W93" s="152">
        <v>42523</v>
      </c>
      <c r="X93" s="186">
        <v>2.8759999999999999</v>
      </c>
      <c r="Y93" s="186"/>
      <c r="Z93" s="187"/>
      <c r="AA93" s="152">
        <v>42523</v>
      </c>
      <c r="AB93" s="186">
        <v>4.4080000000000004</v>
      </c>
      <c r="AC93" s="49"/>
      <c r="AD93" s="187"/>
      <c r="AE93" s="152">
        <v>42523</v>
      </c>
      <c r="AF93" s="186"/>
      <c r="AG93" s="49"/>
    </row>
    <row r="94" spans="2:33" x14ac:dyDescent="0.35">
      <c r="B94" s="187"/>
      <c r="C94" s="152">
        <v>42524</v>
      </c>
      <c r="D94" s="186"/>
      <c r="E94" s="186"/>
      <c r="F94" s="187"/>
      <c r="G94" s="152">
        <v>42524</v>
      </c>
      <c r="H94" s="186">
        <v>3.407</v>
      </c>
      <c r="I94" s="49"/>
      <c r="J94" s="186"/>
      <c r="K94" s="152">
        <v>42524</v>
      </c>
      <c r="L94" s="186">
        <v>3.5110000000000001</v>
      </c>
      <c r="M94" s="186"/>
      <c r="N94" s="187"/>
      <c r="O94" s="152">
        <v>42524</v>
      </c>
      <c r="P94" s="186">
        <v>4.2439999999999998</v>
      </c>
      <c r="Q94" s="186"/>
      <c r="R94" s="187"/>
      <c r="S94" s="152">
        <v>42524</v>
      </c>
      <c r="T94" s="186"/>
      <c r="U94" s="49"/>
      <c r="V94" s="186"/>
      <c r="W94" s="152">
        <v>42524</v>
      </c>
      <c r="X94" s="186">
        <v>2.8759999999999999</v>
      </c>
      <c r="Y94" s="186"/>
      <c r="Z94" s="187"/>
      <c r="AA94" s="152">
        <v>42524</v>
      </c>
      <c r="AB94" s="186">
        <v>4.3890000000000002</v>
      </c>
      <c r="AC94" s="49"/>
      <c r="AD94" s="187"/>
      <c r="AE94" s="152">
        <v>42524</v>
      </c>
      <c r="AF94" s="186"/>
      <c r="AG94" s="49"/>
    </row>
    <row r="95" spans="2:33" x14ac:dyDescent="0.35">
      <c r="B95" s="187"/>
      <c r="C95" s="152">
        <v>42527</v>
      </c>
      <c r="D95" s="186"/>
      <c r="E95" s="186"/>
      <c r="F95" s="187"/>
      <c r="G95" s="152">
        <v>42527</v>
      </c>
      <c r="H95" s="186"/>
      <c r="I95" s="49"/>
      <c r="J95" s="186"/>
      <c r="K95" s="152">
        <v>42527</v>
      </c>
      <c r="L95" s="186"/>
      <c r="M95" s="186"/>
      <c r="N95" s="187"/>
      <c r="O95" s="152">
        <v>42527</v>
      </c>
      <c r="P95" s="186"/>
      <c r="Q95" s="186"/>
      <c r="R95" s="187"/>
      <c r="S95" s="152">
        <v>42527</v>
      </c>
      <c r="T95" s="186"/>
      <c r="U95" s="49"/>
      <c r="V95" s="186"/>
      <c r="W95" s="152">
        <v>42527</v>
      </c>
      <c r="X95" s="186"/>
      <c r="Y95" s="186"/>
      <c r="Z95" s="187"/>
      <c r="AA95" s="152">
        <v>42527</v>
      </c>
      <c r="AB95" s="186"/>
      <c r="AC95" s="49"/>
      <c r="AD95" s="187"/>
      <c r="AE95" s="152">
        <v>42527</v>
      </c>
      <c r="AF95" s="186"/>
      <c r="AG95" s="49"/>
    </row>
    <row r="96" spans="2:33" x14ac:dyDescent="0.35">
      <c r="B96" s="187"/>
      <c r="C96" s="152">
        <v>42528</v>
      </c>
      <c r="D96" s="186"/>
      <c r="E96" s="186"/>
      <c r="F96" s="187"/>
      <c r="G96" s="152">
        <v>42528</v>
      </c>
      <c r="H96" s="186">
        <v>3.3639999999999999</v>
      </c>
      <c r="I96" s="49"/>
      <c r="J96" s="186"/>
      <c r="K96" s="152">
        <v>42528</v>
      </c>
      <c r="L96" s="186">
        <v>3.4699999999999998</v>
      </c>
      <c r="M96" s="186"/>
      <c r="N96" s="187"/>
      <c r="O96" s="152">
        <v>42528</v>
      </c>
      <c r="P96" s="186">
        <v>4.2169999999999996</v>
      </c>
      <c r="Q96" s="186"/>
      <c r="R96" s="187"/>
      <c r="S96" s="152">
        <v>42528</v>
      </c>
      <c r="T96" s="186"/>
      <c r="U96" s="49"/>
      <c r="V96" s="186"/>
      <c r="W96" s="152">
        <v>42528</v>
      </c>
      <c r="X96" s="186">
        <v>2.8340000000000001</v>
      </c>
      <c r="Y96" s="186"/>
      <c r="Z96" s="187"/>
      <c r="AA96" s="152">
        <v>42528</v>
      </c>
      <c r="AB96" s="186">
        <v>4.3570000000000002</v>
      </c>
      <c r="AC96" s="49"/>
      <c r="AD96" s="187"/>
      <c r="AE96" s="152">
        <v>42528</v>
      </c>
      <c r="AF96" s="186"/>
      <c r="AG96" s="49"/>
    </row>
    <row r="97" spans="2:33" x14ac:dyDescent="0.35">
      <c r="B97" s="187"/>
      <c r="C97" s="152">
        <v>42529</v>
      </c>
      <c r="D97" s="186"/>
      <c r="E97" s="186"/>
      <c r="F97" s="187"/>
      <c r="G97" s="152">
        <v>42529</v>
      </c>
      <c r="H97" s="186">
        <v>3.4</v>
      </c>
      <c r="I97" s="49"/>
      <c r="J97" s="186"/>
      <c r="K97" s="152">
        <v>42529</v>
      </c>
      <c r="L97" s="186">
        <v>3.5110000000000001</v>
      </c>
      <c r="M97" s="186"/>
      <c r="N97" s="187"/>
      <c r="O97" s="152">
        <v>42529</v>
      </c>
      <c r="P97" s="186">
        <v>4.234</v>
      </c>
      <c r="Q97" s="186"/>
      <c r="R97" s="187"/>
      <c r="S97" s="152">
        <v>42529</v>
      </c>
      <c r="T97" s="186"/>
      <c r="U97" s="49"/>
      <c r="V97" s="186"/>
      <c r="W97" s="152">
        <v>42529</v>
      </c>
      <c r="X97" s="186">
        <v>2.867</v>
      </c>
      <c r="Y97" s="186"/>
      <c r="Z97" s="187"/>
      <c r="AA97" s="152">
        <v>42529</v>
      </c>
      <c r="AB97" s="186">
        <v>4.3769999999999998</v>
      </c>
      <c r="AC97" s="49"/>
      <c r="AD97" s="187"/>
      <c r="AE97" s="152">
        <v>42529</v>
      </c>
      <c r="AF97" s="186"/>
      <c r="AG97" s="49"/>
    </row>
    <row r="98" spans="2:33" x14ac:dyDescent="0.35">
      <c r="B98" s="187"/>
      <c r="C98" s="152">
        <v>42530</v>
      </c>
      <c r="D98" s="186"/>
      <c r="E98" s="186"/>
      <c r="F98" s="187"/>
      <c r="G98" s="152">
        <v>42530</v>
      </c>
      <c r="H98" s="186">
        <v>3.4489999999999998</v>
      </c>
      <c r="I98" s="49"/>
      <c r="J98" s="186"/>
      <c r="K98" s="152">
        <v>42530</v>
      </c>
      <c r="L98" s="186">
        <v>3.5489999999999999</v>
      </c>
      <c r="M98" s="186"/>
      <c r="N98" s="187"/>
      <c r="O98" s="152">
        <v>42530</v>
      </c>
      <c r="P98" s="186">
        <v>4.2519999999999998</v>
      </c>
      <c r="Q98" s="186"/>
      <c r="R98" s="187"/>
      <c r="S98" s="152">
        <v>42530</v>
      </c>
      <c r="T98" s="186"/>
      <c r="U98" s="49"/>
      <c r="V98" s="186"/>
      <c r="W98" s="152">
        <v>42530</v>
      </c>
      <c r="X98" s="186">
        <v>2.9060000000000001</v>
      </c>
      <c r="Y98" s="186"/>
      <c r="Z98" s="187"/>
      <c r="AA98" s="152">
        <v>42530</v>
      </c>
      <c r="AB98" s="186">
        <v>4.399</v>
      </c>
      <c r="AC98" s="49"/>
      <c r="AD98" s="187"/>
      <c r="AE98" s="152">
        <v>42530</v>
      </c>
      <c r="AF98" s="186"/>
      <c r="AG98" s="49"/>
    </row>
    <row r="99" spans="2:33" x14ac:dyDescent="0.35">
      <c r="B99" s="187"/>
      <c r="C99" s="152">
        <v>42531</v>
      </c>
      <c r="D99" s="186"/>
      <c r="E99" s="186"/>
      <c r="F99" s="187"/>
      <c r="G99" s="152">
        <v>42531</v>
      </c>
      <c r="H99" s="186">
        <v>3.41</v>
      </c>
      <c r="I99" s="49"/>
      <c r="J99" s="186"/>
      <c r="K99" s="152">
        <v>42531</v>
      </c>
      <c r="L99" s="186">
        <v>3.54</v>
      </c>
      <c r="M99" s="186"/>
      <c r="N99" s="187"/>
      <c r="O99" s="152">
        <v>42531</v>
      </c>
      <c r="P99" s="186">
        <v>4.242</v>
      </c>
      <c r="Q99" s="186"/>
      <c r="R99" s="187"/>
      <c r="S99" s="152">
        <v>42531</v>
      </c>
      <c r="T99" s="186"/>
      <c r="U99" s="49"/>
      <c r="V99" s="186"/>
      <c r="W99" s="152">
        <v>42531</v>
      </c>
      <c r="X99" s="186">
        <v>2.867</v>
      </c>
      <c r="Y99" s="186"/>
      <c r="Z99" s="187"/>
      <c r="AA99" s="152">
        <v>42531</v>
      </c>
      <c r="AB99" s="186">
        <v>4.3959999999999999</v>
      </c>
      <c r="AC99" s="49"/>
      <c r="AD99" s="187"/>
      <c r="AE99" s="152">
        <v>42531</v>
      </c>
      <c r="AF99" s="186"/>
      <c r="AG99" s="49"/>
    </row>
    <row r="100" spans="2:33" x14ac:dyDescent="0.35">
      <c r="B100" s="187"/>
      <c r="C100" s="152">
        <v>42534</v>
      </c>
      <c r="D100" s="186"/>
      <c r="E100" s="186"/>
      <c r="F100" s="187"/>
      <c r="G100" s="152">
        <v>42534</v>
      </c>
      <c r="H100" s="186">
        <v>3.39</v>
      </c>
      <c r="I100" s="49"/>
      <c r="J100" s="186"/>
      <c r="K100" s="152">
        <v>42534</v>
      </c>
      <c r="L100" s="186">
        <v>3.5140000000000002</v>
      </c>
      <c r="M100" s="186"/>
      <c r="N100" s="187"/>
      <c r="O100" s="152">
        <v>42534</v>
      </c>
      <c r="P100" s="186">
        <v>4.1950000000000003</v>
      </c>
      <c r="Q100" s="186"/>
      <c r="R100" s="187"/>
      <c r="S100" s="152">
        <v>42534</v>
      </c>
      <c r="T100" s="186"/>
      <c r="U100" s="49"/>
      <c r="V100" s="186"/>
      <c r="W100" s="152">
        <v>42534</v>
      </c>
      <c r="X100" s="186">
        <v>2.8559999999999999</v>
      </c>
      <c r="Y100" s="186"/>
      <c r="Z100" s="187"/>
      <c r="AA100" s="152">
        <v>42534</v>
      </c>
      <c r="AB100" s="186">
        <v>4.3719999999999999</v>
      </c>
      <c r="AC100" s="49"/>
      <c r="AD100" s="187"/>
      <c r="AE100" s="152">
        <v>42534</v>
      </c>
      <c r="AF100" s="186"/>
      <c r="AG100" s="49"/>
    </row>
    <row r="101" spans="2:33" x14ac:dyDescent="0.35">
      <c r="B101" s="187"/>
      <c r="C101" s="152">
        <v>42535</v>
      </c>
      <c r="D101" s="186"/>
      <c r="E101" s="186"/>
      <c r="F101" s="187"/>
      <c r="G101" s="152">
        <v>42535</v>
      </c>
      <c r="H101" s="186">
        <v>3.3580000000000001</v>
      </c>
      <c r="I101" s="49"/>
      <c r="J101" s="186"/>
      <c r="K101" s="152">
        <v>42535</v>
      </c>
      <c r="L101" s="186">
        <v>3.4859999999999998</v>
      </c>
      <c r="M101" s="186"/>
      <c r="N101" s="187"/>
      <c r="O101" s="152">
        <v>42535</v>
      </c>
      <c r="P101" s="186">
        <v>4.1639999999999997</v>
      </c>
      <c r="Q101" s="186"/>
      <c r="R101" s="187"/>
      <c r="S101" s="152">
        <v>42535</v>
      </c>
      <c r="T101" s="186"/>
      <c r="U101" s="49"/>
      <c r="V101" s="186"/>
      <c r="W101" s="152">
        <v>42535</v>
      </c>
      <c r="X101" s="186">
        <v>2.8209999999999997</v>
      </c>
      <c r="Y101" s="186"/>
      <c r="Z101" s="187"/>
      <c r="AA101" s="152">
        <v>42535</v>
      </c>
      <c r="AB101" s="186">
        <v>4.3520000000000003</v>
      </c>
      <c r="AC101" s="49"/>
      <c r="AD101" s="187"/>
      <c r="AE101" s="152">
        <v>42535</v>
      </c>
      <c r="AF101" s="186"/>
      <c r="AG101" s="49"/>
    </row>
    <row r="102" spans="2:33" x14ac:dyDescent="0.35">
      <c r="B102" s="187"/>
      <c r="C102" s="152">
        <v>42536</v>
      </c>
      <c r="D102" s="186"/>
      <c r="E102" s="186"/>
      <c r="F102" s="187"/>
      <c r="G102" s="152">
        <v>42536</v>
      </c>
      <c r="H102" s="186">
        <v>3.3780000000000001</v>
      </c>
      <c r="I102" s="49"/>
      <c r="J102" s="186"/>
      <c r="K102" s="152">
        <v>42536</v>
      </c>
      <c r="L102" s="186">
        <v>3.5019999999999998</v>
      </c>
      <c r="M102" s="186"/>
      <c r="N102" s="187"/>
      <c r="O102" s="152">
        <v>42536</v>
      </c>
      <c r="P102" s="186">
        <v>4.1879999999999997</v>
      </c>
      <c r="Q102" s="186"/>
      <c r="R102" s="187"/>
      <c r="S102" s="152">
        <v>42536</v>
      </c>
      <c r="T102" s="186"/>
      <c r="U102" s="49"/>
      <c r="V102" s="186"/>
      <c r="W102" s="152">
        <v>42536</v>
      </c>
      <c r="X102" s="186">
        <v>2.83</v>
      </c>
      <c r="Y102" s="186"/>
      <c r="Z102" s="187"/>
      <c r="AA102" s="152">
        <v>42536</v>
      </c>
      <c r="AB102" s="186">
        <v>4.3629999999999995</v>
      </c>
      <c r="AC102" s="49"/>
      <c r="AD102" s="187"/>
      <c r="AE102" s="152">
        <v>42536</v>
      </c>
      <c r="AF102" s="186"/>
      <c r="AG102" s="49"/>
    </row>
    <row r="103" spans="2:33" x14ac:dyDescent="0.35">
      <c r="B103" s="187"/>
      <c r="C103" s="152">
        <v>42537</v>
      </c>
      <c r="D103" s="186"/>
      <c r="E103" s="186"/>
      <c r="F103" s="187"/>
      <c r="G103" s="152">
        <v>42537</v>
      </c>
      <c r="H103" s="186">
        <v>3.367</v>
      </c>
      <c r="I103" s="49"/>
      <c r="J103" s="186"/>
      <c r="K103" s="152">
        <v>42537</v>
      </c>
      <c r="L103" s="186">
        <v>3.484</v>
      </c>
      <c r="M103" s="186"/>
      <c r="N103" s="187"/>
      <c r="O103" s="152">
        <v>42537</v>
      </c>
      <c r="P103" s="186">
        <v>4.1459999999999999</v>
      </c>
      <c r="Q103" s="186"/>
      <c r="R103" s="187"/>
      <c r="S103" s="152">
        <v>42537</v>
      </c>
      <c r="T103" s="186"/>
      <c r="U103" s="49"/>
      <c r="V103" s="186"/>
      <c r="W103" s="152">
        <v>42537</v>
      </c>
      <c r="X103" s="186">
        <v>2.83</v>
      </c>
      <c r="Y103" s="186"/>
      <c r="Z103" s="187"/>
      <c r="AA103" s="152">
        <v>42537</v>
      </c>
      <c r="AB103" s="186">
        <v>4.3469999999999995</v>
      </c>
      <c r="AC103" s="49"/>
      <c r="AD103" s="187"/>
      <c r="AE103" s="152">
        <v>42537</v>
      </c>
      <c r="AF103" s="186"/>
      <c r="AG103" s="49"/>
    </row>
    <row r="104" spans="2:33" x14ac:dyDescent="0.35">
      <c r="B104" s="187"/>
      <c r="C104" s="152">
        <v>42538</v>
      </c>
      <c r="D104" s="186"/>
      <c r="E104" s="186"/>
      <c r="F104" s="187"/>
      <c r="G104" s="152">
        <v>42538</v>
      </c>
      <c r="H104" s="186">
        <v>3.383</v>
      </c>
      <c r="I104" s="49"/>
      <c r="J104" s="186"/>
      <c r="K104" s="152">
        <v>42538</v>
      </c>
      <c r="L104" s="186">
        <v>3.5019999999999998</v>
      </c>
      <c r="M104" s="186"/>
      <c r="N104" s="187"/>
      <c r="O104" s="152">
        <v>42538</v>
      </c>
      <c r="P104" s="186">
        <v>4.1639999999999997</v>
      </c>
      <c r="Q104" s="186"/>
      <c r="R104" s="187"/>
      <c r="S104" s="152">
        <v>42538</v>
      </c>
      <c r="T104" s="186"/>
      <c r="U104" s="49"/>
      <c r="V104" s="186"/>
      <c r="W104" s="152">
        <v>42538</v>
      </c>
      <c r="X104" s="186">
        <v>2.847</v>
      </c>
      <c r="Y104" s="186"/>
      <c r="Z104" s="187"/>
      <c r="AA104" s="152">
        <v>42538</v>
      </c>
      <c r="AB104" s="186">
        <v>4.3570000000000002</v>
      </c>
      <c r="AC104" s="49"/>
      <c r="AD104" s="187"/>
      <c r="AE104" s="152">
        <v>42538</v>
      </c>
      <c r="AF104" s="186"/>
      <c r="AG104" s="49"/>
    </row>
    <row r="105" spans="2:33" x14ac:dyDescent="0.35">
      <c r="B105" s="187"/>
      <c r="C105" s="152">
        <v>42541</v>
      </c>
      <c r="D105" s="186"/>
      <c r="E105" s="186"/>
      <c r="F105" s="187"/>
      <c r="G105" s="152">
        <v>42541</v>
      </c>
      <c r="H105" s="186">
        <v>3.383</v>
      </c>
      <c r="I105" s="49"/>
      <c r="J105" s="186"/>
      <c r="K105" s="152">
        <v>42541</v>
      </c>
      <c r="L105" s="186">
        <v>3.5150000000000001</v>
      </c>
      <c r="M105" s="186"/>
      <c r="N105" s="187"/>
      <c r="O105" s="152">
        <v>42541</v>
      </c>
      <c r="P105" s="186">
        <v>4.1900000000000004</v>
      </c>
      <c r="Q105" s="186"/>
      <c r="R105" s="187"/>
      <c r="S105" s="152">
        <v>42541</v>
      </c>
      <c r="T105" s="186"/>
      <c r="U105" s="49"/>
      <c r="V105" s="186"/>
      <c r="W105" s="152">
        <v>42541</v>
      </c>
      <c r="X105" s="186">
        <v>2.8519999999999999</v>
      </c>
      <c r="Y105" s="186"/>
      <c r="Z105" s="187"/>
      <c r="AA105" s="152">
        <v>42541</v>
      </c>
      <c r="AB105" s="186">
        <v>4.3739999999999997</v>
      </c>
      <c r="AC105" s="49"/>
      <c r="AD105" s="187"/>
      <c r="AE105" s="152">
        <v>42541</v>
      </c>
      <c r="AF105" s="186"/>
      <c r="AG105" s="49"/>
    </row>
    <row r="106" spans="2:33" x14ac:dyDescent="0.35">
      <c r="B106" s="187"/>
      <c r="C106" s="152">
        <v>42542</v>
      </c>
      <c r="D106" s="186"/>
      <c r="E106" s="186"/>
      <c r="F106" s="187"/>
      <c r="G106" s="152">
        <v>42542</v>
      </c>
      <c r="H106" s="186">
        <v>3.4</v>
      </c>
      <c r="I106" s="49"/>
      <c r="J106" s="186"/>
      <c r="K106" s="152">
        <v>42542</v>
      </c>
      <c r="L106" s="186">
        <v>3.532</v>
      </c>
      <c r="M106" s="186"/>
      <c r="N106" s="187"/>
      <c r="O106" s="152">
        <v>42542</v>
      </c>
      <c r="P106" s="186">
        <v>4.218</v>
      </c>
      <c r="Q106" s="186"/>
      <c r="R106" s="187"/>
      <c r="S106" s="152">
        <v>42542</v>
      </c>
      <c r="T106" s="186"/>
      <c r="U106" s="49"/>
      <c r="V106" s="186"/>
      <c r="W106" s="152">
        <v>42542</v>
      </c>
      <c r="X106" s="186">
        <v>2.86</v>
      </c>
      <c r="Y106" s="186"/>
      <c r="Z106" s="187"/>
      <c r="AA106" s="152">
        <v>42542</v>
      </c>
      <c r="AB106" s="186">
        <v>4.4020000000000001</v>
      </c>
      <c r="AC106" s="49"/>
      <c r="AD106" s="187"/>
      <c r="AE106" s="152">
        <v>42542</v>
      </c>
      <c r="AF106" s="186"/>
      <c r="AG106" s="49"/>
    </row>
    <row r="107" spans="2:33" x14ac:dyDescent="0.35">
      <c r="B107" s="187"/>
      <c r="C107" s="152">
        <v>42543</v>
      </c>
      <c r="D107" s="186"/>
      <c r="E107" s="186"/>
      <c r="F107" s="187"/>
      <c r="G107" s="152">
        <v>42543</v>
      </c>
      <c r="H107" s="186">
        <v>3.415</v>
      </c>
      <c r="I107" s="49"/>
      <c r="J107" s="186"/>
      <c r="K107" s="152">
        <v>42543</v>
      </c>
      <c r="L107" s="186">
        <v>3.56</v>
      </c>
      <c r="M107" s="186"/>
      <c r="N107" s="187"/>
      <c r="O107" s="152">
        <v>42543</v>
      </c>
      <c r="P107" s="186">
        <v>4.2560000000000002</v>
      </c>
      <c r="Q107" s="186"/>
      <c r="R107" s="187"/>
      <c r="S107" s="152">
        <v>42543</v>
      </c>
      <c r="T107" s="186"/>
      <c r="U107" s="49"/>
      <c r="V107" s="186"/>
      <c r="W107" s="152">
        <v>42543</v>
      </c>
      <c r="X107" s="186">
        <v>2.875</v>
      </c>
      <c r="Y107" s="186"/>
      <c r="Z107" s="187"/>
      <c r="AA107" s="152">
        <v>42543</v>
      </c>
      <c r="AB107" s="186">
        <v>4.4279999999999999</v>
      </c>
      <c r="AC107" s="49"/>
      <c r="AD107" s="187"/>
      <c r="AE107" s="152">
        <v>42543</v>
      </c>
      <c r="AF107" s="186"/>
      <c r="AG107" s="49"/>
    </row>
    <row r="108" spans="2:33" x14ac:dyDescent="0.35">
      <c r="B108" s="187"/>
      <c r="C108" s="152">
        <v>42544</v>
      </c>
      <c r="D108" s="186"/>
      <c r="E108" s="186"/>
      <c r="F108" s="187"/>
      <c r="G108" s="152">
        <v>42544</v>
      </c>
      <c r="H108" s="186">
        <v>3.4249999999999998</v>
      </c>
      <c r="I108" s="49"/>
      <c r="J108" s="186"/>
      <c r="K108" s="152">
        <v>42544</v>
      </c>
      <c r="L108" s="186">
        <v>3.5579999999999998</v>
      </c>
      <c r="M108" s="186"/>
      <c r="N108" s="187"/>
      <c r="O108" s="152">
        <v>42544</v>
      </c>
      <c r="P108" s="186">
        <v>4.2640000000000002</v>
      </c>
      <c r="Q108" s="186"/>
      <c r="R108" s="187"/>
      <c r="S108" s="152">
        <v>42544</v>
      </c>
      <c r="T108" s="186"/>
      <c r="U108" s="49"/>
      <c r="V108" s="186"/>
      <c r="W108" s="152">
        <v>42544</v>
      </c>
      <c r="X108" s="186">
        <v>2.8860000000000001</v>
      </c>
      <c r="Y108" s="186"/>
      <c r="Z108" s="187"/>
      <c r="AA108" s="152">
        <v>42544</v>
      </c>
      <c r="AB108" s="186">
        <v>4.4340000000000002</v>
      </c>
      <c r="AC108" s="49"/>
      <c r="AD108" s="187"/>
      <c r="AE108" s="152">
        <v>42544</v>
      </c>
      <c r="AF108" s="186"/>
      <c r="AG108" s="49"/>
    </row>
    <row r="109" spans="2:33" x14ac:dyDescent="0.35">
      <c r="B109" s="187"/>
      <c r="C109" s="152">
        <v>42545</v>
      </c>
      <c r="D109" s="186"/>
      <c r="E109" s="186"/>
      <c r="F109" s="187"/>
      <c r="G109" s="152">
        <v>42545</v>
      </c>
      <c r="H109" s="186">
        <v>3.302</v>
      </c>
      <c r="I109" s="49"/>
      <c r="J109" s="186"/>
      <c r="K109" s="152">
        <v>42545</v>
      </c>
      <c r="L109" s="186">
        <v>3.415</v>
      </c>
      <c r="M109" s="186"/>
      <c r="N109" s="187"/>
      <c r="O109" s="152">
        <v>42545</v>
      </c>
      <c r="P109" s="186">
        <v>4.0759999999999996</v>
      </c>
      <c r="Q109" s="186"/>
      <c r="R109" s="187"/>
      <c r="S109" s="152">
        <v>42545</v>
      </c>
      <c r="T109" s="186"/>
      <c r="U109" s="49"/>
      <c r="V109" s="186"/>
      <c r="W109" s="152">
        <v>42545</v>
      </c>
      <c r="X109" s="186">
        <v>2.7690000000000001</v>
      </c>
      <c r="Y109" s="186"/>
      <c r="Z109" s="187"/>
      <c r="AA109" s="152">
        <v>42545</v>
      </c>
      <c r="AB109" s="186">
        <v>4.3319999999999999</v>
      </c>
      <c r="AC109" s="49"/>
      <c r="AD109" s="187"/>
      <c r="AE109" s="152">
        <v>42545</v>
      </c>
      <c r="AF109" s="186"/>
      <c r="AG109" s="49"/>
    </row>
    <row r="110" spans="2:33" x14ac:dyDescent="0.35">
      <c r="B110" s="187"/>
      <c r="C110" s="152">
        <v>42548</v>
      </c>
      <c r="D110" s="186"/>
      <c r="E110" s="186"/>
      <c r="F110" s="187"/>
      <c r="G110" s="152">
        <v>42548</v>
      </c>
      <c r="H110" s="186">
        <v>3.375</v>
      </c>
      <c r="I110" s="49"/>
      <c r="J110" s="186"/>
      <c r="K110" s="152">
        <v>42548</v>
      </c>
      <c r="L110" s="186">
        <v>3.4660000000000002</v>
      </c>
      <c r="M110" s="186"/>
      <c r="N110" s="187"/>
      <c r="O110" s="152">
        <v>42548</v>
      </c>
      <c r="P110" s="186">
        <v>4.1280000000000001</v>
      </c>
      <c r="Q110" s="186"/>
      <c r="R110" s="187"/>
      <c r="S110" s="152">
        <v>42548</v>
      </c>
      <c r="T110" s="186"/>
      <c r="U110" s="49"/>
      <c r="V110" s="186"/>
      <c r="W110" s="152">
        <v>42548</v>
      </c>
      <c r="X110" s="186">
        <v>2.8140000000000001</v>
      </c>
      <c r="Y110" s="186"/>
      <c r="Z110" s="187"/>
      <c r="AA110" s="152">
        <v>42548</v>
      </c>
      <c r="AB110" s="186">
        <v>4.3449999999999998</v>
      </c>
      <c r="AC110" s="49"/>
      <c r="AD110" s="187"/>
      <c r="AE110" s="152">
        <v>42548</v>
      </c>
      <c r="AF110" s="186"/>
      <c r="AG110" s="49"/>
    </row>
    <row r="111" spans="2:33" x14ac:dyDescent="0.35">
      <c r="B111" s="187"/>
      <c r="C111" s="152">
        <v>42549</v>
      </c>
      <c r="D111" s="186"/>
      <c r="E111" s="186"/>
      <c r="F111" s="187"/>
      <c r="G111" s="152">
        <v>42549</v>
      </c>
      <c r="H111" s="186">
        <v>3.3970000000000002</v>
      </c>
      <c r="I111" s="49"/>
      <c r="J111" s="186"/>
      <c r="K111" s="152">
        <v>42549</v>
      </c>
      <c r="L111" s="186">
        <v>3.4910000000000001</v>
      </c>
      <c r="M111" s="186"/>
      <c r="N111" s="187"/>
      <c r="O111" s="152">
        <v>42549</v>
      </c>
      <c r="P111" s="186">
        <v>4.1109999999999998</v>
      </c>
      <c r="Q111" s="186"/>
      <c r="R111" s="187"/>
      <c r="S111" s="152">
        <v>42549</v>
      </c>
      <c r="T111" s="186"/>
      <c r="U111" s="49"/>
      <c r="V111" s="186"/>
      <c r="W111" s="152">
        <v>42549</v>
      </c>
      <c r="X111" s="186">
        <v>2.8340000000000001</v>
      </c>
      <c r="Y111" s="186"/>
      <c r="Z111" s="187"/>
      <c r="AA111" s="152">
        <v>42549</v>
      </c>
      <c r="AB111" s="186">
        <v>4.351</v>
      </c>
      <c r="AC111" s="49"/>
      <c r="AD111" s="187"/>
      <c r="AE111" s="152">
        <v>42549</v>
      </c>
      <c r="AF111" s="186"/>
      <c r="AG111" s="49"/>
    </row>
    <row r="112" spans="2:33" x14ac:dyDescent="0.35">
      <c r="B112" s="187"/>
      <c r="C112" s="152">
        <v>42550</v>
      </c>
      <c r="D112" s="186"/>
      <c r="E112" s="186"/>
      <c r="F112" s="187"/>
      <c r="G112" s="152">
        <v>42550</v>
      </c>
      <c r="H112" s="186">
        <v>3.431</v>
      </c>
      <c r="I112" s="49"/>
      <c r="J112" s="186"/>
      <c r="K112" s="152">
        <v>42550</v>
      </c>
      <c r="L112" s="186">
        <v>3.524</v>
      </c>
      <c r="M112" s="186"/>
      <c r="N112" s="187"/>
      <c r="O112" s="152">
        <v>42550</v>
      </c>
      <c r="P112" s="186">
        <v>4.1440000000000001</v>
      </c>
      <c r="Q112" s="186"/>
      <c r="R112" s="187"/>
      <c r="S112" s="152">
        <v>42550</v>
      </c>
      <c r="T112" s="186"/>
      <c r="U112" s="49"/>
      <c r="V112" s="186"/>
      <c r="W112" s="152">
        <v>42550</v>
      </c>
      <c r="X112" s="186">
        <v>2.8559999999999999</v>
      </c>
      <c r="Y112" s="186"/>
      <c r="Z112" s="187"/>
      <c r="AA112" s="152">
        <v>42550</v>
      </c>
      <c r="AB112" s="186">
        <v>4.3730000000000002</v>
      </c>
      <c r="AC112" s="49"/>
      <c r="AD112" s="187"/>
      <c r="AE112" s="152">
        <v>42550</v>
      </c>
      <c r="AF112" s="186"/>
      <c r="AG112" s="49"/>
    </row>
    <row r="113" spans="2:33" x14ac:dyDescent="0.35">
      <c r="B113" s="187"/>
      <c r="C113" s="152">
        <v>42551</v>
      </c>
      <c r="D113" s="186"/>
      <c r="E113" s="186"/>
      <c r="F113" s="187"/>
      <c r="G113" s="152">
        <v>42551</v>
      </c>
      <c r="H113" s="186">
        <v>3.419</v>
      </c>
      <c r="I113" s="49"/>
      <c r="J113" s="186"/>
      <c r="K113" s="152">
        <v>42551</v>
      </c>
      <c r="L113" s="186">
        <v>3.5220000000000002</v>
      </c>
      <c r="M113" s="186"/>
      <c r="N113" s="187"/>
      <c r="O113" s="152">
        <v>42551</v>
      </c>
      <c r="P113" s="186">
        <v>4.1399999999999997</v>
      </c>
      <c r="Q113" s="186"/>
      <c r="R113" s="187"/>
      <c r="S113" s="152">
        <v>42551</v>
      </c>
      <c r="T113" s="186"/>
      <c r="U113" s="49"/>
      <c r="V113" s="186"/>
      <c r="W113" s="152">
        <v>42551</v>
      </c>
      <c r="X113" s="186">
        <v>2.8460000000000001</v>
      </c>
      <c r="Y113" s="186"/>
      <c r="Z113" s="187"/>
      <c r="AA113" s="152">
        <v>42551</v>
      </c>
      <c r="AB113" s="186">
        <v>4.3780000000000001</v>
      </c>
      <c r="AC113" s="49"/>
      <c r="AD113" s="187"/>
      <c r="AE113" s="152">
        <v>42551</v>
      </c>
      <c r="AF113" s="186"/>
      <c r="AG113" s="49"/>
    </row>
    <row r="114" spans="2:33" x14ac:dyDescent="0.35">
      <c r="B114" s="187"/>
      <c r="C114" s="152">
        <v>42552</v>
      </c>
      <c r="D114" s="186"/>
      <c r="E114" s="186"/>
      <c r="F114" s="187"/>
      <c r="G114" s="152">
        <v>42552</v>
      </c>
      <c r="H114" s="186">
        <v>3.3940000000000001</v>
      </c>
      <c r="I114" s="49"/>
      <c r="J114" s="186"/>
      <c r="K114" s="152">
        <v>42552</v>
      </c>
      <c r="L114" s="186">
        <v>3.4910000000000001</v>
      </c>
      <c r="M114" s="186"/>
      <c r="N114" s="187"/>
      <c r="O114" s="152">
        <v>42552</v>
      </c>
      <c r="P114" s="186">
        <v>4.1040000000000001</v>
      </c>
      <c r="Q114" s="186"/>
      <c r="R114" s="187"/>
      <c r="S114" s="152">
        <v>42552</v>
      </c>
      <c r="T114" s="186"/>
      <c r="U114" s="49"/>
      <c r="V114" s="186"/>
      <c r="W114" s="152">
        <v>42552</v>
      </c>
      <c r="X114" s="186">
        <v>2.8239999999999998</v>
      </c>
      <c r="Y114" s="186"/>
      <c r="Z114" s="187"/>
      <c r="AA114" s="152">
        <v>42552</v>
      </c>
      <c r="AB114" s="186">
        <v>4.3570000000000002</v>
      </c>
      <c r="AC114" s="49"/>
      <c r="AD114" s="187"/>
      <c r="AE114" s="152">
        <v>42552</v>
      </c>
      <c r="AF114" s="186"/>
      <c r="AG114" s="49"/>
    </row>
    <row r="115" spans="2:33" x14ac:dyDescent="0.35">
      <c r="B115" s="187"/>
      <c r="C115" s="152">
        <v>42555</v>
      </c>
      <c r="D115" s="186"/>
      <c r="E115" s="186"/>
      <c r="F115" s="187"/>
      <c r="G115" s="152">
        <v>42555</v>
      </c>
      <c r="H115" s="186">
        <v>3.38</v>
      </c>
      <c r="I115" s="49"/>
      <c r="J115" s="186"/>
      <c r="K115" s="152">
        <v>42555</v>
      </c>
      <c r="L115" s="186">
        <v>3.4729999999999999</v>
      </c>
      <c r="M115" s="186"/>
      <c r="N115" s="187"/>
      <c r="O115" s="152">
        <v>42555</v>
      </c>
      <c r="P115" s="186">
        <v>4.0869999999999997</v>
      </c>
      <c r="Q115" s="186"/>
      <c r="R115" s="187"/>
      <c r="S115" s="152">
        <v>42555</v>
      </c>
      <c r="T115" s="186"/>
      <c r="U115" s="49"/>
      <c r="V115" s="186"/>
      <c r="W115" s="152">
        <v>42555</v>
      </c>
      <c r="X115" s="186">
        <v>2.8140000000000001</v>
      </c>
      <c r="Y115" s="186"/>
      <c r="Z115" s="187"/>
      <c r="AA115" s="152">
        <v>42555</v>
      </c>
      <c r="AB115" s="186">
        <v>4.3460000000000001</v>
      </c>
      <c r="AC115" s="49"/>
      <c r="AD115" s="187"/>
      <c r="AE115" s="152">
        <v>42555</v>
      </c>
      <c r="AF115" s="186"/>
      <c r="AG115" s="49"/>
    </row>
    <row r="116" spans="2:33" x14ac:dyDescent="0.35">
      <c r="B116" s="187"/>
      <c r="C116" s="152">
        <v>42556</v>
      </c>
      <c r="D116" s="186"/>
      <c r="E116" s="186"/>
      <c r="F116" s="187"/>
      <c r="G116" s="152">
        <v>42556</v>
      </c>
      <c r="H116" s="186">
        <v>3.375</v>
      </c>
      <c r="I116" s="49"/>
      <c r="J116" s="186"/>
      <c r="K116" s="152">
        <v>42556</v>
      </c>
      <c r="L116" s="186">
        <v>3.448</v>
      </c>
      <c r="M116" s="186"/>
      <c r="N116" s="187"/>
      <c r="O116" s="152">
        <v>42556</v>
      </c>
      <c r="P116" s="186">
        <v>4.0529999999999999</v>
      </c>
      <c r="Q116" s="186"/>
      <c r="R116" s="187"/>
      <c r="S116" s="152">
        <v>42556</v>
      </c>
      <c r="T116" s="186"/>
      <c r="U116" s="49"/>
      <c r="V116" s="186"/>
      <c r="W116" s="152">
        <v>42556</v>
      </c>
      <c r="X116" s="186">
        <v>2.81</v>
      </c>
      <c r="Y116" s="186"/>
      <c r="Z116" s="187"/>
      <c r="AA116" s="152">
        <v>42556</v>
      </c>
      <c r="AB116" s="186">
        <v>4.3259999999999996</v>
      </c>
      <c r="AC116" s="49"/>
      <c r="AD116" s="187"/>
      <c r="AE116" s="152">
        <v>42556</v>
      </c>
      <c r="AF116" s="186"/>
      <c r="AG116" s="49"/>
    </row>
    <row r="117" spans="2:33" x14ac:dyDescent="0.35">
      <c r="B117" s="187"/>
      <c r="C117" s="152">
        <v>42557</v>
      </c>
      <c r="D117" s="186"/>
      <c r="E117" s="186"/>
      <c r="F117" s="187"/>
      <c r="G117" s="152">
        <v>42557</v>
      </c>
      <c r="H117" s="186">
        <v>3.3810000000000002</v>
      </c>
      <c r="I117" s="49"/>
      <c r="J117" s="186"/>
      <c r="K117" s="152">
        <v>42557</v>
      </c>
      <c r="L117" s="186">
        <v>3.4390000000000001</v>
      </c>
      <c r="M117" s="186"/>
      <c r="N117" s="187"/>
      <c r="O117" s="152">
        <v>42557</v>
      </c>
      <c r="P117" s="186">
        <v>4.008</v>
      </c>
      <c r="Q117" s="186"/>
      <c r="R117" s="187"/>
      <c r="S117" s="152">
        <v>42557</v>
      </c>
      <c r="T117" s="186"/>
      <c r="U117" s="49"/>
      <c r="V117" s="186"/>
      <c r="W117" s="152">
        <v>42557</v>
      </c>
      <c r="X117" s="186">
        <v>2.819</v>
      </c>
      <c r="Y117" s="186"/>
      <c r="Z117" s="187"/>
      <c r="AA117" s="152">
        <v>42557</v>
      </c>
      <c r="AB117" s="186">
        <v>4.2969999999999997</v>
      </c>
      <c r="AC117" s="49"/>
      <c r="AD117" s="187"/>
      <c r="AE117" s="152">
        <v>42557</v>
      </c>
      <c r="AF117" s="186"/>
      <c r="AG117" s="49"/>
    </row>
    <row r="118" spans="2:33" x14ac:dyDescent="0.35">
      <c r="B118" s="187"/>
      <c r="C118" s="152">
        <v>42558</v>
      </c>
      <c r="D118" s="186"/>
      <c r="E118" s="186"/>
      <c r="F118" s="187"/>
      <c r="G118" s="152">
        <v>42558</v>
      </c>
      <c r="H118" s="186">
        <v>3.3919999999999999</v>
      </c>
      <c r="I118" s="49"/>
      <c r="J118" s="186"/>
      <c r="K118" s="152">
        <v>42558</v>
      </c>
      <c r="L118" s="186">
        <v>3.4580000000000002</v>
      </c>
      <c r="M118" s="186"/>
      <c r="N118" s="187"/>
      <c r="O118" s="152">
        <v>42558</v>
      </c>
      <c r="P118" s="186">
        <v>4.0060000000000002</v>
      </c>
      <c r="Q118" s="186"/>
      <c r="R118" s="187"/>
      <c r="S118" s="152">
        <v>42558</v>
      </c>
      <c r="T118" s="186"/>
      <c r="U118" s="49"/>
      <c r="V118" s="186"/>
      <c r="W118" s="152">
        <v>42558</v>
      </c>
      <c r="X118" s="186">
        <v>2.8239999999999998</v>
      </c>
      <c r="Y118" s="186"/>
      <c r="Z118" s="187"/>
      <c r="AA118" s="152">
        <v>42558</v>
      </c>
      <c r="AB118" s="186">
        <v>4.3019999999999996</v>
      </c>
      <c r="AC118" s="49"/>
      <c r="AD118" s="187"/>
      <c r="AE118" s="152">
        <v>42558</v>
      </c>
      <c r="AF118" s="186"/>
      <c r="AG118" s="49"/>
    </row>
    <row r="119" spans="2:33" x14ac:dyDescent="0.35">
      <c r="B119" s="187"/>
      <c r="C119" s="152">
        <v>42559</v>
      </c>
      <c r="D119" s="186"/>
      <c r="E119" s="186"/>
      <c r="F119" s="187"/>
      <c r="G119" s="152">
        <v>42559</v>
      </c>
      <c r="H119" s="186">
        <v>3.43</v>
      </c>
      <c r="I119" s="49"/>
      <c r="J119" s="186"/>
      <c r="K119" s="152">
        <v>42559</v>
      </c>
      <c r="L119" s="186">
        <v>3.5009999999999999</v>
      </c>
      <c r="M119" s="186"/>
      <c r="N119" s="187"/>
      <c r="O119" s="152">
        <v>42559</v>
      </c>
      <c r="P119" s="186">
        <v>4.0190000000000001</v>
      </c>
      <c r="Q119" s="186"/>
      <c r="R119" s="187"/>
      <c r="S119" s="152">
        <v>42559</v>
      </c>
      <c r="T119" s="186"/>
      <c r="U119" s="49"/>
      <c r="V119" s="186"/>
      <c r="W119" s="152">
        <v>42559</v>
      </c>
      <c r="X119" s="186">
        <v>2.851</v>
      </c>
      <c r="Y119" s="186"/>
      <c r="Z119" s="187"/>
      <c r="AA119" s="152">
        <v>42559</v>
      </c>
      <c r="AB119" s="186">
        <v>4.3310000000000004</v>
      </c>
      <c r="AC119" s="49"/>
      <c r="AD119" s="187"/>
      <c r="AE119" s="152">
        <v>42559</v>
      </c>
      <c r="AF119" s="186"/>
      <c r="AG119" s="49"/>
    </row>
    <row r="120" spans="2:33" x14ac:dyDescent="0.35">
      <c r="B120" s="187"/>
      <c r="C120" s="152">
        <v>42562</v>
      </c>
      <c r="D120" s="186"/>
      <c r="E120" s="186"/>
      <c r="F120" s="187"/>
      <c r="G120" s="152">
        <v>42562</v>
      </c>
      <c r="H120" s="186">
        <v>3.427</v>
      </c>
      <c r="I120" s="49"/>
      <c r="J120" s="186"/>
      <c r="K120" s="152">
        <v>42562</v>
      </c>
      <c r="L120" s="186">
        <v>3.4950000000000001</v>
      </c>
      <c r="M120" s="186"/>
      <c r="N120" s="187"/>
      <c r="O120" s="152">
        <v>42562</v>
      </c>
      <c r="P120" s="186">
        <v>4.0289999999999999</v>
      </c>
      <c r="Q120" s="186"/>
      <c r="R120" s="187"/>
      <c r="S120" s="152">
        <v>42562</v>
      </c>
      <c r="T120" s="186"/>
      <c r="U120" s="49"/>
      <c r="V120" s="186"/>
      <c r="W120" s="152">
        <v>42562</v>
      </c>
      <c r="X120" s="186">
        <v>2.8679999999999999</v>
      </c>
      <c r="Y120" s="186"/>
      <c r="Z120" s="187"/>
      <c r="AA120" s="152">
        <v>42562</v>
      </c>
      <c r="AB120" s="186">
        <v>4.3369999999999997</v>
      </c>
      <c r="AC120" s="49"/>
      <c r="AD120" s="187"/>
      <c r="AE120" s="152">
        <v>42562</v>
      </c>
      <c r="AF120" s="186"/>
      <c r="AG120" s="49"/>
    </row>
    <row r="121" spans="2:33" x14ac:dyDescent="0.35">
      <c r="B121" s="187"/>
      <c r="C121" s="152">
        <v>42563</v>
      </c>
      <c r="D121" s="186"/>
      <c r="E121" s="186"/>
      <c r="F121" s="187"/>
      <c r="G121" s="152">
        <v>42563</v>
      </c>
      <c r="H121" s="186">
        <v>3.4220000000000002</v>
      </c>
      <c r="I121" s="49"/>
      <c r="J121" s="186"/>
      <c r="K121" s="152">
        <v>42563</v>
      </c>
      <c r="L121" s="186">
        <v>3.51</v>
      </c>
      <c r="M121" s="186"/>
      <c r="N121" s="187"/>
      <c r="O121" s="152">
        <v>42563</v>
      </c>
      <c r="P121" s="186">
        <v>4.0650000000000004</v>
      </c>
      <c r="Q121" s="186"/>
      <c r="R121" s="187"/>
      <c r="S121" s="152">
        <v>42563</v>
      </c>
      <c r="T121" s="186"/>
      <c r="U121" s="49"/>
      <c r="V121" s="186"/>
      <c r="W121" s="152">
        <v>42563</v>
      </c>
      <c r="X121" s="186">
        <v>2.8679999999999999</v>
      </c>
      <c r="Y121" s="186"/>
      <c r="Z121" s="187"/>
      <c r="AA121" s="152">
        <v>42563</v>
      </c>
      <c r="AB121" s="186">
        <v>4.3570000000000002</v>
      </c>
      <c r="AC121" s="49"/>
      <c r="AD121" s="187"/>
      <c r="AE121" s="152">
        <v>42563</v>
      </c>
      <c r="AF121" s="186"/>
      <c r="AG121" s="49"/>
    </row>
    <row r="122" spans="2:33" x14ac:dyDescent="0.35">
      <c r="B122" s="187"/>
      <c r="C122" s="152">
        <v>42564</v>
      </c>
      <c r="D122" s="186"/>
      <c r="E122" s="186"/>
      <c r="F122" s="187"/>
      <c r="G122" s="152">
        <v>42564</v>
      </c>
      <c r="H122" s="186">
        <v>3.4129999999999998</v>
      </c>
      <c r="I122" s="49"/>
      <c r="J122" s="186"/>
      <c r="K122" s="152">
        <v>42564</v>
      </c>
      <c r="L122" s="186">
        <v>3.5049999999999999</v>
      </c>
      <c r="M122" s="186"/>
      <c r="N122" s="187"/>
      <c r="O122" s="152">
        <v>42564</v>
      </c>
      <c r="P122" s="186">
        <v>4.101</v>
      </c>
      <c r="Q122" s="186"/>
      <c r="R122" s="187"/>
      <c r="S122" s="152">
        <v>42564</v>
      </c>
      <c r="T122" s="186"/>
      <c r="U122" s="49"/>
      <c r="V122" s="186"/>
      <c r="W122" s="152">
        <v>42564</v>
      </c>
      <c r="X122" s="186">
        <v>2.86</v>
      </c>
      <c r="Y122" s="186"/>
      <c r="Z122" s="187"/>
      <c r="AA122" s="152">
        <v>42564</v>
      </c>
      <c r="AB122" s="186">
        <v>4.3739999999999997</v>
      </c>
      <c r="AC122" s="49"/>
      <c r="AD122" s="187"/>
      <c r="AE122" s="152">
        <v>42564</v>
      </c>
      <c r="AF122" s="186"/>
      <c r="AG122" s="49"/>
    </row>
    <row r="123" spans="2:33" x14ac:dyDescent="0.35">
      <c r="B123" s="187"/>
      <c r="C123" s="152">
        <v>42565</v>
      </c>
      <c r="D123" s="186"/>
      <c r="E123" s="186"/>
      <c r="F123" s="187"/>
      <c r="G123" s="152">
        <v>42565</v>
      </c>
      <c r="H123" s="186">
        <v>3.363</v>
      </c>
      <c r="I123" s="49"/>
      <c r="J123" s="186"/>
      <c r="K123" s="152">
        <v>42565</v>
      </c>
      <c r="L123" s="186">
        <v>3.4590000000000001</v>
      </c>
      <c r="M123" s="186"/>
      <c r="N123" s="187"/>
      <c r="O123" s="152">
        <v>42565</v>
      </c>
      <c r="P123" s="186">
        <v>4.048</v>
      </c>
      <c r="Q123" s="186"/>
      <c r="R123" s="187"/>
      <c r="S123" s="152">
        <v>42565</v>
      </c>
      <c r="T123" s="186"/>
      <c r="U123" s="49"/>
      <c r="V123" s="186"/>
      <c r="W123" s="152">
        <v>42565</v>
      </c>
      <c r="X123" s="186">
        <v>2.8140000000000001</v>
      </c>
      <c r="Y123" s="186"/>
      <c r="Z123" s="187"/>
      <c r="AA123" s="152">
        <v>42565</v>
      </c>
      <c r="AB123" s="186">
        <v>4.3460000000000001</v>
      </c>
      <c r="AC123" s="49"/>
      <c r="AD123" s="187"/>
      <c r="AE123" s="152">
        <v>42565</v>
      </c>
      <c r="AF123" s="186"/>
      <c r="AG123" s="49"/>
    </row>
    <row r="124" spans="2:33" x14ac:dyDescent="0.35">
      <c r="B124" s="187"/>
      <c r="C124" s="152">
        <v>42566</v>
      </c>
      <c r="D124" s="186"/>
      <c r="E124" s="186"/>
      <c r="F124" s="187"/>
      <c r="G124" s="152">
        <v>42566</v>
      </c>
      <c r="H124" s="186">
        <v>3.3420000000000001</v>
      </c>
      <c r="I124" s="49"/>
      <c r="J124" s="186"/>
      <c r="K124" s="152">
        <v>42566</v>
      </c>
      <c r="L124" s="186">
        <v>3.4670000000000001</v>
      </c>
      <c r="M124" s="186"/>
      <c r="N124" s="187"/>
      <c r="O124" s="152">
        <v>42566</v>
      </c>
      <c r="P124" s="186">
        <v>4.0860000000000003</v>
      </c>
      <c r="Q124" s="186"/>
      <c r="R124" s="187"/>
      <c r="S124" s="152">
        <v>42566</v>
      </c>
      <c r="T124" s="186"/>
      <c r="U124" s="49"/>
      <c r="V124" s="186"/>
      <c r="W124" s="152">
        <v>42566</v>
      </c>
      <c r="X124" s="186">
        <v>2.786</v>
      </c>
      <c r="Y124" s="186"/>
      <c r="Z124" s="187"/>
      <c r="AA124" s="152">
        <v>42566</v>
      </c>
      <c r="AB124" s="186">
        <v>4.359</v>
      </c>
      <c r="AC124" s="49"/>
      <c r="AD124" s="187"/>
      <c r="AE124" s="152">
        <v>42566</v>
      </c>
      <c r="AF124" s="186"/>
      <c r="AG124" s="49"/>
    </row>
    <row r="125" spans="2:33" x14ac:dyDescent="0.35">
      <c r="B125" s="187"/>
      <c r="C125" s="152">
        <v>42569</v>
      </c>
      <c r="D125" s="186"/>
      <c r="E125" s="186"/>
      <c r="F125" s="187"/>
      <c r="G125" s="152">
        <v>42569</v>
      </c>
      <c r="H125" s="186">
        <v>3.3090000000000002</v>
      </c>
      <c r="I125" s="49"/>
      <c r="J125" s="186"/>
      <c r="K125" s="152">
        <v>42569</v>
      </c>
      <c r="L125" s="186">
        <v>3.4279999999999999</v>
      </c>
      <c r="M125" s="186"/>
      <c r="N125" s="187"/>
      <c r="O125" s="152">
        <v>42569</v>
      </c>
      <c r="P125" s="186">
        <v>4.0590000000000002</v>
      </c>
      <c r="Q125" s="186"/>
      <c r="R125" s="187"/>
      <c r="S125" s="152">
        <v>42569</v>
      </c>
      <c r="T125" s="186"/>
      <c r="U125" s="49"/>
      <c r="V125" s="186"/>
      <c r="W125" s="152">
        <v>42569</v>
      </c>
      <c r="X125" s="186">
        <v>2.754</v>
      </c>
      <c r="Y125" s="186"/>
      <c r="Z125" s="187"/>
      <c r="AA125" s="152">
        <v>42569</v>
      </c>
      <c r="AB125" s="186">
        <v>4.3419999999999996</v>
      </c>
      <c r="AC125" s="49"/>
      <c r="AD125" s="187"/>
      <c r="AE125" s="152">
        <v>42569</v>
      </c>
      <c r="AF125" s="186"/>
      <c r="AG125" s="49"/>
    </row>
    <row r="126" spans="2:33" x14ac:dyDescent="0.35">
      <c r="B126" s="187"/>
      <c r="C126" s="152">
        <v>42570</v>
      </c>
      <c r="D126" s="186"/>
      <c r="E126" s="186"/>
      <c r="F126" s="187"/>
      <c r="G126" s="152">
        <v>42570</v>
      </c>
      <c r="H126" s="186">
        <v>3.2509999999999999</v>
      </c>
      <c r="I126" s="49"/>
      <c r="J126" s="186"/>
      <c r="K126" s="152">
        <v>42570</v>
      </c>
      <c r="L126" s="186">
        <v>3.3620000000000001</v>
      </c>
      <c r="M126" s="186"/>
      <c r="N126" s="187"/>
      <c r="O126" s="152">
        <v>42570</v>
      </c>
      <c r="P126" s="186">
        <v>3.9939999999999998</v>
      </c>
      <c r="Q126" s="186"/>
      <c r="R126" s="187"/>
      <c r="S126" s="152">
        <v>42570</v>
      </c>
      <c r="T126" s="186"/>
      <c r="U126" s="49"/>
      <c r="V126" s="186"/>
      <c r="W126" s="152">
        <v>42570</v>
      </c>
      <c r="X126" s="186">
        <v>2.7</v>
      </c>
      <c r="Y126" s="186"/>
      <c r="Z126" s="187"/>
      <c r="AA126" s="152">
        <v>42570</v>
      </c>
      <c r="AB126" s="186">
        <v>4.3230000000000004</v>
      </c>
      <c r="AC126" s="49"/>
      <c r="AD126" s="187"/>
      <c r="AE126" s="152">
        <v>42570</v>
      </c>
      <c r="AF126" s="186"/>
      <c r="AG126" s="49"/>
    </row>
    <row r="127" spans="2:33" x14ac:dyDescent="0.35">
      <c r="B127" s="187"/>
      <c r="C127" s="152">
        <v>42571</v>
      </c>
      <c r="D127" s="186"/>
      <c r="E127" s="186"/>
      <c r="F127" s="187"/>
      <c r="G127" s="152">
        <v>42571</v>
      </c>
      <c r="H127" s="186">
        <v>3.2749999999999999</v>
      </c>
      <c r="I127" s="49"/>
      <c r="J127" s="186"/>
      <c r="K127" s="152">
        <v>42571</v>
      </c>
      <c r="L127" s="186">
        <v>3.3860000000000001</v>
      </c>
      <c r="M127" s="186"/>
      <c r="N127" s="187"/>
      <c r="O127" s="152">
        <v>42571</v>
      </c>
      <c r="P127" s="186">
        <v>4.0090000000000003</v>
      </c>
      <c r="Q127" s="186"/>
      <c r="R127" s="187"/>
      <c r="S127" s="152">
        <v>42571</v>
      </c>
      <c r="T127" s="186"/>
      <c r="U127" s="49"/>
      <c r="V127" s="186"/>
      <c r="W127" s="152">
        <v>42571</v>
      </c>
      <c r="X127" s="186">
        <v>2.7279999999999998</v>
      </c>
      <c r="Y127" s="186"/>
      <c r="Z127" s="187"/>
      <c r="AA127" s="152">
        <v>42571</v>
      </c>
      <c r="AB127" s="186">
        <v>4.33</v>
      </c>
      <c r="AC127" s="49"/>
      <c r="AD127" s="187"/>
      <c r="AE127" s="152">
        <v>42571</v>
      </c>
      <c r="AF127" s="186"/>
      <c r="AG127" s="49"/>
    </row>
    <row r="128" spans="2:33" x14ac:dyDescent="0.35">
      <c r="B128" s="187"/>
      <c r="C128" s="152">
        <v>42572</v>
      </c>
      <c r="D128" s="186"/>
      <c r="E128" s="186"/>
      <c r="F128" s="187"/>
      <c r="G128" s="152">
        <v>42572</v>
      </c>
      <c r="H128" s="186">
        <v>3.226</v>
      </c>
      <c r="I128" s="49"/>
      <c r="J128" s="186"/>
      <c r="K128" s="152">
        <v>42572</v>
      </c>
      <c r="L128" s="186">
        <v>3.331</v>
      </c>
      <c r="M128" s="186"/>
      <c r="N128" s="187"/>
      <c r="O128" s="152">
        <v>42572</v>
      </c>
      <c r="P128" s="186">
        <v>3.948</v>
      </c>
      <c r="Q128" s="186"/>
      <c r="R128" s="187"/>
      <c r="S128" s="152">
        <v>42572</v>
      </c>
      <c r="T128" s="186"/>
      <c r="U128" s="49"/>
      <c r="V128" s="186"/>
      <c r="W128" s="152">
        <v>42572</v>
      </c>
      <c r="X128" s="186">
        <v>2.6819999999999999</v>
      </c>
      <c r="Y128" s="186"/>
      <c r="Z128" s="187"/>
      <c r="AA128" s="152">
        <v>42572</v>
      </c>
      <c r="AB128" s="186">
        <v>4.306</v>
      </c>
      <c r="AC128" s="49"/>
      <c r="AD128" s="187"/>
      <c r="AE128" s="152">
        <v>42572</v>
      </c>
      <c r="AF128" s="186"/>
      <c r="AG128" s="49"/>
    </row>
    <row r="129" spans="2:33" x14ac:dyDescent="0.35">
      <c r="B129" s="187"/>
      <c r="C129" s="152">
        <v>42573</v>
      </c>
      <c r="D129" s="186"/>
      <c r="E129" s="186"/>
      <c r="F129" s="187"/>
      <c r="G129" s="152">
        <v>42573</v>
      </c>
      <c r="H129" s="186">
        <v>3.2280000000000002</v>
      </c>
      <c r="I129" s="49"/>
      <c r="J129" s="186"/>
      <c r="K129" s="152">
        <v>42573</v>
      </c>
      <c r="L129" s="186">
        <v>3.319</v>
      </c>
      <c r="M129" s="186"/>
      <c r="N129" s="187"/>
      <c r="O129" s="152">
        <v>42573</v>
      </c>
      <c r="P129" s="186">
        <v>3.9290000000000003</v>
      </c>
      <c r="Q129" s="186"/>
      <c r="R129" s="187"/>
      <c r="S129" s="152">
        <v>42573</v>
      </c>
      <c r="T129" s="186"/>
      <c r="U129" s="49"/>
      <c r="V129" s="186"/>
      <c r="W129" s="152">
        <v>42573</v>
      </c>
      <c r="X129" s="186">
        <v>2.6760000000000002</v>
      </c>
      <c r="Y129" s="186"/>
      <c r="Z129" s="187"/>
      <c r="AA129" s="152">
        <v>42573</v>
      </c>
      <c r="AB129" s="186">
        <v>4.2990000000000004</v>
      </c>
      <c r="AC129" s="49"/>
      <c r="AD129" s="187"/>
      <c r="AE129" s="152">
        <v>42573</v>
      </c>
      <c r="AF129" s="186"/>
      <c r="AG129" s="49"/>
    </row>
    <row r="130" spans="2:33" x14ac:dyDescent="0.35">
      <c r="B130" s="187"/>
      <c r="C130" s="152">
        <v>42576</v>
      </c>
      <c r="D130" s="186"/>
      <c r="E130" s="186"/>
      <c r="F130" s="187"/>
      <c r="G130" s="152">
        <v>42576</v>
      </c>
      <c r="H130" s="186">
        <v>3.2269999999999999</v>
      </c>
      <c r="I130" s="49"/>
      <c r="J130" s="186"/>
      <c r="K130" s="152">
        <v>42576</v>
      </c>
      <c r="L130" s="186">
        <v>3.3170000000000002</v>
      </c>
      <c r="M130" s="186"/>
      <c r="N130" s="187"/>
      <c r="O130" s="152">
        <v>42576</v>
      </c>
      <c r="P130" s="186">
        <v>3.988</v>
      </c>
      <c r="Q130" s="186"/>
      <c r="R130" s="187"/>
      <c r="S130" s="152">
        <v>42576</v>
      </c>
      <c r="T130" s="186"/>
      <c r="U130" s="49"/>
      <c r="V130" s="186"/>
      <c r="W130" s="152">
        <v>42576</v>
      </c>
      <c r="X130" s="186">
        <v>2.6859999999999999</v>
      </c>
      <c r="Y130" s="186"/>
      <c r="Z130" s="187"/>
      <c r="AA130" s="152">
        <v>42576</v>
      </c>
      <c r="AB130" s="186">
        <v>4.3079999999999998</v>
      </c>
      <c r="AC130" s="49"/>
      <c r="AD130" s="187"/>
      <c r="AE130" s="152">
        <v>42576</v>
      </c>
      <c r="AF130" s="186"/>
      <c r="AG130" s="49"/>
    </row>
    <row r="131" spans="2:33" x14ac:dyDescent="0.35">
      <c r="B131" s="187"/>
      <c r="C131" s="152">
        <v>42577</v>
      </c>
      <c r="D131" s="186"/>
      <c r="E131" s="186"/>
      <c r="F131" s="187"/>
      <c r="G131" s="152">
        <v>42577</v>
      </c>
      <c r="H131" s="186">
        <v>3.214</v>
      </c>
      <c r="I131" s="49"/>
      <c r="J131" s="186"/>
      <c r="K131" s="152">
        <v>42577</v>
      </c>
      <c r="L131" s="186">
        <v>3.3079999999999998</v>
      </c>
      <c r="M131" s="186"/>
      <c r="N131" s="187"/>
      <c r="O131" s="152">
        <v>42577</v>
      </c>
      <c r="P131" s="186">
        <v>3.9870000000000001</v>
      </c>
      <c r="Q131" s="186"/>
      <c r="R131" s="187"/>
      <c r="S131" s="152">
        <v>42577</v>
      </c>
      <c r="T131" s="186"/>
      <c r="U131" s="49"/>
      <c r="V131" s="186"/>
      <c r="W131" s="152">
        <v>42577</v>
      </c>
      <c r="X131" s="186">
        <v>2.6720000000000002</v>
      </c>
      <c r="Y131" s="186"/>
      <c r="Z131" s="187"/>
      <c r="AA131" s="152">
        <v>42577</v>
      </c>
      <c r="AB131" s="186">
        <v>4.3090000000000002</v>
      </c>
      <c r="AC131" s="49"/>
      <c r="AD131" s="187"/>
      <c r="AE131" s="152">
        <v>42577</v>
      </c>
      <c r="AF131" s="186"/>
      <c r="AG131" s="49"/>
    </row>
    <row r="132" spans="2:33" x14ac:dyDescent="0.35">
      <c r="B132" s="187"/>
      <c r="C132" s="152">
        <v>42578</v>
      </c>
      <c r="D132" s="186"/>
      <c r="E132" s="186"/>
      <c r="F132" s="187"/>
      <c r="G132" s="152">
        <v>42578</v>
      </c>
      <c r="H132" s="186">
        <v>3.2130000000000001</v>
      </c>
      <c r="I132" s="49"/>
      <c r="J132" s="186"/>
      <c r="K132" s="152">
        <v>42578</v>
      </c>
      <c r="L132" s="186">
        <v>3.3380000000000001</v>
      </c>
      <c r="M132" s="186"/>
      <c r="N132" s="187"/>
      <c r="O132" s="152">
        <v>42578</v>
      </c>
      <c r="P132" s="186">
        <v>4.0229999999999997</v>
      </c>
      <c r="Q132" s="186"/>
      <c r="R132" s="187"/>
      <c r="S132" s="152">
        <v>42578</v>
      </c>
      <c r="T132" s="186"/>
      <c r="U132" s="49"/>
      <c r="V132" s="186"/>
      <c r="W132" s="152">
        <v>42578</v>
      </c>
      <c r="X132" s="186">
        <v>2.6859999999999999</v>
      </c>
      <c r="Y132" s="186"/>
      <c r="Z132" s="187"/>
      <c r="AA132" s="152">
        <v>42578</v>
      </c>
      <c r="AB132" s="186">
        <v>4.3230000000000004</v>
      </c>
      <c r="AC132" s="49"/>
      <c r="AD132" s="187"/>
      <c r="AE132" s="152">
        <v>42578</v>
      </c>
      <c r="AF132" s="186"/>
      <c r="AG132" s="49"/>
    </row>
    <row r="133" spans="2:33" x14ac:dyDescent="0.35">
      <c r="B133" s="187"/>
      <c r="C133" s="152">
        <v>42579</v>
      </c>
      <c r="D133" s="186"/>
      <c r="E133" s="186"/>
      <c r="F133" s="187"/>
      <c r="G133" s="152">
        <v>42579</v>
      </c>
      <c r="H133" s="186">
        <v>3.198</v>
      </c>
      <c r="I133" s="49"/>
      <c r="J133" s="186"/>
      <c r="K133" s="152">
        <v>42579</v>
      </c>
      <c r="L133" s="186">
        <v>3.3159999999999998</v>
      </c>
      <c r="M133" s="186"/>
      <c r="N133" s="187"/>
      <c r="O133" s="152">
        <v>42579</v>
      </c>
      <c r="P133" s="186">
        <v>3.9980000000000002</v>
      </c>
      <c r="Q133" s="186"/>
      <c r="R133" s="187"/>
      <c r="S133" s="152">
        <v>42579</v>
      </c>
      <c r="T133" s="186"/>
      <c r="U133" s="49"/>
      <c r="V133" s="186"/>
      <c r="W133" s="152">
        <v>42579</v>
      </c>
      <c r="X133" s="186">
        <v>2.6710000000000003</v>
      </c>
      <c r="Y133" s="186"/>
      <c r="Z133" s="187"/>
      <c r="AA133" s="152">
        <v>42579</v>
      </c>
      <c r="AB133" s="186">
        <v>4.3140000000000001</v>
      </c>
      <c r="AC133" s="49"/>
      <c r="AD133" s="187"/>
      <c r="AE133" s="152">
        <v>42579</v>
      </c>
      <c r="AF133" s="186"/>
      <c r="AG133" s="49"/>
    </row>
    <row r="134" spans="2:33" x14ac:dyDescent="0.35">
      <c r="B134" s="187"/>
      <c r="C134" s="152">
        <v>42580</v>
      </c>
      <c r="D134" s="186"/>
      <c r="E134" s="186"/>
      <c r="F134" s="187"/>
      <c r="G134" s="152">
        <v>42580</v>
      </c>
      <c r="H134" s="186">
        <v>3.1970000000000001</v>
      </c>
      <c r="I134" s="49"/>
      <c r="J134" s="186"/>
      <c r="K134" s="152">
        <v>42580</v>
      </c>
      <c r="L134" s="186">
        <v>3.3</v>
      </c>
      <c r="M134" s="186"/>
      <c r="N134" s="187"/>
      <c r="O134" s="152">
        <v>42580</v>
      </c>
      <c r="P134" s="186">
        <v>3.9769999999999999</v>
      </c>
      <c r="Q134" s="186"/>
      <c r="R134" s="187"/>
      <c r="S134" s="152">
        <v>42580</v>
      </c>
      <c r="T134" s="186"/>
      <c r="U134" s="49"/>
      <c r="V134" s="186"/>
      <c r="W134" s="152">
        <v>42580</v>
      </c>
      <c r="X134" s="186">
        <v>2.6720000000000002</v>
      </c>
      <c r="Y134" s="186"/>
      <c r="Z134" s="187"/>
      <c r="AA134" s="152">
        <v>42580</v>
      </c>
      <c r="AB134" s="186">
        <v>4.306</v>
      </c>
      <c r="AC134" s="49"/>
      <c r="AD134" s="187"/>
      <c r="AE134" s="152">
        <v>42580</v>
      </c>
      <c r="AF134" s="186"/>
      <c r="AG134" s="49"/>
    </row>
    <row r="135" spans="2:33" x14ac:dyDescent="0.35">
      <c r="B135" s="187"/>
      <c r="C135" s="152">
        <v>42583</v>
      </c>
      <c r="D135" s="186"/>
      <c r="E135" s="186"/>
      <c r="F135" s="187"/>
      <c r="G135" s="152">
        <v>42583</v>
      </c>
      <c r="H135" s="186">
        <v>3.1850000000000001</v>
      </c>
      <c r="I135" s="49"/>
      <c r="J135" s="186"/>
      <c r="K135" s="152">
        <v>42583</v>
      </c>
      <c r="L135" s="186">
        <v>3.2879999999999998</v>
      </c>
      <c r="M135" s="186"/>
      <c r="N135" s="187"/>
      <c r="O135" s="152">
        <v>42583</v>
      </c>
      <c r="P135" s="186">
        <v>3.9609999999999999</v>
      </c>
      <c r="Q135" s="186"/>
      <c r="R135" s="187"/>
      <c r="S135" s="152">
        <v>42583</v>
      </c>
      <c r="T135" s="186"/>
      <c r="U135" s="49"/>
      <c r="V135" s="186"/>
      <c r="W135" s="152">
        <v>42583</v>
      </c>
      <c r="X135" s="186">
        <v>2.6539999999999999</v>
      </c>
      <c r="Y135" s="186"/>
      <c r="Z135" s="187"/>
      <c r="AA135" s="152">
        <v>42583</v>
      </c>
      <c r="AB135" s="186">
        <v>4.2990000000000004</v>
      </c>
      <c r="AC135" s="49"/>
      <c r="AD135" s="187"/>
      <c r="AE135" s="152">
        <v>42583</v>
      </c>
      <c r="AF135" s="186"/>
      <c r="AG135" s="49"/>
    </row>
    <row r="136" spans="2:33" x14ac:dyDescent="0.35">
      <c r="B136" s="187"/>
      <c r="C136" s="152">
        <v>42584</v>
      </c>
      <c r="D136" s="186"/>
      <c r="E136" s="186"/>
      <c r="F136" s="187"/>
      <c r="G136" s="152">
        <v>42584</v>
      </c>
      <c r="H136" s="186">
        <v>3.1859999999999999</v>
      </c>
      <c r="I136" s="49"/>
      <c r="J136" s="186"/>
      <c r="K136" s="152">
        <v>42584</v>
      </c>
      <c r="L136" s="186">
        <v>3.286</v>
      </c>
      <c r="M136" s="186"/>
      <c r="N136" s="187"/>
      <c r="O136" s="152">
        <v>42584</v>
      </c>
      <c r="P136" s="186">
        <v>3.9539999999999997</v>
      </c>
      <c r="Q136" s="186"/>
      <c r="R136" s="187"/>
      <c r="S136" s="152">
        <v>42584</v>
      </c>
      <c r="T136" s="186"/>
      <c r="U136" s="49"/>
      <c r="V136" s="186"/>
      <c r="W136" s="152">
        <v>42584</v>
      </c>
      <c r="X136" s="186">
        <v>2.66</v>
      </c>
      <c r="Y136" s="186"/>
      <c r="Z136" s="187"/>
      <c r="AA136" s="152">
        <v>42584</v>
      </c>
      <c r="AB136" s="186">
        <v>4.2990000000000004</v>
      </c>
      <c r="AC136" s="49"/>
      <c r="AD136" s="187"/>
      <c r="AE136" s="152">
        <v>42584</v>
      </c>
      <c r="AF136" s="186"/>
      <c r="AG136" s="49"/>
    </row>
    <row r="137" spans="2:33" x14ac:dyDescent="0.35">
      <c r="B137" s="187"/>
      <c r="C137" s="152">
        <v>42585</v>
      </c>
      <c r="D137" s="186"/>
      <c r="E137" s="186"/>
      <c r="F137" s="187"/>
      <c r="G137" s="152">
        <v>42585</v>
      </c>
      <c r="H137" s="186">
        <v>3.1819999999999999</v>
      </c>
      <c r="I137" s="49"/>
      <c r="J137" s="186"/>
      <c r="K137" s="152">
        <v>42585</v>
      </c>
      <c r="L137" s="186">
        <v>3.2829999999999999</v>
      </c>
      <c r="M137" s="186"/>
      <c r="N137" s="187"/>
      <c r="O137" s="152">
        <v>42585</v>
      </c>
      <c r="P137" s="186">
        <v>3.9619999999999997</v>
      </c>
      <c r="Q137" s="186"/>
      <c r="R137" s="187"/>
      <c r="S137" s="152">
        <v>42585</v>
      </c>
      <c r="T137" s="186"/>
      <c r="U137" s="49"/>
      <c r="V137" s="186"/>
      <c r="W137" s="152">
        <v>42585</v>
      </c>
      <c r="X137" s="186">
        <v>2.6539999999999999</v>
      </c>
      <c r="Y137" s="186"/>
      <c r="Z137" s="187"/>
      <c r="AA137" s="152">
        <v>42585</v>
      </c>
      <c r="AB137" s="186">
        <v>4.3049999999999997</v>
      </c>
      <c r="AC137" s="49"/>
      <c r="AD137" s="187"/>
      <c r="AE137" s="152">
        <v>42585</v>
      </c>
      <c r="AF137" s="186"/>
      <c r="AG137" s="49"/>
    </row>
    <row r="138" spans="2:33" x14ac:dyDescent="0.35">
      <c r="B138" s="187"/>
      <c r="C138" s="152">
        <v>42586</v>
      </c>
      <c r="D138" s="186"/>
      <c r="E138" s="186"/>
      <c r="F138" s="187"/>
      <c r="G138" s="152">
        <v>42586</v>
      </c>
      <c r="H138" s="186">
        <v>3.1659999999999999</v>
      </c>
      <c r="I138" s="49"/>
      <c r="J138" s="186"/>
      <c r="K138" s="152">
        <v>42586</v>
      </c>
      <c r="L138" s="186">
        <v>3.26</v>
      </c>
      <c r="M138" s="186"/>
      <c r="N138" s="187"/>
      <c r="O138" s="152">
        <v>42586</v>
      </c>
      <c r="P138" s="186">
        <v>3.9340000000000002</v>
      </c>
      <c r="Q138" s="186"/>
      <c r="R138" s="187"/>
      <c r="S138" s="152">
        <v>42586</v>
      </c>
      <c r="T138" s="186"/>
      <c r="U138" s="49"/>
      <c r="V138" s="186"/>
      <c r="W138" s="152">
        <v>42586</v>
      </c>
      <c r="X138" s="186">
        <v>2.64</v>
      </c>
      <c r="Y138" s="186"/>
      <c r="Z138" s="187"/>
      <c r="AA138" s="152">
        <v>42586</v>
      </c>
      <c r="AB138" s="186">
        <v>4.298</v>
      </c>
      <c r="AC138" s="49"/>
      <c r="AD138" s="187"/>
      <c r="AE138" s="152">
        <v>42586</v>
      </c>
      <c r="AF138" s="186"/>
      <c r="AG138" s="49"/>
    </row>
    <row r="139" spans="2:33" x14ac:dyDescent="0.35">
      <c r="B139" s="187"/>
      <c r="C139" s="152">
        <v>42587</v>
      </c>
      <c r="D139" s="186"/>
      <c r="E139" s="186"/>
      <c r="F139" s="187"/>
      <c r="G139" s="152">
        <v>42587</v>
      </c>
      <c r="H139" s="186">
        <v>3.1539999999999999</v>
      </c>
      <c r="I139" s="49"/>
      <c r="J139" s="186"/>
      <c r="K139" s="152">
        <v>42587</v>
      </c>
      <c r="L139" s="186">
        <v>3.2530000000000001</v>
      </c>
      <c r="M139" s="186"/>
      <c r="N139" s="187"/>
      <c r="O139" s="152">
        <v>42587</v>
      </c>
      <c r="P139" s="186">
        <v>3.9210000000000003</v>
      </c>
      <c r="Q139" s="186"/>
      <c r="R139" s="187"/>
      <c r="S139" s="152">
        <v>42587</v>
      </c>
      <c r="T139" s="186"/>
      <c r="U139" s="49"/>
      <c r="V139" s="186"/>
      <c r="W139" s="152">
        <v>42587</v>
      </c>
      <c r="X139" s="186">
        <v>2.6320000000000001</v>
      </c>
      <c r="Y139" s="186"/>
      <c r="Z139" s="187"/>
      <c r="AA139" s="152">
        <v>42587</v>
      </c>
      <c r="AB139" s="186">
        <v>4.2889999999999997</v>
      </c>
      <c r="AC139" s="49"/>
      <c r="AD139" s="187"/>
      <c r="AE139" s="152">
        <v>42587</v>
      </c>
      <c r="AF139" s="186"/>
      <c r="AG139" s="49"/>
    </row>
    <row r="140" spans="2:33" x14ac:dyDescent="0.35">
      <c r="B140" s="187"/>
      <c r="C140" s="152">
        <v>42590</v>
      </c>
      <c r="D140" s="186"/>
      <c r="E140" s="186"/>
      <c r="F140" s="187"/>
      <c r="G140" s="152">
        <v>42590</v>
      </c>
      <c r="H140" s="186">
        <v>3.14</v>
      </c>
      <c r="I140" s="49"/>
      <c r="J140" s="186"/>
      <c r="K140" s="152">
        <v>42590</v>
      </c>
      <c r="L140" s="186">
        <v>3.262</v>
      </c>
      <c r="M140" s="186"/>
      <c r="N140" s="187"/>
      <c r="O140" s="152">
        <v>42590</v>
      </c>
      <c r="P140" s="186">
        <v>3.964</v>
      </c>
      <c r="Q140" s="186"/>
      <c r="R140" s="187"/>
      <c r="S140" s="152">
        <v>42590</v>
      </c>
      <c r="T140" s="186"/>
      <c r="U140" s="49"/>
      <c r="V140" s="186"/>
      <c r="W140" s="152">
        <v>42590</v>
      </c>
      <c r="X140" s="186">
        <v>2.6150000000000002</v>
      </c>
      <c r="Y140" s="186"/>
      <c r="Z140" s="187"/>
      <c r="AA140" s="152">
        <v>42590</v>
      </c>
      <c r="AB140" s="186">
        <v>4.3049999999999997</v>
      </c>
      <c r="AC140" s="49"/>
      <c r="AD140" s="187"/>
      <c r="AE140" s="152">
        <v>42590</v>
      </c>
      <c r="AF140" s="186"/>
      <c r="AG140" s="49"/>
    </row>
    <row r="141" spans="2:33" x14ac:dyDescent="0.35">
      <c r="B141" s="187"/>
      <c r="C141" s="152">
        <v>42591</v>
      </c>
      <c r="D141" s="186"/>
      <c r="E141" s="186"/>
      <c r="F141" s="187"/>
      <c r="G141" s="152">
        <v>42591</v>
      </c>
      <c r="H141" s="186">
        <v>3.1070000000000002</v>
      </c>
      <c r="I141" s="49"/>
      <c r="J141" s="186"/>
      <c r="K141" s="152">
        <v>42591</v>
      </c>
      <c r="L141" s="186">
        <v>3.218</v>
      </c>
      <c r="M141" s="186"/>
      <c r="N141" s="187"/>
      <c r="O141" s="152">
        <v>42591</v>
      </c>
      <c r="P141" s="186">
        <v>3.9319999999999999</v>
      </c>
      <c r="Q141" s="186"/>
      <c r="R141" s="187"/>
      <c r="S141" s="152">
        <v>42591</v>
      </c>
      <c r="T141" s="186"/>
      <c r="U141" s="49"/>
      <c r="V141" s="186"/>
      <c r="W141" s="152">
        <v>42591</v>
      </c>
      <c r="X141" s="186">
        <v>2.5830000000000002</v>
      </c>
      <c r="Y141" s="186"/>
      <c r="Z141" s="187"/>
      <c r="AA141" s="152">
        <v>42591</v>
      </c>
      <c r="AB141" s="186">
        <v>4.2939999999999996</v>
      </c>
      <c r="AC141" s="49"/>
      <c r="AD141" s="187"/>
      <c r="AE141" s="152">
        <v>42591</v>
      </c>
      <c r="AF141" s="186"/>
      <c r="AG141" s="49"/>
    </row>
    <row r="142" spans="2:33" x14ac:dyDescent="0.35">
      <c r="B142" s="187"/>
      <c r="C142" s="152">
        <v>42592</v>
      </c>
      <c r="D142" s="186"/>
      <c r="E142" s="186"/>
      <c r="F142" s="187"/>
      <c r="G142" s="152">
        <v>42592</v>
      </c>
      <c r="H142" s="186">
        <v>3.11</v>
      </c>
      <c r="I142" s="49"/>
      <c r="J142" s="186"/>
      <c r="K142" s="152">
        <v>42592</v>
      </c>
      <c r="L142" s="186">
        <v>3.2160000000000002</v>
      </c>
      <c r="M142" s="186"/>
      <c r="N142" s="187"/>
      <c r="O142" s="152">
        <v>42592</v>
      </c>
      <c r="P142" s="186">
        <v>3.9050000000000002</v>
      </c>
      <c r="Q142" s="186"/>
      <c r="R142" s="187"/>
      <c r="S142" s="152">
        <v>42592</v>
      </c>
      <c r="T142" s="186"/>
      <c r="U142" s="49"/>
      <c r="V142" s="186"/>
      <c r="W142" s="152">
        <v>42592</v>
      </c>
      <c r="X142" s="186">
        <v>2.585</v>
      </c>
      <c r="Y142" s="186"/>
      <c r="Z142" s="187"/>
      <c r="AA142" s="152">
        <v>42592</v>
      </c>
      <c r="AB142" s="186">
        <v>4.2839999999999998</v>
      </c>
      <c r="AC142" s="49"/>
      <c r="AD142" s="187"/>
      <c r="AE142" s="152">
        <v>42592</v>
      </c>
      <c r="AF142" s="186"/>
      <c r="AG142" s="49"/>
    </row>
    <row r="143" spans="2:33" x14ac:dyDescent="0.35">
      <c r="B143" s="187"/>
      <c r="C143" s="152">
        <v>42593</v>
      </c>
      <c r="D143" s="186"/>
      <c r="E143" s="186"/>
      <c r="F143" s="187"/>
      <c r="G143" s="152">
        <v>42593</v>
      </c>
      <c r="H143" s="186">
        <v>3.1189999999999998</v>
      </c>
      <c r="I143" s="49"/>
      <c r="J143" s="186"/>
      <c r="K143" s="152">
        <v>42593</v>
      </c>
      <c r="L143" s="186">
        <v>3.222</v>
      </c>
      <c r="M143" s="186"/>
      <c r="N143" s="187"/>
      <c r="O143" s="152">
        <v>42593</v>
      </c>
      <c r="P143" s="186">
        <v>3.8970000000000002</v>
      </c>
      <c r="Q143" s="186"/>
      <c r="R143" s="187"/>
      <c r="S143" s="152">
        <v>42593</v>
      </c>
      <c r="T143" s="186"/>
      <c r="U143" s="49"/>
      <c r="V143" s="186"/>
      <c r="W143" s="152">
        <v>42593</v>
      </c>
      <c r="X143" s="186">
        <v>2.6109999999999998</v>
      </c>
      <c r="Y143" s="186"/>
      <c r="Z143" s="187"/>
      <c r="AA143" s="152">
        <v>42593</v>
      </c>
      <c r="AB143" s="186">
        <v>4.2859999999999996</v>
      </c>
      <c r="AC143" s="49"/>
      <c r="AD143" s="187"/>
      <c r="AE143" s="152">
        <v>42593</v>
      </c>
      <c r="AF143" s="186"/>
      <c r="AG143" s="49"/>
    </row>
    <row r="144" spans="2:33" x14ac:dyDescent="0.35">
      <c r="B144" s="187"/>
      <c r="C144" s="152">
        <v>42594</v>
      </c>
      <c r="D144" s="186"/>
      <c r="E144" s="186"/>
      <c r="F144" s="187"/>
      <c r="G144" s="152">
        <v>42594</v>
      </c>
      <c r="H144" s="186">
        <v>3.12</v>
      </c>
      <c r="I144" s="49"/>
      <c r="J144" s="186"/>
      <c r="K144" s="152">
        <v>42594</v>
      </c>
      <c r="L144" s="186">
        <v>3.21</v>
      </c>
      <c r="M144" s="186"/>
      <c r="N144" s="187"/>
      <c r="O144" s="152">
        <v>42594</v>
      </c>
      <c r="P144" s="186">
        <v>3.903</v>
      </c>
      <c r="Q144" s="186"/>
      <c r="R144" s="187"/>
      <c r="S144" s="152">
        <v>42594</v>
      </c>
      <c r="T144" s="186"/>
      <c r="U144" s="49"/>
      <c r="V144" s="186"/>
      <c r="W144" s="152">
        <v>42594</v>
      </c>
      <c r="X144" s="186">
        <v>2.617</v>
      </c>
      <c r="Y144" s="186"/>
      <c r="Z144" s="187"/>
      <c r="AA144" s="152">
        <v>42594</v>
      </c>
      <c r="AB144" s="186">
        <v>4.3010000000000002</v>
      </c>
      <c r="AC144" s="49"/>
      <c r="AD144" s="187"/>
      <c r="AE144" s="152">
        <v>42594</v>
      </c>
      <c r="AF144" s="186"/>
      <c r="AG144" s="49"/>
    </row>
    <row r="145" spans="2:33" x14ac:dyDescent="0.35">
      <c r="B145" s="187"/>
      <c r="C145" s="152">
        <v>42597</v>
      </c>
      <c r="D145" s="186"/>
      <c r="E145" s="186"/>
      <c r="F145" s="187"/>
      <c r="G145" s="152">
        <v>42597</v>
      </c>
      <c r="H145" s="186">
        <v>3.0960000000000001</v>
      </c>
      <c r="I145" s="49"/>
      <c r="J145" s="186"/>
      <c r="K145" s="152">
        <v>42597</v>
      </c>
      <c r="L145" s="186">
        <v>3.1949999999999998</v>
      </c>
      <c r="M145" s="186"/>
      <c r="N145" s="187"/>
      <c r="O145" s="152">
        <v>42597</v>
      </c>
      <c r="P145" s="186">
        <v>3.8769999999999998</v>
      </c>
      <c r="Q145" s="186"/>
      <c r="R145" s="187"/>
      <c r="S145" s="152">
        <v>42597</v>
      </c>
      <c r="T145" s="186"/>
      <c r="U145" s="49"/>
      <c r="V145" s="186"/>
      <c r="W145" s="152">
        <v>42597</v>
      </c>
      <c r="X145" s="186">
        <v>2.5920000000000001</v>
      </c>
      <c r="Y145" s="186"/>
      <c r="Z145" s="187"/>
      <c r="AA145" s="152">
        <v>42597</v>
      </c>
      <c r="AB145" s="186">
        <v>4.2919999999999998</v>
      </c>
      <c r="AC145" s="49"/>
      <c r="AD145" s="187"/>
      <c r="AE145" s="152">
        <v>42597</v>
      </c>
      <c r="AF145" s="186"/>
      <c r="AG145" s="49"/>
    </row>
    <row r="146" spans="2:33" x14ac:dyDescent="0.35">
      <c r="B146" s="187"/>
      <c r="C146" s="152">
        <v>42598</v>
      </c>
      <c r="D146" s="186"/>
      <c r="E146" s="186"/>
      <c r="F146" s="187"/>
      <c r="G146" s="152">
        <v>42598</v>
      </c>
      <c r="H146" s="186">
        <v>3.0920000000000001</v>
      </c>
      <c r="I146" s="49"/>
      <c r="J146" s="186"/>
      <c r="K146" s="152">
        <v>42598</v>
      </c>
      <c r="L146" s="186">
        <v>3.1829999999999998</v>
      </c>
      <c r="M146" s="186"/>
      <c r="N146" s="187"/>
      <c r="O146" s="152">
        <v>42598</v>
      </c>
      <c r="P146" s="186">
        <v>3.8180000000000001</v>
      </c>
      <c r="Q146" s="186"/>
      <c r="R146" s="187"/>
      <c r="S146" s="152">
        <v>42598</v>
      </c>
      <c r="T146" s="186"/>
      <c r="U146" s="49"/>
      <c r="V146" s="186"/>
      <c r="W146" s="152">
        <v>42598</v>
      </c>
      <c r="X146" s="186">
        <v>2.5910000000000002</v>
      </c>
      <c r="Y146" s="186"/>
      <c r="Z146" s="187"/>
      <c r="AA146" s="152">
        <v>42598</v>
      </c>
      <c r="AB146" s="186">
        <v>4.2960000000000003</v>
      </c>
      <c r="AC146" s="49"/>
      <c r="AD146" s="187"/>
      <c r="AE146" s="152">
        <v>42598</v>
      </c>
      <c r="AF146" s="186"/>
      <c r="AG146" s="49"/>
    </row>
    <row r="147" spans="2:33" x14ac:dyDescent="0.35">
      <c r="B147" s="187"/>
      <c r="C147" s="152">
        <v>42599</v>
      </c>
      <c r="D147" s="186"/>
      <c r="E147" s="186"/>
      <c r="F147" s="187"/>
      <c r="G147" s="152">
        <v>42599</v>
      </c>
      <c r="H147" s="186">
        <v>3.09</v>
      </c>
      <c r="I147" s="49"/>
      <c r="J147" s="186"/>
      <c r="K147" s="152">
        <v>42599</v>
      </c>
      <c r="L147" s="186">
        <v>3.1850000000000001</v>
      </c>
      <c r="M147" s="186"/>
      <c r="N147" s="187"/>
      <c r="O147" s="152">
        <v>42599</v>
      </c>
      <c r="P147" s="186">
        <v>3.827</v>
      </c>
      <c r="Q147" s="186"/>
      <c r="R147" s="187"/>
      <c r="S147" s="152">
        <v>42599</v>
      </c>
      <c r="T147" s="186"/>
      <c r="U147" s="49"/>
      <c r="V147" s="186"/>
      <c r="W147" s="152">
        <v>42599</v>
      </c>
      <c r="X147" s="186">
        <v>2.59</v>
      </c>
      <c r="Y147" s="186"/>
      <c r="Z147" s="187"/>
      <c r="AA147" s="152">
        <v>42599</v>
      </c>
      <c r="AB147" s="186">
        <v>4.3010000000000002</v>
      </c>
      <c r="AC147" s="49"/>
      <c r="AD147" s="187"/>
      <c r="AE147" s="152">
        <v>42599</v>
      </c>
      <c r="AF147" s="186"/>
      <c r="AG147" s="49"/>
    </row>
    <row r="148" spans="2:33" x14ac:dyDescent="0.35">
      <c r="B148" s="187"/>
      <c r="C148" s="152">
        <v>42600</v>
      </c>
      <c r="D148" s="186"/>
      <c r="E148" s="186"/>
      <c r="F148" s="187"/>
      <c r="G148" s="152">
        <v>42600</v>
      </c>
      <c r="H148" s="186">
        <v>3.0880000000000001</v>
      </c>
      <c r="I148" s="49"/>
      <c r="J148" s="186"/>
      <c r="K148" s="152">
        <v>42600</v>
      </c>
      <c r="L148" s="186">
        <v>3.169</v>
      </c>
      <c r="M148" s="186"/>
      <c r="N148" s="187"/>
      <c r="O148" s="152">
        <v>42600</v>
      </c>
      <c r="P148" s="186">
        <v>3.8170000000000002</v>
      </c>
      <c r="Q148" s="186"/>
      <c r="R148" s="187"/>
      <c r="S148" s="152">
        <v>42600</v>
      </c>
      <c r="T148" s="186"/>
      <c r="U148" s="49"/>
      <c r="V148" s="186"/>
      <c r="W148" s="152">
        <v>42600</v>
      </c>
      <c r="X148" s="186">
        <v>2.593</v>
      </c>
      <c r="Y148" s="186"/>
      <c r="Z148" s="187"/>
      <c r="AA148" s="152">
        <v>42600</v>
      </c>
      <c r="AB148" s="186">
        <v>4.298</v>
      </c>
      <c r="AC148" s="49"/>
      <c r="AD148" s="187"/>
      <c r="AE148" s="152">
        <v>42600</v>
      </c>
      <c r="AF148" s="186"/>
      <c r="AG148" s="49"/>
    </row>
    <row r="149" spans="2:33" x14ac:dyDescent="0.35">
      <c r="B149" s="187"/>
      <c r="C149" s="152">
        <v>42601</v>
      </c>
      <c r="D149" s="186"/>
      <c r="E149" s="186"/>
      <c r="F149" s="187"/>
      <c r="G149" s="152">
        <v>42601</v>
      </c>
      <c r="H149" s="186">
        <v>3.109</v>
      </c>
      <c r="I149" s="49"/>
      <c r="J149" s="186"/>
      <c r="K149" s="152">
        <v>42601</v>
      </c>
      <c r="L149" s="186">
        <v>3.198</v>
      </c>
      <c r="M149" s="186"/>
      <c r="N149" s="187"/>
      <c r="O149" s="152">
        <v>42601</v>
      </c>
      <c r="P149" s="186">
        <v>3.8439999999999999</v>
      </c>
      <c r="Q149" s="186"/>
      <c r="R149" s="187"/>
      <c r="S149" s="152">
        <v>42601</v>
      </c>
      <c r="T149" s="186"/>
      <c r="U149" s="49"/>
      <c r="V149" s="186"/>
      <c r="W149" s="152">
        <v>42601</v>
      </c>
      <c r="X149" s="186">
        <v>2.609</v>
      </c>
      <c r="Y149" s="186"/>
      <c r="Z149" s="187"/>
      <c r="AA149" s="152">
        <v>42601</v>
      </c>
      <c r="AB149" s="186">
        <v>4.3090000000000002</v>
      </c>
      <c r="AC149" s="49"/>
      <c r="AD149" s="187"/>
      <c r="AE149" s="152">
        <v>42601</v>
      </c>
      <c r="AF149" s="186"/>
      <c r="AG149" s="49"/>
    </row>
    <row r="150" spans="2:33" x14ac:dyDescent="0.35">
      <c r="B150" s="187"/>
      <c r="C150" s="152">
        <v>42604</v>
      </c>
      <c r="D150" s="186"/>
      <c r="E150" s="186"/>
      <c r="F150" s="187"/>
      <c r="G150" s="152">
        <v>42604</v>
      </c>
      <c r="H150" s="186">
        <v>3.1189999999999998</v>
      </c>
      <c r="I150" s="49"/>
      <c r="J150" s="186"/>
      <c r="K150" s="152">
        <v>42604</v>
      </c>
      <c r="L150" s="186">
        <v>3.23</v>
      </c>
      <c r="M150" s="186"/>
      <c r="N150" s="187"/>
      <c r="O150" s="152">
        <v>42604</v>
      </c>
      <c r="P150" s="186">
        <v>3.8919999999999999</v>
      </c>
      <c r="Q150" s="186"/>
      <c r="R150" s="187"/>
      <c r="S150" s="152">
        <v>42604</v>
      </c>
      <c r="T150" s="186"/>
      <c r="U150" s="49"/>
      <c r="V150" s="186"/>
      <c r="W150" s="152">
        <v>42604</v>
      </c>
      <c r="X150" s="186">
        <v>2.6139999999999999</v>
      </c>
      <c r="Y150" s="186"/>
      <c r="Z150" s="187"/>
      <c r="AA150" s="152">
        <v>42604</v>
      </c>
      <c r="AB150" s="186">
        <v>4.3120000000000003</v>
      </c>
      <c r="AC150" s="49"/>
      <c r="AD150" s="187"/>
      <c r="AE150" s="152">
        <v>42604</v>
      </c>
      <c r="AF150" s="186"/>
      <c r="AG150" s="49"/>
    </row>
    <row r="151" spans="2:33" x14ac:dyDescent="0.35">
      <c r="B151" s="187"/>
      <c r="C151" s="152">
        <v>42605</v>
      </c>
      <c r="D151" s="186"/>
      <c r="E151" s="186"/>
      <c r="F151" s="187"/>
      <c r="G151" s="152">
        <v>42605</v>
      </c>
      <c r="H151" s="186">
        <v>3.117</v>
      </c>
      <c r="I151" s="49"/>
      <c r="J151" s="186"/>
      <c r="K151" s="152">
        <v>42605</v>
      </c>
      <c r="L151" s="186">
        <v>3.214</v>
      </c>
      <c r="M151" s="186"/>
      <c r="N151" s="187"/>
      <c r="O151" s="152">
        <v>42605</v>
      </c>
      <c r="P151" s="186">
        <v>3.8759999999999999</v>
      </c>
      <c r="Q151" s="186"/>
      <c r="R151" s="187"/>
      <c r="S151" s="152">
        <v>42605</v>
      </c>
      <c r="T151" s="186"/>
      <c r="U151" s="49"/>
      <c r="V151" s="186"/>
      <c r="W151" s="152">
        <v>42605</v>
      </c>
      <c r="X151" s="186">
        <v>2.6120000000000001</v>
      </c>
      <c r="Y151" s="186"/>
      <c r="Z151" s="187"/>
      <c r="AA151" s="152">
        <v>42605</v>
      </c>
      <c r="AB151" s="186">
        <v>4.3010000000000002</v>
      </c>
      <c r="AC151" s="49"/>
      <c r="AD151" s="187"/>
      <c r="AE151" s="152">
        <v>42605</v>
      </c>
      <c r="AF151" s="186"/>
      <c r="AG151" s="49"/>
    </row>
    <row r="152" spans="2:33" x14ac:dyDescent="0.35">
      <c r="B152" s="187"/>
      <c r="C152" s="152">
        <v>42606</v>
      </c>
      <c r="D152" s="186"/>
      <c r="E152" s="186"/>
      <c r="F152" s="187"/>
      <c r="G152" s="152">
        <v>42606</v>
      </c>
      <c r="H152" s="186">
        <v>3.1160000000000001</v>
      </c>
      <c r="I152" s="49"/>
      <c r="J152" s="186"/>
      <c r="K152" s="152">
        <v>42606</v>
      </c>
      <c r="L152" s="186">
        <v>3.2069999999999999</v>
      </c>
      <c r="M152" s="186"/>
      <c r="N152" s="187"/>
      <c r="O152" s="152">
        <v>42606</v>
      </c>
      <c r="P152" s="186">
        <v>3.8559999999999999</v>
      </c>
      <c r="Q152" s="186"/>
      <c r="R152" s="187"/>
      <c r="S152" s="152">
        <v>42606</v>
      </c>
      <c r="T152" s="186"/>
      <c r="U152" s="49"/>
      <c r="V152" s="186"/>
      <c r="W152" s="152">
        <v>42606</v>
      </c>
      <c r="X152" s="186">
        <v>2.6150000000000002</v>
      </c>
      <c r="Y152" s="186"/>
      <c r="Z152" s="187"/>
      <c r="AA152" s="152">
        <v>42606</v>
      </c>
      <c r="AB152" s="186">
        <v>4.2949999999999999</v>
      </c>
      <c r="AC152" s="49"/>
      <c r="AD152" s="187"/>
      <c r="AE152" s="152">
        <v>42606</v>
      </c>
      <c r="AF152" s="186"/>
      <c r="AG152" s="49"/>
    </row>
    <row r="153" spans="2:33" x14ac:dyDescent="0.35">
      <c r="B153" s="187"/>
      <c r="C153" s="152">
        <v>42607</v>
      </c>
      <c r="D153" s="186"/>
      <c r="E153" s="186"/>
      <c r="F153" s="187"/>
      <c r="G153" s="152">
        <v>42607</v>
      </c>
      <c r="H153" s="186">
        <v>3.113</v>
      </c>
      <c r="I153" s="49"/>
      <c r="J153" s="186"/>
      <c r="K153" s="152">
        <v>42607</v>
      </c>
      <c r="L153" s="186">
        <v>3.1920000000000002</v>
      </c>
      <c r="M153" s="186"/>
      <c r="N153" s="187"/>
      <c r="O153" s="152">
        <v>42607</v>
      </c>
      <c r="P153" s="186">
        <v>3.8359999999999999</v>
      </c>
      <c r="Q153" s="186"/>
      <c r="R153" s="187"/>
      <c r="S153" s="152">
        <v>42607</v>
      </c>
      <c r="T153" s="186"/>
      <c r="U153" s="49"/>
      <c r="V153" s="186"/>
      <c r="W153" s="152">
        <v>42607</v>
      </c>
      <c r="X153" s="186">
        <v>2.597</v>
      </c>
      <c r="Y153" s="186"/>
      <c r="Z153" s="187"/>
      <c r="AA153" s="152">
        <v>42607</v>
      </c>
      <c r="AB153" s="186">
        <v>4.2889999999999997</v>
      </c>
      <c r="AC153" s="49"/>
      <c r="AD153" s="187"/>
      <c r="AE153" s="152">
        <v>42607</v>
      </c>
      <c r="AF153" s="186"/>
      <c r="AG153" s="49"/>
    </row>
    <row r="154" spans="2:33" x14ac:dyDescent="0.35">
      <c r="B154" s="187"/>
      <c r="C154" s="152">
        <v>42608</v>
      </c>
      <c r="D154" s="186"/>
      <c r="E154" s="186"/>
      <c r="F154" s="187"/>
      <c r="G154" s="152">
        <v>42608</v>
      </c>
      <c r="H154" s="186">
        <v>3.1040000000000001</v>
      </c>
      <c r="I154" s="49"/>
      <c r="J154" s="186"/>
      <c r="K154" s="152">
        <v>42608</v>
      </c>
      <c r="L154" s="186">
        <v>3.1920000000000002</v>
      </c>
      <c r="M154" s="186"/>
      <c r="N154" s="187"/>
      <c r="O154" s="152">
        <v>42608</v>
      </c>
      <c r="P154" s="186">
        <v>3.8369999999999997</v>
      </c>
      <c r="Q154" s="186"/>
      <c r="R154" s="187"/>
      <c r="S154" s="152">
        <v>42608</v>
      </c>
      <c r="T154" s="186"/>
      <c r="U154" s="49"/>
      <c r="V154" s="186"/>
      <c r="W154" s="152">
        <v>42608</v>
      </c>
      <c r="X154" s="186">
        <v>2.601</v>
      </c>
      <c r="Y154" s="186"/>
      <c r="Z154" s="187"/>
      <c r="AA154" s="152">
        <v>42608</v>
      </c>
      <c r="AB154" s="186">
        <v>4.2880000000000003</v>
      </c>
      <c r="AC154" s="49"/>
      <c r="AD154" s="187"/>
      <c r="AE154" s="152">
        <v>42608</v>
      </c>
      <c r="AF154" s="186"/>
      <c r="AG154" s="49"/>
    </row>
    <row r="155" spans="2:33" x14ac:dyDescent="0.35">
      <c r="B155" s="187"/>
      <c r="C155" s="152">
        <v>42611</v>
      </c>
      <c r="D155" s="186"/>
      <c r="E155" s="186"/>
      <c r="F155" s="187"/>
      <c r="G155" s="152">
        <v>42611</v>
      </c>
      <c r="H155" s="186">
        <v>3.1179999999999999</v>
      </c>
      <c r="I155" s="49"/>
      <c r="J155" s="186"/>
      <c r="K155" s="152">
        <v>42611</v>
      </c>
      <c r="L155" s="186">
        <v>3.1970000000000001</v>
      </c>
      <c r="M155" s="186"/>
      <c r="N155" s="187"/>
      <c r="O155" s="152">
        <v>42611</v>
      </c>
      <c r="P155" s="186">
        <v>3.851</v>
      </c>
      <c r="Q155" s="186"/>
      <c r="R155" s="187"/>
      <c r="S155" s="152">
        <v>42611</v>
      </c>
      <c r="T155" s="186"/>
      <c r="U155" s="49"/>
      <c r="V155" s="186"/>
      <c r="W155" s="152">
        <v>42611</v>
      </c>
      <c r="X155" s="186">
        <v>2.617</v>
      </c>
      <c r="Y155" s="186"/>
      <c r="Z155" s="187"/>
      <c r="AA155" s="152">
        <v>42611</v>
      </c>
      <c r="AB155" s="186">
        <v>4.2939999999999996</v>
      </c>
      <c r="AC155" s="49"/>
      <c r="AD155" s="187"/>
      <c r="AE155" s="152">
        <v>42611</v>
      </c>
      <c r="AF155" s="186"/>
      <c r="AG155" s="49"/>
    </row>
    <row r="156" spans="2:33" x14ac:dyDescent="0.35">
      <c r="B156" s="187"/>
      <c r="C156" s="152">
        <v>42612</v>
      </c>
      <c r="D156" s="186"/>
      <c r="E156" s="186"/>
      <c r="F156" s="187"/>
      <c r="G156" s="152">
        <v>42612</v>
      </c>
      <c r="H156" s="186">
        <v>3.1269999999999998</v>
      </c>
      <c r="I156" s="49"/>
      <c r="J156" s="186"/>
      <c r="K156" s="152">
        <v>42612</v>
      </c>
      <c r="L156" s="186">
        <v>3.1989999999999998</v>
      </c>
      <c r="M156" s="186"/>
      <c r="N156" s="187"/>
      <c r="O156" s="152">
        <v>42612</v>
      </c>
      <c r="P156" s="186">
        <v>3.8330000000000002</v>
      </c>
      <c r="Q156" s="186"/>
      <c r="R156" s="187"/>
      <c r="S156" s="152">
        <v>42612</v>
      </c>
      <c r="T156" s="186"/>
      <c r="U156" s="49"/>
      <c r="V156" s="186"/>
      <c r="W156" s="152">
        <v>42612</v>
      </c>
      <c r="X156" s="186">
        <v>2.6269999999999998</v>
      </c>
      <c r="Y156" s="186"/>
      <c r="Z156" s="187"/>
      <c r="AA156" s="152">
        <v>42612</v>
      </c>
      <c r="AB156" s="186">
        <v>4.2949999999999999</v>
      </c>
      <c r="AC156" s="49"/>
      <c r="AD156" s="187"/>
      <c r="AE156" s="152">
        <v>42612</v>
      </c>
      <c r="AF156" s="186"/>
      <c r="AG156" s="49"/>
    </row>
    <row r="157" spans="2:33" x14ac:dyDescent="0.35">
      <c r="B157" s="187"/>
      <c r="C157" s="152">
        <v>42613</v>
      </c>
      <c r="D157" s="186"/>
      <c r="E157" s="186"/>
      <c r="F157" s="187"/>
      <c r="G157" s="152">
        <v>42613</v>
      </c>
      <c r="H157" s="186">
        <v>3.1440000000000001</v>
      </c>
      <c r="I157" s="49"/>
      <c r="J157" s="186"/>
      <c r="K157" s="152">
        <v>42613</v>
      </c>
      <c r="L157" s="186">
        <v>3.21</v>
      </c>
      <c r="M157" s="186"/>
      <c r="N157" s="187"/>
      <c r="O157" s="152">
        <v>42613</v>
      </c>
      <c r="P157" s="186">
        <v>3.839</v>
      </c>
      <c r="Q157" s="186"/>
      <c r="R157" s="187"/>
      <c r="S157" s="152">
        <v>42613</v>
      </c>
      <c r="T157" s="186"/>
      <c r="U157" s="49"/>
      <c r="V157" s="186"/>
      <c r="W157" s="152">
        <v>42613</v>
      </c>
      <c r="X157" s="186">
        <v>2.633</v>
      </c>
      <c r="Y157" s="186"/>
      <c r="Z157" s="187"/>
      <c r="AA157" s="152">
        <v>42613</v>
      </c>
      <c r="AB157" s="186">
        <v>4.298</v>
      </c>
      <c r="AC157" s="49"/>
      <c r="AD157" s="187"/>
      <c r="AE157" s="152">
        <v>42613</v>
      </c>
      <c r="AF157" s="186"/>
      <c r="AG157" s="49"/>
    </row>
    <row r="158" spans="2:33" x14ac:dyDescent="0.35">
      <c r="B158" s="187"/>
      <c r="C158" s="152">
        <v>42614</v>
      </c>
      <c r="D158" s="186"/>
      <c r="E158" s="186"/>
      <c r="F158" s="187"/>
      <c r="G158" s="152">
        <v>42614</v>
      </c>
      <c r="H158" s="186">
        <v>3.1429999999999998</v>
      </c>
      <c r="I158" s="49"/>
      <c r="J158" s="186"/>
      <c r="K158" s="152">
        <v>42614</v>
      </c>
      <c r="L158" s="186">
        <v>3.22</v>
      </c>
      <c r="M158" s="186"/>
      <c r="N158" s="187"/>
      <c r="O158" s="152">
        <v>42614</v>
      </c>
      <c r="P158" s="186">
        <v>3.8519999999999999</v>
      </c>
      <c r="Q158" s="186"/>
      <c r="R158" s="187"/>
      <c r="S158" s="152">
        <v>42614</v>
      </c>
      <c r="T158" s="186"/>
      <c r="U158" s="49"/>
      <c r="V158" s="186"/>
      <c r="W158" s="152">
        <v>42614</v>
      </c>
      <c r="X158" s="186">
        <v>2.64</v>
      </c>
      <c r="Y158" s="186"/>
      <c r="Z158" s="187"/>
      <c r="AA158" s="152">
        <v>42614</v>
      </c>
      <c r="AB158" s="186">
        <v>4.3029999999999999</v>
      </c>
      <c r="AC158" s="49"/>
      <c r="AD158" s="187"/>
      <c r="AE158" s="152">
        <v>42614</v>
      </c>
      <c r="AF158" s="186"/>
      <c r="AG158" s="49"/>
    </row>
    <row r="159" spans="2:33" x14ac:dyDescent="0.35">
      <c r="B159" s="187"/>
      <c r="C159" s="152">
        <v>42615</v>
      </c>
      <c r="D159" s="186"/>
      <c r="E159" s="186"/>
      <c r="F159" s="187"/>
      <c r="G159" s="152">
        <v>42615</v>
      </c>
      <c r="H159" s="186">
        <v>3.1429999999999998</v>
      </c>
      <c r="I159" s="49"/>
      <c r="J159" s="186"/>
      <c r="K159" s="152">
        <v>42615</v>
      </c>
      <c r="L159" s="186">
        <v>3.222</v>
      </c>
      <c r="M159" s="186"/>
      <c r="N159" s="187"/>
      <c r="O159" s="152">
        <v>42615</v>
      </c>
      <c r="P159" s="186">
        <v>3.8420000000000001</v>
      </c>
      <c r="Q159" s="186"/>
      <c r="R159" s="187"/>
      <c r="S159" s="152">
        <v>42615</v>
      </c>
      <c r="T159" s="186"/>
      <c r="U159" s="49"/>
      <c r="V159" s="186"/>
      <c r="W159" s="152">
        <v>42615</v>
      </c>
      <c r="X159" s="186">
        <v>2.637</v>
      </c>
      <c r="Y159" s="186"/>
      <c r="Z159" s="187"/>
      <c r="AA159" s="152">
        <v>42615</v>
      </c>
      <c r="AB159" s="186">
        <v>4.3040000000000003</v>
      </c>
      <c r="AC159" s="49"/>
      <c r="AD159" s="187"/>
      <c r="AE159" s="152">
        <v>42615</v>
      </c>
      <c r="AF159" s="186"/>
      <c r="AG159" s="49"/>
    </row>
    <row r="160" spans="2:33" x14ac:dyDescent="0.35">
      <c r="B160" s="187"/>
      <c r="C160" s="152">
        <v>42618</v>
      </c>
      <c r="D160" s="186"/>
      <c r="E160" s="186"/>
      <c r="F160" s="187"/>
      <c r="G160" s="152">
        <v>42618</v>
      </c>
      <c r="H160" s="186">
        <v>3.1539999999999999</v>
      </c>
      <c r="I160" s="49"/>
      <c r="J160" s="186"/>
      <c r="K160" s="152">
        <v>42618</v>
      </c>
      <c r="L160" s="186">
        <v>3.2309999999999999</v>
      </c>
      <c r="M160" s="186"/>
      <c r="N160" s="187"/>
      <c r="O160" s="152">
        <v>42618</v>
      </c>
      <c r="P160" s="186">
        <v>3.8660000000000001</v>
      </c>
      <c r="Q160" s="186"/>
      <c r="R160" s="187"/>
      <c r="S160" s="152">
        <v>42618</v>
      </c>
      <c r="T160" s="186"/>
      <c r="U160" s="49"/>
      <c r="V160" s="186"/>
      <c r="W160" s="152">
        <v>42618</v>
      </c>
      <c r="X160" s="186">
        <v>2.6470000000000002</v>
      </c>
      <c r="Y160" s="186"/>
      <c r="Z160" s="187"/>
      <c r="AA160" s="152">
        <v>42618</v>
      </c>
      <c r="AB160" s="186">
        <v>4.3140000000000001</v>
      </c>
      <c r="AC160" s="49"/>
      <c r="AD160" s="187"/>
      <c r="AE160" s="152">
        <v>42618</v>
      </c>
      <c r="AF160" s="186"/>
      <c r="AG160" s="49"/>
    </row>
    <row r="161" spans="2:33" x14ac:dyDescent="0.35">
      <c r="B161" s="187"/>
      <c r="C161" s="152">
        <v>42619</v>
      </c>
      <c r="D161" s="186"/>
      <c r="E161" s="186"/>
      <c r="F161" s="187"/>
      <c r="G161" s="152">
        <v>42619</v>
      </c>
      <c r="H161" s="186">
        <v>3.1459999999999999</v>
      </c>
      <c r="I161" s="49"/>
      <c r="J161" s="186"/>
      <c r="K161" s="152">
        <v>42619</v>
      </c>
      <c r="L161" s="186">
        <v>3.2290000000000001</v>
      </c>
      <c r="M161" s="186"/>
      <c r="N161" s="187"/>
      <c r="O161" s="152">
        <v>42619</v>
      </c>
      <c r="P161" s="186">
        <v>3.875</v>
      </c>
      <c r="Q161" s="186"/>
      <c r="R161" s="187"/>
      <c r="S161" s="152">
        <v>42619</v>
      </c>
      <c r="T161" s="186"/>
      <c r="U161" s="49"/>
      <c r="V161" s="186"/>
      <c r="W161" s="152">
        <v>42619</v>
      </c>
      <c r="X161" s="186">
        <v>2.645</v>
      </c>
      <c r="Y161" s="186"/>
      <c r="Z161" s="187"/>
      <c r="AA161" s="152">
        <v>42619</v>
      </c>
      <c r="AB161" s="186">
        <v>4.3179999999999996</v>
      </c>
      <c r="AC161" s="49"/>
      <c r="AD161" s="187"/>
      <c r="AE161" s="152">
        <v>42619</v>
      </c>
      <c r="AF161" s="186"/>
      <c r="AG161" s="49"/>
    </row>
    <row r="162" spans="2:33" x14ac:dyDescent="0.35">
      <c r="B162" s="187"/>
      <c r="C162" s="152">
        <v>42620</v>
      </c>
      <c r="D162" s="186"/>
      <c r="E162" s="186"/>
      <c r="F162" s="187"/>
      <c r="G162" s="152">
        <v>42620</v>
      </c>
      <c r="H162" s="186">
        <v>3.14</v>
      </c>
      <c r="I162" s="49"/>
      <c r="J162" s="186"/>
      <c r="K162" s="152">
        <v>42620</v>
      </c>
      <c r="L162" s="186">
        <v>3.2029999999999998</v>
      </c>
      <c r="M162" s="186"/>
      <c r="N162" s="187"/>
      <c r="O162" s="152">
        <v>42620</v>
      </c>
      <c r="P162" s="186">
        <v>3.84</v>
      </c>
      <c r="Q162" s="186"/>
      <c r="R162" s="187"/>
      <c r="S162" s="152">
        <v>42620</v>
      </c>
      <c r="T162" s="186"/>
      <c r="U162" s="49"/>
      <c r="V162" s="186"/>
      <c r="W162" s="152">
        <v>42620</v>
      </c>
      <c r="X162" s="186">
        <v>2.6440000000000001</v>
      </c>
      <c r="Y162" s="186"/>
      <c r="Z162" s="187"/>
      <c r="AA162" s="152">
        <v>42620</v>
      </c>
      <c r="AB162" s="186">
        <v>4.3049999999999997</v>
      </c>
      <c r="AC162" s="49"/>
      <c r="AD162" s="187"/>
      <c r="AE162" s="152">
        <v>42620</v>
      </c>
      <c r="AF162" s="186"/>
      <c r="AG162" s="49"/>
    </row>
    <row r="163" spans="2:33" x14ac:dyDescent="0.35">
      <c r="B163" s="187"/>
      <c r="C163" s="152">
        <v>42621</v>
      </c>
      <c r="D163" s="186"/>
      <c r="E163" s="186"/>
      <c r="F163" s="187"/>
      <c r="G163" s="152">
        <v>42621</v>
      </c>
      <c r="H163" s="186">
        <v>3.1440000000000001</v>
      </c>
      <c r="I163" s="49"/>
      <c r="J163" s="186"/>
      <c r="K163" s="152">
        <v>42621</v>
      </c>
      <c r="L163" s="186">
        <v>3.214</v>
      </c>
      <c r="M163" s="186"/>
      <c r="N163" s="187"/>
      <c r="O163" s="152">
        <v>42621</v>
      </c>
      <c r="P163" s="186">
        <v>3.8490000000000002</v>
      </c>
      <c r="Q163" s="186"/>
      <c r="R163" s="187"/>
      <c r="S163" s="152">
        <v>42621</v>
      </c>
      <c r="T163" s="186"/>
      <c r="U163" s="49"/>
      <c r="V163" s="186"/>
      <c r="W163" s="152">
        <v>42621</v>
      </c>
      <c r="X163" s="186">
        <v>2.6480000000000001</v>
      </c>
      <c r="Y163" s="186"/>
      <c r="Z163" s="187"/>
      <c r="AA163" s="152">
        <v>42621</v>
      </c>
      <c r="AB163" s="186">
        <v>4.3099999999999996</v>
      </c>
      <c r="AC163" s="49"/>
      <c r="AD163" s="187"/>
      <c r="AE163" s="152">
        <v>42621</v>
      </c>
      <c r="AF163" s="186"/>
      <c r="AG163" s="49"/>
    </row>
    <row r="164" spans="2:33" x14ac:dyDescent="0.35">
      <c r="B164" s="187"/>
      <c r="C164" s="152">
        <v>42622</v>
      </c>
      <c r="D164" s="186"/>
      <c r="E164" s="186"/>
      <c r="F164" s="187"/>
      <c r="G164" s="152">
        <v>42622</v>
      </c>
      <c r="H164" s="186">
        <v>3.1480000000000001</v>
      </c>
      <c r="I164" s="49"/>
      <c r="J164" s="186"/>
      <c r="K164" s="152">
        <v>42622</v>
      </c>
      <c r="L164" s="186">
        <v>3.226</v>
      </c>
      <c r="M164" s="186"/>
      <c r="N164" s="187"/>
      <c r="O164" s="152">
        <v>42622</v>
      </c>
      <c r="P164" s="186">
        <v>3.8980000000000001</v>
      </c>
      <c r="Q164" s="186"/>
      <c r="R164" s="187"/>
      <c r="S164" s="152">
        <v>42622</v>
      </c>
      <c r="T164" s="186"/>
      <c r="U164" s="49"/>
      <c r="V164" s="186"/>
      <c r="W164" s="152">
        <v>42622</v>
      </c>
      <c r="X164" s="186">
        <v>2.65</v>
      </c>
      <c r="Y164" s="186"/>
      <c r="Z164" s="187"/>
      <c r="AA164" s="152">
        <v>42622</v>
      </c>
      <c r="AB164" s="186">
        <v>4.3280000000000003</v>
      </c>
      <c r="AC164" s="49"/>
      <c r="AD164" s="187"/>
      <c r="AE164" s="152">
        <v>42622</v>
      </c>
      <c r="AF164" s="186"/>
      <c r="AG164" s="49"/>
    </row>
    <row r="165" spans="2:33" x14ac:dyDescent="0.35">
      <c r="B165" s="187"/>
      <c r="C165" s="152">
        <v>42625</v>
      </c>
      <c r="D165" s="186"/>
      <c r="E165" s="186"/>
      <c r="F165" s="187"/>
      <c r="G165" s="152">
        <v>42625</v>
      </c>
      <c r="H165" s="186">
        <v>3.1850000000000001</v>
      </c>
      <c r="I165" s="49"/>
      <c r="J165" s="186"/>
      <c r="K165" s="152">
        <v>42625</v>
      </c>
      <c r="L165" s="186">
        <v>3.2610000000000001</v>
      </c>
      <c r="M165" s="186"/>
      <c r="N165" s="187"/>
      <c r="O165" s="152">
        <v>42625</v>
      </c>
      <c r="P165" s="186">
        <v>3.9609999999999999</v>
      </c>
      <c r="Q165" s="186"/>
      <c r="R165" s="187"/>
      <c r="S165" s="152">
        <v>42625</v>
      </c>
      <c r="T165" s="186"/>
      <c r="U165" s="49"/>
      <c r="V165" s="186"/>
      <c r="W165" s="152">
        <v>42625</v>
      </c>
      <c r="X165" s="186">
        <v>2.6840000000000002</v>
      </c>
      <c r="Y165" s="186"/>
      <c r="Z165" s="187"/>
      <c r="AA165" s="152">
        <v>42625</v>
      </c>
      <c r="AB165" s="186">
        <v>4.3520000000000003</v>
      </c>
      <c r="AC165" s="49"/>
      <c r="AD165" s="187"/>
      <c r="AE165" s="152">
        <v>42625</v>
      </c>
      <c r="AF165" s="186"/>
      <c r="AG165" s="49"/>
    </row>
    <row r="166" spans="2:33" x14ac:dyDescent="0.35">
      <c r="B166" s="187"/>
      <c r="C166" s="152">
        <v>42626</v>
      </c>
      <c r="D166" s="186"/>
      <c r="E166" s="186"/>
      <c r="F166" s="187"/>
      <c r="G166" s="152">
        <v>42626</v>
      </c>
      <c r="H166" s="186">
        <v>3.2010000000000001</v>
      </c>
      <c r="I166" s="49"/>
      <c r="J166" s="186"/>
      <c r="K166" s="152">
        <v>42626</v>
      </c>
      <c r="L166" s="186">
        <v>3.278</v>
      </c>
      <c r="M166" s="186"/>
      <c r="N166" s="187"/>
      <c r="O166" s="152">
        <v>42626</v>
      </c>
      <c r="P166" s="186">
        <v>3.9660000000000002</v>
      </c>
      <c r="Q166" s="186"/>
      <c r="R166" s="187"/>
      <c r="S166" s="152">
        <v>42626</v>
      </c>
      <c r="T166" s="186"/>
      <c r="U166" s="49"/>
      <c r="V166" s="186"/>
      <c r="W166" s="152">
        <v>42626</v>
      </c>
      <c r="X166" s="186">
        <v>2.7029999999999998</v>
      </c>
      <c r="Y166" s="186"/>
      <c r="Z166" s="187"/>
      <c r="AA166" s="152">
        <v>42626</v>
      </c>
      <c r="AB166" s="186">
        <v>4.3540000000000001</v>
      </c>
      <c r="AC166" s="49"/>
      <c r="AD166" s="187"/>
      <c r="AE166" s="152">
        <v>42626</v>
      </c>
      <c r="AF166" s="186"/>
      <c r="AG166" s="49"/>
    </row>
    <row r="167" spans="2:33" x14ac:dyDescent="0.35">
      <c r="B167" s="187"/>
      <c r="C167" s="152">
        <v>42627</v>
      </c>
      <c r="D167" s="186"/>
      <c r="E167" s="186"/>
      <c r="F167" s="187"/>
      <c r="G167" s="152">
        <v>42627</v>
      </c>
      <c r="H167" s="186">
        <v>3.206</v>
      </c>
      <c r="I167" s="49"/>
      <c r="J167" s="186"/>
      <c r="K167" s="152">
        <v>42627</v>
      </c>
      <c r="L167" s="186">
        <v>3.2789999999999999</v>
      </c>
      <c r="M167" s="186"/>
      <c r="N167" s="187"/>
      <c r="O167" s="152">
        <v>42627</v>
      </c>
      <c r="P167" s="186">
        <v>4.0039999999999996</v>
      </c>
      <c r="Q167" s="186"/>
      <c r="R167" s="187"/>
      <c r="S167" s="152">
        <v>42627</v>
      </c>
      <c r="T167" s="186"/>
      <c r="U167" s="49"/>
      <c r="V167" s="186"/>
      <c r="W167" s="152">
        <v>42627</v>
      </c>
      <c r="X167" s="186">
        <v>2.7039999999999997</v>
      </c>
      <c r="Y167" s="186"/>
      <c r="Z167" s="187"/>
      <c r="AA167" s="152">
        <v>42627</v>
      </c>
      <c r="AB167" s="186">
        <v>4.3650000000000002</v>
      </c>
      <c r="AC167" s="49"/>
      <c r="AD167" s="187"/>
      <c r="AE167" s="152">
        <v>42627</v>
      </c>
      <c r="AF167" s="186"/>
      <c r="AG167" s="49"/>
    </row>
    <row r="168" spans="2:33" x14ac:dyDescent="0.35">
      <c r="B168" s="187"/>
      <c r="C168" s="152">
        <v>42628</v>
      </c>
      <c r="D168" s="186"/>
      <c r="E168" s="186"/>
      <c r="F168" s="187"/>
      <c r="G168" s="152">
        <v>42628</v>
      </c>
      <c r="H168" s="186">
        <v>3.21</v>
      </c>
      <c r="I168" s="49"/>
      <c r="J168" s="186"/>
      <c r="K168" s="152">
        <v>42628</v>
      </c>
      <c r="L168" s="186">
        <v>3.2839999999999998</v>
      </c>
      <c r="M168" s="186"/>
      <c r="N168" s="187"/>
      <c r="O168" s="152">
        <v>42628</v>
      </c>
      <c r="P168" s="186">
        <v>3.9969999999999999</v>
      </c>
      <c r="Q168" s="186"/>
      <c r="R168" s="187"/>
      <c r="S168" s="152">
        <v>42628</v>
      </c>
      <c r="T168" s="186"/>
      <c r="U168" s="49"/>
      <c r="V168" s="186"/>
      <c r="W168" s="152">
        <v>42628</v>
      </c>
      <c r="X168" s="186">
        <v>2.7080000000000002</v>
      </c>
      <c r="Y168" s="186"/>
      <c r="Z168" s="187"/>
      <c r="AA168" s="152">
        <v>42628</v>
      </c>
      <c r="AB168" s="186">
        <v>4.3609999999999998</v>
      </c>
      <c r="AC168" s="49"/>
      <c r="AD168" s="187"/>
      <c r="AE168" s="152">
        <v>42628</v>
      </c>
      <c r="AF168" s="186"/>
      <c r="AG168" s="49"/>
    </row>
    <row r="169" spans="2:33" x14ac:dyDescent="0.35">
      <c r="B169" s="187"/>
      <c r="C169" s="152">
        <v>42629</v>
      </c>
      <c r="D169" s="186"/>
      <c r="E169" s="186"/>
      <c r="F169" s="187"/>
      <c r="G169" s="152">
        <v>42629</v>
      </c>
      <c r="H169" s="186">
        <v>3.21</v>
      </c>
      <c r="I169" s="49"/>
      <c r="J169" s="186"/>
      <c r="K169" s="152">
        <v>42629</v>
      </c>
      <c r="L169" s="186">
        <v>3.29</v>
      </c>
      <c r="M169" s="186"/>
      <c r="N169" s="187"/>
      <c r="O169" s="152">
        <v>42629</v>
      </c>
      <c r="P169" s="186">
        <v>4.0069999999999997</v>
      </c>
      <c r="Q169" s="186"/>
      <c r="R169" s="187"/>
      <c r="S169" s="152">
        <v>42629</v>
      </c>
      <c r="T169" s="186"/>
      <c r="U169" s="49"/>
      <c r="V169" s="186"/>
      <c r="W169" s="152">
        <v>42629</v>
      </c>
      <c r="X169" s="186">
        <v>2.7029999999999998</v>
      </c>
      <c r="Y169" s="186"/>
      <c r="Z169" s="187"/>
      <c r="AA169" s="152">
        <v>42629</v>
      </c>
      <c r="AB169" s="186">
        <v>4.3659999999999997</v>
      </c>
      <c r="AC169" s="49"/>
      <c r="AD169" s="187"/>
      <c r="AE169" s="152">
        <v>42629</v>
      </c>
      <c r="AF169" s="186"/>
      <c r="AG169" s="49"/>
    </row>
    <row r="170" spans="2:33" x14ac:dyDescent="0.35">
      <c r="B170" s="187"/>
      <c r="C170" s="152">
        <v>42632</v>
      </c>
      <c r="D170" s="186"/>
      <c r="E170" s="186"/>
      <c r="F170" s="187"/>
      <c r="G170" s="152">
        <v>42632</v>
      </c>
      <c r="H170" s="186">
        <v>3.22</v>
      </c>
      <c r="I170" s="49"/>
      <c r="J170" s="186"/>
      <c r="K170" s="152">
        <v>42632</v>
      </c>
      <c r="L170" s="186">
        <v>3.302</v>
      </c>
      <c r="M170" s="186"/>
      <c r="N170" s="187"/>
      <c r="O170" s="152">
        <v>42632</v>
      </c>
      <c r="P170" s="186">
        <v>4.0129999999999999</v>
      </c>
      <c r="Q170" s="186"/>
      <c r="R170" s="187"/>
      <c r="S170" s="152">
        <v>42632</v>
      </c>
      <c r="T170" s="186"/>
      <c r="U170" s="49"/>
      <c r="V170" s="186"/>
      <c r="W170" s="152">
        <v>42632</v>
      </c>
      <c r="X170" s="186">
        <v>2.714</v>
      </c>
      <c r="Y170" s="186"/>
      <c r="Z170" s="187"/>
      <c r="AA170" s="152">
        <v>42632</v>
      </c>
      <c r="AB170" s="186">
        <v>4.3680000000000003</v>
      </c>
      <c r="AC170" s="49"/>
      <c r="AD170" s="187"/>
      <c r="AE170" s="152">
        <v>42632</v>
      </c>
      <c r="AF170" s="186"/>
      <c r="AG170" s="49"/>
    </row>
    <row r="171" spans="2:33" x14ac:dyDescent="0.35">
      <c r="B171" s="187"/>
      <c r="C171" s="152">
        <v>42633</v>
      </c>
      <c r="D171" s="186"/>
      <c r="E171" s="186"/>
      <c r="F171" s="187"/>
      <c r="G171" s="152">
        <v>42633</v>
      </c>
      <c r="H171" s="186">
        <v>3.2359999999999998</v>
      </c>
      <c r="I171" s="49"/>
      <c r="J171" s="186"/>
      <c r="K171" s="152">
        <v>42633</v>
      </c>
      <c r="L171" s="186">
        <v>3.3210000000000002</v>
      </c>
      <c r="M171" s="186"/>
      <c r="N171" s="187"/>
      <c r="O171" s="152">
        <v>42633</v>
      </c>
      <c r="P171" s="186">
        <v>4.0279999999999996</v>
      </c>
      <c r="Q171" s="186"/>
      <c r="R171" s="187"/>
      <c r="S171" s="152">
        <v>42633</v>
      </c>
      <c r="T171" s="186"/>
      <c r="U171" s="49"/>
      <c r="V171" s="186"/>
      <c r="W171" s="152">
        <v>42633</v>
      </c>
      <c r="X171" s="186">
        <v>2.7560000000000002</v>
      </c>
      <c r="Y171" s="186"/>
      <c r="Z171" s="187"/>
      <c r="AA171" s="152">
        <v>42633</v>
      </c>
      <c r="AB171" s="186">
        <v>4.3730000000000002</v>
      </c>
      <c r="AC171" s="49"/>
      <c r="AD171" s="187"/>
      <c r="AE171" s="152">
        <v>42633</v>
      </c>
      <c r="AF171" s="186"/>
      <c r="AG171" s="49"/>
    </row>
    <row r="172" spans="2:33" x14ac:dyDescent="0.35">
      <c r="B172" s="187"/>
      <c r="C172" s="152">
        <v>42634</v>
      </c>
      <c r="D172" s="186"/>
      <c r="E172" s="186"/>
      <c r="F172" s="187"/>
      <c r="G172" s="152">
        <v>42634</v>
      </c>
      <c r="H172" s="186">
        <v>3.23</v>
      </c>
      <c r="I172" s="49"/>
      <c r="J172" s="186"/>
      <c r="K172" s="152">
        <v>42634</v>
      </c>
      <c r="L172" s="186">
        <v>3.3170000000000002</v>
      </c>
      <c r="M172" s="186"/>
      <c r="N172" s="187"/>
      <c r="O172" s="152">
        <v>42634</v>
      </c>
      <c r="P172" s="186">
        <v>4.0309999999999997</v>
      </c>
      <c r="Q172" s="186"/>
      <c r="R172" s="187"/>
      <c r="S172" s="152">
        <v>42634</v>
      </c>
      <c r="T172" s="186"/>
      <c r="U172" s="49"/>
      <c r="V172" s="186"/>
      <c r="W172" s="152">
        <v>42634</v>
      </c>
      <c r="X172" s="186">
        <v>2.7250000000000001</v>
      </c>
      <c r="Y172" s="186"/>
      <c r="Z172" s="187"/>
      <c r="AA172" s="152">
        <v>42634</v>
      </c>
      <c r="AB172" s="186">
        <v>4.3739999999999997</v>
      </c>
      <c r="AC172" s="49"/>
      <c r="AD172" s="187"/>
      <c r="AE172" s="152">
        <v>42634</v>
      </c>
      <c r="AF172" s="186"/>
      <c r="AG172" s="49"/>
    </row>
    <row r="173" spans="2:33" x14ac:dyDescent="0.35">
      <c r="B173" s="187"/>
      <c r="C173" s="152">
        <v>42635</v>
      </c>
      <c r="D173" s="186"/>
      <c r="E173" s="186"/>
      <c r="F173" s="187"/>
      <c r="G173" s="152">
        <v>42635</v>
      </c>
      <c r="H173" s="186">
        <v>3.1779999999999999</v>
      </c>
      <c r="I173" s="49"/>
      <c r="J173" s="186"/>
      <c r="K173" s="152">
        <v>42635</v>
      </c>
      <c r="L173" s="186">
        <v>3.2370000000000001</v>
      </c>
      <c r="M173" s="186"/>
      <c r="N173" s="187"/>
      <c r="O173" s="152">
        <v>42635</v>
      </c>
      <c r="P173" s="186">
        <v>3.9420000000000002</v>
      </c>
      <c r="Q173" s="186"/>
      <c r="R173" s="187"/>
      <c r="S173" s="152">
        <v>42635</v>
      </c>
      <c r="T173" s="186"/>
      <c r="U173" s="49"/>
      <c r="V173" s="186"/>
      <c r="W173" s="152">
        <v>42635</v>
      </c>
      <c r="X173" s="186">
        <v>2.6749999999999998</v>
      </c>
      <c r="Y173" s="186"/>
      <c r="Z173" s="187"/>
      <c r="AA173" s="152">
        <v>42635</v>
      </c>
      <c r="AB173" s="186">
        <v>4.343</v>
      </c>
      <c r="AC173" s="49"/>
      <c r="AD173" s="187"/>
      <c r="AE173" s="152">
        <v>42635</v>
      </c>
      <c r="AF173" s="186"/>
      <c r="AG173" s="49"/>
    </row>
    <row r="174" spans="2:33" x14ac:dyDescent="0.35">
      <c r="B174" s="187"/>
      <c r="C174" s="152">
        <v>42636</v>
      </c>
      <c r="D174" s="186"/>
      <c r="E174" s="186"/>
      <c r="F174" s="187"/>
      <c r="G174" s="152">
        <v>42636</v>
      </c>
      <c r="H174" s="186">
        <v>3.1680000000000001</v>
      </c>
      <c r="I174" s="49"/>
      <c r="J174" s="186"/>
      <c r="K174" s="152">
        <v>42636</v>
      </c>
      <c r="L174" s="186">
        <v>3.2250000000000001</v>
      </c>
      <c r="M174" s="186"/>
      <c r="N174" s="187"/>
      <c r="O174" s="152">
        <v>42636</v>
      </c>
      <c r="P174" s="186">
        <v>3.9130000000000003</v>
      </c>
      <c r="Q174" s="186"/>
      <c r="R174" s="187"/>
      <c r="S174" s="152">
        <v>42636</v>
      </c>
      <c r="T174" s="186"/>
      <c r="U174" s="49"/>
      <c r="V174" s="186"/>
      <c r="W174" s="152">
        <v>42636</v>
      </c>
      <c r="X174" s="186">
        <v>2.6669999999999998</v>
      </c>
      <c r="Y174" s="186"/>
      <c r="Z174" s="187"/>
      <c r="AA174" s="152">
        <v>42636</v>
      </c>
      <c r="AB174" s="186">
        <v>4.3319999999999999</v>
      </c>
      <c r="AC174" s="49"/>
      <c r="AD174" s="187"/>
      <c r="AE174" s="152">
        <v>42636</v>
      </c>
      <c r="AF174" s="186"/>
      <c r="AG174" s="49"/>
    </row>
    <row r="175" spans="2:33" x14ac:dyDescent="0.35">
      <c r="B175" s="187"/>
      <c r="C175" s="152">
        <v>42639</v>
      </c>
      <c r="D175" s="186"/>
      <c r="E175" s="186"/>
      <c r="F175" s="187"/>
      <c r="G175" s="152">
        <v>42639</v>
      </c>
      <c r="H175" s="186">
        <v>3.161</v>
      </c>
      <c r="I175" s="49"/>
      <c r="J175" s="186"/>
      <c r="K175" s="152">
        <v>42639</v>
      </c>
      <c r="L175" s="186">
        <v>3.2149999999999999</v>
      </c>
      <c r="M175" s="186"/>
      <c r="N175" s="187"/>
      <c r="O175" s="152">
        <v>42639</v>
      </c>
      <c r="P175" s="186">
        <v>3.903</v>
      </c>
      <c r="Q175" s="186"/>
      <c r="R175" s="187"/>
      <c r="S175" s="152">
        <v>42639</v>
      </c>
      <c r="T175" s="186"/>
      <c r="U175" s="49"/>
      <c r="V175" s="186"/>
      <c r="W175" s="152">
        <v>42639</v>
      </c>
      <c r="X175" s="186">
        <v>2.6970000000000001</v>
      </c>
      <c r="Y175" s="186"/>
      <c r="Z175" s="187"/>
      <c r="AA175" s="152">
        <v>42639</v>
      </c>
      <c r="AB175" s="186">
        <v>4.327</v>
      </c>
      <c r="AC175" s="49"/>
      <c r="AD175" s="187"/>
      <c r="AE175" s="152">
        <v>42639</v>
      </c>
      <c r="AF175" s="186"/>
      <c r="AG175" s="49"/>
    </row>
    <row r="176" spans="2:33" x14ac:dyDescent="0.35">
      <c r="B176" s="187"/>
      <c r="C176" s="152">
        <v>42640</v>
      </c>
      <c r="D176" s="186"/>
      <c r="E176" s="186"/>
      <c r="F176" s="187"/>
      <c r="G176" s="152">
        <v>42640</v>
      </c>
      <c r="H176" s="186">
        <v>3.165</v>
      </c>
      <c r="I176" s="49"/>
      <c r="J176" s="186"/>
      <c r="K176" s="152">
        <v>42640</v>
      </c>
      <c r="L176" s="186">
        <v>3.2109999999999999</v>
      </c>
      <c r="M176" s="186"/>
      <c r="N176" s="187"/>
      <c r="O176" s="152">
        <v>42640</v>
      </c>
      <c r="P176" s="186">
        <v>3.8940000000000001</v>
      </c>
      <c r="Q176" s="186"/>
      <c r="R176" s="187"/>
      <c r="S176" s="152">
        <v>42640</v>
      </c>
      <c r="T176" s="186"/>
      <c r="U176" s="49"/>
      <c r="V176" s="186"/>
      <c r="W176" s="152">
        <v>42640</v>
      </c>
      <c r="X176" s="186">
        <v>2.68</v>
      </c>
      <c r="Y176" s="186"/>
      <c r="Z176" s="187"/>
      <c r="AA176" s="152">
        <v>42640</v>
      </c>
      <c r="AB176" s="186">
        <v>4.3280000000000003</v>
      </c>
      <c r="AC176" s="49"/>
      <c r="AD176" s="187"/>
      <c r="AE176" s="152">
        <v>42640</v>
      </c>
      <c r="AF176" s="186"/>
      <c r="AG176" s="49"/>
    </row>
    <row r="177" spans="2:33" x14ac:dyDescent="0.35">
      <c r="B177" s="187"/>
      <c r="C177" s="152">
        <v>42641</v>
      </c>
      <c r="D177" s="186"/>
      <c r="E177" s="186"/>
      <c r="F177" s="187"/>
      <c r="G177" s="152">
        <v>42641</v>
      </c>
      <c r="H177" s="186">
        <v>3.206</v>
      </c>
      <c r="I177" s="49"/>
      <c r="J177" s="186"/>
      <c r="K177" s="152">
        <v>42641</v>
      </c>
      <c r="L177" s="186">
        <v>3.222</v>
      </c>
      <c r="M177" s="186"/>
      <c r="N177" s="187"/>
      <c r="O177" s="152">
        <v>42641</v>
      </c>
      <c r="P177" s="186">
        <v>3.895</v>
      </c>
      <c r="Q177" s="186"/>
      <c r="R177" s="187"/>
      <c r="S177" s="152">
        <v>42641</v>
      </c>
      <c r="T177" s="186"/>
      <c r="U177" s="49"/>
      <c r="V177" s="186"/>
      <c r="W177" s="152">
        <v>42641</v>
      </c>
      <c r="X177" s="186">
        <v>2.6870000000000003</v>
      </c>
      <c r="Y177" s="186"/>
      <c r="Z177" s="187"/>
      <c r="AA177" s="152">
        <v>42641</v>
      </c>
      <c r="AB177" s="186">
        <v>4.3280000000000003</v>
      </c>
      <c r="AC177" s="49"/>
      <c r="AD177" s="187"/>
      <c r="AE177" s="152">
        <v>42641</v>
      </c>
      <c r="AF177" s="186"/>
      <c r="AG177" s="49"/>
    </row>
    <row r="178" spans="2:33" x14ac:dyDescent="0.35">
      <c r="B178" s="187"/>
      <c r="C178" s="152">
        <v>42642</v>
      </c>
      <c r="D178" s="186"/>
      <c r="E178" s="186"/>
      <c r="F178" s="187"/>
      <c r="G178" s="152">
        <v>42642</v>
      </c>
      <c r="H178" s="186">
        <v>3.1709999999999998</v>
      </c>
      <c r="I178" s="49"/>
      <c r="J178" s="186"/>
      <c r="K178" s="152">
        <v>42642</v>
      </c>
      <c r="L178" s="186">
        <v>3.23</v>
      </c>
      <c r="M178" s="186"/>
      <c r="N178" s="187"/>
      <c r="O178" s="152">
        <v>42642</v>
      </c>
      <c r="P178" s="186">
        <v>3.9079999999999999</v>
      </c>
      <c r="Q178" s="186"/>
      <c r="R178" s="187"/>
      <c r="S178" s="152">
        <v>42642</v>
      </c>
      <c r="T178" s="186"/>
      <c r="U178" s="49"/>
      <c r="V178" s="186"/>
      <c r="W178" s="152">
        <v>42642</v>
      </c>
      <c r="X178" s="186">
        <v>2.6819999999999999</v>
      </c>
      <c r="Y178" s="186"/>
      <c r="Z178" s="187"/>
      <c r="AA178" s="152">
        <v>42642</v>
      </c>
      <c r="AB178" s="186">
        <v>4.3280000000000003</v>
      </c>
      <c r="AC178" s="49"/>
      <c r="AD178" s="187"/>
      <c r="AE178" s="152">
        <v>42642</v>
      </c>
      <c r="AF178" s="186"/>
      <c r="AG178" s="49"/>
    </row>
    <row r="179" spans="2:33" x14ac:dyDescent="0.35">
      <c r="B179" s="187"/>
      <c r="C179" s="152">
        <v>42643</v>
      </c>
      <c r="D179" s="186"/>
      <c r="E179" s="186"/>
      <c r="F179" s="187"/>
      <c r="G179" s="152">
        <v>42643</v>
      </c>
      <c r="H179" s="186">
        <v>3.1619999999999999</v>
      </c>
      <c r="I179" s="49"/>
      <c r="J179" s="186"/>
      <c r="K179" s="152">
        <v>42643</v>
      </c>
      <c r="L179" s="186">
        <v>3.1960000000000002</v>
      </c>
      <c r="M179" s="186"/>
      <c r="N179" s="187"/>
      <c r="O179" s="152">
        <v>42643</v>
      </c>
      <c r="P179" s="186">
        <v>3.8650000000000002</v>
      </c>
      <c r="Q179" s="186"/>
      <c r="R179" s="187"/>
      <c r="S179" s="152">
        <v>42643</v>
      </c>
      <c r="T179" s="186"/>
      <c r="U179" s="49"/>
      <c r="V179" s="186"/>
      <c r="W179" s="152">
        <v>42643</v>
      </c>
      <c r="X179" s="186">
        <v>2.6710000000000003</v>
      </c>
      <c r="Y179" s="186"/>
      <c r="Z179" s="187"/>
      <c r="AA179" s="152">
        <v>42643</v>
      </c>
      <c r="AB179" s="186">
        <v>4.327</v>
      </c>
      <c r="AC179" s="49"/>
      <c r="AD179" s="187"/>
      <c r="AE179" s="152">
        <v>42643</v>
      </c>
      <c r="AF179" s="186"/>
      <c r="AG179" s="49"/>
    </row>
    <row r="180" spans="2:33" x14ac:dyDescent="0.35">
      <c r="B180" s="187"/>
      <c r="C180" s="152">
        <v>42646</v>
      </c>
      <c r="D180" s="186"/>
      <c r="E180" s="186"/>
      <c r="F180" s="187"/>
      <c r="G180" s="152">
        <v>42646</v>
      </c>
      <c r="H180" s="186">
        <v>3.1709999999999998</v>
      </c>
      <c r="I180" s="49"/>
      <c r="J180" s="186"/>
      <c r="K180" s="152">
        <v>42646</v>
      </c>
      <c r="L180" s="186">
        <v>3.2309999999999999</v>
      </c>
      <c r="M180" s="186"/>
      <c r="N180" s="187"/>
      <c r="O180" s="152">
        <v>42646</v>
      </c>
      <c r="P180" s="186">
        <v>3.919</v>
      </c>
      <c r="Q180" s="186"/>
      <c r="R180" s="187"/>
      <c r="S180" s="152">
        <v>42646</v>
      </c>
      <c r="T180" s="186"/>
      <c r="U180" s="49"/>
      <c r="V180" s="186"/>
      <c r="W180" s="152">
        <v>42646</v>
      </c>
      <c r="X180" s="186">
        <v>2.6850000000000001</v>
      </c>
      <c r="Y180" s="186"/>
      <c r="Z180" s="187"/>
      <c r="AA180" s="152">
        <v>42646</v>
      </c>
      <c r="AB180" s="186">
        <v>4.327</v>
      </c>
      <c r="AC180" s="49"/>
      <c r="AD180" s="187"/>
      <c r="AE180" s="152">
        <v>42646</v>
      </c>
      <c r="AF180" s="186"/>
      <c r="AG180" s="49"/>
    </row>
    <row r="181" spans="2:33" x14ac:dyDescent="0.35">
      <c r="B181" s="187"/>
      <c r="C181" s="152">
        <v>42647</v>
      </c>
      <c r="D181" s="186"/>
      <c r="E181" s="186"/>
      <c r="F181" s="187"/>
      <c r="G181" s="152">
        <v>42647</v>
      </c>
      <c r="H181" s="186">
        <v>3.1909999999999998</v>
      </c>
      <c r="I181" s="49"/>
      <c r="J181" s="186"/>
      <c r="K181" s="152">
        <v>42647</v>
      </c>
      <c r="L181" s="186">
        <v>3.2650000000000001</v>
      </c>
      <c r="M181" s="186"/>
      <c r="N181" s="187"/>
      <c r="O181" s="152">
        <v>42647</v>
      </c>
      <c r="P181" s="186">
        <v>3.9609999999999999</v>
      </c>
      <c r="Q181" s="186"/>
      <c r="R181" s="187"/>
      <c r="S181" s="152">
        <v>42647</v>
      </c>
      <c r="T181" s="186"/>
      <c r="U181" s="49"/>
      <c r="V181" s="186"/>
      <c r="W181" s="152">
        <v>42647</v>
      </c>
      <c r="X181" s="186">
        <v>2.7</v>
      </c>
      <c r="Y181" s="186"/>
      <c r="Z181" s="187"/>
      <c r="AA181" s="152">
        <v>42647</v>
      </c>
      <c r="AB181" s="186">
        <v>4.327</v>
      </c>
      <c r="AC181" s="49"/>
      <c r="AD181" s="187"/>
      <c r="AE181" s="152">
        <v>42647</v>
      </c>
      <c r="AF181" s="186"/>
      <c r="AG181" s="49"/>
    </row>
    <row r="182" spans="2:33" x14ac:dyDescent="0.35">
      <c r="B182" s="187"/>
      <c r="C182" s="152">
        <v>42648</v>
      </c>
      <c r="D182" s="186"/>
      <c r="E182" s="186"/>
      <c r="F182" s="187"/>
      <c r="G182" s="152">
        <v>42648</v>
      </c>
      <c r="H182" s="186">
        <v>3.2640000000000002</v>
      </c>
      <c r="I182" s="49"/>
      <c r="J182" s="186"/>
      <c r="K182" s="152">
        <v>42648</v>
      </c>
      <c r="L182" s="186">
        <v>3.2879999999999998</v>
      </c>
      <c r="M182" s="186"/>
      <c r="N182" s="187"/>
      <c r="O182" s="152">
        <v>42648</v>
      </c>
      <c r="P182" s="186">
        <v>4.0030000000000001</v>
      </c>
      <c r="Q182" s="186"/>
      <c r="R182" s="187"/>
      <c r="S182" s="152">
        <v>42648</v>
      </c>
      <c r="T182" s="186"/>
      <c r="U182" s="49"/>
      <c r="V182" s="186"/>
      <c r="W182" s="152">
        <v>42648</v>
      </c>
      <c r="X182" s="186">
        <v>2.7349999999999999</v>
      </c>
      <c r="Y182" s="186"/>
      <c r="Z182" s="187"/>
      <c r="AA182" s="152">
        <v>42648</v>
      </c>
      <c r="AB182" s="186">
        <v>4.327</v>
      </c>
      <c r="AC182" s="49"/>
      <c r="AD182" s="187"/>
      <c r="AE182" s="152">
        <v>42648</v>
      </c>
      <c r="AF182" s="186"/>
      <c r="AG182" s="49"/>
    </row>
    <row r="183" spans="2:33" x14ac:dyDescent="0.35">
      <c r="B183" s="187"/>
      <c r="C183" s="152">
        <v>42649</v>
      </c>
      <c r="D183" s="186"/>
      <c r="E183" s="186"/>
      <c r="F183" s="187"/>
      <c r="G183" s="152">
        <v>42649</v>
      </c>
      <c r="H183" s="186">
        <v>3.2160000000000002</v>
      </c>
      <c r="I183" s="49"/>
      <c r="J183" s="186"/>
      <c r="K183" s="152">
        <v>42649</v>
      </c>
      <c r="L183" s="186">
        <v>3.3</v>
      </c>
      <c r="M183" s="186"/>
      <c r="N183" s="187"/>
      <c r="O183" s="152">
        <v>42649</v>
      </c>
      <c r="P183" s="186">
        <v>4.024</v>
      </c>
      <c r="Q183" s="186"/>
      <c r="R183" s="187"/>
      <c r="S183" s="152">
        <v>42649</v>
      </c>
      <c r="T183" s="186"/>
      <c r="U183" s="49"/>
      <c r="V183" s="186"/>
      <c r="W183" s="152">
        <v>42649</v>
      </c>
      <c r="X183" s="186">
        <v>2.7199999999999998</v>
      </c>
      <c r="Y183" s="186"/>
      <c r="Z183" s="187"/>
      <c r="AA183" s="152">
        <v>42649</v>
      </c>
      <c r="AB183" s="186">
        <v>4.327</v>
      </c>
      <c r="AC183" s="49"/>
      <c r="AD183" s="187"/>
      <c r="AE183" s="152">
        <v>42649</v>
      </c>
      <c r="AF183" s="186"/>
      <c r="AG183" s="49"/>
    </row>
    <row r="184" spans="2:33" x14ac:dyDescent="0.35">
      <c r="B184" s="187"/>
      <c r="C184" s="152">
        <v>42650</v>
      </c>
      <c r="D184" s="186"/>
      <c r="E184" s="186"/>
      <c r="F184" s="187"/>
      <c r="G184" s="152">
        <v>42650</v>
      </c>
      <c r="H184" s="186">
        <v>3.2210000000000001</v>
      </c>
      <c r="I184" s="49"/>
      <c r="J184" s="186"/>
      <c r="K184" s="152">
        <v>42650</v>
      </c>
      <c r="L184" s="186">
        <v>3.2989999999999999</v>
      </c>
      <c r="M184" s="186"/>
      <c r="N184" s="187"/>
      <c r="O184" s="152">
        <v>42650</v>
      </c>
      <c r="P184" s="186">
        <v>4.0119999999999996</v>
      </c>
      <c r="Q184" s="186"/>
      <c r="R184" s="187"/>
      <c r="S184" s="152">
        <v>42650</v>
      </c>
      <c r="T184" s="186"/>
      <c r="U184" s="49"/>
      <c r="V184" s="186"/>
      <c r="W184" s="152">
        <v>42650</v>
      </c>
      <c r="X184" s="186">
        <v>2.7</v>
      </c>
      <c r="Y184" s="186"/>
      <c r="Z184" s="187"/>
      <c r="AA184" s="152">
        <v>42650</v>
      </c>
      <c r="AB184" s="186">
        <v>4.3659999999999997</v>
      </c>
      <c r="AC184" s="49"/>
      <c r="AD184" s="187"/>
      <c r="AE184" s="152">
        <v>42650</v>
      </c>
      <c r="AF184" s="186"/>
      <c r="AG184" s="49"/>
    </row>
    <row r="185" spans="2:33" x14ac:dyDescent="0.35">
      <c r="B185" s="187"/>
      <c r="C185" s="152">
        <v>42653</v>
      </c>
      <c r="D185" s="186"/>
      <c r="E185" s="186"/>
      <c r="F185" s="187"/>
      <c r="G185" s="152">
        <v>42653</v>
      </c>
      <c r="H185" s="186">
        <v>3.21</v>
      </c>
      <c r="I185" s="49"/>
      <c r="J185" s="186"/>
      <c r="K185" s="152">
        <v>42653</v>
      </c>
      <c r="L185" s="186">
        <v>3.3050000000000002</v>
      </c>
      <c r="M185" s="186"/>
      <c r="N185" s="187"/>
      <c r="O185" s="152">
        <v>42653</v>
      </c>
      <c r="P185" s="186">
        <v>4.0350000000000001</v>
      </c>
      <c r="Q185" s="186"/>
      <c r="R185" s="187"/>
      <c r="S185" s="152">
        <v>42653</v>
      </c>
      <c r="T185" s="186"/>
      <c r="U185" s="49"/>
      <c r="V185" s="186"/>
      <c r="W185" s="152">
        <v>42653</v>
      </c>
      <c r="X185" s="186">
        <v>2.7</v>
      </c>
      <c r="Y185" s="186"/>
      <c r="Z185" s="187"/>
      <c r="AA185" s="152">
        <v>42653</v>
      </c>
      <c r="AB185" s="186">
        <v>4.3719999999999999</v>
      </c>
      <c r="AC185" s="49"/>
      <c r="AD185" s="187"/>
      <c r="AE185" s="152">
        <v>42653</v>
      </c>
      <c r="AF185" s="186"/>
      <c r="AG185" s="49"/>
    </row>
    <row r="186" spans="2:33" x14ac:dyDescent="0.35">
      <c r="B186" s="187"/>
      <c r="C186" s="152">
        <v>42654</v>
      </c>
      <c r="D186" s="186"/>
      <c r="E186" s="186"/>
      <c r="F186" s="187"/>
      <c r="G186" s="152">
        <v>42654</v>
      </c>
      <c r="H186" s="186">
        <v>3.194</v>
      </c>
      <c r="I186" s="49"/>
      <c r="J186" s="186"/>
      <c r="K186" s="152">
        <v>42654</v>
      </c>
      <c r="L186" s="186">
        <v>3.294</v>
      </c>
      <c r="M186" s="186"/>
      <c r="N186" s="187"/>
      <c r="O186" s="152">
        <v>42654</v>
      </c>
      <c r="P186" s="186">
        <v>4.0259999999999998</v>
      </c>
      <c r="Q186" s="186"/>
      <c r="R186" s="187"/>
      <c r="S186" s="152">
        <v>42654</v>
      </c>
      <c r="T186" s="186"/>
      <c r="U186" s="49"/>
      <c r="V186" s="186"/>
      <c r="W186" s="152">
        <v>42654</v>
      </c>
      <c r="X186" s="186">
        <v>2.6749999999999998</v>
      </c>
      <c r="Y186" s="186"/>
      <c r="Z186" s="187"/>
      <c r="AA186" s="152">
        <v>42654</v>
      </c>
      <c r="AB186" s="186">
        <v>4.3650000000000002</v>
      </c>
      <c r="AC186" s="49"/>
      <c r="AD186" s="187"/>
      <c r="AE186" s="152">
        <v>42654</v>
      </c>
      <c r="AF186" s="186"/>
      <c r="AG186" s="49"/>
    </row>
    <row r="187" spans="2:33" x14ac:dyDescent="0.35">
      <c r="B187" s="187"/>
      <c r="C187" s="152">
        <v>42655</v>
      </c>
      <c r="D187" s="186"/>
      <c r="E187" s="186"/>
      <c r="F187" s="187"/>
      <c r="G187" s="152">
        <v>42655</v>
      </c>
      <c r="H187" s="186">
        <v>3.2589999999999999</v>
      </c>
      <c r="I187" s="49"/>
      <c r="J187" s="186"/>
      <c r="K187" s="152">
        <v>42655</v>
      </c>
      <c r="L187" s="186">
        <v>3.3090000000000002</v>
      </c>
      <c r="M187" s="186"/>
      <c r="N187" s="187"/>
      <c r="O187" s="152">
        <v>42655</v>
      </c>
      <c r="P187" s="186">
        <v>4.0519999999999996</v>
      </c>
      <c r="Q187" s="186"/>
      <c r="R187" s="187"/>
      <c r="S187" s="152">
        <v>42655</v>
      </c>
      <c r="T187" s="186"/>
      <c r="U187" s="49"/>
      <c r="V187" s="186"/>
      <c r="W187" s="152">
        <v>42655</v>
      </c>
      <c r="X187" s="186">
        <v>2.7119999999999997</v>
      </c>
      <c r="Y187" s="186"/>
      <c r="Z187" s="187"/>
      <c r="AA187" s="152">
        <v>42655</v>
      </c>
      <c r="AB187" s="186">
        <v>4.3650000000000002</v>
      </c>
      <c r="AC187" s="49"/>
      <c r="AD187" s="187"/>
      <c r="AE187" s="152">
        <v>42655</v>
      </c>
      <c r="AF187" s="186"/>
      <c r="AG187" s="49"/>
    </row>
    <row r="188" spans="2:33" x14ac:dyDescent="0.35">
      <c r="B188" s="187"/>
      <c r="C188" s="152">
        <v>42656</v>
      </c>
      <c r="D188" s="186"/>
      <c r="E188" s="186"/>
      <c r="F188" s="187"/>
      <c r="G188" s="152">
        <v>42656</v>
      </c>
      <c r="H188" s="186">
        <v>3.202</v>
      </c>
      <c r="I188" s="49"/>
      <c r="J188" s="186"/>
      <c r="K188" s="152">
        <v>42656</v>
      </c>
      <c r="L188" s="186">
        <v>3.274</v>
      </c>
      <c r="M188" s="186"/>
      <c r="N188" s="187"/>
      <c r="O188" s="152">
        <v>42656</v>
      </c>
      <c r="P188" s="186">
        <v>4.0069999999999997</v>
      </c>
      <c r="Q188" s="186"/>
      <c r="R188" s="187"/>
      <c r="S188" s="152">
        <v>42656</v>
      </c>
      <c r="T188" s="186"/>
      <c r="U188" s="49"/>
      <c r="V188" s="186"/>
      <c r="W188" s="152">
        <v>42656</v>
      </c>
      <c r="X188" s="186">
        <v>2.68</v>
      </c>
      <c r="Y188" s="186"/>
      <c r="Z188" s="187"/>
      <c r="AA188" s="152">
        <v>42656</v>
      </c>
      <c r="AB188" s="186">
        <v>4.3650000000000002</v>
      </c>
      <c r="AC188" s="49"/>
      <c r="AD188" s="187"/>
      <c r="AE188" s="152">
        <v>42656</v>
      </c>
      <c r="AF188" s="186"/>
      <c r="AG188" s="49"/>
    </row>
    <row r="189" spans="2:33" x14ac:dyDescent="0.35">
      <c r="B189" s="187"/>
      <c r="C189" s="152">
        <v>42657</v>
      </c>
      <c r="D189" s="186"/>
      <c r="E189" s="186"/>
      <c r="F189" s="187"/>
      <c r="G189" s="152">
        <v>42657</v>
      </c>
      <c r="H189" s="186">
        <v>3.1669999999999998</v>
      </c>
      <c r="I189" s="49"/>
      <c r="J189" s="186"/>
      <c r="K189" s="152">
        <v>42657</v>
      </c>
      <c r="L189" s="186">
        <v>3.2890000000000001</v>
      </c>
      <c r="M189" s="186"/>
      <c r="N189" s="187"/>
      <c r="O189" s="152">
        <v>42657</v>
      </c>
      <c r="P189" s="186">
        <v>4.0259999999999998</v>
      </c>
      <c r="Q189" s="186"/>
      <c r="R189" s="187"/>
      <c r="S189" s="152">
        <v>42657</v>
      </c>
      <c r="T189" s="186"/>
      <c r="U189" s="49"/>
      <c r="V189" s="186"/>
      <c r="W189" s="152">
        <v>42657</v>
      </c>
      <c r="X189" s="186">
        <v>2.6539999999999999</v>
      </c>
      <c r="Y189" s="186"/>
      <c r="Z189" s="187"/>
      <c r="AA189" s="152">
        <v>42657</v>
      </c>
      <c r="AB189" s="186">
        <v>4.3639999999999999</v>
      </c>
      <c r="AC189" s="49"/>
      <c r="AD189" s="187"/>
      <c r="AE189" s="152">
        <v>42657</v>
      </c>
      <c r="AF189" s="186"/>
      <c r="AG189" s="49"/>
    </row>
    <row r="190" spans="2:33" x14ac:dyDescent="0.35">
      <c r="B190" s="187"/>
      <c r="C190" s="152">
        <v>42660</v>
      </c>
      <c r="D190" s="186"/>
      <c r="E190" s="186"/>
      <c r="F190" s="187"/>
      <c r="G190" s="152">
        <v>42660</v>
      </c>
      <c r="H190" s="186">
        <v>3.1850000000000001</v>
      </c>
      <c r="I190" s="49"/>
      <c r="J190" s="186"/>
      <c r="K190" s="152">
        <v>42660</v>
      </c>
      <c r="L190" s="186">
        <v>3.302</v>
      </c>
      <c r="M190" s="186"/>
      <c r="N190" s="187"/>
      <c r="O190" s="152">
        <v>42660</v>
      </c>
      <c r="P190" s="186">
        <v>4.04</v>
      </c>
      <c r="Q190" s="186"/>
      <c r="R190" s="187"/>
      <c r="S190" s="152">
        <v>42660</v>
      </c>
      <c r="T190" s="186"/>
      <c r="U190" s="49"/>
      <c r="V190" s="186"/>
      <c r="W190" s="152">
        <v>42660</v>
      </c>
      <c r="X190" s="186">
        <v>2.6760000000000002</v>
      </c>
      <c r="Y190" s="186"/>
      <c r="Z190" s="187"/>
      <c r="AA190" s="152">
        <v>42660</v>
      </c>
      <c r="AB190" s="186">
        <v>4.3639999999999999</v>
      </c>
      <c r="AC190" s="49"/>
      <c r="AD190" s="187"/>
      <c r="AE190" s="152">
        <v>42660</v>
      </c>
      <c r="AF190" s="186"/>
      <c r="AG190" s="49"/>
    </row>
    <row r="191" spans="2:33" x14ac:dyDescent="0.35">
      <c r="B191" s="187"/>
      <c r="C191" s="152">
        <v>42661</v>
      </c>
      <c r="D191" s="186"/>
      <c r="E191" s="186"/>
      <c r="F191" s="187"/>
      <c r="G191" s="152">
        <v>42661</v>
      </c>
      <c r="H191" s="186">
        <v>3.1970000000000001</v>
      </c>
      <c r="I191" s="49"/>
      <c r="J191" s="186"/>
      <c r="K191" s="152">
        <v>42661</v>
      </c>
      <c r="L191" s="186">
        <v>3.3460000000000001</v>
      </c>
      <c r="M191" s="186"/>
      <c r="N191" s="187"/>
      <c r="O191" s="152">
        <v>42661</v>
      </c>
      <c r="P191" s="186">
        <v>4.1020000000000003</v>
      </c>
      <c r="Q191" s="186"/>
      <c r="R191" s="187"/>
      <c r="S191" s="152">
        <v>42661</v>
      </c>
      <c r="T191" s="186"/>
      <c r="U191" s="49"/>
      <c r="V191" s="186"/>
      <c r="W191" s="152">
        <v>42661</v>
      </c>
      <c r="X191" s="186">
        <v>2.6859999999999999</v>
      </c>
      <c r="Y191" s="186"/>
      <c r="Z191" s="187"/>
      <c r="AA191" s="152">
        <v>42661</v>
      </c>
      <c r="AB191" s="186">
        <v>4.202</v>
      </c>
      <c r="AC191" s="49"/>
      <c r="AD191" s="187"/>
      <c r="AE191" s="152">
        <v>42661</v>
      </c>
      <c r="AF191" s="186"/>
      <c r="AG191" s="49"/>
    </row>
    <row r="192" spans="2:33" x14ac:dyDescent="0.35">
      <c r="B192" s="187"/>
      <c r="C192" s="152">
        <v>42662</v>
      </c>
      <c r="D192" s="186"/>
      <c r="E192" s="186"/>
      <c r="F192" s="187"/>
      <c r="G192" s="152">
        <v>42662</v>
      </c>
      <c r="H192" s="186">
        <v>3.2170000000000001</v>
      </c>
      <c r="I192" s="49"/>
      <c r="J192" s="186"/>
      <c r="K192" s="152">
        <v>42662</v>
      </c>
      <c r="L192" s="186">
        <v>3.3519999999999999</v>
      </c>
      <c r="M192" s="186"/>
      <c r="N192" s="187"/>
      <c r="O192" s="152">
        <v>42662</v>
      </c>
      <c r="P192" s="186">
        <v>4.1109999999999998</v>
      </c>
      <c r="Q192" s="186"/>
      <c r="R192" s="187"/>
      <c r="S192" s="152">
        <v>42662</v>
      </c>
      <c r="T192" s="186"/>
      <c r="U192" s="49"/>
      <c r="V192" s="186"/>
      <c r="W192" s="152">
        <v>42662</v>
      </c>
      <c r="X192" s="186">
        <v>2.7229999999999999</v>
      </c>
      <c r="Y192" s="186"/>
      <c r="Z192" s="187"/>
      <c r="AA192" s="152">
        <v>42662</v>
      </c>
      <c r="AB192" s="186">
        <v>4.202</v>
      </c>
      <c r="AC192" s="49"/>
      <c r="AD192" s="187"/>
      <c r="AE192" s="152">
        <v>42662</v>
      </c>
      <c r="AF192" s="186"/>
      <c r="AG192" s="49"/>
    </row>
    <row r="193" spans="2:33" x14ac:dyDescent="0.35">
      <c r="B193" s="187"/>
      <c r="C193" s="152">
        <v>42663</v>
      </c>
      <c r="D193" s="186"/>
      <c r="E193" s="186"/>
      <c r="F193" s="187"/>
      <c r="G193" s="152">
        <v>42663</v>
      </c>
      <c r="H193" s="186">
        <v>3.17</v>
      </c>
      <c r="I193" s="49"/>
      <c r="J193" s="186"/>
      <c r="K193" s="152">
        <v>42663</v>
      </c>
      <c r="L193" s="186">
        <v>3.3090000000000002</v>
      </c>
      <c r="M193" s="186"/>
      <c r="N193" s="187"/>
      <c r="O193" s="152">
        <v>42663</v>
      </c>
      <c r="P193" s="186">
        <v>4.093</v>
      </c>
      <c r="Q193" s="186"/>
      <c r="R193" s="187"/>
      <c r="S193" s="152">
        <v>42663</v>
      </c>
      <c r="T193" s="186"/>
      <c r="U193" s="49"/>
      <c r="V193" s="186"/>
      <c r="W193" s="152">
        <v>42663</v>
      </c>
      <c r="X193" s="186">
        <v>2.6640000000000001</v>
      </c>
      <c r="Y193" s="186"/>
      <c r="Z193" s="187"/>
      <c r="AA193" s="152">
        <v>42663</v>
      </c>
      <c r="AB193" s="186">
        <v>4.2009999999999996</v>
      </c>
      <c r="AC193" s="49"/>
      <c r="AD193" s="187"/>
      <c r="AE193" s="152">
        <v>42663</v>
      </c>
      <c r="AF193" s="186"/>
      <c r="AG193" s="49"/>
    </row>
    <row r="194" spans="2:33" x14ac:dyDescent="0.35">
      <c r="B194" s="187"/>
      <c r="C194" s="152">
        <v>42664</v>
      </c>
      <c r="D194" s="186"/>
      <c r="E194" s="186"/>
      <c r="F194" s="187"/>
      <c r="G194" s="152">
        <v>42664</v>
      </c>
      <c r="H194" s="186">
        <v>3.1680000000000001</v>
      </c>
      <c r="I194" s="49"/>
      <c r="J194" s="186"/>
      <c r="K194" s="152">
        <v>42664</v>
      </c>
      <c r="L194" s="186">
        <v>3.3079999999999998</v>
      </c>
      <c r="M194" s="186"/>
      <c r="N194" s="187"/>
      <c r="O194" s="152">
        <v>42664</v>
      </c>
      <c r="P194" s="186">
        <v>4.093</v>
      </c>
      <c r="Q194" s="186"/>
      <c r="R194" s="187"/>
      <c r="S194" s="152">
        <v>42664</v>
      </c>
      <c r="T194" s="186"/>
      <c r="U194" s="49"/>
      <c r="V194" s="186"/>
      <c r="W194" s="152">
        <v>42664</v>
      </c>
      <c r="X194" s="186">
        <v>2.6579999999999999</v>
      </c>
      <c r="Y194" s="186"/>
      <c r="Z194" s="187"/>
      <c r="AA194" s="152">
        <v>42664</v>
      </c>
      <c r="AB194" s="186">
        <v>4.2</v>
      </c>
      <c r="AC194" s="49"/>
      <c r="AD194" s="187"/>
      <c r="AE194" s="152">
        <v>42664</v>
      </c>
      <c r="AF194" s="186"/>
      <c r="AG194" s="49"/>
    </row>
    <row r="195" spans="2:33" x14ac:dyDescent="0.35">
      <c r="B195" s="187"/>
      <c r="C195" s="152">
        <v>42667</v>
      </c>
      <c r="D195" s="186"/>
      <c r="E195" s="186"/>
      <c r="F195" s="187"/>
      <c r="G195" s="152">
        <v>42667</v>
      </c>
      <c r="H195" s="186"/>
      <c r="I195" s="49"/>
      <c r="J195" s="186"/>
      <c r="K195" s="152">
        <v>42667</v>
      </c>
      <c r="L195" s="186"/>
      <c r="M195" s="186"/>
      <c r="N195" s="187"/>
      <c r="O195" s="152">
        <v>42667</v>
      </c>
      <c r="P195" s="186"/>
      <c r="Q195" s="186"/>
      <c r="R195" s="187"/>
      <c r="S195" s="152">
        <v>42667</v>
      </c>
      <c r="T195" s="186"/>
      <c r="U195" s="49"/>
      <c r="V195" s="186"/>
      <c r="W195" s="152">
        <v>42667</v>
      </c>
      <c r="X195" s="186"/>
      <c r="Y195" s="186"/>
      <c r="Z195" s="187"/>
      <c r="AA195" s="152">
        <v>42667</v>
      </c>
      <c r="AB195" s="186"/>
      <c r="AC195" s="49"/>
      <c r="AD195" s="187"/>
      <c r="AE195" s="152">
        <v>42667</v>
      </c>
      <c r="AF195" s="186"/>
      <c r="AG195" s="49"/>
    </row>
    <row r="196" spans="2:33" x14ac:dyDescent="0.35">
      <c r="B196" s="187"/>
      <c r="C196" s="152">
        <v>42668</v>
      </c>
      <c r="D196" s="186"/>
      <c r="E196" s="186"/>
      <c r="F196" s="187"/>
      <c r="G196" s="152">
        <v>42668</v>
      </c>
      <c r="H196" s="186">
        <v>3.1829999999999998</v>
      </c>
      <c r="I196" s="49"/>
      <c r="J196" s="186"/>
      <c r="K196" s="152">
        <v>42668</v>
      </c>
      <c r="L196" s="186">
        <v>3.34</v>
      </c>
      <c r="M196" s="186"/>
      <c r="N196" s="187"/>
      <c r="O196" s="152">
        <v>42668</v>
      </c>
      <c r="P196" s="186">
        <v>4.1159999999999997</v>
      </c>
      <c r="Q196" s="186"/>
      <c r="R196" s="187"/>
      <c r="S196" s="152">
        <v>42668</v>
      </c>
      <c r="T196" s="186"/>
      <c r="U196" s="49"/>
      <c r="V196" s="186"/>
      <c r="W196" s="152">
        <v>42668</v>
      </c>
      <c r="X196" s="186">
        <v>2.6739999999999999</v>
      </c>
      <c r="Y196" s="186"/>
      <c r="Z196" s="187"/>
      <c r="AA196" s="152">
        <v>42668</v>
      </c>
      <c r="AB196" s="186">
        <v>4.2</v>
      </c>
      <c r="AC196" s="49"/>
      <c r="AD196" s="187"/>
      <c r="AE196" s="152">
        <v>42668</v>
      </c>
      <c r="AF196" s="186"/>
      <c r="AG196" s="49"/>
    </row>
    <row r="197" spans="2:33" x14ac:dyDescent="0.35">
      <c r="B197" s="187"/>
      <c r="C197" s="152">
        <v>42669</v>
      </c>
      <c r="D197" s="186"/>
      <c r="E197" s="186"/>
      <c r="F197" s="187"/>
      <c r="G197" s="152">
        <v>42669</v>
      </c>
      <c r="H197" s="186">
        <v>3.1949999999999998</v>
      </c>
      <c r="I197" s="49"/>
      <c r="J197" s="186"/>
      <c r="K197" s="152">
        <v>42669</v>
      </c>
      <c r="L197" s="186">
        <v>3.3650000000000002</v>
      </c>
      <c r="M197" s="186"/>
      <c r="N197" s="187"/>
      <c r="O197" s="152">
        <v>42669</v>
      </c>
      <c r="P197" s="186">
        <v>4.1399999999999997</v>
      </c>
      <c r="Q197" s="186"/>
      <c r="R197" s="187"/>
      <c r="S197" s="152">
        <v>42669</v>
      </c>
      <c r="T197" s="186"/>
      <c r="U197" s="49"/>
      <c r="V197" s="186"/>
      <c r="W197" s="152">
        <v>42669</v>
      </c>
      <c r="X197" s="186">
        <v>2.694</v>
      </c>
      <c r="Y197" s="186"/>
      <c r="Z197" s="187"/>
      <c r="AA197" s="152">
        <v>42669</v>
      </c>
      <c r="AB197" s="186">
        <v>4.1989999999999998</v>
      </c>
      <c r="AC197" s="49"/>
      <c r="AD197" s="187"/>
      <c r="AE197" s="152">
        <v>42669</v>
      </c>
      <c r="AF197" s="186"/>
      <c r="AG197" s="49"/>
    </row>
    <row r="198" spans="2:33" x14ac:dyDescent="0.35">
      <c r="B198" s="187"/>
      <c r="C198" s="152">
        <v>42670</v>
      </c>
      <c r="D198" s="186"/>
      <c r="E198" s="186"/>
      <c r="F198" s="187"/>
      <c r="G198" s="152">
        <v>42670</v>
      </c>
      <c r="H198" s="186">
        <v>3.1930000000000001</v>
      </c>
      <c r="I198" s="49"/>
      <c r="J198" s="186"/>
      <c r="K198" s="152">
        <v>42670</v>
      </c>
      <c r="L198" s="186">
        <v>3.3890000000000002</v>
      </c>
      <c r="M198" s="186"/>
      <c r="N198" s="187"/>
      <c r="O198" s="152">
        <v>42670</v>
      </c>
      <c r="P198" s="186">
        <v>4.1920000000000002</v>
      </c>
      <c r="Q198" s="186"/>
      <c r="R198" s="187"/>
      <c r="S198" s="152">
        <v>42670</v>
      </c>
      <c r="T198" s="186"/>
      <c r="U198" s="49"/>
      <c r="V198" s="186"/>
      <c r="W198" s="152">
        <v>42670</v>
      </c>
      <c r="X198" s="186">
        <v>2.6760000000000002</v>
      </c>
      <c r="Y198" s="186"/>
      <c r="Z198" s="187"/>
      <c r="AA198" s="152">
        <v>42670</v>
      </c>
      <c r="AB198" s="186">
        <v>4.1989999999999998</v>
      </c>
      <c r="AC198" s="49"/>
      <c r="AD198" s="187"/>
      <c r="AE198" s="152">
        <v>42670</v>
      </c>
      <c r="AF198" s="186"/>
      <c r="AG198" s="49"/>
    </row>
    <row r="199" spans="2:33" x14ac:dyDescent="0.35">
      <c r="B199" s="187"/>
      <c r="C199" s="152">
        <v>42671</v>
      </c>
      <c r="D199" s="186"/>
      <c r="E199" s="186"/>
      <c r="F199" s="187"/>
      <c r="G199" s="152">
        <v>42671</v>
      </c>
      <c r="H199" s="186">
        <v>3.1779999999999999</v>
      </c>
      <c r="I199" s="49"/>
      <c r="J199" s="186"/>
      <c r="K199" s="152">
        <v>42671</v>
      </c>
      <c r="L199" s="186">
        <v>3.379</v>
      </c>
      <c r="M199" s="186"/>
      <c r="N199" s="187"/>
      <c r="O199" s="152">
        <v>42671</v>
      </c>
      <c r="P199" s="186">
        <v>4.2080000000000002</v>
      </c>
      <c r="Q199" s="186"/>
      <c r="R199" s="187"/>
      <c r="S199" s="152">
        <v>42671</v>
      </c>
      <c r="T199" s="186"/>
      <c r="U199" s="49"/>
      <c r="V199" s="186"/>
      <c r="W199" s="152">
        <v>42671</v>
      </c>
      <c r="X199" s="186">
        <v>2.6560000000000001</v>
      </c>
      <c r="Y199" s="186"/>
      <c r="Z199" s="187"/>
      <c r="AA199" s="152">
        <v>42671</v>
      </c>
      <c r="AB199" s="186">
        <v>4.202</v>
      </c>
      <c r="AC199" s="49"/>
      <c r="AD199" s="187"/>
      <c r="AE199" s="152">
        <v>42671</v>
      </c>
      <c r="AF199" s="186"/>
      <c r="AG199" s="49"/>
    </row>
    <row r="200" spans="2:33" x14ac:dyDescent="0.35">
      <c r="B200" s="187"/>
      <c r="C200" s="152">
        <v>42674</v>
      </c>
      <c r="D200" s="186"/>
      <c r="E200" s="186"/>
      <c r="F200" s="187"/>
      <c r="G200" s="152">
        <v>42674</v>
      </c>
      <c r="H200" s="186">
        <v>3.1920000000000002</v>
      </c>
      <c r="I200" s="49"/>
      <c r="J200" s="186"/>
      <c r="K200" s="152">
        <v>42674</v>
      </c>
      <c r="L200" s="186">
        <v>3.3609999999999998</v>
      </c>
      <c r="M200" s="186"/>
      <c r="N200" s="187"/>
      <c r="O200" s="152">
        <v>42674</v>
      </c>
      <c r="P200" s="186">
        <v>4.1879999999999997</v>
      </c>
      <c r="Q200" s="186"/>
      <c r="R200" s="187"/>
      <c r="S200" s="152">
        <v>42674</v>
      </c>
      <c r="T200" s="186"/>
      <c r="U200" s="49"/>
      <c r="V200" s="186"/>
      <c r="W200" s="152">
        <v>42674</v>
      </c>
      <c r="X200" s="186">
        <v>2.66</v>
      </c>
      <c r="Y200" s="186"/>
      <c r="Z200" s="187"/>
      <c r="AA200" s="152">
        <v>42674</v>
      </c>
      <c r="AB200" s="186">
        <v>4.2069999999999999</v>
      </c>
      <c r="AC200" s="49"/>
      <c r="AD200" s="187"/>
      <c r="AE200" s="152">
        <v>42674</v>
      </c>
      <c r="AF200" s="186"/>
      <c r="AG200" s="49"/>
    </row>
    <row r="201" spans="2:33" x14ac:dyDescent="0.35">
      <c r="B201" s="187"/>
      <c r="C201" s="152">
        <v>42675</v>
      </c>
      <c r="D201" s="186"/>
      <c r="E201" s="186"/>
      <c r="F201" s="187"/>
      <c r="G201" s="152">
        <v>42675</v>
      </c>
      <c r="H201" s="186">
        <v>3.1829999999999998</v>
      </c>
      <c r="I201" s="49"/>
      <c r="J201" s="186"/>
      <c r="K201" s="152">
        <v>42675</v>
      </c>
      <c r="L201" s="186">
        <v>3.3719999999999999</v>
      </c>
      <c r="M201" s="186"/>
      <c r="N201" s="187"/>
      <c r="O201" s="152">
        <v>42675</v>
      </c>
      <c r="P201" s="186">
        <v>4.21</v>
      </c>
      <c r="Q201" s="186"/>
      <c r="R201" s="187"/>
      <c r="S201" s="152">
        <v>42675</v>
      </c>
      <c r="T201" s="186"/>
      <c r="U201" s="49"/>
      <c r="V201" s="186"/>
      <c r="W201" s="152">
        <v>42675</v>
      </c>
      <c r="X201" s="186">
        <v>2.6680000000000001</v>
      </c>
      <c r="Y201" s="186"/>
      <c r="Z201" s="187"/>
      <c r="AA201" s="152">
        <v>42675</v>
      </c>
      <c r="AB201" s="186">
        <v>4.2270000000000003</v>
      </c>
      <c r="AC201" s="49"/>
      <c r="AD201" s="187"/>
      <c r="AE201" s="152">
        <v>42675</v>
      </c>
      <c r="AF201" s="186"/>
      <c r="AG201" s="49"/>
    </row>
    <row r="202" spans="2:33" x14ac:dyDescent="0.35">
      <c r="B202" s="187"/>
      <c r="C202" s="152">
        <v>42676</v>
      </c>
      <c r="D202" s="186"/>
      <c r="E202" s="186"/>
      <c r="F202" s="187"/>
      <c r="G202" s="152">
        <v>42676</v>
      </c>
      <c r="H202" s="186">
        <v>3.2069999999999999</v>
      </c>
      <c r="I202" s="49"/>
      <c r="J202" s="186"/>
      <c r="K202" s="152">
        <v>42676</v>
      </c>
      <c r="L202" s="186">
        <v>3.415</v>
      </c>
      <c r="M202" s="186"/>
      <c r="N202" s="187"/>
      <c r="O202" s="152">
        <v>42676</v>
      </c>
      <c r="P202" s="186">
        <v>4.2359999999999998</v>
      </c>
      <c r="Q202" s="186"/>
      <c r="R202" s="187"/>
      <c r="S202" s="152">
        <v>42676</v>
      </c>
      <c r="T202" s="186"/>
      <c r="U202" s="49"/>
      <c r="V202" s="186"/>
      <c r="W202" s="152">
        <v>42676</v>
      </c>
      <c r="X202" s="186">
        <v>2.6920000000000002</v>
      </c>
      <c r="Y202" s="186"/>
      <c r="Z202" s="187"/>
      <c r="AA202" s="152">
        <v>42676</v>
      </c>
      <c r="AB202" s="186">
        <v>4.2320000000000002</v>
      </c>
      <c r="AC202" s="49"/>
      <c r="AD202" s="187"/>
      <c r="AE202" s="152">
        <v>42676</v>
      </c>
      <c r="AF202" s="186"/>
      <c r="AG202" s="49"/>
    </row>
    <row r="203" spans="2:33" x14ac:dyDescent="0.35">
      <c r="B203" s="187"/>
      <c r="C203" s="152">
        <v>42677</v>
      </c>
      <c r="D203" s="186"/>
      <c r="E203" s="186"/>
      <c r="F203" s="187"/>
      <c r="G203" s="152">
        <v>42677</v>
      </c>
      <c r="H203" s="186">
        <v>3.2130000000000001</v>
      </c>
      <c r="I203" s="49"/>
      <c r="J203" s="186"/>
      <c r="K203" s="152">
        <v>42677</v>
      </c>
      <c r="L203" s="186">
        <v>3.4460000000000002</v>
      </c>
      <c r="M203" s="186"/>
      <c r="N203" s="187"/>
      <c r="O203" s="152">
        <v>42677</v>
      </c>
      <c r="P203" s="186">
        <v>4.3220000000000001</v>
      </c>
      <c r="Q203" s="186"/>
      <c r="R203" s="187"/>
      <c r="S203" s="152">
        <v>42677</v>
      </c>
      <c r="T203" s="186"/>
      <c r="U203" s="49"/>
      <c r="V203" s="186"/>
      <c r="W203" s="152">
        <v>42677</v>
      </c>
      <c r="X203" s="186">
        <v>2.6819999999999999</v>
      </c>
      <c r="Y203" s="186"/>
      <c r="Z203" s="187"/>
      <c r="AA203" s="152">
        <v>42677</v>
      </c>
      <c r="AB203" s="186">
        <v>4.2409999999999997</v>
      </c>
      <c r="AC203" s="49"/>
      <c r="AD203" s="187"/>
      <c r="AE203" s="152">
        <v>42677</v>
      </c>
      <c r="AF203" s="186"/>
      <c r="AG203" s="49"/>
    </row>
    <row r="204" spans="2:33" x14ac:dyDescent="0.35">
      <c r="B204" s="187"/>
      <c r="C204" s="152">
        <v>42678</v>
      </c>
      <c r="D204" s="186"/>
      <c r="E204" s="186"/>
      <c r="F204" s="187"/>
      <c r="G204" s="152">
        <v>42678</v>
      </c>
      <c r="H204" s="186">
        <v>3.1909999999999998</v>
      </c>
      <c r="I204" s="49"/>
      <c r="J204" s="186"/>
      <c r="K204" s="152">
        <v>42678</v>
      </c>
      <c r="L204" s="186">
        <v>3.4689999999999999</v>
      </c>
      <c r="M204" s="186"/>
      <c r="N204" s="187"/>
      <c r="O204" s="152">
        <v>42678</v>
      </c>
      <c r="P204" s="186">
        <v>4.34</v>
      </c>
      <c r="Q204" s="186"/>
      <c r="R204" s="187"/>
      <c r="S204" s="152">
        <v>42678</v>
      </c>
      <c r="T204" s="186"/>
      <c r="U204" s="49"/>
      <c r="V204" s="186"/>
      <c r="W204" s="152">
        <v>42678</v>
      </c>
      <c r="X204" s="186">
        <v>2.677</v>
      </c>
      <c r="Y204" s="186"/>
      <c r="Z204" s="187"/>
      <c r="AA204" s="152">
        <v>42678</v>
      </c>
      <c r="AB204" s="186">
        <v>4.3049999999999997</v>
      </c>
      <c r="AC204" s="49"/>
      <c r="AD204" s="187"/>
      <c r="AE204" s="152">
        <v>42678</v>
      </c>
      <c r="AF204" s="186"/>
      <c r="AG204" s="49"/>
    </row>
    <row r="205" spans="2:33" x14ac:dyDescent="0.35">
      <c r="B205" s="187"/>
      <c r="C205" s="152">
        <v>42681</v>
      </c>
      <c r="D205" s="186"/>
      <c r="E205" s="186"/>
      <c r="F205" s="187"/>
      <c r="G205" s="152">
        <v>42681</v>
      </c>
      <c r="H205" s="186">
        <v>3.2120000000000002</v>
      </c>
      <c r="I205" s="49"/>
      <c r="J205" s="186"/>
      <c r="K205" s="152">
        <v>42681</v>
      </c>
      <c r="L205" s="186">
        <v>3.4929999999999999</v>
      </c>
      <c r="M205" s="186"/>
      <c r="N205" s="187"/>
      <c r="O205" s="152">
        <v>42681</v>
      </c>
      <c r="P205" s="186">
        <v>4.3970000000000002</v>
      </c>
      <c r="Q205" s="186"/>
      <c r="R205" s="187"/>
      <c r="S205" s="152">
        <v>42681</v>
      </c>
      <c r="T205" s="186"/>
      <c r="U205" s="49"/>
      <c r="V205" s="186"/>
      <c r="W205" s="152">
        <v>42681</v>
      </c>
      <c r="X205" s="186">
        <v>2.698</v>
      </c>
      <c r="Y205" s="186"/>
      <c r="Z205" s="187"/>
      <c r="AA205" s="152">
        <v>42681</v>
      </c>
      <c r="AB205" s="186">
        <v>4.5469999999999997</v>
      </c>
      <c r="AC205" s="49"/>
      <c r="AD205" s="187"/>
      <c r="AE205" s="152">
        <v>42681</v>
      </c>
      <c r="AF205" s="186"/>
      <c r="AG205" s="49"/>
    </row>
    <row r="206" spans="2:33" x14ac:dyDescent="0.35">
      <c r="B206" s="187"/>
      <c r="C206" s="152">
        <v>42682</v>
      </c>
      <c r="D206" s="186"/>
      <c r="E206" s="186"/>
      <c r="F206" s="187"/>
      <c r="G206" s="152">
        <v>42682</v>
      </c>
      <c r="H206" s="186">
        <v>3.2269999999999999</v>
      </c>
      <c r="I206" s="49"/>
      <c r="J206" s="186"/>
      <c r="K206" s="152">
        <v>42682</v>
      </c>
      <c r="L206" s="186">
        <v>3.516</v>
      </c>
      <c r="M206" s="186"/>
      <c r="N206" s="187"/>
      <c r="O206" s="152">
        <v>42682</v>
      </c>
      <c r="P206" s="186">
        <v>4.4690000000000003</v>
      </c>
      <c r="Q206" s="186"/>
      <c r="R206" s="187"/>
      <c r="S206" s="152">
        <v>42682</v>
      </c>
      <c r="T206" s="186"/>
      <c r="U206" s="49"/>
      <c r="V206" s="186"/>
      <c r="W206" s="152">
        <v>42682</v>
      </c>
      <c r="X206" s="186">
        <v>2.714</v>
      </c>
      <c r="Y206" s="186"/>
      <c r="Z206" s="187"/>
      <c r="AA206" s="152">
        <v>42682</v>
      </c>
      <c r="AB206" s="186">
        <v>4.5659999999999998</v>
      </c>
      <c r="AC206" s="49"/>
      <c r="AD206" s="187"/>
      <c r="AE206" s="152">
        <v>42682</v>
      </c>
      <c r="AF206" s="186"/>
      <c r="AG206" s="49"/>
    </row>
    <row r="207" spans="2:33" x14ac:dyDescent="0.35">
      <c r="B207" s="187"/>
      <c r="C207" s="152">
        <v>42683</v>
      </c>
      <c r="D207" s="186"/>
      <c r="E207" s="186"/>
      <c r="F207" s="187"/>
      <c r="G207" s="152">
        <v>42683</v>
      </c>
      <c r="H207" s="186">
        <v>3.2490000000000001</v>
      </c>
      <c r="I207" s="49"/>
      <c r="J207" s="186"/>
      <c r="K207" s="152">
        <v>42683</v>
      </c>
      <c r="L207" s="186">
        <v>3.5939999999999999</v>
      </c>
      <c r="M207" s="186"/>
      <c r="N207" s="187"/>
      <c r="O207" s="152">
        <v>42683</v>
      </c>
      <c r="P207" s="186">
        <v>4.6150000000000002</v>
      </c>
      <c r="Q207" s="186"/>
      <c r="R207" s="187"/>
      <c r="S207" s="152">
        <v>42683</v>
      </c>
      <c r="T207" s="186"/>
      <c r="U207" s="49"/>
      <c r="V207" s="186"/>
      <c r="W207" s="152">
        <v>42683</v>
      </c>
      <c r="X207" s="186">
        <v>2.7320000000000002</v>
      </c>
      <c r="Y207" s="186"/>
      <c r="Z207" s="187"/>
      <c r="AA207" s="152">
        <v>42683</v>
      </c>
      <c r="AB207" s="186">
        <v>4.5880000000000001</v>
      </c>
      <c r="AC207" s="49"/>
      <c r="AD207" s="187"/>
      <c r="AE207" s="152">
        <v>42683</v>
      </c>
      <c r="AF207" s="186"/>
      <c r="AG207" s="49"/>
    </row>
    <row r="208" spans="2:33" x14ac:dyDescent="0.35">
      <c r="B208" s="187"/>
      <c r="C208" s="152">
        <v>42684</v>
      </c>
      <c r="D208" s="186"/>
      <c r="E208" s="186"/>
      <c r="F208" s="187"/>
      <c r="G208" s="152">
        <v>42684</v>
      </c>
      <c r="H208" s="186">
        <v>3.218</v>
      </c>
      <c r="I208" s="49"/>
      <c r="J208" s="186"/>
      <c r="K208" s="152">
        <v>42684</v>
      </c>
      <c r="L208" s="186">
        <v>3.5720000000000001</v>
      </c>
      <c r="M208" s="186"/>
      <c r="N208" s="187"/>
      <c r="O208" s="152">
        <v>42684</v>
      </c>
      <c r="P208" s="186">
        <v>4.6509999999999998</v>
      </c>
      <c r="Q208" s="186"/>
      <c r="R208" s="187"/>
      <c r="S208" s="152">
        <v>42684</v>
      </c>
      <c r="T208" s="186"/>
      <c r="U208" s="49"/>
      <c r="V208" s="186"/>
      <c r="W208" s="152">
        <v>42684</v>
      </c>
      <c r="X208" s="186">
        <v>2.6870000000000003</v>
      </c>
      <c r="Y208" s="186"/>
      <c r="Z208" s="187"/>
      <c r="AA208" s="152">
        <v>42684</v>
      </c>
      <c r="AB208" s="186">
        <v>4.6269999999999998</v>
      </c>
      <c r="AC208" s="49"/>
      <c r="AD208" s="187"/>
      <c r="AE208" s="152">
        <v>42684</v>
      </c>
      <c r="AF208" s="186"/>
      <c r="AG208" s="49"/>
    </row>
    <row r="209" spans="2:33" x14ac:dyDescent="0.35">
      <c r="B209" s="187"/>
      <c r="C209" s="152">
        <v>42685</v>
      </c>
      <c r="D209" s="186"/>
      <c r="E209" s="186"/>
      <c r="F209" s="187"/>
      <c r="G209" s="152">
        <v>42685</v>
      </c>
      <c r="H209" s="186">
        <v>3.2050000000000001</v>
      </c>
      <c r="I209" s="49"/>
      <c r="J209" s="186"/>
      <c r="K209" s="152">
        <v>42685</v>
      </c>
      <c r="L209" s="186">
        <v>3.5489999999999999</v>
      </c>
      <c r="M209" s="186"/>
      <c r="N209" s="187"/>
      <c r="O209" s="152">
        <v>42685</v>
      </c>
      <c r="P209" s="186">
        <v>4.625</v>
      </c>
      <c r="Q209" s="186"/>
      <c r="R209" s="187"/>
      <c r="S209" s="152">
        <v>42685</v>
      </c>
      <c r="T209" s="186"/>
      <c r="U209" s="49"/>
      <c r="V209" s="186"/>
      <c r="W209" s="152">
        <v>42685</v>
      </c>
      <c r="X209" s="186">
        <v>2.6669999999999998</v>
      </c>
      <c r="Y209" s="186"/>
      <c r="Z209" s="187"/>
      <c r="AA209" s="152">
        <v>42685</v>
      </c>
      <c r="AB209" s="186">
        <v>4.6189999999999998</v>
      </c>
      <c r="AC209" s="49"/>
      <c r="AD209" s="187"/>
      <c r="AE209" s="152">
        <v>42685</v>
      </c>
      <c r="AF209" s="186"/>
      <c r="AG209" s="49"/>
    </row>
    <row r="210" spans="2:33" x14ac:dyDescent="0.35">
      <c r="B210" s="187"/>
      <c r="C210" s="152">
        <v>42688</v>
      </c>
      <c r="D210" s="186"/>
      <c r="E210" s="186"/>
      <c r="F210" s="187"/>
      <c r="G210" s="152">
        <v>42688</v>
      </c>
      <c r="H210" s="186">
        <v>3.2120000000000002</v>
      </c>
      <c r="I210" s="49"/>
      <c r="J210" s="186"/>
      <c r="K210" s="152">
        <v>42688</v>
      </c>
      <c r="L210" s="186">
        <v>3.573</v>
      </c>
      <c r="M210" s="186"/>
      <c r="N210" s="187"/>
      <c r="O210" s="152">
        <v>42688</v>
      </c>
      <c r="P210" s="186">
        <v>4.72</v>
      </c>
      <c r="Q210" s="186"/>
      <c r="R210" s="187"/>
      <c r="S210" s="152">
        <v>42688</v>
      </c>
      <c r="T210" s="186"/>
      <c r="U210" s="49"/>
      <c r="V210" s="186"/>
      <c r="W210" s="152">
        <v>42688</v>
      </c>
      <c r="X210" s="186">
        <v>2.6840000000000002</v>
      </c>
      <c r="Y210" s="186"/>
      <c r="Z210" s="187"/>
      <c r="AA210" s="152">
        <v>42688</v>
      </c>
      <c r="AB210" s="186">
        <v>4.6349999999999998</v>
      </c>
      <c r="AC210" s="49"/>
      <c r="AD210" s="187"/>
      <c r="AE210" s="152">
        <v>42688</v>
      </c>
      <c r="AF210" s="186"/>
      <c r="AG210" s="49"/>
    </row>
    <row r="211" spans="2:33" x14ac:dyDescent="0.35">
      <c r="B211" s="187"/>
      <c r="C211" s="152">
        <v>42689</v>
      </c>
      <c r="D211" s="186"/>
      <c r="E211" s="186"/>
      <c r="F211" s="187"/>
      <c r="G211" s="152">
        <v>42689</v>
      </c>
      <c r="H211" s="186">
        <v>3.19</v>
      </c>
      <c r="I211" s="49"/>
      <c r="J211" s="186"/>
      <c r="K211" s="152">
        <v>42689</v>
      </c>
      <c r="L211" s="186">
        <v>3.532</v>
      </c>
      <c r="M211" s="186"/>
      <c r="N211" s="187"/>
      <c r="O211" s="152">
        <v>42689</v>
      </c>
      <c r="P211" s="186">
        <v>4.6609999999999996</v>
      </c>
      <c r="Q211" s="186"/>
      <c r="R211" s="187"/>
      <c r="S211" s="152">
        <v>42689</v>
      </c>
      <c r="T211" s="186"/>
      <c r="U211" s="49"/>
      <c r="V211" s="186"/>
      <c r="W211" s="152">
        <v>42689</v>
      </c>
      <c r="X211" s="186">
        <v>2.66</v>
      </c>
      <c r="Y211" s="186"/>
      <c r="Z211" s="187"/>
      <c r="AA211" s="152">
        <v>42689</v>
      </c>
      <c r="AB211" s="186">
        <v>4.5490000000000004</v>
      </c>
      <c r="AC211" s="49"/>
      <c r="AD211" s="187"/>
      <c r="AE211" s="152">
        <v>42689</v>
      </c>
      <c r="AF211" s="186"/>
      <c r="AG211" s="49"/>
    </row>
    <row r="212" spans="2:33" x14ac:dyDescent="0.35">
      <c r="B212" s="187"/>
      <c r="C212" s="152">
        <v>42690</v>
      </c>
      <c r="D212" s="186"/>
      <c r="E212" s="186"/>
      <c r="F212" s="187"/>
      <c r="G212" s="152">
        <v>42690</v>
      </c>
      <c r="H212" s="186">
        <v>3.206</v>
      </c>
      <c r="I212" s="49"/>
      <c r="J212" s="186"/>
      <c r="K212" s="152">
        <v>42690</v>
      </c>
      <c r="L212" s="186">
        <v>3.5259999999999998</v>
      </c>
      <c r="M212" s="186"/>
      <c r="N212" s="187"/>
      <c r="O212" s="152">
        <v>42690</v>
      </c>
      <c r="P212" s="186">
        <v>4.6260000000000003</v>
      </c>
      <c r="Q212" s="186"/>
      <c r="R212" s="187"/>
      <c r="S212" s="152">
        <v>42690</v>
      </c>
      <c r="T212" s="186"/>
      <c r="U212" s="49"/>
      <c r="V212" s="186"/>
      <c r="W212" s="152">
        <v>42690</v>
      </c>
      <c r="X212" s="186">
        <v>2.6879999999999997</v>
      </c>
      <c r="Y212" s="186"/>
      <c r="Z212" s="187"/>
      <c r="AA212" s="152">
        <v>42690</v>
      </c>
      <c r="AB212" s="186">
        <v>4.6210000000000004</v>
      </c>
      <c r="AC212" s="49"/>
      <c r="AD212" s="187"/>
      <c r="AE212" s="152">
        <v>42690</v>
      </c>
      <c r="AF212" s="186"/>
      <c r="AG212" s="49"/>
    </row>
    <row r="213" spans="2:33" x14ac:dyDescent="0.35">
      <c r="B213" s="187"/>
      <c r="C213" s="152">
        <v>42691</v>
      </c>
      <c r="D213" s="186"/>
      <c r="E213" s="186"/>
      <c r="F213" s="187"/>
      <c r="G213" s="152">
        <v>42691</v>
      </c>
      <c r="H213" s="186">
        <v>3.1909999999999998</v>
      </c>
      <c r="I213" s="49"/>
      <c r="J213" s="186"/>
      <c r="K213" s="152">
        <v>42691</v>
      </c>
      <c r="L213" s="186">
        <v>3.524</v>
      </c>
      <c r="M213" s="186"/>
      <c r="N213" s="187"/>
      <c r="O213" s="152">
        <v>42691</v>
      </c>
      <c r="P213" s="186">
        <v>4.6139999999999999</v>
      </c>
      <c r="Q213" s="186"/>
      <c r="R213" s="187"/>
      <c r="S213" s="152">
        <v>42691</v>
      </c>
      <c r="T213" s="186"/>
      <c r="U213" s="49"/>
      <c r="V213" s="186"/>
      <c r="W213" s="152">
        <v>42691</v>
      </c>
      <c r="X213" s="186">
        <v>2.6619999999999999</v>
      </c>
      <c r="Y213" s="186"/>
      <c r="Z213" s="187"/>
      <c r="AA213" s="152">
        <v>42691</v>
      </c>
      <c r="AB213" s="186">
        <v>4.6120000000000001</v>
      </c>
      <c r="AC213" s="49"/>
      <c r="AD213" s="187"/>
      <c r="AE213" s="152">
        <v>42691</v>
      </c>
      <c r="AF213" s="186"/>
      <c r="AG213" s="49"/>
    </row>
    <row r="214" spans="2:33" x14ac:dyDescent="0.35">
      <c r="B214" s="187"/>
      <c r="C214" s="152">
        <v>42692</v>
      </c>
      <c r="D214" s="186"/>
      <c r="E214" s="186"/>
      <c r="F214" s="187"/>
      <c r="G214" s="152">
        <v>42692</v>
      </c>
      <c r="H214" s="186">
        <v>3.194</v>
      </c>
      <c r="I214" s="49"/>
      <c r="J214" s="186"/>
      <c r="K214" s="152">
        <v>42692</v>
      </c>
      <c r="L214" s="186">
        <v>3.5419999999999998</v>
      </c>
      <c r="M214" s="186"/>
      <c r="N214" s="187"/>
      <c r="O214" s="152">
        <v>42692</v>
      </c>
      <c r="P214" s="186">
        <v>4.6690000000000005</v>
      </c>
      <c r="Q214" s="186"/>
      <c r="R214" s="187"/>
      <c r="S214" s="152">
        <v>42692</v>
      </c>
      <c r="T214" s="186"/>
      <c r="U214" s="49"/>
      <c r="V214" s="186"/>
      <c r="W214" s="152">
        <v>42692</v>
      </c>
      <c r="X214" s="186">
        <v>2.65</v>
      </c>
      <c r="Y214" s="186"/>
      <c r="Z214" s="187"/>
      <c r="AA214" s="152">
        <v>42692</v>
      </c>
      <c r="AB214" s="186">
        <v>4.6349999999999998</v>
      </c>
      <c r="AC214" s="49"/>
      <c r="AD214" s="187"/>
      <c r="AE214" s="152">
        <v>42692</v>
      </c>
      <c r="AF214" s="186"/>
      <c r="AG214" s="49"/>
    </row>
    <row r="215" spans="2:33" x14ac:dyDescent="0.35">
      <c r="B215" s="187"/>
      <c r="C215" s="152">
        <v>42695</v>
      </c>
      <c r="D215" s="186"/>
      <c r="E215" s="186"/>
      <c r="F215" s="187"/>
      <c r="G215" s="152">
        <v>42695</v>
      </c>
      <c r="H215" s="186">
        <v>3.1960000000000002</v>
      </c>
      <c r="I215" s="49"/>
      <c r="J215" s="186"/>
      <c r="K215" s="152">
        <v>42695</v>
      </c>
      <c r="L215" s="186">
        <v>3.5339999999999998</v>
      </c>
      <c r="M215" s="186"/>
      <c r="N215" s="187"/>
      <c r="O215" s="152">
        <v>42695</v>
      </c>
      <c r="P215" s="186">
        <v>4.641</v>
      </c>
      <c r="Q215" s="186"/>
      <c r="R215" s="187"/>
      <c r="S215" s="152">
        <v>42695</v>
      </c>
      <c r="T215" s="186"/>
      <c r="U215" s="49"/>
      <c r="V215" s="186"/>
      <c r="W215" s="152">
        <v>42695</v>
      </c>
      <c r="X215" s="186">
        <v>2.6720000000000002</v>
      </c>
      <c r="Y215" s="186"/>
      <c r="Z215" s="187"/>
      <c r="AA215" s="152">
        <v>42695</v>
      </c>
      <c r="AB215" s="186">
        <v>4.63</v>
      </c>
      <c r="AC215" s="49"/>
      <c r="AD215" s="187"/>
      <c r="AE215" s="152">
        <v>42695</v>
      </c>
      <c r="AF215" s="186"/>
      <c r="AG215" s="49"/>
    </row>
    <row r="216" spans="2:33" x14ac:dyDescent="0.35">
      <c r="B216" s="187"/>
      <c r="C216" s="152">
        <v>42696</v>
      </c>
      <c r="D216" s="186"/>
      <c r="E216" s="186"/>
      <c r="F216" s="187"/>
      <c r="G216" s="152">
        <v>42696</v>
      </c>
      <c r="H216" s="186">
        <v>3.1989999999999998</v>
      </c>
      <c r="I216" s="49"/>
      <c r="J216" s="186"/>
      <c r="K216" s="152">
        <v>42696</v>
      </c>
      <c r="L216" s="186">
        <v>3.528</v>
      </c>
      <c r="M216" s="186"/>
      <c r="N216" s="187"/>
      <c r="O216" s="152">
        <v>42696</v>
      </c>
      <c r="P216" s="186">
        <v>4.6100000000000003</v>
      </c>
      <c r="Q216" s="186"/>
      <c r="R216" s="187"/>
      <c r="S216" s="152">
        <v>42696</v>
      </c>
      <c r="T216" s="186"/>
      <c r="U216" s="49"/>
      <c r="V216" s="186"/>
      <c r="W216" s="152">
        <v>42696</v>
      </c>
      <c r="X216" s="186">
        <v>2.67</v>
      </c>
      <c r="Y216" s="186"/>
      <c r="Z216" s="187"/>
      <c r="AA216" s="152">
        <v>42696</v>
      </c>
      <c r="AB216" s="186">
        <v>4.6189999999999998</v>
      </c>
      <c r="AC216" s="49"/>
      <c r="AD216" s="187"/>
      <c r="AE216" s="152">
        <v>42696</v>
      </c>
      <c r="AF216" s="186"/>
      <c r="AG216" s="49"/>
    </row>
    <row r="217" spans="2:33" x14ac:dyDescent="0.35">
      <c r="B217" s="187"/>
      <c r="C217" s="152">
        <v>42697</v>
      </c>
      <c r="D217" s="186"/>
      <c r="E217" s="186"/>
      <c r="F217" s="187"/>
      <c r="G217" s="152">
        <v>42697</v>
      </c>
      <c r="H217" s="186">
        <v>3.2130000000000001</v>
      </c>
      <c r="I217" s="49"/>
      <c r="J217" s="186"/>
      <c r="K217" s="152">
        <v>42697</v>
      </c>
      <c r="L217" s="186">
        <v>3.5489999999999999</v>
      </c>
      <c r="M217" s="186"/>
      <c r="N217" s="187"/>
      <c r="O217" s="152">
        <v>42697</v>
      </c>
      <c r="P217" s="186">
        <v>4.6609999999999996</v>
      </c>
      <c r="Q217" s="186"/>
      <c r="R217" s="187"/>
      <c r="S217" s="152">
        <v>42697</v>
      </c>
      <c r="T217" s="186"/>
      <c r="U217" s="49"/>
      <c r="V217" s="186"/>
      <c r="W217" s="152">
        <v>42697</v>
      </c>
      <c r="X217" s="186">
        <v>2.7010000000000001</v>
      </c>
      <c r="Y217" s="186"/>
      <c r="Z217" s="187"/>
      <c r="AA217" s="152">
        <v>42697</v>
      </c>
      <c r="AB217" s="186">
        <v>4.6370000000000005</v>
      </c>
      <c r="AC217" s="49"/>
      <c r="AD217" s="187"/>
      <c r="AE217" s="152">
        <v>42697</v>
      </c>
      <c r="AF217" s="186"/>
      <c r="AG217" s="49"/>
    </row>
    <row r="218" spans="2:33" x14ac:dyDescent="0.35">
      <c r="B218" s="187"/>
      <c r="C218" s="152">
        <v>42698</v>
      </c>
      <c r="D218" s="186"/>
      <c r="E218" s="186"/>
      <c r="F218" s="187"/>
      <c r="G218" s="152">
        <v>42698</v>
      </c>
      <c r="H218" s="186">
        <v>3.1909999999999998</v>
      </c>
      <c r="I218" s="49"/>
      <c r="J218" s="186"/>
      <c r="K218" s="152">
        <v>42698</v>
      </c>
      <c r="L218" s="186">
        <v>3.5470000000000002</v>
      </c>
      <c r="M218" s="186"/>
      <c r="N218" s="187"/>
      <c r="O218" s="152">
        <v>42698</v>
      </c>
      <c r="P218" s="186">
        <v>4.6719999999999997</v>
      </c>
      <c r="Q218" s="186"/>
      <c r="R218" s="187"/>
      <c r="S218" s="152">
        <v>42698</v>
      </c>
      <c r="T218" s="186"/>
      <c r="U218" s="49"/>
      <c r="V218" s="186"/>
      <c r="W218" s="152">
        <v>42698</v>
      </c>
      <c r="X218" s="186">
        <v>2.657</v>
      </c>
      <c r="Y218" s="186"/>
      <c r="Z218" s="187"/>
      <c r="AA218" s="152">
        <v>42698</v>
      </c>
      <c r="AB218" s="186">
        <v>4.641</v>
      </c>
      <c r="AC218" s="49"/>
      <c r="AD218" s="187"/>
      <c r="AE218" s="152">
        <v>42698</v>
      </c>
      <c r="AF218" s="186"/>
      <c r="AG218" s="49"/>
    </row>
    <row r="219" spans="2:33" x14ac:dyDescent="0.35">
      <c r="B219" s="187"/>
      <c r="C219" s="152">
        <v>42699</v>
      </c>
      <c r="D219" s="186"/>
      <c r="E219" s="186"/>
      <c r="F219" s="187"/>
      <c r="G219" s="152">
        <v>42699</v>
      </c>
      <c r="H219" s="186">
        <v>3.177</v>
      </c>
      <c r="I219" s="49"/>
      <c r="J219" s="186"/>
      <c r="K219" s="152">
        <v>42699</v>
      </c>
      <c r="L219" s="186">
        <v>3.54</v>
      </c>
      <c r="M219" s="186"/>
      <c r="N219" s="187"/>
      <c r="O219" s="152">
        <v>42699</v>
      </c>
      <c r="P219" s="186">
        <v>4.673</v>
      </c>
      <c r="Q219" s="186"/>
      <c r="R219" s="187"/>
      <c r="S219" s="152">
        <v>42699</v>
      </c>
      <c r="T219" s="186"/>
      <c r="U219" s="49"/>
      <c r="V219" s="186"/>
      <c r="W219" s="152">
        <v>42699</v>
      </c>
      <c r="X219" s="186">
        <v>2.6360000000000001</v>
      </c>
      <c r="Y219" s="186"/>
      <c r="Z219" s="187"/>
      <c r="AA219" s="152">
        <v>42699</v>
      </c>
      <c r="AB219" s="186">
        <v>4.6420000000000003</v>
      </c>
      <c r="AC219" s="49"/>
      <c r="AD219" s="187"/>
      <c r="AE219" s="152">
        <v>42699</v>
      </c>
      <c r="AF219" s="186"/>
      <c r="AG219" s="49"/>
    </row>
    <row r="220" spans="2:33" x14ac:dyDescent="0.35">
      <c r="B220" s="187"/>
      <c r="C220" s="152">
        <v>42702</v>
      </c>
      <c r="D220" s="186"/>
      <c r="E220" s="186"/>
      <c r="F220" s="187"/>
      <c r="G220" s="152">
        <v>42702</v>
      </c>
      <c r="H220" s="186">
        <v>3.1669999999999998</v>
      </c>
      <c r="I220" s="49"/>
      <c r="J220" s="186"/>
      <c r="K220" s="152">
        <v>42702</v>
      </c>
      <c r="L220" s="186">
        <v>3.496</v>
      </c>
      <c r="M220" s="186"/>
      <c r="N220" s="187"/>
      <c r="O220" s="152">
        <v>42702</v>
      </c>
      <c r="P220" s="186">
        <v>4.5999999999999996</v>
      </c>
      <c r="Q220" s="186"/>
      <c r="R220" s="187"/>
      <c r="S220" s="152">
        <v>42702</v>
      </c>
      <c r="T220" s="186"/>
      <c r="U220" s="49"/>
      <c r="V220" s="186"/>
      <c r="W220" s="152">
        <v>42702</v>
      </c>
      <c r="X220" s="186">
        <v>2.6379999999999999</v>
      </c>
      <c r="Y220" s="186"/>
      <c r="Z220" s="187"/>
      <c r="AA220" s="152">
        <v>42702</v>
      </c>
      <c r="AB220" s="186">
        <v>4.6059999999999999</v>
      </c>
      <c r="AC220" s="49"/>
      <c r="AD220" s="187"/>
      <c r="AE220" s="152">
        <v>42702</v>
      </c>
      <c r="AF220" s="186"/>
      <c r="AG220" s="49"/>
    </row>
    <row r="221" spans="2:33" x14ac:dyDescent="0.35">
      <c r="B221" s="187"/>
      <c r="C221" s="152">
        <v>42703</v>
      </c>
      <c r="D221" s="186"/>
      <c r="E221" s="186"/>
      <c r="F221" s="187"/>
      <c r="G221" s="152">
        <v>42703</v>
      </c>
      <c r="H221" s="186">
        <v>3.1749999999999998</v>
      </c>
      <c r="I221" s="49"/>
      <c r="J221" s="186"/>
      <c r="K221" s="152">
        <v>42703</v>
      </c>
      <c r="L221" s="186">
        <v>3.5230000000000001</v>
      </c>
      <c r="M221" s="186"/>
      <c r="N221" s="187"/>
      <c r="O221" s="152">
        <v>42703</v>
      </c>
      <c r="P221" s="186">
        <v>4.6139999999999999</v>
      </c>
      <c r="Q221" s="186"/>
      <c r="R221" s="187"/>
      <c r="S221" s="152">
        <v>42703</v>
      </c>
      <c r="T221" s="186"/>
      <c r="U221" s="49"/>
      <c r="V221" s="186"/>
      <c r="W221" s="152">
        <v>42703</v>
      </c>
      <c r="X221" s="186">
        <v>2.6429999999999998</v>
      </c>
      <c r="Y221" s="186"/>
      <c r="Z221" s="187"/>
      <c r="AA221" s="152">
        <v>42703</v>
      </c>
      <c r="AB221" s="186">
        <v>4.6440000000000001</v>
      </c>
      <c r="AC221" s="49"/>
      <c r="AD221" s="187"/>
      <c r="AE221" s="152">
        <v>42703</v>
      </c>
      <c r="AF221" s="186"/>
      <c r="AG221" s="49"/>
    </row>
    <row r="222" spans="2:33" x14ac:dyDescent="0.35">
      <c r="B222" s="187"/>
      <c r="C222" s="152">
        <v>42704</v>
      </c>
      <c r="D222" s="186"/>
      <c r="E222" s="186"/>
      <c r="F222" s="187"/>
      <c r="G222" s="152">
        <v>42704</v>
      </c>
      <c r="H222" s="186">
        <v>3.1859999999999999</v>
      </c>
      <c r="I222" s="49"/>
      <c r="J222" s="186"/>
      <c r="K222" s="152">
        <v>42704</v>
      </c>
      <c r="L222" s="186">
        <v>3.5510000000000002</v>
      </c>
      <c r="M222" s="186"/>
      <c r="N222" s="187"/>
      <c r="O222" s="152">
        <v>42704</v>
      </c>
      <c r="P222" s="186">
        <v>4.6769999999999996</v>
      </c>
      <c r="Q222" s="186"/>
      <c r="R222" s="187"/>
      <c r="S222" s="152">
        <v>42704</v>
      </c>
      <c r="T222" s="186"/>
      <c r="U222" s="49"/>
      <c r="V222" s="186"/>
      <c r="W222" s="152">
        <v>42704</v>
      </c>
      <c r="X222" s="186">
        <v>2.66</v>
      </c>
      <c r="Y222" s="186"/>
      <c r="Z222" s="187"/>
      <c r="AA222" s="152">
        <v>42704</v>
      </c>
      <c r="AB222" s="186">
        <v>4.6769999999999996</v>
      </c>
      <c r="AC222" s="49"/>
      <c r="AD222" s="187"/>
      <c r="AE222" s="152">
        <v>42704</v>
      </c>
      <c r="AF222" s="186"/>
      <c r="AG222" s="49"/>
    </row>
    <row r="223" spans="2:33" x14ac:dyDescent="0.35">
      <c r="B223" s="187"/>
      <c r="C223" s="152">
        <v>42705</v>
      </c>
      <c r="D223" s="186"/>
      <c r="E223" s="186"/>
      <c r="F223" s="187"/>
      <c r="G223" s="152">
        <v>42705</v>
      </c>
      <c r="H223" s="186">
        <v>3.1960000000000002</v>
      </c>
      <c r="I223" s="49"/>
      <c r="J223" s="186"/>
      <c r="K223" s="152">
        <v>42705</v>
      </c>
      <c r="L223" s="186">
        <v>3.5649999999999999</v>
      </c>
      <c r="M223" s="186"/>
      <c r="N223" s="187"/>
      <c r="O223" s="152">
        <v>42705</v>
      </c>
      <c r="P223" s="186">
        <v>4.7290000000000001</v>
      </c>
      <c r="Q223" s="186"/>
      <c r="R223" s="187"/>
      <c r="S223" s="152">
        <v>42705</v>
      </c>
      <c r="T223" s="186"/>
      <c r="U223" s="49"/>
      <c r="V223" s="186"/>
      <c r="W223" s="152">
        <v>42705</v>
      </c>
      <c r="X223" s="186">
        <v>2.661</v>
      </c>
      <c r="Y223" s="186"/>
      <c r="Z223" s="187"/>
      <c r="AA223" s="152">
        <v>42705</v>
      </c>
      <c r="AB223" s="186">
        <v>4.71</v>
      </c>
      <c r="AC223" s="49"/>
      <c r="AD223" s="187"/>
      <c r="AE223" s="152">
        <v>42705</v>
      </c>
      <c r="AF223" s="186"/>
      <c r="AG223" s="49"/>
    </row>
    <row r="224" spans="2:33" x14ac:dyDescent="0.35">
      <c r="B224" s="187"/>
      <c r="C224" s="152">
        <v>42706</v>
      </c>
      <c r="D224" s="186"/>
      <c r="E224" s="186"/>
      <c r="F224" s="187"/>
      <c r="G224" s="152">
        <v>42706</v>
      </c>
      <c r="H224" s="186">
        <v>3.1720000000000002</v>
      </c>
      <c r="I224" s="49"/>
      <c r="J224" s="186"/>
      <c r="K224" s="152">
        <v>42706</v>
      </c>
      <c r="L224" s="186">
        <v>3.5609999999999999</v>
      </c>
      <c r="M224" s="186"/>
      <c r="N224" s="187"/>
      <c r="O224" s="152">
        <v>42706</v>
      </c>
      <c r="P224" s="186">
        <v>4.7279999999999998</v>
      </c>
      <c r="Q224" s="186"/>
      <c r="R224" s="187"/>
      <c r="S224" s="152">
        <v>42706</v>
      </c>
      <c r="T224" s="186"/>
      <c r="U224" s="49"/>
      <c r="V224" s="186"/>
      <c r="W224" s="152">
        <v>42706</v>
      </c>
      <c r="X224" s="186">
        <v>2.641</v>
      </c>
      <c r="Y224" s="186"/>
      <c r="Z224" s="187"/>
      <c r="AA224" s="152">
        <v>42706</v>
      </c>
      <c r="AB224" s="186">
        <v>4.6989999999999998</v>
      </c>
      <c r="AC224" s="49"/>
      <c r="AD224" s="187"/>
      <c r="AE224" s="152">
        <v>42706</v>
      </c>
      <c r="AF224" s="186"/>
      <c r="AG224" s="49"/>
    </row>
    <row r="225" spans="2:33" x14ac:dyDescent="0.35">
      <c r="B225" s="187"/>
      <c r="C225" s="152">
        <v>42709</v>
      </c>
      <c r="D225" s="186"/>
      <c r="E225" s="186"/>
      <c r="F225" s="187"/>
      <c r="G225" s="152">
        <v>42709</v>
      </c>
      <c r="H225" s="186">
        <v>3.19</v>
      </c>
      <c r="I225" s="49"/>
      <c r="J225" s="186"/>
      <c r="K225" s="152">
        <v>42709</v>
      </c>
      <c r="L225" s="186">
        <v>3.556</v>
      </c>
      <c r="M225" s="186"/>
      <c r="N225" s="187"/>
      <c r="O225" s="152">
        <v>42709</v>
      </c>
      <c r="P225" s="186">
        <v>4.7219999999999995</v>
      </c>
      <c r="Q225" s="186"/>
      <c r="R225" s="187"/>
      <c r="S225" s="152">
        <v>42709</v>
      </c>
      <c r="T225" s="186"/>
      <c r="U225" s="49"/>
      <c r="V225" s="186"/>
      <c r="W225" s="152">
        <v>42709</v>
      </c>
      <c r="X225" s="186">
        <v>2.665</v>
      </c>
      <c r="Y225" s="186"/>
      <c r="Z225" s="187"/>
      <c r="AA225" s="152">
        <v>42709</v>
      </c>
      <c r="AB225" s="186">
        <v>4.6980000000000004</v>
      </c>
      <c r="AC225" s="49"/>
      <c r="AD225" s="187"/>
      <c r="AE225" s="152">
        <v>42709</v>
      </c>
      <c r="AF225" s="186"/>
      <c r="AG225" s="49"/>
    </row>
    <row r="226" spans="2:33" x14ac:dyDescent="0.35">
      <c r="B226" s="187"/>
      <c r="C226" s="152">
        <v>42710</v>
      </c>
      <c r="D226" s="186"/>
      <c r="E226" s="186"/>
      <c r="F226" s="187"/>
      <c r="G226" s="152">
        <v>42710</v>
      </c>
      <c r="H226" s="186">
        <v>3.18</v>
      </c>
      <c r="I226" s="49"/>
      <c r="J226" s="186"/>
      <c r="K226" s="152">
        <v>42710</v>
      </c>
      <c r="L226" s="186">
        <v>3.536</v>
      </c>
      <c r="M226" s="186"/>
      <c r="N226" s="187"/>
      <c r="O226" s="152">
        <v>42710</v>
      </c>
      <c r="P226" s="186">
        <v>4.7119999999999997</v>
      </c>
      <c r="Q226" s="186"/>
      <c r="R226" s="187"/>
      <c r="S226" s="152">
        <v>42710</v>
      </c>
      <c r="T226" s="186"/>
      <c r="U226" s="49"/>
      <c r="V226" s="186"/>
      <c r="W226" s="152">
        <v>42710</v>
      </c>
      <c r="X226" s="186">
        <v>2.6560000000000001</v>
      </c>
      <c r="Y226" s="186"/>
      <c r="Z226" s="187"/>
      <c r="AA226" s="152">
        <v>42710</v>
      </c>
      <c r="AB226" s="186">
        <v>4.7430000000000003</v>
      </c>
      <c r="AC226" s="49"/>
      <c r="AD226" s="187"/>
      <c r="AE226" s="152">
        <v>42710</v>
      </c>
      <c r="AF226" s="186"/>
      <c r="AG226" s="49"/>
    </row>
    <row r="227" spans="2:33" x14ac:dyDescent="0.35">
      <c r="B227" s="187"/>
      <c r="C227" s="152">
        <v>42711</v>
      </c>
      <c r="D227" s="186"/>
      <c r="E227" s="186"/>
      <c r="F227" s="187"/>
      <c r="G227" s="152">
        <v>42711</v>
      </c>
      <c r="H227" s="186">
        <v>3.1960000000000002</v>
      </c>
      <c r="I227" s="49"/>
      <c r="J227" s="186"/>
      <c r="K227" s="152">
        <v>42711</v>
      </c>
      <c r="L227" s="186">
        <v>3.52</v>
      </c>
      <c r="M227" s="186"/>
      <c r="N227" s="187"/>
      <c r="O227" s="152">
        <v>42711</v>
      </c>
      <c r="P227" s="186">
        <v>4.673</v>
      </c>
      <c r="Q227" s="186"/>
      <c r="R227" s="187"/>
      <c r="S227" s="152">
        <v>42711</v>
      </c>
      <c r="T227" s="186"/>
      <c r="U227" s="49"/>
      <c r="V227" s="186"/>
      <c r="W227" s="152">
        <v>42711</v>
      </c>
      <c r="X227" s="186">
        <v>2.665</v>
      </c>
      <c r="Y227" s="186"/>
      <c r="Z227" s="187"/>
      <c r="AA227" s="152">
        <v>42711</v>
      </c>
      <c r="AB227" s="186">
        <v>4.7309999999999999</v>
      </c>
      <c r="AC227" s="49"/>
      <c r="AD227" s="187"/>
      <c r="AE227" s="152">
        <v>42711</v>
      </c>
      <c r="AF227" s="186"/>
      <c r="AG227" s="49"/>
    </row>
    <row r="228" spans="2:33" x14ac:dyDescent="0.35">
      <c r="B228" s="187"/>
      <c r="C228" s="152">
        <v>42712</v>
      </c>
      <c r="D228" s="186"/>
      <c r="E228" s="186"/>
      <c r="F228" s="187"/>
      <c r="G228" s="152">
        <v>42712</v>
      </c>
      <c r="H228" s="186">
        <v>3.1949999999999998</v>
      </c>
      <c r="I228" s="49"/>
      <c r="J228" s="186"/>
      <c r="K228" s="152">
        <v>42712</v>
      </c>
      <c r="L228" s="186">
        <v>3.5350000000000001</v>
      </c>
      <c r="M228" s="186"/>
      <c r="N228" s="187"/>
      <c r="O228" s="152">
        <v>42712</v>
      </c>
      <c r="P228" s="186">
        <v>4.6899999999999995</v>
      </c>
      <c r="Q228" s="186"/>
      <c r="R228" s="187"/>
      <c r="S228" s="152">
        <v>42712</v>
      </c>
      <c r="T228" s="186"/>
      <c r="U228" s="49"/>
      <c r="V228" s="186"/>
      <c r="W228" s="152">
        <v>42712</v>
      </c>
      <c r="X228" s="186">
        <v>2.657</v>
      </c>
      <c r="Y228" s="186"/>
      <c r="Z228" s="187"/>
      <c r="AA228" s="152">
        <v>42712</v>
      </c>
      <c r="AB228" s="186">
        <v>4.7430000000000003</v>
      </c>
      <c r="AC228" s="49"/>
      <c r="AD228" s="187"/>
      <c r="AE228" s="152">
        <v>42712</v>
      </c>
      <c r="AF228" s="186"/>
      <c r="AG228" s="49"/>
    </row>
    <row r="229" spans="2:33" x14ac:dyDescent="0.35">
      <c r="B229" s="187"/>
      <c r="C229" s="152">
        <v>42713</v>
      </c>
      <c r="D229" s="186"/>
      <c r="E229" s="186"/>
      <c r="F229" s="187"/>
      <c r="G229" s="152">
        <v>42713</v>
      </c>
      <c r="H229" s="186">
        <v>3.1909999999999998</v>
      </c>
      <c r="I229" s="49"/>
      <c r="J229" s="186"/>
      <c r="K229" s="152">
        <v>42713</v>
      </c>
      <c r="L229" s="186">
        <v>3.5540000000000003</v>
      </c>
      <c r="M229" s="186"/>
      <c r="N229" s="187"/>
      <c r="O229" s="152">
        <v>42713</v>
      </c>
      <c r="P229" s="186">
        <v>4.7409999999999997</v>
      </c>
      <c r="Q229" s="186"/>
      <c r="R229" s="187"/>
      <c r="S229" s="152">
        <v>42713</v>
      </c>
      <c r="T229" s="186"/>
      <c r="U229" s="49"/>
      <c r="V229" s="186"/>
      <c r="W229" s="152">
        <v>42713</v>
      </c>
      <c r="X229" s="186">
        <v>2.641</v>
      </c>
      <c r="Y229" s="186"/>
      <c r="Z229" s="187"/>
      <c r="AA229" s="152">
        <v>42713</v>
      </c>
      <c r="AB229" s="186">
        <v>4.7859999999999996</v>
      </c>
      <c r="AC229" s="49"/>
      <c r="AD229" s="187"/>
      <c r="AE229" s="152">
        <v>42713</v>
      </c>
      <c r="AF229" s="186"/>
      <c r="AG229" s="49"/>
    </row>
    <row r="230" spans="2:33" x14ac:dyDescent="0.35">
      <c r="B230" s="187"/>
      <c r="C230" s="152">
        <v>42716</v>
      </c>
      <c r="D230" s="186"/>
      <c r="E230" s="186"/>
      <c r="F230" s="187"/>
      <c r="G230" s="152">
        <v>42716</v>
      </c>
      <c r="H230" s="186">
        <v>3.2</v>
      </c>
      <c r="I230" s="49"/>
      <c r="J230" s="186"/>
      <c r="K230" s="152">
        <v>42716</v>
      </c>
      <c r="L230" s="186">
        <v>3.577</v>
      </c>
      <c r="M230" s="186"/>
      <c r="N230" s="187"/>
      <c r="O230" s="152">
        <v>42716</v>
      </c>
      <c r="P230" s="186">
        <v>4.7780000000000005</v>
      </c>
      <c r="Q230" s="186"/>
      <c r="R230" s="187"/>
      <c r="S230" s="152">
        <v>42716</v>
      </c>
      <c r="T230" s="186"/>
      <c r="U230" s="49"/>
      <c r="V230" s="186"/>
      <c r="W230" s="152">
        <v>42716</v>
      </c>
      <c r="X230" s="186">
        <v>2.6579999999999999</v>
      </c>
      <c r="Y230" s="186"/>
      <c r="Z230" s="187"/>
      <c r="AA230" s="152">
        <v>42716</v>
      </c>
      <c r="AB230" s="186">
        <v>4.8259999999999996</v>
      </c>
      <c r="AC230" s="49"/>
      <c r="AD230" s="187"/>
      <c r="AE230" s="152">
        <v>42716</v>
      </c>
      <c r="AF230" s="186"/>
      <c r="AG230" s="49"/>
    </row>
    <row r="231" spans="2:33" x14ac:dyDescent="0.35">
      <c r="B231" s="187"/>
      <c r="C231" s="152">
        <v>42717</v>
      </c>
      <c r="D231" s="186"/>
      <c r="E231" s="186"/>
      <c r="F231" s="187"/>
      <c r="G231" s="152">
        <v>42717</v>
      </c>
      <c r="H231" s="186">
        <v>3.1989999999999998</v>
      </c>
      <c r="I231" s="49"/>
      <c r="J231" s="186"/>
      <c r="K231" s="152">
        <v>42717</v>
      </c>
      <c r="L231" s="186">
        <v>3.573</v>
      </c>
      <c r="M231" s="186"/>
      <c r="N231" s="187"/>
      <c r="O231" s="152">
        <v>42717</v>
      </c>
      <c r="P231" s="186">
        <v>4.7720000000000002</v>
      </c>
      <c r="Q231" s="186"/>
      <c r="R231" s="187"/>
      <c r="S231" s="152">
        <v>42717</v>
      </c>
      <c r="T231" s="186"/>
      <c r="U231" s="49"/>
      <c r="V231" s="186"/>
      <c r="W231" s="152">
        <v>42717</v>
      </c>
      <c r="X231" s="186">
        <v>2.6550000000000002</v>
      </c>
      <c r="Y231" s="186"/>
      <c r="Z231" s="187"/>
      <c r="AA231" s="152">
        <v>42717</v>
      </c>
      <c r="AB231" s="186">
        <v>4.8100000000000005</v>
      </c>
      <c r="AC231" s="49"/>
      <c r="AD231" s="187"/>
      <c r="AE231" s="152">
        <v>42717</v>
      </c>
      <c r="AF231" s="186"/>
      <c r="AG231" s="49"/>
    </row>
    <row r="232" spans="2:33" x14ac:dyDescent="0.35">
      <c r="B232" s="187"/>
      <c r="C232" s="152">
        <v>42718</v>
      </c>
      <c r="D232" s="186"/>
      <c r="E232" s="186"/>
      <c r="F232" s="187"/>
      <c r="G232" s="152">
        <v>42718</v>
      </c>
      <c r="H232" s="186">
        <v>3.2469999999999999</v>
      </c>
      <c r="I232" s="49"/>
      <c r="J232" s="186"/>
      <c r="K232" s="152">
        <v>42718</v>
      </c>
      <c r="L232" s="186">
        <v>3.6360000000000001</v>
      </c>
      <c r="M232" s="186"/>
      <c r="N232" s="187"/>
      <c r="O232" s="152">
        <v>42718</v>
      </c>
      <c r="P232" s="186">
        <v>4.8550000000000004</v>
      </c>
      <c r="Q232" s="186"/>
      <c r="R232" s="187"/>
      <c r="S232" s="152">
        <v>42718</v>
      </c>
      <c r="T232" s="186"/>
      <c r="U232" s="49"/>
      <c r="V232" s="186"/>
      <c r="W232" s="152">
        <v>42718</v>
      </c>
      <c r="X232" s="186">
        <v>2.7090000000000001</v>
      </c>
      <c r="Y232" s="186"/>
      <c r="Z232" s="187"/>
      <c r="AA232" s="152">
        <v>42718</v>
      </c>
      <c r="AB232" s="186">
        <v>4.891</v>
      </c>
      <c r="AC232" s="49"/>
      <c r="AD232" s="187"/>
      <c r="AE232" s="152">
        <v>42718</v>
      </c>
      <c r="AF232" s="186"/>
      <c r="AG232" s="49"/>
    </row>
    <row r="233" spans="2:33" x14ac:dyDescent="0.35">
      <c r="B233" s="187"/>
      <c r="C233" s="152">
        <v>42719</v>
      </c>
      <c r="D233" s="186"/>
      <c r="E233" s="186"/>
      <c r="F233" s="187"/>
      <c r="G233" s="152">
        <v>42719</v>
      </c>
      <c r="H233" s="186">
        <v>3.1150000000000002</v>
      </c>
      <c r="I233" s="49"/>
      <c r="J233" s="186"/>
      <c r="K233" s="152">
        <v>42719</v>
      </c>
      <c r="L233" s="186">
        <v>3.6480000000000001</v>
      </c>
      <c r="M233" s="186"/>
      <c r="N233" s="187"/>
      <c r="O233" s="152">
        <v>42719</v>
      </c>
      <c r="P233" s="186">
        <v>4.8949999999999996</v>
      </c>
      <c r="Q233" s="186"/>
      <c r="R233" s="187"/>
      <c r="S233" s="152">
        <v>42719</v>
      </c>
      <c r="T233" s="186"/>
      <c r="U233" s="49"/>
      <c r="V233" s="186"/>
      <c r="W233" s="152">
        <v>42719</v>
      </c>
      <c r="X233" s="186">
        <v>2.6739999999999999</v>
      </c>
      <c r="Y233" s="186"/>
      <c r="Z233" s="187"/>
      <c r="AA233" s="152">
        <v>42719</v>
      </c>
      <c r="AB233" s="186">
        <v>4.9459999999999997</v>
      </c>
      <c r="AC233" s="49"/>
      <c r="AD233" s="187"/>
      <c r="AE233" s="152">
        <v>42719</v>
      </c>
      <c r="AF233" s="186"/>
      <c r="AG233" s="49"/>
    </row>
    <row r="234" spans="2:33" x14ac:dyDescent="0.35">
      <c r="B234" s="187"/>
      <c r="C234" s="152">
        <v>42720</v>
      </c>
      <c r="D234" s="186"/>
      <c r="E234" s="186"/>
      <c r="F234" s="187"/>
      <c r="G234" s="152">
        <v>42720</v>
      </c>
      <c r="H234" s="186">
        <v>3.0510000000000002</v>
      </c>
      <c r="I234" s="49"/>
      <c r="J234" s="186"/>
      <c r="K234" s="152">
        <v>42720</v>
      </c>
      <c r="L234" s="186">
        <v>3.6550000000000002</v>
      </c>
      <c r="M234" s="186"/>
      <c r="N234" s="187"/>
      <c r="O234" s="152">
        <v>42720</v>
      </c>
      <c r="P234" s="186">
        <v>4.9109999999999996</v>
      </c>
      <c r="Q234" s="186"/>
      <c r="R234" s="187"/>
      <c r="S234" s="152">
        <v>42720</v>
      </c>
      <c r="T234" s="186"/>
      <c r="U234" s="49"/>
      <c r="V234" s="186"/>
      <c r="W234" s="152">
        <v>42720</v>
      </c>
      <c r="X234" s="186">
        <v>2.657</v>
      </c>
      <c r="Y234" s="186"/>
      <c r="Z234" s="187"/>
      <c r="AA234" s="152">
        <v>42720</v>
      </c>
      <c r="AB234" s="186">
        <v>4.9619999999999997</v>
      </c>
      <c r="AC234" s="49"/>
      <c r="AD234" s="187"/>
      <c r="AE234" s="152">
        <v>42720</v>
      </c>
      <c r="AF234" s="186"/>
      <c r="AG234" s="49"/>
    </row>
    <row r="235" spans="2:33" x14ac:dyDescent="0.35">
      <c r="B235" s="187"/>
      <c r="C235" s="152">
        <v>42723</v>
      </c>
      <c r="D235" s="186"/>
      <c r="E235" s="186"/>
      <c r="F235" s="187"/>
      <c r="G235" s="152">
        <v>42723</v>
      </c>
      <c r="H235" s="186">
        <v>3.048</v>
      </c>
      <c r="I235" s="49"/>
      <c r="J235" s="186"/>
      <c r="K235" s="152">
        <v>42723</v>
      </c>
      <c r="L235" s="186">
        <v>3.6560000000000001</v>
      </c>
      <c r="M235" s="186"/>
      <c r="N235" s="187"/>
      <c r="O235" s="152">
        <v>42723</v>
      </c>
      <c r="P235" s="186">
        <v>4.9160000000000004</v>
      </c>
      <c r="Q235" s="186"/>
      <c r="R235" s="187"/>
      <c r="S235" s="152">
        <v>42723</v>
      </c>
      <c r="T235" s="186"/>
      <c r="U235" s="49"/>
      <c r="V235" s="186"/>
      <c r="W235" s="152">
        <v>42723</v>
      </c>
      <c r="X235" s="186">
        <v>2.653</v>
      </c>
      <c r="Y235" s="186"/>
      <c r="Z235" s="187"/>
      <c r="AA235" s="152">
        <v>42723</v>
      </c>
      <c r="AB235" s="186">
        <v>4.9690000000000003</v>
      </c>
      <c r="AC235" s="49"/>
      <c r="AD235" s="187"/>
      <c r="AE235" s="152">
        <v>42723</v>
      </c>
      <c r="AF235" s="186"/>
      <c r="AG235" s="49"/>
    </row>
    <row r="236" spans="2:33" x14ac:dyDescent="0.35">
      <c r="B236" s="187"/>
      <c r="C236" s="152">
        <v>42724</v>
      </c>
      <c r="D236" s="186"/>
      <c r="E236" s="186"/>
      <c r="F236" s="187"/>
      <c r="G236" s="152">
        <v>42724</v>
      </c>
      <c r="H236" s="186">
        <v>3.0489999999999999</v>
      </c>
      <c r="I236" s="49"/>
      <c r="J236" s="186"/>
      <c r="K236" s="152">
        <v>42724</v>
      </c>
      <c r="L236" s="186">
        <v>3.6720000000000002</v>
      </c>
      <c r="M236" s="186"/>
      <c r="N236" s="187"/>
      <c r="O236" s="152">
        <v>42724</v>
      </c>
      <c r="P236" s="186">
        <v>4.9240000000000004</v>
      </c>
      <c r="Q236" s="186"/>
      <c r="R236" s="187"/>
      <c r="S236" s="152">
        <v>42724</v>
      </c>
      <c r="T236" s="186"/>
      <c r="U236" s="49"/>
      <c r="V236" s="186"/>
      <c r="W236" s="152">
        <v>42724</v>
      </c>
      <c r="X236" s="186">
        <v>2.6579999999999999</v>
      </c>
      <c r="Y236" s="186"/>
      <c r="Z236" s="187"/>
      <c r="AA236" s="152">
        <v>42724</v>
      </c>
      <c r="AB236" s="186">
        <v>5.0339999999999998</v>
      </c>
      <c r="AC236" s="49"/>
      <c r="AD236" s="187"/>
      <c r="AE236" s="152">
        <v>42724</v>
      </c>
      <c r="AF236" s="186"/>
      <c r="AG236" s="49"/>
    </row>
    <row r="237" spans="2:33" x14ac:dyDescent="0.35">
      <c r="B237" s="187"/>
      <c r="C237" s="152">
        <v>42725</v>
      </c>
      <c r="D237" s="186"/>
      <c r="E237" s="186"/>
      <c r="F237" s="187"/>
      <c r="G237" s="152">
        <v>42725</v>
      </c>
      <c r="H237" s="186">
        <v>3.097</v>
      </c>
      <c r="I237" s="49"/>
      <c r="J237" s="186"/>
      <c r="K237" s="152">
        <v>42725</v>
      </c>
      <c r="L237" s="186">
        <v>3.71</v>
      </c>
      <c r="M237" s="186"/>
      <c r="N237" s="187"/>
      <c r="O237" s="152">
        <v>42725</v>
      </c>
      <c r="P237" s="186">
        <v>4.9489999999999998</v>
      </c>
      <c r="Q237" s="186"/>
      <c r="R237" s="187"/>
      <c r="S237" s="152">
        <v>42725</v>
      </c>
      <c r="T237" s="186"/>
      <c r="U237" s="49"/>
      <c r="V237" s="186"/>
      <c r="W237" s="152">
        <v>42725</v>
      </c>
      <c r="X237" s="186">
        <v>2.7370000000000001</v>
      </c>
      <c r="Y237" s="186"/>
      <c r="Z237" s="187"/>
      <c r="AA237" s="152">
        <v>42725</v>
      </c>
      <c r="AB237" s="186">
        <v>5.0510000000000002</v>
      </c>
      <c r="AC237" s="49"/>
      <c r="AD237" s="187"/>
      <c r="AE237" s="152">
        <v>42725</v>
      </c>
      <c r="AF237" s="186"/>
      <c r="AG237" s="49"/>
    </row>
    <row r="238" spans="2:33" x14ac:dyDescent="0.35">
      <c r="B238" s="187"/>
      <c r="C238" s="152">
        <v>42726</v>
      </c>
      <c r="D238" s="186"/>
      <c r="E238" s="186"/>
      <c r="F238" s="187"/>
      <c r="G238" s="152">
        <v>42726</v>
      </c>
      <c r="H238" s="186">
        <v>3.0779999999999998</v>
      </c>
      <c r="I238" s="49"/>
      <c r="J238" s="186"/>
      <c r="K238" s="152">
        <v>42726</v>
      </c>
      <c r="L238" s="186">
        <v>3.766</v>
      </c>
      <c r="M238" s="186"/>
      <c r="N238" s="187"/>
      <c r="O238" s="152">
        <v>42726</v>
      </c>
      <c r="P238" s="186">
        <v>4.9879999999999995</v>
      </c>
      <c r="Q238" s="186"/>
      <c r="R238" s="187"/>
      <c r="S238" s="152">
        <v>42726</v>
      </c>
      <c r="T238" s="186"/>
      <c r="U238" s="49"/>
      <c r="V238" s="186"/>
      <c r="W238" s="152">
        <v>42726</v>
      </c>
      <c r="X238" s="186">
        <v>2.669</v>
      </c>
      <c r="Y238" s="186"/>
      <c r="Z238" s="187"/>
      <c r="AA238" s="152">
        <v>42726</v>
      </c>
      <c r="AB238" s="186">
        <v>5.0919999999999996</v>
      </c>
      <c r="AC238" s="49"/>
      <c r="AD238" s="187"/>
      <c r="AE238" s="152">
        <v>42726</v>
      </c>
      <c r="AF238" s="186"/>
      <c r="AG238" s="49"/>
    </row>
    <row r="239" spans="2:33" x14ac:dyDescent="0.35">
      <c r="B239" s="187"/>
      <c r="C239" s="152">
        <v>42727</v>
      </c>
      <c r="D239" s="186"/>
      <c r="E239" s="186"/>
      <c r="F239" s="187"/>
      <c r="G239" s="152">
        <v>42727</v>
      </c>
      <c r="H239" s="186">
        <v>3.0640000000000001</v>
      </c>
      <c r="I239" s="49"/>
      <c r="J239" s="186"/>
      <c r="K239" s="152">
        <v>42727</v>
      </c>
      <c r="L239" s="186">
        <v>3.7650000000000001</v>
      </c>
      <c r="M239" s="186"/>
      <c r="N239" s="187"/>
      <c r="O239" s="152">
        <v>42727</v>
      </c>
      <c r="P239" s="186">
        <v>4.9889999999999999</v>
      </c>
      <c r="Q239" s="186"/>
      <c r="R239" s="187"/>
      <c r="S239" s="152">
        <v>42727</v>
      </c>
      <c r="T239" s="186"/>
      <c r="U239" s="49"/>
      <c r="V239" s="186"/>
      <c r="W239" s="152">
        <v>42727</v>
      </c>
      <c r="X239" s="186">
        <v>2.6589999999999998</v>
      </c>
      <c r="Y239" s="186"/>
      <c r="Z239" s="187"/>
      <c r="AA239" s="152">
        <v>42727</v>
      </c>
      <c r="AB239" s="186">
        <v>5.09</v>
      </c>
      <c r="AC239" s="49"/>
      <c r="AD239" s="187"/>
      <c r="AE239" s="152">
        <v>42727</v>
      </c>
      <c r="AF239" s="186"/>
      <c r="AG239" s="49"/>
    </row>
    <row r="240" spans="2:33" x14ac:dyDescent="0.35">
      <c r="B240" s="187"/>
      <c r="C240" s="152">
        <v>42730</v>
      </c>
      <c r="D240" s="186"/>
      <c r="E240" s="186"/>
      <c r="F240" s="187"/>
      <c r="G240" s="152">
        <v>42730</v>
      </c>
      <c r="H240" s="186"/>
      <c r="I240" s="49"/>
      <c r="J240" s="186"/>
      <c r="K240" s="152">
        <v>42730</v>
      </c>
      <c r="L240" s="186"/>
      <c r="M240" s="186"/>
      <c r="N240" s="187"/>
      <c r="O240" s="152">
        <v>42730</v>
      </c>
      <c r="P240" s="186"/>
      <c r="Q240" s="186"/>
      <c r="R240" s="187"/>
      <c r="S240" s="152">
        <v>42730</v>
      </c>
      <c r="T240" s="186"/>
      <c r="U240" s="49"/>
      <c r="V240" s="186"/>
      <c r="W240" s="152">
        <v>42730</v>
      </c>
      <c r="X240" s="186"/>
      <c r="Y240" s="186"/>
      <c r="Z240" s="187"/>
      <c r="AA240" s="152">
        <v>42730</v>
      </c>
      <c r="AB240" s="186"/>
      <c r="AC240" s="49"/>
      <c r="AD240" s="187"/>
      <c r="AE240" s="152">
        <v>42730</v>
      </c>
      <c r="AF240" s="186"/>
      <c r="AG240" s="49"/>
    </row>
    <row r="241" spans="2:33" x14ac:dyDescent="0.35">
      <c r="B241" s="187"/>
      <c r="C241" s="152">
        <v>42731</v>
      </c>
      <c r="D241" s="186"/>
      <c r="E241" s="186"/>
      <c r="F241" s="187"/>
      <c r="G241" s="152">
        <v>42731</v>
      </c>
      <c r="H241" s="186"/>
      <c r="I241" s="49"/>
      <c r="J241" s="186"/>
      <c r="K241" s="152">
        <v>42731</v>
      </c>
      <c r="L241" s="186"/>
      <c r="M241" s="186"/>
      <c r="N241" s="187"/>
      <c r="O241" s="152">
        <v>42731</v>
      </c>
      <c r="P241" s="186"/>
      <c r="Q241" s="186"/>
      <c r="R241" s="187"/>
      <c r="S241" s="152">
        <v>42731</v>
      </c>
      <c r="T241" s="186"/>
      <c r="U241" s="49"/>
      <c r="V241" s="186"/>
      <c r="W241" s="152">
        <v>42731</v>
      </c>
      <c r="X241" s="186"/>
      <c r="Y241" s="186"/>
      <c r="Z241" s="187"/>
      <c r="AA241" s="152">
        <v>42731</v>
      </c>
      <c r="AB241" s="186"/>
      <c r="AC241" s="49"/>
      <c r="AD241" s="187"/>
      <c r="AE241" s="152">
        <v>42731</v>
      </c>
      <c r="AF241" s="186"/>
      <c r="AG241" s="49"/>
    </row>
    <row r="242" spans="2:33" x14ac:dyDescent="0.35">
      <c r="B242" s="187"/>
      <c r="C242" s="152">
        <v>42732</v>
      </c>
      <c r="D242" s="186"/>
      <c r="E242" s="186"/>
      <c r="F242" s="187"/>
      <c r="G242" s="152">
        <v>42732</v>
      </c>
      <c r="H242" s="186">
        <v>3.044</v>
      </c>
      <c r="I242" s="49"/>
      <c r="J242" s="186"/>
      <c r="K242" s="152">
        <v>42732</v>
      </c>
      <c r="L242" s="186">
        <v>3.7669999999999999</v>
      </c>
      <c r="M242" s="186"/>
      <c r="N242" s="187"/>
      <c r="O242" s="152">
        <v>42732</v>
      </c>
      <c r="P242" s="186">
        <v>4.9989999999999997</v>
      </c>
      <c r="Q242" s="186"/>
      <c r="R242" s="187"/>
      <c r="S242" s="152">
        <v>42732</v>
      </c>
      <c r="T242" s="186"/>
      <c r="U242" s="49"/>
      <c r="V242" s="186"/>
      <c r="W242" s="152">
        <v>42732</v>
      </c>
      <c r="X242" s="186">
        <v>2.6779999999999999</v>
      </c>
      <c r="Y242" s="186"/>
      <c r="Z242" s="187"/>
      <c r="AA242" s="152">
        <v>42732</v>
      </c>
      <c r="AB242" s="186">
        <v>5.1040000000000001</v>
      </c>
      <c r="AC242" s="49"/>
      <c r="AD242" s="187"/>
      <c r="AE242" s="152">
        <v>42732</v>
      </c>
      <c r="AF242" s="186"/>
      <c r="AG242" s="49"/>
    </row>
    <row r="243" spans="2:33" x14ac:dyDescent="0.35">
      <c r="B243" s="187"/>
      <c r="C243" s="152">
        <v>42733</v>
      </c>
      <c r="D243" s="186"/>
      <c r="E243" s="186"/>
      <c r="F243" s="187"/>
      <c r="G243" s="152">
        <v>42733</v>
      </c>
      <c r="H243" s="186">
        <v>3.113</v>
      </c>
      <c r="I243" s="49"/>
      <c r="J243" s="186"/>
      <c r="K243" s="152">
        <v>42733</v>
      </c>
      <c r="L243" s="186">
        <v>3.7240000000000002</v>
      </c>
      <c r="M243" s="186"/>
      <c r="N243" s="187"/>
      <c r="O243" s="152">
        <v>42733</v>
      </c>
      <c r="P243" s="186">
        <v>4.9320000000000004</v>
      </c>
      <c r="Q243" s="186"/>
      <c r="R243" s="187"/>
      <c r="S243" s="152">
        <v>42733</v>
      </c>
      <c r="T243" s="186"/>
      <c r="U243" s="49"/>
      <c r="V243" s="186"/>
      <c r="W243" s="152">
        <v>42733</v>
      </c>
      <c r="X243" s="186">
        <v>2.6390000000000002</v>
      </c>
      <c r="Y243" s="186"/>
      <c r="Z243" s="187"/>
      <c r="AA243" s="152">
        <v>42733</v>
      </c>
      <c r="AB243" s="186">
        <v>5.0369999999999999</v>
      </c>
      <c r="AC243" s="49"/>
      <c r="AD243" s="187"/>
      <c r="AE243" s="152">
        <v>42733</v>
      </c>
      <c r="AF243" s="186"/>
      <c r="AG243" s="49"/>
    </row>
    <row r="244" spans="2:33" x14ac:dyDescent="0.35">
      <c r="B244" s="187"/>
      <c r="C244" s="152">
        <v>42734</v>
      </c>
      <c r="D244" s="186"/>
      <c r="E244" s="186"/>
      <c r="F244" s="187"/>
      <c r="G244" s="152">
        <v>42734</v>
      </c>
      <c r="H244" s="186">
        <v>3.0990000000000002</v>
      </c>
      <c r="I244" s="49"/>
      <c r="J244" s="186"/>
      <c r="K244" s="152">
        <v>42734</v>
      </c>
      <c r="L244" s="186">
        <v>3.7010000000000001</v>
      </c>
      <c r="M244" s="186"/>
      <c r="N244" s="187"/>
      <c r="O244" s="152">
        <v>42734</v>
      </c>
      <c r="P244" s="186">
        <v>4.9009999999999998</v>
      </c>
      <c r="Q244" s="186"/>
      <c r="R244" s="187"/>
      <c r="S244" s="152">
        <v>42734</v>
      </c>
      <c r="T244" s="186"/>
      <c r="U244" s="49"/>
      <c r="V244" s="186"/>
      <c r="W244" s="152">
        <v>42734</v>
      </c>
      <c r="X244" s="186">
        <v>2.629</v>
      </c>
      <c r="Y244" s="186"/>
      <c r="Z244" s="187"/>
      <c r="AA244" s="152">
        <v>42734</v>
      </c>
      <c r="AB244" s="186">
        <v>4.9870000000000001</v>
      </c>
      <c r="AC244" s="49"/>
      <c r="AD244" s="187"/>
      <c r="AE244" s="152">
        <v>42734</v>
      </c>
      <c r="AF244" s="186"/>
      <c r="AG244" s="49"/>
    </row>
    <row r="245" spans="2:33" x14ac:dyDescent="0.35">
      <c r="B245" s="187"/>
      <c r="C245" s="152">
        <v>42737</v>
      </c>
      <c r="D245" s="186"/>
      <c r="E245" s="186"/>
      <c r="F245" s="187"/>
      <c r="G245" s="152">
        <v>42737</v>
      </c>
      <c r="H245" s="186"/>
      <c r="I245" s="49"/>
      <c r="J245" s="186"/>
      <c r="K245" s="152">
        <v>42737</v>
      </c>
      <c r="L245" s="186"/>
      <c r="M245" s="186"/>
      <c r="N245" s="187"/>
      <c r="O245" s="152">
        <v>42737</v>
      </c>
      <c r="P245" s="186"/>
      <c r="Q245" s="186"/>
      <c r="R245" s="187"/>
      <c r="S245" s="152">
        <v>42737</v>
      </c>
      <c r="T245" s="186"/>
      <c r="U245" s="49"/>
      <c r="V245" s="186"/>
      <c r="W245" s="152">
        <v>42737</v>
      </c>
      <c r="X245" s="186"/>
      <c r="Y245" s="186"/>
      <c r="Z245" s="187"/>
      <c r="AA245" s="152">
        <v>42737</v>
      </c>
      <c r="AB245" s="186"/>
      <c r="AC245" s="49"/>
      <c r="AD245" s="187"/>
      <c r="AE245" s="152">
        <v>42737</v>
      </c>
      <c r="AF245" s="186"/>
      <c r="AG245" s="49"/>
    </row>
    <row r="246" spans="2:33" x14ac:dyDescent="0.35">
      <c r="B246" s="187"/>
      <c r="C246" s="152">
        <v>42738</v>
      </c>
      <c r="D246" s="186"/>
      <c r="E246" s="186"/>
      <c r="F246" s="187"/>
      <c r="G246" s="152">
        <v>42738</v>
      </c>
      <c r="H246" s="186"/>
      <c r="I246" s="49"/>
      <c r="J246" s="186"/>
      <c r="K246" s="152">
        <v>42738</v>
      </c>
      <c r="L246" s="186"/>
      <c r="M246" s="186"/>
      <c r="N246" s="187"/>
      <c r="O246" s="152">
        <v>42738</v>
      </c>
      <c r="P246" s="186"/>
      <c r="Q246" s="186"/>
      <c r="R246" s="187"/>
      <c r="S246" s="152">
        <v>42738</v>
      </c>
      <c r="T246" s="186"/>
      <c r="U246" s="49"/>
      <c r="V246" s="186"/>
      <c r="W246" s="152">
        <v>42738</v>
      </c>
      <c r="X246" s="186"/>
      <c r="Y246" s="186"/>
      <c r="Z246" s="187"/>
      <c r="AA246" s="152">
        <v>42738</v>
      </c>
      <c r="AB246" s="186"/>
      <c r="AC246" s="49"/>
      <c r="AD246" s="187"/>
      <c r="AE246" s="152">
        <v>42738</v>
      </c>
      <c r="AF246" s="186"/>
      <c r="AG246" s="49"/>
    </row>
    <row r="247" spans="2:33" x14ac:dyDescent="0.35">
      <c r="B247" s="187"/>
      <c r="C247" s="152">
        <v>42739</v>
      </c>
      <c r="D247" s="186"/>
      <c r="E247" s="186"/>
      <c r="F247" s="187"/>
      <c r="G247" s="152">
        <v>42739</v>
      </c>
      <c r="H247" s="186">
        <v>3.1230000000000002</v>
      </c>
      <c r="I247" s="49"/>
      <c r="J247" s="186"/>
      <c r="K247" s="152">
        <v>42739</v>
      </c>
      <c r="L247" s="186">
        <v>3.673</v>
      </c>
      <c r="M247" s="186"/>
      <c r="N247" s="187"/>
      <c r="O247" s="152">
        <v>42739</v>
      </c>
      <c r="P247" s="186">
        <v>4.8550000000000004</v>
      </c>
      <c r="Q247" s="186"/>
      <c r="R247" s="187"/>
      <c r="S247" s="152">
        <v>42739</v>
      </c>
      <c r="T247" s="186"/>
      <c r="U247" s="49"/>
      <c r="V247" s="186"/>
      <c r="W247" s="152">
        <v>42739</v>
      </c>
      <c r="X247" s="186">
        <v>2.677</v>
      </c>
      <c r="Y247" s="186"/>
      <c r="Z247" s="187"/>
      <c r="AA247" s="152">
        <v>42739</v>
      </c>
      <c r="AB247" s="186">
        <v>4.97</v>
      </c>
      <c r="AC247" s="49"/>
      <c r="AD247" s="187"/>
      <c r="AE247" s="152">
        <v>42739</v>
      </c>
      <c r="AF247" s="186"/>
      <c r="AG247" s="49"/>
    </row>
    <row r="248" spans="2:33" x14ac:dyDescent="0.35">
      <c r="B248" s="187"/>
      <c r="C248" s="152">
        <v>42740</v>
      </c>
      <c r="D248" s="186"/>
      <c r="E248" s="186"/>
      <c r="F248" s="187"/>
      <c r="G248" s="152">
        <v>42740</v>
      </c>
      <c r="H248" s="186">
        <v>3.0510000000000002</v>
      </c>
      <c r="I248" s="49"/>
      <c r="J248" s="186"/>
      <c r="K248" s="152">
        <v>42740</v>
      </c>
      <c r="L248" s="186">
        <v>3.6230000000000002</v>
      </c>
      <c r="M248" s="186"/>
      <c r="N248" s="187"/>
      <c r="O248" s="152">
        <v>42740</v>
      </c>
      <c r="P248" s="186">
        <v>4.774</v>
      </c>
      <c r="Q248" s="186"/>
      <c r="R248" s="187"/>
      <c r="S248" s="152">
        <v>42740</v>
      </c>
      <c r="T248" s="186"/>
      <c r="U248" s="49"/>
      <c r="V248" s="186"/>
      <c r="W248" s="152">
        <v>42740</v>
      </c>
      <c r="X248" s="186">
        <v>2.6310000000000002</v>
      </c>
      <c r="Y248" s="186"/>
      <c r="Z248" s="187"/>
      <c r="AA248" s="152">
        <v>42740</v>
      </c>
      <c r="AB248" s="186">
        <v>4.8899999999999997</v>
      </c>
      <c r="AC248" s="49"/>
      <c r="AD248" s="187"/>
      <c r="AE248" s="152">
        <v>42740</v>
      </c>
      <c r="AF248" s="186"/>
      <c r="AG248" s="49"/>
    </row>
    <row r="249" spans="2:33" x14ac:dyDescent="0.35">
      <c r="B249" s="187"/>
      <c r="C249" s="152">
        <v>42741</v>
      </c>
      <c r="D249" s="186"/>
      <c r="E249" s="186"/>
      <c r="F249" s="187"/>
      <c r="G249" s="152">
        <v>42741</v>
      </c>
      <c r="H249" s="186">
        <v>3.04</v>
      </c>
      <c r="I249" s="49"/>
      <c r="J249" s="186"/>
      <c r="K249" s="152">
        <v>42741</v>
      </c>
      <c r="L249" s="186">
        <v>3.637</v>
      </c>
      <c r="M249" s="186"/>
      <c r="N249" s="187"/>
      <c r="O249" s="152">
        <v>42741</v>
      </c>
      <c r="P249" s="186">
        <v>4.7990000000000004</v>
      </c>
      <c r="Q249" s="186"/>
      <c r="R249" s="187"/>
      <c r="S249" s="152">
        <v>42741</v>
      </c>
      <c r="T249" s="186"/>
      <c r="U249" s="49"/>
      <c r="V249" s="186"/>
      <c r="W249" s="152">
        <v>42741</v>
      </c>
      <c r="X249" s="186">
        <v>2.6179999999999999</v>
      </c>
      <c r="Y249" s="186"/>
      <c r="Z249" s="187"/>
      <c r="AA249" s="152">
        <v>42741</v>
      </c>
      <c r="AB249" s="186">
        <v>4.8949999999999996</v>
      </c>
      <c r="AC249" s="49"/>
      <c r="AD249" s="187"/>
      <c r="AE249" s="152">
        <v>42741</v>
      </c>
      <c r="AF249" s="186"/>
      <c r="AG249" s="49"/>
    </row>
    <row r="250" spans="2:33" x14ac:dyDescent="0.35">
      <c r="B250" s="187"/>
      <c r="C250" s="152">
        <v>42744</v>
      </c>
      <c r="D250" s="186"/>
      <c r="E250" s="186"/>
      <c r="F250" s="187"/>
      <c r="G250" s="152">
        <v>42744</v>
      </c>
      <c r="H250" s="186">
        <v>3.0430000000000001</v>
      </c>
      <c r="I250" s="49"/>
      <c r="J250" s="186"/>
      <c r="K250" s="152">
        <v>42744</v>
      </c>
      <c r="L250" s="186">
        <v>3.641</v>
      </c>
      <c r="M250" s="186"/>
      <c r="N250" s="187"/>
      <c r="O250" s="152">
        <v>42744</v>
      </c>
      <c r="P250" s="186">
        <v>4.8079999999999998</v>
      </c>
      <c r="Q250" s="186"/>
      <c r="R250" s="187"/>
      <c r="S250" s="152">
        <v>42744</v>
      </c>
      <c r="T250" s="186"/>
      <c r="U250" s="49"/>
      <c r="V250" s="186"/>
      <c r="W250" s="152">
        <v>42744</v>
      </c>
      <c r="X250" s="186">
        <v>2.6280000000000001</v>
      </c>
      <c r="Y250" s="186"/>
      <c r="Z250" s="187"/>
      <c r="AA250" s="152">
        <v>42744</v>
      </c>
      <c r="AB250" s="186">
        <v>4.87</v>
      </c>
      <c r="AC250" s="49"/>
      <c r="AD250" s="187"/>
      <c r="AE250" s="152">
        <v>42744</v>
      </c>
      <c r="AF250" s="186"/>
      <c r="AG250" s="49"/>
    </row>
    <row r="251" spans="2:33" x14ac:dyDescent="0.35">
      <c r="B251" s="187"/>
      <c r="C251" s="152">
        <v>42745</v>
      </c>
      <c r="D251" s="186"/>
      <c r="E251" s="186"/>
      <c r="F251" s="187"/>
      <c r="G251" s="152">
        <v>42745</v>
      </c>
      <c r="H251" s="186">
        <v>3.0350000000000001</v>
      </c>
      <c r="I251" s="49"/>
      <c r="J251" s="186"/>
      <c r="K251" s="152">
        <v>42745</v>
      </c>
      <c r="L251" s="186">
        <v>3.62</v>
      </c>
      <c r="M251" s="186"/>
      <c r="N251" s="187"/>
      <c r="O251" s="152">
        <v>42745</v>
      </c>
      <c r="P251" s="186">
        <v>4.7809999999999997</v>
      </c>
      <c r="Q251" s="186"/>
      <c r="R251" s="187"/>
      <c r="S251" s="152">
        <v>42745</v>
      </c>
      <c r="T251" s="186"/>
      <c r="U251" s="49"/>
      <c r="V251" s="186"/>
      <c r="W251" s="152">
        <v>42745</v>
      </c>
      <c r="X251" s="186">
        <v>2.62</v>
      </c>
      <c r="Y251" s="186"/>
      <c r="Z251" s="187"/>
      <c r="AA251" s="152">
        <v>42745</v>
      </c>
      <c r="AB251" s="186">
        <v>4.83</v>
      </c>
      <c r="AC251" s="49"/>
      <c r="AD251" s="187"/>
      <c r="AE251" s="152">
        <v>42745</v>
      </c>
      <c r="AF251" s="186"/>
      <c r="AG251" s="49"/>
    </row>
    <row r="252" spans="2:33" x14ac:dyDescent="0.35">
      <c r="B252" s="187"/>
      <c r="C252" s="152">
        <v>42746</v>
      </c>
      <c r="D252" s="186"/>
      <c r="E252" s="186"/>
      <c r="F252" s="187"/>
      <c r="G252" s="152">
        <v>42746</v>
      </c>
      <c r="H252" s="186">
        <v>3.0350000000000001</v>
      </c>
      <c r="I252" s="49"/>
      <c r="J252" s="186"/>
      <c r="K252" s="152">
        <v>42746</v>
      </c>
      <c r="L252" s="186">
        <v>3.63</v>
      </c>
      <c r="M252" s="186"/>
      <c r="N252" s="187"/>
      <c r="O252" s="152">
        <v>42746</v>
      </c>
      <c r="P252" s="186">
        <v>4.79</v>
      </c>
      <c r="Q252" s="186"/>
      <c r="R252" s="187"/>
      <c r="S252" s="152">
        <v>42746</v>
      </c>
      <c r="T252" s="186"/>
      <c r="U252" s="49"/>
      <c r="V252" s="186"/>
      <c r="W252" s="152">
        <v>42746</v>
      </c>
      <c r="X252" s="186">
        <v>2.67</v>
      </c>
      <c r="Y252" s="186"/>
      <c r="Z252" s="187"/>
      <c r="AA252" s="152">
        <v>42746</v>
      </c>
      <c r="AB252" s="186">
        <v>4.8360000000000003</v>
      </c>
      <c r="AC252" s="49"/>
      <c r="AD252" s="187"/>
      <c r="AE252" s="152">
        <v>42746</v>
      </c>
      <c r="AF252" s="186"/>
      <c r="AG252" s="49"/>
    </row>
    <row r="253" spans="2:33" x14ac:dyDescent="0.35">
      <c r="B253" s="187"/>
      <c r="C253" s="152">
        <v>42747</v>
      </c>
      <c r="D253" s="186"/>
      <c r="E253" s="186"/>
      <c r="F253" s="187"/>
      <c r="G253" s="152">
        <v>42747</v>
      </c>
      <c r="H253" s="186">
        <v>3.0139999999999998</v>
      </c>
      <c r="I253" s="49"/>
      <c r="J253" s="186"/>
      <c r="K253" s="152">
        <v>42747</v>
      </c>
      <c r="L253" s="186">
        <v>3.597</v>
      </c>
      <c r="M253" s="186"/>
      <c r="N253" s="187"/>
      <c r="O253" s="152">
        <v>42747</v>
      </c>
      <c r="P253" s="186">
        <v>4.7379999999999995</v>
      </c>
      <c r="Q253" s="186"/>
      <c r="R253" s="187"/>
      <c r="S253" s="152">
        <v>42747</v>
      </c>
      <c r="T253" s="186"/>
      <c r="U253" s="49"/>
      <c r="V253" s="186"/>
      <c r="W253" s="152">
        <v>42747</v>
      </c>
      <c r="X253" s="186">
        <v>2.6230000000000002</v>
      </c>
      <c r="Y253" s="186"/>
      <c r="Z253" s="187"/>
      <c r="AA253" s="152">
        <v>42747</v>
      </c>
      <c r="AB253" s="186">
        <v>4.8239999999999998</v>
      </c>
      <c r="AC253" s="49"/>
      <c r="AD253" s="187"/>
      <c r="AE253" s="152">
        <v>42747</v>
      </c>
      <c r="AF253" s="186"/>
      <c r="AG253" s="49"/>
    </row>
    <row r="254" spans="2:33" x14ac:dyDescent="0.35">
      <c r="B254" s="187"/>
      <c r="C254" s="152">
        <v>42748</v>
      </c>
      <c r="D254" s="186"/>
      <c r="E254" s="186"/>
      <c r="F254" s="187"/>
      <c r="G254" s="152">
        <v>42748</v>
      </c>
      <c r="H254" s="186">
        <v>3</v>
      </c>
      <c r="I254" s="49"/>
      <c r="J254" s="186"/>
      <c r="K254" s="152">
        <v>42748</v>
      </c>
      <c r="L254" s="186">
        <v>3.621</v>
      </c>
      <c r="M254" s="186"/>
      <c r="N254" s="187"/>
      <c r="O254" s="152">
        <v>42748</v>
      </c>
      <c r="P254" s="186">
        <v>4.78</v>
      </c>
      <c r="Q254" s="186"/>
      <c r="R254" s="187"/>
      <c r="S254" s="152">
        <v>42748</v>
      </c>
      <c r="T254" s="186"/>
      <c r="U254" s="49"/>
      <c r="V254" s="186"/>
      <c r="W254" s="152">
        <v>42748</v>
      </c>
      <c r="X254" s="186">
        <v>2.5979999999999999</v>
      </c>
      <c r="Y254" s="186"/>
      <c r="Z254" s="187"/>
      <c r="AA254" s="152">
        <v>42748</v>
      </c>
      <c r="AB254" s="186">
        <v>4.8529999999999998</v>
      </c>
      <c r="AC254" s="49"/>
      <c r="AD254" s="187"/>
      <c r="AE254" s="152">
        <v>42748</v>
      </c>
      <c r="AF254" s="186"/>
      <c r="AG254" s="49"/>
    </row>
    <row r="255" spans="2:33" x14ac:dyDescent="0.35">
      <c r="B255" s="187"/>
      <c r="C255" s="152">
        <v>42751</v>
      </c>
      <c r="D255" s="186"/>
      <c r="E255" s="186"/>
      <c r="F255" s="187"/>
      <c r="G255" s="152">
        <v>42751</v>
      </c>
      <c r="H255" s="186">
        <v>3.0009999999999999</v>
      </c>
      <c r="I255" s="49"/>
      <c r="J255" s="186"/>
      <c r="K255" s="152">
        <v>42751</v>
      </c>
      <c r="L255" s="186">
        <v>3.613</v>
      </c>
      <c r="M255" s="186"/>
      <c r="N255" s="187"/>
      <c r="O255" s="152">
        <v>42751</v>
      </c>
      <c r="P255" s="186">
        <v>4.7720000000000002</v>
      </c>
      <c r="Q255" s="186"/>
      <c r="R255" s="187"/>
      <c r="S255" s="152">
        <v>42751</v>
      </c>
      <c r="T255" s="186"/>
      <c r="U255" s="49"/>
      <c r="V255" s="186"/>
      <c r="W255" s="152">
        <v>42751</v>
      </c>
      <c r="X255" s="186">
        <v>2.6120000000000001</v>
      </c>
      <c r="Y255" s="186"/>
      <c r="Z255" s="187"/>
      <c r="AA255" s="152">
        <v>42751</v>
      </c>
      <c r="AB255" s="186">
        <v>4.8140000000000001</v>
      </c>
      <c r="AC255" s="49"/>
      <c r="AD255" s="187"/>
      <c r="AE255" s="152">
        <v>42751</v>
      </c>
      <c r="AF255" s="186"/>
      <c r="AG255" s="49"/>
    </row>
    <row r="256" spans="2:33" x14ac:dyDescent="0.35">
      <c r="B256" s="187"/>
      <c r="C256" s="152">
        <v>42752</v>
      </c>
      <c r="D256" s="186"/>
      <c r="E256" s="186"/>
      <c r="F256" s="187"/>
      <c r="G256" s="152">
        <v>42752</v>
      </c>
      <c r="H256" s="186">
        <v>3.012</v>
      </c>
      <c r="I256" s="49"/>
      <c r="J256" s="186"/>
      <c r="K256" s="152">
        <v>42752</v>
      </c>
      <c r="L256" s="186">
        <v>3.61</v>
      </c>
      <c r="M256" s="186"/>
      <c r="N256" s="187"/>
      <c r="O256" s="152">
        <v>42752</v>
      </c>
      <c r="P256" s="186">
        <v>4.7620000000000005</v>
      </c>
      <c r="Q256" s="186"/>
      <c r="R256" s="187"/>
      <c r="S256" s="152">
        <v>42752</v>
      </c>
      <c r="T256" s="186"/>
      <c r="U256" s="49"/>
      <c r="V256" s="186"/>
      <c r="W256" s="152">
        <v>42752</v>
      </c>
      <c r="X256" s="186">
        <v>2.6240000000000001</v>
      </c>
      <c r="Y256" s="186"/>
      <c r="Z256" s="187"/>
      <c r="AA256" s="152">
        <v>42752</v>
      </c>
      <c r="AB256" s="186">
        <v>4.806</v>
      </c>
      <c r="AC256" s="49"/>
      <c r="AD256" s="187"/>
      <c r="AE256" s="152">
        <v>42752</v>
      </c>
      <c r="AF256" s="186"/>
      <c r="AG256" s="49"/>
    </row>
    <row r="257" spans="2:33" x14ac:dyDescent="0.35">
      <c r="B257" s="187"/>
      <c r="C257" s="152">
        <v>42753</v>
      </c>
      <c r="D257" s="186"/>
      <c r="E257" s="186"/>
      <c r="F257" s="187"/>
      <c r="G257" s="152">
        <v>42753</v>
      </c>
      <c r="H257" s="186">
        <v>3.044</v>
      </c>
      <c r="I257" s="49"/>
      <c r="J257" s="186"/>
      <c r="K257" s="152">
        <v>42753</v>
      </c>
      <c r="L257" s="186">
        <v>3.6509999999999998</v>
      </c>
      <c r="M257" s="186"/>
      <c r="N257" s="187"/>
      <c r="O257" s="152">
        <v>42753</v>
      </c>
      <c r="P257" s="186">
        <v>4.8239999999999998</v>
      </c>
      <c r="Q257" s="186"/>
      <c r="R257" s="187"/>
      <c r="S257" s="152">
        <v>42753</v>
      </c>
      <c r="T257" s="186"/>
      <c r="U257" s="49"/>
      <c r="V257" s="186"/>
      <c r="W257" s="152">
        <v>42753</v>
      </c>
      <c r="X257" s="186">
        <v>2.6720000000000002</v>
      </c>
      <c r="Y257" s="186"/>
      <c r="Z257" s="187"/>
      <c r="AA257" s="152">
        <v>42753</v>
      </c>
      <c r="AB257" s="186">
        <v>4.8550000000000004</v>
      </c>
      <c r="AC257" s="49"/>
      <c r="AD257" s="187"/>
      <c r="AE257" s="152">
        <v>42753</v>
      </c>
      <c r="AF257" s="186"/>
      <c r="AG257" s="49"/>
    </row>
    <row r="258" spans="2:33" x14ac:dyDescent="0.35">
      <c r="B258" s="187"/>
      <c r="C258" s="152">
        <v>42754</v>
      </c>
      <c r="D258" s="186"/>
      <c r="E258" s="186"/>
      <c r="F258" s="187"/>
      <c r="G258" s="152">
        <v>42754</v>
      </c>
      <c r="H258" s="186">
        <v>3.0190000000000001</v>
      </c>
      <c r="I258" s="49"/>
      <c r="J258" s="186"/>
      <c r="K258" s="152">
        <v>42754</v>
      </c>
      <c r="L258" s="186">
        <v>3.6560000000000001</v>
      </c>
      <c r="M258" s="186"/>
      <c r="N258" s="187"/>
      <c r="O258" s="152">
        <v>42754</v>
      </c>
      <c r="P258" s="186">
        <v>4.8440000000000003</v>
      </c>
      <c r="Q258" s="186"/>
      <c r="R258" s="187"/>
      <c r="S258" s="152">
        <v>42754</v>
      </c>
      <c r="T258" s="186"/>
      <c r="U258" s="49"/>
      <c r="V258" s="186"/>
      <c r="W258" s="152">
        <v>42754</v>
      </c>
      <c r="X258" s="186">
        <v>2.6269999999999998</v>
      </c>
      <c r="Y258" s="186"/>
      <c r="Z258" s="187"/>
      <c r="AA258" s="152">
        <v>42754</v>
      </c>
      <c r="AB258" s="186">
        <v>4.8840000000000003</v>
      </c>
      <c r="AC258" s="49"/>
      <c r="AD258" s="187"/>
      <c r="AE258" s="152">
        <v>42754</v>
      </c>
      <c r="AF258" s="186"/>
      <c r="AG258" s="49"/>
    </row>
    <row r="259" spans="2:33" x14ac:dyDescent="0.35">
      <c r="B259" s="187"/>
      <c r="C259" s="152">
        <v>42755</v>
      </c>
      <c r="D259" s="186"/>
      <c r="E259" s="186"/>
      <c r="F259" s="187"/>
      <c r="G259" s="152">
        <v>42755</v>
      </c>
      <c r="H259" s="186">
        <v>2.9969999999999999</v>
      </c>
      <c r="I259" s="49"/>
      <c r="J259" s="186"/>
      <c r="K259" s="152">
        <v>42755</v>
      </c>
      <c r="L259" s="186">
        <v>3.6419999999999999</v>
      </c>
      <c r="M259" s="186"/>
      <c r="N259" s="187"/>
      <c r="O259" s="152">
        <v>42755</v>
      </c>
      <c r="P259" s="186">
        <v>4.8499999999999996</v>
      </c>
      <c r="Q259" s="186"/>
      <c r="R259" s="187"/>
      <c r="S259" s="152">
        <v>42755</v>
      </c>
      <c r="T259" s="186"/>
      <c r="U259" s="49"/>
      <c r="V259" s="186"/>
      <c r="W259" s="152">
        <v>42755</v>
      </c>
      <c r="X259" s="186">
        <v>2.5939999999999999</v>
      </c>
      <c r="Y259" s="186"/>
      <c r="Z259" s="187"/>
      <c r="AA259" s="152">
        <v>42755</v>
      </c>
      <c r="AB259" s="186">
        <v>4.8879999999999999</v>
      </c>
      <c r="AC259" s="49"/>
      <c r="AD259" s="187"/>
      <c r="AE259" s="152">
        <v>42755</v>
      </c>
      <c r="AF259" s="186"/>
      <c r="AG259" s="49"/>
    </row>
    <row r="260" spans="2:33" x14ac:dyDescent="0.35">
      <c r="B260" s="187"/>
      <c r="C260" s="152">
        <v>42758</v>
      </c>
      <c r="D260" s="186"/>
      <c r="E260" s="186"/>
      <c r="F260" s="187"/>
      <c r="G260" s="152">
        <v>42758</v>
      </c>
      <c r="H260" s="186"/>
      <c r="I260" s="49"/>
      <c r="J260" s="186"/>
      <c r="K260" s="152">
        <v>42758</v>
      </c>
      <c r="L260" s="186"/>
      <c r="M260" s="186"/>
      <c r="N260" s="187"/>
      <c r="O260" s="152">
        <v>42758</v>
      </c>
      <c r="P260" s="186"/>
      <c r="Q260" s="186"/>
      <c r="R260" s="187"/>
      <c r="S260" s="152">
        <v>42758</v>
      </c>
      <c r="T260" s="186"/>
      <c r="U260" s="49"/>
      <c r="V260" s="186"/>
      <c r="W260" s="152">
        <v>42758</v>
      </c>
      <c r="X260" s="186"/>
      <c r="Y260" s="186"/>
      <c r="Z260" s="187"/>
      <c r="AA260" s="152">
        <v>42758</v>
      </c>
      <c r="AB260" s="186"/>
      <c r="AC260" s="49"/>
      <c r="AD260" s="187"/>
      <c r="AE260" s="152">
        <v>42758</v>
      </c>
      <c r="AF260" s="186"/>
      <c r="AG260" s="49"/>
    </row>
    <row r="261" spans="2:33" x14ac:dyDescent="0.35">
      <c r="B261" s="187"/>
      <c r="C261" s="152">
        <v>42759</v>
      </c>
      <c r="D261" s="186"/>
      <c r="E261" s="186"/>
      <c r="F261" s="187"/>
      <c r="G261" s="152">
        <v>42759</v>
      </c>
      <c r="H261" s="186">
        <v>3.0179999999999998</v>
      </c>
      <c r="I261" s="49"/>
      <c r="J261" s="186"/>
      <c r="K261" s="152">
        <v>42759</v>
      </c>
      <c r="L261" s="186">
        <v>3.66</v>
      </c>
      <c r="M261" s="186"/>
      <c r="N261" s="187"/>
      <c r="O261" s="152">
        <v>42759</v>
      </c>
      <c r="P261" s="186">
        <v>4.8840000000000003</v>
      </c>
      <c r="Q261" s="186"/>
      <c r="R261" s="187"/>
      <c r="S261" s="152">
        <v>42759</v>
      </c>
      <c r="T261" s="186"/>
      <c r="U261" s="49"/>
      <c r="V261" s="186"/>
      <c r="W261" s="152">
        <v>42759</v>
      </c>
      <c r="X261" s="186">
        <v>2.6219999999999999</v>
      </c>
      <c r="Y261" s="186"/>
      <c r="Z261" s="187"/>
      <c r="AA261" s="152">
        <v>42759</v>
      </c>
      <c r="AB261" s="186">
        <v>4.9050000000000002</v>
      </c>
      <c r="AC261" s="49"/>
      <c r="AD261" s="187"/>
      <c r="AE261" s="152">
        <v>42759</v>
      </c>
      <c r="AF261" s="186"/>
      <c r="AG261" s="49"/>
    </row>
    <row r="262" spans="2:33" x14ac:dyDescent="0.35">
      <c r="B262" s="187"/>
      <c r="C262" s="152">
        <v>42760</v>
      </c>
      <c r="D262" s="186"/>
      <c r="E262" s="186"/>
      <c r="F262" s="187"/>
      <c r="G262" s="152">
        <v>42760</v>
      </c>
      <c r="H262" s="186">
        <v>3.012</v>
      </c>
      <c r="I262" s="49"/>
      <c r="J262" s="186"/>
      <c r="K262" s="152">
        <v>42760</v>
      </c>
      <c r="L262" s="186">
        <v>3.649</v>
      </c>
      <c r="M262" s="186"/>
      <c r="N262" s="187"/>
      <c r="O262" s="152">
        <v>42760</v>
      </c>
      <c r="P262" s="186">
        <v>4.8609999999999998</v>
      </c>
      <c r="Q262" s="186"/>
      <c r="R262" s="187"/>
      <c r="S262" s="152">
        <v>42760</v>
      </c>
      <c r="T262" s="186"/>
      <c r="U262" s="49"/>
      <c r="V262" s="186"/>
      <c r="W262" s="152">
        <v>42760</v>
      </c>
      <c r="X262" s="186">
        <v>2.6219999999999999</v>
      </c>
      <c r="Y262" s="186"/>
      <c r="Z262" s="187"/>
      <c r="AA262" s="152">
        <v>42760</v>
      </c>
      <c r="AB262" s="186">
        <v>4.9089999999999998</v>
      </c>
      <c r="AC262" s="49"/>
      <c r="AD262" s="187"/>
      <c r="AE262" s="152">
        <v>42760</v>
      </c>
      <c r="AF262" s="186"/>
      <c r="AG262" s="49"/>
    </row>
    <row r="263" spans="2:33" x14ac:dyDescent="0.35">
      <c r="B263" s="187"/>
      <c r="C263" s="152">
        <v>42761</v>
      </c>
      <c r="D263" s="186"/>
      <c r="E263" s="186"/>
      <c r="F263" s="187"/>
      <c r="G263" s="152">
        <v>42761</v>
      </c>
      <c r="H263" s="186">
        <v>3.004</v>
      </c>
      <c r="I263" s="49"/>
      <c r="J263" s="186"/>
      <c r="K263" s="152">
        <v>42761</v>
      </c>
      <c r="L263" s="186">
        <v>3.6640000000000001</v>
      </c>
      <c r="M263" s="186"/>
      <c r="N263" s="187"/>
      <c r="O263" s="152">
        <v>42761</v>
      </c>
      <c r="P263" s="186">
        <v>4.92</v>
      </c>
      <c r="Q263" s="186"/>
      <c r="R263" s="187"/>
      <c r="S263" s="152">
        <v>42761</v>
      </c>
      <c r="T263" s="186"/>
      <c r="U263" s="49"/>
      <c r="V263" s="186"/>
      <c r="W263" s="152">
        <v>42761</v>
      </c>
      <c r="X263" s="186">
        <v>2.6</v>
      </c>
      <c r="Y263" s="186"/>
      <c r="Z263" s="187"/>
      <c r="AA263" s="152">
        <v>42761</v>
      </c>
      <c r="AB263" s="186">
        <v>4.9450000000000003</v>
      </c>
      <c r="AC263" s="49"/>
      <c r="AD263" s="187"/>
      <c r="AE263" s="152">
        <v>42761</v>
      </c>
      <c r="AF263" s="186"/>
      <c r="AG263" s="49"/>
    </row>
    <row r="264" spans="2:33" x14ac:dyDescent="0.35">
      <c r="B264" s="187"/>
      <c r="C264" s="152">
        <v>42762</v>
      </c>
      <c r="D264" s="186"/>
      <c r="E264" s="186"/>
      <c r="F264" s="187"/>
      <c r="G264" s="152">
        <v>42762</v>
      </c>
      <c r="H264" s="186">
        <v>2.9929999999999999</v>
      </c>
      <c r="I264" s="49"/>
      <c r="J264" s="186"/>
      <c r="K264" s="152">
        <v>42762</v>
      </c>
      <c r="L264" s="186">
        <v>3.6619999999999999</v>
      </c>
      <c r="M264" s="186"/>
      <c r="N264" s="187"/>
      <c r="O264" s="152">
        <v>42762</v>
      </c>
      <c r="P264" s="186">
        <v>4.9109999999999996</v>
      </c>
      <c r="Q264" s="186"/>
      <c r="R264" s="187"/>
      <c r="S264" s="152">
        <v>42762</v>
      </c>
      <c r="T264" s="186"/>
      <c r="U264" s="49"/>
      <c r="V264" s="186"/>
      <c r="W264" s="152">
        <v>42762</v>
      </c>
      <c r="X264" s="186">
        <v>2.59</v>
      </c>
      <c r="Y264" s="186"/>
      <c r="Z264" s="187"/>
      <c r="AA264" s="152">
        <v>42762</v>
      </c>
      <c r="AB264" s="186">
        <v>4.9649999999999999</v>
      </c>
      <c r="AC264" s="49"/>
      <c r="AD264" s="187"/>
      <c r="AE264" s="152">
        <v>42762</v>
      </c>
      <c r="AF264" s="186"/>
      <c r="AG264" s="49"/>
    </row>
    <row r="265" spans="2:33" x14ac:dyDescent="0.35">
      <c r="B265" s="187"/>
      <c r="C265" s="152">
        <v>42765</v>
      </c>
      <c r="D265" s="186"/>
      <c r="E265" s="186"/>
      <c r="F265" s="187"/>
      <c r="G265" s="152">
        <v>42765</v>
      </c>
      <c r="H265" s="186"/>
      <c r="I265" s="49"/>
      <c r="J265" s="186"/>
      <c r="K265" s="152">
        <v>42765</v>
      </c>
      <c r="L265" s="186"/>
      <c r="M265" s="186"/>
      <c r="N265" s="187"/>
      <c r="O265" s="152">
        <v>42765</v>
      </c>
      <c r="P265" s="186"/>
      <c r="Q265" s="186"/>
      <c r="R265" s="187"/>
      <c r="S265" s="152">
        <v>42765</v>
      </c>
      <c r="T265" s="186"/>
      <c r="U265" s="49"/>
      <c r="V265" s="186"/>
      <c r="W265" s="152">
        <v>42765</v>
      </c>
      <c r="X265" s="186"/>
      <c r="Y265" s="186"/>
      <c r="Z265" s="187"/>
      <c r="AA265" s="152">
        <v>42765</v>
      </c>
      <c r="AB265" s="186"/>
      <c r="AC265" s="49"/>
      <c r="AD265" s="187"/>
      <c r="AE265" s="152">
        <v>42765</v>
      </c>
      <c r="AF265" s="186"/>
      <c r="AG265" s="49"/>
    </row>
    <row r="266" spans="2:33" x14ac:dyDescent="0.35">
      <c r="B266" s="187"/>
      <c r="C266" s="152">
        <v>42766</v>
      </c>
      <c r="D266" s="186"/>
      <c r="E266" s="186"/>
      <c r="F266" s="187"/>
      <c r="G266" s="152">
        <v>42766</v>
      </c>
      <c r="H266" s="186">
        <v>3.0449999999999999</v>
      </c>
      <c r="I266" s="49"/>
      <c r="J266" s="186"/>
      <c r="K266" s="152">
        <v>42766</v>
      </c>
      <c r="L266" s="186">
        <v>3.6480000000000001</v>
      </c>
      <c r="M266" s="186"/>
      <c r="N266" s="187"/>
      <c r="O266" s="152">
        <v>42766</v>
      </c>
      <c r="P266" s="186">
        <v>4.9009999999999998</v>
      </c>
      <c r="Q266" s="186"/>
      <c r="R266" s="187"/>
      <c r="S266" s="152">
        <v>42766</v>
      </c>
      <c r="T266" s="186"/>
      <c r="U266" s="49"/>
      <c r="V266" s="186"/>
      <c r="W266" s="152">
        <v>42766</v>
      </c>
      <c r="X266" s="186">
        <v>2.6109999999999998</v>
      </c>
      <c r="Y266" s="186"/>
      <c r="Z266" s="187"/>
      <c r="AA266" s="152">
        <v>42766</v>
      </c>
      <c r="AB266" s="186">
        <v>4.944</v>
      </c>
      <c r="AC266" s="49"/>
      <c r="AD266" s="187"/>
      <c r="AE266" s="152">
        <v>42766</v>
      </c>
      <c r="AF266" s="186"/>
      <c r="AG266" s="49"/>
    </row>
    <row r="267" spans="2:33" x14ac:dyDescent="0.35">
      <c r="B267" s="187"/>
      <c r="C267" s="152">
        <v>42767</v>
      </c>
      <c r="D267" s="186"/>
      <c r="E267" s="186"/>
      <c r="F267" s="187"/>
      <c r="G267" s="152">
        <v>42767</v>
      </c>
      <c r="H267" s="186">
        <v>3.0859999999999999</v>
      </c>
      <c r="I267" s="49"/>
      <c r="J267" s="186"/>
      <c r="K267" s="152">
        <v>42767</v>
      </c>
      <c r="L267" s="186">
        <v>3.637</v>
      </c>
      <c r="M267" s="186"/>
      <c r="N267" s="187"/>
      <c r="O267" s="152">
        <v>42767</v>
      </c>
      <c r="P267" s="186">
        <v>4.883</v>
      </c>
      <c r="Q267" s="186"/>
      <c r="R267" s="187"/>
      <c r="S267" s="152">
        <v>42767</v>
      </c>
      <c r="T267" s="186"/>
      <c r="U267" s="49"/>
      <c r="V267" s="186"/>
      <c r="W267" s="152">
        <v>42767</v>
      </c>
      <c r="X267" s="186">
        <v>2.6779999999999999</v>
      </c>
      <c r="Y267" s="186"/>
      <c r="Z267" s="187"/>
      <c r="AA267" s="152">
        <v>42767</v>
      </c>
      <c r="AB267" s="186">
        <v>4.9260000000000002</v>
      </c>
      <c r="AC267" s="49"/>
      <c r="AD267" s="187"/>
      <c r="AE267" s="152">
        <v>42767</v>
      </c>
      <c r="AF267" s="186"/>
      <c r="AG267" s="49"/>
    </row>
    <row r="268" spans="2:33" x14ac:dyDescent="0.35">
      <c r="B268" s="187"/>
      <c r="C268" s="152">
        <v>42768</v>
      </c>
      <c r="D268" s="186"/>
      <c r="E268" s="186"/>
      <c r="F268" s="187"/>
      <c r="G268" s="152">
        <v>42768</v>
      </c>
      <c r="H268" s="186">
        <v>3.044</v>
      </c>
      <c r="I268" s="49"/>
      <c r="J268" s="186"/>
      <c r="K268" s="152">
        <v>42768</v>
      </c>
      <c r="L268" s="186">
        <v>3.6019999999999999</v>
      </c>
      <c r="M268" s="186"/>
      <c r="N268" s="187"/>
      <c r="O268" s="152">
        <v>42768</v>
      </c>
      <c r="P268" s="186">
        <v>4.8819999999999997</v>
      </c>
      <c r="Q268" s="186"/>
      <c r="R268" s="187"/>
      <c r="S268" s="152">
        <v>42768</v>
      </c>
      <c r="T268" s="186"/>
      <c r="U268" s="49"/>
      <c r="V268" s="186"/>
      <c r="W268" s="152">
        <v>42768</v>
      </c>
      <c r="X268" s="186">
        <v>2.6080000000000001</v>
      </c>
      <c r="Y268" s="186"/>
      <c r="Z268" s="187"/>
      <c r="AA268" s="152">
        <v>42768</v>
      </c>
      <c r="AB268" s="186">
        <v>4.9340000000000002</v>
      </c>
      <c r="AC268" s="49"/>
      <c r="AD268" s="187"/>
      <c r="AE268" s="152">
        <v>42768</v>
      </c>
      <c r="AF268" s="186"/>
      <c r="AG268" s="49"/>
    </row>
    <row r="269" spans="2:33" x14ac:dyDescent="0.35">
      <c r="B269" s="187"/>
      <c r="C269" s="152">
        <v>42769</v>
      </c>
      <c r="D269" s="186"/>
      <c r="E269" s="186"/>
      <c r="F269" s="187"/>
      <c r="G269" s="152">
        <v>42769</v>
      </c>
      <c r="H269" s="186">
        <v>3.0350000000000001</v>
      </c>
      <c r="I269" s="49"/>
      <c r="J269" s="186"/>
      <c r="K269" s="152">
        <v>42769</v>
      </c>
      <c r="L269" s="186">
        <v>3.5960000000000001</v>
      </c>
      <c r="M269" s="186"/>
      <c r="N269" s="187"/>
      <c r="O269" s="152">
        <v>42769</v>
      </c>
      <c r="P269" s="186">
        <v>4.8920000000000003</v>
      </c>
      <c r="Q269" s="186"/>
      <c r="R269" s="187"/>
      <c r="S269" s="152">
        <v>42769</v>
      </c>
      <c r="T269" s="186"/>
      <c r="U269" s="49"/>
      <c r="V269" s="186"/>
      <c r="W269" s="152">
        <v>42769</v>
      </c>
      <c r="X269" s="186">
        <v>2.57</v>
      </c>
      <c r="Y269" s="186"/>
      <c r="Z269" s="187"/>
      <c r="AA269" s="152">
        <v>42769</v>
      </c>
      <c r="AB269" s="186">
        <v>4.9340000000000002</v>
      </c>
      <c r="AC269" s="49"/>
      <c r="AD269" s="187"/>
      <c r="AE269" s="152">
        <v>42769</v>
      </c>
      <c r="AF269" s="186"/>
      <c r="AG269" s="49"/>
    </row>
    <row r="270" spans="2:33" x14ac:dyDescent="0.35">
      <c r="B270" s="187"/>
      <c r="C270" s="152">
        <v>42772</v>
      </c>
      <c r="D270" s="186"/>
      <c r="E270" s="186"/>
      <c r="F270" s="187"/>
      <c r="G270" s="152">
        <v>42772</v>
      </c>
      <c r="H270" s="186"/>
      <c r="I270" s="49"/>
      <c r="J270" s="186"/>
      <c r="K270" s="152">
        <v>42772</v>
      </c>
      <c r="L270" s="186"/>
      <c r="M270" s="186"/>
      <c r="N270" s="187"/>
      <c r="O270" s="152">
        <v>42772</v>
      </c>
      <c r="P270" s="186"/>
      <c r="Q270" s="186"/>
      <c r="R270" s="187"/>
      <c r="S270" s="152">
        <v>42772</v>
      </c>
      <c r="T270" s="186"/>
      <c r="U270" s="49"/>
      <c r="V270" s="186"/>
      <c r="W270" s="152">
        <v>42772</v>
      </c>
      <c r="X270" s="186"/>
      <c r="Y270" s="186"/>
      <c r="Z270" s="187"/>
      <c r="AA270" s="152">
        <v>42772</v>
      </c>
      <c r="AB270" s="186"/>
      <c r="AC270" s="49"/>
      <c r="AD270" s="187"/>
      <c r="AE270" s="152">
        <v>42772</v>
      </c>
      <c r="AF270" s="186"/>
      <c r="AG270" s="49"/>
    </row>
    <row r="271" spans="2:33" x14ac:dyDescent="0.35">
      <c r="B271" s="187"/>
      <c r="C271" s="152">
        <v>42773</v>
      </c>
      <c r="D271" s="186"/>
      <c r="E271" s="186"/>
      <c r="F271" s="187"/>
      <c r="G271" s="152">
        <v>42773</v>
      </c>
      <c r="H271" s="186">
        <v>3.044</v>
      </c>
      <c r="I271" s="49"/>
      <c r="J271" s="186"/>
      <c r="K271" s="152">
        <v>42773</v>
      </c>
      <c r="L271" s="186">
        <v>3.6040000000000001</v>
      </c>
      <c r="M271" s="186"/>
      <c r="N271" s="187"/>
      <c r="O271" s="152">
        <v>42773</v>
      </c>
      <c r="P271" s="186">
        <v>4.8309999999999995</v>
      </c>
      <c r="Q271" s="186"/>
      <c r="R271" s="187"/>
      <c r="S271" s="152">
        <v>42773</v>
      </c>
      <c r="T271" s="186"/>
      <c r="U271" s="49"/>
      <c r="V271" s="186"/>
      <c r="W271" s="152">
        <v>42773</v>
      </c>
      <c r="X271" s="186">
        <v>2.6160000000000001</v>
      </c>
      <c r="Y271" s="186"/>
      <c r="Z271" s="187"/>
      <c r="AA271" s="152">
        <v>42773</v>
      </c>
      <c r="AB271" s="186">
        <v>4.8849999999999998</v>
      </c>
      <c r="AC271" s="49"/>
      <c r="AD271" s="187"/>
      <c r="AE271" s="152">
        <v>42773</v>
      </c>
      <c r="AF271" s="186"/>
      <c r="AG271" s="49"/>
    </row>
    <row r="272" spans="2:33" x14ac:dyDescent="0.35">
      <c r="B272" s="187"/>
      <c r="C272" s="152">
        <v>42774</v>
      </c>
      <c r="D272" s="186"/>
      <c r="E272" s="186"/>
      <c r="F272" s="187"/>
      <c r="G272" s="152">
        <v>42774</v>
      </c>
      <c r="H272" s="186">
        <v>3.0819999999999999</v>
      </c>
      <c r="I272" s="49"/>
      <c r="J272" s="186"/>
      <c r="K272" s="152">
        <v>42774</v>
      </c>
      <c r="L272" s="186">
        <v>3.5419999999999998</v>
      </c>
      <c r="M272" s="186"/>
      <c r="N272" s="187"/>
      <c r="O272" s="152">
        <v>42774</v>
      </c>
      <c r="P272" s="186">
        <v>4.7880000000000003</v>
      </c>
      <c r="Q272" s="186"/>
      <c r="R272" s="187"/>
      <c r="S272" s="152">
        <v>42774</v>
      </c>
      <c r="T272" s="186"/>
      <c r="U272" s="49"/>
      <c r="V272" s="186"/>
      <c r="W272" s="152">
        <v>42774</v>
      </c>
      <c r="X272" s="186">
        <v>2.74</v>
      </c>
      <c r="Y272" s="186"/>
      <c r="Z272" s="187"/>
      <c r="AA272" s="152">
        <v>42774</v>
      </c>
      <c r="AB272" s="186">
        <v>4.8239999999999998</v>
      </c>
      <c r="AC272" s="49"/>
      <c r="AD272" s="187"/>
      <c r="AE272" s="152">
        <v>42774</v>
      </c>
      <c r="AF272" s="186"/>
      <c r="AG272" s="49"/>
    </row>
    <row r="273" spans="2:33" x14ac:dyDescent="0.35">
      <c r="B273" s="187"/>
      <c r="C273" s="152">
        <v>42775</v>
      </c>
      <c r="D273" s="186"/>
      <c r="E273" s="186"/>
      <c r="F273" s="187"/>
      <c r="G273" s="152">
        <v>42775</v>
      </c>
      <c r="H273" s="186">
        <v>3.032</v>
      </c>
      <c r="I273" s="49"/>
      <c r="J273" s="186"/>
      <c r="K273" s="152">
        <v>42775</v>
      </c>
      <c r="L273" s="186">
        <v>3.5460000000000003</v>
      </c>
      <c r="M273" s="186"/>
      <c r="N273" s="187"/>
      <c r="O273" s="152">
        <v>42775</v>
      </c>
      <c r="P273" s="186">
        <v>4.7690000000000001</v>
      </c>
      <c r="Q273" s="186"/>
      <c r="R273" s="187"/>
      <c r="S273" s="152">
        <v>42775</v>
      </c>
      <c r="T273" s="186"/>
      <c r="U273" s="49"/>
      <c r="V273" s="186"/>
      <c r="W273" s="152">
        <v>42775</v>
      </c>
      <c r="X273" s="186">
        <v>2.6429999999999998</v>
      </c>
      <c r="Y273" s="186"/>
      <c r="Z273" s="187"/>
      <c r="AA273" s="152">
        <v>42775</v>
      </c>
      <c r="AB273" s="186">
        <v>4.8209999999999997</v>
      </c>
      <c r="AC273" s="49"/>
      <c r="AD273" s="187"/>
      <c r="AE273" s="152">
        <v>42775</v>
      </c>
      <c r="AF273" s="186"/>
      <c r="AG273" s="49"/>
    </row>
    <row r="274" spans="2:33" x14ac:dyDescent="0.35">
      <c r="B274" s="187"/>
      <c r="C274" s="152">
        <v>42776</v>
      </c>
      <c r="D274" s="186"/>
      <c r="E274" s="186"/>
      <c r="F274" s="187"/>
      <c r="G274" s="152">
        <v>42776</v>
      </c>
      <c r="H274" s="186">
        <v>3.0129999999999999</v>
      </c>
      <c r="I274" s="49"/>
      <c r="J274" s="186"/>
      <c r="K274" s="152">
        <v>42776</v>
      </c>
      <c r="L274" s="186">
        <v>3.5350000000000001</v>
      </c>
      <c r="M274" s="186"/>
      <c r="N274" s="187"/>
      <c r="O274" s="152">
        <v>42776</v>
      </c>
      <c r="P274" s="186">
        <v>4.76</v>
      </c>
      <c r="Q274" s="186"/>
      <c r="R274" s="187"/>
      <c r="S274" s="152">
        <v>42776</v>
      </c>
      <c r="T274" s="186"/>
      <c r="U274" s="49"/>
      <c r="V274" s="186"/>
      <c r="W274" s="152">
        <v>42776</v>
      </c>
      <c r="X274" s="186">
        <v>2.5840000000000001</v>
      </c>
      <c r="Y274" s="186"/>
      <c r="Z274" s="187"/>
      <c r="AA274" s="152">
        <v>42776</v>
      </c>
      <c r="AB274" s="186">
        <v>4.8159999999999998</v>
      </c>
      <c r="AC274" s="49"/>
      <c r="AD274" s="187"/>
      <c r="AE274" s="152">
        <v>42776</v>
      </c>
      <c r="AF274" s="186"/>
      <c r="AG274" s="49"/>
    </row>
    <row r="275" spans="2:33" x14ac:dyDescent="0.35">
      <c r="B275" s="187"/>
      <c r="C275" s="152">
        <v>42779</v>
      </c>
      <c r="D275" s="186"/>
      <c r="E275" s="186"/>
      <c r="F275" s="187"/>
      <c r="G275" s="152">
        <v>42779</v>
      </c>
      <c r="H275" s="186">
        <v>3.0350000000000001</v>
      </c>
      <c r="I275" s="49"/>
      <c r="J275" s="186"/>
      <c r="K275" s="152">
        <v>42779</v>
      </c>
      <c r="L275" s="186">
        <v>3.5380000000000003</v>
      </c>
      <c r="M275" s="186"/>
      <c r="N275" s="187"/>
      <c r="O275" s="152">
        <v>42779</v>
      </c>
      <c r="P275" s="186">
        <v>4.7469999999999999</v>
      </c>
      <c r="Q275" s="186"/>
      <c r="R275" s="187"/>
      <c r="S275" s="152">
        <v>42779</v>
      </c>
      <c r="T275" s="186"/>
      <c r="U275" s="49"/>
      <c r="V275" s="186"/>
      <c r="W275" s="152">
        <v>42779</v>
      </c>
      <c r="X275" s="186">
        <v>2.6470000000000002</v>
      </c>
      <c r="Y275" s="186"/>
      <c r="Z275" s="187"/>
      <c r="AA275" s="152">
        <v>42779</v>
      </c>
      <c r="AB275" s="186">
        <v>4.8159999999999998</v>
      </c>
      <c r="AC275" s="49"/>
      <c r="AD275" s="187"/>
      <c r="AE275" s="152">
        <v>42779</v>
      </c>
      <c r="AF275" s="186"/>
      <c r="AG275" s="49"/>
    </row>
    <row r="276" spans="2:33" x14ac:dyDescent="0.35">
      <c r="B276" s="187"/>
      <c r="C276" s="152">
        <v>42780</v>
      </c>
      <c r="D276" s="186"/>
      <c r="E276" s="186"/>
      <c r="F276" s="187"/>
      <c r="G276" s="152">
        <v>42780</v>
      </c>
      <c r="H276" s="186">
        <v>3.044</v>
      </c>
      <c r="I276" s="49"/>
      <c r="J276" s="186"/>
      <c r="K276" s="152">
        <v>42780</v>
      </c>
      <c r="L276" s="186">
        <v>3.5550000000000002</v>
      </c>
      <c r="M276" s="186"/>
      <c r="N276" s="187"/>
      <c r="O276" s="152">
        <v>42780</v>
      </c>
      <c r="P276" s="186">
        <v>4.7809999999999997</v>
      </c>
      <c r="Q276" s="186"/>
      <c r="R276" s="187"/>
      <c r="S276" s="152">
        <v>42780</v>
      </c>
      <c r="T276" s="186"/>
      <c r="U276" s="49"/>
      <c r="V276" s="186"/>
      <c r="W276" s="152">
        <v>42780</v>
      </c>
      <c r="X276" s="186">
        <v>2.6539999999999999</v>
      </c>
      <c r="Y276" s="186"/>
      <c r="Z276" s="187"/>
      <c r="AA276" s="152">
        <v>42780</v>
      </c>
      <c r="AB276" s="186">
        <v>4.8149999999999995</v>
      </c>
      <c r="AC276" s="49"/>
      <c r="AD276" s="187"/>
      <c r="AE276" s="152">
        <v>42780</v>
      </c>
      <c r="AF276" s="186"/>
      <c r="AG276" s="49"/>
    </row>
    <row r="277" spans="2:33" x14ac:dyDescent="0.35">
      <c r="B277" s="187"/>
      <c r="C277" s="152">
        <v>42781</v>
      </c>
      <c r="D277" s="186"/>
      <c r="E277" s="186"/>
      <c r="F277" s="187"/>
      <c r="G277" s="152">
        <v>42781</v>
      </c>
      <c r="H277" s="186">
        <v>3.0830000000000002</v>
      </c>
      <c r="I277" s="49"/>
      <c r="J277" s="186"/>
      <c r="K277" s="152">
        <v>42781</v>
      </c>
      <c r="L277" s="186">
        <v>3.569</v>
      </c>
      <c r="M277" s="186"/>
      <c r="N277" s="187"/>
      <c r="O277" s="152">
        <v>42781</v>
      </c>
      <c r="P277" s="186">
        <v>4.827</v>
      </c>
      <c r="Q277" s="186"/>
      <c r="R277" s="187"/>
      <c r="S277" s="152">
        <v>42781</v>
      </c>
      <c r="T277" s="186"/>
      <c r="U277" s="49"/>
      <c r="V277" s="186"/>
      <c r="W277" s="152">
        <v>42781</v>
      </c>
      <c r="X277" s="186">
        <v>2.738</v>
      </c>
      <c r="Y277" s="186"/>
      <c r="Z277" s="187"/>
      <c r="AA277" s="152">
        <v>42781</v>
      </c>
      <c r="AB277" s="186">
        <v>4.8550000000000004</v>
      </c>
      <c r="AC277" s="49"/>
      <c r="AD277" s="187"/>
      <c r="AE277" s="152">
        <v>42781</v>
      </c>
      <c r="AF277" s="186"/>
      <c r="AG277" s="49"/>
    </row>
    <row r="278" spans="2:33" x14ac:dyDescent="0.35">
      <c r="B278" s="187"/>
      <c r="C278" s="152">
        <v>42782</v>
      </c>
      <c r="D278" s="186"/>
      <c r="E278" s="186"/>
      <c r="F278" s="187"/>
      <c r="G278" s="152">
        <v>42782</v>
      </c>
      <c r="H278" s="186">
        <v>3.036</v>
      </c>
      <c r="I278" s="49"/>
      <c r="J278" s="186"/>
      <c r="K278" s="152">
        <v>42782</v>
      </c>
      <c r="L278" s="186">
        <v>3.5540000000000003</v>
      </c>
      <c r="M278" s="186"/>
      <c r="N278" s="187"/>
      <c r="O278" s="152">
        <v>42782</v>
      </c>
      <c r="P278" s="186">
        <v>4.8129999999999997</v>
      </c>
      <c r="Q278" s="186"/>
      <c r="R278" s="187"/>
      <c r="S278" s="152">
        <v>42782</v>
      </c>
      <c r="T278" s="186"/>
      <c r="U278" s="49"/>
      <c r="V278" s="186"/>
      <c r="W278" s="152">
        <v>42782</v>
      </c>
      <c r="X278" s="186">
        <v>2.65</v>
      </c>
      <c r="Y278" s="186"/>
      <c r="Z278" s="187"/>
      <c r="AA278" s="152">
        <v>42782</v>
      </c>
      <c r="AB278" s="186">
        <v>4.8410000000000002</v>
      </c>
      <c r="AC278" s="49"/>
      <c r="AD278" s="187"/>
      <c r="AE278" s="152">
        <v>42782</v>
      </c>
      <c r="AF278" s="186"/>
      <c r="AG278" s="49"/>
    </row>
    <row r="279" spans="2:33" x14ac:dyDescent="0.35">
      <c r="B279" s="187"/>
      <c r="C279" s="152">
        <v>42783</v>
      </c>
      <c r="D279" s="186"/>
      <c r="E279" s="186"/>
      <c r="F279" s="187"/>
      <c r="G279" s="152">
        <v>42783</v>
      </c>
      <c r="H279" s="186">
        <v>3.032</v>
      </c>
      <c r="I279" s="49"/>
      <c r="J279" s="186"/>
      <c r="K279" s="152">
        <v>42783</v>
      </c>
      <c r="L279" s="186">
        <v>3.5430000000000001</v>
      </c>
      <c r="M279" s="186"/>
      <c r="N279" s="187"/>
      <c r="O279" s="152">
        <v>42783</v>
      </c>
      <c r="P279" s="186">
        <v>4.8230000000000004</v>
      </c>
      <c r="Q279" s="186"/>
      <c r="R279" s="187"/>
      <c r="S279" s="152">
        <v>42783</v>
      </c>
      <c r="T279" s="186"/>
      <c r="U279" s="49"/>
      <c r="V279" s="186"/>
      <c r="W279" s="152">
        <v>42783</v>
      </c>
      <c r="X279" s="186">
        <v>2.6470000000000002</v>
      </c>
      <c r="Y279" s="186"/>
      <c r="Z279" s="187"/>
      <c r="AA279" s="152">
        <v>42783</v>
      </c>
      <c r="AB279" s="186">
        <v>4.8410000000000002</v>
      </c>
      <c r="AC279" s="49"/>
      <c r="AD279" s="187"/>
      <c r="AE279" s="152">
        <v>42783</v>
      </c>
      <c r="AF279" s="186"/>
      <c r="AG279" s="49"/>
    </row>
    <row r="280" spans="2:33" x14ac:dyDescent="0.35">
      <c r="B280" s="187"/>
      <c r="C280" s="152">
        <v>42786</v>
      </c>
      <c r="D280" s="186"/>
      <c r="E280" s="186"/>
      <c r="F280" s="187"/>
      <c r="G280" s="152">
        <v>42786</v>
      </c>
      <c r="H280" s="186">
        <v>3.0310000000000001</v>
      </c>
      <c r="I280" s="49"/>
      <c r="J280" s="186"/>
      <c r="K280" s="152">
        <v>42786</v>
      </c>
      <c r="L280" s="186">
        <v>3.5110000000000001</v>
      </c>
      <c r="M280" s="186"/>
      <c r="N280" s="187"/>
      <c r="O280" s="152">
        <v>42786</v>
      </c>
      <c r="P280" s="186">
        <v>4.7910000000000004</v>
      </c>
      <c r="Q280" s="186"/>
      <c r="R280" s="187"/>
      <c r="S280" s="152">
        <v>42786</v>
      </c>
      <c r="T280" s="186"/>
      <c r="U280" s="49"/>
      <c r="V280" s="186"/>
      <c r="W280" s="152">
        <v>42786</v>
      </c>
      <c r="X280" s="186">
        <v>2.6480000000000001</v>
      </c>
      <c r="Y280" s="186"/>
      <c r="Z280" s="187"/>
      <c r="AA280" s="152">
        <v>42786</v>
      </c>
      <c r="AB280" s="186">
        <v>4.7780000000000005</v>
      </c>
      <c r="AC280" s="49"/>
      <c r="AD280" s="187"/>
      <c r="AE280" s="152">
        <v>42786</v>
      </c>
      <c r="AF280" s="186"/>
      <c r="AG280" s="49"/>
    </row>
    <row r="281" spans="2:33" x14ac:dyDescent="0.35">
      <c r="B281" s="187"/>
      <c r="C281" s="152">
        <v>42787</v>
      </c>
      <c r="D281" s="186"/>
      <c r="E281" s="186"/>
      <c r="F281" s="187"/>
      <c r="G281" s="152">
        <v>42787</v>
      </c>
      <c r="H281" s="186">
        <v>3.0310000000000001</v>
      </c>
      <c r="I281" s="49"/>
      <c r="J281" s="186"/>
      <c r="K281" s="152">
        <v>42787</v>
      </c>
      <c r="L281" s="186">
        <v>3.52</v>
      </c>
      <c r="M281" s="186"/>
      <c r="N281" s="187"/>
      <c r="O281" s="152">
        <v>42787</v>
      </c>
      <c r="P281" s="186">
        <v>4.78</v>
      </c>
      <c r="Q281" s="186"/>
      <c r="R281" s="187"/>
      <c r="S281" s="152">
        <v>42787</v>
      </c>
      <c r="T281" s="186"/>
      <c r="U281" s="49"/>
      <c r="V281" s="186"/>
      <c r="W281" s="152">
        <v>42787</v>
      </c>
      <c r="X281" s="186">
        <v>2.641</v>
      </c>
      <c r="Y281" s="186"/>
      <c r="Z281" s="187"/>
      <c r="AA281" s="152">
        <v>42787</v>
      </c>
      <c r="AB281" s="186">
        <v>4.7649999999999997</v>
      </c>
      <c r="AC281" s="49"/>
      <c r="AD281" s="187"/>
      <c r="AE281" s="152">
        <v>42787</v>
      </c>
      <c r="AF281" s="186"/>
      <c r="AG281" s="49"/>
    </row>
    <row r="282" spans="2:33" x14ac:dyDescent="0.35">
      <c r="B282" s="187"/>
      <c r="C282" s="152">
        <v>42788</v>
      </c>
      <c r="D282" s="186"/>
      <c r="E282" s="186"/>
      <c r="F282" s="187"/>
      <c r="G282" s="152">
        <v>42788</v>
      </c>
      <c r="H282" s="186">
        <v>3.07</v>
      </c>
      <c r="I282" s="49"/>
      <c r="J282" s="186"/>
      <c r="K282" s="152">
        <v>42788</v>
      </c>
      <c r="L282" s="186">
        <v>3.5329999999999999</v>
      </c>
      <c r="M282" s="186"/>
      <c r="N282" s="187"/>
      <c r="O282" s="152">
        <v>42788</v>
      </c>
      <c r="P282" s="186">
        <v>4.7850000000000001</v>
      </c>
      <c r="Q282" s="186"/>
      <c r="R282" s="187"/>
      <c r="S282" s="152">
        <v>42788</v>
      </c>
      <c r="T282" s="186"/>
      <c r="U282" s="49"/>
      <c r="V282" s="186"/>
      <c r="W282" s="152">
        <v>42788</v>
      </c>
      <c r="X282" s="186">
        <v>2.5060000000000002</v>
      </c>
      <c r="Y282" s="186"/>
      <c r="Z282" s="187"/>
      <c r="AA282" s="152">
        <v>42788</v>
      </c>
      <c r="AB282" s="186">
        <v>4.75</v>
      </c>
      <c r="AC282" s="49"/>
      <c r="AD282" s="187"/>
      <c r="AE282" s="152">
        <v>42788</v>
      </c>
      <c r="AF282" s="186"/>
      <c r="AG282" s="49"/>
    </row>
    <row r="283" spans="2:33" x14ac:dyDescent="0.35">
      <c r="B283" s="187"/>
      <c r="C283" s="152">
        <v>42789</v>
      </c>
      <c r="D283" s="186"/>
      <c r="E283" s="186"/>
      <c r="F283" s="187"/>
      <c r="G283" s="152">
        <v>42789</v>
      </c>
      <c r="H283" s="186">
        <v>2.9950000000000001</v>
      </c>
      <c r="I283" s="49"/>
      <c r="J283" s="186"/>
      <c r="K283" s="152">
        <v>42789</v>
      </c>
      <c r="L283" s="186">
        <v>3.5019999999999998</v>
      </c>
      <c r="M283" s="186"/>
      <c r="N283" s="187"/>
      <c r="O283" s="152">
        <v>42789</v>
      </c>
      <c r="P283" s="186">
        <v>4.7430000000000003</v>
      </c>
      <c r="Q283" s="186"/>
      <c r="R283" s="187"/>
      <c r="S283" s="152">
        <v>42789</v>
      </c>
      <c r="T283" s="186"/>
      <c r="U283" s="49"/>
      <c r="V283" s="186"/>
      <c r="W283" s="152">
        <v>42789</v>
      </c>
      <c r="X283" s="186">
        <v>2.59</v>
      </c>
      <c r="Y283" s="186"/>
      <c r="Z283" s="187"/>
      <c r="AA283" s="152">
        <v>42789</v>
      </c>
      <c r="AB283" s="186">
        <v>4.7050000000000001</v>
      </c>
      <c r="AC283" s="49"/>
      <c r="AD283" s="187"/>
      <c r="AE283" s="152">
        <v>42789</v>
      </c>
      <c r="AF283" s="186"/>
      <c r="AG283" s="49"/>
    </row>
    <row r="284" spans="2:33" x14ac:dyDescent="0.35">
      <c r="B284" s="187"/>
      <c r="C284" s="152">
        <v>42790</v>
      </c>
      <c r="D284" s="186"/>
      <c r="E284" s="186"/>
      <c r="F284" s="187"/>
      <c r="G284" s="152">
        <v>42790</v>
      </c>
      <c r="H284" s="186">
        <v>2.9750000000000001</v>
      </c>
      <c r="I284" s="49"/>
      <c r="J284" s="186"/>
      <c r="K284" s="152">
        <v>42790</v>
      </c>
      <c r="L284" s="186">
        <v>3.4990000000000001</v>
      </c>
      <c r="M284" s="186"/>
      <c r="N284" s="187"/>
      <c r="O284" s="152">
        <v>42790</v>
      </c>
      <c r="P284" s="186">
        <v>4.7229999999999999</v>
      </c>
      <c r="Q284" s="186"/>
      <c r="R284" s="187"/>
      <c r="S284" s="152">
        <v>42790</v>
      </c>
      <c r="T284" s="186"/>
      <c r="U284" s="49"/>
      <c r="V284" s="186"/>
      <c r="W284" s="152">
        <v>42790</v>
      </c>
      <c r="X284" s="186">
        <v>2.532</v>
      </c>
      <c r="Y284" s="186"/>
      <c r="Z284" s="187"/>
      <c r="AA284" s="152">
        <v>42790</v>
      </c>
      <c r="AB284" s="186">
        <v>4.6890000000000001</v>
      </c>
      <c r="AC284" s="49"/>
      <c r="AD284" s="187"/>
      <c r="AE284" s="152">
        <v>42790</v>
      </c>
      <c r="AF284" s="186"/>
      <c r="AG284" s="49"/>
    </row>
    <row r="285" spans="2:33" x14ac:dyDescent="0.35">
      <c r="B285" s="187"/>
      <c r="C285" s="152">
        <v>42793</v>
      </c>
      <c r="D285" s="186"/>
      <c r="E285" s="186"/>
      <c r="F285" s="187"/>
      <c r="G285" s="152">
        <v>42793</v>
      </c>
      <c r="H285" s="186">
        <v>2.9969999999999999</v>
      </c>
      <c r="I285" s="49"/>
      <c r="J285" s="186"/>
      <c r="K285" s="152">
        <v>42793</v>
      </c>
      <c r="L285" s="186">
        <v>3.5129999999999999</v>
      </c>
      <c r="M285" s="186"/>
      <c r="N285" s="187"/>
      <c r="O285" s="152">
        <v>42793</v>
      </c>
      <c r="P285" s="186">
        <v>4.7240000000000002</v>
      </c>
      <c r="Q285" s="186"/>
      <c r="R285" s="187"/>
      <c r="S285" s="152">
        <v>42793</v>
      </c>
      <c r="T285" s="186"/>
      <c r="U285" s="49"/>
      <c r="V285" s="186"/>
      <c r="W285" s="152">
        <v>42793</v>
      </c>
      <c r="X285" s="186">
        <v>2.5920000000000001</v>
      </c>
      <c r="Y285" s="186"/>
      <c r="Z285" s="187"/>
      <c r="AA285" s="152">
        <v>42793</v>
      </c>
      <c r="AB285" s="186">
        <v>4.6890000000000001</v>
      </c>
      <c r="AC285" s="49"/>
      <c r="AD285" s="187"/>
      <c r="AE285" s="152">
        <v>42793</v>
      </c>
      <c r="AF285" s="186"/>
      <c r="AG285" s="49"/>
    </row>
    <row r="286" spans="2:33" x14ac:dyDescent="0.35">
      <c r="B286" s="187"/>
      <c r="C286" s="152">
        <v>42794</v>
      </c>
      <c r="D286" s="186"/>
      <c r="E286" s="186"/>
      <c r="F286" s="187"/>
      <c r="G286" s="152">
        <v>42794</v>
      </c>
      <c r="H286" s="186">
        <v>2.992</v>
      </c>
      <c r="I286" s="49"/>
      <c r="J286" s="186"/>
      <c r="K286" s="152">
        <v>42794</v>
      </c>
      <c r="L286" s="186">
        <v>3.504</v>
      </c>
      <c r="M286" s="186"/>
      <c r="N286" s="187"/>
      <c r="O286" s="152">
        <v>42794</v>
      </c>
      <c r="P286" s="186">
        <v>4.7270000000000003</v>
      </c>
      <c r="Q286" s="186"/>
      <c r="R286" s="187"/>
      <c r="S286" s="152">
        <v>42794</v>
      </c>
      <c r="T286" s="186"/>
      <c r="U286" s="49"/>
      <c r="V286" s="186"/>
      <c r="W286" s="152">
        <v>42794</v>
      </c>
      <c r="X286" s="186">
        <v>2.5830000000000002</v>
      </c>
      <c r="Y286" s="186"/>
      <c r="Z286" s="187"/>
      <c r="AA286" s="152">
        <v>42794</v>
      </c>
      <c r="AB286" s="186">
        <v>4.702</v>
      </c>
      <c r="AC286" s="49"/>
      <c r="AD286" s="187"/>
      <c r="AE286" s="152">
        <v>42794</v>
      </c>
      <c r="AF286" s="186"/>
      <c r="AG286" s="49"/>
    </row>
    <row r="287" spans="2:33" x14ac:dyDescent="0.35">
      <c r="B287" s="187"/>
      <c r="C287" s="152"/>
      <c r="D287" s="186"/>
      <c r="E287" s="186"/>
      <c r="F287" s="187"/>
      <c r="G287" s="152"/>
      <c r="H287" s="186"/>
      <c r="I287" s="49"/>
      <c r="J287" s="186"/>
      <c r="K287" s="152"/>
      <c r="L287" s="186"/>
      <c r="M287" s="186"/>
      <c r="N287" s="187"/>
      <c r="O287" s="152"/>
      <c r="P287" s="186"/>
      <c r="Q287" s="186"/>
      <c r="R287" s="187"/>
      <c r="S287" s="152"/>
      <c r="T287" s="186"/>
      <c r="U287" s="49"/>
      <c r="V287" s="186"/>
      <c r="W287" s="152"/>
      <c r="X287" s="186"/>
      <c r="Y287" s="186"/>
      <c r="Z287" s="187"/>
      <c r="AA287" s="152"/>
      <c r="AB287" s="186"/>
      <c r="AC287" s="49"/>
      <c r="AD287" s="187"/>
      <c r="AE287" s="152"/>
      <c r="AF287" s="186"/>
      <c r="AG287" s="49"/>
    </row>
    <row r="288" spans="2:33" x14ac:dyDescent="0.35">
      <c r="B288" s="187"/>
      <c r="C288" s="152"/>
      <c r="D288" s="186"/>
      <c r="E288" s="186"/>
      <c r="F288" s="187"/>
      <c r="G288" s="152"/>
      <c r="H288" s="186"/>
      <c r="I288" s="49"/>
      <c r="J288" s="186"/>
      <c r="K288" s="152"/>
      <c r="L288" s="186"/>
      <c r="M288" s="186"/>
      <c r="N288" s="187"/>
      <c r="O288" s="152"/>
      <c r="P288" s="186"/>
      <c r="Q288" s="186"/>
      <c r="R288" s="187"/>
      <c r="S288" s="152"/>
      <c r="T288" s="186"/>
      <c r="U288" s="49"/>
      <c r="V288" s="186"/>
      <c r="W288" s="152"/>
      <c r="X288" s="186"/>
      <c r="Y288" s="186"/>
      <c r="Z288" s="187"/>
      <c r="AA288" s="152"/>
      <c r="AB288" s="186"/>
      <c r="AC288" s="49"/>
      <c r="AD288" s="187"/>
      <c r="AE288" s="152"/>
      <c r="AF288" s="186"/>
      <c r="AG288" s="49"/>
    </row>
    <row r="289" spans="2:33" x14ac:dyDescent="0.35">
      <c r="B289" s="187"/>
      <c r="C289" s="152"/>
      <c r="D289" s="186"/>
      <c r="E289" s="186"/>
      <c r="F289" s="187"/>
      <c r="G289" s="152"/>
      <c r="H289" s="186"/>
      <c r="I289" s="49"/>
      <c r="J289" s="186"/>
      <c r="K289" s="152"/>
      <c r="L289" s="186"/>
      <c r="M289" s="186"/>
      <c r="N289" s="187"/>
      <c r="O289" s="152"/>
      <c r="P289" s="186"/>
      <c r="Q289" s="186"/>
      <c r="R289" s="187"/>
      <c r="S289" s="152"/>
      <c r="T289" s="186"/>
      <c r="U289" s="49"/>
      <c r="V289" s="186"/>
      <c r="W289" s="152"/>
      <c r="X289" s="186"/>
      <c r="Y289" s="186"/>
      <c r="Z289" s="187"/>
      <c r="AA289" s="152"/>
      <c r="AB289" s="186"/>
      <c r="AC289" s="49"/>
      <c r="AD289" s="187"/>
      <c r="AE289" s="152"/>
      <c r="AF289" s="186"/>
      <c r="AG289" s="49"/>
    </row>
    <row r="290" spans="2:33" x14ac:dyDescent="0.35">
      <c r="B290" s="187"/>
      <c r="C290" s="152"/>
      <c r="D290" s="186"/>
      <c r="E290" s="186"/>
      <c r="F290" s="187"/>
      <c r="G290" s="152"/>
      <c r="H290" s="186"/>
      <c r="I290" s="49"/>
      <c r="J290" s="186"/>
      <c r="K290" s="152"/>
      <c r="L290" s="186"/>
      <c r="M290" s="186"/>
      <c r="N290" s="187"/>
      <c r="O290" s="152"/>
      <c r="P290" s="186"/>
      <c r="Q290" s="186"/>
      <c r="R290" s="187"/>
      <c r="S290" s="152"/>
      <c r="T290" s="186"/>
      <c r="U290" s="49"/>
      <c r="V290" s="186"/>
      <c r="W290" s="152"/>
      <c r="X290" s="186"/>
      <c r="Y290" s="186"/>
      <c r="Z290" s="187"/>
      <c r="AA290" s="152"/>
      <c r="AB290" s="186"/>
      <c r="AC290" s="49"/>
      <c r="AD290" s="187"/>
      <c r="AE290" s="152"/>
      <c r="AF290" s="186"/>
      <c r="AG290" s="49"/>
    </row>
    <row r="291" spans="2:33" x14ac:dyDescent="0.35">
      <c r="B291" s="187"/>
      <c r="C291" s="152"/>
      <c r="D291" s="186"/>
      <c r="E291" s="186"/>
      <c r="F291" s="187"/>
      <c r="G291" s="152"/>
      <c r="H291" s="186"/>
      <c r="I291" s="49"/>
      <c r="J291" s="186"/>
      <c r="K291" s="152"/>
      <c r="L291" s="186"/>
      <c r="M291" s="186"/>
      <c r="N291" s="187"/>
      <c r="O291" s="152"/>
      <c r="P291" s="186"/>
      <c r="Q291" s="186"/>
      <c r="R291" s="187"/>
      <c r="S291" s="152"/>
      <c r="T291" s="186"/>
      <c r="U291" s="49"/>
      <c r="V291" s="186"/>
      <c r="W291" s="152"/>
      <c r="X291" s="186"/>
      <c r="Y291" s="186"/>
      <c r="Z291" s="187"/>
      <c r="AA291" s="152"/>
      <c r="AB291" s="186"/>
      <c r="AC291" s="49"/>
      <c r="AD291" s="187"/>
      <c r="AE291" s="152"/>
      <c r="AF291" s="186"/>
      <c r="AG291" s="49"/>
    </row>
    <row r="292" spans="2:33" x14ac:dyDescent="0.35">
      <c r="B292" s="187"/>
      <c r="C292" s="152"/>
      <c r="D292" s="186"/>
      <c r="E292" s="186"/>
      <c r="F292" s="187"/>
      <c r="G292" s="152"/>
      <c r="H292" s="186"/>
      <c r="I292" s="49"/>
      <c r="J292" s="186"/>
      <c r="K292" s="152"/>
      <c r="L292" s="186"/>
      <c r="M292" s="186"/>
      <c r="N292" s="187"/>
      <c r="O292" s="152"/>
      <c r="P292" s="186"/>
      <c r="Q292" s="186"/>
      <c r="R292" s="187"/>
      <c r="S292" s="152"/>
      <c r="T292" s="186"/>
      <c r="U292" s="49"/>
      <c r="V292" s="186"/>
      <c r="W292" s="152"/>
      <c r="X292" s="186"/>
      <c r="Y292" s="186"/>
      <c r="Z292" s="187"/>
      <c r="AA292" s="152"/>
      <c r="AB292" s="186"/>
      <c r="AC292" s="49"/>
      <c r="AD292" s="187"/>
      <c r="AE292" s="152"/>
      <c r="AF292" s="186"/>
      <c r="AG292" s="49"/>
    </row>
    <row r="293" spans="2:33" x14ac:dyDescent="0.35">
      <c r="B293" s="187"/>
      <c r="C293" s="152"/>
      <c r="D293" s="186"/>
      <c r="E293" s="186"/>
      <c r="F293" s="187"/>
      <c r="G293" s="152"/>
      <c r="H293" s="186"/>
      <c r="I293" s="49"/>
      <c r="J293" s="186"/>
      <c r="K293" s="152"/>
      <c r="L293" s="186"/>
      <c r="M293" s="186"/>
      <c r="N293" s="187"/>
      <c r="O293" s="152"/>
      <c r="P293" s="186"/>
      <c r="Q293" s="186"/>
      <c r="R293" s="187"/>
      <c r="S293" s="152"/>
      <c r="T293" s="186"/>
      <c r="U293" s="49"/>
      <c r="V293" s="186"/>
      <c r="W293" s="152"/>
      <c r="X293" s="186"/>
      <c r="Y293" s="186"/>
      <c r="Z293" s="187"/>
      <c r="AA293" s="152"/>
      <c r="AB293" s="186"/>
      <c r="AC293" s="49"/>
      <c r="AD293" s="187"/>
      <c r="AE293" s="152"/>
      <c r="AF293" s="186"/>
      <c r="AG293" s="49"/>
    </row>
    <row r="294" spans="2:33" x14ac:dyDescent="0.35">
      <c r="B294" s="187"/>
      <c r="C294" s="152"/>
      <c r="D294" s="186"/>
      <c r="E294" s="186"/>
      <c r="F294" s="187"/>
      <c r="G294" s="152"/>
      <c r="H294" s="186"/>
      <c r="I294" s="49"/>
      <c r="J294" s="186"/>
      <c r="K294" s="152"/>
      <c r="L294" s="186"/>
      <c r="M294" s="186"/>
      <c r="N294" s="187"/>
      <c r="O294" s="152"/>
      <c r="P294" s="186"/>
      <c r="Q294" s="186"/>
      <c r="R294" s="187"/>
      <c r="S294" s="152"/>
      <c r="T294" s="186"/>
      <c r="U294" s="49"/>
      <c r="V294" s="186"/>
      <c r="W294" s="152"/>
      <c r="X294" s="186"/>
      <c r="Y294" s="186"/>
      <c r="Z294" s="187"/>
      <c r="AA294" s="152"/>
      <c r="AB294" s="186"/>
      <c r="AC294" s="49"/>
      <c r="AD294" s="187"/>
      <c r="AE294" s="152"/>
      <c r="AF294" s="186"/>
      <c r="AG294" s="49"/>
    </row>
    <row r="295" spans="2:33" x14ac:dyDescent="0.35">
      <c r="B295" s="187"/>
      <c r="C295" s="152"/>
      <c r="D295" s="186"/>
      <c r="E295" s="186"/>
      <c r="F295" s="187"/>
      <c r="G295" s="152"/>
      <c r="H295" s="186"/>
      <c r="I295" s="49"/>
      <c r="J295" s="186"/>
      <c r="K295" s="152"/>
      <c r="L295" s="186"/>
      <c r="M295" s="186"/>
      <c r="N295" s="187"/>
      <c r="O295" s="152"/>
      <c r="P295" s="186"/>
      <c r="Q295" s="186"/>
      <c r="R295" s="187"/>
      <c r="S295" s="152"/>
      <c r="T295" s="186"/>
      <c r="U295" s="49"/>
      <c r="V295" s="186"/>
      <c r="W295" s="152"/>
      <c r="X295" s="186"/>
      <c r="Y295" s="186"/>
      <c r="Z295" s="187"/>
      <c r="AA295" s="152"/>
      <c r="AB295" s="186"/>
      <c r="AC295" s="49"/>
      <c r="AD295" s="187"/>
      <c r="AE295" s="152"/>
      <c r="AF295" s="186"/>
      <c r="AG295" s="49"/>
    </row>
    <row r="296" spans="2:33" x14ac:dyDescent="0.35">
      <c r="B296" s="187"/>
      <c r="C296" s="152"/>
      <c r="D296" s="186"/>
      <c r="E296" s="186"/>
      <c r="F296" s="187"/>
      <c r="G296" s="152"/>
      <c r="H296" s="186"/>
      <c r="I296" s="49"/>
      <c r="J296" s="186"/>
      <c r="K296" s="152"/>
      <c r="L296" s="186"/>
      <c r="M296" s="186"/>
      <c r="N296" s="187"/>
      <c r="O296" s="152"/>
      <c r="P296" s="186"/>
      <c r="Q296" s="186"/>
      <c r="R296" s="187"/>
      <c r="S296" s="152"/>
      <c r="T296" s="186"/>
      <c r="U296" s="49"/>
      <c r="V296" s="186"/>
      <c r="W296" s="152"/>
      <c r="X296" s="186"/>
      <c r="Y296" s="186"/>
      <c r="Z296" s="187"/>
      <c r="AA296" s="152"/>
      <c r="AB296" s="186"/>
      <c r="AC296" s="49"/>
      <c r="AD296" s="187"/>
      <c r="AE296" s="152"/>
      <c r="AF296" s="186"/>
      <c r="AG296" s="49"/>
    </row>
    <row r="297" spans="2:33" x14ac:dyDescent="0.35">
      <c r="B297" s="187"/>
      <c r="C297" s="152"/>
      <c r="D297" s="186"/>
      <c r="E297" s="186"/>
      <c r="F297" s="187"/>
      <c r="G297" s="152"/>
      <c r="H297" s="186"/>
      <c r="I297" s="49"/>
      <c r="J297" s="186"/>
      <c r="K297" s="152"/>
      <c r="L297" s="186"/>
      <c r="M297" s="186"/>
      <c r="N297" s="187"/>
      <c r="O297" s="152"/>
      <c r="P297" s="186"/>
      <c r="Q297" s="186"/>
      <c r="R297" s="187"/>
      <c r="S297" s="152"/>
      <c r="T297" s="186"/>
      <c r="U297" s="49"/>
      <c r="V297" s="186"/>
      <c r="W297" s="152"/>
      <c r="X297" s="186"/>
      <c r="Y297" s="186"/>
      <c r="Z297" s="187"/>
      <c r="AA297" s="152"/>
      <c r="AB297" s="186"/>
      <c r="AC297" s="49"/>
      <c r="AD297" s="187"/>
      <c r="AE297" s="152"/>
      <c r="AF297" s="186"/>
      <c r="AG297" s="49"/>
    </row>
    <row r="298" spans="2:33" x14ac:dyDescent="0.35">
      <c r="B298" s="187"/>
      <c r="C298" s="152"/>
      <c r="D298" s="186"/>
      <c r="E298" s="186"/>
      <c r="F298" s="187"/>
      <c r="G298" s="152"/>
      <c r="H298" s="186"/>
      <c r="I298" s="49"/>
      <c r="J298" s="186"/>
      <c r="K298" s="152"/>
      <c r="L298" s="186"/>
      <c r="M298" s="186"/>
      <c r="N298" s="187"/>
      <c r="O298" s="152"/>
      <c r="P298" s="186"/>
      <c r="Q298" s="186"/>
      <c r="R298" s="187"/>
      <c r="S298" s="152"/>
      <c r="T298" s="186"/>
      <c r="U298" s="49"/>
      <c r="V298" s="186"/>
      <c r="W298" s="152"/>
      <c r="X298" s="186"/>
      <c r="Y298" s="186"/>
      <c r="Z298" s="187"/>
      <c r="AA298" s="152"/>
      <c r="AB298" s="186"/>
      <c r="AC298" s="49"/>
      <c r="AD298" s="187"/>
      <c r="AE298" s="152"/>
      <c r="AF298" s="186"/>
      <c r="AG298" s="49"/>
    </row>
    <row r="299" spans="2:33" x14ac:dyDescent="0.35">
      <c r="B299" s="187"/>
      <c r="C299" s="152"/>
      <c r="D299" s="186"/>
      <c r="E299" s="186"/>
      <c r="F299" s="187"/>
      <c r="G299" s="152"/>
      <c r="H299" s="186"/>
      <c r="I299" s="49"/>
      <c r="J299" s="186"/>
      <c r="K299" s="152"/>
      <c r="L299" s="186"/>
      <c r="M299" s="186"/>
      <c r="N299" s="187"/>
      <c r="O299" s="152"/>
      <c r="P299" s="186"/>
      <c r="Q299" s="186"/>
      <c r="R299" s="187"/>
      <c r="S299" s="152"/>
      <c r="T299" s="186"/>
      <c r="U299" s="49"/>
      <c r="V299" s="186"/>
      <c r="W299" s="152"/>
      <c r="X299" s="186"/>
      <c r="Y299" s="186"/>
      <c r="Z299" s="187"/>
      <c r="AA299" s="152"/>
      <c r="AB299" s="186"/>
      <c r="AC299" s="49"/>
      <c r="AD299" s="187"/>
      <c r="AE299" s="152"/>
      <c r="AF299" s="186"/>
      <c r="AG299" s="49"/>
    </row>
    <row r="300" spans="2:33" x14ac:dyDescent="0.35">
      <c r="B300" s="187"/>
      <c r="C300" s="152"/>
      <c r="D300" s="186"/>
      <c r="E300" s="186"/>
      <c r="F300" s="187"/>
      <c r="G300" s="152"/>
      <c r="H300" s="186"/>
      <c r="I300" s="49"/>
      <c r="J300" s="186"/>
      <c r="K300" s="152"/>
      <c r="L300" s="186"/>
      <c r="M300" s="186"/>
      <c r="N300" s="187"/>
      <c r="O300" s="152"/>
      <c r="P300" s="186"/>
      <c r="Q300" s="186"/>
      <c r="R300" s="187"/>
      <c r="S300" s="152"/>
      <c r="T300" s="186"/>
      <c r="U300" s="49"/>
      <c r="V300" s="186"/>
      <c r="W300" s="152"/>
      <c r="X300" s="186"/>
      <c r="Y300" s="186"/>
      <c r="Z300" s="187"/>
      <c r="AA300" s="152"/>
      <c r="AB300" s="186"/>
      <c r="AC300" s="49"/>
      <c r="AD300" s="187"/>
      <c r="AE300" s="152"/>
      <c r="AF300" s="186"/>
      <c r="AG300" s="49"/>
    </row>
    <row r="301" spans="2:33" x14ac:dyDescent="0.35">
      <c r="B301" s="187"/>
      <c r="C301" s="152"/>
      <c r="D301" s="186"/>
      <c r="E301" s="186"/>
      <c r="F301" s="187"/>
      <c r="G301" s="152"/>
      <c r="H301" s="186"/>
      <c r="I301" s="49"/>
      <c r="J301" s="186"/>
      <c r="K301" s="152"/>
      <c r="L301" s="186"/>
      <c r="M301" s="186"/>
      <c r="N301" s="187"/>
      <c r="O301" s="152"/>
      <c r="P301" s="186"/>
      <c r="Q301" s="186"/>
      <c r="R301" s="187"/>
      <c r="S301" s="152"/>
      <c r="T301" s="186"/>
      <c r="U301" s="49"/>
      <c r="V301" s="186"/>
      <c r="W301" s="152"/>
      <c r="X301" s="186"/>
      <c r="Y301" s="186"/>
      <c r="Z301" s="187"/>
      <c r="AA301" s="152"/>
      <c r="AB301" s="186"/>
      <c r="AC301" s="49"/>
      <c r="AD301" s="187"/>
      <c r="AE301" s="152"/>
      <c r="AF301" s="186"/>
      <c r="AG301" s="49"/>
    </row>
    <row r="302" spans="2:33" x14ac:dyDescent="0.35">
      <c r="B302" s="187"/>
      <c r="C302" s="152"/>
      <c r="D302" s="186"/>
      <c r="E302" s="186"/>
      <c r="F302" s="187"/>
      <c r="G302" s="152"/>
      <c r="H302" s="186"/>
      <c r="I302" s="49"/>
      <c r="J302" s="186"/>
      <c r="K302" s="152"/>
      <c r="L302" s="186"/>
      <c r="M302" s="186"/>
      <c r="N302" s="187"/>
      <c r="O302" s="152"/>
      <c r="P302" s="186"/>
      <c r="Q302" s="186"/>
      <c r="R302" s="187"/>
      <c r="S302" s="152"/>
      <c r="T302" s="186"/>
      <c r="U302" s="49"/>
      <c r="V302" s="186"/>
      <c r="W302" s="152"/>
      <c r="X302" s="186"/>
      <c r="Y302" s="186"/>
      <c r="Z302" s="187"/>
      <c r="AA302" s="152"/>
      <c r="AB302" s="186"/>
      <c r="AC302" s="49"/>
      <c r="AD302" s="187"/>
      <c r="AE302" s="152"/>
      <c r="AF302" s="186"/>
      <c r="AG302" s="49"/>
    </row>
    <row r="303" spans="2:33" x14ac:dyDescent="0.35">
      <c r="B303" s="187"/>
      <c r="C303" s="152"/>
      <c r="D303" s="186"/>
      <c r="E303" s="186"/>
      <c r="F303" s="187"/>
      <c r="G303" s="152"/>
      <c r="H303" s="186"/>
      <c r="I303" s="49"/>
      <c r="J303" s="186"/>
      <c r="K303" s="152"/>
      <c r="L303" s="186"/>
      <c r="M303" s="186"/>
      <c r="N303" s="187"/>
      <c r="O303" s="152"/>
      <c r="P303" s="186"/>
      <c r="Q303" s="186"/>
      <c r="R303" s="187"/>
      <c r="S303" s="152"/>
      <c r="T303" s="186"/>
      <c r="U303" s="49"/>
      <c r="V303" s="186"/>
      <c r="W303" s="152"/>
      <c r="X303" s="186"/>
      <c r="Y303" s="186"/>
      <c r="Z303" s="187"/>
      <c r="AA303" s="152"/>
      <c r="AB303" s="186"/>
      <c r="AC303" s="49"/>
      <c r="AD303" s="187"/>
      <c r="AE303" s="152"/>
      <c r="AF303" s="186"/>
      <c r="AG303" s="49"/>
    </row>
    <row r="304" spans="2:33" x14ac:dyDescent="0.35">
      <c r="B304" s="187"/>
      <c r="C304" s="152"/>
      <c r="D304" s="186"/>
      <c r="E304" s="186"/>
      <c r="F304" s="187"/>
      <c r="G304" s="152"/>
      <c r="H304" s="186"/>
      <c r="I304" s="49"/>
      <c r="J304" s="186"/>
      <c r="K304" s="152"/>
      <c r="L304" s="186"/>
      <c r="M304" s="186"/>
      <c r="N304" s="187"/>
      <c r="O304" s="152"/>
      <c r="P304" s="186"/>
      <c r="Q304" s="186"/>
      <c r="R304" s="187"/>
      <c r="S304" s="152"/>
      <c r="T304" s="186"/>
      <c r="U304" s="49"/>
      <c r="V304" s="186"/>
      <c r="W304" s="152"/>
      <c r="X304" s="186"/>
      <c r="Y304" s="186"/>
      <c r="Z304" s="187"/>
      <c r="AA304" s="152"/>
      <c r="AB304" s="186"/>
      <c r="AC304" s="49"/>
      <c r="AD304" s="187"/>
      <c r="AE304" s="152"/>
      <c r="AF304" s="186"/>
      <c r="AG304" s="49"/>
    </row>
    <row r="305" spans="2:33" x14ac:dyDescent="0.35">
      <c r="B305" s="188"/>
      <c r="C305" s="248"/>
      <c r="D305" s="55"/>
      <c r="E305" s="55"/>
      <c r="F305" s="188"/>
      <c r="G305" s="248"/>
      <c r="H305" s="55"/>
      <c r="I305" s="64"/>
      <c r="J305" s="55"/>
      <c r="K305" s="248"/>
      <c r="L305" s="55"/>
      <c r="M305" s="55"/>
      <c r="N305" s="188"/>
      <c r="O305" s="55"/>
      <c r="P305" s="55"/>
      <c r="Q305" s="55"/>
      <c r="R305" s="188"/>
      <c r="S305" s="248"/>
      <c r="T305" s="55"/>
      <c r="U305" s="64"/>
      <c r="V305" s="55"/>
      <c r="W305" s="248"/>
      <c r="X305" s="55"/>
      <c r="Y305" s="55"/>
      <c r="Z305" s="188"/>
      <c r="AA305" s="248"/>
      <c r="AB305" s="55"/>
      <c r="AC305" s="64"/>
      <c r="AD305" s="188"/>
      <c r="AE305" s="248"/>
      <c r="AF305" s="55"/>
      <c r="AG305" s="64"/>
    </row>
    <row r="306" spans="2:33" x14ac:dyDescent="0.35">
      <c r="V306" s="18"/>
      <c r="Z306" s="18"/>
    </row>
    <row r="310" spans="2:33" x14ac:dyDescent="0.35">
      <c r="B310" s="213" t="s">
        <v>107</v>
      </c>
      <c r="C310" s="24" t="s">
        <v>20</v>
      </c>
      <c r="D310" s="24"/>
      <c r="E310" s="24"/>
      <c r="F310" s="213" t="s">
        <v>107</v>
      </c>
      <c r="G310" s="24" t="s">
        <v>10</v>
      </c>
      <c r="H310" s="24"/>
      <c r="I310" s="214"/>
      <c r="J310" s="24" t="s">
        <v>107</v>
      </c>
      <c r="K310" s="24" t="s">
        <v>48</v>
      </c>
      <c r="L310" s="24"/>
      <c r="M310" s="58"/>
      <c r="N310" s="213" t="s">
        <v>107</v>
      </c>
      <c r="O310" s="24" t="s">
        <v>383</v>
      </c>
      <c r="P310" s="24"/>
      <c r="Q310" s="214"/>
      <c r="R310" s="213" t="s">
        <v>107</v>
      </c>
      <c r="S310" s="24" t="s">
        <v>39</v>
      </c>
      <c r="T310" s="24"/>
      <c r="U310" s="24"/>
      <c r="V310" s="213" t="s">
        <v>107</v>
      </c>
      <c r="W310" s="24" t="s">
        <v>31</v>
      </c>
      <c r="X310" s="24"/>
      <c r="Y310" s="214"/>
      <c r="Z310" s="213" t="s">
        <v>107</v>
      </c>
      <c r="AA310" s="24" t="s">
        <v>430</v>
      </c>
      <c r="AB310" s="24"/>
      <c r="AC310" s="214"/>
      <c r="AD310" s="24" t="s">
        <v>107</v>
      </c>
      <c r="AE310" s="24" t="s">
        <v>23</v>
      </c>
      <c r="AF310" s="24"/>
      <c r="AG310" s="214"/>
    </row>
    <row r="311" spans="2:33" x14ac:dyDescent="0.35">
      <c r="B311" s="190"/>
      <c r="C311" s="247"/>
      <c r="D311" s="247"/>
      <c r="E311" s="247"/>
      <c r="F311" s="190"/>
      <c r="G311" s="247"/>
      <c r="H311" s="247"/>
      <c r="I311" s="191"/>
      <c r="J311" s="247"/>
      <c r="K311" s="247"/>
      <c r="L311" s="247"/>
      <c r="M311" s="186"/>
      <c r="N311" s="190"/>
      <c r="O311" s="247"/>
      <c r="P311" s="247"/>
      <c r="Q311" s="191"/>
      <c r="R311" s="190"/>
      <c r="S311" s="247"/>
      <c r="T311" s="247"/>
      <c r="U311" s="247"/>
      <c r="V311" s="190"/>
      <c r="W311" s="247"/>
      <c r="X311" s="247"/>
      <c r="Y311" s="191"/>
      <c r="Z311" s="190"/>
      <c r="AA311" s="247"/>
      <c r="AB311" s="247"/>
      <c r="AC311" s="191"/>
      <c r="AD311" s="247"/>
      <c r="AE311" s="247"/>
      <c r="AF311" s="247"/>
      <c r="AG311" s="191"/>
    </row>
    <row r="312" spans="2:33" x14ac:dyDescent="0.35">
      <c r="B312" s="255" t="s">
        <v>101</v>
      </c>
      <c r="C312" s="251" t="e">
        <f ca="1">_xll.BDP(C310,"NAME")</f>
        <v>#NAME?</v>
      </c>
      <c r="D312" s="247"/>
      <c r="E312" s="247"/>
      <c r="F312" s="255" t="s">
        <v>101</v>
      </c>
      <c r="G312" s="251" t="e">
        <f ca="1">_xll.BDP(G310,"NAME")</f>
        <v>#NAME?</v>
      </c>
      <c r="H312" s="247"/>
      <c r="I312" s="191"/>
      <c r="J312" s="251" t="s">
        <v>101</v>
      </c>
      <c r="K312" s="251" t="e">
        <f ca="1">_xll.BDP(K310,"NAME")</f>
        <v>#NAME?</v>
      </c>
      <c r="L312" s="247"/>
      <c r="M312" s="186"/>
      <c r="N312" s="255" t="s">
        <v>101</v>
      </c>
      <c r="O312" s="251" t="e">
        <f ca="1">_xll.BDP(O310,"NAME")</f>
        <v>#NAME?</v>
      </c>
      <c r="P312" s="247"/>
      <c r="Q312" s="191"/>
      <c r="R312" s="255" t="s">
        <v>101</v>
      </c>
      <c r="S312" s="251" t="e">
        <f ca="1">_xll.BDP(S310,"NAME")</f>
        <v>#NAME?</v>
      </c>
      <c r="T312" s="247"/>
      <c r="U312" s="247"/>
      <c r="V312" s="255" t="s">
        <v>101</v>
      </c>
      <c r="W312" s="251" t="e">
        <f ca="1">_xll.BDP(W310,"NAME")</f>
        <v>#NAME?</v>
      </c>
      <c r="X312" s="247"/>
      <c r="Y312" s="191"/>
      <c r="Z312" s="255" t="s">
        <v>101</v>
      </c>
      <c r="AA312" s="251" t="e">
        <f ca="1">_xll.BDP(AA310,"NAME")</f>
        <v>#NAME?</v>
      </c>
      <c r="AB312" s="247"/>
      <c r="AC312" s="191"/>
      <c r="AD312" s="251" t="s">
        <v>101</v>
      </c>
      <c r="AE312" s="251" t="e">
        <f ca="1">_xll.BDP(AE310,"NAME")</f>
        <v>#NAME?</v>
      </c>
      <c r="AF312" s="247"/>
      <c r="AG312" s="191"/>
    </row>
    <row r="313" spans="2:33" x14ac:dyDescent="0.35">
      <c r="B313" s="255" t="s">
        <v>102</v>
      </c>
      <c r="C313" s="251" t="e">
        <f ca="1">_xll.BDP(C310,"SECURITY_NAME")</f>
        <v>#NAME?</v>
      </c>
      <c r="D313" s="247"/>
      <c r="E313" s="247"/>
      <c r="F313" s="255" t="s">
        <v>102</v>
      </c>
      <c r="G313" s="251" t="e">
        <f ca="1">_xll.BDP(G310,"SECURITY_NAME")</f>
        <v>#NAME?</v>
      </c>
      <c r="H313" s="247"/>
      <c r="I313" s="191"/>
      <c r="J313" s="251" t="s">
        <v>102</v>
      </c>
      <c r="K313" s="251" t="e">
        <f ca="1">_xll.BDP(K310,"SECURITY_NAME")</f>
        <v>#NAME?</v>
      </c>
      <c r="L313" s="247"/>
      <c r="M313" s="186"/>
      <c r="N313" s="255" t="s">
        <v>102</v>
      </c>
      <c r="O313" s="251" t="e">
        <f ca="1">_xll.BDP(O310,"SECURITY_NAME")</f>
        <v>#NAME?</v>
      </c>
      <c r="P313" s="247"/>
      <c r="Q313" s="191"/>
      <c r="R313" s="255" t="s">
        <v>102</v>
      </c>
      <c r="S313" s="251" t="e">
        <f ca="1">_xll.BDP(S310,"SECURITY_NAME")</f>
        <v>#NAME?</v>
      </c>
      <c r="T313" s="247"/>
      <c r="U313" s="247"/>
      <c r="V313" s="255" t="s">
        <v>102</v>
      </c>
      <c r="W313" s="251" t="e">
        <f ca="1">_xll.BDP(W310,"SECURITY_NAME")</f>
        <v>#NAME?</v>
      </c>
      <c r="X313" s="247"/>
      <c r="Y313" s="191"/>
      <c r="Z313" s="255" t="s">
        <v>102</v>
      </c>
      <c r="AA313" s="251" t="e">
        <f ca="1">_xll.BDP(AA310,"SECURITY_NAME")</f>
        <v>#NAME?</v>
      </c>
      <c r="AB313" s="247"/>
      <c r="AC313" s="191"/>
      <c r="AD313" s="251" t="s">
        <v>102</v>
      </c>
      <c r="AE313" s="251" t="e">
        <f ca="1">_xll.BDP(AE310,"SECURITY_NAME")</f>
        <v>#NAME?</v>
      </c>
      <c r="AF313" s="247"/>
      <c r="AG313" s="191"/>
    </row>
    <row r="314" spans="2:33" x14ac:dyDescent="0.35">
      <c r="B314" s="255" t="s">
        <v>109</v>
      </c>
      <c r="C314" s="251" t="e">
        <f ca="1">_xll.BDP(C310,"CRNCY")</f>
        <v>#NAME?</v>
      </c>
      <c r="D314" s="247"/>
      <c r="E314" s="247"/>
      <c r="F314" s="255" t="s">
        <v>109</v>
      </c>
      <c r="G314" s="251" t="e">
        <f ca="1">_xll.BDP(G310,"CRNCY")</f>
        <v>#NAME?</v>
      </c>
      <c r="H314" s="247"/>
      <c r="I314" s="191"/>
      <c r="J314" s="251" t="s">
        <v>109</v>
      </c>
      <c r="K314" s="251" t="e">
        <f ca="1">_xll.BDP(K310,"CRNCY")</f>
        <v>#NAME?</v>
      </c>
      <c r="L314" s="247"/>
      <c r="M314" s="186"/>
      <c r="N314" s="255" t="s">
        <v>109</v>
      </c>
      <c r="O314" s="251" t="e">
        <f ca="1">_xll.BDP(O310,"CRNCY")</f>
        <v>#NAME?</v>
      </c>
      <c r="P314" s="247"/>
      <c r="Q314" s="191"/>
      <c r="R314" s="255" t="s">
        <v>109</v>
      </c>
      <c r="S314" s="251" t="e">
        <f ca="1">_xll.BDP(S310,"CRNCY")</f>
        <v>#NAME?</v>
      </c>
      <c r="T314" s="247"/>
      <c r="U314" s="247"/>
      <c r="V314" s="255" t="s">
        <v>109</v>
      </c>
      <c r="W314" s="251" t="e">
        <f ca="1">_xll.BDP(W310,"CRNCY")</f>
        <v>#NAME?</v>
      </c>
      <c r="X314" s="247"/>
      <c r="Y314" s="191"/>
      <c r="Z314" s="255" t="s">
        <v>109</v>
      </c>
      <c r="AA314" s="251" t="e">
        <f ca="1">_xll.BDP(AA310,"CRNCY")</f>
        <v>#NAME?</v>
      </c>
      <c r="AB314" s="247"/>
      <c r="AC314" s="191"/>
      <c r="AD314" s="251" t="s">
        <v>109</v>
      </c>
      <c r="AE314" s="251" t="e">
        <f ca="1">_xll.BDP(AE310,"CRNCY")</f>
        <v>#NAME?</v>
      </c>
      <c r="AF314" s="247"/>
      <c r="AG314" s="191"/>
    </row>
    <row r="315" spans="2:33" x14ac:dyDescent="0.35">
      <c r="B315" s="255" t="s">
        <v>110</v>
      </c>
      <c r="C315" s="251" t="e">
        <f ca="1">_xll.BDP(C310,"PAYMENT_RANK")</f>
        <v>#NAME?</v>
      </c>
      <c r="D315" s="247"/>
      <c r="E315" s="247"/>
      <c r="F315" s="255" t="s">
        <v>110</v>
      </c>
      <c r="G315" s="251" t="e">
        <f ca="1">_xll.BDP(G310,"PAYMENT_RANK")</f>
        <v>#NAME?</v>
      </c>
      <c r="H315" s="247"/>
      <c r="I315" s="191"/>
      <c r="J315" s="251" t="s">
        <v>110</v>
      </c>
      <c r="K315" s="251" t="e">
        <f ca="1">_xll.BDP(K310,"PAYMENT_RANK")</f>
        <v>#NAME?</v>
      </c>
      <c r="L315" s="247"/>
      <c r="M315" s="186"/>
      <c r="N315" s="255" t="s">
        <v>110</v>
      </c>
      <c r="O315" s="251" t="e">
        <f ca="1">_xll.BDP(O310,"PAYMENT_RANK")</f>
        <v>#NAME?</v>
      </c>
      <c r="P315" s="247"/>
      <c r="Q315" s="191"/>
      <c r="R315" s="255" t="s">
        <v>110</v>
      </c>
      <c r="S315" s="251" t="e">
        <f ca="1">_xll.BDP(S310,"PAYMENT_RANK")</f>
        <v>#NAME?</v>
      </c>
      <c r="T315" s="247"/>
      <c r="U315" s="247"/>
      <c r="V315" s="255" t="s">
        <v>110</v>
      </c>
      <c r="W315" s="251" t="e">
        <f ca="1">_xll.BDP(W310,"PAYMENT_RANK")</f>
        <v>#NAME?</v>
      </c>
      <c r="X315" s="247"/>
      <c r="Y315" s="191"/>
      <c r="Z315" s="255" t="s">
        <v>110</v>
      </c>
      <c r="AA315" s="251" t="e">
        <f ca="1">_xll.BDP(AA310,"PAYMENT_RANK")</f>
        <v>#NAME?</v>
      </c>
      <c r="AB315" s="247"/>
      <c r="AC315" s="191"/>
      <c r="AD315" s="251" t="s">
        <v>110</v>
      </c>
      <c r="AE315" s="251" t="e">
        <f ca="1">_xll.BDP(AE310,"PAYMENT_RANK")</f>
        <v>#NAME?</v>
      </c>
      <c r="AF315" s="247"/>
      <c r="AG315" s="191"/>
    </row>
    <row r="316" spans="2:33" x14ac:dyDescent="0.35">
      <c r="B316" s="255" t="s">
        <v>111</v>
      </c>
      <c r="C316" s="251" t="e">
        <f ca="1">_xll.BDP(C310,"RTG_SP_LT_LC_ISSUER_CREDIT")</f>
        <v>#NAME?</v>
      </c>
      <c r="D316" s="247"/>
      <c r="E316" s="247"/>
      <c r="F316" s="255" t="s">
        <v>111</v>
      </c>
      <c r="G316" s="251" t="e">
        <f ca="1">_xll.BDP(G310,"RTG_SP_LT_LC_ISSUER_CREDIT")</f>
        <v>#NAME?</v>
      </c>
      <c r="H316" s="247"/>
      <c r="I316" s="191"/>
      <c r="J316" s="251" t="s">
        <v>111</v>
      </c>
      <c r="K316" s="251" t="e">
        <f ca="1">_xll.BDP(K310,"RTG_SP_LT_LC_ISSUER_CREDIT")</f>
        <v>#NAME?</v>
      </c>
      <c r="L316" s="247"/>
      <c r="M316" s="186"/>
      <c r="N316" s="255" t="s">
        <v>111</v>
      </c>
      <c r="O316" s="251" t="e">
        <f ca="1">_xll.BDP(O310,"RTG_SP_LT_LC_ISSUER_CREDIT")</f>
        <v>#NAME?</v>
      </c>
      <c r="P316" s="247"/>
      <c r="Q316" s="191"/>
      <c r="R316" s="255" t="s">
        <v>111</v>
      </c>
      <c r="S316" s="251" t="e">
        <f ca="1">_xll.BDP(S310,"RTG_SP_LT_LC_ISSUER_CREDIT")</f>
        <v>#NAME?</v>
      </c>
      <c r="T316" s="247"/>
      <c r="U316" s="247"/>
      <c r="V316" s="255" t="s">
        <v>111</v>
      </c>
      <c r="W316" s="251" t="e">
        <f ca="1">_xll.BDP(W310,"RTG_SP_LT_LC_ISSUER_CREDIT")</f>
        <v>#NAME?</v>
      </c>
      <c r="X316" s="247"/>
      <c r="Y316" s="191"/>
      <c r="Z316" s="255" t="s">
        <v>111</v>
      </c>
      <c r="AA316" s="251" t="e">
        <f ca="1">_xll.BDP(AA310,"RTG_SP_LT_LC_ISSUER_CREDIT")</f>
        <v>#NAME?</v>
      </c>
      <c r="AB316" s="247"/>
      <c r="AC316" s="191"/>
      <c r="AD316" s="251" t="s">
        <v>111</v>
      </c>
      <c r="AE316" s="251" t="e">
        <f ca="1">_xll.BDP(AE310,"RTG_SP_LT_LC_ISSUER_CREDIT")</f>
        <v>#NAME?</v>
      </c>
      <c r="AF316" s="247"/>
      <c r="AG316" s="191"/>
    </row>
    <row r="317" spans="2:33" x14ac:dyDescent="0.35">
      <c r="B317" s="255" t="s">
        <v>112</v>
      </c>
      <c r="C317" s="257" t="e">
        <f ca="1">_xll.BDP(C310,"RTG_SP")</f>
        <v>#NAME?</v>
      </c>
      <c r="D317" s="247"/>
      <c r="E317" s="247"/>
      <c r="F317" s="255" t="s">
        <v>112</v>
      </c>
      <c r="G317" s="257" t="e">
        <f ca="1">_xll.BDP(G310,"RTG_SP")</f>
        <v>#NAME?</v>
      </c>
      <c r="H317" s="247"/>
      <c r="I317" s="191"/>
      <c r="J317" s="251" t="s">
        <v>112</v>
      </c>
      <c r="K317" s="257" t="e">
        <f ca="1">_xll.BDP(K310,"RTG_SP")</f>
        <v>#NAME?</v>
      </c>
      <c r="L317" s="247"/>
      <c r="M317" s="186"/>
      <c r="N317" s="255" t="s">
        <v>112</v>
      </c>
      <c r="O317" s="257" t="e">
        <f ca="1">_xll.BDP(O310,"RTG_SP")</f>
        <v>#NAME?</v>
      </c>
      <c r="P317" s="247"/>
      <c r="Q317" s="191"/>
      <c r="R317" s="255" t="s">
        <v>112</v>
      </c>
      <c r="S317" s="257" t="e">
        <f ca="1">_xll.BDP(S310,"RTG_SP")</f>
        <v>#NAME?</v>
      </c>
      <c r="T317" s="247"/>
      <c r="U317" s="247"/>
      <c r="V317" s="255" t="s">
        <v>112</v>
      </c>
      <c r="W317" s="257" t="e">
        <f ca="1">_xll.BDP(W310,"RTG_SP")</f>
        <v>#NAME?</v>
      </c>
      <c r="X317" s="247"/>
      <c r="Y317" s="191"/>
      <c r="Z317" s="255" t="s">
        <v>112</v>
      </c>
      <c r="AA317" s="257" t="e">
        <f ca="1">_xll.BDP(AA310,"RTG_SP")</f>
        <v>#NAME?</v>
      </c>
      <c r="AB317" s="247"/>
      <c r="AC317" s="191"/>
      <c r="AD317" s="251" t="s">
        <v>112</v>
      </c>
      <c r="AE317" s="257" t="e">
        <f ca="1">_xll.BDP(AE310,"RTG_SP")</f>
        <v>#NAME?</v>
      </c>
      <c r="AF317" s="247"/>
      <c r="AG317" s="191"/>
    </row>
    <row r="318" spans="2:33" x14ac:dyDescent="0.35">
      <c r="B318" s="255" t="s">
        <v>348</v>
      </c>
      <c r="C318" s="257" t="e">
        <f ca="1">_xll.BDP(C310,"CPN_TYP")</f>
        <v>#NAME?</v>
      </c>
      <c r="D318" s="247"/>
      <c r="E318" s="247"/>
      <c r="F318" s="255" t="s">
        <v>348</v>
      </c>
      <c r="G318" s="257" t="e">
        <f ca="1">_xll.BDP(G310,"CPN_TYP")</f>
        <v>#NAME?</v>
      </c>
      <c r="H318" s="247"/>
      <c r="I318" s="191"/>
      <c r="J318" s="255" t="s">
        <v>348</v>
      </c>
      <c r="K318" s="257" t="e">
        <f ca="1">_xll.BDP(K310,"CPN_TYP")</f>
        <v>#NAME?</v>
      </c>
      <c r="L318" s="247"/>
      <c r="M318" s="186"/>
      <c r="N318" s="255" t="s">
        <v>348</v>
      </c>
      <c r="O318" s="257" t="e">
        <f ca="1">_xll.BDP(O310,"CPN_TYP")</f>
        <v>#NAME?</v>
      </c>
      <c r="P318" s="247"/>
      <c r="Q318" s="191"/>
      <c r="R318" s="255" t="s">
        <v>348</v>
      </c>
      <c r="S318" s="257" t="e">
        <f ca="1">_xll.BDP(S310,"CPN_TYP")</f>
        <v>#NAME?</v>
      </c>
      <c r="T318" s="247"/>
      <c r="U318" s="247"/>
      <c r="V318" s="255" t="s">
        <v>348</v>
      </c>
      <c r="W318" s="257" t="e">
        <f ca="1">_xll.BDP(W310,"CPN_TYP")</f>
        <v>#NAME?</v>
      </c>
      <c r="X318" s="247"/>
      <c r="Y318" s="191"/>
      <c r="Z318" s="255" t="s">
        <v>348</v>
      </c>
      <c r="AA318" s="257" t="e">
        <f ca="1">_xll.BDP(AA310,"CPN_TYP")</f>
        <v>#NAME?</v>
      </c>
      <c r="AB318" s="247"/>
      <c r="AC318" s="191"/>
      <c r="AD318" s="255" t="s">
        <v>348</v>
      </c>
      <c r="AE318" s="257" t="e">
        <f ca="1">_xll.BDP(AE310,"CPN_TYP")</f>
        <v>#NAME?</v>
      </c>
      <c r="AF318" s="247"/>
      <c r="AG318" s="191"/>
    </row>
    <row r="319" spans="2:33" x14ac:dyDescent="0.35">
      <c r="B319" s="255" t="s">
        <v>103</v>
      </c>
      <c r="C319" s="257" t="e">
        <f ca="1">_xll.BDP(C310,"CPN")</f>
        <v>#NAME?</v>
      </c>
      <c r="D319" s="247"/>
      <c r="E319" s="247"/>
      <c r="F319" s="255" t="s">
        <v>103</v>
      </c>
      <c r="G319" s="257" t="e">
        <f ca="1">_xll.BDP(G310,"CPN")</f>
        <v>#NAME?</v>
      </c>
      <c r="H319" s="247"/>
      <c r="I319" s="191"/>
      <c r="J319" s="251" t="s">
        <v>103</v>
      </c>
      <c r="K319" s="257" t="e">
        <f ca="1">_xll.BDP(K310,"CPN")</f>
        <v>#NAME?</v>
      </c>
      <c r="L319" s="247"/>
      <c r="M319" s="186"/>
      <c r="N319" s="255" t="s">
        <v>103</v>
      </c>
      <c r="O319" s="257" t="e">
        <f ca="1">_xll.BDP(O310,"CPN")</f>
        <v>#NAME?</v>
      </c>
      <c r="P319" s="247"/>
      <c r="Q319" s="191"/>
      <c r="R319" s="255" t="s">
        <v>103</v>
      </c>
      <c r="S319" s="257" t="e">
        <f ca="1">_xll.BDP(S310,"CPN")</f>
        <v>#NAME?</v>
      </c>
      <c r="T319" s="247"/>
      <c r="U319" s="247"/>
      <c r="V319" s="255" t="s">
        <v>103</v>
      </c>
      <c r="W319" s="257" t="e">
        <f ca="1">_xll.BDP(W310,"CPN")</f>
        <v>#NAME?</v>
      </c>
      <c r="X319" s="247"/>
      <c r="Y319" s="191"/>
      <c r="Z319" s="255" t="s">
        <v>103</v>
      </c>
      <c r="AA319" s="257" t="e">
        <f ca="1">_xll.BDP(AA310,"CPN")</f>
        <v>#NAME?</v>
      </c>
      <c r="AB319" s="247"/>
      <c r="AC319" s="191"/>
      <c r="AD319" s="251" t="s">
        <v>103</v>
      </c>
      <c r="AE319" s="257" t="e">
        <f ca="1">_xll.BDP(AE310,"CPN")</f>
        <v>#NAME?</v>
      </c>
      <c r="AF319" s="247"/>
      <c r="AG319" s="191"/>
    </row>
    <row r="320" spans="2:33" x14ac:dyDescent="0.35">
      <c r="B320" s="255" t="s">
        <v>108</v>
      </c>
      <c r="C320" s="257" t="e">
        <f ca="1">_xll.BDP(C310,"COUPON_FREQUENCY_DESCRIPTION")</f>
        <v>#NAME?</v>
      </c>
      <c r="D320" s="247"/>
      <c r="E320" s="247"/>
      <c r="F320" s="255" t="s">
        <v>108</v>
      </c>
      <c r="G320" s="257" t="e">
        <f ca="1">_xll.BDP(G310,"COUPON_FREQUENCY_DESCRIPTION")</f>
        <v>#NAME?</v>
      </c>
      <c r="H320" s="247"/>
      <c r="I320" s="191"/>
      <c r="J320" s="251" t="s">
        <v>108</v>
      </c>
      <c r="K320" s="257" t="e">
        <f ca="1">_xll.BDP(K310,"COUPON_FREQUENCY_DESCRIPTION")</f>
        <v>#NAME?</v>
      </c>
      <c r="L320" s="247"/>
      <c r="M320" s="186"/>
      <c r="N320" s="255" t="s">
        <v>108</v>
      </c>
      <c r="O320" s="257" t="e">
        <f ca="1">_xll.BDP(O310,"COUPON_FREQUENCY_DESCRIPTION")</f>
        <v>#NAME?</v>
      </c>
      <c r="P320" s="247"/>
      <c r="Q320" s="191"/>
      <c r="R320" s="255" t="s">
        <v>108</v>
      </c>
      <c r="S320" s="257" t="e">
        <f ca="1">_xll.BDP(S310,"COUPON_FREQUENCY_DESCRIPTION")</f>
        <v>#NAME?</v>
      </c>
      <c r="T320" s="247"/>
      <c r="U320" s="247"/>
      <c r="V320" s="255" t="s">
        <v>108</v>
      </c>
      <c r="W320" s="257" t="e">
        <f ca="1">_xll.BDP(W310,"COUPON_FREQUENCY_DESCRIPTION")</f>
        <v>#NAME?</v>
      </c>
      <c r="X320" s="247"/>
      <c r="Y320" s="191"/>
      <c r="Z320" s="255" t="s">
        <v>108</v>
      </c>
      <c r="AA320" s="257" t="e">
        <f ca="1">_xll.BDP(AA310,"COUPON_FREQUENCY_DESCRIPTION")</f>
        <v>#NAME?</v>
      </c>
      <c r="AB320" s="247"/>
      <c r="AC320" s="191"/>
      <c r="AD320" s="251" t="s">
        <v>108</v>
      </c>
      <c r="AE320" s="257" t="e">
        <f ca="1">_xll.BDP(AE310,"COUPON_FREQUENCY_DESCRIPTION")</f>
        <v>#NAME?</v>
      </c>
      <c r="AF320" s="247"/>
      <c r="AG320" s="191"/>
    </row>
    <row r="321" spans="2:33" x14ac:dyDescent="0.35">
      <c r="B321" s="255" t="s">
        <v>106</v>
      </c>
      <c r="C321" s="251" t="e">
        <f ca="1">_xll.BDP(C310,"AMT_ISSUED")</f>
        <v>#NAME?</v>
      </c>
      <c r="D321" s="247"/>
      <c r="E321" s="247"/>
      <c r="F321" s="255" t="s">
        <v>106</v>
      </c>
      <c r="G321" s="251" t="e">
        <f ca="1">_xll.BDP(G310,"AMT_ISSUED")</f>
        <v>#NAME?</v>
      </c>
      <c r="H321" s="247"/>
      <c r="I321" s="191"/>
      <c r="J321" s="251" t="s">
        <v>106</v>
      </c>
      <c r="K321" s="251" t="e">
        <f ca="1">_xll.BDP(K310,"AMT_ISSUED")</f>
        <v>#NAME?</v>
      </c>
      <c r="L321" s="247"/>
      <c r="M321" s="186"/>
      <c r="N321" s="255" t="s">
        <v>106</v>
      </c>
      <c r="O321" s="251" t="e">
        <f ca="1">_xll.BDP(O310,"AMT_ISSUED")</f>
        <v>#NAME?</v>
      </c>
      <c r="P321" s="247"/>
      <c r="Q321" s="191"/>
      <c r="R321" s="255" t="s">
        <v>106</v>
      </c>
      <c r="S321" s="251" t="e">
        <f ca="1">_xll.BDP(S310,"AMT_ISSUED")</f>
        <v>#NAME?</v>
      </c>
      <c r="T321" s="247"/>
      <c r="U321" s="247"/>
      <c r="V321" s="255" t="s">
        <v>106</v>
      </c>
      <c r="W321" s="251" t="e">
        <f ca="1">_xll.BDP(W310,"AMT_ISSUED")</f>
        <v>#NAME?</v>
      </c>
      <c r="X321" s="247"/>
      <c r="Y321" s="191"/>
      <c r="Z321" s="255" t="s">
        <v>106</v>
      </c>
      <c r="AA321" s="251" t="e">
        <f ca="1">_xll.BDP(AA310,"AMT_ISSUED")</f>
        <v>#NAME?</v>
      </c>
      <c r="AB321" s="247"/>
      <c r="AC321" s="191"/>
      <c r="AD321" s="251" t="s">
        <v>106</v>
      </c>
      <c r="AE321" s="251" t="e">
        <f ca="1">_xll.BDP(AE310,"AMT_ISSUED")</f>
        <v>#NAME?</v>
      </c>
      <c r="AF321" s="247"/>
      <c r="AG321" s="191"/>
    </row>
    <row r="322" spans="2:33" x14ac:dyDescent="0.35">
      <c r="B322" s="255" t="s">
        <v>104</v>
      </c>
      <c r="C322" s="257" t="e">
        <f ca="1">_xll.BDP(C310,"ANNOUNCE_DT")</f>
        <v>#NAME?</v>
      </c>
      <c r="D322" s="247"/>
      <c r="E322" s="247"/>
      <c r="F322" s="255" t="s">
        <v>104</v>
      </c>
      <c r="G322" s="257" t="e">
        <f ca="1">_xll.BDP(G310,"ANNOUNCE_DT")</f>
        <v>#NAME?</v>
      </c>
      <c r="H322" s="247"/>
      <c r="I322" s="191"/>
      <c r="J322" s="251" t="s">
        <v>104</v>
      </c>
      <c r="K322" s="257" t="e">
        <f ca="1">_xll.BDP(K310,"ANNOUNCE_DT")</f>
        <v>#NAME?</v>
      </c>
      <c r="L322" s="247"/>
      <c r="M322" s="186"/>
      <c r="N322" s="255" t="s">
        <v>104</v>
      </c>
      <c r="O322" s="257" t="e">
        <f ca="1">_xll.BDP(O310,"ANNOUNCE_DT")</f>
        <v>#NAME?</v>
      </c>
      <c r="P322" s="247"/>
      <c r="Q322" s="191"/>
      <c r="R322" s="255" t="s">
        <v>104</v>
      </c>
      <c r="S322" s="257" t="e">
        <f ca="1">_xll.BDP(S310,"ANNOUNCE_DT")</f>
        <v>#NAME?</v>
      </c>
      <c r="T322" s="247"/>
      <c r="U322" s="247"/>
      <c r="V322" s="255" t="s">
        <v>104</v>
      </c>
      <c r="W322" s="257" t="e">
        <f ca="1">_xll.BDP(W310,"ANNOUNCE_DT")</f>
        <v>#NAME?</v>
      </c>
      <c r="X322" s="247"/>
      <c r="Y322" s="191"/>
      <c r="Z322" s="255" t="s">
        <v>104</v>
      </c>
      <c r="AA322" s="257" t="e">
        <f ca="1">_xll.BDP(AA310,"ANNOUNCE_DT")</f>
        <v>#NAME?</v>
      </c>
      <c r="AB322" s="247"/>
      <c r="AC322" s="191"/>
      <c r="AD322" s="251" t="s">
        <v>104</v>
      </c>
      <c r="AE322" s="257" t="e">
        <f ca="1">_xll.BDP(AE310,"ANNOUNCE_DT")</f>
        <v>#NAME?</v>
      </c>
      <c r="AF322" s="247"/>
      <c r="AG322" s="191"/>
    </row>
    <row r="323" spans="2:33" x14ac:dyDescent="0.35">
      <c r="B323" s="255" t="s">
        <v>105</v>
      </c>
      <c r="C323" s="257" t="e">
        <f ca="1">_xll.BDP(C310,"MATURITY")</f>
        <v>#NAME?</v>
      </c>
      <c r="D323" s="247"/>
      <c r="E323" s="247"/>
      <c r="F323" s="255" t="s">
        <v>105</v>
      </c>
      <c r="G323" s="257" t="e">
        <f ca="1">_xll.BDP(G310,"MATURITY")</f>
        <v>#NAME?</v>
      </c>
      <c r="H323" s="247"/>
      <c r="I323" s="191"/>
      <c r="J323" s="251" t="s">
        <v>105</v>
      </c>
      <c r="K323" s="257" t="e">
        <f ca="1">_xll.BDP(K310,"MATURITY")</f>
        <v>#NAME?</v>
      </c>
      <c r="L323" s="247"/>
      <c r="M323" s="186"/>
      <c r="N323" s="255" t="s">
        <v>105</v>
      </c>
      <c r="O323" s="257" t="e">
        <f ca="1">_xll.BDP(O310,"MATURITY")</f>
        <v>#NAME?</v>
      </c>
      <c r="P323" s="247"/>
      <c r="Q323" s="191"/>
      <c r="R323" s="255" t="s">
        <v>105</v>
      </c>
      <c r="S323" s="257" t="e">
        <f ca="1">_xll.BDP(S310,"MATURITY")</f>
        <v>#NAME?</v>
      </c>
      <c r="T323" s="247"/>
      <c r="U323" s="247"/>
      <c r="V323" s="255" t="s">
        <v>105</v>
      </c>
      <c r="W323" s="257" t="e">
        <f ca="1">_xll.BDP(W310,"MATURITY")</f>
        <v>#NAME?</v>
      </c>
      <c r="X323" s="247"/>
      <c r="Y323" s="191"/>
      <c r="Z323" s="255" t="s">
        <v>105</v>
      </c>
      <c r="AA323" s="257" t="e">
        <f ca="1">_xll.BDP(AA310,"MATURITY")</f>
        <v>#NAME?</v>
      </c>
      <c r="AB323" s="247"/>
      <c r="AC323" s="191"/>
      <c r="AD323" s="251" t="s">
        <v>105</v>
      </c>
      <c r="AE323" s="257" t="e">
        <f ca="1">_xll.BDP(AE310,"MATURITY")</f>
        <v>#NAME?</v>
      </c>
      <c r="AF323" s="247"/>
      <c r="AG323" s="191"/>
    </row>
    <row r="324" spans="2:33" x14ac:dyDescent="0.35">
      <c r="B324" s="216" t="s">
        <v>565</v>
      </c>
      <c r="C324" s="258" t="e">
        <f ca="1">_xll.BDP(C310,"MTY_TYP")</f>
        <v>#NAME?</v>
      </c>
      <c r="D324" s="55"/>
      <c r="E324" s="55"/>
      <c r="F324" s="216" t="s">
        <v>565</v>
      </c>
      <c r="G324" s="258" t="e">
        <f ca="1">_xll.BDP(G310,"MTY_TYP")</f>
        <v>#NAME?</v>
      </c>
      <c r="H324" s="55"/>
      <c r="I324" s="55"/>
      <c r="J324" s="216" t="s">
        <v>565</v>
      </c>
      <c r="K324" s="258" t="e">
        <f ca="1">_xll.BDP(K310,"MTY_TYP")</f>
        <v>#NAME?</v>
      </c>
      <c r="L324" s="55"/>
      <c r="M324" s="55"/>
      <c r="N324" s="216" t="s">
        <v>565</v>
      </c>
      <c r="O324" s="258" t="e">
        <f ca="1">_xll.BDP(O310,"MTY_TYP")</f>
        <v>#NAME?</v>
      </c>
      <c r="P324" s="55"/>
      <c r="Q324" s="55"/>
      <c r="R324" s="216" t="s">
        <v>565</v>
      </c>
      <c r="S324" s="258" t="e">
        <f ca="1">_xll.BDP(S310,"MTY_TYP")</f>
        <v>#NAME?</v>
      </c>
      <c r="T324" s="55"/>
      <c r="U324" s="64"/>
      <c r="V324" s="216" t="s">
        <v>565</v>
      </c>
      <c r="W324" s="258" t="e">
        <f ca="1">_xll.BDP(W310,"MTY_TYP")</f>
        <v>#NAME?</v>
      </c>
      <c r="X324" s="55"/>
      <c r="Y324" s="64"/>
      <c r="Z324" s="216" t="s">
        <v>565</v>
      </c>
      <c r="AA324" s="258" t="e">
        <f ca="1">_xll.BDP(AA310,"MTY_TYP")</f>
        <v>#NAME?</v>
      </c>
      <c r="AB324" s="55"/>
      <c r="AC324" s="64"/>
      <c r="AD324" s="216" t="s">
        <v>565</v>
      </c>
      <c r="AE324" s="258" t="e">
        <f ca="1">_xll.BDP(AE310,"MTY_TYP")</f>
        <v>#NAME?</v>
      </c>
      <c r="AF324" s="55"/>
      <c r="AG324" s="55"/>
    </row>
    <row r="325" spans="2:33" x14ac:dyDescent="0.35">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row>
    <row r="326" spans="2:33" x14ac:dyDescent="0.35">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row>
    <row r="327" spans="2:33" x14ac:dyDescent="0.35">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row>
    <row r="328" spans="2:33" x14ac:dyDescent="0.35">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row>
    <row r="329" spans="2:33" x14ac:dyDescent="0.35">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row>
    <row r="330" spans="2:33" x14ac:dyDescent="0.35">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row>
    <row r="331" spans="2:33" x14ac:dyDescent="0.35">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row>
    <row r="332" spans="2:33" x14ac:dyDescent="0.35">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row>
    <row r="333" spans="2:33" x14ac:dyDescent="0.35">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row>
    <row r="371" spans="2:33" x14ac:dyDescent="0.35">
      <c r="B371" s="183"/>
      <c r="C371" s="183"/>
      <c r="D371" s="183"/>
      <c r="E371" s="183"/>
      <c r="F371" s="183"/>
      <c r="G371" s="183"/>
      <c r="H371" s="183"/>
      <c r="I371" s="183"/>
      <c r="J371" s="183"/>
      <c r="K371" s="183"/>
      <c r="L371" s="183"/>
      <c r="M371" s="183"/>
      <c r="N371" s="183"/>
      <c r="O371" s="183"/>
      <c r="P371" s="183"/>
      <c r="Q371" s="183"/>
      <c r="R371" s="183"/>
      <c r="S371" s="183"/>
      <c r="T371" s="183"/>
      <c r="U371" s="183"/>
      <c r="V371" s="183"/>
      <c r="W371" s="183"/>
      <c r="X371" s="183"/>
      <c r="Y371" s="183"/>
      <c r="Z371" s="183"/>
      <c r="AA371" s="183"/>
      <c r="AB371" s="183"/>
      <c r="AC371" s="183"/>
      <c r="AD371" s="183"/>
      <c r="AE371" s="183"/>
      <c r="AF371" s="183"/>
      <c r="AG371" s="183"/>
    </row>
    <row r="375" spans="2:33" x14ac:dyDescent="0.35">
      <c r="B375" s="183"/>
      <c r="C375" s="183"/>
      <c r="D375" s="183"/>
      <c r="E375" s="183"/>
      <c r="F375" s="183"/>
      <c r="G375" s="183"/>
      <c r="H375" s="183"/>
      <c r="I375" s="183"/>
      <c r="J375" s="183"/>
      <c r="K375" s="183"/>
      <c r="L375" s="183"/>
      <c r="M375" s="183"/>
      <c r="N375" s="183"/>
      <c r="O375" s="183"/>
      <c r="P375" s="183"/>
      <c r="Q375" s="183"/>
      <c r="R375" s="183"/>
      <c r="S375" s="183"/>
      <c r="T375" s="183"/>
      <c r="U375" s="183"/>
      <c r="V375" s="183"/>
      <c r="W375" s="183"/>
      <c r="X375" s="183"/>
      <c r="Y375" s="183"/>
      <c r="Z375" s="183"/>
      <c r="AA375" s="183"/>
      <c r="AB375" s="183"/>
      <c r="AC375" s="183"/>
      <c r="AD375" s="183"/>
      <c r="AE375" s="183"/>
      <c r="AF375" s="183"/>
      <c r="AG375" s="183"/>
    </row>
  </sheetData>
  <conditionalFormatting sqref="C13">
    <cfRule type="expression" dxfId="14" priority="15">
      <formula>C13&lt;&gt;"Sr Unsecured"</formula>
    </cfRule>
  </conditionalFormatting>
  <conditionalFormatting sqref="C12">
    <cfRule type="expression" dxfId="13" priority="14">
      <formula>C12&lt;&gt;"NZD"</formula>
    </cfRule>
  </conditionalFormatting>
  <conditionalFormatting sqref="C14:C16">
    <cfRule type="expression" dxfId="12" priority="13">
      <formula>C14="#N/A N/A"</formula>
    </cfRule>
  </conditionalFormatting>
  <conditionalFormatting sqref="K13 G13">
    <cfRule type="expression" dxfId="11" priority="12">
      <formula>G13&lt;&gt;"Sr Unsecured"</formula>
    </cfRule>
  </conditionalFormatting>
  <conditionalFormatting sqref="K12 G12">
    <cfRule type="expression" dxfId="10" priority="11">
      <formula>G12&lt;&gt;"NZD"</formula>
    </cfRule>
  </conditionalFormatting>
  <conditionalFormatting sqref="K14:K16 G14:G16">
    <cfRule type="expression" dxfId="9" priority="10">
      <formula>G14="#N/A N/A"</formula>
    </cfRule>
  </conditionalFormatting>
  <conditionalFormatting sqref="W13 S13">
    <cfRule type="expression" dxfId="8" priority="9">
      <formula>S13&lt;&gt;"Sr Unsecured"</formula>
    </cfRule>
  </conditionalFormatting>
  <conditionalFormatting sqref="W12 S12">
    <cfRule type="expression" dxfId="7" priority="8">
      <formula>S12&lt;&gt;"NZD"</formula>
    </cfRule>
  </conditionalFormatting>
  <conditionalFormatting sqref="W14:W16 S14:S16">
    <cfRule type="expression" dxfId="6" priority="7">
      <formula>S14="#N/A N/A"</formula>
    </cfRule>
  </conditionalFormatting>
  <conditionalFormatting sqref="AA13">
    <cfRule type="expression" dxfId="5" priority="6">
      <formula>AA13&lt;&gt;"Sr Unsecured"</formula>
    </cfRule>
  </conditionalFormatting>
  <conditionalFormatting sqref="AA12">
    <cfRule type="expression" dxfId="4" priority="5">
      <formula>AA12&lt;&gt;"NZD"</formula>
    </cfRule>
  </conditionalFormatting>
  <conditionalFormatting sqref="AA14:AA16">
    <cfRule type="expression" dxfId="3" priority="4">
      <formula>AA14="#N/A N/A"</formula>
    </cfRule>
  </conditionalFormatting>
  <conditionalFormatting sqref="AE13">
    <cfRule type="expression" dxfId="2" priority="3">
      <formula>AE13&lt;&gt;"Sr Unsecured"</formula>
    </cfRule>
  </conditionalFormatting>
  <conditionalFormatting sqref="AE12">
    <cfRule type="expression" dxfId="1" priority="2">
      <formula>AE12&lt;&gt;"NZD"</formula>
    </cfRule>
  </conditionalFormatting>
  <conditionalFormatting sqref="AE14:AE16">
    <cfRule type="expression" dxfId="0" priority="1">
      <formula>AE14="#N/A N/A"</formula>
    </cfRule>
  </conditionalFormatting>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sheetPr>
  <dimension ref="A1:D5"/>
  <sheetViews>
    <sheetView showGridLines="0" workbookViewId="0">
      <selection activeCell="K150" sqref="K150"/>
    </sheetView>
  </sheetViews>
  <sheetFormatPr defaultColWidth="9.1796875" defaultRowHeight="14.5" x14ac:dyDescent="0.35"/>
  <cols>
    <col min="1" max="1" width="2.54296875" style="276" customWidth="1"/>
    <col min="2" max="2" width="12.453125" style="276" customWidth="1"/>
    <col min="3" max="3" width="9.1796875" style="276"/>
    <col min="4" max="4" width="80.81640625" style="276" customWidth="1"/>
    <col min="5" max="16384" width="9.1796875" style="276"/>
  </cols>
  <sheetData>
    <row r="1" spans="1:4" ht="23.5" x14ac:dyDescent="0.55000000000000004">
      <c r="A1" s="138" t="s">
        <v>541</v>
      </c>
    </row>
    <row r="3" spans="1:4" x14ac:dyDescent="0.35">
      <c r="B3" s="279" t="s">
        <v>542</v>
      </c>
      <c r="C3" s="281" t="s">
        <v>543</v>
      </c>
      <c r="D3" s="280" t="s">
        <v>353</v>
      </c>
    </row>
    <row r="4" spans="1:4" ht="43.5" x14ac:dyDescent="0.35">
      <c r="B4" s="283" t="s">
        <v>537</v>
      </c>
      <c r="C4" s="284" t="s">
        <v>540</v>
      </c>
      <c r="D4" s="285" t="s">
        <v>544</v>
      </c>
    </row>
    <row r="5" spans="1:4" ht="58" x14ac:dyDescent="0.35">
      <c r="B5" s="277" t="s">
        <v>538</v>
      </c>
      <c r="C5" s="282" t="s">
        <v>539</v>
      </c>
      <c r="D5" s="278" t="s">
        <v>545</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sheetPr>
  <dimension ref="A1:F84"/>
  <sheetViews>
    <sheetView showGridLines="0" workbookViewId="0">
      <selection activeCell="B42" sqref="B42"/>
    </sheetView>
  </sheetViews>
  <sheetFormatPr defaultColWidth="9.1796875" defaultRowHeight="14.5" x14ac:dyDescent="0.35"/>
  <cols>
    <col min="1" max="1" width="17.453125" style="276" customWidth="1"/>
    <col min="2" max="2" width="37.453125" style="276" customWidth="1"/>
    <col min="3" max="3" width="32.81640625" style="276" customWidth="1"/>
    <col min="4" max="4" width="20.54296875" style="276" customWidth="1"/>
    <col min="5" max="16384" width="9.1796875" style="276"/>
  </cols>
  <sheetData>
    <row r="1" spans="1:6" x14ac:dyDescent="0.35">
      <c r="A1" s="422" t="s">
        <v>578</v>
      </c>
      <c r="B1" s="422" t="s">
        <v>580</v>
      </c>
      <c r="C1" s="163" t="s">
        <v>579</v>
      </c>
      <c r="D1" s="144" t="s">
        <v>111</v>
      </c>
      <c r="E1" s="361"/>
      <c r="F1" s="361"/>
    </row>
    <row r="2" spans="1:6" x14ac:dyDescent="0.35">
      <c r="A2" s="187">
        <v>1</v>
      </c>
      <c r="B2" s="418" t="str">
        <f ca="1">'DP corp bond summary'!G171</f>
        <v>MERIDIAN ENERGY LIMITE</v>
      </c>
      <c r="C2" s="419" t="str">
        <f ca="1">IFERROR(VLOOKUP(ROW()-1,$A$2:$B$81,2,FALSE),"")</f>
        <v>MERIDIAN ENERGY LIMITE</v>
      </c>
      <c r="D2" s="416" t="str">
        <f ca="1">IF(C2="","",HLOOKUP('List of corp bond issuers'!C2&amp;"*",'DP corp bond yields'!$B$10:$IK$22,5,FALSE))</f>
        <v>BBB+</v>
      </c>
      <c r="E2" s="361"/>
      <c r="F2" s="361"/>
    </row>
    <row r="3" spans="1:6" x14ac:dyDescent="0.35">
      <c r="A3" s="187">
        <f ca="1">IF(COUNTIF($B$2:B3,B3)=1,A2+1,A2)</f>
        <v>2</v>
      </c>
      <c r="B3" s="418" t="str">
        <f ca="1">'DP corp bond summary'!G172</f>
        <v>CONTACT ENERGY LTD</v>
      </c>
      <c r="C3" s="419" t="str">
        <f t="shared" ref="C3:C66" ca="1" si="0">IFERROR(VLOOKUP(ROW()-1,$A$2:$B$81,2,FALSE),"")</f>
        <v>CONTACT ENERGY LTD</v>
      </c>
      <c r="D3" s="416" t="str">
        <f ca="1">IF(C3="","",HLOOKUP('List of corp bond issuers'!C3&amp;"*",'DP corp bond yields'!$B$10:$IK$22,5,FALSE))</f>
        <v>BBB</v>
      </c>
    </row>
    <row r="4" spans="1:6" x14ac:dyDescent="0.35">
      <c r="A4" s="187">
        <f ca="1">IF(COUNTIF($B$2:B4,B4)=1,A3+1,A3)</f>
        <v>3</v>
      </c>
      <c r="B4" s="418" t="str">
        <f ca="1">'DP corp bond summary'!G173</f>
        <v>AUCKLAND INTL AIRPORT</v>
      </c>
      <c r="C4" s="419" t="str">
        <f t="shared" ca="1" si="0"/>
        <v>AUCKLAND INTL AIRPORT</v>
      </c>
      <c r="D4" s="416" t="str">
        <f ca="1">IF(C4="","",HLOOKUP('List of corp bond issuers'!C4&amp;"*",'DP corp bond yields'!$B$10:$IK$22,5,FALSE))</f>
        <v>A-</v>
      </c>
    </row>
    <row r="5" spans="1:6" x14ac:dyDescent="0.35">
      <c r="A5" s="187">
        <f ca="1">IF(COUNTIF($B$2:B5,B5)=1,A4+1,A4)</f>
        <v>4</v>
      </c>
      <c r="B5" s="418" t="str">
        <f ca="1">'DP corp bond summary'!G174</f>
        <v>FONTERRA COOPERATIVE G</v>
      </c>
      <c r="C5" s="419" t="str">
        <f t="shared" ca="1" si="0"/>
        <v>FONTERRA COOPERATIVE G</v>
      </c>
      <c r="D5" s="416" t="str">
        <f ca="1">IF(C5="","",HLOOKUP('List of corp bond issuers'!C5&amp;"*",'DP corp bond yields'!$B$10:$IK$22,5,FALSE))</f>
        <v>A-</v>
      </c>
    </row>
    <row r="6" spans="1:6" x14ac:dyDescent="0.35">
      <c r="A6" s="187">
        <f ca="1">IF(COUNTIF($B$2:B6,B6)=1,A5+1,A5)</f>
        <v>4</v>
      </c>
      <c r="B6" s="418" t="str">
        <f ca="1">'DP corp bond summary'!G175</f>
        <v>CONTACT ENERGY LTD</v>
      </c>
      <c r="C6" s="419" t="str">
        <f t="shared" ca="1" si="0"/>
        <v>TRANSPOWER NEW ZEALAND</v>
      </c>
      <c r="D6" s="416" t="str">
        <f ca="1">IF(C6="","",HLOOKUP('List of corp bond issuers'!C6&amp;"*",'DP corp bond yields'!$B$10:$IK$22,5,FALSE))</f>
        <v>AA-</v>
      </c>
    </row>
    <row r="7" spans="1:6" x14ac:dyDescent="0.35">
      <c r="A7" s="187">
        <f ca="1">IF(COUNTIF($B$2:B7,B7)=1,A6+1,A6)</f>
        <v>5</v>
      </c>
      <c r="B7" s="418" t="str">
        <f ca="1">'DP corp bond summary'!G176</f>
        <v>TRANSPOWER NEW ZEALAND</v>
      </c>
      <c r="C7" s="419" t="str">
        <f t="shared" ca="1" si="0"/>
        <v>MERCURY NZ LTD</v>
      </c>
      <c r="D7" s="416" t="str">
        <f ca="1">IF(C7="","",HLOOKUP('List of corp bond issuers'!C7&amp;"*",'DP corp bond yields'!$B$10:$IK$22,5,FALSE))</f>
        <v>BBB+</v>
      </c>
    </row>
    <row r="8" spans="1:6" x14ac:dyDescent="0.35">
      <c r="A8" s="187">
        <f ca="1">IF(COUNTIF($B$2:B8,B8)=1,A7+1,A7)</f>
        <v>6</v>
      </c>
      <c r="B8" s="418" t="str">
        <f ca="1">'DP corp bond summary'!G177</f>
        <v>MERCURY NZ LTD</v>
      </c>
      <c r="C8" s="419" t="str">
        <f t="shared" ca="1" si="0"/>
        <v>SPARK FINANCE LTD</v>
      </c>
      <c r="D8" s="416" t="str">
        <f ca="1">IF(C8="","",HLOOKUP('List of corp bond issuers'!C8&amp;"*",'DP corp bond yields'!$B$10:$IK$22,5,FALSE))</f>
        <v>#N/A N/A</v>
      </c>
    </row>
    <row r="9" spans="1:6" x14ac:dyDescent="0.35">
      <c r="A9" s="187">
        <f ca="1">IF(COUNTIF($B$2:B9,B9)=1,A8+1,A8)</f>
        <v>6</v>
      </c>
      <c r="B9" s="418" t="str">
        <f ca="1">'DP corp bond summary'!G178</f>
        <v>CONTACT ENERGY LTD</v>
      </c>
      <c r="C9" s="419" t="str">
        <f t="shared" ca="1" si="0"/>
        <v>GENESIS ENERGY LTD</v>
      </c>
      <c r="D9" s="416" t="str">
        <f ca="1">IF(C9="","",HLOOKUP('List of corp bond issuers'!C9&amp;"*",'DP corp bond yields'!$B$10:$IK$22,5,FALSE))</f>
        <v>BBB+</v>
      </c>
    </row>
    <row r="10" spans="1:6" x14ac:dyDescent="0.35">
      <c r="A10" s="187">
        <f ca="1">IF(COUNTIF($B$2:B10,B10)=1,A9+1,A9)</f>
        <v>6</v>
      </c>
      <c r="B10" s="418" t="str">
        <f ca="1">'DP corp bond summary'!G179</f>
        <v>TRANSPOWER NEW ZEALAND</v>
      </c>
      <c r="C10" s="419" t="str">
        <f t="shared" ca="1" si="0"/>
        <v>CHRISTCHURCH INTL AIRP</v>
      </c>
      <c r="D10" s="416" t="str">
        <f ca="1">IF(C10="","",HLOOKUP('List of corp bond issuers'!C10&amp;"*",'DP corp bond yields'!$B$10:$IK$22,5,FALSE))</f>
        <v>BBB+</v>
      </c>
    </row>
    <row r="11" spans="1:6" x14ac:dyDescent="0.35">
      <c r="A11" s="187">
        <f ca="1">IF(COUNTIF($B$2:B11,B11)=1,A10+1,A10)</f>
        <v>7</v>
      </c>
      <c r="B11" s="418" t="str">
        <f ca="1">'DP corp bond summary'!G180</f>
        <v>SPARK FINANCE LTD</v>
      </c>
      <c r="C11" s="419" t="str">
        <f t="shared" ca="1" si="0"/>
        <v>WELLINGTON INTL AIRPOR</v>
      </c>
      <c r="D11" s="416" t="str">
        <f ca="1">IF(C11="","",HLOOKUP('List of corp bond issuers'!C11&amp;"*",'DP corp bond yields'!$B$10:$IK$22,5,FALSE))</f>
        <v>BBB+</v>
      </c>
    </row>
    <row r="12" spans="1:6" x14ac:dyDescent="0.35">
      <c r="A12" s="187">
        <f ca="1">IF(COUNTIF($B$2:B12,B12)=1,A11+1,A11)</f>
        <v>8</v>
      </c>
      <c r="B12" s="418" t="str">
        <f ca="1">'DP corp bond summary'!G181</f>
        <v>GENESIS ENERGY LTD</v>
      </c>
      <c r="C12" s="419" t="str">
        <f t="shared" ca="1" si="0"/>
        <v>CHORUS LTD</v>
      </c>
      <c r="D12" s="416" t="str">
        <f ca="1">IF(C12="","",HLOOKUP('List of corp bond issuers'!C12&amp;"*",'DP corp bond yields'!$B$10:$IK$22,5,FALSE))</f>
        <v>BBB</v>
      </c>
    </row>
    <row r="13" spans="1:6" x14ac:dyDescent="0.35">
      <c r="A13" s="187">
        <f ca="1">IF(COUNTIF($B$2:B13,B13)=1,A12+1,A12)</f>
        <v>8</v>
      </c>
      <c r="B13" s="418" t="str">
        <f ca="1">'DP corp bond summary'!G182</f>
        <v>TRANSPOWER NEW ZEALAND</v>
      </c>
      <c r="C13" s="419" t="str">
        <f ca="1">IFERROR(VLOOKUP(ROW()-1,$A$2:$B$81,2,FALSE),"")</f>
        <v/>
      </c>
      <c r="D13" s="416" t="str">
        <f ca="1">IF(C13="","",HLOOKUP('List of corp bond issuers'!C13&amp;"*",'DP corp bond yields'!$B$10:$IK$22,5,FALSE))</f>
        <v/>
      </c>
    </row>
    <row r="14" spans="1:6" x14ac:dyDescent="0.35">
      <c r="A14" s="187">
        <f ca="1">IF(COUNTIF($B$2:B14,B14)=1,A13+1,A13)</f>
        <v>9</v>
      </c>
      <c r="B14" s="418" t="str">
        <f ca="1">'DP corp bond summary'!G183</f>
        <v>CHRISTCHURCH INTL AIRP</v>
      </c>
      <c r="C14" s="419" t="str">
        <f t="shared" ca="1" si="0"/>
        <v/>
      </c>
      <c r="D14" s="416" t="str">
        <f ca="1">IF(C14="","",HLOOKUP('List of corp bond issuers'!C14&amp;"*",'DP corp bond yields'!$B$10:$IK$22,5,FALSE))</f>
        <v/>
      </c>
    </row>
    <row r="15" spans="1:6" x14ac:dyDescent="0.35">
      <c r="A15" s="187">
        <f ca="1">IF(COUNTIF($B$2:B15,B15)=1,A14+1,A14)</f>
        <v>9</v>
      </c>
      <c r="B15" s="418" t="str">
        <f ca="1">'DP corp bond summary'!G184</f>
        <v>AUCKLAND INTL AIRPORT</v>
      </c>
      <c r="C15" s="419" t="str">
        <f t="shared" ca="1" si="0"/>
        <v/>
      </c>
      <c r="D15" s="416" t="str">
        <f ca="1">IF(C15="","",HLOOKUP('List of corp bond issuers'!C15&amp;"*",'DP corp bond yields'!$B$10:$IK$22,5,FALSE))</f>
        <v/>
      </c>
    </row>
    <row r="16" spans="1:6" x14ac:dyDescent="0.35">
      <c r="A16" s="187">
        <f ca="1">IF(COUNTIF($B$2:B16,B16)=1,A15+1,A15)</f>
        <v>9</v>
      </c>
      <c r="B16" s="418" t="str">
        <f ca="1">'DP corp bond summary'!G185</f>
        <v>MERCURY NZ LTD</v>
      </c>
      <c r="C16" s="419" t="str">
        <f t="shared" ca="1" si="0"/>
        <v/>
      </c>
      <c r="D16" s="416" t="str">
        <f ca="1">IF(C16="","",HLOOKUP('List of corp bond issuers'!C16&amp;"*",'DP corp bond yields'!$B$10:$IK$22,5,FALSE))</f>
        <v/>
      </c>
    </row>
    <row r="17" spans="1:4" x14ac:dyDescent="0.35">
      <c r="A17" s="187">
        <f ca="1">IF(COUNTIF($B$2:B17,B17)=1,A16+1,A16)</f>
        <v>9</v>
      </c>
      <c r="B17" s="418" t="str">
        <f ca="1">'DP corp bond summary'!G186</f>
        <v>FONTERRA COOPERATIVE G</v>
      </c>
      <c r="C17" s="419" t="str">
        <f t="shared" ca="1" si="0"/>
        <v/>
      </c>
      <c r="D17" s="416" t="str">
        <f ca="1">IF(C17="","",HLOOKUP('List of corp bond issuers'!C17&amp;"*",'DP corp bond yields'!$B$10:$IK$22,5,FALSE))</f>
        <v/>
      </c>
    </row>
    <row r="18" spans="1:4" x14ac:dyDescent="0.35">
      <c r="A18" s="187">
        <f ca="1">IF(COUNTIF($B$2:B18,B18)=1,A17+1,A17)</f>
        <v>9</v>
      </c>
      <c r="B18" s="418" t="str">
        <f ca="1">'DP corp bond summary'!G187</f>
        <v>CONTACT ENERGY LTD</v>
      </c>
      <c r="C18" s="419" t="str">
        <f t="shared" ca="1" si="0"/>
        <v/>
      </c>
      <c r="D18" s="416" t="str">
        <f ca="1">IF(C18="","",HLOOKUP('List of corp bond issuers'!C18&amp;"*",'DP corp bond yields'!$B$10:$IK$22,5,FALSE))</f>
        <v/>
      </c>
    </row>
    <row r="19" spans="1:4" x14ac:dyDescent="0.35">
      <c r="A19" s="187">
        <f ca="1">IF(COUNTIF($B$2:B19,B19)=1,A18+1,A18)</f>
        <v>9</v>
      </c>
      <c r="B19" s="418" t="str">
        <f ca="1">'DP corp bond summary'!G188</f>
        <v>TRANSPOWER NEW ZEALAND</v>
      </c>
      <c r="C19" s="419" t="str">
        <f t="shared" ca="1" si="0"/>
        <v/>
      </c>
      <c r="D19" s="416" t="str">
        <f ca="1">IF(C19="","",HLOOKUP('List of corp bond issuers'!C19&amp;"*",'DP corp bond yields'!$B$10:$IK$22,5,FALSE))</f>
        <v/>
      </c>
    </row>
    <row r="20" spans="1:4" x14ac:dyDescent="0.35">
      <c r="A20" s="187">
        <f ca="1">IF(COUNTIF($B$2:B20,B20)=1,A19+1,A19)</f>
        <v>10</v>
      </c>
      <c r="B20" s="418" t="str">
        <f ca="1">'DP corp bond summary'!G189</f>
        <v>WELLINGTON INTL AIRPOR</v>
      </c>
      <c r="C20" s="419" t="str">
        <f t="shared" ca="1" si="0"/>
        <v/>
      </c>
      <c r="D20" s="416" t="str">
        <f ca="1">IF(C20="","",HLOOKUP('List of corp bond issuers'!C20&amp;"*",'DP corp bond yields'!$B$10:$IK$22,5,FALSE))</f>
        <v/>
      </c>
    </row>
    <row r="21" spans="1:4" x14ac:dyDescent="0.35">
      <c r="A21" s="187">
        <f ca="1">IF(COUNTIF($B$2:B21,B21)=1,A20+1,A20)</f>
        <v>10</v>
      </c>
      <c r="B21" s="418" t="str">
        <f ca="1">'DP corp bond summary'!G190</f>
        <v>GENESIS ENERGY LTD</v>
      </c>
      <c r="C21" s="419" t="str">
        <f t="shared" ca="1" si="0"/>
        <v/>
      </c>
      <c r="D21" s="416" t="str">
        <f ca="1">IF(C21="","",HLOOKUP('List of corp bond issuers'!C21&amp;"*",'DP corp bond yields'!$B$10:$IK$22,5,FALSE))</f>
        <v/>
      </c>
    </row>
    <row r="22" spans="1:4" x14ac:dyDescent="0.35">
      <c r="A22" s="187">
        <f ca="1">IF(COUNTIF($B$2:B22,B22)=1,A21+1,A21)</f>
        <v>11</v>
      </c>
      <c r="B22" s="418" t="str">
        <f ca="1">'DP corp bond summary'!G191</f>
        <v>CHORUS LTD</v>
      </c>
      <c r="C22" s="419" t="str">
        <f t="shared" ca="1" si="0"/>
        <v/>
      </c>
      <c r="D22" s="416" t="str">
        <f ca="1">IF(C22="","",HLOOKUP('List of corp bond issuers'!C22&amp;"*",'DP corp bond yields'!$B$10:$IK$22,5,FALSE))</f>
        <v/>
      </c>
    </row>
    <row r="23" spans="1:4" x14ac:dyDescent="0.35">
      <c r="A23" s="187">
        <f ca="1">IF(COUNTIF($B$2:B23,B23)=1,A22+1,A22)</f>
        <v>11</v>
      </c>
      <c r="B23" s="418" t="str">
        <f ca="1">'DP corp bond summary'!G192</f>
        <v>WELLINGTON INTL AIRPOR</v>
      </c>
      <c r="C23" s="419" t="str">
        <f t="shared" ca="1" si="0"/>
        <v/>
      </c>
      <c r="D23" s="416" t="str">
        <f ca="1">IF(C23="","",HLOOKUP('List of corp bond issuers'!C23&amp;"*",'DP corp bond yields'!$B$10:$IK$22,5,FALSE))</f>
        <v/>
      </c>
    </row>
    <row r="24" spans="1:4" x14ac:dyDescent="0.35">
      <c r="A24" s="187">
        <f ca="1">IF(COUNTIF($B$2:B24,B24)=1,A23+1,A23)</f>
        <v>11</v>
      </c>
      <c r="B24" s="418" t="str">
        <f ca="1">'DP corp bond summary'!G193</f>
        <v>AUCKLAND INTL AIRPORT</v>
      </c>
      <c r="C24" s="419" t="str">
        <f t="shared" ca="1" si="0"/>
        <v/>
      </c>
      <c r="D24" s="416" t="str">
        <f ca="1">IF(C24="","",HLOOKUP('List of corp bond issuers'!C24&amp;"*",'DP corp bond yields'!$B$10:$IK$22,5,FALSE))</f>
        <v/>
      </c>
    </row>
    <row r="25" spans="1:4" x14ac:dyDescent="0.35">
      <c r="A25" s="187">
        <f ca="1">IF(COUNTIF($B$2:B25,B25)=1,A24+1,A24)</f>
        <v>11</v>
      </c>
      <c r="B25" s="418" t="str">
        <f ca="1">'DP corp bond summary'!G194</f>
        <v>CHRISTCHURCH INTL AIRP</v>
      </c>
      <c r="C25" s="419" t="str">
        <f t="shared" ca="1" si="0"/>
        <v/>
      </c>
      <c r="D25" s="416" t="str">
        <f ca="1">IF(C25="","",HLOOKUP('List of corp bond issuers'!C25&amp;"*",'DP corp bond yields'!$B$10:$IK$22,5,FALSE))</f>
        <v/>
      </c>
    </row>
    <row r="26" spans="1:4" x14ac:dyDescent="0.35">
      <c r="A26" s="187">
        <f ca="1">IF(COUNTIF($B$2:B26,B26)=1,A25+1,A25)</f>
        <v>11</v>
      </c>
      <c r="B26" s="418" t="str">
        <f ca="1">'DP corp bond summary'!G195</f>
        <v>FONTERRA COOPERATIVE G</v>
      </c>
      <c r="C26" s="419" t="str">
        <f t="shared" ca="1" si="0"/>
        <v/>
      </c>
      <c r="D26" s="416" t="str">
        <f ca="1">IF(C26="","",HLOOKUP('List of corp bond issuers'!C26&amp;"*",'DP corp bond yields'!$B$10:$IK$22,5,FALSE))</f>
        <v/>
      </c>
    </row>
    <row r="27" spans="1:4" x14ac:dyDescent="0.35">
      <c r="A27" s="187">
        <f ca="1">IF(COUNTIF($B$2:B27,B27)=1,A26+1,A26)</f>
        <v>11</v>
      </c>
      <c r="B27" s="418" t="str">
        <f ca="1">'DP corp bond summary'!G196</f>
        <v>CONTACT ENERGY LTD</v>
      </c>
      <c r="C27" s="419" t="str">
        <f t="shared" ca="1" si="0"/>
        <v/>
      </c>
      <c r="D27" s="416" t="str">
        <f ca="1">IF(C27="","",HLOOKUP('List of corp bond issuers'!C27&amp;"*",'DP corp bond yields'!$B$10:$IK$22,5,FALSE))</f>
        <v/>
      </c>
    </row>
    <row r="28" spans="1:4" x14ac:dyDescent="0.35">
      <c r="A28" s="187">
        <f ca="1">IF(COUNTIF($B$2:B28,B28)=1,A27+1,A27)</f>
        <v>11</v>
      </c>
      <c r="B28" s="418" t="str">
        <f ca="1">'DP corp bond summary'!G197</f>
        <v>FONTERRA COOPERATIVE G</v>
      </c>
      <c r="C28" s="419" t="str">
        <f t="shared" ca="1" si="0"/>
        <v/>
      </c>
      <c r="D28" s="416" t="str">
        <f ca="1">IF(C28="","",HLOOKUP('List of corp bond issuers'!C28&amp;"*",'DP corp bond yields'!$B$10:$IK$22,5,FALSE))</f>
        <v/>
      </c>
    </row>
    <row r="29" spans="1:4" x14ac:dyDescent="0.35">
      <c r="A29" s="187">
        <f ca="1">IF(COUNTIF($B$2:B29,B29)=1,A28+1,A28)</f>
        <v>11</v>
      </c>
      <c r="B29" s="418" t="str">
        <f ca="1">'DP corp bond summary'!G198</f>
        <v>GENESIS ENERGY LTD</v>
      </c>
      <c r="C29" s="419" t="str">
        <f t="shared" ca="1" si="0"/>
        <v/>
      </c>
      <c r="D29" s="416" t="str">
        <f ca="1">IF(C29="","",HLOOKUP('List of corp bond issuers'!C29&amp;"*",'DP corp bond yields'!$B$10:$IK$22,5,FALSE))</f>
        <v/>
      </c>
    </row>
    <row r="30" spans="1:4" x14ac:dyDescent="0.35">
      <c r="A30" s="187">
        <f ca="1">IF(COUNTIF($B$2:B30,B30)=1,A29+1,A29)</f>
        <v>11</v>
      </c>
      <c r="B30" s="418" t="str">
        <f ca="1">'DP corp bond summary'!G199</f>
        <v>SPARK FINANCE LTD</v>
      </c>
      <c r="C30" s="419" t="str">
        <f t="shared" ca="1" si="0"/>
        <v/>
      </c>
      <c r="D30" s="416" t="str">
        <f ca="1">IF(C30="","",HLOOKUP('List of corp bond issuers'!C30&amp;"*",'DP corp bond yields'!$B$10:$IK$22,5,FALSE))</f>
        <v/>
      </c>
    </row>
    <row r="31" spans="1:4" x14ac:dyDescent="0.35">
      <c r="A31" s="187">
        <f ca="1">IF(COUNTIF($B$2:B31,B31)=1,A30+1,A30)</f>
        <v>11</v>
      </c>
      <c r="B31" s="418" t="str">
        <f ca="1">'DP corp bond summary'!G200</f>
        <v>TRANSPOWER NEW ZEALAND</v>
      </c>
      <c r="C31" s="419" t="str">
        <f t="shared" ca="1" si="0"/>
        <v/>
      </c>
      <c r="D31" s="416" t="str">
        <f ca="1">IF(C31="","",HLOOKUP('List of corp bond issuers'!C31&amp;"*",'DP corp bond yields'!$B$10:$IK$22,5,FALSE))</f>
        <v/>
      </c>
    </row>
    <row r="32" spans="1:4" x14ac:dyDescent="0.35">
      <c r="A32" s="187">
        <f ca="1">IF(COUNTIF($B$2:B32,B32)=1,A31+1,A31)</f>
        <v>11</v>
      </c>
      <c r="B32" s="418" t="str">
        <f ca="1">'DP corp bond summary'!G201</f>
        <v>AUCKLAND INTL AIRPORT</v>
      </c>
      <c r="C32" s="419" t="str">
        <f t="shared" ca="1" si="0"/>
        <v/>
      </c>
      <c r="D32" s="416" t="str">
        <f ca="1">IF(C32="","",HLOOKUP('List of corp bond issuers'!C32&amp;"*",'DP corp bond yields'!$B$10:$IK$22,5,FALSE))</f>
        <v/>
      </c>
    </row>
    <row r="33" spans="1:4" x14ac:dyDescent="0.35">
      <c r="A33" s="187">
        <f ca="1">IF(COUNTIF($B$2:B33,B33)=1,A32+1,A32)</f>
        <v>11</v>
      </c>
      <c r="B33" s="418" t="str">
        <f ca="1">'DP corp bond summary'!G202</f>
        <v>MERCURY NZ LTD</v>
      </c>
      <c r="C33" s="419" t="str">
        <f t="shared" ca="1" si="0"/>
        <v/>
      </c>
      <c r="D33" s="416" t="str">
        <f ca="1">IF(C33="","",HLOOKUP('List of corp bond issuers'!C33&amp;"*",'DP corp bond yields'!$B$10:$IK$22,5,FALSE))</f>
        <v/>
      </c>
    </row>
    <row r="34" spans="1:4" x14ac:dyDescent="0.35">
      <c r="A34" s="187">
        <f ca="1">IF(COUNTIF($B$2:B34,B34)=1,A33+1,A33)</f>
        <v>11</v>
      </c>
      <c r="B34" s="418" t="str">
        <f ca="1">'DP corp bond summary'!G203</f>
        <v>FONTERRA COOPERATIVE G</v>
      </c>
      <c r="C34" s="419" t="str">
        <f t="shared" ca="1" si="0"/>
        <v/>
      </c>
      <c r="D34" s="416" t="str">
        <f ca="1">IF(C34="","",HLOOKUP('List of corp bond issuers'!C34&amp;"*",'DP corp bond yields'!$B$10:$IK$22,5,FALSE))</f>
        <v/>
      </c>
    </row>
    <row r="35" spans="1:4" x14ac:dyDescent="0.35">
      <c r="A35" s="187">
        <f ca="1">IF(COUNTIF($B$2:B35,B35)=1,A34+1,A34)</f>
        <v>11</v>
      </c>
      <c r="B35" s="418" t="str">
        <f ca="1">'DP corp bond summary'!G204</f>
        <v>GENESIS ENERGY LTD</v>
      </c>
      <c r="C35" s="419" t="str">
        <f t="shared" ca="1" si="0"/>
        <v/>
      </c>
      <c r="D35" s="416" t="str">
        <f ca="1">IF(C35="","",HLOOKUP('List of corp bond issuers'!C35&amp;"*",'DP corp bond yields'!$B$10:$IK$22,5,FALSE))</f>
        <v/>
      </c>
    </row>
    <row r="36" spans="1:4" x14ac:dyDescent="0.35">
      <c r="A36" s="187">
        <f ca="1">IF(COUNTIF($B$2:B36,B36)=1,A35+1,A35)</f>
        <v>11</v>
      </c>
      <c r="B36" s="418" t="str">
        <f ca="1">'DP corp bond summary'!G205</f>
        <v>SPARK FINANCE LTD</v>
      </c>
      <c r="C36" s="419" t="str">
        <f t="shared" ca="1" si="0"/>
        <v/>
      </c>
      <c r="D36" s="416" t="str">
        <f ca="1">IF(C36="","",HLOOKUP('List of corp bond issuers'!C36&amp;"*",'DP corp bond yields'!$B$10:$IK$22,5,FALSE))</f>
        <v/>
      </c>
    </row>
    <row r="37" spans="1:4" x14ac:dyDescent="0.35">
      <c r="A37" s="187">
        <f ca="1">IF(COUNTIF($B$2:B37,B37)=1,A36+1,A36)</f>
        <v>11</v>
      </c>
      <c r="B37" s="418" t="str">
        <f ca="1">'DP corp bond summary'!G206</f>
        <v>MERIDIAN ENERGY LIMITE</v>
      </c>
      <c r="C37" s="419" t="str">
        <f t="shared" ca="1" si="0"/>
        <v/>
      </c>
      <c r="D37" s="416" t="str">
        <f ca="1">IF(C37="","",HLOOKUP('List of corp bond issuers'!C37&amp;"*",'DP corp bond yields'!$B$10:$IK$22,5,FALSE))</f>
        <v/>
      </c>
    </row>
    <row r="38" spans="1:4" x14ac:dyDescent="0.35">
      <c r="A38" s="187">
        <f ca="1">IF(COUNTIF($B$2:B38,B38)=1,A37+1,A37)</f>
        <v>11</v>
      </c>
      <c r="B38" s="418" t="str">
        <f ca="1">'DP corp bond summary'!G207</f>
        <v>TRANSPOWER NEW ZEALAND</v>
      </c>
      <c r="C38" s="419" t="str">
        <f t="shared" ca="1" si="0"/>
        <v/>
      </c>
      <c r="D38" s="416" t="str">
        <f ca="1">IF(C38="","",HLOOKUP('List of corp bond issuers'!C38&amp;"*",'DP corp bond yields'!$B$10:$IK$22,5,FALSE))</f>
        <v/>
      </c>
    </row>
    <row r="39" spans="1:4" x14ac:dyDescent="0.35">
      <c r="A39" s="187">
        <f ca="1">IF(COUNTIF($B$2:B39,B39)=1,A38+1,A38)</f>
        <v>11</v>
      </c>
      <c r="B39" s="418" t="str">
        <f ca="1">'DP corp bond summary'!G208</f>
        <v>WELLINGTON INTL AIRPOR</v>
      </c>
      <c r="C39" s="419" t="str">
        <f t="shared" ca="1" si="0"/>
        <v/>
      </c>
      <c r="D39" s="416" t="str">
        <f ca="1">IF(C39="","",HLOOKUP('List of corp bond issuers'!C39&amp;"*",'DP corp bond yields'!$B$10:$IK$22,5,FALSE))</f>
        <v/>
      </c>
    </row>
    <row r="40" spans="1:4" x14ac:dyDescent="0.35">
      <c r="A40" s="187">
        <f ca="1">IF(COUNTIF($B$2:B40,B40)=1,A39+1,A39)</f>
        <v>11</v>
      </c>
      <c r="B40" s="418" t="str">
        <f ca="1">'DP corp bond summary'!G209</f>
        <v>FONTERRA COOPERATIVE G</v>
      </c>
      <c r="C40" s="419" t="str">
        <f t="shared" ca="1" si="0"/>
        <v/>
      </c>
      <c r="D40" s="416" t="str">
        <f ca="1">IF(C40="","",HLOOKUP('List of corp bond issuers'!C40&amp;"*",'DP corp bond yields'!$B$10:$IK$22,5,FALSE))</f>
        <v/>
      </c>
    </row>
    <row r="41" spans="1:4" x14ac:dyDescent="0.35">
      <c r="A41" s="187">
        <f ca="1">IF(COUNTIF($B$2:B41,B41)=1,A40+1,A40)</f>
        <v>11</v>
      </c>
      <c r="B41" s="418" t="str">
        <f ca="1">'DP corp bond summary'!G210</f>
        <v>SPARK FINANCE LTD</v>
      </c>
      <c r="C41" s="419" t="str">
        <f t="shared" ca="1" si="0"/>
        <v/>
      </c>
      <c r="D41" s="416" t="str">
        <f ca="1">IF(C41="","",HLOOKUP('List of corp bond issuers'!C41&amp;"*",'DP corp bond yields'!$B$10:$IK$22,5,FALSE))</f>
        <v/>
      </c>
    </row>
    <row r="42" spans="1:4" x14ac:dyDescent="0.35">
      <c r="A42" s="187">
        <f ca="1">IF(COUNTIF($B$2:B42,B42)=1,A41+1,A41)</f>
        <v>11</v>
      </c>
      <c r="B42" s="418" t="str">
        <f ca="1">'DP corp bond summary'!G211</f>
        <v>TRANSPOWER NEW ZEALAND</v>
      </c>
      <c r="C42" s="419" t="str">
        <f t="shared" ca="1" si="0"/>
        <v/>
      </c>
      <c r="D42" s="416" t="str">
        <f ca="1">IF(C42="","",HLOOKUP('List of corp bond issuers'!C42&amp;"*",'DP corp bond yields'!$B$10:$IK$22,5,FALSE))</f>
        <v/>
      </c>
    </row>
    <row r="43" spans="1:4" x14ac:dyDescent="0.35">
      <c r="A43" s="187">
        <f ca="1">IF(COUNTIF($B$2:B43,B43)=1,A42+1,A42)</f>
        <v>12</v>
      </c>
      <c r="B43" s="418" t="str">
        <f ca="1">'DP corp bond summary'!G212</f>
        <v/>
      </c>
      <c r="C43" s="419" t="str">
        <f t="shared" ca="1" si="0"/>
        <v/>
      </c>
      <c r="D43" s="416" t="str">
        <f ca="1">IF(C43="","",HLOOKUP('List of corp bond issuers'!C43&amp;"*",'DP corp bond yields'!$B$10:$IK$22,5,FALSE))</f>
        <v/>
      </c>
    </row>
    <row r="44" spans="1:4" x14ac:dyDescent="0.35">
      <c r="A44" s="187">
        <f ca="1">IF(COUNTIF($B$2:B44,B44)=1,A43+1,A43)</f>
        <v>12</v>
      </c>
      <c r="B44" s="418" t="str">
        <f ca="1">'DP corp bond summary'!G213</f>
        <v/>
      </c>
      <c r="C44" s="419" t="str">
        <f t="shared" ca="1" si="0"/>
        <v/>
      </c>
      <c r="D44" s="416" t="str">
        <f ca="1">IF(C44="","",HLOOKUP('List of corp bond issuers'!C44&amp;"*",'DP corp bond yields'!$B$10:$IK$22,5,FALSE))</f>
        <v/>
      </c>
    </row>
    <row r="45" spans="1:4" x14ac:dyDescent="0.35">
      <c r="A45" s="187">
        <f ca="1">IF(COUNTIF($B$2:B45,B45)=1,A44+1,A44)</f>
        <v>12</v>
      </c>
      <c r="B45" s="418" t="str">
        <f ca="1">'DP corp bond summary'!G214</f>
        <v/>
      </c>
      <c r="C45" s="419" t="str">
        <f t="shared" ca="1" si="0"/>
        <v/>
      </c>
      <c r="D45" s="416" t="str">
        <f ca="1">IF(C45="","",HLOOKUP('List of corp bond issuers'!C45&amp;"*",'DP corp bond yields'!$B$10:$IK$22,5,FALSE))</f>
        <v/>
      </c>
    </row>
    <row r="46" spans="1:4" x14ac:dyDescent="0.35">
      <c r="A46" s="187">
        <f ca="1">IF(COUNTIF($B$2:B46,B46)=1,A45+1,A45)</f>
        <v>12</v>
      </c>
      <c r="B46" s="418" t="str">
        <f ca="1">'DP corp bond summary'!G215</f>
        <v/>
      </c>
      <c r="C46" s="419" t="str">
        <f t="shared" ca="1" si="0"/>
        <v/>
      </c>
      <c r="D46" s="416" t="str">
        <f ca="1">IF(C46="","",HLOOKUP('List of corp bond issuers'!C46&amp;"*",'DP corp bond yields'!$B$10:$IK$22,5,FALSE))</f>
        <v/>
      </c>
    </row>
    <row r="47" spans="1:4" x14ac:dyDescent="0.35">
      <c r="A47" s="187">
        <f ca="1">IF(COUNTIF($B$2:B47,B47)=1,A46+1,A46)</f>
        <v>12</v>
      </c>
      <c r="B47" s="418" t="str">
        <f ca="1">'DP corp bond summary'!G216</f>
        <v/>
      </c>
      <c r="C47" s="419" t="str">
        <f t="shared" ca="1" si="0"/>
        <v/>
      </c>
      <c r="D47" s="416" t="str">
        <f ca="1">IF(C47="","",HLOOKUP('List of corp bond issuers'!C47&amp;"*",'DP corp bond yields'!$B$10:$IK$22,5,FALSE))</f>
        <v/>
      </c>
    </row>
    <row r="48" spans="1:4" x14ac:dyDescent="0.35">
      <c r="A48" s="187">
        <f ca="1">IF(COUNTIF($B$2:B48,B48)=1,A47+1,A47)</f>
        <v>12</v>
      </c>
      <c r="B48" s="418" t="str">
        <f ca="1">'DP corp bond summary'!G217</f>
        <v/>
      </c>
      <c r="C48" s="419" t="str">
        <f t="shared" ca="1" si="0"/>
        <v/>
      </c>
      <c r="D48" s="416" t="str">
        <f ca="1">IF(C48="","",HLOOKUP('List of corp bond issuers'!C48&amp;"*",'DP corp bond yields'!$B$10:$IK$22,5,FALSE))</f>
        <v/>
      </c>
    </row>
    <row r="49" spans="1:4" x14ac:dyDescent="0.35">
      <c r="A49" s="187">
        <f ca="1">IF(COUNTIF($B$2:B49,B49)=1,A48+1,A48)</f>
        <v>12</v>
      </c>
      <c r="B49" s="418" t="str">
        <f ca="1">'DP corp bond summary'!G218</f>
        <v/>
      </c>
      <c r="C49" s="419" t="str">
        <f t="shared" ca="1" si="0"/>
        <v/>
      </c>
      <c r="D49" s="416" t="str">
        <f ca="1">IF(C49="","",HLOOKUP('List of corp bond issuers'!C49&amp;"*",'DP corp bond yields'!$B$10:$IK$22,5,FALSE))</f>
        <v/>
      </c>
    </row>
    <row r="50" spans="1:4" x14ac:dyDescent="0.35">
      <c r="A50" s="187">
        <f ca="1">IF(COUNTIF($B$2:B50,B50)=1,A49+1,A49)</f>
        <v>12</v>
      </c>
      <c r="B50" s="418" t="str">
        <f ca="1">'DP corp bond summary'!G219</f>
        <v/>
      </c>
      <c r="C50" s="419" t="str">
        <f t="shared" ca="1" si="0"/>
        <v/>
      </c>
      <c r="D50" s="416" t="str">
        <f ca="1">IF(C50="","",HLOOKUP('List of corp bond issuers'!C50&amp;"*",'DP corp bond yields'!$B$10:$IK$22,5,FALSE))</f>
        <v/>
      </c>
    </row>
    <row r="51" spans="1:4" x14ac:dyDescent="0.35">
      <c r="A51" s="187">
        <f ca="1">IF(COUNTIF($B$2:B51,B51)=1,A50+1,A50)</f>
        <v>12</v>
      </c>
      <c r="B51" s="418" t="str">
        <f ca="1">'DP corp bond summary'!G220</f>
        <v/>
      </c>
      <c r="C51" s="419" t="str">
        <f t="shared" ca="1" si="0"/>
        <v/>
      </c>
      <c r="D51" s="416" t="str">
        <f ca="1">IF(C51="","",HLOOKUP('List of corp bond issuers'!C51&amp;"*",'DP corp bond yields'!$B$10:$IK$22,5,FALSE))</f>
        <v/>
      </c>
    </row>
    <row r="52" spans="1:4" x14ac:dyDescent="0.35">
      <c r="A52" s="187">
        <f ca="1">IF(COUNTIF($B$2:B52,B52)=1,A51+1,A51)</f>
        <v>12</v>
      </c>
      <c r="B52" s="418" t="str">
        <f ca="1">'DP corp bond summary'!G221</f>
        <v/>
      </c>
      <c r="C52" s="419" t="str">
        <f t="shared" ca="1" si="0"/>
        <v/>
      </c>
      <c r="D52" s="416" t="str">
        <f ca="1">IF(C52="","",HLOOKUP('List of corp bond issuers'!C52&amp;"*",'DP corp bond yields'!$B$10:$IK$22,5,FALSE))</f>
        <v/>
      </c>
    </row>
    <row r="53" spans="1:4" x14ac:dyDescent="0.35">
      <c r="A53" s="187">
        <f ca="1">IF(COUNTIF($B$2:B53,B53)=1,A52+1,A52)</f>
        <v>12</v>
      </c>
      <c r="B53" s="418" t="str">
        <f ca="1">'DP corp bond summary'!G222</f>
        <v/>
      </c>
      <c r="C53" s="419" t="str">
        <f t="shared" ca="1" si="0"/>
        <v/>
      </c>
      <c r="D53" s="416" t="str">
        <f ca="1">IF(C53="","",HLOOKUP('List of corp bond issuers'!C53&amp;"*",'DP corp bond yields'!$B$10:$IK$22,5,FALSE))</f>
        <v/>
      </c>
    </row>
    <row r="54" spans="1:4" x14ac:dyDescent="0.35">
      <c r="A54" s="187">
        <f ca="1">IF(COUNTIF($B$2:B54,B54)=1,A53+1,A53)</f>
        <v>12</v>
      </c>
      <c r="B54" s="418" t="str">
        <f ca="1">'DP corp bond summary'!G223</f>
        <v/>
      </c>
      <c r="C54" s="419" t="str">
        <f t="shared" ca="1" si="0"/>
        <v/>
      </c>
      <c r="D54" s="416" t="str">
        <f ca="1">IF(C54="","",HLOOKUP('List of corp bond issuers'!C54&amp;"*",'DP corp bond yields'!$B$10:$IK$22,5,FALSE))</f>
        <v/>
      </c>
    </row>
    <row r="55" spans="1:4" x14ac:dyDescent="0.35">
      <c r="A55" s="187">
        <f ca="1">IF(COUNTIF($B$2:B55,B55)=1,A54+1,A54)</f>
        <v>12</v>
      </c>
      <c r="B55" s="418" t="str">
        <f ca="1">'DP corp bond summary'!G224</f>
        <v/>
      </c>
      <c r="C55" s="419" t="str">
        <f t="shared" ca="1" si="0"/>
        <v/>
      </c>
      <c r="D55" s="416" t="str">
        <f ca="1">IF(C55="","",HLOOKUP('List of corp bond issuers'!C55&amp;"*",'DP corp bond yields'!$B$10:$IK$22,5,FALSE))</f>
        <v/>
      </c>
    </row>
    <row r="56" spans="1:4" x14ac:dyDescent="0.35">
      <c r="A56" s="187">
        <f ca="1">IF(COUNTIF($B$2:B56,B56)=1,A55+1,A55)</f>
        <v>12</v>
      </c>
      <c r="B56" s="418" t="str">
        <f ca="1">'DP corp bond summary'!G225</f>
        <v/>
      </c>
      <c r="C56" s="419" t="str">
        <f t="shared" ca="1" si="0"/>
        <v/>
      </c>
      <c r="D56" s="416" t="str">
        <f ca="1">IF(C56="","",HLOOKUP('List of corp bond issuers'!C56&amp;"*",'DP corp bond yields'!$B$10:$IK$22,5,FALSE))</f>
        <v/>
      </c>
    </row>
    <row r="57" spans="1:4" x14ac:dyDescent="0.35">
      <c r="A57" s="187">
        <f ca="1">IF(COUNTIF($B$2:B57,B57)=1,A56+1,A56)</f>
        <v>12</v>
      </c>
      <c r="B57" s="418" t="str">
        <f ca="1">'DP corp bond summary'!G226</f>
        <v/>
      </c>
      <c r="C57" s="419" t="str">
        <f t="shared" ca="1" si="0"/>
        <v/>
      </c>
      <c r="D57" s="416" t="str">
        <f ca="1">IF(C57="","",HLOOKUP('List of corp bond issuers'!C57&amp;"*",'DP corp bond yields'!$B$10:$IK$22,5,FALSE))</f>
        <v/>
      </c>
    </row>
    <row r="58" spans="1:4" x14ac:dyDescent="0.35">
      <c r="A58" s="187">
        <f ca="1">IF(COUNTIF($B$2:B58,B58)=1,A57+1,A57)</f>
        <v>12</v>
      </c>
      <c r="B58" s="418" t="str">
        <f ca="1">'DP corp bond summary'!G227</f>
        <v/>
      </c>
      <c r="C58" s="419" t="str">
        <f t="shared" ca="1" si="0"/>
        <v/>
      </c>
      <c r="D58" s="416" t="str">
        <f ca="1">IF(C58="","",HLOOKUP('List of corp bond issuers'!C58&amp;"*",'DP corp bond yields'!$B$10:$IK$22,5,FALSE))</f>
        <v/>
      </c>
    </row>
    <row r="59" spans="1:4" x14ac:dyDescent="0.35">
      <c r="A59" s="187">
        <f ca="1">IF(COUNTIF($B$2:B59,B59)=1,A58+1,A58)</f>
        <v>12</v>
      </c>
      <c r="B59" s="418" t="str">
        <f ca="1">'DP corp bond summary'!G228</f>
        <v/>
      </c>
      <c r="C59" s="419" t="str">
        <f t="shared" ca="1" si="0"/>
        <v/>
      </c>
      <c r="D59" s="416" t="str">
        <f ca="1">IF(C59="","",HLOOKUP('List of corp bond issuers'!C59&amp;"*",'DP corp bond yields'!$B$10:$IK$22,5,FALSE))</f>
        <v/>
      </c>
    </row>
    <row r="60" spans="1:4" x14ac:dyDescent="0.35">
      <c r="A60" s="187">
        <f ca="1">IF(COUNTIF($B$2:B60,B60)=1,A59+1,A59)</f>
        <v>12</v>
      </c>
      <c r="B60" s="418" t="str">
        <f ca="1">'DP corp bond summary'!G229</f>
        <v/>
      </c>
      <c r="C60" s="419" t="str">
        <f t="shared" ca="1" si="0"/>
        <v/>
      </c>
      <c r="D60" s="416" t="str">
        <f ca="1">IF(C60="","",HLOOKUP('List of corp bond issuers'!C60&amp;"*",'DP corp bond yields'!$B$10:$IK$22,5,FALSE))</f>
        <v/>
      </c>
    </row>
    <row r="61" spans="1:4" x14ac:dyDescent="0.35">
      <c r="A61" s="187">
        <f ca="1">IF(COUNTIF($B$2:B61,B61)=1,A60+1,A60)</f>
        <v>12</v>
      </c>
      <c r="B61" s="418" t="str">
        <f ca="1">'DP corp bond summary'!G230</f>
        <v/>
      </c>
      <c r="C61" s="419" t="str">
        <f t="shared" ca="1" si="0"/>
        <v/>
      </c>
      <c r="D61" s="416" t="str">
        <f ca="1">IF(C61="","",HLOOKUP('List of corp bond issuers'!C61&amp;"*",'DP corp bond yields'!$B$10:$IK$22,5,FALSE))</f>
        <v/>
      </c>
    </row>
    <row r="62" spans="1:4" x14ac:dyDescent="0.35">
      <c r="A62" s="187">
        <f ca="1">IF(COUNTIF($B$2:B62,B62)=1,A61+1,A61)</f>
        <v>12</v>
      </c>
      <c r="B62" s="418" t="str">
        <f ca="1">'DP corp bond summary'!G231</f>
        <v/>
      </c>
      <c r="C62" s="419" t="str">
        <f t="shared" ca="1" si="0"/>
        <v/>
      </c>
      <c r="D62" s="416" t="str">
        <f ca="1">IF(C62="","",HLOOKUP('List of corp bond issuers'!C62&amp;"*",'DP corp bond yields'!$B$10:$IK$22,5,FALSE))</f>
        <v/>
      </c>
    </row>
    <row r="63" spans="1:4" x14ac:dyDescent="0.35">
      <c r="A63" s="187">
        <f ca="1">IF(COUNTIF($B$2:B63,B63)=1,A62+1,A62)</f>
        <v>12</v>
      </c>
      <c r="B63" s="418" t="str">
        <f ca="1">'DP corp bond summary'!G232</f>
        <v/>
      </c>
      <c r="C63" s="419" t="str">
        <f t="shared" ca="1" si="0"/>
        <v/>
      </c>
      <c r="D63" s="416" t="str">
        <f ca="1">IF(C63="","",HLOOKUP('List of corp bond issuers'!C63&amp;"*",'DP corp bond yields'!$B$10:$IK$22,5,FALSE))</f>
        <v/>
      </c>
    </row>
    <row r="64" spans="1:4" x14ac:dyDescent="0.35">
      <c r="A64" s="187">
        <f ca="1">IF(COUNTIF($B$2:B64,B64)=1,A63+1,A63)</f>
        <v>12</v>
      </c>
      <c r="B64" s="418" t="str">
        <f ca="1">'DP corp bond summary'!G233</f>
        <v/>
      </c>
      <c r="C64" s="419" t="str">
        <f t="shared" ca="1" si="0"/>
        <v/>
      </c>
      <c r="D64" s="416" t="str">
        <f ca="1">IF(C64="","",HLOOKUP('List of corp bond issuers'!C64&amp;"*",'DP corp bond yields'!$B$10:$IK$22,5,FALSE))</f>
        <v/>
      </c>
    </row>
    <row r="65" spans="1:4" x14ac:dyDescent="0.35">
      <c r="A65" s="187">
        <f ca="1">IF(COUNTIF($B$2:B65,B65)=1,A64+1,A64)</f>
        <v>12</v>
      </c>
      <c r="B65" s="418" t="str">
        <f ca="1">'DP corp bond summary'!G234</f>
        <v/>
      </c>
      <c r="C65" s="419" t="str">
        <f t="shared" ca="1" si="0"/>
        <v/>
      </c>
      <c r="D65" s="416" t="str">
        <f ca="1">IF(C65="","",HLOOKUP('List of corp bond issuers'!C65&amp;"*",'DP corp bond yields'!$B$10:$IK$22,5,FALSE))</f>
        <v/>
      </c>
    </row>
    <row r="66" spans="1:4" x14ac:dyDescent="0.35">
      <c r="A66" s="187">
        <f ca="1">IF(COUNTIF($B$2:B66,B66)=1,A65+1,A65)</f>
        <v>12</v>
      </c>
      <c r="B66" s="418" t="str">
        <f ca="1">'DP corp bond summary'!G235</f>
        <v/>
      </c>
      <c r="C66" s="419" t="str">
        <f t="shared" ca="1" si="0"/>
        <v/>
      </c>
      <c r="D66" s="416" t="str">
        <f ca="1">IF(C66="","",HLOOKUP('List of corp bond issuers'!C66&amp;"*",'DP corp bond yields'!$B$10:$IK$22,5,FALSE))</f>
        <v/>
      </c>
    </row>
    <row r="67" spans="1:4" x14ac:dyDescent="0.35">
      <c r="A67" s="187">
        <f ca="1">IF(COUNTIF($B$2:B67,B67)=1,A66+1,A66)</f>
        <v>12</v>
      </c>
      <c r="B67" s="418" t="str">
        <f ca="1">'DP corp bond summary'!G236</f>
        <v/>
      </c>
      <c r="C67" s="419" t="str">
        <f t="shared" ref="C67:C81" ca="1" si="1">IFERROR(VLOOKUP(ROW()-1,$A$2:$B$81,2,FALSE),"")</f>
        <v/>
      </c>
      <c r="D67" s="416" t="str">
        <f ca="1">IF(C67="","",HLOOKUP('List of corp bond issuers'!C67&amp;"*",'DP corp bond yields'!$B$10:$IK$22,5,FALSE))</f>
        <v/>
      </c>
    </row>
    <row r="68" spans="1:4" x14ac:dyDescent="0.35">
      <c r="A68" s="187">
        <f ca="1">IF(COUNTIF($B$2:B68,B68)=1,A67+1,A67)</f>
        <v>12</v>
      </c>
      <c r="B68" s="418" t="str">
        <f ca="1">'DP corp bond summary'!G237</f>
        <v/>
      </c>
      <c r="C68" s="419" t="str">
        <f t="shared" ca="1" si="1"/>
        <v/>
      </c>
      <c r="D68" s="416" t="str">
        <f ca="1">IF(C68="","",HLOOKUP('List of corp bond issuers'!C68&amp;"*",'DP corp bond yields'!$B$10:$IK$22,5,FALSE))</f>
        <v/>
      </c>
    </row>
    <row r="69" spans="1:4" x14ac:dyDescent="0.35">
      <c r="A69" s="187">
        <f ca="1">IF(COUNTIF($B$2:B69,B69)=1,A68+1,A68)</f>
        <v>12</v>
      </c>
      <c r="B69" s="418" t="str">
        <f ca="1">'DP corp bond summary'!G238</f>
        <v/>
      </c>
      <c r="C69" s="419" t="str">
        <f t="shared" ca="1" si="1"/>
        <v/>
      </c>
      <c r="D69" s="416" t="str">
        <f ca="1">IF(C69="","",HLOOKUP('List of corp bond issuers'!C69&amp;"*",'DP corp bond yields'!$B$10:$IK$22,5,FALSE))</f>
        <v/>
      </c>
    </row>
    <row r="70" spans="1:4" x14ac:dyDescent="0.35">
      <c r="A70" s="187">
        <f ca="1">IF(COUNTIF($B$2:B70,B70)=1,A69+1,A69)</f>
        <v>12</v>
      </c>
      <c r="B70" s="418" t="str">
        <f ca="1">'DP corp bond summary'!G239</f>
        <v/>
      </c>
      <c r="C70" s="419" t="str">
        <f t="shared" ca="1" si="1"/>
        <v/>
      </c>
      <c r="D70" s="416" t="str">
        <f ca="1">IF(C70="","",HLOOKUP('List of corp bond issuers'!C70&amp;"*",'DP corp bond yields'!$B$10:$IK$22,5,FALSE))</f>
        <v/>
      </c>
    </row>
    <row r="71" spans="1:4" x14ac:dyDescent="0.35">
      <c r="A71" s="187">
        <f ca="1">IF(COUNTIF($B$2:B71,B71)=1,A70+1,A70)</f>
        <v>12</v>
      </c>
      <c r="B71" s="418" t="str">
        <f ca="1">'DP corp bond summary'!G240</f>
        <v/>
      </c>
      <c r="C71" s="419" t="str">
        <f t="shared" ca="1" si="1"/>
        <v/>
      </c>
      <c r="D71" s="416" t="str">
        <f ca="1">IF(C71="","",HLOOKUP('List of corp bond issuers'!C71&amp;"*",'DP corp bond yields'!$B$10:$IK$22,5,FALSE))</f>
        <v/>
      </c>
    </row>
    <row r="72" spans="1:4" x14ac:dyDescent="0.35">
      <c r="A72" s="187">
        <f ca="1">IF(COUNTIF($B$2:B72,B72)=1,A71+1,A71)</f>
        <v>12</v>
      </c>
      <c r="B72" s="418" t="str">
        <f ca="1">'DP corp bond summary'!G241</f>
        <v/>
      </c>
      <c r="C72" s="419" t="str">
        <f t="shared" ca="1" si="1"/>
        <v/>
      </c>
      <c r="D72" s="416" t="str">
        <f ca="1">IF(C72="","",HLOOKUP('List of corp bond issuers'!C72&amp;"*",'DP corp bond yields'!$B$10:$IK$22,5,FALSE))</f>
        <v/>
      </c>
    </row>
    <row r="73" spans="1:4" x14ac:dyDescent="0.35">
      <c r="A73" s="187">
        <f ca="1">IF(COUNTIF($B$2:B73,B73)=1,A72+1,A72)</f>
        <v>12</v>
      </c>
      <c r="B73" s="418" t="str">
        <f ca="1">'DP corp bond summary'!G242</f>
        <v/>
      </c>
      <c r="C73" s="419" t="str">
        <f t="shared" ca="1" si="1"/>
        <v/>
      </c>
      <c r="D73" s="416" t="str">
        <f ca="1">IF(C73="","",HLOOKUP('List of corp bond issuers'!C73&amp;"*",'DP corp bond yields'!$B$10:$IK$22,5,FALSE))</f>
        <v/>
      </c>
    </row>
    <row r="74" spans="1:4" x14ac:dyDescent="0.35">
      <c r="A74" s="187">
        <f ca="1">IF(COUNTIF($B$2:B74,B74)=1,A73+1,A73)</f>
        <v>12</v>
      </c>
      <c r="B74" s="418" t="str">
        <f ca="1">'DP corp bond summary'!G243</f>
        <v/>
      </c>
      <c r="C74" s="419" t="str">
        <f t="shared" ca="1" si="1"/>
        <v/>
      </c>
      <c r="D74" s="416" t="str">
        <f ca="1">IF(C74="","",HLOOKUP('List of corp bond issuers'!C74&amp;"*",'DP corp bond yields'!$B$10:$IK$22,5,FALSE))</f>
        <v/>
      </c>
    </row>
    <row r="75" spans="1:4" x14ac:dyDescent="0.35">
      <c r="A75" s="187">
        <f ca="1">IF(COUNTIF($B$2:B75,B75)=1,A74+1,A74)</f>
        <v>12</v>
      </c>
      <c r="B75" s="418" t="str">
        <f ca="1">'DP corp bond summary'!G244</f>
        <v/>
      </c>
      <c r="C75" s="419" t="str">
        <f t="shared" ca="1" si="1"/>
        <v/>
      </c>
      <c r="D75" s="416" t="str">
        <f ca="1">IF(C75="","",HLOOKUP('List of corp bond issuers'!C75&amp;"*",'DP corp bond yields'!$B$10:$IK$22,5,FALSE))</f>
        <v/>
      </c>
    </row>
    <row r="76" spans="1:4" x14ac:dyDescent="0.35">
      <c r="A76" s="187">
        <f ca="1">IF(COUNTIF($B$2:B76,B76)=1,A75+1,A75)</f>
        <v>12</v>
      </c>
      <c r="B76" s="418" t="str">
        <f ca="1">'DP corp bond summary'!G245</f>
        <v/>
      </c>
      <c r="C76" s="419" t="str">
        <f t="shared" ca="1" si="1"/>
        <v/>
      </c>
      <c r="D76" s="416" t="str">
        <f ca="1">IF(C76="","",HLOOKUP('List of corp bond issuers'!C76&amp;"*",'DP corp bond yields'!$B$10:$IK$22,5,FALSE))</f>
        <v/>
      </c>
    </row>
    <row r="77" spans="1:4" x14ac:dyDescent="0.35">
      <c r="A77" s="187">
        <f ca="1">IF(COUNTIF($B$2:B77,B77)=1,A76+1,A76)</f>
        <v>12</v>
      </c>
      <c r="B77" s="418" t="str">
        <f ca="1">'DP corp bond summary'!G246</f>
        <v/>
      </c>
      <c r="C77" s="419" t="str">
        <f t="shared" ca="1" si="1"/>
        <v/>
      </c>
      <c r="D77" s="416" t="str">
        <f ca="1">IF(C77="","",HLOOKUP('List of corp bond issuers'!C77&amp;"*",'DP corp bond yields'!$B$10:$IK$22,5,FALSE))</f>
        <v/>
      </c>
    </row>
    <row r="78" spans="1:4" x14ac:dyDescent="0.35">
      <c r="A78" s="187">
        <f ca="1">IF(COUNTIF($B$2:B78,B78)=1,A77+1,A77)</f>
        <v>12</v>
      </c>
      <c r="B78" s="418" t="str">
        <f ca="1">'DP corp bond summary'!G247</f>
        <v/>
      </c>
      <c r="C78" s="419" t="str">
        <f t="shared" ca="1" si="1"/>
        <v/>
      </c>
      <c r="D78" s="416" t="str">
        <f ca="1">IF(C78="","",HLOOKUP('List of corp bond issuers'!C78&amp;"*",'DP corp bond yields'!$B$10:$IK$22,5,FALSE))</f>
        <v/>
      </c>
    </row>
    <row r="79" spans="1:4" x14ac:dyDescent="0.35">
      <c r="A79" s="187">
        <f ca="1">IF(COUNTIF($B$2:B79,B79)=1,A78+1,A78)</f>
        <v>12</v>
      </c>
      <c r="B79" s="418" t="str">
        <f ca="1">'DP corp bond summary'!G248</f>
        <v/>
      </c>
      <c r="C79" s="419" t="str">
        <f t="shared" ca="1" si="1"/>
        <v/>
      </c>
      <c r="D79" s="416" t="str">
        <f ca="1">IF(C79="","",HLOOKUP('List of corp bond issuers'!C79&amp;"*",'DP corp bond yields'!$B$10:$IK$22,5,FALSE))</f>
        <v/>
      </c>
    </row>
    <row r="80" spans="1:4" x14ac:dyDescent="0.35">
      <c r="A80" s="187">
        <f ca="1">IF(COUNTIF($B$2:B80,B80)=1,A79+1,A79)</f>
        <v>12</v>
      </c>
      <c r="B80" s="418" t="str">
        <f ca="1">'DP corp bond summary'!G249</f>
        <v/>
      </c>
      <c r="C80" s="419" t="str">
        <f t="shared" ca="1" si="1"/>
        <v/>
      </c>
      <c r="D80" s="416" t="str">
        <f ca="1">IF(C80="","",HLOOKUP('List of corp bond issuers'!C80&amp;"*",'DP corp bond yields'!$B$10:$IK$22,5,FALSE))</f>
        <v/>
      </c>
    </row>
    <row r="81" spans="1:4" x14ac:dyDescent="0.35">
      <c r="A81" s="188">
        <f ca="1">IF(COUNTIF($B$2:B81,B81)=1,A80+1,A80)</f>
        <v>12</v>
      </c>
      <c r="B81" s="420" t="str">
        <f ca="1">'DP corp bond summary'!G250</f>
        <v/>
      </c>
      <c r="C81" s="421" t="str">
        <f t="shared" ca="1" si="1"/>
        <v/>
      </c>
      <c r="D81" s="417" t="str">
        <f ca="1">IF(C81="","",HLOOKUP('List of corp bond issuers'!C81&amp;"*",'DP corp bond yields'!$B$10:$IK$22,5,FALSE))</f>
        <v/>
      </c>
    </row>
    <row r="82" spans="1:4" x14ac:dyDescent="0.35">
      <c r="A82" s="171"/>
    </row>
    <row r="83" spans="1:4" x14ac:dyDescent="0.35">
      <c r="A83" s="171"/>
    </row>
    <row r="84" spans="1:4" x14ac:dyDescent="0.35">
      <c r="A84" s="17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E27"/>
  <sheetViews>
    <sheetView showGridLines="0" zoomScaleNormal="100" zoomScaleSheetLayoutView="100" workbookViewId="0">
      <selection activeCell="C27" sqref="C27"/>
    </sheetView>
  </sheetViews>
  <sheetFormatPr defaultColWidth="9.1796875" defaultRowHeight="14.5" x14ac:dyDescent="0.35"/>
  <cols>
    <col min="1" max="1" width="6.453125" style="533" customWidth="1"/>
    <col min="2" max="2" width="35.81640625" style="533" customWidth="1"/>
    <col min="3" max="3" width="26.453125" style="533" customWidth="1"/>
    <col min="4" max="16384" width="9.1796875" style="533"/>
  </cols>
  <sheetData>
    <row r="1" spans="1:5" ht="26" x14ac:dyDescent="0.6">
      <c r="A1" s="539" t="s">
        <v>755</v>
      </c>
      <c r="B1" s="538"/>
      <c r="C1" s="538"/>
      <c r="D1" s="535"/>
      <c r="E1" s="535"/>
    </row>
    <row r="2" spans="1:5" x14ac:dyDescent="0.35">
      <c r="A2" s="537"/>
      <c r="B2" s="535"/>
      <c r="C2" s="535"/>
      <c r="D2" s="535"/>
      <c r="E2" s="535"/>
    </row>
    <row r="3" spans="1:5" ht="17" x14ac:dyDescent="0.4">
      <c r="A3" s="537"/>
      <c r="B3" s="596" t="s">
        <v>754</v>
      </c>
      <c r="C3" s="590" t="s">
        <v>753</v>
      </c>
      <c r="D3" s="535"/>
      <c r="E3" s="535"/>
    </row>
    <row r="4" spans="1:5" ht="15.5" x14ac:dyDescent="0.35">
      <c r="A4" s="537"/>
      <c r="B4" s="591" t="s">
        <v>751</v>
      </c>
      <c r="C4" s="592"/>
      <c r="D4" s="535"/>
      <c r="E4" s="535"/>
    </row>
    <row r="5" spans="1:5" x14ac:dyDescent="0.35">
      <c r="A5" s="537"/>
      <c r="B5" s="593" t="s">
        <v>781</v>
      </c>
      <c r="C5" s="594" t="s">
        <v>752</v>
      </c>
      <c r="D5" s="535"/>
      <c r="E5" s="535"/>
    </row>
    <row r="6" spans="1:5" ht="15.5" x14ac:dyDescent="0.35">
      <c r="A6" s="537"/>
      <c r="B6" s="591" t="s">
        <v>72</v>
      </c>
      <c r="C6" s="592"/>
      <c r="D6" s="535"/>
      <c r="E6" s="535"/>
    </row>
    <row r="7" spans="1:5" x14ac:dyDescent="0.35">
      <c r="A7" s="537"/>
      <c r="B7" s="593" t="s">
        <v>782</v>
      </c>
      <c r="C7" s="592" t="s">
        <v>72</v>
      </c>
      <c r="D7" s="535"/>
      <c r="E7" s="535"/>
    </row>
    <row r="8" spans="1:5" ht="15.5" x14ac:dyDescent="0.35">
      <c r="B8" s="591" t="s">
        <v>500</v>
      </c>
      <c r="C8" s="592"/>
      <c r="D8" s="535"/>
      <c r="E8" s="535"/>
    </row>
    <row r="9" spans="1:5" x14ac:dyDescent="0.35">
      <c r="B9" s="595" t="s">
        <v>500</v>
      </c>
      <c r="C9" s="592" t="s">
        <v>500</v>
      </c>
      <c r="D9" s="535"/>
      <c r="E9" s="535"/>
    </row>
    <row r="10" spans="1:5" ht="15.5" x14ac:dyDescent="0.35">
      <c r="B10" s="591" t="s">
        <v>800</v>
      </c>
      <c r="C10" s="592"/>
      <c r="D10" s="535"/>
      <c r="E10" s="535"/>
    </row>
    <row r="11" spans="1:5" x14ac:dyDescent="0.35">
      <c r="B11" s="595" t="s">
        <v>783</v>
      </c>
      <c r="C11" s="592" t="s">
        <v>800</v>
      </c>
      <c r="D11" s="535"/>
      <c r="E11" s="535"/>
    </row>
    <row r="12" spans="1:5" ht="15.5" x14ac:dyDescent="0.35">
      <c r="B12" s="591" t="s">
        <v>797</v>
      </c>
      <c r="C12" s="592"/>
      <c r="D12" s="535"/>
      <c r="E12" s="535"/>
    </row>
    <row r="13" spans="1:5" x14ac:dyDescent="0.35">
      <c r="B13" s="595" t="s">
        <v>784</v>
      </c>
      <c r="C13" s="592" t="s">
        <v>801</v>
      </c>
      <c r="D13" s="535"/>
      <c r="E13" s="535"/>
    </row>
    <row r="14" spans="1:5" x14ac:dyDescent="0.35">
      <c r="B14" s="595" t="s">
        <v>785</v>
      </c>
      <c r="C14" s="592" t="s">
        <v>802</v>
      </c>
      <c r="D14" s="535"/>
      <c r="E14" s="535"/>
    </row>
    <row r="15" spans="1:5" x14ac:dyDescent="0.35">
      <c r="B15" s="595" t="s">
        <v>786</v>
      </c>
      <c r="C15" s="592" t="s">
        <v>803</v>
      </c>
      <c r="D15" s="535"/>
      <c r="E15" s="535"/>
    </row>
    <row r="16" spans="1:5" x14ac:dyDescent="0.35">
      <c r="B16" s="595" t="s">
        <v>787</v>
      </c>
      <c r="C16" s="592" t="s">
        <v>804</v>
      </c>
      <c r="D16" s="535"/>
      <c r="E16" s="535"/>
    </row>
    <row r="17" spans="2:3" x14ac:dyDescent="0.35">
      <c r="B17" s="593" t="s">
        <v>788</v>
      </c>
      <c r="C17" s="592" t="s">
        <v>805</v>
      </c>
    </row>
    <row r="18" spans="2:3" x14ac:dyDescent="0.35">
      <c r="B18" s="595" t="s">
        <v>789</v>
      </c>
      <c r="C18" s="592" t="s">
        <v>806</v>
      </c>
    </row>
    <row r="19" spans="2:3" x14ac:dyDescent="0.35">
      <c r="B19" s="595" t="s">
        <v>790</v>
      </c>
      <c r="C19" s="592" t="s">
        <v>807</v>
      </c>
    </row>
    <row r="20" spans="2:3" x14ac:dyDescent="0.35">
      <c r="B20" s="595" t="s">
        <v>791</v>
      </c>
      <c r="C20" s="592" t="s">
        <v>808</v>
      </c>
    </row>
    <row r="21" spans="2:3" x14ac:dyDescent="0.35">
      <c r="B21" s="595" t="s">
        <v>792</v>
      </c>
      <c r="C21" s="592" t="s">
        <v>809</v>
      </c>
    </row>
    <row r="22" spans="2:3" x14ac:dyDescent="0.35">
      <c r="B22" s="595" t="s">
        <v>793</v>
      </c>
      <c r="C22" s="592" t="s">
        <v>810</v>
      </c>
    </row>
    <row r="23" spans="2:3" x14ac:dyDescent="0.35">
      <c r="B23" s="595" t="s">
        <v>794</v>
      </c>
      <c r="C23" s="592" t="s">
        <v>811</v>
      </c>
    </row>
    <row r="24" spans="2:3" ht="15.5" x14ac:dyDescent="0.35">
      <c r="B24" s="591" t="s">
        <v>798</v>
      </c>
      <c r="C24" s="592"/>
    </row>
    <row r="25" spans="2:3" x14ac:dyDescent="0.35">
      <c r="B25" s="595" t="s">
        <v>795</v>
      </c>
      <c r="C25" s="592" t="s">
        <v>798</v>
      </c>
    </row>
    <row r="26" spans="2:3" ht="15.5" x14ac:dyDescent="0.35">
      <c r="B26" s="591" t="s">
        <v>799</v>
      </c>
      <c r="C26" s="592"/>
    </row>
    <row r="27" spans="2:3" x14ac:dyDescent="0.35">
      <c r="B27" s="595" t="s">
        <v>796</v>
      </c>
      <c r="C27" s="592" t="s">
        <v>799</v>
      </c>
    </row>
  </sheetData>
  <sheetProtection formatColumns="0" formatRows="0"/>
  <hyperlinks>
    <hyperlink ref="C5" location="'Output - WACCs'!A1" display="Output"/>
    <hyperlink ref="C7" location="'Risk-free rate calcs'!A1" display="Risk-free rate"/>
    <hyperlink ref="C9" location="'Average debt premium'!A1" display="Average debt premium"/>
    <hyperlink ref="C11" location="'Curr DPRY table'!A1" display="Debt premium table"/>
    <hyperlink ref="C13" location="'Genesis interpolation'!A1" display="Genesis"/>
    <hyperlink ref="C14" location="'Mercury interpolation'!A1" display="Mercury"/>
    <hyperlink ref="C15" location="'Meridian interpolation'!A1" display="Meridian"/>
    <hyperlink ref="C16" location="'Wellington interpolation'!A1" display="Wellington"/>
    <hyperlink ref="C17" location="'Auckland interpolation'!A1" display="Auckland"/>
    <hyperlink ref="C18" location="'Chorus interpolation'!A1" display="Chorus"/>
    <hyperlink ref="C19" location="'Contact interpolation'!A1" display="Contact"/>
    <hyperlink ref="C20" location="'Fonterra interpolation'!A1" display="Fonterra"/>
    <hyperlink ref="C21" location="'Spark interpolation'!A1" display="Spark"/>
    <hyperlink ref="C22" location="'Christchurch interpolation'!A1" display="Christchurch"/>
    <hyperlink ref="C23" location="'Transpower interpolation'!A1" display="Transpower"/>
    <hyperlink ref="C25" location="'Debt premium graph'!A1" display="Graph"/>
    <hyperlink ref="C27" location="'DP corp bond yields'!A1" display="Corporate bond yields"/>
  </hyperlinks>
  <pageMargins left="0.70866141732283472" right="0.70866141732283472" top="0.74803149606299213" bottom="0.74803149606299213" header="0.31496062992125984" footer="0.31496062992125984"/>
  <pageSetup paperSize="9" fitToHeight="0" orientation="portrait" r:id="rId1"/>
  <headerFooter>
    <oddFooter>&amp;L&amp;F&amp;C&amp;A&amp;R&amp;P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pageSetUpPr fitToPage="1"/>
  </sheetPr>
  <dimension ref="A1:X65"/>
  <sheetViews>
    <sheetView showGridLines="0" zoomScale="90" zoomScaleNormal="90" workbookViewId="0">
      <selection activeCell="H18" sqref="H18"/>
    </sheetView>
  </sheetViews>
  <sheetFormatPr defaultColWidth="9.1796875" defaultRowHeight="14.5" x14ac:dyDescent="0.35"/>
  <cols>
    <col min="1" max="1" width="1.81640625" style="6" customWidth="1"/>
    <col min="2" max="2" width="36.453125" style="6" customWidth="1"/>
    <col min="3" max="3" width="20.54296875" style="6" customWidth="1"/>
    <col min="4" max="4" width="13.453125" style="6" customWidth="1"/>
    <col min="5" max="5" width="10.54296875" style="6" customWidth="1"/>
    <col min="6" max="6" width="2.81640625" style="6" customWidth="1"/>
    <col min="7" max="7" width="2.453125" style="6" customWidth="1"/>
    <col min="8" max="8" width="36.453125" style="6" customWidth="1"/>
    <col min="9" max="9" width="21.453125" style="6" customWidth="1"/>
    <col min="10" max="10" width="13.453125" style="6" customWidth="1"/>
    <col min="11" max="11" width="10.453125" style="6" customWidth="1"/>
    <col min="12" max="12" width="4.81640625" style="6" customWidth="1"/>
    <col min="13" max="13" width="36.81640625" style="6" customWidth="1"/>
    <col min="14" max="14" width="20.81640625" style="6" customWidth="1"/>
    <col min="15" max="15" width="13.453125" style="6" customWidth="1"/>
    <col min="16" max="16" width="11" style="6" customWidth="1"/>
    <col min="17" max="16384" width="9.1796875" style="6"/>
  </cols>
  <sheetData>
    <row r="1" spans="1:18" ht="23.5" x14ac:dyDescent="0.55000000000000004">
      <c r="A1" s="44" t="str">
        <f>"WACC estimates as at "&amp;TEXT(Inputs!$C$17,"d mmmm yyyy")</f>
        <v>WACC estimates as at 1 March 2017</v>
      </c>
      <c r="B1" s="32"/>
    </row>
    <row r="2" spans="1:18" ht="15" customHeight="1" x14ac:dyDescent="0.55000000000000004">
      <c r="A2" s="44"/>
      <c r="B2" s="32"/>
      <c r="G2" s="32"/>
      <c r="H2" s="32"/>
      <c r="I2" s="32"/>
      <c r="J2" s="32"/>
      <c r="K2" s="32"/>
      <c r="L2" s="32"/>
      <c r="M2" s="32"/>
      <c r="N2" s="32"/>
      <c r="O2" s="32"/>
      <c r="P2" s="32"/>
      <c r="Q2" s="32"/>
      <c r="R2" s="32"/>
    </row>
    <row r="3" spans="1:18" s="7" customFormat="1" x14ac:dyDescent="0.35">
      <c r="A3" s="80"/>
      <c r="B3" s="80" t="s">
        <v>501</v>
      </c>
      <c r="G3" s="26"/>
      <c r="H3" s="26"/>
      <c r="I3" s="26"/>
      <c r="J3" s="26"/>
      <c r="K3" s="26"/>
      <c r="L3" s="26"/>
      <c r="M3" s="26"/>
      <c r="N3" s="26"/>
      <c r="O3" s="26"/>
      <c r="P3" s="26"/>
      <c r="Q3" s="26"/>
      <c r="R3" s="26"/>
    </row>
    <row r="4" spans="1:18" ht="15" customHeight="1" x14ac:dyDescent="0.55000000000000004">
      <c r="A4" s="44"/>
      <c r="B4" s="32"/>
      <c r="G4" s="32"/>
      <c r="H4" s="186"/>
      <c r="I4" s="186"/>
      <c r="J4" s="186"/>
      <c r="K4" s="186"/>
      <c r="L4" s="186"/>
      <c r="M4" s="186"/>
      <c r="N4" s="186"/>
      <c r="O4" s="186"/>
      <c r="P4" s="186"/>
      <c r="Q4" s="186"/>
      <c r="R4" s="32"/>
    </row>
    <row r="5" spans="1:18" s="171" customFormat="1" ht="15" customHeight="1" x14ac:dyDescent="0.55000000000000004">
      <c r="A5" s="44"/>
      <c r="B5" s="45" t="s">
        <v>814</v>
      </c>
      <c r="H5" s="45"/>
      <c r="I5" s="186"/>
      <c r="J5" s="186"/>
      <c r="K5" s="186"/>
      <c r="L5" s="186"/>
      <c r="M5" s="45"/>
      <c r="N5" s="186"/>
      <c r="O5" s="186"/>
      <c r="P5" s="186"/>
      <c r="Q5" s="186"/>
      <c r="R5" s="186"/>
    </row>
    <row r="6" spans="1:18" s="171" customFormat="1" ht="15" customHeight="1" x14ac:dyDescent="0.55000000000000004">
      <c r="A6" s="44"/>
      <c r="B6" s="186"/>
      <c r="G6" s="186"/>
      <c r="H6" s="186"/>
      <c r="I6" s="186"/>
      <c r="J6" s="186"/>
      <c r="K6" s="186"/>
      <c r="L6" s="186"/>
      <c r="M6" s="186"/>
      <c r="N6" s="186"/>
      <c r="O6" s="186"/>
      <c r="P6" s="186"/>
      <c r="Q6" s="186"/>
      <c r="R6" s="186"/>
    </row>
    <row r="7" spans="1:18" ht="17.5" customHeight="1" x14ac:dyDescent="0.45">
      <c r="A7" s="46"/>
      <c r="B7" s="620" t="str">
        <f>IF(Inputs!C8="N/A","",Inputs!C8&amp;" "&amp;Inputs!C9&amp;" WACC estimate")</f>
        <v>GPBs price-quality path WACC estimate</v>
      </c>
      <c r="C7" s="621"/>
      <c r="D7" s="621"/>
      <c r="E7" s="622"/>
      <c r="F7" s="30"/>
      <c r="G7" s="31"/>
      <c r="H7" s="626"/>
      <c r="I7" s="626"/>
      <c r="J7" s="626"/>
      <c r="K7" s="626"/>
      <c r="L7" s="186"/>
      <c r="M7" s="626"/>
      <c r="N7" s="626"/>
      <c r="O7" s="626"/>
      <c r="P7" s="626"/>
      <c r="Q7" s="186"/>
      <c r="R7" s="32"/>
    </row>
    <row r="8" spans="1:18" ht="17.5" customHeight="1" x14ac:dyDescent="0.35">
      <c r="A8" s="31"/>
      <c r="B8" s="623" t="str">
        <f>IF(Inputs!C8="N/A","","(Estimated as at "&amp;TEXT(Inputs!$C$17,"d mmmm yyyy")&amp;")")</f>
        <v>(Estimated as at 1 March 2017)</v>
      </c>
      <c r="C8" s="624"/>
      <c r="D8" s="624"/>
      <c r="E8" s="625"/>
      <c r="F8" s="47"/>
      <c r="G8" s="31"/>
      <c r="H8" s="617"/>
      <c r="I8" s="617"/>
      <c r="J8" s="617"/>
      <c r="K8" s="617"/>
      <c r="L8" s="186"/>
      <c r="M8" s="617"/>
      <c r="N8" s="617"/>
      <c r="O8" s="617"/>
      <c r="P8" s="617"/>
      <c r="Q8" s="186"/>
      <c r="R8" s="32"/>
    </row>
    <row r="9" spans="1:18" ht="15" customHeight="1" x14ac:dyDescent="0.35">
      <c r="A9" s="32"/>
      <c r="B9" s="48" t="s">
        <v>442</v>
      </c>
      <c r="C9" s="47" t="s">
        <v>443</v>
      </c>
      <c r="D9" s="47" t="s">
        <v>444</v>
      </c>
      <c r="E9" s="49"/>
      <c r="F9" s="32"/>
      <c r="G9" s="32"/>
      <c r="H9" s="45"/>
      <c r="I9" s="47"/>
      <c r="J9" s="47"/>
      <c r="K9" s="186"/>
      <c r="L9" s="186"/>
      <c r="M9" s="45"/>
      <c r="N9" s="47"/>
      <c r="O9" s="47"/>
      <c r="P9" s="186"/>
      <c r="Q9" s="186"/>
      <c r="R9" s="32"/>
    </row>
    <row r="10" spans="1:18" ht="15" customHeight="1" x14ac:dyDescent="0.35">
      <c r="A10" s="32"/>
      <c r="B10" s="33" t="s">
        <v>72</v>
      </c>
      <c r="C10" s="51">
        <f ca="1">'Risk-free rate calcs'!Q155/100</f>
        <v>2.7500173259552167E-2</v>
      </c>
      <c r="D10" s="32"/>
      <c r="E10" s="49"/>
      <c r="F10" s="32"/>
      <c r="G10" s="32"/>
      <c r="H10" s="186"/>
      <c r="I10" s="51"/>
      <c r="J10" s="186"/>
      <c r="K10" s="186"/>
      <c r="L10" s="186"/>
      <c r="M10" s="186"/>
      <c r="N10" s="51"/>
      <c r="O10" s="186"/>
      <c r="P10" s="186"/>
      <c r="Q10" s="186"/>
      <c r="R10" s="32"/>
    </row>
    <row r="11" spans="1:18" ht="15" customHeight="1" x14ac:dyDescent="0.35">
      <c r="A11" s="32"/>
      <c r="B11" s="33" t="s">
        <v>500</v>
      </c>
      <c r="C11" s="51">
        <f>'Average debt premium'!F18</f>
        <v>1.806E-2</v>
      </c>
      <c r="D11" s="32"/>
      <c r="E11" s="49"/>
      <c r="F11" s="32"/>
      <c r="G11" s="32"/>
      <c r="H11" s="186"/>
      <c r="I11" s="51"/>
      <c r="J11" s="186"/>
      <c r="K11" s="186"/>
      <c r="L11" s="186"/>
      <c r="M11" s="186"/>
      <c r="N11" s="51"/>
      <c r="O11" s="186"/>
      <c r="P11" s="186"/>
      <c r="Q11" s="186"/>
      <c r="R11" s="32"/>
    </row>
    <row r="12" spans="1:18" ht="15" customHeight="1" x14ac:dyDescent="0.35">
      <c r="A12" s="32"/>
      <c r="B12" s="33" t="s">
        <v>73</v>
      </c>
      <c r="C12" s="52">
        <f>HLOOKUP(Inputs!C8,Inputs!$C$36:$F$45,2,FALSE)</f>
        <v>0.42</v>
      </c>
      <c r="D12" s="32"/>
      <c r="E12" s="49"/>
      <c r="F12" s="32"/>
      <c r="G12" s="32"/>
      <c r="H12" s="186"/>
      <c r="I12" s="52"/>
      <c r="J12" s="186"/>
      <c r="K12" s="186"/>
      <c r="L12" s="186"/>
      <c r="M12" s="186"/>
      <c r="N12" s="52"/>
      <c r="O12" s="186"/>
      <c r="P12" s="186"/>
      <c r="Q12" s="186"/>
      <c r="R12" s="32"/>
    </row>
    <row r="13" spans="1:18" ht="15" customHeight="1" x14ac:dyDescent="0.35">
      <c r="A13" s="32"/>
      <c r="B13" s="33" t="s">
        <v>74</v>
      </c>
      <c r="C13" s="53">
        <f>HLOOKUP(Inputs!C8,Inputs!$C$36:$F$45,3,FALSE)</f>
        <v>0.4</v>
      </c>
      <c r="D13" s="32"/>
      <c r="E13" s="49"/>
      <c r="F13" s="32"/>
      <c r="G13" s="32"/>
      <c r="H13" s="186"/>
      <c r="I13" s="53"/>
      <c r="J13" s="186"/>
      <c r="K13" s="186"/>
      <c r="L13" s="186"/>
      <c r="M13" s="186"/>
      <c r="N13" s="53"/>
      <c r="O13" s="186"/>
      <c r="P13" s="186"/>
      <c r="Q13" s="186"/>
      <c r="R13" s="32"/>
    </row>
    <row r="14" spans="1:18" ht="15" customHeight="1" x14ac:dyDescent="0.35">
      <c r="A14" s="32"/>
      <c r="B14" s="33" t="s">
        <v>75</v>
      </c>
      <c r="C14" s="53">
        <f>HLOOKUP(Inputs!C8,Inputs!$C$36:$F$45,4,FALSE)</f>
        <v>0</v>
      </c>
      <c r="D14" s="32"/>
      <c r="E14" s="49"/>
      <c r="F14" s="32"/>
      <c r="G14" s="32"/>
      <c r="H14" s="186"/>
      <c r="I14" s="53"/>
      <c r="J14" s="186"/>
      <c r="K14" s="186"/>
      <c r="L14" s="186"/>
      <c r="M14" s="186"/>
      <c r="N14" s="53"/>
      <c r="O14" s="186"/>
      <c r="P14" s="186"/>
      <c r="Q14" s="186"/>
      <c r="R14" s="32"/>
    </row>
    <row r="15" spans="1:18" ht="15" customHeight="1" x14ac:dyDescent="0.35">
      <c r="A15" s="32"/>
      <c r="B15" s="33" t="s">
        <v>76</v>
      </c>
      <c r="C15" s="54">
        <f>HLOOKUP(Inputs!C8,Inputs!$C$36:$F$45,5,FALSE)</f>
        <v>7.0000000000000007E-2</v>
      </c>
      <c r="D15" s="32"/>
      <c r="E15" s="49"/>
      <c r="F15" s="32"/>
      <c r="G15" s="32"/>
      <c r="H15" s="186"/>
      <c r="I15" s="54"/>
      <c r="J15" s="186"/>
      <c r="K15" s="186"/>
      <c r="L15" s="186"/>
      <c r="M15" s="186"/>
      <c r="N15" s="54"/>
      <c r="O15" s="186"/>
      <c r="P15" s="186"/>
      <c r="Q15" s="186"/>
      <c r="R15" s="32"/>
    </row>
    <row r="16" spans="1:18" ht="15" customHeight="1" x14ac:dyDescent="0.35">
      <c r="A16" s="32"/>
      <c r="B16" s="33" t="s">
        <v>77</v>
      </c>
      <c r="C16" s="54">
        <f>HLOOKUP(Inputs!C8,Inputs!$C$36:$F$45,6,FALSE)</f>
        <v>0.28000000000000003</v>
      </c>
      <c r="D16" s="32"/>
      <c r="E16" s="49"/>
      <c r="F16" s="32"/>
      <c r="G16" s="32"/>
      <c r="H16" s="186"/>
      <c r="I16" s="54"/>
      <c r="J16" s="186"/>
      <c r="K16" s="186"/>
      <c r="L16" s="186"/>
      <c r="M16" s="186"/>
      <c r="N16" s="54"/>
      <c r="O16" s="186"/>
      <c r="P16" s="186"/>
      <c r="Q16" s="186"/>
      <c r="R16" s="32"/>
    </row>
    <row r="17" spans="1:18" ht="15" customHeight="1" x14ac:dyDescent="0.35">
      <c r="A17" s="32"/>
      <c r="B17" s="33" t="s">
        <v>78</v>
      </c>
      <c r="C17" s="54">
        <f>HLOOKUP(Inputs!C8,Inputs!$C$36:$F$45,7,FALSE)</f>
        <v>0.28000000000000003</v>
      </c>
      <c r="D17" s="32"/>
      <c r="E17" s="49"/>
      <c r="F17" s="32"/>
      <c r="G17" s="32"/>
      <c r="H17" s="186"/>
      <c r="I17" s="54"/>
      <c r="J17" s="186"/>
      <c r="K17" s="186"/>
      <c r="L17" s="186"/>
      <c r="M17" s="186"/>
      <c r="N17" s="54"/>
      <c r="O17" s="186"/>
      <c r="P17" s="186"/>
      <c r="Q17" s="186"/>
      <c r="R17" s="32"/>
    </row>
    <row r="18" spans="1:18" ht="15" customHeight="1" x14ac:dyDescent="0.35">
      <c r="A18" s="32"/>
      <c r="B18" s="33" t="s">
        <v>79</v>
      </c>
      <c r="C18" s="51">
        <f>HLOOKUP(Inputs!C8,Inputs!$C$36:$F$45,8,FALSE)</f>
        <v>2E-3</v>
      </c>
      <c r="D18" s="32"/>
      <c r="E18" s="49"/>
      <c r="F18" s="32"/>
      <c r="G18" s="32"/>
      <c r="H18" s="186"/>
      <c r="I18" s="51"/>
      <c r="J18" s="186"/>
      <c r="K18" s="186"/>
      <c r="L18" s="186"/>
      <c r="M18" s="186"/>
      <c r="N18" s="51"/>
      <c r="O18" s="186"/>
      <c r="P18" s="186"/>
      <c r="Q18" s="186"/>
      <c r="R18" s="32"/>
    </row>
    <row r="19" spans="1:18" ht="15" customHeight="1" x14ac:dyDescent="0.35">
      <c r="A19" s="32"/>
      <c r="B19" s="33" t="s">
        <v>80</v>
      </c>
      <c r="C19" s="53">
        <f>IFERROR(ROUND(C13+(C13-C14)*C12/(1-C12),2),"")</f>
        <v>0.69</v>
      </c>
      <c r="D19" s="55"/>
      <c r="E19" s="49"/>
      <c r="F19" s="32"/>
      <c r="G19" s="32"/>
      <c r="H19" s="186"/>
      <c r="I19" s="53"/>
      <c r="J19" s="186"/>
      <c r="K19" s="601"/>
      <c r="L19" s="186"/>
      <c r="M19" s="186"/>
      <c r="N19" s="53"/>
      <c r="O19" s="186"/>
      <c r="P19" s="601"/>
      <c r="Q19" s="186"/>
      <c r="R19" s="32"/>
    </row>
    <row r="20" spans="1:18" ht="15" customHeight="1" x14ac:dyDescent="0.35">
      <c r="A20" s="32"/>
      <c r="B20" s="56" t="s">
        <v>81</v>
      </c>
      <c r="C20" s="57">
        <f ca="1">IFERROR(C10*(1-C17)+C19*C15,"")</f>
        <v>6.8100124746877558E-2</v>
      </c>
      <c r="D20" s="58"/>
      <c r="E20" s="50"/>
      <c r="F20" s="32"/>
      <c r="G20" s="32"/>
      <c r="H20" s="186"/>
      <c r="I20" s="51"/>
      <c r="J20" s="186"/>
      <c r="K20" s="601"/>
      <c r="L20" s="186"/>
      <c r="M20" s="186"/>
      <c r="N20" s="51"/>
      <c r="O20" s="186"/>
      <c r="P20" s="601"/>
      <c r="Q20" s="186"/>
      <c r="R20" s="32"/>
    </row>
    <row r="21" spans="1:18" ht="15" customHeight="1" x14ac:dyDescent="0.35">
      <c r="A21" s="32"/>
      <c r="B21" s="33" t="s">
        <v>82</v>
      </c>
      <c r="C21" s="51">
        <f ca="1">IFERROR(C10+C11+C18,"")</f>
        <v>4.7560173259552169E-2</v>
      </c>
      <c r="D21" s="55"/>
      <c r="E21" s="59"/>
      <c r="F21" s="51"/>
      <c r="G21" s="32"/>
      <c r="H21" s="186"/>
      <c r="I21" s="51"/>
      <c r="J21" s="186"/>
      <c r="K21" s="601"/>
      <c r="L21" s="186"/>
      <c r="M21" s="186"/>
      <c r="N21" s="51"/>
      <c r="O21" s="186"/>
      <c r="P21" s="601"/>
      <c r="Q21" s="186"/>
      <c r="R21" s="32"/>
    </row>
    <row r="22" spans="1:18" ht="15" customHeight="1" x14ac:dyDescent="0.35">
      <c r="A22" s="51"/>
      <c r="B22" s="23" t="s">
        <v>83</v>
      </c>
      <c r="C22" s="60">
        <f ca="1">IFERROR(C20*(1-C12)+(C21)*C12,"")</f>
        <v>5.9473345122200899E-2</v>
      </c>
      <c r="D22" s="72">
        <f>HLOOKUP(Inputs!C8,Inputs!$C$36:$F$45,9,FALSE)</f>
        <v>1.0500000000000001E-2</v>
      </c>
      <c r="E22" s="50"/>
      <c r="F22" s="32"/>
      <c r="G22" s="51"/>
      <c r="H22" s="45"/>
      <c r="I22" s="602"/>
      <c r="J22" s="603"/>
      <c r="K22" s="601"/>
      <c r="L22" s="186"/>
      <c r="M22" s="45"/>
      <c r="N22" s="602"/>
      <c r="O22" s="603"/>
      <c r="P22" s="601"/>
      <c r="Q22" s="186"/>
      <c r="R22" s="32"/>
    </row>
    <row r="23" spans="1:18" ht="15" customHeight="1" x14ac:dyDescent="0.35">
      <c r="A23" s="32"/>
      <c r="B23" s="61" t="s">
        <v>84</v>
      </c>
      <c r="C23" s="62">
        <f ca="1">IFERROR(C20*(1-C12)+(C21)*(1-C16)*C12,"")</f>
        <v>5.3880268746877562E-2</v>
      </c>
      <c r="D23" s="73">
        <f>HLOOKUP(Inputs!C8,Inputs!$C$36:$F$45,10,FALSE)</f>
        <v>1.0500000000000001E-2</v>
      </c>
      <c r="E23" s="39"/>
      <c r="F23" s="63"/>
      <c r="G23" s="32"/>
      <c r="H23" s="45"/>
      <c r="I23" s="604"/>
      <c r="J23" s="603"/>
      <c r="K23" s="186"/>
      <c r="L23" s="186"/>
      <c r="M23" s="45"/>
      <c r="N23" s="604"/>
      <c r="O23" s="603"/>
      <c r="P23" s="186"/>
      <c r="Q23" s="186"/>
      <c r="R23" s="32"/>
    </row>
    <row r="24" spans="1:18" ht="15" customHeight="1" x14ac:dyDescent="0.35">
      <c r="A24" s="63"/>
      <c r="F24" s="32"/>
      <c r="G24" s="63"/>
      <c r="H24" s="186"/>
      <c r="I24" s="186"/>
      <c r="J24" s="186"/>
      <c r="K24" s="186"/>
      <c r="L24" s="186"/>
      <c r="M24" s="186"/>
      <c r="N24" s="186"/>
      <c r="O24" s="186"/>
      <c r="P24" s="186"/>
      <c r="Q24" s="186"/>
      <c r="R24" s="32"/>
    </row>
    <row r="25" spans="1:18" ht="15" customHeight="1" x14ac:dyDescent="0.35">
      <c r="A25" s="63"/>
      <c r="F25" s="32"/>
      <c r="G25" s="63"/>
      <c r="H25" s="186"/>
      <c r="I25" s="186"/>
      <c r="J25" s="186"/>
      <c r="K25" s="186"/>
      <c r="L25" s="186"/>
      <c r="M25" s="186"/>
      <c r="N25" s="186"/>
      <c r="O25" s="186"/>
      <c r="P25" s="186"/>
      <c r="Q25" s="186"/>
      <c r="R25" s="32"/>
    </row>
    <row r="26" spans="1:18" s="7" customFormat="1" x14ac:dyDescent="0.35">
      <c r="A26" s="42"/>
      <c r="B26" s="8" t="s">
        <v>441</v>
      </c>
      <c r="F26" s="26"/>
      <c r="G26" s="42"/>
      <c r="H26" s="26"/>
      <c r="I26" s="26"/>
      <c r="J26" s="26"/>
      <c r="K26" s="26"/>
      <c r="L26" s="26"/>
      <c r="M26" s="26"/>
      <c r="N26" s="26"/>
      <c r="O26" s="26"/>
      <c r="P26" s="26"/>
      <c r="Q26" s="26"/>
      <c r="R26" s="26"/>
    </row>
    <row r="27" spans="1:18" ht="15" customHeight="1" x14ac:dyDescent="0.35">
      <c r="A27" s="32"/>
      <c r="F27" s="32"/>
      <c r="G27" s="32"/>
      <c r="H27" s="186"/>
      <c r="I27" s="186"/>
      <c r="J27" s="186"/>
      <c r="K27" s="186"/>
      <c r="L27" s="186"/>
      <c r="M27" s="186"/>
      <c r="N27" s="186"/>
      <c r="O27" s="186"/>
      <c r="P27" s="186"/>
      <c r="Q27" s="186"/>
      <c r="R27" s="32"/>
    </row>
    <row r="28" spans="1:18" x14ac:dyDescent="0.35">
      <c r="A28" s="49"/>
      <c r="B28" s="56"/>
      <c r="C28" s="50"/>
      <c r="D28" s="618" t="s">
        <v>85</v>
      </c>
      <c r="E28" s="619"/>
      <c r="F28" s="47"/>
      <c r="G28" s="32"/>
      <c r="H28" s="186"/>
      <c r="I28" s="186"/>
      <c r="J28" s="617"/>
      <c r="K28" s="617"/>
      <c r="L28" s="186"/>
      <c r="M28" s="186"/>
      <c r="N28" s="186"/>
      <c r="O28" s="617"/>
      <c r="P28" s="617"/>
      <c r="Q28" s="186"/>
      <c r="R28" s="32"/>
    </row>
    <row r="29" spans="1:18" x14ac:dyDescent="0.35">
      <c r="A29" s="49"/>
      <c r="B29" s="65" t="s">
        <v>86</v>
      </c>
      <c r="C29" s="66" t="s">
        <v>435</v>
      </c>
      <c r="D29" s="67" t="s">
        <v>87</v>
      </c>
      <c r="E29" s="66" t="s">
        <v>88</v>
      </c>
      <c r="F29" s="47"/>
      <c r="G29" s="32"/>
      <c r="H29" s="47"/>
      <c r="I29" s="47"/>
      <c r="J29" s="47"/>
      <c r="K29" s="47"/>
      <c r="L29" s="186"/>
      <c r="M29" s="47"/>
      <c r="N29" s="47"/>
      <c r="O29" s="47"/>
      <c r="P29" s="47"/>
      <c r="Q29" s="186"/>
      <c r="R29" s="32"/>
    </row>
    <row r="30" spans="1:18" x14ac:dyDescent="0.35">
      <c r="A30" s="36"/>
      <c r="B30" s="33">
        <v>25</v>
      </c>
      <c r="C30" s="34">
        <f>ROUND(_xlfn.T.INV((B30/100),10000000000),3)</f>
        <v>-0.67400000000000004</v>
      </c>
      <c r="D30" s="35">
        <f ca="1">IFERROR($C$22+($D$22*C30),"")</f>
        <v>5.2396345122200899E-2</v>
      </c>
      <c r="E30" s="36">
        <f ca="1">IFERROR($C$23+($D$23*C30),"")</f>
        <v>4.6803268746877562E-2</v>
      </c>
      <c r="F30" s="35"/>
      <c r="G30" s="35"/>
      <c r="H30" s="186"/>
      <c r="I30" s="63"/>
      <c r="J30" s="601"/>
      <c r="K30" s="601"/>
      <c r="L30" s="37"/>
      <c r="M30" s="186"/>
      <c r="N30" s="63"/>
      <c r="O30" s="601"/>
      <c r="P30" s="601"/>
      <c r="Q30" s="186"/>
      <c r="R30" s="32"/>
    </row>
    <row r="31" spans="1:18" x14ac:dyDescent="0.35">
      <c r="A31" s="36"/>
      <c r="B31" s="33">
        <v>50</v>
      </c>
      <c r="C31" s="34">
        <f t="shared" ref="C31:C33" si="0">ROUND(_xlfn.T.INV((B31/100),10000000000),3)</f>
        <v>0</v>
      </c>
      <c r="D31" s="35">
        <f ca="1">IFERROR($C$22+($D$22*C31),"")</f>
        <v>5.9473345122200899E-2</v>
      </c>
      <c r="E31" s="36">
        <f ca="1">IFERROR($C$23+($D$23*C31),"")</f>
        <v>5.3880268746877562E-2</v>
      </c>
      <c r="F31" s="35"/>
      <c r="G31" s="35"/>
      <c r="H31" s="186"/>
      <c r="I31" s="63"/>
      <c r="J31" s="601"/>
      <c r="K31" s="601"/>
      <c r="L31" s="37"/>
      <c r="M31" s="186"/>
      <c r="N31" s="63"/>
      <c r="O31" s="601"/>
      <c r="P31" s="601"/>
      <c r="Q31" s="186"/>
      <c r="R31" s="32"/>
    </row>
    <row r="32" spans="1:18" x14ac:dyDescent="0.35">
      <c r="A32" s="36"/>
      <c r="B32" s="33">
        <v>67</v>
      </c>
      <c r="C32" s="34">
        <f t="shared" si="0"/>
        <v>0.44</v>
      </c>
      <c r="D32" s="35">
        <f ca="1">IFERROR($C$22+($D$22*C32),"")</f>
        <v>6.4093345122200898E-2</v>
      </c>
      <c r="E32" s="36">
        <f ca="1">IFERROR($C$23+($D$23*C32),"")</f>
        <v>5.8500268746877561E-2</v>
      </c>
      <c r="F32" s="35"/>
      <c r="G32" s="35"/>
      <c r="H32" s="186"/>
      <c r="I32" s="63"/>
      <c r="J32" s="601"/>
      <c r="K32" s="601"/>
      <c r="L32" s="37"/>
      <c r="M32" s="186"/>
      <c r="N32" s="63"/>
      <c r="O32" s="601"/>
      <c r="P32" s="601"/>
      <c r="Q32" s="186"/>
      <c r="R32" s="32"/>
    </row>
    <row r="33" spans="1:24" x14ac:dyDescent="0.35">
      <c r="A33" s="36"/>
      <c r="B33" s="38">
        <v>75</v>
      </c>
      <c r="C33" s="39">
        <f t="shared" si="0"/>
        <v>0.67400000000000004</v>
      </c>
      <c r="D33" s="40">
        <f ca="1">IFERROR($C$22+($D$22*C33),"")</f>
        <v>6.6550345122200899E-2</v>
      </c>
      <c r="E33" s="41">
        <f ca="1">IFERROR($C$23+($D$23*C33),"")</f>
        <v>6.0957268746877562E-2</v>
      </c>
      <c r="F33" s="35"/>
      <c r="G33" s="35"/>
      <c r="H33" s="186"/>
      <c r="I33" s="63"/>
      <c r="J33" s="601"/>
      <c r="K33" s="601"/>
      <c r="L33" s="37"/>
      <c r="M33" s="186"/>
      <c r="N33" s="63"/>
      <c r="O33" s="601"/>
      <c r="P33" s="601"/>
      <c r="Q33" s="186"/>
      <c r="R33" s="32"/>
    </row>
    <row r="34" spans="1:24" x14ac:dyDescent="0.35">
      <c r="A34" s="35"/>
      <c r="B34" s="68"/>
      <c r="F34" s="32"/>
      <c r="G34" s="35"/>
      <c r="H34" s="186"/>
      <c r="I34" s="186"/>
      <c r="J34" s="37"/>
      <c r="K34" s="37"/>
      <c r="L34" s="37"/>
      <c r="M34" s="186"/>
      <c r="N34" s="186"/>
      <c r="O34" s="186"/>
      <c r="P34" s="186"/>
      <c r="Q34" s="186"/>
      <c r="R34" s="32"/>
    </row>
    <row r="35" spans="1:24" x14ac:dyDescent="0.35">
      <c r="A35" s="35"/>
      <c r="B35" s="68"/>
      <c r="F35" s="32"/>
      <c r="G35" s="35"/>
      <c r="H35" s="186"/>
      <c r="I35" s="186"/>
      <c r="J35" s="37"/>
      <c r="K35" s="37"/>
      <c r="L35" s="37"/>
      <c r="M35" s="186"/>
      <c r="N35" s="186"/>
      <c r="O35" s="186"/>
      <c r="P35" s="186"/>
      <c r="Q35" s="186"/>
      <c r="R35" s="32"/>
    </row>
    <row r="36" spans="1:24" s="7" customFormat="1" x14ac:dyDescent="0.35">
      <c r="A36" s="81"/>
      <c r="B36" s="82" t="s">
        <v>440</v>
      </c>
      <c r="F36" s="26"/>
      <c r="G36" s="81"/>
      <c r="H36" s="26"/>
      <c r="I36" s="26"/>
      <c r="J36" s="83"/>
      <c r="K36" s="83"/>
      <c r="L36" s="83"/>
      <c r="M36" s="26"/>
      <c r="N36" s="26"/>
      <c r="O36" s="26"/>
      <c r="P36" s="26"/>
      <c r="Q36" s="26"/>
      <c r="R36" s="26"/>
    </row>
    <row r="37" spans="1:24" x14ac:dyDescent="0.35">
      <c r="A37" s="32"/>
      <c r="B37" s="68"/>
      <c r="F37" s="32"/>
      <c r="G37" s="32"/>
      <c r="H37" s="186"/>
      <c r="I37" s="186"/>
      <c r="J37" s="37"/>
      <c r="K37" s="37"/>
      <c r="L37" s="37"/>
      <c r="M37" s="186"/>
      <c r="N37" s="186"/>
      <c r="O37" s="186"/>
      <c r="P37" s="186"/>
      <c r="Q37" s="186"/>
      <c r="R37" s="32"/>
      <c r="S37" s="32"/>
      <c r="T37" s="32"/>
      <c r="U37" s="32"/>
      <c r="V37" s="32"/>
      <c r="W37" s="32"/>
      <c r="X37" s="32"/>
    </row>
    <row r="38" spans="1:24" x14ac:dyDescent="0.35">
      <c r="A38" s="32"/>
      <c r="B38" s="77" t="s">
        <v>439</v>
      </c>
      <c r="C38" s="78"/>
      <c r="D38" s="78"/>
      <c r="E38" s="79"/>
      <c r="F38" s="68"/>
      <c r="H38" s="45"/>
      <c r="I38" s="186"/>
      <c r="J38" s="605"/>
      <c r="K38" s="606"/>
      <c r="L38" s="607"/>
      <c r="M38" s="608"/>
      <c r="N38" s="605"/>
      <c r="O38" s="605"/>
      <c r="P38" s="606"/>
      <c r="Q38" s="605"/>
      <c r="R38" s="32"/>
    </row>
    <row r="39" spans="1:24" x14ac:dyDescent="0.35">
      <c r="A39" s="35"/>
      <c r="B39" s="33" t="s">
        <v>438</v>
      </c>
      <c r="C39" s="32"/>
      <c r="D39" s="32"/>
      <c r="E39" s="74"/>
      <c r="F39" s="68"/>
      <c r="G39" s="68"/>
      <c r="H39" s="186"/>
      <c r="I39" s="186"/>
      <c r="J39" s="605"/>
      <c r="K39" s="609"/>
      <c r="L39" s="607"/>
      <c r="M39" s="605"/>
      <c r="N39" s="605"/>
      <c r="O39" s="605"/>
      <c r="P39" s="609"/>
      <c r="Q39" s="605"/>
    </row>
    <row r="40" spans="1:24" x14ac:dyDescent="0.35">
      <c r="A40" s="68"/>
      <c r="B40" s="33" t="s">
        <v>435</v>
      </c>
      <c r="C40" s="32"/>
      <c r="D40" s="32"/>
      <c r="E40" s="75" t="str">
        <f>IF(E39="","",(E39-C23)/D23)</f>
        <v/>
      </c>
      <c r="F40" s="68"/>
      <c r="G40" s="68"/>
      <c r="H40" s="186"/>
      <c r="I40" s="186"/>
      <c r="J40" s="605"/>
      <c r="K40" s="610"/>
      <c r="L40" s="607"/>
      <c r="M40" s="605"/>
      <c r="N40" s="605"/>
      <c r="O40" s="605"/>
      <c r="P40" s="610"/>
      <c r="Q40" s="605"/>
    </row>
    <row r="41" spans="1:24" x14ac:dyDescent="0.35">
      <c r="A41" s="68"/>
      <c r="B41" s="38" t="s">
        <v>439</v>
      </c>
      <c r="C41" s="55"/>
      <c r="D41" s="55"/>
      <c r="E41" s="76" t="str">
        <f>IF(E39="","",NORMSDIST(E40))</f>
        <v/>
      </c>
      <c r="G41" s="68"/>
      <c r="H41" s="186"/>
      <c r="I41" s="186"/>
      <c r="J41" s="605"/>
      <c r="K41" s="611"/>
      <c r="L41" s="607"/>
      <c r="M41" s="605"/>
      <c r="N41" s="605"/>
      <c r="O41" s="605"/>
      <c r="P41" s="611"/>
      <c r="Q41" s="605"/>
    </row>
    <row r="42" spans="1:24" x14ac:dyDescent="0.35">
      <c r="H42" s="186"/>
      <c r="I42" s="186"/>
      <c r="J42" s="37"/>
      <c r="K42" s="37"/>
      <c r="L42" s="37"/>
      <c r="M42" s="186"/>
      <c r="N42" s="186"/>
      <c r="O42" s="186"/>
      <c r="P42" s="186"/>
      <c r="Q42" s="186"/>
    </row>
    <row r="43" spans="1:24" x14ac:dyDescent="0.35">
      <c r="C43" s="70"/>
      <c r="H43" s="186"/>
      <c r="I43" s="186"/>
      <c r="J43" s="37"/>
      <c r="K43" s="37"/>
      <c r="L43" s="37"/>
      <c r="M43" s="186"/>
      <c r="N43" s="186"/>
      <c r="O43" s="186"/>
      <c r="P43" s="186"/>
      <c r="Q43" s="186"/>
    </row>
    <row r="44" spans="1:24" x14ac:dyDescent="0.35">
      <c r="C44" s="70"/>
      <c r="J44" s="69"/>
      <c r="K44" s="69"/>
      <c r="L44" s="69"/>
    </row>
    <row r="45" spans="1:24" x14ac:dyDescent="0.35">
      <c r="C45" s="71"/>
      <c r="J45" s="69"/>
      <c r="K45" s="69"/>
      <c r="L45" s="69"/>
    </row>
    <row r="46" spans="1:24" x14ac:dyDescent="0.35">
      <c r="J46" s="69"/>
      <c r="K46" s="69"/>
      <c r="L46" s="69"/>
    </row>
    <row r="47" spans="1:24" x14ac:dyDescent="0.35">
      <c r="J47" s="69"/>
      <c r="K47" s="69"/>
      <c r="L47" s="69"/>
    </row>
    <row r="48" spans="1:24" x14ac:dyDescent="0.35">
      <c r="J48" s="69"/>
      <c r="K48" s="69"/>
      <c r="L48" s="69"/>
    </row>
    <row r="49" spans="3:12" x14ac:dyDescent="0.35">
      <c r="C49" s="70"/>
      <c r="J49" s="69"/>
      <c r="K49" s="69"/>
      <c r="L49" s="69"/>
    </row>
    <row r="50" spans="3:12" x14ac:dyDescent="0.35">
      <c r="C50" s="70"/>
      <c r="J50" s="69"/>
      <c r="K50" s="69"/>
      <c r="L50" s="69"/>
    </row>
    <row r="51" spans="3:12" x14ac:dyDescent="0.35">
      <c r="C51" s="70"/>
      <c r="J51" s="69"/>
      <c r="K51" s="69"/>
      <c r="L51" s="69"/>
    </row>
    <row r="52" spans="3:12" x14ac:dyDescent="0.35">
      <c r="C52" s="70"/>
      <c r="J52" s="69"/>
      <c r="K52" s="69"/>
      <c r="L52" s="69"/>
    </row>
    <row r="53" spans="3:12" x14ac:dyDescent="0.35">
      <c r="J53" s="69"/>
      <c r="K53" s="69"/>
      <c r="L53" s="69"/>
    </row>
    <row r="54" spans="3:12" x14ac:dyDescent="0.35">
      <c r="C54" s="70"/>
      <c r="J54" s="69"/>
      <c r="K54" s="69"/>
      <c r="L54" s="69"/>
    </row>
    <row r="55" spans="3:12" x14ac:dyDescent="0.35">
      <c r="C55" s="70"/>
      <c r="J55" s="69"/>
      <c r="K55" s="69"/>
      <c r="L55" s="69"/>
    </row>
    <row r="56" spans="3:12" x14ac:dyDescent="0.35">
      <c r="C56" s="70"/>
      <c r="J56" s="69"/>
      <c r="K56" s="69"/>
      <c r="L56" s="69"/>
    </row>
    <row r="57" spans="3:12" x14ac:dyDescent="0.35">
      <c r="C57" s="70"/>
      <c r="J57" s="69"/>
      <c r="K57" s="69"/>
      <c r="L57" s="69"/>
    </row>
    <row r="58" spans="3:12" x14ac:dyDescent="0.35">
      <c r="J58" s="69"/>
      <c r="K58" s="69"/>
      <c r="L58" s="69"/>
    </row>
    <row r="62" spans="3:12" x14ac:dyDescent="0.35">
      <c r="D62" s="70"/>
      <c r="E62" s="70"/>
      <c r="F62" s="70"/>
    </row>
    <row r="63" spans="3:12" x14ac:dyDescent="0.35">
      <c r="D63" s="70"/>
      <c r="E63" s="70"/>
      <c r="F63" s="70"/>
    </row>
    <row r="64" spans="3:12" x14ac:dyDescent="0.35">
      <c r="D64" s="70"/>
      <c r="E64" s="70"/>
      <c r="F64" s="70"/>
    </row>
    <row r="65" spans="4:6" x14ac:dyDescent="0.35">
      <c r="D65" s="70"/>
      <c r="E65" s="70"/>
      <c r="F65" s="70"/>
    </row>
  </sheetData>
  <mergeCells count="9">
    <mergeCell ref="O28:P28"/>
    <mergeCell ref="D28:E28"/>
    <mergeCell ref="B7:E7"/>
    <mergeCell ref="B8:E8"/>
    <mergeCell ref="H7:K7"/>
    <mergeCell ref="J28:K28"/>
    <mergeCell ref="M7:P7"/>
    <mergeCell ref="H8:K8"/>
    <mergeCell ref="M8:P8"/>
  </mergeCells>
  <conditionalFormatting sqref="I20:I23">
    <cfRule type="expression" dxfId="57" priority="15">
      <formula>ISERROR($C$19)</formula>
    </cfRule>
    <cfRule type="expression" dxfId="56" priority="16">
      <formula>ISERROR($C$13)</formula>
    </cfRule>
  </conditionalFormatting>
  <conditionalFormatting sqref="I19">
    <cfRule type="expression" dxfId="55" priority="11">
      <formula>ISERROR($C$19)</formula>
    </cfRule>
    <cfRule type="expression" dxfId="54" priority="12">
      <formula>ISERROR($C$13)</formula>
    </cfRule>
  </conditionalFormatting>
  <conditionalFormatting sqref="C20:C23">
    <cfRule type="expression" dxfId="53" priority="7">
      <formula>ISERROR($C$19)</formula>
    </cfRule>
    <cfRule type="expression" dxfId="52" priority="8">
      <formula>ISERROR($C$13)</formula>
    </cfRule>
  </conditionalFormatting>
  <conditionalFormatting sqref="C19">
    <cfRule type="expression" dxfId="51" priority="5">
      <formula>ISERROR($C$19)</formula>
    </cfRule>
    <cfRule type="expression" dxfId="50" priority="6">
      <formula>ISERROR($C$13)</formula>
    </cfRule>
  </conditionalFormatting>
  <conditionalFormatting sqref="N20:N23">
    <cfRule type="expression" dxfId="49" priority="3">
      <formula>ISERROR($C$19)</formula>
    </cfRule>
    <cfRule type="expression" dxfId="48" priority="4">
      <formula>ISERROR($C$13)</formula>
    </cfRule>
  </conditionalFormatting>
  <conditionalFormatting sqref="N19">
    <cfRule type="expression" dxfId="47" priority="1">
      <formula>ISERROR($C$19)</formula>
    </cfRule>
    <cfRule type="expression" dxfId="46" priority="2">
      <formula>ISERROR($C$13)</formula>
    </cfRule>
  </conditionalFormatting>
  <dataValidations xWindow="1642" yWindow="897" count="1">
    <dataValidation allowBlank="1" showInputMessage="1" showErrorMessage="1" promptTitle="Disclosed estimate" prompt="Enter the forecast post-tax cost of capital, or forecast post-tax internal rate of return, in this cell." sqref="E39 K39 P39"/>
  </dataValidations>
  <pageMargins left="0.7" right="0.7" top="0.75" bottom="0.75" header="0.3" footer="0.3"/>
  <pageSetup paperSize="9" scale="4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249977111117893"/>
    <pageSetUpPr fitToPage="1"/>
  </sheetPr>
  <dimension ref="A1:AG260"/>
  <sheetViews>
    <sheetView showGridLines="0" zoomScale="90" zoomScaleNormal="90" workbookViewId="0">
      <selection activeCell="C23" sqref="C23"/>
    </sheetView>
  </sheetViews>
  <sheetFormatPr defaultColWidth="9.1796875" defaultRowHeight="14.5" x14ac:dyDescent="0.35"/>
  <cols>
    <col min="1" max="1" width="2.81640625" style="171" customWidth="1"/>
    <col min="2" max="2" width="30.81640625" style="171" customWidth="1"/>
    <col min="3" max="3" width="20.54296875" style="171" customWidth="1"/>
    <col min="4" max="5" width="20.54296875" style="171" hidden="1" customWidth="1"/>
    <col min="6" max="7" width="20.54296875" style="171" customWidth="1"/>
    <col min="8" max="11" width="20.54296875" style="171" hidden="1" customWidth="1"/>
    <col min="12" max="27" width="20.54296875" style="171" customWidth="1"/>
    <col min="28" max="28" width="15" style="171" customWidth="1"/>
    <col min="29" max="16384" width="9.1796875" style="171"/>
  </cols>
  <sheetData>
    <row r="1" spans="1:33" ht="23.5" x14ac:dyDescent="0.55000000000000004">
      <c r="A1" s="201" t="s">
        <v>512</v>
      </c>
      <c r="H1" s="202"/>
    </row>
    <row r="3" spans="1:33" s="527" customFormat="1" x14ac:dyDescent="0.35">
      <c r="B3" s="526" t="s">
        <v>758</v>
      </c>
    </row>
    <row r="4" spans="1:33" s="433" customFormat="1" x14ac:dyDescent="0.35"/>
    <row r="5" spans="1:33" s="433" customFormat="1" x14ac:dyDescent="0.35">
      <c r="B5" s="540" t="s">
        <v>815</v>
      </c>
    </row>
    <row r="6" spans="1:33" s="433" customFormat="1" x14ac:dyDescent="0.35"/>
    <row r="7" spans="1:33" s="527" customFormat="1" x14ac:dyDescent="0.35">
      <c r="B7" s="526" t="s">
        <v>760</v>
      </c>
    </row>
    <row r="8" spans="1:33" s="433" customFormat="1" x14ac:dyDescent="0.35">
      <c r="B8" s="189"/>
    </row>
    <row r="9" spans="1:33" ht="19.5" customHeight="1" x14ac:dyDescent="0.7">
      <c r="B9" s="171" t="s">
        <v>513</v>
      </c>
      <c r="C9" s="194">
        <f>Inputs!C17</f>
        <v>42795</v>
      </c>
      <c r="E9" s="189"/>
      <c r="G9" s="509"/>
      <c r="L9" s="433"/>
      <c r="M9" s="212" t="s">
        <v>711</v>
      </c>
      <c r="N9" s="213" t="s">
        <v>714</v>
      </c>
      <c r="O9" s="212" t="s">
        <v>714</v>
      </c>
      <c r="P9" s="212" t="s">
        <v>718</v>
      </c>
      <c r="Q9" s="212" t="s">
        <v>721</v>
      </c>
    </row>
    <row r="10" spans="1:33" x14ac:dyDescent="0.35">
      <c r="B10" s="171" t="s">
        <v>514</v>
      </c>
      <c r="C10" s="203">
        <v>5</v>
      </c>
      <c r="E10" s="189"/>
      <c r="L10" s="433"/>
      <c r="M10" s="22" t="s">
        <v>712</v>
      </c>
      <c r="N10" s="190" t="s">
        <v>715</v>
      </c>
      <c r="O10" s="22" t="s">
        <v>717</v>
      </c>
      <c r="P10" s="22" t="s">
        <v>719</v>
      </c>
      <c r="Q10" s="22" t="s">
        <v>722</v>
      </c>
    </row>
    <row r="11" spans="1:33" x14ac:dyDescent="0.35">
      <c r="B11" s="171" t="s">
        <v>515</v>
      </c>
      <c r="C11" s="204">
        <f>C9+(365.25*C10)</f>
        <v>44621.25</v>
      </c>
      <c r="E11" s="189"/>
      <c r="L11" s="433"/>
      <c r="M11" s="22" t="s">
        <v>713</v>
      </c>
      <c r="N11" s="190" t="s">
        <v>716</v>
      </c>
      <c r="O11" s="22" t="s">
        <v>716</v>
      </c>
      <c r="P11" s="22" t="s">
        <v>720</v>
      </c>
      <c r="Q11" s="22" t="s">
        <v>723</v>
      </c>
    </row>
    <row r="12" spans="1:33" x14ac:dyDescent="0.35">
      <c r="L12" s="433"/>
      <c r="M12" s="215"/>
      <c r="N12" s="216"/>
      <c r="O12" s="215"/>
      <c r="P12" s="215"/>
      <c r="Q12" s="215"/>
    </row>
    <row r="13" spans="1:33" x14ac:dyDescent="0.35">
      <c r="B13" s="186"/>
      <c r="C13" s="628" t="s">
        <v>59</v>
      </c>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30"/>
      <c r="AB13" s="205"/>
      <c r="AC13" s="205"/>
      <c r="AD13" s="205"/>
      <c r="AE13" s="205"/>
      <c r="AF13" s="205"/>
      <c r="AG13" s="205"/>
    </row>
    <row r="14" spans="1:33" x14ac:dyDescent="0.35">
      <c r="B14" s="206" t="s">
        <v>102</v>
      </c>
      <c r="C14" s="520" t="str">
        <f t="array" aca="1" ref="C14:AA17" ca="1">TRANSPOSE('RFR govt bond summary'!$B$60:$G$84)</f>
        <v>NZGB 6 12/15/17</v>
      </c>
      <c r="D14" s="517" t="str">
        <f ca="1"/>
        <v>NZGB 5 03/15/19</v>
      </c>
      <c r="E14" s="520" t="str">
        <f ca="1"/>
        <v>NZGB 3 04/15/20</v>
      </c>
      <c r="F14" s="22" t="str">
        <f ca="1"/>
        <v>NZGB 6 05/15/21</v>
      </c>
      <c r="G14" s="191" t="str">
        <f ca="1"/>
        <v>NZGB 5 1/2 04/15/23</v>
      </c>
      <c r="H14" s="516" t="str">
        <f ca="1"/>
        <v>NZGB 2 3/4 04/15/25</v>
      </c>
      <c r="I14" s="516" t="str">
        <f ca="1"/>
        <v>NZGB 4 1/2 04/15/27</v>
      </c>
      <c r="J14" s="517" t="str">
        <f ca="1"/>
        <v>NZGB 3 1/2 04/14/33</v>
      </c>
      <c r="K14" s="517" t="str">
        <f ca="1"/>
        <v>NZGB 2 3/4 04/15/37</v>
      </c>
      <c r="L14" s="22" t="str">
        <f ca="1"/>
        <v/>
      </c>
      <c r="M14" s="22" t="str">
        <f ca="1"/>
        <v/>
      </c>
      <c r="N14" s="213" t="str">
        <f ca="1"/>
        <v/>
      </c>
      <c r="O14" s="56" t="str">
        <f ca="1"/>
        <v/>
      </c>
      <c r="P14" s="92" t="str">
        <f ca="1"/>
        <v/>
      </c>
      <c r="Q14" s="58" t="str">
        <f ca="1"/>
        <v/>
      </c>
      <c r="R14" s="92" t="str">
        <f ca="1"/>
        <v/>
      </c>
      <c r="S14" s="50" t="str">
        <f ca="1"/>
        <v/>
      </c>
      <c r="T14" s="50" t="str">
        <f ca="1"/>
        <v/>
      </c>
      <c r="U14" s="92" t="str">
        <f ca="1"/>
        <v/>
      </c>
      <c r="V14" s="92" t="str">
        <f ca="1"/>
        <v/>
      </c>
      <c r="W14" s="92" t="str">
        <f ca="1"/>
        <v/>
      </c>
      <c r="X14" s="92" t="str">
        <f ca="1"/>
        <v/>
      </c>
      <c r="Y14" s="92" t="str">
        <f ca="1"/>
        <v/>
      </c>
      <c r="Z14" s="92" t="str">
        <f ca="1"/>
        <v/>
      </c>
      <c r="AA14" s="92" t="str">
        <f ca="1"/>
        <v/>
      </c>
      <c r="AB14" s="92" t="s">
        <v>529</v>
      </c>
      <c r="AC14" s="186"/>
      <c r="AD14" s="186"/>
      <c r="AE14" s="186"/>
      <c r="AF14" s="186"/>
      <c r="AG14" s="186"/>
    </row>
    <row r="15" spans="1:33" x14ac:dyDescent="0.35">
      <c r="B15" s="206" t="s">
        <v>112</v>
      </c>
      <c r="C15" s="520" t="str">
        <f ca="1"/>
        <v>AA+</v>
      </c>
      <c r="D15" s="517" t="str">
        <f ca="1"/>
        <v>AA+</v>
      </c>
      <c r="E15" s="520" t="str">
        <f ca="1"/>
        <v>AA+</v>
      </c>
      <c r="F15" s="22" t="str">
        <f ca="1"/>
        <v>AA+</v>
      </c>
      <c r="G15" s="191" t="str">
        <f ca="1"/>
        <v>AA+</v>
      </c>
      <c r="H15" s="516" t="str">
        <f ca="1"/>
        <v>AA+</v>
      </c>
      <c r="I15" s="516" t="str">
        <f ca="1"/>
        <v>AA+</v>
      </c>
      <c r="J15" s="516" t="str">
        <f ca="1"/>
        <v>AA+</v>
      </c>
      <c r="K15" s="516" t="str">
        <f ca="1"/>
        <v>AA+</v>
      </c>
      <c r="L15" s="191" t="str">
        <f ca="1"/>
        <v/>
      </c>
      <c r="M15" s="22" t="str">
        <f ca="1"/>
        <v/>
      </c>
      <c r="N15" s="190" t="str">
        <f ca="1"/>
        <v/>
      </c>
      <c r="O15" s="187" t="str">
        <f ca="1"/>
        <v/>
      </c>
      <c r="P15" s="113" t="str">
        <f ca="1"/>
        <v/>
      </c>
      <c r="Q15" s="186" t="str">
        <f ca="1"/>
        <v/>
      </c>
      <c r="R15" s="113" t="str">
        <f ca="1"/>
        <v/>
      </c>
      <c r="S15" s="49" t="str">
        <f ca="1"/>
        <v/>
      </c>
      <c r="T15" s="49" t="str">
        <f ca="1"/>
        <v/>
      </c>
      <c r="U15" s="113" t="str">
        <f ca="1"/>
        <v/>
      </c>
      <c r="V15" s="113" t="str">
        <f ca="1"/>
        <v/>
      </c>
      <c r="W15" s="113" t="str">
        <f ca="1"/>
        <v/>
      </c>
      <c r="X15" s="113" t="str">
        <f ca="1"/>
        <v/>
      </c>
      <c r="Y15" s="113" t="str">
        <f ca="1"/>
        <v/>
      </c>
      <c r="Z15" s="113" t="str">
        <f ca="1"/>
        <v/>
      </c>
      <c r="AA15" s="113" t="str">
        <f ca="1"/>
        <v/>
      </c>
      <c r="AB15" s="113"/>
      <c r="AC15" s="186"/>
      <c r="AD15" s="186"/>
      <c r="AE15" s="186"/>
      <c r="AF15" s="186"/>
      <c r="AG15" s="186"/>
    </row>
    <row r="16" spans="1:33" x14ac:dyDescent="0.35">
      <c r="B16" s="206" t="s">
        <v>108</v>
      </c>
      <c r="C16" s="520" t="str">
        <f ca="1"/>
        <v>S/A</v>
      </c>
      <c r="D16" s="520" t="str">
        <f ca="1"/>
        <v>S/A</v>
      </c>
      <c r="E16" s="520" t="str">
        <f ca="1"/>
        <v>S/A</v>
      </c>
      <c r="F16" s="22" t="str">
        <f ca="1"/>
        <v>S/A</v>
      </c>
      <c r="G16" s="191" t="str">
        <f ca="1"/>
        <v>S/A</v>
      </c>
      <c r="H16" s="516" t="str">
        <f ca="1"/>
        <v>S/A</v>
      </c>
      <c r="I16" s="516" t="str">
        <f ca="1"/>
        <v>S/A</v>
      </c>
      <c r="J16" s="516" t="str">
        <f ca="1"/>
        <v>S/A</v>
      </c>
      <c r="K16" s="516" t="str">
        <f ca="1"/>
        <v>S/A</v>
      </c>
      <c r="L16" s="191" t="str">
        <f ca="1"/>
        <v/>
      </c>
      <c r="M16" s="22" t="str">
        <f ca="1"/>
        <v/>
      </c>
      <c r="N16" s="190" t="str">
        <f ca="1"/>
        <v/>
      </c>
      <c r="O16" s="187" t="str">
        <f ca="1"/>
        <v/>
      </c>
      <c r="P16" s="113" t="str">
        <f ca="1"/>
        <v/>
      </c>
      <c r="Q16" s="186" t="str">
        <f ca="1"/>
        <v/>
      </c>
      <c r="R16" s="113" t="str">
        <f ca="1"/>
        <v/>
      </c>
      <c r="S16" s="49" t="str">
        <f ca="1"/>
        <v/>
      </c>
      <c r="T16" s="49" t="str">
        <f ca="1"/>
        <v/>
      </c>
      <c r="U16" s="113" t="str">
        <f ca="1"/>
        <v/>
      </c>
      <c r="V16" s="113" t="str">
        <f ca="1"/>
        <v/>
      </c>
      <c r="W16" s="113" t="str">
        <f ca="1"/>
        <v/>
      </c>
      <c r="X16" s="113" t="str">
        <f ca="1"/>
        <v/>
      </c>
      <c r="Y16" s="113" t="str">
        <f ca="1"/>
        <v/>
      </c>
      <c r="Z16" s="113" t="str">
        <f ca="1"/>
        <v/>
      </c>
      <c r="AA16" s="113" t="str">
        <f ca="1"/>
        <v/>
      </c>
      <c r="AB16" s="113"/>
    </row>
    <row r="17" spans="2:28" x14ac:dyDescent="0.35">
      <c r="B17" s="207" t="s">
        <v>318</v>
      </c>
      <c r="C17" s="521" t="str">
        <f ca="1"/>
        <v>15/12/2017</v>
      </c>
      <c r="D17" s="519" t="str">
        <f ca="1"/>
        <v>15/03/2019</v>
      </c>
      <c r="E17" s="521" t="str">
        <f ca="1"/>
        <v>15/04/2020</v>
      </c>
      <c r="F17" s="192" t="str">
        <f ca="1"/>
        <v>15/05/2021</v>
      </c>
      <c r="G17" s="193" t="str">
        <f ca="1"/>
        <v>15/04/2023</v>
      </c>
      <c r="H17" s="518" t="str">
        <f ca="1"/>
        <v>15/04/2025</v>
      </c>
      <c r="I17" s="519" t="str">
        <f ca="1"/>
        <v>15/04/2027</v>
      </c>
      <c r="J17" s="519" t="str">
        <f ca="1"/>
        <v>14/04/2033</v>
      </c>
      <c r="K17" s="519" t="str">
        <f ca="1"/>
        <v>15/04/2037</v>
      </c>
      <c r="L17" s="192" t="str">
        <f ca="1"/>
        <v/>
      </c>
      <c r="M17" s="192" t="str">
        <f ca="1"/>
        <v/>
      </c>
      <c r="N17" s="343" t="str">
        <f ca="1"/>
        <v/>
      </c>
      <c r="O17" s="188" t="str">
        <f ca="1"/>
        <v/>
      </c>
      <c r="P17" s="114" t="str">
        <f ca="1"/>
        <v/>
      </c>
      <c r="Q17" s="55" t="str">
        <f ca="1"/>
        <v/>
      </c>
      <c r="R17" s="114" t="str">
        <f ca="1"/>
        <v/>
      </c>
      <c r="S17" s="64" t="str">
        <f ca="1"/>
        <v/>
      </c>
      <c r="T17" s="64" t="str">
        <f ca="1"/>
        <v/>
      </c>
      <c r="U17" s="114" t="str">
        <f ca="1"/>
        <v/>
      </c>
      <c r="V17" s="114" t="str">
        <f ca="1"/>
        <v/>
      </c>
      <c r="W17" s="114" t="str">
        <f ca="1"/>
        <v/>
      </c>
      <c r="X17" s="114" t="str">
        <f ca="1"/>
        <v/>
      </c>
      <c r="Y17" s="114" t="str">
        <f ca="1"/>
        <v/>
      </c>
      <c r="Z17" s="114" t="str">
        <f ca="1"/>
        <v/>
      </c>
      <c r="AA17" s="114" t="str">
        <f ca="1"/>
        <v/>
      </c>
      <c r="AB17" s="114"/>
    </row>
    <row r="18" spans="2:28" x14ac:dyDescent="0.35">
      <c r="B18" s="243">
        <f ca="1">IFERROR(B19-1,"")</f>
        <v>42705</v>
      </c>
      <c r="C18" s="241"/>
      <c r="D18" s="241"/>
      <c r="E18" s="241"/>
      <c r="F18" s="241">
        <f ca="1">IFERROR(IF(ISBLANK(INDIRECT("'"&amp;'RFR govt bond summary'!$C$3&amp;"!"&amp;'RFR govt bond summary'!$G$63&amp;$AB18)),"",INDIRECT("'"&amp;'RFR govt bond summary'!$C$3&amp;"!"&amp;'RFR govt bond summary'!$G$63&amp;$AB18)),"")</f>
        <v>2.5499999999999998</v>
      </c>
      <c r="G18" s="241">
        <f ca="1">IFERROR(IF(ISBLANK(INDIRECT("'"&amp;'RFR govt bond summary'!$C$3&amp;"!"&amp;'RFR govt bond summary'!$G$64&amp;$AB18)),"",INDIRECT("'"&amp;'RFR govt bond summary'!$C$3&amp;"!"&amp;'RFR govt bond summary'!$G$64&amp;$AB18)),"")</f>
        <v>2.8239999999999998</v>
      </c>
      <c r="H18" s="241"/>
      <c r="I18" s="241"/>
      <c r="J18" s="241"/>
      <c r="K18" s="241"/>
      <c r="L18" s="241" t="str">
        <f ca="1">IFERROR(IF(ISBLANK(INDIRECT("'"&amp;'RFR govt bond summary'!$C$3&amp;"!"&amp;'RFR govt bond summary'!$G$69&amp;$AB18)),"",INDIRECT("'"&amp;'RFR govt bond summary'!$C$3&amp;"!"&amp;'RFR govt bond summary'!$G$69&amp;$AB18)),"")</f>
        <v/>
      </c>
      <c r="M18" s="524">
        <f ca="1">B18+365*5</f>
        <v>44530</v>
      </c>
      <c r="N18" s="196">
        <f t="shared" ref="N18:N49" ca="1" si="0">($F$88-B18)/365.25</f>
        <v>4.4517453798767965</v>
      </c>
      <c r="O18" s="63">
        <f t="shared" ref="O18:O49" ca="1" si="1">($G$88-B18)/365.25</f>
        <v>6.368240930869268</v>
      </c>
      <c r="P18" s="195">
        <f ca="1">G18-F18</f>
        <v>0.27400000000000002</v>
      </c>
      <c r="Q18" s="196">
        <f t="shared" ref="Q18:Q34" ca="1" si="2">F18+P18*(M18-$F$88)/($G$88-$F$88)</f>
        <v>2.6278942857142855</v>
      </c>
      <c r="R18" s="241" t="str">
        <f ca="1">IFERROR(IF(ISBLANK(INDIRECT("'"&amp;'RFR govt bond summary'!$C$3&amp;"!"&amp;'RFR govt bond summary'!$G$75&amp;$AB18)),"",INDIRECT("'"&amp;'RFR govt bond summary'!$C$3&amp;"!"&amp;'RFR govt bond summary'!$G$75&amp;$AB18)),"")</f>
        <v/>
      </c>
      <c r="S18" s="241" t="str">
        <f ca="1">IFERROR(IF(ISBLANK(INDIRECT("'"&amp;'RFR govt bond summary'!$C$3&amp;"!"&amp;'RFR govt bond summary'!$G$76&amp;$AB18)),"",INDIRECT("'"&amp;'RFR govt bond summary'!$C$3&amp;"!"&amp;'RFR govt bond summary'!$G$76&amp;$AB18)),"")</f>
        <v/>
      </c>
      <c r="T18" s="241"/>
      <c r="U18" s="241" t="str">
        <f ca="1">IFERROR(IF(ISBLANK(INDIRECT("'"&amp;'RFR govt bond summary'!$C$3&amp;"!"&amp;'RFR govt bond summary'!$G$78&amp;$AB18)),"",INDIRECT("'"&amp;'RFR govt bond summary'!$C$3&amp;"!"&amp;'RFR govt bond summary'!$G$78&amp;$AB18)),"")</f>
        <v/>
      </c>
      <c r="V18" s="241" t="str">
        <f ca="1">IFERROR(IF(ISBLANK(INDIRECT("'"&amp;'RFR govt bond summary'!$C$3&amp;"!"&amp;'RFR govt bond summary'!$G$79&amp;$AB18)),"",INDIRECT("'"&amp;'RFR govt bond summary'!$C$3&amp;"!"&amp;'RFR govt bond summary'!$G$79&amp;$AB18)),"")</f>
        <v/>
      </c>
      <c r="W18" s="241" t="str">
        <f ca="1">IFERROR(IF(ISBLANK(INDIRECT("'"&amp;'RFR govt bond summary'!$C$3&amp;"!"&amp;'RFR govt bond summary'!$G$80&amp;$AB18)),"",INDIRECT("'"&amp;'RFR govt bond summary'!$C$3&amp;"!"&amp;'RFR govt bond summary'!$G$80&amp;$AB18)),"")</f>
        <v/>
      </c>
      <c r="X18" s="241" t="str">
        <f ca="1">IFERROR(IF(ISBLANK(INDIRECT("'"&amp;'RFR govt bond summary'!$C$3&amp;"!"&amp;'RFR govt bond summary'!$G$81&amp;$AB18)),"",INDIRECT("'"&amp;'RFR govt bond summary'!$C$3&amp;"!"&amp;'RFR govt bond summary'!$G$81&amp;$AB18)),"")</f>
        <v/>
      </c>
      <c r="Y18" s="241" t="str">
        <f ca="1">IFERROR(IF(ISBLANK(INDIRECT("'"&amp;'RFR govt bond summary'!$C$3&amp;"!"&amp;'RFR govt bond summary'!$G$82&amp;$AB18)),"",INDIRECT("'"&amp;'RFR govt bond summary'!$C$3&amp;"!"&amp;'RFR govt bond summary'!$G$82&amp;$AB18)),"")</f>
        <v/>
      </c>
      <c r="Z18" s="241" t="str">
        <f ca="1">IFERROR(IF(ISBLANK(INDIRECT("'"&amp;'RFR govt bond summary'!$C$3&amp;"!"&amp;'RFR govt bond summary'!$G$83&amp;$AB18)),"",INDIRECT("'"&amp;'RFR govt bond summary'!$C$3&amp;"!"&amp;'RFR govt bond summary'!$G$83&amp;$AB18)),"")</f>
        <v/>
      </c>
      <c r="AA18" s="241" t="str">
        <f ca="1">IFERROR(IF(ISBLANK(INDIRECT("'"&amp;'RFR govt bond summary'!$C$3&amp;"!"&amp;'RFR govt bond summary'!$G$84&amp;$AB18)),"",INDIRECT("'"&amp;'RFR govt bond summary'!$C$3&amp;"!"&amp;'RFR govt bond summary'!$G$84&amp;$AB18)),"")</f>
        <v/>
      </c>
      <c r="AB18" s="113">
        <v>26</v>
      </c>
    </row>
    <row r="19" spans="2:28" x14ac:dyDescent="0.35">
      <c r="B19" s="243">
        <f ca="1">IFERROR(IF(ISBLANK(INDIRECT("'"&amp;'RFR govt bond summary'!$C$3&amp;"!"&amp;'RFR govt bond summary'!$F$60&amp;$AB19)),"",INDIRECT("'"&amp;'RFR govt bond summary'!$C$3&amp;"!"&amp;'RFR govt bond summary'!$F$60&amp;$AB19)),"")</f>
        <v>42706</v>
      </c>
      <c r="C19" s="241"/>
      <c r="D19" s="241"/>
      <c r="E19" s="241"/>
      <c r="F19" s="241">
        <f ca="1">IFERROR(IF(ISBLANK(INDIRECT("'"&amp;'RFR govt bond summary'!$C$3&amp;"!"&amp;'RFR govt bond summary'!$G$63&amp;$AB19)),"",INDIRECT("'"&amp;'RFR govt bond summary'!$C$3&amp;"!"&amp;'RFR govt bond summary'!$G$63&amp;$AB19)),"")</f>
        <v>2.5830000000000002</v>
      </c>
      <c r="G19" s="241">
        <f ca="1">IFERROR(IF(ISBLANK(INDIRECT("'"&amp;'RFR govt bond summary'!$C$3&amp;"!"&amp;'RFR govt bond summary'!$G$64&amp;$AB19)),"",INDIRECT("'"&amp;'RFR govt bond summary'!$C$3&amp;"!"&amp;'RFR govt bond summary'!$G$64&amp;$AB19)),"")</f>
        <v>2.86</v>
      </c>
      <c r="H19" s="241"/>
      <c r="I19" s="241"/>
      <c r="J19" s="241"/>
      <c r="K19" s="241"/>
      <c r="L19" s="241" t="str">
        <f ca="1">IFERROR(IF(ISBLANK(INDIRECT("'"&amp;'RFR govt bond summary'!$C$3&amp;"!"&amp;'RFR govt bond summary'!$G$69&amp;$AB19)),"",INDIRECT("'"&amp;'RFR govt bond summary'!$C$3&amp;"!"&amp;'RFR govt bond summary'!$G$69&amp;$AB19)),"")</f>
        <v/>
      </c>
      <c r="M19" s="246">
        <f t="shared" ref="M19:M34" ca="1" si="3">B19+365*5</f>
        <v>44531</v>
      </c>
      <c r="N19" s="198">
        <f t="shared" ca="1" si="0"/>
        <v>4.4490075290896645</v>
      </c>
      <c r="O19" s="63">
        <f t="shared" ca="1" si="1"/>
        <v>6.3655030800821359</v>
      </c>
      <c r="P19" s="197">
        <f t="shared" ref="P19:P34" ca="1" si="4">G19-F19</f>
        <v>0.27699999999999969</v>
      </c>
      <c r="Q19" s="198">
        <f t="shared" ca="1" si="2"/>
        <v>2.6621428571428574</v>
      </c>
      <c r="R19" s="241" t="str">
        <f ca="1">IFERROR(IF(ISBLANK(INDIRECT("'"&amp;'RFR govt bond summary'!$C$3&amp;"!"&amp;'RFR govt bond summary'!$G$75&amp;$AB19)),"",INDIRECT("'"&amp;'RFR govt bond summary'!$C$3&amp;"!"&amp;'RFR govt bond summary'!$G$75&amp;$AB19)),"")</f>
        <v/>
      </c>
      <c r="S19" s="241" t="str">
        <f ca="1">IFERROR(IF(ISBLANK(INDIRECT("'"&amp;'RFR govt bond summary'!$C$3&amp;"!"&amp;'RFR govt bond summary'!$G$76&amp;$AB19)),"",INDIRECT("'"&amp;'RFR govt bond summary'!$C$3&amp;"!"&amp;'RFR govt bond summary'!$G$76&amp;$AB19)),"")</f>
        <v/>
      </c>
      <c r="T19" s="241"/>
      <c r="U19" s="241" t="str">
        <f ca="1">IFERROR(IF(ISBLANK(INDIRECT("'"&amp;'RFR govt bond summary'!$C$3&amp;"!"&amp;'RFR govt bond summary'!$G$78&amp;$AB19)),"",INDIRECT("'"&amp;'RFR govt bond summary'!$C$3&amp;"!"&amp;'RFR govt bond summary'!$G$78&amp;$AB19)),"")</f>
        <v/>
      </c>
      <c r="V19" s="241" t="str">
        <f ca="1">IFERROR(IF(ISBLANK(INDIRECT("'"&amp;'RFR govt bond summary'!$C$3&amp;"!"&amp;'RFR govt bond summary'!$G$79&amp;$AB19)),"",INDIRECT("'"&amp;'RFR govt bond summary'!$C$3&amp;"!"&amp;'RFR govt bond summary'!$G$79&amp;$AB19)),"")</f>
        <v/>
      </c>
      <c r="W19" s="241" t="str">
        <f ca="1">IFERROR(IF(ISBLANK(INDIRECT("'"&amp;'RFR govt bond summary'!$C$3&amp;"!"&amp;'RFR govt bond summary'!$G$80&amp;$AB19)),"",INDIRECT("'"&amp;'RFR govt bond summary'!$C$3&amp;"!"&amp;'RFR govt bond summary'!$G$80&amp;$AB19)),"")</f>
        <v/>
      </c>
      <c r="X19" s="241" t="str">
        <f ca="1">IFERROR(IF(ISBLANK(INDIRECT("'"&amp;'RFR govt bond summary'!$C$3&amp;"!"&amp;'RFR govt bond summary'!$G$81&amp;$AB19)),"",INDIRECT("'"&amp;'RFR govt bond summary'!$C$3&amp;"!"&amp;'RFR govt bond summary'!$G$81&amp;$AB19)),"")</f>
        <v/>
      </c>
      <c r="Y19" s="241" t="str">
        <f ca="1">IFERROR(IF(ISBLANK(INDIRECT("'"&amp;'RFR govt bond summary'!$C$3&amp;"!"&amp;'RFR govt bond summary'!$G$82&amp;$AB19)),"",INDIRECT("'"&amp;'RFR govt bond summary'!$C$3&amp;"!"&amp;'RFR govt bond summary'!$G$82&amp;$AB19)),"")</f>
        <v/>
      </c>
      <c r="Z19" s="241" t="str">
        <f ca="1">IFERROR(IF(ISBLANK(INDIRECT("'"&amp;'RFR govt bond summary'!$C$3&amp;"!"&amp;'RFR govt bond summary'!$G$83&amp;$AB19)),"",INDIRECT("'"&amp;'RFR govt bond summary'!$C$3&amp;"!"&amp;'RFR govt bond summary'!$G$83&amp;$AB19)),"")</f>
        <v/>
      </c>
      <c r="AA19" s="241" t="str">
        <f ca="1">IFERROR(IF(ISBLANK(INDIRECT("'"&amp;'RFR govt bond summary'!$C$3&amp;"!"&amp;'RFR govt bond summary'!$G$84&amp;$AB19)),"",INDIRECT("'"&amp;'RFR govt bond summary'!$C$3&amp;"!"&amp;'RFR govt bond summary'!$G$84&amp;$AB19)),"")</f>
        <v/>
      </c>
      <c r="AB19" s="113">
        <f>AB18+1</f>
        <v>27</v>
      </c>
    </row>
    <row r="20" spans="2:28" x14ac:dyDescent="0.35">
      <c r="B20" s="243">
        <f ca="1">IFERROR(IF(ISBLANK(INDIRECT("'"&amp;'RFR govt bond summary'!$C$3&amp;"!"&amp;'RFR govt bond summary'!$F$60&amp;$AB20)),"",INDIRECT("'"&amp;'RFR govt bond summary'!$C$3&amp;"!"&amp;'RFR govt bond summary'!$F$60&amp;$AB20)),"")</f>
        <v>42709</v>
      </c>
      <c r="C20" s="241"/>
      <c r="D20" s="241"/>
      <c r="E20" s="241"/>
      <c r="F20" s="241">
        <f ca="1">IFERROR(IF(ISBLANK(INDIRECT("'"&amp;'RFR govt bond summary'!$C$3&amp;"!"&amp;'RFR govt bond summary'!$G$63&amp;$AB20)),"",INDIRECT("'"&amp;'RFR govt bond summary'!$C$3&amp;"!"&amp;'RFR govt bond summary'!$G$63&amp;$AB20)),"")</f>
        <v>2.5529999999999999</v>
      </c>
      <c r="G20" s="241">
        <f ca="1">IFERROR(IF(ISBLANK(INDIRECT("'"&amp;'RFR govt bond summary'!$C$3&amp;"!"&amp;'RFR govt bond summary'!$G$64&amp;$AB20)),"",INDIRECT("'"&amp;'RFR govt bond summary'!$C$3&amp;"!"&amp;'RFR govt bond summary'!$G$64&amp;$AB20)),"")</f>
        <v>2.8289999999999997</v>
      </c>
      <c r="H20" s="241"/>
      <c r="I20" s="241"/>
      <c r="J20" s="241"/>
      <c r="K20" s="241"/>
      <c r="L20" s="241" t="str">
        <f ca="1">IFERROR(IF(ISBLANK(INDIRECT("'"&amp;'RFR govt bond summary'!$C$3&amp;"!"&amp;'RFR govt bond summary'!$G$69&amp;$AB20)),"",INDIRECT("'"&amp;'RFR govt bond summary'!$C$3&amp;"!"&amp;'RFR govt bond summary'!$G$69&amp;$AB20)),"")</f>
        <v/>
      </c>
      <c r="M20" s="246">
        <f t="shared" ca="1" si="3"/>
        <v>44534</v>
      </c>
      <c r="N20" s="198">
        <f t="shared" ca="1" si="0"/>
        <v>4.4407939767282683</v>
      </c>
      <c r="O20" s="63">
        <f t="shared" ca="1" si="1"/>
        <v>6.3572895277207389</v>
      </c>
      <c r="P20" s="197">
        <f t="shared" ca="1" si="4"/>
        <v>0.2759999999999998</v>
      </c>
      <c r="Q20" s="198">
        <f t="shared" ca="1" si="2"/>
        <v>2.6330399999999998</v>
      </c>
      <c r="R20" s="241" t="str">
        <f ca="1">IFERROR(IF(ISBLANK(INDIRECT("'"&amp;'RFR govt bond summary'!$C$3&amp;"!"&amp;'RFR govt bond summary'!$G$75&amp;$AB20)),"",INDIRECT("'"&amp;'RFR govt bond summary'!$C$3&amp;"!"&amp;'RFR govt bond summary'!$G$75&amp;$AB20)),"")</f>
        <v/>
      </c>
      <c r="S20" s="241" t="str">
        <f ca="1">IFERROR(IF(ISBLANK(INDIRECT("'"&amp;'RFR govt bond summary'!$C$3&amp;"!"&amp;'RFR govt bond summary'!$G$76&amp;$AB20)),"",INDIRECT("'"&amp;'RFR govt bond summary'!$C$3&amp;"!"&amp;'RFR govt bond summary'!$G$76&amp;$AB20)),"")</f>
        <v/>
      </c>
      <c r="T20" s="241"/>
      <c r="U20" s="241" t="str">
        <f ca="1">IFERROR(IF(ISBLANK(INDIRECT("'"&amp;'RFR govt bond summary'!$C$3&amp;"!"&amp;'RFR govt bond summary'!$G$78&amp;$AB20)),"",INDIRECT("'"&amp;'RFR govt bond summary'!$C$3&amp;"!"&amp;'RFR govt bond summary'!$G$78&amp;$AB20)),"")</f>
        <v/>
      </c>
      <c r="V20" s="241" t="str">
        <f ca="1">IFERROR(IF(ISBLANK(INDIRECT("'"&amp;'RFR govt bond summary'!$C$3&amp;"!"&amp;'RFR govt bond summary'!$G$79&amp;$AB20)),"",INDIRECT("'"&amp;'RFR govt bond summary'!$C$3&amp;"!"&amp;'RFR govt bond summary'!$G$79&amp;$AB20)),"")</f>
        <v/>
      </c>
      <c r="W20" s="241" t="str">
        <f ca="1">IFERROR(IF(ISBLANK(INDIRECT("'"&amp;'RFR govt bond summary'!$C$3&amp;"!"&amp;'RFR govt bond summary'!$G$80&amp;$AB20)),"",INDIRECT("'"&amp;'RFR govt bond summary'!$C$3&amp;"!"&amp;'RFR govt bond summary'!$G$80&amp;$AB20)),"")</f>
        <v/>
      </c>
      <c r="X20" s="241" t="str">
        <f ca="1">IFERROR(IF(ISBLANK(INDIRECT("'"&amp;'RFR govt bond summary'!$C$3&amp;"!"&amp;'RFR govt bond summary'!$G$81&amp;$AB20)),"",INDIRECT("'"&amp;'RFR govt bond summary'!$C$3&amp;"!"&amp;'RFR govt bond summary'!$G$81&amp;$AB20)),"")</f>
        <v/>
      </c>
      <c r="Y20" s="241" t="str">
        <f ca="1">IFERROR(IF(ISBLANK(INDIRECT("'"&amp;'RFR govt bond summary'!$C$3&amp;"!"&amp;'RFR govt bond summary'!$G$82&amp;$AB20)),"",INDIRECT("'"&amp;'RFR govt bond summary'!$C$3&amp;"!"&amp;'RFR govt bond summary'!$G$82&amp;$AB20)),"")</f>
        <v/>
      </c>
      <c r="Z20" s="241" t="str">
        <f ca="1">IFERROR(IF(ISBLANK(INDIRECT("'"&amp;'RFR govt bond summary'!$C$3&amp;"!"&amp;'RFR govt bond summary'!$G$83&amp;$AB20)),"",INDIRECT("'"&amp;'RFR govt bond summary'!$C$3&amp;"!"&amp;'RFR govt bond summary'!$G$83&amp;$AB20)),"")</f>
        <v/>
      </c>
      <c r="AA20" s="241" t="str">
        <f ca="1">IFERROR(IF(ISBLANK(INDIRECT("'"&amp;'RFR govt bond summary'!$C$3&amp;"!"&amp;'RFR govt bond summary'!$G$84&amp;$AB20)),"",INDIRECT("'"&amp;'RFR govt bond summary'!$C$3&amp;"!"&amp;'RFR govt bond summary'!$G$84&amp;$AB20)),"")</f>
        <v/>
      </c>
      <c r="AB20" s="113">
        <f t="shared" ref="AB20:AB81" si="5">AB19+1</f>
        <v>28</v>
      </c>
    </row>
    <row r="21" spans="2:28" x14ac:dyDescent="0.35">
      <c r="B21" s="243">
        <f ca="1">IFERROR(IF(ISBLANK(INDIRECT("'"&amp;'RFR govt bond summary'!$C$3&amp;"!"&amp;'RFR govt bond summary'!$F$60&amp;$AB21)),"",INDIRECT("'"&amp;'RFR govt bond summary'!$C$3&amp;"!"&amp;'RFR govt bond summary'!$F$60&amp;$AB21)),"")</f>
        <v>42710</v>
      </c>
      <c r="C21" s="241"/>
      <c r="D21" s="241"/>
      <c r="E21" s="241"/>
      <c r="F21" s="241">
        <f ca="1">IFERROR(IF(ISBLANK(INDIRECT("'"&amp;'RFR govt bond summary'!$C$3&amp;"!"&amp;'RFR govt bond summary'!$G$63&amp;$AB21)),"",INDIRECT("'"&amp;'RFR govt bond summary'!$C$3&amp;"!"&amp;'RFR govt bond summary'!$G$63&amp;$AB21)),"")</f>
        <v>2.5670000000000002</v>
      </c>
      <c r="G21" s="241">
        <f ca="1">IFERROR(IF(ISBLANK(INDIRECT("'"&amp;'RFR govt bond summary'!$C$3&amp;"!"&amp;'RFR govt bond summary'!$G$64&amp;$AB21)),"",INDIRECT("'"&amp;'RFR govt bond summary'!$C$3&amp;"!"&amp;'RFR govt bond summary'!$G$64&amp;$AB21)),"")</f>
        <v>2.8479999999999999</v>
      </c>
      <c r="H21" s="241"/>
      <c r="I21" s="241"/>
      <c r="J21" s="241"/>
      <c r="K21" s="241"/>
      <c r="L21" s="241" t="str">
        <f ca="1">IFERROR(IF(ISBLANK(INDIRECT("'"&amp;'RFR govt bond summary'!$C$3&amp;"!"&amp;'RFR govt bond summary'!$G$69&amp;$AB21)),"",INDIRECT("'"&amp;'RFR govt bond summary'!$C$3&amp;"!"&amp;'RFR govt bond summary'!$G$69&amp;$AB21)),"")</f>
        <v/>
      </c>
      <c r="M21" s="246">
        <f t="shared" ca="1" si="3"/>
        <v>44535</v>
      </c>
      <c r="N21" s="198">
        <f t="shared" ca="1" si="0"/>
        <v>4.4380561259411362</v>
      </c>
      <c r="O21" s="63">
        <f t="shared" ca="1" si="1"/>
        <v>6.3545516769336068</v>
      </c>
      <c r="P21" s="197">
        <f t="shared" ca="1" si="4"/>
        <v>0.28099999999999969</v>
      </c>
      <c r="Q21" s="198">
        <f t="shared" ca="1" si="2"/>
        <v>2.6488914285714285</v>
      </c>
      <c r="R21" s="241" t="str">
        <f ca="1">IFERROR(IF(ISBLANK(INDIRECT("'"&amp;'RFR govt bond summary'!$C$3&amp;"!"&amp;'RFR govt bond summary'!$G$75&amp;$AB21)),"",INDIRECT("'"&amp;'RFR govt bond summary'!$C$3&amp;"!"&amp;'RFR govt bond summary'!$G$75&amp;$AB21)),"")</f>
        <v/>
      </c>
      <c r="S21" s="241" t="str">
        <f ca="1">IFERROR(IF(ISBLANK(INDIRECT("'"&amp;'RFR govt bond summary'!$C$3&amp;"!"&amp;'RFR govt bond summary'!$G$76&amp;$AB21)),"",INDIRECT("'"&amp;'RFR govt bond summary'!$C$3&amp;"!"&amp;'RFR govt bond summary'!$G$76&amp;$AB21)),"")</f>
        <v/>
      </c>
      <c r="T21" s="241"/>
      <c r="U21" s="241" t="str">
        <f ca="1">IFERROR(IF(ISBLANK(INDIRECT("'"&amp;'RFR govt bond summary'!$C$3&amp;"!"&amp;'RFR govt bond summary'!$G$78&amp;$AB21)),"",INDIRECT("'"&amp;'RFR govt bond summary'!$C$3&amp;"!"&amp;'RFR govt bond summary'!$G$78&amp;$AB21)),"")</f>
        <v/>
      </c>
      <c r="V21" s="241" t="str">
        <f ca="1">IFERROR(IF(ISBLANK(INDIRECT("'"&amp;'RFR govt bond summary'!$C$3&amp;"!"&amp;'RFR govt bond summary'!$G$79&amp;$AB21)),"",INDIRECT("'"&amp;'RFR govt bond summary'!$C$3&amp;"!"&amp;'RFR govt bond summary'!$G$79&amp;$AB21)),"")</f>
        <v/>
      </c>
      <c r="W21" s="241" t="str">
        <f ca="1">IFERROR(IF(ISBLANK(INDIRECT("'"&amp;'RFR govt bond summary'!$C$3&amp;"!"&amp;'RFR govt bond summary'!$G$80&amp;$AB21)),"",INDIRECT("'"&amp;'RFR govt bond summary'!$C$3&amp;"!"&amp;'RFR govt bond summary'!$G$80&amp;$AB21)),"")</f>
        <v/>
      </c>
      <c r="X21" s="241" t="str">
        <f ca="1">IFERROR(IF(ISBLANK(INDIRECT("'"&amp;'RFR govt bond summary'!$C$3&amp;"!"&amp;'RFR govt bond summary'!$G$81&amp;$AB21)),"",INDIRECT("'"&amp;'RFR govt bond summary'!$C$3&amp;"!"&amp;'RFR govt bond summary'!$G$81&amp;$AB21)),"")</f>
        <v/>
      </c>
      <c r="Y21" s="241" t="str">
        <f ca="1">IFERROR(IF(ISBLANK(INDIRECT("'"&amp;'RFR govt bond summary'!$C$3&amp;"!"&amp;'RFR govt bond summary'!$G$82&amp;$AB21)),"",INDIRECT("'"&amp;'RFR govt bond summary'!$C$3&amp;"!"&amp;'RFR govt bond summary'!$G$82&amp;$AB21)),"")</f>
        <v/>
      </c>
      <c r="Z21" s="241" t="str">
        <f ca="1">IFERROR(IF(ISBLANK(INDIRECT("'"&amp;'RFR govt bond summary'!$C$3&amp;"!"&amp;'RFR govt bond summary'!$G$83&amp;$AB21)),"",INDIRECT("'"&amp;'RFR govt bond summary'!$C$3&amp;"!"&amp;'RFR govt bond summary'!$G$83&amp;$AB21)),"")</f>
        <v/>
      </c>
      <c r="AA21" s="241" t="str">
        <f ca="1">IFERROR(IF(ISBLANK(INDIRECT("'"&amp;'RFR govt bond summary'!$C$3&amp;"!"&amp;'RFR govt bond summary'!$G$84&amp;$AB21)),"",INDIRECT("'"&amp;'RFR govt bond summary'!$C$3&amp;"!"&amp;'RFR govt bond summary'!$G$84&amp;$AB21)),"")</f>
        <v/>
      </c>
      <c r="AB21" s="113">
        <f t="shared" si="5"/>
        <v>29</v>
      </c>
    </row>
    <row r="22" spans="2:28" x14ac:dyDescent="0.35">
      <c r="B22" s="243">
        <f ca="1">IFERROR(IF(ISBLANK(INDIRECT("'"&amp;'RFR govt bond summary'!$C$3&amp;"!"&amp;'RFR govt bond summary'!$F$60&amp;$AB22)),"",INDIRECT("'"&amp;'RFR govt bond summary'!$C$3&amp;"!"&amp;'RFR govt bond summary'!$F$60&amp;$AB22)),"")</f>
        <v>42711</v>
      </c>
      <c r="C22" s="241"/>
      <c r="D22" s="241"/>
      <c r="E22" s="241"/>
      <c r="F22" s="241">
        <f ca="1">IFERROR(IF(ISBLANK(INDIRECT("'"&amp;'RFR govt bond summary'!$C$3&amp;"!"&amp;'RFR govt bond summary'!$G$63&amp;$AB22)),"",INDIRECT("'"&amp;'RFR govt bond summary'!$C$3&amp;"!"&amp;'RFR govt bond summary'!$G$63&amp;$AB22)),"")</f>
        <v>2.548</v>
      </c>
      <c r="G22" s="241">
        <f ca="1">IFERROR(IF(ISBLANK(INDIRECT("'"&amp;'RFR govt bond summary'!$C$3&amp;"!"&amp;'RFR govt bond summary'!$G$64&amp;$AB22)),"",INDIRECT("'"&amp;'RFR govt bond summary'!$C$3&amp;"!"&amp;'RFR govt bond summary'!$G$64&amp;$AB22)),"")</f>
        <v>2.8279999999999998</v>
      </c>
      <c r="H22" s="241"/>
      <c r="I22" s="241"/>
      <c r="J22" s="241"/>
      <c r="K22" s="241"/>
      <c r="L22" s="241" t="str">
        <f ca="1">IFERROR(IF(ISBLANK(INDIRECT("'"&amp;'RFR govt bond summary'!$C$3&amp;"!"&amp;'RFR govt bond summary'!$G$69&amp;$AB22)),"",INDIRECT("'"&amp;'RFR govt bond summary'!$C$3&amp;"!"&amp;'RFR govt bond summary'!$G$69&amp;$AB22)),"")</f>
        <v/>
      </c>
      <c r="M22" s="246">
        <f t="shared" ca="1" si="3"/>
        <v>44536</v>
      </c>
      <c r="N22" s="198">
        <f t="shared" ca="1" si="0"/>
        <v>4.4353182751540041</v>
      </c>
      <c r="O22" s="63">
        <f t="shared" ca="1" si="1"/>
        <v>6.3518138261464747</v>
      </c>
      <c r="P22" s="197">
        <f t="shared" ca="1" si="4"/>
        <v>0.2799999999999998</v>
      </c>
      <c r="Q22" s="198">
        <f t="shared" ca="1" si="2"/>
        <v>2.63</v>
      </c>
      <c r="R22" s="241" t="str">
        <f ca="1">IFERROR(IF(ISBLANK(INDIRECT("'"&amp;'RFR govt bond summary'!$C$3&amp;"!"&amp;'RFR govt bond summary'!$G$75&amp;$AB22)),"",INDIRECT("'"&amp;'RFR govt bond summary'!$C$3&amp;"!"&amp;'RFR govt bond summary'!$G$75&amp;$AB22)),"")</f>
        <v/>
      </c>
      <c r="S22" s="241" t="str">
        <f ca="1">IFERROR(IF(ISBLANK(INDIRECT("'"&amp;'RFR govt bond summary'!$C$3&amp;"!"&amp;'RFR govt bond summary'!$G$76&amp;$AB22)),"",INDIRECT("'"&amp;'RFR govt bond summary'!$C$3&amp;"!"&amp;'RFR govt bond summary'!$G$76&amp;$AB22)),"")</f>
        <v/>
      </c>
      <c r="T22" s="241"/>
      <c r="U22" s="241" t="str">
        <f ca="1">IFERROR(IF(ISBLANK(INDIRECT("'"&amp;'RFR govt bond summary'!$C$3&amp;"!"&amp;'RFR govt bond summary'!$G$78&amp;$AB22)),"",INDIRECT("'"&amp;'RFR govt bond summary'!$C$3&amp;"!"&amp;'RFR govt bond summary'!$G$78&amp;$AB22)),"")</f>
        <v/>
      </c>
      <c r="V22" s="241" t="str">
        <f ca="1">IFERROR(IF(ISBLANK(INDIRECT("'"&amp;'RFR govt bond summary'!$C$3&amp;"!"&amp;'RFR govt bond summary'!$G$79&amp;$AB22)),"",INDIRECT("'"&amp;'RFR govt bond summary'!$C$3&amp;"!"&amp;'RFR govt bond summary'!$G$79&amp;$AB22)),"")</f>
        <v/>
      </c>
      <c r="W22" s="241" t="str">
        <f ca="1">IFERROR(IF(ISBLANK(INDIRECT("'"&amp;'RFR govt bond summary'!$C$3&amp;"!"&amp;'RFR govt bond summary'!$G$80&amp;$AB22)),"",INDIRECT("'"&amp;'RFR govt bond summary'!$C$3&amp;"!"&amp;'RFR govt bond summary'!$G$80&amp;$AB22)),"")</f>
        <v/>
      </c>
      <c r="X22" s="241" t="str">
        <f ca="1">IFERROR(IF(ISBLANK(INDIRECT("'"&amp;'RFR govt bond summary'!$C$3&amp;"!"&amp;'RFR govt bond summary'!$G$81&amp;$AB22)),"",INDIRECT("'"&amp;'RFR govt bond summary'!$C$3&amp;"!"&amp;'RFR govt bond summary'!$G$81&amp;$AB22)),"")</f>
        <v/>
      </c>
      <c r="Y22" s="241" t="str">
        <f ca="1">IFERROR(IF(ISBLANK(INDIRECT("'"&amp;'RFR govt bond summary'!$C$3&amp;"!"&amp;'RFR govt bond summary'!$G$82&amp;$AB22)),"",INDIRECT("'"&amp;'RFR govt bond summary'!$C$3&amp;"!"&amp;'RFR govt bond summary'!$G$82&amp;$AB22)),"")</f>
        <v/>
      </c>
      <c r="Z22" s="241" t="str">
        <f ca="1">IFERROR(IF(ISBLANK(INDIRECT("'"&amp;'RFR govt bond summary'!$C$3&amp;"!"&amp;'RFR govt bond summary'!$G$83&amp;$AB22)),"",INDIRECT("'"&amp;'RFR govt bond summary'!$C$3&amp;"!"&amp;'RFR govt bond summary'!$G$83&amp;$AB22)),"")</f>
        <v/>
      </c>
      <c r="AA22" s="241" t="str">
        <f ca="1">IFERROR(IF(ISBLANK(INDIRECT("'"&amp;'RFR govt bond summary'!$C$3&amp;"!"&amp;'RFR govt bond summary'!$G$84&amp;$AB22)),"",INDIRECT("'"&amp;'RFR govt bond summary'!$C$3&amp;"!"&amp;'RFR govt bond summary'!$G$84&amp;$AB22)),"")</f>
        <v/>
      </c>
      <c r="AB22" s="113">
        <f t="shared" si="5"/>
        <v>30</v>
      </c>
    </row>
    <row r="23" spans="2:28" x14ac:dyDescent="0.35">
      <c r="B23" s="243">
        <f ca="1">IFERROR(IF(ISBLANK(INDIRECT("'"&amp;'RFR govt bond summary'!$C$3&amp;"!"&amp;'RFR govt bond summary'!$F$60&amp;$AB23)),"",INDIRECT("'"&amp;'RFR govt bond summary'!$C$3&amp;"!"&amp;'RFR govt bond summary'!$F$60&amp;$AB23)),"")</f>
        <v>42712</v>
      </c>
      <c r="C23" s="241"/>
      <c r="D23" s="241"/>
      <c r="E23" s="241"/>
      <c r="F23" s="241">
        <f ca="1">IFERROR(IF(ISBLANK(INDIRECT("'"&amp;'RFR govt bond summary'!$C$3&amp;"!"&amp;'RFR govt bond summary'!$G$63&amp;$AB23)),"",INDIRECT("'"&amp;'RFR govt bond summary'!$C$3&amp;"!"&amp;'RFR govt bond summary'!$G$63&amp;$AB23)),"")</f>
        <v>2.5129999999999999</v>
      </c>
      <c r="G23" s="241">
        <f ca="1">IFERROR(IF(ISBLANK(INDIRECT("'"&amp;'RFR govt bond summary'!$C$3&amp;"!"&amp;'RFR govt bond summary'!$G$64&amp;$AB23)),"",INDIRECT("'"&amp;'RFR govt bond summary'!$C$3&amp;"!"&amp;'RFR govt bond summary'!$G$64&amp;$AB23)),"")</f>
        <v>2.7949999999999999</v>
      </c>
      <c r="H23" s="241"/>
      <c r="I23" s="241"/>
      <c r="J23" s="241"/>
      <c r="K23" s="241"/>
      <c r="L23" s="241" t="str">
        <f ca="1">IFERROR(IF(ISBLANK(INDIRECT("'"&amp;'RFR govt bond summary'!$C$3&amp;"!"&amp;'RFR govt bond summary'!$G$69&amp;$AB23)),"",INDIRECT("'"&amp;'RFR govt bond summary'!$C$3&amp;"!"&amp;'RFR govt bond summary'!$G$69&amp;$AB23)),"")</f>
        <v/>
      </c>
      <c r="M23" s="246">
        <f t="shared" ca="1" si="3"/>
        <v>44537</v>
      </c>
      <c r="N23" s="198">
        <f t="shared" ca="1" si="0"/>
        <v>4.4325804243668721</v>
      </c>
      <c r="O23" s="63">
        <f t="shared" ca="1" si="1"/>
        <v>6.3490759753593426</v>
      </c>
      <c r="P23" s="197">
        <f t="shared" ca="1" si="4"/>
        <v>0.28200000000000003</v>
      </c>
      <c r="Q23" s="198">
        <f t="shared" ca="1" si="2"/>
        <v>2.5959885714285713</v>
      </c>
      <c r="R23" s="241" t="str">
        <f ca="1">IFERROR(IF(ISBLANK(INDIRECT("'"&amp;'RFR govt bond summary'!$C$3&amp;"!"&amp;'RFR govt bond summary'!$G$75&amp;$AB23)),"",INDIRECT("'"&amp;'RFR govt bond summary'!$C$3&amp;"!"&amp;'RFR govt bond summary'!$G$75&amp;$AB23)),"")</f>
        <v/>
      </c>
      <c r="S23" s="241" t="str">
        <f ca="1">IFERROR(IF(ISBLANK(INDIRECT("'"&amp;'RFR govt bond summary'!$C$3&amp;"!"&amp;'RFR govt bond summary'!$G$76&amp;$AB23)),"",INDIRECT("'"&amp;'RFR govt bond summary'!$C$3&amp;"!"&amp;'RFR govt bond summary'!$G$76&amp;$AB23)),"")</f>
        <v/>
      </c>
      <c r="T23" s="241"/>
      <c r="U23" s="241" t="str">
        <f ca="1">IFERROR(IF(ISBLANK(INDIRECT("'"&amp;'RFR govt bond summary'!$C$3&amp;"!"&amp;'RFR govt bond summary'!$G$78&amp;$AB23)),"",INDIRECT("'"&amp;'RFR govt bond summary'!$C$3&amp;"!"&amp;'RFR govt bond summary'!$G$78&amp;$AB23)),"")</f>
        <v/>
      </c>
      <c r="V23" s="241" t="str">
        <f ca="1">IFERROR(IF(ISBLANK(INDIRECT("'"&amp;'RFR govt bond summary'!$C$3&amp;"!"&amp;'RFR govt bond summary'!$G$79&amp;$AB23)),"",INDIRECT("'"&amp;'RFR govt bond summary'!$C$3&amp;"!"&amp;'RFR govt bond summary'!$G$79&amp;$AB23)),"")</f>
        <v/>
      </c>
      <c r="W23" s="241" t="str">
        <f ca="1">IFERROR(IF(ISBLANK(INDIRECT("'"&amp;'RFR govt bond summary'!$C$3&amp;"!"&amp;'RFR govt bond summary'!$G$80&amp;$AB23)),"",INDIRECT("'"&amp;'RFR govt bond summary'!$C$3&amp;"!"&amp;'RFR govt bond summary'!$G$80&amp;$AB23)),"")</f>
        <v/>
      </c>
      <c r="X23" s="241" t="str">
        <f ca="1">IFERROR(IF(ISBLANK(INDIRECT("'"&amp;'RFR govt bond summary'!$C$3&amp;"!"&amp;'RFR govt bond summary'!$G$81&amp;$AB23)),"",INDIRECT("'"&amp;'RFR govt bond summary'!$C$3&amp;"!"&amp;'RFR govt bond summary'!$G$81&amp;$AB23)),"")</f>
        <v/>
      </c>
      <c r="Y23" s="241" t="str">
        <f ca="1">IFERROR(IF(ISBLANK(INDIRECT("'"&amp;'RFR govt bond summary'!$C$3&amp;"!"&amp;'RFR govt bond summary'!$G$82&amp;$AB23)),"",INDIRECT("'"&amp;'RFR govt bond summary'!$C$3&amp;"!"&amp;'RFR govt bond summary'!$G$82&amp;$AB23)),"")</f>
        <v/>
      </c>
      <c r="Z23" s="241" t="str">
        <f ca="1">IFERROR(IF(ISBLANK(INDIRECT("'"&amp;'RFR govt bond summary'!$C$3&amp;"!"&amp;'RFR govt bond summary'!$G$83&amp;$AB23)),"",INDIRECT("'"&amp;'RFR govt bond summary'!$C$3&amp;"!"&amp;'RFR govt bond summary'!$G$83&amp;$AB23)),"")</f>
        <v/>
      </c>
      <c r="AA23" s="241" t="str">
        <f ca="1">IFERROR(IF(ISBLANK(INDIRECT("'"&amp;'RFR govt bond summary'!$C$3&amp;"!"&amp;'RFR govt bond summary'!$G$84&amp;$AB23)),"",INDIRECT("'"&amp;'RFR govt bond summary'!$C$3&amp;"!"&amp;'RFR govt bond summary'!$G$84&amp;$AB23)),"")</f>
        <v/>
      </c>
      <c r="AB23" s="113">
        <f t="shared" si="5"/>
        <v>31</v>
      </c>
    </row>
    <row r="24" spans="2:28" x14ac:dyDescent="0.35">
      <c r="B24" s="243">
        <f ca="1">IFERROR(IF(ISBLANK(INDIRECT("'"&amp;'RFR govt bond summary'!$C$3&amp;"!"&amp;'RFR govt bond summary'!$F$60&amp;$AB24)),"",INDIRECT("'"&amp;'RFR govt bond summary'!$C$3&amp;"!"&amp;'RFR govt bond summary'!$F$60&amp;$AB24)),"")</f>
        <v>42713</v>
      </c>
      <c r="C24" s="241"/>
      <c r="D24" s="241"/>
      <c r="E24" s="241"/>
      <c r="F24" s="241">
        <f ca="1">IFERROR(IF(ISBLANK(INDIRECT("'"&amp;'RFR govt bond summary'!$C$3&amp;"!"&amp;'RFR govt bond summary'!$G$63&amp;$AB24)),"",INDIRECT("'"&amp;'RFR govt bond summary'!$C$3&amp;"!"&amp;'RFR govt bond summary'!$G$63&amp;$AB24)),"")</f>
        <v>2.56</v>
      </c>
      <c r="G24" s="241">
        <f ca="1">IFERROR(IF(ISBLANK(INDIRECT("'"&amp;'RFR govt bond summary'!$C$3&amp;"!"&amp;'RFR govt bond summary'!$G$64&amp;$AB24)),"",INDIRECT("'"&amp;'RFR govt bond summary'!$C$3&amp;"!"&amp;'RFR govt bond summary'!$G$64&amp;$AB24)),"")</f>
        <v>2.8580000000000001</v>
      </c>
      <c r="H24" s="241"/>
      <c r="I24" s="241"/>
      <c r="J24" s="241"/>
      <c r="K24" s="241"/>
      <c r="L24" s="241" t="str">
        <f ca="1">IFERROR(IF(ISBLANK(INDIRECT("'"&amp;'RFR govt bond summary'!$C$3&amp;"!"&amp;'RFR govt bond summary'!$G$69&amp;$AB24)),"",INDIRECT("'"&amp;'RFR govt bond summary'!$C$3&amp;"!"&amp;'RFR govt bond summary'!$G$69&amp;$AB24)),"")</f>
        <v/>
      </c>
      <c r="M24" s="246">
        <f t="shared" ca="1" si="3"/>
        <v>44538</v>
      </c>
      <c r="N24" s="198">
        <f t="shared" ca="1" si="0"/>
        <v>4.42984257357974</v>
      </c>
      <c r="O24" s="63">
        <f t="shared" ca="1" si="1"/>
        <v>6.3463381245722106</v>
      </c>
      <c r="P24" s="197">
        <f t="shared" ca="1" si="4"/>
        <v>0.29800000000000004</v>
      </c>
      <c r="Q24" s="198">
        <f t="shared" ca="1" si="2"/>
        <v>2.648122857142857</v>
      </c>
      <c r="R24" s="241" t="str">
        <f ca="1">IFERROR(IF(ISBLANK(INDIRECT("'"&amp;'RFR govt bond summary'!$C$3&amp;"!"&amp;'RFR govt bond summary'!$G$75&amp;$AB24)),"",INDIRECT("'"&amp;'RFR govt bond summary'!$C$3&amp;"!"&amp;'RFR govt bond summary'!$G$75&amp;$AB24)),"")</f>
        <v/>
      </c>
      <c r="S24" s="241" t="str">
        <f ca="1">IFERROR(IF(ISBLANK(INDIRECT("'"&amp;'RFR govt bond summary'!$C$3&amp;"!"&amp;'RFR govt bond summary'!$G$76&amp;$AB24)),"",INDIRECT("'"&amp;'RFR govt bond summary'!$C$3&amp;"!"&amp;'RFR govt bond summary'!$G$76&amp;$AB24)),"")</f>
        <v/>
      </c>
      <c r="T24" s="241"/>
      <c r="U24" s="241" t="str">
        <f ca="1">IFERROR(IF(ISBLANK(INDIRECT("'"&amp;'RFR govt bond summary'!$C$3&amp;"!"&amp;'RFR govt bond summary'!$G$78&amp;$AB24)),"",INDIRECT("'"&amp;'RFR govt bond summary'!$C$3&amp;"!"&amp;'RFR govt bond summary'!$G$78&amp;$AB24)),"")</f>
        <v/>
      </c>
      <c r="V24" s="241" t="str">
        <f ca="1">IFERROR(IF(ISBLANK(INDIRECT("'"&amp;'RFR govt bond summary'!$C$3&amp;"!"&amp;'RFR govt bond summary'!$G$79&amp;$AB24)),"",INDIRECT("'"&amp;'RFR govt bond summary'!$C$3&amp;"!"&amp;'RFR govt bond summary'!$G$79&amp;$AB24)),"")</f>
        <v/>
      </c>
      <c r="W24" s="241" t="str">
        <f ca="1">IFERROR(IF(ISBLANK(INDIRECT("'"&amp;'RFR govt bond summary'!$C$3&amp;"!"&amp;'RFR govt bond summary'!$G$80&amp;$AB24)),"",INDIRECT("'"&amp;'RFR govt bond summary'!$C$3&amp;"!"&amp;'RFR govt bond summary'!$G$80&amp;$AB24)),"")</f>
        <v/>
      </c>
      <c r="X24" s="241" t="str">
        <f ca="1">IFERROR(IF(ISBLANK(INDIRECT("'"&amp;'RFR govt bond summary'!$C$3&amp;"!"&amp;'RFR govt bond summary'!$G$81&amp;$AB24)),"",INDIRECT("'"&amp;'RFR govt bond summary'!$C$3&amp;"!"&amp;'RFR govt bond summary'!$G$81&amp;$AB24)),"")</f>
        <v/>
      </c>
      <c r="Y24" s="241" t="str">
        <f ca="1">IFERROR(IF(ISBLANK(INDIRECT("'"&amp;'RFR govt bond summary'!$C$3&amp;"!"&amp;'RFR govt bond summary'!$G$82&amp;$AB24)),"",INDIRECT("'"&amp;'RFR govt bond summary'!$C$3&amp;"!"&amp;'RFR govt bond summary'!$G$82&amp;$AB24)),"")</f>
        <v/>
      </c>
      <c r="Z24" s="241" t="str">
        <f ca="1">IFERROR(IF(ISBLANK(INDIRECT("'"&amp;'RFR govt bond summary'!$C$3&amp;"!"&amp;'RFR govt bond summary'!$G$83&amp;$AB24)),"",INDIRECT("'"&amp;'RFR govt bond summary'!$C$3&amp;"!"&amp;'RFR govt bond summary'!$G$83&amp;$AB24)),"")</f>
        <v/>
      </c>
      <c r="AA24" s="241" t="str">
        <f ca="1">IFERROR(IF(ISBLANK(INDIRECT("'"&amp;'RFR govt bond summary'!$C$3&amp;"!"&amp;'RFR govt bond summary'!$G$84&amp;$AB24)),"",INDIRECT("'"&amp;'RFR govt bond summary'!$C$3&amp;"!"&amp;'RFR govt bond summary'!$G$84&amp;$AB24)),"")</f>
        <v/>
      </c>
      <c r="AB24" s="113">
        <f t="shared" si="5"/>
        <v>32</v>
      </c>
    </row>
    <row r="25" spans="2:28" x14ac:dyDescent="0.35">
      <c r="B25" s="243">
        <f ca="1">IFERROR(IF(ISBLANK(INDIRECT("'"&amp;'RFR govt bond summary'!$C$3&amp;"!"&amp;'RFR govt bond summary'!$F$60&amp;$AB25)),"",INDIRECT("'"&amp;'RFR govt bond summary'!$C$3&amp;"!"&amp;'RFR govt bond summary'!$F$60&amp;$AB25)),"")</f>
        <v>42716</v>
      </c>
      <c r="C25" s="241"/>
      <c r="D25" s="241"/>
      <c r="E25" s="241"/>
      <c r="F25" s="241">
        <f ca="1">IFERROR(IF(ISBLANK(INDIRECT("'"&amp;'RFR govt bond summary'!$C$3&amp;"!"&amp;'RFR govt bond summary'!$G$63&amp;$AB25)),"",INDIRECT("'"&amp;'RFR govt bond summary'!$C$3&amp;"!"&amp;'RFR govt bond summary'!$G$63&amp;$AB25)),"")</f>
        <v>2.5830000000000002</v>
      </c>
      <c r="G25" s="241">
        <f ca="1">IFERROR(IF(ISBLANK(INDIRECT("'"&amp;'RFR govt bond summary'!$C$3&amp;"!"&amp;'RFR govt bond summary'!$G$64&amp;$AB25)),"",INDIRECT("'"&amp;'RFR govt bond summary'!$C$3&amp;"!"&amp;'RFR govt bond summary'!$G$64&amp;$AB25)),"")</f>
        <v>2.895</v>
      </c>
      <c r="H25" s="241"/>
      <c r="I25" s="241"/>
      <c r="J25" s="241"/>
      <c r="K25" s="241"/>
      <c r="L25" s="241" t="str">
        <f ca="1">IFERROR(IF(ISBLANK(INDIRECT("'"&amp;'RFR govt bond summary'!$C$3&amp;"!"&amp;'RFR govt bond summary'!$G$69&amp;$AB25)),"",INDIRECT("'"&amp;'RFR govt bond summary'!$C$3&amp;"!"&amp;'RFR govt bond summary'!$G$69&amp;$AB25)),"")</f>
        <v/>
      </c>
      <c r="M25" s="246">
        <f t="shared" ca="1" si="3"/>
        <v>44541</v>
      </c>
      <c r="N25" s="198">
        <f t="shared" ca="1" si="0"/>
        <v>4.4216290212183438</v>
      </c>
      <c r="O25" s="63">
        <f t="shared" ca="1" si="1"/>
        <v>6.3381245722108144</v>
      </c>
      <c r="P25" s="197">
        <f t="shared" ca="1" si="4"/>
        <v>0.31199999999999983</v>
      </c>
      <c r="Q25" s="198">
        <f t="shared" ca="1" si="2"/>
        <v>2.6766000000000001</v>
      </c>
      <c r="R25" s="241" t="str">
        <f ca="1">IFERROR(IF(ISBLANK(INDIRECT("'"&amp;'RFR govt bond summary'!$C$3&amp;"!"&amp;'RFR govt bond summary'!$G$75&amp;$AB25)),"",INDIRECT("'"&amp;'RFR govt bond summary'!$C$3&amp;"!"&amp;'RFR govt bond summary'!$G$75&amp;$AB25)),"")</f>
        <v/>
      </c>
      <c r="S25" s="241" t="str">
        <f ca="1">IFERROR(IF(ISBLANK(INDIRECT("'"&amp;'RFR govt bond summary'!$C$3&amp;"!"&amp;'RFR govt bond summary'!$G$76&amp;$AB25)),"",INDIRECT("'"&amp;'RFR govt bond summary'!$C$3&amp;"!"&amp;'RFR govt bond summary'!$G$76&amp;$AB25)),"")</f>
        <v/>
      </c>
      <c r="T25" s="241"/>
      <c r="U25" s="241" t="str">
        <f ca="1">IFERROR(IF(ISBLANK(INDIRECT("'"&amp;'RFR govt bond summary'!$C$3&amp;"!"&amp;'RFR govt bond summary'!$G$78&amp;$AB25)),"",INDIRECT("'"&amp;'RFR govt bond summary'!$C$3&amp;"!"&amp;'RFR govt bond summary'!$G$78&amp;$AB25)),"")</f>
        <v/>
      </c>
      <c r="V25" s="241" t="str">
        <f ca="1">IFERROR(IF(ISBLANK(INDIRECT("'"&amp;'RFR govt bond summary'!$C$3&amp;"!"&amp;'RFR govt bond summary'!$G$79&amp;$AB25)),"",INDIRECT("'"&amp;'RFR govt bond summary'!$C$3&amp;"!"&amp;'RFR govt bond summary'!$G$79&amp;$AB25)),"")</f>
        <v/>
      </c>
      <c r="W25" s="241" t="str">
        <f ca="1">IFERROR(IF(ISBLANK(INDIRECT("'"&amp;'RFR govt bond summary'!$C$3&amp;"!"&amp;'RFR govt bond summary'!$G$80&amp;$AB25)),"",INDIRECT("'"&amp;'RFR govt bond summary'!$C$3&amp;"!"&amp;'RFR govt bond summary'!$G$80&amp;$AB25)),"")</f>
        <v/>
      </c>
      <c r="X25" s="241" t="str">
        <f ca="1">IFERROR(IF(ISBLANK(INDIRECT("'"&amp;'RFR govt bond summary'!$C$3&amp;"!"&amp;'RFR govt bond summary'!$G$81&amp;$AB25)),"",INDIRECT("'"&amp;'RFR govt bond summary'!$C$3&amp;"!"&amp;'RFR govt bond summary'!$G$81&amp;$AB25)),"")</f>
        <v/>
      </c>
      <c r="Y25" s="241" t="str">
        <f ca="1">IFERROR(IF(ISBLANK(INDIRECT("'"&amp;'RFR govt bond summary'!$C$3&amp;"!"&amp;'RFR govt bond summary'!$G$82&amp;$AB25)),"",INDIRECT("'"&amp;'RFR govt bond summary'!$C$3&amp;"!"&amp;'RFR govt bond summary'!$G$82&amp;$AB25)),"")</f>
        <v/>
      </c>
      <c r="Z25" s="241" t="str">
        <f ca="1">IFERROR(IF(ISBLANK(INDIRECT("'"&amp;'RFR govt bond summary'!$C$3&amp;"!"&amp;'RFR govt bond summary'!$G$83&amp;$AB25)),"",INDIRECT("'"&amp;'RFR govt bond summary'!$C$3&amp;"!"&amp;'RFR govt bond summary'!$G$83&amp;$AB25)),"")</f>
        <v/>
      </c>
      <c r="AA25" s="241" t="str">
        <f ca="1">IFERROR(IF(ISBLANK(INDIRECT("'"&amp;'RFR govt bond summary'!$C$3&amp;"!"&amp;'RFR govt bond summary'!$G$84&amp;$AB25)),"",INDIRECT("'"&amp;'RFR govt bond summary'!$C$3&amp;"!"&amp;'RFR govt bond summary'!$G$84&amp;$AB25)),"")</f>
        <v/>
      </c>
      <c r="AB25" s="113">
        <f t="shared" si="5"/>
        <v>33</v>
      </c>
    </row>
    <row r="26" spans="2:28" x14ac:dyDescent="0.35">
      <c r="B26" s="243">
        <f ca="1">IFERROR(IF(ISBLANK(INDIRECT("'"&amp;'RFR govt bond summary'!$C$3&amp;"!"&amp;'RFR govt bond summary'!$F$60&amp;$AB26)),"",INDIRECT("'"&amp;'RFR govt bond summary'!$C$3&amp;"!"&amp;'RFR govt bond summary'!$F$60&amp;$AB26)),"")</f>
        <v>42717</v>
      </c>
      <c r="C26" s="241"/>
      <c r="D26" s="241"/>
      <c r="E26" s="241"/>
      <c r="F26" s="241">
        <f ca="1">IFERROR(IF(ISBLANK(INDIRECT("'"&amp;'RFR govt bond summary'!$C$3&amp;"!"&amp;'RFR govt bond summary'!$G$63&amp;$AB26)),"",INDIRECT("'"&amp;'RFR govt bond summary'!$C$3&amp;"!"&amp;'RFR govt bond summary'!$G$63&amp;$AB26)),"")</f>
        <v>2.5709999999999997</v>
      </c>
      <c r="G26" s="241">
        <f ca="1">IFERROR(IF(ISBLANK(INDIRECT("'"&amp;'RFR govt bond summary'!$C$3&amp;"!"&amp;'RFR govt bond summary'!$G$64&amp;$AB26)),"",INDIRECT("'"&amp;'RFR govt bond summary'!$C$3&amp;"!"&amp;'RFR govt bond summary'!$G$64&amp;$AB26)),"")</f>
        <v>2.8689999999999998</v>
      </c>
      <c r="H26" s="241"/>
      <c r="I26" s="241"/>
      <c r="J26" s="241"/>
      <c r="K26" s="241"/>
      <c r="L26" s="241" t="str">
        <f ca="1">IFERROR(IF(ISBLANK(INDIRECT("'"&amp;'RFR govt bond summary'!$C$3&amp;"!"&amp;'RFR govt bond summary'!$G$69&amp;$AB26)),"",INDIRECT("'"&amp;'RFR govt bond summary'!$C$3&amp;"!"&amp;'RFR govt bond summary'!$G$69&amp;$AB26)),"")</f>
        <v/>
      </c>
      <c r="M26" s="246">
        <f t="shared" ca="1" si="3"/>
        <v>44542</v>
      </c>
      <c r="N26" s="198">
        <f t="shared" ca="1" si="0"/>
        <v>4.4188911704312117</v>
      </c>
      <c r="O26" s="63">
        <f t="shared" ca="1" si="1"/>
        <v>6.3353867214236823</v>
      </c>
      <c r="P26" s="197">
        <f t="shared" ca="1" si="4"/>
        <v>0.29800000000000004</v>
      </c>
      <c r="Q26" s="198">
        <f t="shared" ca="1" si="2"/>
        <v>2.6608257142857141</v>
      </c>
      <c r="R26" s="241" t="str">
        <f ca="1">IFERROR(IF(ISBLANK(INDIRECT("'"&amp;'RFR govt bond summary'!$C$3&amp;"!"&amp;'RFR govt bond summary'!$G$75&amp;$AB26)),"",INDIRECT("'"&amp;'RFR govt bond summary'!$C$3&amp;"!"&amp;'RFR govt bond summary'!$G$75&amp;$AB26)),"")</f>
        <v/>
      </c>
      <c r="S26" s="241" t="str">
        <f ca="1">IFERROR(IF(ISBLANK(INDIRECT("'"&amp;'RFR govt bond summary'!$C$3&amp;"!"&amp;'RFR govt bond summary'!$G$76&amp;$AB26)),"",INDIRECT("'"&amp;'RFR govt bond summary'!$C$3&amp;"!"&amp;'RFR govt bond summary'!$G$76&amp;$AB26)),"")</f>
        <v/>
      </c>
      <c r="T26" s="241"/>
      <c r="U26" s="241" t="str">
        <f ca="1">IFERROR(IF(ISBLANK(INDIRECT("'"&amp;'RFR govt bond summary'!$C$3&amp;"!"&amp;'RFR govt bond summary'!$G$78&amp;$AB26)),"",INDIRECT("'"&amp;'RFR govt bond summary'!$C$3&amp;"!"&amp;'RFR govt bond summary'!$G$78&amp;$AB26)),"")</f>
        <v/>
      </c>
      <c r="V26" s="241" t="str">
        <f ca="1">IFERROR(IF(ISBLANK(INDIRECT("'"&amp;'RFR govt bond summary'!$C$3&amp;"!"&amp;'RFR govt bond summary'!$G$79&amp;$AB26)),"",INDIRECT("'"&amp;'RFR govt bond summary'!$C$3&amp;"!"&amp;'RFR govt bond summary'!$G$79&amp;$AB26)),"")</f>
        <v/>
      </c>
      <c r="W26" s="241" t="str">
        <f ca="1">IFERROR(IF(ISBLANK(INDIRECT("'"&amp;'RFR govt bond summary'!$C$3&amp;"!"&amp;'RFR govt bond summary'!$G$80&amp;$AB26)),"",INDIRECT("'"&amp;'RFR govt bond summary'!$C$3&amp;"!"&amp;'RFR govt bond summary'!$G$80&amp;$AB26)),"")</f>
        <v/>
      </c>
      <c r="X26" s="241" t="str">
        <f ca="1">IFERROR(IF(ISBLANK(INDIRECT("'"&amp;'RFR govt bond summary'!$C$3&amp;"!"&amp;'RFR govt bond summary'!$G$81&amp;$AB26)),"",INDIRECT("'"&amp;'RFR govt bond summary'!$C$3&amp;"!"&amp;'RFR govt bond summary'!$G$81&amp;$AB26)),"")</f>
        <v/>
      </c>
      <c r="Y26" s="241" t="str">
        <f ca="1">IFERROR(IF(ISBLANK(INDIRECT("'"&amp;'RFR govt bond summary'!$C$3&amp;"!"&amp;'RFR govt bond summary'!$G$82&amp;$AB26)),"",INDIRECT("'"&amp;'RFR govt bond summary'!$C$3&amp;"!"&amp;'RFR govt bond summary'!$G$82&amp;$AB26)),"")</f>
        <v/>
      </c>
      <c r="Z26" s="241" t="str">
        <f ca="1">IFERROR(IF(ISBLANK(INDIRECT("'"&amp;'RFR govt bond summary'!$C$3&amp;"!"&amp;'RFR govt bond summary'!$G$83&amp;$AB26)),"",INDIRECT("'"&amp;'RFR govt bond summary'!$C$3&amp;"!"&amp;'RFR govt bond summary'!$G$83&amp;$AB26)),"")</f>
        <v/>
      </c>
      <c r="AA26" s="241" t="str">
        <f ca="1">IFERROR(IF(ISBLANK(INDIRECT("'"&amp;'RFR govt bond summary'!$C$3&amp;"!"&amp;'RFR govt bond summary'!$G$84&amp;$AB26)),"",INDIRECT("'"&amp;'RFR govt bond summary'!$C$3&amp;"!"&amp;'RFR govt bond summary'!$G$84&amp;$AB26)),"")</f>
        <v/>
      </c>
      <c r="AB26" s="113">
        <f t="shared" si="5"/>
        <v>34</v>
      </c>
    </row>
    <row r="27" spans="2:28" x14ac:dyDescent="0.35">
      <c r="B27" s="243">
        <f ca="1">IFERROR(IF(ISBLANK(INDIRECT("'"&amp;'RFR govt bond summary'!$C$3&amp;"!"&amp;'RFR govt bond summary'!$F$60&amp;$AB27)),"",INDIRECT("'"&amp;'RFR govt bond summary'!$C$3&amp;"!"&amp;'RFR govt bond summary'!$F$60&amp;$AB27)),"")</f>
        <v>42718</v>
      </c>
      <c r="C27" s="241"/>
      <c r="D27" s="241"/>
      <c r="E27" s="241"/>
      <c r="F27" s="241">
        <f ca="1">IFERROR(IF(ISBLANK(INDIRECT("'"&amp;'RFR govt bond summary'!$C$3&amp;"!"&amp;'RFR govt bond summary'!$G$63&amp;$AB27)),"",INDIRECT("'"&amp;'RFR govt bond summary'!$C$3&amp;"!"&amp;'RFR govt bond summary'!$G$63&amp;$AB27)),"")</f>
        <v>2.5629999999999997</v>
      </c>
      <c r="G27" s="241">
        <f ca="1">IFERROR(IF(ISBLANK(INDIRECT("'"&amp;'RFR govt bond summary'!$C$3&amp;"!"&amp;'RFR govt bond summary'!$G$64&amp;$AB27)),"",INDIRECT("'"&amp;'RFR govt bond summary'!$C$3&amp;"!"&amp;'RFR govt bond summary'!$G$64&amp;$AB27)),"")</f>
        <v>2.8660000000000001</v>
      </c>
      <c r="H27" s="241"/>
      <c r="I27" s="241"/>
      <c r="J27" s="241"/>
      <c r="K27" s="241"/>
      <c r="L27" s="241" t="str">
        <f ca="1">IFERROR(IF(ISBLANK(INDIRECT("'"&amp;'RFR govt bond summary'!$C$3&amp;"!"&amp;'RFR govt bond summary'!$G$69&amp;$AB27)),"",INDIRECT("'"&amp;'RFR govt bond summary'!$C$3&amp;"!"&amp;'RFR govt bond summary'!$G$69&amp;$AB27)),"")</f>
        <v/>
      </c>
      <c r="M27" s="246">
        <f t="shared" ca="1" si="3"/>
        <v>44543</v>
      </c>
      <c r="N27" s="198">
        <f t="shared" ca="1" si="0"/>
        <v>4.4161533196440796</v>
      </c>
      <c r="O27" s="63">
        <f t="shared" ca="1" si="1"/>
        <v>6.3326488706365502</v>
      </c>
      <c r="P27" s="197">
        <f t="shared" ca="1" si="4"/>
        <v>0.30300000000000038</v>
      </c>
      <c r="Q27" s="198">
        <f t="shared" ca="1" si="2"/>
        <v>2.654765714285714</v>
      </c>
      <c r="R27" s="241" t="str">
        <f ca="1">IFERROR(IF(ISBLANK(INDIRECT("'"&amp;'RFR govt bond summary'!$C$3&amp;"!"&amp;'RFR govt bond summary'!$G$75&amp;$AB27)),"",INDIRECT("'"&amp;'RFR govt bond summary'!$C$3&amp;"!"&amp;'RFR govt bond summary'!$G$75&amp;$AB27)),"")</f>
        <v/>
      </c>
      <c r="S27" s="241" t="str">
        <f ca="1">IFERROR(IF(ISBLANK(INDIRECT("'"&amp;'RFR govt bond summary'!$C$3&amp;"!"&amp;'RFR govt bond summary'!$G$76&amp;$AB27)),"",INDIRECT("'"&amp;'RFR govt bond summary'!$C$3&amp;"!"&amp;'RFR govt bond summary'!$G$76&amp;$AB27)),"")</f>
        <v/>
      </c>
      <c r="T27" s="241"/>
      <c r="U27" s="241" t="str">
        <f ca="1">IFERROR(IF(ISBLANK(INDIRECT("'"&amp;'RFR govt bond summary'!$C$3&amp;"!"&amp;'RFR govt bond summary'!$G$78&amp;$AB27)),"",INDIRECT("'"&amp;'RFR govt bond summary'!$C$3&amp;"!"&amp;'RFR govt bond summary'!$G$78&amp;$AB27)),"")</f>
        <v/>
      </c>
      <c r="V27" s="241" t="str">
        <f ca="1">IFERROR(IF(ISBLANK(INDIRECT("'"&amp;'RFR govt bond summary'!$C$3&amp;"!"&amp;'RFR govt bond summary'!$G$79&amp;$AB27)),"",INDIRECT("'"&amp;'RFR govt bond summary'!$C$3&amp;"!"&amp;'RFR govt bond summary'!$G$79&amp;$AB27)),"")</f>
        <v/>
      </c>
      <c r="W27" s="241" t="str">
        <f ca="1">IFERROR(IF(ISBLANK(INDIRECT("'"&amp;'RFR govt bond summary'!$C$3&amp;"!"&amp;'RFR govt bond summary'!$G$80&amp;$AB27)),"",INDIRECT("'"&amp;'RFR govt bond summary'!$C$3&amp;"!"&amp;'RFR govt bond summary'!$G$80&amp;$AB27)),"")</f>
        <v/>
      </c>
      <c r="X27" s="241" t="str">
        <f ca="1">IFERROR(IF(ISBLANK(INDIRECT("'"&amp;'RFR govt bond summary'!$C$3&amp;"!"&amp;'RFR govt bond summary'!$G$81&amp;$AB27)),"",INDIRECT("'"&amp;'RFR govt bond summary'!$C$3&amp;"!"&amp;'RFR govt bond summary'!$G$81&amp;$AB27)),"")</f>
        <v/>
      </c>
      <c r="Y27" s="241" t="str">
        <f ca="1">IFERROR(IF(ISBLANK(INDIRECT("'"&amp;'RFR govt bond summary'!$C$3&amp;"!"&amp;'RFR govt bond summary'!$G$82&amp;$AB27)),"",INDIRECT("'"&amp;'RFR govt bond summary'!$C$3&amp;"!"&amp;'RFR govt bond summary'!$G$82&amp;$AB27)),"")</f>
        <v/>
      </c>
      <c r="Z27" s="241" t="str">
        <f ca="1">IFERROR(IF(ISBLANK(INDIRECT("'"&amp;'RFR govt bond summary'!$C$3&amp;"!"&amp;'RFR govt bond summary'!$G$83&amp;$AB27)),"",INDIRECT("'"&amp;'RFR govt bond summary'!$C$3&amp;"!"&amp;'RFR govt bond summary'!$G$83&amp;$AB27)),"")</f>
        <v/>
      </c>
      <c r="AA27" s="241" t="str">
        <f ca="1">IFERROR(IF(ISBLANK(INDIRECT("'"&amp;'RFR govt bond summary'!$C$3&amp;"!"&amp;'RFR govt bond summary'!$G$84&amp;$AB27)),"",INDIRECT("'"&amp;'RFR govt bond summary'!$C$3&amp;"!"&amp;'RFR govt bond summary'!$G$84&amp;$AB27)),"")</f>
        <v/>
      </c>
      <c r="AB27" s="113">
        <f t="shared" si="5"/>
        <v>35</v>
      </c>
    </row>
    <row r="28" spans="2:28" x14ac:dyDescent="0.35">
      <c r="B28" s="243">
        <f ca="1">IFERROR(IF(ISBLANK(INDIRECT("'"&amp;'RFR govt bond summary'!$C$3&amp;"!"&amp;'RFR govt bond summary'!$F$60&amp;$AB28)),"",INDIRECT("'"&amp;'RFR govt bond summary'!$C$3&amp;"!"&amp;'RFR govt bond summary'!$F$60&amp;$AB28)),"")</f>
        <v>42719</v>
      </c>
      <c r="C28" s="241"/>
      <c r="D28" s="241"/>
      <c r="E28" s="241"/>
      <c r="F28" s="241">
        <f ca="1">IFERROR(IF(ISBLANK(INDIRECT("'"&amp;'RFR govt bond summary'!$C$3&amp;"!"&amp;'RFR govt bond summary'!$G$63&amp;$AB28)),"",INDIRECT("'"&amp;'RFR govt bond summary'!$C$3&amp;"!"&amp;'RFR govt bond summary'!$G$63&amp;$AB28)),"")</f>
        <v>2.6509999999999998</v>
      </c>
      <c r="G28" s="241">
        <f ca="1">IFERROR(IF(ISBLANK(INDIRECT("'"&amp;'RFR govt bond summary'!$C$3&amp;"!"&amp;'RFR govt bond summary'!$G$64&amp;$AB28)),"",INDIRECT("'"&amp;'RFR govt bond summary'!$C$3&amp;"!"&amp;'RFR govt bond summary'!$G$64&amp;$AB28)),"")</f>
        <v>2.9459999999999997</v>
      </c>
      <c r="H28" s="241"/>
      <c r="I28" s="241"/>
      <c r="J28" s="241"/>
      <c r="K28" s="241"/>
      <c r="L28" s="241" t="str">
        <f ca="1">IFERROR(IF(ISBLANK(INDIRECT("'"&amp;'RFR govt bond summary'!$C$3&amp;"!"&amp;'RFR govt bond summary'!$G$69&amp;$AB28)),"",INDIRECT("'"&amp;'RFR govt bond summary'!$C$3&amp;"!"&amp;'RFR govt bond summary'!$G$69&amp;$AB28)),"")</f>
        <v/>
      </c>
      <c r="M28" s="246">
        <f t="shared" ca="1" si="3"/>
        <v>44544</v>
      </c>
      <c r="N28" s="198">
        <f t="shared" ca="1" si="0"/>
        <v>4.4134154688569476</v>
      </c>
      <c r="O28" s="63">
        <f t="shared" ca="1" si="1"/>
        <v>6.3299110198494182</v>
      </c>
      <c r="P28" s="197">
        <f t="shared" ca="1" si="4"/>
        <v>0.29499999999999993</v>
      </c>
      <c r="Q28" s="198">
        <f t="shared" ca="1" si="2"/>
        <v>2.7407642857142855</v>
      </c>
      <c r="R28" s="241" t="str">
        <f ca="1">IFERROR(IF(ISBLANK(INDIRECT("'"&amp;'RFR govt bond summary'!$C$3&amp;"!"&amp;'RFR govt bond summary'!$G$75&amp;$AB28)),"",INDIRECT("'"&amp;'RFR govt bond summary'!$C$3&amp;"!"&amp;'RFR govt bond summary'!$G$75&amp;$AB28)),"")</f>
        <v/>
      </c>
      <c r="S28" s="241" t="str">
        <f ca="1">IFERROR(IF(ISBLANK(INDIRECT("'"&amp;'RFR govt bond summary'!$C$3&amp;"!"&amp;'RFR govt bond summary'!$G$76&amp;$AB28)),"",INDIRECT("'"&amp;'RFR govt bond summary'!$C$3&amp;"!"&amp;'RFR govt bond summary'!$G$76&amp;$AB28)),"")</f>
        <v/>
      </c>
      <c r="T28" s="241"/>
      <c r="U28" s="241" t="str">
        <f ca="1">IFERROR(IF(ISBLANK(INDIRECT("'"&amp;'RFR govt bond summary'!$C$3&amp;"!"&amp;'RFR govt bond summary'!$G$78&amp;$AB28)),"",INDIRECT("'"&amp;'RFR govt bond summary'!$C$3&amp;"!"&amp;'RFR govt bond summary'!$G$78&amp;$AB28)),"")</f>
        <v/>
      </c>
      <c r="V28" s="241" t="str">
        <f ca="1">IFERROR(IF(ISBLANK(INDIRECT("'"&amp;'RFR govt bond summary'!$C$3&amp;"!"&amp;'RFR govt bond summary'!$G$79&amp;$AB28)),"",INDIRECT("'"&amp;'RFR govt bond summary'!$C$3&amp;"!"&amp;'RFR govt bond summary'!$G$79&amp;$AB28)),"")</f>
        <v/>
      </c>
      <c r="W28" s="241" t="str">
        <f ca="1">IFERROR(IF(ISBLANK(INDIRECT("'"&amp;'RFR govt bond summary'!$C$3&amp;"!"&amp;'RFR govt bond summary'!$G$80&amp;$AB28)),"",INDIRECT("'"&amp;'RFR govt bond summary'!$C$3&amp;"!"&amp;'RFR govt bond summary'!$G$80&amp;$AB28)),"")</f>
        <v/>
      </c>
      <c r="X28" s="241" t="str">
        <f ca="1">IFERROR(IF(ISBLANK(INDIRECT("'"&amp;'RFR govt bond summary'!$C$3&amp;"!"&amp;'RFR govt bond summary'!$G$81&amp;$AB28)),"",INDIRECT("'"&amp;'RFR govt bond summary'!$C$3&amp;"!"&amp;'RFR govt bond summary'!$G$81&amp;$AB28)),"")</f>
        <v/>
      </c>
      <c r="Y28" s="241" t="str">
        <f ca="1">IFERROR(IF(ISBLANK(INDIRECT("'"&amp;'RFR govt bond summary'!$C$3&amp;"!"&amp;'RFR govt bond summary'!$G$82&amp;$AB28)),"",INDIRECT("'"&amp;'RFR govt bond summary'!$C$3&amp;"!"&amp;'RFR govt bond summary'!$G$82&amp;$AB28)),"")</f>
        <v/>
      </c>
      <c r="Z28" s="241" t="str">
        <f ca="1">IFERROR(IF(ISBLANK(INDIRECT("'"&amp;'RFR govt bond summary'!$C$3&amp;"!"&amp;'RFR govt bond summary'!$G$83&amp;$AB28)),"",INDIRECT("'"&amp;'RFR govt bond summary'!$C$3&amp;"!"&amp;'RFR govt bond summary'!$G$83&amp;$AB28)),"")</f>
        <v/>
      </c>
      <c r="AA28" s="241" t="str">
        <f ca="1">IFERROR(IF(ISBLANK(INDIRECT("'"&amp;'RFR govt bond summary'!$C$3&amp;"!"&amp;'RFR govt bond summary'!$G$84&amp;$AB28)),"",INDIRECT("'"&amp;'RFR govt bond summary'!$C$3&amp;"!"&amp;'RFR govt bond summary'!$G$84&amp;$AB28)),"")</f>
        <v/>
      </c>
      <c r="AB28" s="113">
        <f t="shared" si="5"/>
        <v>36</v>
      </c>
    </row>
    <row r="29" spans="2:28" x14ac:dyDescent="0.35">
      <c r="B29" s="243">
        <f ca="1">IFERROR(IF(ISBLANK(INDIRECT("'"&amp;'RFR govt bond summary'!$C$3&amp;"!"&amp;'RFR govt bond summary'!$F$60&amp;$AB29)),"",INDIRECT("'"&amp;'RFR govt bond summary'!$C$3&amp;"!"&amp;'RFR govt bond summary'!$F$60&amp;$AB29)),"")</f>
        <v>42720</v>
      </c>
      <c r="C29" s="241"/>
      <c r="D29" s="241"/>
      <c r="E29" s="241"/>
      <c r="F29" s="241">
        <f ca="1">IFERROR(IF(ISBLANK(INDIRECT("'"&amp;'RFR govt bond summary'!$C$3&amp;"!"&amp;'RFR govt bond summary'!$G$63&amp;$AB29)),"",INDIRECT("'"&amp;'RFR govt bond summary'!$C$3&amp;"!"&amp;'RFR govt bond summary'!$G$63&amp;$AB29)),"")</f>
        <v>2.6669999999999998</v>
      </c>
      <c r="G29" s="241">
        <f ca="1">IFERROR(IF(ISBLANK(INDIRECT("'"&amp;'RFR govt bond summary'!$C$3&amp;"!"&amp;'RFR govt bond summary'!$G$64&amp;$AB29)),"",INDIRECT("'"&amp;'RFR govt bond summary'!$C$3&amp;"!"&amp;'RFR govt bond summary'!$G$64&amp;$AB29)),"")</f>
        <v>2.9769999999999999</v>
      </c>
      <c r="H29" s="241"/>
      <c r="I29" s="241"/>
      <c r="J29" s="241"/>
      <c r="K29" s="241"/>
      <c r="L29" s="241" t="str">
        <f ca="1">IFERROR(IF(ISBLANK(INDIRECT("'"&amp;'RFR govt bond summary'!$C$3&amp;"!"&amp;'RFR govt bond summary'!$G$69&amp;$AB29)),"",INDIRECT("'"&amp;'RFR govt bond summary'!$C$3&amp;"!"&amp;'RFR govt bond summary'!$G$69&amp;$AB29)),"")</f>
        <v/>
      </c>
      <c r="M29" s="246">
        <f t="shared" ca="1" si="3"/>
        <v>44545</v>
      </c>
      <c r="N29" s="198">
        <f t="shared" ca="1" si="0"/>
        <v>4.4106776180698155</v>
      </c>
      <c r="O29" s="63">
        <f t="shared" ca="1" si="1"/>
        <v>6.3271731690622861</v>
      </c>
      <c r="P29" s="197">
        <f t="shared" ca="1" si="4"/>
        <v>0.31000000000000005</v>
      </c>
      <c r="Q29" s="198">
        <f t="shared" ca="1" si="2"/>
        <v>2.7617714285714285</v>
      </c>
      <c r="R29" s="241" t="str">
        <f ca="1">IFERROR(IF(ISBLANK(INDIRECT("'"&amp;'RFR govt bond summary'!$C$3&amp;"!"&amp;'RFR govt bond summary'!$G$75&amp;$AB29)),"",INDIRECT("'"&amp;'RFR govt bond summary'!$C$3&amp;"!"&amp;'RFR govt bond summary'!$G$75&amp;$AB29)),"")</f>
        <v/>
      </c>
      <c r="S29" s="241" t="str">
        <f ca="1">IFERROR(IF(ISBLANK(INDIRECT("'"&amp;'RFR govt bond summary'!$C$3&amp;"!"&amp;'RFR govt bond summary'!$G$76&amp;$AB29)),"",INDIRECT("'"&amp;'RFR govt bond summary'!$C$3&amp;"!"&amp;'RFR govt bond summary'!$G$76&amp;$AB29)),"")</f>
        <v/>
      </c>
      <c r="T29" s="241"/>
      <c r="U29" s="241" t="str">
        <f ca="1">IFERROR(IF(ISBLANK(INDIRECT("'"&amp;'RFR govt bond summary'!$C$3&amp;"!"&amp;'RFR govt bond summary'!$G$78&amp;$AB29)),"",INDIRECT("'"&amp;'RFR govt bond summary'!$C$3&amp;"!"&amp;'RFR govt bond summary'!$G$78&amp;$AB29)),"")</f>
        <v/>
      </c>
      <c r="V29" s="241" t="str">
        <f ca="1">IFERROR(IF(ISBLANK(INDIRECT("'"&amp;'RFR govt bond summary'!$C$3&amp;"!"&amp;'RFR govt bond summary'!$G$79&amp;$AB29)),"",INDIRECT("'"&amp;'RFR govt bond summary'!$C$3&amp;"!"&amp;'RFR govt bond summary'!$G$79&amp;$AB29)),"")</f>
        <v/>
      </c>
      <c r="W29" s="241" t="str">
        <f ca="1">IFERROR(IF(ISBLANK(INDIRECT("'"&amp;'RFR govt bond summary'!$C$3&amp;"!"&amp;'RFR govt bond summary'!$G$80&amp;$AB29)),"",INDIRECT("'"&amp;'RFR govt bond summary'!$C$3&amp;"!"&amp;'RFR govt bond summary'!$G$80&amp;$AB29)),"")</f>
        <v/>
      </c>
      <c r="X29" s="241" t="str">
        <f ca="1">IFERROR(IF(ISBLANK(INDIRECT("'"&amp;'RFR govt bond summary'!$C$3&amp;"!"&amp;'RFR govt bond summary'!$G$81&amp;$AB29)),"",INDIRECT("'"&amp;'RFR govt bond summary'!$C$3&amp;"!"&amp;'RFR govt bond summary'!$G$81&amp;$AB29)),"")</f>
        <v/>
      </c>
      <c r="Y29" s="241" t="str">
        <f ca="1">IFERROR(IF(ISBLANK(INDIRECT("'"&amp;'RFR govt bond summary'!$C$3&amp;"!"&amp;'RFR govt bond summary'!$G$82&amp;$AB29)),"",INDIRECT("'"&amp;'RFR govt bond summary'!$C$3&amp;"!"&amp;'RFR govt bond summary'!$G$82&amp;$AB29)),"")</f>
        <v/>
      </c>
      <c r="Z29" s="241" t="str">
        <f ca="1">IFERROR(IF(ISBLANK(INDIRECT("'"&amp;'RFR govt bond summary'!$C$3&amp;"!"&amp;'RFR govt bond summary'!$G$83&amp;$AB29)),"",INDIRECT("'"&amp;'RFR govt bond summary'!$C$3&amp;"!"&amp;'RFR govt bond summary'!$G$83&amp;$AB29)),"")</f>
        <v/>
      </c>
      <c r="AA29" s="241" t="str">
        <f ca="1">IFERROR(IF(ISBLANK(INDIRECT("'"&amp;'RFR govt bond summary'!$C$3&amp;"!"&amp;'RFR govt bond summary'!$G$84&amp;$AB29)),"",INDIRECT("'"&amp;'RFR govt bond summary'!$C$3&amp;"!"&amp;'RFR govt bond summary'!$G$84&amp;$AB29)),"")</f>
        <v/>
      </c>
      <c r="AB29" s="113">
        <f t="shared" si="5"/>
        <v>37</v>
      </c>
    </row>
    <row r="30" spans="2:28" x14ac:dyDescent="0.35">
      <c r="B30" s="243">
        <f ca="1">IFERROR(IF(ISBLANK(INDIRECT("'"&amp;'RFR govt bond summary'!$C$3&amp;"!"&amp;'RFR govt bond summary'!$F$60&amp;$AB30)),"",INDIRECT("'"&amp;'RFR govt bond summary'!$C$3&amp;"!"&amp;'RFR govt bond summary'!$F$60&amp;$AB30)),"")</f>
        <v>42723</v>
      </c>
      <c r="C30" s="241"/>
      <c r="D30" s="241"/>
      <c r="E30" s="241"/>
      <c r="F30" s="241">
        <f ca="1">IFERROR(IF(ISBLANK(INDIRECT("'"&amp;'RFR govt bond summary'!$C$3&amp;"!"&amp;'RFR govt bond summary'!$G$63&amp;$AB30)),"",INDIRECT("'"&amp;'RFR govt bond summary'!$C$3&amp;"!"&amp;'RFR govt bond summary'!$G$63&amp;$AB30)),"")</f>
        <v>2.714</v>
      </c>
      <c r="G30" s="241">
        <f ca="1">IFERROR(IF(ISBLANK(INDIRECT("'"&amp;'RFR govt bond summary'!$C$3&amp;"!"&amp;'RFR govt bond summary'!$G$64&amp;$AB30)),"",INDIRECT("'"&amp;'RFR govt bond summary'!$C$3&amp;"!"&amp;'RFR govt bond summary'!$G$64&amp;$AB30)),"")</f>
        <v>3.02</v>
      </c>
      <c r="H30" s="241"/>
      <c r="I30" s="241"/>
      <c r="J30" s="241"/>
      <c r="K30" s="241"/>
      <c r="L30" s="241" t="str">
        <f ca="1">IFERROR(IF(ISBLANK(INDIRECT("'"&amp;'RFR govt bond summary'!$C$3&amp;"!"&amp;'RFR govt bond summary'!$G$69&amp;$AB30)),"",INDIRECT("'"&amp;'RFR govt bond summary'!$C$3&amp;"!"&amp;'RFR govt bond summary'!$G$69&amp;$AB30)),"")</f>
        <v/>
      </c>
      <c r="M30" s="246">
        <f t="shared" ca="1" si="3"/>
        <v>44548</v>
      </c>
      <c r="N30" s="198">
        <f t="shared" ca="1" si="0"/>
        <v>4.4024640657084193</v>
      </c>
      <c r="O30" s="63">
        <f t="shared" ca="1" si="1"/>
        <v>6.3189596167008899</v>
      </c>
      <c r="P30" s="197">
        <f t="shared" ca="1" si="4"/>
        <v>0.30600000000000005</v>
      </c>
      <c r="Q30" s="198">
        <f t="shared" ca="1" si="2"/>
        <v>2.8088600000000001</v>
      </c>
      <c r="R30" s="241" t="str">
        <f ca="1">IFERROR(IF(ISBLANK(INDIRECT("'"&amp;'RFR govt bond summary'!$C$3&amp;"!"&amp;'RFR govt bond summary'!$G$75&amp;$AB30)),"",INDIRECT("'"&amp;'RFR govt bond summary'!$C$3&amp;"!"&amp;'RFR govt bond summary'!$G$75&amp;$AB30)),"")</f>
        <v/>
      </c>
      <c r="S30" s="241" t="str">
        <f ca="1">IFERROR(IF(ISBLANK(INDIRECT("'"&amp;'RFR govt bond summary'!$C$3&amp;"!"&amp;'RFR govt bond summary'!$G$76&amp;$AB30)),"",INDIRECT("'"&amp;'RFR govt bond summary'!$C$3&amp;"!"&amp;'RFR govt bond summary'!$G$76&amp;$AB30)),"")</f>
        <v/>
      </c>
      <c r="T30" s="241"/>
      <c r="U30" s="241" t="str">
        <f ca="1">IFERROR(IF(ISBLANK(INDIRECT("'"&amp;'RFR govt bond summary'!$C$3&amp;"!"&amp;'RFR govt bond summary'!$G$78&amp;$AB30)),"",INDIRECT("'"&amp;'RFR govt bond summary'!$C$3&amp;"!"&amp;'RFR govt bond summary'!$G$78&amp;$AB30)),"")</f>
        <v/>
      </c>
      <c r="V30" s="241" t="str">
        <f ca="1">IFERROR(IF(ISBLANK(INDIRECT("'"&amp;'RFR govt bond summary'!$C$3&amp;"!"&amp;'RFR govt bond summary'!$G$79&amp;$AB30)),"",INDIRECT("'"&amp;'RFR govt bond summary'!$C$3&amp;"!"&amp;'RFR govt bond summary'!$G$79&amp;$AB30)),"")</f>
        <v/>
      </c>
      <c r="W30" s="241" t="str">
        <f ca="1">IFERROR(IF(ISBLANK(INDIRECT("'"&amp;'RFR govt bond summary'!$C$3&amp;"!"&amp;'RFR govt bond summary'!$G$80&amp;$AB30)),"",INDIRECT("'"&amp;'RFR govt bond summary'!$C$3&amp;"!"&amp;'RFR govt bond summary'!$G$80&amp;$AB30)),"")</f>
        <v/>
      </c>
      <c r="X30" s="241" t="str">
        <f ca="1">IFERROR(IF(ISBLANK(INDIRECT("'"&amp;'RFR govt bond summary'!$C$3&amp;"!"&amp;'RFR govt bond summary'!$G$81&amp;$AB30)),"",INDIRECT("'"&amp;'RFR govt bond summary'!$C$3&amp;"!"&amp;'RFR govt bond summary'!$G$81&amp;$AB30)),"")</f>
        <v/>
      </c>
      <c r="Y30" s="241" t="str">
        <f ca="1">IFERROR(IF(ISBLANK(INDIRECT("'"&amp;'RFR govt bond summary'!$C$3&amp;"!"&amp;'RFR govt bond summary'!$G$82&amp;$AB30)),"",INDIRECT("'"&amp;'RFR govt bond summary'!$C$3&amp;"!"&amp;'RFR govt bond summary'!$G$82&amp;$AB30)),"")</f>
        <v/>
      </c>
      <c r="Z30" s="241" t="str">
        <f ca="1">IFERROR(IF(ISBLANK(INDIRECT("'"&amp;'RFR govt bond summary'!$C$3&amp;"!"&amp;'RFR govt bond summary'!$G$83&amp;$AB30)),"",INDIRECT("'"&amp;'RFR govt bond summary'!$C$3&amp;"!"&amp;'RFR govt bond summary'!$G$83&amp;$AB30)),"")</f>
        <v/>
      </c>
      <c r="AA30" s="241" t="str">
        <f ca="1">IFERROR(IF(ISBLANK(INDIRECT("'"&amp;'RFR govt bond summary'!$C$3&amp;"!"&amp;'RFR govt bond summary'!$G$84&amp;$AB30)),"",INDIRECT("'"&amp;'RFR govt bond summary'!$C$3&amp;"!"&amp;'RFR govt bond summary'!$G$84&amp;$AB30)),"")</f>
        <v/>
      </c>
      <c r="AB30" s="113">
        <f t="shared" si="5"/>
        <v>38</v>
      </c>
    </row>
    <row r="31" spans="2:28" x14ac:dyDescent="0.35">
      <c r="B31" s="243">
        <f ca="1">IFERROR(IF(ISBLANK(INDIRECT("'"&amp;'RFR govt bond summary'!$C$3&amp;"!"&amp;'RFR govt bond summary'!$F$60&amp;$AB31)),"",INDIRECT("'"&amp;'RFR govt bond summary'!$C$3&amp;"!"&amp;'RFR govt bond summary'!$F$60&amp;$AB31)),"")</f>
        <v>42724</v>
      </c>
      <c r="C31" s="241"/>
      <c r="D31" s="241"/>
      <c r="E31" s="241"/>
      <c r="F31" s="241">
        <f ca="1">IFERROR(IF(ISBLANK(INDIRECT("'"&amp;'RFR govt bond summary'!$C$3&amp;"!"&amp;'RFR govt bond summary'!$G$63&amp;$AB31)),"",INDIRECT("'"&amp;'RFR govt bond summary'!$C$3&amp;"!"&amp;'RFR govt bond summary'!$G$63&amp;$AB31)),"")</f>
        <v>2.7210000000000001</v>
      </c>
      <c r="G31" s="241">
        <f ca="1">IFERROR(IF(ISBLANK(INDIRECT("'"&amp;'RFR govt bond summary'!$C$3&amp;"!"&amp;'RFR govt bond summary'!$G$64&amp;$AB31)),"",INDIRECT("'"&amp;'RFR govt bond summary'!$C$3&amp;"!"&amp;'RFR govt bond summary'!$G$64&amp;$AB31)),"")</f>
        <v>3.0190000000000001</v>
      </c>
      <c r="H31" s="241"/>
      <c r="I31" s="241"/>
      <c r="J31" s="241"/>
      <c r="K31" s="241"/>
      <c r="L31" s="241" t="str">
        <f ca="1">IFERROR(IF(ISBLANK(INDIRECT("'"&amp;'RFR govt bond summary'!$C$3&amp;"!"&amp;'RFR govt bond summary'!$G$69&amp;$AB31)),"",INDIRECT("'"&amp;'RFR govt bond summary'!$C$3&amp;"!"&amp;'RFR govt bond summary'!$G$69&amp;$AB31)),"")</f>
        <v/>
      </c>
      <c r="M31" s="246">
        <f t="shared" ca="1" si="3"/>
        <v>44549</v>
      </c>
      <c r="N31" s="198">
        <f t="shared" ca="1" si="0"/>
        <v>4.3997262149212863</v>
      </c>
      <c r="O31" s="63">
        <f t="shared" ca="1" si="1"/>
        <v>6.3162217659137578</v>
      </c>
      <c r="P31" s="197">
        <f t="shared" ca="1" si="4"/>
        <v>0.29800000000000004</v>
      </c>
      <c r="Q31" s="198">
        <f t="shared" ca="1" si="2"/>
        <v>2.8138057142857145</v>
      </c>
      <c r="R31" s="241" t="str">
        <f ca="1">IFERROR(IF(ISBLANK(INDIRECT("'"&amp;'RFR govt bond summary'!$C$3&amp;"!"&amp;'RFR govt bond summary'!$G$75&amp;$AB31)),"",INDIRECT("'"&amp;'RFR govt bond summary'!$C$3&amp;"!"&amp;'RFR govt bond summary'!$G$75&amp;$AB31)),"")</f>
        <v/>
      </c>
      <c r="S31" s="241" t="str">
        <f ca="1">IFERROR(IF(ISBLANK(INDIRECT("'"&amp;'RFR govt bond summary'!$C$3&amp;"!"&amp;'RFR govt bond summary'!$G$76&amp;$AB31)),"",INDIRECT("'"&amp;'RFR govt bond summary'!$C$3&amp;"!"&amp;'RFR govt bond summary'!$G$76&amp;$AB31)),"")</f>
        <v/>
      </c>
      <c r="T31" s="241"/>
      <c r="U31" s="241" t="str">
        <f ca="1">IFERROR(IF(ISBLANK(INDIRECT("'"&amp;'RFR govt bond summary'!$C$3&amp;"!"&amp;'RFR govt bond summary'!$G$78&amp;$AB31)),"",INDIRECT("'"&amp;'RFR govt bond summary'!$C$3&amp;"!"&amp;'RFR govt bond summary'!$G$78&amp;$AB31)),"")</f>
        <v/>
      </c>
      <c r="V31" s="241" t="str">
        <f ca="1">IFERROR(IF(ISBLANK(INDIRECT("'"&amp;'RFR govt bond summary'!$C$3&amp;"!"&amp;'RFR govt bond summary'!$G$79&amp;$AB31)),"",INDIRECT("'"&amp;'RFR govt bond summary'!$C$3&amp;"!"&amp;'RFR govt bond summary'!$G$79&amp;$AB31)),"")</f>
        <v/>
      </c>
      <c r="W31" s="241" t="str">
        <f ca="1">IFERROR(IF(ISBLANK(INDIRECT("'"&amp;'RFR govt bond summary'!$C$3&amp;"!"&amp;'RFR govt bond summary'!$G$80&amp;$AB31)),"",INDIRECT("'"&amp;'RFR govt bond summary'!$C$3&amp;"!"&amp;'RFR govt bond summary'!$G$80&amp;$AB31)),"")</f>
        <v/>
      </c>
      <c r="X31" s="241" t="str">
        <f ca="1">IFERROR(IF(ISBLANK(INDIRECT("'"&amp;'RFR govt bond summary'!$C$3&amp;"!"&amp;'RFR govt bond summary'!$G$81&amp;$AB31)),"",INDIRECT("'"&amp;'RFR govt bond summary'!$C$3&amp;"!"&amp;'RFR govt bond summary'!$G$81&amp;$AB31)),"")</f>
        <v/>
      </c>
      <c r="Y31" s="241" t="str">
        <f ca="1">IFERROR(IF(ISBLANK(INDIRECT("'"&amp;'RFR govt bond summary'!$C$3&amp;"!"&amp;'RFR govt bond summary'!$G$82&amp;$AB31)),"",INDIRECT("'"&amp;'RFR govt bond summary'!$C$3&amp;"!"&amp;'RFR govt bond summary'!$G$82&amp;$AB31)),"")</f>
        <v/>
      </c>
      <c r="Z31" s="241" t="str">
        <f ca="1">IFERROR(IF(ISBLANK(INDIRECT("'"&amp;'RFR govt bond summary'!$C$3&amp;"!"&amp;'RFR govt bond summary'!$G$83&amp;$AB31)),"",INDIRECT("'"&amp;'RFR govt bond summary'!$C$3&amp;"!"&amp;'RFR govt bond summary'!$G$83&amp;$AB31)),"")</f>
        <v/>
      </c>
      <c r="AA31" s="241" t="str">
        <f ca="1">IFERROR(IF(ISBLANK(INDIRECT("'"&amp;'RFR govt bond summary'!$C$3&amp;"!"&amp;'RFR govt bond summary'!$G$84&amp;$AB31)),"",INDIRECT("'"&amp;'RFR govt bond summary'!$C$3&amp;"!"&amp;'RFR govt bond summary'!$G$84&amp;$AB31)),"")</f>
        <v/>
      </c>
      <c r="AB31" s="113">
        <f t="shared" si="5"/>
        <v>39</v>
      </c>
    </row>
    <row r="32" spans="2:28" x14ac:dyDescent="0.35">
      <c r="B32" s="243">
        <f ca="1">IFERROR(IF(ISBLANK(INDIRECT("'"&amp;'RFR govt bond summary'!$C$3&amp;"!"&amp;'RFR govt bond summary'!$F$60&amp;$AB32)),"",INDIRECT("'"&amp;'RFR govt bond summary'!$C$3&amp;"!"&amp;'RFR govt bond summary'!$F$60&amp;$AB32)),"")</f>
        <v>42725</v>
      </c>
      <c r="C32" s="241"/>
      <c r="D32" s="241"/>
      <c r="E32" s="241"/>
      <c r="F32" s="241">
        <f ca="1">IFERROR(IF(ISBLANK(INDIRECT("'"&amp;'RFR govt bond summary'!$C$3&amp;"!"&amp;'RFR govt bond summary'!$G$63&amp;$AB32)),"",INDIRECT("'"&amp;'RFR govt bond summary'!$C$3&amp;"!"&amp;'RFR govt bond summary'!$G$63&amp;$AB32)),"")</f>
        <v>2.7530000000000001</v>
      </c>
      <c r="G32" s="241">
        <f ca="1">IFERROR(IF(ISBLANK(INDIRECT("'"&amp;'RFR govt bond summary'!$C$3&amp;"!"&amp;'RFR govt bond summary'!$G$64&amp;$AB32)),"",INDIRECT("'"&amp;'RFR govt bond summary'!$C$3&amp;"!"&amp;'RFR govt bond summary'!$G$64&amp;$AB32)),"")</f>
        <v>3.0430000000000001</v>
      </c>
      <c r="H32" s="241"/>
      <c r="I32" s="241"/>
      <c r="J32" s="241"/>
      <c r="K32" s="241"/>
      <c r="L32" s="241" t="str">
        <f ca="1">IFERROR(IF(ISBLANK(INDIRECT("'"&amp;'RFR govt bond summary'!$C$3&amp;"!"&amp;'RFR govt bond summary'!$G$69&amp;$AB32)),"",INDIRECT("'"&amp;'RFR govt bond summary'!$C$3&amp;"!"&amp;'RFR govt bond summary'!$G$69&amp;$AB32)),"")</f>
        <v/>
      </c>
      <c r="M32" s="246">
        <f t="shared" ca="1" si="3"/>
        <v>44550</v>
      </c>
      <c r="N32" s="198">
        <f t="shared" ca="1" si="0"/>
        <v>4.3969883641341543</v>
      </c>
      <c r="O32" s="63">
        <f t="shared" ca="1" si="1"/>
        <v>6.3134839151266258</v>
      </c>
      <c r="P32" s="197">
        <f t="shared" ca="1" si="4"/>
        <v>0.29000000000000004</v>
      </c>
      <c r="Q32" s="198">
        <f t="shared" ca="1" si="2"/>
        <v>2.8437285714285716</v>
      </c>
      <c r="R32" s="241" t="str">
        <f ca="1">IFERROR(IF(ISBLANK(INDIRECT("'"&amp;'RFR govt bond summary'!$C$3&amp;"!"&amp;'RFR govt bond summary'!$G$75&amp;$AB32)),"",INDIRECT("'"&amp;'RFR govt bond summary'!$C$3&amp;"!"&amp;'RFR govt bond summary'!$G$75&amp;$AB32)),"")</f>
        <v/>
      </c>
      <c r="S32" s="241" t="str">
        <f ca="1">IFERROR(IF(ISBLANK(INDIRECT("'"&amp;'RFR govt bond summary'!$C$3&amp;"!"&amp;'RFR govt bond summary'!$G$76&amp;$AB32)),"",INDIRECT("'"&amp;'RFR govt bond summary'!$C$3&amp;"!"&amp;'RFR govt bond summary'!$G$76&amp;$AB32)),"")</f>
        <v/>
      </c>
      <c r="T32" s="241"/>
      <c r="U32" s="241" t="str">
        <f ca="1">IFERROR(IF(ISBLANK(INDIRECT("'"&amp;'RFR govt bond summary'!$C$3&amp;"!"&amp;'RFR govt bond summary'!$G$78&amp;$AB32)),"",INDIRECT("'"&amp;'RFR govt bond summary'!$C$3&amp;"!"&amp;'RFR govt bond summary'!$G$78&amp;$AB32)),"")</f>
        <v/>
      </c>
      <c r="V32" s="241" t="str">
        <f ca="1">IFERROR(IF(ISBLANK(INDIRECT("'"&amp;'RFR govt bond summary'!$C$3&amp;"!"&amp;'RFR govt bond summary'!$G$79&amp;$AB32)),"",INDIRECT("'"&amp;'RFR govt bond summary'!$C$3&amp;"!"&amp;'RFR govt bond summary'!$G$79&amp;$AB32)),"")</f>
        <v/>
      </c>
      <c r="W32" s="241" t="str">
        <f ca="1">IFERROR(IF(ISBLANK(INDIRECT("'"&amp;'RFR govt bond summary'!$C$3&amp;"!"&amp;'RFR govt bond summary'!$G$80&amp;$AB32)),"",INDIRECT("'"&amp;'RFR govt bond summary'!$C$3&amp;"!"&amp;'RFR govt bond summary'!$G$80&amp;$AB32)),"")</f>
        <v/>
      </c>
      <c r="X32" s="241" t="str">
        <f ca="1">IFERROR(IF(ISBLANK(INDIRECT("'"&amp;'RFR govt bond summary'!$C$3&amp;"!"&amp;'RFR govt bond summary'!$G$81&amp;$AB32)),"",INDIRECT("'"&amp;'RFR govt bond summary'!$C$3&amp;"!"&amp;'RFR govt bond summary'!$G$81&amp;$AB32)),"")</f>
        <v/>
      </c>
      <c r="Y32" s="241" t="str">
        <f ca="1">IFERROR(IF(ISBLANK(INDIRECT("'"&amp;'RFR govt bond summary'!$C$3&amp;"!"&amp;'RFR govt bond summary'!$G$82&amp;$AB32)),"",INDIRECT("'"&amp;'RFR govt bond summary'!$C$3&amp;"!"&amp;'RFR govt bond summary'!$G$82&amp;$AB32)),"")</f>
        <v/>
      </c>
      <c r="Z32" s="241" t="str">
        <f ca="1">IFERROR(IF(ISBLANK(INDIRECT("'"&amp;'RFR govt bond summary'!$C$3&amp;"!"&amp;'RFR govt bond summary'!$G$83&amp;$AB32)),"",INDIRECT("'"&amp;'RFR govt bond summary'!$C$3&amp;"!"&amp;'RFR govt bond summary'!$G$83&amp;$AB32)),"")</f>
        <v/>
      </c>
      <c r="AA32" s="241" t="str">
        <f ca="1">IFERROR(IF(ISBLANK(INDIRECT("'"&amp;'RFR govt bond summary'!$C$3&amp;"!"&amp;'RFR govt bond summary'!$G$84&amp;$AB32)),"",INDIRECT("'"&amp;'RFR govt bond summary'!$C$3&amp;"!"&amp;'RFR govt bond summary'!$G$84&amp;$AB32)),"")</f>
        <v/>
      </c>
      <c r="AB32" s="113">
        <f t="shared" si="5"/>
        <v>40</v>
      </c>
    </row>
    <row r="33" spans="2:28" x14ac:dyDescent="0.35">
      <c r="B33" s="243">
        <f ca="1">IFERROR(IF(ISBLANK(INDIRECT("'"&amp;'RFR govt bond summary'!$C$3&amp;"!"&amp;'RFR govt bond summary'!$F$60&amp;$AB33)),"",INDIRECT("'"&amp;'RFR govt bond summary'!$C$3&amp;"!"&amp;'RFR govt bond summary'!$F$60&amp;$AB33)),"")</f>
        <v>42726</v>
      </c>
      <c r="C33" s="241"/>
      <c r="D33" s="241"/>
      <c r="E33" s="241"/>
      <c r="F33" s="241">
        <f ca="1">IFERROR(IF(ISBLANK(INDIRECT("'"&amp;'RFR govt bond summary'!$C$3&amp;"!"&amp;'RFR govt bond summary'!$G$63&amp;$AB33)),"",INDIRECT("'"&amp;'RFR govt bond summary'!$C$3&amp;"!"&amp;'RFR govt bond summary'!$G$63&amp;$AB33)),"")</f>
        <v>2.762</v>
      </c>
      <c r="G33" s="241">
        <f ca="1">IFERROR(IF(ISBLANK(INDIRECT("'"&amp;'RFR govt bond summary'!$C$3&amp;"!"&amp;'RFR govt bond summary'!$G$64&amp;$AB33)),"",INDIRECT("'"&amp;'RFR govt bond summary'!$C$3&amp;"!"&amp;'RFR govt bond summary'!$G$64&amp;$AB33)),"")</f>
        <v>3.0529999999999999</v>
      </c>
      <c r="H33" s="241"/>
      <c r="I33" s="241"/>
      <c r="J33" s="241"/>
      <c r="K33" s="241"/>
      <c r="L33" s="241" t="str">
        <f ca="1">IFERROR(IF(ISBLANK(INDIRECT("'"&amp;'RFR govt bond summary'!$C$3&amp;"!"&amp;'RFR govt bond summary'!$G$69&amp;$AB33)),"",INDIRECT("'"&amp;'RFR govt bond summary'!$C$3&amp;"!"&amp;'RFR govt bond summary'!$G$69&amp;$AB33)),"")</f>
        <v/>
      </c>
      <c r="M33" s="246">
        <f t="shared" ca="1" si="3"/>
        <v>44551</v>
      </c>
      <c r="N33" s="198">
        <f t="shared" ca="1" si="0"/>
        <v>4.3942505133470222</v>
      </c>
      <c r="O33" s="63">
        <f t="shared" ca="1" si="1"/>
        <v>6.3107460643394937</v>
      </c>
      <c r="P33" s="197">
        <f t="shared" ca="1" si="4"/>
        <v>0.29099999999999993</v>
      </c>
      <c r="Q33" s="198">
        <f t="shared" ca="1" si="2"/>
        <v>2.8534571428571427</v>
      </c>
      <c r="R33" s="241" t="str">
        <f ca="1">IFERROR(IF(ISBLANK(INDIRECT("'"&amp;'RFR govt bond summary'!$C$3&amp;"!"&amp;'RFR govt bond summary'!$G$75&amp;$AB33)),"",INDIRECT("'"&amp;'RFR govt bond summary'!$C$3&amp;"!"&amp;'RFR govt bond summary'!$G$75&amp;$AB33)),"")</f>
        <v/>
      </c>
      <c r="S33" s="241" t="str">
        <f ca="1">IFERROR(IF(ISBLANK(INDIRECT("'"&amp;'RFR govt bond summary'!$C$3&amp;"!"&amp;'RFR govt bond summary'!$G$76&amp;$AB33)),"",INDIRECT("'"&amp;'RFR govt bond summary'!$C$3&amp;"!"&amp;'RFR govt bond summary'!$G$76&amp;$AB33)),"")</f>
        <v/>
      </c>
      <c r="T33" s="241"/>
      <c r="U33" s="241" t="str">
        <f ca="1">IFERROR(IF(ISBLANK(INDIRECT("'"&amp;'RFR govt bond summary'!$C$3&amp;"!"&amp;'RFR govt bond summary'!$G$78&amp;$AB33)),"",INDIRECT("'"&amp;'RFR govt bond summary'!$C$3&amp;"!"&amp;'RFR govt bond summary'!$G$78&amp;$AB33)),"")</f>
        <v/>
      </c>
      <c r="V33" s="241" t="str">
        <f ca="1">IFERROR(IF(ISBLANK(INDIRECT("'"&amp;'RFR govt bond summary'!$C$3&amp;"!"&amp;'RFR govt bond summary'!$G$79&amp;$AB33)),"",INDIRECT("'"&amp;'RFR govt bond summary'!$C$3&amp;"!"&amp;'RFR govt bond summary'!$G$79&amp;$AB33)),"")</f>
        <v/>
      </c>
      <c r="W33" s="241" t="str">
        <f ca="1">IFERROR(IF(ISBLANK(INDIRECT("'"&amp;'RFR govt bond summary'!$C$3&amp;"!"&amp;'RFR govt bond summary'!$G$80&amp;$AB33)),"",INDIRECT("'"&amp;'RFR govt bond summary'!$C$3&amp;"!"&amp;'RFR govt bond summary'!$G$80&amp;$AB33)),"")</f>
        <v/>
      </c>
      <c r="X33" s="241" t="str">
        <f ca="1">IFERROR(IF(ISBLANK(INDIRECT("'"&amp;'RFR govt bond summary'!$C$3&amp;"!"&amp;'RFR govt bond summary'!$G$81&amp;$AB33)),"",INDIRECT("'"&amp;'RFR govt bond summary'!$C$3&amp;"!"&amp;'RFR govt bond summary'!$G$81&amp;$AB33)),"")</f>
        <v/>
      </c>
      <c r="Y33" s="241" t="str">
        <f ca="1">IFERROR(IF(ISBLANK(INDIRECT("'"&amp;'RFR govt bond summary'!$C$3&amp;"!"&amp;'RFR govt bond summary'!$G$82&amp;$AB33)),"",INDIRECT("'"&amp;'RFR govt bond summary'!$C$3&amp;"!"&amp;'RFR govt bond summary'!$G$82&amp;$AB33)),"")</f>
        <v/>
      </c>
      <c r="Z33" s="241" t="str">
        <f ca="1">IFERROR(IF(ISBLANK(INDIRECT("'"&amp;'RFR govt bond summary'!$C$3&amp;"!"&amp;'RFR govt bond summary'!$G$83&amp;$AB33)),"",INDIRECT("'"&amp;'RFR govt bond summary'!$C$3&amp;"!"&amp;'RFR govt bond summary'!$G$83&amp;$AB33)),"")</f>
        <v/>
      </c>
      <c r="AA33" s="241" t="str">
        <f ca="1">IFERROR(IF(ISBLANK(INDIRECT("'"&amp;'RFR govt bond summary'!$C$3&amp;"!"&amp;'RFR govt bond summary'!$G$84&amp;$AB33)),"",INDIRECT("'"&amp;'RFR govt bond summary'!$C$3&amp;"!"&amp;'RFR govt bond summary'!$G$84&amp;$AB33)),"")</f>
        <v/>
      </c>
      <c r="AB33" s="113">
        <f t="shared" si="5"/>
        <v>41</v>
      </c>
    </row>
    <row r="34" spans="2:28" x14ac:dyDescent="0.35">
      <c r="B34" s="243">
        <f ca="1">IFERROR(IF(ISBLANK(INDIRECT("'"&amp;'RFR govt bond summary'!$C$3&amp;"!"&amp;'RFR govt bond summary'!$F$60&amp;$AB34)),"",INDIRECT("'"&amp;'RFR govt bond summary'!$C$3&amp;"!"&amp;'RFR govt bond summary'!$F$60&amp;$AB34)),"")</f>
        <v>42727</v>
      </c>
      <c r="C34" s="241"/>
      <c r="D34" s="241"/>
      <c r="E34" s="241"/>
      <c r="F34" s="241">
        <f ca="1">IFERROR(IF(ISBLANK(INDIRECT("'"&amp;'RFR govt bond summary'!$C$3&amp;"!"&amp;'RFR govt bond summary'!$G$63&amp;$AB34)),"",INDIRECT("'"&amp;'RFR govt bond summary'!$C$3&amp;"!"&amp;'RFR govt bond summary'!$G$63&amp;$AB34)),"")</f>
        <v>2.8109999999999999</v>
      </c>
      <c r="G34" s="241">
        <f ca="1">IFERROR(IF(ISBLANK(INDIRECT("'"&amp;'RFR govt bond summary'!$C$3&amp;"!"&amp;'RFR govt bond summary'!$G$64&amp;$AB34)),"",INDIRECT("'"&amp;'RFR govt bond summary'!$C$3&amp;"!"&amp;'RFR govt bond summary'!$G$64&amp;$AB34)),"")</f>
        <v>3.0979999999999999</v>
      </c>
      <c r="H34" s="241"/>
      <c r="I34" s="241"/>
      <c r="J34" s="241"/>
      <c r="K34" s="241"/>
      <c r="L34" s="241" t="str">
        <f ca="1">IFERROR(IF(ISBLANK(INDIRECT("'"&amp;'RFR govt bond summary'!$C$3&amp;"!"&amp;'RFR govt bond summary'!$G$69&amp;$AB34)),"",INDIRECT("'"&amp;'RFR govt bond summary'!$C$3&amp;"!"&amp;'RFR govt bond summary'!$G$69&amp;$AB34)),"")</f>
        <v/>
      </c>
      <c r="M34" s="246">
        <f t="shared" ca="1" si="3"/>
        <v>44552</v>
      </c>
      <c r="N34" s="198">
        <f t="shared" ca="1" si="0"/>
        <v>4.3915126625598901</v>
      </c>
      <c r="O34" s="63">
        <f t="shared" ca="1" si="1"/>
        <v>6.3080082135523616</v>
      </c>
      <c r="P34" s="197">
        <f t="shared" ca="1" si="4"/>
        <v>0.28699999999999992</v>
      </c>
      <c r="Q34" s="198">
        <f t="shared" ca="1" si="2"/>
        <v>2.9016099999999998</v>
      </c>
      <c r="R34" s="241" t="str">
        <f ca="1">IFERROR(IF(ISBLANK(INDIRECT("'"&amp;'RFR govt bond summary'!$C$3&amp;"!"&amp;'RFR govt bond summary'!$G$75&amp;$AB34)),"",INDIRECT("'"&amp;'RFR govt bond summary'!$C$3&amp;"!"&amp;'RFR govt bond summary'!$G$75&amp;$AB34)),"")</f>
        <v/>
      </c>
      <c r="S34" s="241" t="str">
        <f ca="1">IFERROR(IF(ISBLANK(INDIRECT("'"&amp;'RFR govt bond summary'!$C$3&amp;"!"&amp;'RFR govt bond summary'!$G$76&amp;$AB34)),"",INDIRECT("'"&amp;'RFR govt bond summary'!$C$3&amp;"!"&amp;'RFR govt bond summary'!$G$76&amp;$AB34)),"")</f>
        <v/>
      </c>
      <c r="T34" s="241"/>
      <c r="U34" s="241" t="str">
        <f ca="1">IFERROR(IF(ISBLANK(INDIRECT("'"&amp;'RFR govt bond summary'!$C$3&amp;"!"&amp;'RFR govt bond summary'!$G$78&amp;$AB34)),"",INDIRECT("'"&amp;'RFR govt bond summary'!$C$3&amp;"!"&amp;'RFR govt bond summary'!$G$78&amp;$AB34)),"")</f>
        <v/>
      </c>
      <c r="V34" s="241" t="str">
        <f ca="1">IFERROR(IF(ISBLANK(INDIRECT("'"&amp;'RFR govt bond summary'!$C$3&amp;"!"&amp;'RFR govt bond summary'!$G$79&amp;$AB34)),"",INDIRECT("'"&amp;'RFR govt bond summary'!$C$3&amp;"!"&amp;'RFR govt bond summary'!$G$79&amp;$AB34)),"")</f>
        <v/>
      </c>
      <c r="W34" s="241" t="str">
        <f ca="1">IFERROR(IF(ISBLANK(INDIRECT("'"&amp;'RFR govt bond summary'!$C$3&amp;"!"&amp;'RFR govt bond summary'!$G$80&amp;$AB34)),"",INDIRECT("'"&amp;'RFR govt bond summary'!$C$3&amp;"!"&amp;'RFR govt bond summary'!$G$80&amp;$AB34)),"")</f>
        <v/>
      </c>
      <c r="X34" s="241" t="str">
        <f ca="1">IFERROR(IF(ISBLANK(INDIRECT("'"&amp;'RFR govt bond summary'!$C$3&amp;"!"&amp;'RFR govt bond summary'!$G$81&amp;$AB34)),"",INDIRECT("'"&amp;'RFR govt bond summary'!$C$3&amp;"!"&amp;'RFR govt bond summary'!$G$81&amp;$AB34)),"")</f>
        <v/>
      </c>
      <c r="Y34" s="241" t="str">
        <f ca="1">IFERROR(IF(ISBLANK(INDIRECT("'"&amp;'RFR govt bond summary'!$C$3&amp;"!"&amp;'RFR govt bond summary'!$G$82&amp;$AB34)),"",INDIRECT("'"&amp;'RFR govt bond summary'!$C$3&amp;"!"&amp;'RFR govt bond summary'!$G$82&amp;$AB34)),"")</f>
        <v/>
      </c>
      <c r="Z34" s="241" t="str">
        <f ca="1">IFERROR(IF(ISBLANK(INDIRECT("'"&amp;'RFR govt bond summary'!$C$3&amp;"!"&amp;'RFR govt bond summary'!$G$83&amp;$AB34)),"",INDIRECT("'"&amp;'RFR govt bond summary'!$C$3&amp;"!"&amp;'RFR govt bond summary'!$G$83&amp;$AB34)),"")</f>
        <v/>
      </c>
      <c r="AA34" s="241" t="str">
        <f ca="1">IFERROR(IF(ISBLANK(INDIRECT("'"&amp;'RFR govt bond summary'!$C$3&amp;"!"&amp;'RFR govt bond summary'!$G$84&amp;$AB34)),"",INDIRECT("'"&amp;'RFR govt bond summary'!$C$3&amp;"!"&amp;'RFR govt bond summary'!$G$84&amp;$AB34)),"")</f>
        <v/>
      </c>
      <c r="AB34" s="113">
        <f t="shared" si="5"/>
        <v>42</v>
      </c>
    </row>
    <row r="35" spans="2:28" x14ac:dyDescent="0.35">
      <c r="B35" s="243">
        <f ca="1">IFERROR(IF(ISBLANK(INDIRECT("'"&amp;'RFR govt bond summary'!$C$3&amp;"!"&amp;'RFR govt bond summary'!$F$60&amp;$AB35)),"",INDIRECT("'"&amp;'RFR govt bond summary'!$C$3&amp;"!"&amp;'RFR govt bond summary'!$F$60&amp;$AB35)),"")</f>
        <v>42730</v>
      </c>
      <c r="C35" s="241"/>
      <c r="D35" s="241"/>
      <c r="E35" s="241"/>
      <c r="F35" s="241" t="str">
        <f ca="1">IFERROR(IF(ISBLANK(INDIRECT("'"&amp;'RFR govt bond summary'!$C$3&amp;"!"&amp;'RFR govt bond summary'!$G$63&amp;$AB35)),"",INDIRECT("'"&amp;'RFR govt bond summary'!$C$3&amp;"!"&amp;'RFR govt bond summary'!$G$63&amp;$AB35)),"")</f>
        <v/>
      </c>
      <c r="G35" s="241" t="str">
        <f ca="1">IFERROR(IF(ISBLANK(INDIRECT("'"&amp;'RFR govt bond summary'!$C$3&amp;"!"&amp;'RFR govt bond summary'!$G$64&amp;$AB35)),"",INDIRECT("'"&amp;'RFR govt bond summary'!$C$3&amp;"!"&amp;'RFR govt bond summary'!$G$64&amp;$AB35)),"")</f>
        <v/>
      </c>
      <c r="H35" s="241"/>
      <c r="I35" s="241"/>
      <c r="J35" s="241"/>
      <c r="K35" s="241"/>
      <c r="L35" s="241" t="str">
        <f ca="1">IFERROR(IF(ISBLANK(INDIRECT("'"&amp;'RFR govt bond summary'!$C$3&amp;"!"&amp;'RFR govt bond summary'!$G$69&amp;$AB35)),"",INDIRECT("'"&amp;'RFR govt bond summary'!$C$3&amp;"!"&amp;'RFR govt bond summary'!$G$69&amp;$AB35)),"")</f>
        <v/>
      </c>
      <c r="M35" s="246"/>
      <c r="N35" s="198">
        <f t="shared" ca="1" si="0"/>
        <v>4.3832991101984939</v>
      </c>
      <c r="O35" s="63">
        <f t="shared" ca="1" si="1"/>
        <v>6.2997946611909654</v>
      </c>
      <c r="P35" s="197"/>
      <c r="Q35" s="198"/>
      <c r="R35" s="241" t="str">
        <f ca="1">IFERROR(IF(ISBLANK(INDIRECT("'"&amp;'RFR govt bond summary'!$C$3&amp;"!"&amp;'RFR govt bond summary'!$G$75&amp;$AB35)),"",INDIRECT("'"&amp;'RFR govt bond summary'!$C$3&amp;"!"&amp;'RFR govt bond summary'!$G$75&amp;$AB35)),"")</f>
        <v/>
      </c>
      <c r="S35" s="241" t="str">
        <f ca="1">IFERROR(IF(ISBLANK(INDIRECT("'"&amp;'RFR govt bond summary'!$C$3&amp;"!"&amp;'RFR govt bond summary'!$G$76&amp;$AB35)),"",INDIRECT("'"&amp;'RFR govt bond summary'!$C$3&amp;"!"&amp;'RFR govt bond summary'!$G$76&amp;$AB35)),"")</f>
        <v/>
      </c>
      <c r="T35" s="241"/>
      <c r="U35" s="241" t="str">
        <f ca="1">IFERROR(IF(ISBLANK(INDIRECT("'"&amp;'RFR govt bond summary'!$C$3&amp;"!"&amp;'RFR govt bond summary'!$G$78&amp;$AB35)),"",INDIRECT("'"&amp;'RFR govt bond summary'!$C$3&amp;"!"&amp;'RFR govt bond summary'!$G$78&amp;$AB35)),"")</f>
        <v/>
      </c>
      <c r="V35" s="241" t="str">
        <f ca="1">IFERROR(IF(ISBLANK(INDIRECT("'"&amp;'RFR govt bond summary'!$C$3&amp;"!"&amp;'RFR govt bond summary'!$G$79&amp;$AB35)),"",INDIRECT("'"&amp;'RFR govt bond summary'!$C$3&amp;"!"&amp;'RFR govt bond summary'!$G$79&amp;$AB35)),"")</f>
        <v/>
      </c>
      <c r="W35" s="241" t="str">
        <f ca="1">IFERROR(IF(ISBLANK(INDIRECT("'"&amp;'RFR govt bond summary'!$C$3&amp;"!"&amp;'RFR govt bond summary'!$G$80&amp;$AB35)),"",INDIRECT("'"&amp;'RFR govt bond summary'!$C$3&amp;"!"&amp;'RFR govt bond summary'!$G$80&amp;$AB35)),"")</f>
        <v/>
      </c>
      <c r="X35" s="241" t="str">
        <f ca="1">IFERROR(IF(ISBLANK(INDIRECT("'"&amp;'RFR govt bond summary'!$C$3&amp;"!"&amp;'RFR govt bond summary'!$G$81&amp;$AB35)),"",INDIRECT("'"&amp;'RFR govt bond summary'!$C$3&amp;"!"&amp;'RFR govt bond summary'!$G$81&amp;$AB35)),"")</f>
        <v/>
      </c>
      <c r="Y35" s="241" t="str">
        <f ca="1">IFERROR(IF(ISBLANK(INDIRECT("'"&amp;'RFR govt bond summary'!$C$3&amp;"!"&amp;'RFR govt bond summary'!$G$82&amp;$AB35)),"",INDIRECT("'"&amp;'RFR govt bond summary'!$C$3&amp;"!"&amp;'RFR govt bond summary'!$G$82&amp;$AB35)),"")</f>
        <v/>
      </c>
      <c r="Z35" s="241" t="str">
        <f ca="1">IFERROR(IF(ISBLANK(INDIRECT("'"&amp;'RFR govt bond summary'!$C$3&amp;"!"&amp;'RFR govt bond summary'!$G$83&amp;$AB35)),"",INDIRECT("'"&amp;'RFR govt bond summary'!$C$3&amp;"!"&amp;'RFR govt bond summary'!$G$83&amp;$AB35)),"")</f>
        <v/>
      </c>
      <c r="AA35" s="241" t="str">
        <f ca="1">IFERROR(IF(ISBLANK(INDIRECT("'"&amp;'RFR govt bond summary'!$C$3&amp;"!"&amp;'RFR govt bond summary'!$G$84&amp;$AB35)),"",INDIRECT("'"&amp;'RFR govt bond summary'!$C$3&amp;"!"&amp;'RFR govt bond summary'!$G$84&amp;$AB35)),"")</f>
        <v/>
      </c>
      <c r="AB35" s="113">
        <f t="shared" si="5"/>
        <v>43</v>
      </c>
    </row>
    <row r="36" spans="2:28" x14ac:dyDescent="0.35">
      <c r="B36" s="243">
        <f ca="1">IFERROR(IF(ISBLANK(INDIRECT("'"&amp;'RFR govt bond summary'!$C$3&amp;"!"&amp;'RFR govt bond summary'!$F$60&amp;$AB36)),"",INDIRECT("'"&amp;'RFR govt bond summary'!$C$3&amp;"!"&amp;'RFR govt bond summary'!$F$60&amp;$AB36)),"")</f>
        <v>42731</v>
      </c>
      <c r="C36" s="241"/>
      <c r="D36" s="241"/>
      <c r="E36" s="241"/>
      <c r="F36" s="241" t="str">
        <f ca="1">IFERROR(IF(ISBLANK(INDIRECT("'"&amp;'RFR govt bond summary'!$C$3&amp;"!"&amp;'RFR govt bond summary'!$G$63&amp;$AB36)),"",INDIRECT("'"&amp;'RFR govt bond summary'!$C$3&amp;"!"&amp;'RFR govt bond summary'!$G$63&amp;$AB36)),"")</f>
        <v/>
      </c>
      <c r="G36" s="241" t="str">
        <f ca="1">IFERROR(IF(ISBLANK(INDIRECT("'"&amp;'RFR govt bond summary'!$C$3&amp;"!"&amp;'RFR govt bond summary'!$G$64&amp;$AB36)),"",INDIRECT("'"&amp;'RFR govt bond summary'!$C$3&amp;"!"&amp;'RFR govt bond summary'!$G$64&amp;$AB36)),"")</f>
        <v/>
      </c>
      <c r="H36" s="241"/>
      <c r="I36" s="241"/>
      <c r="J36" s="241"/>
      <c r="K36" s="241"/>
      <c r="L36" s="241" t="str">
        <f ca="1">IFERROR(IF(ISBLANK(INDIRECT("'"&amp;'RFR govt bond summary'!$C$3&amp;"!"&amp;'RFR govt bond summary'!$G$69&amp;$AB36)),"",INDIRECT("'"&amp;'RFR govt bond summary'!$C$3&amp;"!"&amp;'RFR govt bond summary'!$G$69&amp;$AB36)),"")</f>
        <v/>
      </c>
      <c r="M36" s="246"/>
      <c r="N36" s="198">
        <f t="shared" ca="1" si="0"/>
        <v>4.3805612594113619</v>
      </c>
      <c r="O36" s="63">
        <f t="shared" ca="1" si="1"/>
        <v>6.2970568104038334</v>
      </c>
      <c r="P36" s="197"/>
      <c r="Q36" s="198"/>
      <c r="R36" s="241" t="str">
        <f ca="1">IFERROR(IF(ISBLANK(INDIRECT("'"&amp;'RFR govt bond summary'!$C$3&amp;"!"&amp;'RFR govt bond summary'!$G$75&amp;$AB36)),"",INDIRECT("'"&amp;'RFR govt bond summary'!$C$3&amp;"!"&amp;'RFR govt bond summary'!$G$75&amp;$AB36)),"")</f>
        <v/>
      </c>
      <c r="S36" s="241" t="str">
        <f ca="1">IFERROR(IF(ISBLANK(INDIRECT("'"&amp;'RFR govt bond summary'!$C$3&amp;"!"&amp;'RFR govt bond summary'!$G$76&amp;$AB36)),"",INDIRECT("'"&amp;'RFR govt bond summary'!$C$3&amp;"!"&amp;'RFR govt bond summary'!$G$76&amp;$AB36)),"")</f>
        <v/>
      </c>
      <c r="T36" s="241"/>
      <c r="U36" s="241" t="str">
        <f ca="1">IFERROR(IF(ISBLANK(INDIRECT("'"&amp;'RFR govt bond summary'!$C$3&amp;"!"&amp;'RFR govt bond summary'!$G$78&amp;$AB36)),"",INDIRECT("'"&amp;'RFR govt bond summary'!$C$3&amp;"!"&amp;'RFR govt bond summary'!$G$78&amp;$AB36)),"")</f>
        <v/>
      </c>
      <c r="V36" s="241" t="str">
        <f ca="1">IFERROR(IF(ISBLANK(INDIRECT("'"&amp;'RFR govt bond summary'!$C$3&amp;"!"&amp;'RFR govt bond summary'!$G$79&amp;$AB36)),"",INDIRECT("'"&amp;'RFR govt bond summary'!$C$3&amp;"!"&amp;'RFR govt bond summary'!$G$79&amp;$AB36)),"")</f>
        <v/>
      </c>
      <c r="W36" s="241" t="str">
        <f ca="1">IFERROR(IF(ISBLANK(INDIRECT("'"&amp;'RFR govt bond summary'!$C$3&amp;"!"&amp;'RFR govt bond summary'!$G$80&amp;$AB36)),"",INDIRECT("'"&amp;'RFR govt bond summary'!$C$3&amp;"!"&amp;'RFR govt bond summary'!$G$80&amp;$AB36)),"")</f>
        <v/>
      </c>
      <c r="X36" s="241" t="str">
        <f ca="1">IFERROR(IF(ISBLANK(INDIRECT("'"&amp;'RFR govt bond summary'!$C$3&amp;"!"&amp;'RFR govt bond summary'!$G$81&amp;$AB36)),"",INDIRECT("'"&amp;'RFR govt bond summary'!$C$3&amp;"!"&amp;'RFR govt bond summary'!$G$81&amp;$AB36)),"")</f>
        <v/>
      </c>
      <c r="Y36" s="241" t="str">
        <f ca="1">IFERROR(IF(ISBLANK(INDIRECT("'"&amp;'RFR govt bond summary'!$C$3&amp;"!"&amp;'RFR govt bond summary'!$G$82&amp;$AB36)),"",INDIRECT("'"&amp;'RFR govt bond summary'!$C$3&amp;"!"&amp;'RFR govt bond summary'!$G$82&amp;$AB36)),"")</f>
        <v/>
      </c>
      <c r="Z36" s="241" t="str">
        <f ca="1">IFERROR(IF(ISBLANK(INDIRECT("'"&amp;'RFR govt bond summary'!$C$3&amp;"!"&amp;'RFR govt bond summary'!$G$83&amp;$AB36)),"",INDIRECT("'"&amp;'RFR govt bond summary'!$C$3&amp;"!"&amp;'RFR govt bond summary'!$G$83&amp;$AB36)),"")</f>
        <v/>
      </c>
      <c r="AA36" s="241" t="str">
        <f ca="1">IFERROR(IF(ISBLANK(INDIRECT("'"&amp;'RFR govt bond summary'!$C$3&amp;"!"&amp;'RFR govt bond summary'!$G$84&amp;$AB36)),"",INDIRECT("'"&amp;'RFR govt bond summary'!$C$3&amp;"!"&amp;'RFR govt bond summary'!$G$84&amp;$AB36)),"")</f>
        <v/>
      </c>
      <c r="AB36" s="113">
        <f t="shared" si="5"/>
        <v>44</v>
      </c>
    </row>
    <row r="37" spans="2:28" x14ac:dyDescent="0.35">
      <c r="B37" s="243">
        <f ca="1">IFERROR(IF(ISBLANK(INDIRECT("'"&amp;'RFR govt bond summary'!$C$3&amp;"!"&amp;'RFR govt bond summary'!$F$60&amp;$AB37)),"",INDIRECT("'"&amp;'RFR govt bond summary'!$C$3&amp;"!"&amp;'RFR govt bond summary'!$F$60&amp;$AB37)),"")</f>
        <v>42732</v>
      </c>
      <c r="C37" s="241"/>
      <c r="D37" s="241"/>
      <c r="E37" s="241"/>
      <c r="F37" s="241">
        <f ca="1">IFERROR(IF(ISBLANK(INDIRECT("'"&amp;'RFR govt bond summary'!$C$3&amp;"!"&amp;'RFR govt bond summary'!$G$63&amp;$AB37)),"",INDIRECT("'"&amp;'RFR govt bond summary'!$C$3&amp;"!"&amp;'RFR govt bond summary'!$G$63&amp;$AB37)),"")</f>
        <v>2.8140000000000001</v>
      </c>
      <c r="G37" s="241">
        <f ca="1">IFERROR(IF(ISBLANK(INDIRECT("'"&amp;'RFR govt bond summary'!$C$3&amp;"!"&amp;'RFR govt bond summary'!$G$64&amp;$AB37)),"",INDIRECT("'"&amp;'RFR govt bond summary'!$C$3&amp;"!"&amp;'RFR govt bond summary'!$G$64&amp;$AB37)),"")</f>
        <v>3.0990000000000002</v>
      </c>
      <c r="H37" s="241"/>
      <c r="I37" s="241"/>
      <c r="J37" s="241"/>
      <c r="K37" s="241"/>
      <c r="L37" s="241" t="str">
        <f ca="1">IFERROR(IF(ISBLANK(INDIRECT("'"&amp;'RFR govt bond summary'!$C$3&amp;"!"&amp;'RFR govt bond summary'!$G$69&amp;$AB37)),"",INDIRECT("'"&amp;'RFR govt bond summary'!$C$3&amp;"!"&amp;'RFR govt bond summary'!$G$69&amp;$AB37)),"")</f>
        <v/>
      </c>
      <c r="M37" s="246">
        <f t="shared" ref="M37:M39" ca="1" si="6">B37+365*5</f>
        <v>44557</v>
      </c>
      <c r="N37" s="198">
        <f t="shared" ca="1" si="0"/>
        <v>4.3778234086242298</v>
      </c>
      <c r="O37" s="63">
        <f t="shared" ca="1" si="1"/>
        <v>6.2943189596167013</v>
      </c>
      <c r="P37" s="197">
        <f t="shared" ref="P37:P39" ca="1" si="7">G37-F37</f>
        <v>0.28500000000000014</v>
      </c>
      <c r="Q37" s="198">
        <f ca="1">F37+P37*(M37-$F$88)/($G$88-$F$88)</f>
        <v>2.9060142857142859</v>
      </c>
      <c r="R37" s="241" t="str">
        <f ca="1">IFERROR(IF(ISBLANK(INDIRECT("'"&amp;'RFR govt bond summary'!$C$3&amp;"!"&amp;'RFR govt bond summary'!$G$75&amp;$AB37)),"",INDIRECT("'"&amp;'RFR govt bond summary'!$C$3&amp;"!"&amp;'RFR govt bond summary'!$G$75&amp;$AB37)),"")</f>
        <v/>
      </c>
      <c r="S37" s="241" t="str">
        <f ca="1">IFERROR(IF(ISBLANK(INDIRECT("'"&amp;'RFR govt bond summary'!$C$3&amp;"!"&amp;'RFR govt bond summary'!$G$76&amp;$AB37)),"",INDIRECT("'"&amp;'RFR govt bond summary'!$C$3&amp;"!"&amp;'RFR govt bond summary'!$G$76&amp;$AB37)),"")</f>
        <v/>
      </c>
      <c r="T37" s="241"/>
      <c r="U37" s="241" t="str">
        <f ca="1">IFERROR(IF(ISBLANK(INDIRECT("'"&amp;'RFR govt bond summary'!$C$3&amp;"!"&amp;'RFR govt bond summary'!$G$78&amp;$AB37)),"",INDIRECT("'"&amp;'RFR govt bond summary'!$C$3&amp;"!"&amp;'RFR govt bond summary'!$G$78&amp;$AB37)),"")</f>
        <v/>
      </c>
      <c r="V37" s="241" t="str">
        <f ca="1">IFERROR(IF(ISBLANK(INDIRECT("'"&amp;'RFR govt bond summary'!$C$3&amp;"!"&amp;'RFR govt bond summary'!$G$79&amp;$AB37)),"",INDIRECT("'"&amp;'RFR govt bond summary'!$C$3&amp;"!"&amp;'RFR govt bond summary'!$G$79&amp;$AB37)),"")</f>
        <v/>
      </c>
      <c r="W37" s="241" t="str">
        <f ca="1">IFERROR(IF(ISBLANK(INDIRECT("'"&amp;'RFR govt bond summary'!$C$3&amp;"!"&amp;'RFR govt bond summary'!$G$80&amp;$AB37)),"",INDIRECT("'"&amp;'RFR govt bond summary'!$C$3&amp;"!"&amp;'RFR govt bond summary'!$G$80&amp;$AB37)),"")</f>
        <v/>
      </c>
      <c r="X37" s="241" t="str">
        <f ca="1">IFERROR(IF(ISBLANK(INDIRECT("'"&amp;'RFR govt bond summary'!$C$3&amp;"!"&amp;'RFR govt bond summary'!$G$81&amp;$AB37)),"",INDIRECT("'"&amp;'RFR govt bond summary'!$C$3&amp;"!"&amp;'RFR govt bond summary'!$G$81&amp;$AB37)),"")</f>
        <v/>
      </c>
      <c r="Y37" s="241" t="str">
        <f ca="1">IFERROR(IF(ISBLANK(INDIRECT("'"&amp;'RFR govt bond summary'!$C$3&amp;"!"&amp;'RFR govt bond summary'!$G$82&amp;$AB37)),"",INDIRECT("'"&amp;'RFR govt bond summary'!$C$3&amp;"!"&amp;'RFR govt bond summary'!$G$82&amp;$AB37)),"")</f>
        <v/>
      </c>
      <c r="Z37" s="241" t="str">
        <f ca="1">IFERROR(IF(ISBLANK(INDIRECT("'"&amp;'RFR govt bond summary'!$C$3&amp;"!"&amp;'RFR govt bond summary'!$G$83&amp;$AB37)),"",INDIRECT("'"&amp;'RFR govt bond summary'!$C$3&amp;"!"&amp;'RFR govt bond summary'!$G$83&amp;$AB37)),"")</f>
        <v/>
      </c>
      <c r="AA37" s="241" t="str">
        <f ca="1">IFERROR(IF(ISBLANK(INDIRECT("'"&amp;'RFR govt bond summary'!$C$3&amp;"!"&amp;'RFR govt bond summary'!$G$84&amp;$AB37)),"",INDIRECT("'"&amp;'RFR govt bond summary'!$C$3&amp;"!"&amp;'RFR govt bond summary'!$G$84&amp;$AB37)),"")</f>
        <v/>
      </c>
      <c r="AB37" s="113">
        <f t="shared" si="5"/>
        <v>45</v>
      </c>
    </row>
    <row r="38" spans="2:28" x14ac:dyDescent="0.35">
      <c r="B38" s="243">
        <f ca="1">IFERROR(IF(ISBLANK(INDIRECT("'"&amp;'RFR govt bond summary'!$C$3&amp;"!"&amp;'RFR govt bond summary'!$F$60&amp;$AB38)),"",INDIRECT("'"&amp;'RFR govt bond summary'!$C$3&amp;"!"&amp;'RFR govt bond summary'!$F$60&amp;$AB38)),"")</f>
        <v>42733</v>
      </c>
      <c r="C38" s="241"/>
      <c r="D38" s="241"/>
      <c r="E38" s="241"/>
      <c r="F38" s="241">
        <f ca="1">IFERROR(IF(ISBLANK(INDIRECT("'"&amp;'RFR govt bond summary'!$C$3&amp;"!"&amp;'RFR govt bond summary'!$G$63&amp;$AB38)),"",INDIRECT("'"&amp;'RFR govt bond summary'!$C$3&amp;"!"&amp;'RFR govt bond summary'!$G$63&amp;$AB38)),"")</f>
        <v>2.7359999999999998</v>
      </c>
      <c r="G38" s="241">
        <f ca="1">IFERROR(IF(ISBLANK(INDIRECT("'"&amp;'RFR govt bond summary'!$C$3&amp;"!"&amp;'RFR govt bond summary'!$G$64&amp;$AB38)),"",INDIRECT("'"&amp;'RFR govt bond summary'!$C$3&amp;"!"&amp;'RFR govt bond summary'!$G$64&amp;$AB38)),"")</f>
        <v>3.016</v>
      </c>
      <c r="H38" s="241"/>
      <c r="I38" s="241"/>
      <c r="J38" s="241"/>
      <c r="K38" s="241"/>
      <c r="L38" s="241" t="str">
        <f ca="1">IFERROR(IF(ISBLANK(INDIRECT("'"&amp;'RFR govt bond summary'!$C$3&amp;"!"&amp;'RFR govt bond summary'!$G$69&amp;$AB38)),"",INDIRECT("'"&amp;'RFR govt bond summary'!$C$3&amp;"!"&amp;'RFR govt bond summary'!$G$69&amp;$AB38)),"")</f>
        <v/>
      </c>
      <c r="M38" s="246">
        <f t="shared" ca="1" si="6"/>
        <v>44558</v>
      </c>
      <c r="N38" s="198">
        <f t="shared" ca="1" si="0"/>
        <v>4.3750855578370977</v>
      </c>
      <c r="O38" s="63">
        <f t="shared" ca="1" si="1"/>
        <v>6.2915811088295692</v>
      </c>
      <c r="P38" s="197">
        <f t="shared" ca="1" si="7"/>
        <v>0.28000000000000025</v>
      </c>
      <c r="Q38" s="198">
        <f ca="1">F38+P38*(M38-$F$88)/($G$88-$F$88)</f>
        <v>2.8268</v>
      </c>
      <c r="R38" s="241" t="str">
        <f ca="1">IFERROR(IF(ISBLANK(INDIRECT("'"&amp;'RFR govt bond summary'!$C$3&amp;"!"&amp;'RFR govt bond summary'!$G$75&amp;$AB38)),"",INDIRECT("'"&amp;'RFR govt bond summary'!$C$3&amp;"!"&amp;'RFR govt bond summary'!$G$75&amp;$AB38)),"")</f>
        <v/>
      </c>
      <c r="S38" s="241" t="str">
        <f ca="1">IFERROR(IF(ISBLANK(INDIRECT("'"&amp;'RFR govt bond summary'!$C$3&amp;"!"&amp;'RFR govt bond summary'!$G$76&amp;$AB38)),"",INDIRECT("'"&amp;'RFR govt bond summary'!$C$3&amp;"!"&amp;'RFR govt bond summary'!$G$76&amp;$AB38)),"")</f>
        <v/>
      </c>
      <c r="T38" s="241"/>
      <c r="U38" s="241" t="str">
        <f ca="1">IFERROR(IF(ISBLANK(INDIRECT("'"&amp;'RFR govt bond summary'!$C$3&amp;"!"&amp;'RFR govt bond summary'!$G$78&amp;$AB38)),"",INDIRECT("'"&amp;'RFR govt bond summary'!$C$3&amp;"!"&amp;'RFR govt bond summary'!$G$78&amp;$AB38)),"")</f>
        <v/>
      </c>
      <c r="V38" s="241" t="str">
        <f ca="1">IFERROR(IF(ISBLANK(INDIRECT("'"&amp;'RFR govt bond summary'!$C$3&amp;"!"&amp;'RFR govt bond summary'!$G$79&amp;$AB38)),"",INDIRECT("'"&amp;'RFR govt bond summary'!$C$3&amp;"!"&amp;'RFR govt bond summary'!$G$79&amp;$AB38)),"")</f>
        <v/>
      </c>
      <c r="W38" s="241" t="str">
        <f ca="1">IFERROR(IF(ISBLANK(INDIRECT("'"&amp;'RFR govt bond summary'!$C$3&amp;"!"&amp;'RFR govt bond summary'!$G$80&amp;$AB38)),"",INDIRECT("'"&amp;'RFR govt bond summary'!$C$3&amp;"!"&amp;'RFR govt bond summary'!$G$80&amp;$AB38)),"")</f>
        <v/>
      </c>
      <c r="X38" s="241" t="str">
        <f ca="1">IFERROR(IF(ISBLANK(INDIRECT("'"&amp;'RFR govt bond summary'!$C$3&amp;"!"&amp;'RFR govt bond summary'!$G$81&amp;$AB38)),"",INDIRECT("'"&amp;'RFR govt bond summary'!$C$3&amp;"!"&amp;'RFR govt bond summary'!$G$81&amp;$AB38)),"")</f>
        <v/>
      </c>
      <c r="Y38" s="241" t="str">
        <f ca="1">IFERROR(IF(ISBLANK(INDIRECT("'"&amp;'RFR govt bond summary'!$C$3&amp;"!"&amp;'RFR govt bond summary'!$G$82&amp;$AB38)),"",INDIRECT("'"&amp;'RFR govt bond summary'!$C$3&amp;"!"&amp;'RFR govt bond summary'!$G$82&amp;$AB38)),"")</f>
        <v/>
      </c>
      <c r="Z38" s="241" t="str">
        <f ca="1">IFERROR(IF(ISBLANK(INDIRECT("'"&amp;'RFR govt bond summary'!$C$3&amp;"!"&amp;'RFR govt bond summary'!$G$83&amp;$AB38)),"",INDIRECT("'"&amp;'RFR govt bond summary'!$C$3&amp;"!"&amp;'RFR govt bond summary'!$G$83&amp;$AB38)),"")</f>
        <v/>
      </c>
      <c r="AA38" s="241" t="str">
        <f ca="1">IFERROR(IF(ISBLANK(INDIRECT("'"&amp;'RFR govt bond summary'!$C$3&amp;"!"&amp;'RFR govt bond summary'!$G$84&amp;$AB38)),"",INDIRECT("'"&amp;'RFR govt bond summary'!$C$3&amp;"!"&amp;'RFR govt bond summary'!$G$84&amp;$AB38)),"")</f>
        <v/>
      </c>
      <c r="AB38" s="113">
        <f t="shared" si="5"/>
        <v>46</v>
      </c>
    </row>
    <row r="39" spans="2:28" x14ac:dyDescent="0.35">
      <c r="B39" s="243">
        <f ca="1">IFERROR(IF(ISBLANK(INDIRECT("'"&amp;'RFR govt bond summary'!$C$3&amp;"!"&amp;'RFR govt bond summary'!$F$60&amp;$AB39)),"",INDIRECT("'"&amp;'RFR govt bond summary'!$C$3&amp;"!"&amp;'RFR govt bond summary'!$F$60&amp;$AB39)),"")</f>
        <v>42734</v>
      </c>
      <c r="C39" s="241"/>
      <c r="D39" s="241"/>
      <c r="E39" s="241"/>
      <c r="F39" s="241">
        <f ca="1">IFERROR(IF(ISBLANK(INDIRECT("'"&amp;'RFR govt bond summary'!$C$3&amp;"!"&amp;'RFR govt bond summary'!$G$63&amp;$AB39)),"",INDIRECT("'"&amp;'RFR govt bond summary'!$C$3&amp;"!"&amp;'RFR govt bond summary'!$G$63&amp;$AB39)),"")</f>
        <v>2.7</v>
      </c>
      <c r="G39" s="241">
        <f ca="1">IFERROR(IF(ISBLANK(INDIRECT("'"&amp;'RFR govt bond summary'!$C$3&amp;"!"&amp;'RFR govt bond summary'!$G$64&amp;$AB39)),"",INDIRECT("'"&amp;'RFR govt bond summary'!$C$3&amp;"!"&amp;'RFR govt bond summary'!$G$64&amp;$AB39)),"")</f>
        <v>2.9790000000000001</v>
      </c>
      <c r="H39" s="241"/>
      <c r="I39" s="241"/>
      <c r="J39" s="241"/>
      <c r="K39" s="241"/>
      <c r="L39" s="241" t="str">
        <f ca="1">IFERROR(IF(ISBLANK(INDIRECT("'"&amp;'RFR govt bond summary'!$C$3&amp;"!"&amp;'RFR govt bond summary'!$G$69&amp;$AB39)),"",INDIRECT("'"&amp;'RFR govt bond summary'!$C$3&amp;"!"&amp;'RFR govt bond summary'!$G$69&amp;$AB39)),"")</f>
        <v/>
      </c>
      <c r="M39" s="246">
        <f t="shared" ca="1" si="6"/>
        <v>44559</v>
      </c>
      <c r="N39" s="198">
        <f t="shared" ca="1" si="0"/>
        <v>4.3723477070499657</v>
      </c>
      <c r="O39" s="63">
        <f t="shared" ca="1" si="1"/>
        <v>6.2888432580424363</v>
      </c>
      <c r="P39" s="197">
        <f t="shared" ca="1" si="7"/>
        <v>0.27899999999999991</v>
      </c>
      <c r="Q39" s="198">
        <f ca="1">F39+P39*(M39-$F$88)/($G$88-$F$88)</f>
        <v>2.7908742857142856</v>
      </c>
      <c r="R39" s="241" t="str">
        <f ca="1">IFERROR(IF(ISBLANK(INDIRECT("'"&amp;'RFR govt bond summary'!$C$3&amp;"!"&amp;'RFR govt bond summary'!$G$75&amp;$AB39)),"",INDIRECT("'"&amp;'RFR govt bond summary'!$C$3&amp;"!"&amp;'RFR govt bond summary'!$G$75&amp;$AB39)),"")</f>
        <v/>
      </c>
      <c r="S39" s="241" t="str">
        <f ca="1">IFERROR(IF(ISBLANK(INDIRECT("'"&amp;'RFR govt bond summary'!$C$3&amp;"!"&amp;'RFR govt bond summary'!$G$76&amp;$AB39)),"",INDIRECT("'"&amp;'RFR govt bond summary'!$C$3&amp;"!"&amp;'RFR govt bond summary'!$G$76&amp;$AB39)),"")</f>
        <v/>
      </c>
      <c r="T39" s="241"/>
      <c r="U39" s="241" t="str">
        <f ca="1">IFERROR(IF(ISBLANK(INDIRECT("'"&amp;'RFR govt bond summary'!$C$3&amp;"!"&amp;'RFR govt bond summary'!$G$78&amp;$AB39)),"",INDIRECT("'"&amp;'RFR govt bond summary'!$C$3&amp;"!"&amp;'RFR govt bond summary'!$G$78&amp;$AB39)),"")</f>
        <v/>
      </c>
      <c r="V39" s="241" t="str">
        <f ca="1">IFERROR(IF(ISBLANK(INDIRECT("'"&amp;'RFR govt bond summary'!$C$3&amp;"!"&amp;'RFR govt bond summary'!$G$79&amp;$AB39)),"",INDIRECT("'"&amp;'RFR govt bond summary'!$C$3&amp;"!"&amp;'RFR govt bond summary'!$G$79&amp;$AB39)),"")</f>
        <v/>
      </c>
      <c r="W39" s="241" t="str">
        <f ca="1">IFERROR(IF(ISBLANK(INDIRECT("'"&amp;'RFR govt bond summary'!$C$3&amp;"!"&amp;'RFR govt bond summary'!$G$80&amp;$AB39)),"",INDIRECT("'"&amp;'RFR govt bond summary'!$C$3&amp;"!"&amp;'RFR govt bond summary'!$G$80&amp;$AB39)),"")</f>
        <v/>
      </c>
      <c r="X39" s="241" t="str">
        <f ca="1">IFERROR(IF(ISBLANK(INDIRECT("'"&amp;'RFR govt bond summary'!$C$3&amp;"!"&amp;'RFR govt bond summary'!$G$81&amp;$AB39)),"",INDIRECT("'"&amp;'RFR govt bond summary'!$C$3&amp;"!"&amp;'RFR govt bond summary'!$G$81&amp;$AB39)),"")</f>
        <v/>
      </c>
      <c r="Y39" s="241" t="str">
        <f ca="1">IFERROR(IF(ISBLANK(INDIRECT("'"&amp;'RFR govt bond summary'!$C$3&amp;"!"&amp;'RFR govt bond summary'!$G$82&amp;$AB39)),"",INDIRECT("'"&amp;'RFR govt bond summary'!$C$3&amp;"!"&amp;'RFR govt bond summary'!$G$82&amp;$AB39)),"")</f>
        <v/>
      </c>
      <c r="Z39" s="241" t="str">
        <f ca="1">IFERROR(IF(ISBLANK(INDIRECT("'"&amp;'RFR govt bond summary'!$C$3&amp;"!"&amp;'RFR govt bond summary'!$G$83&amp;$AB39)),"",INDIRECT("'"&amp;'RFR govt bond summary'!$C$3&amp;"!"&amp;'RFR govt bond summary'!$G$83&amp;$AB39)),"")</f>
        <v/>
      </c>
      <c r="AA39" s="241" t="str">
        <f ca="1">IFERROR(IF(ISBLANK(INDIRECT("'"&amp;'RFR govt bond summary'!$C$3&amp;"!"&amp;'RFR govt bond summary'!$G$84&amp;$AB39)),"",INDIRECT("'"&amp;'RFR govt bond summary'!$C$3&amp;"!"&amp;'RFR govt bond summary'!$G$84&amp;$AB39)),"")</f>
        <v/>
      </c>
      <c r="AB39" s="113">
        <f t="shared" si="5"/>
        <v>47</v>
      </c>
    </row>
    <row r="40" spans="2:28" x14ac:dyDescent="0.35">
      <c r="B40" s="243">
        <f ca="1">IFERROR(IF(ISBLANK(INDIRECT("'"&amp;'RFR govt bond summary'!$C$3&amp;"!"&amp;'RFR govt bond summary'!$F$60&amp;$AB40)),"",INDIRECT("'"&amp;'RFR govt bond summary'!$C$3&amp;"!"&amp;'RFR govt bond summary'!$F$60&amp;$AB40)),"")</f>
        <v>42737</v>
      </c>
      <c r="C40" s="241"/>
      <c r="D40" s="241"/>
      <c r="E40" s="241"/>
      <c r="F40" s="241" t="str">
        <f ca="1">IFERROR(IF(ISBLANK(INDIRECT("'"&amp;'RFR govt bond summary'!$C$3&amp;"!"&amp;'RFR govt bond summary'!$G$63&amp;$AB40)),"",INDIRECT("'"&amp;'RFR govt bond summary'!$C$3&amp;"!"&amp;'RFR govt bond summary'!$G$63&amp;$AB40)),"")</f>
        <v/>
      </c>
      <c r="G40" s="241" t="str">
        <f ca="1">IFERROR(IF(ISBLANK(INDIRECT("'"&amp;'RFR govt bond summary'!$C$3&amp;"!"&amp;'RFR govt bond summary'!$G$64&amp;$AB40)),"",INDIRECT("'"&amp;'RFR govt bond summary'!$C$3&amp;"!"&amp;'RFR govt bond summary'!$G$64&amp;$AB40)),"")</f>
        <v/>
      </c>
      <c r="H40" s="241"/>
      <c r="I40" s="241"/>
      <c r="J40" s="241"/>
      <c r="K40" s="241"/>
      <c r="L40" s="241" t="str">
        <f ca="1">IFERROR(IF(ISBLANK(INDIRECT("'"&amp;'RFR govt bond summary'!$C$3&amp;"!"&amp;'RFR govt bond summary'!$G$69&amp;$AB40)),"",INDIRECT("'"&amp;'RFR govt bond summary'!$C$3&amp;"!"&amp;'RFR govt bond summary'!$G$69&amp;$AB40)),"")</f>
        <v/>
      </c>
      <c r="M40" s="246"/>
      <c r="N40" s="198">
        <f t="shared" ca="1" si="0"/>
        <v>4.3641341546885695</v>
      </c>
      <c r="O40" s="63">
        <f t="shared" ca="1" si="1"/>
        <v>6.2806297056810401</v>
      </c>
      <c r="P40" s="197"/>
      <c r="Q40" s="198"/>
      <c r="R40" s="241" t="str">
        <f ca="1">IFERROR(IF(ISBLANK(INDIRECT("'"&amp;'RFR govt bond summary'!$C$3&amp;"!"&amp;'RFR govt bond summary'!$G$75&amp;$AB40)),"",INDIRECT("'"&amp;'RFR govt bond summary'!$C$3&amp;"!"&amp;'RFR govt bond summary'!$G$75&amp;$AB40)),"")</f>
        <v/>
      </c>
      <c r="S40" s="241" t="str">
        <f ca="1">IFERROR(IF(ISBLANK(INDIRECT("'"&amp;'RFR govt bond summary'!$C$3&amp;"!"&amp;'RFR govt bond summary'!$G$76&amp;$AB40)),"",INDIRECT("'"&amp;'RFR govt bond summary'!$C$3&amp;"!"&amp;'RFR govt bond summary'!$G$76&amp;$AB40)),"")</f>
        <v/>
      </c>
      <c r="T40" s="241"/>
      <c r="U40" s="241" t="str">
        <f ca="1">IFERROR(IF(ISBLANK(INDIRECT("'"&amp;'RFR govt bond summary'!$C$3&amp;"!"&amp;'RFR govt bond summary'!$G$78&amp;$AB40)),"",INDIRECT("'"&amp;'RFR govt bond summary'!$C$3&amp;"!"&amp;'RFR govt bond summary'!$G$78&amp;$AB40)),"")</f>
        <v/>
      </c>
      <c r="V40" s="241" t="str">
        <f ca="1">IFERROR(IF(ISBLANK(INDIRECT("'"&amp;'RFR govt bond summary'!$C$3&amp;"!"&amp;'RFR govt bond summary'!$G$79&amp;$AB40)),"",INDIRECT("'"&amp;'RFR govt bond summary'!$C$3&amp;"!"&amp;'RFR govt bond summary'!$G$79&amp;$AB40)),"")</f>
        <v/>
      </c>
      <c r="W40" s="241" t="str">
        <f ca="1">IFERROR(IF(ISBLANK(INDIRECT("'"&amp;'RFR govt bond summary'!$C$3&amp;"!"&amp;'RFR govt bond summary'!$G$80&amp;$AB40)),"",INDIRECT("'"&amp;'RFR govt bond summary'!$C$3&amp;"!"&amp;'RFR govt bond summary'!$G$80&amp;$AB40)),"")</f>
        <v/>
      </c>
      <c r="X40" s="241" t="str">
        <f ca="1">IFERROR(IF(ISBLANK(INDIRECT("'"&amp;'RFR govt bond summary'!$C$3&amp;"!"&amp;'RFR govt bond summary'!$G$81&amp;$AB40)),"",INDIRECT("'"&amp;'RFR govt bond summary'!$C$3&amp;"!"&amp;'RFR govt bond summary'!$G$81&amp;$AB40)),"")</f>
        <v/>
      </c>
      <c r="Y40" s="241" t="str">
        <f ca="1">IFERROR(IF(ISBLANK(INDIRECT("'"&amp;'RFR govt bond summary'!$C$3&amp;"!"&amp;'RFR govt bond summary'!$G$82&amp;$AB40)),"",INDIRECT("'"&amp;'RFR govt bond summary'!$C$3&amp;"!"&amp;'RFR govt bond summary'!$G$82&amp;$AB40)),"")</f>
        <v/>
      </c>
      <c r="Z40" s="241" t="str">
        <f ca="1">IFERROR(IF(ISBLANK(INDIRECT("'"&amp;'RFR govt bond summary'!$C$3&amp;"!"&amp;'RFR govt bond summary'!$G$83&amp;$AB40)),"",INDIRECT("'"&amp;'RFR govt bond summary'!$C$3&amp;"!"&amp;'RFR govt bond summary'!$G$83&amp;$AB40)),"")</f>
        <v/>
      </c>
      <c r="AA40" s="241" t="str">
        <f ca="1">IFERROR(IF(ISBLANK(INDIRECT("'"&amp;'RFR govt bond summary'!$C$3&amp;"!"&amp;'RFR govt bond summary'!$G$84&amp;$AB40)),"",INDIRECT("'"&amp;'RFR govt bond summary'!$C$3&amp;"!"&amp;'RFR govt bond summary'!$G$84&amp;$AB40)),"")</f>
        <v/>
      </c>
      <c r="AB40" s="113">
        <f t="shared" si="5"/>
        <v>48</v>
      </c>
    </row>
    <row r="41" spans="2:28" x14ac:dyDescent="0.35">
      <c r="B41" s="243">
        <f ca="1">IFERROR(IF(ISBLANK(INDIRECT("'"&amp;'RFR govt bond summary'!$C$3&amp;"!"&amp;'RFR govt bond summary'!$F$60&amp;$AB41)),"",INDIRECT("'"&amp;'RFR govt bond summary'!$C$3&amp;"!"&amp;'RFR govt bond summary'!$F$60&amp;$AB41)),"")</f>
        <v>42738</v>
      </c>
      <c r="C41" s="241"/>
      <c r="D41" s="241"/>
      <c r="E41" s="241"/>
      <c r="F41" s="241" t="str">
        <f ca="1">IFERROR(IF(ISBLANK(INDIRECT("'"&amp;'RFR govt bond summary'!$C$3&amp;"!"&amp;'RFR govt bond summary'!$G$63&amp;$AB41)),"",INDIRECT("'"&amp;'RFR govt bond summary'!$C$3&amp;"!"&amp;'RFR govt bond summary'!$G$63&amp;$AB41)),"")</f>
        <v/>
      </c>
      <c r="G41" s="241" t="str">
        <f ca="1">IFERROR(IF(ISBLANK(INDIRECT("'"&amp;'RFR govt bond summary'!$C$3&amp;"!"&amp;'RFR govt bond summary'!$G$64&amp;$AB41)),"",INDIRECT("'"&amp;'RFR govt bond summary'!$C$3&amp;"!"&amp;'RFR govt bond summary'!$G$64&amp;$AB41)),"")</f>
        <v/>
      </c>
      <c r="H41" s="241"/>
      <c r="I41" s="241"/>
      <c r="J41" s="241"/>
      <c r="K41" s="241"/>
      <c r="L41" s="241" t="str">
        <f ca="1">IFERROR(IF(ISBLANK(INDIRECT("'"&amp;'RFR govt bond summary'!$C$3&amp;"!"&amp;'RFR govt bond summary'!$G$69&amp;$AB41)),"",INDIRECT("'"&amp;'RFR govt bond summary'!$C$3&amp;"!"&amp;'RFR govt bond summary'!$G$69&amp;$AB41)),"")</f>
        <v/>
      </c>
      <c r="M41" s="246"/>
      <c r="N41" s="198">
        <f t="shared" ca="1" si="0"/>
        <v>4.3613963039014374</v>
      </c>
      <c r="O41" s="63">
        <f t="shared" ca="1" si="1"/>
        <v>6.277891854893908</v>
      </c>
      <c r="P41" s="197"/>
      <c r="Q41" s="198"/>
      <c r="R41" s="241" t="str">
        <f ca="1">IFERROR(IF(ISBLANK(INDIRECT("'"&amp;'RFR govt bond summary'!$C$3&amp;"!"&amp;'RFR govt bond summary'!$G$75&amp;$AB41)),"",INDIRECT("'"&amp;'RFR govt bond summary'!$C$3&amp;"!"&amp;'RFR govt bond summary'!$G$75&amp;$AB41)),"")</f>
        <v/>
      </c>
      <c r="S41" s="241" t="str">
        <f ca="1">IFERROR(IF(ISBLANK(INDIRECT("'"&amp;'RFR govt bond summary'!$C$3&amp;"!"&amp;'RFR govt bond summary'!$G$76&amp;$AB41)),"",INDIRECT("'"&amp;'RFR govt bond summary'!$C$3&amp;"!"&amp;'RFR govt bond summary'!$G$76&amp;$AB41)),"")</f>
        <v/>
      </c>
      <c r="T41" s="241"/>
      <c r="U41" s="241" t="str">
        <f ca="1">IFERROR(IF(ISBLANK(INDIRECT("'"&amp;'RFR govt bond summary'!$C$3&amp;"!"&amp;'RFR govt bond summary'!$G$78&amp;$AB41)),"",INDIRECT("'"&amp;'RFR govt bond summary'!$C$3&amp;"!"&amp;'RFR govt bond summary'!$G$78&amp;$AB41)),"")</f>
        <v/>
      </c>
      <c r="V41" s="241" t="str">
        <f ca="1">IFERROR(IF(ISBLANK(INDIRECT("'"&amp;'RFR govt bond summary'!$C$3&amp;"!"&amp;'RFR govt bond summary'!$G$79&amp;$AB41)),"",INDIRECT("'"&amp;'RFR govt bond summary'!$C$3&amp;"!"&amp;'RFR govt bond summary'!$G$79&amp;$AB41)),"")</f>
        <v/>
      </c>
      <c r="W41" s="241" t="str">
        <f ca="1">IFERROR(IF(ISBLANK(INDIRECT("'"&amp;'RFR govt bond summary'!$C$3&amp;"!"&amp;'RFR govt bond summary'!$G$80&amp;$AB41)),"",INDIRECT("'"&amp;'RFR govt bond summary'!$C$3&amp;"!"&amp;'RFR govt bond summary'!$G$80&amp;$AB41)),"")</f>
        <v/>
      </c>
      <c r="X41" s="241" t="str">
        <f ca="1">IFERROR(IF(ISBLANK(INDIRECT("'"&amp;'RFR govt bond summary'!$C$3&amp;"!"&amp;'RFR govt bond summary'!$G$81&amp;$AB41)),"",INDIRECT("'"&amp;'RFR govt bond summary'!$C$3&amp;"!"&amp;'RFR govt bond summary'!$G$81&amp;$AB41)),"")</f>
        <v/>
      </c>
      <c r="Y41" s="241" t="str">
        <f ca="1">IFERROR(IF(ISBLANK(INDIRECT("'"&amp;'RFR govt bond summary'!$C$3&amp;"!"&amp;'RFR govt bond summary'!$G$82&amp;$AB41)),"",INDIRECT("'"&amp;'RFR govt bond summary'!$C$3&amp;"!"&amp;'RFR govt bond summary'!$G$82&amp;$AB41)),"")</f>
        <v/>
      </c>
      <c r="Z41" s="241" t="str">
        <f ca="1">IFERROR(IF(ISBLANK(INDIRECT("'"&amp;'RFR govt bond summary'!$C$3&amp;"!"&amp;'RFR govt bond summary'!$G$83&amp;$AB41)),"",INDIRECT("'"&amp;'RFR govt bond summary'!$C$3&amp;"!"&amp;'RFR govt bond summary'!$G$83&amp;$AB41)),"")</f>
        <v/>
      </c>
      <c r="AA41" s="241" t="str">
        <f ca="1">IFERROR(IF(ISBLANK(INDIRECT("'"&amp;'RFR govt bond summary'!$C$3&amp;"!"&amp;'RFR govt bond summary'!$G$84&amp;$AB41)),"",INDIRECT("'"&amp;'RFR govt bond summary'!$C$3&amp;"!"&amp;'RFR govt bond summary'!$G$84&amp;$AB41)),"")</f>
        <v/>
      </c>
      <c r="AB41" s="113">
        <f t="shared" si="5"/>
        <v>49</v>
      </c>
    </row>
    <row r="42" spans="2:28" x14ac:dyDescent="0.35">
      <c r="B42" s="243">
        <f ca="1">IFERROR(IF(ISBLANK(INDIRECT("'"&amp;'RFR govt bond summary'!$C$3&amp;"!"&amp;'RFR govt bond summary'!$F$60&amp;$AB42)),"",INDIRECT("'"&amp;'RFR govt bond summary'!$C$3&amp;"!"&amp;'RFR govt bond summary'!$F$60&amp;$AB42)),"")</f>
        <v>42739</v>
      </c>
      <c r="C42" s="241"/>
      <c r="D42" s="241"/>
      <c r="E42" s="241"/>
      <c r="F42" s="241">
        <f ca="1">IFERROR(IF(ISBLANK(INDIRECT("'"&amp;'RFR govt bond summary'!$C$3&amp;"!"&amp;'RFR govt bond summary'!$G$63&amp;$AB42)),"",INDIRECT("'"&amp;'RFR govt bond summary'!$C$3&amp;"!"&amp;'RFR govt bond summary'!$G$63&amp;$AB42)),"")</f>
        <v>2.677</v>
      </c>
      <c r="G42" s="241">
        <f ca="1">IFERROR(IF(ISBLANK(INDIRECT("'"&amp;'RFR govt bond summary'!$C$3&amp;"!"&amp;'RFR govt bond summary'!$G$64&amp;$AB42)),"",INDIRECT("'"&amp;'RFR govt bond summary'!$C$3&amp;"!"&amp;'RFR govt bond summary'!$G$64&amp;$AB42)),"")</f>
        <v>2.95</v>
      </c>
      <c r="H42" s="241"/>
      <c r="I42" s="241"/>
      <c r="J42" s="241"/>
      <c r="K42" s="241"/>
      <c r="L42" s="241" t="str">
        <f ca="1">IFERROR(IF(ISBLANK(INDIRECT("'"&amp;'RFR govt bond summary'!$C$3&amp;"!"&amp;'RFR govt bond summary'!$G$69&amp;$AB42)),"",INDIRECT("'"&amp;'RFR govt bond summary'!$C$3&amp;"!"&amp;'RFR govt bond summary'!$G$69&amp;$AB42)),"")</f>
        <v/>
      </c>
      <c r="M42" s="246">
        <f t="shared" ref="M42:M54" ca="1" si="8">B42+365*5</f>
        <v>44564</v>
      </c>
      <c r="N42" s="198">
        <f t="shared" ca="1" si="0"/>
        <v>4.3586584531143053</v>
      </c>
      <c r="O42" s="63">
        <f t="shared" ca="1" si="1"/>
        <v>6.2751540041067759</v>
      </c>
      <c r="P42" s="197">
        <f t="shared" ref="P42:P54" ca="1" si="9">G42-F42</f>
        <v>0.27300000000000013</v>
      </c>
      <c r="Q42" s="198">
        <f t="shared" ref="Q42:Q54" ca="1" si="10">F42+P42*(M42-$F$88)/($G$88-$F$88)</f>
        <v>2.7678700000000003</v>
      </c>
      <c r="R42" s="241" t="str">
        <f ca="1">IFERROR(IF(ISBLANK(INDIRECT("'"&amp;'RFR govt bond summary'!$C$3&amp;"!"&amp;'RFR govt bond summary'!$G$75&amp;$AB42)),"",INDIRECT("'"&amp;'RFR govt bond summary'!$C$3&amp;"!"&amp;'RFR govt bond summary'!$G$75&amp;$AB42)),"")</f>
        <v/>
      </c>
      <c r="S42" s="241" t="str">
        <f ca="1">IFERROR(IF(ISBLANK(INDIRECT("'"&amp;'RFR govt bond summary'!$C$3&amp;"!"&amp;'RFR govt bond summary'!$G$76&amp;$AB42)),"",INDIRECT("'"&amp;'RFR govt bond summary'!$C$3&amp;"!"&amp;'RFR govt bond summary'!$G$76&amp;$AB42)),"")</f>
        <v/>
      </c>
      <c r="T42" s="241"/>
      <c r="U42" s="241" t="str">
        <f ca="1">IFERROR(IF(ISBLANK(INDIRECT("'"&amp;'RFR govt bond summary'!$C$3&amp;"!"&amp;'RFR govt bond summary'!$G$78&amp;$AB42)),"",INDIRECT("'"&amp;'RFR govt bond summary'!$C$3&amp;"!"&amp;'RFR govt bond summary'!$G$78&amp;$AB42)),"")</f>
        <v/>
      </c>
      <c r="V42" s="241" t="str">
        <f ca="1">IFERROR(IF(ISBLANK(INDIRECT("'"&amp;'RFR govt bond summary'!$C$3&amp;"!"&amp;'RFR govt bond summary'!$G$79&amp;$AB42)),"",INDIRECT("'"&amp;'RFR govt bond summary'!$C$3&amp;"!"&amp;'RFR govt bond summary'!$G$79&amp;$AB42)),"")</f>
        <v/>
      </c>
      <c r="W42" s="241" t="str">
        <f ca="1">IFERROR(IF(ISBLANK(INDIRECT("'"&amp;'RFR govt bond summary'!$C$3&amp;"!"&amp;'RFR govt bond summary'!$G$80&amp;$AB42)),"",INDIRECT("'"&amp;'RFR govt bond summary'!$C$3&amp;"!"&amp;'RFR govt bond summary'!$G$80&amp;$AB42)),"")</f>
        <v/>
      </c>
      <c r="X42" s="241" t="str">
        <f ca="1">IFERROR(IF(ISBLANK(INDIRECT("'"&amp;'RFR govt bond summary'!$C$3&amp;"!"&amp;'RFR govt bond summary'!$G$81&amp;$AB42)),"",INDIRECT("'"&amp;'RFR govt bond summary'!$C$3&amp;"!"&amp;'RFR govt bond summary'!$G$81&amp;$AB42)),"")</f>
        <v/>
      </c>
      <c r="Y42" s="241" t="str">
        <f ca="1">IFERROR(IF(ISBLANK(INDIRECT("'"&amp;'RFR govt bond summary'!$C$3&amp;"!"&amp;'RFR govt bond summary'!$G$82&amp;$AB42)),"",INDIRECT("'"&amp;'RFR govt bond summary'!$C$3&amp;"!"&amp;'RFR govt bond summary'!$G$82&amp;$AB42)),"")</f>
        <v/>
      </c>
      <c r="Z42" s="241" t="str">
        <f ca="1">IFERROR(IF(ISBLANK(INDIRECT("'"&amp;'RFR govt bond summary'!$C$3&amp;"!"&amp;'RFR govt bond summary'!$G$83&amp;$AB42)),"",INDIRECT("'"&amp;'RFR govt bond summary'!$C$3&amp;"!"&amp;'RFR govt bond summary'!$G$83&amp;$AB42)),"")</f>
        <v/>
      </c>
      <c r="AA42" s="241" t="str">
        <f ca="1">IFERROR(IF(ISBLANK(INDIRECT("'"&amp;'RFR govt bond summary'!$C$3&amp;"!"&amp;'RFR govt bond summary'!$G$84&amp;$AB42)),"",INDIRECT("'"&amp;'RFR govt bond summary'!$C$3&amp;"!"&amp;'RFR govt bond summary'!$G$84&amp;$AB42)),"")</f>
        <v/>
      </c>
      <c r="AB42" s="113">
        <f t="shared" si="5"/>
        <v>50</v>
      </c>
    </row>
    <row r="43" spans="2:28" x14ac:dyDescent="0.35">
      <c r="B43" s="243">
        <f ca="1">IFERROR(IF(ISBLANK(INDIRECT("'"&amp;'RFR govt bond summary'!$C$3&amp;"!"&amp;'RFR govt bond summary'!$F$60&amp;$AB43)),"",INDIRECT("'"&amp;'RFR govt bond summary'!$C$3&amp;"!"&amp;'RFR govt bond summary'!$F$60&amp;$AB43)),"")</f>
        <v>42740</v>
      </c>
      <c r="C43" s="241"/>
      <c r="D43" s="241"/>
      <c r="E43" s="241"/>
      <c r="F43" s="241">
        <f ca="1">IFERROR(IF(ISBLANK(INDIRECT("'"&amp;'RFR govt bond summary'!$C$3&amp;"!"&amp;'RFR govt bond summary'!$G$63&amp;$AB43)),"",INDIRECT("'"&amp;'RFR govt bond summary'!$C$3&amp;"!"&amp;'RFR govt bond summary'!$G$63&amp;$AB43)),"")</f>
        <v>2.61</v>
      </c>
      <c r="G43" s="241">
        <f ca="1">IFERROR(IF(ISBLANK(INDIRECT("'"&amp;'RFR govt bond summary'!$C$3&amp;"!"&amp;'RFR govt bond summary'!$G$64&amp;$AB43)),"",INDIRECT("'"&amp;'RFR govt bond summary'!$C$3&amp;"!"&amp;'RFR govt bond summary'!$G$64&amp;$AB43)),"")</f>
        <v>2.8810000000000002</v>
      </c>
      <c r="H43" s="241"/>
      <c r="I43" s="241"/>
      <c r="J43" s="241"/>
      <c r="K43" s="241"/>
      <c r="L43" s="241" t="str">
        <f ca="1">IFERROR(IF(ISBLANK(INDIRECT("'"&amp;'RFR govt bond summary'!$C$3&amp;"!"&amp;'RFR govt bond summary'!$G$69&amp;$AB43)),"",INDIRECT("'"&amp;'RFR govt bond summary'!$C$3&amp;"!"&amp;'RFR govt bond summary'!$G$69&amp;$AB43)),"")</f>
        <v/>
      </c>
      <c r="M43" s="246">
        <f t="shared" ca="1" si="8"/>
        <v>44565</v>
      </c>
      <c r="N43" s="198">
        <f t="shared" ca="1" si="0"/>
        <v>4.3559206023271733</v>
      </c>
      <c r="O43" s="63">
        <f t="shared" ca="1" si="1"/>
        <v>6.2724161533196439</v>
      </c>
      <c r="P43" s="197">
        <f t="shared" ca="1" si="9"/>
        <v>0.27100000000000035</v>
      </c>
      <c r="Q43" s="198">
        <f t="shared" ca="1" si="10"/>
        <v>2.7005914285714288</v>
      </c>
      <c r="R43" s="241" t="str">
        <f ca="1">IFERROR(IF(ISBLANK(INDIRECT("'"&amp;'RFR govt bond summary'!$C$3&amp;"!"&amp;'RFR govt bond summary'!$G$75&amp;$AB43)),"",INDIRECT("'"&amp;'RFR govt bond summary'!$C$3&amp;"!"&amp;'RFR govt bond summary'!$G$75&amp;$AB43)),"")</f>
        <v/>
      </c>
      <c r="S43" s="241" t="str">
        <f ca="1">IFERROR(IF(ISBLANK(INDIRECT("'"&amp;'RFR govt bond summary'!$C$3&amp;"!"&amp;'RFR govt bond summary'!$G$76&amp;$AB43)),"",INDIRECT("'"&amp;'RFR govt bond summary'!$C$3&amp;"!"&amp;'RFR govt bond summary'!$G$76&amp;$AB43)),"")</f>
        <v/>
      </c>
      <c r="T43" s="241"/>
      <c r="U43" s="241" t="str">
        <f ca="1">IFERROR(IF(ISBLANK(INDIRECT("'"&amp;'RFR govt bond summary'!$C$3&amp;"!"&amp;'RFR govt bond summary'!$G$78&amp;$AB43)),"",INDIRECT("'"&amp;'RFR govt bond summary'!$C$3&amp;"!"&amp;'RFR govt bond summary'!$G$78&amp;$AB43)),"")</f>
        <v/>
      </c>
      <c r="V43" s="241" t="str">
        <f ca="1">IFERROR(IF(ISBLANK(INDIRECT("'"&amp;'RFR govt bond summary'!$C$3&amp;"!"&amp;'RFR govt bond summary'!$G$79&amp;$AB43)),"",INDIRECT("'"&amp;'RFR govt bond summary'!$C$3&amp;"!"&amp;'RFR govt bond summary'!$G$79&amp;$AB43)),"")</f>
        <v/>
      </c>
      <c r="W43" s="241" t="str">
        <f ca="1">IFERROR(IF(ISBLANK(INDIRECT("'"&amp;'RFR govt bond summary'!$C$3&amp;"!"&amp;'RFR govt bond summary'!$G$80&amp;$AB43)),"",INDIRECT("'"&amp;'RFR govt bond summary'!$C$3&amp;"!"&amp;'RFR govt bond summary'!$G$80&amp;$AB43)),"")</f>
        <v/>
      </c>
      <c r="X43" s="241" t="str">
        <f ca="1">IFERROR(IF(ISBLANK(INDIRECT("'"&amp;'RFR govt bond summary'!$C$3&amp;"!"&amp;'RFR govt bond summary'!$G$81&amp;$AB43)),"",INDIRECT("'"&amp;'RFR govt bond summary'!$C$3&amp;"!"&amp;'RFR govt bond summary'!$G$81&amp;$AB43)),"")</f>
        <v/>
      </c>
      <c r="Y43" s="241" t="str">
        <f ca="1">IFERROR(IF(ISBLANK(INDIRECT("'"&amp;'RFR govt bond summary'!$C$3&amp;"!"&amp;'RFR govt bond summary'!$G$82&amp;$AB43)),"",INDIRECT("'"&amp;'RFR govt bond summary'!$C$3&amp;"!"&amp;'RFR govt bond summary'!$G$82&amp;$AB43)),"")</f>
        <v/>
      </c>
      <c r="Z43" s="241" t="str">
        <f ca="1">IFERROR(IF(ISBLANK(INDIRECT("'"&amp;'RFR govt bond summary'!$C$3&amp;"!"&amp;'RFR govt bond summary'!$G$83&amp;$AB43)),"",INDIRECT("'"&amp;'RFR govt bond summary'!$C$3&amp;"!"&amp;'RFR govt bond summary'!$G$83&amp;$AB43)),"")</f>
        <v/>
      </c>
      <c r="AA43" s="241" t="str">
        <f ca="1">IFERROR(IF(ISBLANK(INDIRECT("'"&amp;'RFR govt bond summary'!$C$3&amp;"!"&amp;'RFR govt bond summary'!$G$84&amp;$AB43)),"",INDIRECT("'"&amp;'RFR govt bond summary'!$C$3&amp;"!"&amp;'RFR govt bond summary'!$G$84&amp;$AB43)),"")</f>
        <v/>
      </c>
      <c r="AB43" s="113">
        <f t="shared" si="5"/>
        <v>51</v>
      </c>
    </row>
    <row r="44" spans="2:28" x14ac:dyDescent="0.35">
      <c r="B44" s="243">
        <f ca="1">IFERROR(IF(ISBLANK(INDIRECT("'"&amp;'RFR govt bond summary'!$C$3&amp;"!"&amp;'RFR govt bond summary'!$F$60&amp;$AB44)),"",INDIRECT("'"&amp;'RFR govt bond summary'!$C$3&amp;"!"&amp;'RFR govt bond summary'!$F$60&amp;$AB44)),"")</f>
        <v>42741</v>
      </c>
      <c r="C44" s="241"/>
      <c r="D44" s="241"/>
      <c r="E44" s="241"/>
      <c r="F44" s="241">
        <f ca="1">IFERROR(IF(ISBLANK(INDIRECT("'"&amp;'RFR govt bond summary'!$C$3&amp;"!"&amp;'RFR govt bond summary'!$G$63&amp;$AB44)),"",INDIRECT("'"&amp;'RFR govt bond summary'!$C$3&amp;"!"&amp;'RFR govt bond summary'!$G$63&amp;$AB44)),"")</f>
        <v>2.5859999999999999</v>
      </c>
      <c r="G44" s="241">
        <f ca="1">IFERROR(IF(ISBLANK(INDIRECT("'"&amp;'RFR govt bond summary'!$C$3&amp;"!"&amp;'RFR govt bond summary'!$G$64&amp;$AB44)),"",INDIRECT("'"&amp;'RFR govt bond summary'!$C$3&amp;"!"&amp;'RFR govt bond summary'!$G$64&amp;$AB44)),"")</f>
        <v>2.847</v>
      </c>
      <c r="H44" s="241"/>
      <c r="I44" s="241"/>
      <c r="J44" s="241"/>
      <c r="K44" s="241"/>
      <c r="L44" s="241" t="str">
        <f ca="1">IFERROR(IF(ISBLANK(INDIRECT("'"&amp;'RFR govt bond summary'!$C$3&amp;"!"&amp;'RFR govt bond summary'!$G$69&amp;$AB44)),"",INDIRECT("'"&amp;'RFR govt bond summary'!$C$3&amp;"!"&amp;'RFR govt bond summary'!$G$69&amp;$AB44)),"")</f>
        <v/>
      </c>
      <c r="M44" s="246">
        <f t="shared" ca="1" si="8"/>
        <v>44566</v>
      </c>
      <c r="N44" s="198">
        <f t="shared" ca="1" si="0"/>
        <v>4.3531827515400412</v>
      </c>
      <c r="O44" s="63">
        <f t="shared" ca="1" si="1"/>
        <v>6.2696783025325118</v>
      </c>
      <c r="P44" s="197">
        <f t="shared" ca="1" si="9"/>
        <v>0.26100000000000012</v>
      </c>
      <c r="Q44" s="198">
        <f t="shared" ca="1" si="10"/>
        <v>2.6736214285714284</v>
      </c>
      <c r="R44" s="241" t="str">
        <f ca="1">IFERROR(IF(ISBLANK(INDIRECT("'"&amp;'RFR govt bond summary'!$C$3&amp;"!"&amp;'RFR govt bond summary'!$G$75&amp;$AB44)),"",INDIRECT("'"&amp;'RFR govt bond summary'!$C$3&amp;"!"&amp;'RFR govt bond summary'!$G$75&amp;$AB44)),"")</f>
        <v/>
      </c>
      <c r="S44" s="241" t="str">
        <f ca="1">IFERROR(IF(ISBLANK(INDIRECT("'"&amp;'RFR govt bond summary'!$C$3&amp;"!"&amp;'RFR govt bond summary'!$G$76&amp;$AB44)),"",INDIRECT("'"&amp;'RFR govt bond summary'!$C$3&amp;"!"&amp;'RFR govt bond summary'!$G$76&amp;$AB44)),"")</f>
        <v/>
      </c>
      <c r="T44" s="241"/>
      <c r="U44" s="241" t="str">
        <f ca="1">IFERROR(IF(ISBLANK(INDIRECT("'"&amp;'RFR govt bond summary'!$C$3&amp;"!"&amp;'RFR govt bond summary'!$G$78&amp;$AB44)),"",INDIRECT("'"&amp;'RFR govt bond summary'!$C$3&amp;"!"&amp;'RFR govt bond summary'!$G$78&amp;$AB44)),"")</f>
        <v/>
      </c>
      <c r="V44" s="241" t="str">
        <f ca="1">IFERROR(IF(ISBLANK(INDIRECT("'"&amp;'RFR govt bond summary'!$C$3&amp;"!"&amp;'RFR govt bond summary'!$G$79&amp;$AB44)),"",INDIRECT("'"&amp;'RFR govt bond summary'!$C$3&amp;"!"&amp;'RFR govt bond summary'!$G$79&amp;$AB44)),"")</f>
        <v/>
      </c>
      <c r="W44" s="241" t="str">
        <f ca="1">IFERROR(IF(ISBLANK(INDIRECT("'"&amp;'RFR govt bond summary'!$C$3&amp;"!"&amp;'RFR govt bond summary'!$G$80&amp;$AB44)),"",INDIRECT("'"&amp;'RFR govt bond summary'!$C$3&amp;"!"&amp;'RFR govt bond summary'!$G$80&amp;$AB44)),"")</f>
        <v/>
      </c>
      <c r="X44" s="241" t="str">
        <f ca="1">IFERROR(IF(ISBLANK(INDIRECT("'"&amp;'RFR govt bond summary'!$C$3&amp;"!"&amp;'RFR govt bond summary'!$G$81&amp;$AB44)),"",INDIRECT("'"&amp;'RFR govt bond summary'!$C$3&amp;"!"&amp;'RFR govt bond summary'!$G$81&amp;$AB44)),"")</f>
        <v/>
      </c>
      <c r="Y44" s="241" t="str">
        <f ca="1">IFERROR(IF(ISBLANK(INDIRECT("'"&amp;'RFR govt bond summary'!$C$3&amp;"!"&amp;'RFR govt bond summary'!$G$82&amp;$AB44)),"",INDIRECT("'"&amp;'RFR govt bond summary'!$C$3&amp;"!"&amp;'RFR govt bond summary'!$G$82&amp;$AB44)),"")</f>
        <v/>
      </c>
      <c r="Z44" s="241" t="str">
        <f ca="1">IFERROR(IF(ISBLANK(INDIRECT("'"&amp;'RFR govt bond summary'!$C$3&amp;"!"&amp;'RFR govt bond summary'!$G$83&amp;$AB44)),"",INDIRECT("'"&amp;'RFR govt bond summary'!$C$3&amp;"!"&amp;'RFR govt bond summary'!$G$83&amp;$AB44)),"")</f>
        <v/>
      </c>
      <c r="AA44" s="241" t="str">
        <f ca="1">IFERROR(IF(ISBLANK(INDIRECT("'"&amp;'RFR govt bond summary'!$C$3&amp;"!"&amp;'RFR govt bond summary'!$G$84&amp;$AB44)),"",INDIRECT("'"&amp;'RFR govt bond summary'!$C$3&amp;"!"&amp;'RFR govt bond summary'!$G$84&amp;$AB44)),"")</f>
        <v/>
      </c>
      <c r="AB44" s="113">
        <f t="shared" si="5"/>
        <v>52</v>
      </c>
    </row>
    <row r="45" spans="2:28" x14ac:dyDescent="0.35">
      <c r="B45" s="243">
        <f ca="1">IFERROR(IF(ISBLANK(INDIRECT("'"&amp;'RFR govt bond summary'!$C$3&amp;"!"&amp;'RFR govt bond summary'!$F$60&amp;$AB45)),"",INDIRECT("'"&amp;'RFR govt bond summary'!$C$3&amp;"!"&amp;'RFR govt bond summary'!$F$60&amp;$AB45)),"")</f>
        <v>42744</v>
      </c>
      <c r="C45" s="241"/>
      <c r="D45" s="241"/>
      <c r="E45" s="241"/>
      <c r="F45" s="241">
        <f ca="1">IFERROR(IF(ISBLANK(INDIRECT("'"&amp;'RFR govt bond summary'!$C$3&amp;"!"&amp;'RFR govt bond summary'!$G$63&amp;$AB45)),"",INDIRECT("'"&amp;'RFR govt bond summary'!$C$3&amp;"!"&amp;'RFR govt bond summary'!$G$63&amp;$AB45)),"")</f>
        <v>2.6470000000000002</v>
      </c>
      <c r="G45" s="241">
        <f ca="1">IFERROR(IF(ISBLANK(INDIRECT("'"&amp;'RFR govt bond summary'!$C$3&amp;"!"&amp;'RFR govt bond summary'!$G$64&amp;$AB45)),"",INDIRECT("'"&amp;'RFR govt bond summary'!$C$3&amp;"!"&amp;'RFR govt bond summary'!$G$64&amp;$AB45)),"")</f>
        <v>2.911</v>
      </c>
      <c r="H45" s="241"/>
      <c r="I45" s="241"/>
      <c r="J45" s="241"/>
      <c r="K45" s="241"/>
      <c r="L45" s="241" t="str">
        <f ca="1">IFERROR(IF(ISBLANK(INDIRECT("'"&amp;'RFR govt bond summary'!$C$3&amp;"!"&amp;'RFR govt bond summary'!$G$69&amp;$AB45)),"",INDIRECT("'"&amp;'RFR govt bond summary'!$C$3&amp;"!"&amp;'RFR govt bond summary'!$G$69&amp;$AB45)),"")</f>
        <v/>
      </c>
      <c r="M45" s="246">
        <f t="shared" ca="1" si="8"/>
        <v>44569</v>
      </c>
      <c r="N45" s="198">
        <f t="shared" ca="1" si="0"/>
        <v>4.344969199178645</v>
      </c>
      <c r="O45" s="63">
        <f t="shared" ca="1" si="1"/>
        <v>6.2614647501711156</v>
      </c>
      <c r="P45" s="197">
        <f t="shared" ca="1" si="9"/>
        <v>0.26399999999999979</v>
      </c>
      <c r="Q45" s="198">
        <f t="shared" ca="1" si="10"/>
        <v>2.7367600000000003</v>
      </c>
      <c r="R45" s="241" t="str">
        <f ca="1">IFERROR(IF(ISBLANK(INDIRECT("'"&amp;'RFR govt bond summary'!$C$3&amp;"!"&amp;'RFR govt bond summary'!$G$75&amp;$AB45)),"",INDIRECT("'"&amp;'RFR govt bond summary'!$C$3&amp;"!"&amp;'RFR govt bond summary'!$G$75&amp;$AB45)),"")</f>
        <v/>
      </c>
      <c r="S45" s="241" t="str">
        <f ca="1">IFERROR(IF(ISBLANK(INDIRECT("'"&amp;'RFR govt bond summary'!$C$3&amp;"!"&amp;'RFR govt bond summary'!$G$76&amp;$AB45)),"",INDIRECT("'"&amp;'RFR govt bond summary'!$C$3&amp;"!"&amp;'RFR govt bond summary'!$G$76&amp;$AB45)),"")</f>
        <v/>
      </c>
      <c r="T45" s="241"/>
      <c r="U45" s="241" t="str">
        <f ca="1">IFERROR(IF(ISBLANK(INDIRECT("'"&amp;'RFR govt bond summary'!$C$3&amp;"!"&amp;'RFR govt bond summary'!$G$78&amp;$AB45)),"",INDIRECT("'"&amp;'RFR govt bond summary'!$C$3&amp;"!"&amp;'RFR govt bond summary'!$G$78&amp;$AB45)),"")</f>
        <v/>
      </c>
      <c r="V45" s="241" t="str">
        <f ca="1">IFERROR(IF(ISBLANK(INDIRECT("'"&amp;'RFR govt bond summary'!$C$3&amp;"!"&amp;'RFR govt bond summary'!$G$79&amp;$AB45)),"",INDIRECT("'"&amp;'RFR govt bond summary'!$C$3&amp;"!"&amp;'RFR govt bond summary'!$G$79&amp;$AB45)),"")</f>
        <v/>
      </c>
      <c r="W45" s="241" t="str">
        <f ca="1">IFERROR(IF(ISBLANK(INDIRECT("'"&amp;'RFR govt bond summary'!$C$3&amp;"!"&amp;'RFR govt bond summary'!$G$80&amp;$AB45)),"",INDIRECT("'"&amp;'RFR govt bond summary'!$C$3&amp;"!"&amp;'RFR govt bond summary'!$G$80&amp;$AB45)),"")</f>
        <v/>
      </c>
      <c r="X45" s="241" t="str">
        <f ca="1">IFERROR(IF(ISBLANK(INDIRECT("'"&amp;'RFR govt bond summary'!$C$3&amp;"!"&amp;'RFR govt bond summary'!$G$81&amp;$AB45)),"",INDIRECT("'"&amp;'RFR govt bond summary'!$C$3&amp;"!"&amp;'RFR govt bond summary'!$G$81&amp;$AB45)),"")</f>
        <v/>
      </c>
      <c r="Y45" s="241" t="str">
        <f ca="1">IFERROR(IF(ISBLANK(INDIRECT("'"&amp;'RFR govt bond summary'!$C$3&amp;"!"&amp;'RFR govt bond summary'!$G$82&amp;$AB45)),"",INDIRECT("'"&amp;'RFR govt bond summary'!$C$3&amp;"!"&amp;'RFR govt bond summary'!$G$82&amp;$AB45)),"")</f>
        <v/>
      </c>
      <c r="Z45" s="241" t="str">
        <f ca="1">IFERROR(IF(ISBLANK(INDIRECT("'"&amp;'RFR govt bond summary'!$C$3&amp;"!"&amp;'RFR govt bond summary'!$G$83&amp;$AB45)),"",INDIRECT("'"&amp;'RFR govt bond summary'!$C$3&amp;"!"&amp;'RFR govt bond summary'!$G$83&amp;$AB45)),"")</f>
        <v/>
      </c>
      <c r="AA45" s="241" t="str">
        <f ca="1">IFERROR(IF(ISBLANK(INDIRECT("'"&amp;'RFR govt bond summary'!$C$3&amp;"!"&amp;'RFR govt bond summary'!$G$84&amp;$AB45)),"",INDIRECT("'"&amp;'RFR govt bond summary'!$C$3&amp;"!"&amp;'RFR govt bond summary'!$G$84&amp;$AB45)),"")</f>
        <v/>
      </c>
      <c r="AB45" s="113">
        <f t="shared" si="5"/>
        <v>53</v>
      </c>
    </row>
    <row r="46" spans="2:28" x14ac:dyDescent="0.35">
      <c r="B46" s="243">
        <f ca="1">IFERROR(IF(ISBLANK(INDIRECT("'"&amp;'RFR govt bond summary'!$C$3&amp;"!"&amp;'RFR govt bond summary'!$F$60&amp;$AB46)),"",INDIRECT("'"&amp;'RFR govt bond summary'!$C$3&amp;"!"&amp;'RFR govt bond summary'!$F$60&amp;$AB46)),"")</f>
        <v>42745</v>
      </c>
      <c r="C46" s="241"/>
      <c r="D46" s="241"/>
      <c r="E46" s="241"/>
      <c r="F46" s="241">
        <f ca="1">IFERROR(IF(ISBLANK(INDIRECT("'"&amp;'RFR govt bond summary'!$C$3&amp;"!"&amp;'RFR govt bond summary'!$G$63&amp;$AB46)),"",INDIRECT("'"&amp;'RFR govt bond summary'!$C$3&amp;"!"&amp;'RFR govt bond summary'!$G$63&amp;$AB46)),"")</f>
        <v>2.5960000000000001</v>
      </c>
      <c r="G46" s="241">
        <f ca="1">IFERROR(IF(ISBLANK(INDIRECT("'"&amp;'RFR govt bond summary'!$C$3&amp;"!"&amp;'RFR govt bond summary'!$G$64&amp;$AB46)),"",INDIRECT("'"&amp;'RFR govt bond summary'!$C$3&amp;"!"&amp;'RFR govt bond summary'!$G$64&amp;$AB46)),"")</f>
        <v>2.8529999999999998</v>
      </c>
      <c r="H46" s="241"/>
      <c r="I46" s="241"/>
      <c r="J46" s="241"/>
      <c r="K46" s="241"/>
      <c r="L46" s="241" t="str">
        <f ca="1">IFERROR(IF(ISBLANK(INDIRECT("'"&amp;'RFR govt bond summary'!$C$3&amp;"!"&amp;'RFR govt bond summary'!$G$69&amp;$AB46)),"",INDIRECT("'"&amp;'RFR govt bond summary'!$C$3&amp;"!"&amp;'RFR govt bond summary'!$G$69&amp;$AB46)),"")</f>
        <v/>
      </c>
      <c r="M46" s="246">
        <f t="shared" ca="1" si="8"/>
        <v>44570</v>
      </c>
      <c r="N46" s="198">
        <f t="shared" ca="1" si="0"/>
        <v>4.3422313483915129</v>
      </c>
      <c r="O46" s="63">
        <f t="shared" ca="1" si="1"/>
        <v>6.2587268993839835</v>
      </c>
      <c r="P46" s="197">
        <f t="shared" ca="1" si="9"/>
        <v>0.25699999999999967</v>
      </c>
      <c r="Q46" s="198">
        <f t="shared" ca="1" si="10"/>
        <v>2.6837471428571429</v>
      </c>
      <c r="R46" s="241" t="str">
        <f ca="1">IFERROR(IF(ISBLANK(INDIRECT("'"&amp;'RFR govt bond summary'!$C$3&amp;"!"&amp;'RFR govt bond summary'!$G$75&amp;$AB46)),"",INDIRECT("'"&amp;'RFR govt bond summary'!$C$3&amp;"!"&amp;'RFR govt bond summary'!$G$75&amp;$AB46)),"")</f>
        <v/>
      </c>
      <c r="S46" s="241" t="str">
        <f ca="1">IFERROR(IF(ISBLANK(INDIRECT("'"&amp;'RFR govt bond summary'!$C$3&amp;"!"&amp;'RFR govt bond summary'!$G$76&amp;$AB46)),"",INDIRECT("'"&amp;'RFR govt bond summary'!$C$3&amp;"!"&amp;'RFR govt bond summary'!$G$76&amp;$AB46)),"")</f>
        <v/>
      </c>
      <c r="T46" s="241"/>
      <c r="U46" s="241" t="str">
        <f ca="1">IFERROR(IF(ISBLANK(INDIRECT("'"&amp;'RFR govt bond summary'!$C$3&amp;"!"&amp;'RFR govt bond summary'!$G$78&amp;$AB46)),"",INDIRECT("'"&amp;'RFR govt bond summary'!$C$3&amp;"!"&amp;'RFR govt bond summary'!$G$78&amp;$AB46)),"")</f>
        <v/>
      </c>
      <c r="V46" s="241" t="str">
        <f ca="1">IFERROR(IF(ISBLANK(INDIRECT("'"&amp;'RFR govt bond summary'!$C$3&amp;"!"&amp;'RFR govt bond summary'!$G$79&amp;$AB46)),"",INDIRECT("'"&amp;'RFR govt bond summary'!$C$3&amp;"!"&amp;'RFR govt bond summary'!$G$79&amp;$AB46)),"")</f>
        <v/>
      </c>
      <c r="W46" s="241" t="str">
        <f ca="1">IFERROR(IF(ISBLANK(INDIRECT("'"&amp;'RFR govt bond summary'!$C$3&amp;"!"&amp;'RFR govt bond summary'!$G$80&amp;$AB46)),"",INDIRECT("'"&amp;'RFR govt bond summary'!$C$3&amp;"!"&amp;'RFR govt bond summary'!$G$80&amp;$AB46)),"")</f>
        <v/>
      </c>
      <c r="X46" s="241" t="str">
        <f ca="1">IFERROR(IF(ISBLANK(INDIRECT("'"&amp;'RFR govt bond summary'!$C$3&amp;"!"&amp;'RFR govt bond summary'!$G$81&amp;$AB46)),"",INDIRECT("'"&amp;'RFR govt bond summary'!$C$3&amp;"!"&amp;'RFR govt bond summary'!$G$81&amp;$AB46)),"")</f>
        <v/>
      </c>
      <c r="Y46" s="241" t="str">
        <f ca="1">IFERROR(IF(ISBLANK(INDIRECT("'"&amp;'RFR govt bond summary'!$C$3&amp;"!"&amp;'RFR govt bond summary'!$G$82&amp;$AB46)),"",INDIRECT("'"&amp;'RFR govt bond summary'!$C$3&amp;"!"&amp;'RFR govt bond summary'!$G$82&amp;$AB46)),"")</f>
        <v/>
      </c>
      <c r="Z46" s="241" t="str">
        <f ca="1">IFERROR(IF(ISBLANK(INDIRECT("'"&amp;'RFR govt bond summary'!$C$3&amp;"!"&amp;'RFR govt bond summary'!$G$83&amp;$AB46)),"",INDIRECT("'"&amp;'RFR govt bond summary'!$C$3&amp;"!"&amp;'RFR govt bond summary'!$G$83&amp;$AB46)),"")</f>
        <v/>
      </c>
      <c r="AA46" s="241" t="str">
        <f ca="1">IFERROR(IF(ISBLANK(INDIRECT("'"&amp;'RFR govt bond summary'!$C$3&amp;"!"&amp;'RFR govt bond summary'!$G$84&amp;$AB46)),"",INDIRECT("'"&amp;'RFR govt bond summary'!$C$3&amp;"!"&amp;'RFR govt bond summary'!$G$84&amp;$AB46)),"")</f>
        <v/>
      </c>
      <c r="AB46" s="113">
        <f t="shared" si="5"/>
        <v>54</v>
      </c>
    </row>
    <row r="47" spans="2:28" x14ac:dyDescent="0.35">
      <c r="B47" s="243">
        <f ca="1">IFERROR(IF(ISBLANK(INDIRECT("'"&amp;'RFR govt bond summary'!$C$3&amp;"!"&amp;'RFR govt bond summary'!$F$60&amp;$AB47)),"",INDIRECT("'"&amp;'RFR govt bond summary'!$C$3&amp;"!"&amp;'RFR govt bond summary'!$F$60&amp;$AB47)),"")</f>
        <v>42746</v>
      </c>
      <c r="C47" s="241"/>
      <c r="D47" s="241"/>
      <c r="E47" s="241"/>
      <c r="F47" s="241">
        <f ca="1">IFERROR(IF(ISBLANK(INDIRECT("'"&amp;'RFR govt bond summary'!$C$3&amp;"!"&amp;'RFR govt bond summary'!$G$63&amp;$AB47)),"",INDIRECT("'"&amp;'RFR govt bond summary'!$C$3&amp;"!"&amp;'RFR govt bond summary'!$G$63&amp;$AB47)),"")</f>
        <v>2.593</v>
      </c>
      <c r="G47" s="241">
        <f ca="1">IFERROR(IF(ISBLANK(INDIRECT("'"&amp;'RFR govt bond summary'!$C$3&amp;"!"&amp;'RFR govt bond summary'!$G$64&amp;$AB47)),"",INDIRECT("'"&amp;'RFR govt bond summary'!$C$3&amp;"!"&amp;'RFR govt bond summary'!$G$64&amp;$AB47)),"")</f>
        <v>2.85</v>
      </c>
      <c r="H47" s="241"/>
      <c r="I47" s="241"/>
      <c r="J47" s="241"/>
      <c r="K47" s="241"/>
      <c r="L47" s="241" t="str">
        <f ca="1">IFERROR(IF(ISBLANK(INDIRECT("'"&amp;'RFR govt bond summary'!$C$3&amp;"!"&amp;'RFR govt bond summary'!$G$69&amp;$AB47)),"",INDIRECT("'"&amp;'RFR govt bond summary'!$C$3&amp;"!"&amp;'RFR govt bond summary'!$G$69&amp;$AB47)),"")</f>
        <v/>
      </c>
      <c r="M47" s="246">
        <f t="shared" ca="1" si="8"/>
        <v>44571</v>
      </c>
      <c r="N47" s="198">
        <f t="shared" ca="1" si="0"/>
        <v>4.3394934976043809</v>
      </c>
      <c r="O47" s="63">
        <f t="shared" ca="1" si="1"/>
        <v>6.2559890485968515</v>
      </c>
      <c r="P47" s="197">
        <f t="shared" ca="1" si="9"/>
        <v>0.25700000000000012</v>
      </c>
      <c r="Q47" s="198">
        <f t="shared" ca="1" si="10"/>
        <v>2.6811142857142856</v>
      </c>
      <c r="R47" s="241" t="str">
        <f ca="1">IFERROR(IF(ISBLANK(INDIRECT("'"&amp;'RFR govt bond summary'!$C$3&amp;"!"&amp;'RFR govt bond summary'!$G$75&amp;$AB47)),"",INDIRECT("'"&amp;'RFR govt bond summary'!$C$3&amp;"!"&amp;'RFR govt bond summary'!$G$75&amp;$AB47)),"")</f>
        <v/>
      </c>
      <c r="S47" s="241" t="str">
        <f ca="1">IFERROR(IF(ISBLANK(INDIRECT("'"&amp;'RFR govt bond summary'!$C$3&amp;"!"&amp;'RFR govt bond summary'!$G$76&amp;$AB47)),"",INDIRECT("'"&amp;'RFR govt bond summary'!$C$3&amp;"!"&amp;'RFR govt bond summary'!$G$76&amp;$AB47)),"")</f>
        <v/>
      </c>
      <c r="T47" s="241"/>
      <c r="U47" s="241" t="str">
        <f ca="1">IFERROR(IF(ISBLANK(INDIRECT("'"&amp;'RFR govt bond summary'!$C$3&amp;"!"&amp;'RFR govt bond summary'!$G$78&amp;$AB47)),"",INDIRECT("'"&amp;'RFR govt bond summary'!$C$3&amp;"!"&amp;'RFR govt bond summary'!$G$78&amp;$AB47)),"")</f>
        <v/>
      </c>
      <c r="V47" s="241" t="str">
        <f ca="1">IFERROR(IF(ISBLANK(INDIRECT("'"&amp;'RFR govt bond summary'!$C$3&amp;"!"&amp;'RFR govt bond summary'!$G$79&amp;$AB47)),"",INDIRECT("'"&amp;'RFR govt bond summary'!$C$3&amp;"!"&amp;'RFR govt bond summary'!$G$79&amp;$AB47)),"")</f>
        <v/>
      </c>
      <c r="W47" s="241" t="str">
        <f ca="1">IFERROR(IF(ISBLANK(INDIRECT("'"&amp;'RFR govt bond summary'!$C$3&amp;"!"&amp;'RFR govt bond summary'!$G$80&amp;$AB47)),"",INDIRECT("'"&amp;'RFR govt bond summary'!$C$3&amp;"!"&amp;'RFR govt bond summary'!$G$80&amp;$AB47)),"")</f>
        <v/>
      </c>
      <c r="X47" s="241" t="str">
        <f ca="1">IFERROR(IF(ISBLANK(INDIRECT("'"&amp;'RFR govt bond summary'!$C$3&amp;"!"&amp;'RFR govt bond summary'!$G$81&amp;$AB47)),"",INDIRECT("'"&amp;'RFR govt bond summary'!$C$3&amp;"!"&amp;'RFR govt bond summary'!$G$81&amp;$AB47)),"")</f>
        <v/>
      </c>
      <c r="Y47" s="241" t="str">
        <f ca="1">IFERROR(IF(ISBLANK(INDIRECT("'"&amp;'RFR govt bond summary'!$C$3&amp;"!"&amp;'RFR govt bond summary'!$G$82&amp;$AB47)),"",INDIRECT("'"&amp;'RFR govt bond summary'!$C$3&amp;"!"&amp;'RFR govt bond summary'!$G$82&amp;$AB47)),"")</f>
        <v/>
      </c>
      <c r="Z47" s="241" t="str">
        <f ca="1">IFERROR(IF(ISBLANK(INDIRECT("'"&amp;'RFR govt bond summary'!$C$3&amp;"!"&amp;'RFR govt bond summary'!$G$83&amp;$AB47)),"",INDIRECT("'"&amp;'RFR govt bond summary'!$C$3&amp;"!"&amp;'RFR govt bond summary'!$G$83&amp;$AB47)),"")</f>
        <v/>
      </c>
      <c r="AA47" s="241" t="str">
        <f ca="1">IFERROR(IF(ISBLANK(INDIRECT("'"&amp;'RFR govt bond summary'!$C$3&amp;"!"&amp;'RFR govt bond summary'!$G$84&amp;$AB47)),"",INDIRECT("'"&amp;'RFR govt bond summary'!$C$3&amp;"!"&amp;'RFR govt bond summary'!$G$84&amp;$AB47)),"")</f>
        <v/>
      </c>
      <c r="AB47" s="113">
        <f t="shared" si="5"/>
        <v>55</v>
      </c>
    </row>
    <row r="48" spans="2:28" x14ac:dyDescent="0.35">
      <c r="B48" s="243">
        <f ca="1">IFERROR(IF(ISBLANK(INDIRECT("'"&amp;'RFR govt bond summary'!$C$3&amp;"!"&amp;'RFR govt bond summary'!$F$60&amp;$AB48)),"",INDIRECT("'"&amp;'RFR govt bond summary'!$C$3&amp;"!"&amp;'RFR govt bond summary'!$F$60&amp;$AB48)),"")</f>
        <v>42747</v>
      </c>
      <c r="C48" s="241"/>
      <c r="D48" s="241"/>
      <c r="E48" s="241"/>
      <c r="F48" s="241">
        <f ca="1">IFERROR(IF(ISBLANK(INDIRECT("'"&amp;'RFR govt bond summary'!$C$3&amp;"!"&amp;'RFR govt bond summary'!$G$63&amp;$AB48)),"",INDIRECT("'"&amp;'RFR govt bond summary'!$C$3&amp;"!"&amp;'RFR govt bond summary'!$G$63&amp;$AB48)),"")</f>
        <v>2.5380000000000003</v>
      </c>
      <c r="G48" s="241">
        <f ca="1">IFERROR(IF(ISBLANK(INDIRECT("'"&amp;'RFR govt bond summary'!$C$3&amp;"!"&amp;'RFR govt bond summary'!$G$64&amp;$AB48)),"",INDIRECT("'"&amp;'RFR govt bond summary'!$C$3&amp;"!"&amp;'RFR govt bond summary'!$G$64&amp;$AB48)),"")</f>
        <v>2.7880000000000003</v>
      </c>
      <c r="H48" s="241"/>
      <c r="I48" s="241"/>
      <c r="J48" s="241"/>
      <c r="K48" s="241"/>
      <c r="L48" s="241" t="str">
        <f ca="1">IFERROR(IF(ISBLANK(INDIRECT("'"&amp;'RFR govt bond summary'!$C$3&amp;"!"&amp;'RFR govt bond summary'!$G$69&amp;$AB48)),"",INDIRECT("'"&amp;'RFR govt bond summary'!$C$3&amp;"!"&amp;'RFR govt bond summary'!$G$69&amp;$AB48)),"")</f>
        <v/>
      </c>
      <c r="M48" s="246">
        <f t="shared" ca="1" si="8"/>
        <v>44572</v>
      </c>
      <c r="N48" s="198">
        <f t="shared" ca="1" si="0"/>
        <v>4.3367556468172488</v>
      </c>
      <c r="O48" s="63">
        <f t="shared" ca="1" si="1"/>
        <v>6.2532511978097194</v>
      </c>
      <c r="P48" s="197">
        <f t="shared" ca="1" si="9"/>
        <v>0.25</v>
      </c>
      <c r="Q48" s="198">
        <f t="shared" ca="1" si="10"/>
        <v>2.6240714285714288</v>
      </c>
      <c r="R48" s="241" t="str">
        <f ca="1">IFERROR(IF(ISBLANK(INDIRECT("'"&amp;'RFR govt bond summary'!$C$3&amp;"!"&amp;'RFR govt bond summary'!$G$75&amp;$AB48)),"",INDIRECT("'"&amp;'RFR govt bond summary'!$C$3&amp;"!"&amp;'RFR govt bond summary'!$G$75&amp;$AB48)),"")</f>
        <v/>
      </c>
      <c r="S48" s="241" t="str">
        <f ca="1">IFERROR(IF(ISBLANK(INDIRECT("'"&amp;'RFR govt bond summary'!$C$3&amp;"!"&amp;'RFR govt bond summary'!$G$76&amp;$AB48)),"",INDIRECT("'"&amp;'RFR govt bond summary'!$C$3&amp;"!"&amp;'RFR govt bond summary'!$G$76&amp;$AB48)),"")</f>
        <v/>
      </c>
      <c r="T48" s="241"/>
      <c r="U48" s="241" t="str">
        <f ca="1">IFERROR(IF(ISBLANK(INDIRECT("'"&amp;'RFR govt bond summary'!$C$3&amp;"!"&amp;'RFR govt bond summary'!$G$78&amp;$AB48)),"",INDIRECT("'"&amp;'RFR govt bond summary'!$C$3&amp;"!"&amp;'RFR govt bond summary'!$G$78&amp;$AB48)),"")</f>
        <v/>
      </c>
      <c r="V48" s="241" t="str">
        <f ca="1">IFERROR(IF(ISBLANK(INDIRECT("'"&amp;'RFR govt bond summary'!$C$3&amp;"!"&amp;'RFR govt bond summary'!$G$79&amp;$AB48)),"",INDIRECT("'"&amp;'RFR govt bond summary'!$C$3&amp;"!"&amp;'RFR govt bond summary'!$G$79&amp;$AB48)),"")</f>
        <v/>
      </c>
      <c r="W48" s="241" t="str">
        <f ca="1">IFERROR(IF(ISBLANK(INDIRECT("'"&amp;'RFR govt bond summary'!$C$3&amp;"!"&amp;'RFR govt bond summary'!$G$80&amp;$AB48)),"",INDIRECT("'"&amp;'RFR govt bond summary'!$C$3&amp;"!"&amp;'RFR govt bond summary'!$G$80&amp;$AB48)),"")</f>
        <v/>
      </c>
      <c r="X48" s="241" t="str">
        <f ca="1">IFERROR(IF(ISBLANK(INDIRECT("'"&amp;'RFR govt bond summary'!$C$3&amp;"!"&amp;'RFR govt bond summary'!$G$81&amp;$AB48)),"",INDIRECT("'"&amp;'RFR govt bond summary'!$C$3&amp;"!"&amp;'RFR govt bond summary'!$G$81&amp;$AB48)),"")</f>
        <v/>
      </c>
      <c r="Y48" s="241" t="str">
        <f ca="1">IFERROR(IF(ISBLANK(INDIRECT("'"&amp;'RFR govt bond summary'!$C$3&amp;"!"&amp;'RFR govt bond summary'!$G$82&amp;$AB48)),"",INDIRECT("'"&amp;'RFR govt bond summary'!$C$3&amp;"!"&amp;'RFR govt bond summary'!$G$82&amp;$AB48)),"")</f>
        <v/>
      </c>
      <c r="Z48" s="241" t="str">
        <f ca="1">IFERROR(IF(ISBLANK(INDIRECT("'"&amp;'RFR govt bond summary'!$C$3&amp;"!"&amp;'RFR govt bond summary'!$G$83&amp;$AB48)),"",INDIRECT("'"&amp;'RFR govt bond summary'!$C$3&amp;"!"&amp;'RFR govt bond summary'!$G$83&amp;$AB48)),"")</f>
        <v/>
      </c>
      <c r="AA48" s="241" t="str">
        <f ca="1">IFERROR(IF(ISBLANK(INDIRECT("'"&amp;'RFR govt bond summary'!$C$3&amp;"!"&amp;'RFR govt bond summary'!$G$84&amp;$AB48)),"",INDIRECT("'"&amp;'RFR govt bond summary'!$C$3&amp;"!"&amp;'RFR govt bond summary'!$G$84&amp;$AB48)),"")</f>
        <v/>
      </c>
      <c r="AB48" s="113">
        <f t="shared" si="5"/>
        <v>56</v>
      </c>
    </row>
    <row r="49" spans="2:28" x14ac:dyDescent="0.35">
      <c r="B49" s="243">
        <f ca="1">IFERROR(IF(ISBLANK(INDIRECT("'"&amp;'RFR govt bond summary'!$C$3&amp;"!"&amp;'RFR govt bond summary'!$F$60&amp;$AB49)),"",INDIRECT("'"&amp;'RFR govt bond summary'!$C$3&amp;"!"&amp;'RFR govt bond summary'!$F$60&amp;$AB49)),"")</f>
        <v>42748</v>
      </c>
      <c r="C49" s="241"/>
      <c r="D49" s="241"/>
      <c r="E49" s="241"/>
      <c r="F49" s="241">
        <f ca="1">IFERROR(IF(ISBLANK(INDIRECT("'"&amp;'RFR govt bond summary'!$C$3&amp;"!"&amp;'RFR govt bond summary'!$G$63&amp;$AB49)),"",INDIRECT("'"&amp;'RFR govt bond summary'!$C$3&amp;"!"&amp;'RFR govt bond summary'!$G$63&amp;$AB49)),"")</f>
        <v>2.5569999999999999</v>
      </c>
      <c r="G49" s="241">
        <f ca="1">IFERROR(IF(ISBLANK(INDIRECT("'"&amp;'RFR govt bond summary'!$C$3&amp;"!"&amp;'RFR govt bond summary'!$G$64&amp;$AB49)),"",INDIRECT("'"&amp;'RFR govt bond summary'!$C$3&amp;"!"&amp;'RFR govt bond summary'!$G$64&amp;$AB49)),"")</f>
        <v>2.8120000000000003</v>
      </c>
      <c r="H49" s="241"/>
      <c r="I49" s="241"/>
      <c r="J49" s="241"/>
      <c r="K49" s="241"/>
      <c r="L49" s="241" t="str">
        <f ca="1">IFERROR(IF(ISBLANK(INDIRECT("'"&amp;'RFR govt bond summary'!$C$3&amp;"!"&amp;'RFR govt bond summary'!$G$69&amp;$AB49)),"",INDIRECT("'"&amp;'RFR govt bond summary'!$C$3&amp;"!"&amp;'RFR govt bond summary'!$G$69&amp;$AB49)),"")</f>
        <v/>
      </c>
      <c r="M49" s="246">
        <f t="shared" ca="1" si="8"/>
        <v>44573</v>
      </c>
      <c r="N49" s="198">
        <f t="shared" ca="1" si="0"/>
        <v>4.3340177960301167</v>
      </c>
      <c r="O49" s="63">
        <f t="shared" ca="1" si="1"/>
        <v>6.2505133470225873</v>
      </c>
      <c r="P49" s="197">
        <f t="shared" ca="1" si="9"/>
        <v>0.25500000000000034</v>
      </c>
      <c r="Q49" s="198">
        <f t="shared" ca="1" si="10"/>
        <v>2.6451571428571428</v>
      </c>
      <c r="R49" s="241" t="str">
        <f ca="1">IFERROR(IF(ISBLANK(INDIRECT("'"&amp;'RFR govt bond summary'!$C$3&amp;"!"&amp;'RFR govt bond summary'!$G$75&amp;$AB49)),"",INDIRECT("'"&amp;'RFR govt bond summary'!$C$3&amp;"!"&amp;'RFR govt bond summary'!$G$75&amp;$AB49)),"")</f>
        <v/>
      </c>
      <c r="S49" s="241" t="str">
        <f ca="1">IFERROR(IF(ISBLANK(INDIRECT("'"&amp;'RFR govt bond summary'!$C$3&amp;"!"&amp;'RFR govt bond summary'!$G$76&amp;$AB49)),"",INDIRECT("'"&amp;'RFR govt bond summary'!$C$3&amp;"!"&amp;'RFR govt bond summary'!$G$76&amp;$AB49)),"")</f>
        <v/>
      </c>
      <c r="T49" s="241"/>
      <c r="U49" s="241" t="str">
        <f ca="1">IFERROR(IF(ISBLANK(INDIRECT("'"&amp;'RFR govt bond summary'!$C$3&amp;"!"&amp;'RFR govt bond summary'!$G$78&amp;$AB49)),"",INDIRECT("'"&amp;'RFR govt bond summary'!$C$3&amp;"!"&amp;'RFR govt bond summary'!$G$78&amp;$AB49)),"")</f>
        <v/>
      </c>
      <c r="V49" s="241" t="str">
        <f ca="1">IFERROR(IF(ISBLANK(INDIRECT("'"&amp;'RFR govt bond summary'!$C$3&amp;"!"&amp;'RFR govt bond summary'!$G$79&amp;$AB49)),"",INDIRECT("'"&amp;'RFR govt bond summary'!$C$3&amp;"!"&amp;'RFR govt bond summary'!$G$79&amp;$AB49)),"")</f>
        <v/>
      </c>
      <c r="W49" s="241" t="str">
        <f ca="1">IFERROR(IF(ISBLANK(INDIRECT("'"&amp;'RFR govt bond summary'!$C$3&amp;"!"&amp;'RFR govt bond summary'!$G$80&amp;$AB49)),"",INDIRECT("'"&amp;'RFR govt bond summary'!$C$3&amp;"!"&amp;'RFR govt bond summary'!$G$80&amp;$AB49)),"")</f>
        <v/>
      </c>
      <c r="X49" s="241" t="str">
        <f ca="1">IFERROR(IF(ISBLANK(INDIRECT("'"&amp;'RFR govt bond summary'!$C$3&amp;"!"&amp;'RFR govt bond summary'!$G$81&amp;$AB49)),"",INDIRECT("'"&amp;'RFR govt bond summary'!$C$3&amp;"!"&amp;'RFR govt bond summary'!$G$81&amp;$AB49)),"")</f>
        <v/>
      </c>
      <c r="Y49" s="241" t="str">
        <f ca="1">IFERROR(IF(ISBLANK(INDIRECT("'"&amp;'RFR govt bond summary'!$C$3&amp;"!"&amp;'RFR govt bond summary'!$G$82&amp;$AB49)),"",INDIRECT("'"&amp;'RFR govt bond summary'!$C$3&amp;"!"&amp;'RFR govt bond summary'!$G$82&amp;$AB49)),"")</f>
        <v/>
      </c>
      <c r="Z49" s="241" t="str">
        <f ca="1">IFERROR(IF(ISBLANK(INDIRECT("'"&amp;'RFR govt bond summary'!$C$3&amp;"!"&amp;'RFR govt bond summary'!$G$83&amp;$AB49)),"",INDIRECT("'"&amp;'RFR govt bond summary'!$C$3&amp;"!"&amp;'RFR govt bond summary'!$G$83&amp;$AB49)),"")</f>
        <v/>
      </c>
      <c r="AA49" s="241" t="str">
        <f ca="1">IFERROR(IF(ISBLANK(INDIRECT("'"&amp;'RFR govt bond summary'!$C$3&amp;"!"&amp;'RFR govt bond summary'!$G$84&amp;$AB49)),"",INDIRECT("'"&amp;'RFR govt bond summary'!$C$3&amp;"!"&amp;'RFR govt bond summary'!$G$84&amp;$AB49)),"")</f>
        <v/>
      </c>
      <c r="AB49" s="113">
        <f t="shared" si="5"/>
        <v>57</v>
      </c>
    </row>
    <row r="50" spans="2:28" x14ac:dyDescent="0.35">
      <c r="B50" s="243">
        <f ca="1">IFERROR(IF(ISBLANK(INDIRECT("'"&amp;'RFR govt bond summary'!$C$3&amp;"!"&amp;'RFR govt bond summary'!$F$60&amp;$AB50)),"",INDIRECT("'"&amp;'RFR govt bond summary'!$C$3&amp;"!"&amp;'RFR govt bond summary'!$F$60&amp;$AB50)),"")</f>
        <v>42751</v>
      </c>
      <c r="C50" s="241"/>
      <c r="D50" s="241"/>
      <c r="E50" s="241"/>
      <c r="F50" s="241">
        <f ca="1">IFERROR(IF(ISBLANK(INDIRECT("'"&amp;'RFR govt bond summary'!$C$3&amp;"!"&amp;'RFR govt bond summary'!$G$63&amp;$AB50)),"",INDIRECT("'"&amp;'RFR govt bond summary'!$C$3&amp;"!"&amp;'RFR govt bond summary'!$G$63&amp;$AB50)),"")</f>
        <v>2.5670000000000002</v>
      </c>
      <c r="G50" s="241">
        <f ca="1">IFERROR(IF(ISBLANK(INDIRECT("'"&amp;'RFR govt bond summary'!$C$3&amp;"!"&amp;'RFR govt bond summary'!$G$64&amp;$AB50)),"",INDIRECT("'"&amp;'RFR govt bond summary'!$C$3&amp;"!"&amp;'RFR govt bond summary'!$G$64&amp;$AB50)),"")</f>
        <v>2.8220000000000001</v>
      </c>
      <c r="H50" s="241"/>
      <c r="I50" s="241"/>
      <c r="J50" s="241"/>
      <c r="K50" s="241"/>
      <c r="L50" s="241" t="str">
        <f ca="1">IFERROR(IF(ISBLANK(INDIRECT("'"&amp;'RFR govt bond summary'!$C$3&amp;"!"&amp;'RFR govt bond summary'!$G$69&amp;$AB50)),"",INDIRECT("'"&amp;'RFR govt bond summary'!$C$3&amp;"!"&amp;'RFR govt bond summary'!$G$69&amp;$AB50)),"")</f>
        <v/>
      </c>
      <c r="M50" s="246">
        <f t="shared" ca="1" si="8"/>
        <v>44576</v>
      </c>
      <c r="N50" s="198">
        <f t="shared" ref="N50:N81" ca="1" si="11">($F$88-B50)/365.25</f>
        <v>4.3258042436687196</v>
      </c>
      <c r="O50" s="63">
        <f t="shared" ref="O50:O81" ca="1" si="12">($G$88-B50)/365.25</f>
        <v>6.2422997946611911</v>
      </c>
      <c r="P50" s="197">
        <f t="shared" ca="1" si="9"/>
        <v>0.25499999999999989</v>
      </c>
      <c r="Q50" s="198">
        <f t="shared" ca="1" si="10"/>
        <v>2.65625</v>
      </c>
      <c r="R50" s="241" t="str">
        <f ca="1">IFERROR(IF(ISBLANK(INDIRECT("'"&amp;'RFR govt bond summary'!$C$3&amp;"!"&amp;'RFR govt bond summary'!$G$75&amp;$AB50)),"",INDIRECT("'"&amp;'RFR govt bond summary'!$C$3&amp;"!"&amp;'RFR govt bond summary'!$G$75&amp;$AB50)),"")</f>
        <v/>
      </c>
      <c r="S50" s="241" t="str">
        <f ca="1">IFERROR(IF(ISBLANK(INDIRECT("'"&amp;'RFR govt bond summary'!$C$3&amp;"!"&amp;'RFR govt bond summary'!$G$76&amp;$AB50)),"",INDIRECT("'"&amp;'RFR govt bond summary'!$C$3&amp;"!"&amp;'RFR govt bond summary'!$G$76&amp;$AB50)),"")</f>
        <v/>
      </c>
      <c r="T50" s="241"/>
      <c r="U50" s="241" t="str">
        <f ca="1">IFERROR(IF(ISBLANK(INDIRECT("'"&amp;'RFR govt bond summary'!$C$3&amp;"!"&amp;'RFR govt bond summary'!$G$78&amp;$AB50)),"",INDIRECT("'"&amp;'RFR govt bond summary'!$C$3&amp;"!"&amp;'RFR govt bond summary'!$G$78&amp;$AB50)),"")</f>
        <v/>
      </c>
      <c r="V50" s="241" t="str">
        <f ca="1">IFERROR(IF(ISBLANK(INDIRECT("'"&amp;'RFR govt bond summary'!$C$3&amp;"!"&amp;'RFR govt bond summary'!$G$79&amp;$AB50)),"",INDIRECT("'"&amp;'RFR govt bond summary'!$C$3&amp;"!"&amp;'RFR govt bond summary'!$G$79&amp;$AB50)),"")</f>
        <v/>
      </c>
      <c r="W50" s="241" t="str">
        <f ca="1">IFERROR(IF(ISBLANK(INDIRECT("'"&amp;'RFR govt bond summary'!$C$3&amp;"!"&amp;'RFR govt bond summary'!$G$80&amp;$AB50)),"",INDIRECT("'"&amp;'RFR govt bond summary'!$C$3&amp;"!"&amp;'RFR govt bond summary'!$G$80&amp;$AB50)),"")</f>
        <v/>
      </c>
      <c r="X50" s="241" t="str">
        <f ca="1">IFERROR(IF(ISBLANK(INDIRECT("'"&amp;'RFR govt bond summary'!$C$3&amp;"!"&amp;'RFR govt bond summary'!$G$81&amp;$AB50)),"",INDIRECT("'"&amp;'RFR govt bond summary'!$C$3&amp;"!"&amp;'RFR govt bond summary'!$G$81&amp;$AB50)),"")</f>
        <v/>
      </c>
      <c r="Y50" s="241" t="str">
        <f ca="1">IFERROR(IF(ISBLANK(INDIRECT("'"&amp;'RFR govt bond summary'!$C$3&amp;"!"&amp;'RFR govt bond summary'!$G$82&amp;$AB50)),"",INDIRECT("'"&amp;'RFR govt bond summary'!$C$3&amp;"!"&amp;'RFR govt bond summary'!$G$82&amp;$AB50)),"")</f>
        <v/>
      </c>
      <c r="Z50" s="241" t="str">
        <f ca="1">IFERROR(IF(ISBLANK(INDIRECT("'"&amp;'RFR govt bond summary'!$C$3&amp;"!"&amp;'RFR govt bond summary'!$G$83&amp;$AB50)),"",INDIRECT("'"&amp;'RFR govt bond summary'!$C$3&amp;"!"&amp;'RFR govt bond summary'!$G$83&amp;$AB50)),"")</f>
        <v/>
      </c>
      <c r="AA50" s="241" t="str">
        <f ca="1">IFERROR(IF(ISBLANK(INDIRECT("'"&amp;'RFR govt bond summary'!$C$3&amp;"!"&amp;'RFR govt bond summary'!$G$84&amp;$AB50)),"",INDIRECT("'"&amp;'RFR govt bond summary'!$C$3&amp;"!"&amp;'RFR govt bond summary'!$G$84&amp;$AB50)),"")</f>
        <v/>
      </c>
      <c r="AB50" s="113">
        <f t="shared" si="5"/>
        <v>58</v>
      </c>
    </row>
    <row r="51" spans="2:28" x14ac:dyDescent="0.35">
      <c r="B51" s="243">
        <f ca="1">IFERROR(IF(ISBLANK(INDIRECT("'"&amp;'RFR govt bond summary'!$C$3&amp;"!"&amp;'RFR govt bond summary'!$F$60&amp;$AB51)),"",INDIRECT("'"&amp;'RFR govt bond summary'!$C$3&amp;"!"&amp;'RFR govt bond summary'!$F$60&amp;$AB51)),"")</f>
        <v>42752</v>
      </c>
      <c r="C51" s="241"/>
      <c r="D51" s="241"/>
      <c r="E51" s="241"/>
      <c r="F51" s="241">
        <f ca="1">IFERROR(IF(ISBLANK(INDIRECT("'"&amp;'RFR govt bond summary'!$C$3&amp;"!"&amp;'RFR govt bond summary'!$G$63&amp;$AB51)),"",INDIRECT("'"&amp;'RFR govt bond summary'!$C$3&amp;"!"&amp;'RFR govt bond summary'!$G$63&amp;$AB51)),"")</f>
        <v>2.5590000000000002</v>
      </c>
      <c r="G51" s="241">
        <f ca="1">IFERROR(IF(ISBLANK(INDIRECT("'"&amp;'RFR govt bond summary'!$C$3&amp;"!"&amp;'RFR govt bond summary'!$G$64&amp;$AB51)),"",INDIRECT("'"&amp;'RFR govt bond summary'!$C$3&amp;"!"&amp;'RFR govt bond summary'!$G$64&amp;$AB51)),"")</f>
        <v>2.8129999999999997</v>
      </c>
      <c r="H51" s="241"/>
      <c r="I51" s="241"/>
      <c r="J51" s="241"/>
      <c r="K51" s="241"/>
      <c r="L51" s="241" t="str">
        <f ca="1">IFERROR(IF(ISBLANK(INDIRECT("'"&amp;'RFR govt bond summary'!$C$3&amp;"!"&amp;'RFR govt bond summary'!$G$69&amp;$AB51)),"",INDIRECT("'"&amp;'RFR govt bond summary'!$C$3&amp;"!"&amp;'RFR govt bond summary'!$G$69&amp;$AB51)),"")</f>
        <v/>
      </c>
      <c r="M51" s="246">
        <f t="shared" ca="1" si="8"/>
        <v>44577</v>
      </c>
      <c r="N51" s="198">
        <f t="shared" ca="1" si="11"/>
        <v>4.3230663928815876</v>
      </c>
      <c r="O51" s="63">
        <f t="shared" ca="1" si="12"/>
        <v>6.239561943874059</v>
      </c>
      <c r="P51" s="197">
        <f t="shared" ca="1" si="9"/>
        <v>0.25399999999999956</v>
      </c>
      <c r="Q51" s="198">
        <f t="shared" ca="1" si="10"/>
        <v>2.648262857142857</v>
      </c>
      <c r="R51" s="241" t="str">
        <f ca="1">IFERROR(IF(ISBLANK(INDIRECT("'"&amp;'RFR govt bond summary'!$C$3&amp;"!"&amp;'RFR govt bond summary'!$G$75&amp;$AB51)),"",INDIRECT("'"&amp;'RFR govt bond summary'!$C$3&amp;"!"&amp;'RFR govt bond summary'!$G$75&amp;$AB51)),"")</f>
        <v/>
      </c>
      <c r="S51" s="241" t="str">
        <f ca="1">IFERROR(IF(ISBLANK(INDIRECT("'"&amp;'RFR govt bond summary'!$C$3&amp;"!"&amp;'RFR govt bond summary'!$G$76&amp;$AB51)),"",INDIRECT("'"&amp;'RFR govt bond summary'!$C$3&amp;"!"&amp;'RFR govt bond summary'!$G$76&amp;$AB51)),"")</f>
        <v/>
      </c>
      <c r="T51" s="241"/>
      <c r="U51" s="241" t="str">
        <f ca="1">IFERROR(IF(ISBLANK(INDIRECT("'"&amp;'RFR govt bond summary'!$C$3&amp;"!"&amp;'RFR govt bond summary'!$G$78&amp;$AB51)),"",INDIRECT("'"&amp;'RFR govt bond summary'!$C$3&amp;"!"&amp;'RFR govt bond summary'!$G$78&amp;$AB51)),"")</f>
        <v/>
      </c>
      <c r="V51" s="241" t="str">
        <f ca="1">IFERROR(IF(ISBLANK(INDIRECT("'"&amp;'RFR govt bond summary'!$C$3&amp;"!"&amp;'RFR govt bond summary'!$G$79&amp;$AB51)),"",INDIRECT("'"&amp;'RFR govt bond summary'!$C$3&amp;"!"&amp;'RFR govt bond summary'!$G$79&amp;$AB51)),"")</f>
        <v/>
      </c>
      <c r="W51" s="241" t="str">
        <f ca="1">IFERROR(IF(ISBLANK(INDIRECT("'"&amp;'RFR govt bond summary'!$C$3&amp;"!"&amp;'RFR govt bond summary'!$G$80&amp;$AB51)),"",INDIRECT("'"&amp;'RFR govt bond summary'!$C$3&amp;"!"&amp;'RFR govt bond summary'!$G$80&amp;$AB51)),"")</f>
        <v/>
      </c>
      <c r="X51" s="241" t="str">
        <f ca="1">IFERROR(IF(ISBLANK(INDIRECT("'"&amp;'RFR govt bond summary'!$C$3&amp;"!"&amp;'RFR govt bond summary'!$G$81&amp;$AB51)),"",INDIRECT("'"&amp;'RFR govt bond summary'!$C$3&amp;"!"&amp;'RFR govt bond summary'!$G$81&amp;$AB51)),"")</f>
        <v/>
      </c>
      <c r="Y51" s="241" t="str">
        <f ca="1">IFERROR(IF(ISBLANK(INDIRECT("'"&amp;'RFR govt bond summary'!$C$3&amp;"!"&amp;'RFR govt bond summary'!$G$82&amp;$AB51)),"",INDIRECT("'"&amp;'RFR govt bond summary'!$C$3&amp;"!"&amp;'RFR govt bond summary'!$G$82&amp;$AB51)),"")</f>
        <v/>
      </c>
      <c r="Z51" s="241" t="str">
        <f ca="1">IFERROR(IF(ISBLANK(INDIRECT("'"&amp;'RFR govt bond summary'!$C$3&amp;"!"&amp;'RFR govt bond summary'!$G$83&amp;$AB51)),"",INDIRECT("'"&amp;'RFR govt bond summary'!$C$3&amp;"!"&amp;'RFR govt bond summary'!$G$83&amp;$AB51)),"")</f>
        <v/>
      </c>
      <c r="AA51" s="241" t="str">
        <f ca="1">IFERROR(IF(ISBLANK(INDIRECT("'"&amp;'RFR govt bond summary'!$C$3&amp;"!"&amp;'RFR govt bond summary'!$G$84&amp;$AB51)),"",INDIRECT("'"&amp;'RFR govt bond summary'!$C$3&amp;"!"&amp;'RFR govt bond summary'!$G$84&amp;$AB51)),"")</f>
        <v/>
      </c>
      <c r="AB51" s="113">
        <f t="shared" si="5"/>
        <v>59</v>
      </c>
    </row>
    <row r="52" spans="2:28" x14ac:dyDescent="0.35">
      <c r="B52" s="243">
        <f ca="1">IFERROR(IF(ISBLANK(INDIRECT("'"&amp;'RFR govt bond summary'!$C$3&amp;"!"&amp;'RFR govt bond summary'!$F$60&amp;$AB52)),"",INDIRECT("'"&amp;'RFR govt bond summary'!$C$3&amp;"!"&amp;'RFR govt bond summary'!$F$60&amp;$AB52)),"")</f>
        <v>42753</v>
      </c>
      <c r="C52" s="241"/>
      <c r="D52" s="241"/>
      <c r="E52" s="241"/>
      <c r="F52" s="241">
        <f ca="1">IFERROR(IF(ISBLANK(INDIRECT("'"&amp;'RFR govt bond summary'!$C$3&amp;"!"&amp;'RFR govt bond summary'!$G$63&amp;$AB52)),"",INDIRECT("'"&amp;'RFR govt bond summary'!$C$3&amp;"!"&amp;'RFR govt bond summary'!$G$63&amp;$AB52)),"")</f>
        <v>2.5609999999999999</v>
      </c>
      <c r="G52" s="241">
        <f ca="1">IFERROR(IF(ISBLANK(INDIRECT("'"&amp;'RFR govt bond summary'!$C$3&amp;"!"&amp;'RFR govt bond summary'!$G$64&amp;$AB52)),"",INDIRECT("'"&amp;'RFR govt bond summary'!$C$3&amp;"!"&amp;'RFR govt bond summary'!$G$64&amp;$AB52)),"")</f>
        <v>2.8109999999999999</v>
      </c>
      <c r="H52" s="241"/>
      <c r="I52" s="241"/>
      <c r="J52" s="241"/>
      <c r="K52" s="241"/>
      <c r="L52" s="241" t="str">
        <f ca="1">IFERROR(IF(ISBLANK(INDIRECT("'"&amp;'RFR govt bond summary'!$C$3&amp;"!"&amp;'RFR govt bond summary'!$G$69&amp;$AB52)),"",INDIRECT("'"&amp;'RFR govt bond summary'!$C$3&amp;"!"&amp;'RFR govt bond summary'!$G$69&amp;$AB52)),"")</f>
        <v/>
      </c>
      <c r="M52" s="246">
        <f t="shared" ca="1" si="8"/>
        <v>44578</v>
      </c>
      <c r="N52" s="198">
        <f t="shared" ca="1" si="11"/>
        <v>4.3203285420944555</v>
      </c>
      <c r="O52" s="63">
        <f t="shared" ca="1" si="12"/>
        <v>6.236824093086927</v>
      </c>
      <c r="P52" s="197">
        <f t="shared" ca="1" si="9"/>
        <v>0.25</v>
      </c>
      <c r="Q52" s="198">
        <f t="shared" ca="1" si="10"/>
        <v>2.6492142857142857</v>
      </c>
      <c r="R52" s="241" t="str">
        <f ca="1">IFERROR(IF(ISBLANK(INDIRECT("'"&amp;'RFR govt bond summary'!$C$3&amp;"!"&amp;'RFR govt bond summary'!$G$75&amp;$AB52)),"",INDIRECT("'"&amp;'RFR govt bond summary'!$C$3&amp;"!"&amp;'RFR govt bond summary'!$G$75&amp;$AB52)),"")</f>
        <v/>
      </c>
      <c r="S52" s="241" t="str">
        <f ca="1">IFERROR(IF(ISBLANK(INDIRECT("'"&amp;'RFR govt bond summary'!$C$3&amp;"!"&amp;'RFR govt bond summary'!$G$76&amp;$AB52)),"",INDIRECT("'"&amp;'RFR govt bond summary'!$C$3&amp;"!"&amp;'RFR govt bond summary'!$G$76&amp;$AB52)),"")</f>
        <v/>
      </c>
      <c r="T52" s="241"/>
      <c r="U52" s="241" t="str">
        <f ca="1">IFERROR(IF(ISBLANK(INDIRECT("'"&amp;'RFR govt bond summary'!$C$3&amp;"!"&amp;'RFR govt bond summary'!$G$78&amp;$AB52)),"",INDIRECT("'"&amp;'RFR govt bond summary'!$C$3&amp;"!"&amp;'RFR govt bond summary'!$G$78&amp;$AB52)),"")</f>
        <v/>
      </c>
      <c r="V52" s="241" t="str">
        <f ca="1">IFERROR(IF(ISBLANK(INDIRECT("'"&amp;'RFR govt bond summary'!$C$3&amp;"!"&amp;'RFR govt bond summary'!$G$79&amp;$AB52)),"",INDIRECT("'"&amp;'RFR govt bond summary'!$C$3&amp;"!"&amp;'RFR govt bond summary'!$G$79&amp;$AB52)),"")</f>
        <v/>
      </c>
      <c r="W52" s="241" t="str">
        <f ca="1">IFERROR(IF(ISBLANK(INDIRECT("'"&amp;'RFR govt bond summary'!$C$3&amp;"!"&amp;'RFR govt bond summary'!$G$80&amp;$AB52)),"",INDIRECT("'"&amp;'RFR govt bond summary'!$C$3&amp;"!"&amp;'RFR govt bond summary'!$G$80&amp;$AB52)),"")</f>
        <v/>
      </c>
      <c r="X52" s="241" t="str">
        <f ca="1">IFERROR(IF(ISBLANK(INDIRECT("'"&amp;'RFR govt bond summary'!$C$3&amp;"!"&amp;'RFR govt bond summary'!$G$81&amp;$AB52)),"",INDIRECT("'"&amp;'RFR govt bond summary'!$C$3&amp;"!"&amp;'RFR govt bond summary'!$G$81&amp;$AB52)),"")</f>
        <v/>
      </c>
      <c r="Y52" s="241" t="str">
        <f ca="1">IFERROR(IF(ISBLANK(INDIRECT("'"&amp;'RFR govt bond summary'!$C$3&amp;"!"&amp;'RFR govt bond summary'!$G$82&amp;$AB52)),"",INDIRECT("'"&amp;'RFR govt bond summary'!$C$3&amp;"!"&amp;'RFR govt bond summary'!$G$82&amp;$AB52)),"")</f>
        <v/>
      </c>
      <c r="Z52" s="241" t="str">
        <f ca="1">IFERROR(IF(ISBLANK(INDIRECT("'"&amp;'RFR govt bond summary'!$C$3&amp;"!"&amp;'RFR govt bond summary'!$G$83&amp;$AB52)),"",INDIRECT("'"&amp;'RFR govt bond summary'!$C$3&amp;"!"&amp;'RFR govt bond summary'!$G$83&amp;$AB52)),"")</f>
        <v/>
      </c>
      <c r="AA52" s="241" t="str">
        <f ca="1">IFERROR(IF(ISBLANK(INDIRECT("'"&amp;'RFR govt bond summary'!$C$3&amp;"!"&amp;'RFR govt bond summary'!$G$84&amp;$AB52)),"",INDIRECT("'"&amp;'RFR govt bond summary'!$C$3&amp;"!"&amp;'RFR govt bond summary'!$G$84&amp;$AB52)),"")</f>
        <v/>
      </c>
      <c r="AB52" s="113">
        <f t="shared" si="5"/>
        <v>60</v>
      </c>
    </row>
    <row r="53" spans="2:28" x14ac:dyDescent="0.35">
      <c r="B53" s="243">
        <f ca="1">IFERROR(IF(ISBLANK(INDIRECT("'"&amp;'RFR govt bond summary'!$C$3&amp;"!"&amp;'RFR govt bond summary'!$F$60&amp;$AB53)),"",INDIRECT("'"&amp;'RFR govt bond summary'!$C$3&amp;"!"&amp;'RFR govt bond summary'!$F$60&amp;$AB53)),"")</f>
        <v>42754</v>
      </c>
      <c r="C53" s="241"/>
      <c r="D53" s="241"/>
      <c r="E53" s="241"/>
      <c r="F53" s="241">
        <f ca="1">IFERROR(IF(ISBLANK(INDIRECT("'"&amp;'RFR govt bond summary'!$C$3&amp;"!"&amp;'RFR govt bond summary'!$G$63&amp;$AB53)),"",INDIRECT("'"&amp;'RFR govt bond summary'!$C$3&amp;"!"&amp;'RFR govt bond summary'!$G$63&amp;$AB53)),"")</f>
        <v>2.63</v>
      </c>
      <c r="G53" s="241">
        <f ca="1">IFERROR(IF(ISBLANK(INDIRECT("'"&amp;'RFR govt bond summary'!$C$3&amp;"!"&amp;'RFR govt bond summary'!$G$64&amp;$AB53)),"",INDIRECT("'"&amp;'RFR govt bond summary'!$C$3&amp;"!"&amp;'RFR govt bond summary'!$G$64&amp;$AB53)),"")</f>
        <v>2.8879999999999999</v>
      </c>
      <c r="H53" s="241"/>
      <c r="I53" s="241"/>
      <c r="J53" s="241"/>
      <c r="K53" s="241"/>
      <c r="L53" s="241" t="str">
        <f ca="1">IFERROR(IF(ISBLANK(INDIRECT("'"&amp;'RFR govt bond summary'!$C$3&amp;"!"&amp;'RFR govt bond summary'!$G$69&amp;$AB53)),"",INDIRECT("'"&amp;'RFR govt bond summary'!$C$3&amp;"!"&amp;'RFR govt bond summary'!$G$69&amp;$AB53)),"")</f>
        <v/>
      </c>
      <c r="M53" s="246">
        <f t="shared" ca="1" si="8"/>
        <v>44579</v>
      </c>
      <c r="N53" s="198">
        <f t="shared" ca="1" si="11"/>
        <v>4.3175906913073234</v>
      </c>
      <c r="O53" s="63">
        <f t="shared" ca="1" si="12"/>
        <v>6.2340862422997949</v>
      </c>
      <c r="P53" s="197">
        <f t="shared" ca="1" si="9"/>
        <v>0.25800000000000001</v>
      </c>
      <c r="Q53" s="198">
        <f t="shared" ca="1" si="10"/>
        <v>2.721405714285714</v>
      </c>
      <c r="R53" s="241" t="str">
        <f ca="1">IFERROR(IF(ISBLANK(INDIRECT("'"&amp;'RFR govt bond summary'!$C$3&amp;"!"&amp;'RFR govt bond summary'!$G$75&amp;$AB53)),"",INDIRECT("'"&amp;'RFR govt bond summary'!$C$3&amp;"!"&amp;'RFR govt bond summary'!$G$75&amp;$AB53)),"")</f>
        <v/>
      </c>
      <c r="S53" s="241" t="str">
        <f ca="1">IFERROR(IF(ISBLANK(INDIRECT("'"&amp;'RFR govt bond summary'!$C$3&amp;"!"&amp;'RFR govt bond summary'!$G$76&amp;$AB53)),"",INDIRECT("'"&amp;'RFR govt bond summary'!$C$3&amp;"!"&amp;'RFR govt bond summary'!$G$76&amp;$AB53)),"")</f>
        <v/>
      </c>
      <c r="T53" s="241"/>
      <c r="U53" s="241" t="str">
        <f ca="1">IFERROR(IF(ISBLANK(INDIRECT("'"&amp;'RFR govt bond summary'!$C$3&amp;"!"&amp;'RFR govt bond summary'!$G$78&amp;$AB53)),"",INDIRECT("'"&amp;'RFR govt bond summary'!$C$3&amp;"!"&amp;'RFR govt bond summary'!$G$78&amp;$AB53)),"")</f>
        <v/>
      </c>
      <c r="V53" s="241" t="str">
        <f ca="1">IFERROR(IF(ISBLANK(INDIRECT("'"&amp;'RFR govt bond summary'!$C$3&amp;"!"&amp;'RFR govt bond summary'!$G$79&amp;$AB53)),"",INDIRECT("'"&amp;'RFR govt bond summary'!$C$3&amp;"!"&amp;'RFR govt bond summary'!$G$79&amp;$AB53)),"")</f>
        <v/>
      </c>
      <c r="W53" s="241" t="str">
        <f ca="1">IFERROR(IF(ISBLANK(INDIRECT("'"&amp;'RFR govt bond summary'!$C$3&amp;"!"&amp;'RFR govt bond summary'!$G$80&amp;$AB53)),"",INDIRECT("'"&amp;'RFR govt bond summary'!$C$3&amp;"!"&amp;'RFR govt bond summary'!$G$80&amp;$AB53)),"")</f>
        <v/>
      </c>
      <c r="X53" s="241" t="str">
        <f ca="1">IFERROR(IF(ISBLANK(INDIRECT("'"&amp;'RFR govt bond summary'!$C$3&amp;"!"&amp;'RFR govt bond summary'!$G$81&amp;$AB53)),"",INDIRECT("'"&amp;'RFR govt bond summary'!$C$3&amp;"!"&amp;'RFR govt bond summary'!$G$81&amp;$AB53)),"")</f>
        <v/>
      </c>
      <c r="Y53" s="241" t="str">
        <f ca="1">IFERROR(IF(ISBLANK(INDIRECT("'"&amp;'RFR govt bond summary'!$C$3&amp;"!"&amp;'RFR govt bond summary'!$G$82&amp;$AB53)),"",INDIRECT("'"&amp;'RFR govt bond summary'!$C$3&amp;"!"&amp;'RFR govt bond summary'!$G$82&amp;$AB53)),"")</f>
        <v/>
      </c>
      <c r="Z53" s="241" t="str">
        <f ca="1">IFERROR(IF(ISBLANK(INDIRECT("'"&amp;'RFR govt bond summary'!$C$3&amp;"!"&amp;'RFR govt bond summary'!$G$83&amp;$AB53)),"",INDIRECT("'"&amp;'RFR govt bond summary'!$C$3&amp;"!"&amp;'RFR govt bond summary'!$G$83&amp;$AB53)),"")</f>
        <v/>
      </c>
      <c r="AA53" s="241" t="str">
        <f ca="1">IFERROR(IF(ISBLANK(INDIRECT("'"&amp;'RFR govt bond summary'!$C$3&amp;"!"&amp;'RFR govt bond summary'!$G$84&amp;$AB53)),"",INDIRECT("'"&amp;'RFR govt bond summary'!$C$3&amp;"!"&amp;'RFR govt bond summary'!$G$84&amp;$AB53)),"")</f>
        <v/>
      </c>
      <c r="AB53" s="113">
        <f t="shared" si="5"/>
        <v>61</v>
      </c>
    </row>
    <row r="54" spans="2:28" x14ac:dyDescent="0.35">
      <c r="B54" s="243">
        <f ca="1">IFERROR(IF(ISBLANK(INDIRECT("'"&amp;'RFR govt bond summary'!$C$3&amp;"!"&amp;'RFR govt bond summary'!$F$60&amp;$AB54)),"",INDIRECT("'"&amp;'RFR govt bond summary'!$C$3&amp;"!"&amp;'RFR govt bond summary'!$F$60&amp;$AB54)),"")</f>
        <v>42755</v>
      </c>
      <c r="C54" s="241"/>
      <c r="D54" s="241"/>
      <c r="E54" s="241"/>
      <c r="F54" s="241">
        <f ca="1">IFERROR(IF(ISBLANK(INDIRECT("'"&amp;'RFR govt bond summary'!$C$3&amp;"!"&amp;'RFR govt bond summary'!$G$63&amp;$AB54)),"",INDIRECT("'"&amp;'RFR govt bond summary'!$C$3&amp;"!"&amp;'RFR govt bond summary'!$G$63&amp;$AB54)),"")</f>
        <v>2.6760000000000002</v>
      </c>
      <c r="G54" s="241">
        <f ca="1">IFERROR(IF(ISBLANK(INDIRECT("'"&amp;'RFR govt bond summary'!$C$3&amp;"!"&amp;'RFR govt bond summary'!$G$64&amp;$AB54)),"",INDIRECT("'"&amp;'RFR govt bond summary'!$C$3&amp;"!"&amp;'RFR govt bond summary'!$G$64&amp;$AB54)),"")</f>
        <v>2.94</v>
      </c>
      <c r="H54" s="241"/>
      <c r="I54" s="241"/>
      <c r="J54" s="241"/>
      <c r="K54" s="241"/>
      <c r="L54" s="241" t="str">
        <f ca="1">IFERROR(IF(ISBLANK(INDIRECT("'"&amp;'RFR govt bond summary'!$C$3&amp;"!"&amp;'RFR govt bond summary'!$G$69&amp;$AB54)),"",INDIRECT("'"&amp;'RFR govt bond summary'!$C$3&amp;"!"&amp;'RFR govt bond summary'!$G$69&amp;$AB54)),"")</f>
        <v/>
      </c>
      <c r="M54" s="246">
        <f t="shared" ca="1" si="8"/>
        <v>44580</v>
      </c>
      <c r="N54" s="198">
        <f t="shared" ca="1" si="11"/>
        <v>4.3148528405201914</v>
      </c>
      <c r="O54" s="63">
        <f t="shared" ca="1" si="12"/>
        <v>6.2313483915126628</v>
      </c>
      <c r="P54" s="197">
        <f t="shared" ca="1" si="9"/>
        <v>0.26399999999999979</v>
      </c>
      <c r="Q54" s="198">
        <f t="shared" ca="1" si="10"/>
        <v>2.7699085714285716</v>
      </c>
      <c r="R54" s="241" t="str">
        <f ca="1">IFERROR(IF(ISBLANK(INDIRECT("'"&amp;'RFR govt bond summary'!$C$3&amp;"!"&amp;'RFR govt bond summary'!$G$75&amp;$AB54)),"",INDIRECT("'"&amp;'RFR govt bond summary'!$C$3&amp;"!"&amp;'RFR govt bond summary'!$G$75&amp;$AB54)),"")</f>
        <v/>
      </c>
      <c r="S54" s="241" t="str">
        <f ca="1">IFERROR(IF(ISBLANK(INDIRECT("'"&amp;'RFR govt bond summary'!$C$3&amp;"!"&amp;'RFR govt bond summary'!$G$76&amp;$AB54)),"",INDIRECT("'"&amp;'RFR govt bond summary'!$C$3&amp;"!"&amp;'RFR govt bond summary'!$G$76&amp;$AB54)),"")</f>
        <v/>
      </c>
      <c r="T54" s="241"/>
      <c r="U54" s="241" t="str">
        <f ca="1">IFERROR(IF(ISBLANK(INDIRECT("'"&amp;'RFR govt bond summary'!$C$3&amp;"!"&amp;'RFR govt bond summary'!$G$78&amp;$AB54)),"",INDIRECT("'"&amp;'RFR govt bond summary'!$C$3&amp;"!"&amp;'RFR govt bond summary'!$G$78&amp;$AB54)),"")</f>
        <v/>
      </c>
      <c r="V54" s="241" t="str">
        <f ca="1">IFERROR(IF(ISBLANK(INDIRECT("'"&amp;'RFR govt bond summary'!$C$3&amp;"!"&amp;'RFR govt bond summary'!$G$79&amp;$AB54)),"",INDIRECT("'"&amp;'RFR govt bond summary'!$C$3&amp;"!"&amp;'RFR govt bond summary'!$G$79&amp;$AB54)),"")</f>
        <v/>
      </c>
      <c r="W54" s="241" t="str">
        <f ca="1">IFERROR(IF(ISBLANK(INDIRECT("'"&amp;'RFR govt bond summary'!$C$3&amp;"!"&amp;'RFR govt bond summary'!$G$80&amp;$AB54)),"",INDIRECT("'"&amp;'RFR govt bond summary'!$C$3&amp;"!"&amp;'RFR govt bond summary'!$G$80&amp;$AB54)),"")</f>
        <v/>
      </c>
      <c r="X54" s="241" t="str">
        <f ca="1">IFERROR(IF(ISBLANK(INDIRECT("'"&amp;'RFR govt bond summary'!$C$3&amp;"!"&amp;'RFR govt bond summary'!$G$81&amp;$AB54)),"",INDIRECT("'"&amp;'RFR govt bond summary'!$C$3&amp;"!"&amp;'RFR govt bond summary'!$G$81&amp;$AB54)),"")</f>
        <v/>
      </c>
      <c r="Y54" s="241" t="str">
        <f ca="1">IFERROR(IF(ISBLANK(INDIRECT("'"&amp;'RFR govt bond summary'!$C$3&amp;"!"&amp;'RFR govt bond summary'!$G$82&amp;$AB54)),"",INDIRECT("'"&amp;'RFR govt bond summary'!$C$3&amp;"!"&amp;'RFR govt bond summary'!$G$82&amp;$AB54)),"")</f>
        <v/>
      </c>
      <c r="Z54" s="241" t="str">
        <f ca="1">IFERROR(IF(ISBLANK(INDIRECT("'"&amp;'RFR govt bond summary'!$C$3&amp;"!"&amp;'RFR govt bond summary'!$G$83&amp;$AB54)),"",INDIRECT("'"&amp;'RFR govt bond summary'!$C$3&amp;"!"&amp;'RFR govt bond summary'!$G$83&amp;$AB54)),"")</f>
        <v/>
      </c>
      <c r="AA54" s="241" t="str">
        <f ca="1">IFERROR(IF(ISBLANK(INDIRECT("'"&amp;'RFR govt bond summary'!$C$3&amp;"!"&amp;'RFR govt bond summary'!$G$84&amp;$AB54)),"",INDIRECT("'"&amp;'RFR govt bond summary'!$C$3&amp;"!"&amp;'RFR govt bond summary'!$G$84&amp;$AB54)),"")</f>
        <v/>
      </c>
      <c r="AB54" s="113">
        <f t="shared" si="5"/>
        <v>62</v>
      </c>
    </row>
    <row r="55" spans="2:28" x14ac:dyDescent="0.35">
      <c r="B55" s="243">
        <f ca="1">IFERROR(IF(ISBLANK(INDIRECT("'"&amp;'RFR govt bond summary'!$C$3&amp;"!"&amp;'RFR govt bond summary'!$F$60&amp;$AB55)),"",INDIRECT("'"&amp;'RFR govt bond summary'!$C$3&amp;"!"&amp;'RFR govt bond summary'!$F$60&amp;$AB55)),"")</f>
        <v>42758</v>
      </c>
      <c r="C55" s="241"/>
      <c r="D55" s="241"/>
      <c r="E55" s="241"/>
      <c r="F55" s="241" t="str">
        <f ca="1">IFERROR(IF(ISBLANK(INDIRECT("'"&amp;'RFR govt bond summary'!$C$3&amp;"!"&amp;'RFR govt bond summary'!$G$63&amp;$AB55)),"",INDIRECT("'"&amp;'RFR govt bond summary'!$C$3&amp;"!"&amp;'RFR govt bond summary'!$G$63&amp;$AB55)),"")</f>
        <v/>
      </c>
      <c r="G55" s="241" t="str">
        <f ca="1">IFERROR(IF(ISBLANK(INDIRECT("'"&amp;'RFR govt bond summary'!$C$3&amp;"!"&amp;'RFR govt bond summary'!$G$64&amp;$AB55)),"",INDIRECT("'"&amp;'RFR govt bond summary'!$C$3&amp;"!"&amp;'RFR govt bond summary'!$G$64&amp;$AB55)),"")</f>
        <v/>
      </c>
      <c r="H55" s="241"/>
      <c r="I55" s="241"/>
      <c r="J55" s="241"/>
      <c r="K55" s="241"/>
      <c r="L55" s="241" t="str">
        <f ca="1">IFERROR(IF(ISBLANK(INDIRECT("'"&amp;'RFR govt bond summary'!$C$3&amp;"!"&amp;'RFR govt bond summary'!$G$69&amp;$AB55)),"",INDIRECT("'"&amp;'RFR govt bond summary'!$C$3&amp;"!"&amp;'RFR govt bond summary'!$G$69&amp;$AB55)),"")</f>
        <v/>
      </c>
      <c r="M55" s="246"/>
      <c r="N55" s="198">
        <f t="shared" ca="1" si="11"/>
        <v>4.3066392881587952</v>
      </c>
      <c r="O55" s="63">
        <f t="shared" ca="1" si="12"/>
        <v>6.2231348391512666</v>
      </c>
      <c r="P55" s="197"/>
      <c r="Q55" s="198"/>
      <c r="R55" s="241" t="str">
        <f ca="1">IFERROR(IF(ISBLANK(INDIRECT("'"&amp;'RFR govt bond summary'!$C$3&amp;"!"&amp;'RFR govt bond summary'!$G$75&amp;$AB55)),"",INDIRECT("'"&amp;'RFR govt bond summary'!$C$3&amp;"!"&amp;'RFR govt bond summary'!$G$75&amp;$AB55)),"")</f>
        <v/>
      </c>
      <c r="S55" s="241" t="str">
        <f ca="1">IFERROR(IF(ISBLANK(INDIRECT("'"&amp;'RFR govt bond summary'!$C$3&amp;"!"&amp;'RFR govt bond summary'!$G$76&amp;$AB55)),"",INDIRECT("'"&amp;'RFR govt bond summary'!$C$3&amp;"!"&amp;'RFR govt bond summary'!$G$76&amp;$AB55)),"")</f>
        <v/>
      </c>
      <c r="T55" s="241"/>
      <c r="U55" s="241" t="str">
        <f ca="1">IFERROR(IF(ISBLANK(INDIRECT("'"&amp;'RFR govt bond summary'!$C$3&amp;"!"&amp;'RFR govt bond summary'!$G$78&amp;$AB55)),"",INDIRECT("'"&amp;'RFR govt bond summary'!$C$3&amp;"!"&amp;'RFR govt bond summary'!$G$78&amp;$AB55)),"")</f>
        <v/>
      </c>
      <c r="V55" s="241" t="str">
        <f ca="1">IFERROR(IF(ISBLANK(INDIRECT("'"&amp;'RFR govt bond summary'!$C$3&amp;"!"&amp;'RFR govt bond summary'!$G$79&amp;$AB55)),"",INDIRECT("'"&amp;'RFR govt bond summary'!$C$3&amp;"!"&amp;'RFR govt bond summary'!$G$79&amp;$AB55)),"")</f>
        <v/>
      </c>
      <c r="W55" s="241" t="str">
        <f ca="1">IFERROR(IF(ISBLANK(INDIRECT("'"&amp;'RFR govt bond summary'!$C$3&amp;"!"&amp;'RFR govt bond summary'!$G$80&amp;$AB55)),"",INDIRECT("'"&amp;'RFR govt bond summary'!$C$3&amp;"!"&amp;'RFR govt bond summary'!$G$80&amp;$AB55)),"")</f>
        <v/>
      </c>
      <c r="X55" s="241" t="str">
        <f ca="1">IFERROR(IF(ISBLANK(INDIRECT("'"&amp;'RFR govt bond summary'!$C$3&amp;"!"&amp;'RFR govt bond summary'!$G$81&amp;$AB55)),"",INDIRECT("'"&amp;'RFR govt bond summary'!$C$3&amp;"!"&amp;'RFR govt bond summary'!$G$81&amp;$AB55)),"")</f>
        <v/>
      </c>
      <c r="Y55" s="241" t="str">
        <f ca="1">IFERROR(IF(ISBLANK(INDIRECT("'"&amp;'RFR govt bond summary'!$C$3&amp;"!"&amp;'RFR govt bond summary'!$G$82&amp;$AB55)),"",INDIRECT("'"&amp;'RFR govt bond summary'!$C$3&amp;"!"&amp;'RFR govt bond summary'!$G$82&amp;$AB55)),"")</f>
        <v/>
      </c>
      <c r="Z55" s="241" t="str">
        <f ca="1">IFERROR(IF(ISBLANK(INDIRECT("'"&amp;'RFR govt bond summary'!$C$3&amp;"!"&amp;'RFR govt bond summary'!$G$83&amp;$AB55)),"",INDIRECT("'"&amp;'RFR govt bond summary'!$C$3&amp;"!"&amp;'RFR govt bond summary'!$G$83&amp;$AB55)),"")</f>
        <v/>
      </c>
      <c r="AA55" s="241" t="str">
        <f ca="1">IFERROR(IF(ISBLANK(INDIRECT("'"&amp;'RFR govt bond summary'!$C$3&amp;"!"&amp;'RFR govt bond summary'!$G$84&amp;$AB55)),"",INDIRECT("'"&amp;'RFR govt bond summary'!$C$3&amp;"!"&amp;'RFR govt bond summary'!$G$84&amp;$AB55)),"")</f>
        <v/>
      </c>
      <c r="AB55" s="113">
        <f t="shared" si="5"/>
        <v>63</v>
      </c>
    </row>
    <row r="56" spans="2:28" x14ac:dyDescent="0.35">
      <c r="B56" s="243">
        <f ca="1">IFERROR(IF(ISBLANK(INDIRECT("'"&amp;'RFR govt bond summary'!$C$3&amp;"!"&amp;'RFR govt bond summary'!$F$60&amp;$AB56)),"",INDIRECT("'"&amp;'RFR govt bond summary'!$C$3&amp;"!"&amp;'RFR govt bond summary'!$F$60&amp;$AB56)),"")</f>
        <v>42759</v>
      </c>
      <c r="C56" s="241"/>
      <c r="D56" s="241"/>
      <c r="E56" s="241"/>
      <c r="F56" s="241">
        <f ca="1">IFERROR(IF(ISBLANK(INDIRECT("'"&amp;'RFR govt bond summary'!$C$3&amp;"!"&amp;'RFR govt bond summary'!$G$63&amp;$AB56)),"",INDIRECT("'"&amp;'RFR govt bond summary'!$C$3&amp;"!"&amp;'RFR govt bond summary'!$G$63&amp;$AB56)),"")</f>
        <v>2.6429999999999998</v>
      </c>
      <c r="G56" s="241">
        <f ca="1">IFERROR(IF(ISBLANK(INDIRECT("'"&amp;'RFR govt bond summary'!$C$3&amp;"!"&amp;'RFR govt bond summary'!$G$64&amp;$AB56)),"",INDIRECT("'"&amp;'RFR govt bond summary'!$C$3&amp;"!"&amp;'RFR govt bond summary'!$G$64&amp;$AB56)),"")</f>
        <v>2.9060000000000001</v>
      </c>
      <c r="H56" s="241"/>
      <c r="I56" s="241"/>
      <c r="J56" s="241"/>
      <c r="K56" s="241"/>
      <c r="L56" s="241" t="str">
        <f ca="1">IFERROR(IF(ISBLANK(INDIRECT("'"&amp;'RFR govt bond summary'!$C$3&amp;"!"&amp;'RFR govt bond summary'!$G$69&amp;$AB56)),"",INDIRECT("'"&amp;'RFR govt bond summary'!$C$3&amp;"!"&amp;'RFR govt bond summary'!$G$69&amp;$AB56)),"")</f>
        <v/>
      </c>
      <c r="M56" s="246">
        <f t="shared" ref="M56:M59" ca="1" si="13">B56+365*5</f>
        <v>44584</v>
      </c>
      <c r="N56" s="198">
        <f t="shared" ca="1" si="11"/>
        <v>4.3039014373716631</v>
      </c>
      <c r="O56" s="63">
        <f t="shared" ca="1" si="12"/>
        <v>6.2203969883641346</v>
      </c>
      <c r="P56" s="197">
        <f t="shared" ref="P56:P59" ca="1" si="14">G56-F56</f>
        <v>0.26300000000000034</v>
      </c>
      <c r="Q56" s="198">
        <f ca="1">F56+P56*(M56-$F$88)/($G$88-$F$88)</f>
        <v>2.7380557142857143</v>
      </c>
      <c r="R56" s="241" t="str">
        <f ca="1">IFERROR(IF(ISBLANK(INDIRECT("'"&amp;'RFR govt bond summary'!$C$3&amp;"!"&amp;'RFR govt bond summary'!$G$75&amp;$AB56)),"",INDIRECT("'"&amp;'RFR govt bond summary'!$C$3&amp;"!"&amp;'RFR govt bond summary'!$G$75&amp;$AB56)),"")</f>
        <v/>
      </c>
      <c r="S56" s="241" t="str">
        <f ca="1">IFERROR(IF(ISBLANK(INDIRECT("'"&amp;'RFR govt bond summary'!$C$3&amp;"!"&amp;'RFR govt bond summary'!$G$76&amp;$AB56)),"",INDIRECT("'"&amp;'RFR govt bond summary'!$C$3&amp;"!"&amp;'RFR govt bond summary'!$G$76&amp;$AB56)),"")</f>
        <v/>
      </c>
      <c r="T56" s="241"/>
      <c r="U56" s="241" t="str">
        <f ca="1">IFERROR(IF(ISBLANK(INDIRECT("'"&amp;'RFR govt bond summary'!$C$3&amp;"!"&amp;'RFR govt bond summary'!$G$78&amp;$AB56)),"",INDIRECT("'"&amp;'RFR govt bond summary'!$C$3&amp;"!"&amp;'RFR govt bond summary'!$G$78&amp;$AB56)),"")</f>
        <v/>
      </c>
      <c r="V56" s="241" t="str">
        <f ca="1">IFERROR(IF(ISBLANK(INDIRECT("'"&amp;'RFR govt bond summary'!$C$3&amp;"!"&amp;'RFR govt bond summary'!$G$79&amp;$AB56)),"",INDIRECT("'"&amp;'RFR govt bond summary'!$C$3&amp;"!"&amp;'RFR govt bond summary'!$G$79&amp;$AB56)),"")</f>
        <v/>
      </c>
      <c r="W56" s="241" t="str">
        <f ca="1">IFERROR(IF(ISBLANK(INDIRECT("'"&amp;'RFR govt bond summary'!$C$3&amp;"!"&amp;'RFR govt bond summary'!$G$80&amp;$AB56)),"",INDIRECT("'"&amp;'RFR govt bond summary'!$C$3&amp;"!"&amp;'RFR govt bond summary'!$G$80&amp;$AB56)),"")</f>
        <v/>
      </c>
      <c r="X56" s="241" t="str">
        <f ca="1">IFERROR(IF(ISBLANK(INDIRECT("'"&amp;'RFR govt bond summary'!$C$3&amp;"!"&amp;'RFR govt bond summary'!$G$81&amp;$AB56)),"",INDIRECT("'"&amp;'RFR govt bond summary'!$C$3&amp;"!"&amp;'RFR govt bond summary'!$G$81&amp;$AB56)),"")</f>
        <v/>
      </c>
      <c r="Y56" s="241" t="str">
        <f ca="1">IFERROR(IF(ISBLANK(INDIRECT("'"&amp;'RFR govt bond summary'!$C$3&amp;"!"&amp;'RFR govt bond summary'!$G$82&amp;$AB56)),"",INDIRECT("'"&amp;'RFR govt bond summary'!$C$3&amp;"!"&amp;'RFR govt bond summary'!$G$82&amp;$AB56)),"")</f>
        <v/>
      </c>
      <c r="Z56" s="241" t="str">
        <f ca="1">IFERROR(IF(ISBLANK(INDIRECT("'"&amp;'RFR govt bond summary'!$C$3&amp;"!"&amp;'RFR govt bond summary'!$G$83&amp;$AB56)),"",INDIRECT("'"&amp;'RFR govt bond summary'!$C$3&amp;"!"&amp;'RFR govt bond summary'!$G$83&amp;$AB56)),"")</f>
        <v/>
      </c>
      <c r="AA56" s="241" t="str">
        <f ca="1">IFERROR(IF(ISBLANK(INDIRECT("'"&amp;'RFR govt bond summary'!$C$3&amp;"!"&amp;'RFR govt bond summary'!$G$84&amp;$AB56)),"",INDIRECT("'"&amp;'RFR govt bond summary'!$C$3&amp;"!"&amp;'RFR govt bond summary'!$G$84&amp;$AB56)),"")</f>
        <v/>
      </c>
      <c r="AB56" s="113">
        <f t="shared" si="5"/>
        <v>64</v>
      </c>
    </row>
    <row r="57" spans="2:28" x14ac:dyDescent="0.35">
      <c r="B57" s="243">
        <f ca="1">IFERROR(IF(ISBLANK(INDIRECT("'"&amp;'RFR govt bond summary'!$C$3&amp;"!"&amp;'RFR govt bond summary'!$F$60&amp;$AB57)),"",INDIRECT("'"&amp;'RFR govt bond summary'!$C$3&amp;"!"&amp;'RFR govt bond summary'!$F$60&amp;$AB57)),"")</f>
        <v>42760</v>
      </c>
      <c r="C57" s="241"/>
      <c r="D57" s="241"/>
      <c r="E57" s="241"/>
      <c r="F57" s="241">
        <f ca="1">IFERROR(IF(ISBLANK(INDIRECT("'"&amp;'RFR govt bond summary'!$C$3&amp;"!"&amp;'RFR govt bond summary'!$G$63&amp;$AB57)),"",INDIRECT("'"&amp;'RFR govt bond summary'!$C$3&amp;"!"&amp;'RFR govt bond summary'!$G$63&amp;$AB57)),"")</f>
        <v>2.6790000000000003</v>
      </c>
      <c r="G57" s="241">
        <f ca="1">IFERROR(IF(ISBLANK(INDIRECT("'"&amp;'RFR govt bond summary'!$C$3&amp;"!"&amp;'RFR govt bond summary'!$G$64&amp;$AB57)),"",INDIRECT("'"&amp;'RFR govt bond summary'!$C$3&amp;"!"&amp;'RFR govt bond summary'!$G$64&amp;$AB57)),"")</f>
        <v>2.9539999999999997</v>
      </c>
      <c r="H57" s="241"/>
      <c r="I57" s="241"/>
      <c r="J57" s="241"/>
      <c r="K57" s="241"/>
      <c r="L57" s="241" t="str">
        <f ca="1">IFERROR(IF(ISBLANK(INDIRECT("'"&amp;'RFR govt bond summary'!$C$3&amp;"!"&amp;'RFR govt bond summary'!$G$69&amp;$AB57)),"",INDIRECT("'"&amp;'RFR govt bond summary'!$C$3&amp;"!"&amp;'RFR govt bond summary'!$G$69&amp;$AB57)),"")</f>
        <v/>
      </c>
      <c r="M57" s="246">
        <f t="shared" ca="1" si="13"/>
        <v>44585</v>
      </c>
      <c r="N57" s="198">
        <f t="shared" ca="1" si="11"/>
        <v>4.301163586584531</v>
      </c>
      <c r="O57" s="63">
        <f t="shared" ca="1" si="12"/>
        <v>6.2176591375770016</v>
      </c>
      <c r="P57" s="197">
        <f t="shared" ca="1" si="14"/>
        <v>0.27499999999999947</v>
      </c>
      <c r="Q57" s="198">
        <f ca="1">F57+P57*(M57-$F$88)/($G$88-$F$88)</f>
        <v>2.7787857142857142</v>
      </c>
      <c r="R57" s="241" t="str">
        <f ca="1">IFERROR(IF(ISBLANK(INDIRECT("'"&amp;'RFR govt bond summary'!$C$3&amp;"!"&amp;'RFR govt bond summary'!$G$75&amp;$AB57)),"",INDIRECT("'"&amp;'RFR govt bond summary'!$C$3&amp;"!"&amp;'RFR govt bond summary'!$G$75&amp;$AB57)),"")</f>
        <v/>
      </c>
      <c r="S57" s="241" t="str">
        <f ca="1">IFERROR(IF(ISBLANK(INDIRECT("'"&amp;'RFR govt bond summary'!$C$3&amp;"!"&amp;'RFR govt bond summary'!$G$76&amp;$AB57)),"",INDIRECT("'"&amp;'RFR govt bond summary'!$C$3&amp;"!"&amp;'RFR govt bond summary'!$G$76&amp;$AB57)),"")</f>
        <v/>
      </c>
      <c r="T57" s="241"/>
      <c r="U57" s="241" t="str">
        <f ca="1">IFERROR(IF(ISBLANK(INDIRECT("'"&amp;'RFR govt bond summary'!$C$3&amp;"!"&amp;'RFR govt bond summary'!$G$78&amp;$AB57)),"",INDIRECT("'"&amp;'RFR govt bond summary'!$C$3&amp;"!"&amp;'RFR govt bond summary'!$G$78&amp;$AB57)),"")</f>
        <v/>
      </c>
      <c r="V57" s="241" t="str">
        <f ca="1">IFERROR(IF(ISBLANK(INDIRECT("'"&amp;'RFR govt bond summary'!$C$3&amp;"!"&amp;'RFR govt bond summary'!$G$79&amp;$AB57)),"",INDIRECT("'"&amp;'RFR govt bond summary'!$C$3&amp;"!"&amp;'RFR govt bond summary'!$G$79&amp;$AB57)),"")</f>
        <v/>
      </c>
      <c r="W57" s="241" t="str">
        <f ca="1">IFERROR(IF(ISBLANK(INDIRECT("'"&amp;'RFR govt bond summary'!$C$3&amp;"!"&amp;'RFR govt bond summary'!$G$80&amp;$AB57)),"",INDIRECT("'"&amp;'RFR govt bond summary'!$C$3&amp;"!"&amp;'RFR govt bond summary'!$G$80&amp;$AB57)),"")</f>
        <v/>
      </c>
      <c r="X57" s="241" t="str">
        <f ca="1">IFERROR(IF(ISBLANK(INDIRECT("'"&amp;'RFR govt bond summary'!$C$3&amp;"!"&amp;'RFR govt bond summary'!$G$81&amp;$AB57)),"",INDIRECT("'"&amp;'RFR govt bond summary'!$C$3&amp;"!"&amp;'RFR govt bond summary'!$G$81&amp;$AB57)),"")</f>
        <v/>
      </c>
      <c r="Y57" s="241" t="str">
        <f ca="1">IFERROR(IF(ISBLANK(INDIRECT("'"&amp;'RFR govt bond summary'!$C$3&amp;"!"&amp;'RFR govt bond summary'!$G$82&amp;$AB57)),"",INDIRECT("'"&amp;'RFR govt bond summary'!$C$3&amp;"!"&amp;'RFR govt bond summary'!$G$82&amp;$AB57)),"")</f>
        <v/>
      </c>
      <c r="Z57" s="241" t="str">
        <f ca="1">IFERROR(IF(ISBLANK(INDIRECT("'"&amp;'RFR govt bond summary'!$C$3&amp;"!"&amp;'RFR govt bond summary'!$G$83&amp;$AB57)),"",INDIRECT("'"&amp;'RFR govt bond summary'!$C$3&amp;"!"&amp;'RFR govt bond summary'!$G$83&amp;$AB57)),"")</f>
        <v/>
      </c>
      <c r="AA57" s="241" t="str">
        <f ca="1">IFERROR(IF(ISBLANK(INDIRECT("'"&amp;'RFR govt bond summary'!$C$3&amp;"!"&amp;'RFR govt bond summary'!$G$84&amp;$AB57)),"",INDIRECT("'"&amp;'RFR govt bond summary'!$C$3&amp;"!"&amp;'RFR govt bond summary'!$G$84&amp;$AB57)),"")</f>
        <v/>
      </c>
      <c r="AB57" s="113">
        <f t="shared" si="5"/>
        <v>65</v>
      </c>
    </row>
    <row r="58" spans="2:28" x14ac:dyDescent="0.35">
      <c r="B58" s="243">
        <f ca="1">IFERROR(IF(ISBLANK(INDIRECT("'"&amp;'RFR govt bond summary'!$C$3&amp;"!"&amp;'RFR govt bond summary'!$F$60&amp;$AB58)),"",INDIRECT("'"&amp;'RFR govt bond summary'!$C$3&amp;"!"&amp;'RFR govt bond summary'!$F$60&amp;$AB58)),"")</f>
        <v>42761</v>
      </c>
      <c r="C58" s="241"/>
      <c r="D58" s="241"/>
      <c r="E58" s="241"/>
      <c r="F58" s="241">
        <f ca="1">IFERROR(IF(ISBLANK(INDIRECT("'"&amp;'RFR govt bond summary'!$C$3&amp;"!"&amp;'RFR govt bond summary'!$G$63&amp;$AB58)),"",INDIRECT("'"&amp;'RFR govt bond summary'!$C$3&amp;"!"&amp;'RFR govt bond summary'!$G$63&amp;$AB58)),"")</f>
        <v>2.7370000000000001</v>
      </c>
      <c r="G58" s="241">
        <f ca="1">IFERROR(IF(ISBLANK(INDIRECT("'"&amp;'RFR govt bond summary'!$C$3&amp;"!"&amp;'RFR govt bond summary'!$G$64&amp;$AB58)),"",INDIRECT("'"&amp;'RFR govt bond summary'!$C$3&amp;"!"&amp;'RFR govt bond summary'!$G$64&amp;$AB58)),"")</f>
        <v>3.0219999999999998</v>
      </c>
      <c r="H58" s="241"/>
      <c r="I58" s="241"/>
      <c r="J58" s="241"/>
      <c r="K58" s="241"/>
      <c r="L58" s="241" t="str">
        <f ca="1">IFERROR(IF(ISBLANK(INDIRECT("'"&amp;'RFR govt bond summary'!$C$3&amp;"!"&amp;'RFR govt bond summary'!$G$69&amp;$AB58)),"",INDIRECT("'"&amp;'RFR govt bond summary'!$C$3&amp;"!"&amp;'RFR govt bond summary'!$G$69&amp;$AB58)),"")</f>
        <v/>
      </c>
      <c r="M58" s="246">
        <f t="shared" ca="1" si="13"/>
        <v>44586</v>
      </c>
      <c r="N58" s="198">
        <f t="shared" ca="1" si="11"/>
        <v>4.2984257357973989</v>
      </c>
      <c r="O58" s="63">
        <f t="shared" ca="1" si="12"/>
        <v>6.2149212867898695</v>
      </c>
      <c r="P58" s="197">
        <f t="shared" ca="1" si="14"/>
        <v>0.2849999999999997</v>
      </c>
      <c r="Q58" s="198">
        <f ca="1">F58+P58*(M58-$F$88)/($G$88-$F$88)</f>
        <v>2.8408214285714286</v>
      </c>
      <c r="R58" s="241" t="str">
        <f ca="1">IFERROR(IF(ISBLANK(INDIRECT("'"&amp;'RFR govt bond summary'!$C$3&amp;"!"&amp;'RFR govt bond summary'!$G$75&amp;$AB58)),"",INDIRECT("'"&amp;'RFR govt bond summary'!$C$3&amp;"!"&amp;'RFR govt bond summary'!$G$75&amp;$AB58)),"")</f>
        <v/>
      </c>
      <c r="S58" s="241" t="str">
        <f ca="1">IFERROR(IF(ISBLANK(INDIRECT("'"&amp;'RFR govt bond summary'!$C$3&amp;"!"&amp;'RFR govt bond summary'!$G$76&amp;$AB58)),"",INDIRECT("'"&amp;'RFR govt bond summary'!$C$3&amp;"!"&amp;'RFR govt bond summary'!$G$76&amp;$AB58)),"")</f>
        <v/>
      </c>
      <c r="T58" s="241"/>
      <c r="U58" s="241" t="str">
        <f ca="1">IFERROR(IF(ISBLANK(INDIRECT("'"&amp;'RFR govt bond summary'!$C$3&amp;"!"&amp;'RFR govt bond summary'!$G$78&amp;$AB58)),"",INDIRECT("'"&amp;'RFR govt bond summary'!$C$3&amp;"!"&amp;'RFR govt bond summary'!$G$78&amp;$AB58)),"")</f>
        <v/>
      </c>
      <c r="V58" s="241" t="str">
        <f ca="1">IFERROR(IF(ISBLANK(INDIRECT("'"&amp;'RFR govt bond summary'!$C$3&amp;"!"&amp;'RFR govt bond summary'!$G$79&amp;$AB58)),"",INDIRECT("'"&amp;'RFR govt bond summary'!$C$3&amp;"!"&amp;'RFR govt bond summary'!$G$79&amp;$AB58)),"")</f>
        <v/>
      </c>
      <c r="W58" s="241" t="str">
        <f ca="1">IFERROR(IF(ISBLANK(INDIRECT("'"&amp;'RFR govt bond summary'!$C$3&amp;"!"&amp;'RFR govt bond summary'!$G$80&amp;$AB58)),"",INDIRECT("'"&amp;'RFR govt bond summary'!$C$3&amp;"!"&amp;'RFR govt bond summary'!$G$80&amp;$AB58)),"")</f>
        <v/>
      </c>
      <c r="X58" s="241" t="str">
        <f ca="1">IFERROR(IF(ISBLANK(INDIRECT("'"&amp;'RFR govt bond summary'!$C$3&amp;"!"&amp;'RFR govt bond summary'!$G$81&amp;$AB58)),"",INDIRECT("'"&amp;'RFR govt bond summary'!$C$3&amp;"!"&amp;'RFR govt bond summary'!$G$81&amp;$AB58)),"")</f>
        <v/>
      </c>
      <c r="Y58" s="241" t="str">
        <f ca="1">IFERROR(IF(ISBLANK(INDIRECT("'"&amp;'RFR govt bond summary'!$C$3&amp;"!"&amp;'RFR govt bond summary'!$G$82&amp;$AB58)),"",INDIRECT("'"&amp;'RFR govt bond summary'!$C$3&amp;"!"&amp;'RFR govt bond summary'!$G$82&amp;$AB58)),"")</f>
        <v/>
      </c>
      <c r="Z58" s="241" t="str">
        <f ca="1">IFERROR(IF(ISBLANK(INDIRECT("'"&amp;'RFR govt bond summary'!$C$3&amp;"!"&amp;'RFR govt bond summary'!$G$83&amp;$AB58)),"",INDIRECT("'"&amp;'RFR govt bond summary'!$C$3&amp;"!"&amp;'RFR govt bond summary'!$G$83&amp;$AB58)),"")</f>
        <v/>
      </c>
      <c r="AA58" s="241" t="str">
        <f ca="1">IFERROR(IF(ISBLANK(INDIRECT("'"&amp;'RFR govt bond summary'!$C$3&amp;"!"&amp;'RFR govt bond summary'!$G$84&amp;$AB58)),"",INDIRECT("'"&amp;'RFR govt bond summary'!$C$3&amp;"!"&amp;'RFR govt bond summary'!$G$84&amp;$AB58)),"")</f>
        <v/>
      </c>
      <c r="AB58" s="113">
        <f t="shared" si="5"/>
        <v>66</v>
      </c>
    </row>
    <row r="59" spans="2:28" x14ac:dyDescent="0.35">
      <c r="B59" s="243">
        <f ca="1">IFERROR(IF(ISBLANK(INDIRECT("'"&amp;'RFR govt bond summary'!$C$3&amp;"!"&amp;'RFR govt bond summary'!$F$60&amp;$AB59)),"",INDIRECT("'"&amp;'RFR govt bond summary'!$C$3&amp;"!"&amp;'RFR govt bond summary'!$F$60&amp;$AB59)),"")</f>
        <v>42762</v>
      </c>
      <c r="C59" s="241"/>
      <c r="D59" s="241"/>
      <c r="E59" s="241"/>
      <c r="F59" s="241">
        <f ca="1">IFERROR(IF(ISBLANK(INDIRECT("'"&amp;'RFR govt bond summary'!$C$3&amp;"!"&amp;'RFR govt bond summary'!$G$63&amp;$AB59)),"",INDIRECT("'"&amp;'RFR govt bond summary'!$C$3&amp;"!"&amp;'RFR govt bond summary'!$G$63&amp;$AB59)),"")</f>
        <v>2.7709999999999999</v>
      </c>
      <c r="G59" s="241">
        <f ca="1">IFERROR(IF(ISBLANK(INDIRECT("'"&amp;'RFR govt bond summary'!$C$3&amp;"!"&amp;'RFR govt bond summary'!$G$64&amp;$AB59)),"",INDIRECT("'"&amp;'RFR govt bond summary'!$C$3&amp;"!"&amp;'RFR govt bond summary'!$G$64&amp;$AB59)),"")</f>
        <v>3.0619999999999998</v>
      </c>
      <c r="H59" s="241"/>
      <c r="I59" s="241"/>
      <c r="J59" s="241"/>
      <c r="K59" s="241"/>
      <c r="L59" s="241" t="str">
        <f ca="1">IFERROR(IF(ISBLANK(INDIRECT("'"&amp;'RFR govt bond summary'!$C$3&amp;"!"&amp;'RFR govt bond summary'!$G$69&amp;$AB59)),"",INDIRECT("'"&amp;'RFR govt bond summary'!$C$3&amp;"!"&amp;'RFR govt bond summary'!$G$69&amp;$AB59)),"")</f>
        <v/>
      </c>
      <c r="M59" s="246">
        <f t="shared" ca="1" si="13"/>
        <v>44587</v>
      </c>
      <c r="N59" s="198">
        <f t="shared" ca="1" si="11"/>
        <v>4.2956878850102669</v>
      </c>
      <c r="O59" s="63">
        <f t="shared" ca="1" si="12"/>
        <v>6.2121834360027375</v>
      </c>
      <c r="P59" s="197">
        <f t="shared" ca="1" si="14"/>
        <v>0.29099999999999993</v>
      </c>
      <c r="Q59" s="198">
        <f ca="1">F59+P59*(M59-$F$88)/($G$88-$F$88)</f>
        <v>2.8774228571428568</v>
      </c>
      <c r="R59" s="241" t="str">
        <f ca="1">IFERROR(IF(ISBLANK(INDIRECT("'"&amp;'RFR govt bond summary'!$C$3&amp;"!"&amp;'RFR govt bond summary'!$G$75&amp;$AB59)),"",INDIRECT("'"&amp;'RFR govt bond summary'!$C$3&amp;"!"&amp;'RFR govt bond summary'!$G$75&amp;$AB59)),"")</f>
        <v/>
      </c>
      <c r="S59" s="241" t="str">
        <f ca="1">IFERROR(IF(ISBLANK(INDIRECT("'"&amp;'RFR govt bond summary'!$C$3&amp;"!"&amp;'RFR govt bond summary'!$G$76&amp;$AB59)),"",INDIRECT("'"&amp;'RFR govt bond summary'!$C$3&amp;"!"&amp;'RFR govt bond summary'!$G$76&amp;$AB59)),"")</f>
        <v/>
      </c>
      <c r="T59" s="241"/>
      <c r="U59" s="241" t="str">
        <f ca="1">IFERROR(IF(ISBLANK(INDIRECT("'"&amp;'RFR govt bond summary'!$C$3&amp;"!"&amp;'RFR govt bond summary'!$G$78&amp;$AB59)),"",INDIRECT("'"&amp;'RFR govt bond summary'!$C$3&amp;"!"&amp;'RFR govt bond summary'!$G$78&amp;$AB59)),"")</f>
        <v/>
      </c>
      <c r="V59" s="241" t="str">
        <f ca="1">IFERROR(IF(ISBLANK(INDIRECT("'"&amp;'RFR govt bond summary'!$C$3&amp;"!"&amp;'RFR govt bond summary'!$G$79&amp;$AB59)),"",INDIRECT("'"&amp;'RFR govt bond summary'!$C$3&amp;"!"&amp;'RFR govt bond summary'!$G$79&amp;$AB59)),"")</f>
        <v/>
      </c>
      <c r="W59" s="241" t="str">
        <f ca="1">IFERROR(IF(ISBLANK(INDIRECT("'"&amp;'RFR govt bond summary'!$C$3&amp;"!"&amp;'RFR govt bond summary'!$G$80&amp;$AB59)),"",INDIRECT("'"&amp;'RFR govt bond summary'!$C$3&amp;"!"&amp;'RFR govt bond summary'!$G$80&amp;$AB59)),"")</f>
        <v/>
      </c>
      <c r="X59" s="241" t="str">
        <f ca="1">IFERROR(IF(ISBLANK(INDIRECT("'"&amp;'RFR govt bond summary'!$C$3&amp;"!"&amp;'RFR govt bond summary'!$G$81&amp;$AB59)),"",INDIRECT("'"&amp;'RFR govt bond summary'!$C$3&amp;"!"&amp;'RFR govt bond summary'!$G$81&amp;$AB59)),"")</f>
        <v/>
      </c>
      <c r="Y59" s="241" t="str">
        <f ca="1">IFERROR(IF(ISBLANK(INDIRECT("'"&amp;'RFR govt bond summary'!$C$3&amp;"!"&amp;'RFR govt bond summary'!$G$82&amp;$AB59)),"",INDIRECT("'"&amp;'RFR govt bond summary'!$C$3&amp;"!"&amp;'RFR govt bond summary'!$G$82&amp;$AB59)),"")</f>
        <v/>
      </c>
      <c r="Z59" s="241" t="str">
        <f ca="1">IFERROR(IF(ISBLANK(INDIRECT("'"&amp;'RFR govt bond summary'!$C$3&amp;"!"&amp;'RFR govt bond summary'!$G$83&amp;$AB59)),"",INDIRECT("'"&amp;'RFR govt bond summary'!$C$3&amp;"!"&amp;'RFR govt bond summary'!$G$83&amp;$AB59)),"")</f>
        <v/>
      </c>
      <c r="AA59" s="241" t="str">
        <f ca="1">IFERROR(IF(ISBLANK(INDIRECT("'"&amp;'RFR govt bond summary'!$C$3&amp;"!"&amp;'RFR govt bond summary'!$G$84&amp;$AB59)),"",INDIRECT("'"&amp;'RFR govt bond summary'!$C$3&amp;"!"&amp;'RFR govt bond summary'!$G$84&amp;$AB59)),"")</f>
        <v/>
      </c>
      <c r="AB59" s="113">
        <f t="shared" si="5"/>
        <v>67</v>
      </c>
    </row>
    <row r="60" spans="2:28" x14ac:dyDescent="0.35">
      <c r="B60" s="243">
        <f ca="1">IFERROR(IF(ISBLANK(INDIRECT("'"&amp;'RFR govt bond summary'!$C$3&amp;"!"&amp;'RFR govt bond summary'!$F$60&amp;$AB60)),"",INDIRECT("'"&amp;'RFR govt bond summary'!$C$3&amp;"!"&amp;'RFR govt bond summary'!$F$60&amp;$AB60)),"")</f>
        <v>42765</v>
      </c>
      <c r="C60" s="241"/>
      <c r="D60" s="241"/>
      <c r="E60" s="241"/>
      <c r="F60" s="241" t="str">
        <f ca="1">IFERROR(IF(ISBLANK(INDIRECT("'"&amp;'RFR govt bond summary'!$C$3&amp;"!"&amp;'RFR govt bond summary'!$G$63&amp;$AB60)),"",INDIRECT("'"&amp;'RFR govt bond summary'!$C$3&amp;"!"&amp;'RFR govt bond summary'!$G$63&amp;$AB60)),"")</f>
        <v/>
      </c>
      <c r="G60" s="241" t="str">
        <f ca="1">IFERROR(IF(ISBLANK(INDIRECT("'"&amp;'RFR govt bond summary'!$C$3&amp;"!"&amp;'RFR govt bond summary'!$G$64&amp;$AB60)),"",INDIRECT("'"&amp;'RFR govt bond summary'!$C$3&amp;"!"&amp;'RFR govt bond summary'!$G$64&amp;$AB60)),"")</f>
        <v/>
      </c>
      <c r="H60" s="241"/>
      <c r="I60" s="241"/>
      <c r="J60" s="241"/>
      <c r="K60" s="241"/>
      <c r="L60" s="241" t="str">
        <f ca="1">IFERROR(IF(ISBLANK(INDIRECT("'"&amp;'RFR govt bond summary'!$C$3&amp;"!"&amp;'RFR govt bond summary'!$G$69&amp;$AB60)),"",INDIRECT("'"&amp;'RFR govt bond summary'!$C$3&amp;"!"&amp;'RFR govt bond summary'!$G$69&amp;$AB60)),"")</f>
        <v/>
      </c>
      <c r="M60" s="246"/>
      <c r="N60" s="198">
        <f t="shared" ca="1" si="11"/>
        <v>4.2874743326488707</v>
      </c>
      <c r="O60" s="63">
        <f t="shared" ca="1" si="12"/>
        <v>6.2039698836413413</v>
      </c>
      <c r="P60" s="197"/>
      <c r="Q60" s="198"/>
      <c r="R60" s="241" t="str">
        <f ca="1">IFERROR(IF(ISBLANK(INDIRECT("'"&amp;'RFR govt bond summary'!$C$3&amp;"!"&amp;'RFR govt bond summary'!$G$75&amp;$AB60)),"",INDIRECT("'"&amp;'RFR govt bond summary'!$C$3&amp;"!"&amp;'RFR govt bond summary'!$G$75&amp;$AB60)),"")</f>
        <v/>
      </c>
      <c r="S60" s="241" t="str">
        <f ca="1">IFERROR(IF(ISBLANK(INDIRECT("'"&amp;'RFR govt bond summary'!$C$3&amp;"!"&amp;'RFR govt bond summary'!$G$76&amp;$AB60)),"",INDIRECT("'"&amp;'RFR govt bond summary'!$C$3&amp;"!"&amp;'RFR govt bond summary'!$G$76&amp;$AB60)),"")</f>
        <v/>
      </c>
      <c r="T60" s="241"/>
      <c r="U60" s="241" t="str">
        <f ca="1">IFERROR(IF(ISBLANK(INDIRECT("'"&amp;'RFR govt bond summary'!$C$3&amp;"!"&amp;'RFR govt bond summary'!$G$78&amp;$AB60)),"",INDIRECT("'"&amp;'RFR govt bond summary'!$C$3&amp;"!"&amp;'RFR govt bond summary'!$G$78&amp;$AB60)),"")</f>
        <v/>
      </c>
      <c r="V60" s="241" t="str">
        <f ca="1">IFERROR(IF(ISBLANK(INDIRECT("'"&amp;'RFR govt bond summary'!$C$3&amp;"!"&amp;'RFR govt bond summary'!$G$79&amp;$AB60)),"",INDIRECT("'"&amp;'RFR govt bond summary'!$C$3&amp;"!"&amp;'RFR govt bond summary'!$G$79&amp;$AB60)),"")</f>
        <v/>
      </c>
      <c r="W60" s="241" t="str">
        <f ca="1">IFERROR(IF(ISBLANK(INDIRECT("'"&amp;'RFR govt bond summary'!$C$3&amp;"!"&amp;'RFR govt bond summary'!$G$80&amp;$AB60)),"",INDIRECT("'"&amp;'RFR govt bond summary'!$C$3&amp;"!"&amp;'RFR govt bond summary'!$G$80&amp;$AB60)),"")</f>
        <v/>
      </c>
      <c r="X60" s="241" t="str">
        <f ca="1">IFERROR(IF(ISBLANK(INDIRECT("'"&amp;'RFR govt bond summary'!$C$3&amp;"!"&amp;'RFR govt bond summary'!$G$81&amp;$AB60)),"",INDIRECT("'"&amp;'RFR govt bond summary'!$C$3&amp;"!"&amp;'RFR govt bond summary'!$G$81&amp;$AB60)),"")</f>
        <v/>
      </c>
      <c r="Y60" s="241" t="str">
        <f ca="1">IFERROR(IF(ISBLANK(INDIRECT("'"&amp;'RFR govt bond summary'!$C$3&amp;"!"&amp;'RFR govt bond summary'!$G$82&amp;$AB60)),"",INDIRECT("'"&amp;'RFR govt bond summary'!$C$3&amp;"!"&amp;'RFR govt bond summary'!$G$82&amp;$AB60)),"")</f>
        <v/>
      </c>
      <c r="Z60" s="241" t="str">
        <f ca="1">IFERROR(IF(ISBLANK(INDIRECT("'"&amp;'RFR govt bond summary'!$C$3&amp;"!"&amp;'RFR govt bond summary'!$G$83&amp;$AB60)),"",INDIRECT("'"&amp;'RFR govt bond summary'!$C$3&amp;"!"&amp;'RFR govt bond summary'!$G$83&amp;$AB60)),"")</f>
        <v/>
      </c>
      <c r="AA60" s="241" t="str">
        <f ca="1">IFERROR(IF(ISBLANK(INDIRECT("'"&amp;'RFR govt bond summary'!$C$3&amp;"!"&amp;'RFR govt bond summary'!$G$84&amp;$AB60)),"",INDIRECT("'"&amp;'RFR govt bond summary'!$C$3&amp;"!"&amp;'RFR govt bond summary'!$G$84&amp;$AB60)),"")</f>
        <v/>
      </c>
      <c r="AB60" s="113">
        <f t="shared" si="5"/>
        <v>68</v>
      </c>
    </row>
    <row r="61" spans="2:28" x14ac:dyDescent="0.35">
      <c r="B61" s="243">
        <f ca="1">IFERROR(IF(ISBLANK(INDIRECT("'"&amp;'RFR govt bond summary'!$C$3&amp;"!"&amp;'RFR govt bond summary'!$F$60&amp;$AB61)),"",INDIRECT("'"&amp;'RFR govt bond summary'!$C$3&amp;"!"&amp;'RFR govt bond summary'!$F$60&amp;$AB61)),"")</f>
        <v>42766</v>
      </c>
      <c r="C61" s="241"/>
      <c r="D61" s="241"/>
      <c r="E61" s="241"/>
      <c r="F61" s="241">
        <f ca="1">IFERROR(IF(ISBLANK(INDIRECT("'"&amp;'RFR govt bond summary'!$C$3&amp;"!"&amp;'RFR govt bond summary'!$G$63&amp;$AB61)),"",INDIRECT("'"&amp;'RFR govt bond summary'!$C$3&amp;"!"&amp;'RFR govt bond summary'!$G$63&amp;$AB61)),"")</f>
        <v>2.7320000000000002</v>
      </c>
      <c r="G61" s="241">
        <f ca="1">IFERROR(IF(ISBLANK(INDIRECT("'"&amp;'RFR govt bond summary'!$C$3&amp;"!"&amp;'RFR govt bond summary'!$G$64&amp;$AB61)),"",INDIRECT("'"&amp;'RFR govt bond summary'!$C$3&amp;"!"&amp;'RFR govt bond summary'!$G$64&amp;$AB61)),"")</f>
        <v>3.0179999999999998</v>
      </c>
      <c r="H61" s="241"/>
      <c r="I61" s="241"/>
      <c r="J61" s="241"/>
      <c r="K61" s="241"/>
      <c r="L61" s="241" t="str">
        <f ca="1">IFERROR(IF(ISBLANK(INDIRECT("'"&amp;'RFR govt bond summary'!$C$3&amp;"!"&amp;'RFR govt bond summary'!$G$69&amp;$AB61)),"",INDIRECT("'"&amp;'RFR govt bond summary'!$C$3&amp;"!"&amp;'RFR govt bond summary'!$G$69&amp;$AB61)),"")</f>
        <v/>
      </c>
      <c r="M61" s="246">
        <f t="shared" ref="M61:M64" ca="1" si="15">B61+365*5</f>
        <v>44591</v>
      </c>
      <c r="N61" s="198">
        <f t="shared" ca="1" si="11"/>
        <v>4.2847364818617386</v>
      </c>
      <c r="O61" s="63">
        <f t="shared" ca="1" si="12"/>
        <v>6.2012320328542092</v>
      </c>
      <c r="P61" s="197">
        <f t="shared" ref="P61:P64" ca="1" si="16">G61-F61</f>
        <v>0.28599999999999959</v>
      </c>
      <c r="Q61" s="198">
        <f ca="1">F61+P61*(M61-$F$88)/($G$88-$F$88)</f>
        <v>2.8382285714285715</v>
      </c>
      <c r="R61" s="241" t="str">
        <f ca="1">IFERROR(IF(ISBLANK(INDIRECT("'"&amp;'RFR govt bond summary'!$C$3&amp;"!"&amp;'RFR govt bond summary'!$G$75&amp;$AB61)),"",INDIRECT("'"&amp;'RFR govt bond summary'!$C$3&amp;"!"&amp;'RFR govt bond summary'!$G$75&amp;$AB61)),"")</f>
        <v/>
      </c>
      <c r="S61" s="241" t="str">
        <f ca="1">IFERROR(IF(ISBLANK(INDIRECT("'"&amp;'RFR govt bond summary'!$C$3&amp;"!"&amp;'RFR govt bond summary'!$G$76&amp;$AB61)),"",INDIRECT("'"&amp;'RFR govt bond summary'!$C$3&amp;"!"&amp;'RFR govt bond summary'!$G$76&amp;$AB61)),"")</f>
        <v/>
      </c>
      <c r="T61" s="241"/>
      <c r="U61" s="241" t="str">
        <f ca="1">IFERROR(IF(ISBLANK(INDIRECT("'"&amp;'RFR govt bond summary'!$C$3&amp;"!"&amp;'RFR govt bond summary'!$G$78&amp;$AB61)),"",INDIRECT("'"&amp;'RFR govt bond summary'!$C$3&amp;"!"&amp;'RFR govt bond summary'!$G$78&amp;$AB61)),"")</f>
        <v/>
      </c>
      <c r="V61" s="241" t="str">
        <f ca="1">IFERROR(IF(ISBLANK(INDIRECT("'"&amp;'RFR govt bond summary'!$C$3&amp;"!"&amp;'RFR govt bond summary'!$G$79&amp;$AB61)),"",INDIRECT("'"&amp;'RFR govt bond summary'!$C$3&amp;"!"&amp;'RFR govt bond summary'!$G$79&amp;$AB61)),"")</f>
        <v/>
      </c>
      <c r="W61" s="241" t="str">
        <f ca="1">IFERROR(IF(ISBLANK(INDIRECT("'"&amp;'RFR govt bond summary'!$C$3&amp;"!"&amp;'RFR govt bond summary'!$G$80&amp;$AB61)),"",INDIRECT("'"&amp;'RFR govt bond summary'!$C$3&amp;"!"&amp;'RFR govt bond summary'!$G$80&amp;$AB61)),"")</f>
        <v/>
      </c>
      <c r="X61" s="241" t="str">
        <f ca="1">IFERROR(IF(ISBLANK(INDIRECT("'"&amp;'RFR govt bond summary'!$C$3&amp;"!"&amp;'RFR govt bond summary'!$G$81&amp;$AB61)),"",INDIRECT("'"&amp;'RFR govt bond summary'!$C$3&amp;"!"&amp;'RFR govt bond summary'!$G$81&amp;$AB61)),"")</f>
        <v/>
      </c>
      <c r="Y61" s="241" t="str">
        <f ca="1">IFERROR(IF(ISBLANK(INDIRECT("'"&amp;'RFR govt bond summary'!$C$3&amp;"!"&amp;'RFR govt bond summary'!$G$82&amp;$AB61)),"",INDIRECT("'"&amp;'RFR govt bond summary'!$C$3&amp;"!"&amp;'RFR govt bond summary'!$G$82&amp;$AB61)),"")</f>
        <v/>
      </c>
      <c r="Z61" s="241" t="str">
        <f ca="1">IFERROR(IF(ISBLANK(INDIRECT("'"&amp;'RFR govt bond summary'!$C$3&amp;"!"&amp;'RFR govt bond summary'!$G$83&amp;$AB61)),"",INDIRECT("'"&amp;'RFR govt bond summary'!$C$3&amp;"!"&amp;'RFR govt bond summary'!$G$83&amp;$AB61)),"")</f>
        <v/>
      </c>
      <c r="AA61" s="241" t="str">
        <f ca="1">IFERROR(IF(ISBLANK(INDIRECT("'"&amp;'RFR govt bond summary'!$C$3&amp;"!"&amp;'RFR govt bond summary'!$G$84&amp;$AB61)),"",INDIRECT("'"&amp;'RFR govt bond summary'!$C$3&amp;"!"&amp;'RFR govt bond summary'!$G$84&amp;$AB61)),"")</f>
        <v/>
      </c>
      <c r="AB61" s="113">
        <f t="shared" si="5"/>
        <v>69</v>
      </c>
    </row>
    <row r="62" spans="2:28" x14ac:dyDescent="0.35">
      <c r="B62" s="243">
        <f ca="1">IFERROR(IF(ISBLANK(INDIRECT("'"&amp;'RFR govt bond summary'!$C$3&amp;"!"&amp;'RFR govt bond summary'!$F$60&amp;$AB62)),"",INDIRECT("'"&amp;'RFR govt bond summary'!$C$3&amp;"!"&amp;'RFR govt bond summary'!$F$60&amp;$AB62)),"")</f>
        <v>42767</v>
      </c>
      <c r="C62" s="241"/>
      <c r="D62" s="241"/>
      <c r="E62" s="241"/>
      <c r="F62" s="241">
        <f ca="1">IFERROR(IF(ISBLANK(INDIRECT("'"&amp;'RFR govt bond summary'!$C$3&amp;"!"&amp;'RFR govt bond summary'!$G$63&amp;$AB62)),"",INDIRECT("'"&amp;'RFR govt bond summary'!$C$3&amp;"!"&amp;'RFR govt bond summary'!$G$63&amp;$AB62)),"")</f>
        <v>2.718</v>
      </c>
      <c r="G62" s="241">
        <f ca="1">IFERROR(IF(ISBLANK(INDIRECT("'"&amp;'RFR govt bond summary'!$C$3&amp;"!"&amp;'RFR govt bond summary'!$G$64&amp;$AB62)),"",INDIRECT("'"&amp;'RFR govt bond summary'!$C$3&amp;"!"&amp;'RFR govt bond summary'!$G$64&amp;$AB62)),"")</f>
        <v>3.0030000000000001</v>
      </c>
      <c r="H62" s="241"/>
      <c r="I62" s="241"/>
      <c r="J62" s="241"/>
      <c r="K62" s="241"/>
      <c r="L62" s="241" t="str">
        <f ca="1">IFERROR(IF(ISBLANK(INDIRECT("'"&amp;'RFR govt bond summary'!$C$3&amp;"!"&amp;'RFR govt bond summary'!$G$69&amp;$AB62)),"",INDIRECT("'"&amp;'RFR govt bond summary'!$C$3&amp;"!"&amp;'RFR govt bond summary'!$G$69&amp;$AB62)),"")</f>
        <v/>
      </c>
      <c r="M62" s="246">
        <f t="shared" ca="1" si="15"/>
        <v>44592</v>
      </c>
      <c r="N62" s="198">
        <f t="shared" ca="1" si="11"/>
        <v>4.2819986310746065</v>
      </c>
      <c r="O62" s="63">
        <f t="shared" ca="1" si="12"/>
        <v>6.1984941820670771</v>
      </c>
      <c r="P62" s="197">
        <f t="shared" ca="1" si="16"/>
        <v>0.28500000000000014</v>
      </c>
      <c r="Q62" s="198">
        <f ca="1">F62+P62*(M62-$F$88)/($G$88-$F$88)</f>
        <v>2.8242642857142859</v>
      </c>
      <c r="R62" s="241" t="str">
        <f ca="1">IFERROR(IF(ISBLANK(INDIRECT("'"&amp;'RFR govt bond summary'!$C$3&amp;"!"&amp;'RFR govt bond summary'!$G$75&amp;$AB62)),"",INDIRECT("'"&amp;'RFR govt bond summary'!$C$3&amp;"!"&amp;'RFR govt bond summary'!$G$75&amp;$AB62)),"")</f>
        <v/>
      </c>
      <c r="S62" s="241" t="str">
        <f ca="1">IFERROR(IF(ISBLANK(INDIRECT("'"&amp;'RFR govt bond summary'!$C$3&amp;"!"&amp;'RFR govt bond summary'!$G$76&amp;$AB62)),"",INDIRECT("'"&amp;'RFR govt bond summary'!$C$3&amp;"!"&amp;'RFR govt bond summary'!$G$76&amp;$AB62)),"")</f>
        <v/>
      </c>
      <c r="T62" s="241"/>
      <c r="U62" s="241" t="str">
        <f ca="1">IFERROR(IF(ISBLANK(INDIRECT("'"&amp;'RFR govt bond summary'!$C$3&amp;"!"&amp;'RFR govt bond summary'!$G$78&amp;$AB62)),"",INDIRECT("'"&amp;'RFR govt bond summary'!$C$3&amp;"!"&amp;'RFR govt bond summary'!$G$78&amp;$AB62)),"")</f>
        <v/>
      </c>
      <c r="V62" s="241" t="str">
        <f ca="1">IFERROR(IF(ISBLANK(INDIRECT("'"&amp;'RFR govt bond summary'!$C$3&amp;"!"&amp;'RFR govt bond summary'!$G$79&amp;$AB62)),"",INDIRECT("'"&amp;'RFR govt bond summary'!$C$3&amp;"!"&amp;'RFR govt bond summary'!$G$79&amp;$AB62)),"")</f>
        <v/>
      </c>
      <c r="W62" s="241" t="str">
        <f ca="1">IFERROR(IF(ISBLANK(INDIRECT("'"&amp;'RFR govt bond summary'!$C$3&amp;"!"&amp;'RFR govt bond summary'!$G$80&amp;$AB62)),"",INDIRECT("'"&amp;'RFR govt bond summary'!$C$3&amp;"!"&amp;'RFR govt bond summary'!$G$80&amp;$AB62)),"")</f>
        <v/>
      </c>
      <c r="X62" s="241" t="str">
        <f ca="1">IFERROR(IF(ISBLANK(INDIRECT("'"&amp;'RFR govt bond summary'!$C$3&amp;"!"&amp;'RFR govt bond summary'!$G$81&amp;$AB62)),"",INDIRECT("'"&amp;'RFR govt bond summary'!$C$3&amp;"!"&amp;'RFR govt bond summary'!$G$81&amp;$AB62)),"")</f>
        <v/>
      </c>
      <c r="Y62" s="241" t="str">
        <f ca="1">IFERROR(IF(ISBLANK(INDIRECT("'"&amp;'RFR govt bond summary'!$C$3&amp;"!"&amp;'RFR govt bond summary'!$G$82&amp;$AB62)),"",INDIRECT("'"&amp;'RFR govt bond summary'!$C$3&amp;"!"&amp;'RFR govt bond summary'!$G$82&amp;$AB62)),"")</f>
        <v/>
      </c>
      <c r="Z62" s="241" t="str">
        <f ca="1">IFERROR(IF(ISBLANK(INDIRECT("'"&amp;'RFR govt bond summary'!$C$3&amp;"!"&amp;'RFR govt bond summary'!$G$83&amp;$AB62)),"",INDIRECT("'"&amp;'RFR govt bond summary'!$C$3&amp;"!"&amp;'RFR govt bond summary'!$G$83&amp;$AB62)),"")</f>
        <v/>
      </c>
      <c r="AA62" s="241" t="str">
        <f ca="1">IFERROR(IF(ISBLANK(INDIRECT("'"&amp;'RFR govt bond summary'!$C$3&amp;"!"&amp;'RFR govt bond summary'!$G$84&amp;$AB62)),"",INDIRECT("'"&amp;'RFR govt bond summary'!$C$3&amp;"!"&amp;'RFR govt bond summary'!$G$84&amp;$AB62)),"")</f>
        <v/>
      </c>
      <c r="AB62" s="113">
        <f t="shared" si="5"/>
        <v>70</v>
      </c>
    </row>
    <row r="63" spans="2:28" x14ac:dyDescent="0.35">
      <c r="B63" s="243">
        <f ca="1">IFERROR(IF(ISBLANK(INDIRECT("'"&amp;'RFR govt bond summary'!$C$3&amp;"!"&amp;'RFR govt bond summary'!$F$60&amp;$AB63)),"",INDIRECT("'"&amp;'RFR govt bond summary'!$C$3&amp;"!"&amp;'RFR govt bond summary'!$F$60&amp;$AB63)),"")</f>
        <v>42768</v>
      </c>
      <c r="C63" s="241"/>
      <c r="D63" s="241"/>
      <c r="E63" s="241"/>
      <c r="F63" s="241">
        <f ca="1">IFERROR(IF(ISBLANK(INDIRECT("'"&amp;'RFR govt bond summary'!$C$3&amp;"!"&amp;'RFR govt bond summary'!$G$63&amp;$AB63)),"",INDIRECT("'"&amp;'RFR govt bond summary'!$C$3&amp;"!"&amp;'RFR govt bond summary'!$G$63&amp;$AB63)),"")</f>
        <v>2.7359999999999998</v>
      </c>
      <c r="G63" s="241">
        <f ca="1">IFERROR(IF(ISBLANK(INDIRECT("'"&amp;'RFR govt bond summary'!$C$3&amp;"!"&amp;'RFR govt bond summary'!$G$64&amp;$AB63)),"",INDIRECT("'"&amp;'RFR govt bond summary'!$C$3&amp;"!"&amp;'RFR govt bond summary'!$G$64&amp;$AB63)),"")</f>
        <v>3.03</v>
      </c>
      <c r="H63" s="241"/>
      <c r="I63" s="241"/>
      <c r="J63" s="241"/>
      <c r="K63" s="241"/>
      <c r="L63" s="241" t="str">
        <f ca="1">IFERROR(IF(ISBLANK(INDIRECT("'"&amp;'RFR govt bond summary'!$C$3&amp;"!"&amp;'RFR govt bond summary'!$G$69&amp;$AB63)),"",INDIRECT("'"&amp;'RFR govt bond summary'!$C$3&amp;"!"&amp;'RFR govt bond summary'!$G$69&amp;$AB63)),"")</f>
        <v/>
      </c>
      <c r="M63" s="246">
        <f t="shared" ca="1" si="15"/>
        <v>44593</v>
      </c>
      <c r="N63" s="198">
        <f t="shared" ca="1" si="11"/>
        <v>4.2792607802874745</v>
      </c>
      <c r="O63" s="63">
        <f t="shared" ca="1" si="12"/>
        <v>6.1957563312799451</v>
      </c>
      <c r="P63" s="197">
        <f t="shared" ca="1" si="16"/>
        <v>0.29400000000000004</v>
      </c>
      <c r="Q63" s="198">
        <f ca="1">F63+P63*(M63-$F$88)/($G$88-$F$88)</f>
        <v>2.8460399999999999</v>
      </c>
      <c r="R63" s="241" t="str">
        <f ca="1">IFERROR(IF(ISBLANK(INDIRECT("'"&amp;'RFR govt bond summary'!$C$3&amp;"!"&amp;'RFR govt bond summary'!$G$75&amp;$AB63)),"",INDIRECT("'"&amp;'RFR govt bond summary'!$C$3&amp;"!"&amp;'RFR govt bond summary'!$G$75&amp;$AB63)),"")</f>
        <v/>
      </c>
      <c r="S63" s="241" t="str">
        <f ca="1">IFERROR(IF(ISBLANK(INDIRECT("'"&amp;'RFR govt bond summary'!$C$3&amp;"!"&amp;'RFR govt bond summary'!$G$76&amp;$AB63)),"",INDIRECT("'"&amp;'RFR govt bond summary'!$C$3&amp;"!"&amp;'RFR govt bond summary'!$G$76&amp;$AB63)),"")</f>
        <v/>
      </c>
      <c r="T63" s="241"/>
      <c r="U63" s="241" t="str">
        <f ca="1">IFERROR(IF(ISBLANK(INDIRECT("'"&amp;'RFR govt bond summary'!$C$3&amp;"!"&amp;'RFR govt bond summary'!$G$78&amp;$AB63)),"",INDIRECT("'"&amp;'RFR govt bond summary'!$C$3&amp;"!"&amp;'RFR govt bond summary'!$G$78&amp;$AB63)),"")</f>
        <v/>
      </c>
      <c r="V63" s="241" t="str">
        <f ca="1">IFERROR(IF(ISBLANK(INDIRECT("'"&amp;'RFR govt bond summary'!$C$3&amp;"!"&amp;'RFR govt bond summary'!$G$79&amp;$AB63)),"",INDIRECT("'"&amp;'RFR govt bond summary'!$C$3&amp;"!"&amp;'RFR govt bond summary'!$G$79&amp;$AB63)),"")</f>
        <v/>
      </c>
      <c r="W63" s="241" t="str">
        <f ca="1">IFERROR(IF(ISBLANK(INDIRECT("'"&amp;'RFR govt bond summary'!$C$3&amp;"!"&amp;'RFR govt bond summary'!$G$80&amp;$AB63)),"",INDIRECT("'"&amp;'RFR govt bond summary'!$C$3&amp;"!"&amp;'RFR govt bond summary'!$G$80&amp;$AB63)),"")</f>
        <v/>
      </c>
      <c r="X63" s="241" t="str">
        <f ca="1">IFERROR(IF(ISBLANK(INDIRECT("'"&amp;'RFR govt bond summary'!$C$3&amp;"!"&amp;'RFR govt bond summary'!$G$81&amp;$AB63)),"",INDIRECT("'"&amp;'RFR govt bond summary'!$C$3&amp;"!"&amp;'RFR govt bond summary'!$G$81&amp;$AB63)),"")</f>
        <v/>
      </c>
      <c r="Y63" s="241" t="str">
        <f ca="1">IFERROR(IF(ISBLANK(INDIRECT("'"&amp;'RFR govt bond summary'!$C$3&amp;"!"&amp;'RFR govt bond summary'!$G$82&amp;$AB63)),"",INDIRECT("'"&amp;'RFR govt bond summary'!$C$3&amp;"!"&amp;'RFR govt bond summary'!$G$82&amp;$AB63)),"")</f>
        <v/>
      </c>
      <c r="Z63" s="241" t="str">
        <f ca="1">IFERROR(IF(ISBLANK(INDIRECT("'"&amp;'RFR govt bond summary'!$C$3&amp;"!"&amp;'RFR govt bond summary'!$G$83&amp;$AB63)),"",INDIRECT("'"&amp;'RFR govt bond summary'!$C$3&amp;"!"&amp;'RFR govt bond summary'!$G$83&amp;$AB63)),"")</f>
        <v/>
      </c>
      <c r="AA63" s="241" t="str">
        <f ca="1">IFERROR(IF(ISBLANK(INDIRECT("'"&amp;'RFR govt bond summary'!$C$3&amp;"!"&amp;'RFR govt bond summary'!$G$84&amp;$AB63)),"",INDIRECT("'"&amp;'RFR govt bond summary'!$C$3&amp;"!"&amp;'RFR govt bond summary'!$G$84&amp;$AB63)),"")</f>
        <v/>
      </c>
      <c r="AB63" s="113">
        <f t="shared" si="5"/>
        <v>71</v>
      </c>
    </row>
    <row r="64" spans="2:28" x14ac:dyDescent="0.35">
      <c r="B64" s="243">
        <f ca="1">IFERROR(IF(ISBLANK(INDIRECT("'"&amp;'RFR govt bond summary'!$C$3&amp;"!"&amp;'RFR govt bond summary'!$F$60&amp;$AB64)),"",INDIRECT("'"&amp;'RFR govt bond summary'!$C$3&amp;"!"&amp;'RFR govt bond summary'!$F$60&amp;$AB64)),"")</f>
        <v>42769</v>
      </c>
      <c r="C64" s="241"/>
      <c r="D64" s="241"/>
      <c r="E64" s="241"/>
      <c r="F64" s="241">
        <f ca="1">IFERROR(IF(ISBLANK(INDIRECT("'"&amp;'RFR govt bond summary'!$C$3&amp;"!"&amp;'RFR govt bond summary'!$G$63&amp;$AB64)),"",INDIRECT("'"&amp;'RFR govt bond summary'!$C$3&amp;"!"&amp;'RFR govt bond summary'!$G$63&amp;$AB64)),"")</f>
        <v>2.73</v>
      </c>
      <c r="G64" s="241">
        <f ca="1">IFERROR(IF(ISBLANK(INDIRECT("'"&amp;'RFR govt bond summary'!$C$3&amp;"!"&amp;'RFR govt bond summary'!$G$64&amp;$AB64)),"",INDIRECT("'"&amp;'RFR govt bond summary'!$C$3&amp;"!"&amp;'RFR govt bond summary'!$G$64&amp;$AB64)),"")</f>
        <v>3.0230000000000001</v>
      </c>
      <c r="H64" s="241"/>
      <c r="I64" s="241"/>
      <c r="J64" s="241"/>
      <c r="K64" s="241"/>
      <c r="L64" s="241" t="str">
        <f ca="1">IFERROR(IF(ISBLANK(INDIRECT("'"&amp;'RFR govt bond summary'!$C$3&amp;"!"&amp;'RFR govt bond summary'!$G$69&amp;$AB64)),"",INDIRECT("'"&amp;'RFR govt bond summary'!$C$3&amp;"!"&amp;'RFR govt bond summary'!$G$69&amp;$AB64)),"")</f>
        <v/>
      </c>
      <c r="M64" s="246">
        <f t="shared" ca="1" si="15"/>
        <v>44594</v>
      </c>
      <c r="N64" s="198">
        <f t="shared" ca="1" si="11"/>
        <v>4.2765229295003424</v>
      </c>
      <c r="O64" s="63">
        <f t="shared" ca="1" si="12"/>
        <v>6.193018480492813</v>
      </c>
      <c r="P64" s="197">
        <f t="shared" ca="1" si="16"/>
        <v>0.29300000000000015</v>
      </c>
      <c r="Q64" s="198">
        <f ca="1">F64+P64*(M64-$F$88)/($G$88-$F$88)</f>
        <v>2.8400842857142856</v>
      </c>
      <c r="R64" s="241" t="str">
        <f ca="1">IFERROR(IF(ISBLANK(INDIRECT("'"&amp;'RFR govt bond summary'!$C$3&amp;"!"&amp;'RFR govt bond summary'!$G$75&amp;$AB64)),"",INDIRECT("'"&amp;'RFR govt bond summary'!$C$3&amp;"!"&amp;'RFR govt bond summary'!$G$75&amp;$AB64)),"")</f>
        <v/>
      </c>
      <c r="S64" s="241" t="str">
        <f ca="1">IFERROR(IF(ISBLANK(INDIRECT("'"&amp;'RFR govt bond summary'!$C$3&amp;"!"&amp;'RFR govt bond summary'!$G$76&amp;$AB64)),"",INDIRECT("'"&amp;'RFR govt bond summary'!$C$3&amp;"!"&amp;'RFR govt bond summary'!$G$76&amp;$AB64)),"")</f>
        <v/>
      </c>
      <c r="T64" s="241"/>
      <c r="U64" s="241" t="str">
        <f ca="1">IFERROR(IF(ISBLANK(INDIRECT("'"&amp;'RFR govt bond summary'!$C$3&amp;"!"&amp;'RFR govt bond summary'!$G$78&amp;$AB64)),"",INDIRECT("'"&amp;'RFR govt bond summary'!$C$3&amp;"!"&amp;'RFR govt bond summary'!$G$78&amp;$AB64)),"")</f>
        <v/>
      </c>
      <c r="V64" s="241" t="str">
        <f ca="1">IFERROR(IF(ISBLANK(INDIRECT("'"&amp;'RFR govt bond summary'!$C$3&amp;"!"&amp;'RFR govt bond summary'!$G$79&amp;$AB64)),"",INDIRECT("'"&amp;'RFR govt bond summary'!$C$3&amp;"!"&amp;'RFR govt bond summary'!$G$79&amp;$AB64)),"")</f>
        <v/>
      </c>
      <c r="W64" s="241" t="str">
        <f ca="1">IFERROR(IF(ISBLANK(INDIRECT("'"&amp;'RFR govt bond summary'!$C$3&amp;"!"&amp;'RFR govt bond summary'!$G$80&amp;$AB64)),"",INDIRECT("'"&amp;'RFR govt bond summary'!$C$3&amp;"!"&amp;'RFR govt bond summary'!$G$80&amp;$AB64)),"")</f>
        <v/>
      </c>
      <c r="X64" s="241" t="str">
        <f ca="1">IFERROR(IF(ISBLANK(INDIRECT("'"&amp;'RFR govt bond summary'!$C$3&amp;"!"&amp;'RFR govt bond summary'!$G$81&amp;$AB64)),"",INDIRECT("'"&amp;'RFR govt bond summary'!$C$3&amp;"!"&amp;'RFR govt bond summary'!$G$81&amp;$AB64)),"")</f>
        <v/>
      </c>
      <c r="Y64" s="241" t="str">
        <f ca="1">IFERROR(IF(ISBLANK(INDIRECT("'"&amp;'RFR govt bond summary'!$C$3&amp;"!"&amp;'RFR govt bond summary'!$G$82&amp;$AB64)),"",INDIRECT("'"&amp;'RFR govt bond summary'!$C$3&amp;"!"&amp;'RFR govt bond summary'!$G$82&amp;$AB64)),"")</f>
        <v/>
      </c>
      <c r="Z64" s="241" t="str">
        <f ca="1">IFERROR(IF(ISBLANK(INDIRECT("'"&amp;'RFR govt bond summary'!$C$3&amp;"!"&amp;'RFR govt bond summary'!$G$83&amp;$AB64)),"",INDIRECT("'"&amp;'RFR govt bond summary'!$C$3&amp;"!"&amp;'RFR govt bond summary'!$G$83&amp;$AB64)),"")</f>
        <v/>
      </c>
      <c r="AA64" s="241" t="str">
        <f ca="1">IFERROR(IF(ISBLANK(INDIRECT("'"&amp;'RFR govt bond summary'!$C$3&amp;"!"&amp;'RFR govt bond summary'!$G$84&amp;$AB64)),"",INDIRECT("'"&amp;'RFR govt bond summary'!$C$3&amp;"!"&amp;'RFR govt bond summary'!$G$84&amp;$AB64)),"")</f>
        <v/>
      </c>
      <c r="AB64" s="113">
        <f t="shared" si="5"/>
        <v>72</v>
      </c>
    </row>
    <row r="65" spans="2:28" x14ac:dyDescent="0.35">
      <c r="B65" s="243">
        <f ca="1">IFERROR(IF(ISBLANK(INDIRECT("'"&amp;'RFR govt bond summary'!$C$3&amp;"!"&amp;'RFR govt bond summary'!$F$60&amp;$AB65)),"",INDIRECT("'"&amp;'RFR govt bond summary'!$C$3&amp;"!"&amp;'RFR govt bond summary'!$F$60&amp;$AB65)),"")</f>
        <v>42772</v>
      </c>
      <c r="C65" s="241"/>
      <c r="D65" s="241"/>
      <c r="E65" s="241"/>
      <c r="F65" s="241" t="str">
        <f ca="1">IFERROR(IF(ISBLANK(INDIRECT("'"&amp;'RFR govt bond summary'!$C$3&amp;"!"&amp;'RFR govt bond summary'!$G$63&amp;$AB65)),"",INDIRECT("'"&amp;'RFR govt bond summary'!$C$3&amp;"!"&amp;'RFR govt bond summary'!$G$63&amp;$AB65)),"")</f>
        <v/>
      </c>
      <c r="G65" s="241" t="str">
        <f ca="1">IFERROR(IF(ISBLANK(INDIRECT("'"&amp;'RFR govt bond summary'!$C$3&amp;"!"&amp;'RFR govt bond summary'!$G$64&amp;$AB65)),"",INDIRECT("'"&amp;'RFR govt bond summary'!$C$3&amp;"!"&amp;'RFR govt bond summary'!$G$64&amp;$AB65)),"")</f>
        <v/>
      </c>
      <c r="H65" s="241"/>
      <c r="I65" s="241"/>
      <c r="J65" s="241"/>
      <c r="K65" s="241"/>
      <c r="L65" s="241" t="str">
        <f ca="1">IFERROR(IF(ISBLANK(INDIRECT("'"&amp;'RFR govt bond summary'!$C$3&amp;"!"&amp;'RFR govt bond summary'!$G$69&amp;$AB65)),"",INDIRECT("'"&amp;'RFR govt bond summary'!$C$3&amp;"!"&amp;'RFR govt bond summary'!$G$69&amp;$AB65)),"")</f>
        <v/>
      </c>
      <c r="M65" s="246"/>
      <c r="N65" s="198">
        <f t="shared" ca="1" si="11"/>
        <v>4.2683093771389462</v>
      </c>
      <c r="O65" s="63">
        <f t="shared" ca="1" si="12"/>
        <v>6.1848049281314168</v>
      </c>
      <c r="P65" s="197"/>
      <c r="Q65" s="198"/>
      <c r="R65" s="241" t="str">
        <f ca="1">IFERROR(IF(ISBLANK(INDIRECT("'"&amp;'RFR govt bond summary'!$C$3&amp;"!"&amp;'RFR govt bond summary'!$G$75&amp;$AB65)),"",INDIRECT("'"&amp;'RFR govt bond summary'!$C$3&amp;"!"&amp;'RFR govt bond summary'!$G$75&amp;$AB65)),"")</f>
        <v/>
      </c>
      <c r="S65" s="241" t="str">
        <f ca="1">IFERROR(IF(ISBLANK(INDIRECT("'"&amp;'RFR govt bond summary'!$C$3&amp;"!"&amp;'RFR govt bond summary'!$G$76&amp;$AB65)),"",INDIRECT("'"&amp;'RFR govt bond summary'!$C$3&amp;"!"&amp;'RFR govt bond summary'!$G$76&amp;$AB65)),"")</f>
        <v/>
      </c>
      <c r="T65" s="241"/>
      <c r="U65" s="241" t="str">
        <f ca="1">IFERROR(IF(ISBLANK(INDIRECT("'"&amp;'RFR govt bond summary'!$C$3&amp;"!"&amp;'RFR govt bond summary'!$G$78&amp;$AB65)),"",INDIRECT("'"&amp;'RFR govt bond summary'!$C$3&amp;"!"&amp;'RFR govt bond summary'!$G$78&amp;$AB65)),"")</f>
        <v/>
      </c>
      <c r="V65" s="241" t="str">
        <f ca="1">IFERROR(IF(ISBLANK(INDIRECT("'"&amp;'RFR govt bond summary'!$C$3&amp;"!"&amp;'RFR govt bond summary'!$G$79&amp;$AB65)),"",INDIRECT("'"&amp;'RFR govt bond summary'!$C$3&amp;"!"&amp;'RFR govt bond summary'!$G$79&amp;$AB65)),"")</f>
        <v/>
      </c>
      <c r="W65" s="241" t="str">
        <f ca="1">IFERROR(IF(ISBLANK(INDIRECT("'"&amp;'RFR govt bond summary'!$C$3&amp;"!"&amp;'RFR govt bond summary'!$G$80&amp;$AB65)),"",INDIRECT("'"&amp;'RFR govt bond summary'!$C$3&amp;"!"&amp;'RFR govt bond summary'!$G$80&amp;$AB65)),"")</f>
        <v/>
      </c>
      <c r="X65" s="241" t="str">
        <f ca="1">IFERROR(IF(ISBLANK(INDIRECT("'"&amp;'RFR govt bond summary'!$C$3&amp;"!"&amp;'RFR govt bond summary'!$G$81&amp;$AB65)),"",INDIRECT("'"&amp;'RFR govt bond summary'!$C$3&amp;"!"&amp;'RFR govt bond summary'!$G$81&amp;$AB65)),"")</f>
        <v/>
      </c>
      <c r="Y65" s="241" t="str">
        <f ca="1">IFERROR(IF(ISBLANK(INDIRECT("'"&amp;'RFR govt bond summary'!$C$3&amp;"!"&amp;'RFR govt bond summary'!$G$82&amp;$AB65)),"",INDIRECT("'"&amp;'RFR govt bond summary'!$C$3&amp;"!"&amp;'RFR govt bond summary'!$G$82&amp;$AB65)),"")</f>
        <v/>
      </c>
      <c r="Z65" s="241" t="str">
        <f ca="1">IFERROR(IF(ISBLANK(INDIRECT("'"&amp;'RFR govt bond summary'!$C$3&amp;"!"&amp;'RFR govt bond summary'!$G$83&amp;$AB65)),"",INDIRECT("'"&amp;'RFR govt bond summary'!$C$3&amp;"!"&amp;'RFR govt bond summary'!$G$83&amp;$AB65)),"")</f>
        <v/>
      </c>
      <c r="AA65" s="241" t="str">
        <f ca="1">IFERROR(IF(ISBLANK(INDIRECT("'"&amp;'RFR govt bond summary'!$C$3&amp;"!"&amp;'RFR govt bond summary'!$G$84&amp;$AB65)),"",INDIRECT("'"&amp;'RFR govt bond summary'!$C$3&amp;"!"&amp;'RFR govt bond summary'!$G$84&amp;$AB65)),"")</f>
        <v/>
      </c>
      <c r="AB65" s="113">
        <f t="shared" si="5"/>
        <v>73</v>
      </c>
    </row>
    <row r="66" spans="2:28" x14ac:dyDescent="0.35">
      <c r="B66" s="243">
        <f ca="1">IFERROR(IF(ISBLANK(INDIRECT("'"&amp;'RFR govt bond summary'!$C$3&amp;"!"&amp;'RFR govt bond summary'!$F$60&amp;$AB66)),"",INDIRECT("'"&amp;'RFR govt bond summary'!$C$3&amp;"!"&amp;'RFR govt bond summary'!$F$60&amp;$AB66)),"")</f>
        <v>42773</v>
      </c>
      <c r="C66" s="241"/>
      <c r="D66" s="241"/>
      <c r="E66" s="241"/>
      <c r="F66" s="241">
        <f ca="1">IFERROR(IF(ISBLANK(INDIRECT("'"&amp;'RFR govt bond summary'!$C$3&amp;"!"&amp;'RFR govt bond summary'!$G$63&amp;$AB66)),"",INDIRECT("'"&amp;'RFR govt bond summary'!$C$3&amp;"!"&amp;'RFR govt bond summary'!$G$63&amp;$AB66)),"")</f>
        <v>2.6710000000000003</v>
      </c>
      <c r="G66" s="241">
        <f ca="1">IFERROR(IF(ISBLANK(INDIRECT("'"&amp;'RFR govt bond summary'!$C$3&amp;"!"&amp;'RFR govt bond summary'!$G$64&amp;$AB66)),"",INDIRECT("'"&amp;'RFR govt bond summary'!$C$3&amp;"!"&amp;'RFR govt bond summary'!$G$64&amp;$AB66)),"")</f>
        <v>2.9550000000000001</v>
      </c>
      <c r="H66" s="241"/>
      <c r="I66" s="241"/>
      <c r="J66" s="241"/>
      <c r="K66" s="241"/>
      <c r="L66" s="241" t="str">
        <f ca="1">IFERROR(IF(ISBLANK(INDIRECT("'"&amp;'RFR govt bond summary'!$C$3&amp;"!"&amp;'RFR govt bond summary'!$G$69&amp;$AB66)),"",INDIRECT("'"&amp;'RFR govt bond summary'!$C$3&amp;"!"&amp;'RFR govt bond summary'!$G$69&amp;$AB66)),"")</f>
        <v/>
      </c>
      <c r="M66" s="246">
        <f t="shared" ref="M66:M81" ca="1" si="17">B66+365*5</f>
        <v>44598</v>
      </c>
      <c r="N66" s="198">
        <f t="shared" ca="1" si="11"/>
        <v>4.2655715263518141</v>
      </c>
      <c r="O66" s="63">
        <f t="shared" ca="1" si="12"/>
        <v>6.1820670773442847</v>
      </c>
      <c r="P66" s="197">
        <f t="shared" ref="P66:P81" ca="1" si="18">G66-F66</f>
        <v>0.28399999999999981</v>
      </c>
      <c r="Q66" s="198">
        <f t="shared" ref="Q66:Q81" ca="1" si="19">F66+P66*(M66-$F$88)/($G$88-$F$88)</f>
        <v>2.7793257142857146</v>
      </c>
      <c r="R66" s="241" t="str">
        <f ca="1">IFERROR(IF(ISBLANK(INDIRECT("'"&amp;'RFR govt bond summary'!$C$3&amp;"!"&amp;'RFR govt bond summary'!$G$75&amp;$AB66)),"",INDIRECT("'"&amp;'RFR govt bond summary'!$C$3&amp;"!"&amp;'RFR govt bond summary'!$G$75&amp;$AB66)),"")</f>
        <v/>
      </c>
      <c r="S66" s="241" t="str">
        <f ca="1">IFERROR(IF(ISBLANK(INDIRECT("'"&amp;'RFR govt bond summary'!$C$3&amp;"!"&amp;'RFR govt bond summary'!$G$76&amp;$AB66)),"",INDIRECT("'"&amp;'RFR govt bond summary'!$C$3&amp;"!"&amp;'RFR govt bond summary'!$G$76&amp;$AB66)),"")</f>
        <v/>
      </c>
      <c r="T66" s="241"/>
      <c r="U66" s="241" t="str">
        <f ca="1">IFERROR(IF(ISBLANK(INDIRECT("'"&amp;'RFR govt bond summary'!$C$3&amp;"!"&amp;'RFR govt bond summary'!$G$78&amp;$AB66)),"",INDIRECT("'"&amp;'RFR govt bond summary'!$C$3&amp;"!"&amp;'RFR govt bond summary'!$G$78&amp;$AB66)),"")</f>
        <v/>
      </c>
      <c r="V66" s="241" t="str">
        <f ca="1">IFERROR(IF(ISBLANK(INDIRECT("'"&amp;'RFR govt bond summary'!$C$3&amp;"!"&amp;'RFR govt bond summary'!$G$79&amp;$AB66)),"",INDIRECT("'"&amp;'RFR govt bond summary'!$C$3&amp;"!"&amp;'RFR govt bond summary'!$G$79&amp;$AB66)),"")</f>
        <v/>
      </c>
      <c r="W66" s="241" t="str">
        <f ca="1">IFERROR(IF(ISBLANK(INDIRECT("'"&amp;'RFR govt bond summary'!$C$3&amp;"!"&amp;'RFR govt bond summary'!$G$80&amp;$AB66)),"",INDIRECT("'"&amp;'RFR govt bond summary'!$C$3&amp;"!"&amp;'RFR govt bond summary'!$G$80&amp;$AB66)),"")</f>
        <v/>
      </c>
      <c r="X66" s="241" t="str">
        <f ca="1">IFERROR(IF(ISBLANK(INDIRECT("'"&amp;'RFR govt bond summary'!$C$3&amp;"!"&amp;'RFR govt bond summary'!$G$81&amp;$AB66)),"",INDIRECT("'"&amp;'RFR govt bond summary'!$C$3&amp;"!"&amp;'RFR govt bond summary'!$G$81&amp;$AB66)),"")</f>
        <v/>
      </c>
      <c r="Y66" s="241" t="str">
        <f ca="1">IFERROR(IF(ISBLANK(INDIRECT("'"&amp;'RFR govt bond summary'!$C$3&amp;"!"&amp;'RFR govt bond summary'!$G$82&amp;$AB66)),"",INDIRECT("'"&amp;'RFR govt bond summary'!$C$3&amp;"!"&amp;'RFR govt bond summary'!$G$82&amp;$AB66)),"")</f>
        <v/>
      </c>
      <c r="Z66" s="241" t="str">
        <f ca="1">IFERROR(IF(ISBLANK(INDIRECT("'"&amp;'RFR govt bond summary'!$C$3&amp;"!"&amp;'RFR govt bond summary'!$G$83&amp;$AB66)),"",INDIRECT("'"&amp;'RFR govt bond summary'!$C$3&amp;"!"&amp;'RFR govt bond summary'!$G$83&amp;$AB66)),"")</f>
        <v/>
      </c>
      <c r="AA66" s="241" t="str">
        <f ca="1">IFERROR(IF(ISBLANK(INDIRECT("'"&amp;'RFR govt bond summary'!$C$3&amp;"!"&amp;'RFR govt bond summary'!$G$84&amp;$AB66)),"",INDIRECT("'"&amp;'RFR govt bond summary'!$C$3&amp;"!"&amp;'RFR govt bond summary'!$G$84&amp;$AB66)),"")</f>
        <v/>
      </c>
      <c r="AB66" s="113">
        <f t="shared" si="5"/>
        <v>74</v>
      </c>
    </row>
    <row r="67" spans="2:28" x14ac:dyDescent="0.35">
      <c r="B67" s="243">
        <f ca="1">IFERROR(IF(ISBLANK(INDIRECT("'"&amp;'RFR govt bond summary'!$C$3&amp;"!"&amp;'RFR govt bond summary'!$F$60&amp;$AB67)),"",INDIRECT("'"&amp;'RFR govt bond summary'!$C$3&amp;"!"&amp;'RFR govt bond summary'!$F$60&amp;$AB67)),"")</f>
        <v>42774</v>
      </c>
      <c r="C67" s="241"/>
      <c r="D67" s="241"/>
      <c r="E67" s="241"/>
      <c r="F67" s="241">
        <f ca="1">IFERROR(IF(ISBLANK(INDIRECT("'"&amp;'RFR govt bond summary'!$C$3&amp;"!"&amp;'RFR govt bond summary'!$G$63&amp;$AB67)),"",INDIRECT("'"&amp;'RFR govt bond summary'!$C$3&amp;"!"&amp;'RFR govt bond summary'!$G$63&amp;$AB67)),"")</f>
        <v>2.629</v>
      </c>
      <c r="G67" s="241">
        <f ca="1">IFERROR(IF(ISBLANK(INDIRECT("'"&amp;'RFR govt bond summary'!$C$3&amp;"!"&amp;'RFR govt bond summary'!$G$64&amp;$AB67)),"",INDIRECT("'"&amp;'RFR govt bond summary'!$C$3&amp;"!"&amp;'RFR govt bond summary'!$G$64&amp;$AB67)),"")</f>
        <v>2.9079999999999999</v>
      </c>
      <c r="H67" s="241"/>
      <c r="I67" s="241"/>
      <c r="J67" s="241"/>
      <c r="K67" s="241"/>
      <c r="L67" s="241" t="str">
        <f ca="1">IFERROR(IF(ISBLANK(INDIRECT("'"&amp;'RFR govt bond summary'!$C$3&amp;"!"&amp;'RFR govt bond summary'!$G$69&amp;$AB67)),"",INDIRECT("'"&amp;'RFR govt bond summary'!$C$3&amp;"!"&amp;'RFR govt bond summary'!$G$69&amp;$AB67)),"")</f>
        <v/>
      </c>
      <c r="M67" s="246">
        <f t="shared" ca="1" si="17"/>
        <v>44599</v>
      </c>
      <c r="N67" s="198">
        <f t="shared" ca="1" si="11"/>
        <v>4.2628336755646821</v>
      </c>
      <c r="O67" s="63">
        <f t="shared" ca="1" si="12"/>
        <v>6.1793292265571527</v>
      </c>
      <c r="P67" s="197">
        <f t="shared" ca="1" si="18"/>
        <v>0.27899999999999991</v>
      </c>
      <c r="Q67" s="198">
        <f t="shared" ca="1" si="19"/>
        <v>2.7358171428571429</v>
      </c>
      <c r="R67" s="241" t="str">
        <f ca="1">IFERROR(IF(ISBLANK(INDIRECT("'"&amp;'RFR govt bond summary'!$C$3&amp;"!"&amp;'RFR govt bond summary'!$G$75&amp;$AB67)),"",INDIRECT("'"&amp;'RFR govt bond summary'!$C$3&amp;"!"&amp;'RFR govt bond summary'!$G$75&amp;$AB67)),"")</f>
        <v/>
      </c>
      <c r="S67" s="241" t="str">
        <f ca="1">IFERROR(IF(ISBLANK(INDIRECT("'"&amp;'RFR govt bond summary'!$C$3&amp;"!"&amp;'RFR govt bond summary'!$G$76&amp;$AB67)),"",INDIRECT("'"&amp;'RFR govt bond summary'!$C$3&amp;"!"&amp;'RFR govt bond summary'!$G$76&amp;$AB67)),"")</f>
        <v/>
      </c>
      <c r="T67" s="241"/>
      <c r="U67" s="241" t="str">
        <f ca="1">IFERROR(IF(ISBLANK(INDIRECT("'"&amp;'RFR govt bond summary'!$C$3&amp;"!"&amp;'RFR govt bond summary'!$G$78&amp;$AB67)),"",INDIRECT("'"&amp;'RFR govt bond summary'!$C$3&amp;"!"&amp;'RFR govt bond summary'!$G$78&amp;$AB67)),"")</f>
        <v/>
      </c>
      <c r="V67" s="241" t="str">
        <f ca="1">IFERROR(IF(ISBLANK(INDIRECT("'"&amp;'RFR govt bond summary'!$C$3&amp;"!"&amp;'RFR govt bond summary'!$G$79&amp;$AB67)),"",INDIRECT("'"&amp;'RFR govt bond summary'!$C$3&amp;"!"&amp;'RFR govt bond summary'!$G$79&amp;$AB67)),"")</f>
        <v/>
      </c>
      <c r="W67" s="241" t="str">
        <f ca="1">IFERROR(IF(ISBLANK(INDIRECT("'"&amp;'RFR govt bond summary'!$C$3&amp;"!"&amp;'RFR govt bond summary'!$G$80&amp;$AB67)),"",INDIRECT("'"&amp;'RFR govt bond summary'!$C$3&amp;"!"&amp;'RFR govt bond summary'!$G$80&amp;$AB67)),"")</f>
        <v/>
      </c>
      <c r="X67" s="241" t="str">
        <f ca="1">IFERROR(IF(ISBLANK(INDIRECT("'"&amp;'RFR govt bond summary'!$C$3&amp;"!"&amp;'RFR govt bond summary'!$G$81&amp;$AB67)),"",INDIRECT("'"&amp;'RFR govt bond summary'!$C$3&amp;"!"&amp;'RFR govt bond summary'!$G$81&amp;$AB67)),"")</f>
        <v/>
      </c>
      <c r="Y67" s="241" t="str">
        <f ca="1">IFERROR(IF(ISBLANK(INDIRECT("'"&amp;'RFR govt bond summary'!$C$3&amp;"!"&amp;'RFR govt bond summary'!$G$82&amp;$AB67)),"",INDIRECT("'"&amp;'RFR govt bond summary'!$C$3&amp;"!"&amp;'RFR govt bond summary'!$G$82&amp;$AB67)),"")</f>
        <v/>
      </c>
      <c r="Z67" s="241" t="str">
        <f ca="1">IFERROR(IF(ISBLANK(INDIRECT("'"&amp;'RFR govt bond summary'!$C$3&amp;"!"&amp;'RFR govt bond summary'!$G$83&amp;$AB67)),"",INDIRECT("'"&amp;'RFR govt bond summary'!$C$3&amp;"!"&amp;'RFR govt bond summary'!$G$83&amp;$AB67)),"")</f>
        <v/>
      </c>
      <c r="AA67" s="241" t="str">
        <f ca="1">IFERROR(IF(ISBLANK(INDIRECT("'"&amp;'RFR govt bond summary'!$C$3&amp;"!"&amp;'RFR govt bond summary'!$G$84&amp;$AB67)),"",INDIRECT("'"&amp;'RFR govt bond summary'!$C$3&amp;"!"&amp;'RFR govt bond summary'!$G$84&amp;$AB67)),"")</f>
        <v/>
      </c>
      <c r="AB67" s="113">
        <f t="shared" si="5"/>
        <v>75</v>
      </c>
    </row>
    <row r="68" spans="2:28" x14ac:dyDescent="0.35">
      <c r="B68" s="243">
        <f ca="1">IFERROR(IF(ISBLANK(INDIRECT("'"&amp;'RFR govt bond summary'!$C$3&amp;"!"&amp;'RFR govt bond summary'!$F$60&amp;$AB68)),"",INDIRECT("'"&amp;'RFR govt bond summary'!$C$3&amp;"!"&amp;'RFR govt bond summary'!$F$60&amp;$AB68)),"")</f>
        <v>42775</v>
      </c>
      <c r="C68" s="241"/>
      <c r="D68" s="241"/>
      <c r="E68" s="241"/>
      <c r="F68" s="241">
        <f ca="1">IFERROR(IF(ISBLANK(INDIRECT("'"&amp;'RFR govt bond summary'!$C$3&amp;"!"&amp;'RFR govt bond summary'!$G$63&amp;$AB68)),"",INDIRECT("'"&amp;'RFR govt bond summary'!$C$3&amp;"!"&amp;'RFR govt bond summary'!$G$63&amp;$AB68)),"")</f>
        <v>2.532</v>
      </c>
      <c r="G68" s="241">
        <f ca="1">IFERROR(IF(ISBLANK(INDIRECT("'"&amp;'RFR govt bond summary'!$C$3&amp;"!"&amp;'RFR govt bond summary'!$G$64&amp;$AB68)),"",INDIRECT("'"&amp;'RFR govt bond summary'!$C$3&amp;"!"&amp;'RFR govt bond summary'!$G$64&amp;$AB68)),"")</f>
        <v>2.8050000000000002</v>
      </c>
      <c r="H68" s="241"/>
      <c r="I68" s="241"/>
      <c r="J68" s="241"/>
      <c r="K68" s="241"/>
      <c r="L68" s="241" t="str">
        <f ca="1">IFERROR(IF(ISBLANK(INDIRECT("'"&amp;'RFR govt bond summary'!$C$3&amp;"!"&amp;'RFR govt bond summary'!$G$69&amp;$AB68)),"",INDIRECT("'"&amp;'RFR govt bond summary'!$C$3&amp;"!"&amp;'RFR govt bond summary'!$G$69&amp;$AB68)),"")</f>
        <v/>
      </c>
      <c r="M68" s="246">
        <f t="shared" ca="1" si="17"/>
        <v>44600</v>
      </c>
      <c r="N68" s="198">
        <f t="shared" ca="1" si="11"/>
        <v>4.26009582477755</v>
      </c>
      <c r="O68" s="63">
        <f t="shared" ca="1" si="12"/>
        <v>6.1765913757700206</v>
      </c>
      <c r="P68" s="197">
        <f t="shared" ca="1" si="18"/>
        <v>0.27300000000000013</v>
      </c>
      <c r="Q68" s="198">
        <f t="shared" ca="1" si="19"/>
        <v>2.6369100000000003</v>
      </c>
      <c r="R68" s="241" t="str">
        <f ca="1">IFERROR(IF(ISBLANK(INDIRECT("'"&amp;'RFR govt bond summary'!$C$3&amp;"!"&amp;'RFR govt bond summary'!$G$75&amp;$AB68)),"",INDIRECT("'"&amp;'RFR govt bond summary'!$C$3&amp;"!"&amp;'RFR govt bond summary'!$G$75&amp;$AB68)),"")</f>
        <v/>
      </c>
      <c r="S68" s="241" t="str">
        <f ca="1">IFERROR(IF(ISBLANK(INDIRECT("'"&amp;'RFR govt bond summary'!$C$3&amp;"!"&amp;'RFR govt bond summary'!$G$76&amp;$AB68)),"",INDIRECT("'"&amp;'RFR govt bond summary'!$C$3&amp;"!"&amp;'RFR govt bond summary'!$G$76&amp;$AB68)),"")</f>
        <v/>
      </c>
      <c r="T68" s="241"/>
      <c r="U68" s="241" t="str">
        <f ca="1">IFERROR(IF(ISBLANK(INDIRECT("'"&amp;'RFR govt bond summary'!$C$3&amp;"!"&amp;'RFR govt bond summary'!$G$78&amp;$AB68)),"",INDIRECT("'"&amp;'RFR govt bond summary'!$C$3&amp;"!"&amp;'RFR govt bond summary'!$G$78&amp;$AB68)),"")</f>
        <v/>
      </c>
      <c r="V68" s="241" t="str">
        <f ca="1">IFERROR(IF(ISBLANK(INDIRECT("'"&amp;'RFR govt bond summary'!$C$3&amp;"!"&amp;'RFR govt bond summary'!$G$79&amp;$AB68)),"",INDIRECT("'"&amp;'RFR govt bond summary'!$C$3&amp;"!"&amp;'RFR govt bond summary'!$G$79&amp;$AB68)),"")</f>
        <v/>
      </c>
      <c r="W68" s="241" t="str">
        <f ca="1">IFERROR(IF(ISBLANK(INDIRECT("'"&amp;'RFR govt bond summary'!$C$3&amp;"!"&amp;'RFR govt bond summary'!$G$80&amp;$AB68)),"",INDIRECT("'"&amp;'RFR govt bond summary'!$C$3&amp;"!"&amp;'RFR govt bond summary'!$G$80&amp;$AB68)),"")</f>
        <v/>
      </c>
      <c r="X68" s="241" t="str">
        <f ca="1">IFERROR(IF(ISBLANK(INDIRECT("'"&amp;'RFR govt bond summary'!$C$3&amp;"!"&amp;'RFR govt bond summary'!$G$81&amp;$AB68)),"",INDIRECT("'"&amp;'RFR govt bond summary'!$C$3&amp;"!"&amp;'RFR govt bond summary'!$G$81&amp;$AB68)),"")</f>
        <v/>
      </c>
      <c r="Y68" s="241" t="str">
        <f ca="1">IFERROR(IF(ISBLANK(INDIRECT("'"&amp;'RFR govt bond summary'!$C$3&amp;"!"&amp;'RFR govt bond summary'!$G$82&amp;$AB68)),"",INDIRECT("'"&amp;'RFR govt bond summary'!$C$3&amp;"!"&amp;'RFR govt bond summary'!$G$82&amp;$AB68)),"")</f>
        <v/>
      </c>
      <c r="Z68" s="241" t="str">
        <f ca="1">IFERROR(IF(ISBLANK(INDIRECT("'"&amp;'RFR govt bond summary'!$C$3&amp;"!"&amp;'RFR govt bond summary'!$G$83&amp;$AB68)),"",INDIRECT("'"&amp;'RFR govt bond summary'!$C$3&amp;"!"&amp;'RFR govt bond summary'!$G$83&amp;$AB68)),"")</f>
        <v/>
      </c>
      <c r="AA68" s="241" t="str">
        <f ca="1">IFERROR(IF(ISBLANK(INDIRECT("'"&amp;'RFR govt bond summary'!$C$3&amp;"!"&amp;'RFR govt bond summary'!$G$84&amp;$AB68)),"",INDIRECT("'"&amp;'RFR govt bond summary'!$C$3&amp;"!"&amp;'RFR govt bond summary'!$G$84&amp;$AB68)),"")</f>
        <v/>
      </c>
      <c r="AB68" s="113">
        <f t="shared" si="5"/>
        <v>76</v>
      </c>
    </row>
    <row r="69" spans="2:28" x14ac:dyDescent="0.35">
      <c r="B69" s="243">
        <f ca="1">IFERROR(IF(ISBLANK(INDIRECT("'"&amp;'RFR govt bond summary'!$C$3&amp;"!"&amp;'RFR govt bond summary'!$F$60&amp;$AB69)),"",INDIRECT("'"&amp;'RFR govt bond summary'!$C$3&amp;"!"&amp;'RFR govt bond summary'!$F$60&amp;$AB69)),"")</f>
        <v>42776</v>
      </c>
      <c r="C69" s="241"/>
      <c r="D69" s="241"/>
      <c r="E69" s="241"/>
      <c r="F69" s="241">
        <f ca="1">IFERROR(IF(ISBLANK(INDIRECT("'"&amp;'RFR govt bond summary'!$C$3&amp;"!"&amp;'RFR govt bond summary'!$G$63&amp;$AB69)),"",INDIRECT("'"&amp;'RFR govt bond summary'!$C$3&amp;"!"&amp;'RFR govt bond summary'!$G$63&amp;$AB69)),"")</f>
        <v>2.5609999999999999</v>
      </c>
      <c r="G69" s="241">
        <f ca="1">IFERROR(IF(ISBLANK(INDIRECT("'"&amp;'RFR govt bond summary'!$C$3&amp;"!"&amp;'RFR govt bond summary'!$G$64&amp;$AB69)),"",INDIRECT("'"&amp;'RFR govt bond summary'!$C$3&amp;"!"&amp;'RFR govt bond summary'!$G$64&amp;$AB69)),"")</f>
        <v>2.8319999999999999</v>
      </c>
      <c r="H69" s="241"/>
      <c r="I69" s="241"/>
      <c r="J69" s="241"/>
      <c r="K69" s="241"/>
      <c r="L69" s="241" t="str">
        <f ca="1">IFERROR(IF(ISBLANK(INDIRECT("'"&amp;'RFR govt bond summary'!$C$3&amp;"!"&amp;'RFR govt bond summary'!$G$69&amp;$AB69)),"",INDIRECT("'"&amp;'RFR govt bond summary'!$C$3&amp;"!"&amp;'RFR govt bond summary'!$G$69&amp;$AB69)),"")</f>
        <v/>
      </c>
      <c r="M69" s="246">
        <f t="shared" ca="1" si="17"/>
        <v>44601</v>
      </c>
      <c r="N69" s="198">
        <f t="shared" ca="1" si="11"/>
        <v>4.2573579739904179</v>
      </c>
      <c r="O69" s="63">
        <f t="shared" ca="1" si="12"/>
        <v>6.1738535249828885</v>
      </c>
      <c r="P69" s="197">
        <f t="shared" ca="1" si="18"/>
        <v>0.27099999999999991</v>
      </c>
      <c r="Q69" s="198">
        <f t="shared" ca="1" si="19"/>
        <v>2.6655285714285712</v>
      </c>
      <c r="R69" s="241" t="str">
        <f ca="1">IFERROR(IF(ISBLANK(INDIRECT("'"&amp;'RFR govt bond summary'!$C$3&amp;"!"&amp;'RFR govt bond summary'!$G$75&amp;$AB69)),"",INDIRECT("'"&amp;'RFR govt bond summary'!$C$3&amp;"!"&amp;'RFR govt bond summary'!$G$75&amp;$AB69)),"")</f>
        <v/>
      </c>
      <c r="S69" s="241" t="str">
        <f ca="1">IFERROR(IF(ISBLANK(INDIRECT("'"&amp;'RFR govt bond summary'!$C$3&amp;"!"&amp;'RFR govt bond summary'!$G$76&amp;$AB69)),"",INDIRECT("'"&amp;'RFR govt bond summary'!$C$3&amp;"!"&amp;'RFR govt bond summary'!$G$76&amp;$AB69)),"")</f>
        <v/>
      </c>
      <c r="T69" s="241"/>
      <c r="U69" s="241" t="str">
        <f ca="1">IFERROR(IF(ISBLANK(INDIRECT("'"&amp;'RFR govt bond summary'!$C$3&amp;"!"&amp;'RFR govt bond summary'!$G$78&amp;$AB69)),"",INDIRECT("'"&amp;'RFR govt bond summary'!$C$3&amp;"!"&amp;'RFR govt bond summary'!$G$78&amp;$AB69)),"")</f>
        <v/>
      </c>
      <c r="V69" s="241" t="str">
        <f ca="1">IFERROR(IF(ISBLANK(INDIRECT("'"&amp;'RFR govt bond summary'!$C$3&amp;"!"&amp;'RFR govt bond summary'!$G$79&amp;$AB69)),"",INDIRECT("'"&amp;'RFR govt bond summary'!$C$3&amp;"!"&amp;'RFR govt bond summary'!$G$79&amp;$AB69)),"")</f>
        <v/>
      </c>
      <c r="W69" s="241" t="str">
        <f ca="1">IFERROR(IF(ISBLANK(INDIRECT("'"&amp;'RFR govt bond summary'!$C$3&amp;"!"&amp;'RFR govt bond summary'!$G$80&amp;$AB69)),"",INDIRECT("'"&amp;'RFR govt bond summary'!$C$3&amp;"!"&amp;'RFR govt bond summary'!$G$80&amp;$AB69)),"")</f>
        <v/>
      </c>
      <c r="X69" s="241" t="str">
        <f ca="1">IFERROR(IF(ISBLANK(INDIRECT("'"&amp;'RFR govt bond summary'!$C$3&amp;"!"&amp;'RFR govt bond summary'!$G$81&amp;$AB69)),"",INDIRECT("'"&amp;'RFR govt bond summary'!$C$3&amp;"!"&amp;'RFR govt bond summary'!$G$81&amp;$AB69)),"")</f>
        <v/>
      </c>
      <c r="Y69" s="241" t="str">
        <f ca="1">IFERROR(IF(ISBLANK(INDIRECT("'"&amp;'RFR govt bond summary'!$C$3&amp;"!"&amp;'RFR govt bond summary'!$G$82&amp;$AB69)),"",INDIRECT("'"&amp;'RFR govt bond summary'!$C$3&amp;"!"&amp;'RFR govt bond summary'!$G$82&amp;$AB69)),"")</f>
        <v/>
      </c>
      <c r="Z69" s="241" t="str">
        <f ca="1">IFERROR(IF(ISBLANK(INDIRECT("'"&amp;'RFR govt bond summary'!$C$3&amp;"!"&amp;'RFR govt bond summary'!$G$83&amp;$AB69)),"",INDIRECT("'"&amp;'RFR govt bond summary'!$C$3&amp;"!"&amp;'RFR govt bond summary'!$G$83&amp;$AB69)),"")</f>
        <v/>
      </c>
      <c r="AA69" s="241" t="str">
        <f ca="1">IFERROR(IF(ISBLANK(INDIRECT("'"&amp;'RFR govt bond summary'!$C$3&amp;"!"&amp;'RFR govt bond summary'!$G$84&amp;$AB69)),"",INDIRECT("'"&amp;'RFR govt bond summary'!$C$3&amp;"!"&amp;'RFR govt bond summary'!$G$84&amp;$AB69)),"")</f>
        <v/>
      </c>
      <c r="AB69" s="113">
        <f t="shared" si="5"/>
        <v>77</v>
      </c>
    </row>
    <row r="70" spans="2:28" x14ac:dyDescent="0.35">
      <c r="B70" s="243">
        <f ca="1">IFERROR(IF(ISBLANK(INDIRECT("'"&amp;'RFR govt bond summary'!$C$3&amp;"!"&amp;'RFR govt bond summary'!$F$60&amp;$AB70)),"",INDIRECT("'"&amp;'RFR govt bond summary'!$C$3&amp;"!"&amp;'RFR govt bond summary'!$F$60&amp;$AB70)),"")</f>
        <v>42779</v>
      </c>
      <c r="C70" s="241"/>
      <c r="D70" s="241"/>
      <c r="E70" s="241"/>
      <c r="F70" s="241">
        <f ca="1">IFERROR(IF(ISBLANK(INDIRECT("'"&amp;'RFR govt bond summary'!$C$3&amp;"!"&amp;'RFR govt bond summary'!$G$63&amp;$AB70)),"",INDIRECT("'"&amp;'RFR govt bond summary'!$C$3&amp;"!"&amp;'RFR govt bond summary'!$G$63&amp;$AB70)),"")</f>
        <v>2.5670000000000002</v>
      </c>
      <c r="G70" s="241">
        <f ca="1">IFERROR(IF(ISBLANK(INDIRECT("'"&amp;'RFR govt bond summary'!$C$3&amp;"!"&amp;'RFR govt bond summary'!$G$64&amp;$AB70)),"",INDIRECT("'"&amp;'RFR govt bond summary'!$C$3&amp;"!"&amp;'RFR govt bond summary'!$G$64&amp;$AB70)),"")</f>
        <v>2.8369999999999997</v>
      </c>
      <c r="H70" s="241"/>
      <c r="I70" s="241"/>
      <c r="J70" s="241"/>
      <c r="K70" s="241"/>
      <c r="L70" s="241" t="str">
        <f ca="1">IFERROR(IF(ISBLANK(INDIRECT("'"&amp;'RFR govt bond summary'!$C$3&amp;"!"&amp;'RFR govt bond summary'!$G$69&amp;$AB70)),"",INDIRECT("'"&amp;'RFR govt bond summary'!$C$3&amp;"!"&amp;'RFR govt bond summary'!$G$69&amp;$AB70)),"")</f>
        <v/>
      </c>
      <c r="M70" s="246">
        <f t="shared" ca="1" si="17"/>
        <v>44604</v>
      </c>
      <c r="N70" s="198">
        <f t="shared" ca="1" si="11"/>
        <v>4.2491444216290208</v>
      </c>
      <c r="O70" s="63">
        <f t="shared" ca="1" si="12"/>
        <v>6.1656399726214923</v>
      </c>
      <c r="P70" s="197">
        <f t="shared" ca="1" si="18"/>
        <v>0.26999999999999957</v>
      </c>
      <c r="Q70" s="198">
        <f t="shared" ca="1" si="19"/>
        <v>2.6722999999999999</v>
      </c>
      <c r="R70" s="241" t="str">
        <f ca="1">IFERROR(IF(ISBLANK(INDIRECT("'"&amp;'RFR govt bond summary'!$C$3&amp;"!"&amp;'RFR govt bond summary'!$G$75&amp;$AB70)),"",INDIRECT("'"&amp;'RFR govt bond summary'!$C$3&amp;"!"&amp;'RFR govt bond summary'!$G$75&amp;$AB70)),"")</f>
        <v/>
      </c>
      <c r="S70" s="241" t="str">
        <f ca="1">IFERROR(IF(ISBLANK(INDIRECT("'"&amp;'RFR govt bond summary'!$C$3&amp;"!"&amp;'RFR govt bond summary'!$G$76&amp;$AB70)),"",INDIRECT("'"&amp;'RFR govt bond summary'!$C$3&amp;"!"&amp;'RFR govt bond summary'!$G$76&amp;$AB70)),"")</f>
        <v/>
      </c>
      <c r="T70" s="241"/>
      <c r="U70" s="241" t="str">
        <f ca="1">IFERROR(IF(ISBLANK(INDIRECT("'"&amp;'RFR govt bond summary'!$C$3&amp;"!"&amp;'RFR govt bond summary'!$G$78&amp;$AB70)),"",INDIRECT("'"&amp;'RFR govt bond summary'!$C$3&amp;"!"&amp;'RFR govt bond summary'!$G$78&amp;$AB70)),"")</f>
        <v/>
      </c>
      <c r="V70" s="241" t="str">
        <f ca="1">IFERROR(IF(ISBLANK(INDIRECT("'"&amp;'RFR govt bond summary'!$C$3&amp;"!"&amp;'RFR govt bond summary'!$G$79&amp;$AB70)),"",INDIRECT("'"&amp;'RFR govt bond summary'!$C$3&amp;"!"&amp;'RFR govt bond summary'!$G$79&amp;$AB70)),"")</f>
        <v/>
      </c>
      <c r="W70" s="241" t="str">
        <f ca="1">IFERROR(IF(ISBLANK(INDIRECT("'"&amp;'RFR govt bond summary'!$C$3&amp;"!"&amp;'RFR govt bond summary'!$G$80&amp;$AB70)),"",INDIRECT("'"&amp;'RFR govt bond summary'!$C$3&amp;"!"&amp;'RFR govt bond summary'!$G$80&amp;$AB70)),"")</f>
        <v/>
      </c>
      <c r="X70" s="241" t="str">
        <f ca="1">IFERROR(IF(ISBLANK(INDIRECT("'"&amp;'RFR govt bond summary'!$C$3&amp;"!"&amp;'RFR govt bond summary'!$G$81&amp;$AB70)),"",INDIRECT("'"&amp;'RFR govt bond summary'!$C$3&amp;"!"&amp;'RFR govt bond summary'!$G$81&amp;$AB70)),"")</f>
        <v/>
      </c>
      <c r="Y70" s="241" t="str">
        <f ca="1">IFERROR(IF(ISBLANK(INDIRECT("'"&amp;'RFR govt bond summary'!$C$3&amp;"!"&amp;'RFR govt bond summary'!$G$82&amp;$AB70)),"",INDIRECT("'"&amp;'RFR govt bond summary'!$C$3&amp;"!"&amp;'RFR govt bond summary'!$G$82&amp;$AB70)),"")</f>
        <v/>
      </c>
      <c r="Z70" s="241" t="str">
        <f ca="1">IFERROR(IF(ISBLANK(INDIRECT("'"&amp;'RFR govt bond summary'!$C$3&amp;"!"&amp;'RFR govt bond summary'!$G$83&amp;$AB70)),"",INDIRECT("'"&amp;'RFR govt bond summary'!$C$3&amp;"!"&amp;'RFR govt bond summary'!$G$83&amp;$AB70)),"")</f>
        <v/>
      </c>
      <c r="AA70" s="241" t="str">
        <f ca="1">IFERROR(IF(ISBLANK(INDIRECT("'"&amp;'RFR govt bond summary'!$C$3&amp;"!"&amp;'RFR govt bond summary'!$G$84&amp;$AB70)),"",INDIRECT("'"&amp;'RFR govt bond summary'!$C$3&amp;"!"&amp;'RFR govt bond summary'!$G$84&amp;$AB70)),"")</f>
        <v/>
      </c>
      <c r="AB70" s="113">
        <f t="shared" si="5"/>
        <v>78</v>
      </c>
    </row>
    <row r="71" spans="2:28" x14ac:dyDescent="0.35">
      <c r="B71" s="243">
        <f ca="1">IFERROR(IF(ISBLANK(INDIRECT("'"&amp;'RFR govt bond summary'!$C$3&amp;"!"&amp;'RFR govt bond summary'!$F$60&amp;$AB71)),"",INDIRECT("'"&amp;'RFR govt bond summary'!$C$3&amp;"!"&amp;'RFR govt bond summary'!$F$60&amp;$AB71)),"")</f>
        <v>42780</v>
      </c>
      <c r="C71" s="241"/>
      <c r="D71" s="241"/>
      <c r="E71" s="241"/>
      <c r="F71" s="241">
        <f ca="1">IFERROR(IF(ISBLANK(INDIRECT("'"&amp;'RFR govt bond summary'!$C$3&amp;"!"&amp;'RFR govt bond summary'!$G$63&amp;$AB71)),"",INDIRECT("'"&amp;'RFR govt bond summary'!$C$3&amp;"!"&amp;'RFR govt bond summary'!$G$63&amp;$AB71)),"")</f>
        <v>2.5869999999999997</v>
      </c>
      <c r="G71" s="241">
        <f ca="1">IFERROR(IF(ISBLANK(INDIRECT("'"&amp;'RFR govt bond summary'!$C$3&amp;"!"&amp;'RFR govt bond summary'!$G$64&amp;$AB71)),"",INDIRECT("'"&amp;'RFR govt bond summary'!$C$3&amp;"!"&amp;'RFR govt bond summary'!$G$64&amp;$AB71)),"")</f>
        <v>2.8580000000000001</v>
      </c>
      <c r="H71" s="241"/>
      <c r="I71" s="241"/>
      <c r="J71" s="241"/>
      <c r="K71" s="241"/>
      <c r="L71" s="241" t="str">
        <f ca="1">IFERROR(IF(ISBLANK(INDIRECT("'"&amp;'RFR govt bond summary'!$C$3&amp;"!"&amp;'RFR govt bond summary'!$G$69&amp;$AB71)),"",INDIRECT("'"&amp;'RFR govt bond summary'!$C$3&amp;"!"&amp;'RFR govt bond summary'!$G$69&amp;$AB71)),"")</f>
        <v/>
      </c>
      <c r="M71" s="246">
        <f t="shared" ca="1" si="17"/>
        <v>44605</v>
      </c>
      <c r="N71" s="198">
        <f t="shared" ca="1" si="11"/>
        <v>4.2464065708418888</v>
      </c>
      <c r="O71" s="63">
        <f t="shared" ca="1" si="12"/>
        <v>6.1629021218343603</v>
      </c>
      <c r="P71" s="197">
        <f t="shared" ca="1" si="18"/>
        <v>0.27100000000000035</v>
      </c>
      <c r="Q71" s="198">
        <f t="shared" ca="1" si="19"/>
        <v>2.6930771428571427</v>
      </c>
      <c r="R71" s="241" t="str">
        <f ca="1">IFERROR(IF(ISBLANK(INDIRECT("'"&amp;'RFR govt bond summary'!$C$3&amp;"!"&amp;'RFR govt bond summary'!$G$75&amp;$AB71)),"",INDIRECT("'"&amp;'RFR govt bond summary'!$C$3&amp;"!"&amp;'RFR govt bond summary'!$G$75&amp;$AB71)),"")</f>
        <v/>
      </c>
      <c r="S71" s="241" t="str">
        <f ca="1">IFERROR(IF(ISBLANK(INDIRECT("'"&amp;'RFR govt bond summary'!$C$3&amp;"!"&amp;'RFR govt bond summary'!$G$76&amp;$AB71)),"",INDIRECT("'"&amp;'RFR govt bond summary'!$C$3&amp;"!"&amp;'RFR govt bond summary'!$G$76&amp;$AB71)),"")</f>
        <v/>
      </c>
      <c r="T71" s="241"/>
      <c r="U71" s="241" t="str">
        <f ca="1">IFERROR(IF(ISBLANK(INDIRECT("'"&amp;'RFR govt bond summary'!$C$3&amp;"!"&amp;'RFR govt bond summary'!$G$78&amp;$AB71)),"",INDIRECT("'"&amp;'RFR govt bond summary'!$C$3&amp;"!"&amp;'RFR govt bond summary'!$G$78&amp;$AB71)),"")</f>
        <v/>
      </c>
      <c r="V71" s="241" t="str">
        <f ca="1">IFERROR(IF(ISBLANK(INDIRECT("'"&amp;'RFR govt bond summary'!$C$3&amp;"!"&amp;'RFR govt bond summary'!$G$79&amp;$AB71)),"",INDIRECT("'"&amp;'RFR govt bond summary'!$C$3&amp;"!"&amp;'RFR govt bond summary'!$G$79&amp;$AB71)),"")</f>
        <v/>
      </c>
      <c r="W71" s="241" t="str">
        <f ca="1">IFERROR(IF(ISBLANK(INDIRECT("'"&amp;'RFR govt bond summary'!$C$3&amp;"!"&amp;'RFR govt bond summary'!$G$80&amp;$AB71)),"",INDIRECT("'"&amp;'RFR govt bond summary'!$C$3&amp;"!"&amp;'RFR govt bond summary'!$G$80&amp;$AB71)),"")</f>
        <v/>
      </c>
      <c r="X71" s="241" t="str">
        <f ca="1">IFERROR(IF(ISBLANK(INDIRECT("'"&amp;'RFR govt bond summary'!$C$3&amp;"!"&amp;'RFR govt bond summary'!$G$81&amp;$AB71)),"",INDIRECT("'"&amp;'RFR govt bond summary'!$C$3&amp;"!"&amp;'RFR govt bond summary'!$G$81&amp;$AB71)),"")</f>
        <v/>
      </c>
      <c r="Y71" s="241" t="str">
        <f ca="1">IFERROR(IF(ISBLANK(INDIRECT("'"&amp;'RFR govt bond summary'!$C$3&amp;"!"&amp;'RFR govt bond summary'!$G$82&amp;$AB71)),"",INDIRECT("'"&amp;'RFR govt bond summary'!$C$3&amp;"!"&amp;'RFR govt bond summary'!$G$82&amp;$AB71)),"")</f>
        <v/>
      </c>
      <c r="Z71" s="241" t="str">
        <f ca="1">IFERROR(IF(ISBLANK(INDIRECT("'"&amp;'RFR govt bond summary'!$C$3&amp;"!"&amp;'RFR govt bond summary'!$G$83&amp;$AB71)),"",INDIRECT("'"&amp;'RFR govt bond summary'!$C$3&amp;"!"&amp;'RFR govt bond summary'!$G$83&amp;$AB71)),"")</f>
        <v/>
      </c>
      <c r="AA71" s="241" t="str">
        <f ca="1">IFERROR(IF(ISBLANK(INDIRECT("'"&amp;'RFR govt bond summary'!$C$3&amp;"!"&amp;'RFR govt bond summary'!$G$84&amp;$AB71)),"",INDIRECT("'"&amp;'RFR govt bond summary'!$C$3&amp;"!"&amp;'RFR govt bond summary'!$G$84&amp;$AB71)),"")</f>
        <v/>
      </c>
      <c r="AB71" s="113">
        <f t="shared" si="5"/>
        <v>79</v>
      </c>
    </row>
    <row r="72" spans="2:28" x14ac:dyDescent="0.35">
      <c r="B72" s="243">
        <f ca="1">IFERROR(IF(ISBLANK(INDIRECT("'"&amp;'RFR govt bond summary'!$C$3&amp;"!"&amp;'RFR govt bond summary'!$F$60&amp;$AB72)),"",INDIRECT("'"&amp;'RFR govt bond summary'!$C$3&amp;"!"&amp;'RFR govt bond summary'!$F$60&amp;$AB72)),"")</f>
        <v>42781</v>
      </c>
      <c r="C72" s="241"/>
      <c r="D72" s="241"/>
      <c r="E72" s="241"/>
      <c r="F72" s="241">
        <f ca="1">IFERROR(IF(ISBLANK(INDIRECT("'"&amp;'RFR govt bond summary'!$C$3&amp;"!"&amp;'RFR govt bond summary'!$G$63&amp;$AB72)),"",INDIRECT("'"&amp;'RFR govt bond summary'!$C$3&amp;"!"&amp;'RFR govt bond summary'!$G$63&amp;$AB72)),"")</f>
        <v>2.6259999999999999</v>
      </c>
      <c r="G72" s="241">
        <f ca="1">IFERROR(IF(ISBLANK(INDIRECT("'"&amp;'RFR govt bond summary'!$C$3&amp;"!"&amp;'RFR govt bond summary'!$G$64&amp;$AB72)),"",INDIRECT("'"&amp;'RFR govt bond summary'!$C$3&amp;"!"&amp;'RFR govt bond summary'!$G$64&amp;$AB72)),"")</f>
        <v>2.8970000000000002</v>
      </c>
      <c r="H72" s="241"/>
      <c r="I72" s="241"/>
      <c r="J72" s="241"/>
      <c r="K72" s="241"/>
      <c r="L72" s="241" t="str">
        <f ca="1">IFERROR(IF(ISBLANK(INDIRECT("'"&amp;'RFR govt bond summary'!$C$3&amp;"!"&amp;'RFR govt bond summary'!$G$69&amp;$AB72)),"",INDIRECT("'"&amp;'RFR govt bond summary'!$C$3&amp;"!"&amp;'RFR govt bond summary'!$G$69&amp;$AB72)),"")</f>
        <v/>
      </c>
      <c r="M72" s="246">
        <f t="shared" ca="1" si="17"/>
        <v>44606</v>
      </c>
      <c r="N72" s="198">
        <f t="shared" ca="1" si="11"/>
        <v>4.2436687200547567</v>
      </c>
      <c r="O72" s="63">
        <f t="shared" ca="1" si="12"/>
        <v>6.1601642710472282</v>
      </c>
      <c r="P72" s="197">
        <f t="shared" ca="1" si="18"/>
        <v>0.27100000000000035</v>
      </c>
      <c r="Q72" s="198">
        <f t="shared" ca="1" si="19"/>
        <v>2.7324642857142858</v>
      </c>
      <c r="R72" s="241" t="str">
        <f ca="1">IFERROR(IF(ISBLANK(INDIRECT("'"&amp;'RFR govt bond summary'!$C$3&amp;"!"&amp;'RFR govt bond summary'!$G$75&amp;$AB72)),"",INDIRECT("'"&amp;'RFR govt bond summary'!$C$3&amp;"!"&amp;'RFR govt bond summary'!$G$75&amp;$AB72)),"")</f>
        <v/>
      </c>
      <c r="S72" s="241" t="str">
        <f ca="1">IFERROR(IF(ISBLANK(INDIRECT("'"&amp;'RFR govt bond summary'!$C$3&amp;"!"&amp;'RFR govt bond summary'!$G$76&amp;$AB72)),"",INDIRECT("'"&amp;'RFR govt bond summary'!$C$3&amp;"!"&amp;'RFR govt bond summary'!$G$76&amp;$AB72)),"")</f>
        <v/>
      </c>
      <c r="T72" s="241"/>
      <c r="U72" s="241" t="str">
        <f ca="1">IFERROR(IF(ISBLANK(INDIRECT("'"&amp;'RFR govt bond summary'!$C$3&amp;"!"&amp;'RFR govt bond summary'!$G$78&amp;$AB72)),"",INDIRECT("'"&amp;'RFR govt bond summary'!$C$3&amp;"!"&amp;'RFR govt bond summary'!$G$78&amp;$AB72)),"")</f>
        <v/>
      </c>
      <c r="V72" s="241" t="str">
        <f ca="1">IFERROR(IF(ISBLANK(INDIRECT("'"&amp;'RFR govt bond summary'!$C$3&amp;"!"&amp;'RFR govt bond summary'!$G$79&amp;$AB72)),"",INDIRECT("'"&amp;'RFR govt bond summary'!$C$3&amp;"!"&amp;'RFR govt bond summary'!$G$79&amp;$AB72)),"")</f>
        <v/>
      </c>
      <c r="W72" s="241" t="str">
        <f ca="1">IFERROR(IF(ISBLANK(INDIRECT("'"&amp;'RFR govt bond summary'!$C$3&amp;"!"&amp;'RFR govt bond summary'!$G$80&amp;$AB72)),"",INDIRECT("'"&amp;'RFR govt bond summary'!$C$3&amp;"!"&amp;'RFR govt bond summary'!$G$80&amp;$AB72)),"")</f>
        <v/>
      </c>
      <c r="X72" s="241" t="str">
        <f ca="1">IFERROR(IF(ISBLANK(INDIRECT("'"&amp;'RFR govt bond summary'!$C$3&amp;"!"&amp;'RFR govt bond summary'!$G$81&amp;$AB72)),"",INDIRECT("'"&amp;'RFR govt bond summary'!$C$3&amp;"!"&amp;'RFR govt bond summary'!$G$81&amp;$AB72)),"")</f>
        <v/>
      </c>
      <c r="Y72" s="241" t="str">
        <f ca="1">IFERROR(IF(ISBLANK(INDIRECT("'"&amp;'RFR govt bond summary'!$C$3&amp;"!"&amp;'RFR govt bond summary'!$G$82&amp;$AB72)),"",INDIRECT("'"&amp;'RFR govt bond summary'!$C$3&amp;"!"&amp;'RFR govt bond summary'!$G$82&amp;$AB72)),"")</f>
        <v/>
      </c>
      <c r="Z72" s="241" t="str">
        <f ca="1">IFERROR(IF(ISBLANK(INDIRECT("'"&amp;'RFR govt bond summary'!$C$3&amp;"!"&amp;'RFR govt bond summary'!$G$83&amp;$AB72)),"",INDIRECT("'"&amp;'RFR govt bond summary'!$C$3&amp;"!"&amp;'RFR govt bond summary'!$G$83&amp;$AB72)),"")</f>
        <v/>
      </c>
      <c r="AA72" s="241" t="str">
        <f ca="1">IFERROR(IF(ISBLANK(INDIRECT("'"&amp;'RFR govt bond summary'!$C$3&amp;"!"&amp;'RFR govt bond summary'!$G$84&amp;$AB72)),"",INDIRECT("'"&amp;'RFR govt bond summary'!$C$3&amp;"!"&amp;'RFR govt bond summary'!$G$84&amp;$AB72)),"")</f>
        <v/>
      </c>
      <c r="AB72" s="113">
        <f t="shared" si="5"/>
        <v>80</v>
      </c>
    </row>
    <row r="73" spans="2:28" x14ac:dyDescent="0.35">
      <c r="B73" s="243">
        <f ca="1">IFERROR(IF(ISBLANK(INDIRECT("'"&amp;'RFR govt bond summary'!$C$3&amp;"!"&amp;'RFR govt bond summary'!$F$60&amp;$AB73)),"",INDIRECT("'"&amp;'RFR govt bond summary'!$C$3&amp;"!"&amp;'RFR govt bond summary'!$F$60&amp;$AB73)),"")</f>
        <v>42782</v>
      </c>
      <c r="C73" s="241"/>
      <c r="D73" s="241"/>
      <c r="E73" s="241"/>
      <c r="F73" s="241">
        <f ca="1">IFERROR(IF(ISBLANK(INDIRECT("'"&amp;'RFR govt bond summary'!$C$3&amp;"!"&amp;'RFR govt bond summary'!$G$63&amp;$AB73)),"",INDIRECT("'"&amp;'RFR govt bond summary'!$C$3&amp;"!"&amp;'RFR govt bond summary'!$G$63&amp;$AB73)),"")</f>
        <v>2.677</v>
      </c>
      <c r="G73" s="241">
        <f ca="1">IFERROR(IF(ISBLANK(INDIRECT("'"&amp;'RFR govt bond summary'!$C$3&amp;"!"&amp;'RFR govt bond summary'!$G$64&amp;$AB73)),"",INDIRECT("'"&amp;'RFR govt bond summary'!$C$3&amp;"!"&amp;'RFR govt bond summary'!$G$64&amp;$AB73)),"")</f>
        <v>2.9459999999999997</v>
      </c>
      <c r="H73" s="241"/>
      <c r="I73" s="241"/>
      <c r="J73" s="241"/>
      <c r="K73" s="241"/>
      <c r="L73" s="241" t="str">
        <f ca="1">IFERROR(IF(ISBLANK(INDIRECT("'"&amp;'RFR govt bond summary'!$C$3&amp;"!"&amp;'RFR govt bond summary'!$G$69&amp;$AB73)),"",INDIRECT("'"&amp;'RFR govt bond summary'!$C$3&amp;"!"&amp;'RFR govt bond summary'!$G$69&amp;$AB73)),"")</f>
        <v/>
      </c>
      <c r="M73" s="246">
        <f t="shared" ca="1" si="17"/>
        <v>44607</v>
      </c>
      <c r="N73" s="198">
        <f t="shared" ca="1" si="11"/>
        <v>4.2409308692676246</v>
      </c>
      <c r="O73" s="63">
        <f t="shared" ca="1" si="12"/>
        <v>6.1574264202600961</v>
      </c>
      <c r="P73" s="197">
        <f t="shared" ca="1" si="18"/>
        <v>0.26899999999999968</v>
      </c>
      <c r="Q73" s="198">
        <f t="shared" ca="1" si="19"/>
        <v>2.7830628571428573</v>
      </c>
      <c r="R73" s="241" t="str">
        <f ca="1">IFERROR(IF(ISBLANK(INDIRECT("'"&amp;'RFR govt bond summary'!$C$3&amp;"!"&amp;'RFR govt bond summary'!$G$75&amp;$AB73)),"",INDIRECT("'"&amp;'RFR govt bond summary'!$C$3&amp;"!"&amp;'RFR govt bond summary'!$G$75&amp;$AB73)),"")</f>
        <v/>
      </c>
      <c r="S73" s="241" t="str">
        <f ca="1">IFERROR(IF(ISBLANK(INDIRECT("'"&amp;'RFR govt bond summary'!$C$3&amp;"!"&amp;'RFR govt bond summary'!$G$76&amp;$AB73)),"",INDIRECT("'"&amp;'RFR govt bond summary'!$C$3&amp;"!"&amp;'RFR govt bond summary'!$G$76&amp;$AB73)),"")</f>
        <v/>
      </c>
      <c r="T73" s="241"/>
      <c r="U73" s="241" t="str">
        <f ca="1">IFERROR(IF(ISBLANK(INDIRECT("'"&amp;'RFR govt bond summary'!$C$3&amp;"!"&amp;'RFR govt bond summary'!$G$78&amp;$AB73)),"",INDIRECT("'"&amp;'RFR govt bond summary'!$C$3&amp;"!"&amp;'RFR govt bond summary'!$G$78&amp;$AB73)),"")</f>
        <v/>
      </c>
      <c r="V73" s="241" t="str">
        <f ca="1">IFERROR(IF(ISBLANK(INDIRECT("'"&amp;'RFR govt bond summary'!$C$3&amp;"!"&amp;'RFR govt bond summary'!$G$79&amp;$AB73)),"",INDIRECT("'"&amp;'RFR govt bond summary'!$C$3&amp;"!"&amp;'RFR govt bond summary'!$G$79&amp;$AB73)),"")</f>
        <v/>
      </c>
      <c r="W73" s="241" t="str">
        <f ca="1">IFERROR(IF(ISBLANK(INDIRECT("'"&amp;'RFR govt bond summary'!$C$3&amp;"!"&amp;'RFR govt bond summary'!$G$80&amp;$AB73)),"",INDIRECT("'"&amp;'RFR govt bond summary'!$C$3&amp;"!"&amp;'RFR govt bond summary'!$G$80&amp;$AB73)),"")</f>
        <v/>
      </c>
      <c r="X73" s="241" t="str">
        <f ca="1">IFERROR(IF(ISBLANK(INDIRECT("'"&amp;'RFR govt bond summary'!$C$3&amp;"!"&amp;'RFR govt bond summary'!$G$81&amp;$AB73)),"",INDIRECT("'"&amp;'RFR govt bond summary'!$C$3&amp;"!"&amp;'RFR govt bond summary'!$G$81&amp;$AB73)),"")</f>
        <v/>
      </c>
      <c r="Y73" s="241" t="str">
        <f ca="1">IFERROR(IF(ISBLANK(INDIRECT("'"&amp;'RFR govt bond summary'!$C$3&amp;"!"&amp;'RFR govt bond summary'!$G$82&amp;$AB73)),"",INDIRECT("'"&amp;'RFR govt bond summary'!$C$3&amp;"!"&amp;'RFR govt bond summary'!$G$82&amp;$AB73)),"")</f>
        <v/>
      </c>
      <c r="Z73" s="241" t="str">
        <f ca="1">IFERROR(IF(ISBLANK(INDIRECT("'"&amp;'RFR govt bond summary'!$C$3&amp;"!"&amp;'RFR govt bond summary'!$G$83&amp;$AB73)),"",INDIRECT("'"&amp;'RFR govt bond summary'!$C$3&amp;"!"&amp;'RFR govt bond summary'!$G$83&amp;$AB73)),"")</f>
        <v/>
      </c>
      <c r="AA73" s="241" t="str">
        <f ca="1">IFERROR(IF(ISBLANK(INDIRECT("'"&amp;'RFR govt bond summary'!$C$3&amp;"!"&amp;'RFR govt bond summary'!$G$84&amp;$AB73)),"",INDIRECT("'"&amp;'RFR govt bond summary'!$C$3&amp;"!"&amp;'RFR govt bond summary'!$G$84&amp;$AB73)),"")</f>
        <v/>
      </c>
      <c r="AB73" s="113">
        <f t="shared" si="5"/>
        <v>81</v>
      </c>
    </row>
    <row r="74" spans="2:28" x14ac:dyDescent="0.35">
      <c r="B74" s="243">
        <f ca="1">IFERROR(IF(ISBLANK(INDIRECT("'"&amp;'RFR govt bond summary'!$C$3&amp;"!"&amp;'RFR govt bond summary'!$F$60&amp;$AB74)),"",INDIRECT("'"&amp;'RFR govt bond summary'!$C$3&amp;"!"&amp;'RFR govt bond summary'!$F$60&amp;$AB74)),"")</f>
        <v>42783</v>
      </c>
      <c r="C74" s="241"/>
      <c r="D74" s="241"/>
      <c r="E74" s="241"/>
      <c r="F74" s="241">
        <f ca="1">IFERROR(IF(ISBLANK(INDIRECT("'"&amp;'RFR govt bond summary'!$C$3&amp;"!"&amp;'RFR govt bond summary'!$G$63&amp;$AB74)),"",INDIRECT("'"&amp;'RFR govt bond summary'!$C$3&amp;"!"&amp;'RFR govt bond summary'!$G$63&amp;$AB74)),"")</f>
        <v>2.6480000000000001</v>
      </c>
      <c r="G74" s="241">
        <f ca="1">IFERROR(IF(ISBLANK(INDIRECT("'"&amp;'RFR govt bond summary'!$C$3&amp;"!"&amp;'RFR govt bond summary'!$G$64&amp;$AB74)),"",INDIRECT("'"&amp;'RFR govt bond summary'!$C$3&amp;"!"&amp;'RFR govt bond summary'!$G$64&amp;$AB74)),"")</f>
        <v>2.9220000000000002</v>
      </c>
      <c r="H74" s="241"/>
      <c r="I74" s="241"/>
      <c r="J74" s="241"/>
      <c r="K74" s="241"/>
      <c r="L74" s="241" t="str">
        <f ca="1">IFERROR(IF(ISBLANK(INDIRECT("'"&amp;'RFR govt bond summary'!$C$3&amp;"!"&amp;'RFR govt bond summary'!$G$69&amp;$AB74)),"",INDIRECT("'"&amp;'RFR govt bond summary'!$C$3&amp;"!"&amp;'RFR govt bond summary'!$G$69&amp;$AB74)),"")</f>
        <v/>
      </c>
      <c r="M74" s="246">
        <f t="shared" ca="1" si="17"/>
        <v>44608</v>
      </c>
      <c r="N74" s="198">
        <f t="shared" ca="1" si="11"/>
        <v>4.2381930184804926</v>
      </c>
      <c r="O74" s="63">
        <f t="shared" ca="1" si="12"/>
        <v>6.1546885694729641</v>
      </c>
      <c r="P74" s="197">
        <f t="shared" ca="1" si="18"/>
        <v>0.27400000000000002</v>
      </c>
      <c r="Q74" s="198">
        <f t="shared" ca="1" si="19"/>
        <v>2.7564257142857143</v>
      </c>
      <c r="R74" s="241" t="str">
        <f ca="1">IFERROR(IF(ISBLANK(INDIRECT("'"&amp;'RFR govt bond summary'!$C$3&amp;"!"&amp;'RFR govt bond summary'!$G$75&amp;$AB74)),"",INDIRECT("'"&amp;'RFR govt bond summary'!$C$3&amp;"!"&amp;'RFR govt bond summary'!$G$75&amp;$AB74)),"")</f>
        <v/>
      </c>
      <c r="S74" s="241" t="str">
        <f ca="1">IFERROR(IF(ISBLANK(INDIRECT("'"&amp;'RFR govt bond summary'!$C$3&amp;"!"&amp;'RFR govt bond summary'!$G$76&amp;$AB74)),"",INDIRECT("'"&amp;'RFR govt bond summary'!$C$3&amp;"!"&amp;'RFR govt bond summary'!$G$76&amp;$AB74)),"")</f>
        <v/>
      </c>
      <c r="T74" s="241"/>
      <c r="U74" s="241" t="str">
        <f ca="1">IFERROR(IF(ISBLANK(INDIRECT("'"&amp;'RFR govt bond summary'!$C$3&amp;"!"&amp;'RFR govt bond summary'!$G$78&amp;$AB74)),"",INDIRECT("'"&amp;'RFR govt bond summary'!$C$3&amp;"!"&amp;'RFR govt bond summary'!$G$78&amp;$AB74)),"")</f>
        <v/>
      </c>
      <c r="V74" s="241" t="str">
        <f ca="1">IFERROR(IF(ISBLANK(INDIRECT("'"&amp;'RFR govt bond summary'!$C$3&amp;"!"&amp;'RFR govt bond summary'!$G$79&amp;$AB74)),"",INDIRECT("'"&amp;'RFR govt bond summary'!$C$3&amp;"!"&amp;'RFR govt bond summary'!$G$79&amp;$AB74)),"")</f>
        <v/>
      </c>
      <c r="W74" s="241" t="str">
        <f ca="1">IFERROR(IF(ISBLANK(INDIRECT("'"&amp;'RFR govt bond summary'!$C$3&amp;"!"&amp;'RFR govt bond summary'!$G$80&amp;$AB74)),"",INDIRECT("'"&amp;'RFR govt bond summary'!$C$3&amp;"!"&amp;'RFR govt bond summary'!$G$80&amp;$AB74)),"")</f>
        <v/>
      </c>
      <c r="X74" s="241" t="str">
        <f ca="1">IFERROR(IF(ISBLANK(INDIRECT("'"&amp;'RFR govt bond summary'!$C$3&amp;"!"&amp;'RFR govt bond summary'!$G$81&amp;$AB74)),"",INDIRECT("'"&amp;'RFR govt bond summary'!$C$3&amp;"!"&amp;'RFR govt bond summary'!$G$81&amp;$AB74)),"")</f>
        <v/>
      </c>
      <c r="Y74" s="241" t="str">
        <f ca="1">IFERROR(IF(ISBLANK(INDIRECT("'"&amp;'RFR govt bond summary'!$C$3&amp;"!"&amp;'RFR govt bond summary'!$G$82&amp;$AB74)),"",INDIRECT("'"&amp;'RFR govt bond summary'!$C$3&amp;"!"&amp;'RFR govt bond summary'!$G$82&amp;$AB74)),"")</f>
        <v/>
      </c>
      <c r="Z74" s="241" t="str">
        <f ca="1">IFERROR(IF(ISBLANK(INDIRECT("'"&amp;'RFR govt bond summary'!$C$3&amp;"!"&amp;'RFR govt bond summary'!$G$83&amp;$AB74)),"",INDIRECT("'"&amp;'RFR govt bond summary'!$C$3&amp;"!"&amp;'RFR govt bond summary'!$G$83&amp;$AB74)),"")</f>
        <v/>
      </c>
      <c r="AA74" s="241" t="str">
        <f ca="1">IFERROR(IF(ISBLANK(INDIRECT("'"&amp;'RFR govt bond summary'!$C$3&amp;"!"&amp;'RFR govt bond summary'!$G$84&amp;$AB74)),"",INDIRECT("'"&amp;'RFR govt bond summary'!$C$3&amp;"!"&amp;'RFR govt bond summary'!$G$84&amp;$AB74)),"")</f>
        <v/>
      </c>
      <c r="AB74" s="113">
        <f t="shared" si="5"/>
        <v>82</v>
      </c>
    </row>
    <row r="75" spans="2:28" x14ac:dyDescent="0.35">
      <c r="B75" s="243">
        <f ca="1">IFERROR(IF(ISBLANK(INDIRECT("'"&amp;'RFR govt bond summary'!$C$3&amp;"!"&amp;'RFR govt bond summary'!$F$60&amp;$AB75)),"",INDIRECT("'"&amp;'RFR govt bond summary'!$C$3&amp;"!"&amp;'RFR govt bond summary'!$F$60&amp;$AB75)),"")</f>
        <v>42786</v>
      </c>
      <c r="C75" s="241"/>
      <c r="D75" s="241"/>
      <c r="E75" s="241"/>
      <c r="F75" s="241">
        <f ca="1">IFERROR(IF(ISBLANK(INDIRECT("'"&amp;'RFR govt bond summary'!$C$3&amp;"!"&amp;'RFR govt bond summary'!$G$63&amp;$AB75)),"",INDIRECT("'"&amp;'RFR govt bond summary'!$C$3&amp;"!"&amp;'RFR govt bond summary'!$G$63&amp;$AB75)),"")</f>
        <v>2.6240000000000001</v>
      </c>
      <c r="G75" s="241">
        <f ca="1">IFERROR(IF(ISBLANK(INDIRECT("'"&amp;'RFR govt bond summary'!$C$3&amp;"!"&amp;'RFR govt bond summary'!$G$64&amp;$AB75)),"",INDIRECT("'"&amp;'RFR govt bond summary'!$C$3&amp;"!"&amp;'RFR govt bond summary'!$G$64&amp;$AB75)),"")</f>
        <v>2.899</v>
      </c>
      <c r="H75" s="241"/>
      <c r="I75" s="241"/>
      <c r="J75" s="241"/>
      <c r="K75" s="241"/>
      <c r="L75" s="241" t="str">
        <f ca="1">IFERROR(IF(ISBLANK(INDIRECT("'"&amp;'RFR govt bond summary'!$C$3&amp;"!"&amp;'RFR govt bond summary'!$G$69&amp;$AB75)),"",INDIRECT("'"&amp;'RFR govt bond summary'!$C$3&amp;"!"&amp;'RFR govt bond summary'!$G$69&amp;$AB75)),"")</f>
        <v/>
      </c>
      <c r="M75" s="246">
        <f t="shared" ca="1" si="17"/>
        <v>44611</v>
      </c>
      <c r="N75" s="198">
        <f t="shared" ca="1" si="11"/>
        <v>4.2299794661190964</v>
      </c>
      <c r="O75" s="63">
        <f t="shared" ca="1" si="12"/>
        <v>6.1464750171115679</v>
      </c>
      <c r="P75" s="197">
        <f t="shared" ca="1" si="18"/>
        <v>0.27499999999999991</v>
      </c>
      <c r="Q75" s="198">
        <f t="shared" ca="1" si="19"/>
        <v>2.734</v>
      </c>
      <c r="R75" s="241" t="str">
        <f ca="1">IFERROR(IF(ISBLANK(INDIRECT("'"&amp;'RFR govt bond summary'!$C$3&amp;"!"&amp;'RFR govt bond summary'!$G$75&amp;$AB75)),"",INDIRECT("'"&amp;'RFR govt bond summary'!$C$3&amp;"!"&amp;'RFR govt bond summary'!$G$75&amp;$AB75)),"")</f>
        <v/>
      </c>
      <c r="S75" s="241" t="str">
        <f ca="1">IFERROR(IF(ISBLANK(INDIRECT("'"&amp;'RFR govt bond summary'!$C$3&amp;"!"&amp;'RFR govt bond summary'!$G$76&amp;$AB75)),"",INDIRECT("'"&amp;'RFR govt bond summary'!$C$3&amp;"!"&amp;'RFR govt bond summary'!$G$76&amp;$AB75)),"")</f>
        <v/>
      </c>
      <c r="T75" s="241"/>
      <c r="U75" s="241" t="str">
        <f ca="1">IFERROR(IF(ISBLANK(INDIRECT("'"&amp;'RFR govt bond summary'!$C$3&amp;"!"&amp;'RFR govt bond summary'!$G$78&amp;$AB75)),"",INDIRECT("'"&amp;'RFR govt bond summary'!$C$3&amp;"!"&amp;'RFR govt bond summary'!$G$78&amp;$AB75)),"")</f>
        <v/>
      </c>
      <c r="V75" s="241" t="str">
        <f ca="1">IFERROR(IF(ISBLANK(INDIRECT("'"&amp;'RFR govt bond summary'!$C$3&amp;"!"&amp;'RFR govt bond summary'!$G$79&amp;$AB75)),"",INDIRECT("'"&amp;'RFR govt bond summary'!$C$3&amp;"!"&amp;'RFR govt bond summary'!$G$79&amp;$AB75)),"")</f>
        <v/>
      </c>
      <c r="W75" s="241" t="str">
        <f ca="1">IFERROR(IF(ISBLANK(INDIRECT("'"&amp;'RFR govt bond summary'!$C$3&amp;"!"&amp;'RFR govt bond summary'!$G$80&amp;$AB75)),"",INDIRECT("'"&amp;'RFR govt bond summary'!$C$3&amp;"!"&amp;'RFR govt bond summary'!$G$80&amp;$AB75)),"")</f>
        <v/>
      </c>
      <c r="X75" s="241" t="str">
        <f ca="1">IFERROR(IF(ISBLANK(INDIRECT("'"&amp;'RFR govt bond summary'!$C$3&amp;"!"&amp;'RFR govt bond summary'!$G$81&amp;$AB75)),"",INDIRECT("'"&amp;'RFR govt bond summary'!$C$3&amp;"!"&amp;'RFR govt bond summary'!$G$81&amp;$AB75)),"")</f>
        <v/>
      </c>
      <c r="Y75" s="241" t="str">
        <f ca="1">IFERROR(IF(ISBLANK(INDIRECT("'"&amp;'RFR govt bond summary'!$C$3&amp;"!"&amp;'RFR govt bond summary'!$G$82&amp;$AB75)),"",INDIRECT("'"&amp;'RFR govt bond summary'!$C$3&amp;"!"&amp;'RFR govt bond summary'!$G$82&amp;$AB75)),"")</f>
        <v/>
      </c>
      <c r="Z75" s="241" t="str">
        <f ca="1">IFERROR(IF(ISBLANK(INDIRECT("'"&amp;'RFR govt bond summary'!$C$3&amp;"!"&amp;'RFR govt bond summary'!$G$83&amp;$AB75)),"",INDIRECT("'"&amp;'RFR govt bond summary'!$C$3&amp;"!"&amp;'RFR govt bond summary'!$G$83&amp;$AB75)),"")</f>
        <v/>
      </c>
      <c r="AA75" s="241" t="str">
        <f ca="1">IFERROR(IF(ISBLANK(INDIRECT("'"&amp;'RFR govt bond summary'!$C$3&amp;"!"&amp;'RFR govt bond summary'!$G$84&amp;$AB75)),"",INDIRECT("'"&amp;'RFR govt bond summary'!$C$3&amp;"!"&amp;'RFR govt bond summary'!$G$84&amp;$AB75)),"")</f>
        <v/>
      </c>
      <c r="AB75" s="113">
        <f t="shared" si="5"/>
        <v>83</v>
      </c>
    </row>
    <row r="76" spans="2:28" x14ac:dyDescent="0.35">
      <c r="B76" s="243">
        <f ca="1">IFERROR(IF(ISBLANK(INDIRECT("'"&amp;'RFR govt bond summary'!$C$3&amp;"!"&amp;'RFR govt bond summary'!$F$60&amp;$AB76)),"",INDIRECT("'"&amp;'RFR govt bond summary'!$C$3&amp;"!"&amp;'RFR govt bond summary'!$F$60&amp;$AB76)),"")</f>
        <v>42787</v>
      </c>
      <c r="C76" s="241"/>
      <c r="D76" s="241"/>
      <c r="E76" s="241"/>
      <c r="F76" s="241">
        <f ca="1">IFERROR(IF(ISBLANK(INDIRECT("'"&amp;'RFR govt bond summary'!$C$3&amp;"!"&amp;'RFR govt bond summary'!$G$63&amp;$AB76)),"",INDIRECT("'"&amp;'RFR govt bond summary'!$C$3&amp;"!"&amp;'RFR govt bond summary'!$G$63&amp;$AB76)),"")</f>
        <v>2.6240000000000001</v>
      </c>
      <c r="G76" s="241">
        <f ca="1">IFERROR(IF(ISBLANK(INDIRECT("'"&amp;'RFR govt bond summary'!$C$3&amp;"!"&amp;'RFR govt bond summary'!$G$64&amp;$AB76)),"",INDIRECT("'"&amp;'RFR govt bond summary'!$C$3&amp;"!"&amp;'RFR govt bond summary'!$G$64&amp;$AB76)),"")</f>
        <v>2.899</v>
      </c>
      <c r="H76" s="241"/>
      <c r="I76" s="241"/>
      <c r="J76" s="241"/>
      <c r="K76" s="241"/>
      <c r="L76" s="241" t="str">
        <f ca="1">IFERROR(IF(ISBLANK(INDIRECT("'"&amp;'RFR govt bond summary'!$C$3&amp;"!"&amp;'RFR govt bond summary'!$G$69&amp;$AB76)),"",INDIRECT("'"&amp;'RFR govt bond summary'!$C$3&amp;"!"&amp;'RFR govt bond summary'!$G$69&amp;$AB76)),"")</f>
        <v/>
      </c>
      <c r="M76" s="246">
        <f t="shared" ca="1" si="17"/>
        <v>44612</v>
      </c>
      <c r="N76" s="198">
        <f t="shared" ca="1" si="11"/>
        <v>4.2272416153319643</v>
      </c>
      <c r="O76" s="63">
        <f t="shared" ca="1" si="12"/>
        <v>6.1437371663244349</v>
      </c>
      <c r="P76" s="197">
        <f t="shared" ca="1" si="18"/>
        <v>0.27499999999999991</v>
      </c>
      <c r="Q76" s="198">
        <f t="shared" ca="1" si="19"/>
        <v>2.7343928571428573</v>
      </c>
      <c r="R76" s="241" t="str">
        <f ca="1">IFERROR(IF(ISBLANK(INDIRECT("'"&amp;'RFR govt bond summary'!$C$3&amp;"!"&amp;'RFR govt bond summary'!$G$75&amp;$AB76)),"",INDIRECT("'"&amp;'RFR govt bond summary'!$C$3&amp;"!"&amp;'RFR govt bond summary'!$G$75&amp;$AB76)),"")</f>
        <v/>
      </c>
      <c r="S76" s="241" t="str">
        <f ca="1">IFERROR(IF(ISBLANK(INDIRECT("'"&amp;'RFR govt bond summary'!$C$3&amp;"!"&amp;'RFR govt bond summary'!$G$76&amp;$AB76)),"",INDIRECT("'"&amp;'RFR govt bond summary'!$C$3&amp;"!"&amp;'RFR govt bond summary'!$G$76&amp;$AB76)),"")</f>
        <v/>
      </c>
      <c r="T76" s="241"/>
      <c r="U76" s="241" t="str">
        <f ca="1">IFERROR(IF(ISBLANK(INDIRECT("'"&amp;'RFR govt bond summary'!$C$3&amp;"!"&amp;'RFR govt bond summary'!$G$78&amp;$AB76)),"",INDIRECT("'"&amp;'RFR govt bond summary'!$C$3&amp;"!"&amp;'RFR govt bond summary'!$G$78&amp;$AB76)),"")</f>
        <v/>
      </c>
      <c r="V76" s="241" t="str">
        <f ca="1">IFERROR(IF(ISBLANK(INDIRECT("'"&amp;'RFR govt bond summary'!$C$3&amp;"!"&amp;'RFR govt bond summary'!$G$79&amp;$AB76)),"",INDIRECT("'"&amp;'RFR govt bond summary'!$C$3&amp;"!"&amp;'RFR govt bond summary'!$G$79&amp;$AB76)),"")</f>
        <v/>
      </c>
      <c r="W76" s="241" t="str">
        <f ca="1">IFERROR(IF(ISBLANK(INDIRECT("'"&amp;'RFR govt bond summary'!$C$3&amp;"!"&amp;'RFR govt bond summary'!$G$80&amp;$AB76)),"",INDIRECT("'"&amp;'RFR govt bond summary'!$C$3&amp;"!"&amp;'RFR govt bond summary'!$G$80&amp;$AB76)),"")</f>
        <v/>
      </c>
      <c r="X76" s="241" t="str">
        <f ca="1">IFERROR(IF(ISBLANK(INDIRECT("'"&amp;'RFR govt bond summary'!$C$3&amp;"!"&amp;'RFR govt bond summary'!$G$81&amp;$AB76)),"",INDIRECT("'"&amp;'RFR govt bond summary'!$C$3&amp;"!"&amp;'RFR govt bond summary'!$G$81&amp;$AB76)),"")</f>
        <v/>
      </c>
      <c r="Y76" s="241" t="str">
        <f ca="1">IFERROR(IF(ISBLANK(INDIRECT("'"&amp;'RFR govt bond summary'!$C$3&amp;"!"&amp;'RFR govt bond summary'!$G$82&amp;$AB76)),"",INDIRECT("'"&amp;'RFR govt bond summary'!$C$3&amp;"!"&amp;'RFR govt bond summary'!$G$82&amp;$AB76)),"")</f>
        <v/>
      </c>
      <c r="Z76" s="241" t="str">
        <f ca="1">IFERROR(IF(ISBLANK(INDIRECT("'"&amp;'RFR govt bond summary'!$C$3&amp;"!"&amp;'RFR govt bond summary'!$G$83&amp;$AB76)),"",INDIRECT("'"&amp;'RFR govt bond summary'!$C$3&amp;"!"&amp;'RFR govt bond summary'!$G$83&amp;$AB76)),"")</f>
        <v/>
      </c>
      <c r="AA76" s="241" t="str">
        <f ca="1">IFERROR(IF(ISBLANK(INDIRECT("'"&amp;'RFR govt bond summary'!$C$3&amp;"!"&amp;'RFR govt bond summary'!$G$84&amp;$AB76)),"",INDIRECT("'"&amp;'RFR govt bond summary'!$C$3&amp;"!"&amp;'RFR govt bond summary'!$G$84&amp;$AB76)),"")</f>
        <v/>
      </c>
      <c r="AB76" s="113">
        <f t="shared" si="5"/>
        <v>84</v>
      </c>
    </row>
    <row r="77" spans="2:28" x14ac:dyDescent="0.35">
      <c r="B77" s="243">
        <f ca="1">IFERROR(IF(ISBLANK(INDIRECT("'"&amp;'RFR govt bond summary'!$C$3&amp;"!"&amp;'RFR govt bond summary'!$F$60&amp;$AB77)),"",INDIRECT("'"&amp;'RFR govt bond summary'!$C$3&amp;"!"&amp;'RFR govt bond summary'!$F$60&amp;$AB77)),"")</f>
        <v>42788</v>
      </c>
      <c r="C77" s="241"/>
      <c r="D77" s="241"/>
      <c r="E77" s="241"/>
      <c r="F77" s="241">
        <f ca="1">IFERROR(IF(ISBLANK(INDIRECT("'"&amp;'RFR govt bond summary'!$C$3&amp;"!"&amp;'RFR govt bond summary'!$G$63&amp;$AB77)),"",INDIRECT("'"&amp;'RFR govt bond summary'!$C$3&amp;"!"&amp;'RFR govt bond summary'!$G$63&amp;$AB77)),"")</f>
        <v>2.6259999999999999</v>
      </c>
      <c r="G77" s="241">
        <f ca="1">IFERROR(IF(ISBLANK(INDIRECT("'"&amp;'RFR govt bond summary'!$C$3&amp;"!"&amp;'RFR govt bond summary'!$G$64&amp;$AB77)),"",INDIRECT("'"&amp;'RFR govt bond summary'!$C$3&amp;"!"&amp;'RFR govt bond summary'!$G$64&amp;$AB77)),"")</f>
        <v>2.899</v>
      </c>
      <c r="H77" s="241"/>
      <c r="I77" s="241"/>
      <c r="J77" s="241"/>
      <c r="K77" s="241"/>
      <c r="L77" s="241" t="str">
        <f ca="1">IFERROR(IF(ISBLANK(INDIRECT("'"&amp;'RFR govt bond summary'!$C$3&amp;"!"&amp;'RFR govt bond summary'!$G$69&amp;$AB77)),"",INDIRECT("'"&amp;'RFR govt bond summary'!$C$3&amp;"!"&amp;'RFR govt bond summary'!$G$69&amp;$AB77)),"")</f>
        <v/>
      </c>
      <c r="M77" s="246">
        <f t="shared" ca="1" si="17"/>
        <v>44613</v>
      </c>
      <c r="N77" s="198">
        <f t="shared" ca="1" si="11"/>
        <v>4.2245037645448322</v>
      </c>
      <c r="O77" s="63">
        <f t="shared" ca="1" si="12"/>
        <v>6.1409993155373028</v>
      </c>
      <c r="P77" s="197">
        <f t="shared" ca="1" si="18"/>
        <v>0.27300000000000013</v>
      </c>
      <c r="Q77" s="198">
        <f t="shared" ca="1" si="19"/>
        <v>2.7359800000000001</v>
      </c>
      <c r="R77" s="241" t="str">
        <f ca="1">IFERROR(IF(ISBLANK(INDIRECT("'"&amp;'RFR govt bond summary'!$C$3&amp;"!"&amp;'RFR govt bond summary'!$G$75&amp;$AB77)),"",INDIRECT("'"&amp;'RFR govt bond summary'!$C$3&amp;"!"&amp;'RFR govt bond summary'!$G$75&amp;$AB77)),"")</f>
        <v/>
      </c>
      <c r="S77" s="241" t="str">
        <f ca="1">IFERROR(IF(ISBLANK(INDIRECT("'"&amp;'RFR govt bond summary'!$C$3&amp;"!"&amp;'RFR govt bond summary'!$G$76&amp;$AB77)),"",INDIRECT("'"&amp;'RFR govt bond summary'!$C$3&amp;"!"&amp;'RFR govt bond summary'!$G$76&amp;$AB77)),"")</f>
        <v/>
      </c>
      <c r="T77" s="241"/>
      <c r="U77" s="241" t="str">
        <f ca="1">IFERROR(IF(ISBLANK(INDIRECT("'"&amp;'RFR govt bond summary'!$C$3&amp;"!"&amp;'RFR govt bond summary'!$G$78&amp;$AB77)),"",INDIRECT("'"&amp;'RFR govt bond summary'!$C$3&amp;"!"&amp;'RFR govt bond summary'!$G$78&amp;$AB77)),"")</f>
        <v/>
      </c>
      <c r="V77" s="241" t="str">
        <f ca="1">IFERROR(IF(ISBLANK(INDIRECT("'"&amp;'RFR govt bond summary'!$C$3&amp;"!"&amp;'RFR govt bond summary'!$G$79&amp;$AB77)),"",INDIRECT("'"&amp;'RFR govt bond summary'!$C$3&amp;"!"&amp;'RFR govt bond summary'!$G$79&amp;$AB77)),"")</f>
        <v/>
      </c>
      <c r="W77" s="241" t="str">
        <f ca="1">IFERROR(IF(ISBLANK(INDIRECT("'"&amp;'RFR govt bond summary'!$C$3&amp;"!"&amp;'RFR govt bond summary'!$G$80&amp;$AB77)),"",INDIRECT("'"&amp;'RFR govt bond summary'!$C$3&amp;"!"&amp;'RFR govt bond summary'!$G$80&amp;$AB77)),"")</f>
        <v/>
      </c>
      <c r="X77" s="241" t="str">
        <f ca="1">IFERROR(IF(ISBLANK(INDIRECT("'"&amp;'RFR govt bond summary'!$C$3&amp;"!"&amp;'RFR govt bond summary'!$G$81&amp;$AB77)),"",INDIRECT("'"&amp;'RFR govt bond summary'!$C$3&amp;"!"&amp;'RFR govt bond summary'!$G$81&amp;$AB77)),"")</f>
        <v/>
      </c>
      <c r="Y77" s="241" t="str">
        <f ca="1">IFERROR(IF(ISBLANK(INDIRECT("'"&amp;'RFR govt bond summary'!$C$3&amp;"!"&amp;'RFR govt bond summary'!$G$82&amp;$AB77)),"",INDIRECT("'"&amp;'RFR govt bond summary'!$C$3&amp;"!"&amp;'RFR govt bond summary'!$G$82&amp;$AB77)),"")</f>
        <v/>
      </c>
      <c r="Z77" s="241" t="str">
        <f ca="1">IFERROR(IF(ISBLANK(INDIRECT("'"&amp;'RFR govt bond summary'!$C$3&amp;"!"&amp;'RFR govt bond summary'!$G$83&amp;$AB77)),"",INDIRECT("'"&amp;'RFR govt bond summary'!$C$3&amp;"!"&amp;'RFR govt bond summary'!$G$83&amp;$AB77)),"")</f>
        <v/>
      </c>
      <c r="AA77" s="241" t="str">
        <f ca="1">IFERROR(IF(ISBLANK(INDIRECT("'"&amp;'RFR govt bond summary'!$C$3&amp;"!"&amp;'RFR govt bond summary'!$G$84&amp;$AB77)),"",INDIRECT("'"&amp;'RFR govt bond summary'!$C$3&amp;"!"&amp;'RFR govt bond summary'!$G$84&amp;$AB77)),"")</f>
        <v/>
      </c>
      <c r="AB77" s="113">
        <f t="shared" si="5"/>
        <v>85</v>
      </c>
    </row>
    <row r="78" spans="2:28" x14ac:dyDescent="0.35">
      <c r="B78" s="243">
        <f ca="1">IFERROR(IF(ISBLANK(INDIRECT("'"&amp;'RFR govt bond summary'!$C$3&amp;"!"&amp;'RFR govt bond summary'!$F$60&amp;$AB78)),"",INDIRECT("'"&amp;'RFR govt bond summary'!$C$3&amp;"!"&amp;'RFR govt bond summary'!$F$60&amp;$AB78)),"")</f>
        <v>42789</v>
      </c>
      <c r="C78" s="241"/>
      <c r="D78" s="241"/>
      <c r="E78" s="241"/>
      <c r="F78" s="241">
        <f ca="1">IFERROR(IF(ISBLANK(INDIRECT("'"&amp;'RFR govt bond summary'!$C$3&amp;"!"&amp;'RFR govt bond summary'!$G$63&amp;$AB78)),"",INDIRECT("'"&amp;'RFR govt bond summary'!$C$3&amp;"!"&amp;'RFR govt bond summary'!$G$63&amp;$AB78)),"")</f>
        <v>2.609</v>
      </c>
      <c r="G78" s="241">
        <f ca="1">IFERROR(IF(ISBLANK(INDIRECT("'"&amp;'RFR govt bond summary'!$C$3&amp;"!"&amp;'RFR govt bond summary'!$G$64&amp;$AB78)),"",INDIRECT("'"&amp;'RFR govt bond summary'!$C$3&amp;"!"&amp;'RFR govt bond summary'!$G$64&amp;$AB78)),"")</f>
        <v>2.8740000000000001</v>
      </c>
      <c r="H78" s="241"/>
      <c r="I78" s="241"/>
      <c r="J78" s="241"/>
      <c r="K78" s="241"/>
      <c r="L78" s="241" t="str">
        <f ca="1">IFERROR(IF(ISBLANK(INDIRECT("'"&amp;'RFR govt bond summary'!$C$3&amp;"!"&amp;'RFR govt bond summary'!$G$69&amp;$AB78)),"",INDIRECT("'"&amp;'RFR govt bond summary'!$C$3&amp;"!"&amp;'RFR govt bond summary'!$G$69&amp;$AB78)),"")</f>
        <v/>
      </c>
      <c r="M78" s="246">
        <f t="shared" ca="1" si="17"/>
        <v>44614</v>
      </c>
      <c r="N78" s="198">
        <f t="shared" ca="1" si="11"/>
        <v>4.2217659137577002</v>
      </c>
      <c r="O78" s="63">
        <f t="shared" ca="1" si="12"/>
        <v>6.1382614647501708</v>
      </c>
      <c r="P78" s="197">
        <f t="shared" ca="1" si="18"/>
        <v>0.26500000000000012</v>
      </c>
      <c r="Q78" s="198">
        <f t="shared" ca="1" si="19"/>
        <v>2.7161357142857145</v>
      </c>
      <c r="R78" s="241" t="str">
        <f ca="1">IFERROR(IF(ISBLANK(INDIRECT("'"&amp;'RFR govt bond summary'!$C$3&amp;"!"&amp;'RFR govt bond summary'!$G$75&amp;$AB78)),"",INDIRECT("'"&amp;'RFR govt bond summary'!$C$3&amp;"!"&amp;'RFR govt bond summary'!$G$75&amp;$AB78)),"")</f>
        <v/>
      </c>
      <c r="S78" s="241" t="str">
        <f ca="1">IFERROR(IF(ISBLANK(INDIRECT("'"&amp;'RFR govt bond summary'!$C$3&amp;"!"&amp;'RFR govt bond summary'!$G$76&amp;$AB78)),"",INDIRECT("'"&amp;'RFR govt bond summary'!$C$3&amp;"!"&amp;'RFR govt bond summary'!$G$76&amp;$AB78)),"")</f>
        <v/>
      </c>
      <c r="T78" s="241"/>
      <c r="U78" s="241" t="str">
        <f ca="1">IFERROR(IF(ISBLANK(INDIRECT("'"&amp;'RFR govt bond summary'!$C$3&amp;"!"&amp;'RFR govt bond summary'!$G$78&amp;$AB78)),"",INDIRECT("'"&amp;'RFR govt bond summary'!$C$3&amp;"!"&amp;'RFR govt bond summary'!$G$78&amp;$AB78)),"")</f>
        <v/>
      </c>
      <c r="V78" s="241" t="str">
        <f ca="1">IFERROR(IF(ISBLANK(INDIRECT("'"&amp;'RFR govt bond summary'!$C$3&amp;"!"&amp;'RFR govt bond summary'!$G$79&amp;$AB78)),"",INDIRECT("'"&amp;'RFR govt bond summary'!$C$3&amp;"!"&amp;'RFR govt bond summary'!$G$79&amp;$AB78)),"")</f>
        <v/>
      </c>
      <c r="W78" s="241" t="str">
        <f ca="1">IFERROR(IF(ISBLANK(INDIRECT("'"&amp;'RFR govt bond summary'!$C$3&amp;"!"&amp;'RFR govt bond summary'!$G$80&amp;$AB78)),"",INDIRECT("'"&amp;'RFR govt bond summary'!$C$3&amp;"!"&amp;'RFR govt bond summary'!$G$80&amp;$AB78)),"")</f>
        <v/>
      </c>
      <c r="X78" s="241" t="str">
        <f ca="1">IFERROR(IF(ISBLANK(INDIRECT("'"&amp;'RFR govt bond summary'!$C$3&amp;"!"&amp;'RFR govt bond summary'!$G$81&amp;$AB78)),"",INDIRECT("'"&amp;'RFR govt bond summary'!$C$3&amp;"!"&amp;'RFR govt bond summary'!$G$81&amp;$AB78)),"")</f>
        <v/>
      </c>
      <c r="Y78" s="241" t="str">
        <f ca="1">IFERROR(IF(ISBLANK(INDIRECT("'"&amp;'RFR govt bond summary'!$C$3&amp;"!"&amp;'RFR govt bond summary'!$G$82&amp;$AB78)),"",INDIRECT("'"&amp;'RFR govt bond summary'!$C$3&amp;"!"&amp;'RFR govt bond summary'!$G$82&amp;$AB78)),"")</f>
        <v/>
      </c>
      <c r="Z78" s="241" t="str">
        <f ca="1">IFERROR(IF(ISBLANK(INDIRECT("'"&amp;'RFR govt bond summary'!$C$3&amp;"!"&amp;'RFR govt bond summary'!$G$83&amp;$AB78)),"",INDIRECT("'"&amp;'RFR govt bond summary'!$C$3&amp;"!"&amp;'RFR govt bond summary'!$G$83&amp;$AB78)),"")</f>
        <v/>
      </c>
      <c r="AA78" s="241" t="str">
        <f ca="1">IFERROR(IF(ISBLANK(INDIRECT("'"&amp;'RFR govt bond summary'!$C$3&amp;"!"&amp;'RFR govt bond summary'!$G$84&amp;$AB78)),"",INDIRECT("'"&amp;'RFR govt bond summary'!$C$3&amp;"!"&amp;'RFR govt bond summary'!$G$84&amp;$AB78)),"")</f>
        <v/>
      </c>
      <c r="AB78" s="113">
        <f t="shared" si="5"/>
        <v>86</v>
      </c>
    </row>
    <row r="79" spans="2:28" x14ac:dyDescent="0.35">
      <c r="B79" s="243">
        <f ca="1">IFERROR(IF(ISBLANK(INDIRECT("'"&amp;'RFR govt bond summary'!$C$3&amp;"!"&amp;'RFR govt bond summary'!$F$60&amp;$AB79)),"",INDIRECT("'"&amp;'RFR govt bond summary'!$C$3&amp;"!"&amp;'RFR govt bond summary'!$F$60&amp;$AB79)),"")</f>
        <v>42790</v>
      </c>
      <c r="C79" s="241"/>
      <c r="D79" s="241"/>
      <c r="E79" s="241"/>
      <c r="F79" s="241">
        <f ca="1">IFERROR(IF(ISBLANK(INDIRECT("'"&amp;'RFR govt bond summary'!$C$3&amp;"!"&amp;'RFR govt bond summary'!$G$63&amp;$AB79)),"",INDIRECT("'"&amp;'RFR govt bond summary'!$C$3&amp;"!"&amp;'RFR govt bond summary'!$G$63&amp;$AB79)),"")</f>
        <v>2.597</v>
      </c>
      <c r="G79" s="241">
        <f ca="1">IFERROR(IF(ISBLANK(INDIRECT("'"&amp;'RFR govt bond summary'!$C$3&amp;"!"&amp;'RFR govt bond summary'!$G$64&amp;$AB79)),"",INDIRECT("'"&amp;'RFR govt bond summary'!$C$3&amp;"!"&amp;'RFR govt bond summary'!$G$64&amp;$AB79)),"")</f>
        <v>2.8479999999999999</v>
      </c>
      <c r="H79" s="241"/>
      <c r="I79" s="241"/>
      <c r="J79" s="241"/>
      <c r="K79" s="241"/>
      <c r="L79" s="241" t="str">
        <f ca="1">IFERROR(IF(ISBLANK(INDIRECT("'"&amp;'RFR govt bond summary'!$C$3&amp;"!"&amp;'RFR govt bond summary'!$G$69&amp;$AB79)),"",INDIRECT("'"&amp;'RFR govt bond summary'!$C$3&amp;"!"&amp;'RFR govt bond summary'!$G$69&amp;$AB79)),"")</f>
        <v/>
      </c>
      <c r="M79" s="246">
        <f t="shared" ca="1" si="17"/>
        <v>44615</v>
      </c>
      <c r="N79" s="198">
        <f t="shared" ca="1" si="11"/>
        <v>4.2190280629705681</v>
      </c>
      <c r="O79" s="63">
        <f t="shared" ca="1" si="12"/>
        <v>6.1355236139630387</v>
      </c>
      <c r="P79" s="197">
        <f t="shared" ca="1" si="18"/>
        <v>0.25099999999999989</v>
      </c>
      <c r="Q79" s="198">
        <f t="shared" ca="1" si="19"/>
        <v>2.6988342857142857</v>
      </c>
      <c r="R79" s="241" t="str">
        <f ca="1">IFERROR(IF(ISBLANK(INDIRECT("'"&amp;'RFR govt bond summary'!$C$3&amp;"!"&amp;'RFR govt bond summary'!$G$75&amp;$AB79)),"",INDIRECT("'"&amp;'RFR govt bond summary'!$C$3&amp;"!"&amp;'RFR govt bond summary'!$G$75&amp;$AB79)),"")</f>
        <v/>
      </c>
      <c r="S79" s="241" t="str">
        <f ca="1">IFERROR(IF(ISBLANK(INDIRECT("'"&amp;'RFR govt bond summary'!$C$3&amp;"!"&amp;'RFR govt bond summary'!$G$76&amp;$AB79)),"",INDIRECT("'"&amp;'RFR govt bond summary'!$C$3&amp;"!"&amp;'RFR govt bond summary'!$G$76&amp;$AB79)),"")</f>
        <v/>
      </c>
      <c r="T79" s="241"/>
      <c r="U79" s="241" t="str">
        <f ca="1">IFERROR(IF(ISBLANK(INDIRECT("'"&amp;'RFR govt bond summary'!$C$3&amp;"!"&amp;'RFR govt bond summary'!$G$78&amp;$AB79)),"",INDIRECT("'"&amp;'RFR govt bond summary'!$C$3&amp;"!"&amp;'RFR govt bond summary'!$G$78&amp;$AB79)),"")</f>
        <v/>
      </c>
      <c r="V79" s="241" t="str">
        <f ca="1">IFERROR(IF(ISBLANK(INDIRECT("'"&amp;'RFR govt bond summary'!$C$3&amp;"!"&amp;'RFR govt bond summary'!$G$79&amp;$AB79)),"",INDIRECT("'"&amp;'RFR govt bond summary'!$C$3&amp;"!"&amp;'RFR govt bond summary'!$G$79&amp;$AB79)),"")</f>
        <v/>
      </c>
      <c r="W79" s="241" t="str">
        <f ca="1">IFERROR(IF(ISBLANK(INDIRECT("'"&amp;'RFR govt bond summary'!$C$3&amp;"!"&amp;'RFR govt bond summary'!$G$80&amp;$AB79)),"",INDIRECT("'"&amp;'RFR govt bond summary'!$C$3&amp;"!"&amp;'RFR govt bond summary'!$G$80&amp;$AB79)),"")</f>
        <v/>
      </c>
      <c r="X79" s="241" t="str">
        <f ca="1">IFERROR(IF(ISBLANK(INDIRECT("'"&amp;'RFR govt bond summary'!$C$3&amp;"!"&amp;'RFR govt bond summary'!$G$81&amp;$AB79)),"",INDIRECT("'"&amp;'RFR govt bond summary'!$C$3&amp;"!"&amp;'RFR govt bond summary'!$G$81&amp;$AB79)),"")</f>
        <v/>
      </c>
      <c r="Y79" s="241" t="str">
        <f ca="1">IFERROR(IF(ISBLANK(INDIRECT("'"&amp;'RFR govt bond summary'!$C$3&amp;"!"&amp;'RFR govt bond summary'!$G$82&amp;$AB79)),"",INDIRECT("'"&amp;'RFR govt bond summary'!$C$3&amp;"!"&amp;'RFR govt bond summary'!$G$82&amp;$AB79)),"")</f>
        <v/>
      </c>
      <c r="Z79" s="241" t="str">
        <f ca="1">IFERROR(IF(ISBLANK(INDIRECT("'"&amp;'RFR govt bond summary'!$C$3&amp;"!"&amp;'RFR govt bond summary'!$G$83&amp;$AB79)),"",INDIRECT("'"&amp;'RFR govt bond summary'!$C$3&amp;"!"&amp;'RFR govt bond summary'!$G$83&amp;$AB79)),"")</f>
        <v/>
      </c>
      <c r="AA79" s="241" t="str">
        <f ca="1">IFERROR(IF(ISBLANK(INDIRECT("'"&amp;'RFR govt bond summary'!$C$3&amp;"!"&amp;'RFR govt bond summary'!$G$84&amp;$AB79)),"",INDIRECT("'"&amp;'RFR govt bond summary'!$C$3&amp;"!"&amp;'RFR govt bond summary'!$G$84&amp;$AB79)),"")</f>
        <v/>
      </c>
      <c r="AB79" s="113">
        <f t="shared" si="5"/>
        <v>87</v>
      </c>
    </row>
    <row r="80" spans="2:28" x14ac:dyDescent="0.35">
      <c r="B80" s="243">
        <f ca="1">IFERROR(IF(ISBLANK(INDIRECT("'"&amp;'RFR govt bond summary'!$C$3&amp;"!"&amp;'RFR govt bond summary'!$F$60&amp;$AB80)),"",INDIRECT("'"&amp;'RFR govt bond summary'!$C$3&amp;"!"&amp;'RFR govt bond summary'!$F$60&amp;$AB80)),"")</f>
        <v>42793</v>
      </c>
      <c r="C80" s="241"/>
      <c r="D80" s="241"/>
      <c r="E80" s="241"/>
      <c r="F80" s="241">
        <f ca="1">IFERROR(IF(ISBLANK(INDIRECT("'"&amp;'RFR govt bond summary'!$C$3&amp;"!"&amp;'RFR govt bond summary'!$G$63&amp;$AB80)),"",INDIRECT("'"&amp;'RFR govt bond summary'!$C$3&amp;"!"&amp;'RFR govt bond summary'!$G$63&amp;$AB80)),"")</f>
        <v>2.5830000000000002</v>
      </c>
      <c r="G80" s="241">
        <f ca="1">IFERROR(IF(ISBLANK(INDIRECT("'"&amp;'RFR govt bond summary'!$C$3&amp;"!"&amp;'RFR govt bond summary'!$G$64&amp;$AB80)),"",INDIRECT("'"&amp;'RFR govt bond summary'!$C$3&amp;"!"&amp;'RFR govt bond summary'!$G$64&amp;$AB80)),"")</f>
        <v>2.8319999999999999</v>
      </c>
      <c r="H80" s="241"/>
      <c r="I80" s="241"/>
      <c r="J80" s="241"/>
      <c r="K80" s="241"/>
      <c r="L80" s="241" t="str">
        <f ca="1">IFERROR(IF(ISBLANK(INDIRECT("'"&amp;'RFR govt bond summary'!$C$3&amp;"!"&amp;'RFR govt bond summary'!$G$69&amp;$AB80)),"",INDIRECT("'"&amp;'RFR govt bond summary'!$C$3&amp;"!"&amp;'RFR govt bond summary'!$G$69&amp;$AB80)),"")</f>
        <v/>
      </c>
      <c r="M80" s="246">
        <f t="shared" ca="1" si="17"/>
        <v>44618</v>
      </c>
      <c r="N80" s="198">
        <f t="shared" ca="1" si="11"/>
        <v>4.2108145106091719</v>
      </c>
      <c r="O80" s="63">
        <f t="shared" ca="1" si="12"/>
        <v>6.1273100616016425</v>
      </c>
      <c r="P80" s="197">
        <f t="shared" ca="1" si="18"/>
        <v>0.24899999999999967</v>
      </c>
      <c r="Q80" s="198">
        <f t="shared" ca="1" si="19"/>
        <v>2.6850900000000002</v>
      </c>
      <c r="R80" s="241" t="str">
        <f ca="1">IFERROR(IF(ISBLANK(INDIRECT("'"&amp;'RFR govt bond summary'!$C$3&amp;"!"&amp;'RFR govt bond summary'!$G$75&amp;$AB80)),"",INDIRECT("'"&amp;'RFR govt bond summary'!$C$3&amp;"!"&amp;'RFR govt bond summary'!$G$75&amp;$AB80)),"")</f>
        <v/>
      </c>
      <c r="S80" s="241" t="str">
        <f ca="1">IFERROR(IF(ISBLANK(INDIRECT("'"&amp;'RFR govt bond summary'!$C$3&amp;"!"&amp;'RFR govt bond summary'!$G$76&amp;$AB80)),"",INDIRECT("'"&amp;'RFR govt bond summary'!$C$3&amp;"!"&amp;'RFR govt bond summary'!$G$76&amp;$AB80)),"")</f>
        <v/>
      </c>
      <c r="T80" s="241"/>
      <c r="U80" s="241" t="str">
        <f ca="1">IFERROR(IF(ISBLANK(INDIRECT("'"&amp;'RFR govt bond summary'!$C$3&amp;"!"&amp;'RFR govt bond summary'!$G$78&amp;$AB80)),"",INDIRECT("'"&amp;'RFR govt bond summary'!$C$3&amp;"!"&amp;'RFR govt bond summary'!$G$78&amp;$AB80)),"")</f>
        <v/>
      </c>
      <c r="V80" s="241" t="str">
        <f ca="1">IFERROR(IF(ISBLANK(INDIRECT("'"&amp;'RFR govt bond summary'!$C$3&amp;"!"&amp;'RFR govt bond summary'!$G$79&amp;$AB80)),"",INDIRECT("'"&amp;'RFR govt bond summary'!$C$3&amp;"!"&amp;'RFR govt bond summary'!$G$79&amp;$AB80)),"")</f>
        <v/>
      </c>
      <c r="W80" s="241" t="str">
        <f ca="1">IFERROR(IF(ISBLANK(INDIRECT("'"&amp;'RFR govt bond summary'!$C$3&amp;"!"&amp;'RFR govt bond summary'!$G$80&amp;$AB80)),"",INDIRECT("'"&amp;'RFR govt bond summary'!$C$3&amp;"!"&amp;'RFR govt bond summary'!$G$80&amp;$AB80)),"")</f>
        <v/>
      </c>
      <c r="X80" s="241" t="str">
        <f ca="1">IFERROR(IF(ISBLANK(INDIRECT("'"&amp;'RFR govt bond summary'!$C$3&amp;"!"&amp;'RFR govt bond summary'!$G$81&amp;$AB80)),"",INDIRECT("'"&amp;'RFR govt bond summary'!$C$3&amp;"!"&amp;'RFR govt bond summary'!$G$81&amp;$AB80)),"")</f>
        <v/>
      </c>
      <c r="Y80" s="241" t="str">
        <f ca="1">IFERROR(IF(ISBLANK(INDIRECT("'"&amp;'RFR govt bond summary'!$C$3&amp;"!"&amp;'RFR govt bond summary'!$G$82&amp;$AB80)),"",INDIRECT("'"&amp;'RFR govt bond summary'!$C$3&amp;"!"&amp;'RFR govt bond summary'!$G$82&amp;$AB80)),"")</f>
        <v/>
      </c>
      <c r="Z80" s="241" t="str">
        <f ca="1">IFERROR(IF(ISBLANK(INDIRECT("'"&amp;'RFR govt bond summary'!$C$3&amp;"!"&amp;'RFR govt bond summary'!$G$83&amp;$AB80)),"",INDIRECT("'"&amp;'RFR govt bond summary'!$C$3&amp;"!"&amp;'RFR govt bond summary'!$G$83&amp;$AB80)),"")</f>
        <v/>
      </c>
      <c r="AA80" s="241" t="str">
        <f ca="1">IFERROR(IF(ISBLANK(INDIRECT("'"&amp;'RFR govt bond summary'!$C$3&amp;"!"&amp;'RFR govt bond summary'!$G$84&amp;$AB80)),"",INDIRECT("'"&amp;'RFR govt bond summary'!$C$3&amp;"!"&amp;'RFR govt bond summary'!$G$84&amp;$AB80)),"")</f>
        <v/>
      </c>
      <c r="AB80" s="113">
        <f t="shared" si="5"/>
        <v>88</v>
      </c>
    </row>
    <row r="81" spans="2:28" x14ac:dyDescent="0.35">
      <c r="B81" s="243">
        <f ca="1">IFERROR(IF(ISBLANK(INDIRECT("'"&amp;'RFR govt bond summary'!$C$3&amp;"!"&amp;'RFR govt bond summary'!$F$60&amp;$AB81)),"",INDIRECT("'"&amp;'RFR govt bond summary'!$C$3&amp;"!"&amp;'RFR govt bond summary'!$F$60&amp;$AB81)),"")</f>
        <v>42794</v>
      </c>
      <c r="C81" s="242"/>
      <c r="D81" s="242"/>
      <c r="E81" s="242"/>
      <c r="F81" s="242">
        <f ca="1">IFERROR(IF(ISBLANK(INDIRECT("'"&amp;'RFR govt bond summary'!$C$3&amp;"!"&amp;'RFR govt bond summary'!$G$63&amp;$AB81)),"",INDIRECT("'"&amp;'RFR govt bond summary'!$C$3&amp;"!"&amp;'RFR govt bond summary'!$G$63&amp;$AB81)),"")</f>
        <v>2.5979999999999999</v>
      </c>
      <c r="G81" s="242">
        <f ca="1">IFERROR(IF(ISBLANK(INDIRECT("'"&amp;'RFR govt bond summary'!$C$3&amp;"!"&amp;'RFR govt bond summary'!$G$64&amp;$AB81)),"",INDIRECT("'"&amp;'RFR govt bond summary'!$C$3&amp;"!"&amp;'RFR govt bond summary'!$G$64&amp;$AB81)),"")</f>
        <v>2.8460000000000001</v>
      </c>
      <c r="H81" s="242"/>
      <c r="I81" s="242"/>
      <c r="J81" s="242"/>
      <c r="K81" s="242"/>
      <c r="L81" s="242" t="str">
        <f ca="1">IFERROR(IF(ISBLANK(INDIRECT("'"&amp;'RFR govt bond summary'!$C$3&amp;"!"&amp;'RFR govt bond summary'!$G$69&amp;$AB81)),"",INDIRECT("'"&amp;'RFR govt bond summary'!$C$3&amp;"!"&amp;'RFR govt bond summary'!$G$69&amp;$AB81)),"")</f>
        <v/>
      </c>
      <c r="M81" s="541">
        <f t="shared" ca="1" si="17"/>
        <v>44619</v>
      </c>
      <c r="N81" s="200">
        <f t="shared" ca="1" si="11"/>
        <v>4.2080766598220398</v>
      </c>
      <c r="O81" s="29">
        <f t="shared" ca="1" si="12"/>
        <v>6.1245722108145104</v>
      </c>
      <c r="P81" s="199">
        <f t="shared" ca="1" si="18"/>
        <v>0.24800000000000022</v>
      </c>
      <c r="Q81" s="200">
        <f t="shared" ca="1" si="19"/>
        <v>2.7000342857142856</v>
      </c>
      <c r="R81" s="242" t="str">
        <f ca="1">IFERROR(IF(ISBLANK(INDIRECT("'"&amp;'RFR govt bond summary'!$C$3&amp;"!"&amp;'RFR govt bond summary'!$G$75&amp;$AB81)),"",INDIRECT("'"&amp;'RFR govt bond summary'!$C$3&amp;"!"&amp;'RFR govt bond summary'!$G$75&amp;$AB81)),"")</f>
        <v/>
      </c>
      <c r="S81" s="242" t="str">
        <f ca="1">IFERROR(IF(ISBLANK(INDIRECT("'"&amp;'RFR govt bond summary'!$C$3&amp;"!"&amp;'RFR govt bond summary'!$G$76&amp;$AB81)),"",INDIRECT("'"&amp;'RFR govt bond summary'!$C$3&amp;"!"&amp;'RFR govt bond summary'!$G$76&amp;$AB81)),"")</f>
        <v/>
      </c>
      <c r="T81" s="242"/>
      <c r="U81" s="242" t="str">
        <f ca="1">IFERROR(IF(ISBLANK(INDIRECT("'"&amp;'RFR govt bond summary'!$C$3&amp;"!"&amp;'RFR govt bond summary'!$G$78&amp;$AB81)),"",INDIRECT("'"&amp;'RFR govt bond summary'!$C$3&amp;"!"&amp;'RFR govt bond summary'!$G$78&amp;$AB81)),"")</f>
        <v/>
      </c>
      <c r="V81" s="242" t="str">
        <f ca="1">IFERROR(IF(ISBLANK(INDIRECT("'"&amp;'RFR govt bond summary'!$C$3&amp;"!"&amp;'RFR govt bond summary'!$G$79&amp;$AB81)),"",INDIRECT("'"&amp;'RFR govt bond summary'!$C$3&amp;"!"&amp;'RFR govt bond summary'!$G$79&amp;$AB81)),"")</f>
        <v/>
      </c>
      <c r="W81" s="242" t="str">
        <f ca="1">IFERROR(IF(ISBLANK(INDIRECT("'"&amp;'RFR govt bond summary'!$C$3&amp;"!"&amp;'RFR govt bond summary'!$G$80&amp;$AB81)),"",INDIRECT("'"&amp;'RFR govt bond summary'!$C$3&amp;"!"&amp;'RFR govt bond summary'!$G$80&amp;$AB81)),"")</f>
        <v/>
      </c>
      <c r="X81" s="242" t="str">
        <f ca="1">IFERROR(IF(ISBLANK(INDIRECT("'"&amp;'RFR govt bond summary'!$C$3&amp;"!"&amp;'RFR govt bond summary'!$G$81&amp;$AB81)),"",INDIRECT("'"&amp;'RFR govt bond summary'!$C$3&amp;"!"&amp;'RFR govt bond summary'!$G$81&amp;$AB81)),"")</f>
        <v/>
      </c>
      <c r="Y81" s="242" t="str">
        <f ca="1">IFERROR(IF(ISBLANK(INDIRECT("'"&amp;'RFR govt bond summary'!$C$3&amp;"!"&amp;'RFR govt bond summary'!$G$82&amp;$AB81)),"",INDIRECT("'"&amp;'RFR govt bond summary'!$C$3&amp;"!"&amp;'RFR govt bond summary'!$G$82&amp;$AB81)),"")</f>
        <v/>
      </c>
      <c r="Z81" s="242" t="str">
        <f ca="1">IFERROR(IF(ISBLANK(INDIRECT("'"&amp;'RFR govt bond summary'!$C$3&amp;"!"&amp;'RFR govt bond summary'!$G$83&amp;$AB81)),"",INDIRECT("'"&amp;'RFR govt bond summary'!$C$3&amp;"!"&amp;'RFR govt bond summary'!$G$83&amp;$AB81)),"")</f>
        <v/>
      </c>
      <c r="AA81" s="242" t="str">
        <f ca="1">IFERROR(IF(ISBLANK(INDIRECT("'"&amp;'RFR govt bond summary'!$C$3&amp;"!"&amp;'RFR govt bond summary'!$G$84&amp;$AB81)),"",INDIRECT("'"&amp;'RFR govt bond summary'!$C$3&amp;"!"&amp;'RFR govt bond summary'!$G$84&amp;$AB81)),"")</f>
        <v/>
      </c>
      <c r="AB81" s="114">
        <f t="shared" si="5"/>
        <v>89</v>
      </c>
    </row>
    <row r="82" spans="2:28" x14ac:dyDescent="0.35">
      <c r="C82" s="208"/>
      <c r="E82" s="209"/>
      <c r="F82" s="183"/>
      <c r="G82" s="210"/>
      <c r="H82" s="210"/>
      <c r="N82" s="186"/>
    </row>
    <row r="83" spans="2:28" x14ac:dyDescent="0.35">
      <c r="C83" s="631" t="s">
        <v>61</v>
      </c>
      <c r="D83" s="632"/>
      <c r="E83" s="632"/>
      <c r="F83" s="632"/>
      <c r="G83" s="632"/>
      <c r="H83" s="632"/>
      <c r="I83" s="632"/>
      <c r="J83" s="632"/>
      <c r="K83" s="632"/>
      <c r="L83" s="632"/>
      <c r="M83" s="632"/>
      <c r="N83" s="632"/>
      <c r="O83" s="632"/>
      <c r="P83" s="632"/>
      <c r="Q83" s="632"/>
      <c r="R83" s="632"/>
      <c r="S83" s="632"/>
      <c r="T83" s="632"/>
      <c r="U83" s="632"/>
      <c r="V83" s="632"/>
      <c r="W83" s="632"/>
      <c r="X83" s="632"/>
      <c r="Y83" s="632"/>
      <c r="Z83" s="632"/>
      <c r="AA83" s="633"/>
    </row>
    <row r="84" spans="2:28" x14ac:dyDescent="0.35">
      <c r="C84" s="634" t="s">
        <v>330</v>
      </c>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6"/>
    </row>
    <row r="85" spans="2:28" x14ac:dyDescent="0.35">
      <c r="B85" s="211" t="str">
        <f t="shared" ref="B85:L85" si="20">B14</f>
        <v>Security name</v>
      </c>
      <c r="C85" s="517" t="str">
        <f t="shared" ca="1" si="20"/>
        <v>NZGB 6 12/15/17</v>
      </c>
      <c r="D85" s="22" t="str">
        <f t="shared" ca="1" si="20"/>
        <v>NZGB 5 03/15/19</v>
      </c>
      <c r="E85" s="22" t="str">
        <f t="shared" ca="1" si="20"/>
        <v>NZGB 3 04/15/20</v>
      </c>
      <c r="F85" s="22" t="str">
        <f t="shared" ca="1" si="20"/>
        <v>NZGB 6 05/15/21</v>
      </c>
      <c r="G85" s="22" t="str">
        <f t="shared" ca="1" si="20"/>
        <v>NZGB 5 1/2 04/15/23</v>
      </c>
      <c r="H85" s="517" t="str">
        <f t="shared" ca="1" si="20"/>
        <v>NZGB 2 3/4 04/15/25</v>
      </c>
      <c r="I85" s="517" t="str">
        <f t="shared" ca="1" si="20"/>
        <v>NZGB 4 1/2 04/15/27</v>
      </c>
      <c r="J85" s="517" t="str">
        <f t="shared" ca="1" si="20"/>
        <v>NZGB 3 1/2 04/14/33</v>
      </c>
      <c r="K85" s="520" t="str">
        <f t="shared" ca="1" si="20"/>
        <v>NZGB 2 3/4 04/15/37</v>
      </c>
      <c r="L85" s="22" t="str">
        <f t="shared" ca="1" si="20"/>
        <v/>
      </c>
      <c r="M85" s="22"/>
      <c r="N85" s="190"/>
      <c r="O85" s="212"/>
      <c r="P85" s="22"/>
      <c r="Q85" s="529"/>
      <c r="R85" s="191" t="str">
        <f t="shared" ref="R85:AA85" ca="1" si="21">R14</f>
        <v/>
      </c>
      <c r="S85" s="190" t="str">
        <f t="shared" ca="1" si="21"/>
        <v/>
      </c>
      <c r="T85" s="22" t="str">
        <f t="shared" ca="1" si="21"/>
        <v/>
      </c>
      <c r="U85" s="191" t="str">
        <f t="shared" ca="1" si="21"/>
        <v/>
      </c>
      <c r="V85" s="191" t="str">
        <f t="shared" ca="1" si="21"/>
        <v/>
      </c>
      <c r="W85" s="191" t="str">
        <f t="shared" ca="1" si="21"/>
        <v/>
      </c>
      <c r="X85" s="191" t="str">
        <f t="shared" ca="1" si="21"/>
        <v/>
      </c>
      <c r="Y85" s="191" t="str">
        <f t="shared" ca="1" si="21"/>
        <v/>
      </c>
      <c r="Z85" s="191" t="str">
        <f t="shared" ca="1" si="21"/>
        <v/>
      </c>
      <c r="AA85" s="191" t="str">
        <f t="shared" ca="1" si="21"/>
        <v/>
      </c>
    </row>
    <row r="86" spans="2:28" x14ac:dyDescent="0.35">
      <c r="B86" s="211" t="str">
        <f t="shared" ref="B86:L86" si="22">B15</f>
        <v>Bond credit rating</v>
      </c>
      <c r="C86" s="517" t="str">
        <f t="shared" ca="1" si="22"/>
        <v>AA+</v>
      </c>
      <c r="D86" s="22" t="str">
        <f t="shared" ca="1" si="22"/>
        <v>AA+</v>
      </c>
      <c r="E86" s="22" t="str">
        <f t="shared" ca="1" si="22"/>
        <v>AA+</v>
      </c>
      <c r="F86" s="22" t="str">
        <f t="shared" ca="1" si="22"/>
        <v>AA+</v>
      </c>
      <c r="G86" s="22" t="str">
        <f t="shared" ca="1" si="22"/>
        <v>AA+</v>
      </c>
      <c r="H86" s="517" t="str">
        <f t="shared" ca="1" si="22"/>
        <v>AA+</v>
      </c>
      <c r="I86" s="517" t="str">
        <f t="shared" ca="1" si="22"/>
        <v>AA+</v>
      </c>
      <c r="J86" s="517" t="str">
        <f t="shared" ca="1" si="22"/>
        <v>AA+</v>
      </c>
      <c r="K86" s="520" t="str">
        <f t="shared" ca="1" si="22"/>
        <v>AA+</v>
      </c>
      <c r="L86" s="22" t="str">
        <f t="shared" ca="1" si="22"/>
        <v/>
      </c>
      <c r="M86" s="22"/>
      <c r="N86" s="190"/>
      <c r="O86" s="22"/>
      <c r="P86" s="22"/>
      <c r="Q86" s="528" t="s">
        <v>761</v>
      </c>
      <c r="R86" s="191" t="str">
        <f t="shared" ref="R86:S88" ca="1" si="23">R15</f>
        <v/>
      </c>
      <c r="S86" s="190" t="str">
        <f t="shared" ca="1" si="23"/>
        <v/>
      </c>
      <c r="T86" s="22"/>
      <c r="U86" s="191" t="str">
        <f t="shared" ref="U86:AA88" ca="1" si="24">U15</f>
        <v/>
      </c>
      <c r="V86" s="191" t="str">
        <f t="shared" ca="1" si="24"/>
        <v/>
      </c>
      <c r="W86" s="191" t="str">
        <f t="shared" ca="1" si="24"/>
        <v/>
      </c>
      <c r="X86" s="191" t="str">
        <f t="shared" ca="1" si="24"/>
        <v/>
      </c>
      <c r="Y86" s="191" t="str">
        <f t="shared" ca="1" si="24"/>
        <v/>
      </c>
      <c r="Z86" s="191" t="str">
        <f t="shared" ca="1" si="24"/>
        <v/>
      </c>
      <c r="AA86" s="191" t="str">
        <f t="shared" ca="1" si="24"/>
        <v/>
      </c>
    </row>
    <row r="87" spans="2:28" x14ac:dyDescent="0.35">
      <c r="B87" s="211" t="str">
        <f t="shared" ref="B87:L87" si="25">B16</f>
        <v>Coupon frequency</v>
      </c>
      <c r="C87" s="517" t="str">
        <f t="shared" ca="1" si="25"/>
        <v>S/A</v>
      </c>
      <c r="D87" s="22" t="str">
        <f t="shared" ca="1" si="25"/>
        <v>S/A</v>
      </c>
      <c r="E87" s="22" t="str">
        <f t="shared" ca="1" si="25"/>
        <v>S/A</v>
      </c>
      <c r="F87" s="22" t="str">
        <f t="shared" ca="1" si="25"/>
        <v>S/A</v>
      </c>
      <c r="G87" s="22" t="str">
        <f t="shared" ca="1" si="25"/>
        <v>S/A</v>
      </c>
      <c r="H87" s="517" t="str">
        <f t="shared" ca="1" si="25"/>
        <v>S/A</v>
      </c>
      <c r="I87" s="517" t="str">
        <f t="shared" ca="1" si="25"/>
        <v>S/A</v>
      </c>
      <c r="J87" s="517" t="str">
        <f t="shared" ca="1" si="25"/>
        <v>S/A</v>
      </c>
      <c r="K87" s="520" t="str">
        <f t="shared" ca="1" si="25"/>
        <v>S/A</v>
      </c>
      <c r="L87" s="22" t="str">
        <f t="shared" ca="1" si="25"/>
        <v/>
      </c>
      <c r="M87" s="22"/>
      <c r="N87" s="190"/>
      <c r="O87" s="22"/>
      <c r="P87" s="22"/>
      <c r="Q87" s="528" t="s">
        <v>188</v>
      </c>
      <c r="R87" s="191" t="str">
        <f t="shared" ca="1" si="23"/>
        <v/>
      </c>
      <c r="S87" s="190" t="str">
        <f t="shared" ca="1" si="23"/>
        <v/>
      </c>
      <c r="T87" s="22"/>
      <c r="U87" s="191" t="str">
        <f t="shared" ca="1" si="24"/>
        <v/>
      </c>
      <c r="V87" s="191" t="str">
        <f t="shared" ca="1" si="24"/>
        <v/>
      </c>
      <c r="W87" s="191" t="str">
        <f t="shared" ca="1" si="24"/>
        <v/>
      </c>
      <c r="X87" s="191" t="str">
        <f t="shared" ca="1" si="24"/>
        <v/>
      </c>
      <c r="Y87" s="191" t="str">
        <f t="shared" ca="1" si="24"/>
        <v/>
      </c>
      <c r="Z87" s="191" t="str">
        <f t="shared" ca="1" si="24"/>
        <v/>
      </c>
      <c r="AA87" s="191" t="str">
        <f t="shared" ca="1" si="24"/>
        <v/>
      </c>
    </row>
    <row r="88" spans="2:28" x14ac:dyDescent="0.35">
      <c r="B88" s="211" t="str">
        <f t="shared" ref="B88:L88" si="26">B17</f>
        <v>Maturity date</v>
      </c>
      <c r="C88" s="522" t="str">
        <f t="shared" ca="1" si="26"/>
        <v>15/12/2017</v>
      </c>
      <c r="D88" s="215" t="str">
        <f t="shared" ca="1" si="26"/>
        <v>15/03/2019</v>
      </c>
      <c r="E88" s="215" t="str">
        <f t="shared" ca="1" si="26"/>
        <v>15/04/2020</v>
      </c>
      <c r="F88" s="215" t="str">
        <f t="shared" ca="1" si="26"/>
        <v>15/05/2021</v>
      </c>
      <c r="G88" s="215" t="str">
        <f t="shared" ca="1" si="26"/>
        <v>15/04/2023</v>
      </c>
      <c r="H88" s="522" t="str">
        <f t="shared" ca="1" si="26"/>
        <v>15/04/2025</v>
      </c>
      <c r="I88" s="522" t="str">
        <f t="shared" ca="1" si="26"/>
        <v>15/04/2027</v>
      </c>
      <c r="J88" s="522" t="str">
        <f t="shared" ca="1" si="26"/>
        <v>14/04/2033</v>
      </c>
      <c r="K88" s="523" t="str">
        <f t="shared" ca="1" si="26"/>
        <v>15/04/2037</v>
      </c>
      <c r="L88" s="215" t="str">
        <f t="shared" ca="1" si="26"/>
        <v/>
      </c>
      <c r="M88" s="22"/>
      <c r="N88" s="190"/>
      <c r="O88" s="215"/>
      <c r="P88" s="22"/>
      <c r="Q88" s="528"/>
      <c r="R88" s="217" t="str">
        <f t="shared" ca="1" si="23"/>
        <v/>
      </c>
      <c r="S88" s="216" t="str">
        <f t="shared" ca="1" si="23"/>
        <v/>
      </c>
      <c r="T88" s="215"/>
      <c r="U88" s="217" t="str">
        <f t="shared" ca="1" si="24"/>
        <v/>
      </c>
      <c r="V88" s="217" t="str">
        <f t="shared" ca="1" si="24"/>
        <v/>
      </c>
      <c r="W88" s="217" t="str">
        <f t="shared" ca="1" si="24"/>
        <v/>
      </c>
      <c r="X88" s="217" t="str">
        <f t="shared" ca="1" si="24"/>
        <v/>
      </c>
      <c r="Y88" s="217" t="str">
        <f t="shared" ca="1" si="24"/>
        <v/>
      </c>
      <c r="Z88" s="217" t="str">
        <f t="shared" ca="1" si="24"/>
        <v/>
      </c>
      <c r="AA88" s="217" t="str">
        <f t="shared" ca="1" si="24"/>
        <v/>
      </c>
    </row>
    <row r="89" spans="2:28" x14ac:dyDescent="0.35">
      <c r="B89" s="116">
        <f t="shared" ref="B89:B120" ca="1" si="27">B18</f>
        <v>42705</v>
      </c>
      <c r="C89" s="195" t="str">
        <f t="shared" ref="C89:L89" ca="1" si="28">IFERROR(IF(AND(C$87="S/A", C18&gt;0), ((1+C18/200)^2-1)*100, IF(AND(C$87="Qtrly", C18&gt;0), ((1+C18/400)^4-1)*100, "")),"")</f>
        <v/>
      </c>
      <c r="D89" s="195" t="str">
        <f t="shared" ca="1" si="28"/>
        <v/>
      </c>
      <c r="E89" s="195" t="str">
        <f t="shared" ca="1" si="28"/>
        <v/>
      </c>
      <c r="F89" s="195">
        <f t="shared" ca="1" si="28"/>
        <v>2.5662562499999986</v>
      </c>
      <c r="G89" s="195">
        <f t="shared" ca="1" si="28"/>
        <v>2.8439374399999773</v>
      </c>
      <c r="H89" s="195" t="str">
        <f t="shared" ca="1" si="28"/>
        <v/>
      </c>
      <c r="I89" s="195" t="str">
        <f t="shared" ca="1" si="28"/>
        <v/>
      </c>
      <c r="J89" s="196" t="str">
        <f t="shared" ca="1" si="28"/>
        <v/>
      </c>
      <c r="K89" s="195" t="str">
        <f t="shared" ca="1" si="28"/>
        <v/>
      </c>
      <c r="L89" s="195" t="str">
        <f t="shared" ca="1" si="28"/>
        <v/>
      </c>
      <c r="M89" s="524"/>
      <c r="N89" s="196"/>
      <c r="O89" s="63"/>
      <c r="P89" s="195"/>
      <c r="Q89" s="496">
        <f t="shared" ref="Q89:S97" ca="1" si="29">IFERROR(IF(AND(Q$87="S/A", Q18&gt;0), ((1+Q18/200)^2-1)*100, IF(AND(Q$87="Qtrly", Q18&gt;0), ((1+Q18/400)^4-1)*100, "")),"")</f>
        <v>2.6451588566565265</v>
      </c>
      <c r="R89" s="240" t="str">
        <f t="shared" ca="1" si="29"/>
        <v/>
      </c>
      <c r="S89" s="240" t="str">
        <f t="shared" ca="1" si="29"/>
        <v/>
      </c>
      <c r="T89" s="240"/>
      <c r="U89" s="240" t="str">
        <f t="shared" ref="U89:AA98" ca="1" si="30">IFERROR(IF(AND(U$87="S/A", U18&gt;0), ((1+U18/200)^2-1)*100, IF(AND(U$87="Qtrly", U18&gt;0), ((1+U18/400)^4-1)*100, "")),"")</f>
        <v/>
      </c>
      <c r="V89" s="240" t="str">
        <f t="shared" ca="1" si="30"/>
        <v/>
      </c>
      <c r="W89" s="240" t="str">
        <f t="shared" ca="1" si="30"/>
        <v/>
      </c>
      <c r="X89" s="240" t="str">
        <f t="shared" ca="1" si="30"/>
        <v/>
      </c>
      <c r="Y89" s="240" t="str">
        <f t="shared" ca="1" si="30"/>
        <v/>
      </c>
      <c r="Z89" s="240" t="str">
        <f t="shared" ca="1" si="30"/>
        <v/>
      </c>
      <c r="AA89" s="240" t="str">
        <f t="shared" ca="1" si="30"/>
        <v/>
      </c>
    </row>
    <row r="90" spans="2:28" x14ac:dyDescent="0.35">
      <c r="B90" s="116">
        <f t="shared" ca="1" si="27"/>
        <v>42706</v>
      </c>
      <c r="C90" s="197" t="str">
        <f t="shared" ref="C90:L90" ca="1" si="31">IFERROR(IF(AND(C$87="S/A", C19&gt;0), ((1+C19/200)^2-1)*100, IF(AND(C$87="Qtrly", C19&gt;0), ((1+C19/400)^4-1)*100, "")),"")</f>
        <v/>
      </c>
      <c r="D90" s="197" t="str">
        <f t="shared" ca="1" si="31"/>
        <v/>
      </c>
      <c r="E90" s="197" t="str">
        <f t="shared" ca="1" si="31"/>
        <v/>
      </c>
      <c r="F90" s="197">
        <f t="shared" ca="1" si="31"/>
        <v>2.5996797224999924</v>
      </c>
      <c r="G90" s="197">
        <f t="shared" ca="1" si="31"/>
        <v>2.880448999999996</v>
      </c>
      <c r="H90" s="197" t="str">
        <f t="shared" ca="1" si="31"/>
        <v/>
      </c>
      <c r="I90" s="197" t="str">
        <f t="shared" ca="1" si="31"/>
        <v/>
      </c>
      <c r="J90" s="198" t="str">
        <f t="shared" ca="1" si="31"/>
        <v/>
      </c>
      <c r="K90" s="197" t="str">
        <f t="shared" ca="1" si="31"/>
        <v/>
      </c>
      <c r="L90" s="197" t="str">
        <f t="shared" ca="1" si="31"/>
        <v/>
      </c>
      <c r="M90" s="246"/>
      <c r="N90" s="198"/>
      <c r="O90" s="63"/>
      <c r="P90" s="197"/>
      <c r="Q90" s="497">
        <f t="shared" ca="1" si="29"/>
        <v>2.6798603686224443</v>
      </c>
      <c r="R90" s="34" t="str">
        <f t="shared" ca="1" si="29"/>
        <v/>
      </c>
      <c r="S90" s="34" t="str">
        <f t="shared" ca="1" si="29"/>
        <v/>
      </c>
      <c r="T90" s="34"/>
      <c r="U90" s="34" t="str">
        <f t="shared" ca="1" si="30"/>
        <v/>
      </c>
      <c r="V90" s="34" t="str">
        <f t="shared" ca="1" si="30"/>
        <v/>
      </c>
      <c r="W90" s="34" t="str">
        <f t="shared" ca="1" si="30"/>
        <v/>
      </c>
      <c r="X90" s="34" t="str">
        <f t="shared" ca="1" si="30"/>
        <v/>
      </c>
      <c r="Y90" s="34" t="str">
        <f t="shared" ca="1" si="30"/>
        <v/>
      </c>
      <c r="Z90" s="34" t="str">
        <f t="shared" ca="1" si="30"/>
        <v/>
      </c>
      <c r="AA90" s="34" t="str">
        <f t="shared" ca="1" si="30"/>
        <v/>
      </c>
    </row>
    <row r="91" spans="2:28" x14ac:dyDescent="0.35">
      <c r="B91" s="116">
        <f t="shared" ca="1" si="27"/>
        <v>42709</v>
      </c>
      <c r="C91" s="197" t="str">
        <f t="shared" ref="C91:L91" ca="1" si="32">IFERROR(IF(AND(C$87="S/A", C20&gt;0), ((1+C20/200)^2-1)*100, IF(AND(C$87="Qtrly", C20&gt;0), ((1+C20/400)^4-1)*100, "")),"")</f>
        <v/>
      </c>
      <c r="D91" s="197" t="str">
        <f t="shared" ca="1" si="32"/>
        <v/>
      </c>
      <c r="E91" s="197" t="str">
        <f t="shared" ca="1" si="32"/>
        <v/>
      </c>
      <c r="F91" s="197">
        <f t="shared" ca="1" si="32"/>
        <v>2.5692945224999875</v>
      </c>
      <c r="G91" s="197">
        <f t="shared" ca="1" si="32"/>
        <v>2.8490081025000169</v>
      </c>
      <c r="H91" s="197" t="str">
        <f t="shared" ca="1" si="32"/>
        <v/>
      </c>
      <c r="I91" s="197" t="str">
        <f t="shared" ca="1" si="32"/>
        <v/>
      </c>
      <c r="J91" s="198" t="str">
        <f t="shared" ca="1" si="32"/>
        <v/>
      </c>
      <c r="K91" s="197" t="str">
        <f t="shared" ca="1" si="32"/>
        <v/>
      </c>
      <c r="L91" s="197" t="str">
        <f t="shared" ca="1" si="32"/>
        <v/>
      </c>
      <c r="M91" s="246"/>
      <c r="N91" s="198"/>
      <c r="O91" s="63"/>
      <c r="P91" s="197"/>
      <c r="Q91" s="497">
        <f t="shared" ca="1" si="29"/>
        <v>2.6503722491040049</v>
      </c>
      <c r="R91" s="34" t="str">
        <f t="shared" ca="1" si="29"/>
        <v/>
      </c>
      <c r="S91" s="34" t="str">
        <f t="shared" ca="1" si="29"/>
        <v/>
      </c>
      <c r="T91" s="34"/>
      <c r="U91" s="34" t="str">
        <f t="shared" ca="1" si="30"/>
        <v/>
      </c>
      <c r="V91" s="34" t="str">
        <f t="shared" ca="1" si="30"/>
        <v/>
      </c>
      <c r="W91" s="34" t="str">
        <f t="shared" ca="1" si="30"/>
        <v/>
      </c>
      <c r="X91" s="34" t="str">
        <f t="shared" ca="1" si="30"/>
        <v/>
      </c>
      <c r="Y91" s="34" t="str">
        <f t="shared" ca="1" si="30"/>
        <v/>
      </c>
      <c r="Z91" s="34" t="str">
        <f t="shared" ca="1" si="30"/>
        <v/>
      </c>
      <c r="AA91" s="34" t="str">
        <f t="shared" ca="1" si="30"/>
        <v/>
      </c>
    </row>
    <row r="92" spans="2:28" x14ac:dyDescent="0.35">
      <c r="B92" s="116">
        <f t="shared" ca="1" si="27"/>
        <v>42710</v>
      </c>
      <c r="C92" s="197" t="str">
        <f t="shared" ref="C92:L92" ca="1" si="33">IFERROR(IF(AND(C$87="S/A", C21&gt;0), ((1+C21/200)^2-1)*100, IF(AND(C$87="Qtrly", C21&gt;0), ((1+C21/400)^4-1)*100, "")),"")</f>
        <v/>
      </c>
      <c r="D92" s="197" t="str">
        <f t="shared" ca="1" si="33"/>
        <v/>
      </c>
      <c r="E92" s="197" t="str">
        <f t="shared" ca="1" si="33"/>
        <v/>
      </c>
      <c r="F92" s="197">
        <f t="shared" ca="1" si="33"/>
        <v>2.5834737224999849</v>
      </c>
      <c r="G92" s="197">
        <f t="shared" ca="1" si="33"/>
        <v>2.8682777600000042</v>
      </c>
      <c r="H92" s="197" t="str">
        <f t="shared" ca="1" si="33"/>
        <v/>
      </c>
      <c r="I92" s="197" t="str">
        <f t="shared" ca="1" si="33"/>
        <v/>
      </c>
      <c r="J92" s="198" t="str">
        <f t="shared" ca="1" si="33"/>
        <v/>
      </c>
      <c r="K92" s="197" t="str">
        <f t="shared" ca="1" si="33"/>
        <v/>
      </c>
      <c r="L92" s="197" t="str">
        <f t="shared" ca="1" si="33"/>
        <v/>
      </c>
      <c r="M92" s="246"/>
      <c r="N92" s="198"/>
      <c r="O92" s="63"/>
      <c r="P92" s="197"/>
      <c r="Q92" s="497">
        <f t="shared" ca="1" si="29"/>
        <v>2.6664329930723207</v>
      </c>
      <c r="R92" s="34" t="str">
        <f t="shared" ca="1" si="29"/>
        <v/>
      </c>
      <c r="S92" s="34" t="str">
        <f t="shared" ca="1" si="29"/>
        <v/>
      </c>
      <c r="T92" s="34"/>
      <c r="U92" s="34" t="str">
        <f t="shared" ca="1" si="30"/>
        <v/>
      </c>
      <c r="V92" s="34" t="str">
        <f t="shared" ca="1" si="30"/>
        <v/>
      </c>
      <c r="W92" s="34" t="str">
        <f t="shared" ca="1" si="30"/>
        <v/>
      </c>
      <c r="X92" s="34" t="str">
        <f t="shared" ca="1" si="30"/>
        <v/>
      </c>
      <c r="Y92" s="34" t="str">
        <f t="shared" ca="1" si="30"/>
        <v/>
      </c>
      <c r="Z92" s="34" t="str">
        <f t="shared" ca="1" si="30"/>
        <v/>
      </c>
      <c r="AA92" s="34" t="str">
        <f t="shared" ca="1" si="30"/>
        <v/>
      </c>
    </row>
    <row r="93" spans="2:28" x14ac:dyDescent="0.35">
      <c r="B93" s="116">
        <f t="shared" ca="1" si="27"/>
        <v>42711</v>
      </c>
      <c r="C93" s="197" t="str">
        <f t="shared" ref="C93:L93" ca="1" si="34">IFERROR(IF(AND(C$87="S/A", C22&gt;0), ((1+C22/200)^2-1)*100, IF(AND(C$87="Qtrly", C22&gt;0), ((1+C22/400)^4-1)*100, "")),"")</f>
        <v/>
      </c>
      <c r="D93" s="197" t="str">
        <f t="shared" ca="1" si="34"/>
        <v/>
      </c>
      <c r="E93" s="197" t="str">
        <f t="shared" ca="1" si="34"/>
        <v/>
      </c>
      <c r="F93" s="197">
        <f t="shared" ca="1" si="34"/>
        <v>2.5642307599999858</v>
      </c>
      <c r="G93" s="197">
        <f t="shared" ca="1" si="34"/>
        <v>2.847993960000017</v>
      </c>
      <c r="H93" s="197" t="str">
        <f t="shared" ca="1" si="34"/>
        <v/>
      </c>
      <c r="I93" s="197" t="str">
        <f t="shared" ca="1" si="34"/>
        <v/>
      </c>
      <c r="J93" s="198" t="str">
        <f t="shared" ca="1" si="34"/>
        <v/>
      </c>
      <c r="K93" s="197" t="str">
        <f t="shared" ca="1" si="34"/>
        <v/>
      </c>
      <c r="L93" s="197" t="str">
        <f t="shared" ca="1" si="34"/>
        <v/>
      </c>
      <c r="M93" s="246"/>
      <c r="N93" s="198"/>
      <c r="O93" s="63"/>
      <c r="P93" s="197"/>
      <c r="Q93" s="497">
        <f t="shared" ca="1" si="29"/>
        <v>2.6472922499999996</v>
      </c>
      <c r="R93" s="34" t="str">
        <f t="shared" ca="1" si="29"/>
        <v/>
      </c>
      <c r="S93" s="34" t="str">
        <f t="shared" ca="1" si="29"/>
        <v/>
      </c>
      <c r="T93" s="34"/>
      <c r="U93" s="34" t="str">
        <f t="shared" ca="1" si="30"/>
        <v/>
      </c>
      <c r="V93" s="34" t="str">
        <f t="shared" ca="1" si="30"/>
        <v/>
      </c>
      <c r="W93" s="34" t="str">
        <f t="shared" ca="1" si="30"/>
        <v/>
      </c>
      <c r="X93" s="34" t="str">
        <f t="shared" ca="1" si="30"/>
        <v/>
      </c>
      <c r="Y93" s="34" t="str">
        <f t="shared" ca="1" si="30"/>
        <v/>
      </c>
      <c r="Z93" s="34" t="str">
        <f t="shared" ca="1" si="30"/>
        <v/>
      </c>
      <c r="AA93" s="34" t="str">
        <f t="shared" ca="1" si="30"/>
        <v/>
      </c>
    </row>
    <row r="94" spans="2:28" x14ac:dyDescent="0.35">
      <c r="B94" s="116">
        <f t="shared" ca="1" si="27"/>
        <v>42712</v>
      </c>
      <c r="C94" s="197" t="str">
        <f t="shared" ref="C94:L94" ca="1" si="35">IFERROR(IF(AND(C$87="S/A", C23&gt;0), ((1+C23/200)^2-1)*100, IF(AND(C$87="Qtrly", C23&gt;0), ((1+C23/400)^4-1)*100, "")),"")</f>
        <v/>
      </c>
      <c r="D94" s="197" t="str">
        <f t="shared" ca="1" si="35"/>
        <v/>
      </c>
      <c r="E94" s="197" t="str">
        <f t="shared" ca="1" si="35"/>
        <v/>
      </c>
      <c r="F94" s="197">
        <f t="shared" ca="1" si="35"/>
        <v>2.5287879224999976</v>
      </c>
      <c r="G94" s="197">
        <f t="shared" ca="1" si="35"/>
        <v>2.8145300625000091</v>
      </c>
      <c r="H94" s="197" t="str">
        <f t="shared" ca="1" si="35"/>
        <v/>
      </c>
      <c r="I94" s="197" t="str">
        <f t="shared" ca="1" si="35"/>
        <v/>
      </c>
      <c r="J94" s="198" t="str">
        <f t="shared" ca="1" si="35"/>
        <v/>
      </c>
      <c r="K94" s="197" t="str">
        <f t="shared" ca="1" si="35"/>
        <v/>
      </c>
      <c r="L94" s="197" t="str">
        <f t="shared" ca="1" si="35"/>
        <v/>
      </c>
      <c r="M94" s="246"/>
      <c r="N94" s="198"/>
      <c r="O94" s="63"/>
      <c r="P94" s="197"/>
      <c r="Q94" s="497">
        <f t="shared" ca="1" si="29"/>
        <v>2.6128364630860546</v>
      </c>
      <c r="R94" s="34" t="str">
        <f t="shared" ca="1" si="29"/>
        <v/>
      </c>
      <c r="S94" s="34" t="str">
        <f t="shared" ca="1" si="29"/>
        <v/>
      </c>
      <c r="T94" s="34"/>
      <c r="U94" s="34" t="str">
        <f t="shared" ca="1" si="30"/>
        <v/>
      </c>
      <c r="V94" s="34" t="str">
        <f t="shared" ca="1" si="30"/>
        <v/>
      </c>
      <c r="W94" s="34" t="str">
        <f t="shared" ca="1" si="30"/>
        <v/>
      </c>
      <c r="X94" s="34" t="str">
        <f t="shared" ca="1" si="30"/>
        <v/>
      </c>
      <c r="Y94" s="34" t="str">
        <f t="shared" ca="1" si="30"/>
        <v/>
      </c>
      <c r="Z94" s="34" t="str">
        <f t="shared" ca="1" si="30"/>
        <v/>
      </c>
      <c r="AA94" s="34" t="str">
        <f t="shared" ca="1" si="30"/>
        <v/>
      </c>
    </row>
    <row r="95" spans="2:28" x14ac:dyDescent="0.35">
      <c r="B95" s="116">
        <f t="shared" ca="1" si="27"/>
        <v>42713</v>
      </c>
      <c r="C95" s="197" t="str">
        <f t="shared" ref="C95:L95" ca="1" si="36">IFERROR(IF(AND(C$87="S/A", C24&gt;0), ((1+C24/200)^2-1)*100, IF(AND(C$87="Qtrly", C24&gt;0), ((1+C24/400)^4-1)*100, "")),"")</f>
        <v/>
      </c>
      <c r="D95" s="197" t="str">
        <f t="shared" ca="1" si="36"/>
        <v/>
      </c>
      <c r="E95" s="197" t="str">
        <f t="shared" ca="1" si="36"/>
        <v/>
      </c>
      <c r="F95" s="197">
        <f t="shared" ca="1" si="36"/>
        <v>2.576383999999976</v>
      </c>
      <c r="G95" s="197">
        <f t="shared" ca="1" si="36"/>
        <v>2.8784204099999933</v>
      </c>
      <c r="H95" s="197" t="str">
        <f t="shared" ca="1" si="36"/>
        <v/>
      </c>
      <c r="I95" s="197" t="str">
        <f t="shared" ca="1" si="36"/>
        <v/>
      </c>
      <c r="J95" s="198" t="str">
        <f t="shared" ca="1" si="36"/>
        <v/>
      </c>
      <c r="K95" s="197" t="str">
        <f t="shared" ca="1" si="36"/>
        <v/>
      </c>
      <c r="L95" s="197" t="str">
        <f t="shared" ca="1" si="36"/>
        <v/>
      </c>
      <c r="M95" s="246"/>
      <c r="N95" s="198"/>
      <c r="O95" s="63"/>
      <c r="P95" s="197"/>
      <c r="Q95" s="497">
        <f t="shared" ca="1" si="29"/>
        <v>2.6656542438091568</v>
      </c>
      <c r="R95" s="34" t="str">
        <f t="shared" ca="1" si="29"/>
        <v/>
      </c>
      <c r="S95" s="34" t="str">
        <f t="shared" ca="1" si="29"/>
        <v/>
      </c>
      <c r="T95" s="34"/>
      <c r="U95" s="34" t="str">
        <f t="shared" ca="1" si="30"/>
        <v/>
      </c>
      <c r="V95" s="34" t="str">
        <f t="shared" ca="1" si="30"/>
        <v/>
      </c>
      <c r="W95" s="34" t="str">
        <f t="shared" ca="1" si="30"/>
        <v/>
      </c>
      <c r="X95" s="34" t="str">
        <f t="shared" ca="1" si="30"/>
        <v/>
      </c>
      <c r="Y95" s="34" t="str">
        <f t="shared" ca="1" si="30"/>
        <v/>
      </c>
      <c r="Z95" s="34" t="str">
        <f t="shared" ca="1" si="30"/>
        <v/>
      </c>
      <c r="AA95" s="34" t="str">
        <f t="shared" ca="1" si="30"/>
        <v/>
      </c>
    </row>
    <row r="96" spans="2:28" x14ac:dyDescent="0.35">
      <c r="B96" s="116">
        <f t="shared" ca="1" si="27"/>
        <v>42716</v>
      </c>
      <c r="C96" s="197" t="str">
        <f t="shared" ref="C96:L96" ca="1" si="37">IFERROR(IF(AND(C$87="S/A", C25&gt;0), ((1+C25/200)^2-1)*100, IF(AND(C$87="Qtrly", C25&gt;0), ((1+C25/400)^4-1)*100, "")),"")</f>
        <v/>
      </c>
      <c r="D96" s="197" t="str">
        <f t="shared" ca="1" si="37"/>
        <v/>
      </c>
      <c r="E96" s="197" t="str">
        <f t="shared" ca="1" si="37"/>
        <v/>
      </c>
      <c r="F96" s="197">
        <f t="shared" ca="1" si="37"/>
        <v>2.5996797224999924</v>
      </c>
      <c r="G96" s="197">
        <f t="shared" ca="1" si="37"/>
        <v>2.9159525625000127</v>
      </c>
      <c r="H96" s="197" t="str">
        <f t="shared" ca="1" si="37"/>
        <v/>
      </c>
      <c r="I96" s="197" t="str">
        <f t="shared" ca="1" si="37"/>
        <v/>
      </c>
      <c r="J96" s="198" t="str">
        <f t="shared" ca="1" si="37"/>
        <v/>
      </c>
      <c r="K96" s="197" t="str">
        <f t="shared" ca="1" si="37"/>
        <v/>
      </c>
      <c r="L96" s="197" t="str">
        <f t="shared" ca="1" si="37"/>
        <v/>
      </c>
      <c r="M96" s="246"/>
      <c r="N96" s="198"/>
      <c r="O96" s="63"/>
      <c r="P96" s="197"/>
      <c r="Q96" s="497">
        <f t="shared" ca="1" si="29"/>
        <v>2.694510468899991</v>
      </c>
      <c r="R96" s="34" t="str">
        <f t="shared" ca="1" si="29"/>
        <v/>
      </c>
      <c r="S96" s="34" t="str">
        <f t="shared" ca="1" si="29"/>
        <v/>
      </c>
      <c r="T96" s="34"/>
      <c r="U96" s="34" t="str">
        <f t="shared" ca="1" si="30"/>
        <v/>
      </c>
      <c r="V96" s="34" t="str">
        <f t="shared" ca="1" si="30"/>
        <v/>
      </c>
      <c r="W96" s="34" t="str">
        <f t="shared" ca="1" si="30"/>
        <v/>
      </c>
      <c r="X96" s="34" t="str">
        <f t="shared" ca="1" si="30"/>
        <v/>
      </c>
      <c r="Y96" s="34" t="str">
        <f t="shared" ca="1" si="30"/>
        <v/>
      </c>
      <c r="Z96" s="34" t="str">
        <f t="shared" ca="1" si="30"/>
        <v/>
      </c>
      <c r="AA96" s="34" t="str">
        <f t="shared" ca="1" si="30"/>
        <v/>
      </c>
    </row>
    <row r="97" spans="2:27" x14ac:dyDescent="0.35">
      <c r="B97" s="116">
        <f t="shared" ca="1" si="27"/>
        <v>42717</v>
      </c>
      <c r="C97" s="197" t="str">
        <f t="shared" ref="C97:L97" ca="1" si="38">IFERROR(IF(AND(C$87="S/A", C26&gt;0), ((1+C26/200)^2-1)*100, IF(AND(C$87="Qtrly", C26&gt;0), ((1+C26/400)^4-1)*100, "")),"")</f>
        <v/>
      </c>
      <c r="D97" s="197" t="str">
        <f t="shared" ca="1" si="38"/>
        <v/>
      </c>
      <c r="E97" s="197" t="str">
        <f t="shared" ca="1" si="38"/>
        <v/>
      </c>
      <c r="F97" s="197">
        <f t="shared" ca="1" si="38"/>
        <v>2.5875251025000212</v>
      </c>
      <c r="G97" s="197">
        <f t="shared" ca="1" si="38"/>
        <v>2.8895779025000179</v>
      </c>
      <c r="H97" s="197" t="str">
        <f t="shared" ca="1" si="38"/>
        <v/>
      </c>
      <c r="I97" s="197" t="str">
        <f t="shared" ca="1" si="38"/>
        <v/>
      </c>
      <c r="J97" s="198" t="str">
        <f t="shared" ca="1" si="38"/>
        <v/>
      </c>
      <c r="K97" s="197" t="str">
        <f t="shared" ca="1" si="38"/>
        <v/>
      </c>
      <c r="L97" s="197" t="str">
        <f t="shared" ca="1" si="38"/>
        <v/>
      </c>
      <c r="M97" s="246"/>
      <c r="N97" s="198"/>
      <c r="O97" s="63"/>
      <c r="P97" s="197"/>
      <c r="Q97" s="497">
        <f t="shared" ca="1" si="29"/>
        <v>2.6785256979902305</v>
      </c>
      <c r="R97" s="34" t="str">
        <f t="shared" ca="1" si="29"/>
        <v/>
      </c>
      <c r="S97" s="34" t="str">
        <f t="shared" ca="1" si="29"/>
        <v/>
      </c>
      <c r="T97" s="34"/>
      <c r="U97" s="34" t="str">
        <f t="shared" ca="1" si="30"/>
        <v/>
      </c>
      <c r="V97" s="34" t="str">
        <f t="shared" ca="1" si="30"/>
        <v/>
      </c>
      <c r="W97" s="34" t="str">
        <f t="shared" ca="1" si="30"/>
        <v/>
      </c>
      <c r="X97" s="34" t="str">
        <f t="shared" ca="1" si="30"/>
        <v/>
      </c>
      <c r="Y97" s="34" t="str">
        <f t="shared" ca="1" si="30"/>
        <v/>
      </c>
      <c r="Z97" s="34" t="str">
        <f t="shared" ca="1" si="30"/>
        <v/>
      </c>
      <c r="AA97" s="34" t="str">
        <f t="shared" ca="1" si="30"/>
        <v/>
      </c>
    </row>
    <row r="98" spans="2:27" x14ac:dyDescent="0.35">
      <c r="B98" s="116">
        <f t="shared" ca="1" si="27"/>
        <v>42718</v>
      </c>
      <c r="C98" s="197" t="str">
        <f t="shared" ref="C98:L98" ca="1" si="39">IFERROR(IF(AND(C$87="S/A", C27&gt;0), ((1+C27/200)^2-1)*100, IF(AND(C$87="Qtrly", C27&gt;0), ((1+C27/400)^4-1)*100, "")),"")</f>
        <v/>
      </c>
      <c r="D98" s="197" t="str">
        <f t="shared" ca="1" si="39"/>
        <v/>
      </c>
      <c r="E98" s="197" t="str">
        <f t="shared" ca="1" si="39"/>
        <v/>
      </c>
      <c r="F98" s="197">
        <f t="shared" ca="1" si="39"/>
        <v>2.5794224224999995</v>
      </c>
      <c r="G98" s="197">
        <f t="shared" ca="1" si="39"/>
        <v>2.8865348899999921</v>
      </c>
      <c r="H98" s="197" t="str">
        <f t="shared" ca="1" si="39"/>
        <v/>
      </c>
      <c r="I98" s="197" t="str">
        <f t="shared" ca="1" si="39"/>
        <v/>
      </c>
      <c r="J98" s="198" t="str">
        <f t="shared" ca="1" si="39"/>
        <v/>
      </c>
      <c r="K98" s="197" t="str">
        <f t="shared" ca="1" si="39"/>
        <v/>
      </c>
      <c r="L98" s="197" t="str">
        <f t="shared" ca="1" si="39"/>
        <v/>
      </c>
      <c r="M98" s="246"/>
      <c r="N98" s="198"/>
      <c r="O98" s="63"/>
      <c r="P98" s="197"/>
      <c r="Q98" s="497">
        <f t="shared" ref="Q98:Q129" ca="1" si="40">IFERROR(IF(AND(Q$87="S/A", Q27&gt;0), ((1+Q27/200)^2-1)*100, IF(AND(Q$87="Qtrly", Q27&gt;0), ((1+Q27/400)^4-1)*100, "")),"")</f>
        <v>2.6723851667801002</v>
      </c>
      <c r="R98" s="34"/>
      <c r="S98" s="34" t="str">
        <f t="shared" ref="S98:S129" ca="1" si="41">IFERROR(IF(AND(S$87="S/A", S27&gt;0), ((1+S27/200)^2-1)*100, IF(AND(S$87="Qtrly", S27&gt;0), ((1+S27/400)^4-1)*100, "")),"")</f>
        <v/>
      </c>
      <c r="T98" s="34"/>
      <c r="U98" s="34" t="str">
        <f t="shared" ca="1" si="30"/>
        <v/>
      </c>
      <c r="V98" s="34" t="str">
        <f t="shared" ca="1" si="30"/>
        <v/>
      </c>
      <c r="W98" s="34" t="str">
        <f t="shared" ca="1" si="30"/>
        <v/>
      </c>
      <c r="X98" s="34" t="str">
        <f t="shared" ca="1" si="30"/>
        <v/>
      </c>
      <c r="Y98" s="34" t="str">
        <f t="shared" ca="1" si="30"/>
        <v/>
      </c>
      <c r="Z98" s="34" t="str">
        <f t="shared" ca="1" si="30"/>
        <v/>
      </c>
      <c r="AA98" s="34" t="str">
        <f t="shared" ca="1" si="30"/>
        <v/>
      </c>
    </row>
    <row r="99" spans="2:27" x14ac:dyDescent="0.35">
      <c r="B99" s="116">
        <f t="shared" ca="1" si="27"/>
        <v>42719</v>
      </c>
      <c r="C99" s="197" t="str">
        <f t="shared" ref="C99:L99" ca="1" si="42">IFERROR(IF(AND(C$87="S/A", C28&gt;0), ((1+C28/200)^2-1)*100, IF(AND(C$87="Qtrly", C28&gt;0), ((1+C28/400)^4-1)*100, "")),"")</f>
        <v/>
      </c>
      <c r="D99" s="197" t="str">
        <f t="shared" ca="1" si="42"/>
        <v/>
      </c>
      <c r="E99" s="197" t="str">
        <f t="shared" ca="1" si="42"/>
        <v/>
      </c>
      <c r="F99" s="197">
        <f t="shared" ca="1" si="42"/>
        <v>2.6685695025000067</v>
      </c>
      <c r="G99" s="197">
        <f t="shared" ca="1" si="42"/>
        <v>2.967697289999971</v>
      </c>
      <c r="H99" s="197" t="str">
        <f t="shared" ca="1" si="42"/>
        <v/>
      </c>
      <c r="I99" s="197" t="str">
        <f t="shared" ca="1" si="42"/>
        <v/>
      </c>
      <c r="J99" s="198" t="str">
        <f t="shared" ca="1" si="42"/>
        <v/>
      </c>
      <c r="K99" s="197" t="str">
        <f t="shared" ca="1" si="42"/>
        <v/>
      </c>
      <c r="L99" s="197" t="str">
        <f t="shared" ca="1" si="42"/>
        <v/>
      </c>
      <c r="M99" s="246"/>
      <c r="N99" s="198"/>
      <c r="O99" s="63"/>
      <c r="P99" s="197"/>
      <c r="Q99" s="497">
        <f t="shared" ca="1" si="40"/>
        <v>2.7595437578888937</v>
      </c>
      <c r="R99" s="34" t="str">
        <f t="shared" ref="R99:R130" ca="1" si="43">IFERROR(IF(AND(R$87="S/A", R28&gt;0), ((1+R28/200)^2-1)*100, IF(AND(R$87="Qtrly", R28&gt;0), ((1+R28/400)^4-1)*100, "")),"")</f>
        <v/>
      </c>
      <c r="S99" s="34" t="str">
        <f t="shared" ca="1" si="41"/>
        <v/>
      </c>
      <c r="T99" s="34"/>
      <c r="U99" s="34" t="str">
        <f t="shared" ref="U99:AA108" ca="1" si="44">IFERROR(IF(AND(U$87="S/A", U28&gt;0), ((1+U28/200)^2-1)*100, IF(AND(U$87="Qtrly", U28&gt;0), ((1+U28/400)^4-1)*100, "")),"")</f>
        <v/>
      </c>
      <c r="V99" s="34" t="str">
        <f t="shared" ca="1" si="44"/>
        <v/>
      </c>
      <c r="W99" s="34" t="str">
        <f t="shared" ca="1" si="44"/>
        <v/>
      </c>
      <c r="X99" s="34" t="str">
        <f t="shared" ca="1" si="44"/>
        <v/>
      </c>
      <c r="Y99" s="34" t="str">
        <f t="shared" ca="1" si="44"/>
        <v/>
      </c>
      <c r="Z99" s="34" t="str">
        <f t="shared" ca="1" si="44"/>
        <v/>
      </c>
      <c r="AA99" s="34" t="str">
        <f t="shared" ca="1" si="44"/>
        <v/>
      </c>
    </row>
    <row r="100" spans="2:27" x14ac:dyDescent="0.35">
      <c r="B100" s="116">
        <f t="shared" ca="1" si="27"/>
        <v>42720</v>
      </c>
      <c r="C100" s="197" t="str">
        <f t="shared" ref="C100:L100" ca="1" si="45">IFERROR(IF(AND(C$87="S/A", C29&gt;0), ((1+C29/200)^2-1)*100, IF(AND(C$87="Qtrly", C29&gt;0), ((1+C29/400)^4-1)*100, "")),"")</f>
        <v/>
      </c>
      <c r="D100" s="197" t="str">
        <f t="shared" ca="1" si="45"/>
        <v/>
      </c>
      <c r="E100" s="197" t="str">
        <f t="shared" ca="1" si="45"/>
        <v/>
      </c>
      <c r="F100" s="197">
        <f t="shared" ca="1" si="45"/>
        <v>2.6847822225000151</v>
      </c>
      <c r="G100" s="197">
        <f t="shared" ca="1" si="45"/>
        <v>2.9991563225000073</v>
      </c>
      <c r="H100" s="197" t="str">
        <f t="shared" ca="1" si="45"/>
        <v/>
      </c>
      <c r="I100" s="197" t="str">
        <f t="shared" ca="1" si="45"/>
        <v/>
      </c>
      <c r="J100" s="198" t="str">
        <f t="shared" ca="1" si="45"/>
        <v/>
      </c>
      <c r="K100" s="197" t="str">
        <f t="shared" ca="1" si="45"/>
        <v/>
      </c>
      <c r="L100" s="197" t="str">
        <f t="shared" ca="1" si="45"/>
        <v/>
      </c>
      <c r="M100" s="246"/>
      <c r="N100" s="198"/>
      <c r="O100" s="63"/>
      <c r="P100" s="197"/>
      <c r="Q100" s="497">
        <f t="shared" ca="1" si="40"/>
        <v>2.7808398821306257</v>
      </c>
      <c r="R100" s="34" t="str">
        <f t="shared" ca="1" si="43"/>
        <v/>
      </c>
      <c r="S100" s="34" t="str">
        <f t="shared" ca="1" si="41"/>
        <v/>
      </c>
      <c r="T100" s="34"/>
      <c r="U100" s="34" t="str">
        <f t="shared" ca="1" si="44"/>
        <v/>
      </c>
      <c r="V100" s="34" t="str">
        <f t="shared" ca="1" si="44"/>
        <v/>
      </c>
      <c r="W100" s="34" t="str">
        <f t="shared" ca="1" si="44"/>
        <v/>
      </c>
      <c r="X100" s="34" t="str">
        <f t="shared" ca="1" si="44"/>
        <v/>
      </c>
      <c r="Y100" s="34" t="str">
        <f t="shared" ca="1" si="44"/>
        <v/>
      </c>
      <c r="Z100" s="34" t="str">
        <f t="shared" ca="1" si="44"/>
        <v/>
      </c>
      <c r="AA100" s="34" t="str">
        <f t="shared" ca="1" si="44"/>
        <v/>
      </c>
    </row>
    <row r="101" spans="2:27" x14ac:dyDescent="0.35">
      <c r="B101" s="116">
        <f t="shared" ca="1" si="27"/>
        <v>42723</v>
      </c>
      <c r="C101" s="197" t="str">
        <f t="shared" ref="C101:L101" ca="1" si="46">IFERROR(IF(AND(C$87="S/A", C30&gt;0), ((1+C30/200)^2-1)*100, IF(AND(C$87="Qtrly", C30&gt;0), ((1+C30/400)^4-1)*100, "")),"")</f>
        <v/>
      </c>
      <c r="D101" s="197" t="str">
        <f t="shared" ca="1" si="46"/>
        <v/>
      </c>
      <c r="E101" s="197" t="str">
        <f t="shared" ca="1" si="46"/>
        <v/>
      </c>
      <c r="F101" s="197">
        <f t="shared" ca="1" si="46"/>
        <v>2.7324144900000125</v>
      </c>
      <c r="G101" s="197">
        <f t="shared" ca="1" si="46"/>
        <v>3.0428009999999839</v>
      </c>
      <c r="H101" s="197" t="str">
        <f t="shared" ca="1" si="46"/>
        <v/>
      </c>
      <c r="I101" s="197" t="str">
        <f t="shared" ca="1" si="46"/>
        <v/>
      </c>
      <c r="J101" s="198" t="str">
        <f t="shared" ca="1" si="46"/>
        <v/>
      </c>
      <c r="K101" s="197" t="str">
        <f t="shared" ca="1" si="46"/>
        <v/>
      </c>
      <c r="L101" s="197" t="str">
        <f t="shared" ca="1" si="46"/>
        <v/>
      </c>
      <c r="M101" s="246"/>
      <c r="N101" s="198"/>
      <c r="O101" s="63"/>
      <c r="P101" s="197"/>
      <c r="Q101" s="497">
        <f t="shared" ca="1" si="40"/>
        <v>2.8285842362489877</v>
      </c>
      <c r="R101" s="34" t="str">
        <f t="shared" ca="1" si="43"/>
        <v/>
      </c>
      <c r="S101" s="34" t="str">
        <f t="shared" ca="1" si="41"/>
        <v/>
      </c>
      <c r="T101" s="34"/>
      <c r="U101" s="34" t="str">
        <f t="shared" ca="1" si="44"/>
        <v/>
      </c>
      <c r="V101" s="34" t="str">
        <f t="shared" ca="1" si="44"/>
        <v/>
      </c>
      <c r="W101" s="34" t="str">
        <f t="shared" ca="1" si="44"/>
        <v/>
      </c>
      <c r="X101" s="34" t="str">
        <f t="shared" ca="1" si="44"/>
        <v/>
      </c>
      <c r="Y101" s="34" t="str">
        <f t="shared" ca="1" si="44"/>
        <v/>
      </c>
      <c r="Z101" s="34" t="str">
        <f t="shared" ca="1" si="44"/>
        <v/>
      </c>
      <c r="AA101" s="34" t="str">
        <f t="shared" ca="1" si="44"/>
        <v/>
      </c>
    </row>
    <row r="102" spans="2:27" x14ac:dyDescent="0.35">
      <c r="B102" s="116">
        <f t="shared" ca="1" si="27"/>
        <v>42724</v>
      </c>
      <c r="C102" s="197" t="str">
        <f t="shared" ref="C102:L102" ca="1" si="47">IFERROR(IF(AND(C$87="S/A", C31&gt;0), ((1+C31/200)^2-1)*100, IF(AND(C$87="Qtrly", C31&gt;0), ((1+C31/400)^4-1)*100, "")),"")</f>
        <v/>
      </c>
      <c r="D102" s="197" t="str">
        <f t="shared" ca="1" si="47"/>
        <v/>
      </c>
      <c r="E102" s="197" t="str">
        <f t="shared" ca="1" si="47"/>
        <v/>
      </c>
      <c r="F102" s="197">
        <f t="shared" ca="1" si="47"/>
        <v>2.7395096025000232</v>
      </c>
      <c r="G102" s="197">
        <f t="shared" ca="1" si="47"/>
        <v>3.041785902500016</v>
      </c>
      <c r="H102" s="197" t="str">
        <f t="shared" ca="1" si="47"/>
        <v/>
      </c>
      <c r="I102" s="197" t="str">
        <f t="shared" ca="1" si="47"/>
        <v/>
      </c>
      <c r="J102" s="198" t="str">
        <f t="shared" ca="1" si="47"/>
        <v/>
      </c>
      <c r="K102" s="197" t="str">
        <f t="shared" ca="1" si="47"/>
        <v/>
      </c>
      <c r="L102" s="197" t="str">
        <f t="shared" ca="1" si="47"/>
        <v/>
      </c>
      <c r="M102" s="246"/>
      <c r="N102" s="198"/>
      <c r="O102" s="63"/>
      <c r="P102" s="197"/>
      <c r="Q102" s="497">
        <f t="shared" ca="1" si="40"/>
        <v>2.8335994707801015</v>
      </c>
      <c r="R102" s="34" t="str">
        <f t="shared" ca="1" si="43"/>
        <v/>
      </c>
      <c r="S102" s="34" t="str">
        <f t="shared" ca="1" si="41"/>
        <v/>
      </c>
      <c r="T102" s="34"/>
      <c r="U102" s="34" t="str">
        <f t="shared" ca="1" si="44"/>
        <v/>
      </c>
      <c r="V102" s="34" t="str">
        <f t="shared" ca="1" si="44"/>
        <v/>
      </c>
      <c r="W102" s="34" t="str">
        <f t="shared" ca="1" si="44"/>
        <v/>
      </c>
      <c r="X102" s="34" t="str">
        <f t="shared" ca="1" si="44"/>
        <v/>
      </c>
      <c r="Y102" s="34" t="str">
        <f t="shared" ca="1" si="44"/>
        <v/>
      </c>
      <c r="Z102" s="34" t="str">
        <f t="shared" ca="1" si="44"/>
        <v/>
      </c>
      <c r="AA102" s="34" t="str">
        <f t="shared" ca="1" si="44"/>
        <v/>
      </c>
    </row>
    <row r="103" spans="2:27" x14ac:dyDescent="0.35">
      <c r="B103" s="116">
        <f t="shared" ca="1" si="27"/>
        <v>42725</v>
      </c>
      <c r="C103" s="197" t="str">
        <f t="shared" ref="C103:L103" ca="1" si="48">IFERROR(IF(AND(C$87="S/A", C32&gt;0), ((1+C32/200)^2-1)*100, IF(AND(C$87="Qtrly", C32&gt;0), ((1+C32/400)^4-1)*100, "")),"")</f>
        <v/>
      </c>
      <c r="D103" s="197" t="str">
        <f t="shared" ca="1" si="48"/>
        <v/>
      </c>
      <c r="E103" s="197" t="str">
        <f t="shared" ca="1" si="48"/>
        <v/>
      </c>
      <c r="F103" s="197">
        <f t="shared" ca="1" si="48"/>
        <v>2.7719475225000068</v>
      </c>
      <c r="G103" s="197">
        <f t="shared" ca="1" si="48"/>
        <v>3.0661496225000029</v>
      </c>
      <c r="H103" s="197" t="str">
        <f t="shared" ca="1" si="48"/>
        <v/>
      </c>
      <c r="I103" s="197" t="str">
        <f t="shared" ca="1" si="48"/>
        <v/>
      </c>
      <c r="J103" s="198" t="str">
        <f t="shared" ca="1" si="48"/>
        <v/>
      </c>
      <c r="K103" s="197" t="str">
        <f t="shared" ca="1" si="48"/>
        <v/>
      </c>
      <c r="L103" s="197" t="str">
        <f t="shared" ca="1" si="48"/>
        <v/>
      </c>
      <c r="M103" s="246"/>
      <c r="N103" s="198"/>
      <c r="O103" s="63"/>
      <c r="P103" s="197"/>
      <c r="Q103" s="497">
        <f t="shared" ca="1" si="40"/>
        <v>2.8639455518984835</v>
      </c>
      <c r="R103" s="34" t="str">
        <f t="shared" ca="1" si="43"/>
        <v/>
      </c>
      <c r="S103" s="34" t="str">
        <f t="shared" ca="1" si="41"/>
        <v/>
      </c>
      <c r="T103" s="34"/>
      <c r="U103" s="34" t="str">
        <f t="shared" ca="1" si="44"/>
        <v/>
      </c>
      <c r="V103" s="34" t="str">
        <f t="shared" ca="1" si="44"/>
        <v/>
      </c>
      <c r="W103" s="34" t="str">
        <f t="shared" ca="1" si="44"/>
        <v/>
      </c>
      <c r="X103" s="34" t="str">
        <f t="shared" ca="1" si="44"/>
        <v/>
      </c>
      <c r="Y103" s="34" t="str">
        <f t="shared" ca="1" si="44"/>
        <v/>
      </c>
      <c r="Z103" s="34" t="str">
        <f t="shared" ca="1" si="44"/>
        <v/>
      </c>
      <c r="AA103" s="34" t="str">
        <f t="shared" ca="1" si="44"/>
        <v/>
      </c>
    </row>
    <row r="104" spans="2:27" x14ac:dyDescent="0.35">
      <c r="B104" s="116">
        <f t="shared" ca="1" si="27"/>
        <v>42726</v>
      </c>
      <c r="C104" s="197" t="str">
        <f t="shared" ref="C104:L104" ca="1" si="49">IFERROR(IF(AND(C$87="S/A", C33&gt;0), ((1+C33/200)^2-1)*100, IF(AND(C$87="Qtrly", C33&gt;0), ((1+C33/400)^4-1)*100, "")),"")</f>
        <v/>
      </c>
      <c r="D104" s="197" t="str">
        <f t="shared" ca="1" si="49"/>
        <v/>
      </c>
      <c r="E104" s="197" t="str">
        <f t="shared" ca="1" si="49"/>
        <v/>
      </c>
      <c r="F104" s="197">
        <f t="shared" ca="1" si="49"/>
        <v>2.7810716100000299</v>
      </c>
      <c r="G104" s="197">
        <f t="shared" ca="1" si="49"/>
        <v>3.0763020225000215</v>
      </c>
      <c r="H104" s="197" t="str">
        <f t="shared" ca="1" si="49"/>
        <v/>
      </c>
      <c r="I104" s="197" t="str">
        <f t="shared" ca="1" si="49"/>
        <v/>
      </c>
      <c r="J104" s="198" t="str">
        <f t="shared" ca="1" si="49"/>
        <v/>
      </c>
      <c r="K104" s="197" t="str">
        <f t="shared" ca="1" si="49"/>
        <v/>
      </c>
      <c r="L104" s="197" t="str">
        <f t="shared" ca="1" si="49"/>
        <v/>
      </c>
      <c r="M104" s="246"/>
      <c r="N104" s="198"/>
      <c r="O104" s="63"/>
      <c r="P104" s="197"/>
      <c r="Q104" s="497">
        <f t="shared" ca="1" si="40"/>
        <v>2.8738126870224701</v>
      </c>
      <c r="R104" s="34" t="str">
        <f t="shared" ca="1" si="43"/>
        <v/>
      </c>
      <c r="S104" s="34" t="str">
        <f t="shared" ca="1" si="41"/>
        <v/>
      </c>
      <c r="T104" s="34"/>
      <c r="U104" s="34" t="str">
        <f t="shared" ca="1" si="44"/>
        <v/>
      </c>
      <c r="V104" s="34" t="str">
        <f t="shared" ca="1" si="44"/>
        <v/>
      </c>
      <c r="W104" s="34" t="str">
        <f t="shared" ca="1" si="44"/>
        <v/>
      </c>
      <c r="X104" s="34" t="str">
        <f t="shared" ca="1" si="44"/>
        <v/>
      </c>
      <c r="Y104" s="34" t="str">
        <f t="shared" ca="1" si="44"/>
        <v/>
      </c>
      <c r="Z104" s="34" t="str">
        <f t="shared" ca="1" si="44"/>
        <v/>
      </c>
      <c r="AA104" s="34" t="str">
        <f t="shared" ca="1" si="44"/>
        <v/>
      </c>
    </row>
    <row r="105" spans="2:27" x14ac:dyDescent="0.35">
      <c r="B105" s="116">
        <f t="shared" ca="1" si="27"/>
        <v>42727</v>
      </c>
      <c r="C105" s="197" t="str">
        <f t="shared" ref="C105:L105" ca="1" si="50">IFERROR(IF(AND(C$87="S/A", C34&gt;0), ((1+C34/200)^2-1)*100, IF(AND(C$87="Qtrly", C34&gt;0), ((1+C34/400)^4-1)*100, "")),"")</f>
        <v/>
      </c>
      <c r="D105" s="197" t="str">
        <f t="shared" ca="1" si="50"/>
        <v/>
      </c>
      <c r="E105" s="197" t="str">
        <f t="shared" ca="1" si="50"/>
        <v/>
      </c>
      <c r="F105" s="197">
        <f t="shared" ca="1" si="50"/>
        <v>2.8307543024999937</v>
      </c>
      <c r="G105" s="197">
        <f t="shared" ca="1" si="50"/>
        <v>3.1219940099999954</v>
      </c>
      <c r="H105" s="197" t="str">
        <f t="shared" ca="1" si="50"/>
        <v/>
      </c>
      <c r="I105" s="197" t="str">
        <f t="shared" ca="1" si="50"/>
        <v/>
      </c>
      <c r="J105" s="198" t="str">
        <f t="shared" ca="1" si="50"/>
        <v/>
      </c>
      <c r="K105" s="197" t="str">
        <f t="shared" ca="1" si="50"/>
        <v/>
      </c>
      <c r="L105" s="197" t="str">
        <f t="shared" ca="1" si="50"/>
        <v/>
      </c>
      <c r="M105" s="246"/>
      <c r="N105" s="198"/>
      <c r="O105" s="63"/>
      <c r="P105" s="197"/>
      <c r="Q105" s="497">
        <f t="shared" ca="1" si="40"/>
        <v>2.9226583514802673</v>
      </c>
      <c r="R105" s="34" t="str">
        <f t="shared" ca="1" si="43"/>
        <v/>
      </c>
      <c r="S105" s="34" t="str">
        <f t="shared" ca="1" si="41"/>
        <v/>
      </c>
      <c r="T105" s="34"/>
      <c r="U105" s="34" t="str">
        <f t="shared" ca="1" si="44"/>
        <v/>
      </c>
      <c r="V105" s="34" t="str">
        <f t="shared" ca="1" si="44"/>
        <v/>
      </c>
      <c r="W105" s="34" t="str">
        <f t="shared" ca="1" si="44"/>
        <v/>
      </c>
      <c r="X105" s="34" t="str">
        <f t="shared" ca="1" si="44"/>
        <v/>
      </c>
      <c r="Y105" s="34" t="str">
        <f t="shared" ca="1" si="44"/>
        <v/>
      </c>
      <c r="Z105" s="34" t="str">
        <f t="shared" ca="1" si="44"/>
        <v/>
      </c>
      <c r="AA105" s="34" t="str">
        <f t="shared" ca="1" si="44"/>
        <v/>
      </c>
    </row>
    <row r="106" spans="2:27" x14ac:dyDescent="0.35">
      <c r="B106" s="116">
        <f t="shared" ca="1" si="27"/>
        <v>42730</v>
      </c>
      <c r="C106" s="197" t="str">
        <f t="shared" ref="C106:L106" ca="1" si="51">IFERROR(IF(AND(C$87="S/A", C35&gt;0), ((1+C35/200)^2-1)*100, IF(AND(C$87="Qtrly", C35&gt;0), ((1+C35/400)^4-1)*100, "")),"")</f>
        <v/>
      </c>
      <c r="D106" s="197" t="str">
        <f t="shared" ca="1" si="51"/>
        <v/>
      </c>
      <c r="E106" s="197" t="str">
        <f t="shared" ca="1" si="51"/>
        <v/>
      </c>
      <c r="F106" s="197" t="str">
        <f t="shared" ca="1" si="51"/>
        <v/>
      </c>
      <c r="G106" s="197" t="str">
        <f t="shared" ca="1" si="51"/>
        <v/>
      </c>
      <c r="H106" s="197" t="str">
        <f t="shared" ca="1" si="51"/>
        <v/>
      </c>
      <c r="I106" s="197" t="str">
        <f t="shared" ca="1" si="51"/>
        <v/>
      </c>
      <c r="J106" s="198" t="str">
        <f t="shared" ca="1" si="51"/>
        <v/>
      </c>
      <c r="K106" s="197" t="str">
        <f t="shared" ca="1" si="51"/>
        <v/>
      </c>
      <c r="L106" s="197" t="str">
        <f t="shared" ca="1" si="51"/>
        <v/>
      </c>
      <c r="M106" s="246"/>
      <c r="N106" s="198"/>
      <c r="O106" s="63"/>
      <c r="P106" s="197"/>
      <c r="Q106" s="497" t="str">
        <f t="shared" si="40"/>
        <v/>
      </c>
      <c r="R106" s="34" t="str">
        <f t="shared" ca="1" si="43"/>
        <v/>
      </c>
      <c r="S106" s="34" t="str">
        <f t="shared" ca="1" si="41"/>
        <v/>
      </c>
      <c r="T106" s="34"/>
      <c r="U106" s="34" t="str">
        <f t="shared" ca="1" si="44"/>
        <v/>
      </c>
      <c r="V106" s="34" t="str">
        <f t="shared" ca="1" si="44"/>
        <v/>
      </c>
      <c r="W106" s="34" t="str">
        <f t="shared" ca="1" si="44"/>
        <v/>
      </c>
      <c r="X106" s="34" t="str">
        <f t="shared" ca="1" si="44"/>
        <v/>
      </c>
      <c r="Y106" s="34" t="str">
        <f t="shared" ca="1" si="44"/>
        <v/>
      </c>
      <c r="Z106" s="34" t="str">
        <f t="shared" ca="1" si="44"/>
        <v/>
      </c>
      <c r="AA106" s="34" t="str">
        <f t="shared" ca="1" si="44"/>
        <v/>
      </c>
    </row>
    <row r="107" spans="2:27" x14ac:dyDescent="0.35">
      <c r="B107" s="116">
        <f t="shared" ca="1" si="27"/>
        <v>42731</v>
      </c>
      <c r="C107" s="197" t="str">
        <f t="shared" ref="C107:K107" ca="1" si="52">IFERROR(IF(AND(C$87="S/A", C36&gt;0), ((1+C36/200)^2-1)*100, IF(AND(C$87="Qtrly", C36&gt;0), ((1+C36/400)^4-1)*100, "")),"")</f>
        <v/>
      </c>
      <c r="D107" s="197" t="str">
        <f t="shared" ca="1" si="52"/>
        <v/>
      </c>
      <c r="E107" s="197" t="str">
        <f t="shared" ca="1" si="52"/>
        <v/>
      </c>
      <c r="F107" s="197" t="str">
        <f t="shared" ca="1" si="52"/>
        <v/>
      </c>
      <c r="G107" s="197" t="str">
        <f t="shared" ca="1" si="52"/>
        <v/>
      </c>
      <c r="H107" s="197" t="str">
        <f t="shared" ca="1" si="52"/>
        <v/>
      </c>
      <c r="I107" s="197" t="str">
        <f t="shared" ca="1" si="52"/>
        <v/>
      </c>
      <c r="J107" s="198" t="str">
        <f t="shared" ca="1" si="52"/>
        <v/>
      </c>
      <c r="K107" s="197" t="str">
        <f t="shared" ca="1" si="52"/>
        <v/>
      </c>
      <c r="L107" s="197"/>
      <c r="M107" s="246"/>
      <c r="N107" s="198"/>
      <c r="O107" s="63"/>
      <c r="P107" s="197"/>
      <c r="Q107" s="497" t="str">
        <f t="shared" si="40"/>
        <v/>
      </c>
      <c r="R107" s="34" t="str">
        <f t="shared" ca="1" si="43"/>
        <v/>
      </c>
      <c r="S107" s="34" t="str">
        <f t="shared" ca="1" si="41"/>
        <v/>
      </c>
      <c r="T107" s="34"/>
      <c r="U107" s="34" t="str">
        <f t="shared" ca="1" si="44"/>
        <v/>
      </c>
      <c r="V107" s="34" t="str">
        <f t="shared" ca="1" si="44"/>
        <v/>
      </c>
      <c r="W107" s="34" t="str">
        <f t="shared" ca="1" si="44"/>
        <v/>
      </c>
      <c r="X107" s="34" t="str">
        <f t="shared" ca="1" si="44"/>
        <v/>
      </c>
      <c r="Y107" s="34" t="str">
        <f t="shared" ca="1" si="44"/>
        <v/>
      </c>
      <c r="Z107" s="34" t="str">
        <f t="shared" ca="1" si="44"/>
        <v/>
      </c>
      <c r="AA107" s="34" t="str">
        <f t="shared" ca="1" si="44"/>
        <v/>
      </c>
    </row>
    <row r="108" spans="2:27" x14ac:dyDescent="0.35">
      <c r="B108" s="116">
        <f t="shared" ca="1" si="27"/>
        <v>42732</v>
      </c>
      <c r="C108" s="197" t="str">
        <f t="shared" ref="C108:K108" ca="1" si="53">IFERROR(IF(AND(C$87="S/A", C37&gt;0), ((1+C37/200)^2-1)*100, IF(AND(C$87="Qtrly", C37&gt;0), ((1+C37/400)^4-1)*100, "")),"")</f>
        <v/>
      </c>
      <c r="D108" s="197" t="str">
        <f t="shared" ca="1" si="53"/>
        <v/>
      </c>
      <c r="E108" s="197" t="str">
        <f t="shared" ca="1" si="53"/>
        <v/>
      </c>
      <c r="F108" s="197">
        <f t="shared" ca="1" si="53"/>
        <v>2.8337964899999957</v>
      </c>
      <c r="G108" s="197">
        <f t="shared" ca="1" si="53"/>
        <v>3.1230095025000182</v>
      </c>
      <c r="H108" s="197" t="str">
        <f t="shared" ca="1" si="53"/>
        <v/>
      </c>
      <c r="I108" s="197" t="str">
        <f t="shared" ca="1" si="53"/>
        <v/>
      </c>
      <c r="J108" s="198" t="str">
        <f t="shared" ca="1" si="53"/>
        <v/>
      </c>
      <c r="K108" s="197" t="str">
        <f t="shared" ca="1" si="53"/>
        <v/>
      </c>
      <c r="L108" s="197" t="str">
        <f t="shared" ref="L108:L152" ca="1" si="54">IFERROR(IF(AND(L$87="S/A", L37&gt;0), ((1+L37/200)^2-1)*100, IF(AND(L$87="Qtrly", L37&gt;0), ((1+L37/400)^4-1)*100, "")),"")</f>
        <v/>
      </c>
      <c r="M108" s="246"/>
      <c r="N108" s="198"/>
      <c r="O108" s="63"/>
      <c r="P108" s="197"/>
      <c r="Q108" s="497">
        <f t="shared" ca="1" si="40"/>
        <v>2.9271265832862214</v>
      </c>
      <c r="R108" s="34" t="str">
        <f t="shared" ca="1" si="43"/>
        <v/>
      </c>
      <c r="S108" s="34" t="str">
        <f t="shared" ca="1" si="41"/>
        <v/>
      </c>
      <c r="T108" s="34"/>
      <c r="U108" s="34" t="str">
        <f t="shared" ca="1" si="44"/>
        <v/>
      </c>
      <c r="V108" s="34" t="str">
        <f t="shared" ca="1" si="44"/>
        <v/>
      </c>
      <c r="W108" s="34" t="str">
        <f t="shared" ca="1" si="44"/>
        <v/>
      </c>
      <c r="X108" s="34" t="str">
        <f t="shared" ca="1" si="44"/>
        <v/>
      </c>
      <c r="Y108" s="34" t="str">
        <f t="shared" ca="1" si="44"/>
        <v/>
      </c>
      <c r="Z108" s="34" t="str">
        <f t="shared" ca="1" si="44"/>
        <v/>
      </c>
      <c r="AA108" s="34" t="str">
        <f t="shared" ca="1" si="44"/>
        <v/>
      </c>
    </row>
    <row r="109" spans="2:27" x14ac:dyDescent="0.35">
      <c r="B109" s="116">
        <f t="shared" ca="1" si="27"/>
        <v>42733</v>
      </c>
      <c r="C109" s="197" t="str">
        <f t="shared" ref="C109:K109" ca="1" si="55">IFERROR(IF(AND(C$87="S/A", C38&gt;0), ((1+C38/200)^2-1)*100, IF(AND(C$87="Qtrly", C38&gt;0), ((1+C38/400)^4-1)*100, "")),"")</f>
        <v/>
      </c>
      <c r="D109" s="197" t="str">
        <f t="shared" ca="1" si="55"/>
        <v/>
      </c>
      <c r="E109" s="197" t="str">
        <f t="shared" ca="1" si="55"/>
        <v/>
      </c>
      <c r="F109" s="197">
        <f t="shared" ca="1" si="55"/>
        <v>2.754714239999978</v>
      </c>
      <c r="G109" s="197">
        <f t="shared" ca="1" si="55"/>
        <v>3.0387406400000039</v>
      </c>
      <c r="H109" s="197" t="str">
        <f t="shared" ca="1" si="55"/>
        <v/>
      </c>
      <c r="I109" s="197" t="str">
        <f t="shared" ca="1" si="55"/>
        <v/>
      </c>
      <c r="J109" s="198" t="str">
        <f t="shared" ca="1" si="55"/>
        <v/>
      </c>
      <c r="K109" s="197" t="str">
        <f t="shared" ca="1" si="55"/>
        <v/>
      </c>
      <c r="L109" s="197" t="str">
        <f t="shared" ca="1" si="54"/>
        <v/>
      </c>
      <c r="M109" s="246"/>
      <c r="N109" s="198"/>
      <c r="O109" s="63"/>
      <c r="P109" s="197"/>
      <c r="Q109" s="497">
        <f t="shared" ca="1" si="40"/>
        <v>2.8467769956000089</v>
      </c>
      <c r="R109" s="34" t="str">
        <f t="shared" ca="1" si="43"/>
        <v/>
      </c>
      <c r="S109" s="34" t="str">
        <f t="shared" ca="1" si="41"/>
        <v/>
      </c>
      <c r="T109" s="34"/>
      <c r="U109" s="34" t="str">
        <f t="shared" ref="U109:AA118" ca="1" si="56">IFERROR(IF(AND(U$87="S/A", U38&gt;0), ((1+U38/200)^2-1)*100, IF(AND(U$87="Qtrly", U38&gt;0), ((1+U38/400)^4-1)*100, "")),"")</f>
        <v/>
      </c>
      <c r="V109" s="34" t="str">
        <f t="shared" ca="1" si="56"/>
        <v/>
      </c>
      <c r="W109" s="34" t="str">
        <f t="shared" ca="1" si="56"/>
        <v/>
      </c>
      <c r="X109" s="34" t="str">
        <f t="shared" ca="1" si="56"/>
        <v/>
      </c>
      <c r="Y109" s="34" t="str">
        <f t="shared" ca="1" si="56"/>
        <v/>
      </c>
      <c r="Z109" s="34" t="str">
        <f t="shared" ca="1" si="56"/>
        <v/>
      </c>
      <c r="AA109" s="34" t="str">
        <f t="shared" ca="1" si="56"/>
        <v/>
      </c>
    </row>
    <row r="110" spans="2:27" x14ac:dyDescent="0.35">
      <c r="B110" s="116">
        <f t="shared" ca="1" si="27"/>
        <v>42734</v>
      </c>
      <c r="C110" s="197" t="str">
        <f t="shared" ref="C110:K110" ca="1" si="57">IFERROR(IF(AND(C$87="S/A", C39&gt;0), ((1+C39/200)^2-1)*100, IF(AND(C$87="Qtrly", C39&gt;0), ((1+C39/400)^4-1)*100, "")),"")</f>
        <v/>
      </c>
      <c r="D110" s="197" t="str">
        <f t="shared" ca="1" si="57"/>
        <v/>
      </c>
      <c r="E110" s="197" t="str">
        <f t="shared" ca="1" si="57"/>
        <v/>
      </c>
      <c r="F110" s="197">
        <f t="shared" ca="1" si="57"/>
        <v>2.7182250000000074</v>
      </c>
      <c r="G110" s="197">
        <f t="shared" ca="1" si="57"/>
        <v>3.0011861025000197</v>
      </c>
      <c r="H110" s="197" t="str">
        <f t="shared" ca="1" si="57"/>
        <v/>
      </c>
      <c r="I110" s="197" t="str">
        <f t="shared" ca="1" si="57"/>
        <v/>
      </c>
      <c r="J110" s="198" t="str">
        <f t="shared" ca="1" si="57"/>
        <v/>
      </c>
      <c r="K110" s="197" t="str">
        <f t="shared" ca="1" si="57"/>
        <v/>
      </c>
      <c r="L110" s="197" t="str">
        <f t="shared" ca="1" si="54"/>
        <v/>
      </c>
      <c r="M110" s="246"/>
      <c r="N110" s="198"/>
      <c r="O110" s="63"/>
      <c r="P110" s="197"/>
      <c r="Q110" s="497">
        <f t="shared" ca="1" si="40"/>
        <v>2.81034673391094</v>
      </c>
      <c r="R110" s="34" t="str">
        <f t="shared" ca="1" si="43"/>
        <v/>
      </c>
      <c r="S110" s="34" t="str">
        <f t="shared" ca="1" si="41"/>
        <v/>
      </c>
      <c r="T110" s="34"/>
      <c r="U110" s="34" t="str">
        <f t="shared" ca="1" si="56"/>
        <v/>
      </c>
      <c r="V110" s="34" t="str">
        <f t="shared" ca="1" si="56"/>
        <v/>
      </c>
      <c r="W110" s="34" t="str">
        <f t="shared" ca="1" si="56"/>
        <v/>
      </c>
      <c r="X110" s="34" t="str">
        <f t="shared" ca="1" si="56"/>
        <v/>
      </c>
      <c r="Y110" s="34" t="str">
        <f t="shared" ca="1" si="56"/>
        <v/>
      </c>
      <c r="Z110" s="34" t="str">
        <f t="shared" ca="1" si="56"/>
        <v/>
      </c>
      <c r="AA110" s="34" t="str">
        <f t="shared" ca="1" si="56"/>
        <v/>
      </c>
    </row>
    <row r="111" spans="2:27" x14ac:dyDescent="0.35">
      <c r="B111" s="116">
        <f t="shared" ca="1" si="27"/>
        <v>42737</v>
      </c>
      <c r="C111" s="197" t="str">
        <f t="shared" ref="C111:K111" ca="1" si="58">IFERROR(IF(AND(C$87="S/A", C40&gt;0), ((1+C40/200)^2-1)*100, IF(AND(C$87="Qtrly", C40&gt;0), ((1+C40/400)^4-1)*100, "")),"")</f>
        <v/>
      </c>
      <c r="D111" s="197" t="str">
        <f t="shared" ca="1" si="58"/>
        <v/>
      </c>
      <c r="E111" s="197" t="str">
        <f t="shared" ca="1" si="58"/>
        <v/>
      </c>
      <c r="F111" s="197" t="str">
        <f t="shared" ca="1" si="58"/>
        <v/>
      </c>
      <c r="G111" s="197" t="str">
        <f t="shared" ca="1" si="58"/>
        <v/>
      </c>
      <c r="H111" s="197" t="str">
        <f t="shared" ca="1" si="58"/>
        <v/>
      </c>
      <c r="I111" s="197" t="str">
        <f t="shared" ca="1" si="58"/>
        <v/>
      </c>
      <c r="J111" s="198" t="str">
        <f t="shared" ca="1" si="58"/>
        <v/>
      </c>
      <c r="K111" s="197" t="str">
        <f t="shared" ca="1" si="58"/>
        <v/>
      </c>
      <c r="L111" s="197" t="str">
        <f t="shared" ca="1" si="54"/>
        <v/>
      </c>
      <c r="M111" s="246"/>
      <c r="N111" s="198"/>
      <c r="O111" s="63"/>
      <c r="P111" s="197"/>
      <c r="Q111" s="497" t="str">
        <f t="shared" si="40"/>
        <v/>
      </c>
      <c r="R111" s="34" t="str">
        <f t="shared" ca="1" si="43"/>
        <v/>
      </c>
      <c r="S111" s="34" t="str">
        <f t="shared" ca="1" si="41"/>
        <v/>
      </c>
      <c r="T111" s="34"/>
      <c r="U111" s="34" t="str">
        <f t="shared" ca="1" si="56"/>
        <v/>
      </c>
      <c r="V111" s="34" t="str">
        <f t="shared" ca="1" si="56"/>
        <v/>
      </c>
      <c r="W111" s="34" t="str">
        <f t="shared" ca="1" si="56"/>
        <v/>
      </c>
      <c r="X111" s="34" t="str">
        <f t="shared" ca="1" si="56"/>
        <v/>
      </c>
      <c r="Y111" s="34" t="str">
        <f t="shared" ca="1" si="56"/>
        <v/>
      </c>
      <c r="Z111" s="34" t="str">
        <f t="shared" ca="1" si="56"/>
        <v/>
      </c>
      <c r="AA111" s="34" t="str">
        <f t="shared" ca="1" si="56"/>
        <v/>
      </c>
    </row>
    <row r="112" spans="2:27" x14ac:dyDescent="0.35">
      <c r="B112" s="116">
        <f t="shared" ca="1" si="27"/>
        <v>42738</v>
      </c>
      <c r="C112" s="197" t="str">
        <f t="shared" ref="C112:K112" ca="1" si="59">IFERROR(IF(AND(C$87="S/A", C41&gt;0), ((1+C41/200)^2-1)*100, IF(AND(C$87="Qtrly", C41&gt;0), ((1+C41/400)^4-1)*100, "")),"")</f>
        <v/>
      </c>
      <c r="D112" s="197" t="str">
        <f t="shared" ca="1" si="59"/>
        <v/>
      </c>
      <c r="E112" s="197" t="str">
        <f t="shared" ca="1" si="59"/>
        <v/>
      </c>
      <c r="F112" s="197" t="str">
        <f t="shared" ca="1" si="59"/>
        <v/>
      </c>
      <c r="G112" s="197" t="str">
        <f t="shared" ca="1" si="59"/>
        <v/>
      </c>
      <c r="H112" s="197" t="str">
        <f t="shared" ca="1" si="59"/>
        <v/>
      </c>
      <c r="I112" s="197" t="str">
        <f t="shared" ca="1" si="59"/>
        <v/>
      </c>
      <c r="J112" s="198" t="str">
        <f t="shared" ca="1" si="59"/>
        <v/>
      </c>
      <c r="K112" s="197" t="str">
        <f t="shared" ca="1" si="59"/>
        <v/>
      </c>
      <c r="L112" s="197" t="str">
        <f t="shared" ca="1" si="54"/>
        <v/>
      </c>
      <c r="M112" s="246"/>
      <c r="N112" s="198"/>
      <c r="O112" s="63"/>
      <c r="P112" s="197"/>
      <c r="Q112" s="497" t="str">
        <f t="shared" si="40"/>
        <v/>
      </c>
      <c r="R112" s="34" t="str">
        <f t="shared" ca="1" si="43"/>
        <v/>
      </c>
      <c r="S112" s="34" t="str">
        <f t="shared" ca="1" si="41"/>
        <v/>
      </c>
      <c r="T112" s="34"/>
      <c r="U112" s="34" t="str">
        <f t="shared" ca="1" si="56"/>
        <v/>
      </c>
      <c r="V112" s="34" t="str">
        <f t="shared" ca="1" si="56"/>
        <v/>
      </c>
      <c r="W112" s="34" t="str">
        <f t="shared" ca="1" si="56"/>
        <v/>
      </c>
      <c r="X112" s="34" t="str">
        <f t="shared" ca="1" si="56"/>
        <v/>
      </c>
      <c r="Y112" s="34" t="str">
        <f t="shared" ca="1" si="56"/>
        <v/>
      </c>
      <c r="Z112" s="34" t="str">
        <f t="shared" ca="1" si="56"/>
        <v/>
      </c>
      <c r="AA112" s="34" t="str">
        <f t="shared" ca="1" si="56"/>
        <v/>
      </c>
    </row>
    <row r="113" spans="2:27" x14ac:dyDescent="0.35">
      <c r="B113" s="116">
        <f t="shared" ca="1" si="27"/>
        <v>42739</v>
      </c>
      <c r="C113" s="197" t="str">
        <f t="shared" ref="C113:K113" ca="1" si="60">IFERROR(IF(AND(C$87="S/A", C42&gt;0), ((1+C42/200)^2-1)*100, IF(AND(C$87="Qtrly", C42&gt;0), ((1+C42/400)^4-1)*100, "")),"")</f>
        <v/>
      </c>
      <c r="D113" s="197" t="str">
        <f t="shared" ca="1" si="60"/>
        <v/>
      </c>
      <c r="E113" s="197" t="str">
        <f t="shared" ca="1" si="60"/>
        <v/>
      </c>
      <c r="F113" s="197">
        <f t="shared" ca="1" si="60"/>
        <v>2.6949158224999881</v>
      </c>
      <c r="G113" s="197">
        <f t="shared" ca="1" si="60"/>
        <v>2.9717562500000128</v>
      </c>
      <c r="H113" s="197" t="str">
        <f t="shared" ca="1" si="60"/>
        <v/>
      </c>
      <c r="I113" s="197" t="str">
        <f t="shared" ca="1" si="60"/>
        <v/>
      </c>
      <c r="J113" s="198" t="str">
        <f t="shared" ca="1" si="60"/>
        <v/>
      </c>
      <c r="K113" s="197" t="str">
        <f t="shared" ca="1" si="60"/>
        <v/>
      </c>
      <c r="L113" s="197" t="str">
        <f t="shared" ca="1" si="54"/>
        <v/>
      </c>
      <c r="M113" s="246"/>
      <c r="N113" s="198"/>
      <c r="O113" s="63"/>
      <c r="P113" s="197"/>
      <c r="Q113" s="497">
        <f t="shared" ca="1" si="40"/>
        <v>2.7870227608422615</v>
      </c>
      <c r="R113" s="34" t="str">
        <f t="shared" ca="1" si="43"/>
        <v/>
      </c>
      <c r="S113" s="34" t="str">
        <f t="shared" ca="1" si="41"/>
        <v/>
      </c>
      <c r="T113" s="34"/>
      <c r="U113" s="34" t="str">
        <f t="shared" ca="1" si="56"/>
        <v/>
      </c>
      <c r="V113" s="34" t="str">
        <f t="shared" ca="1" si="56"/>
        <v/>
      </c>
      <c r="W113" s="34" t="str">
        <f t="shared" ca="1" si="56"/>
        <v/>
      </c>
      <c r="X113" s="34" t="str">
        <f t="shared" ca="1" si="56"/>
        <v/>
      </c>
      <c r="Y113" s="34" t="str">
        <f t="shared" ca="1" si="56"/>
        <v/>
      </c>
      <c r="Z113" s="34" t="str">
        <f t="shared" ca="1" si="56"/>
        <v/>
      </c>
      <c r="AA113" s="34" t="str">
        <f t="shared" ca="1" si="56"/>
        <v/>
      </c>
    </row>
    <row r="114" spans="2:27" x14ac:dyDescent="0.35">
      <c r="B114" s="116">
        <f t="shared" ca="1" si="27"/>
        <v>42740</v>
      </c>
      <c r="C114" s="197" t="str">
        <f t="shared" ref="C114:K114" ca="1" si="61">IFERROR(IF(AND(C$87="S/A", C43&gt;0), ((1+C43/200)^2-1)*100, IF(AND(C$87="Qtrly", C43&gt;0), ((1+C43/400)^4-1)*100, "")),"")</f>
        <v/>
      </c>
      <c r="D114" s="197" t="str">
        <f t="shared" ca="1" si="61"/>
        <v/>
      </c>
      <c r="E114" s="197" t="str">
        <f t="shared" ca="1" si="61"/>
        <v/>
      </c>
      <c r="F114" s="197">
        <f t="shared" ca="1" si="61"/>
        <v>2.6270302499999953</v>
      </c>
      <c r="G114" s="197">
        <f t="shared" ca="1" si="61"/>
        <v>2.9017504025000029</v>
      </c>
      <c r="H114" s="197" t="str">
        <f t="shared" ca="1" si="61"/>
        <v/>
      </c>
      <c r="I114" s="197" t="str">
        <f t="shared" ca="1" si="61"/>
        <v/>
      </c>
      <c r="J114" s="198" t="str">
        <f t="shared" ca="1" si="61"/>
        <v/>
      </c>
      <c r="K114" s="197" t="str">
        <f t="shared" ca="1" si="61"/>
        <v/>
      </c>
      <c r="L114" s="197" t="str">
        <f t="shared" ca="1" si="54"/>
        <v/>
      </c>
      <c r="M114" s="246"/>
      <c r="N114" s="198"/>
      <c r="O114" s="63"/>
      <c r="P114" s="197"/>
      <c r="Q114" s="497">
        <f t="shared" ca="1" si="40"/>
        <v>2.7188244137316131</v>
      </c>
      <c r="R114" s="34" t="str">
        <f t="shared" ca="1" si="43"/>
        <v/>
      </c>
      <c r="S114" s="34" t="str">
        <f t="shared" ca="1" si="41"/>
        <v/>
      </c>
      <c r="T114" s="34"/>
      <c r="U114" s="34" t="str">
        <f t="shared" ca="1" si="56"/>
        <v/>
      </c>
      <c r="V114" s="34" t="str">
        <f t="shared" ca="1" si="56"/>
        <v/>
      </c>
      <c r="W114" s="34" t="str">
        <f t="shared" ca="1" si="56"/>
        <v/>
      </c>
      <c r="X114" s="34" t="str">
        <f t="shared" ca="1" si="56"/>
        <v/>
      </c>
      <c r="Y114" s="34" t="str">
        <f t="shared" ca="1" si="56"/>
        <v/>
      </c>
      <c r="Z114" s="34" t="str">
        <f t="shared" ca="1" si="56"/>
        <v/>
      </c>
      <c r="AA114" s="34" t="str">
        <f t="shared" ca="1" si="56"/>
        <v/>
      </c>
    </row>
    <row r="115" spans="2:27" x14ac:dyDescent="0.35">
      <c r="B115" s="116">
        <f t="shared" ca="1" si="27"/>
        <v>42741</v>
      </c>
      <c r="C115" s="197" t="str">
        <f t="shared" ref="C115:K115" ca="1" si="62">IFERROR(IF(AND(C$87="S/A", C44&gt;0), ((1+C44/200)^2-1)*100, IF(AND(C$87="Qtrly", C44&gt;0), ((1+C44/400)^4-1)*100, "")),"")</f>
        <v/>
      </c>
      <c r="D115" s="197" t="str">
        <f t="shared" ca="1" si="62"/>
        <v/>
      </c>
      <c r="E115" s="197" t="str">
        <f t="shared" ca="1" si="62"/>
        <v/>
      </c>
      <c r="F115" s="197">
        <f t="shared" ca="1" si="62"/>
        <v>2.6027184900000222</v>
      </c>
      <c r="G115" s="197">
        <f t="shared" ca="1" si="62"/>
        <v>2.8672635224999965</v>
      </c>
      <c r="H115" s="197" t="str">
        <f t="shared" ca="1" si="62"/>
        <v/>
      </c>
      <c r="I115" s="197" t="str">
        <f t="shared" ca="1" si="62"/>
        <v/>
      </c>
      <c r="J115" s="198" t="str">
        <f t="shared" ca="1" si="62"/>
        <v/>
      </c>
      <c r="K115" s="197" t="str">
        <f t="shared" ca="1" si="62"/>
        <v/>
      </c>
      <c r="L115" s="197" t="str">
        <f t="shared" ca="1" si="54"/>
        <v/>
      </c>
      <c r="M115" s="246"/>
      <c r="N115" s="198"/>
      <c r="O115" s="63"/>
      <c r="P115" s="197"/>
      <c r="Q115" s="497">
        <f t="shared" ca="1" si="40"/>
        <v>2.6914920574297119</v>
      </c>
      <c r="R115" s="34" t="str">
        <f t="shared" ca="1" si="43"/>
        <v/>
      </c>
      <c r="S115" s="34" t="str">
        <f t="shared" ca="1" si="41"/>
        <v/>
      </c>
      <c r="T115" s="34"/>
      <c r="U115" s="34" t="str">
        <f t="shared" ca="1" si="56"/>
        <v/>
      </c>
      <c r="V115" s="34" t="str">
        <f t="shared" ca="1" si="56"/>
        <v/>
      </c>
      <c r="W115" s="34" t="str">
        <f t="shared" ca="1" si="56"/>
        <v/>
      </c>
      <c r="X115" s="34" t="str">
        <f t="shared" ca="1" si="56"/>
        <v/>
      </c>
      <c r="Y115" s="34" t="str">
        <f t="shared" ca="1" si="56"/>
        <v/>
      </c>
      <c r="Z115" s="34" t="str">
        <f t="shared" ca="1" si="56"/>
        <v/>
      </c>
      <c r="AA115" s="34" t="str">
        <f t="shared" ca="1" si="56"/>
        <v/>
      </c>
    </row>
    <row r="116" spans="2:27" x14ac:dyDescent="0.35">
      <c r="B116" s="116">
        <f t="shared" ca="1" si="27"/>
        <v>42744</v>
      </c>
      <c r="C116" s="197" t="str">
        <f t="shared" ref="C116:K116" ca="1" si="63">IFERROR(IF(AND(C$87="S/A", C45&gt;0), ((1+C45/200)^2-1)*100, IF(AND(C$87="Qtrly", C45&gt;0), ((1+C45/400)^4-1)*100, "")),"")</f>
        <v/>
      </c>
      <c r="D116" s="197" t="str">
        <f t="shared" ca="1" si="63"/>
        <v/>
      </c>
      <c r="E116" s="197" t="str">
        <f t="shared" ca="1" si="63"/>
        <v/>
      </c>
      <c r="F116" s="197">
        <f t="shared" ca="1" si="63"/>
        <v>2.6645165225000156</v>
      </c>
      <c r="G116" s="197">
        <f t="shared" ca="1" si="63"/>
        <v>2.9321848025000152</v>
      </c>
      <c r="H116" s="197" t="str">
        <f t="shared" ca="1" si="63"/>
        <v/>
      </c>
      <c r="I116" s="197" t="str">
        <f t="shared" ca="1" si="63"/>
        <v/>
      </c>
      <c r="J116" s="198" t="str">
        <f t="shared" ca="1" si="63"/>
        <v/>
      </c>
      <c r="K116" s="197" t="str">
        <f t="shared" ca="1" si="63"/>
        <v/>
      </c>
      <c r="L116" s="197" t="str">
        <f t="shared" ca="1" si="54"/>
        <v/>
      </c>
      <c r="M116" s="246"/>
      <c r="N116" s="198"/>
      <c r="O116" s="63"/>
      <c r="P116" s="197"/>
      <c r="Q116" s="497">
        <f t="shared" ca="1" si="40"/>
        <v>2.7554846382439768</v>
      </c>
      <c r="R116" s="34" t="str">
        <f t="shared" ca="1" si="43"/>
        <v/>
      </c>
      <c r="S116" s="34" t="str">
        <f t="shared" ca="1" si="41"/>
        <v/>
      </c>
      <c r="T116" s="34"/>
      <c r="U116" s="34" t="str">
        <f t="shared" ca="1" si="56"/>
        <v/>
      </c>
      <c r="V116" s="34" t="str">
        <f t="shared" ca="1" si="56"/>
        <v/>
      </c>
      <c r="W116" s="34" t="str">
        <f t="shared" ca="1" si="56"/>
        <v/>
      </c>
      <c r="X116" s="34" t="str">
        <f t="shared" ca="1" si="56"/>
        <v/>
      </c>
      <c r="Y116" s="34" t="str">
        <f t="shared" ca="1" si="56"/>
        <v/>
      </c>
      <c r="Z116" s="34" t="str">
        <f t="shared" ca="1" si="56"/>
        <v/>
      </c>
      <c r="AA116" s="34" t="str">
        <f t="shared" ca="1" si="56"/>
        <v/>
      </c>
    </row>
    <row r="117" spans="2:27" x14ac:dyDescent="0.35">
      <c r="B117" s="116">
        <f t="shared" ca="1" si="27"/>
        <v>42745</v>
      </c>
      <c r="C117" s="197" t="str">
        <f t="shared" ref="C117:K117" ca="1" si="64">IFERROR(IF(AND(C$87="S/A", C46&gt;0), ((1+C46/200)^2-1)*100, IF(AND(C$87="Qtrly", C46&gt;0), ((1+C46/400)^4-1)*100, "")),"")</f>
        <v/>
      </c>
      <c r="D117" s="197" t="str">
        <f t="shared" ca="1" si="64"/>
        <v/>
      </c>
      <c r="E117" s="197" t="str">
        <f t="shared" ca="1" si="64"/>
        <v/>
      </c>
      <c r="F117" s="197">
        <f t="shared" ca="1" si="64"/>
        <v>2.6128480399999932</v>
      </c>
      <c r="G117" s="197">
        <f t="shared" ca="1" si="64"/>
        <v>2.8733490225000047</v>
      </c>
      <c r="H117" s="197" t="str">
        <f t="shared" ca="1" si="64"/>
        <v/>
      </c>
      <c r="I117" s="197" t="str">
        <f t="shared" ca="1" si="64"/>
        <v/>
      </c>
      <c r="J117" s="198" t="str">
        <f t="shared" ca="1" si="64"/>
        <v/>
      </c>
      <c r="K117" s="197" t="str">
        <f t="shared" ca="1" si="64"/>
        <v/>
      </c>
      <c r="L117" s="197" t="str">
        <f t="shared" ca="1" si="54"/>
        <v/>
      </c>
      <c r="M117" s="246"/>
      <c r="N117" s="198"/>
      <c r="O117" s="63"/>
      <c r="P117" s="197"/>
      <c r="Q117" s="497">
        <f t="shared" ca="1" si="40"/>
        <v>2.7017533896741108</v>
      </c>
      <c r="R117" s="34" t="str">
        <f t="shared" ca="1" si="43"/>
        <v/>
      </c>
      <c r="S117" s="34" t="str">
        <f t="shared" ca="1" si="41"/>
        <v/>
      </c>
      <c r="T117" s="34"/>
      <c r="U117" s="34" t="str">
        <f t="shared" ca="1" si="56"/>
        <v/>
      </c>
      <c r="V117" s="34" t="str">
        <f t="shared" ca="1" si="56"/>
        <v/>
      </c>
      <c r="W117" s="34" t="str">
        <f t="shared" ca="1" si="56"/>
        <v/>
      </c>
      <c r="X117" s="34" t="str">
        <f t="shared" ca="1" si="56"/>
        <v/>
      </c>
      <c r="Y117" s="34" t="str">
        <f t="shared" ca="1" si="56"/>
        <v/>
      </c>
      <c r="Z117" s="34" t="str">
        <f t="shared" ca="1" si="56"/>
        <v/>
      </c>
      <c r="AA117" s="34" t="str">
        <f t="shared" ca="1" si="56"/>
        <v/>
      </c>
    </row>
    <row r="118" spans="2:27" x14ac:dyDescent="0.35">
      <c r="B118" s="116">
        <f t="shared" ca="1" si="27"/>
        <v>42746</v>
      </c>
      <c r="C118" s="197" t="str">
        <f t="shared" ref="C118:K118" ca="1" si="65">IFERROR(IF(AND(C$87="S/A", C47&gt;0), ((1+C47/200)^2-1)*100, IF(AND(C$87="Qtrly", C47&gt;0), ((1+C47/400)^4-1)*100, "")),"")</f>
        <v/>
      </c>
      <c r="D118" s="197" t="str">
        <f t="shared" ca="1" si="65"/>
        <v/>
      </c>
      <c r="E118" s="197" t="str">
        <f t="shared" ca="1" si="65"/>
        <v/>
      </c>
      <c r="F118" s="197">
        <f t="shared" ca="1" si="65"/>
        <v>2.6098091224999731</v>
      </c>
      <c r="G118" s="197">
        <f t="shared" ca="1" si="65"/>
        <v>2.8703062500000209</v>
      </c>
      <c r="H118" s="197" t="str">
        <f t="shared" ca="1" si="65"/>
        <v/>
      </c>
      <c r="I118" s="197" t="str">
        <f t="shared" ca="1" si="65"/>
        <v/>
      </c>
      <c r="J118" s="198" t="str">
        <f t="shared" ca="1" si="65"/>
        <v/>
      </c>
      <c r="K118" s="197" t="str">
        <f t="shared" ca="1" si="65"/>
        <v/>
      </c>
      <c r="L118" s="197" t="str">
        <f t="shared" ca="1" si="54"/>
        <v/>
      </c>
      <c r="M118" s="246"/>
      <c r="N118" s="198"/>
      <c r="O118" s="63"/>
      <c r="P118" s="197"/>
      <c r="Q118" s="497">
        <f t="shared" ca="1" si="40"/>
        <v>2.6990852202469551</v>
      </c>
      <c r="R118" s="34" t="str">
        <f t="shared" ca="1" si="43"/>
        <v/>
      </c>
      <c r="S118" s="34" t="str">
        <f t="shared" ca="1" si="41"/>
        <v/>
      </c>
      <c r="T118" s="34"/>
      <c r="U118" s="34" t="str">
        <f t="shared" ca="1" si="56"/>
        <v/>
      </c>
      <c r="V118" s="34" t="str">
        <f t="shared" ca="1" si="56"/>
        <v/>
      </c>
      <c r="W118" s="34" t="str">
        <f t="shared" ca="1" si="56"/>
        <v/>
      </c>
      <c r="X118" s="34" t="str">
        <f t="shared" ca="1" si="56"/>
        <v/>
      </c>
      <c r="Y118" s="34" t="str">
        <f t="shared" ca="1" si="56"/>
        <v/>
      </c>
      <c r="Z118" s="34" t="str">
        <f t="shared" ca="1" si="56"/>
        <v/>
      </c>
      <c r="AA118" s="34" t="str">
        <f t="shared" ca="1" si="56"/>
        <v/>
      </c>
    </row>
    <row r="119" spans="2:27" x14ac:dyDescent="0.35">
      <c r="B119" s="116">
        <f t="shared" ca="1" si="27"/>
        <v>42747</v>
      </c>
      <c r="C119" s="197" t="str">
        <f t="shared" ref="C119:K119" ca="1" si="66">IFERROR(IF(AND(C$87="S/A", C48&gt;0), ((1+C48/200)^2-1)*100, IF(AND(C$87="Qtrly", C48&gt;0), ((1+C48/400)^4-1)*100, "")),"")</f>
        <v/>
      </c>
      <c r="D119" s="197" t="str">
        <f t="shared" ca="1" si="66"/>
        <v/>
      </c>
      <c r="E119" s="197" t="str">
        <f t="shared" ca="1" si="66"/>
        <v/>
      </c>
      <c r="F119" s="197">
        <f t="shared" ca="1" si="66"/>
        <v>2.5541036100000136</v>
      </c>
      <c r="G119" s="197">
        <f t="shared" ca="1" si="66"/>
        <v>2.8074323600000062</v>
      </c>
      <c r="H119" s="197" t="str">
        <f t="shared" ca="1" si="66"/>
        <v/>
      </c>
      <c r="I119" s="197" t="str">
        <f t="shared" ca="1" si="66"/>
        <v/>
      </c>
      <c r="J119" s="198" t="str">
        <f t="shared" ca="1" si="66"/>
        <v/>
      </c>
      <c r="K119" s="197" t="str">
        <f t="shared" ca="1" si="66"/>
        <v/>
      </c>
      <c r="L119" s="197" t="str">
        <f t="shared" ca="1" si="54"/>
        <v/>
      </c>
      <c r="M119" s="246"/>
      <c r="N119" s="198"/>
      <c r="O119" s="63"/>
      <c r="P119" s="197"/>
      <c r="Q119" s="497">
        <f t="shared" ca="1" si="40"/>
        <v>2.6412858057270228</v>
      </c>
      <c r="R119" s="34" t="str">
        <f t="shared" ca="1" si="43"/>
        <v/>
      </c>
      <c r="S119" s="34" t="str">
        <f t="shared" ca="1" si="41"/>
        <v/>
      </c>
      <c r="T119" s="34"/>
      <c r="U119" s="34" t="str">
        <f t="shared" ref="U119:AA128" ca="1" si="67">IFERROR(IF(AND(U$87="S/A", U48&gt;0), ((1+U48/200)^2-1)*100, IF(AND(U$87="Qtrly", U48&gt;0), ((1+U48/400)^4-1)*100, "")),"")</f>
        <v/>
      </c>
      <c r="V119" s="34" t="str">
        <f t="shared" ca="1" si="67"/>
        <v/>
      </c>
      <c r="W119" s="34" t="str">
        <f t="shared" ca="1" si="67"/>
        <v/>
      </c>
      <c r="X119" s="34" t="str">
        <f t="shared" ca="1" si="67"/>
        <v/>
      </c>
      <c r="Y119" s="34" t="str">
        <f t="shared" ca="1" si="67"/>
        <v/>
      </c>
      <c r="Z119" s="34" t="str">
        <f t="shared" ca="1" si="67"/>
        <v/>
      </c>
      <c r="AA119" s="34" t="str">
        <f t="shared" ca="1" si="67"/>
        <v/>
      </c>
    </row>
    <row r="120" spans="2:27" x14ac:dyDescent="0.35">
      <c r="B120" s="116">
        <f t="shared" ca="1" si="27"/>
        <v>42748</v>
      </c>
      <c r="C120" s="197" t="str">
        <f t="shared" ref="C120:K120" ca="1" si="68">IFERROR(IF(AND(C$87="S/A", C49&gt;0), ((1+C49/200)^2-1)*100, IF(AND(C$87="Qtrly", C49&gt;0), ((1+C49/400)^4-1)*100, "")),"")</f>
        <v/>
      </c>
      <c r="D120" s="197" t="str">
        <f t="shared" ca="1" si="68"/>
        <v/>
      </c>
      <c r="E120" s="197" t="str">
        <f t="shared" ca="1" si="68"/>
        <v/>
      </c>
      <c r="F120" s="197">
        <f t="shared" ca="1" si="68"/>
        <v>2.5733456225000007</v>
      </c>
      <c r="G120" s="197">
        <f t="shared" ca="1" si="68"/>
        <v>2.8317683599999866</v>
      </c>
      <c r="H120" s="197" t="str">
        <f t="shared" ca="1" si="68"/>
        <v/>
      </c>
      <c r="I120" s="197" t="str">
        <f t="shared" ca="1" si="68"/>
        <v/>
      </c>
      <c r="J120" s="198" t="str">
        <f t="shared" ca="1" si="68"/>
        <v/>
      </c>
      <c r="K120" s="197" t="str">
        <f t="shared" ca="1" si="68"/>
        <v/>
      </c>
      <c r="L120" s="197" t="str">
        <f t="shared" ca="1" si="54"/>
        <v/>
      </c>
      <c r="M120" s="246"/>
      <c r="N120" s="198"/>
      <c r="O120" s="63"/>
      <c r="P120" s="197"/>
      <c r="Q120" s="497">
        <f t="shared" ca="1" si="40"/>
        <v>2.6626492836331561</v>
      </c>
      <c r="R120" s="34" t="str">
        <f t="shared" ca="1" si="43"/>
        <v/>
      </c>
      <c r="S120" s="34" t="str">
        <f t="shared" ca="1" si="41"/>
        <v/>
      </c>
      <c r="T120" s="34"/>
      <c r="U120" s="34" t="str">
        <f t="shared" ca="1" si="67"/>
        <v/>
      </c>
      <c r="V120" s="34" t="str">
        <f t="shared" ca="1" si="67"/>
        <v/>
      </c>
      <c r="W120" s="34" t="str">
        <f t="shared" ca="1" si="67"/>
        <v/>
      </c>
      <c r="X120" s="34" t="str">
        <f t="shared" ca="1" si="67"/>
        <v/>
      </c>
      <c r="Y120" s="34" t="str">
        <f t="shared" ca="1" si="67"/>
        <v/>
      </c>
      <c r="Z120" s="34" t="str">
        <f t="shared" ca="1" si="67"/>
        <v/>
      </c>
      <c r="AA120" s="34" t="str">
        <f t="shared" ca="1" si="67"/>
        <v/>
      </c>
    </row>
    <row r="121" spans="2:27" x14ac:dyDescent="0.35">
      <c r="B121" s="116">
        <f t="shared" ref="B121:B152" ca="1" si="69">B50</f>
        <v>42751</v>
      </c>
      <c r="C121" s="197" t="str">
        <f t="shared" ref="C121:K121" ca="1" si="70">IFERROR(IF(AND(C$87="S/A", C50&gt;0), ((1+C50/200)^2-1)*100, IF(AND(C$87="Qtrly", C50&gt;0), ((1+C50/400)^4-1)*100, "")),"")</f>
        <v/>
      </c>
      <c r="D121" s="197" t="str">
        <f t="shared" ca="1" si="70"/>
        <v/>
      </c>
      <c r="E121" s="197" t="str">
        <f t="shared" ca="1" si="70"/>
        <v/>
      </c>
      <c r="F121" s="197">
        <f t="shared" ca="1" si="70"/>
        <v>2.5834737224999849</v>
      </c>
      <c r="G121" s="197">
        <f t="shared" ca="1" si="70"/>
        <v>2.8419092100000043</v>
      </c>
      <c r="H121" s="197" t="str">
        <f t="shared" ca="1" si="70"/>
        <v/>
      </c>
      <c r="I121" s="197" t="str">
        <f t="shared" ca="1" si="70"/>
        <v/>
      </c>
      <c r="J121" s="198" t="str">
        <f t="shared" ca="1" si="70"/>
        <v/>
      </c>
      <c r="K121" s="197" t="str">
        <f t="shared" ca="1" si="70"/>
        <v/>
      </c>
      <c r="L121" s="197" t="str">
        <f t="shared" ca="1" si="54"/>
        <v/>
      </c>
      <c r="M121" s="246"/>
      <c r="N121" s="198"/>
      <c r="O121" s="63"/>
      <c r="P121" s="197"/>
      <c r="Q121" s="497">
        <f t="shared" ca="1" si="40"/>
        <v>2.6738891601562287</v>
      </c>
      <c r="R121" s="34" t="str">
        <f t="shared" ca="1" si="43"/>
        <v/>
      </c>
      <c r="S121" s="34" t="str">
        <f t="shared" ca="1" si="41"/>
        <v/>
      </c>
      <c r="T121" s="34"/>
      <c r="U121" s="34" t="str">
        <f t="shared" ca="1" si="67"/>
        <v/>
      </c>
      <c r="V121" s="34" t="str">
        <f t="shared" ca="1" si="67"/>
        <v/>
      </c>
      <c r="W121" s="34" t="str">
        <f t="shared" ca="1" si="67"/>
        <v/>
      </c>
      <c r="X121" s="34" t="str">
        <f t="shared" ca="1" si="67"/>
        <v/>
      </c>
      <c r="Y121" s="34" t="str">
        <f t="shared" ca="1" si="67"/>
        <v/>
      </c>
      <c r="Z121" s="34" t="str">
        <f t="shared" ca="1" si="67"/>
        <v/>
      </c>
      <c r="AA121" s="34" t="str">
        <f t="shared" ca="1" si="67"/>
        <v/>
      </c>
    </row>
    <row r="122" spans="2:27" x14ac:dyDescent="0.35">
      <c r="B122" s="116">
        <f t="shared" ca="1" si="69"/>
        <v>42752</v>
      </c>
      <c r="C122" s="197" t="str">
        <f t="shared" ref="C122:K122" ca="1" si="71">IFERROR(IF(AND(C$87="S/A", C51&gt;0), ((1+C51/200)^2-1)*100, IF(AND(C$87="Qtrly", C51&gt;0), ((1+C51/400)^4-1)*100, "")),"")</f>
        <v/>
      </c>
      <c r="D122" s="197" t="str">
        <f t="shared" ca="1" si="71"/>
        <v/>
      </c>
      <c r="E122" s="197" t="str">
        <f t="shared" ca="1" si="71"/>
        <v/>
      </c>
      <c r="F122" s="197">
        <f t="shared" ca="1" si="71"/>
        <v>2.5753712025000208</v>
      </c>
      <c r="G122" s="197">
        <f t="shared" ca="1" si="71"/>
        <v>2.832782422500002</v>
      </c>
      <c r="H122" s="197" t="str">
        <f t="shared" ca="1" si="71"/>
        <v/>
      </c>
      <c r="I122" s="197" t="str">
        <f t="shared" ca="1" si="71"/>
        <v/>
      </c>
      <c r="J122" s="198" t="str">
        <f t="shared" ca="1" si="71"/>
        <v/>
      </c>
      <c r="K122" s="197" t="str">
        <f t="shared" ca="1" si="71"/>
        <v/>
      </c>
      <c r="L122" s="197" t="str">
        <f t="shared" ca="1" si="54"/>
        <v/>
      </c>
      <c r="M122" s="246"/>
      <c r="N122" s="198"/>
      <c r="O122" s="63"/>
      <c r="P122" s="197"/>
      <c r="Q122" s="497">
        <f t="shared" ca="1" si="40"/>
        <v>2.6657960975441375</v>
      </c>
      <c r="R122" s="34" t="str">
        <f t="shared" ca="1" si="43"/>
        <v/>
      </c>
      <c r="S122" s="34" t="str">
        <f t="shared" ca="1" si="41"/>
        <v/>
      </c>
      <c r="T122" s="34"/>
      <c r="U122" s="34" t="str">
        <f t="shared" ca="1" si="67"/>
        <v/>
      </c>
      <c r="V122" s="34" t="str">
        <f t="shared" ca="1" si="67"/>
        <v/>
      </c>
      <c r="W122" s="34" t="str">
        <f t="shared" ca="1" si="67"/>
        <v/>
      </c>
      <c r="X122" s="34" t="str">
        <f t="shared" ca="1" si="67"/>
        <v/>
      </c>
      <c r="Y122" s="34" t="str">
        <f t="shared" ca="1" si="67"/>
        <v/>
      </c>
      <c r="Z122" s="34" t="str">
        <f t="shared" ca="1" si="67"/>
        <v/>
      </c>
      <c r="AA122" s="34" t="str">
        <f t="shared" ca="1" si="67"/>
        <v/>
      </c>
    </row>
    <row r="123" spans="2:27" x14ac:dyDescent="0.35">
      <c r="B123" s="116">
        <f t="shared" ca="1" si="69"/>
        <v>42753</v>
      </c>
      <c r="C123" s="197" t="str">
        <f t="shared" ref="C123:K123" ca="1" si="72">IFERROR(IF(AND(C$87="S/A", C52&gt;0), ((1+C52/200)^2-1)*100, IF(AND(C$87="Qtrly", C52&gt;0), ((1+C52/400)^4-1)*100, "")),"")</f>
        <v/>
      </c>
      <c r="D123" s="197" t="str">
        <f t="shared" ca="1" si="72"/>
        <v/>
      </c>
      <c r="E123" s="197" t="str">
        <f t="shared" ca="1" si="72"/>
        <v/>
      </c>
      <c r="F123" s="197">
        <f t="shared" ca="1" si="72"/>
        <v>2.5773968024999983</v>
      </c>
      <c r="G123" s="197">
        <f t="shared" ca="1" si="72"/>
        <v>2.8307543024999937</v>
      </c>
      <c r="H123" s="197" t="str">
        <f t="shared" ca="1" si="72"/>
        <v/>
      </c>
      <c r="I123" s="197" t="str">
        <f t="shared" ca="1" si="72"/>
        <v/>
      </c>
      <c r="J123" s="198" t="str">
        <f t="shared" ca="1" si="72"/>
        <v/>
      </c>
      <c r="K123" s="197" t="str">
        <f t="shared" ca="1" si="72"/>
        <v/>
      </c>
      <c r="L123" s="197" t="str">
        <f t="shared" ca="1" si="54"/>
        <v/>
      </c>
      <c r="M123" s="246"/>
      <c r="N123" s="198"/>
      <c r="O123" s="63"/>
      <c r="P123" s="197"/>
      <c r="Q123" s="497">
        <f t="shared" ca="1" si="40"/>
        <v>2.666760126543366</v>
      </c>
      <c r="R123" s="34" t="str">
        <f t="shared" ca="1" si="43"/>
        <v/>
      </c>
      <c r="S123" s="34" t="str">
        <f t="shared" ca="1" si="41"/>
        <v/>
      </c>
      <c r="T123" s="34"/>
      <c r="U123" s="34" t="str">
        <f t="shared" ca="1" si="67"/>
        <v/>
      </c>
      <c r="V123" s="34" t="str">
        <f t="shared" ca="1" si="67"/>
        <v/>
      </c>
      <c r="W123" s="34" t="str">
        <f t="shared" ca="1" si="67"/>
        <v/>
      </c>
      <c r="X123" s="34" t="str">
        <f t="shared" ca="1" si="67"/>
        <v/>
      </c>
      <c r="Y123" s="34" t="str">
        <f t="shared" ca="1" si="67"/>
        <v/>
      </c>
      <c r="Z123" s="34" t="str">
        <f t="shared" ca="1" si="67"/>
        <v/>
      </c>
      <c r="AA123" s="34" t="str">
        <f t="shared" ca="1" si="67"/>
        <v/>
      </c>
    </row>
    <row r="124" spans="2:27" x14ac:dyDescent="0.35">
      <c r="B124" s="116">
        <f t="shared" ca="1" si="69"/>
        <v>42754</v>
      </c>
      <c r="C124" s="197" t="str">
        <f t="shared" ref="C124:K124" ca="1" si="73">IFERROR(IF(AND(C$87="S/A", C53&gt;0), ((1+C53/200)^2-1)*100, IF(AND(C$87="Qtrly", C53&gt;0), ((1+C53/400)^4-1)*100, "")),"")</f>
        <v/>
      </c>
      <c r="D124" s="197" t="str">
        <f t="shared" ca="1" si="73"/>
        <v/>
      </c>
      <c r="E124" s="197" t="str">
        <f t="shared" ca="1" si="73"/>
        <v/>
      </c>
      <c r="F124" s="197">
        <f t="shared" ca="1" si="73"/>
        <v>2.6472922499999996</v>
      </c>
      <c r="G124" s="197">
        <f t="shared" ca="1" si="73"/>
        <v>2.9088513600000088</v>
      </c>
      <c r="H124" s="197" t="str">
        <f t="shared" ca="1" si="73"/>
        <v/>
      </c>
      <c r="I124" s="197" t="str">
        <f t="shared" ca="1" si="73"/>
        <v/>
      </c>
      <c r="J124" s="198" t="str">
        <f t="shared" ca="1" si="73"/>
        <v/>
      </c>
      <c r="K124" s="197" t="str">
        <f t="shared" ca="1" si="73"/>
        <v/>
      </c>
      <c r="L124" s="197" t="str">
        <f t="shared" ca="1" si="54"/>
        <v/>
      </c>
      <c r="M124" s="246"/>
      <c r="N124" s="198"/>
      <c r="O124" s="63"/>
      <c r="P124" s="197"/>
      <c r="Q124" s="497">
        <f t="shared" ca="1" si="40"/>
        <v>2.7399208369400574</v>
      </c>
      <c r="R124" s="34" t="str">
        <f t="shared" ca="1" si="43"/>
        <v/>
      </c>
      <c r="S124" s="34" t="str">
        <f t="shared" ca="1" si="41"/>
        <v/>
      </c>
      <c r="T124" s="34"/>
      <c r="U124" s="34" t="str">
        <f t="shared" ca="1" si="67"/>
        <v/>
      </c>
      <c r="V124" s="34" t="str">
        <f t="shared" ca="1" si="67"/>
        <v/>
      </c>
      <c r="W124" s="34" t="str">
        <f t="shared" ca="1" si="67"/>
        <v/>
      </c>
      <c r="X124" s="34" t="str">
        <f t="shared" ca="1" si="67"/>
        <v/>
      </c>
      <c r="Y124" s="34" t="str">
        <f t="shared" ca="1" si="67"/>
        <v/>
      </c>
      <c r="Z124" s="34" t="str">
        <f t="shared" ca="1" si="67"/>
        <v/>
      </c>
      <c r="AA124" s="34" t="str">
        <f t="shared" ca="1" si="67"/>
        <v/>
      </c>
    </row>
    <row r="125" spans="2:27" x14ac:dyDescent="0.35">
      <c r="B125" s="116">
        <f t="shared" ca="1" si="69"/>
        <v>42755</v>
      </c>
      <c r="C125" s="197" t="str">
        <f t="shared" ref="C125:K125" ca="1" si="74">IFERROR(IF(AND(C$87="S/A", C54&gt;0), ((1+C54/200)^2-1)*100, IF(AND(C$87="Qtrly", C54&gt;0), ((1+C54/400)^4-1)*100, "")),"")</f>
        <v/>
      </c>
      <c r="D125" s="197" t="str">
        <f t="shared" ca="1" si="74"/>
        <v/>
      </c>
      <c r="E125" s="197" t="str">
        <f t="shared" ca="1" si="74"/>
        <v/>
      </c>
      <c r="F125" s="197">
        <f t="shared" ca="1" si="74"/>
        <v>2.6939024399999845</v>
      </c>
      <c r="G125" s="197">
        <f t="shared" ca="1" si="74"/>
        <v>2.9616089999999762</v>
      </c>
      <c r="H125" s="197" t="str">
        <f t="shared" ca="1" si="74"/>
        <v/>
      </c>
      <c r="I125" s="197" t="str">
        <f t="shared" ca="1" si="74"/>
        <v/>
      </c>
      <c r="J125" s="198" t="str">
        <f t="shared" ca="1" si="74"/>
        <v/>
      </c>
      <c r="K125" s="197" t="str">
        <f t="shared" ca="1" si="74"/>
        <v/>
      </c>
      <c r="L125" s="197" t="str">
        <f t="shared" ca="1" si="54"/>
        <v/>
      </c>
      <c r="M125" s="246"/>
      <c r="N125" s="198"/>
      <c r="O125" s="63"/>
      <c r="P125" s="197"/>
      <c r="Q125" s="497">
        <f t="shared" ca="1" si="40"/>
        <v>2.7890895551637485</v>
      </c>
      <c r="R125" s="34" t="str">
        <f t="shared" ca="1" si="43"/>
        <v/>
      </c>
      <c r="S125" s="34" t="str">
        <f t="shared" ca="1" si="41"/>
        <v/>
      </c>
      <c r="T125" s="34"/>
      <c r="U125" s="34" t="str">
        <f t="shared" ca="1" si="67"/>
        <v/>
      </c>
      <c r="V125" s="34" t="str">
        <f t="shared" ca="1" si="67"/>
        <v/>
      </c>
      <c r="W125" s="34" t="str">
        <f t="shared" ca="1" si="67"/>
        <v/>
      </c>
      <c r="X125" s="34" t="str">
        <f t="shared" ca="1" si="67"/>
        <v/>
      </c>
      <c r="Y125" s="34" t="str">
        <f t="shared" ca="1" si="67"/>
        <v/>
      </c>
      <c r="Z125" s="34" t="str">
        <f t="shared" ca="1" si="67"/>
        <v/>
      </c>
      <c r="AA125" s="34" t="str">
        <f t="shared" ca="1" si="67"/>
        <v/>
      </c>
    </row>
    <row r="126" spans="2:27" x14ac:dyDescent="0.35">
      <c r="B126" s="116">
        <f t="shared" ca="1" si="69"/>
        <v>42758</v>
      </c>
      <c r="C126" s="197" t="str">
        <f t="shared" ref="C126:K126" ca="1" si="75">IFERROR(IF(AND(C$87="S/A", C55&gt;0), ((1+C55/200)^2-1)*100, IF(AND(C$87="Qtrly", C55&gt;0), ((1+C55/400)^4-1)*100, "")),"")</f>
        <v/>
      </c>
      <c r="D126" s="197" t="str">
        <f t="shared" ca="1" si="75"/>
        <v/>
      </c>
      <c r="E126" s="197" t="str">
        <f t="shared" ca="1" si="75"/>
        <v/>
      </c>
      <c r="F126" s="197" t="str">
        <f t="shared" ca="1" si="75"/>
        <v/>
      </c>
      <c r="G126" s="197" t="str">
        <f t="shared" ca="1" si="75"/>
        <v/>
      </c>
      <c r="H126" s="197" t="str">
        <f t="shared" ca="1" si="75"/>
        <v/>
      </c>
      <c r="I126" s="197" t="str">
        <f t="shared" ca="1" si="75"/>
        <v/>
      </c>
      <c r="J126" s="198" t="str">
        <f t="shared" ca="1" si="75"/>
        <v/>
      </c>
      <c r="K126" s="197" t="str">
        <f t="shared" ca="1" si="75"/>
        <v/>
      </c>
      <c r="L126" s="197" t="str">
        <f t="shared" ca="1" si="54"/>
        <v/>
      </c>
      <c r="M126" s="246"/>
      <c r="N126" s="198"/>
      <c r="O126" s="63"/>
      <c r="P126" s="197"/>
      <c r="Q126" s="497" t="str">
        <f t="shared" si="40"/>
        <v/>
      </c>
      <c r="R126" s="34" t="str">
        <f t="shared" ca="1" si="43"/>
        <v/>
      </c>
      <c r="S126" s="34" t="str">
        <f t="shared" ca="1" si="41"/>
        <v/>
      </c>
      <c r="T126" s="34"/>
      <c r="U126" s="34" t="str">
        <f t="shared" ca="1" si="67"/>
        <v/>
      </c>
      <c r="V126" s="34" t="str">
        <f t="shared" ca="1" si="67"/>
        <v/>
      </c>
      <c r="W126" s="34" t="str">
        <f t="shared" ca="1" si="67"/>
        <v/>
      </c>
      <c r="X126" s="34" t="str">
        <f t="shared" ca="1" si="67"/>
        <v/>
      </c>
      <c r="Y126" s="34" t="str">
        <f t="shared" ca="1" si="67"/>
        <v/>
      </c>
      <c r="Z126" s="34" t="str">
        <f t="shared" ca="1" si="67"/>
        <v/>
      </c>
      <c r="AA126" s="34" t="str">
        <f t="shared" ca="1" si="67"/>
        <v/>
      </c>
    </row>
    <row r="127" spans="2:27" x14ac:dyDescent="0.35">
      <c r="B127" s="116">
        <f t="shared" ca="1" si="69"/>
        <v>42759</v>
      </c>
      <c r="C127" s="197" t="str">
        <f t="shared" ref="C127:K127" ca="1" si="76">IFERROR(IF(AND(C$87="S/A", C56&gt;0), ((1+C56/200)^2-1)*100, IF(AND(C$87="Qtrly", C56&gt;0), ((1+C56/400)^4-1)*100, "")),"")</f>
        <v/>
      </c>
      <c r="D127" s="197" t="str">
        <f t="shared" ca="1" si="76"/>
        <v/>
      </c>
      <c r="E127" s="197" t="str">
        <f t="shared" ca="1" si="76"/>
        <v/>
      </c>
      <c r="F127" s="197">
        <f t="shared" ca="1" si="76"/>
        <v>2.6604636224999867</v>
      </c>
      <c r="G127" s="197">
        <f t="shared" ca="1" si="76"/>
        <v>2.9271120899999836</v>
      </c>
      <c r="H127" s="197" t="str">
        <f t="shared" ca="1" si="76"/>
        <v/>
      </c>
      <c r="I127" s="197" t="str">
        <f t="shared" ca="1" si="76"/>
        <v/>
      </c>
      <c r="J127" s="198" t="str">
        <f t="shared" ca="1" si="76"/>
        <v/>
      </c>
      <c r="K127" s="197" t="str">
        <f t="shared" ca="1" si="76"/>
        <v/>
      </c>
      <c r="L127" s="197" t="str">
        <f t="shared" ca="1" si="54"/>
        <v/>
      </c>
      <c r="M127" s="246"/>
      <c r="N127" s="198"/>
      <c r="O127" s="63"/>
      <c r="P127" s="197"/>
      <c r="Q127" s="497">
        <f t="shared" ca="1" si="40"/>
        <v>2.7567980870220499</v>
      </c>
      <c r="R127" s="34" t="str">
        <f t="shared" ca="1" si="43"/>
        <v/>
      </c>
      <c r="S127" s="34" t="str">
        <f t="shared" ca="1" si="41"/>
        <v/>
      </c>
      <c r="T127" s="34"/>
      <c r="U127" s="34" t="str">
        <f t="shared" ca="1" si="67"/>
        <v/>
      </c>
      <c r="V127" s="34" t="str">
        <f t="shared" ca="1" si="67"/>
        <v/>
      </c>
      <c r="W127" s="34" t="str">
        <f t="shared" ca="1" si="67"/>
        <v/>
      </c>
      <c r="X127" s="34" t="str">
        <f t="shared" ca="1" si="67"/>
        <v/>
      </c>
      <c r="Y127" s="34" t="str">
        <f t="shared" ca="1" si="67"/>
        <v/>
      </c>
      <c r="Z127" s="34" t="str">
        <f t="shared" ca="1" si="67"/>
        <v/>
      </c>
      <c r="AA127" s="34" t="str">
        <f t="shared" ca="1" si="67"/>
        <v/>
      </c>
    </row>
    <row r="128" spans="2:27" x14ac:dyDescent="0.35">
      <c r="B128" s="116">
        <f t="shared" ca="1" si="69"/>
        <v>42760</v>
      </c>
      <c r="C128" s="197" t="str">
        <f t="shared" ref="C128:K128" ca="1" si="77">IFERROR(IF(AND(C$87="S/A", C57&gt;0), ((1+C57/200)^2-1)*100, IF(AND(C$87="Qtrly", C57&gt;0), ((1+C57/400)^4-1)*100, "")),"")</f>
        <v/>
      </c>
      <c r="D128" s="197" t="str">
        <f t="shared" ca="1" si="77"/>
        <v/>
      </c>
      <c r="E128" s="197" t="str">
        <f t="shared" ca="1" si="77"/>
        <v/>
      </c>
      <c r="F128" s="197">
        <f t="shared" ca="1" si="77"/>
        <v>2.6969426025000187</v>
      </c>
      <c r="G128" s="197">
        <f t="shared" ca="1" si="77"/>
        <v>2.9758152899999946</v>
      </c>
      <c r="H128" s="197" t="str">
        <f t="shared" ca="1" si="77"/>
        <v/>
      </c>
      <c r="I128" s="197" t="str">
        <f t="shared" ca="1" si="77"/>
        <v/>
      </c>
      <c r="J128" s="198" t="str">
        <f t="shared" ca="1" si="77"/>
        <v/>
      </c>
      <c r="K128" s="197" t="str">
        <f t="shared" ca="1" si="77"/>
        <v/>
      </c>
      <c r="L128" s="197" t="str">
        <f t="shared" ca="1" si="54"/>
        <v/>
      </c>
      <c r="M128" s="246"/>
      <c r="N128" s="198"/>
      <c r="O128" s="63"/>
      <c r="P128" s="197"/>
      <c r="Q128" s="497">
        <f t="shared" ca="1" si="40"/>
        <v>2.7980898394005083</v>
      </c>
      <c r="R128" s="34" t="str">
        <f t="shared" ca="1" si="43"/>
        <v/>
      </c>
      <c r="S128" s="34" t="str">
        <f t="shared" ca="1" si="41"/>
        <v/>
      </c>
      <c r="T128" s="34"/>
      <c r="U128" s="34" t="str">
        <f t="shared" ca="1" si="67"/>
        <v/>
      </c>
      <c r="V128" s="34" t="str">
        <f t="shared" ca="1" si="67"/>
        <v/>
      </c>
      <c r="W128" s="34" t="str">
        <f t="shared" ca="1" si="67"/>
        <v/>
      </c>
      <c r="X128" s="34" t="str">
        <f t="shared" ca="1" si="67"/>
        <v/>
      </c>
      <c r="Y128" s="34" t="str">
        <f t="shared" ca="1" si="67"/>
        <v/>
      </c>
      <c r="Z128" s="34" t="str">
        <f t="shared" ca="1" si="67"/>
        <v/>
      </c>
      <c r="AA128" s="34" t="str">
        <f t="shared" ca="1" si="67"/>
        <v/>
      </c>
    </row>
    <row r="129" spans="2:27" x14ac:dyDescent="0.35">
      <c r="B129" s="116">
        <f t="shared" ca="1" si="69"/>
        <v>42761</v>
      </c>
      <c r="C129" s="197" t="str">
        <f t="shared" ref="C129:K129" ca="1" si="78">IFERROR(IF(AND(C$87="S/A", C58&gt;0), ((1+C58/200)^2-1)*100, IF(AND(C$87="Qtrly", C58&gt;0), ((1+C58/400)^4-1)*100, "")),"")</f>
        <v/>
      </c>
      <c r="D129" s="197" t="str">
        <f t="shared" ca="1" si="78"/>
        <v/>
      </c>
      <c r="E129" s="197" t="str">
        <f t="shared" ca="1" si="78"/>
        <v/>
      </c>
      <c r="F129" s="197">
        <f t="shared" ca="1" si="78"/>
        <v>2.7557279224999842</v>
      </c>
      <c r="G129" s="197">
        <f t="shared" ca="1" si="78"/>
        <v>3.0448312099999875</v>
      </c>
      <c r="H129" s="197" t="str">
        <f t="shared" ca="1" si="78"/>
        <v/>
      </c>
      <c r="I129" s="197" t="str">
        <f t="shared" ca="1" si="78"/>
        <v/>
      </c>
      <c r="J129" s="198" t="str">
        <f t="shared" ca="1" si="78"/>
        <v/>
      </c>
      <c r="K129" s="197" t="str">
        <f t="shared" ca="1" si="78"/>
        <v/>
      </c>
      <c r="L129" s="197" t="str">
        <f t="shared" ca="1" si="54"/>
        <v/>
      </c>
      <c r="M129" s="246"/>
      <c r="N129" s="198"/>
      <c r="O129" s="63"/>
      <c r="P129" s="197"/>
      <c r="Q129" s="497">
        <f t="shared" ca="1" si="40"/>
        <v>2.8609970945439933</v>
      </c>
      <c r="R129" s="34" t="str">
        <f t="shared" ca="1" si="43"/>
        <v/>
      </c>
      <c r="S129" s="34" t="str">
        <f t="shared" ca="1" si="41"/>
        <v/>
      </c>
      <c r="T129" s="34"/>
      <c r="U129" s="34" t="str">
        <f t="shared" ref="U129:AA138" ca="1" si="79">IFERROR(IF(AND(U$87="S/A", U58&gt;0), ((1+U58/200)^2-1)*100, IF(AND(U$87="Qtrly", U58&gt;0), ((1+U58/400)^4-1)*100, "")),"")</f>
        <v/>
      </c>
      <c r="V129" s="34" t="str">
        <f t="shared" ca="1" si="79"/>
        <v/>
      </c>
      <c r="W129" s="34" t="str">
        <f t="shared" ca="1" si="79"/>
        <v/>
      </c>
      <c r="X129" s="34" t="str">
        <f t="shared" ca="1" si="79"/>
        <v/>
      </c>
      <c r="Y129" s="34" t="str">
        <f t="shared" ca="1" si="79"/>
        <v/>
      </c>
      <c r="Z129" s="34" t="str">
        <f t="shared" ca="1" si="79"/>
        <v/>
      </c>
      <c r="AA129" s="34" t="str">
        <f t="shared" ca="1" si="79"/>
        <v/>
      </c>
    </row>
    <row r="130" spans="2:27" x14ac:dyDescent="0.35">
      <c r="B130" s="116">
        <f t="shared" ca="1" si="69"/>
        <v>42762</v>
      </c>
      <c r="C130" s="197" t="str">
        <f t="shared" ref="C130:K130" ca="1" si="80">IFERROR(IF(AND(C$87="S/A", C59&gt;0), ((1+C59/200)^2-1)*100, IF(AND(C$87="Qtrly", C59&gt;0), ((1+C59/400)^4-1)*100, "")),"")</f>
        <v/>
      </c>
      <c r="D130" s="197" t="str">
        <f t="shared" ca="1" si="80"/>
        <v/>
      </c>
      <c r="E130" s="197" t="str">
        <f t="shared" ca="1" si="80"/>
        <v/>
      </c>
      <c r="F130" s="197">
        <f t="shared" ca="1" si="80"/>
        <v>2.7901961024999977</v>
      </c>
      <c r="G130" s="197">
        <f t="shared" ca="1" si="80"/>
        <v>3.0854396099999848</v>
      </c>
      <c r="H130" s="197" t="str">
        <f t="shared" ca="1" si="80"/>
        <v/>
      </c>
      <c r="I130" s="197" t="str">
        <f t="shared" ca="1" si="80"/>
        <v/>
      </c>
      <c r="J130" s="198" t="str">
        <f t="shared" ca="1" si="80"/>
        <v/>
      </c>
      <c r="K130" s="197" t="str">
        <f t="shared" ca="1" si="80"/>
        <v/>
      </c>
      <c r="L130" s="197" t="str">
        <f t="shared" ca="1" si="54"/>
        <v/>
      </c>
      <c r="M130" s="246"/>
      <c r="N130" s="198"/>
      <c r="O130" s="63"/>
      <c r="P130" s="197"/>
      <c r="Q130" s="497">
        <f t="shared" ref="Q130:Q152" ca="1" si="81">IFERROR(IF(AND(Q$87="S/A", Q59&gt;0), ((1+Q59/200)^2-1)*100, IF(AND(Q$87="Qtrly", Q59&gt;0), ((1+Q59/400)^4-1)*100, "")),"")</f>
        <v>2.8981217628899048</v>
      </c>
      <c r="R130" s="34" t="str">
        <f t="shared" ca="1" si="43"/>
        <v/>
      </c>
      <c r="S130" s="34" t="str">
        <f t="shared" ref="S130:S152" ca="1" si="82">IFERROR(IF(AND(S$87="S/A", S59&gt;0), ((1+S59/200)^2-1)*100, IF(AND(S$87="Qtrly", S59&gt;0), ((1+S59/400)^4-1)*100, "")),"")</f>
        <v/>
      </c>
      <c r="T130" s="34"/>
      <c r="U130" s="34" t="str">
        <f t="shared" ca="1" si="79"/>
        <v/>
      </c>
      <c r="V130" s="34" t="str">
        <f t="shared" ca="1" si="79"/>
        <v/>
      </c>
      <c r="W130" s="34" t="str">
        <f t="shared" ca="1" si="79"/>
        <v/>
      </c>
      <c r="X130" s="34" t="str">
        <f t="shared" ca="1" si="79"/>
        <v/>
      </c>
      <c r="Y130" s="34" t="str">
        <f t="shared" ca="1" si="79"/>
        <v/>
      </c>
      <c r="Z130" s="34" t="str">
        <f t="shared" ca="1" si="79"/>
        <v/>
      </c>
      <c r="AA130" s="34" t="str">
        <f t="shared" ca="1" si="79"/>
        <v/>
      </c>
    </row>
    <row r="131" spans="2:27" x14ac:dyDescent="0.35">
      <c r="B131" s="116">
        <f t="shared" ca="1" si="69"/>
        <v>42765</v>
      </c>
      <c r="C131" s="197" t="str">
        <f t="shared" ref="C131:K131" ca="1" si="83">IFERROR(IF(AND(C$87="S/A", C60&gt;0), ((1+C60/200)^2-1)*100, IF(AND(C$87="Qtrly", C60&gt;0), ((1+C60/400)^4-1)*100, "")),"")</f>
        <v/>
      </c>
      <c r="D131" s="197" t="str">
        <f t="shared" ca="1" si="83"/>
        <v/>
      </c>
      <c r="E131" s="197" t="str">
        <f t="shared" ca="1" si="83"/>
        <v/>
      </c>
      <c r="F131" s="197" t="str">
        <f t="shared" ca="1" si="83"/>
        <v/>
      </c>
      <c r="G131" s="197" t="str">
        <f t="shared" ca="1" si="83"/>
        <v/>
      </c>
      <c r="H131" s="197" t="str">
        <f t="shared" ca="1" si="83"/>
        <v/>
      </c>
      <c r="I131" s="197" t="str">
        <f t="shared" ca="1" si="83"/>
        <v/>
      </c>
      <c r="J131" s="198" t="str">
        <f t="shared" ca="1" si="83"/>
        <v/>
      </c>
      <c r="K131" s="197" t="str">
        <f t="shared" ca="1" si="83"/>
        <v/>
      </c>
      <c r="L131" s="197" t="str">
        <f t="shared" ca="1" si="54"/>
        <v/>
      </c>
      <c r="M131" s="246"/>
      <c r="N131" s="198"/>
      <c r="O131" s="63"/>
      <c r="P131" s="197"/>
      <c r="Q131" s="497" t="str">
        <f t="shared" si="81"/>
        <v/>
      </c>
      <c r="R131" s="34" t="str">
        <f t="shared" ref="R131:R152" ca="1" si="84">IFERROR(IF(AND(R$87="S/A", R60&gt;0), ((1+R60/200)^2-1)*100, IF(AND(R$87="Qtrly", R60&gt;0), ((1+R60/400)^4-1)*100, "")),"")</f>
        <v/>
      </c>
      <c r="S131" s="34" t="str">
        <f t="shared" ca="1" si="82"/>
        <v/>
      </c>
      <c r="T131" s="34"/>
      <c r="U131" s="34" t="str">
        <f t="shared" ca="1" si="79"/>
        <v/>
      </c>
      <c r="V131" s="34" t="str">
        <f t="shared" ca="1" si="79"/>
        <v/>
      </c>
      <c r="W131" s="34" t="str">
        <f t="shared" ca="1" si="79"/>
        <v/>
      </c>
      <c r="X131" s="34" t="str">
        <f t="shared" ca="1" si="79"/>
        <v/>
      </c>
      <c r="Y131" s="34" t="str">
        <f t="shared" ca="1" si="79"/>
        <v/>
      </c>
      <c r="Z131" s="34" t="str">
        <f t="shared" ca="1" si="79"/>
        <v/>
      </c>
      <c r="AA131" s="34" t="str">
        <f t="shared" ca="1" si="79"/>
        <v/>
      </c>
    </row>
    <row r="132" spans="2:27" x14ac:dyDescent="0.35">
      <c r="B132" s="116">
        <f t="shared" ca="1" si="69"/>
        <v>42766</v>
      </c>
      <c r="C132" s="197" t="str">
        <f t="shared" ref="C132:K132" ca="1" si="85">IFERROR(IF(AND(C$87="S/A", C61&gt;0), ((1+C61/200)^2-1)*100, IF(AND(C$87="Qtrly", C61&gt;0), ((1+C61/400)^4-1)*100, "")),"")</f>
        <v/>
      </c>
      <c r="D132" s="197" t="str">
        <f t="shared" ca="1" si="85"/>
        <v/>
      </c>
      <c r="E132" s="197" t="str">
        <f t="shared" ca="1" si="85"/>
        <v/>
      </c>
      <c r="F132" s="197">
        <f t="shared" ca="1" si="85"/>
        <v>2.7506595600000017</v>
      </c>
      <c r="G132" s="197">
        <f t="shared" ca="1" si="85"/>
        <v>3.0407708100000042</v>
      </c>
      <c r="H132" s="197" t="str">
        <f t="shared" ca="1" si="85"/>
        <v/>
      </c>
      <c r="I132" s="197" t="str">
        <f t="shared" ca="1" si="85"/>
        <v/>
      </c>
      <c r="J132" s="198" t="str">
        <f t="shared" ca="1" si="85"/>
        <v/>
      </c>
      <c r="K132" s="197" t="str">
        <f t="shared" ca="1" si="85"/>
        <v/>
      </c>
      <c r="L132" s="197" t="str">
        <f t="shared" ca="1" si="54"/>
        <v/>
      </c>
      <c r="M132" s="246"/>
      <c r="N132" s="198"/>
      <c r="O132" s="63"/>
      <c r="P132" s="197"/>
      <c r="Q132" s="497">
        <f t="shared" ca="1" si="81"/>
        <v>2.8583674249877511</v>
      </c>
      <c r="R132" s="34" t="str">
        <f t="shared" ca="1" si="84"/>
        <v/>
      </c>
      <c r="S132" s="34" t="str">
        <f t="shared" ca="1" si="82"/>
        <v/>
      </c>
      <c r="T132" s="34"/>
      <c r="U132" s="34" t="str">
        <f t="shared" ca="1" si="79"/>
        <v/>
      </c>
      <c r="V132" s="34" t="str">
        <f t="shared" ca="1" si="79"/>
        <v/>
      </c>
      <c r="W132" s="34" t="str">
        <f t="shared" ca="1" si="79"/>
        <v/>
      </c>
      <c r="X132" s="34" t="str">
        <f t="shared" ca="1" si="79"/>
        <v/>
      </c>
      <c r="Y132" s="34" t="str">
        <f t="shared" ca="1" si="79"/>
        <v/>
      </c>
      <c r="Z132" s="34" t="str">
        <f t="shared" ca="1" si="79"/>
        <v/>
      </c>
      <c r="AA132" s="34" t="str">
        <f t="shared" ca="1" si="79"/>
        <v/>
      </c>
    </row>
    <row r="133" spans="2:27" x14ac:dyDescent="0.35">
      <c r="B133" s="116">
        <f t="shared" ca="1" si="69"/>
        <v>42767</v>
      </c>
      <c r="C133" s="197" t="str">
        <f t="shared" ref="C133:K133" ca="1" si="86">IFERROR(IF(AND(C$87="S/A", C62&gt;0), ((1+C62/200)^2-1)*100, IF(AND(C$87="Qtrly", C62&gt;0), ((1+C62/400)^4-1)*100, "")),"")</f>
        <v/>
      </c>
      <c r="D133" s="197" t="str">
        <f t="shared" ca="1" si="86"/>
        <v/>
      </c>
      <c r="E133" s="197" t="str">
        <f t="shared" ca="1" si="86"/>
        <v/>
      </c>
      <c r="F133" s="197">
        <f t="shared" ca="1" si="86"/>
        <v>2.7364688100000034</v>
      </c>
      <c r="G133" s="197">
        <f t="shared" ca="1" si="86"/>
        <v>3.0255450225000091</v>
      </c>
      <c r="H133" s="197" t="str">
        <f t="shared" ca="1" si="86"/>
        <v/>
      </c>
      <c r="I133" s="197" t="str">
        <f t="shared" ca="1" si="86"/>
        <v/>
      </c>
      <c r="J133" s="198" t="str">
        <f t="shared" ca="1" si="86"/>
        <v/>
      </c>
      <c r="K133" s="197" t="str">
        <f t="shared" ca="1" si="86"/>
        <v/>
      </c>
      <c r="L133" s="197" t="str">
        <f t="shared" ca="1" si="54"/>
        <v/>
      </c>
      <c r="M133" s="246"/>
      <c r="N133" s="198"/>
      <c r="O133" s="63"/>
      <c r="P133" s="197"/>
      <c r="Q133" s="497">
        <f t="shared" ca="1" si="81"/>
        <v>2.8442054576031772</v>
      </c>
      <c r="R133" s="34" t="str">
        <f t="shared" ca="1" si="84"/>
        <v/>
      </c>
      <c r="S133" s="34" t="str">
        <f t="shared" ca="1" si="82"/>
        <v/>
      </c>
      <c r="T133" s="34"/>
      <c r="U133" s="34" t="str">
        <f t="shared" ca="1" si="79"/>
        <v/>
      </c>
      <c r="V133" s="34" t="str">
        <f t="shared" ca="1" si="79"/>
        <v/>
      </c>
      <c r="W133" s="34" t="str">
        <f t="shared" ca="1" si="79"/>
        <v/>
      </c>
      <c r="X133" s="34" t="str">
        <f t="shared" ca="1" si="79"/>
        <v/>
      </c>
      <c r="Y133" s="34" t="str">
        <f t="shared" ca="1" si="79"/>
        <v/>
      </c>
      <c r="Z133" s="34" t="str">
        <f t="shared" ca="1" si="79"/>
        <v/>
      </c>
      <c r="AA133" s="34" t="str">
        <f t="shared" ca="1" si="79"/>
        <v/>
      </c>
    </row>
    <row r="134" spans="2:27" x14ac:dyDescent="0.35">
      <c r="B134" s="116">
        <f t="shared" ca="1" si="69"/>
        <v>42768</v>
      </c>
      <c r="C134" s="197" t="str">
        <f t="shared" ref="C134:K134" ca="1" si="87">IFERROR(IF(AND(C$87="S/A", C63&gt;0), ((1+C63/200)^2-1)*100, IF(AND(C$87="Qtrly", C63&gt;0), ((1+C63/400)^4-1)*100, "")),"")</f>
        <v/>
      </c>
      <c r="D134" s="197" t="str">
        <f t="shared" ca="1" si="87"/>
        <v/>
      </c>
      <c r="E134" s="197" t="str">
        <f t="shared" ca="1" si="87"/>
        <v/>
      </c>
      <c r="F134" s="197">
        <f t="shared" ca="1" si="87"/>
        <v>2.754714239999978</v>
      </c>
      <c r="G134" s="197">
        <f t="shared" ca="1" si="87"/>
        <v>3.0529522499999961</v>
      </c>
      <c r="H134" s="197" t="str">
        <f t="shared" ca="1" si="87"/>
        <v/>
      </c>
      <c r="I134" s="197" t="str">
        <f t="shared" ca="1" si="87"/>
        <v/>
      </c>
      <c r="J134" s="198" t="str">
        <f t="shared" ca="1" si="87"/>
        <v/>
      </c>
      <c r="K134" s="197" t="str">
        <f t="shared" ca="1" si="87"/>
        <v/>
      </c>
      <c r="L134" s="197" t="str">
        <f t="shared" ca="1" si="54"/>
        <v/>
      </c>
      <c r="M134" s="246"/>
      <c r="N134" s="198"/>
      <c r="O134" s="63"/>
      <c r="P134" s="197"/>
      <c r="Q134" s="497">
        <f t="shared" ca="1" si="81"/>
        <v>2.8662898592040076</v>
      </c>
      <c r="R134" s="34" t="str">
        <f t="shared" ca="1" si="84"/>
        <v/>
      </c>
      <c r="S134" s="34" t="str">
        <f t="shared" ca="1" si="82"/>
        <v/>
      </c>
      <c r="T134" s="34"/>
      <c r="U134" s="34" t="str">
        <f t="shared" ca="1" si="79"/>
        <v/>
      </c>
      <c r="V134" s="34" t="str">
        <f t="shared" ca="1" si="79"/>
        <v/>
      </c>
      <c r="W134" s="34" t="str">
        <f t="shared" ca="1" si="79"/>
        <v/>
      </c>
      <c r="X134" s="34" t="str">
        <f t="shared" ca="1" si="79"/>
        <v/>
      </c>
      <c r="Y134" s="34" t="str">
        <f t="shared" ca="1" si="79"/>
        <v/>
      </c>
      <c r="Z134" s="34" t="str">
        <f t="shared" ca="1" si="79"/>
        <v/>
      </c>
      <c r="AA134" s="34" t="str">
        <f t="shared" ca="1" si="79"/>
        <v/>
      </c>
    </row>
    <row r="135" spans="2:27" x14ac:dyDescent="0.35">
      <c r="B135" s="116">
        <f t="shared" ca="1" si="69"/>
        <v>42769</v>
      </c>
      <c r="C135" s="197" t="str">
        <f t="shared" ref="C135:K135" ca="1" si="88">IFERROR(IF(AND(C$87="S/A", C64&gt;0), ((1+C64/200)^2-1)*100, IF(AND(C$87="Qtrly", C64&gt;0), ((1+C64/400)^4-1)*100, "")),"")</f>
        <v/>
      </c>
      <c r="D135" s="197" t="str">
        <f t="shared" ca="1" si="88"/>
        <v/>
      </c>
      <c r="E135" s="197" t="str">
        <f t="shared" ca="1" si="88"/>
        <v/>
      </c>
      <c r="F135" s="197">
        <f t="shared" ca="1" si="88"/>
        <v>2.7486322499999938</v>
      </c>
      <c r="G135" s="197">
        <f t="shared" ca="1" si="88"/>
        <v>3.045846322500001</v>
      </c>
      <c r="H135" s="197" t="str">
        <f t="shared" ca="1" si="88"/>
        <v/>
      </c>
      <c r="I135" s="197" t="str">
        <f t="shared" ca="1" si="88"/>
        <v/>
      </c>
      <c r="J135" s="198" t="str">
        <f t="shared" ca="1" si="88"/>
        <v/>
      </c>
      <c r="K135" s="197" t="str">
        <f t="shared" ca="1" si="88"/>
        <v/>
      </c>
      <c r="L135" s="197" t="str">
        <f t="shared" ca="1" si="54"/>
        <v/>
      </c>
      <c r="M135" s="246"/>
      <c r="N135" s="198"/>
      <c r="O135" s="63"/>
      <c r="P135" s="197"/>
      <c r="Q135" s="497">
        <f t="shared" ca="1" si="81"/>
        <v>2.8602494825891833</v>
      </c>
      <c r="R135" s="34" t="str">
        <f t="shared" ca="1" si="84"/>
        <v/>
      </c>
      <c r="S135" s="34" t="str">
        <f t="shared" ca="1" si="82"/>
        <v/>
      </c>
      <c r="T135" s="34"/>
      <c r="U135" s="34" t="str">
        <f t="shared" ca="1" si="79"/>
        <v/>
      </c>
      <c r="V135" s="34" t="str">
        <f t="shared" ca="1" si="79"/>
        <v/>
      </c>
      <c r="W135" s="34" t="str">
        <f t="shared" ca="1" si="79"/>
        <v/>
      </c>
      <c r="X135" s="34" t="str">
        <f t="shared" ca="1" si="79"/>
        <v/>
      </c>
      <c r="Y135" s="34" t="str">
        <f t="shared" ca="1" si="79"/>
        <v/>
      </c>
      <c r="Z135" s="34" t="str">
        <f t="shared" ca="1" si="79"/>
        <v/>
      </c>
      <c r="AA135" s="34" t="str">
        <f t="shared" ca="1" si="79"/>
        <v/>
      </c>
    </row>
    <row r="136" spans="2:27" x14ac:dyDescent="0.35">
      <c r="B136" s="116">
        <f t="shared" ca="1" si="69"/>
        <v>42772</v>
      </c>
      <c r="C136" s="197" t="str">
        <f t="shared" ref="C136:K136" ca="1" si="89">IFERROR(IF(AND(C$87="S/A", C65&gt;0), ((1+C65/200)^2-1)*100, IF(AND(C$87="Qtrly", C65&gt;0), ((1+C65/400)^4-1)*100, "")),"")</f>
        <v/>
      </c>
      <c r="D136" s="197" t="str">
        <f t="shared" ca="1" si="89"/>
        <v/>
      </c>
      <c r="E136" s="197" t="str">
        <f t="shared" ca="1" si="89"/>
        <v/>
      </c>
      <c r="F136" s="197" t="str">
        <f t="shared" ca="1" si="89"/>
        <v/>
      </c>
      <c r="G136" s="197" t="str">
        <f t="shared" ca="1" si="89"/>
        <v/>
      </c>
      <c r="H136" s="197" t="str">
        <f t="shared" ca="1" si="89"/>
        <v/>
      </c>
      <c r="I136" s="197" t="str">
        <f t="shared" ca="1" si="89"/>
        <v/>
      </c>
      <c r="J136" s="198" t="str">
        <f t="shared" ca="1" si="89"/>
        <v/>
      </c>
      <c r="K136" s="197" t="str">
        <f t="shared" ca="1" si="89"/>
        <v/>
      </c>
      <c r="L136" s="197" t="str">
        <f t="shared" ca="1" si="54"/>
        <v/>
      </c>
      <c r="M136" s="246"/>
      <c r="N136" s="198"/>
      <c r="O136" s="63"/>
      <c r="P136" s="197"/>
      <c r="Q136" s="497" t="str">
        <f t="shared" si="81"/>
        <v/>
      </c>
      <c r="R136" s="34" t="str">
        <f t="shared" ca="1" si="84"/>
        <v/>
      </c>
      <c r="S136" s="34" t="str">
        <f t="shared" ca="1" si="82"/>
        <v/>
      </c>
      <c r="T136" s="34"/>
      <c r="U136" s="34" t="str">
        <f t="shared" ca="1" si="79"/>
        <v/>
      </c>
      <c r="V136" s="34" t="str">
        <f t="shared" ca="1" si="79"/>
        <v/>
      </c>
      <c r="W136" s="34" t="str">
        <f t="shared" ca="1" si="79"/>
        <v/>
      </c>
      <c r="X136" s="34" t="str">
        <f t="shared" ca="1" si="79"/>
        <v/>
      </c>
      <c r="Y136" s="34" t="str">
        <f t="shared" ca="1" si="79"/>
        <v/>
      </c>
      <c r="Z136" s="34" t="str">
        <f t="shared" ca="1" si="79"/>
        <v/>
      </c>
      <c r="AA136" s="34" t="str">
        <f t="shared" ca="1" si="79"/>
        <v/>
      </c>
    </row>
    <row r="137" spans="2:27" x14ac:dyDescent="0.35">
      <c r="B137" s="116">
        <f t="shared" ca="1" si="69"/>
        <v>42773</v>
      </c>
      <c r="C137" s="197" t="str">
        <f t="shared" ref="C137:K137" ca="1" si="90">IFERROR(IF(AND(C$87="S/A", C66&gt;0), ((1+C66/200)^2-1)*100, IF(AND(C$87="Qtrly", C66&gt;0), ((1+C66/400)^4-1)*100, "")),"")</f>
        <v/>
      </c>
      <c r="D137" s="197" t="str">
        <f t="shared" ca="1" si="90"/>
        <v/>
      </c>
      <c r="E137" s="197" t="str">
        <f t="shared" ca="1" si="90"/>
        <v/>
      </c>
      <c r="F137" s="197">
        <f t="shared" ca="1" si="90"/>
        <v>2.6888356024999949</v>
      </c>
      <c r="G137" s="197">
        <f t="shared" ca="1" si="90"/>
        <v>2.9768300625000021</v>
      </c>
      <c r="H137" s="197" t="str">
        <f t="shared" ca="1" si="90"/>
        <v/>
      </c>
      <c r="I137" s="197" t="str">
        <f t="shared" ca="1" si="90"/>
        <v/>
      </c>
      <c r="J137" s="198" t="str">
        <f t="shared" ca="1" si="90"/>
        <v/>
      </c>
      <c r="K137" s="197" t="str">
        <f t="shared" ca="1" si="90"/>
        <v/>
      </c>
      <c r="L137" s="197" t="str">
        <f t="shared" ca="1" si="54"/>
        <v/>
      </c>
      <c r="M137" s="246"/>
      <c r="N137" s="198"/>
      <c r="O137" s="63"/>
      <c r="P137" s="197"/>
      <c r="Q137" s="497">
        <f t="shared" ca="1" si="81"/>
        <v>2.7986373428509514</v>
      </c>
      <c r="R137" s="34" t="str">
        <f t="shared" ca="1" si="84"/>
        <v/>
      </c>
      <c r="S137" s="34" t="str">
        <f t="shared" ca="1" si="82"/>
        <v/>
      </c>
      <c r="T137" s="34"/>
      <c r="U137" s="34" t="str">
        <f t="shared" ca="1" si="79"/>
        <v/>
      </c>
      <c r="V137" s="34" t="str">
        <f t="shared" ca="1" si="79"/>
        <v/>
      </c>
      <c r="W137" s="34" t="str">
        <f t="shared" ca="1" si="79"/>
        <v/>
      </c>
      <c r="X137" s="34" t="str">
        <f t="shared" ca="1" si="79"/>
        <v/>
      </c>
      <c r="Y137" s="34" t="str">
        <f t="shared" ca="1" si="79"/>
        <v/>
      </c>
      <c r="Z137" s="34" t="str">
        <f t="shared" ca="1" si="79"/>
        <v/>
      </c>
      <c r="AA137" s="34" t="str">
        <f t="shared" ca="1" si="79"/>
        <v/>
      </c>
    </row>
    <row r="138" spans="2:27" x14ac:dyDescent="0.35">
      <c r="B138" s="116">
        <f t="shared" ca="1" si="69"/>
        <v>42774</v>
      </c>
      <c r="C138" s="197" t="str">
        <f t="shared" ref="C138:K138" ca="1" si="91">IFERROR(IF(AND(C$87="S/A", C67&gt;0), ((1+C67/200)^2-1)*100, IF(AND(C$87="Qtrly", C67&gt;0), ((1+C67/400)^4-1)*100, "")),"")</f>
        <v/>
      </c>
      <c r="D138" s="197" t="str">
        <f t="shared" ca="1" si="91"/>
        <v/>
      </c>
      <c r="E138" s="197" t="str">
        <f t="shared" ca="1" si="91"/>
        <v/>
      </c>
      <c r="F138" s="197">
        <f t="shared" ca="1" si="91"/>
        <v>2.6462791024999932</v>
      </c>
      <c r="G138" s="197">
        <f t="shared" ca="1" si="91"/>
        <v>2.9291411600000039</v>
      </c>
      <c r="H138" s="197" t="str">
        <f t="shared" ca="1" si="91"/>
        <v/>
      </c>
      <c r="I138" s="197" t="str">
        <f t="shared" ca="1" si="91"/>
        <v/>
      </c>
      <c r="J138" s="198" t="str">
        <f t="shared" ca="1" si="91"/>
        <v/>
      </c>
      <c r="K138" s="197" t="str">
        <f t="shared" ca="1" si="91"/>
        <v/>
      </c>
      <c r="L138" s="197" t="str">
        <f t="shared" ca="1" si="54"/>
        <v/>
      </c>
      <c r="M138" s="246"/>
      <c r="N138" s="198"/>
      <c r="O138" s="63"/>
      <c r="P138" s="197"/>
      <c r="Q138" s="497">
        <f t="shared" ca="1" si="81"/>
        <v>2.7545288814550206</v>
      </c>
      <c r="R138" s="34" t="str">
        <f t="shared" ca="1" si="84"/>
        <v/>
      </c>
      <c r="S138" s="34" t="str">
        <f t="shared" ca="1" si="82"/>
        <v/>
      </c>
      <c r="T138" s="34"/>
      <c r="U138" s="34" t="str">
        <f t="shared" ca="1" si="79"/>
        <v/>
      </c>
      <c r="V138" s="34" t="str">
        <f t="shared" ca="1" si="79"/>
        <v/>
      </c>
      <c r="W138" s="34" t="str">
        <f t="shared" ca="1" si="79"/>
        <v/>
      </c>
      <c r="X138" s="34" t="str">
        <f t="shared" ca="1" si="79"/>
        <v/>
      </c>
      <c r="Y138" s="34" t="str">
        <f t="shared" ca="1" si="79"/>
        <v/>
      </c>
      <c r="Z138" s="34" t="str">
        <f t="shared" ca="1" si="79"/>
        <v/>
      </c>
      <c r="AA138" s="34" t="str">
        <f t="shared" ca="1" si="79"/>
        <v/>
      </c>
    </row>
    <row r="139" spans="2:27" x14ac:dyDescent="0.35">
      <c r="B139" s="116">
        <f t="shared" ca="1" si="69"/>
        <v>42775</v>
      </c>
      <c r="C139" s="197" t="str">
        <f t="shared" ref="C139:K139" ca="1" si="92">IFERROR(IF(AND(C$87="S/A", C68&gt;0), ((1+C68/200)^2-1)*100, IF(AND(C$87="Qtrly", C68&gt;0), ((1+C68/400)^4-1)*100, "")),"")</f>
        <v/>
      </c>
      <c r="D139" s="197" t="str">
        <f t="shared" ca="1" si="92"/>
        <v/>
      </c>
      <c r="E139" s="197" t="str">
        <f t="shared" ca="1" si="92"/>
        <v/>
      </c>
      <c r="F139" s="197">
        <f t="shared" ca="1" si="92"/>
        <v>2.548027559999988</v>
      </c>
      <c r="G139" s="197">
        <f t="shared" ca="1" si="92"/>
        <v>2.824670062500001</v>
      </c>
      <c r="H139" s="197" t="str">
        <f t="shared" ca="1" si="92"/>
        <v/>
      </c>
      <c r="I139" s="197" t="str">
        <f t="shared" ca="1" si="92"/>
        <v/>
      </c>
      <c r="J139" s="198" t="str">
        <f t="shared" ca="1" si="92"/>
        <v/>
      </c>
      <c r="K139" s="197" t="str">
        <f t="shared" ca="1" si="92"/>
        <v/>
      </c>
      <c r="L139" s="197" t="str">
        <f t="shared" ca="1" si="54"/>
        <v/>
      </c>
      <c r="M139" s="246"/>
      <c r="N139" s="198"/>
      <c r="O139" s="63"/>
      <c r="P139" s="197"/>
      <c r="Q139" s="497">
        <f t="shared" ca="1" si="81"/>
        <v>2.6542932358702753</v>
      </c>
      <c r="R139" s="34" t="str">
        <f t="shared" ca="1" si="84"/>
        <v/>
      </c>
      <c r="S139" s="34" t="str">
        <f t="shared" ca="1" si="82"/>
        <v/>
      </c>
      <c r="T139" s="34"/>
      <c r="U139" s="34" t="str">
        <f t="shared" ref="U139:AA148" ca="1" si="93">IFERROR(IF(AND(U$87="S/A", U68&gt;0), ((1+U68/200)^2-1)*100, IF(AND(U$87="Qtrly", U68&gt;0), ((1+U68/400)^4-1)*100, "")),"")</f>
        <v/>
      </c>
      <c r="V139" s="34" t="str">
        <f t="shared" ca="1" si="93"/>
        <v/>
      </c>
      <c r="W139" s="34" t="str">
        <f t="shared" ca="1" si="93"/>
        <v/>
      </c>
      <c r="X139" s="34" t="str">
        <f t="shared" ca="1" si="93"/>
        <v/>
      </c>
      <c r="Y139" s="34" t="str">
        <f t="shared" ca="1" si="93"/>
        <v/>
      </c>
      <c r="Z139" s="34" t="str">
        <f t="shared" ca="1" si="93"/>
        <v/>
      </c>
      <c r="AA139" s="34" t="str">
        <f t="shared" ca="1" si="93"/>
        <v/>
      </c>
    </row>
    <row r="140" spans="2:27" x14ac:dyDescent="0.35">
      <c r="B140" s="116">
        <f t="shared" ca="1" si="69"/>
        <v>42776</v>
      </c>
      <c r="C140" s="197" t="str">
        <f t="shared" ref="C140:K140" ca="1" si="94">IFERROR(IF(AND(C$87="S/A", C69&gt;0), ((1+C69/200)^2-1)*100, IF(AND(C$87="Qtrly", C69&gt;0), ((1+C69/400)^4-1)*100, "")),"")</f>
        <v/>
      </c>
      <c r="D140" s="197" t="str">
        <f t="shared" ca="1" si="94"/>
        <v/>
      </c>
      <c r="E140" s="197" t="str">
        <f t="shared" ca="1" si="94"/>
        <v/>
      </c>
      <c r="F140" s="197">
        <f t="shared" ca="1" si="94"/>
        <v>2.5773968024999983</v>
      </c>
      <c r="G140" s="197">
        <f t="shared" ca="1" si="94"/>
        <v>2.8520505599999968</v>
      </c>
      <c r="H140" s="197" t="str">
        <f t="shared" ca="1" si="94"/>
        <v/>
      </c>
      <c r="I140" s="197" t="str">
        <f t="shared" ca="1" si="94"/>
        <v/>
      </c>
      <c r="J140" s="198" t="str">
        <f t="shared" ca="1" si="94"/>
        <v/>
      </c>
      <c r="K140" s="197" t="str">
        <f t="shared" ca="1" si="94"/>
        <v/>
      </c>
      <c r="L140" s="197" t="str">
        <f t="shared" ca="1" si="54"/>
        <v/>
      </c>
      <c r="M140" s="246"/>
      <c r="N140" s="198"/>
      <c r="O140" s="63"/>
      <c r="P140" s="197"/>
      <c r="Q140" s="497">
        <f t="shared" ca="1" si="81"/>
        <v>2.6832911778413404</v>
      </c>
      <c r="R140" s="34" t="str">
        <f t="shared" ca="1" si="84"/>
        <v/>
      </c>
      <c r="S140" s="34" t="str">
        <f t="shared" ca="1" si="82"/>
        <v/>
      </c>
      <c r="T140" s="34"/>
      <c r="U140" s="34" t="str">
        <f t="shared" ca="1" si="93"/>
        <v/>
      </c>
      <c r="V140" s="34" t="str">
        <f t="shared" ca="1" si="93"/>
        <v/>
      </c>
      <c r="W140" s="34" t="str">
        <f t="shared" ca="1" si="93"/>
        <v/>
      </c>
      <c r="X140" s="34" t="str">
        <f t="shared" ca="1" si="93"/>
        <v/>
      </c>
      <c r="Y140" s="34" t="str">
        <f t="shared" ca="1" si="93"/>
        <v/>
      </c>
      <c r="Z140" s="34" t="str">
        <f t="shared" ca="1" si="93"/>
        <v/>
      </c>
      <c r="AA140" s="34" t="str">
        <f t="shared" ca="1" si="93"/>
        <v/>
      </c>
    </row>
    <row r="141" spans="2:27" x14ac:dyDescent="0.35">
      <c r="B141" s="116">
        <f t="shared" ca="1" si="69"/>
        <v>42779</v>
      </c>
      <c r="C141" s="197" t="str">
        <f t="shared" ref="C141:K141" ca="1" si="95">IFERROR(IF(AND(C$87="S/A", C70&gt;0), ((1+C70/200)^2-1)*100, IF(AND(C$87="Qtrly", C70&gt;0), ((1+C70/400)^4-1)*100, "")),"")</f>
        <v/>
      </c>
      <c r="D141" s="197" t="str">
        <f t="shared" ca="1" si="95"/>
        <v/>
      </c>
      <c r="E141" s="197" t="str">
        <f t="shared" ca="1" si="95"/>
        <v/>
      </c>
      <c r="F141" s="197">
        <f t="shared" ca="1" si="95"/>
        <v>2.5834737224999849</v>
      </c>
      <c r="G141" s="197">
        <f t="shared" ca="1" si="95"/>
        <v>2.8571214224999864</v>
      </c>
      <c r="H141" s="197" t="str">
        <f t="shared" ca="1" si="95"/>
        <v/>
      </c>
      <c r="I141" s="197" t="str">
        <f t="shared" ca="1" si="95"/>
        <v/>
      </c>
      <c r="J141" s="198" t="str">
        <f t="shared" ca="1" si="95"/>
        <v/>
      </c>
      <c r="K141" s="197" t="str">
        <f t="shared" ca="1" si="95"/>
        <v/>
      </c>
      <c r="L141" s="197" t="str">
        <f t="shared" ca="1" si="54"/>
        <v/>
      </c>
      <c r="M141" s="246"/>
      <c r="N141" s="198"/>
      <c r="O141" s="63"/>
      <c r="P141" s="197"/>
      <c r="Q141" s="497">
        <f t="shared" ca="1" si="81"/>
        <v>2.6901529682250125</v>
      </c>
      <c r="R141" s="34" t="str">
        <f t="shared" ca="1" si="84"/>
        <v/>
      </c>
      <c r="S141" s="34" t="str">
        <f t="shared" ca="1" si="82"/>
        <v/>
      </c>
      <c r="T141" s="34"/>
      <c r="U141" s="34" t="str">
        <f t="shared" ca="1" si="93"/>
        <v/>
      </c>
      <c r="V141" s="34" t="str">
        <f t="shared" ca="1" si="93"/>
        <v/>
      </c>
      <c r="W141" s="34" t="str">
        <f t="shared" ca="1" si="93"/>
        <v/>
      </c>
      <c r="X141" s="34" t="str">
        <f t="shared" ca="1" si="93"/>
        <v/>
      </c>
      <c r="Y141" s="34" t="str">
        <f t="shared" ca="1" si="93"/>
        <v/>
      </c>
      <c r="Z141" s="34" t="str">
        <f t="shared" ca="1" si="93"/>
        <v/>
      </c>
      <c r="AA141" s="34" t="str">
        <f t="shared" ca="1" si="93"/>
        <v/>
      </c>
    </row>
    <row r="142" spans="2:27" x14ac:dyDescent="0.35">
      <c r="B142" s="116">
        <f t="shared" ca="1" si="69"/>
        <v>42780</v>
      </c>
      <c r="C142" s="197" t="str">
        <f t="shared" ref="C142:K142" ca="1" si="96">IFERROR(IF(AND(C$87="S/A", C71&gt;0), ((1+C71/200)^2-1)*100, IF(AND(C$87="Qtrly", C71&gt;0), ((1+C71/400)^4-1)*100, "")),"")</f>
        <v/>
      </c>
      <c r="D142" s="197" t="str">
        <f t="shared" ca="1" si="96"/>
        <v/>
      </c>
      <c r="E142" s="197" t="str">
        <f t="shared" ca="1" si="96"/>
        <v/>
      </c>
      <c r="F142" s="197">
        <f t="shared" ca="1" si="96"/>
        <v>2.6037314224999886</v>
      </c>
      <c r="G142" s="197">
        <f t="shared" ca="1" si="96"/>
        <v>2.8784204099999933</v>
      </c>
      <c r="H142" s="197" t="str">
        <f t="shared" ca="1" si="96"/>
        <v/>
      </c>
      <c r="I142" s="197" t="str">
        <f t="shared" ca="1" si="96"/>
        <v/>
      </c>
      <c r="J142" s="198" t="str">
        <f t="shared" ca="1" si="96"/>
        <v/>
      </c>
      <c r="K142" s="197" t="str">
        <f t="shared" ca="1" si="96"/>
        <v/>
      </c>
      <c r="L142" s="197" t="str">
        <f t="shared" ca="1" si="54"/>
        <v/>
      </c>
      <c r="M142" s="246"/>
      <c r="N142" s="198"/>
      <c r="O142" s="63"/>
      <c r="P142" s="197"/>
      <c r="Q142" s="497">
        <f t="shared" ca="1" si="81"/>
        <v>2.7112088041005844</v>
      </c>
      <c r="R142" s="34" t="str">
        <f t="shared" ca="1" si="84"/>
        <v/>
      </c>
      <c r="S142" s="34" t="str">
        <f t="shared" ca="1" si="82"/>
        <v/>
      </c>
      <c r="T142" s="34"/>
      <c r="U142" s="34" t="str">
        <f t="shared" ca="1" si="93"/>
        <v/>
      </c>
      <c r="V142" s="34" t="str">
        <f t="shared" ca="1" si="93"/>
        <v/>
      </c>
      <c r="W142" s="34" t="str">
        <f t="shared" ca="1" si="93"/>
        <v/>
      </c>
      <c r="X142" s="34" t="str">
        <f t="shared" ca="1" si="93"/>
        <v/>
      </c>
      <c r="Y142" s="34" t="str">
        <f t="shared" ca="1" si="93"/>
        <v/>
      </c>
      <c r="Z142" s="34" t="str">
        <f t="shared" ca="1" si="93"/>
        <v/>
      </c>
      <c r="AA142" s="34" t="str">
        <f t="shared" ca="1" si="93"/>
        <v/>
      </c>
    </row>
    <row r="143" spans="2:27" x14ac:dyDescent="0.35">
      <c r="B143" s="116">
        <f t="shared" ca="1" si="69"/>
        <v>42781</v>
      </c>
      <c r="C143" s="197" t="str">
        <f t="shared" ref="C143:K143" ca="1" si="97">IFERROR(IF(AND(C$87="S/A", C72&gt;0), ((1+C72/200)^2-1)*100, IF(AND(C$87="Qtrly", C72&gt;0), ((1+C72/400)^4-1)*100, "")),"")</f>
        <v/>
      </c>
      <c r="D143" s="197" t="str">
        <f t="shared" ca="1" si="97"/>
        <v/>
      </c>
      <c r="E143" s="197" t="str">
        <f t="shared" ca="1" si="97"/>
        <v/>
      </c>
      <c r="F143" s="197">
        <f t="shared" ca="1" si="97"/>
        <v>2.643239690000021</v>
      </c>
      <c r="G143" s="197">
        <f t="shared" ca="1" si="97"/>
        <v>2.9179815225000238</v>
      </c>
      <c r="H143" s="197" t="str">
        <f t="shared" ca="1" si="97"/>
        <v/>
      </c>
      <c r="I143" s="197" t="str">
        <f t="shared" ca="1" si="97"/>
        <v/>
      </c>
      <c r="J143" s="198" t="str">
        <f t="shared" ca="1" si="97"/>
        <v/>
      </c>
      <c r="K143" s="197" t="str">
        <f t="shared" ca="1" si="97"/>
        <v/>
      </c>
      <c r="L143" s="197" t="str">
        <f t="shared" ca="1" si="54"/>
        <v/>
      </c>
      <c r="M143" s="246"/>
      <c r="N143" s="198"/>
      <c r="O143" s="63"/>
      <c r="P143" s="197"/>
      <c r="Q143" s="497">
        <f t="shared" ca="1" si="81"/>
        <v>2.7511301883960337</v>
      </c>
      <c r="R143" s="34" t="str">
        <f t="shared" ca="1" si="84"/>
        <v/>
      </c>
      <c r="S143" s="34" t="str">
        <f t="shared" ca="1" si="82"/>
        <v/>
      </c>
      <c r="T143" s="34"/>
      <c r="U143" s="34" t="str">
        <f t="shared" ca="1" si="93"/>
        <v/>
      </c>
      <c r="V143" s="34" t="str">
        <f t="shared" ca="1" si="93"/>
        <v/>
      </c>
      <c r="W143" s="34" t="str">
        <f t="shared" ca="1" si="93"/>
        <v/>
      </c>
      <c r="X143" s="34" t="str">
        <f t="shared" ca="1" si="93"/>
        <v/>
      </c>
      <c r="Y143" s="34" t="str">
        <f t="shared" ca="1" si="93"/>
        <v/>
      </c>
      <c r="Z143" s="34" t="str">
        <f t="shared" ca="1" si="93"/>
        <v/>
      </c>
      <c r="AA143" s="34" t="str">
        <f t="shared" ca="1" si="93"/>
        <v/>
      </c>
    </row>
    <row r="144" spans="2:27" x14ac:dyDescent="0.35">
      <c r="B144" s="116">
        <f t="shared" ca="1" si="69"/>
        <v>42782</v>
      </c>
      <c r="C144" s="197" t="str">
        <f t="shared" ref="C144:K144" ca="1" si="98">IFERROR(IF(AND(C$87="S/A", C73&gt;0), ((1+C73/200)^2-1)*100, IF(AND(C$87="Qtrly", C73&gt;0), ((1+C73/400)^4-1)*100, "")),"")</f>
        <v/>
      </c>
      <c r="D144" s="197" t="str">
        <f t="shared" ca="1" si="98"/>
        <v/>
      </c>
      <c r="E144" s="197" t="str">
        <f t="shared" ca="1" si="98"/>
        <v/>
      </c>
      <c r="F144" s="197">
        <f t="shared" ca="1" si="98"/>
        <v>2.6949158224999881</v>
      </c>
      <c r="G144" s="197">
        <f t="shared" ca="1" si="98"/>
        <v>2.967697289999971</v>
      </c>
      <c r="H144" s="197" t="str">
        <f t="shared" ca="1" si="98"/>
        <v/>
      </c>
      <c r="I144" s="197" t="str">
        <f t="shared" ca="1" si="98"/>
        <v/>
      </c>
      <c r="J144" s="198" t="str">
        <f t="shared" ca="1" si="98"/>
        <v/>
      </c>
      <c r="K144" s="197" t="str">
        <f t="shared" ca="1" si="98"/>
        <v/>
      </c>
      <c r="L144" s="197" t="str">
        <f t="shared" ca="1" si="54"/>
        <v/>
      </c>
      <c r="M144" s="246"/>
      <c r="N144" s="198"/>
      <c r="O144" s="63"/>
      <c r="P144" s="197"/>
      <c r="Q144" s="497">
        <f t="shared" ca="1" si="81"/>
        <v>2.8024264543098587</v>
      </c>
      <c r="R144" s="34" t="str">
        <f t="shared" ca="1" si="84"/>
        <v/>
      </c>
      <c r="S144" s="34" t="str">
        <f t="shared" ca="1" si="82"/>
        <v/>
      </c>
      <c r="T144" s="34"/>
      <c r="U144" s="34" t="str">
        <f t="shared" ca="1" si="93"/>
        <v/>
      </c>
      <c r="V144" s="34" t="str">
        <f t="shared" ca="1" si="93"/>
        <v/>
      </c>
      <c r="W144" s="34" t="str">
        <f t="shared" ca="1" si="93"/>
        <v/>
      </c>
      <c r="X144" s="34" t="str">
        <f t="shared" ca="1" si="93"/>
        <v/>
      </c>
      <c r="Y144" s="34" t="str">
        <f t="shared" ca="1" si="93"/>
        <v/>
      </c>
      <c r="Z144" s="34" t="str">
        <f t="shared" ca="1" si="93"/>
        <v/>
      </c>
      <c r="AA144" s="34" t="str">
        <f t="shared" ca="1" si="93"/>
        <v/>
      </c>
    </row>
    <row r="145" spans="2:32" x14ac:dyDescent="0.35">
      <c r="B145" s="116">
        <f t="shared" ca="1" si="69"/>
        <v>42783</v>
      </c>
      <c r="C145" s="197" t="str">
        <f t="shared" ref="C145:K145" ca="1" si="99">IFERROR(IF(AND(C$87="S/A", C74&gt;0), ((1+C74/200)^2-1)*100, IF(AND(C$87="Qtrly", C74&gt;0), ((1+C74/400)^4-1)*100, "")),"")</f>
        <v/>
      </c>
      <c r="D145" s="197" t="str">
        <f t="shared" ca="1" si="99"/>
        <v/>
      </c>
      <c r="E145" s="197" t="str">
        <f t="shared" ca="1" si="99"/>
        <v/>
      </c>
      <c r="F145" s="197">
        <f t="shared" ca="1" si="99"/>
        <v>2.665529759999985</v>
      </c>
      <c r="G145" s="197">
        <f t="shared" ca="1" si="99"/>
        <v>2.9433452099999924</v>
      </c>
      <c r="H145" s="197" t="str">
        <f t="shared" ca="1" si="99"/>
        <v/>
      </c>
      <c r="I145" s="197" t="str">
        <f t="shared" ca="1" si="99"/>
        <v/>
      </c>
      <c r="J145" s="198" t="str">
        <f t="shared" ca="1" si="99"/>
        <v/>
      </c>
      <c r="K145" s="197" t="str">
        <f t="shared" ca="1" si="99"/>
        <v/>
      </c>
      <c r="L145" s="197" t="str">
        <f t="shared" ca="1" si="54"/>
        <v/>
      </c>
      <c r="M145" s="246"/>
      <c r="N145" s="198"/>
      <c r="O145" s="63"/>
      <c r="P145" s="197"/>
      <c r="Q145" s="497">
        <f t="shared" ca="1" si="81"/>
        <v>2.7754204210816535</v>
      </c>
      <c r="R145" s="34" t="str">
        <f t="shared" ca="1" si="84"/>
        <v/>
      </c>
      <c r="S145" s="34" t="str">
        <f t="shared" ca="1" si="82"/>
        <v/>
      </c>
      <c r="T145" s="34"/>
      <c r="U145" s="34" t="str">
        <f t="shared" ca="1" si="93"/>
        <v/>
      </c>
      <c r="V145" s="34" t="str">
        <f t="shared" ca="1" si="93"/>
        <v/>
      </c>
      <c r="W145" s="34" t="str">
        <f t="shared" ca="1" si="93"/>
        <v/>
      </c>
      <c r="X145" s="34" t="str">
        <f t="shared" ca="1" si="93"/>
        <v/>
      </c>
      <c r="Y145" s="34" t="str">
        <f t="shared" ca="1" si="93"/>
        <v/>
      </c>
      <c r="Z145" s="34" t="str">
        <f t="shared" ca="1" si="93"/>
        <v/>
      </c>
      <c r="AA145" s="34" t="str">
        <f t="shared" ca="1" si="93"/>
        <v/>
      </c>
    </row>
    <row r="146" spans="2:32" x14ac:dyDescent="0.35">
      <c r="B146" s="116">
        <f t="shared" ca="1" si="69"/>
        <v>42786</v>
      </c>
      <c r="C146" s="197" t="str">
        <f t="shared" ref="C146:K146" ca="1" si="100">IFERROR(IF(AND(C$87="S/A", C75&gt;0), ((1+C75/200)^2-1)*100, IF(AND(C$87="Qtrly", C75&gt;0), ((1+C75/400)^4-1)*100, "")),"")</f>
        <v/>
      </c>
      <c r="D146" s="197" t="str">
        <f t="shared" ca="1" si="100"/>
        <v/>
      </c>
      <c r="E146" s="197" t="str">
        <f t="shared" ca="1" si="100"/>
        <v/>
      </c>
      <c r="F146" s="197">
        <f t="shared" ca="1" si="100"/>
        <v>2.641213440000012</v>
      </c>
      <c r="G146" s="197">
        <f t="shared" ca="1" si="100"/>
        <v>2.9200105024999923</v>
      </c>
      <c r="H146" s="197" t="str">
        <f t="shared" ca="1" si="100"/>
        <v/>
      </c>
      <c r="I146" s="197" t="str">
        <f t="shared" ca="1" si="100"/>
        <v/>
      </c>
      <c r="J146" s="198" t="str">
        <f t="shared" ca="1" si="100"/>
        <v/>
      </c>
      <c r="K146" s="197" t="str">
        <f t="shared" ca="1" si="100"/>
        <v/>
      </c>
      <c r="L146" s="197" t="str">
        <f t="shared" ca="1" si="54"/>
        <v/>
      </c>
      <c r="M146" s="246"/>
      <c r="N146" s="198"/>
      <c r="O146" s="63"/>
      <c r="P146" s="197"/>
      <c r="Q146" s="497">
        <f t="shared" ca="1" si="81"/>
        <v>2.7526868900000112</v>
      </c>
      <c r="R146" s="34" t="str">
        <f t="shared" ca="1" si="84"/>
        <v/>
      </c>
      <c r="S146" s="34" t="str">
        <f t="shared" ca="1" si="82"/>
        <v/>
      </c>
      <c r="T146" s="34"/>
      <c r="U146" s="34" t="str">
        <f t="shared" ca="1" si="93"/>
        <v/>
      </c>
      <c r="V146" s="34" t="str">
        <f t="shared" ca="1" si="93"/>
        <v/>
      </c>
      <c r="W146" s="34" t="str">
        <f t="shared" ca="1" si="93"/>
        <v/>
      </c>
      <c r="X146" s="34" t="str">
        <f t="shared" ca="1" si="93"/>
        <v/>
      </c>
      <c r="Y146" s="34" t="str">
        <f t="shared" ca="1" si="93"/>
        <v/>
      </c>
      <c r="Z146" s="34" t="str">
        <f t="shared" ca="1" si="93"/>
        <v/>
      </c>
      <c r="AA146" s="34" t="str">
        <f t="shared" ca="1" si="93"/>
        <v/>
      </c>
    </row>
    <row r="147" spans="2:32" x14ac:dyDescent="0.35">
      <c r="B147" s="116">
        <f t="shared" ca="1" si="69"/>
        <v>42787</v>
      </c>
      <c r="C147" s="197" t="str">
        <f t="shared" ref="C147:K147" ca="1" si="101">IFERROR(IF(AND(C$87="S/A", C76&gt;0), ((1+C76/200)^2-1)*100, IF(AND(C$87="Qtrly", C76&gt;0), ((1+C76/400)^4-1)*100, "")),"")</f>
        <v/>
      </c>
      <c r="D147" s="197" t="str">
        <f t="shared" ca="1" si="101"/>
        <v/>
      </c>
      <c r="E147" s="197" t="str">
        <f t="shared" ca="1" si="101"/>
        <v/>
      </c>
      <c r="F147" s="197">
        <f t="shared" ca="1" si="101"/>
        <v>2.641213440000012</v>
      </c>
      <c r="G147" s="197">
        <f t="shared" ca="1" si="101"/>
        <v>2.9200105024999923</v>
      </c>
      <c r="H147" s="197" t="str">
        <f t="shared" ca="1" si="101"/>
        <v/>
      </c>
      <c r="I147" s="197" t="str">
        <f t="shared" ca="1" si="101"/>
        <v/>
      </c>
      <c r="J147" s="198" t="str">
        <f t="shared" ca="1" si="101"/>
        <v/>
      </c>
      <c r="K147" s="197" t="str">
        <f t="shared" ca="1" si="101"/>
        <v/>
      </c>
      <c r="L147" s="197" t="str">
        <f t="shared" ca="1" si="54"/>
        <v/>
      </c>
      <c r="M147" s="246"/>
      <c r="N147" s="198"/>
      <c r="O147" s="63"/>
      <c r="P147" s="197"/>
      <c r="Q147" s="497">
        <f t="shared" ca="1" si="81"/>
        <v>2.7530851178858562</v>
      </c>
      <c r="R147" s="34" t="str">
        <f t="shared" ca="1" si="84"/>
        <v/>
      </c>
      <c r="S147" s="34" t="str">
        <f t="shared" ca="1" si="82"/>
        <v/>
      </c>
      <c r="T147" s="34"/>
      <c r="U147" s="34" t="str">
        <f t="shared" ca="1" si="93"/>
        <v/>
      </c>
      <c r="V147" s="34" t="str">
        <f t="shared" ca="1" si="93"/>
        <v/>
      </c>
      <c r="W147" s="34" t="str">
        <f t="shared" ca="1" si="93"/>
        <v/>
      </c>
      <c r="X147" s="34" t="str">
        <f t="shared" ca="1" si="93"/>
        <v/>
      </c>
      <c r="Y147" s="34" t="str">
        <f t="shared" ca="1" si="93"/>
        <v/>
      </c>
      <c r="Z147" s="34" t="str">
        <f t="shared" ca="1" si="93"/>
        <v/>
      </c>
      <c r="AA147" s="34" t="str">
        <f t="shared" ca="1" si="93"/>
        <v/>
      </c>
    </row>
    <row r="148" spans="2:32" x14ac:dyDescent="0.35">
      <c r="B148" s="116">
        <f t="shared" ca="1" si="69"/>
        <v>42788</v>
      </c>
      <c r="C148" s="197" t="str">
        <f t="shared" ref="C148:K148" ca="1" si="102">IFERROR(IF(AND(C$87="S/A", C77&gt;0), ((1+C77/200)^2-1)*100, IF(AND(C$87="Qtrly", C77&gt;0), ((1+C77/400)^4-1)*100, "")),"")</f>
        <v/>
      </c>
      <c r="D148" s="197" t="str">
        <f t="shared" ca="1" si="102"/>
        <v/>
      </c>
      <c r="E148" s="197" t="str">
        <f t="shared" ca="1" si="102"/>
        <v/>
      </c>
      <c r="F148" s="197">
        <f t="shared" ca="1" si="102"/>
        <v>2.643239690000021</v>
      </c>
      <c r="G148" s="197">
        <f t="shared" ca="1" si="102"/>
        <v>2.9200105024999923</v>
      </c>
      <c r="H148" s="197" t="str">
        <f t="shared" ca="1" si="102"/>
        <v/>
      </c>
      <c r="I148" s="197" t="str">
        <f t="shared" ca="1" si="102"/>
        <v/>
      </c>
      <c r="J148" s="198" t="str">
        <f t="shared" ca="1" si="102"/>
        <v/>
      </c>
      <c r="K148" s="197" t="str">
        <f t="shared" ca="1" si="102"/>
        <v/>
      </c>
      <c r="L148" s="197" t="str">
        <f t="shared" ca="1" si="54"/>
        <v/>
      </c>
      <c r="M148" s="246"/>
      <c r="N148" s="198"/>
      <c r="O148" s="63"/>
      <c r="P148" s="197"/>
      <c r="Q148" s="497">
        <f t="shared" ca="1" si="81"/>
        <v>2.7546939664010228</v>
      </c>
      <c r="R148" s="34" t="str">
        <f t="shared" ca="1" si="84"/>
        <v/>
      </c>
      <c r="S148" s="34" t="str">
        <f t="shared" ca="1" si="82"/>
        <v/>
      </c>
      <c r="T148" s="34"/>
      <c r="U148" s="34" t="str">
        <f t="shared" ca="1" si="93"/>
        <v/>
      </c>
      <c r="V148" s="34" t="str">
        <f t="shared" ca="1" si="93"/>
        <v/>
      </c>
      <c r="W148" s="34" t="str">
        <f t="shared" ca="1" si="93"/>
        <v/>
      </c>
      <c r="X148" s="34" t="str">
        <f t="shared" ca="1" si="93"/>
        <v/>
      </c>
      <c r="Y148" s="34" t="str">
        <f t="shared" ca="1" si="93"/>
        <v/>
      </c>
      <c r="Z148" s="34" t="str">
        <f t="shared" ca="1" si="93"/>
        <v/>
      </c>
      <c r="AA148" s="34" t="str">
        <f t="shared" ca="1" si="93"/>
        <v/>
      </c>
    </row>
    <row r="149" spans="2:32" x14ac:dyDescent="0.35">
      <c r="B149" s="116">
        <f t="shared" ca="1" si="69"/>
        <v>42789</v>
      </c>
      <c r="C149" s="197" t="str">
        <f t="shared" ref="C149:K149" ca="1" si="103">IFERROR(IF(AND(C$87="S/A", C78&gt;0), ((1+C78/200)^2-1)*100, IF(AND(C$87="Qtrly", C78&gt;0), ((1+C78/400)^4-1)*100, "")),"")</f>
        <v/>
      </c>
      <c r="D149" s="197" t="str">
        <f t="shared" ca="1" si="103"/>
        <v/>
      </c>
      <c r="E149" s="197" t="str">
        <f t="shared" ca="1" si="103"/>
        <v/>
      </c>
      <c r="F149" s="197">
        <f t="shared" ca="1" si="103"/>
        <v>2.6260172024999973</v>
      </c>
      <c r="G149" s="197">
        <f t="shared" ca="1" si="103"/>
        <v>2.8946496899999952</v>
      </c>
      <c r="H149" s="197" t="str">
        <f t="shared" ca="1" si="103"/>
        <v/>
      </c>
      <c r="I149" s="197" t="str">
        <f t="shared" ca="1" si="103"/>
        <v/>
      </c>
      <c r="J149" s="198" t="str">
        <f t="shared" ca="1" si="103"/>
        <v/>
      </c>
      <c r="K149" s="197" t="str">
        <f t="shared" ca="1" si="103"/>
        <v/>
      </c>
      <c r="L149" s="197" t="str">
        <f t="shared" ca="1" si="54"/>
        <v/>
      </c>
      <c r="M149" s="246"/>
      <c r="N149" s="198"/>
      <c r="O149" s="63"/>
      <c r="P149" s="197"/>
      <c r="Q149" s="497">
        <f t="shared" ca="1" si="81"/>
        <v>2.7345791973317546</v>
      </c>
      <c r="R149" s="34" t="str">
        <f t="shared" ca="1" si="84"/>
        <v/>
      </c>
      <c r="S149" s="34" t="str">
        <f t="shared" ca="1" si="82"/>
        <v/>
      </c>
      <c r="T149" s="34"/>
      <c r="U149" s="34" t="str">
        <f t="shared" ref="U149:AA152" ca="1" si="104">IFERROR(IF(AND(U$87="S/A", U78&gt;0), ((1+U78/200)^2-1)*100, IF(AND(U$87="Qtrly", U78&gt;0), ((1+U78/400)^4-1)*100, "")),"")</f>
        <v/>
      </c>
      <c r="V149" s="34" t="str">
        <f t="shared" ca="1" si="104"/>
        <v/>
      </c>
      <c r="W149" s="34" t="str">
        <f t="shared" ca="1" si="104"/>
        <v/>
      </c>
      <c r="X149" s="34" t="str">
        <f t="shared" ca="1" si="104"/>
        <v/>
      </c>
      <c r="Y149" s="34" t="str">
        <f t="shared" ca="1" si="104"/>
        <v/>
      </c>
      <c r="Z149" s="34" t="str">
        <f t="shared" ca="1" si="104"/>
        <v/>
      </c>
      <c r="AA149" s="34" t="str">
        <f t="shared" ca="1" si="104"/>
        <v/>
      </c>
    </row>
    <row r="150" spans="2:32" x14ac:dyDescent="0.35">
      <c r="B150" s="116">
        <f t="shared" ca="1" si="69"/>
        <v>42790</v>
      </c>
      <c r="C150" s="197" t="str">
        <f t="shared" ref="C150:K150" ca="1" si="105">IFERROR(IF(AND(C$87="S/A", C79&gt;0), ((1+C79/200)^2-1)*100, IF(AND(C$87="Qtrly", C79&gt;0), ((1+C79/400)^4-1)*100, "")),"")</f>
        <v/>
      </c>
      <c r="D150" s="197" t="str">
        <f t="shared" ca="1" si="105"/>
        <v/>
      </c>
      <c r="E150" s="197" t="str">
        <f t="shared" ca="1" si="105"/>
        <v/>
      </c>
      <c r="F150" s="197">
        <f t="shared" ca="1" si="105"/>
        <v>2.6138610225000081</v>
      </c>
      <c r="G150" s="197">
        <f t="shared" ca="1" si="105"/>
        <v>2.8682777600000042</v>
      </c>
      <c r="H150" s="197" t="str">
        <f t="shared" ca="1" si="105"/>
        <v/>
      </c>
      <c r="I150" s="197" t="str">
        <f t="shared" ca="1" si="105"/>
        <v/>
      </c>
      <c r="J150" s="198" t="str">
        <f t="shared" ca="1" si="105"/>
        <v/>
      </c>
      <c r="K150" s="197" t="str">
        <f t="shared" ca="1" si="105"/>
        <v/>
      </c>
      <c r="L150" s="197" t="str">
        <f t="shared" ca="1" si="54"/>
        <v/>
      </c>
      <c r="M150" s="246"/>
      <c r="N150" s="198"/>
      <c r="O150" s="63"/>
      <c r="P150" s="197"/>
      <c r="Q150" s="497">
        <f t="shared" ca="1" si="81"/>
        <v>2.7170435519686675</v>
      </c>
      <c r="R150" s="34" t="str">
        <f t="shared" ca="1" si="84"/>
        <v/>
      </c>
      <c r="S150" s="34" t="str">
        <f t="shared" ca="1" si="82"/>
        <v/>
      </c>
      <c r="T150" s="34"/>
      <c r="U150" s="34" t="str">
        <f t="shared" ca="1" si="104"/>
        <v/>
      </c>
      <c r="V150" s="34" t="str">
        <f t="shared" ca="1" si="104"/>
        <v/>
      </c>
      <c r="W150" s="34" t="str">
        <f t="shared" ca="1" si="104"/>
        <v/>
      </c>
      <c r="X150" s="34" t="str">
        <f t="shared" ca="1" si="104"/>
        <v/>
      </c>
      <c r="Y150" s="34" t="str">
        <f t="shared" ca="1" si="104"/>
        <v/>
      </c>
      <c r="Z150" s="34" t="str">
        <f t="shared" ca="1" si="104"/>
        <v/>
      </c>
      <c r="AA150" s="34" t="str">
        <f t="shared" ca="1" si="104"/>
        <v/>
      </c>
    </row>
    <row r="151" spans="2:32" x14ac:dyDescent="0.35">
      <c r="B151" s="116">
        <f t="shared" ca="1" si="69"/>
        <v>42793</v>
      </c>
      <c r="C151" s="197" t="str">
        <f t="shared" ref="C151:K151" ca="1" si="106">IFERROR(IF(AND(C$87="S/A", C80&gt;0), ((1+C80/200)^2-1)*100, IF(AND(C$87="Qtrly", C80&gt;0), ((1+C80/400)^4-1)*100, "")),"")</f>
        <v/>
      </c>
      <c r="D151" s="197" t="str">
        <f t="shared" ca="1" si="106"/>
        <v/>
      </c>
      <c r="E151" s="197" t="str">
        <f t="shared" ca="1" si="106"/>
        <v/>
      </c>
      <c r="F151" s="197">
        <f t="shared" ca="1" si="106"/>
        <v>2.5996797224999924</v>
      </c>
      <c r="G151" s="197">
        <f t="shared" ca="1" si="106"/>
        <v>2.8520505599999968</v>
      </c>
      <c r="H151" s="197" t="str">
        <f t="shared" ca="1" si="106"/>
        <v/>
      </c>
      <c r="I151" s="197" t="str">
        <f t="shared" ca="1" si="106"/>
        <v/>
      </c>
      <c r="J151" s="198" t="str">
        <f t="shared" ca="1" si="106"/>
        <v/>
      </c>
      <c r="K151" s="197" t="str">
        <f t="shared" ca="1" si="106"/>
        <v/>
      </c>
      <c r="L151" s="197" t="str">
        <f t="shared" ca="1" si="54"/>
        <v/>
      </c>
      <c r="M151" s="246"/>
      <c r="N151" s="198"/>
      <c r="O151" s="63"/>
      <c r="P151" s="197"/>
      <c r="Q151" s="497">
        <f t="shared" ca="1" si="81"/>
        <v>2.7031142707702349</v>
      </c>
      <c r="R151" s="34" t="str">
        <f t="shared" ca="1" si="84"/>
        <v/>
      </c>
      <c r="S151" s="34" t="str">
        <f t="shared" ca="1" si="82"/>
        <v/>
      </c>
      <c r="T151" s="34"/>
      <c r="U151" s="34" t="str">
        <f t="shared" ca="1" si="104"/>
        <v/>
      </c>
      <c r="V151" s="34" t="str">
        <f t="shared" ca="1" si="104"/>
        <v/>
      </c>
      <c r="W151" s="34" t="str">
        <f t="shared" ca="1" si="104"/>
        <v/>
      </c>
      <c r="X151" s="34" t="str">
        <f t="shared" ca="1" si="104"/>
        <v/>
      </c>
      <c r="Y151" s="34" t="str">
        <f t="shared" ca="1" si="104"/>
        <v/>
      </c>
      <c r="Z151" s="34" t="str">
        <f t="shared" ca="1" si="104"/>
        <v/>
      </c>
      <c r="AA151" s="34" t="str">
        <f t="shared" ca="1" si="104"/>
        <v/>
      </c>
    </row>
    <row r="152" spans="2:32" x14ac:dyDescent="0.35">
      <c r="B152" s="152">
        <f t="shared" ca="1" si="69"/>
        <v>42794</v>
      </c>
      <c r="C152" s="200" t="str">
        <f t="shared" ref="C152:K152" ca="1" si="107">IFERROR(IF(AND(C$87="S/A", C81&gt;0), ((1+C81/200)^2-1)*100, IF(AND(C$87="Qtrly", C81&gt;0), ((1+C81/400)^4-1)*100, "")),"")</f>
        <v/>
      </c>
      <c r="D152" s="199" t="str">
        <f t="shared" ca="1" si="107"/>
        <v/>
      </c>
      <c r="E152" s="199" t="str">
        <f t="shared" ca="1" si="107"/>
        <v/>
      </c>
      <c r="F152" s="199">
        <f t="shared" ca="1" si="107"/>
        <v>2.6148740100000012</v>
      </c>
      <c r="G152" s="199">
        <f t="shared" ca="1" si="107"/>
        <v>2.8662492899999892</v>
      </c>
      <c r="H152" s="199" t="str">
        <f t="shared" ca="1" si="107"/>
        <v/>
      </c>
      <c r="I152" s="199" t="str">
        <f t="shared" ca="1" si="107"/>
        <v/>
      </c>
      <c r="J152" s="200" t="str">
        <f t="shared" ca="1" si="107"/>
        <v/>
      </c>
      <c r="K152" s="199" t="str">
        <f t="shared" ca="1" si="107"/>
        <v/>
      </c>
      <c r="L152" s="199" t="str">
        <f t="shared" ca="1" si="54"/>
        <v/>
      </c>
      <c r="M152" s="541"/>
      <c r="N152" s="200"/>
      <c r="O152" s="29"/>
      <c r="P152" s="199"/>
      <c r="Q152" s="542">
        <f t="shared" ca="1" si="81"/>
        <v>2.7182597485743587</v>
      </c>
      <c r="R152" s="39" t="str">
        <f t="shared" ca="1" si="84"/>
        <v/>
      </c>
      <c r="S152" s="39" t="str">
        <f t="shared" ca="1" si="82"/>
        <v/>
      </c>
      <c r="T152" s="39"/>
      <c r="U152" s="39" t="str">
        <f t="shared" ca="1" si="104"/>
        <v/>
      </c>
      <c r="V152" s="39" t="str">
        <f t="shared" ca="1" si="104"/>
        <v/>
      </c>
      <c r="W152" s="39" t="str">
        <f t="shared" ca="1" si="104"/>
        <v/>
      </c>
      <c r="X152" s="39" t="str">
        <f t="shared" ca="1" si="104"/>
        <v/>
      </c>
      <c r="Y152" s="39" t="str">
        <f t="shared" ca="1" si="104"/>
        <v/>
      </c>
      <c r="Z152" s="39" t="str">
        <f t="shared" ca="1" si="104"/>
        <v/>
      </c>
      <c r="AA152" s="39" t="str">
        <f t="shared" ca="1" si="104"/>
        <v/>
      </c>
    </row>
    <row r="153" spans="2:32" x14ac:dyDescent="0.35">
      <c r="B153" s="183"/>
      <c r="C153" s="63"/>
      <c r="D153" s="63"/>
      <c r="E153" s="63"/>
      <c r="F153" s="63"/>
      <c r="G153" s="63"/>
      <c r="H153" s="63"/>
      <c r="I153" s="63"/>
      <c r="J153" s="63"/>
      <c r="K153" s="63"/>
      <c r="L153" s="63"/>
      <c r="M153" s="63"/>
      <c r="N153" s="63"/>
      <c r="V153" s="55"/>
      <c r="W153" s="55"/>
      <c r="X153" s="55"/>
      <c r="Y153" s="55"/>
      <c r="Z153" s="55"/>
      <c r="AA153" s="55"/>
    </row>
    <row r="154" spans="2:32" ht="15" customHeight="1" x14ac:dyDescent="0.35">
      <c r="B154" s="183"/>
      <c r="C154" s="637" t="s">
        <v>62</v>
      </c>
      <c r="D154" s="638"/>
      <c r="E154" s="638"/>
      <c r="F154" s="638"/>
      <c r="G154" s="638"/>
      <c r="H154" s="638"/>
      <c r="I154" s="638"/>
      <c r="J154" s="638"/>
      <c r="K154" s="638"/>
      <c r="L154" s="638"/>
      <c r="M154" s="638"/>
      <c r="N154" s="638"/>
      <c r="O154" s="638"/>
      <c r="P154" s="638"/>
      <c r="Q154" s="638"/>
      <c r="R154" s="638"/>
      <c r="S154" s="638"/>
      <c r="T154" s="638"/>
      <c r="U154" s="638"/>
      <c r="V154" s="638"/>
      <c r="W154" s="638"/>
      <c r="X154" s="638"/>
      <c r="Y154" s="638"/>
      <c r="Z154" s="638"/>
      <c r="AA154" s="639"/>
    </row>
    <row r="155" spans="2:32" x14ac:dyDescent="0.35">
      <c r="B155" s="218" t="s">
        <v>63</v>
      </c>
      <c r="C155" s="219"/>
      <c r="D155" s="220"/>
      <c r="E155" s="220"/>
      <c r="F155" s="220"/>
      <c r="G155" s="220"/>
      <c r="H155" s="220"/>
      <c r="I155" s="220"/>
      <c r="J155" s="220"/>
      <c r="K155" s="220"/>
      <c r="L155" s="220" t="str">
        <f ca="1">IFERROR(AVERAGE(L89:L152),"")</f>
        <v/>
      </c>
      <c r="M155" s="220"/>
      <c r="N155" s="220"/>
      <c r="O155" s="220"/>
      <c r="P155" s="220"/>
      <c r="Q155" s="525">
        <f ca="1">AVERAGE(Q89:Q152)</f>
        <v>2.7500173259552168</v>
      </c>
      <c r="R155" s="220" t="str">
        <f t="shared" ref="R155:AA155" ca="1" si="108">IFERROR(AVERAGE(R89:R152),"")</f>
        <v/>
      </c>
      <c r="S155" s="220" t="str">
        <f t="shared" ca="1" si="108"/>
        <v/>
      </c>
      <c r="T155" s="220" t="str">
        <f t="shared" si="108"/>
        <v/>
      </c>
      <c r="U155" s="220" t="str">
        <f t="shared" ca="1" si="108"/>
        <v/>
      </c>
      <c r="V155" s="220" t="str">
        <f t="shared" ca="1" si="108"/>
        <v/>
      </c>
      <c r="W155" s="220" t="str">
        <f t="shared" ca="1" si="108"/>
        <v/>
      </c>
      <c r="X155" s="220" t="str">
        <f t="shared" ca="1" si="108"/>
        <v/>
      </c>
      <c r="Y155" s="220" t="str">
        <f t="shared" ca="1" si="108"/>
        <v/>
      </c>
      <c r="Z155" s="220" t="str">
        <f t="shared" ca="1" si="108"/>
        <v/>
      </c>
      <c r="AA155" s="220" t="str">
        <f t="shared" ca="1" si="108"/>
        <v/>
      </c>
      <c r="AB155" s="187"/>
    </row>
    <row r="156" spans="2:32" x14ac:dyDescent="0.35">
      <c r="B156" s="221"/>
      <c r="C156" s="63"/>
      <c r="D156" s="63"/>
      <c r="E156" s="63"/>
      <c r="F156" s="63"/>
      <c r="G156" s="63"/>
      <c r="H156" s="63"/>
      <c r="I156" s="63"/>
      <c r="J156" s="63"/>
      <c r="K156" s="63"/>
      <c r="L156" s="63"/>
      <c r="M156" s="63"/>
      <c r="N156" s="63"/>
    </row>
    <row r="157" spans="2:32" x14ac:dyDescent="0.35">
      <c r="B157" s="218"/>
      <c r="C157" s="222"/>
      <c r="D157" s="222"/>
      <c r="E157" s="222"/>
      <c r="F157" s="222"/>
      <c r="G157" s="222"/>
      <c r="H157" s="222"/>
      <c r="I157" s="222"/>
      <c r="J157" s="222"/>
      <c r="K157" s="222"/>
      <c r="L157" s="222"/>
      <c r="M157" s="222"/>
      <c r="N157" s="63"/>
      <c r="O157" s="186"/>
      <c r="P157" s="186"/>
      <c r="Q157" s="186"/>
      <c r="R157" s="186"/>
      <c r="S157" s="186"/>
      <c r="T157" s="186"/>
      <c r="U157" s="186"/>
      <c r="V157" s="186"/>
      <c r="W157" s="186"/>
      <c r="X157" s="186"/>
      <c r="Y157" s="186"/>
      <c r="Z157" s="186"/>
      <c r="AA157" s="186"/>
      <c r="AB157" s="186"/>
      <c r="AC157" s="186"/>
      <c r="AD157" s="186"/>
      <c r="AE157" s="186"/>
      <c r="AF157" s="186"/>
    </row>
    <row r="158" spans="2:32" x14ac:dyDescent="0.35">
      <c r="B158" s="510"/>
      <c r="C158" s="222"/>
      <c r="D158" s="222"/>
      <c r="E158" s="222"/>
      <c r="F158" s="222"/>
      <c r="G158" s="222"/>
      <c r="H158" s="222"/>
      <c r="I158" s="222"/>
      <c r="J158" s="222"/>
      <c r="K158" s="222"/>
      <c r="L158" s="222"/>
      <c r="M158" s="222"/>
      <c r="N158" s="63"/>
    </row>
    <row r="159" spans="2:32" x14ac:dyDescent="0.35">
      <c r="B159" s="501"/>
      <c r="C159" s="640"/>
      <c r="D159" s="640"/>
      <c r="E159" s="223"/>
      <c r="F159" s="223"/>
      <c r="G159" s="223"/>
      <c r="H159" s="223"/>
      <c r="I159" s="223"/>
      <c r="J159" s="223"/>
      <c r="K159" s="223"/>
      <c r="L159" s="223"/>
      <c r="M159" s="223"/>
      <c r="N159" s="63"/>
    </row>
    <row r="160" spans="2:32" x14ac:dyDescent="0.35">
      <c r="B160" s="505"/>
      <c r="C160" s="511"/>
      <c r="D160" s="511"/>
      <c r="E160" s="224"/>
      <c r="F160" s="224"/>
      <c r="G160" s="224"/>
      <c r="H160" s="224"/>
      <c r="I160" s="224"/>
      <c r="J160" s="224"/>
      <c r="K160" s="224"/>
      <c r="L160" s="224"/>
      <c r="M160" s="224"/>
      <c r="N160" s="63"/>
    </row>
    <row r="161" spans="2:14" x14ac:dyDescent="0.35">
      <c r="B161" s="499"/>
      <c r="C161" s="512"/>
      <c r="D161" s="502"/>
      <c r="E161" s="222"/>
      <c r="F161" s="222"/>
      <c r="G161" s="222"/>
      <c r="H161" s="222"/>
      <c r="I161" s="222"/>
      <c r="J161" s="222"/>
      <c r="K161" s="222"/>
      <c r="L161" s="222"/>
      <c r="M161" s="222"/>
      <c r="N161" s="63"/>
    </row>
    <row r="162" spans="2:14" x14ac:dyDescent="0.35">
      <c r="B162" s="499"/>
      <c r="C162" s="512"/>
      <c r="D162" s="502"/>
      <c r="E162" s="222"/>
      <c r="F162" s="222"/>
      <c r="G162" s="222"/>
      <c r="H162" s="222"/>
      <c r="I162" s="222"/>
      <c r="J162" s="222"/>
      <c r="K162" s="222"/>
      <c r="L162" s="222"/>
      <c r="M162" s="222"/>
      <c r="N162" s="63"/>
    </row>
    <row r="163" spans="2:14" x14ac:dyDescent="0.35">
      <c r="B163" s="499"/>
      <c r="C163" s="512"/>
      <c r="D163" s="502"/>
      <c r="E163" s="222"/>
      <c r="F163" s="222"/>
      <c r="G163" s="222"/>
      <c r="H163" s="222"/>
      <c r="I163" s="222"/>
      <c r="J163" s="222"/>
      <c r="K163" s="222"/>
      <c r="L163" s="222"/>
      <c r="M163" s="222"/>
      <c r="N163" s="63"/>
    </row>
    <row r="164" spans="2:14" x14ac:dyDescent="0.35">
      <c r="B164" s="499"/>
      <c r="C164" s="502"/>
      <c r="D164" s="502"/>
      <c r="E164" s="222"/>
      <c r="F164" s="222"/>
      <c r="G164" s="222"/>
      <c r="H164" s="222"/>
      <c r="I164" s="222"/>
      <c r="J164" s="222"/>
      <c r="K164" s="222"/>
      <c r="L164" s="222"/>
      <c r="M164" s="222"/>
      <c r="N164" s="63"/>
    </row>
    <row r="165" spans="2:14" x14ac:dyDescent="0.35">
      <c r="B165" s="499"/>
      <c r="C165" s="502"/>
      <c r="D165" s="502"/>
      <c r="E165" s="222"/>
      <c r="F165" s="222"/>
      <c r="G165" s="222"/>
      <c r="H165" s="222"/>
      <c r="I165" s="222"/>
      <c r="J165" s="222"/>
      <c r="K165" s="222"/>
      <c r="L165" s="222"/>
      <c r="M165" s="222"/>
      <c r="N165" s="63"/>
    </row>
    <row r="166" spans="2:14" x14ac:dyDescent="0.35">
      <c r="B166" s="500"/>
      <c r="C166" s="513"/>
      <c r="D166" s="502"/>
      <c r="E166" s="222"/>
      <c r="F166" s="222"/>
      <c r="G166" s="222"/>
      <c r="H166" s="222"/>
      <c r="I166" s="222"/>
      <c r="J166" s="222"/>
      <c r="K166" s="222"/>
      <c r="L166" s="222"/>
      <c r="M166" s="222"/>
      <c r="N166" s="63"/>
    </row>
    <row r="167" spans="2:14" x14ac:dyDescent="0.35">
      <c r="B167" s="499"/>
      <c r="C167" s="512"/>
      <c r="D167" s="502"/>
      <c r="E167" s="222"/>
      <c r="F167" s="222"/>
      <c r="G167" s="222"/>
      <c r="H167" s="222"/>
      <c r="I167" s="222"/>
      <c r="J167" s="222"/>
      <c r="K167" s="222"/>
      <c r="L167" s="222"/>
      <c r="M167" s="222"/>
      <c r="N167" s="63"/>
    </row>
    <row r="168" spans="2:14" x14ac:dyDescent="0.35">
      <c r="B168" s="499"/>
      <c r="C168" s="512"/>
      <c r="D168" s="502"/>
      <c r="E168" s="222"/>
      <c r="F168" s="222"/>
      <c r="G168" s="222"/>
      <c r="H168" s="222"/>
      <c r="I168" s="222"/>
      <c r="J168" s="222"/>
      <c r="K168" s="222"/>
      <c r="L168" s="222"/>
      <c r="M168" s="222"/>
      <c r="N168" s="63"/>
    </row>
    <row r="169" spans="2:14" x14ac:dyDescent="0.35">
      <c r="B169" s="501"/>
      <c r="C169" s="502"/>
      <c r="D169" s="503"/>
      <c r="E169" s="63"/>
      <c r="F169" s="63"/>
      <c r="G169" s="63"/>
      <c r="H169" s="63"/>
      <c r="I169" s="63"/>
      <c r="J169" s="63"/>
      <c r="K169" s="63"/>
      <c r="L169" s="63"/>
      <c r="M169" s="63"/>
      <c r="N169" s="63"/>
    </row>
    <row r="170" spans="2:14" x14ac:dyDescent="0.35">
      <c r="B170" s="501"/>
      <c r="C170" s="502"/>
      <c r="D170" s="503"/>
      <c r="E170" s="63"/>
      <c r="F170" s="63"/>
      <c r="G170" s="63"/>
      <c r="H170" s="63"/>
      <c r="I170" s="63"/>
      <c r="J170" s="63"/>
      <c r="K170" s="63"/>
      <c r="L170" s="63"/>
      <c r="M170" s="63"/>
      <c r="N170" s="63"/>
    </row>
    <row r="171" spans="2:14" x14ac:dyDescent="0.35">
      <c r="B171" s="501"/>
      <c r="C171" s="502"/>
      <c r="D171" s="503"/>
      <c r="E171" s="63"/>
      <c r="F171" s="63"/>
      <c r="G171" s="63"/>
      <c r="H171" s="63"/>
      <c r="I171" s="63"/>
      <c r="J171" s="63"/>
      <c r="K171" s="63"/>
      <c r="L171" s="63"/>
      <c r="M171" s="63"/>
      <c r="N171" s="63"/>
    </row>
    <row r="172" spans="2:14" x14ac:dyDescent="0.35">
      <c r="B172" s="501"/>
      <c r="C172" s="627"/>
      <c r="D172" s="627"/>
      <c r="E172" s="63"/>
      <c r="F172" s="63"/>
      <c r="G172" s="63"/>
      <c r="H172" s="63"/>
      <c r="I172" s="63"/>
      <c r="J172" s="63"/>
      <c r="K172" s="63"/>
      <c r="L172" s="63"/>
      <c r="M172" s="63"/>
      <c r="N172" s="63"/>
    </row>
    <row r="173" spans="2:14" x14ac:dyDescent="0.35">
      <c r="B173" s="501"/>
      <c r="C173" s="514"/>
      <c r="D173" s="503"/>
      <c r="E173" s="63"/>
      <c r="F173" s="63"/>
      <c r="G173" s="63"/>
      <c r="H173" s="63"/>
      <c r="I173" s="63"/>
      <c r="J173" s="63"/>
      <c r="K173" s="63"/>
      <c r="L173" s="63"/>
      <c r="M173" s="63"/>
      <c r="N173" s="63"/>
    </row>
    <row r="174" spans="2:14" x14ac:dyDescent="0.35">
      <c r="B174" s="501"/>
      <c r="C174" s="502"/>
      <c r="D174" s="503"/>
      <c r="E174" s="63"/>
      <c r="F174" s="63"/>
      <c r="G174" s="63"/>
      <c r="H174" s="63"/>
      <c r="I174" s="63"/>
      <c r="J174" s="63"/>
      <c r="K174" s="63"/>
      <c r="L174" s="63"/>
      <c r="M174" s="63"/>
      <c r="N174" s="63"/>
    </row>
    <row r="175" spans="2:14" x14ac:dyDescent="0.35">
      <c r="B175" s="504"/>
      <c r="C175" s="503"/>
      <c r="D175" s="503"/>
      <c r="E175" s="63"/>
      <c r="F175" s="63"/>
      <c r="G175" s="63"/>
      <c r="H175" s="63"/>
      <c r="I175" s="63"/>
      <c r="J175" s="63"/>
      <c r="K175" s="63"/>
      <c r="L175" s="63"/>
      <c r="M175" s="63"/>
      <c r="N175" s="63"/>
    </row>
    <row r="176" spans="2:14" x14ac:dyDescent="0.35">
      <c r="B176" s="505"/>
      <c r="C176" s="515"/>
      <c r="D176" s="513"/>
      <c r="E176" s="186"/>
      <c r="F176" s="186"/>
      <c r="G176" s="186"/>
      <c r="H176" s="186"/>
      <c r="I176" s="186"/>
      <c r="J176" s="186"/>
      <c r="K176" s="186"/>
      <c r="L176" s="186"/>
      <c r="M176" s="186"/>
      <c r="N176" s="224"/>
    </row>
    <row r="177" spans="2:14" x14ac:dyDescent="0.35">
      <c r="B177" s="226"/>
      <c r="C177" s="186"/>
      <c r="D177" s="186"/>
      <c r="E177" s="186"/>
      <c r="F177" s="186"/>
      <c r="G177" s="186"/>
      <c r="H177" s="186"/>
      <c r="I177" s="186"/>
      <c r="J177" s="186"/>
      <c r="K177" s="186"/>
      <c r="L177" s="186"/>
      <c r="M177" s="186"/>
      <c r="N177" s="224"/>
    </row>
    <row r="178" spans="2:14" x14ac:dyDescent="0.35">
      <c r="B178" s="221"/>
      <c r="N178" s="28"/>
    </row>
    <row r="179" spans="2:14" x14ac:dyDescent="0.35">
      <c r="B179" s="221"/>
      <c r="J179" s="186"/>
      <c r="K179" s="186"/>
      <c r="L179" s="186"/>
    </row>
    <row r="180" spans="2:14" x14ac:dyDescent="0.35">
      <c r="C180" s="208"/>
    </row>
    <row r="181" spans="2:14" x14ac:dyDescent="0.35">
      <c r="C181" s="208"/>
    </row>
    <row r="182" spans="2:14" x14ac:dyDescent="0.35">
      <c r="C182" s="208"/>
    </row>
    <row r="183" spans="2:14" x14ac:dyDescent="0.35">
      <c r="C183" s="208"/>
    </row>
    <row r="184" spans="2:14" x14ac:dyDescent="0.35">
      <c r="C184" s="208"/>
    </row>
    <row r="185" spans="2:14" x14ac:dyDescent="0.35">
      <c r="C185" s="208"/>
    </row>
    <row r="186" spans="2:14" x14ac:dyDescent="0.35">
      <c r="C186" s="208"/>
    </row>
    <row r="187" spans="2:14" x14ac:dyDescent="0.35">
      <c r="C187" s="208"/>
    </row>
    <row r="188" spans="2:14" x14ac:dyDescent="0.35">
      <c r="C188" s="208"/>
    </row>
    <row r="193" spans="14:14" s="227" customFormat="1" x14ac:dyDescent="0.35"/>
    <row r="194" spans="14:14" s="227" customFormat="1" x14ac:dyDescent="0.35"/>
    <row r="195" spans="14:14" s="227" customFormat="1" x14ac:dyDescent="0.35"/>
    <row r="203" spans="14:14" ht="78" customHeight="1" x14ac:dyDescent="0.35"/>
    <row r="207" spans="14:14" x14ac:dyDescent="0.35">
      <c r="N207" s="185"/>
    </row>
    <row r="210" spans="2:14" x14ac:dyDescent="0.35">
      <c r="B210" s="228"/>
      <c r="C210" s="229"/>
      <c r="D210" s="229"/>
      <c r="E210" s="229"/>
      <c r="F210" s="230"/>
      <c r="G210" s="230"/>
      <c r="H210" s="230"/>
      <c r="I210" s="230"/>
      <c r="N210" s="230"/>
    </row>
    <row r="211" spans="2:14" x14ac:dyDescent="0.35">
      <c r="B211" s="231"/>
      <c r="C211" s="232"/>
      <c r="D211" s="233"/>
      <c r="E211" s="234"/>
      <c r="F211" s="235"/>
      <c r="G211" s="230"/>
      <c r="H211" s="230"/>
      <c r="I211" s="230"/>
      <c r="N211" s="230"/>
    </row>
    <row r="212" spans="2:14" x14ac:dyDescent="0.35">
      <c r="B212" s="186"/>
      <c r="C212" s="31"/>
      <c r="D212" s="236"/>
      <c r="E212" s="237"/>
      <c r="F212" s="53"/>
      <c r="G212" s="53"/>
      <c r="H212" s="53"/>
      <c r="I212" s="53"/>
      <c r="N212" s="53"/>
    </row>
    <row r="213" spans="2:14" x14ac:dyDescent="0.35">
      <c r="B213" s="186"/>
      <c r="C213" s="31"/>
      <c r="D213" s="236"/>
      <c r="E213" s="237"/>
      <c r="F213" s="238"/>
      <c r="G213" s="53"/>
      <c r="H213" s="53"/>
      <c r="I213" s="53"/>
      <c r="N213" s="53"/>
    </row>
    <row r="214" spans="2:14" x14ac:dyDescent="0.35">
      <c r="B214" s="186"/>
      <c r="C214" s="31"/>
      <c r="D214" s="236"/>
      <c r="E214" s="237"/>
      <c r="F214" s="53"/>
      <c r="G214" s="53"/>
      <c r="H214" s="53"/>
      <c r="I214" s="53"/>
      <c r="N214" s="185"/>
    </row>
    <row r="215" spans="2:14" x14ac:dyDescent="0.35">
      <c r="B215" s="186"/>
      <c r="C215" s="31"/>
      <c r="D215" s="236"/>
      <c r="E215" s="237"/>
      <c r="F215" s="53"/>
      <c r="G215" s="53"/>
      <c r="H215" s="53"/>
      <c r="I215" s="53"/>
      <c r="N215" s="53"/>
    </row>
    <row r="216" spans="2:14" x14ac:dyDescent="0.35">
      <c r="B216" s="186"/>
      <c r="C216" s="31"/>
      <c r="D216" s="236"/>
      <c r="E216" s="237"/>
      <c r="F216" s="53"/>
      <c r="G216" s="53"/>
      <c r="H216" s="53"/>
      <c r="I216" s="53"/>
      <c r="N216" s="53"/>
    </row>
    <row r="217" spans="2:14" x14ac:dyDescent="0.35">
      <c r="B217" s="186"/>
      <c r="C217" s="31"/>
      <c r="D217" s="236"/>
      <c r="E217" s="237"/>
      <c r="F217" s="53"/>
      <c r="G217" s="53"/>
      <c r="H217" s="53"/>
      <c r="I217" s="53"/>
      <c r="J217" s="53"/>
      <c r="K217" s="53"/>
      <c r="L217" s="53"/>
      <c r="M217" s="53"/>
      <c r="N217" s="53"/>
    </row>
    <row r="218" spans="2:14" x14ac:dyDescent="0.35">
      <c r="B218" s="186"/>
      <c r="C218" s="31"/>
      <c r="D218" s="236"/>
      <c r="E218" s="237"/>
      <c r="F218" s="53"/>
      <c r="G218" s="53"/>
      <c r="H218" s="53"/>
      <c r="I218" s="53"/>
      <c r="J218" s="53"/>
      <c r="K218" s="53"/>
      <c r="L218" s="53"/>
      <c r="M218" s="53"/>
      <c r="N218" s="53"/>
    </row>
    <row r="219" spans="2:14" ht="80.25" customHeight="1" x14ac:dyDescent="0.35">
      <c r="B219" s="186"/>
      <c r="C219" s="31"/>
      <c r="D219" s="236"/>
      <c r="E219" s="237"/>
      <c r="F219" s="53"/>
      <c r="G219" s="53"/>
      <c r="H219" s="53"/>
      <c r="I219" s="53"/>
      <c r="J219" s="53"/>
      <c r="K219" s="53"/>
      <c r="L219" s="53"/>
      <c r="M219" s="53"/>
      <c r="N219" s="53"/>
    </row>
    <row r="220" spans="2:14" ht="18.75" customHeight="1" x14ac:dyDescent="0.35">
      <c r="B220" s="186"/>
      <c r="C220" s="31"/>
      <c r="D220" s="236"/>
      <c r="E220" s="237"/>
      <c r="F220" s="53"/>
      <c r="G220" s="53"/>
      <c r="H220" s="53"/>
      <c r="I220" s="53"/>
      <c r="J220" s="53"/>
      <c r="K220" s="53"/>
      <c r="L220" s="53"/>
      <c r="M220" s="53"/>
      <c r="N220" s="53"/>
    </row>
    <row r="221" spans="2:14" x14ac:dyDescent="0.35">
      <c r="B221" s="186"/>
      <c r="C221" s="31"/>
      <c r="D221" s="236"/>
      <c r="E221" s="237"/>
      <c r="F221" s="53"/>
      <c r="G221" s="53"/>
      <c r="H221" s="53"/>
      <c r="I221" s="53"/>
      <c r="J221" s="53"/>
      <c r="K221" s="53"/>
      <c r="L221" s="53"/>
      <c r="M221" s="53"/>
      <c r="N221" s="53"/>
    </row>
    <row r="222" spans="2:14" x14ac:dyDescent="0.35">
      <c r="B222" s="186"/>
      <c r="C222" s="239"/>
      <c r="D222" s="236"/>
      <c r="E222" s="237"/>
      <c r="F222" s="53"/>
      <c r="G222" s="53"/>
      <c r="H222" s="53"/>
      <c r="I222" s="53"/>
      <c r="J222" s="53"/>
      <c r="K222" s="53"/>
      <c r="L222" s="53"/>
      <c r="M222" s="53"/>
      <c r="N222" s="53"/>
    </row>
    <row r="223" spans="2:14" x14ac:dyDescent="0.35">
      <c r="B223" s="186"/>
      <c r="C223" s="239"/>
      <c r="D223" s="236"/>
      <c r="E223" s="237"/>
      <c r="F223" s="53"/>
      <c r="G223" s="53"/>
      <c r="H223" s="53"/>
      <c r="I223" s="53"/>
      <c r="J223" s="53"/>
      <c r="K223" s="53"/>
      <c r="L223" s="53"/>
      <c r="M223" s="53"/>
      <c r="N223" s="53"/>
    </row>
    <row r="224" spans="2:14" x14ac:dyDescent="0.35">
      <c r="B224" s="186"/>
      <c r="C224" s="31"/>
      <c r="D224" s="236"/>
      <c r="E224" s="237"/>
      <c r="F224" s="53"/>
      <c r="G224" s="53"/>
      <c r="H224" s="53"/>
      <c r="I224" s="53"/>
      <c r="J224" s="53"/>
      <c r="K224" s="53"/>
      <c r="L224" s="53"/>
      <c r="M224" s="53"/>
      <c r="N224" s="53"/>
    </row>
    <row r="225" spans="2:14" x14ac:dyDescent="0.35">
      <c r="B225" s="186"/>
      <c r="C225" s="31"/>
      <c r="D225" s="236"/>
      <c r="E225" s="237"/>
      <c r="F225" s="53"/>
      <c r="G225" s="53"/>
      <c r="H225" s="53"/>
      <c r="I225" s="53"/>
      <c r="J225" s="53"/>
      <c r="K225" s="53"/>
      <c r="L225" s="53"/>
      <c r="M225" s="53"/>
      <c r="N225" s="53"/>
    </row>
    <row r="226" spans="2:14" x14ac:dyDescent="0.35">
      <c r="B226" s="186"/>
      <c r="C226" s="186"/>
      <c r="D226" s="186"/>
      <c r="E226" s="186"/>
      <c r="F226" s="186"/>
      <c r="G226" s="186"/>
      <c r="H226" s="186"/>
      <c r="I226" s="186"/>
      <c r="J226" s="186"/>
      <c r="K226" s="186"/>
      <c r="L226" s="186"/>
      <c r="M226" s="186"/>
      <c r="N226" s="186"/>
    </row>
    <row r="227" spans="2:14" x14ac:dyDescent="0.35">
      <c r="B227" s="228"/>
      <c r="C227" s="229"/>
      <c r="D227" s="229"/>
      <c r="E227" s="229"/>
      <c r="F227" s="230"/>
      <c r="G227" s="230"/>
      <c r="H227" s="230"/>
      <c r="I227" s="230"/>
      <c r="J227" s="230"/>
      <c r="K227" s="230"/>
      <c r="L227" s="230"/>
      <c r="M227" s="230"/>
      <c r="N227" s="230"/>
    </row>
    <row r="228" spans="2:14" x14ac:dyDescent="0.35">
      <c r="B228" s="231"/>
      <c r="C228" s="232"/>
      <c r="D228" s="233"/>
      <c r="E228" s="234"/>
      <c r="F228" s="235"/>
      <c r="G228" s="230"/>
      <c r="H228" s="230"/>
      <c r="I228" s="230"/>
      <c r="J228" s="230"/>
      <c r="K228" s="230"/>
      <c r="L228" s="230"/>
      <c r="M228" s="230"/>
      <c r="N228" s="230"/>
    </row>
    <row r="229" spans="2:14" x14ac:dyDescent="0.35">
      <c r="B229" s="186"/>
      <c r="C229" s="31"/>
      <c r="D229" s="236"/>
      <c r="E229" s="237"/>
      <c r="F229" s="53"/>
      <c r="G229" s="53"/>
      <c r="H229" s="53"/>
      <c r="I229" s="53"/>
      <c r="J229" s="53"/>
      <c r="K229" s="53"/>
      <c r="L229" s="53"/>
      <c r="M229" s="53"/>
      <c r="N229" s="53"/>
    </row>
    <row r="230" spans="2:14" x14ac:dyDescent="0.35">
      <c r="B230" s="186"/>
      <c r="C230" s="31"/>
      <c r="D230" s="236"/>
      <c r="E230" s="237"/>
      <c r="F230" s="53"/>
      <c r="G230" s="53"/>
      <c r="H230" s="53"/>
      <c r="I230" s="53"/>
      <c r="J230" s="53"/>
      <c r="K230" s="53"/>
      <c r="L230" s="53"/>
      <c r="M230" s="53"/>
      <c r="N230" s="53"/>
    </row>
    <row r="231" spans="2:14" x14ac:dyDescent="0.35">
      <c r="B231" s="186"/>
      <c r="C231" s="31"/>
      <c r="D231" s="236"/>
      <c r="E231" s="237"/>
      <c r="F231" s="53"/>
      <c r="G231" s="53"/>
      <c r="H231" s="53"/>
      <c r="I231" s="53"/>
      <c r="J231" s="53"/>
      <c r="K231" s="53"/>
      <c r="L231" s="53"/>
      <c r="M231" s="53"/>
      <c r="N231" s="53"/>
    </row>
    <row r="232" spans="2:14" x14ac:dyDescent="0.35">
      <c r="B232" s="186"/>
      <c r="C232" s="31"/>
      <c r="D232" s="236"/>
      <c r="E232" s="237"/>
      <c r="F232" s="53"/>
      <c r="G232" s="53"/>
      <c r="H232" s="53"/>
      <c r="I232" s="53"/>
      <c r="J232" s="53"/>
      <c r="K232" s="53"/>
      <c r="L232" s="53"/>
      <c r="M232" s="53"/>
      <c r="N232" s="53"/>
    </row>
    <row r="233" spans="2:14" x14ac:dyDescent="0.35">
      <c r="B233" s="186"/>
      <c r="C233" s="31"/>
      <c r="D233" s="236"/>
      <c r="E233" s="237"/>
      <c r="F233" s="238"/>
      <c r="G233" s="53"/>
      <c r="H233" s="53"/>
      <c r="I233" s="53"/>
      <c r="J233" s="53"/>
      <c r="K233" s="53"/>
      <c r="L233" s="53"/>
      <c r="M233" s="53"/>
      <c r="N233" s="53"/>
    </row>
    <row r="234" spans="2:14" x14ac:dyDescent="0.35">
      <c r="B234" s="186"/>
      <c r="C234" s="31"/>
      <c r="D234" s="236"/>
      <c r="E234" s="237"/>
      <c r="F234" s="53"/>
      <c r="G234" s="53"/>
      <c r="H234" s="53"/>
      <c r="I234" s="53"/>
      <c r="J234" s="53"/>
      <c r="K234" s="53"/>
      <c r="L234" s="53"/>
      <c r="M234" s="53"/>
      <c r="N234" s="53"/>
    </row>
    <row r="235" spans="2:14" ht="79.5" customHeight="1" x14ac:dyDescent="0.35">
      <c r="B235" s="186"/>
      <c r="C235" s="31"/>
      <c r="D235" s="236"/>
      <c r="E235" s="237"/>
      <c r="F235" s="53"/>
      <c r="G235" s="53"/>
      <c r="H235" s="53"/>
      <c r="I235" s="53"/>
      <c r="J235" s="53"/>
      <c r="K235" s="53"/>
      <c r="L235" s="53"/>
      <c r="M235" s="53"/>
      <c r="N235" s="53"/>
    </row>
    <row r="236" spans="2:14" x14ac:dyDescent="0.35">
      <c r="B236" s="186"/>
      <c r="C236" s="31"/>
      <c r="D236" s="236"/>
      <c r="E236" s="237"/>
      <c r="F236" s="53"/>
      <c r="G236" s="53"/>
      <c r="H236" s="53"/>
      <c r="I236" s="53"/>
      <c r="J236" s="53"/>
      <c r="K236" s="53"/>
      <c r="L236" s="53"/>
      <c r="M236" s="53"/>
      <c r="N236" s="53"/>
    </row>
    <row r="237" spans="2:14" x14ac:dyDescent="0.35">
      <c r="B237" s="186"/>
      <c r="C237" s="31"/>
      <c r="D237" s="236"/>
      <c r="E237" s="237"/>
      <c r="F237" s="53"/>
      <c r="G237" s="53"/>
      <c r="H237" s="53"/>
      <c r="I237" s="53"/>
      <c r="J237" s="53"/>
      <c r="K237" s="53"/>
      <c r="L237" s="53"/>
      <c r="M237" s="53"/>
      <c r="N237" s="53"/>
    </row>
    <row r="238" spans="2:14" x14ac:dyDescent="0.35">
      <c r="B238" s="186"/>
      <c r="C238" s="239"/>
      <c r="D238" s="236"/>
      <c r="E238" s="237"/>
      <c r="F238" s="53"/>
      <c r="G238" s="53"/>
      <c r="H238" s="53"/>
      <c r="I238" s="53"/>
      <c r="J238" s="53"/>
      <c r="K238" s="53"/>
      <c r="L238" s="53"/>
      <c r="M238" s="53"/>
      <c r="N238" s="53"/>
    </row>
    <row r="239" spans="2:14" x14ac:dyDescent="0.35">
      <c r="B239" s="186"/>
      <c r="C239" s="31"/>
      <c r="D239" s="236"/>
      <c r="E239" s="237"/>
      <c r="F239" s="53"/>
      <c r="G239" s="53"/>
      <c r="H239" s="53"/>
      <c r="I239" s="53"/>
      <c r="J239" s="53"/>
      <c r="K239" s="53"/>
      <c r="L239" s="53"/>
      <c r="M239" s="53"/>
      <c r="N239" s="53"/>
    </row>
    <row r="258" ht="27" customHeight="1" x14ac:dyDescent="0.35"/>
    <row r="259" ht="18" customHeight="1" x14ac:dyDescent="0.35"/>
    <row r="260" ht="18" customHeight="1" x14ac:dyDescent="0.35"/>
  </sheetData>
  <mergeCells count="6">
    <mergeCell ref="C172:D172"/>
    <mergeCell ref="C13:AA13"/>
    <mergeCell ref="C83:AA83"/>
    <mergeCell ref="C84:AA84"/>
    <mergeCell ref="C154:AA154"/>
    <mergeCell ref="C159:D159"/>
  </mergeCells>
  <pageMargins left="0.7" right="0.7" top="0.75" bottom="0.75" header="0.3" footer="0.3"/>
  <pageSetup paperSize="8" scale="1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249977111117893"/>
  </sheetPr>
  <dimension ref="A1:AA51"/>
  <sheetViews>
    <sheetView showGridLines="0" zoomScale="90" zoomScaleNormal="90" workbookViewId="0">
      <selection activeCell="J5" sqref="J5"/>
    </sheetView>
  </sheetViews>
  <sheetFormatPr defaultColWidth="9.453125" defaultRowHeight="12.5" x14ac:dyDescent="0.25"/>
  <cols>
    <col min="1" max="1" width="1.54296875" style="169" customWidth="1"/>
    <col min="2" max="2" width="34.81640625" style="169" customWidth="1"/>
    <col min="3" max="4" width="26.81640625" style="169" customWidth="1"/>
    <col min="5" max="6" width="29.453125" style="169" customWidth="1"/>
    <col min="7" max="7" width="28.81640625" style="169" customWidth="1"/>
    <col min="8" max="8" width="34.54296875" style="169" customWidth="1"/>
    <col min="9" max="11" width="16.453125" style="169" customWidth="1"/>
    <col min="12" max="16" width="9.453125" style="169"/>
    <col min="17" max="17" width="11.81640625" style="169" customWidth="1"/>
    <col min="18" max="19" width="10.453125" style="169" customWidth="1"/>
    <col min="20" max="16384" width="9.453125" style="169"/>
  </cols>
  <sheetData>
    <row r="1" spans="1:9" ht="23.5" x14ac:dyDescent="0.55000000000000004">
      <c r="A1" s="170" t="s">
        <v>503</v>
      </c>
    </row>
    <row r="2" spans="1:9" ht="15" customHeight="1" x14ac:dyDescent="0.55000000000000004">
      <c r="A2" s="170"/>
    </row>
    <row r="3" spans="1:9" s="527" customFormat="1" ht="14.5" x14ac:dyDescent="0.35">
      <c r="B3" s="526" t="s">
        <v>758</v>
      </c>
    </row>
    <row r="4" spans="1:9" s="433" customFormat="1" ht="14.5" x14ac:dyDescent="0.35">
      <c r="B4" s="189"/>
    </row>
    <row r="5" spans="1:9" s="431" customFormat="1" ht="135.5" customHeight="1" x14ac:dyDescent="0.55000000000000004">
      <c r="A5" s="432"/>
      <c r="B5" s="688" t="s">
        <v>818</v>
      </c>
      <c r="C5" s="689"/>
      <c r="D5" s="689"/>
      <c r="E5" s="689"/>
      <c r="F5" s="689"/>
      <c r="G5" s="689"/>
      <c r="H5" s="689"/>
    </row>
    <row r="6" spans="1:9" s="431" customFormat="1" ht="15" customHeight="1" x14ac:dyDescent="0.55000000000000004">
      <c r="A6" s="432"/>
    </row>
    <row r="7" spans="1:9" s="527" customFormat="1" ht="14.5" x14ac:dyDescent="0.35">
      <c r="B7" s="526" t="s">
        <v>760</v>
      </c>
    </row>
    <row r="8" spans="1:9" s="431" customFormat="1" ht="15" customHeight="1" x14ac:dyDescent="0.55000000000000004">
      <c r="A8" s="432"/>
    </row>
    <row r="9" spans="1:9" s="167" customFormat="1" ht="14.5" x14ac:dyDescent="0.35">
      <c r="B9" s="168"/>
      <c r="C9" s="645" t="s">
        <v>321</v>
      </c>
      <c r="D9" s="646"/>
      <c r="E9" s="645" t="s">
        <v>322</v>
      </c>
      <c r="F9" s="647"/>
      <c r="G9" s="646" t="s">
        <v>323</v>
      </c>
      <c r="H9" s="647"/>
    </row>
    <row r="10" spans="1:9" s="167" customFormat="1" ht="14.5" hidden="1" x14ac:dyDescent="0.35">
      <c r="B10" s="129"/>
      <c r="C10" s="119"/>
      <c r="D10" s="118" t="s">
        <v>321</v>
      </c>
      <c r="E10" s="119"/>
      <c r="F10" s="118" t="s">
        <v>322</v>
      </c>
      <c r="G10" s="119"/>
      <c r="H10" s="153" t="s">
        <v>323</v>
      </c>
      <c r="I10" s="117"/>
    </row>
    <row r="11" spans="1:9" s="168" customFormat="1" ht="29" x14ac:dyDescent="0.35">
      <c r="B11" s="131"/>
      <c r="C11" s="127" t="s">
        <v>67</v>
      </c>
      <c r="D11" s="128" t="s">
        <v>502</v>
      </c>
      <c r="E11" s="123" t="s">
        <v>67</v>
      </c>
      <c r="F11" s="124" t="s">
        <v>502</v>
      </c>
      <c r="G11" s="127" t="s">
        <v>67</v>
      </c>
      <c r="H11" s="128" t="s">
        <v>502</v>
      </c>
    </row>
    <row r="12" spans="1:9" s="168" customFormat="1" ht="14.5" x14ac:dyDescent="0.35">
      <c r="B12" s="130" t="s">
        <v>460</v>
      </c>
      <c r="C12" s="648" t="s">
        <v>457</v>
      </c>
      <c r="D12" s="649"/>
      <c r="E12" s="650" t="s">
        <v>458</v>
      </c>
      <c r="F12" s="649"/>
      <c r="G12" s="648" t="s">
        <v>459</v>
      </c>
      <c r="H12" s="649"/>
    </row>
    <row r="13" spans="1:9" s="168" customFormat="1" ht="14.5" x14ac:dyDescent="0.35">
      <c r="B13" s="121" t="s">
        <v>452</v>
      </c>
      <c r="C13" s="126">
        <v>2.24E-2</v>
      </c>
      <c r="D13" s="641" t="s">
        <v>324</v>
      </c>
      <c r="E13" s="126">
        <v>1.9E-2</v>
      </c>
      <c r="F13" s="641" t="s">
        <v>324</v>
      </c>
      <c r="G13" s="126">
        <v>2.06E-2</v>
      </c>
      <c r="H13" s="643" t="s">
        <v>324</v>
      </c>
    </row>
    <row r="14" spans="1:9" s="168" customFormat="1" ht="14.5" x14ac:dyDescent="0.35">
      <c r="B14" s="150" t="s">
        <v>453</v>
      </c>
      <c r="C14" s="125">
        <v>2.0400000000000001E-2</v>
      </c>
      <c r="D14" s="642"/>
      <c r="E14" s="125">
        <v>2.3400000000000001E-2</v>
      </c>
      <c r="F14" s="642"/>
      <c r="G14" s="125">
        <v>1.4999999999999999E-2</v>
      </c>
      <c r="H14" s="644"/>
    </row>
    <row r="15" spans="1:9" s="168" customFormat="1" ht="14.5" x14ac:dyDescent="0.35">
      <c r="B15" s="150" t="s">
        <v>454</v>
      </c>
      <c r="C15" s="125">
        <v>1.7600000000000001E-2</v>
      </c>
      <c r="D15" s="642"/>
      <c r="E15" s="125">
        <v>1.84E-2</v>
      </c>
      <c r="F15" s="642"/>
      <c r="G15" s="125">
        <v>1.2500000000000001E-2</v>
      </c>
      <c r="H15" s="644"/>
    </row>
    <row r="16" spans="1:9" s="168" customFormat="1" ht="14.5" x14ac:dyDescent="0.35">
      <c r="B16" s="150" t="s">
        <v>455</v>
      </c>
      <c r="C16" s="125">
        <v>1.5900000000000001E-2</v>
      </c>
      <c r="D16" s="642"/>
      <c r="E16" s="125">
        <v>1.66E-2</v>
      </c>
      <c r="F16" s="642"/>
      <c r="G16" s="125">
        <v>1.0500000000000001E-2</v>
      </c>
      <c r="H16" s="644"/>
    </row>
    <row r="17" spans="2:27" s="168" customFormat="1" ht="14.5" x14ac:dyDescent="0.35">
      <c r="B17" s="150" t="s">
        <v>456</v>
      </c>
      <c r="C17" s="125">
        <v>1.5900000000000001E-2</v>
      </c>
      <c r="D17" s="159">
        <f>AVERAGE(C13:C17)</f>
        <v>1.8440000000000002E-2</v>
      </c>
      <c r="E17" s="125">
        <v>1.54E-2</v>
      </c>
      <c r="F17" s="136">
        <f>AVERAGE(E13:E17)</f>
        <v>1.856E-2</v>
      </c>
      <c r="G17" s="125">
        <v>1.38E-2</v>
      </c>
      <c r="H17" s="159">
        <f>AVERAGE(G13:G17)</f>
        <v>1.4480000000000002E-2</v>
      </c>
    </row>
    <row r="18" spans="2:27" ht="14.5" x14ac:dyDescent="0.35">
      <c r="B18" s="150" t="s">
        <v>461</v>
      </c>
      <c r="C18" s="408"/>
      <c r="D18" s="19"/>
      <c r="E18" s="490">
        <f>'Curr DPRY table'!H13/100</f>
        <v>1.6500000000000001E-2</v>
      </c>
      <c r="F18" s="136">
        <f>AVERAGE(E14:E18)</f>
        <v>1.806E-2</v>
      </c>
      <c r="G18" s="408"/>
      <c r="H18" s="19"/>
      <c r="I18" s="182"/>
      <c r="J18" s="167"/>
      <c r="K18" s="167"/>
      <c r="L18" s="167"/>
      <c r="M18" s="167"/>
      <c r="N18" s="167"/>
      <c r="O18" s="167"/>
      <c r="P18" s="167"/>
      <c r="Q18" s="167"/>
      <c r="R18" s="167"/>
      <c r="S18" s="167"/>
      <c r="T18" s="167"/>
      <c r="U18" s="167"/>
      <c r="V18" s="167"/>
      <c r="W18" s="167"/>
      <c r="X18" s="167"/>
      <c r="Y18" s="167"/>
      <c r="Z18" s="167"/>
      <c r="AA18" s="167"/>
    </row>
    <row r="19" spans="2:27" ht="14.5" x14ac:dyDescent="0.35">
      <c r="B19" s="150" t="s">
        <v>462</v>
      </c>
      <c r="C19" s="408"/>
      <c r="D19" s="19"/>
      <c r="E19" s="408"/>
      <c r="F19" s="409"/>
      <c r="G19" s="408"/>
      <c r="H19" s="19"/>
      <c r="I19" s="182"/>
      <c r="J19" s="167"/>
      <c r="K19" s="167"/>
      <c r="L19" s="167"/>
      <c r="M19" s="167"/>
      <c r="N19" s="167"/>
      <c r="O19" s="167"/>
      <c r="P19" s="167"/>
      <c r="Q19" s="167"/>
      <c r="R19" s="167"/>
      <c r="S19" s="167"/>
      <c r="T19" s="167"/>
      <c r="U19" s="167"/>
      <c r="V19" s="167"/>
      <c r="W19" s="167"/>
      <c r="X19" s="167"/>
      <c r="Y19" s="167"/>
      <c r="Z19" s="167"/>
      <c r="AA19" s="167"/>
    </row>
    <row r="20" spans="2:27" ht="14.5" x14ac:dyDescent="0.35">
      <c r="B20" s="150" t="s">
        <v>463</v>
      </c>
      <c r="C20" s="408"/>
      <c r="D20" s="19"/>
      <c r="E20" s="408"/>
      <c r="F20" s="409"/>
      <c r="G20" s="408"/>
      <c r="H20" s="19"/>
      <c r="I20" s="182"/>
      <c r="J20" s="167"/>
      <c r="K20" s="167"/>
      <c r="L20" s="167"/>
      <c r="M20" s="167"/>
      <c r="N20" s="167"/>
      <c r="O20" s="167"/>
      <c r="P20" s="167"/>
      <c r="Q20" s="167"/>
      <c r="R20" s="167"/>
      <c r="S20" s="167"/>
      <c r="T20" s="167"/>
      <c r="U20" s="167"/>
      <c r="V20" s="167"/>
      <c r="W20" s="167"/>
      <c r="X20" s="167"/>
      <c r="Y20" s="167"/>
      <c r="Z20" s="167"/>
      <c r="AA20" s="167"/>
    </row>
    <row r="21" spans="2:27" ht="14.5" x14ac:dyDescent="0.35">
      <c r="B21" s="150" t="s">
        <v>464</v>
      </c>
      <c r="C21" s="408"/>
      <c r="D21" s="19"/>
      <c r="E21" s="408"/>
      <c r="F21" s="409"/>
      <c r="G21" s="408"/>
      <c r="H21" s="19"/>
      <c r="I21" s="182"/>
      <c r="J21" s="167"/>
      <c r="K21" s="167"/>
      <c r="L21" s="167"/>
      <c r="M21" s="167"/>
      <c r="N21" s="167"/>
      <c r="O21" s="167"/>
      <c r="P21" s="167"/>
      <c r="Q21" s="167"/>
      <c r="R21" s="167"/>
      <c r="S21" s="167"/>
      <c r="T21" s="167"/>
      <c r="U21" s="167"/>
      <c r="V21" s="167"/>
      <c r="W21" s="167"/>
      <c r="X21" s="167"/>
      <c r="Y21" s="167"/>
      <c r="Z21" s="167"/>
      <c r="AA21" s="167"/>
    </row>
    <row r="22" spans="2:27" ht="14.5" x14ac:dyDescent="0.35">
      <c r="B22" s="150" t="s">
        <v>465</v>
      </c>
      <c r="C22" s="408"/>
      <c r="D22" s="19"/>
      <c r="E22" s="408"/>
      <c r="F22" s="409"/>
      <c r="G22" s="408"/>
      <c r="H22" s="19"/>
      <c r="I22" s="182"/>
      <c r="J22" s="167"/>
      <c r="K22" s="167"/>
      <c r="L22" s="167"/>
      <c r="M22" s="167"/>
      <c r="N22" s="167"/>
      <c r="O22" s="167"/>
      <c r="P22" s="167"/>
      <c r="Q22" s="167"/>
      <c r="R22" s="167"/>
      <c r="S22" s="167"/>
      <c r="T22" s="167"/>
      <c r="U22" s="167"/>
      <c r="V22" s="167"/>
      <c r="W22" s="167"/>
      <c r="X22" s="167"/>
      <c r="Y22" s="167"/>
      <c r="Z22" s="167"/>
      <c r="AA22" s="167"/>
    </row>
    <row r="23" spans="2:27" ht="14.5" x14ac:dyDescent="0.35">
      <c r="B23" s="150" t="s">
        <v>466</v>
      </c>
      <c r="C23" s="408"/>
      <c r="D23" s="19"/>
      <c r="E23" s="408"/>
      <c r="F23" s="409"/>
      <c r="G23" s="408"/>
      <c r="H23" s="19"/>
      <c r="I23" s="182"/>
      <c r="J23" s="167"/>
      <c r="K23" s="167"/>
      <c r="L23" s="167"/>
      <c r="M23" s="167"/>
      <c r="N23" s="167"/>
      <c r="O23" s="167"/>
      <c r="P23" s="167"/>
      <c r="Q23" s="167"/>
      <c r="R23" s="167"/>
      <c r="S23" s="167"/>
      <c r="T23" s="167"/>
      <c r="U23" s="167"/>
      <c r="V23" s="167"/>
      <c r="W23" s="167"/>
      <c r="X23" s="167"/>
      <c r="Y23" s="167"/>
      <c r="Z23" s="167"/>
      <c r="AA23" s="167"/>
    </row>
    <row r="24" spans="2:27" ht="14.5" x14ac:dyDescent="0.35">
      <c r="B24" s="150" t="s">
        <v>467</v>
      </c>
      <c r="C24" s="408"/>
      <c r="D24" s="19"/>
      <c r="E24" s="408"/>
      <c r="F24" s="409"/>
      <c r="G24" s="408"/>
      <c r="H24" s="19"/>
      <c r="I24" s="182"/>
      <c r="J24" s="167"/>
      <c r="K24" s="167"/>
      <c r="L24" s="167"/>
      <c r="M24" s="167"/>
      <c r="N24" s="167"/>
      <c r="O24" s="167"/>
      <c r="P24" s="167"/>
      <c r="Q24" s="167"/>
      <c r="R24" s="167"/>
      <c r="S24" s="167"/>
      <c r="T24" s="167"/>
      <c r="U24" s="167"/>
      <c r="V24" s="167"/>
      <c r="W24" s="167"/>
      <c r="X24" s="167"/>
      <c r="Y24" s="167"/>
      <c r="Z24" s="167"/>
      <c r="AA24" s="167"/>
    </row>
    <row r="25" spans="2:27" ht="14.5" x14ac:dyDescent="0.35">
      <c r="B25" s="150" t="s">
        <v>468</v>
      </c>
      <c r="C25" s="408"/>
      <c r="D25" s="19"/>
      <c r="E25" s="408"/>
      <c r="F25" s="409"/>
      <c r="G25" s="408"/>
      <c r="H25" s="19"/>
      <c r="I25" s="182"/>
      <c r="J25" s="167"/>
      <c r="K25" s="167"/>
      <c r="L25" s="167"/>
      <c r="M25" s="167"/>
      <c r="N25" s="167"/>
      <c r="O25" s="167"/>
      <c r="P25" s="167"/>
      <c r="Q25" s="167"/>
      <c r="R25" s="167"/>
      <c r="S25" s="167"/>
      <c r="T25" s="167"/>
      <c r="U25" s="167"/>
      <c r="V25" s="167"/>
      <c r="W25" s="167"/>
      <c r="X25" s="167"/>
      <c r="Y25" s="167"/>
      <c r="Z25" s="167"/>
      <c r="AA25" s="167"/>
    </row>
    <row r="26" spans="2:27" ht="14.5" x14ac:dyDescent="0.35">
      <c r="B26" s="150" t="s">
        <v>469</v>
      </c>
      <c r="C26" s="408"/>
      <c r="D26" s="19"/>
      <c r="E26" s="408"/>
      <c r="F26" s="409"/>
      <c r="G26" s="408"/>
      <c r="H26" s="19"/>
      <c r="I26" s="182"/>
      <c r="J26" s="167"/>
      <c r="K26" s="167"/>
      <c r="L26" s="167"/>
      <c r="M26" s="167"/>
      <c r="N26" s="167"/>
      <c r="O26" s="167"/>
      <c r="P26" s="167"/>
      <c r="Q26" s="167"/>
      <c r="R26" s="167"/>
      <c r="S26" s="167"/>
      <c r="T26" s="167"/>
      <c r="U26" s="167"/>
      <c r="V26" s="167"/>
      <c r="W26" s="167"/>
      <c r="X26" s="167"/>
      <c r="Y26" s="167"/>
      <c r="Z26" s="167"/>
      <c r="AA26" s="167"/>
    </row>
    <row r="27" spans="2:27" ht="14.5" x14ac:dyDescent="0.35">
      <c r="B27" s="150" t="s">
        <v>470</v>
      </c>
      <c r="C27" s="408"/>
      <c r="D27" s="19"/>
      <c r="E27" s="408"/>
      <c r="F27" s="409"/>
      <c r="G27" s="408"/>
      <c r="H27" s="19"/>
      <c r="I27" s="182"/>
      <c r="J27" s="167"/>
      <c r="K27" s="167"/>
      <c r="L27" s="167"/>
      <c r="M27" s="167"/>
      <c r="N27" s="167"/>
      <c r="O27" s="167"/>
      <c r="P27" s="167"/>
      <c r="Q27" s="167"/>
      <c r="R27" s="167"/>
      <c r="S27" s="167"/>
      <c r="T27" s="167"/>
      <c r="U27" s="167"/>
      <c r="V27" s="167"/>
      <c r="W27" s="167"/>
      <c r="X27" s="167"/>
      <c r="Y27" s="167"/>
      <c r="Z27" s="167"/>
      <c r="AA27" s="167"/>
    </row>
    <row r="28" spans="2:27" ht="14.5" x14ac:dyDescent="0.35">
      <c r="B28" s="150" t="s">
        <v>471</v>
      </c>
      <c r="C28" s="408"/>
      <c r="D28" s="19"/>
      <c r="E28" s="408"/>
      <c r="F28" s="409"/>
      <c r="G28" s="408"/>
      <c r="H28" s="19"/>
      <c r="I28" s="182"/>
      <c r="J28" s="167"/>
      <c r="K28" s="167"/>
      <c r="L28" s="167"/>
      <c r="M28" s="167"/>
      <c r="N28" s="167"/>
      <c r="O28" s="167"/>
      <c r="P28" s="167"/>
      <c r="Q28" s="167"/>
      <c r="R28" s="167"/>
      <c r="S28" s="167"/>
      <c r="T28" s="167"/>
      <c r="U28" s="167"/>
      <c r="V28" s="167"/>
      <c r="W28" s="167"/>
      <c r="X28" s="167"/>
      <c r="Y28" s="167"/>
      <c r="Z28" s="167"/>
      <c r="AA28" s="167"/>
    </row>
    <row r="29" spans="2:27" ht="14.5" x14ac:dyDescent="0.35">
      <c r="B29" s="150" t="s">
        <v>472</v>
      </c>
      <c r="C29" s="408"/>
      <c r="D29" s="19"/>
      <c r="E29" s="408"/>
      <c r="F29" s="409"/>
      <c r="G29" s="408"/>
      <c r="H29" s="19"/>
      <c r="I29" s="182"/>
      <c r="J29" s="167"/>
      <c r="K29" s="167"/>
      <c r="L29" s="167"/>
      <c r="M29" s="167"/>
      <c r="N29" s="167"/>
      <c r="O29" s="167"/>
      <c r="P29" s="167"/>
      <c r="Q29" s="167"/>
      <c r="R29" s="167"/>
      <c r="S29" s="167"/>
      <c r="T29" s="167"/>
      <c r="U29" s="167"/>
      <c r="V29" s="167"/>
      <c r="W29" s="167"/>
      <c r="X29" s="167"/>
      <c r="Y29" s="167"/>
      <c r="Z29" s="167"/>
      <c r="AA29" s="167"/>
    </row>
    <row r="30" spans="2:27" ht="14.5" x14ac:dyDescent="0.35">
      <c r="B30" s="150" t="s">
        <v>473</v>
      </c>
      <c r="C30" s="408"/>
      <c r="D30" s="19"/>
      <c r="E30" s="408"/>
      <c r="F30" s="409"/>
      <c r="G30" s="408"/>
      <c r="H30" s="19"/>
      <c r="I30" s="182"/>
      <c r="J30" s="167"/>
      <c r="K30" s="167"/>
      <c r="L30" s="167"/>
      <c r="M30" s="167"/>
      <c r="N30" s="167"/>
      <c r="O30" s="167"/>
      <c r="P30" s="167"/>
      <c r="Q30" s="167"/>
      <c r="R30" s="167"/>
      <c r="S30" s="167"/>
      <c r="T30" s="167"/>
      <c r="U30" s="167"/>
      <c r="V30" s="167"/>
      <c r="W30" s="167"/>
      <c r="X30" s="167"/>
      <c r="Y30" s="167"/>
      <c r="Z30" s="167"/>
      <c r="AA30" s="167"/>
    </row>
    <row r="31" spans="2:27" ht="14.5" x14ac:dyDescent="0.35">
      <c r="B31" s="150" t="s">
        <v>474</v>
      </c>
      <c r="C31" s="408"/>
      <c r="D31" s="19"/>
      <c r="E31" s="408"/>
      <c r="F31" s="409"/>
      <c r="G31" s="408"/>
      <c r="H31" s="19"/>
      <c r="I31" s="182"/>
      <c r="J31" s="167"/>
      <c r="K31" s="167"/>
      <c r="L31" s="167"/>
      <c r="M31" s="167"/>
      <c r="N31" s="167"/>
      <c r="O31" s="167"/>
      <c r="P31" s="167"/>
      <c r="Q31" s="167"/>
      <c r="R31" s="167"/>
      <c r="S31" s="167"/>
      <c r="T31" s="167"/>
      <c r="U31" s="167"/>
      <c r="V31" s="167"/>
      <c r="W31" s="167"/>
      <c r="X31" s="167"/>
      <c r="Y31" s="167"/>
      <c r="Z31" s="167"/>
      <c r="AA31" s="167"/>
    </row>
    <row r="32" spans="2:27" ht="14.5" x14ac:dyDescent="0.35">
      <c r="B32" s="150" t="s">
        <v>475</v>
      </c>
      <c r="C32" s="408"/>
      <c r="D32" s="19"/>
      <c r="E32" s="408"/>
      <c r="F32" s="409"/>
      <c r="G32" s="408"/>
      <c r="H32" s="19"/>
      <c r="I32" s="182"/>
      <c r="J32" s="167"/>
      <c r="K32" s="167"/>
      <c r="L32" s="167"/>
      <c r="M32" s="167"/>
      <c r="N32" s="167"/>
      <c r="O32" s="167"/>
      <c r="P32" s="167"/>
      <c r="Q32" s="167"/>
      <c r="R32" s="167"/>
      <c r="S32" s="167"/>
      <c r="T32" s="167"/>
      <c r="U32" s="167"/>
      <c r="V32" s="167"/>
      <c r="W32" s="167"/>
      <c r="X32" s="167"/>
      <c r="Y32" s="167"/>
      <c r="Z32" s="167"/>
      <c r="AA32" s="167"/>
    </row>
    <row r="33" spans="2:9" ht="14.5" x14ac:dyDescent="0.35">
      <c r="B33" s="150" t="s">
        <v>476</v>
      </c>
      <c r="C33" s="410"/>
      <c r="D33" s="411"/>
      <c r="E33" s="410"/>
      <c r="F33" s="412"/>
      <c r="G33" s="410"/>
      <c r="H33" s="411"/>
      <c r="I33" s="137"/>
    </row>
    <row r="34" spans="2:9" ht="14.5" x14ac:dyDescent="0.35">
      <c r="B34" s="150" t="s">
        <v>477</v>
      </c>
      <c r="C34" s="410"/>
      <c r="D34" s="411"/>
      <c r="E34" s="410"/>
      <c r="F34" s="412"/>
      <c r="G34" s="410"/>
      <c r="H34" s="411"/>
      <c r="I34" s="137"/>
    </row>
    <row r="35" spans="2:9" ht="14.5" x14ac:dyDescent="0.35">
      <c r="B35" s="150" t="s">
        <v>478</v>
      </c>
      <c r="C35" s="410"/>
      <c r="D35" s="411"/>
      <c r="E35" s="410"/>
      <c r="F35" s="412"/>
      <c r="G35" s="410"/>
      <c r="H35" s="411"/>
      <c r="I35" s="137"/>
    </row>
    <row r="36" spans="2:9" ht="14.5" x14ac:dyDescent="0.35">
      <c r="B36" s="150" t="s">
        <v>479</v>
      </c>
      <c r="C36" s="410"/>
      <c r="D36" s="411"/>
      <c r="E36" s="410"/>
      <c r="F36" s="412"/>
      <c r="G36" s="410"/>
      <c r="H36" s="411"/>
      <c r="I36" s="137"/>
    </row>
    <row r="37" spans="2:9" ht="14.5" x14ac:dyDescent="0.35">
      <c r="B37" s="150" t="s">
        <v>480</v>
      </c>
      <c r="C37" s="410"/>
      <c r="D37" s="411"/>
      <c r="E37" s="410"/>
      <c r="F37" s="412"/>
      <c r="G37" s="410"/>
      <c r="H37" s="411"/>
      <c r="I37" s="137"/>
    </row>
    <row r="38" spans="2:9" ht="14.5" x14ac:dyDescent="0.35">
      <c r="B38" s="150" t="s">
        <v>481</v>
      </c>
      <c r="C38" s="410"/>
      <c r="D38" s="411"/>
      <c r="E38" s="410"/>
      <c r="F38" s="412"/>
      <c r="G38" s="410"/>
      <c r="H38" s="411"/>
      <c r="I38" s="137"/>
    </row>
    <row r="39" spans="2:9" ht="14.5" x14ac:dyDescent="0.35">
      <c r="B39" s="154" t="s">
        <v>482</v>
      </c>
      <c r="C39" s="410"/>
      <c r="D39" s="411"/>
      <c r="E39" s="410"/>
      <c r="F39" s="411"/>
      <c r="G39" s="410"/>
      <c r="H39" s="411"/>
      <c r="I39" s="137"/>
    </row>
    <row r="40" spans="2:9" ht="14.5" x14ac:dyDescent="0.35">
      <c r="B40" s="154" t="s">
        <v>483</v>
      </c>
      <c r="C40" s="410"/>
      <c r="D40" s="411"/>
      <c r="E40" s="410"/>
      <c r="F40" s="411"/>
      <c r="G40" s="410"/>
      <c r="H40" s="411"/>
    </row>
    <row r="41" spans="2:9" ht="14.5" x14ac:dyDescent="0.35">
      <c r="B41" s="154" t="s">
        <v>489</v>
      </c>
      <c r="C41" s="410"/>
      <c r="D41" s="411"/>
      <c r="E41" s="410"/>
      <c r="F41" s="411"/>
      <c r="G41" s="410"/>
      <c r="H41" s="411"/>
    </row>
    <row r="42" spans="2:9" ht="14.5" x14ac:dyDescent="0.35">
      <c r="B42" s="154" t="s">
        <v>490</v>
      </c>
      <c r="C42" s="410"/>
      <c r="D42" s="411"/>
      <c r="E42" s="410"/>
      <c r="F42" s="411"/>
      <c r="G42" s="410"/>
      <c r="H42" s="411"/>
    </row>
    <row r="43" spans="2:9" ht="14.5" x14ac:dyDescent="0.35">
      <c r="B43" s="154" t="s">
        <v>491</v>
      </c>
      <c r="C43" s="410"/>
      <c r="D43" s="411"/>
      <c r="E43" s="410"/>
      <c r="F43" s="411"/>
      <c r="G43" s="410"/>
      <c r="H43" s="411"/>
    </row>
    <row r="44" spans="2:9" ht="14.5" x14ac:dyDescent="0.35">
      <c r="B44" s="154" t="s">
        <v>492</v>
      </c>
      <c r="C44" s="410"/>
      <c r="D44" s="411"/>
      <c r="E44" s="410"/>
      <c r="F44" s="411"/>
      <c r="G44" s="410"/>
      <c r="H44" s="411"/>
    </row>
    <row r="45" spans="2:9" ht="14.5" x14ac:dyDescent="0.35">
      <c r="B45" s="154" t="s">
        <v>493</v>
      </c>
      <c r="C45" s="410"/>
      <c r="D45" s="411"/>
      <c r="E45" s="410"/>
      <c r="F45" s="411"/>
      <c r="G45" s="410"/>
      <c r="H45" s="411"/>
    </row>
    <row r="46" spans="2:9" ht="14.5" x14ac:dyDescent="0.35">
      <c r="B46" s="154" t="s">
        <v>494</v>
      </c>
      <c r="C46" s="410"/>
      <c r="D46" s="411"/>
      <c r="E46" s="410"/>
      <c r="F46" s="411"/>
      <c r="G46" s="410"/>
      <c r="H46" s="411"/>
    </row>
    <row r="47" spans="2:9" ht="14.5" x14ac:dyDescent="0.35">
      <c r="B47" s="154" t="s">
        <v>495</v>
      </c>
      <c r="C47" s="410"/>
      <c r="D47" s="411"/>
      <c r="E47" s="410"/>
      <c r="F47" s="411"/>
      <c r="G47" s="410"/>
      <c r="H47" s="411"/>
    </row>
    <row r="48" spans="2:9" ht="14.5" x14ac:dyDescent="0.35">
      <c r="B48" s="154" t="s">
        <v>496</v>
      </c>
      <c r="C48" s="410"/>
      <c r="D48" s="411"/>
      <c r="E48" s="410"/>
      <c r="F48" s="411"/>
      <c r="G48" s="410"/>
      <c r="H48" s="411"/>
    </row>
    <row r="49" spans="2:8" ht="14.5" x14ac:dyDescent="0.35">
      <c r="B49" s="154" t="s">
        <v>497</v>
      </c>
      <c r="C49" s="410"/>
      <c r="D49" s="411"/>
      <c r="E49" s="410"/>
      <c r="F49" s="411"/>
      <c r="G49" s="410"/>
      <c r="H49" s="411"/>
    </row>
    <row r="50" spans="2:8" s="431" customFormat="1" ht="14.5" x14ac:dyDescent="0.35">
      <c r="B50" s="154" t="s">
        <v>498</v>
      </c>
      <c r="C50" s="410"/>
      <c r="D50" s="411"/>
      <c r="E50" s="410"/>
      <c r="F50" s="411"/>
      <c r="G50" s="410"/>
      <c r="H50" s="411"/>
    </row>
    <row r="51" spans="2:8" ht="14.5" x14ac:dyDescent="0.35">
      <c r="B51" s="132" t="s">
        <v>324</v>
      </c>
      <c r="C51" s="413"/>
      <c r="D51" s="414"/>
      <c r="E51" s="413"/>
      <c r="F51" s="414"/>
      <c r="G51" s="413"/>
      <c r="H51" s="414"/>
    </row>
  </sheetData>
  <mergeCells count="10">
    <mergeCell ref="B5:H5"/>
    <mergeCell ref="D13:D16"/>
    <mergeCell ref="F13:F16"/>
    <mergeCell ref="H13:H16"/>
    <mergeCell ref="C9:D9"/>
    <mergeCell ref="E9:F9"/>
    <mergeCell ref="G9:H9"/>
    <mergeCell ref="G12:H12"/>
    <mergeCell ref="E12:F12"/>
    <mergeCell ref="C12:D1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249977111117893"/>
  </sheetPr>
  <dimension ref="A1:N43"/>
  <sheetViews>
    <sheetView showGridLines="0" workbookViewId="0">
      <selection activeCell="J41" sqref="J41"/>
    </sheetView>
  </sheetViews>
  <sheetFormatPr defaultRowHeight="12.5" x14ac:dyDescent="0.25"/>
  <cols>
    <col min="1" max="1" width="3.1796875" customWidth="1"/>
    <col min="2" max="2" width="15.54296875" customWidth="1"/>
    <col min="3" max="3" width="15.54296875" style="164" hidden="1" customWidth="1"/>
    <col min="4" max="4" width="18.81640625" customWidth="1"/>
    <col min="5" max="5" width="20.453125" customWidth="1"/>
    <col min="6" max="6" width="20.453125" style="164" customWidth="1"/>
    <col min="8" max="8" width="15.54296875" customWidth="1"/>
    <col min="9" max="9" width="15.54296875" style="164" hidden="1" customWidth="1"/>
    <col min="10" max="10" width="17.453125" customWidth="1"/>
    <col min="11" max="11" width="18.453125" customWidth="1"/>
    <col min="12" max="12" width="18.453125" style="164" customWidth="1"/>
    <col min="14" max="14" width="18.1796875" customWidth="1"/>
  </cols>
  <sheetData>
    <row r="1" spans="1:14" ht="23.5" x14ac:dyDescent="0.55000000000000004">
      <c r="A1" s="138" t="s">
        <v>508</v>
      </c>
    </row>
    <row r="3" spans="1:14" ht="14.5" x14ac:dyDescent="0.35">
      <c r="B3" s="651" t="s">
        <v>506</v>
      </c>
      <c r="C3" s="652"/>
      <c r="D3" s="652"/>
      <c r="E3" s="652"/>
      <c r="F3" s="653"/>
      <c r="H3" s="651" t="s">
        <v>507</v>
      </c>
      <c r="I3" s="652"/>
      <c r="J3" s="652"/>
      <c r="K3" s="652"/>
      <c r="L3" s="653"/>
      <c r="N3" s="160"/>
    </row>
    <row r="4" spans="1:14" s="164" customFormat="1" ht="14.5" x14ac:dyDescent="0.35">
      <c r="B4" s="160"/>
      <c r="C4" s="160"/>
      <c r="D4" s="160"/>
      <c r="E4" s="160"/>
      <c r="F4" s="160"/>
      <c r="H4" s="160"/>
      <c r="I4" s="160"/>
      <c r="J4" s="160"/>
      <c r="K4" s="160"/>
      <c r="L4" s="160"/>
      <c r="N4" s="160"/>
    </row>
    <row r="5" spans="1:14" ht="14.5" x14ac:dyDescent="0.35">
      <c r="D5" s="163" t="s">
        <v>321</v>
      </c>
      <c r="E5" s="163" t="s">
        <v>322</v>
      </c>
      <c r="F5" s="163" t="s">
        <v>323</v>
      </c>
      <c r="H5" s="164"/>
      <c r="J5" s="163" t="s">
        <v>321</v>
      </c>
      <c r="K5" s="144" t="s">
        <v>322</v>
      </c>
      <c r="L5" s="144" t="s">
        <v>323</v>
      </c>
    </row>
    <row r="6" spans="1:14" ht="14.5" x14ac:dyDescent="0.35">
      <c r="B6" s="142" t="s">
        <v>452</v>
      </c>
      <c r="C6" s="142">
        <v>0</v>
      </c>
      <c r="D6" s="161">
        <v>41153</v>
      </c>
      <c r="E6" s="139">
        <v>40969</v>
      </c>
      <c r="F6" s="139">
        <v>41091</v>
      </c>
      <c r="H6" s="121" t="s">
        <v>452</v>
      </c>
      <c r="I6" s="142">
        <v>0</v>
      </c>
      <c r="J6" s="139">
        <v>41517</v>
      </c>
      <c r="K6" s="143">
        <v>41333</v>
      </c>
      <c r="L6" s="143">
        <v>41455</v>
      </c>
    </row>
    <row r="7" spans="1:14" ht="14.5" x14ac:dyDescent="0.35">
      <c r="B7" s="154" t="s">
        <v>453</v>
      </c>
      <c r="C7" s="154">
        <v>1</v>
      </c>
      <c r="D7" s="143">
        <f>DATE(YEAR(D$6)+$C7,MONTH(D$6),DAY(D$6))</f>
        <v>41518</v>
      </c>
      <c r="E7" s="140">
        <f>DATE(YEAR(E$6)+$C7,MONTH(E$6),DAY(E$6))</f>
        <v>41334</v>
      </c>
      <c r="F7" s="140">
        <f>DATE(YEAR(F$6)+$C7,MONTH(F$6),DAY(F$6))</f>
        <v>41456</v>
      </c>
      <c r="H7" s="150" t="s">
        <v>453</v>
      </c>
      <c r="I7" s="154">
        <v>1</v>
      </c>
      <c r="J7" s="140">
        <f>DATE(YEAR(J$6)+$I7,MONTH(J$6),DAY(J$6))</f>
        <v>41882</v>
      </c>
      <c r="K7" s="143">
        <f>DATE(YEAR(K$6)+$I7,MONTH(K$6),DAY(K$6))</f>
        <v>41698</v>
      </c>
      <c r="L7" s="143">
        <f>DATE(YEAR(L$6)+$I7,MONTH(L$6),DAY(L$6))</f>
        <v>41820</v>
      </c>
    </row>
    <row r="8" spans="1:14" ht="14.5" x14ac:dyDescent="0.35">
      <c r="B8" s="154" t="s">
        <v>454</v>
      </c>
      <c r="C8" s="154">
        <v>2</v>
      </c>
      <c r="D8" s="143">
        <f t="shared" ref="D8:D43" si="0">DATE(YEAR(D$6)+$C8,MONTH(D$6),DAY(D$6))</f>
        <v>41883</v>
      </c>
      <c r="E8" s="140">
        <f t="shared" ref="E8:F27" si="1">DATE(YEAR(E$6)+$C8,MONTH(E$6),DAY(E$6))</f>
        <v>41699</v>
      </c>
      <c r="F8" s="140">
        <f t="shared" si="1"/>
        <v>41821</v>
      </c>
      <c r="H8" s="150" t="s">
        <v>454</v>
      </c>
      <c r="I8" s="154">
        <v>2</v>
      </c>
      <c r="J8" s="140">
        <f t="shared" ref="J8:L43" si="2">DATE(YEAR(J$6)+$I8,MONTH(J$6),DAY(J$6))</f>
        <v>42247</v>
      </c>
      <c r="K8" s="143">
        <f t="shared" si="2"/>
        <v>42063</v>
      </c>
      <c r="L8" s="143">
        <f t="shared" si="2"/>
        <v>42185</v>
      </c>
    </row>
    <row r="9" spans="1:14" ht="14.5" x14ac:dyDescent="0.35">
      <c r="B9" s="154" t="s">
        <v>455</v>
      </c>
      <c r="C9" s="154">
        <v>3</v>
      </c>
      <c r="D9" s="143">
        <f t="shared" si="0"/>
        <v>42248</v>
      </c>
      <c r="E9" s="140">
        <f t="shared" si="1"/>
        <v>42064</v>
      </c>
      <c r="F9" s="140">
        <f t="shared" si="1"/>
        <v>42186</v>
      </c>
      <c r="H9" s="150" t="s">
        <v>455</v>
      </c>
      <c r="I9" s="154">
        <v>3</v>
      </c>
      <c r="J9" s="140">
        <f t="shared" si="2"/>
        <v>42613</v>
      </c>
      <c r="K9" s="143">
        <f t="shared" si="2"/>
        <v>42428</v>
      </c>
      <c r="L9" s="143">
        <f t="shared" si="2"/>
        <v>42551</v>
      </c>
    </row>
    <row r="10" spans="1:14" ht="14.5" x14ac:dyDescent="0.35">
      <c r="B10" s="154" t="s">
        <v>456</v>
      </c>
      <c r="C10" s="154">
        <v>4</v>
      </c>
      <c r="D10" s="143">
        <f t="shared" si="0"/>
        <v>42614</v>
      </c>
      <c r="E10" s="140">
        <f t="shared" si="1"/>
        <v>42430</v>
      </c>
      <c r="F10" s="140">
        <f t="shared" si="1"/>
        <v>42552</v>
      </c>
      <c r="H10" s="150" t="s">
        <v>456</v>
      </c>
      <c r="I10" s="154">
        <v>4</v>
      </c>
      <c r="J10" s="140">
        <f t="shared" si="2"/>
        <v>42978</v>
      </c>
      <c r="K10" s="143">
        <f t="shared" si="2"/>
        <v>42794</v>
      </c>
      <c r="L10" s="143">
        <f t="shared" si="2"/>
        <v>42916</v>
      </c>
    </row>
    <row r="11" spans="1:14" ht="14.5" x14ac:dyDescent="0.35">
      <c r="B11" s="154" t="s">
        <v>461</v>
      </c>
      <c r="C11" s="154">
        <v>5</v>
      </c>
      <c r="D11" s="143">
        <f t="shared" si="0"/>
        <v>42979</v>
      </c>
      <c r="E11" s="140">
        <f t="shared" si="1"/>
        <v>42795</v>
      </c>
      <c r="F11" s="140">
        <f t="shared" si="1"/>
        <v>42917</v>
      </c>
      <c r="H11" s="150" t="s">
        <v>461</v>
      </c>
      <c r="I11" s="154">
        <v>5</v>
      </c>
      <c r="J11" s="140">
        <f t="shared" si="2"/>
        <v>43343</v>
      </c>
      <c r="K11" s="143">
        <f t="shared" si="2"/>
        <v>43159</v>
      </c>
      <c r="L11" s="143">
        <f t="shared" si="2"/>
        <v>43281</v>
      </c>
    </row>
    <row r="12" spans="1:14" ht="14.5" x14ac:dyDescent="0.35">
      <c r="B12" s="154" t="s">
        <v>462</v>
      </c>
      <c r="C12" s="154">
        <v>6</v>
      </c>
      <c r="D12" s="143">
        <f t="shared" si="0"/>
        <v>43344</v>
      </c>
      <c r="E12" s="140">
        <f t="shared" si="1"/>
        <v>43160</v>
      </c>
      <c r="F12" s="140">
        <f t="shared" si="1"/>
        <v>43282</v>
      </c>
      <c r="H12" s="150" t="s">
        <v>462</v>
      </c>
      <c r="I12" s="154">
        <v>6</v>
      </c>
      <c r="J12" s="140">
        <f t="shared" si="2"/>
        <v>43708</v>
      </c>
      <c r="K12" s="143">
        <f t="shared" si="2"/>
        <v>43524</v>
      </c>
      <c r="L12" s="143">
        <f t="shared" si="2"/>
        <v>43646</v>
      </c>
    </row>
    <row r="13" spans="1:14" ht="14.5" x14ac:dyDescent="0.35">
      <c r="B13" s="154" t="s">
        <v>463</v>
      </c>
      <c r="C13" s="154">
        <v>7</v>
      </c>
      <c r="D13" s="143">
        <f t="shared" si="0"/>
        <v>43709</v>
      </c>
      <c r="E13" s="140">
        <f t="shared" si="1"/>
        <v>43525</v>
      </c>
      <c r="F13" s="140">
        <f t="shared" si="1"/>
        <v>43647</v>
      </c>
      <c r="H13" s="150" t="s">
        <v>463</v>
      </c>
      <c r="I13" s="154">
        <v>7</v>
      </c>
      <c r="J13" s="140">
        <f t="shared" si="2"/>
        <v>44074</v>
      </c>
      <c r="K13" s="143">
        <f t="shared" si="2"/>
        <v>43889</v>
      </c>
      <c r="L13" s="143">
        <f t="shared" si="2"/>
        <v>44012</v>
      </c>
    </row>
    <row r="14" spans="1:14" ht="14.5" x14ac:dyDescent="0.35">
      <c r="B14" s="154" t="s">
        <v>464</v>
      </c>
      <c r="C14" s="154">
        <v>8</v>
      </c>
      <c r="D14" s="143">
        <f t="shared" si="0"/>
        <v>44075</v>
      </c>
      <c r="E14" s="140">
        <f t="shared" si="1"/>
        <v>43891</v>
      </c>
      <c r="F14" s="140">
        <f t="shared" si="1"/>
        <v>44013</v>
      </c>
      <c r="H14" s="150" t="s">
        <v>464</v>
      </c>
      <c r="I14" s="154">
        <v>8</v>
      </c>
      <c r="J14" s="140">
        <f t="shared" si="2"/>
        <v>44439</v>
      </c>
      <c r="K14" s="143">
        <f t="shared" si="2"/>
        <v>44255</v>
      </c>
      <c r="L14" s="143">
        <f t="shared" si="2"/>
        <v>44377</v>
      </c>
    </row>
    <row r="15" spans="1:14" ht="14.5" x14ac:dyDescent="0.35">
      <c r="B15" s="154" t="s">
        <v>465</v>
      </c>
      <c r="C15" s="154">
        <v>9</v>
      </c>
      <c r="D15" s="143">
        <f t="shared" si="0"/>
        <v>44440</v>
      </c>
      <c r="E15" s="140">
        <f t="shared" si="1"/>
        <v>44256</v>
      </c>
      <c r="F15" s="140">
        <f t="shared" si="1"/>
        <v>44378</v>
      </c>
      <c r="H15" s="150" t="s">
        <v>465</v>
      </c>
      <c r="I15" s="154">
        <v>9</v>
      </c>
      <c r="J15" s="140">
        <f t="shared" si="2"/>
        <v>44804</v>
      </c>
      <c r="K15" s="143">
        <f t="shared" si="2"/>
        <v>44620</v>
      </c>
      <c r="L15" s="143">
        <f t="shared" si="2"/>
        <v>44742</v>
      </c>
    </row>
    <row r="16" spans="1:14" ht="14.5" x14ac:dyDescent="0.35">
      <c r="B16" s="154" t="s">
        <v>466</v>
      </c>
      <c r="C16" s="154">
        <v>10</v>
      </c>
      <c r="D16" s="143">
        <f t="shared" si="0"/>
        <v>44805</v>
      </c>
      <c r="E16" s="140">
        <f t="shared" si="1"/>
        <v>44621</v>
      </c>
      <c r="F16" s="140">
        <f t="shared" si="1"/>
        <v>44743</v>
      </c>
      <c r="H16" s="150" t="s">
        <v>466</v>
      </c>
      <c r="I16" s="154">
        <v>10</v>
      </c>
      <c r="J16" s="140">
        <f t="shared" si="2"/>
        <v>45169</v>
      </c>
      <c r="K16" s="143">
        <f t="shared" si="2"/>
        <v>44985</v>
      </c>
      <c r="L16" s="143">
        <f t="shared" si="2"/>
        <v>45107</v>
      </c>
    </row>
    <row r="17" spans="2:12" ht="14.5" x14ac:dyDescent="0.35">
      <c r="B17" s="154" t="s">
        <v>467</v>
      </c>
      <c r="C17" s="154">
        <v>11</v>
      </c>
      <c r="D17" s="143">
        <f t="shared" si="0"/>
        <v>45170</v>
      </c>
      <c r="E17" s="140">
        <f t="shared" si="1"/>
        <v>44986</v>
      </c>
      <c r="F17" s="140">
        <f t="shared" si="1"/>
        <v>45108</v>
      </c>
      <c r="H17" s="150" t="s">
        <v>467</v>
      </c>
      <c r="I17" s="154">
        <v>11</v>
      </c>
      <c r="J17" s="140">
        <f t="shared" si="2"/>
        <v>45535</v>
      </c>
      <c r="K17" s="143">
        <f t="shared" si="2"/>
        <v>45350</v>
      </c>
      <c r="L17" s="143">
        <f t="shared" si="2"/>
        <v>45473</v>
      </c>
    </row>
    <row r="18" spans="2:12" ht="14.5" x14ac:dyDescent="0.35">
      <c r="B18" s="154" t="s">
        <v>468</v>
      </c>
      <c r="C18" s="154">
        <v>12</v>
      </c>
      <c r="D18" s="143">
        <f t="shared" si="0"/>
        <v>45536</v>
      </c>
      <c r="E18" s="140">
        <f t="shared" si="1"/>
        <v>45352</v>
      </c>
      <c r="F18" s="140">
        <f t="shared" si="1"/>
        <v>45474</v>
      </c>
      <c r="H18" s="150" t="s">
        <v>468</v>
      </c>
      <c r="I18" s="154">
        <v>12</v>
      </c>
      <c r="J18" s="140">
        <f t="shared" si="2"/>
        <v>45900</v>
      </c>
      <c r="K18" s="143">
        <f t="shared" si="2"/>
        <v>45716</v>
      </c>
      <c r="L18" s="143">
        <f t="shared" si="2"/>
        <v>45838</v>
      </c>
    </row>
    <row r="19" spans="2:12" ht="14.5" x14ac:dyDescent="0.35">
      <c r="B19" s="154" t="s">
        <v>469</v>
      </c>
      <c r="C19" s="154">
        <v>13</v>
      </c>
      <c r="D19" s="143">
        <f t="shared" si="0"/>
        <v>45901</v>
      </c>
      <c r="E19" s="140">
        <f t="shared" si="1"/>
        <v>45717</v>
      </c>
      <c r="F19" s="140">
        <f t="shared" si="1"/>
        <v>45839</v>
      </c>
      <c r="H19" s="150" t="s">
        <v>469</v>
      </c>
      <c r="I19" s="154">
        <v>13</v>
      </c>
      <c r="J19" s="140">
        <f t="shared" si="2"/>
        <v>46265</v>
      </c>
      <c r="K19" s="143">
        <f t="shared" si="2"/>
        <v>46081</v>
      </c>
      <c r="L19" s="143">
        <f t="shared" si="2"/>
        <v>46203</v>
      </c>
    </row>
    <row r="20" spans="2:12" ht="14.5" x14ac:dyDescent="0.35">
      <c r="B20" s="154" t="s">
        <v>470</v>
      </c>
      <c r="C20" s="154">
        <v>14</v>
      </c>
      <c r="D20" s="143">
        <f t="shared" si="0"/>
        <v>46266</v>
      </c>
      <c r="E20" s="140">
        <f t="shared" si="1"/>
        <v>46082</v>
      </c>
      <c r="F20" s="140">
        <f t="shared" si="1"/>
        <v>46204</v>
      </c>
      <c r="H20" s="150" t="s">
        <v>470</v>
      </c>
      <c r="I20" s="154">
        <v>14</v>
      </c>
      <c r="J20" s="140">
        <f t="shared" si="2"/>
        <v>46630</v>
      </c>
      <c r="K20" s="143">
        <f t="shared" si="2"/>
        <v>46446</v>
      </c>
      <c r="L20" s="143">
        <f t="shared" si="2"/>
        <v>46568</v>
      </c>
    </row>
    <row r="21" spans="2:12" ht="14.5" x14ac:dyDescent="0.35">
      <c r="B21" s="154" t="s">
        <v>471</v>
      </c>
      <c r="C21" s="154">
        <v>15</v>
      </c>
      <c r="D21" s="143">
        <f t="shared" si="0"/>
        <v>46631</v>
      </c>
      <c r="E21" s="140">
        <f t="shared" si="1"/>
        <v>46447</v>
      </c>
      <c r="F21" s="140">
        <f t="shared" si="1"/>
        <v>46569</v>
      </c>
      <c r="H21" s="150" t="s">
        <v>471</v>
      </c>
      <c r="I21" s="154">
        <v>15</v>
      </c>
      <c r="J21" s="140">
        <f t="shared" si="2"/>
        <v>46996</v>
      </c>
      <c r="K21" s="143">
        <f t="shared" si="2"/>
        <v>46811</v>
      </c>
      <c r="L21" s="143">
        <f t="shared" si="2"/>
        <v>46934</v>
      </c>
    </row>
    <row r="22" spans="2:12" ht="14.5" x14ac:dyDescent="0.35">
      <c r="B22" s="154" t="s">
        <v>472</v>
      </c>
      <c r="C22" s="154">
        <v>16</v>
      </c>
      <c r="D22" s="143">
        <f t="shared" si="0"/>
        <v>46997</v>
      </c>
      <c r="E22" s="140">
        <f t="shared" si="1"/>
        <v>46813</v>
      </c>
      <c r="F22" s="140">
        <f t="shared" si="1"/>
        <v>46935</v>
      </c>
      <c r="H22" s="150" t="s">
        <v>472</v>
      </c>
      <c r="I22" s="154">
        <v>16</v>
      </c>
      <c r="J22" s="140">
        <f t="shared" si="2"/>
        <v>47361</v>
      </c>
      <c r="K22" s="143">
        <f t="shared" si="2"/>
        <v>47177</v>
      </c>
      <c r="L22" s="143">
        <f t="shared" si="2"/>
        <v>47299</v>
      </c>
    </row>
    <row r="23" spans="2:12" ht="14.5" x14ac:dyDescent="0.35">
      <c r="B23" s="154" t="s">
        <v>473</v>
      </c>
      <c r="C23" s="154">
        <v>17</v>
      </c>
      <c r="D23" s="143">
        <f t="shared" si="0"/>
        <v>47362</v>
      </c>
      <c r="E23" s="140">
        <f t="shared" si="1"/>
        <v>47178</v>
      </c>
      <c r="F23" s="140">
        <f t="shared" si="1"/>
        <v>47300</v>
      </c>
      <c r="H23" s="150" t="s">
        <v>473</v>
      </c>
      <c r="I23" s="154">
        <v>17</v>
      </c>
      <c r="J23" s="140">
        <f t="shared" si="2"/>
        <v>47726</v>
      </c>
      <c r="K23" s="143">
        <f t="shared" si="2"/>
        <v>47542</v>
      </c>
      <c r="L23" s="143">
        <f t="shared" si="2"/>
        <v>47664</v>
      </c>
    </row>
    <row r="24" spans="2:12" ht="14.5" x14ac:dyDescent="0.35">
      <c r="B24" s="154" t="s">
        <v>474</v>
      </c>
      <c r="C24" s="154">
        <v>18</v>
      </c>
      <c r="D24" s="143">
        <f t="shared" si="0"/>
        <v>47727</v>
      </c>
      <c r="E24" s="140">
        <f t="shared" si="1"/>
        <v>47543</v>
      </c>
      <c r="F24" s="140">
        <f t="shared" si="1"/>
        <v>47665</v>
      </c>
      <c r="H24" s="150" t="s">
        <v>474</v>
      </c>
      <c r="I24" s="154">
        <v>18</v>
      </c>
      <c r="J24" s="140">
        <f t="shared" si="2"/>
        <v>48091</v>
      </c>
      <c r="K24" s="143">
        <f t="shared" si="2"/>
        <v>47907</v>
      </c>
      <c r="L24" s="143">
        <f t="shared" si="2"/>
        <v>48029</v>
      </c>
    </row>
    <row r="25" spans="2:12" ht="14.5" x14ac:dyDescent="0.35">
      <c r="B25" s="154" t="s">
        <v>475</v>
      </c>
      <c r="C25" s="154">
        <v>19</v>
      </c>
      <c r="D25" s="143">
        <f t="shared" si="0"/>
        <v>48092</v>
      </c>
      <c r="E25" s="140">
        <f t="shared" si="1"/>
        <v>47908</v>
      </c>
      <c r="F25" s="140">
        <f t="shared" si="1"/>
        <v>48030</v>
      </c>
      <c r="H25" s="150" t="s">
        <v>475</v>
      </c>
      <c r="I25" s="154">
        <v>19</v>
      </c>
      <c r="J25" s="140">
        <f t="shared" si="2"/>
        <v>48457</v>
      </c>
      <c r="K25" s="143">
        <f t="shared" si="2"/>
        <v>48272</v>
      </c>
      <c r="L25" s="143">
        <f t="shared" si="2"/>
        <v>48395</v>
      </c>
    </row>
    <row r="26" spans="2:12" ht="14.5" x14ac:dyDescent="0.35">
      <c r="B26" s="154" t="s">
        <v>476</v>
      </c>
      <c r="C26" s="154">
        <v>20</v>
      </c>
      <c r="D26" s="143">
        <f t="shared" si="0"/>
        <v>48458</v>
      </c>
      <c r="E26" s="140">
        <f t="shared" si="1"/>
        <v>48274</v>
      </c>
      <c r="F26" s="140">
        <f t="shared" si="1"/>
        <v>48396</v>
      </c>
      <c r="H26" s="150" t="s">
        <v>476</v>
      </c>
      <c r="I26" s="154">
        <v>20</v>
      </c>
      <c r="J26" s="140">
        <f t="shared" si="2"/>
        <v>48822</v>
      </c>
      <c r="K26" s="143">
        <f t="shared" si="2"/>
        <v>48638</v>
      </c>
      <c r="L26" s="143">
        <f t="shared" si="2"/>
        <v>48760</v>
      </c>
    </row>
    <row r="27" spans="2:12" ht="14.5" x14ac:dyDescent="0.35">
      <c r="B27" s="154" t="s">
        <v>477</v>
      </c>
      <c r="C27" s="154">
        <v>21</v>
      </c>
      <c r="D27" s="143">
        <f t="shared" si="0"/>
        <v>48823</v>
      </c>
      <c r="E27" s="140">
        <f t="shared" si="1"/>
        <v>48639</v>
      </c>
      <c r="F27" s="140">
        <f t="shared" si="1"/>
        <v>48761</v>
      </c>
      <c r="H27" s="150" t="s">
        <v>477</v>
      </c>
      <c r="I27" s="154">
        <v>21</v>
      </c>
      <c r="J27" s="140">
        <f t="shared" si="2"/>
        <v>49187</v>
      </c>
      <c r="K27" s="143">
        <f t="shared" si="2"/>
        <v>49003</v>
      </c>
      <c r="L27" s="143">
        <f t="shared" si="2"/>
        <v>49125</v>
      </c>
    </row>
    <row r="28" spans="2:12" ht="14.5" x14ac:dyDescent="0.35">
      <c r="B28" s="154" t="s">
        <v>478</v>
      </c>
      <c r="C28" s="154">
        <v>22</v>
      </c>
      <c r="D28" s="143">
        <f t="shared" si="0"/>
        <v>49188</v>
      </c>
      <c r="E28" s="140">
        <f t="shared" ref="E28:F43" si="3">DATE(YEAR(E$6)+$C28,MONTH(E$6),DAY(E$6))</f>
        <v>49004</v>
      </c>
      <c r="F28" s="140">
        <f t="shared" si="3"/>
        <v>49126</v>
      </c>
      <c r="H28" s="150" t="s">
        <v>478</v>
      </c>
      <c r="I28" s="154">
        <v>22</v>
      </c>
      <c r="J28" s="140">
        <f t="shared" si="2"/>
        <v>49552</v>
      </c>
      <c r="K28" s="143">
        <f t="shared" si="2"/>
        <v>49368</v>
      </c>
      <c r="L28" s="143">
        <f t="shared" si="2"/>
        <v>49490</v>
      </c>
    </row>
    <row r="29" spans="2:12" ht="14.5" x14ac:dyDescent="0.35">
      <c r="B29" s="154" t="s">
        <v>479</v>
      </c>
      <c r="C29" s="154">
        <v>23</v>
      </c>
      <c r="D29" s="143">
        <f t="shared" si="0"/>
        <v>49553</v>
      </c>
      <c r="E29" s="140">
        <f t="shared" si="3"/>
        <v>49369</v>
      </c>
      <c r="F29" s="140">
        <f t="shared" si="3"/>
        <v>49491</v>
      </c>
      <c r="H29" s="150" t="s">
        <v>479</v>
      </c>
      <c r="I29" s="154">
        <v>23</v>
      </c>
      <c r="J29" s="140">
        <f t="shared" si="2"/>
        <v>49918</v>
      </c>
      <c r="K29" s="143">
        <f t="shared" si="2"/>
        <v>49733</v>
      </c>
      <c r="L29" s="143">
        <f t="shared" si="2"/>
        <v>49856</v>
      </c>
    </row>
    <row r="30" spans="2:12" ht="14.5" x14ac:dyDescent="0.35">
      <c r="B30" s="154" t="s">
        <v>480</v>
      </c>
      <c r="C30" s="154">
        <v>24</v>
      </c>
      <c r="D30" s="143">
        <f t="shared" si="0"/>
        <v>49919</v>
      </c>
      <c r="E30" s="140">
        <f t="shared" si="3"/>
        <v>49735</v>
      </c>
      <c r="F30" s="140">
        <f t="shared" si="3"/>
        <v>49857</v>
      </c>
      <c r="H30" s="150" t="s">
        <v>480</v>
      </c>
      <c r="I30" s="154">
        <v>24</v>
      </c>
      <c r="J30" s="140">
        <f t="shared" si="2"/>
        <v>50283</v>
      </c>
      <c r="K30" s="143">
        <f t="shared" si="2"/>
        <v>50099</v>
      </c>
      <c r="L30" s="143">
        <f t="shared" si="2"/>
        <v>50221</v>
      </c>
    </row>
    <row r="31" spans="2:12" ht="14.5" x14ac:dyDescent="0.35">
      <c r="B31" s="154" t="s">
        <v>481</v>
      </c>
      <c r="C31" s="154">
        <v>25</v>
      </c>
      <c r="D31" s="143">
        <f t="shared" si="0"/>
        <v>50284</v>
      </c>
      <c r="E31" s="140">
        <f t="shared" si="3"/>
        <v>50100</v>
      </c>
      <c r="F31" s="140">
        <f t="shared" si="3"/>
        <v>50222</v>
      </c>
      <c r="H31" s="150" t="s">
        <v>481</v>
      </c>
      <c r="I31" s="154">
        <v>25</v>
      </c>
      <c r="J31" s="140">
        <f t="shared" si="2"/>
        <v>50648</v>
      </c>
      <c r="K31" s="143">
        <f t="shared" si="2"/>
        <v>50464</v>
      </c>
      <c r="L31" s="143">
        <f t="shared" si="2"/>
        <v>50586</v>
      </c>
    </row>
    <row r="32" spans="2:12" ht="14.5" x14ac:dyDescent="0.35">
      <c r="B32" s="154" t="s">
        <v>482</v>
      </c>
      <c r="C32" s="154">
        <v>26</v>
      </c>
      <c r="D32" s="143">
        <f t="shared" si="0"/>
        <v>50649</v>
      </c>
      <c r="E32" s="140">
        <f t="shared" si="3"/>
        <v>50465</v>
      </c>
      <c r="F32" s="140">
        <f t="shared" si="3"/>
        <v>50587</v>
      </c>
      <c r="H32" s="150" t="s">
        <v>482</v>
      </c>
      <c r="I32" s="154">
        <v>26</v>
      </c>
      <c r="J32" s="140">
        <f t="shared" si="2"/>
        <v>51013</v>
      </c>
      <c r="K32" s="143">
        <f t="shared" si="2"/>
        <v>50829</v>
      </c>
      <c r="L32" s="143">
        <f t="shared" si="2"/>
        <v>50951</v>
      </c>
    </row>
    <row r="33" spans="2:12" ht="14.5" x14ac:dyDescent="0.35">
      <c r="B33" s="154" t="s">
        <v>483</v>
      </c>
      <c r="C33" s="154">
        <v>27</v>
      </c>
      <c r="D33" s="143">
        <f t="shared" si="0"/>
        <v>51014</v>
      </c>
      <c r="E33" s="140">
        <f t="shared" si="3"/>
        <v>50830</v>
      </c>
      <c r="F33" s="140">
        <f t="shared" si="3"/>
        <v>50952</v>
      </c>
      <c r="H33" s="150" t="s">
        <v>483</v>
      </c>
      <c r="I33" s="154">
        <v>27</v>
      </c>
      <c r="J33" s="140">
        <f t="shared" si="2"/>
        <v>51379</v>
      </c>
      <c r="K33" s="143">
        <f t="shared" si="2"/>
        <v>51194</v>
      </c>
      <c r="L33" s="143">
        <f t="shared" si="2"/>
        <v>51317</v>
      </c>
    </row>
    <row r="34" spans="2:12" ht="14.5" x14ac:dyDescent="0.35">
      <c r="B34" s="154" t="s">
        <v>489</v>
      </c>
      <c r="C34" s="154">
        <v>28</v>
      </c>
      <c r="D34" s="143">
        <f t="shared" si="0"/>
        <v>51380</v>
      </c>
      <c r="E34" s="140">
        <f t="shared" si="3"/>
        <v>51196</v>
      </c>
      <c r="F34" s="140">
        <f t="shared" si="3"/>
        <v>51318</v>
      </c>
      <c r="H34" s="150" t="s">
        <v>489</v>
      </c>
      <c r="I34" s="154">
        <v>28</v>
      </c>
      <c r="J34" s="140">
        <f t="shared" si="2"/>
        <v>51744</v>
      </c>
      <c r="K34" s="143">
        <f t="shared" si="2"/>
        <v>51560</v>
      </c>
      <c r="L34" s="143">
        <f t="shared" si="2"/>
        <v>51682</v>
      </c>
    </row>
    <row r="35" spans="2:12" ht="14.5" x14ac:dyDescent="0.35">
      <c r="B35" s="154" t="s">
        <v>490</v>
      </c>
      <c r="C35" s="154">
        <v>29</v>
      </c>
      <c r="D35" s="143">
        <f t="shared" si="0"/>
        <v>51745</v>
      </c>
      <c r="E35" s="140">
        <f t="shared" si="3"/>
        <v>51561</v>
      </c>
      <c r="F35" s="140">
        <f t="shared" si="3"/>
        <v>51683</v>
      </c>
      <c r="H35" s="150" t="s">
        <v>490</v>
      </c>
      <c r="I35" s="154">
        <v>29</v>
      </c>
      <c r="J35" s="140">
        <f t="shared" si="2"/>
        <v>52109</v>
      </c>
      <c r="K35" s="143">
        <f t="shared" si="2"/>
        <v>51925</v>
      </c>
      <c r="L35" s="143">
        <f t="shared" si="2"/>
        <v>52047</v>
      </c>
    </row>
    <row r="36" spans="2:12" ht="14.5" x14ac:dyDescent="0.35">
      <c r="B36" s="154" t="s">
        <v>491</v>
      </c>
      <c r="C36" s="154">
        <v>30</v>
      </c>
      <c r="D36" s="143">
        <f t="shared" si="0"/>
        <v>52110</v>
      </c>
      <c r="E36" s="140">
        <f t="shared" si="3"/>
        <v>51926</v>
      </c>
      <c r="F36" s="140">
        <f t="shared" si="3"/>
        <v>52048</v>
      </c>
      <c r="H36" s="150" t="s">
        <v>491</v>
      </c>
      <c r="I36" s="154">
        <v>30</v>
      </c>
      <c r="J36" s="140">
        <f t="shared" si="2"/>
        <v>52474</v>
      </c>
      <c r="K36" s="143">
        <f t="shared" si="2"/>
        <v>52290</v>
      </c>
      <c r="L36" s="143">
        <f t="shared" si="2"/>
        <v>52412</v>
      </c>
    </row>
    <row r="37" spans="2:12" ht="14.5" x14ac:dyDescent="0.35">
      <c r="B37" s="154" t="s">
        <v>492</v>
      </c>
      <c r="C37" s="154">
        <v>31</v>
      </c>
      <c r="D37" s="143">
        <f t="shared" si="0"/>
        <v>52475</v>
      </c>
      <c r="E37" s="140">
        <f t="shared" si="3"/>
        <v>52291</v>
      </c>
      <c r="F37" s="140">
        <f t="shared" si="3"/>
        <v>52413</v>
      </c>
      <c r="H37" s="150" t="s">
        <v>492</v>
      </c>
      <c r="I37" s="154">
        <v>31</v>
      </c>
      <c r="J37" s="140">
        <f t="shared" si="2"/>
        <v>52840</v>
      </c>
      <c r="K37" s="143">
        <f t="shared" si="2"/>
        <v>52655</v>
      </c>
      <c r="L37" s="143">
        <f t="shared" si="2"/>
        <v>52778</v>
      </c>
    </row>
    <row r="38" spans="2:12" ht="14.5" x14ac:dyDescent="0.35">
      <c r="B38" s="154" t="s">
        <v>493</v>
      </c>
      <c r="C38" s="154">
        <v>32</v>
      </c>
      <c r="D38" s="143">
        <f t="shared" si="0"/>
        <v>52841</v>
      </c>
      <c r="E38" s="140">
        <f t="shared" si="3"/>
        <v>52657</v>
      </c>
      <c r="F38" s="140">
        <f t="shared" si="3"/>
        <v>52779</v>
      </c>
      <c r="H38" s="150" t="s">
        <v>493</v>
      </c>
      <c r="I38" s="154">
        <v>32</v>
      </c>
      <c r="J38" s="140">
        <f t="shared" si="2"/>
        <v>53205</v>
      </c>
      <c r="K38" s="143">
        <f t="shared" si="2"/>
        <v>53021</v>
      </c>
      <c r="L38" s="143">
        <f t="shared" si="2"/>
        <v>53143</v>
      </c>
    </row>
    <row r="39" spans="2:12" ht="14.5" x14ac:dyDescent="0.35">
      <c r="B39" s="154" t="s">
        <v>494</v>
      </c>
      <c r="C39" s="154">
        <v>33</v>
      </c>
      <c r="D39" s="143">
        <f t="shared" si="0"/>
        <v>53206</v>
      </c>
      <c r="E39" s="140">
        <f t="shared" si="3"/>
        <v>53022</v>
      </c>
      <c r="F39" s="140">
        <f t="shared" si="3"/>
        <v>53144</v>
      </c>
      <c r="H39" s="150" t="s">
        <v>494</v>
      </c>
      <c r="I39" s="154">
        <v>33</v>
      </c>
      <c r="J39" s="140">
        <f t="shared" si="2"/>
        <v>53570</v>
      </c>
      <c r="K39" s="143">
        <f t="shared" si="2"/>
        <v>53386</v>
      </c>
      <c r="L39" s="143">
        <f t="shared" si="2"/>
        <v>53508</v>
      </c>
    </row>
    <row r="40" spans="2:12" ht="14.5" x14ac:dyDescent="0.35">
      <c r="B40" s="154" t="s">
        <v>495</v>
      </c>
      <c r="C40" s="154">
        <v>34</v>
      </c>
      <c r="D40" s="143">
        <f t="shared" si="0"/>
        <v>53571</v>
      </c>
      <c r="E40" s="140">
        <f t="shared" si="3"/>
        <v>53387</v>
      </c>
      <c r="F40" s="140">
        <f t="shared" si="3"/>
        <v>53509</v>
      </c>
      <c r="H40" s="150" t="s">
        <v>495</v>
      </c>
      <c r="I40" s="154">
        <v>34</v>
      </c>
      <c r="J40" s="140">
        <f t="shared" si="2"/>
        <v>53935</v>
      </c>
      <c r="K40" s="143">
        <f t="shared" si="2"/>
        <v>53751</v>
      </c>
      <c r="L40" s="143">
        <f t="shared" si="2"/>
        <v>53873</v>
      </c>
    </row>
    <row r="41" spans="2:12" ht="14.5" x14ac:dyDescent="0.35">
      <c r="B41" s="154" t="s">
        <v>496</v>
      </c>
      <c r="C41" s="154">
        <v>35</v>
      </c>
      <c r="D41" s="143">
        <f t="shared" si="0"/>
        <v>53936</v>
      </c>
      <c r="E41" s="140">
        <f t="shared" si="3"/>
        <v>53752</v>
      </c>
      <c r="F41" s="140">
        <f t="shared" si="3"/>
        <v>53874</v>
      </c>
      <c r="H41" s="150" t="s">
        <v>496</v>
      </c>
      <c r="I41" s="154">
        <v>35</v>
      </c>
      <c r="J41" s="140">
        <f t="shared" si="2"/>
        <v>54301</v>
      </c>
      <c r="K41" s="143">
        <f t="shared" si="2"/>
        <v>54116</v>
      </c>
      <c r="L41" s="143">
        <f t="shared" si="2"/>
        <v>54239</v>
      </c>
    </row>
    <row r="42" spans="2:12" ht="14.5" x14ac:dyDescent="0.35">
      <c r="B42" s="154" t="s">
        <v>497</v>
      </c>
      <c r="C42" s="154">
        <v>36</v>
      </c>
      <c r="D42" s="143">
        <f t="shared" si="0"/>
        <v>54302</v>
      </c>
      <c r="E42" s="140">
        <f t="shared" si="3"/>
        <v>54118</v>
      </c>
      <c r="F42" s="140">
        <f t="shared" si="3"/>
        <v>54240</v>
      </c>
      <c r="H42" s="150" t="s">
        <v>497</v>
      </c>
      <c r="I42" s="154">
        <v>36</v>
      </c>
      <c r="J42" s="140">
        <f t="shared" si="2"/>
        <v>54666</v>
      </c>
      <c r="K42" s="143">
        <f t="shared" si="2"/>
        <v>54482</v>
      </c>
      <c r="L42" s="143">
        <f t="shared" si="2"/>
        <v>54604</v>
      </c>
    </row>
    <row r="43" spans="2:12" ht="14.5" x14ac:dyDescent="0.35">
      <c r="B43" s="132" t="s">
        <v>498</v>
      </c>
      <c r="C43" s="132">
        <v>37</v>
      </c>
      <c r="D43" s="141">
        <f t="shared" si="0"/>
        <v>54667</v>
      </c>
      <c r="E43" s="162">
        <f t="shared" si="3"/>
        <v>54483</v>
      </c>
      <c r="F43" s="162">
        <f t="shared" si="3"/>
        <v>54605</v>
      </c>
      <c r="H43" s="122" t="s">
        <v>498</v>
      </c>
      <c r="I43" s="132">
        <v>37</v>
      </c>
      <c r="J43" s="162">
        <f t="shared" si="2"/>
        <v>55031</v>
      </c>
      <c r="K43" s="141">
        <f t="shared" si="2"/>
        <v>54847</v>
      </c>
      <c r="L43" s="141">
        <f t="shared" si="2"/>
        <v>54969</v>
      </c>
    </row>
  </sheetData>
  <mergeCells count="2">
    <mergeCell ref="H3:L3"/>
    <mergeCell ref="B3:F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0.249977111117893"/>
    <pageSetUpPr fitToPage="1"/>
  </sheetPr>
  <dimension ref="A1:X59"/>
  <sheetViews>
    <sheetView showGridLines="0" zoomScale="90" zoomScaleNormal="90" workbookViewId="0">
      <selection activeCell="O27" sqref="O27"/>
    </sheetView>
  </sheetViews>
  <sheetFormatPr defaultColWidth="9.1796875" defaultRowHeight="14.5" x14ac:dyDescent="0.35"/>
  <cols>
    <col min="1" max="1" width="2.453125" style="171" customWidth="1"/>
    <col min="2" max="2" width="12.81640625" style="171" customWidth="1"/>
    <col min="3" max="3" width="25.1796875" style="171" customWidth="1"/>
    <col min="4" max="4" width="20.1796875" style="171" customWidth="1"/>
    <col min="5" max="5" width="11.453125" style="171" customWidth="1"/>
    <col min="6" max="6" width="13.54296875" style="171" customWidth="1"/>
    <col min="7" max="7" width="17.1796875" style="171" customWidth="1"/>
    <col min="8" max="8" width="14.54296875" style="171" customWidth="1"/>
    <col min="9" max="9" width="14.453125" style="171" customWidth="1"/>
    <col min="10" max="10" width="12.54296875" style="171" customWidth="1"/>
    <col min="11" max="11" width="14" style="171" customWidth="1"/>
    <col min="12" max="15" width="9.1796875" style="171"/>
    <col min="16" max="16" width="28.1796875" style="171" customWidth="1"/>
    <col min="17" max="16384" width="9.1796875" style="171"/>
  </cols>
  <sheetData>
    <row r="1" spans="1:12" ht="23.5" x14ac:dyDescent="0.55000000000000004">
      <c r="A1" s="44" t="s">
        <v>451</v>
      </c>
    </row>
    <row r="3" spans="1:12" s="527" customFormat="1" x14ac:dyDescent="0.35">
      <c r="B3" s="526" t="s">
        <v>812</v>
      </c>
    </row>
    <row r="4" spans="1:12" s="433" customFormat="1" x14ac:dyDescent="0.35"/>
    <row r="5" spans="1:12" x14ac:dyDescent="0.35">
      <c r="B5" s="171" t="s">
        <v>813</v>
      </c>
    </row>
    <row r="7" spans="1:12" s="172" customFormat="1" x14ac:dyDescent="0.35">
      <c r="B7" s="14" t="s">
        <v>581</v>
      </c>
      <c r="C7" s="14"/>
      <c r="D7" s="14"/>
      <c r="E7" s="15"/>
      <c r="F7" s="15"/>
      <c r="G7" s="15"/>
      <c r="H7" s="15"/>
      <c r="I7" s="15"/>
      <c r="J7" s="15"/>
      <c r="K7" s="15"/>
    </row>
    <row r="8" spans="1:12" x14ac:dyDescent="0.35">
      <c r="B8" s="227"/>
      <c r="C8" s="227"/>
      <c r="D8" s="227"/>
      <c r="E8" s="69"/>
      <c r="F8" s="69"/>
      <c r="G8" s="69"/>
      <c r="H8" s="69"/>
      <c r="I8" s="69"/>
      <c r="J8" s="69"/>
      <c r="K8" s="69"/>
    </row>
    <row r="9" spans="1:12" x14ac:dyDescent="0.35">
      <c r="B9" s="205" t="s">
        <v>351</v>
      </c>
      <c r="C9" s="27"/>
      <c r="D9" s="27"/>
      <c r="E9" s="27"/>
      <c r="F9" s="27"/>
      <c r="G9" s="27"/>
      <c r="H9" s="27"/>
      <c r="I9" s="27"/>
      <c r="J9" s="27"/>
      <c r="K9" s="27"/>
    </row>
    <row r="10" spans="1:12" ht="15" thickBot="1" x14ac:dyDescent="0.4">
      <c r="A10" s="186"/>
      <c r="B10" s="354"/>
      <c r="C10" s="27"/>
      <c r="D10" s="27"/>
      <c r="E10" s="27"/>
      <c r="F10" s="27"/>
      <c r="G10" s="27"/>
      <c r="H10" s="27"/>
      <c r="I10" s="359"/>
      <c r="J10" s="27"/>
      <c r="K10" s="27"/>
      <c r="L10" s="363"/>
    </row>
    <row r="11" spans="1:12" ht="47.25" customHeight="1" thickBot="1" x14ac:dyDescent="0.4">
      <c r="A11" s="186"/>
      <c r="B11" s="364"/>
      <c r="C11" s="364"/>
      <c r="D11" s="364"/>
      <c r="E11" s="365" t="s">
        <v>65</v>
      </c>
      <c r="F11" s="365" t="s">
        <v>66</v>
      </c>
      <c r="G11" s="366" t="s">
        <v>375</v>
      </c>
      <c r="H11" s="366" t="s">
        <v>67</v>
      </c>
      <c r="I11" s="654" t="s">
        <v>68</v>
      </c>
      <c r="J11" s="654"/>
      <c r="K11" s="654"/>
      <c r="L11" s="367"/>
    </row>
    <row r="12" spans="1:12" ht="20.149999999999999" customHeight="1" x14ac:dyDescent="0.35">
      <c r="A12" s="186"/>
      <c r="B12" s="355"/>
      <c r="C12" s="355"/>
      <c r="D12" s="355"/>
      <c r="E12" s="356"/>
      <c r="F12" s="356"/>
      <c r="G12" s="357"/>
      <c r="H12" s="357"/>
      <c r="I12" s="230"/>
      <c r="J12" s="355"/>
      <c r="K12" s="355"/>
    </row>
    <row r="13" spans="1:12" ht="20.149999999999999" customHeight="1" x14ac:dyDescent="0.35">
      <c r="A13" s="186"/>
      <c r="B13" s="359" t="s">
        <v>331</v>
      </c>
      <c r="C13" s="368"/>
      <c r="D13" s="368"/>
      <c r="E13" s="369" t="s">
        <v>92</v>
      </c>
      <c r="F13" s="369" t="s">
        <v>1</v>
      </c>
      <c r="G13" s="370">
        <v>5</v>
      </c>
      <c r="H13" s="407">
        <v>1.65</v>
      </c>
      <c r="I13" s="488" t="s">
        <v>709</v>
      </c>
      <c r="J13" s="371"/>
      <c r="K13" s="371"/>
    </row>
    <row r="14" spans="1:12" ht="20.149999999999999" customHeight="1" x14ac:dyDescent="0.35">
      <c r="A14" s="186"/>
      <c r="B14" s="368"/>
      <c r="C14" s="273"/>
      <c r="D14" s="273"/>
      <c r="E14" s="273"/>
      <c r="F14" s="273"/>
      <c r="G14" s="273"/>
      <c r="H14" s="273"/>
      <c r="I14" s="489" t="s">
        <v>707</v>
      </c>
      <c r="J14" s="371"/>
      <c r="K14" s="371"/>
    </row>
    <row r="15" spans="1:12" ht="20.149999999999999" customHeight="1" thickBot="1" x14ac:dyDescent="0.4">
      <c r="A15" s="186"/>
      <c r="B15" s="363"/>
      <c r="C15" s="363"/>
      <c r="D15" s="363"/>
      <c r="E15" s="363"/>
      <c r="F15" s="363"/>
      <c r="G15" s="363"/>
      <c r="H15" s="372"/>
      <c r="I15" s="373"/>
      <c r="J15" s="363"/>
      <c r="K15" s="363"/>
      <c r="L15" s="363"/>
    </row>
    <row r="16" spans="1:12" ht="45" customHeight="1" thickBot="1" x14ac:dyDescent="0.4">
      <c r="A16" s="186"/>
      <c r="B16" s="374" t="s">
        <v>584</v>
      </c>
      <c r="C16" s="374" t="s">
        <v>64</v>
      </c>
      <c r="D16" s="374" t="s">
        <v>94</v>
      </c>
      <c r="E16" s="374" t="s">
        <v>65</v>
      </c>
      <c r="F16" s="374" t="s">
        <v>66</v>
      </c>
      <c r="G16" s="375" t="s">
        <v>375</v>
      </c>
      <c r="H16" s="375" t="s">
        <v>67</v>
      </c>
      <c r="I16" s="655" t="s">
        <v>68</v>
      </c>
      <c r="J16" s="655"/>
      <c r="K16" s="655"/>
      <c r="L16" s="376"/>
    </row>
    <row r="17" spans="1:24" ht="30" customHeight="1" thickBot="1" x14ac:dyDescent="0.4">
      <c r="A17" s="186"/>
      <c r="B17" s="400" t="s">
        <v>585</v>
      </c>
      <c r="C17" s="400" t="s">
        <v>69</v>
      </c>
      <c r="D17" s="401" t="s">
        <v>69</v>
      </c>
      <c r="E17" s="401" t="s">
        <v>69</v>
      </c>
      <c r="F17" s="401" t="s">
        <v>69</v>
      </c>
      <c r="G17" s="401" t="s">
        <v>69</v>
      </c>
      <c r="H17" s="401" t="s">
        <v>69</v>
      </c>
      <c r="I17" s="400" t="s">
        <v>93</v>
      </c>
      <c r="J17" s="400"/>
      <c r="K17" s="400"/>
      <c r="L17" s="404"/>
    </row>
    <row r="18" spans="1:24" ht="30" customHeight="1" thickBot="1" x14ac:dyDescent="0.4">
      <c r="A18" s="186"/>
      <c r="B18" s="235" t="s">
        <v>586</v>
      </c>
      <c r="C18" s="235" t="s">
        <v>590</v>
      </c>
      <c r="D18" s="382">
        <v>1</v>
      </c>
      <c r="E18" s="382" t="s">
        <v>70</v>
      </c>
      <c r="F18" s="382" t="s">
        <v>1</v>
      </c>
      <c r="G18" s="385">
        <v>5</v>
      </c>
      <c r="H18" s="386">
        <f>'Genesis interpolation'!Y546</f>
        <v>1.5994094236802403</v>
      </c>
      <c r="I18" s="400" t="s">
        <v>706</v>
      </c>
      <c r="J18" s="235"/>
      <c r="K18" s="235"/>
    </row>
    <row r="19" spans="1:24" ht="30" customHeight="1" thickBot="1" x14ac:dyDescent="0.4">
      <c r="A19" s="186"/>
      <c r="B19" s="400"/>
      <c r="C19" s="377" t="s">
        <v>776</v>
      </c>
      <c r="D19" s="378">
        <v>2</v>
      </c>
      <c r="E19" s="378" t="s">
        <v>70</v>
      </c>
      <c r="F19" s="378" t="s">
        <v>1</v>
      </c>
      <c r="G19" s="383">
        <v>5</v>
      </c>
      <c r="H19" s="384">
        <f>'Mercury interpolation'!Y546</f>
        <v>1.6917652201441113</v>
      </c>
      <c r="I19" s="235" t="s">
        <v>706</v>
      </c>
      <c r="J19" s="377"/>
      <c r="K19" s="377"/>
      <c r="L19" s="404"/>
    </row>
    <row r="20" spans="1:24" ht="30" customHeight="1" thickBot="1" x14ac:dyDescent="0.4">
      <c r="A20" s="186"/>
      <c r="B20" s="400"/>
      <c r="C20" s="400" t="s">
        <v>738</v>
      </c>
      <c r="D20" s="401">
        <v>3</v>
      </c>
      <c r="E20" s="401" t="s">
        <v>70</v>
      </c>
      <c r="F20" s="401" t="s">
        <v>1</v>
      </c>
      <c r="G20" s="402">
        <v>6.5</v>
      </c>
      <c r="H20" s="403">
        <f>'Meridian interpolation'!S546</f>
        <v>1.6749587241576689</v>
      </c>
      <c r="I20" s="400" t="s">
        <v>708</v>
      </c>
      <c r="J20" s="400"/>
      <c r="K20" s="400"/>
      <c r="L20" s="404"/>
    </row>
    <row r="21" spans="1:24" ht="30" customHeight="1" thickBot="1" x14ac:dyDescent="0.4">
      <c r="A21" s="186"/>
      <c r="B21" s="506"/>
      <c r="C21" s="400" t="s">
        <v>777</v>
      </c>
      <c r="D21" s="401">
        <v>4</v>
      </c>
      <c r="E21" s="401" t="s">
        <v>70</v>
      </c>
      <c r="F21" s="401" t="s">
        <v>1</v>
      </c>
      <c r="G21" s="402">
        <v>3.8</v>
      </c>
      <c r="H21" s="403">
        <f>'Wellington interpolation'!S546</f>
        <v>1.5279145752559091</v>
      </c>
      <c r="I21" s="400" t="s">
        <v>749</v>
      </c>
      <c r="J21" s="405"/>
      <c r="K21" s="405"/>
      <c r="L21" s="405"/>
    </row>
    <row r="22" spans="1:24" ht="30" customHeight="1" thickBot="1" x14ac:dyDescent="0.4">
      <c r="A22" s="186"/>
      <c r="B22" s="379" t="s">
        <v>587</v>
      </c>
      <c r="C22" s="379" t="s">
        <v>69</v>
      </c>
      <c r="D22" s="380" t="s">
        <v>69</v>
      </c>
      <c r="E22" s="380" t="s">
        <v>69</v>
      </c>
      <c r="F22" s="380" t="s">
        <v>69</v>
      </c>
      <c r="G22" s="387" t="s">
        <v>69</v>
      </c>
      <c r="H22" s="388" t="s">
        <v>69</v>
      </c>
      <c r="I22" s="379" t="s">
        <v>93</v>
      </c>
      <c r="J22" s="379"/>
      <c r="K22" s="379"/>
      <c r="L22" s="381"/>
    </row>
    <row r="23" spans="1:24" ht="30" customHeight="1" thickBot="1" x14ac:dyDescent="0.4">
      <c r="A23" s="186"/>
      <c r="B23" s="235" t="s">
        <v>588</v>
      </c>
      <c r="C23" s="379" t="s">
        <v>591</v>
      </c>
      <c r="D23" s="380">
        <v>5</v>
      </c>
      <c r="E23" s="380" t="s">
        <v>70</v>
      </c>
      <c r="F23" s="380" t="s">
        <v>182</v>
      </c>
      <c r="G23" s="387">
        <v>5</v>
      </c>
      <c r="H23" s="388">
        <f>'Auckland interpolation'!AA546</f>
        <v>1.2926247159697228</v>
      </c>
      <c r="I23" s="379" t="s">
        <v>705</v>
      </c>
      <c r="J23" s="379"/>
      <c r="K23" s="379"/>
      <c r="L23" s="381"/>
    </row>
    <row r="24" spans="1:24" ht="30" customHeight="1" thickBot="1" x14ac:dyDescent="0.4">
      <c r="A24" s="186"/>
      <c r="B24" s="400"/>
      <c r="C24" s="235" t="s">
        <v>595</v>
      </c>
      <c r="D24" s="382">
        <v>6</v>
      </c>
      <c r="E24" s="382" t="s">
        <v>70</v>
      </c>
      <c r="F24" s="382" t="s">
        <v>183</v>
      </c>
      <c r="G24" s="385">
        <v>4.5999999999999996</v>
      </c>
      <c r="H24" s="386">
        <f>'Chorus interpolation'!S546</f>
        <v>1.7926731773249769</v>
      </c>
      <c r="I24" s="379" t="s">
        <v>710</v>
      </c>
      <c r="J24" s="235"/>
      <c r="K24" s="235"/>
      <c r="L24" s="404"/>
    </row>
    <row r="25" spans="1:24" ht="30" customHeight="1" thickBot="1" x14ac:dyDescent="0.4">
      <c r="A25" s="186"/>
      <c r="B25" s="377"/>
      <c r="C25" s="400" t="s">
        <v>593</v>
      </c>
      <c r="D25" s="401">
        <v>7</v>
      </c>
      <c r="E25" s="401" t="s">
        <v>70</v>
      </c>
      <c r="F25" s="401" t="s">
        <v>183</v>
      </c>
      <c r="G25" s="402">
        <v>5.2</v>
      </c>
      <c r="H25" s="403">
        <f>'Contact interpolation'!T547</f>
        <v>1.7516931666459432</v>
      </c>
      <c r="I25" s="379" t="s">
        <v>710</v>
      </c>
      <c r="J25" s="400"/>
      <c r="K25" s="400"/>
      <c r="L25" s="381"/>
    </row>
    <row r="26" spans="1:24" ht="30" customHeight="1" thickBot="1" x14ac:dyDescent="0.4">
      <c r="A26" s="186"/>
      <c r="B26" s="400"/>
      <c r="C26" s="400" t="s">
        <v>740</v>
      </c>
      <c r="D26" s="401">
        <v>8</v>
      </c>
      <c r="E26" s="401" t="s">
        <v>70</v>
      </c>
      <c r="F26" s="401" t="s">
        <v>182</v>
      </c>
      <c r="G26" s="402">
        <v>5</v>
      </c>
      <c r="H26" s="403">
        <v>1.661018325158389</v>
      </c>
      <c r="I26" s="379" t="s">
        <v>705</v>
      </c>
      <c r="J26" s="400"/>
      <c r="K26" s="400"/>
      <c r="L26" s="404"/>
    </row>
    <row r="27" spans="1:24" ht="30" customHeight="1" thickBot="1" x14ac:dyDescent="0.4">
      <c r="A27" s="186"/>
      <c r="B27" s="400"/>
      <c r="C27" s="235" t="s">
        <v>594</v>
      </c>
      <c r="D27" s="382">
        <v>9</v>
      </c>
      <c r="E27" s="382" t="s">
        <v>70</v>
      </c>
      <c r="F27" s="382" t="s">
        <v>182</v>
      </c>
      <c r="G27" s="385">
        <v>5</v>
      </c>
      <c r="H27" s="386">
        <f>'Spark interpolation'!Y546</f>
        <v>1.4364846589068032</v>
      </c>
      <c r="I27" s="379" t="s">
        <v>705</v>
      </c>
      <c r="J27" s="235"/>
      <c r="K27" s="235"/>
      <c r="L27" s="186"/>
      <c r="O27" s="186"/>
      <c r="P27" s="186"/>
      <c r="Q27" s="186"/>
      <c r="R27" s="186"/>
      <c r="S27" s="186"/>
      <c r="T27" s="186"/>
      <c r="U27" s="186"/>
      <c r="V27" s="186"/>
      <c r="W27" s="186"/>
      <c r="X27" s="186"/>
    </row>
    <row r="28" spans="1:24" ht="30" customHeight="1" thickBot="1" x14ac:dyDescent="0.4">
      <c r="A28" s="186"/>
      <c r="B28" s="400" t="s">
        <v>589</v>
      </c>
      <c r="C28" s="400" t="s">
        <v>739</v>
      </c>
      <c r="D28" s="401">
        <v>10</v>
      </c>
      <c r="E28" s="401" t="s">
        <v>70</v>
      </c>
      <c r="F28" s="401" t="s">
        <v>1</v>
      </c>
      <c r="G28" s="402">
        <v>5.0999999999999996</v>
      </c>
      <c r="H28" s="403">
        <f>'Christchurch interpolation'!T547</f>
        <v>1.7117757642621922</v>
      </c>
      <c r="I28" s="235"/>
      <c r="J28" s="400"/>
      <c r="K28" s="400"/>
      <c r="L28" s="404"/>
      <c r="O28" s="186"/>
      <c r="P28" s="228"/>
      <c r="Q28" s="229"/>
      <c r="R28" s="229"/>
      <c r="S28" s="229"/>
      <c r="T28" s="230"/>
      <c r="U28" s="186"/>
      <c r="V28" s="186"/>
      <c r="W28" s="186"/>
      <c r="X28" s="186"/>
    </row>
    <row r="29" spans="1:24" ht="30" customHeight="1" thickBot="1" x14ac:dyDescent="0.4">
      <c r="A29" s="186"/>
      <c r="B29" s="396"/>
      <c r="C29" s="396" t="s">
        <v>592</v>
      </c>
      <c r="D29" s="389">
        <v>11</v>
      </c>
      <c r="E29" s="389" t="s">
        <v>70</v>
      </c>
      <c r="F29" s="389" t="s">
        <v>184</v>
      </c>
      <c r="G29" s="398">
        <v>5</v>
      </c>
      <c r="H29" s="399">
        <f>'Transpower interpolation'!Y546</f>
        <v>1.1694140422548018</v>
      </c>
      <c r="I29" s="406"/>
      <c r="J29" s="396"/>
      <c r="K29" s="396"/>
      <c r="L29" s="415"/>
      <c r="O29" s="186"/>
      <c r="P29" s="63"/>
      <c r="Q29" s="31"/>
      <c r="R29" s="362"/>
      <c r="S29" s="237"/>
      <c r="T29" s="53"/>
      <c r="U29" s="186"/>
      <c r="V29" s="186"/>
      <c r="W29" s="186"/>
      <c r="X29" s="186"/>
    </row>
    <row r="30" spans="1:24" s="433" customFormat="1" ht="30" customHeight="1" thickBot="1" x14ac:dyDescent="0.4">
      <c r="A30" s="186"/>
      <c r="B30" s="484" t="s">
        <v>700</v>
      </c>
      <c r="C30" s="484"/>
      <c r="D30" s="485"/>
      <c r="E30" s="485"/>
      <c r="F30" s="485"/>
      <c r="G30" s="486">
        <v>5</v>
      </c>
      <c r="H30" s="487">
        <v>1.65</v>
      </c>
      <c r="I30" s="484"/>
      <c r="J30" s="484"/>
      <c r="K30" s="235"/>
      <c r="O30" s="186"/>
      <c r="P30" s="63"/>
      <c r="Q30" s="31"/>
      <c r="R30" s="362"/>
      <c r="S30" s="237"/>
      <c r="T30" s="53"/>
      <c r="U30" s="186"/>
      <c r="V30" s="186"/>
      <c r="W30" s="186"/>
      <c r="X30" s="186"/>
    </row>
    <row r="31" spans="1:24" ht="15" customHeight="1" x14ac:dyDescent="0.35">
      <c r="A31" s="186"/>
      <c r="H31" s="397"/>
      <c r="K31" s="397"/>
      <c r="L31" s="397"/>
      <c r="O31" s="186"/>
      <c r="P31" s="63"/>
      <c r="Q31" s="31"/>
      <c r="R31" s="362"/>
      <c r="S31" s="237"/>
      <c r="T31" s="53"/>
      <c r="U31" s="186"/>
      <c r="V31" s="186"/>
      <c r="W31" s="186"/>
      <c r="X31" s="186"/>
    </row>
    <row r="32" spans="1:24" ht="15" customHeight="1" x14ac:dyDescent="0.35">
      <c r="A32" s="186"/>
      <c r="B32" s="390" t="s">
        <v>71</v>
      </c>
      <c r="C32" s="391"/>
      <c r="H32" s="186"/>
      <c r="O32" s="186"/>
      <c r="P32" s="63"/>
      <c r="Q32" s="31"/>
      <c r="R32" s="362"/>
      <c r="S32" s="237"/>
      <c r="T32" s="53"/>
      <c r="U32" s="186"/>
      <c r="V32" s="186"/>
      <c r="W32" s="186"/>
      <c r="X32" s="186"/>
    </row>
    <row r="33" spans="1:24" ht="15" customHeight="1" x14ac:dyDescent="0.35">
      <c r="A33" s="186"/>
      <c r="B33" s="227">
        <v>1</v>
      </c>
      <c r="C33" s="392" t="s">
        <v>741</v>
      </c>
      <c r="O33" s="186"/>
      <c r="P33" s="63"/>
      <c r="Q33" s="31"/>
      <c r="R33" s="362"/>
      <c r="S33" s="237"/>
      <c r="T33" s="53"/>
      <c r="U33" s="186"/>
      <c r="V33" s="186"/>
      <c r="W33" s="186"/>
      <c r="X33" s="186"/>
    </row>
    <row r="34" spans="1:24" ht="15" customHeight="1" x14ac:dyDescent="0.35">
      <c r="A34" s="186"/>
      <c r="B34" s="227">
        <v>2</v>
      </c>
      <c r="C34" s="392" t="s">
        <v>742</v>
      </c>
      <c r="O34" s="186"/>
      <c r="P34" s="63"/>
      <c r="Q34" s="31"/>
      <c r="R34" s="362"/>
      <c r="S34" s="237"/>
      <c r="T34" s="53"/>
      <c r="U34" s="186"/>
      <c r="V34" s="186"/>
      <c r="W34" s="186"/>
      <c r="X34" s="186"/>
    </row>
    <row r="35" spans="1:24" ht="15" customHeight="1" x14ac:dyDescent="0.35">
      <c r="A35" s="186"/>
      <c r="B35" s="227">
        <v>3</v>
      </c>
      <c r="C35" s="392" t="s">
        <v>743</v>
      </c>
      <c r="O35" s="186"/>
      <c r="P35" s="63"/>
      <c r="Q35" s="31"/>
      <c r="R35" s="362"/>
      <c r="S35" s="237"/>
      <c r="T35" s="53"/>
      <c r="U35" s="186"/>
      <c r="V35" s="186"/>
      <c r="W35" s="186"/>
      <c r="X35" s="186"/>
    </row>
    <row r="36" spans="1:24" ht="15" customHeight="1" x14ac:dyDescent="0.35">
      <c r="A36" s="186"/>
      <c r="B36" s="507">
        <v>4</v>
      </c>
      <c r="C36" s="531" t="s">
        <v>750</v>
      </c>
      <c r="D36" s="508"/>
      <c r="E36" s="508"/>
      <c r="F36" s="508"/>
      <c r="O36" s="186"/>
      <c r="P36" s="63"/>
      <c r="Q36" s="31"/>
      <c r="R36" s="362"/>
      <c r="S36" s="237"/>
      <c r="T36" s="53"/>
      <c r="U36" s="186"/>
      <c r="V36" s="186"/>
      <c r="W36" s="186"/>
      <c r="X36" s="186"/>
    </row>
    <row r="37" spans="1:24" ht="15" customHeight="1" x14ac:dyDescent="0.35">
      <c r="A37" s="186"/>
      <c r="B37" s="227">
        <v>5</v>
      </c>
      <c r="C37" s="530" t="s">
        <v>736</v>
      </c>
      <c r="J37" s="186"/>
      <c r="O37" s="186"/>
      <c r="P37" s="63"/>
      <c r="Q37" s="31"/>
      <c r="R37" s="362"/>
      <c r="S37" s="237"/>
      <c r="T37" s="53"/>
      <c r="U37" s="186"/>
      <c r="V37" s="186"/>
      <c r="W37" s="186"/>
      <c r="X37" s="186"/>
    </row>
    <row r="38" spans="1:24" ht="15" customHeight="1" x14ac:dyDescent="0.35">
      <c r="A38" s="186"/>
      <c r="B38" s="227">
        <v>6</v>
      </c>
      <c r="C38" s="392" t="s">
        <v>744</v>
      </c>
      <c r="O38" s="186"/>
      <c r="P38" s="63"/>
      <c r="Q38" s="31"/>
      <c r="R38" s="362"/>
      <c r="S38" s="237"/>
      <c r="T38" s="53"/>
      <c r="U38" s="186"/>
      <c r="V38" s="186"/>
      <c r="W38" s="186"/>
      <c r="X38" s="186"/>
    </row>
    <row r="39" spans="1:24" ht="15" customHeight="1" x14ac:dyDescent="0.35">
      <c r="A39" s="186"/>
      <c r="B39" s="227">
        <v>7</v>
      </c>
      <c r="C39" s="392" t="s">
        <v>745</v>
      </c>
      <c r="O39" s="186"/>
      <c r="P39" s="63"/>
      <c r="Q39" s="31"/>
      <c r="R39" s="362"/>
      <c r="S39" s="237"/>
      <c r="T39" s="53"/>
      <c r="U39" s="186"/>
      <c r="V39" s="186"/>
      <c r="W39" s="186"/>
      <c r="X39" s="186"/>
    </row>
    <row r="40" spans="1:24" ht="15" customHeight="1" x14ac:dyDescent="0.35">
      <c r="A40" s="186"/>
      <c r="B40" s="227">
        <v>8</v>
      </c>
      <c r="C40" s="530" t="s">
        <v>737</v>
      </c>
      <c r="O40" s="186"/>
      <c r="P40" s="63"/>
      <c r="Q40" s="31"/>
      <c r="R40" s="362"/>
      <c r="S40" s="237"/>
      <c r="T40" s="53"/>
      <c r="U40" s="186"/>
      <c r="V40" s="186"/>
      <c r="W40" s="186"/>
      <c r="X40" s="186"/>
    </row>
    <row r="41" spans="1:24" ht="15" customHeight="1" x14ac:dyDescent="0.35">
      <c r="A41" s="186"/>
      <c r="B41" s="227">
        <v>9</v>
      </c>
      <c r="C41" s="392" t="s">
        <v>746</v>
      </c>
      <c r="O41" s="186"/>
      <c r="P41" s="63"/>
      <c r="Q41" s="31"/>
      <c r="R41" s="362"/>
      <c r="S41" s="237"/>
      <c r="T41" s="53"/>
      <c r="U41" s="186"/>
      <c r="V41" s="186"/>
      <c r="W41" s="186"/>
      <c r="X41" s="186"/>
    </row>
    <row r="42" spans="1:24" ht="15" customHeight="1" x14ac:dyDescent="0.35">
      <c r="A42" s="186"/>
      <c r="B42" s="227">
        <v>10</v>
      </c>
      <c r="C42" s="392" t="s">
        <v>747</v>
      </c>
      <c r="O42" s="186"/>
      <c r="P42" s="63"/>
      <c r="Q42" s="31"/>
      <c r="R42" s="362"/>
      <c r="S42" s="237"/>
      <c r="T42" s="53"/>
      <c r="U42" s="186"/>
      <c r="V42" s="186"/>
      <c r="W42" s="186"/>
      <c r="X42" s="186"/>
    </row>
    <row r="43" spans="1:24" ht="15" customHeight="1" x14ac:dyDescent="0.35">
      <c r="A43" s="186"/>
      <c r="B43" s="227">
        <v>11</v>
      </c>
      <c r="C43" s="392" t="s">
        <v>748</v>
      </c>
      <c r="O43" s="186"/>
      <c r="P43" s="186"/>
      <c r="Q43" s="186"/>
      <c r="R43" s="186"/>
      <c r="S43" s="186"/>
      <c r="T43" s="186"/>
      <c r="U43" s="186"/>
      <c r="V43" s="186"/>
      <c r="W43" s="186"/>
      <c r="X43" s="186"/>
    </row>
    <row r="44" spans="1:24" ht="15" customHeight="1" x14ac:dyDescent="0.35">
      <c r="A44" s="186"/>
      <c r="O44" s="186"/>
      <c r="P44" s="186"/>
      <c r="Q44" s="186"/>
      <c r="R44" s="186"/>
      <c r="S44" s="186"/>
      <c r="T44" s="186"/>
      <c r="U44" s="186"/>
      <c r="V44" s="186"/>
      <c r="W44" s="186"/>
      <c r="X44" s="186"/>
    </row>
    <row r="45" spans="1:24" ht="15" customHeight="1" x14ac:dyDescent="0.35">
      <c r="B45" s="273"/>
      <c r="C45" s="273"/>
      <c r="D45" s="273"/>
      <c r="E45" s="273"/>
      <c r="F45" s="273"/>
      <c r="G45" s="236"/>
      <c r="H45" s="358"/>
      <c r="I45" s="273"/>
      <c r="J45" s="273"/>
      <c r="K45" s="273"/>
      <c r="O45" s="186"/>
      <c r="P45" s="186"/>
      <c r="Q45" s="186"/>
      <c r="R45" s="186"/>
      <c r="S45" s="186"/>
      <c r="T45" s="186"/>
      <c r="U45" s="186"/>
      <c r="V45" s="186"/>
      <c r="W45" s="186"/>
      <c r="X45" s="186"/>
    </row>
    <row r="46" spans="1:24" ht="20.149999999999999" customHeight="1" x14ac:dyDescent="0.35">
      <c r="D46" s="391"/>
      <c r="O46" s="186"/>
      <c r="P46" s="186"/>
      <c r="Q46" s="186"/>
      <c r="R46" s="186"/>
      <c r="S46" s="186"/>
      <c r="T46" s="186"/>
      <c r="U46" s="186"/>
      <c r="V46" s="186"/>
      <c r="W46" s="186"/>
      <c r="X46" s="186"/>
    </row>
    <row r="47" spans="1:24" ht="20.149999999999999" customHeight="1" x14ac:dyDescent="0.35">
      <c r="D47" s="392"/>
      <c r="O47" s="186"/>
      <c r="P47" s="186"/>
      <c r="Q47" s="186"/>
      <c r="R47" s="186"/>
      <c r="S47" s="186"/>
      <c r="T47" s="186"/>
      <c r="U47" s="186"/>
      <c r="V47" s="186"/>
      <c r="W47" s="186"/>
      <c r="X47" s="186"/>
    </row>
    <row r="48" spans="1:24" ht="20.149999999999999" customHeight="1" x14ac:dyDescent="0.35">
      <c r="D48" s="393"/>
    </row>
    <row r="49" spans="4:4" ht="20.149999999999999" customHeight="1" x14ac:dyDescent="0.35">
      <c r="D49" s="393"/>
    </row>
    <row r="50" spans="4:4" ht="20.149999999999999" customHeight="1" x14ac:dyDescent="0.35">
      <c r="D50" s="392"/>
    </row>
    <row r="51" spans="4:4" ht="20.149999999999999" customHeight="1" x14ac:dyDescent="0.35">
      <c r="D51" s="392"/>
    </row>
    <row r="52" spans="4:4" ht="20.149999999999999" customHeight="1" x14ac:dyDescent="0.35">
      <c r="D52" s="392"/>
    </row>
    <row r="53" spans="4:4" ht="20.149999999999999" customHeight="1" x14ac:dyDescent="0.35">
      <c r="D53" s="392"/>
    </row>
    <row r="54" spans="4:4" ht="20.149999999999999" customHeight="1" x14ac:dyDescent="0.35">
      <c r="D54" s="394"/>
    </row>
    <row r="55" spans="4:4" ht="20.149999999999999" customHeight="1" x14ac:dyDescent="0.35">
      <c r="D55" s="395"/>
    </row>
    <row r="56" spans="4:4" ht="20.149999999999999" customHeight="1" x14ac:dyDescent="0.35">
      <c r="D56" s="393"/>
    </row>
    <row r="57" spans="4:4" ht="20.149999999999999" customHeight="1" x14ac:dyDescent="0.35">
      <c r="D57" s="392"/>
    </row>
    <row r="58" spans="4:4" ht="20.149999999999999" customHeight="1" x14ac:dyDescent="0.35"/>
    <row r="59" spans="4:4" ht="20.149999999999999" customHeight="1" x14ac:dyDescent="0.35"/>
  </sheetData>
  <mergeCells count="2">
    <mergeCell ref="I11:K11"/>
    <mergeCell ref="I16:K16"/>
  </mergeCells>
  <pageMargins left="0.7" right="0.7" top="0.75" bottom="0.75" header="0.3" footer="0.3"/>
  <pageSetup paperSize="9" scale="3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vt:i4>
      </vt:variant>
    </vt:vector>
  </HeadingPairs>
  <TitlesOfParts>
    <vt:vector size="37" baseType="lpstr">
      <vt:lpstr>Description</vt:lpstr>
      <vt:lpstr>Inputs</vt:lpstr>
      <vt:lpstr>CoverSheet</vt:lpstr>
      <vt:lpstr>Table of Contents</vt:lpstr>
      <vt:lpstr>Output - WACCs</vt:lpstr>
      <vt:lpstr>Risk-free rate calcs</vt:lpstr>
      <vt:lpstr>Average debt premium</vt:lpstr>
      <vt:lpstr>DPRYs</vt:lpstr>
      <vt:lpstr>Curr DPRY table</vt:lpstr>
      <vt:lpstr>Genesis interpolation</vt:lpstr>
      <vt:lpstr>Mercury interpolation</vt:lpstr>
      <vt:lpstr>Meridian interpolation</vt:lpstr>
      <vt:lpstr>Wellington interpolation</vt:lpstr>
      <vt:lpstr>Auckland interpolation</vt:lpstr>
      <vt:lpstr>Chorus interpolation</vt:lpstr>
      <vt:lpstr>Contact interpolation</vt:lpstr>
      <vt:lpstr>Fonterra interpolation</vt:lpstr>
      <vt:lpstr>Spark interpolation</vt:lpstr>
      <vt:lpstr>Christchurch interpolation</vt:lpstr>
      <vt:lpstr>Transpower interpolation</vt:lpstr>
      <vt:lpstr>Debt premium graph</vt:lpstr>
      <vt:lpstr>Risk-free rate data&gt;&gt;</vt:lpstr>
      <vt:lpstr>RFR govt bond yields</vt:lpstr>
      <vt:lpstr>RFR govt bond summary</vt:lpstr>
      <vt:lpstr>RFR opt args</vt:lpstr>
      <vt:lpstr>Debt premium data&gt;&gt;</vt:lpstr>
      <vt:lpstr>DP govt bond yields</vt:lpstr>
      <vt:lpstr>DP corp bond yields</vt:lpstr>
      <vt:lpstr>DP govt bond summary</vt:lpstr>
      <vt:lpstr>DP corp bond summary</vt:lpstr>
      <vt:lpstr>Excluded corp bonds</vt:lpstr>
      <vt:lpstr>DP opt args</vt:lpstr>
      <vt:lpstr>List of corp bond issuers</vt:lpstr>
      <vt:lpstr>CoverSheet!Print_Area</vt:lpstr>
      <vt:lpstr>'DP corp bond yields'!Print_Area</vt:lpstr>
      <vt:lpstr>'RFR govt bond yields'!Print_Area</vt:lpstr>
      <vt:lpstr>'Table of Contents'!Print_Area</vt:lpstr>
    </vt:vector>
  </TitlesOfParts>
  <Company>International Monetary Fund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mcmbloombergvista</dc:creator>
  <cp:lastModifiedBy>BenHa</cp:lastModifiedBy>
  <cp:lastPrinted>2017-01-12T03:11:35Z</cp:lastPrinted>
  <dcterms:created xsi:type="dcterms:W3CDTF">2011-09-13T14:33:32Z</dcterms:created>
  <dcterms:modified xsi:type="dcterms:W3CDTF">2017-05-23T01:52:17Z</dcterms:modified>
</cp:coreProperties>
</file>